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bmebima\Development\BisQis\trunk\BM\Data templates\BM174\"/>
    </mc:Choice>
  </mc:AlternateContent>
  <bookViews>
    <workbookView xWindow="-150" yWindow="-90" windowWidth="25350" windowHeight="6570" tabRatio="821"/>
  </bookViews>
  <sheets>
    <sheet name="Supervisory information" sheetId="126" r:id="rId1"/>
    <sheet name="General Info" sheetId="1" r:id="rId2"/>
    <sheet name="Checks" sheetId="121" r:id="rId3"/>
    <sheet name="Requirements" sheetId="125" r:id="rId4"/>
    <sheet name="DefCap" sheetId="56" r:id="rId5"/>
    <sheet name="DefCap-Provisioning" sheetId="118" r:id="rId6"/>
    <sheet name="DefCap-MI" sheetId="66" r:id="rId7"/>
    <sheet name="TLAC holdings" sheetId="103" r:id="rId8"/>
    <sheet name="TLAC" sheetId="92" r:id="rId9"/>
    <sheet name="Leverage Ratio" sheetId="141" r:id="rId10"/>
    <sheet name="NSFR" sheetId="30" r:id="rId11"/>
    <sheet name="Credit risk (all banks)" sheetId="123" r:id="rId12"/>
    <sheet name="Credit risk (IRB banks)" sheetId="124" r:id="rId13"/>
    <sheet name="Securitisation" sheetId="112" r:id="rId14"/>
    <sheet name="CVA" sheetId="122" r:id="rId15"/>
    <sheet name="TB" sheetId="107" r:id="rId16"/>
    <sheet name="TB risk class" sheetId="145" r:id="rId17"/>
    <sheet name="TB IMA Backtesting-P&amp;L" sheetId="115" r:id="rId18"/>
    <sheet name="TB SA Current" sheetId="116" r:id="rId19"/>
    <sheet name="TB SA FRTB" sheetId="117" r:id="rId20"/>
    <sheet name="OpRisk" sheetId="127" r:id="rId21"/>
    <sheet name="Sovereign exposures" sheetId="114" r:id="rId22"/>
    <sheet name="Survey" sheetId="102" r:id="rId23"/>
    <sheet name="Parameters" sheetId="20" r:id="rId24"/>
    <sheet name="g_girr" sheetId="129" r:id="rId25"/>
    <sheet name="g_csrns" sheetId="130" r:id="rId26"/>
    <sheet name="g_csrs" sheetId="131" r:id="rId27"/>
    <sheet name="g_eq" sheetId="132" r:id="rId28"/>
    <sheet name="g_com" sheetId="133" r:id="rId29"/>
    <sheet name="g_fx" sheetId="134" r:id="rId30"/>
    <sheet name="g_fx_v" sheetId="135" r:id="rId31"/>
    <sheet name="r_girr" sheetId="136" r:id="rId32"/>
    <sheet name="r_csrns" sheetId="137" r:id="rId33"/>
    <sheet name="r_csrs" sheetId="138" r:id="rId34"/>
    <sheet name="r_eq" sheetId="139" r:id="rId35"/>
    <sheet name="r_com" sheetId="140" r:id="rId36"/>
    <sheet name="fx_triang" sheetId="143" r:id="rId37"/>
  </sheets>
  <definedNames>
    <definedName name="_Ref469673923" localSheetId="2">Checks!$J$270</definedName>
    <definedName name="Accounting">Parameters!$D$273:$D$275</definedName>
    <definedName name="BankType">Parameters!$D$276:$D$278</definedName>
    <definedName name="BankTypeNumeric">Parameters!$C$279:$C$285</definedName>
    <definedName name="Basel12">Parameters!$D$271:$D$272</definedName>
    <definedName name="CCRnonCCOTC">Parameters!$D$436:$D$440</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Parameters!$D$445:$D$446</definedName>
    <definedName name="Enforceability">Parameters!$D$528:$D$531</definedName>
    <definedName name="g_com">g_com!$B$2:$L$12</definedName>
    <definedName name="g_csrns">g_csrns!$B$2:$P$16</definedName>
    <definedName name="g_csrs">g_csrs!$B$2:$Y$25</definedName>
    <definedName name="g_eq">g_eq!$B$2:$K$11</definedName>
    <definedName name="g_fx">g_fx!$B$2:$AM$39</definedName>
    <definedName name="g_fx_v">g_fx_v!$B$2:$AI$35</definedName>
    <definedName name="g_girr">g_girr!$B$2:$AI$35</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Parameters!$D$447:$D$448</definedName>
    <definedName name="LeverageRatioPanelM">Parameters!$D$290:$D$294</definedName>
    <definedName name="LeverageRatioPanelMfrequency">Parameters!$D$295:$D$298</definedName>
    <definedName name="LRaPricing">Parameters!$D$536:$D$537</definedName>
    <definedName name="LRaServices">Parameters!$D$532:$D$533</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2">Checks!$A$1:$T$195,Checks!$196:$262,Checks!$A$263:$T$365,Checks!$A$366:$AI$400</definedName>
    <definedName name="_xlnm.Print_Area" localSheetId="11">'Credit risk (all banks)'!$A$1:$AH$143,'Credit risk (all banks)'!$A$144:$J$153,'Credit risk (all banks)'!$A$154:$AM$189,'Credit risk (all banks)'!$A$190:$I$205,'Credit risk (all banks)'!$A$206:$AM$271,'Credit risk (all banks)'!$A$272:$AH$304</definedName>
    <definedName name="_xlnm.Print_Area" localSheetId="12">'Credit risk (IRB banks)'!$A$1:$CJ$83,'Credit risk (IRB banks)'!#REF!,'Credit risk (IRB banks)'!#REF!</definedName>
    <definedName name="_xlnm.Print_Area" localSheetId="14">CVA!$A$1:$G$51</definedName>
    <definedName name="_xlnm.Print_Area" localSheetId="4">DefCap!$A$1:$G$123</definedName>
    <definedName name="_xlnm.Print_Area" localSheetId="6">'DefCap-MI'!$A$1:$AI$32</definedName>
    <definedName name="_xlnm.Print_Area" localSheetId="5">'DefCap-Provisioning'!$A$1:$I$121</definedName>
    <definedName name="_xlnm.Print_Area" localSheetId="1">'General Info'!$A$1:$J$72</definedName>
    <definedName name="_xlnm.Print_Area" localSheetId="9">'Leverage Ratio'!$A$1:$L$181,'Leverage Ratio'!$173:$1048576</definedName>
    <definedName name="_xlnm.Print_Area" localSheetId="10">NSFR!$A$1:$P$379</definedName>
    <definedName name="_xlnm.Print_Area" localSheetId="20">OpRisk!$1:$98</definedName>
    <definedName name="_xlnm.Print_Area" localSheetId="23">Parameters!$A:$J</definedName>
    <definedName name="_xlnm.Print_Area" localSheetId="3">Requirements!$A$1:$AB$99,Requirements!$A$100:$K$125</definedName>
    <definedName name="_xlnm.Print_Area" localSheetId="13">Securitisation!$A$1:$Q$53</definedName>
    <definedName name="_xlnm.Print_Area" localSheetId="21">'Sovereign exposures'!$A$1:$Q$21,'Sovereign exposures'!$A$22:$AD$67,'Sovereign exposures'!$A$68:$T$1048576</definedName>
    <definedName name="_xlnm.Print_Area" localSheetId="0">'Supervisory information'!$A$1:$E$53</definedName>
    <definedName name="_xlnm.Print_Area" localSheetId="22">Survey!$A$1:$H$201</definedName>
    <definedName name="_xlnm.Print_Area" localSheetId="15">TB!$A$1:$J$349</definedName>
    <definedName name="_xlnm.Print_Area" localSheetId="17">'TB IMA Backtesting-P&amp;L'!$A$1:$ER$732</definedName>
    <definedName name="_xlnm.Print_Area" localSheetId="16">'TB risk class'!$A$1:$N$36,'TB risk class'!$A$37:$FB$79,'TB risk class'!$A$80:$I$94,'TB risk class'!$A$95:$BB$120,'TB risk class'!$A$121:$I$135,'TB risk class'!$A$136:$BB$170,'TB risk class'!$A$171:$I$185,'TB risk class'!$A$186:$AX$204,'TB risk class'!$A$205:$I$219,'TB risk class'!$A$220:$BB$255,'TB risk class'!$A$256:$AL$302,'TB risk class'!$A$303:$I$317</definedName>
    <definedName name="_xlnm.Print_Area" localSheetId="18">'TB SA Current'!$A$1:$G$64</definedName>
    <definedName name="_xlnm.Print_Area" localSheetId="19">'TB SA FRTB'!$A:$N</definedName>
    <definedName name="_xlnm.Print_Area" localSheetId="8">TLAC!$A$1:$E$32</definedName>
    <definedName name="_xlnm.Print_Area" localSheetId="7">'TLAC holdings'!$A$1:$G$8</definedName>
    <definedName name="_xlnm.Print_Titles" localSheetId="2">Checks!$1:$1</definedName>
    <definedName name="_xlnm.Print_Titles" localSheetId="11">'Credit risk (all banks)'!$A:$B</definedName>
    <definedName name="_xlnm.Print_Titles" localSheetId="12">'Credit risk (IRB banks)'!$A:$B</definedName>
    <definedName name="_xlnm.Print_Titles" localSheetId="1">'General Info'!$A:$B</definedName>
    <definedName name="_xlnm.Print_Titles" localSheetId="9">'Leverage Ratio'!$A:$C</definedName>
    <definedName name="_xlnm.Print_Titles" localSheetId="20">OpRisk!$A:$B,OpRisk!$1:$1</definedName>
    <definedName name="_xlnm.Print_Titles" localSheetId="23">Parameters!$1:$1</definedName>
    <definedName name="_xlnm.Print_Titles" localSheetId="3">Requirements!$A:$B</definedName>
    <definedName name="_xlnm.Print_Titles" localSheetId="21">'Sovereign exposures'!$A:$C</definedName>
    <definedName name="_xlnm.Print_Titles" localSheetId="0">'Supervisory information'!$A:$B</definedName>
    <definedName name="_xlnm.Print_Titles" localSheetId="15">TB!$A:$E</definedName>
    <definedName name="_xlnm.Print_Titles" localSheetId="17">'TB IMA Backtesting-P&amp;L'!$B:$C</definedName>
    <definedName name="_xlnm.Print_Titles" localSheetId="16">'TB risk class'!$A:$E</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Parameters!$D$466:$D$476</definedName>
    <definedName name="QNumericZ10">Parameters!$C$320:$C$330</definedName>
    <definedName name="QNumericZ100">Parameters!$C$320:$C$420</definedName>
    <definedName name="RegDesks">Parameters!$D$299:$D$319</definedName>
    <definedName name="SACCRCEM">Parameters!$D$432:$D$433</definedName>
    <definedName name="SlottingUsage">Parameters!$D$441:$D$444</definedName>
    <definedName name="SovereignEntity">Parameters!$D$538:$D$542</definedName>
    <definedName name="SovereignJurisdiction">Parameters!$D$543:$D$573</definedName>
    <definedName name="SovereignRatingBucket">Parameters!$D$574:$D$579</definedName>
    <definedName name="SurplusShortfall">Parameters!$D$449:$D$450</definedName>
    <definedName name="SurveyBPrange2">Parameters!$D$451:$D$462</definedName>
    <definedName name="SurveyIncDecSame">Parameters!$D$463:$D$465</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2" hidden="1">Checks!$A$1:$N$400</definedName>
    <definedName name="Z_15489521_78C1_4B59_8BC9_AACD7EBC6362_.wvu.PrintArea" localSheetId="4" hidden="1">DefCap!#REF!</definedName>
    <definedName name="Z_15489521_78C1_4B59_8BC9_AACD7EBC6362_.wvu.PrintArea" localSheetId="6" hidden="1">'DefCap-MI'!#REF!</definedName>
    <definedName name="Z_15489521_78C1_4B59_8BC9_AACD7EBC6362_.wvu.PrintArea" localSheetId="10" hidden="1">NSFR!#REF!</definedName>
    <definedName name="Z_15489521_78C1_4B59_8BC9_AACD7EBC6362_.wvu.PrintTitles" localSheetId="2" hidden="1">Checks!$1:$1</definedName>
    <definedName name="Z_15489521_78C1_4B59_8BC9_AACD7EBC6362_.wvu.PrintTitles" localSheetId="4" hidden="1">DefCap!#REF!</definedName>
    <definedName name="Z_15489521_78C1_4B59_8BC9_AACD7EBC6362_.wvu.PrintTitles" localSheetId="6" hidden="1">'DefCap-MI'!#REF!</definedName>
    <definedName name="Z_3D2E4C4C_55B0_42AD_9B20_28C028F4BEE7_.wvu.Cols" localSheetId="2" hidden="1">Checks!$X:$XFD</definedName>
    <definedName name="Z_3D2E4C4C_55B0_42AD_9B20_28C028F4BEE7_.wvu.Cols" localSheetId="4" hidden="1">DefCap!$H:$XFD</definedName>
    <definedName name="Z_3D2E4C4C_55B0_42AD_9B20_28C028F4BEE7_.wvu.Cols" localSheetId="6" hidden="1">'DefCap-MI'!$AJ:$XFD</definedName>
    <definedName name="Z_3D2E4C4C_55B0_42AD_9B20_28C028F4BEE7_.wvu.Cols" localSheetId="1" hidden="1">'General Info'!#REF!</definedName>
    <definedName name="Z_3D2E4C4C_55B0_42AD_9B20_28C028F4BEE7_.wvu.Cols" localSheetId="10" hidden="1">NSFR!$Q:$XFD</definedName>
    <definedName name="Z_3D2E4C4C_55B0_42AD_9B20_28C028F4BEE7_.wvu.Cols" localSheetId="23" hidden="1">Parameters!$K:$XFD</definedName>
    <definedName name="Z_3D2E4C4C_55B0_42AD_9B20_28C028F4BEE7_.wvu.Cols" localSheetId="0" hidden="1">'Supervisory information'!#REF!</definedName>
    <definedName name="Z_3D2E4C4C_55B0_42AD_9B20_28C028F4BEE7_.wvu.Cols" localSheetId="22" hidden="1">Survey!$I:$XFD</definedName>
    <definedName name="Z_3D2E4C4C_55B0_42AD_9B20_28C028F4BEE7_.wvu.Cols" localSheetId="17" hidden="1">'TB IMA Backtesting-P&amp;L'!$ES:$XFD</definedName>
    <definedName name="Z_3D2E4C4C_55B0_42AD_9B20_28C028F4BEE7_.wvu.Cols" localSheetId="18" hidden="1">'TB SA Current'!$H:$XFD</definedName>
    <definedName name="Z_3D2E4C4C_55B0_42AD_9B20_28C028F4BEE7_.wvu.Cols" localSheetId="19" hidden="1">'TB SA FRTB'!$O:$XFD</definedName>
    <definedName name="Z_3D2E4C4C_55B0_42AD_9B20_28C028F4BEE7_.wvu.Cols" localSheetId="8" hidden="1">TLAC!$F:$XFD</definedName>
    <definedName name="Z_3D2E4C4C_55B0_42AD_9B20_28C028F4BEE7_.wvu.Cols" localSheetId="7" hidden="1">'TLAC holdings'!$H:$XFD</definedName>
    <definedName name="Z_3D2E4C4C_55B0_42AD_9B20_28C028F4BEE7_.wvu.PrintArea" localSheetId="2" hidden="1">Checks!$A:$W</definedName>
    <definedName name="Z_3D2E4C4C_55B0_42AD_9B20_28C028F4BEE7_.wvu.PrintArea" localSheetId="4" hidden="1">DefCap!$A$1:$G$123</definedName>
    <definedName name="Z_3D2E4C4C_55B0_42AD_9B20_28C028F4BEE7_.wvu.PrintArea" localSheetId="6" hidden="1">'DefCap-MI'!$A$1:$AI$32</definedName>
    <definedName name="Z_3D2E4C4C_55B0_42AD_9B20_28C028F4BEE7_.wvu.PrintArea" localSheetId="1" hidden="1">'General Info'!$A$1:$J$72</definedName>
    <definedName name="Z_3D2E4C4C_55B0_42AD_9B20_28C028F4BEE7_.wvu.PrintArea" localSheetId="10" hidden="1">NSFR!$A$1:$P$379</definedName>
    <definedName name="Z_3D2E4C4C_55B0_42AD_9B20_28C028F4BEE7_.wvu.PrintArea" localSheetId="23" hidden="1">Parameters!$A:$J</definedName>
    <definedName name="Z_3D2E4C4C_55B0_42AD_9B20_28C028F4BEE7_.wvu.PrintArea" localSheetId="0" hidden="1">'Supervisory information'!$A$1:$E$53</definedName>
    <definedName name="Z_3D2E4C4C_55B0_42AD_9B20_28C028F4BEE7_.wvu.PrintArea" localSheetId="22" hidden="1">Survey!$A$1:$H$201</definedName>
    <definedName name="Z_3D2E4C4C_55B0_42AD_9B20_28C028F4BEE7_.wvu.PrintArea" localSheetId="15" hidden="1">TB!$A$1:$H$129,TB!#REF!,TB!$A$247:$E$349</definedName>
    <definedName name="Z_3D2E4C4C_55B0_42AD_9B20_28C028F4BEE7_.wvu.PrintArea" localSheetId="17" hidden="1">'TB IMA Backtesting-P&amp;L'!$A$1:$ER$732</definedName>
    <definedName name="Z_3D2E4C4C_55B0_42AD_9B20_28C028F4BEE7_.wvu.PrintArea" localSheetId="18" hidden="1">'TB SA Current'!$A$1:$G$64</definedName>
    <definedName name="Z_3D2E4C4C_55B0_42AD_9B20_28C028F4BEE7_.wvu.PrintArea" localSheetId="19" hidden="1">'TB SA FRTB'!$A$1:$M$129,'TB SA FRTB'!$A$130:$M$134,'TB SA FRTB'!$A$135:$N$177</definedName>
    <definedName name="Z_3D2E4C4C_55B0_42AD_9B20_28C028F4BEE7_.wvu.PrintArea" localSheetId="8" hidden="1">TLAC!$A$1:$E$32</definedName>
    <definedName name="Z_3D2E4C4C_55B0_42AD_9B20_28C028F4BEE7_.wvu.PrintArea" localSheetId="7" hidden="1">'TLAC holdings'!$A$1:$G$8</definedName>
    <definedName name="Z_3D2E4C4C_55B0_42AD_9B20_28C028F4BEE7_.wvu.PrintTitles" localSheetId="2" hidden="1">Checks!$1:$1</definedName>
    <definedName name="Z_3D2E4C4C_55B0_42AD_9B20_28C028F4BEE7_.wvu.PrintTitles" localSheetId="1" hidden="1">'General Info'!$A:$B</definedName>
    <definedName name="Z_3D2E4C4C_55B0_42AD_9B20_28C028F4BEE7_.wvu.PrintTitles" localSheetId="23" hidden="1">Parameters!$1:$1</definedName>
    <definedName name="Z_3D2E4C4C_55B0_42AD_9B20_28C028F4BEE7_.wvu.PrintTitles" localSheetId="0" hidden="1">'Supervisory information'!$A:$B</definedName>
    <definedName name="Z_3D2E4C4C_55B0_42AD_9B20_28C028F4BEE7_.wvu.PrintTitles" localSheetId="22" hidden="1">Survey!$D:$D,Survey!#REF!</definedName>
    <definedName name="Z_3D2E4C4C_55B0_42AD_9B20_28C028F4BEE7_.wvu.PrintTitles" localSheetId="17" hidden="1">'TB IMA Backtesting-P&amp;L'!$B:$C</definedName>
    <definedName name="Z_3D2E4C4C_55B0_42AD_9B20_28C028F4BEE7_.wvu.Rows" localSheetId="2" hidden="1">Checks!$401:$1048576</definedName>
    <definedName name="Z_3D2E4C4C_55B0_42AD_9B20_28C028F4BEE7_.wvu.Rows" localSheetId="4" hidden="1">DefCap!$124:$1048576</definedName>
    <definedName name="Z_3D2E4C4C_55B0_42AD_9B20_28C028F4BEE7_.wvu.Rows" localSheetId="6" hidden="1">'DefCap-MI'!$33:$1048576</definedName>
    <definedName name="Z_3D2E4C4C_55B0_42AD_9B20_28C028F4BEE7_.wvu.Rows" localSheetId="1" hidden="1">'General Info'!$89:$1048576,'General Info'!$73:$88</definedName>
    <definedName name="Z_3D2E4C4C_55B0_42AD_9B20_28C028F4BEE7_.wvu.Rows" localSheetId="10" hidden="1">NSFR!$384:$1048576,NSFR!$380:$383</definedName>
    <definedName name="Z_3D2E4C4C_55B0_42AD_9B20_28C028F4BEE7_.wvu.Rows" localSheetId="23" hidden="1">Parameters!$596:$1048576,Parameters!$575:$595</definedName>
    <definedName name="Z_3D2E4C4C_55B0_42AD_9B20_28C028F4BEE7_.wvu.Rows" localSheetId="0" hidden="1">'Supervisory information'!$70:$1048576,'Supervisory information'!$54:$69</definedName>
    <definedName name="Z_3D2E4C4C_55B0_42AD_9B20_28C028F4BEE7_.wvu.Rows" localSheetId="22" hidden="1">Survey!$202:$1048576</definedName>
    <definedName name="Z_3D2E4C4C_55B0_42AD_9B20_28C028F4BEE7_.wvu.Rows" localSheetId="17" hidden="1">'TB IMA Backtesting-P&amp;L'!$1044:$1048576,'TB IMA Backtesting-P&amp;L'!$733:$837</definedName>
    <definedName name="Z_3D2E4C4C_55B0_42AD_9B20_28C028F4BEE7_.wvu.Rows" localSheetId="18" hidden="1">'TB SA Current'!$152:$1048576,'TB SA Current'!$65:$151</definedName>
    <definedName name="Z_3D2E4C4C_55B0_42AD_9B20_28C028F4BEE7_.wvu.Rows" localSheetId="19" hidden="1">'TB SA FRTB'!$597:$1048576,'TB SA FRTB'!$156:$457</definedName>
    <definedName name="Z_3D2E4C4C_55B0_42AD_9B20_28C028F4BEE7_.wvu.Rows" localSheetId="8" hidden="1">TLAC!$39:$1048576,TLAC!$33:$38</definedName>
    <definedName name="Z_3D2E4C4C_55B0_42AD_9B20_28C028F4BEE7_.wvu.Rows" localSheetId="7" hidden="1">'TLAC holdings'!$15:$1048576,'TLAC holdings'!$9:$14</definedName>
    <definedName name="Z_53E8D147_A870_4F3F_BF63_24587CEF7636_.wvu.PrintArea" localSheetId="2" hidden="1">Checks!$A$1:$N$400</definedName>
    <definedName name="Z_53E8D147_A870_4F3F_BF63_24587CEF7636_.wvu.PrintArea" localSheetId="4" hidden="1">DefCap!#REF!</definedName>
    <definedName name="Z_53E8D147_A870_4F3F_BF63_24587CEF7636_.wvu.PrintArea" localSheetId="6" hidden="1">'DefCap-MI'!#REF!</definedName>
    <definedName name="Z_53E8D147_A870_4F3F_BF63_24587CEF7636_.wvu.PrintArea" localSheetId="10" hidden="1">NSFR!#REF!</definedName>
    <definedName name="Z_53E8D147_A870_4F3F_BF63_24587CEF7636_.wvu.PrintTitles" localSheetId="2" hidden="1">Checks!$1:$1</definedName>
    <definedName name="Z_53E8D147_A870_4F3F_BF63_24587CEF7636_.wvu.PrintTitles" localSheetId="4" hidden="1">DefCap!#REF!</definedName>
    <definedName name="Z_53E8D147_A870_4F3F_BF63_24587CEF7636_.wvu.PrintTitles" localSheetId="6" hidden="1">'DefCap-MI'!#REF!</definedName>
    <definedName name="Z_53E8D147_A870_4F3F_BF63_24587CEF7636_.wvu.PrintTitles" localSheetId="10" hidden="1">NSFR!#REF!</definedName>
    <definedName name="Z_7608A575_AD39_4DFE_B654_965E0A886A86_.wvu.PrintArea" localSheetId="2" hidden="1">Checks!$A$1:$N$400</definedName>
    <definedName name="Z_7608A575_AD39_4DFE_B654_965E0A886A86_.wvu.PrintArea" localSheetId="4" hidden="1">DefCap!#REF!</definedName>
    <definedName name="Z_7608A575_AD39_4DFE_B654_965E0A886A86_.wvu.PrintArea" localSheetId="6" hidden="1">'DefCap-MI'!#REF!</definedName>
    <definedName name="Z_7608A575_AD39_4DFE_B654_965E0A886A86_.wvu.PrintArea" localSheetId="10" hidden="1">NSFR!#REF!</definedName>
    <definedName name="Z_7608A575_AD39_4DFE_B654_965E0A886A86_.wvu.PrintTitles" localSheetId="2" hidden="1">Checks!$1:$1</definedName>
    <definedName name="Z_7608A575_AD39_4DFE_B654_965E0A886A86_.wvu.PrintTitles" localSheetId="4" hidden="1">DefCap!#REF!</definedName>
    <definedName name="Z_7608A575_AD39_4DFE_B654_965E0A886A86_.wvu.PrintTitles" localSheetId="6" hidden="1">'DefCap-MI'!#REF!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BF42" i="124" l="1"/>
  <c r="AC288" i="123" l="1"/>
  <c r="AC285" i="123"/>
  <c r="AC284" i="123"/>
  <c r="AC283" i="123"/>
  <c r="AC282" i="123"/>
  <c r="AC281" i="123"/>
  <c r="AC280" i="123"/>
  <c r="BW54" i="124" l="1"/>
  <c r="BW37" i="124"/>
  <c r="BW36" i="124"/>
  <c r="BW35" i="124"/>
  <c r="BW34" i="124"/>
  <c r="BW32" i="124"/>
  <c r="BW31" i="124"/>
  <c r="BW29" i="124"/>
  <c r="BW28" i="124"/>
  <c r="BW26" i="124"/>
  <c r="BW25" i="124"/>
  <c r="BW23" i="124"/>
  <c r="BW22" i="124"/>
  <c r="BW20" i="124"/>
  <c r="BW19" i="124"/>
  <c r="BW17" i="124"/>
  <c r="BW16" i="124"/>
  <c r="BK55" i="124"/>
  <c r="BK54" i="124"/>
  <c r="BK47" i="124"/>
  <c r="BK46" i="124"/>
  <c r="BK44" i="124"/>
  <c r="BK43" i="124"/>
  <c r="BK41" i="124"/>
  <c r="BK40" i="124"/>
  <c r="BK38" i="124"/>
  <c r="BK36" i="124"/>
  <c r="BK34" i="124"/>
  <c r="BK31" i="124"/>
  <c r="BK28" i="124"/>
  <c r="BK25" i="124"/>
  <c r="BK22" i="124"/>
  <c r="BK19" i="124"/>
  <c r="BK17" i="124"/>
  <c r="AA53" i="124"/>
  <c r="AA42" i="124"/>
  <c r="AA39" i="124"/>
  <c r="AA18" i="124"/>
  <c r="AA15" i="124"/>
  <c r="D178" i="121" l="1"/>
  <c r="C178" i="121"/>
  <c r="AC109" i="123"/>
  <c r="AC106" i="123" l="1"/>
  <c r="AC105" i="123"/>
  <c r="AC104" i="123"/>
  <c r="AC103" i="123"/>
  <c r="AC102" i="123"/>
  <c r="AC101" i="123"/>
  <c r="AC97" i="123"/>
  <c r="AC96" i="123"/>
  <c r="AC95" i="123"/>
  <c r="AZ31" i="124" l="1"/>
  <c r="BD31" i="124"/>
  <c r="BB31" i="124"/>
  <c r="BA31" i="124"/>
  <c r="BD28" i="124"/>
  <c r="BB28" i="124"/>
  <c r="BA28" i="124"/>
  <c r="AZ28" i="124"/>
  <c r="BD25" i="124"/>
  <c r="BB25" i="124"/>
  <c r="BA25" i="124"/>
  <c r="AZ25" i="124"/>
  <c r="BD22" i="124"/>
  <c r="BB22" i="124"/>
  <c r="BA22" i="124"/>
  <c r="AZ22" i="124"/>
  <c r="AZ20" i="124"/>
  <c r="BD19" i="124"/>
  <c r="BB19" i="124"/>
  <c r="BA19" i="124"/>
  <c r="AZ19" i="124"/>
  <c r="AZ16" i="124"/>
  <c r="A9" i="124" l="1"/>
  <c r="L68" i="124" l="1"/>
  <c r="H68" i="124"/>
  <c r="G68" i="124"/>
  <c r="F68" i="124"/>
  <c r="E68" i="124"/>
  <c r="D68" i="124"/>
  <c r="AB45" i="123" l="1"/>
  <c r="AB39" i="123"/>
  <c r="B143" i="123" l="1"/>
  <c r="AH39" i="123"/>
  <c r="AG39" i="123"/>
  <c r="AF39" i="123"/>
  <c r="AE39" i="123"/>
  <c r="AD39" i="123"/>
  <c r="AA39" i="123"/>
  <c r="Z39" i="123"/>
  <c r="Y39" i="123"/>
  <c r="X39" i="123"/>
  <c r="W39" i="123"/>
  <c r="V39" i="123"/>
  <c r="U39" i="123"/>
  <c r="T39" i="123"/>
  <c r="S39" i="123"/>
  <c r="R39" i="123"/>
  <c r="Q39" i="123"/>
  <c r="N39" i="123"/>
  <c r="M39" i="123"/>
  <c r="L39" i="123"/>
  <c r="K39" i="123"/>
  <c r="J39" i="123"/>
  <c r="I39" i="123"/>
  <c r="H39" i="123"/>
  <c r="G39" i="123"/>
  <c r="F39" i="123"/>
  <c r="E39" i="123"/>
  <c r="D39" i="123"/>
  <c r="C39" i="123"/>
  <c r="E103" i="56" l="1"/>
  <c r="CJ14" i="124" l="1"/>
  <c r="CI14" i="124"/>
  <c r="D295" i="30" l="1"/>
  <c r="F250" i="30"/>
  <c r="E250" i="30"/>
  <c r="D250" i="30"/>
  <c r="F244" i="30"/>
  <c r="F240" i="30"/>
  <c r="F238" i="30"/>
  <c r="F224" i="30"/>
  <c r="F229" i="30"/>
  <c r="F217" i="30"/>
  <c r="F70" i="30"/>
  <c r="F66" i="30"/>
  <c r="F64" i="30"/>
  <c r="F58" i="30"/>
  <c r="F53" i="30"/>
  <c r="F38" i="30"/>
  <c r="E38" i="30"/>
  <c r="D38" i="30"/>
  <c r="F29" i="30" l="1"/>
  <c r="E29" i="30"/>
  <c r="D29" i="30"/>
  <c r="F24" i="30"/>
  <c r="E24" i="30"/>
  <c r="D24" i="30"/>
  <c r="F19" i="30"/>
  <c r="E19" i="30"/>
  <c r="D19" i="30"/>
  <c r="G249" i="121"/>
  <c r="F249" i="121"/>
  <c r="E249" i="121"/>
  <c r="D249" i="121"/>
  <c r="P302" i="123" l="1"/>
  <c r="P303" i="123" s="1"/>
  <c r="O302" i="123"/>
  <c r="O303" i="123" s="1"/>
  <c r="P291" i="123"/>
  <c r="P292" i="123" s="1"/>
  <c r="O291" i="123"/>
  <c r="O292" i="123" s="1"/>
  <c r="AC275" i="123"/>
  <c r="AA301" i="123"/>
  <c r="AB301" i="123" s="1"/>
  <c r="W301" i="123"/>
  <c r="M301" i="123"/>
  <c r="I301" i="123"/>
  <c r="AB300" i="123"/>
  <c r="AA300" i="123"/>
  <c r="W300" i="123"/>
  <c r="M300" i="123"/>
  <c r="I300" i="123"/>
  <c r="AA299" i="123"/>
  <c r="W299" i="123"/>
  <c r="AB299" i="123" s="1"/>
  <c r="M299" i="123"/>
  <c r="I299" i="123"/>
  <c r="AA297" i="123"/>
  <c r="AB297" i="123" s="1"/>
  <c r="W297" i="123"/>
  <c r="M297" i="123"/>
  <c r="I297" i="123"/>
  <c r="AB296" i="123"/>
  <c r="AA296" i="123"/>
  <c r="W296" i="123"/>
  <c r="M296" i="123"/>
  <c r="I296" i="123"/>
  <c r="AA295" i="123"/>
  <c r="W295" i="123"/>
  <c r="AB295" i="123" s="1"/>
  <c r="M295" i="123"/>
  <c r="I295" i="123"/>
  <c r="AA290" i="123"/>
  <c r="AB290" i="123" s="1"/>
  <c r="W290" i="123"/>
  <c r="M290" i="123"/>
  <c r="I290" i="123"/>
  <c r="AA289" i="123"/>
  <c r="W289" i="123"/>
  <c r="M289" i="123"/>
  <c r="I289" i="123"/>
  <c r="AA288" i="123"/>
  <c r="W288" i="123"/>
  <c r="M288" i="123"/>
  <c r="I288" i="123"/>
  <c r="AA286" i="123"/>
  <c r="W286" i="123"/>
  <c r="M286" i="123"/>
  <c r="I286" i="123"/>
  <c r="AA285" i="123"/>
  <c r="AB285" i="123" s="1"/>
  <c r="W285" i="123"/>
  <c r="M285" i="123"/>
  <c r="I285" i="123"/>
  <c r="AA284" i="123"/>
  <c r="W284" i="123"/>
  <c r="M284" i="123"/>
  <c r="I284" i="123"/>
  <c r="AA283" i="123"/>
  <c r="AB283" i="123" s="1"/>
  <c r="W283" i="123"/>
  <c r="M283" i="123"/>
  <c r="I283" i="123"/>
  <c r="AA282" i="123"/>
  <c r="W282" i="123"/>
  <c r="M282" i="123"/>
  <c r="I282" i="123"/>
  <c r="AA281" i="123"/>
  <c r="AB281" i="123" s="1"/>
  <c r="W281" i="123"/>
  <c r="M281" i="123"/>
  <c r="I281" i="123"/>
  <c r="AA280" i="123"/>
  <c r="W280" i="123"/>
  <c r="M280" i="123"/>
  <c r="I280" i="123"/>
  <c r="AB280" i="123" l="1"/>
  <c r="AB282" i="123"/>
  <c r="AB284" i="123"/>
  <c r="AB286" i="123"/>
  <c r="AB288" i="123"/>
  <c r="AB289" i="123"/>
  <c r="AA48" i="123"/>
  <c r="AB48" i="123" s="1"/>
  <c r="AC48" i="123" s="1"/>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AB43" i="123" l="1"/>
  <c r="AC43" i="123" s="1"/>
  <c r="I19" i="141"/>
  <c r="F69" i="118" l="1"/>
  <c r="F68" i="118"/>
  <c r="C7" i="124" l="1"/>
  <c r="C6" i="124"/>
  <c r="C5" i="124"/>
  <c r="M9" i="123"/>
  <c r="M8" i="123"/>
  <c r="M7" i="123"/>
  <c r="M6" i="123"/>
  <c r="I10" i="123"/>
  <c r="I9" i="123"/>
  <c r="I8" i="123"/>
  <c r="I7" i="123"/>
  <c r="I6" i="123"/>
  <c r="C10" i="123"/>
  <c r="C9" i="123"/>
  <c r="C8" i="123"/>
  <c r="C5" i="123"/>
  <c r="I5" i="123"/>
  <c r="M5" i="123"/>
  <c r="C7" i="123"/>
  <c r="C6" i="123"/>
  <c r="G200" i="123"/>
  <c r="G201" i="123"/>
  <c r="AH298" i="123" l="1"/>
  <c r="AD298" i="123"/>
  <c r="Y298" i="123"/>
  <c r="U298" i="123"/>
  <c r="Q298" i="123"/>
  <c r="K298" i="123"/>
  <c r="G298" i="123"/>
  <c r="C298" i="123"/>
  <c r="AE294" i="123"/>
  <c r="Z294" i="123"/>
  <c r="V294" i="123"/>
  <c r="R294" i="123"/>
  <c r="L294" i="123"/>
  <c r="H294" i="123"/>
  <c r="D294" i="123"/>
  <c r="AF287" i="123"/>
  <c r="AA287" i="123"/>
  <c r="W287" i="123"/>
  <c r="S287" i="123"/>
  <c r="M287" i="123"/>
  <c r="I287" i="123"/>
  <c r="E287" i="123"/>
  <c r="AG279" i="123"/>
  <c r="X279" i="123"/>
  <c r="T279" i="123"/>
  <c r="N279" i="123"/>
  <c r="J279" i="123"/>
  <c r="F279" i="123"/>
  <c r="J298" i="123"/>
  <c r="AD294" i="123"/>
  <c r="AD293" i="123" s="1"/>
  <c r="U294" i="123"/>
  <c r="K294" i="123"/>
  <c r="C294" i="123"/>
  <c r="V287" i="123"/>
  <c r="L287" i="123"/>
  <c r="D287" i="123"/>
  <c r="AA279" i="123"/>
  <c r="S279" i="123"/>
  <c r="S278" i="123" s="1"/>
  <c r="I279" i="123"/>
  <c r="AF298" i="123"/>
  <c r="AA298" i="123"/>
  <c r="W298" i="123"/>
  <c r="AB298" i="123" s="1"/>
  <c r="S298" i="123"/>
  <c r="M298" i="123"/>
  <c r="I298" i="123"/>
  <c r="E298" i="123"/>
  <c r="AG294" i="123"/>
  <c r="X294" i="123"/>
  <c r="T294" i="123"/>
  <c r="N294" i="123"/>
  <c r="J294" i="123"/>
  <c r="F294" i="123"/>
  <c r="AH287" i="123"/>
  <c r="AD287" i="123"/>
  <c r="Y287" i="123"/>
  <c r="U287" i="123"/>
  <c r="Q287" i="123"/>
  <c r="K287" i="123"/>
  <c r="G287" i="123"/>
  <c r="C287" i="123"/>
  <c r="AE279" i="123"/>
  <c r="Z279" i="123"/>
  <c r="V279" i="123"/>
  <c r="R279" i="123"/>
  <c r="L279" i="123"/>
  <c r="L278" i="123" s="1"/>
  <c r="H279" i="123"/>
  <c r="D279" i="123"/>
  <c r="AE298" i="123"/>
  <c r="Z298" i="123"/>
  <c r="V298" i="123"/>
  <c r="R298" i="123"/>
  <c r="L298" i="123"/>
  <c r="H298" i="123"/>
  <c r="D298" i="123"/>
  <c r="AF294" i="123"/>
  <c r="AA294" i="123"/>
  <c r="W294" i="123"/>
  <c r="S294" i="123"/>
  <c r="M294" i="123"/>
  <c r="I294" i="123"/>
  <c r="E294" i="123"/>
  <c r="AG287" i="123"/>
  <c r="X287" i="123"/>
  <c r="T287" i="123"/>
  <c r="N287" i="123"/>
  <c r="J287" i="123"/>
  <c r="F287" i="123"/>
  <c r="AH279" i="123"/>
  <c r="AD279" i="123"/>
  <c r="AD278" i="123" s="1"/>
  <c r="Y279" i="123"/>
  <c r="U279" i="123"/>
  <c r="Q279" i="123"/>
  <c r="K279" i="123"/>
  <c r="G279" i="123"/>
  <c r="C279" i="123"/>
  <c r="AG298" i="123"/>
  <c r="X298" i="123"/>
  <c r="T298" i="123"/>
  <c r="N298" i="123"/>
  <c r="F298" i="123"/>
  <c r="F293" i="123" s="1"/>
  <c r="AH294" i="123"/>
  <c r="AH293" i="123" s="1"/>
  <c r="Y294" i="123"/>
  <c r="Y293" i="123" s="1"/>
  <c r="Q294" i="123"/>
  <c r="G294" i="123"/>
  <c r="AE287" i="123"/>
  <c r="Z287" i="123"/>
  <c r="Z278" i="123" s="1"/>
  <c r="R287" i="123"/>
  <c r="H287" i="123"/>
  <c r="AF279" i="123"/>
  <c r="W279" i="123"/>
  <c r="AB279" i="123" s="1"/>
  <c r="M279" i="123"/>
  <c r="E279" i="123"/>
  <c r="Q293" i="123"/>
  <c r="K293" i="123"/>
  <c r="AE113" i="123"/>
  <c r="Z113" i="123"/>
  <c r="V113" i="123"/>
  <c r="R113" i="123"/>
  <c r="L113" i="123"/>
  <c r="H113" i="123"/>
  <c r="D113" i="123"/>
  <c r="AF100" i="123"/>
  <c r="AA100" i="123"/>
  <c r="W100" i="123"/>
  <c r="S100" i="123"/>
  <c r="M100" i="123"/>
  <c r="I100" i="123"/>
  <c r="E100" i="123"/>
  <c r="AH113" i="123"/>
  <c r="AD113" i="123"/>
  <c r="Y113" i="123"/>
  <c r="U113" i="123"/>
  <c r="Q113" i="123"/>
  <c r="K113" i="123"/>
  <c r="G113" i="123"/>
  <c r="C113" i="123"/>
  <c r="AE100" i="123"/>
  <c r="Z100" i="123"/>
  <c r="V100" i="123"/>
  <c r="R100" i="123"/>
  <c r="L100" i="123"/>
  <c r="H100" i="123"/>
  <c r="D100" i="123"/>
  <c r="AG113" i="123"/>
  <c r="X113" i="123"/>
  <c r="T113" i="123"/>
  <c r="N113" i="123"/>
  <c r="J113" i="123"/>
  <c r="F113" i="123"/>
  <c r="AH100" i="123"/>
  <c r="AD100" i="123"/>
  <c r="Y100" i="123"/>
  <c r="U100" i="123"/>
  <c r="Q100" i="123"/>
  <c r="K100" i="123"/>
  <c r="G100" i="123"/>
  <c r="C100" i="123"/>
  <c r="AF113" i="123"/>
  <c r="AA113" i="123"/>
  <c r="W113" i="123"/>
  <c r="S113" i="123"/>
  <c r="M113" i="123"/>
  <c r="I113" i="123"/>
  <c r="E113" i="123"/>
  <c r="AG100" i="123"/>
  <c r="X100" i="123"/>
  <c r="T100" i="123"/>
  <c r="N100" i="123"/>
  <c r="J100" i="123"/>
  <c r="F100" i="123"/>
  <c r="H312" i="145" a="1"/>
  <c r="H312" i="145" s="1"/>
  <c r="H311" i="145" a="1"/>
  <c r="H311" i="145" s="1"/>
  <c r="H310" i="145" a="1"/>
  <c r="H310" i="145" s="1"/>
  <c r="G312" i="145" a="1"/>
  <c r="G312" i="145" s="1"/>
  <c r="G311" i="145" a="1"/>
  <c r="G311" i="145" s="1"/>
  <c r="G310" i="145" a="1"/>
  <c r="G310" i="145" s="1"/>
  <c r="G306" i="145" a="1"/>
  <c r="G306" i="145" s="1"/>
  <c r="AB287" i="123" l="1"/>
  <c r="I278" i="123"/>
  <c r="H278" i="123"/>
  <c r="AH278" i="123"/>
  <c r="T278" i="123"/>
  <c r="I293" i="123"/>
  <c r="C278" i="123"/>
  <c r="D278" i="123"/>
  <c r="AB113" i="123"/>
  <c r="AB100" i="123"/>
  <c r="U278" i="123"/>
  <c r="M293" i="123"/>
  <c r="W278" i="123"/>
  <c r="AB294" i="123"/>
  <c r="J278" i="123"/>
  <c r="V278" i="123"/>
  <c r="U293" i="123"/>
  <c r="F278" i="123"/>
  <c r="X278" i="123"/>
  <c r="M278" i="123"/>
  <c r="X293" i="123"/>
  <c r="C293" i="123"/>
  <c r="G293" i="123"/>
  <c r="T293" i="123"/>
  <c r="R293" i="123"/>
  <c r="Q278" i="123"/>
  <c r="D293" i="123"/>
  <c r="E278" i="123"/>
  <c r="AA278" i="123"/>
  <c r="AB278" i="123" s="1"/>
  <c r="E293" i="123"/>
  <c r="J293" i="123"/>
  <c r="AG293" i="123"/>
  <c r="K278" i="123"/>
  <c r="AF293" i="123"/>
  <c r="R278" i="123"/>
  <c r="L293" i="123"/>
  <c r="AE293" i="123"/>
  <c r="W293" i="123"/>
  <c r="S293" i="123"/>
  <c r="AG278" i="123"/>
  <c r="V293" i="123"/>
  <c r="AF278" i="123"/>
  <c r="G278" i="123"/>
  <c r="Y278" i="123"/>
  <c r="AA293" i="123"/>
  <c r="N278" i="123"/>
  <c r="N293" i="123"/>
  <c r="AE278" i="123"/>
  <c r="H293" i="123"/>
  <c r="Z293" i="123"/>
  <c r="AB293" i="123" l="1"/>
  <c r="N66" i="127" l="1"/>
  <c r="L80" i="127" l="1"/>
  <c r="L72" i="127"/>
  <c r="L65" i="127"/>
  <c r="L64" i="127"/>
  <c r="L63" i="127"/>
  <c r="L66" i="127" s="1"/>
  <c r="M80" i="127"/>
  <c r="M72" i="127"/>
  <c r="M65" i="127"/>
  <c r="M64" i="127"/>
  <c r="M63" i="127"/>
  <c r="M66" i="127" s="1"/>
  <c r="N67" i="127"/>
  <c r="N75" i="127" s="1"/>
  <c r="N80" i="127"/>
  <c r="N72" i="127"/>
  <c r="N69" i="127"/>
  <c r="N65" i="127"/>
  <c r="N64" i="127"/>
  <c r="N63" i="127"/>
  <c r="L67" i="127" l="1"/>
  <c r="L69" i="127"/>
  <c r="M69" i="127"/>
  <c r="M67" i="127"/>
  <c r="F306" i="145"/>
  <c r="F305" i="145" s="1"/>
  <c r="L75" i="127" l="1"/>
  <c r="L78" i="127" s="1"/>
  <c r="L79" i="127"/>
  <c r="M75" i="127"/>
  <c r="M78" i="127" s="1"/>
  <c r="M79" i="127"/>
  <c r="N11" i="127"/>
  <c r="M11" i="127"/>
  <c r="L11" i="127"/>
  <c r="K11" i="127"/>
  <c r="J11" i="127"/>
  <c r="C56" i="127"/>
  <c r="D56" i="127"/>
  <c r="C40" i="127"/>
  <c r="D40" i="127"/>
  <c r="I260" i="145" l="1"/>
  <c r="G301" i="145" l="1"/>
  <c r="G300" i="145"/>
  <c r="G299" i="145"/>
  <c r="G298" i="145"/>
  <c r="G297" i="145"/>
  <c r="G296" i="145"/>
  <c r="G295" i="145"/>
  <c r="G294" i="145"/>
  <c r="G293" i="145"/>
  <c r="G292" i="145"/>
  <c r="G291" i="145"/>
  <c r="G290" i="145"/>
  <c r="G289" i="145"/>
  <c r="G288" i="145"/>
  <c r="G287" i="145"/>
  <c r="G286" i="145"/>
  <c r="G285" i="145"/>
  <c r="G284" i="145"/>
  <c r="G283" i="145"/>
  <c r="G282" i="145"/>
  <c r="G281" i="145"/>
  <c r="G280" i="145"/>
  <c r="G279" i="145"/>
  <c r="G278" i="145"/>
  <c r="G277" i="145"/>
  <c r="G276" i="145"/>
  <c r="G275" i="145"/>
  <c r="G274" i="145"/>
  <c r="G273" i="145"/>
  <c r="G272" i="145"/>
  <c r="G271" i="145"/>
  <c r="G270" i="145"/>
  <c r="G269" i="145"/>
  <c r="G268" i="145"/>
  <c r="G267" i="145"/>
  <c r="G266" i="145"/>
  <c r="G265" i="145"/>
  <c r="E32" i="122" l="1"/>
  <c r="E35" i="122"/>
  <c r="E34" i="122"/>
  <c r="E33" i="122"/>
  <c r="E31" i="122"/>
  <c r="E30" i="122"/>
  <c r="F36" i="122"/>
  <c r="D26" i="122"/>
  <c r="D11" i="122"/>
  <c r="H194" i="123" l="1"/>
  <c r="H193" i="123" s="1"/>
  <c r="G194" i="123"/>
  <c r="G193" i="123" s="1"/>
  <c r="W19" i="123"/>
  <c r="G204" i="123" l="1"/>
  <c r="AC15" i="123" l="1"/>
  <c r="H129" i="107" l="1"/>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H28" i="107"/>
  <c r="H141" i="107"/>
  <c r="H140" i="107"/>
  <c r="H138" i="107"/>
  <c r="H137" i="107"/>
  <c r="H135" i="107"/>
  <c r="H134" i="107"/>
  <c r="J327" i="121" l="1"/>
  <c r="I327" i="121"/>
  <c r="H327" i="121"/>
  <c r="G327" i="121"/>
  <c r="F327" i="121"/>
  <c r="E327" i="121"/>
  <c r="D327" i="121"/>
  <c r="J291" i="121"/>
  <c r="I291" i="121"/>
  <c r="H291" i="121"/>
  <c r="G291" i="121"/>
  <c r="F291" i="121"/>
  <c r="E291" i="121"/>
  <c r="D291" i="121"/>
  <c r="C364" i="121"/>
  <c r="C330" i="121"/>
  <c r="C331" i="121"/>
  <c r="C332" i="121"/>
  <c r="C333" i="121"/>
  <c r="C334" i="121"/>
  <c r="C335" i="121"/>
  <c r="C336" i="121"/>
  <c r="C337" i="121"/>
  <c r="C338" i="121"/>
  <c r="C339" i="121"/>
  <c r="C340" i="121"/>
  <c r="C341" i="121"/>
  <c r="C342" i="121"/>
  <c r="C343" i="121"/>
  <c r="C344" i="121"/>
  <c r="C345" i="121"/>
  <c r="C346" i="121"/>
  <c r="C347" i="121"/>
  <c r="C348" i="121"/>
  <c r="C349" i="121"/>
  <c r="C350" i="121"/>
  <c r="C351" i="121"/>
  <c r="C352" i="121"/>
  <c r="C353" i="121"/>
  <c r="C354" i="121"/>
  <c r="C355" i="121"/>
  <c r="C356" i="121"/>
  <c r="C357" i="121"/>
  <c r="C358" i="121"/>
  <c r="C359" i="121"/>
  <c r="C360" i="121"/>
  <c r="C361" i="121"/>
  <c r="C362" i="121"/>
  <c r="C363" i="121"/>
  <c r="C329" i="121"/>
  <c r="C328" i="121"/>
  <c r="C325" i="121"/>
  <c r="C294" i="121"/>
  <c r="C295" i="121"/>
  <c r="C296" i="121"/>
  <c r="C297" i="121"/>
  <c r="C298" i="121"/>
  <c r="C299" i="121"/>
  <c r="C300" i="121"/>
  <c r="C301" i="121"/>
  <c r="C302" i="121"/>
  <c r="C303" i="121"/>
  <c r="C304" i="121"/>
  <c r="C305" i="121"/>
  <c r="C306" i="121"/>
  <c r="C307" i="121"/>
  <c r="C308" i="121"/>
  <c r="C309" i="121"/>
  <c r="C310" i="121"/>
  <c r="C311" i="121"/>
  <c r="C312" i="121"/>
  <c r="C313" i="121"/>
  <c r="C314" i="121"/>
  <c r="C315" i="121"/>
  <c r="C316" i="121"/>
  <c r="C317" i="121"/>
  <c r="C318" i="121"/>
  <c r="C319" i="121"/>
  <c r="C320" i="121"/>
  <c r="C321" i="121"/>
  <c r="C322" i="121"/>
  <c r="C323" i="121"/>
  <c r="C324" i="121"/>
  <c r="C293" i="121"/>
  <c r="C292" i="121"/>
  <c r="C51" i="121" l="1"/>
  <c r="I23" i="141"/>
  <c r="F51" i="121" s="1"/>
  <c r="C60" i="127"/>
  <c r="N35" i="127"/>
  <c r="O370" i="121" s="1"/>
  <c r="M35" i="127"/>
  <c r="L35" i="127"/>
  <c r="K35" i="127"/>
  <c r="J35" i="127"/>
  <c r="K370" i="121" s="1"/>
  <c r="I35" i="127"/>
  <c r="H35" i="127"/>
  <c r="G35" i="127"/>
  <c r="F35" i="127"/>
  <c r="G370" i="121" s="1"/>
  <c r="E35" i="127"/>
  <c r="D35" i="127"/>
  <c r="E370" i="121" s="1"/>
  <c r="C35" i="127"/>
  <c r="D370" i="121"/>
  <c r="C51" i="127"/>
  <c r="D51" i="127"/>
  <c r="C48" i="127"/>
  <c r="D48" i="127"/>
  <c r="D376" i="121"/>
  <c r="E376" i="121"/>
  <c r="D375" i="121"/>
  <c r="E375" i="121"/>
  <c r="E369" i="121"/>
  <c r="D381" i="121"/>
  <c r="D367" i="121"/>
  <c r="E367" i="121"/>
  <c r="O367" i="121"/>
  <c r="N367" i="121"/>
  <c r="M367" i="121"/>
  <c r="L367" i="121"/>
  <c r="K367" i="121"/>
  <c r="J367" i="121"/>
  <c r="I367" i="121"/>
  <c r="H367" i="121"/>
  <c r="G367" i="121"/>
  <c r="F367" i="121"/>
  <c r="C32" i="127"/>
  <c r="D369" i="121" s="1"/>
  <c r="D32" i="127"/>
  <c r="C33" i="127"/>
  <c r="D33" i="127"/>
  <c r="D49" i="127"/>
  <c r="C49" i="127"/>
  <c r="D60" i="127"/>
  <c r="E381" i="121" s="1"/>
  <c r="D15" i="126"/>
  <c r="C5" i="122" s="1"/>
  <c r="H239" i="145" a="1"/>
  <c r="H239" i="145" s="1"/>
  <c r="K239" i="145" s="1" a="1"/>
  <c r="K239" i="145" s="1"/>
  <c r="G239" i="145" a="1"/>
  <c r="G239" i="145" s="1"/>
  <c r="J239" i="145" s="1" a="1"/>
  <c r="J239" i="145" s="1"/>
  <c r="F239" i="145" a="1"/>
  <c r="F239" i="145" s="1"/>
  <c r="I239" i="145" a="1"/>
  <c r="I239" i="145" s="1"/>
  <c r="H238" i="145" a="1"/>
  <c r="H238" i="145" s="1"/>
  <c r="K238" i="145" s="1" a="1"/>
  <c r="K238" i="145" s="1"/>
  <c r="G238" i="145" a="1"/>
  <c r="G238" i="145" s="1"/>
  <c r="J238" i="145" s="1" a="1"/>
  <c r="J238" i="145" s="1"/>
  <c r="F238" i="145" a="1"/>
  <c r="F238" i="145" s="1"/>
  <c r="I238" i="145" s="1" a="1"/>
  <c r="I238" i="145" s="1"/>
  <c r="H237" i="145" a="1"/>
  <c r="H237" i="145" s="1"/>
  <c r="K237" i="145" s="1" a="1"/>
  <c r="K237" i="145" s="1"/>
  <c r="G237" i="145" a="1"/>
  <c r="G237" i="145" s="1"/>
  <c r="J237" i="145" s="1" a="1"/>
  <c r="J237" i="145" s="1"/>
  <c r="F237" i="145" a="1"/>
  <c r="F237" i="145" s="1"/>
  <c r="I237" i="145" s="1" a="1"/>
  <c r="I237" i="145" s="1"/>
  <c r="H236" i="145" a="1"/>
  <c r="H236" i="145" s="1"/>
  <c r="K236" i="145" s="1" a="1"/>
  <c r="K236" i="145" s="1"/>
  <c r="G236" i="145" a="1"/>
  <c r="G236" i="145" s="1"/>
  <c r="J236" i="145" s="1" a="1"/>
  <c r="J236" i="145" s="1"/>
  <c r="F236" i="145" a="1"/>
  <c r="F236" i="145" s="1"/>
  <c r="I236" i="145" s="1" a="1"/>
  <c r="I236" i="145" s="1"/>
  <c r="H235" i="145" a="1"/>
  <c r="H235" i="145" s="1"/>
  <c r="K235" i="145" s="1" a="1"/>
  <c r="K235" i="145" s="1"/>
  <c r="G235" i="145" a="1"/>
  <c r="G235" i="145" s="1"/>
  <c r="J235" i="145" s="1" a="1"/>
  <c r="J235" i="145" s="1"/>
  <c r="F235" i="145" a="1"/>
  <c r="F235" i="145" s="1"/>
  <c r="I235" i="145" s="1" a="1"/>
  <c r="I235" i="145" s="1"/>
  <c r="H234" i="145" a="1"/>
  <c r="H234" i="145" s="1"/>
  <c r="K234" i="145" s="1" a="1"/>
  <c r="K234" i="145" s="1"/>
  <c r="G234" i="145" a="1"/>
  <c r="G234" i="145" s="1"/>
  <c r="J234" i="145" s="1" a="1"/>
  <c r="J234" i="145" s="1"/>
  <c r="F234" i="145" a="1"/>
  <c r="F234" i="145" s="1"/>
  <c r="I234" i="145" s="1" a="1"/>
  <c r="I234" i="145" s="1"/>
  <c r="H233" i="145" a="1"/>
  <c r="H233" i="145" s="1"/>
  <c r="K233" i="145" s="1" a="1"/>
  <c r="K233" i="145" s="1"/>
  <c r="G233" i="145" a="1"/>
  <c r="G233" i="145" s="1"/>
  <c r="J233" i="145" s="1" a="1"/>
  <c r="J233" i="145" s="1"/>
  <c r="F233" i="145" a="1"/>
  <c r="F233" i="145" s="1"/>
  <c r="I233" i="145" s="1" a="1"/>
  <c r="I233" i="145" s="1"/>
  <c r="H232" i="145" a="1"/>
  <c r="H232" i="145" s="1"/>
  <c r="K232" i="145" s="1" a="1"/>
  <c r="K232" i="145" s="1"/>
  <c r="G232" i="145" a="1"/>
  <c r="G232" i="145" s="1"/>
  <c r="J232" i="145" s="1" a="1"/>
  <c r="J232" i="145" s="1"/>
  <c r="F232" i="145" a="1"/>
  <c r="F232" i="145" s="1"/>
  <c r="I232" i="145" s="1" a="1"/>
  <c r="I232" i="145" s="1"/>
  <c r="H231" i="145" a="1"/>
  <c r="H231" i="145" s="1"/>
  <c r="K231" i="145" s="1" a="1"/>
  <c r="K231" i="145" s="1"/>
  <c r="G231" i="145" a="1"/>
  <c r="G231" i="145" s="1"/>
  <c r="J231" i="145" s="1" a="1"/>
  <c r="J231" i="145" s="1"/>
  <c r="F231" i="145" a="1"/>
  <c r="F231" i="145" s="1"/>
  <c r="I231" i="145" s="1" a="1"/>
  <c r="I231" i="145" s="1"/>
  <c r="H230" i="145" a="1"/>
  <c r="H230" i="145" s="1"/>
  <c r="K230" i="145" s="1" a="1"/>
  <c r="K230" i="145" s="1"/>
  <c r="G230" i="145" a="1"/>
  <c r="G230" i="145" s="1"/>
  <c r="J230" i="145" s="1" a="1"/>
  <c r="J230" i="145" s="1"/>
  <c r="F230" i="145" a="1"/>
  <c r="F230" i="145" s="1"/>
  <c r="I230" i="145" s="1" a="1"/>
  <c r="I230" i="145" s="1"/>
  <c r="H229" i="145" a="1"/>
  <c r="H229" i="145" s="1"/>
  <c r="G229" i="145" a="1"/>
  <c r="G229" i="145" s="1"/>
  <c r="F229" i="145" a="1"/>
  <c r="F229" i="145" s="1"/>
  <c r="H202" i="145" a="1"/>
  <c r="H202" i="145" s="1"/>
  <c r="K202" i="145" a="1"/>
  <c r="K202" i="145" s="1"/>
  <c r="G202" i="145" a="1"/>
  <c r="G202" i="145" s="1"/>
  <c r="J202" i="145" a="1"/>
  <c r="J202" i="145" s="1"/>
  <c r="F202" i="145" a="1"/>
  <c r="F202" i="145" s="1"/>
  <c r="I202" i="145" a="1"/>
  <c r="I202" i="145" s="1"/>
  <c r="H201" i="145" a="1"/>
  <c r="H201" i="145" s="1"/>
  <c r="K201" i="145" a="1"/>
  <c r="K201" i="145" s="1"/>
  <c r="G201" i="145" a="1"/>
  <c r="G201" i="145" s="1"/>
  <c r="J201" i="145" a="1"/>
  <c r="J201" i="145" s="1"/>
  <c r="F201" i="145" a="1"/>
  <c r="F201" i="145" s="1"/>
  <c r="I201" i="145" a="1"/>
  <c r="I201" i="145" s="1"/>
  <c r="H200" i="145" a="1"/>
  <c r="H200" i="145" s="1"/>
  <c r="K200" i="145" a="1"/>
  <c r="K200" i="145" s="1"/>
  <c r="G200" i="145" a="1"/>
  <c r="G200" i="145" s="1"/>
  <c r="J200" i="145" a="1"/>
  <c r="J200" i="145" s="1"/>
  <c r="F200" i="145" a="1"/>
  <c r="F200" i="145" s="1"/>
  <c r="I200" i="145" a="1"/>
  <c r="I200" i="145" s="1"/>
  <c r="H199" i="145" a="1"/>
  <c r="H199" i="145" s="1"/>
  <c r="K199" i="145" a="1"/>
  <c r="K199" i="145" s="1"/>
  <c r="G199" i="145" a="1"/>
  <c r="G199" i="145" s="1"/>
  <c r="J199" i="145" a="1"/>
  <c r="J199" i="145" s="1"/>
  <c r="F199" i="145" a="1"/>
  <c r="F199" i="145" s="1"/>
  <c r="I199" i="145" a="1"/>
  <c r="I199" i="145" s="1"/>
  <c r="H198" i="145" a="1"/>
  <c r="H198" i="145" s="1"/>
  <c r="K198" i="145" a="1"/>
  <c r="K198" i="145" s="1"/>
  <c r="G198" i="145" a="1"/>
  <c r="G198" i="145" s="1"/>
  <c r="J198" i="145" a="1"/>
  <c r="J198" i="145" s="1"/>
  <c r="F198" i="145" a="1"/>
  <c r="F198" i="145" s="1"/>
  <c r="I198" i="145" a="1"/>
  <c r="I198" i="145" s="1"/>
  <c r="H197" i="145" a="1"/>
  <c r="H197" i="145" s="1"/>
  <c r="K197" i="145" a="1"/>
  <c r="K197" i="145" s="1"/>
  <c r="G197" i="145" a="1"/>
  <c r="G197" i="145" s="1"/>
  <c r="J197" i="145" a="1"/>
  <c r="J197" i="145" s="1"/>
  <c r="F197" i="145" a="1"/>
  <c r="F197" i="145" s="1"/>
  <c r="I197" i="145" a="1"/>
  <c r="I197" i="145" s="1"/>
  <c r="H196" i="145" a="1"/>
  <c r="H196" i="145" s="1"/>
  <c r="K196" i="145" a="1"/>
  <c r="K196" i="145" s="1"/>
  <c r="G196" i="145" a="1"/>
  <c r="G196" i="145" s="1"/>
  <c r="J196" i="145" a="1"/>
  <c r="J196" i="145" s="1"/>
  <c r="F196" i="145" a="1"/>
  <c r="F196" i="145" s="1"/>
  <c r="I196" i="145" a="1"/>
  <c r="I196" i="145" s="1"/>
  <c r="H195" i="145" a="1"/>
  <c r="H195" i="145" s="1"/>
  <c r="K195" i="145" a="1"/>
  <c r="K195" i="145" s="1"/>
  <c r="G195" i="145" a="1"/>
  <c r="G195" i="145" s="1"/>
  <c r="J195" i="145" a="1"/>
  <c r="J195" i="145" s="1"/>
  <c r="F195" i="145" a="1"/>
  <c r="F195" i="145" s="1"/>
  <c r="I195" i="145" a="1"/>
  <c r="I195" i="145" s="1"/>
  <c r="H194" i="145" a="1"/>
  <c r="H194" i="145" s="1"/>
  <c r="K194" i="145" a="1"/>
  <c r="K194" i="145" s="1"/>
  <c r="G194" i="145" a="1"/>
  <c r="G194" i="145" s="1"/>
  <c r="J194" i="145" a="1"/>
  <c r="J194" i="145" s="1"/>
  <c r="F194" i="145" a="1"/>
  <c r="F194" i="145" s="1"/>
  <c r="I194" i="145" a="1"/>
  <c r="I194" i="145" s="1"/>
  <c r="H193" i="145" a="1"/>
  <c r="H193" i="145" s="1"/>
  <c r="K193" i="145" a="1"/>
  <c r="K193" i="145" s="1"/>
  <c r="G193" i="145" a="1"/>
  <c r="G193" i="145" s="1"/>
  <c r="J193" i="145" a="1"/>
  <c r="J193" i="145" s="1"/>
  <c r="F193" i="145" a="1"/>
  <c r="F193" i="145" s="1"/>
  <c r="H168" i="145" a="1"/>
  <c r="H168" i="145" s="1"/>
  <c r="K168" i="145" s="1" a="1"/>
  <c r="K168" i="145" s="1"/>
  <c r="G168" i="145" a="1"/>
  <c r="G168" i="145" s="1"/>
  <c r="J168" i="145" s="1" a="1"/>
  <c r="J168" i="145" s="1"/>
  <c r="F168" i="145" a="1"/>
  <c r="F168" i="145" s="1"/>
  <c r="I168" i="145" s="1" a="1"/>
  <c r="I168" i="145" s="1"/>
  <c r="H167" i="145" a="1"/>
  <c r="H167" i="145" s="1"/>
  <c r="K167" i="145" s="1" a="1"/>
  <c r="K167" i="145" s="1"/>
  <c r="G167" i="145" a="1"/>
  <c r="G167" i="145" s="1"/>
  <c r="J167" i="145" s="1" a="1"/>
  <c r="J167" i="145" s="1"/>
  <c r="F167" i="145" a="1"/>
  <c r="F167" i="145" s="1"/>
  <c r="I167" i="145" s="1" a="1"/>
  <c r="I167" i="145" s="1"/>
  <c r="H166" i="145" a="1"/>
  <c r="H166" i="145" s="1"/>
  <c r="K166" i="145" s="1" a="1"/>
  <c r="K166" i="145" s="1"/>
  <c r="G166" i="145" a="1"/>
  <c r="G166" i="145" s="1"/>
  <c r="J166" i="145" s="1" a="1"/>
  <c r="J166" i="145" s="1"/>
  <c r="F166" i="145" a="1"/>
  <c r="F166" i="145" s="1"/>
  <c r="I166" i="145" s="1" a="1"/>
  <c r="I166" i="145" s="1"/>
  <c r="H165" i="145" a="1"/>
  <c r="H165" i="145" s="1"/>
  <c r="K165" i="145" s="1" a="1"/>
  <c r="K165" i="145" s="1"/>
  <c r="G165" i="145" a="1"/>
  <c r="G165" i="145" s="1"/>
  <c r="J165" i="145" s="1" a="1"/>
  <c r="J165" i="145" s="1"/>
  <c r="F165" i="145" a="1"/>
  <c r="F165" i="145" s="1"/>
  <c r="I165" i="145" s="1" a="1"/>
  <c r="I165" i="145" s="1"/>
  <c r="H164" i="145" a="1"/>
  <c r="H164" i="145" s="1"/>
  <c r="K164" i="145" s="1" a="1"/>
  <c r="K164" i="145" s="1"/>
  <c r="G164" i="145" a="1"/>
  <c r="G164" i="145" s="1"/>
  <c r="J164" i="145" s="1" a="1"/>
  <c r="J164" i="145" s="1"/>
  <c r="F164" i="145" a="1"/>
  <c r="F164" i="145" s="1"/>
  <c r="I164" i="145" s="1" a="1"/>
  <c r="I164" i="145" s="1"/>
  <c r="H163" i="145" a="1"/>
  <c r="H163" i="145" s="1"/>
  <c r="K163" i="145" s="1" a="1"/>
  <c r="K163" i="145" s="1"/>
  <c r="G163" i="145" a="1"/>
  <c r="G163" i="145" s="1"/>
  <c r="J163" i="145" s="1" a="1"/>
  <c r="J163" i="145" s="1"/>
  <c r="F163" i="145" a="1"/>
  <c r="F163" i="145" s="1"/>
  <c r="I163" i="145" s="1" a="1"/>
  <c r="I163" i="145" s="1"/>
  <c r="H162" i="145" a="1"/>
  <c r="H162" i="145" s="1"/>
  <c r="K162" i="145" s="1" a="1"/>
  <c r="K162" i="145" s="1"/>
  <c r="G162" i="145" a="1"/>
  <c r="G162" i="145" s="1"/>
  <c r="J162" i="145" s="1" a="1"/>
  <c r="J162" i="145" s="1"/>
  <c r="F162" i="145" a="1"/>
  <c r="F162" i="145" s="1"/>
  <c r="I162" i="145" s="1" a="1"/>
  <c r="I162" i="145" s="1"/>
  <c r="H161" i="145" a="1"/>
  <c r="H161" i="145" s="1"/>
  <c r="K161" i="145" s="1" a="1"/>
  <c r="K161" i="145" s="1"/>
  <c r="G161" i="145" a="1"/>
  <c r="G161" i="145" s="1"/>
  <c r="J161" i="145" s="1" a="1"/>
  <c r="J161" i="145" s="1"/>
  <c r="F161" i="145" a="1"/>
  <c r="F161" i="145" s="1"/>
  <c r="I161" i="145" s="1" a="1"/>
  <c r="I161" i="145" s="1"/>
  <c r="H160" i="145" a="1"/>
  <c r="H160" i="145" s="1"/>
  <c r="K160" i="145" s="1" a="1"/>
  <c r="K160" i="145" s="1"/>
  <c r="G160" i="145" a="1"/>
  <c r="G160" i="145" s="1"/>
  <c r="J160" i="145" s="1" a="1"/>
  <c r="J160" i="145" s="1"/>
  <c r="F160" i="145" a="1"/>
  <c r="F160" i="145" s="1"/>
  <c r="I160" i="145" s="1" a="1"/>
  <c r="I160" i="145" s="1"/>
  <c r="H159" i="145" a="1"/>
  <c r="H159" i="145" s="1"/>
  <c r="K159" i="145" s="1" a="1"/>
  <c r="K159" i="145" s="1"/>
  <c r="G159" i="145" a="1"/>
  <c r="G159" i="145" s="1"/>
  <c r="J159" i="145" s="1" a="1"/>
  <c r="J159" i="145" s="1"/>
  <c r="F159" i="145" a="1"/>
  <c r="F159" i="145" s="1"/>
  <c r="I159" i="145" s="1" a="1"/>
  <c r="I159" i="145" s="1"/>
  <c r="H158" i="145" a="1"/>
  <c r="H158" i="145" s="1"/>
  <c r="K158" i="145" s="1" a="1"/>
  <c r="K158" i="145" s="1"/>
  <c r="G158" i="145" a="1"/>
  <c r="G158" i="145" s="1"/>
  <c r="J158" i="145" s="1" a="1"/>
  <c r="J158" i="145" s="1"/>
  <c r="F158" i="145" a="1"/>
  <c r="F158" i="145" s="1"/>
  <c r="I158" i="145" s="1" a="1"/>
  <c r="I158" i="145" s="1"/>
  <c r="H157" i="145" a="1"/>
  <c r="H157" i="145" s="1"/>
  <c r="K157" i="145" s="1" a="1"/>
  <c r="K157" i="145" s="1"/>
  <c r="G157" i="145" a="1"/>
  <c r="G157" i="145" s="1"/>
  <c r="J157" i="145" s="1" a="1"/>
  <c r="J157" i="145" s="1"/>
  <c r="F157" i="145" a="1"/>
  <c r="F157" i="145" s="1"/>
  <c r="I157" i="145" s="1" a="1"/>
  <c r="I157" i="145" s="1"/>
  <c r="H156" i="145" a="1"/>
  <c r="H156" i="145" s="1"/>
  <c r="K156" i="145" s="1" a="1"/>
  <c r="K156" i="145" s="1"/>
  <c r="G156" i="145" a="1"/>
  <c r="G156" i="145" s="1"/>
  <c r="J156" i="145" s="1" a="1"/>
  <c r="J156" i="145" s="1"/>
  <c r="F156" i="145" a="1"/>
  <c r="F156" i="145" s="1"/>
  <c r="I156" i="145" s="1" a="1"/>
  <c r="I156" i="145" s="1"/>
  <c r="H155" i="145" a="1"/>
  <c r="H155" i="145" s="1"/>
  <c r="K155" i="145" s="1" a="1"/>
  <c r="K155" i="145" s="1"/>
  <c r="G155" i="145" a="1"/>
  <c r="G155" i="145" s="1"/>
  <c r="J155" i="145" s="1" a="1"/>
  <c r="J155" i="145" s="1"/>
  <c r="F155" i="145" a="1"/>
  <c r="F155" i="145" s="1"/>
  <c r="I155" i="145" s="1" a="1"/>
  <c r="I155" i="145" s="1"/>
  <c r="H154" i="145" a="1"/>
  <c r="H154" i="145" s="1"/>
  <c r="K154" i="145" s="1" a="1"/>
  <c r="K154" i="145" s="1"/>
  <c r="G154" i="145" a="1"/>
  <c r="G154" i="145" s="1"/>
  <c r="J154" i="145" s="1" a="1"/>
  <c r="J154" i="145" s="1"/>
  <c r="F154" i="145" a="1"/>
  <c r="F154" i="145" s="1"/>
  <c r="I154" i="145" s="1" a="1"/>
  <c r="I154" i="145" s="1"/>
  <c r="H153" i="145" a="1"/>
  <c r="H153" i="145" s="1"/>
  <c r="K153" i="145" s="1" a="1"/>
  <c r="K153" i="145" s="1"/>
  <c r="G153" i="145" a="1"/>
  <c r="G153" i="145" s="1"/>
  <c r="J153" i="145" s="1" a="1"/>
  <c r="J153" i="145" s="1"/>
  <c r="F153" i="145" a="1"/>
  <c r="F153" i="145" s="1"/>
  <c r="I153" i="145" s="1" a="1"/>
  <c r="I153" i="145" s="1"/>
  <c r="H152" i="145" a="1"/>
  <c r="H152" i="145" s="1"/>
  <c r="K152" i="145" s="1" a="1"/>
  <c r="K152" i="145" s="1"/>
  <c r="G152" i="145" a="1"/>
  <c r="G152" i="145" s="1"/>
  <c r="J152" i="145" s="1" a="1"/>
  <c r="J152" i="145" s="1"/>
  <c r="F152" i="145" a="1"/>
  <c r="F152" i="145" s="1"/>
  <c r="I152" i="145" s="1" a="1"/>
  <c r="I152" i="145" s="1"/>
  <c r="H151" i="145" a="1"/>
  <c r="H151" i="145" s="1"/>
  <c r="K151" i="145" s="1" a="1"/>
  <c r="K151" i="145" s="1"/>
  <c r="G151" i="145" a="1"/>
  <c r="G151" i="145" s="1"/>
  <c r="J151" i="145" s="1" a="1"/>
  <c r="J151" i="145" s="1"/>
  <c r="F151" i="145" a="1"/>
  <c r="F151" i="145" s="1"/>
  <c r="I151" i="145" s="1" a="1"/>
  <c r="I151" i="145" s="1"/>
  <c r="H150" i="145" a="1"/>
  <c r="H150" i="145" s="1"/>
  <c r="K150" i="145" s="1" a="1"/>
  <c r="K150" i="145" s="1"/>
  <c r="G150" i="145" a="1"/>
  <c r="G150" i="145" s="1"/>
  <c r="J150" i="145" s="1" a="1"/>
  <c r="J150" i="145" s="1"/>
  <c r="F150" i="145" a="1"/>
  <c r="F150" i="145" s="1"/>
  <c r="I150" i="145" s="1" a="1"/>
  <c r="I150" i="145" s="1"/>
  <c r="H149" i="145" a="1"/>
  <c r="H149" i="145" s="1"/>
  <c r="K149" i="145" s="1" a="1"/>
  <c r="K149" i="145" s="1"/>
  <c r="G149" i="145" a="1"/>
  <c r="G149" i="145" s="1"/>
  <c r="J149" i="145" s="1" a="1"/>
  <c r="J149" i="145" s="1"/>
  <c r="F149" i="145" a="1"/>
  <c r="F149" i="145" s="1"/>
  <c r="I149" i="145" s="1" a="1"/>
  <c r="I149" i="145" s="1"/>
  <c r="H148" i="145" a="1"/>
  <c r="H148" i="145" s="1"/>
  <c r="K148" i="145" s="1" a="1"/>
  <c r="K148" i="145" s="1"/>
  <c r="G148" i="145" a="1"/>
  <c r="G148" i="145" s="1"/>
  <c r="J148" i="145" s="1" a="1"/>
  <c r="J148" i="145" s="1"/>
  <c r="F148" i="145" a="1"/>
  <c r="F148" i="145" s="1"/>
  <c r="I148" i="145" s="1" a="1"/>
  <c r="I148" i="145" s="1"/>
  <c r="H147" i="145" a="1"/>
  <c r="H147" i="145" s="1"/>
  <c r="K147" i="145" s="1" a="1"/>
  <c r="K147" i="145" s="1"/>
  <c r="G147" i="145" a="1"/>
  <c r="G147" i="145" s="1"/>
  <c r="J147" i="145" s="1" a="1"/>
  <c r="J147" i="145" s="1"/>
  <c r="F147" i="145" a="1"/>
  <c r="F147" i="145" s="1"/>
  <c r="I147" i="145" s="1" a="1"/>
  <c r="I147" i="145" s="1"/>
  <c r="H146" i="145" a="1"/>
  <c r="H146" i="145" s="1"/>
  <c r="K146" i="145" s="1" a="1"/>
  <c r="K146" i="145" s="1"/>
  <c r="G146" i="145" a="1"/>
  <c r="G146" i="145" s="1"/>
  <c r="J146" i="145" s="1" a="1"/>
  <c r="J146" i="145" s="1"/>
  <c r="F146" i="145" a="1"/>
  <c r="F146" i="145" s="1"/>
  <c r="I146" i="145" s="1" a="1"/>
  <c r="I146" i="145" s="1"/>
  <c r="H145" i="145" a="1"/>
  <c r="H145" i="145" s="1"/>
  <c r="G145" i="145" a="1"/>
  <c r="G145" i="145" s="1"/>
  <c r="J145" i="145" a="1"/>
  <c r="J145" i="145" s="1"/>
  <c r="F145" i="145" a="1"/>
  <c r="F145" i="145" s="1"/>
  <c r="H118" i="145" a="1"/>
  <c r="H118" i="145" s="1"/>
  <c r="K118" i="145" s="1" a="1"/>
  <c r="K118" i="145" s="1"/>
  <c r="G118" i="145" a="1"/>
  <c r="G118" i="145" s="1"/>
  <c r="J118" i="145" s="1" a="1"/>
  <c r="J118" i="145" s="1"/>
  <c r="F118" i="145" a="1"/>
  <c r="F118" i="145" s="1"/>
  <c r="I118" i="145" s="1" a="1"/>
  <c r="I118" i="145" s="1"/>
  <c r="H117" i="145" a="1"/>
  <c r="H117" i="145" s="1"/>
  <c r="K117" i="145" s="1" a="1"/>
  <c r="K117" i="145" s="1"/>
  <c r="G117" i="145" a="1"/>
  <c r="G117" i="145" s="1"/>
  <c r="J117" i="145" s="1" a="1"/>
  <c r="J117" i="145" s="1"/>
  <c r="F117" i="145" a="1"/>
  <c r="F117" i="145" s="1"/>
  <c r="I117" i="145" s="1" a="1"/>
  <c r="I117" i="145" s="1"/>
  <c r="H116" i="145" a="1"/>
  <c r="H116" i="145" s="1"/>
  <c r="K116" i="145" s="1" a="1"/>
  <c r="K116" i="145" s="1"/>
  <c r="G116" i="145" a="1"/>
  <c r="G116" i="145" s="1"/>
  <c r="J116" i="145" s="1" a="1"/>
  <c r="J116" i="145" s="1"/>
  <c r="F116" i="145" a="1"/>
  <c r="F116" i="145" s="1"/>
  <c r="I116" i="145" s="1" a="1"/>
  <c r="I116" i="145" s="1"/>
  <c r="H115" i="145" a="1"/>
  <c r="H115" i="145" s="1"/>
  <c r="K115" i="145" s="1" a="1"/>
  <c r="K115" i="145" s="1"/>
  <c r="G115" i="145" a="1"/>
  <c r="G115" i="145" s="1"/>
  <c r="J115" i="145" s="1" a="1"/>
  <c r="J115" i="145" s="1"/>
  <c r="F115" i="145" a="1"/>
  <c r="F115" i="145" s="1"/>
  <c r="I115" i="145" s="1" a="1"/>
  <c r="I115" i="145" s="1"/>
  <c r="H114" i="145" a="1"/>
  <c r="H114" i="145" s="1"/>
  <c r="K114" i="145" s="1" a="1"/>
  <c r="K114" i="145" s="1"/>
  <c r="G114" i="145" a="1"/>
  <c r="G114" i="145" s="1"/>
  <c r="J114" i="145" s="1" a="1"/>
  <c r="J114" i="145" s="1"/>
  <c r="F114" i="145" a="1"/>
  <c r="F114" i="145" s="1"/>
  <c r="I114" i="145" a="1"/>
  <c r="I114" i="145" s="1"/>
  <c r="H113" i="145" a="1"/>
  <c r="H113" i="145" s="1"/>
  <c r="K113" i="145" s="1" a="1"/>
  <c r="K113" i="145" s="1"/>
  <c r="G113" i="145" a="1"/>
  <c r="G113" i="145" s="1"/>
  <c r="J113" i="145" a="1"/>
  <c r="J113" i="145" s="1"/>
  <c r="F113" i="145" a="1"/>
  <c r="F113" i="145" s="1"/>
  <c r="I113" i="145" s="1" a="1"/>
  <c r="I113" i="145" s="1"/>
  <c r="H112" i="145" a="1"/>
  <c r="H112" i="145" s="1"/>
  <c r="K112" i="145" a="1"/>
  <c r="K112" i="145" s="1"/>
  <c r="G112" i="145" a="1"/>
  <c r="G112" i="145" s="1"/>
  <c r="J112" i="145" s="1" a="1"/>
  <c r="J112" i="145" s="1"/>
  <c r="F112" i="145" a="1"/>
  <c r="F112" i="145" s="1"/>
  <c r="I112" i="145" a="1"/>
  <c r="I112" i="145" s="1"/>
  <c r="H111" i="145" a="1"/>
  <c r="H111" i="145" s="1"/>
  <c r="K111" i="145" s="1" a="1"/>
  <c r="K111" i="145" s="1"/>
  <c r="G111" i="145" a="1"/>
  <c r="G111" i="145" s="1"/>
  <c r="J111" i="145" a="1"/>
  <c r="J111" i="145" s="1"/>
  <c r="F111" i="145" a="1"/>
  <c r="F111" i="145" s="1"/>
  <c r="I111" i="145" s="1" a="1"/>
  <c r="I111" i="145" s="1"/>
  <c r="H110" i="145" a="1"/>
  <c r="H110" i="145" s="1"/>
  <c r="K110" i="145" a="1"/>
  <c r="K110" i="145" s="1"/>
  <c r="G110" i="145" a="1"/>
  <c r="G110" i="145" s="1"/>
  <c r="J110" i="145" s="1" a="1"/>
  <c r="J110" i="145" s="1"/>
  <c r="F110" i="145" a="1"/>
  <c r="F110" i="145" s="1"/>
  <c r="I110" i="145" a="1"/>
  <c r="I110" i="145" s="1"/>
  <c r="H109" i="145" a="1"/>
  <c r="H109" i="145" s="1"/>
  <c r="K109" i="145" s="1" a="1"/>
  <c r="K109" i="145" s="1"/>
  <c r="G109" i="145" a="1"/>
  <c r="G109" i="145" s="1"/>
  <c r="J109" i="145" a="1"/>
  <c r="J109" i="145" s="1"/>
  <c r="F109" i="145" a="1"/>
  <c r="F109" i="145" s="1"/>
  <c r="I109" i="145" s="1" a="1"/>
  <c r="I109" i="145" s="1"/>
  <c r="H108" i="145" a="1"/>
  <c r="H108" i="145" s="1"/>
  <c r="K108" i="145" a="1"/>
  <c r="K108" i="145" s="1"/>
  <c r="G108" i="145" a="1"/>
  <c r="G108" i="145" s="1"/>
  <c r="J108" i="145" s="1" a="1"/>
  <c r="J108" i="145" s="1"/>
  <c r="F108" i="145" a="1"/>
  <c r="F108" i="145" s="1"/>
  <c r="I108" i="145" a="1"/>
  <c r="I108" i="145" s="1"/>
  <c r="H107" i="145" a="1"/>
  <c r="H107" i="145" s="1"/>
  <c r="K107" i="145" s="1" a="1"/>
  <c r="K107" i="145" s="1"/>
  <c r="G107" i="145" a="1"/>
  <c r="G107" i="145" s="1"/>
  <c r="J107" i="145" a="1"/>
  <c r="J107" i="145" s="1"/>
  <c r="F107" i="145" a="1"/>
  <c r="F107" i="145" s="1"/>
  <c r="I107" i="145" s="1" a="1"/>
  <c r="I107" i="145" s="1"/>
  <c r="H106" i="145" a="1"/>
  <c r="H106" i="145" s="1"/>
  <c r="K106" i="145" a="1"/>
  <c r="K106" i="145" s="1"/>
  <c r="G106" i="145" a="1"/>
  <c r="G106" i="145" s="1"/>
  <c r="J106" i="145" s="1" a="1"/>
  <c r="J106" i="145" s="1"/>
  <c r="F106" i="145" a="1"/>
  <c r="F106" i="145" s="1"/>
  <c r="I106" i="145" a="1"/>
  <c r="I106" i="145" s="1"/>
  <c r="H105" i="145" a="1"/>
  <c r="H105" i="145" s="1"/>
  <c r="K105" i="145" s="1" a="1"/>
  <c r="K105" i="145" s="1"/>
  <c r="G105" i="145" a="1"/>
  <c r="G105" i="145" s="1"/>
  <c r="J105" i="145" a="1"/>
  <c r="J105" i="145" s="1"/>
  <c r="F105" i="145" a="1"/>
  <c r="F105" i="145" s="1"/>
  <c r="I105" i="145" s="1" a="1"/>
  <c r="I105" i="145" s="1"/>
  <c r="H104" i="145" a="1"/>
  <c r="H104" i="145" s="1"/>
  <c r="G104" i="145" a="1"/>
  <c r="G104" i="145" s="1"/>
  <c r="J104" i="145" s="1" a="1"/>
  <c r="J104" i="145" s="1"/>
  <c r="F104" i="145" a="1"/>
  <c r="F104" i="145" s="1"/>
  <c r="H78" i="145" a="1"/>
  <c r="H78" i="145" s="1"/>
  <c r="K78" i="145" s="1" a="1"/>
  <c r="K78" i="145" s="1"/>
  <c r="G78" i="145" a="1"/>
  <c r="G78" i="145" s="1"/>
  <c r="J78" i="145" s="1" a="1"/>
  <c r="J78" i="145" s="1"/>
  <c r="F78" i="145" a="1"/>
  <c r="F78" i="145" s="1"/>
  <c r="I78" i="145" s="1" a="1"/>
  <c r="I78" i="145" s="1"/>
  <c r="H77" i="145" a="1"/>
  <c r="H77" i="145" s="1"/>
  <c r="K77" i="145" s="1" a="1"/>
  <c r="K77" i="145" s="1"/>
  <c r="G77" i="145" a="1"/>
  <c r="G77" i="145" s="1"/>
  <c r="J77" i="145" s="1" a="1"/>
  <c r="J77" i="145" s="1"/>
  <c r="F77" i="145" a="1"/>
  <c r="F77" i="145" s="1"/>
  <c r="I77" i="145" s="1" a="1"/>
  <c r="I77" i="145" s="1"/>
  <c r="H76" i="145" a="1"/>
  <c r="H76" i="145" s="1"/>
  <c r="K76" i="145" s="1" a="1"/>
  <c r="K76" i="145" s="1"/>
  <c r="G76" i="145" a="1"/>
  <c r="G76" i="145" s="1"/>
  <c r="J76" i="145" s="1" a="1"/>
  <c r="J76" i="145" s="1"/>
  <c r="F76" i="145" a="1"/>
  <c r="F76" i="145" s="1"/>
  <c r="I76" i="145" s="1" a="1"/>
  <c r="I76" i="145" s="1"/>
  <c r="H75" i="145" a="1"/>
  <c r="H75" i="145" s="1"/>
  <c r="K75" i="145" s="1" a="1"/>
  <c r="K75" i="145" s="1"/>
  <c r="G75" i="145" a="1"/>
  <c r="G75" i="145" s="1"/>
  <c r="J75" i="145" s="1" a="1"/>
  <c r="J75" i="145" s="1"/>
  <c r="F75" i="145" a="1"/>
  <c r="F75" i="145" s="1"/>
  <c r="I75" i="145" s="1" a="1"/>
  <c r="I75" i="145" s="1"/>
  <c r="H74" i="145" a="1"/>
  <c r="H74" i="145" s="1"/>
  <c r="K74" i="145" s="1" a="1"/>
  <c r="K74" i="145" s="1"/>
  <c r="G74" i="145" a="1"/>
  <c r="G74" i="145" s="1"/>
  <c r="J74" i="145" s="1" a="1"/>
  <c r="J74" i="145" s="1"/>
  <c r="F74" i="145" a="1"/>
  <c r="F74" i="145" s="1"/>
  <c r="I74" i="145" s="1" a="1"/>
  <c r="I74" i="145" s="1"/>
  <c r="H73" i="145" a="1"/>
  <c r="H73" i="145" s="1"/>
  <c r="K73" i="145" s="1" a="1"/>
  <c r="K73" i="145" s="1"/>
  <c r="G73" i="145" a="1"/>
  <c r="G73" i="145" s="1"/>
  <c r="J73" i="145" s="1" a="1"/>
  <c r="J73" i="145" s="1"/>
  <c r="F73" i="145" a="1"/>
  <c r="F73" i="145" s="1"/>
  <c r="I73" i="145" s="1" a="1"/>
  <c r="I73" i="145" s="1"/>
  <c r="H72" i="145" a="1"/>
  <c r="H72" i="145" s="1"/>
  <c r="K72" i="145" s="1" a="1"/>
  <c r="K72" i="145" s="1"/>
  <c r="G72" i="145" a="1"/>
  <c r="G72" i="145" s="1"/>
  <c r="J72" i="145" s="1" a="1"/>
  <c r="J72" i="145" s="1"/>
  <c r="F72" i="145" a="1"/>
  <c r="F72" i="145" s="1"/>
  <c r="I72" i="145" s="1" a="1"/>
  <c r="I72" i="145" s="1"/>
  <c r="H71" i="145" a="1"/>
  <c r="H71" i="145" s="1"/>
  <c r="K71" i="145" s="1" a="1"/>
  <c r="K71" i="145" s="1"/>
  <c r="G71" i="145" a="1"/>
  <c r="G71" i="145" s="1"/>
  <c r="J71" i="145" s="1" a="1"/>
  <c r="J71" i="145" s="1"/>
  <c r="F71" i="145" a="1"/>
  <c r="F71" i="145" s="1"/>
  <c r="I71" i="145" s="1" a="1"/>
  <c r="I71" i="145" s="1"/>
  <c r="H70" i="145" a="1"/>
  <c r="H70" i="145" s="1"/>
  <c r="K70" i="145" s="1" a="1"/>
  <c r="K70" i="145" s="1"/>
  <c r="G70" i="145" a="1"/>
  <c r="G70" i="145" s="1"/>
  <c r="J70" i="145" s="1" a="1"/>
  <c r="J70" i="145" s="1"/>
  <c r="F70" i="145" a="1"/>
  <c r="F70" i="145" s="1"/>
  <c r="I70" i="145" s="1" a="1"/>
  <c r="I70" i="145" s="1"/>
  <c r="H69" i="145" a="1"/>
  <c r="H69" i="145" s="1"/>
  <c r="K69" i="145" s="1" a="1"/>
  <c r="K69" i="145" s="1"/>
  <c r="G69" i="145" a="1"/>
  <c r="G69" i="145" s="1"/>
  <c r="J69" i="145" s="1" a="1"/>
  <c r="J69" i="145" s="1"/>
  <c r="F69" i="145" a="1"/>
  <c r="F69" i="145" s="1"/>
  <c r="I69" i="145" s="1" a="1"/>
  <c r="I69" i="145" s="1"/>
  <c r="H68" i="145" a="1"/>
  <c r="H68" i="145" s="1"/>
  <c r="K68" i="145" s="1" a="1"/>
  <c r="K68" i="145" s="1"/>
  <c r="G68" i="145" a="1"/>
  <c r="G68" i="145" s="1"/>
  <c r="J68" i="145" s="1" a="1"/>
  <c r="J68" i="145" s="1"/>
  <c r="F68" i="145" a="1"/>
  <c r="F68" i="145" s="1"/>
  <c r="I68" i="145" s="1" a="1"/>
  <c r="I68" i="145" s="1"/>
  <c r="H67" i="145" a="1"/>
  <c r="H67" i="145" s="1"/>
  <c r="K67" i="145" s="1" a="1"/>
  <c r="K67" i="145" s="1"/>
  <c r="G67" i="145" a="1"/>
  <c r="G67" i="145" s="1"/>
  <c r="J67" i="145" s="1" a="1"/>
  <c r="J67" i="145" s="1"/>
  <c r="F67" i="145" a="1"/>
  <c r="F67" i="145" s="1"/>
  <c r="I67" i="145" s="1" a="1"/>
  <c r="I67" i="145" s="1"/>
  <c r="H66" i="145" a="1"/>
  <c r="H66" i="145" s="1"/>
  <c r="K66" i="145" s="1" a="1"/>
  <c r="K66" i="145" s="1"/>
  <c r="G66" i="145" a="1"/>
  <c r="G66" i="145" s="1"/>
  <c r="J66" i="145" s="1" a="1"/>
  <c r="J66" i="145" s="1"/>
  <c r="F66" i="145" a="1"/>
  <c r="F66" i="145" s="1"/>
  <c r="I66" i="145" s="1" a="1"/>
  <c r="I66" i="145" s="1"/>
  <c r="H65" i="145" a="1"/>
  <c r="H65" i="145" s="1"/>
  <c r="K65" i="145" s="1" a="1"/>
  <c r="K65" i="145" s="1"/>
  <c r="G65" i="145" a="1"/>
  <c r="G65" i="145" s="1"/>
  <c r="J65" i="145" s="1" a="1"/>
  <c r="J65" i="145" s="1"/>
  <c r="F65" i="145" a="1"/>
  <c r="F65" i="145" s="1"/>
  <c r="I65" i="145" s="1" a="1"/>
  <c r="I65" i="145" s="1"/>
  <c r="H64" i="145" a="1"/>
  <c r="H64" i="145" s="1"/>
  <c r="K64" i="145" s="1" a="1"/>
  <c r="K64" i="145" s="1"/>
  <c r="G64" i="145" a="1"/>
  <c r="G64" i="145" s="1"/>
  <c r="J64" i="145" s="1" a="1"/>
  <c r="J64" i="145" s="1"/>
  <c r="F64" i="145" a="1"/>
  <c r="F64" i="145" s="1"/>
  <c r="I64" i="145" s="1" a="1"/>
  <c r="I64" i="145" s="1"/>
  <c r="H63" i="145" a="1"/>
  <c r="H63" i="145" s="1"/>
  <c r="K63" i="145" s="1" a="1"/>
  <c r="K63" i="145" s="1"/>
  <c r="G63" i="145" a="1"/>
  <c r="G63" i="145" s="1"/>
  <c r="J63" i="145" s="1" a="1"/>
  <c r="J63" i="145" s="1"/>
  <c r="F63" i="145" a="1"/>
  <c r="F63" i="145" s="1"/>
  <c r="I63" i="145" s="1" a="1"/>
  <c r="I63" i="145" s="1"/>
  <c r="H62" i="145" a="1"/>
  <c r="H62" i="145" s="1"/>
  <c r="K62" i="145" s="1" a="1"/>
  <c r="K62" i="145" s="1"/>
  <c r="G62" i="145" a="1"/>
  <c r="G62" i="145" s="1"/>
  <c r="J62" i="145" s="1" a="1"/>
  <c r="J62" i="145" s="1"/>
  <c r="F62" i="145" a="1"/>
  <c r="F62" i="145" s="1"/>
  <c r="I62" i="145" s="1" a="1"/>
  <c r="I62" i="145" s="1"/>
  <c r="H61" i="145" a="1"/>
  <c r="H61" i="145" s="1"/>
  <c r="K61" i="145" s="1" a="1"/>
  <c r="K61" i="145" s="1"/>
  <c r="G61" i="145" a="1"/>
  <c r="G61" i="145" s="1"/>
  <c r="J61" i="145" s="1" a="1"/>
  <c r="J61" i="145" s="1"/>
  <c r="F61" i="145" a="1"/>
  <c r="F61" i="145" s="1"/>
  <c r="I61" i="145" s="1" a="1"/>
  <c r="I61" i="145" s="1"/>
  <c r="H60" i="145" a="1"/>
  <c r="H60" i="145" s="1"/>
  <c r="K60" i="145" s="1" a="1"/>
  <c r="K60" i="145" s="1"/>
  <c r="G60" i="145" a="1"/>
  <c r="G60" i="145" s="1"/>
  <c r="J60" i="145" s="1" a="1"/>
  <c r="J60" i="145" s="1"/>
  <c r="F60" i="145" a="1"/>
  <c r="F60" i="145" s="1"/>
  <c r="I60" i="145" s="1" a="1"/>
  <c r="I60" i="145" s="1"/>
  <c r="H59" i="145" a="1"/>
  <c r="H59" i="145" s="1"/>
  <c r="K59" i="145" s="1" a="1"/>
  <c r="K59" i="145" s="1"/>
  <c r="G59" i="145" a="1"/>
  <c r="G59" i="145" s="1"/>
  <c r="J59" i="145" s="1" a="1"/>
  <c r="J59" i="145" s="1"/>
  <c r="F59" i="145" a="1"/>
  <c r="F59" i="145" s="1"/>
  <c r="I59" i="145" s="1" a="1"/>
  <c r="I59" i="145" s="1"/>
  <c r="H58" i="145" a="1"/>
  <c r="H58" i="145" s="1"/>
  <c r="K58" i="145" s="1" a="1"/>
  <c r="K58" i="145" s="1"/>
  <c r="G58" i="145" a="1"/>
  <c r="G58" i="145" s="1"/>
  <c r="J58" i="145" s="1" a="1"/>
  <c r="J58" i="145" s="1"/>
  <c r="F58" i="145" a="1"/>
  <c r="F58" i="145" s="1"/>
  <c r="I58" i="145" s="1" a="1"/>
  <c r="I58" i="145" s="1"/>
  <c r="H57" i="145" a="1"/>
  <c r="H57" i="145" s="1"/>
  <c r="K57" i="145" s="1" a="1"/>
  <c r="K57" i="145" s="1"/>
  <c r="G57" i="145" a="1"/>
  <c r="G57" i="145" s="1"/>
  <c r="J57" i="145" s="1" a="1"/>
  <c r="J57" i="145" s="1"/>
  <c r="F57" i="145" a="1"/>
  <c r="F57" i="145" s="1"/>
  <c r="I57" i="145" s="1" a="1"/>
  <c r="I57" i="145" s="1"/>
  <c r="H56" i="145" a="1"/>
  <c r="H56" i="145" s="1"/>
  <c r="K56" i="145" s="1" a="1"/>
  <c r="K56" i="145" s="1"/>
  <c r="G56" i="145" a="1"/>
  <c r="G56" i="145" s="1"/>
  <c r="J56" i="145" s="1" a="1"/>
  <c r="J56" i="145" s="1"/>
  <c r="F56" i="145" a="1"/>
  <c r="F56" i="145" s="1"/>
  <c r="I56" i="145" s="1" a="1"/>
  <c r="I56" i="145" s="1"/>
  <c r="H55" i="145" a="1"/>
  <c r="H55" i="145" s="1"/>
  <c r="K55" i="145" s="1" a="1"/>
  <c r="K55" i="145" s="1"/>
  <c r="G55" i="145" a="1"/>
  <c r="G55" i="145" s="1"/>
  <c r="J55" i="145" s="1" a="1"/>
  <c r="J55" i="145" s="1"/>
  <c r="F55" i="145" a="1"/>
  <c r="F55" i="145" s="1"/>
  <c r="I55" i="145" s="1" a="1"/>
  <c r="I55" i="145" s="1"/>
  <c r="H54" i="145" a="1"/>
  <c r="H54" i="145" s="1"/>
  <c r="K54" i="145" s="1" a="1"/>
  <c r="K54" i="145" s="1"/>
  <c r="G54" i="145" a="1"/>
  <c r="G54" i="145" s="1"/>
  <c r="J54" i="145" s="1" a="1"/>
  <c r="J54" i="145" s="1"/>
  <c r="F54" i="145" a="1"/>
  <c r="F54" i="145" s="1"/>
  <c r="I54" i="145" s="1" a="1"/>
  <c r="I54" i="145" s="1"/>
  <c r="H53" i="145" a="1"/>
  <c r="H53" i="145" s="1"/>
  <c r="K53" i="145" s="1" a="1"/>
  <c r="K53" i="145" s="1"/>
  <c r="G53" i="145" a="1"/>
  <c r="G53" i="145" s="1"/>
  <c r="J53" i="145" s="1" a="1"/>
  <c r="J53" i="145" s="1"/>
  <c r="F53" i="145" a="1"/>
  <c r="F53" i="145" s="1"/>
  <c r="I53" i="145" s="1" a="1"/>
  <c r="I53" i="145" s="1"/>
  <c r="H52" i="145" a="1"/>
  <c r="H52" i="145" s="1"/>
  <c r="K52" i="145" s="1" a="1"/>
  <c r="K52" i="145" s="1"/>
  <c r="G52" i="145" a="1"/>
  <c r="G52" i="145" s="1"/>
  <c r="J52" i="145" s="1" a="1"/>
  <c r="J52" i="145" s="1"/>
  <c r="F52" i="145" a="1"/>
  <c r="F52" i="145" s="1"/>
  <c r="I52" i="145" s="1" a="1"/>
  <c r="I52" i="145" s="1"/>
  <c r="H51" i="145" a="1"/>
  <c r="H51" i="145" s="1"/>
  <c r="K51" i="145" s="1" a="1"/>
  <c r="K51" i="145" s="1"/>
  <c r="G51" i="145" a="1"/>
  <c r="G51" i="145" s="1"/>
  <c r="J51" i="145" s="1" a="1"/>
  <c r="J51" i="145" s="1"/>
  <c r="F51" i="145" a="1"/>
  <c r="F51" i="145" s="1"/>
  <c r="I51" i="145" s="1" a="1"/>
  <c r="I51" i="145" s="1"/>
  <c r="H50" i="145" a="1"/>
  <c r="H50" i="145" s="1"/>
  <c r="K50" i="145" s="1" a="1"/>
  <c r="K50" i="145" s="1"/>
  <c r="G50" i="145" a="1"/>
  <c r="G50" i="145" s="1"/>
  <c r="J50" i="145" s="1" a="1"/>
  <c r="J50" i="145" s="1"/>
  <c r="F50" i="145" a="1"/>
  <c r="F50" i="145" s="1"/>
  <c r="I50" i="145" s="1" a="1"/>
  <c r="I50" i="145" s="1"/>
  <c r="H49" i="145" a="1"/>
  <c r="H49" i="145" s="1"/>
  <c r="K49" i="145" s="1" a="1"/>
  <c r="K49" i="145" s="1"/>
  <c r="G49" i="145" a="1"/>
  <c r="G49" i="145" s="1"/>
  <c r="J49" i="145" s="1" a="1"/>
  <c r="J49" i="145" s="1"/>
  <c r="F49" i="145" a="1"/>
  <c r="F49" i="145" s="1"/>
  <c r="I49" i="145" s="1" a="1"/>
  <c r="I49" i="145" s="1"/>
  <c r="H48" i="145" a="1"/>
  <c r="H48" i="145" s="1"/>
  <c r="K48" i="145" s="1" a="1"/>
  <c r="K48" i="145" s="1"/>
  <c r="G48" i="145" a="1"/>
  <c r="G48" i="145" s="1"/>
  <c r="J48" i="145" s="1" a="1"/>
  <c r="J48" i="145" s="1"/>
  <c r="F48" i="145" a="1"/>
  <c r="F48" i="145" s="1"/>
  <c r="I48" i="145" s="1" a="1"/>
  <c r="I48" i="145" s="1"/>
  <c r="H47" i="145" a="1"/>
  <c r="H47" i="145" s="1"/>
  <c r="K47" i="145" s="1" a="1"/>
  <c r="K47" i="145" s="1"/>
  <c r="G47" i="145" a="1"/>
  <c r="G47" i="145" s="1"/>
  <c r="J47" i="145" s="1" a="1"/>
  <c r="J47" i="145" s="1"/>
  <c r="F47" i="145" a="1"/>
  <c r="F47" i="145" s="1"/>
  <c r="I47" i="145" s="1" a="1"/>
  <c r="I47" i="145" s="1"/>
  <c r="H46" i="145" a="1"/>
  <c r="H46" i="145" s="1"/>
  <c r="K46" i="145" s="1" a="1"/>
  <c r="K46" i="145" s="1"/>
  <c r="G46" i="145" a="1"/>
  <c r="G46" i="145" s="1"/>
  <c r="J46" i="145" s="1" a="1"/>
  <c r="J46" i="145" s="1"/>
  <c r="F46" i="145" a="1"/>
  <c r="F46" i="145" s="1"/>
  <c r="I46" i="145" s="1" a="1"/>
  <c r="I46" i="145" s="1"/>
  <c r="H45" i="145" a="1"/>
  <c r="H45" i="145" s="1"/>
  <c r="K45" i="145" s="1" a="1"/>
  <c r="K45" i="145" s="1"/>
  <c r="G45" i="145" a="1"/>
  <c r="G45" i="145" s="1"/>
  <c r="F45" i="145" a="1"/>
  <c r="F45" i="145" s="1"/>
  <c r="H316" i="145" a="1"/>
  <c r="H316" i="145" s="1"/>
  <c r="F316" i="145" s="1"/>
  <c r="G316" i="145" a="1"/>
  <c r="G316" i="145" s="1"/>
  <c r="H315" i="145" a="1"/>
  <c r="H315" i="145"/>
  <c r="G315" i="145" a="1"/>
  <c r="G315" i="145" s="1"/>
  <c r="H314" i="145" a="1"/>
  <c r="H314" i="145" s="1"/>
  <c r="G314" i="145" a="1"/>
  <c r="G314" i="145" s="1"/>
  <c r="F314" i="145" s="1"/>
  <c r="F312" i="145"/>
  <c r="I12" i="145" s="1"/>
  <c r="F311" i="145"/>
  <c r="H308" i="145" a="1"/>
  <c r="H308" i="145" s="1"/>
  <c r="G308" i="145" a="1"/>
  <c r="G308" i="145"/>
  <c r="F308" i="145" s="1"/>
  <c r="H307" i="145" a="1"/>
  <c r="H307" i="145"/>
  <c r="G307" i="145" a="1"/>
  <c r="G307" i="145"/>
  <c r="F307" i="145" s="1"/>
  <c r="H306" i="145" a="1"/>
  <c r="H306" i="145" s="1"/>
  <c r="AL301" i="145" a="1"/>
  <c r="AL301" i="145" s="1"/>
  <c r="J364" i="121" s="1"/>
  <c r="AK301" i="145" a="1"/>
  <c r="AK301" i="145" s="1"/>
  <c r="I364" i="121" s="1"/>
  <c r="AF301" i="145" a="1"/>
  <c r="AF301" i="145" s="1"/>
  <c r="H364" i="121" s="1"/>
  <c r="AE301" i="145" a="1"/>
  <c r="AE301" i="145" s="1"/>
  <c r="G364" i="121" s="1"/>
  <c r="Z301" i="145" a="1"/>
  <c r="Z301" i="145" s="1"/>
  <c r="F364" i="121" s="1"/>
  <c r="Y301" i="145"/>
  <c r="E364" i="121" s="1"/>
  <c r="Y301" i="145" a="1"/>
  <c r="T301" i="145"/>
  <c r="T301" i="145" a="1"/>
  <c r="S301" i="145"/>
  <c r="S301" i="145" a="1"/>
  <c r="R301" i="145" a="1"/>
  <c r="R301" i="145" s="1"/>
  <c r="Q301" i="145"/>
  <c r="D364" i="121" s="1"/>
  <c r="AL300" i="145" a="1"/>
  <c r="AL300" i="145"/>
  <c r="J363" i="121" s="1"/>
  <c r="AK300" i="145" a="1"/>
  <c r="AK300" i="145"/>
  <c r="I363" i="121" s="1"/>
  <c r="AF300" i="145" a="1"/>
  <c r="AF300" i="145"/>
  <c r="H363" i="121" s="1"/>
  <c r="AE300" i="145" a="1"/>
  <c r="AE300" i="145"/>
  <c r="G363" i="121" s="1"/>
  <c r="Z300" i="145" a="1"/>
  <c r="Z300" i="145"/>
  <c r="F363" i="121" s="1"/>
  <c r="Y300" i="145" a="1"/>
  <c r="Y300" i="145" s="1"/>
  <c r="E363" i="121" s="1"/>
  <c r="T300" i="145" a="1"/>
  <c r="T300" i="145" s="1"/>
  <c r="S300" i="145" a="1"/>
  <c r="S300" i="145"/>
  <c r="R300" i="145" a="1"/>
  <c r="R300" i="145"/>
  <c r="Q300" i="145"/>
  <c r="D363" i="121" s="1"/>
  <c r="AL299" i="145" a="1"/>
  <c r="AL299" i="145" s="1"/>
  <c r="J362" i="121" s="1"/>
  <c r="AK299" i="145" a="1"/>
  <c r="AK299" i="145" s="1"/>
  <c r="I362" i="121" s="1"/>
  <c r="AF299" i="145" a="1"/>
  <c r="AF299" i="145" s="1"/>
  <c r="H362" i="121" s="1"/>
  <c r="AE299" i="145"/>
  <c r="G362" i="121" s="1"/>
  <c r="AE299" i="145" a="1"/>
  <c r="Z299" i="145"/>
  <c r="F362" i="121" s="1"/>
  <c r="Z299" i="145" a="1"/>
  <c r="Y299" i="145"/>
  <c r="E362" i="121" s="1"/>
  <c r="Y299" i="145" a="1"/>
  <c r="T299" i="145" a="1"/>
  <c r="T299" i="145" s="1"/>
  <c r="S299" i="145" a="1"/>
  <c r="S299" i="145" s="1"/>
  <c r="R299" i="145" a="1"/>
  <c r="R299" i="145" s="1"/>
  <c r="Q299" i="145"/>
  <c r="D362" i="121" s="1"/>
  <c r="AL298" i="145" a="1"/>
  <c r="AL298" i="145"/>
  <c r="J361" i="121" s="1"/>
  <c r="AK298" i="145" a="1"/>
  <c r="AK298" i="145"/>
  <c r="I361" i="121" s="1"/>
  <c r="AF298" i="145" a="1"/>
  <c r="AF298" i="145"/>
  <c r="H361" i="121" s="1"/>
  <c r="AE298" i="145" a="1"/>
  <c r="AE298" i="145"/>
  <c r="G361" i="121" s="1"/>
  <c r="Z298" i="145" a="1"/>
  <c r="Z298" i="145"/>
  <c r="F361" i="121" s="1"/>
  <c r="Y298" i="145" a="1"/>
  <c r="Y298" i="145"/>
  <c r="E361" i="121" s="1"/>
  <c r="T298" i="145" a="1"/>
  <c r="T298" i="145"/>
  <c r="S298" i="145" a="1"/>
  <c r="S298" i="145"/>
  <c r="R298" i="145" a="1"/>
  <c r="R298" i="145"/>
  <c r="Q298" i="145"/>
  <c r="D361" i="121" s="1"/>
  <c r="AL297" i="145" a="1"/>
  <c r="AL297" i="145" s="1"/>
  <c r="J360" i="121" s="1"/>
  <c r="AK297" i="145" a="1"/>
  <c r="AK297" i="145" s="1"/>
  <c r="I360" i="121" s="1"/>
  <c r="AF297" i="145"/>
  <c r="H360" i="121" s="1"/>
  <c r="AF297" i="145" a="1"/>
  <c r="AE297" i="145"/>
  <c r="G360" i="121" s="1"/>
  <c r="AE297" i="145" a="1"/>
  <c r="Z297" i="145"/>
  <c r="F360" i="121" s="1"/>
  <c r="Z297" i="145" a="1"/>
  <c r="Y297" i="145" a="1"/>
  <c r="Y297" i="145" s="1"/>
  <c r="E360" i="121" s="1"/>
  <c r="T297" i="145" a="1"/>
  <c r="T297" i="145" s="1"/>
  <c r="S297" i="145" a="1"/>
  <c r="S297" i="145" s="1"/>
  <c r="R297" i="145"/>
  <c r="R297" i="145" a="1"/>
  <c r="Q297" i="145"/>
  <c r="D360" i="121" s="1"/>
  <c r="AL296" i="145" a="1"/>
  <c r="AL296" i="145"/>
  <c r="J359" i="121" s="1"/>
  <c r="AK296" i="145" a="1"/>
  <c r="AK296" i="145"/>
  <c r="I359" i="121" s="1"/>
  <c r="AF296" i="145" a="1"/>
  <c r="AF296" i="145"/>
  <c r="H359" i="121" s="1"/>
  <c r="AE296" i="145" a="1"/>
  <c r="AE296" i="145" s="1"/>
  <c r="G359" i="121" s="1"/>
  <c r="Z296" i="145" a="1"/>
  <c r="Z296" i="145" s="1"/>
  <c r="F359" i="121" s="1"/>
  <c r="Y296" i="145" a="1"/>
  <c r="Y296" i="145"/>
  <c r="E359" i="121" s="1"/>
  <c r="T296" i="145" a="1"/>
  <c r="T296" i="145"/>
  <c r="S296" i="145" a="1"/>
  <c r="S296" i="145"/>
  <c r="R296" i="145" a="1"/>
  <c r="R296" i="145" s="1"/>
  <c r="Q296" i="145"/>
  <c r="D359" i="121" s="1"/>
  <c r="AL295" i="145" a="1"/>
  <c r="AL295" i="145" s="1"/>
  <c r="J358" i="121" s="1"/>
  <c r="AK295" i="145"/>
  <c r="I358" i="121" s="1"/>
  <c r="AK295" i="145" a="1"/>
  <c r="AF295" i="145"/>
  <c r="H358" i="121" s="1"/>
  <c r="AF295" i="145" a="1"/>
  <c r="AE295" i="145"/>
  <c r="G358" i="121" s="1"/>
  <c r="AE295" i="145" a="1"/>
  <c r="Z295" i="145"/>
  <c r="F358" i="121" s="1"/>
  <c r="Z295" i="145" a="1"/>
  <c r="Y295" i="145" a="1"/>
  <c r="Y295" i="145" s="1"/>
  <c r="E358" i="121" s="1"/>
  <c r="T295" i="145" a="1"/>
  <c r="T295" i="145" s="1"/>
  <c r="S295" i="145"/>
  <c r="S295" i="145" a="1"/>
  <c r="R295" i="145"/>
  <c r="R295" i="145" a="1"/>
  <c r="Q295" i="145"/>
  <c r="D358" i="121" s="1"/>
  <c r="AL294" i="145" a="1"/>
  <c r="AL294" i="145"/>
  <c r="J357" i="121" s="1"/>
  <c r="AK294" i="145" a="1"/>
  <c r="AK294" i="145" s="1"/>
  <c r="I357" i="121" s="1"/>
  <c r="AF294" i="145" a="1"/>
  <c r="AF294" i="145"/>
  <c r="H357" i="121" s="1"/>
  <c r="AE294" i="145" a="1"/>
  <c r="AE294" i="145"/>
  <c r="G357" i="121" s="1"/>
  <c r="Z294" i="145" a="1"/>
  <c r="Z294" i="145"/>
  <c r="F357" i="121" s="1"/>
  <c r="Y294" i="145" a="1"/>
  <c r="Y294" i="145"/>
  <c r="E357" i="121" s="1"/>
  <c r="T294" i="145" a="1"/>
  <c r="T294" i="145"/>
  <c r="S294" i="145" a="1"/>
  <c r="S294" i="145"/>
  <c r="R294" i="145" a="1"/>
  <c r="R294" i="145"/>
  <c r="Q294" i="145"/>
  <c r="D357" i="121" s="1"/>
  <c r="AL293" i="145"/>
  <c r="J356" i="121" s="1"/>
  <c r="AL293" i="145" a="1"/>
  <c r="AK293" i="145"/>
  <c r="I356" i="121" s="1"/>
  <c r="AK293" i="145" a="1"/>
  <c r="AF293" i="145"/>
  <c r="H356" i="121" s="1"/>
  <c r="AF293" i="145" a="1"/>
  <c r="AE293" i="145"/>
  <c r="G356" i="121" s="1"/>
  <c r="AE293" i="145" a="1"/>
  <c r="Z293" i="145"/>
  <c r="F356" i="121" s="1"/>
  <c r="Z293" i="145" a="1"/>
  <c r="Y293" i="145" a="1"/>
  <c r="Y293" i="145" s="1"/>
  <c r="E356" i="121" s="1"/>
  <c r="T293" i="145"/>
  <c r="T293" i="145" a="1"/>
  <c r="S293" i="145"/>
  <c r="S293" i="145" a="1"/>
  <c r="R293" i="145"/>
  <c r="R293" i="145" a="1"/>
  <c r="Q293" i="145"/>
  <c r="D356" i="121" s="1"/>
  <c r="AL292" i="145" a="1"/>
  <c r="AL292" i="145"/>
  <c r="J355" i="121" s="1"/>
  <c r="AK292" i="145" a="1"/>
  <c r="AK292" i="145"/>
  <c r="I355" i="121" s="1"/>
  <c r="AF292" i="145" a="1"/>
  <c r="AF292" i="145"/>
  <c r="H355" i="121" s="1"/>
  <c r="AE292" i="145" a="1"/>
  <c r="AE292" i="145"/>
  <c r="G355" i="121" s="1"/>
  <c r="Z292" i="145" a="1"/>
  <c r="Z292" i="145"/>
  <c r="F355" i="121" s="1"/>
  <c r="Y292" i="145" a="1"/>
  <c r="Y292" i="145"/>
  <c r="E355" i="121" s="1"/>
  <c r="T292" i="145" a="1"/>
  <c r="T292" i="145" s="1"/>
  <c r="S292" i="145" a="1"/>
  <c r="S292" i="145" s="1"/>
  <c r="R292" i="145"/>
  <c r="R292" i="145" a="1"/>
  <c r="Q292" i="145"/>
  <c r="D355" i="121" s="1"/>
  <c r="AL291" i="145" a="1"/>
  <c r="AL291" i="145" s="1"/>
  <c r="J354" i="121" s="1"/>
  <c r="AK291" i="145"/>
  <c r="I354" i="121" s="1"/>
  <c r="AK291" i="145" a="1"/>
  <c r="AF291" i="145" a="1"/>
  <c r="AF291" i="145" s="1"/>
  <c r="H354" i="121" s="1"/>
  <c r="AE291" i="145" a="1"/>
  <c r="AE291" i="145" s="1"/>
  <c r="G354" i="121" s="1"/>
  <c r="Z291" i="145" a="1"/>
  <c r="Z291" i="145" s="1"/>
  <c r="F354" i="121" s="1"/>
  <c r="Y291" i="145"/>
  <c r="E354" i="121" s="1"/>
  <c r="Y291" i="145" a="1"/>
  <c r="T291" i="145"/>
  <c r="T291" i="145" a="1"/>
  <c r="S291" i="145"/>
  <c r="S291" i="145" a="1"/>
  <c r="R291" i="145" a="1"/>
  <c r="R291" i="145" s="1"/>
  <c r="Q291" i="145"/>
  <c r="D354" i="121" s="1"/>
  <c r="AL290" i="145" a="1"/>
  <c r="AL290" i="145" s="1"/>
  <c r="J353" i="121" s="1"/>
  <c r="AK290" i="145"/>
  <c r="I353" i="121" s="1"/>
  <c r="AK290" i="145" a="1"/>
  <c r="AF290" i="145" a="1"/>
  <c r="AF290" i="145"/>
  <c r="H353" i="121" s="1"/>
  <c r="AE290" i="145" a="1"/>
  <c r="AE290" i="145" s="1"/>
  <c r="G353" i="121" s="1"/>
  <c r="Z290" i="145" a="1"/>
  <c r="Z290" i="145"/>
  <c r="F353" i="121" s="1"/>
  <c r="Y290" i="145" a="1"/>
  <c r="Y290" i="145" s="1"/>
  <c r="E353" i="121" s="1"/>
  <c r="T290" i="145" a="1"/>
  <c r="T290" i="145"/>
  <c r="S290" i="145" a="1"/>
  <c r="S290" i="145" s="1"/>
  <c r="R290" i="145" a="1"/>
  <c r="R290" i="145"/>
  <c r="Q290" i="145"/>
  <c r="D353" i="121" s="1"/>
  <c r="AL289" i="145"/>
  <c r="J352" i="121" s="1"/>
  <c r="AL289" i="145" a="1"/>
  <c r="AK289" i="145" a="1"/>
  <c r="AK289" i="145" s="1"/>
  <c r="I352" i="121" s="1"/>
  <c r="AF289" i="145" a="1"/>
  <c r="AF289" i="145" s="1"/>
  <c r="H352" i="121" s="1"/>
  <c r="AE289" i="145" a="1"/>
  <c r="AE289" i="145" s="1"/>
  <c r="G352" i="121" s="1"/>
  <c r="Z289" i="145"/>
  <c r="F352" i="121" s="1"/>
  <c r="Z289" i="145" a="1"/>
  <c r="Y289" i="145"/>
  <c r="E352" i="121" s="1"/>
  <c r="Y289" i="145" a="1"/>
  <c r="T289" i="145"/>
  <c r="T289" i="145" a="1"/>
  <c r="S289" i="145"/>
  <c r="S289" i="145" a="1"/>
  <c r="R289" i="145" a="1"/>
  <c r="R289" i="145" s="1"/>
  <c r="Q289" i="145"/>
  <c r="D352" i="121" s="1"/>
  <c r="AL288" i="145"/>
  <c r="J351" i="121" s="1"/>
  <c r="AL288" i="145" a="1"/>
  <c r="AK288" i="145" a="1"/>
  <c r="AK288" i="145"/>
  <c r="I351" i="121" s="1"/>
  <c r="AF288" i="145" a="1"/>
  <c r="AF288" i="145" s="1"/>
  <c r="H351" i="121" s="1"/>
  <c r="AE288" i="145" a="1"/>
  <c r="AE288" i="145"/>
  <c r="G351" i="121" s="1"/>
  <c r="Z288" i="145" a="1"/>
  <c r="Z288" i="145" s="1"/>
  <c r="F351" i="121" s="1"/>
  <c r="Y288" i="145" a="1"/>
  <c r="Y288" i="145" s="1"/>
  <c r="E351" i="121" s="1"/>
  <c r="T288" i="145" a="1"/>
  <c r="T288" i="145" s="1"/>
  <c r="S288" i="145" a="1"/>
  <c r="S288" i="145" s="1"/>
  <c r="R288" i="145" a="1"/>
  <c r="R288" i="145" s="1"/>
  <c r="Q288" i="145"/>
  <c r="D351" i="121" s="1"/>
  <c r="AL287" i="145" a="1"/>
  <c r="AL287" i="145" s="1"/>
  <c r="J350" i="121" s="1"/>
  <c r="AK287" i="145" a="1"/>
  <c r="AK287" i="145" s="1"/>
  <c r="I350" i="121" s="1"/>
  <c r="AF287" i="145" a="1"/>
  <c r="AF287" i="145"/>
  <c r="H350" i="121" s="1"/>
  <c r="AE287" i="145" a="1"/>
  <c r="AE287" i="145" s="1"/>
  <c r="G350" i="121" s="1"/>
  <c r="Z287" i="145" a="1"/>
  <c r="Z287" i="145" s="1"/>
  <c r="F350" i="121" s="1"/>
  <c r="Y287" i="145" a="1"/>
  <c r="Y287" i="145" s="1"/>
  <c r="E350" i="121" s="1"/>
  <c r="T287" i="145" a="1"/>
  <c r="T287" i="145" s="1"/>
  <c r="S287" i="145" a="1"/>
  <c r="S287" i="145" s="1"/>
  <c r="R287" i="145" a="1"/>
  <c r="R287" i="145"/>
  <c r="Q287" i="145"/>
  <c r="D350" i="121" s="1"/>
  <c r="AL286" i="145" a="1"/>
  <c r="AL286" i="145" s="1"/>
  <c r="J349" i="121" s="1"/>
  <c r="AK286" i="145" a="1"/>
  <c r="AK286" i="145" s="1"/>
  <c r="I349" i="121" s="1"/>
  <c r="AF286" i="145" a="1"/>
  <c r="AF286" i="145" s="1"/>
  <c r="H349" i="121" s="1"/>
  <c r="AE286" i="145"/>
  <c r="G349" i="121" s="1"/>
  <c r="AE286" i="145" a="1"/>
  <c r="Z286" i="145"/>
  <c r="F349" i="121" s="1"/>
  <c r="Z286" i="145" a="1"/>
  <c r="Y286" i="145"/>
  <c r="E349" i="121" s="1"/>
  <c r="Y286" i="145" a="1"/>
  <c r="T286" i="145" a="1"/>
  <c r="T286" i="145" s="1"/>
  <c r="S286" i="145" a="1"/>
  <c r="S286" i="145" s="1"/>
  <c r="R286" i="145" a="1"/>
  <c r="R286" i="145" s="1"/>
  <c r="Q286" i="145"/>
  <c r="D349" i="121" s="1"/>
  <c r="AL285" i="145" a="1"/>
  <c r="AL285" i="145"/>
  <c r="J348" i="121" s="1"/>
  <c r="AK285" i="145" a="1"/>
  <c r="AK285" i="145" s="1"/>
  <c r="I348" i="121" s="1"/>
  <c r="AF285" i="145" a="1"/>
  <c r="AF285" i="145" s="1"/>
  <c r="H348" i="121" s="1"/>
  <c r="AE285" i="145" a="1"/>
  <c r="AE285" i="145" s="1"/>
  <c r="G348" i="121" s="1"/>
  <c r="Z285" i="145" a="1"/>
  <c r="Z285" i="145" s="1"/>
  <c r="F348" i="121" s="1"/>
  <c r="Y285" i="145" a="1"/>
  <c r="Y285" i="145" s="1"/>
  <c r="E348" i="121" s="1"/>
  <c r="T285" i="145" a="1"/>
  <c r="T285" i="145"/>
  <c r="S285" i="145" a="1"/>
  <c r="S285" i="145" s="1"/>
  <c r="R285" i="145" a="1"/>
  <c r="R285" i="145" s="1"/>
  <c r="Q285" i="145"/>
  <c r="D348" i="121" s="1"/>
  <c r="AL284" i="145" a="1"/>
  <c r="AL284" i="145" s="1"/>
  <c r="J347" i="121" s="1"/>
  <c r="AK284" i="145" a="1"/>
  <c r="AK284" i="145" s="1"/>
  <c r="I347" i="121" s="1"/>
  <c r="AF284" i="145"/>
  <c r="H347" i="121" s="1"/>
  <c r="AF284" i="145" a="1"/>
  <c r="AE284" i="145" a="1"/>
  <c r="AE284" i="145" s="1"/>
  <c r="G347" i="121" s="1"/>
  <c r="Z284" i="145" a="1"/>
  <c r="Z284" i="145" s="1"/>
  <c r="F347" i="121" s="1"/>
  <c r="Y284" i="145" a="1"/>
  <c r="Y284" i="145" s="1"/>
  <c r="E347" i="121" s="1"/>
  <c r="T284" i="145" a="1"/>
  <c r="T284" i="145" s="1"/>
  <c r="S284" i="145" a="1"/>
  <c r="S284" i="145" s="1"/>
  <c r="R284" i="145"/>
  <c r="R284" i="145" a="1"/>
  <c r="Q284" i="145"/>
  <c r="D347" i="121" s="1"/>
  <c r="AL283" i="145" a="1"/>
  <c r="AL283" i="145" s="1"/>
  <c r="J346" i="121" s="1"/>
  <c r="AK283" i="145" a="1"/>
  <c r="AK283" i="145" s="1"/>
  <c r="I346" i="121" s="1"/>
  <c r="AF283" i="145" a="1"/>
  <c r="AF283" i="145" s="1"/>
  <c r="H346" i="121" s="1"/>
  <c r="AE283" i="145" a="1"/>
  <c r="AE283" i="145" s="1"/>
  <c r="G346" i="121" s="1"/>
  <c r="Z283" i="145" a="1"/>
  <c r="Z283" i="145"/>
  <c r="F346" i="121" s="1"/>
  <c r="Y283" i="145" a="1"/>
  <c r="Y283" i="145"/>
  <c r="E346" i="121" s="1"/>
  <c r="T283" i="145" a="1"/>
  <c r="T283" i="145" s="1"/>
  <c r="S283" i="145" a="1"/>
  <c r="S283" i="145" s="1"/>
  <c r="R283" i="145" a="1"/>
  <c r="R283" i="145" s="1"/>
  <c r="Q283" i="145"/>
  <c r="D346" i="121" s="1"/>
  <c r="AL282" i="145" a="1"/>
  <c r="AL282" i="145" s="1"/>
  <c r="J345" i="121" s="1"/>
  <c r="AK282" i="145" a="1"/>
  <c r="AK282" i="145" s="1"/>
  <c r="I345" i="121" s="1"/>
  <c r="AF282" i="145" a="1"/>
  <c r="AF282" i="145" s="1"/>
  <c r="H345" i="121" s="1"/>
  <c r="AE282" i="145"/>
  <c r="G345" i="121" s="1"/>
  <c r="AE282" i="145" a="1"/>
  <c r="Z282" i="145" a="1"/>
  <c r="Z282" i="145" s="1"/>
  <c r="F345" i="121" s="1"/>
  <c r="Y282" i="145" a="1"/>
  <c r="Y282" i="145" s="1"/>
  <c r="E345" i="121" s="1"/>
  <c r="T282" i="145" a="1"/>
  <c r="T282" i="145" s="1"/>
  <c r="S282" i="145"/>
  <c r="S282" i="145" a="1"/>
  <c r="R282" i="145"/>
  <c r="R282" i="145" a="1"/>
  <c r="Q282" i="145"/>
  <c r="D345" i="121" s="1"/>
  <c r="AL281" i="145" a="1"/>
  <c r="AL281" i="145" s="1"/>
  <c r="J344" i="121" s="1"/>
  <c r="AK281" i="145" a="1"/>
  <c r="AK281" i="145" s="1"/>
  <c r="I344" i="121" s="1"/>
  <c r="AF281" i="145" a="1"/>
  <c r="AF281" i="145" s="1"/>
  <c r="H344" i="121" s="1"/>
  <c r="AE281" i="145" a="1"/>
  <c r="AE281" i="145"/>
  <c r="G344" i="121" s="1"/>
  <c r="Z281" i="145" a="1"/>
  <c r="Z281" i="145"/>
  <c r="F344" i="121" s="1"/>
  <c r="Y281" i="145" a="1"/>
  <c r="Y281" i="145"/>
  <c r="E344" i="121" s="1"/>
  <c r="T281" i="145" a="1"/>
  <c r="T281" i="145" s="1"/>
  <c r="S281" i="145" a="1"/>
  <c r="S281" i="145" s="1"/>
  <c r="R281" i="145" a="1"/>
  <c r="R281" i="145" s="1"/>
  <c r="Q281" i="145"/>
  <c r="D344" i="121" s="1"/>
  <c r="AL280" i="145"/>
  <c r="J343" i="121" s="1"/>
  <c r="AL280" i="145" a="1"/>
  <c r="AK280" i="145"/>
  <c r="I343" i="121" s="1"/>
  <c r="AK280" i="145" a="1"/>
  <c r="AF280" i="145"/>
  <c r="H343" i="121" s="1"/>
  <c r="AF280" i="145" a="1"/>
  <c r="AE280" i="145" a="1"/>
  <c r="AE280" i="145" s="1"/>
  <c r="G343" i="121" s="1"/>
  <c r="Z280" i="145" a="1"/>
  <c r="Z280" i="145" s="1"/>
  <c r="F343" i="121" s="1"/>
  <c r="Y280" i="145" a="1"/>
  <c r="Y280" i="145" s="1"/>
  <c r="E343" i="121" s="1"/>
  <c r="T280" i="145"/>
  <c r="T280" i="145" a="1"/>
  <c r="S280" i="145"/>
  <c r="S280" i="145" a="1"/>
  <c r="R280" i="145" a="1"/>
  <c r="R280" i="145" s="1"/>
  <c r="Q280" i="145"/>
  <c r="D343" i="121" s="1"/>
  <c r="AL279" i="145" a="1"/>
  <c r="AL279" i="145" s="1"/>
  <c r="J342" i="121" s="1"/>
  <c r="AK279" i="145" a="1"/>
  <c r="AK279" i="145" s="1"/>
  <c r="I342" i="121" s="1"/>
  <c r="AF279" i="145" a="1"/>
  <c r="AF279" i="145"/>
  <c r="H342" i="121" s="1"/>
  <c r="AE279" i="145" a="1"/>
  <c r="AE279" i="145" s="1"/>
  <c r="G342" i="121" s="1"/>
  <c r="Z279" i="145" a="1"/>
  <c r="Z279" i="145" s="1"/>
  <c r="F342" i="121" s="1"/>
  <c r="Y279" i="145" a="1"/>
  <c r="Y279" i="145" s="1"/>
  <c r="E342" i="121" s="1"/>
  <c r="T279" i="145" a="1"/>
  <c r="T279" i="145" s="1"/>
  <c r="S279" i="145" a="1"/>
  <c r="S279" i="145" s="1"/>
  <c r="R279" i="145" a="1"/>
  <c r="R279" i="145"/>
  <c r="Q279" i="145"/>
  <c r="D342" i="121" s="1"/>
  <c r="AL278" i="145" a="1"/>
  <c r="AL278" i="145" s="1"/>
  <c r="J341" i="121" s="1"/>
  <c r="AK278" i="145" a="1"/>
  <c r="AK278" i="145" s="1"/>
  <c r="I341" i="121" s="1"/>
  <c r="AF278" i="145" a="1"/>
  <c r="AF278" i="145" s="1"/>
  <c r="H341" i="121" s="1"/>
  <c r="AE278" i="145" a="1"/>
  <c r="AE278" i="145" s="1"/>
  <c r="G341" i="121" s="1"/>
  <c r="Z278" i="145" a="1"/>
  <c r="Z278" i="145" s="1"/>
  <c r="F341" i="121" s="1"/>
  <c r="Y278" i="145"/>
  <c r="E341" i="121" s="1"/>
  <c r="Y278" i="145" a="1"/>
  <c r="T278" i="145" a="1"/>
  <c r="T278" i="145" s="1"/>
  <c r="S278" i="145"/>
  <c r="S278" i="145" a="1"/>
  <c r="R278" i="145" a="1"/>
  <c r="R278" i="145" s="1"/>
  <c r="Q278" i="145"/>
  <c r="D341" i="121" s="1"/>
  <c r="AL277" i="145" a="1"/>
  <c r="AL277" i="145" s="1"/>
  <c r="J340" i="121" s="1"/>
  <c r="AK277" i="145" a="1"/>
  <c r="AK277" i="145" s="1"/>
  <c r="I340" i="121" s="1"/>
  <c r="AF277" i="145" a="1"/>
  <c r="AF277" i="145" s="1"/>
  <c r="H340" i="121" s="1"/>
  <c r="AE277" i="145" a="1"/>
  <c r="AE277" i="145"/>
  <c r="G340" i="121" s="1"/>
  <c r="Z277" i="145" a="1"/>
  <c r="Z277" i="145" s="1"/>
  <c r="F340" i="121" s="1"/>
  <c r="Y277" i="145" a="1"/>
  <c r="Y277" i="145" s="1"/>
  <c r="E340" i="121" s="1"/>
  <c r="T277" i="145"/>
  <c r="T277" i="145" a="1"/>
  <c r="S277" i="145" a="1"/>
  <c r="S277" i="145" s="1"/>
  <c r="R277" i="145"/>
  <c r="R277" i="145" a="1"/>
  <c r="Q277" i="145"/>
  <c r="D340" i="121" s="1"/>
  <c r="AL276" i="145" a="1"/>
  <c r="AL276" i="145" s="1"/>
  <c r="J339" i="121" s="1"/>
  <c r="AK276" i="145" a="1"/>
  <c r="AK276" i="145" s="1"/>
  <c r="I339" i="121" s="1"/>
  <c r="AF276" i="145" a="1"/>
  <c r="AF276" i="145"/>
  <c r="H339" i="121" s="1"/>
  <c r="AE276" i="145" a="1"/>
  <c r="AE276" i="145" s="1"/>
  <c r="G339" i="121" s="1"/>
  <c r="Z276" i="145"/>
  <c r="F339" i="121" s="1"/>
  <c r="Z276" i="145" a="1"/>
  <c r="Y276" i="145"/>
  <c r="E339" i="121" s="1"/>
  <c r="Y276" i="145" a="1"/>
  <c r="T276" i="145"/>
  <c r="T276" i="145" a="1"/>
  <c r="S276" i="145" a="1"/>
  <c r="S276" i="145" s="1"/>
  <c r="R276" i="145" a="1"/>
  <c r="R276" i="145" s="1"/>
  <c r="Q276" i="145"/>
  <c r="D339" i="121" s="1"/>
  <c r="AL275" i="145" a="1"/>
  <c r="AL275" i="145" s="1"/>
  <c r="J338" i="121" s="1"/>
  <c r="AK275" i="145" a="1"/>
  <c r="AK275" i="145" s="1"/>
  <c r="I338" i="121" s="1"/>
  <c r="AF275" i="145" a="1"/>
  <c r="AF275" i="145"/>
  <c r="H338" i="121" s="1"/>
  <c r="AE275" i="145"/>
  <c r="G338" i="121" s="1"/>
  <c r="AE275" i="145" a="1"/>
  <c r="Z275" i="145" a="1"/>
  <c r="Z275" i="145" s="1"/>
  <c r="F338" i="121" s="1"/>
  <c r="Y275" i="145" a="1"/>
  <c r="Y275" i="145" s="1"/>
  <c r="E338" i="121" s="1"/>
  <c r="T275" i="145" a="1"/>
  <c r="T275" i="145" s="1"/>
  <c r="S275" i="145" a="1"/>
  <c r="S275" i="145"/>
  <c r="R275" i="145" a="1"/>
  <c r="R275" i="145"/>
  <c r="Q275" i="145"/>
  <c r="D338" i="121" s="1"/>
  <c r="AL274" i="145" a="1"/>
  <c r="AL274" i="145" s="1"/>
  <c r="J337" i="121" s="1"/>
  <c r="AK274" i="145" a="1"/>
  <c r="AK274" i="145" s="1"/>
  <c r="I337" i="121" s="1"/>
  <c r="AF274" i="145" a="1"/>
  <c r="AF274" i="145" s="1"/>
  <c r="H337" i="121" s="1"/>
  <c r="AE274" i="145" a="1"/>
  <c r="AE274" i="145"/>
  <c r="G337" i="121" s="1"/>
  <c r="Z274" i="145"/>
  <c r="F337" i="121" s="1"/>
  <c r="Z274" i="145" a="1"/>
  <c r="Y274" i="145" a="1"/>
  <c r="Y274" i="145"/>
  <c r="E337" i="121" s="1"/>
  <c r="T274" i="145" a="1"/>
  <c r="T274" i="145" s="1"/>
  <c r="S274" i="145" a="1"/>
  <c r="S274" i="145"/>
  <c r="R274" i="145" a="1"/>
  <c r="R274" i="145" s="1"/>
  <c r="Q274" i="145"/>
  <c r="D337" i="121" s="1"/>
  <c r="AL273" i="145" a="1"/>
  <c r="AL273" i="145"/>
  <c r="J336" i="121" s="1"/>
  <c r="AK273" i="145" a="1"/>
  <c r="AK273" i="145" s="1"/>
  <c r="I336" i="121" s="1"/>
  <c r="AF273" i="145"/>
  <c r="H336" i="121" s="1"/>
  <c r="AF273" i="145" a="1"/>
  <c r="AE273" i="145" a="1"/>
  <c r="AE273" i="145" s="1"/>
  <c r="G336" i="121" s="1"/>
  <c r="Z273" i="145"/>
  <c r="F336" i="121" s="1"/>
  <c r="Z273" i="145" a="1"/>
  <c r="Y273" i="145" a="1"/>
  <c r="Y273" i="145"/>
  <c r="E336" i="121" s="1"/>
  <c r="T273" i="145"/>
  <c r="T273" i="145" a="1"/>
  <c r="S273" i="145" a="1"/>
  <c r="S273" i="145"/>
  <c r="R273" i="145"/>
  <c r="R273" i="145" a="1"/>
  <c r="Q273" i="145"/>
  <c r="D336" i="121" s="1"/>
  <c r="AL272" i="145" a="1"/>
  <c r="AL272" i="145"/>
  <c r="J335" i="121" s="1"/>
  <c r="AK272" i="145" a="1"/>
  <c r="AK272" i="145" s="1"/>
  <c r="I335" i="121" s="1"/>
  <c r="AF272" i="145" a="1"/>
  <c r="AF272" i="145" s="1"/>
  <c r="H335" i="121" s="1"/>
  <c r="AE272" i="145" a="1"/>
  <c r="AE272" i="145" s="1"/>
  <c r="G335" i="121" s="1"/>
  <c r="Z272" i="145" a="1"/>
  <c r="Z272" i="145"/>
  <c r="F335" i="121" s="1"/>
  <c r="Y272" i="145" a="1"/>
  <c r="Y272" i="145" s="1"/>
  <c r="E335" i="121" s="1"/>
  <c r="T272" i="145" a="1"/>
  <c r="T272" i="145"/>
  <c r="S272" i="145" a="1"/>
  <c r="S272" i="145" s="1"/>
  <c r="R272" i="145" a="1"/>
  <c r="R272" i="145"/>
  <c r="Q272" i="145"/>
  <c r="D335" i="121" s="1"/>
  <c r="AL271" i="145" a="1"/>
  <c r="AL271" i="145" s="1"/>
  <c r="J334" i="121" s="1"/>
  <c r="AK271" i="145"/>
  <c r="I334" i="121" s="1"/>
  <c r="AK271" i="145" a="1"/>
  <c r="AF271" i="145" a="1"/>
  <c r="AF271" i="145" s="1"/>
  <c r="H334" i="121" s="1"/>
  <c r="AE271" i="145"/>
  <c r="G334" i="121" s="1"/>
  <c r="AE271" i="145" a="1"/>
  <c r="Z271" i="145" a="1"/>
  <c r="Z271" i="145" s="1"/>
  <c r="F334" i="121" s="1"/>
  <c r="Y271" i="145"/>
  <c r="E334" i="121" s="1"/>
  <c r="Y271" i="145" a="1"/>
  <c r="T271" i="145" a="1"/>
  <c r="T271" i="145" s="1"/>
  <c r="S271" i="145"/>
  <c r="S271" i="145" a="1"/>
  <c r="R271" i="145" a="1"/>
  <c r="R271" i="145" s="1"/>
  <c r="Q271" i="145"/>
  <c r="D334" i="121" s="1"/>
  <c r="AL270" i="145" a="1"/>
  <c r="AL270" i="145" s="1"/>
  <c r="J333" i="121" s="1"/>
  <c r="AK270" i="145" a="1"/>
  <c r="AK270" i="145" s="1"/>
  <c r="I333" i="121" s="1"/>
  <c r="AF270" i="145"/>
  <c r="H333" i="121" s="1"/>
  <c r="AF270" i="145" a="1"/>
  <c r="AE270" i="145" a="1"/>
  <c r="AE270" i="145" s="1"/>
  <c r="G333" i="121" s="1"/>
  <c r="Z270" i="145" a="1"/>
  <c r="Z270" i="145" s="1"/>
  <c r="F333" i="121" s="1"/>
  <c r="Y270" i="145" a="1"/>
  <c r="Y270" i="145"/>
  <c r="E333" i="121" s="1"/>
  <c r="T270" i="145" a="1"/>
  <c r="T270" i="145" s="1"/>
  <c r="S270" i="145" a="1"/>
  <c r="S270" i="145"/>
  <c r="R270" i="145"/>
  <c r="R270" i="145" a="1"/>
  <c r="Q270" i="145"/>
  <c r="D333" i="121" s="1"/>
  <c r="AL269" i="145"/>
  <c r="J332" i="121" s="1"/>
  <c r="AL269" i="145" a="1"/>
  <c r="AK269" i="145" a="1"/>
  <c r="AK269" i="145" s="1"/>
  <c r="I332" i="121" s="1"/>
  <c r="AF269" i="145"/>
  <c r="H332" i="121" s="1"/>
  <c r="AF269" i="145" a="1"/>
  <c r="AE269" i="145" a="1"/>
  <c r="AE269" i="145" s="1"/>
  <c r="G332" i="121" s="1"/>
  <c r="Z269" i="145" a="1"/>
  <c r="Z269" i="145" s="1"/>
  <c r="F332" i="121" s="1"/>
  <c r="Y269" i="145" a="1"/>
  <c r="Y269" i="145" s="1"/>
  <c r="E332" i="121" s="1"/>
  <c r="T269" i="145"/>
  <c r="T269" i="145" a="1"/>
  <c r="S269" i="145" a="1"/>
  <c r="S269" i="145" s="1"/>
  <c r="R269" i="145"/>
  <c r="R269" i="145" a="1"/>
  <c r="Q269" i="145"/>
  <c r="D332" i="121" s="1"/>
  <c r="AL268" i="145" a="1"/>
  <c r="AL268" i="145"/>
  <c r="J331" i="121" s="1"/>
  <c r="AK268" i="145"/>
  <c r="I331" i="121" s="1"/>
  <c r="AK268" i="145" a="1"/>
  <c r="AF268" i="145" a="1"/>
  <c r="AF268" i="145"/>
  <c r="H331" i="121" s="1"/>
  <c r="AE268" i="145" a="1"/>
  <c r="AE268" i="145" s="1"/>
  <c r="G331" i="121" s="1"/>
  <c r="Z268" i="145" a="1"/>
  <c r="Z268" i="145"/>
  <c r="F331" i="121" s="1"/>
  <c r="Y268" i="145" a="1"/>
  <c r="Y268" i="145" s="1"/>
  <c r="E331" i="121" s="1"/>
  <c r="T268" i="145" a="1"/>
  <c r="T268" i="145" s="1"/>
  <c r="S268" i="145" a="1"/>
  <c r="S268" i="145" s="1"/>
  <c r="R268" i="145" a="1"/>
  <c r="R268" i="145"/>
  <c r="Q268" i="145"/>
  <c r="D331" i="121" s="1"/>
  <c r="AL267" i="145" a="1"/>
  <c r="AL267" i="145" s="1"/>
  <c r="J330" i="121" s="1"/>
  <c r="AK267" i="145"/>
  <c r="I330" i="121" s="1"/>
  <c r="AK267" i="145" a="1"/>
  <c r="AF267" i="145" a="1"/>
  <c r="AF267" i="145"/>
  <c r="H330" i="121" s="1"/>
  <c r="AE267" i="145"/>
  <c r="G330" i="121" s="1"/>
  <c r="AE267" i="145" a="1"/>
  <c r="Z267" i="145" a="1"/>
  <c r="Z267" i="145"/>
  <c r="F330" i="121" s="1"/>
  <c r="Y267" i="145"/>
  <c r="E330" i="121" s="1"/>
  <c r="Y267" i="145" a="1"/>
  <c r="T267" i="145" a="1"/>
  <c r="T267" i="145" s="1"/>
  <c r="S267" i="145"/>
  <c r="S267" i="145" a="1"/>
  <c r="R267" i="145" a="1"/>
  <c r="R267" i="145"/>
  <c r="Q267" i="145"/>
  <c r="D330" i="121" s="1"/>
  <c r="AL266" i="145"/>
  <c r="J329" i="121" s="1"/>
  <c r="AL266" i="145" a="1"/>
  <c r="AK266" i="145" a="1"/>
  <c r="AK266" i="145"/>
  <c r="I329" i="121" s="1"/>
  <c r="AF266" i="145" a="1"/>
  <c r="AF266" i="145" s="1"/>
  <c r="H329" i="121" s="1"/>
  <c r="AE266" i="145" a="1"/>
  <c r="AE266" i="145"/>
  <c r="G329" i="121" s="1"/>
  <c r="Z266" i="145" a="1"/>
  <c r="Z266" i="145" s="1"/>
  <c r="F329" i="121" s="1"/>
  <c r="Y266" i="145" a="1"/>
  <c r="Y266" i="145"/>
  <c r="E329" i="121" s="1"/>
  <c r="T266" i="145" a="1"/>
  <c r="T266" i="145" s="1"/>
  <c r="S266" i="145" a="1"/>
  <c r="S266" i="145" s="1"/>
  <c r="R266" i="145" a="1"/>
  <c r="R266" i="145" s="1"/>
  <c r="Q266" i="145"/>
  <c r="D329" i="121" s="1"/>
  <c r="AL265" i="145"/>
  <c r="J328" i="121" s="1"/>
  <c r="AL265" i="145" a="1"/>
  <c r="AK265" i="145" a="1"/>
  <c r="AK265" i="145"/>
  <c r="I328" i="121" s="1"/>
  <c r="AF265" i="145" a="1"/>
  <c r="AF265" i="145" s="1"/>
  <c r="H328" i="121" s="1"/>
  <c r="AE265" i="145" a="1"/>
  <c r="AE265" i="145"/>
  <c r="G328" i="121" s="1"/>
  <c r="Z265" i="145"/>
  <c r="F328" i="121" s="1"/>
  <c r="Z265" i="145" a="1"/>
  <c r="Y265" i="145" a="1"/>
  <c r="Y265" i="145" s="1"/>
  <c r="E328" i="121" s="1"/>
  <c r="T265" i="145"/>
  <c r="T265" i="145" a="1"/>
  <c r="S265" i="145" a="1"/>
  <c r="S265" i="145"/>
  <c r="R265" i="145" a="1"/>
  <c r="R265" i="145" s="1"/>
  <c r="Q265" i="145"/>
  <c r="D328" i="121" s="1"/>
  <c r="H254" i="145" a="1"/>
  <c r="H254" i="145" s="1"/>
  <c r="G254" i="145" a="1"/>
  <c r="G254" i="145" s="1"/>
  <c r="H253" i="145" a="1"/>
  <c r="H253" i="145" s="1"/>
  <c r="G253" i="145" a="1"/>
  <c r="G253" i="145" s="1"/>
  <c r="H252" i="145" a="1"/>
  <c r="H252" i="145" s="1"/>
  <c r="F252" i="145" s="1"/>
  <c r="G252" i="145" a="1"/>
  <c r="G252" i="145"/>
  <c r="H250" i="145" a="1"/>
  <c r="H250" i="145" s="1"/>
  <c r="G250" i="145" a="1"/>
  <c r="G250" i="145" s="1"/>
  <c r="H249" i="145" a="1"/>
  <c r="H249" i="145" s="1"/>
  <c r="G249" i="145"/>
  <c r="G249" i="145" a="1"/>
  <c r="H248" i="145" a="1"/>
  <c r="H248" i="145" s="1"/>
  <c r="G248" i="145" a="1"/>
  <c r="G248" i="145"/>
  <c r="H246" i="145" a="1"/>
  <c r="H246" i="145" s="1"/>
  <c r="H245" i="145" a="1"/>
  <c r="H245" i="145" s="1"/>
  <c r="H244" i="145" a="1"/>
  <c r="H244" i="145" s="1"/>
  <c r="AG239" i="145" a="1"/>
  <c r="AG239" i="145" s="1"/>
  <c r="AF239" i="145" a="1"/>
  <c r="AF239" i="145"/>
  <c r="AE239" i="145"/>
  <c r="AE239" i="145" a="1"/>
  <c r="AA239" i="145" a="1"/>
  <c r="AA239" i="145" s="1"/>
  <c r="Z239" i="145"/>
  <c r="Z239" i="145" a="1"/>
  <c r="Y239" i="145" a="1"/>
  <c r="Y239" i="145" s="1"/>
  <c r="AG238" i="145" a="1"/>
  <c r="AG238" i="145" s="1"/>
  <c r="AF238" i="145" a="1"/>
  <c r="AF238" i="145"/>
  <c r="AE238" i="145" a="1"/>
  <c r="AE238" i="145" s="1"/>
  <c r="AA238" i="145" a="1"/>
  <c r="AA238" i="145"/>
  <c r="Z238" i="145"/>
  <c r="Z238" i="145" a="1"/>
  <c r="Y238" i="145" a="1"/>
  <c r="Y238" i="145" s="1"/>
  <c r="AG237" i="145" a="1"/>
  <c r="AG237" i="145" s="1"/>
  <c r="AF237" i="145" a="1"/>
  <c r="AF237" i="145"/>
  <c r="AE237" i="145"/>
  <c r="AE237" i="145" a="1"/>
  <c r="AA237" i="145" a="1"/>
  <c r="AA237" i="145" s="1"/>
  <c r="Z237" i="145"/>
  <c r="Z237" i="145" a="1"/>
  <c r="Y237" i="145" a="1"/>
  <c r="Y237" i="145" s="1"/>
  <c r="AG236" i="145" a="1"/>
  <c r="AG236" i="145" s="1"/>
  <c r="AF236" i="145" a="1"/>
  <c r="AF236" i="145"/>
  <c r="AE236" i="145"/>
  <c r="AE236" i="145" a="1"/>
  <c r="AA236" i="145" a="1"/>
  <c r="AA236" i="145" s="1"/>
  <c r="Z236" i="145"/>
  <c r="Z236" i="145" a="1"/>
  <c r="Y236" i="145" a="1"/>
  <c r="Y236" i="145" s="1"/>
  <c r="AG235" i="145" a="1"/>
  <c r="AG235" i="145" s="1"/>
  <c r="AF235" i="145" a="1"/>
  <c r="AF235" i="145"/>
  <c r="AE235" i="145" a="1"/>
  <c r="AE235" i="145" s="1"/>
  <c r="AA235" i="145" a="1"/>
  <c r="AA235" i="145"/>
  <c r="Z235" i="145"/>
  <c r="Z235" i="145" a="1"/>
  <c r="Y235" i="145" a="1"/>
  <c r="Y235" i="145" s="1"/>
  <c r="AG234" i="145" a="1"/>
  <c r="AG234" i="145" s="1"/>
  <c r="AF234" i="145" a="1"/>
  <c r="AF234" i="145"/>
  <c r="AE234" i="145"/>
  <c r="AE234" i="145" a="1"/>
  <c r="AA234" i="145" a="1"/>
  <c r="AA234" i="145"/>
  <c r="Z234" i="145"/>
  <c r="Z234" i="145" a="1"/>
  <c r="Y234" i="145" a="1"/>
  <c r="Y234" i="145" s="1"/>
  <c r="AG233" i="145" a="1"/>
  <c r="AG233" i="145" s="1"/>
  <c r="AF233" i="145" a="1"/>
  <c r="AF233" i="145"/>
  <c r="AE233" i="145"/>
  <c r="AE233" i="145" a="1"/>
  <c r="AA233" i="145" a="1"/>
  <c r="AA233" i="145" s="1"/>
  <c r="Z233" i="145"/>
  <c r="Z233" i="145" a="1"/>
  <c r="Y233" i="145" a="1"/>
  <c r="Y233" i="145" s="1"/>
  <c r="AG232" i="145"/>
  <c r="AG232" i="145" a="1"/>
  <c r="AF232" i="145" a="1"/>
  <c r="AF232" i="145" s="1"/>
  <c r="AE232" i="145"/>
  <c r="AE232" i="145" a="1"/>
  <c r="AA232" i="145" a="1"/>
  <c r="AA232" i="145" s="1"/>
  <c r="Z232" i="145"/>
  <c r="Z232" i="145" a="1"/>
  <c r="Y232" i="145" a="1"/>
  <c r="Y232" i="145"/>
  <c r="AG231" i="145"/>
  <c r="AG231" i="145" a="1"/>
  <c r="AF231" i="145" a="1"/>
  <c r="AF231" i="145"/>
  <c r="AE231" i="145" a="1"/>
  <c r="AE231" i="145" s="1"/>
  <c r="AA231" i="145" a="1"/>
  <c r="AA231" i="145"/>
  <c r="Z231" i="145" a="1"/>
  <c r="Z231" i="145" s="1"/>
  <c r="Y231" i="145" a="1"/>
  <c r="Y231" i="145"/>
  <c r="AG230" i="145"/>
  <c r="AG230" i="145" a="1"/>
  <c r="AF230" i="145" a="1"/>
  <c r="AF230" i="145" s="1"/>
  <c r="AE230" i="145"/>
  <c r="AE230" i="145" a="1"/>
  <c r="AA230" i="145" a="1"/>
  <c r="AA230" i="145"/>
  <c r="Z230" i="145" a="1"/>
  <c r="Z230" i="145" s="1"/>
  <c r="Y230" i="145" a="1"/>
  <c r="Y230" i="145"/>
  <c r="AG229" i="145" a="1"/>
  <c r="AG229" i="145" s="1"/>
  <c r="AF229" i="145" a="1"/>
  <c r="AF229" i="145"/>
  <c r="AE229" i="145" a="1"/>
  <c r="AE229" i="145" s="1"/>
  <c r="I252" i="145" s="1" a="1"/>
  <c r="I252" i="145" s="1"/>
  <c r="AA229" i="145" a="1"/>
  <c r="AA229" i="145" s="1"/>
  <c r="Z229" i="145" a="1"/>
  <c r="Z229" i="145"/>
  <c r="Y229" i="145" a="1"/>
  <c r="Y229" i="145" s="1"/>
  <c r="I248" i="145" s="1" a="1"/>
  <c r="I248" i="145" s="1"/>
  <c r="H218" i="145" a="1"/>
  <c r="H218" i="145" s="1"/>
  <c r="G218" i="145" a="1"/>
  <c r="G218" i="145" s="1"/>
  <c r="H217" i="145" a="1"/>
  <c r="H217" i="145" s="1"/>
  <c r="G217" i="145" a="1"/>
  <c r="G217" i="145" s="1"/>
  <c r="H216" i="145" a="1"/>
  <c r="H216" i="145" s="1"/>
  <c r="G216" i="145" a="1"/>
  <c r="G216" i="145" s="1"/>
  <c r="H214" i="145" a="1"/>
  <c r="H214" i="145" s="1"/>
  <c r="G214" i="145" a="1"/>
  <c r="G214" i="145" s="1"/>
  <c r="H213" i="145" a="1"/>
  <c r="H213" i="145" s="1"/>
  <c r="G213" i="145" a="1"/>
  <c r="G213" i="145"/>
  <c r="H212" i="145" a="1"/>
  <c r="H212" i="145" s="1"/>
  <c r="G212" i="145" a="1"/>
  <c r="G212" i="145" s="1"/>
  <c r="H210" i="145" a="1"/>
  <c r="H210" i="145" s="1"/>
  <c r="H209" i="145" a="1"/>
  <c r="H209" i="145" s="1"/>
  <c r="H208" i="145" a="1"/>
  <c r="H208" i="145" s="1"/>
  <c r="AC203" i="145" a="1"/>
  <c r="AC203" i="145" s="1"/>
  <c r="AB203" i="145" a="1"/>
  <c r="AB203" i="145"/>
  <c r="AA203" i="145" a="1"/>
  <c r="AA203" i="145" s="1"/>
  <c r="W203" i="145" a="1"/>
  <c r="W203" i="145" s="1"/>
  <c r="V203" i="145" a="1"/>
  <c r="V203" i="145" s="1"/>
  <c r="U203" i="145" a="1"/>
  <c r="U203" i="145" s="1"/>
  <c r="K203" i="145"/>
  <c r="K203" i="145" a="1"/>
  <c r="J203" i="145" a="1"/>
  <c r="J203" i="145"/>
  <c r="I203" i="145" a="1"/>
  <c r="I203" i="145" s="1"/>
  <c r="AC202" i="145" a="1"/>
  <c r="AC202" i="145"/>
  <c r="AB202" i="145" a="1"/>
  <c r="AB202" i="145" s="1"/>
  <c r="AA202" i="145" a="1"/>
  <c r="AA202" i="145"/>
  <c r="W202" i="145"/>
  <c r="W202" i="145" a="1"/>
  <c r="V202" i="145" a="1"/>
  <c r="V202" i="145"/>
  <c r="U202" i="145" a="1"/>
  <c r="U202" i="145" s="1"/>
  <c r="AC201" i="145" a="1"/>
  <c r="AC201" i="145"/>
  <c r="AB201" i="145" a="1"/>
  <c r="AB201" i="145" s="1"/>
  <c r="AA201" i="145" a="1"/>
  <c r="AA201" i="145"/>
  <c r="W201" i="145"/>
  <c r="W201" i="145" a="1"/>
  <c r="V201" i="145" a="1"/>
  <c r="V201" i="145"/>
  <c r="U201" i="145" a="1"/>
  <c r="U201" i="145" s="1"/>
  <c r="AC200" i="145" a="1"/>
  <c r="AC200" i="145" s="1"/>
  <c r="AB200" i="145" a="1"/>
  <c r="AB200" i="145" s="1"/>
  <c r="AA200" i="145" a="1"/>
  <c r="AA200" i="145"/>
  <c r="W200" i="145"/>
  <c r="W200" i="145" a="1"/>
  <c r="V200" i="145" a="1"/>
  <c r="V200" i="145"/>
  <c r="U200" i="145" a="1"/>
  <c r="U200" i="145" s="1"/>
  <c r="AC199" i="145" a="1"/>
  <c r="AC199" i="145"/>
  <c r="AB199" i="145" a="1"/>
  <c r="AB199" i="145" s="1"/>
  <c r="AA199" i="145" a="1"/>
  <c r="AA199" i="145" s="1"/>
  <c r="W199" i="145"/>
  <c r="W199" i="145" a="1"/>
  <c r="V199" i="145" a="1"/>
  <c r="V199" i="145"/>
  <c r="U199" i="145" a="1"/>
  <c r="U199" i="145" s="1"/>
  <c r="AC198" i="145" a="1"/>
  <c r="AC198" i="145"/>
  <c r="AB198" i="145" a="1"/>
  <c r="AB198" i="145" s="1"/>
  <c r="AA198" i="145" a="1"/>
  <c r="AA198" i="145"/>
  <c r="W198" i="145"/>
  <c r="W198" i="145" a="1"/>
  <c r="V198" i="145" a="1"/>
  <c r="V198" i="145"/>
  <c r="U198" i="145" a="1"/>
  <c r="U198" i="145" s="1"/>
  <c r="AC197" i="145" a="1"/>
  <c r="AC197" i="145" s="1"/>
  <c r="AB197" i="145" a="1"/>
  <c r="AB197" i="145"/>
  <c r="AA197" i="145" a="1"/>
  <c r="AA197" i="145" s="1"/>
  <c r="W197" i="145" a="1"/>
  <c r="W197" i="145" s="1"/>
  <c r="V197" i="145" a="1"/>
  <c r="V197" i="145" s="1"/>
  <c r="U197" i="145" a="1"/>
  <c r="U197" i="145"/>
  <c r="AC196" i="145" a="1"/>
  <c r="AC196" i="145" s="1"/>
  <c r="AB196" i="145" a="1"/>
  <c r="AB196" i="145" s="1"/>
  <c r="AA196" i="145"/>
  <c r="AA196" i="145" a="1"/>
  <c r="W196" i="145" a="1"/>
  <c r="W196" i="145" s="1"/>
  <c r="V196" i="145" a="1"/>
  <c r="V196" i="145" s="1"/>
  <c r="U196" i="145" a="1"/>
  <c r="U196" i="145"/>
  <c r="AC195" i="145" a="1"/>
  <c r="AC195" i="145" s="1"/>
  <c r="AB195" i="145" a="1"/>
  <c r="AB195" i="145"/>
  <c r="AA195" i="145" a="1"/>
  <c r="AA195" i="145" s="1"/>
  <c r="W195" i="145" a="1"/>
  <c r="W195" i="145" s="1"/>
  <c r="V195" i="145" a="1"/>
  <c r="V195" i="145" s="1"/>
  <c r="U195" i="145" a="1"/>
  <c r="U195" i="145"/>
  <c r="AC194" i="145"/>
  <c r="AC194" i="145" a="1"/>
  <c r="AB194" i="145" a="1"/>
  <c r="AB194" i="145" s="1"/>
  <c r="AA194" i="145" a="1"/>
  <c r="AA194" i="145" s="1"/>
  <c r="W194" i="145" a="1"/>
  <c r="W194" i="145" s="1"/>
  <c r="V194" i="145" a="1"/>
  <c r="V194" i="145" s="1"/>
  <c r="U194" i="145" a="1"/>
  <c r="U194" i="145"/>
  <c r="AC193" i="145" a="1"/>
  <c r="AC193" i="145" s="1"/>
  <c r="AB193" i="145" a="1"/>
  <c r="AB193" i="145"/>
  <c r="AA193" i="145" a="1"/>
  <c r="AA193" i="145" s="1"/>
  <c r="W193" i="145" a="1"/>
  <c r="W193" i="145" s="1"/>
  <c r="V193" i="145" a="1"/>
  <c r="V193" i="145" s="1"/>
  <c r="U193" i="145" a="1"/>
  <c r="U193" i="145"/>
  <c r="H184" i="145" a="1"/>
  <c r="H184" i="145" s="1"/>
  <c r="G184" i="145" a="1"/>
  <c r="G184" i="145" s="1"/>
  <c r="H183" i="145" a="1"/>
  <c r="H183" i="145" s="1"/>
  <c r="G183" i="145"/>
  <c r="G183" i="145" a="1"/>
  <c r="H182" i="145" a="1"/>
  <c r="H182" i="145" s="1"/>
  <c r="G182" i="145" a="1"/>
  <c r="G182" i="145" s="1"/>
  <c r="H180" i="145" a="1"/>
  <c r="H180" i="145" s="1"/>
  <c r="G180" i="145" a="1"/>
  <c r="G180" i="145"/>
  <c r="H179" i="145" a="1"/>
  <c r="H179" i="145" s="1"/>
  <c r="G179" i="145"/>
  <c r="G179" i="145" a="1"/>
  <c r="H178" i="145" a="1"/>
  <c r="H178" i="145" s="1"/>
  <c r="G178" i="145"/>
  <c r="G178" i="145" a="1"/>
  <c r="H176" i="145" a="1"/>
  <c r="H176" i="145" s="1"/>
  <c r="H175" i="145" a="1"/>
  <c r="H175" i="145" s="1"/>
  <c r="H174" i="145" a="1"/>
  <c r="H174" i="145" s="1"/>
  <c r="AG169" i="145"/>
  <c r="AG169" i="145" a="1"/>
  <c r="AF169" i="145" a="1"/>
  <c r="AF169" i="145" s="1"/>
  <c r="AE169" i="145" a="1"/>
  <c r="AE169" i="145" s="1"/>
  <c r="AA169" i="145" a="1"/>
  <c r="AA169" i="145"/>
  <c r="Z169" i="145" a="1"/>
  <c r="Z169" i="145" s="1"/>
  <c r="Y169" i="145" a="1"/>
  <c r="Y169" i="145"/>
  <c r="K169" i="145"/>
  <c r="K169" i="145" a="1"/>
  <c r="J169" i="145" a="1"/>
  <c r="J169" i="145" s="1"/>
  <c r="I169" i="145" a="1"/>
  <c r="I169" i="145" s="1"/>
  <c r="AG168" i="145" a="1"/>
  <c r="AG168" i="145"/>
  <c r="AF168" i="145" a="1"/>
  <c r="AF168" i="145" s="1"/>
  <c r="AE168" i="145" a="1"/>
  <c r="AE168" i="145"/>
  <c r="AA168" i="145"/>
  <c r="AA168" i="145" a="1"/>
  <c r="Z168" i="145" a="1"/>
  <c r="Z168" i="145" s="1"/>
  <c r="Y168" i="145"/>
  <c r="Y168" i="145" a="1"/>
  <c r="AG167" i="145" a="1"/>
  <c r="AG167" i="145" s="1"/>
  <c r="AF167" i="145"/>
  <c r="AF167" i="145" a="1"/>
  <c r="AE167" i="145" a="1"/>
  <c r="AE167" i="145" s="1"/>
  <c r="AA167" i="145"/>
  <c r="AA167" i="145" a="1"/>
  <c r="Z167" i="145" a="1"/>
  <c r="Z167" i="145"/>
  <c r="Y167" i="145" a="1"/>
  <c r="Y167" i="145" s="1"/>
  <c r="AG166" i="145" a="1"/>
  <c r="AG166" i="145"/>
  <c r="AF166" i="145"/>
  <c r="AF166" i="145" a="1"/>
  <c r="AE166" i="145" a="1"/>
  <c r="AE166" i="145" s="1"/>
  <c r="AA166" i="145"/>
  <c r="AA166" i="145" a="1"/>
  <c r="Z166" i="145" a="1"/>
  <c r="Z166" i="145"/>
  <c r="Y166" i="145" a="1"/>
  <c r="Y166" i="145" s="1"/>
  <c r="AG165" i="145" a="1"/>
  <c r="AG165" i="145"/>
  <c r="AF165" i="145"/>
  <c r="AF165" i="145" a="1"/>
  <c r="AE165" i="145" a="1"/>
  <c r="AE165" i="145" s="1"/>
  <c r="AA165" i="145"/>
  <c r="AA165" i="145" a="1"/>
  <c r="Z165" i="145" a="1"/>
  <c r="Z165" i="145"/>
  <c r="Y165" i="145" a="1"/>
  <c r="Y165" i="145" s="1"/>
  <c r="AG164" i="145" a="1"/>
  <c r="AG164" i="145" s="1"/>
  <c r="AF164" i="145"/>
  <c r="AF164" i="145" a="1"/>
  <c r="AE164" i="145" a="1"/>
  <c r="AE164" i="145" s="1"/>
  <c r="AA164" i="145"/>
  <c r="AA164" i="145" a="1"/>
  <c r="Z164" i="145" a="1"/>
  <c r="Z164" i="145"/>
  <c r="Y164" i="145" a="1"/>
  <c r="Y164" i="145" s="1"/>
  <c r="AG163" i="145" a="1"/>
  <c r="AG163" i="145"/>
  <c r="AF163" i="145" a="1"/>
  <c r="AF163" i="145" s="1"/>
  <c r="AE163" i="145" a="1"/>
  <c r="AE163" i="145"/>
  <c r="AA163" i="145" a="1"/>
  <c r="AA163" i="145" s="1"/>
  <c r="Z163" i="145" a="1"/>
  <c r="Z163" i="145"/>
  <c r="Y163" i="145"/>
  <c r="Y163" i="145" a="1"/>
  <c r="AG162" i="145" a="1"/>
  <c r="AG162" i="145" s="1"/>
  <c r="AF162" i="145" a="1"/>
  <c r="AF162" i="145" s="1"/>
  <c r="AE162" i="145" a="1"/>
  <c r="AE162" i="145"/>
  <c r="AA162" i="145" a="1"/>
  <c r="AA162" i="145" s="1"/>
  <c r="Z162" i="145" a="1"/>
  <c r="Z162" i="145"/>
  <c r="Y162" i="145" a="1"/>
  <c r="Y162" i="145" s="1"/>
  <c r="AG161" i="145" a="1"/>
  <c r="AG161" i="145"/>
  <c r="AF161" i="145" a="1"/>
  <c r="AF161" i="145" s="1"/>
  <c r="AE161" i="145" a="1"/>
  <c r="AE161" i="145" s="1"/>
  <c r="AA161" i="145" a="1"/>
  <c r="AA161" i="145" s="1"/>
  <c r="Z161" i="145" a="1"/>
  <c r="Z161" i="145"/>
  <c r="Y161" i="145" a="1"/>
  <c r="Y161" i="145" s="1"/>
  <c r="AG160" i="145" a="1"/>
  <c r="AG160" i="145"/>
  <c r="AF160" i="145" a="1"/>
  <c r="AF160" i="145" s="1"/>
  <c r="AE160" i="145" a="1"/>
  <c r="AE160" i="145" s="1"/>
  <c r="AA160" i="145" a="1"/>
  <c r="AA160" i="145" s="1"/>
  <c r="Z160" i="145" a="1"/>
  <c r="Z160" i="145"/>
  <c r="Y160" i="145"/>
  <c r="Y160" i="145" a="1"/>
  <c r="AG159" i="145" a="1"/>
  <c r="AG159" i="145" s="1"/>
  <c r="AF159" i="145" a="1"/>
  <c r="AF159" i="145" s="1"/>
  <c r="AE159" i="145" a="1"/>
  <c r="AE159" i="145"/>
  <c r="AA159" i="145" a="1"/>
  <c r="AA159" i="145" s="1"/>
  <c r="Z159" i="145" a="1"/>
  <c r="Z159" i="145"/>
  <c r="Y159" i="145" a="1"/>
  <c r="Y159" i="145" s="1"/>
  <c r="AG158" i="145" a="1"/>
  <c r="AG158" i="145"/>
  <c r="AF158" i="145" a="1"/>
  <c r="AF158" i="145" s="1"/>
  <c r="AE158" i="145" a="1"/>
  <c r="AE158" i="145" s="1"/>
  <c r="AA158" i="145" a="1"/>
  <c r="AA158" i="145" s="1"/>
  <c r="Z158" i="145" a="1"/>
  <c r="Z158" i="145"/>
  <c r="Y158" i="145" a="1"/>
  <c r="Y158" i="145" s="1"/>
  <c r="AG157" i="145" a="1"/>
  <c r="AG157" i="145"/>
  <c r="AF157" i="145" a="1"/>
  <c r="AF157" i="145" s="1"/>
  <c r="AE157" i="145" a="1"/>
  <c r="AE157" i="145" s="1"/>
  <c r="AA157" i="145" a="1"/>
  <c r="AA157" i="145" s="1"/>
  <c r="Z157" i="145" a="1"/>
  <c r="Z157" i="145"/>
  <c r="Y157" i="145"/>
  <c r="Y157" i="145" a="1"/>
  <c r="AG156" i="145" a="1"/>
  <c r="AG156" i="145" s="1"/>
  <c r="AF156" i="145" a="1"/>
  <c r="AF156" i="145" s="1"/>
  <c r="AE156" i="145" a="1"/>
  <c r="AE156" i="145"/>
  <c r="AA156" i="145" a="1"/>
  <c r="AA156" i="145" s="1"/>
  <c r="Z156" i="145" a="1"/>
  <c r="Z156" i="145"/>
  <c r="Y156" i="145" a="1"/>
  <c r="Y156" i="145" s="1"/>
  <c r="AG155" i="145" a="1"/>
  <c r="AG155" i="145"/>
  <c r="AF155" i="145" a="1"/>
  <c r="AF155" i="145" s="1"/>
  <c r="AE155" i="145" a="1"/>
  <c r="AE155" i="145" s="1"/>
  <c r="AA155" i="145" a="1"/>
  <c r="AA155" i="145" s="1"/>
  <c r="Z155" i="145" a="1"/>
  <c r="Z155" i="145"/>
  <c r="Y155" i="145" a="1"/>
  <c r="Y155" i="145" s="1"/>
  <c r="AG154" i="145" a="1"/>
  <c r="AG154" i="145"/>
  <c r="AF154" i="145" a="1"/>
  <c r="AF154" i="145" s="1"/>
  <c r="AE154" i="145" a="1"/>
  <c r="AE154" i="145" s="1"/>
  <c r="AA154" i="145" a="1"/>
  <c r="AA154" i="145" s="1"/>
  <c r="Z154" i="145" a="1"/>
  <c r="Z154" i="145"/>
  <c r="Y154" i="145"/>
  <c r="Y154" i="145" a="1"/>
  <c r="AG153" i="145" a="1"/>
  <c r="AG153" i="145" s="1"/>
  <c r="AF153" i="145" a="1"/>
  <c r="AF153" i="145" s="1"/>
  <c r="AE153" i="145" a="1"/>
  <c r="AE153" i="145"/>
  <c r="AA153" i="145" a="1"/>
  <c r="AA153" i="145" s="1"/>
  <c r="Z153" i="145" a="1"/>
  <c r="Z153" i="145"/>
  <c r="Y153" i="145" a="1"/>
  <c r="Y153" i="145" s="1"/>
  <c r="AG152" i="145" a="1"/>
  <c r="AG152" i="145" s="1"/>
  <c r="AF152" i="145" a="1"/>
  <c r="AF152" i="145"/>
  <c r="AE152" i="145"/>
  <c r="AE152" i="145" a="1"/>
  <c r="AA152" i="145" a="1"/>
  <c r="AA152" i="145"/>
  <c r="Z152" i="145" a="1"/>
  <c r="Z152" i="145" s="1"/>
  <c r="Y152" i="145" a="1"/>
  <c r="Y152" i="145"/>
  <c r="AG151" i="145" a="1"/>
  <c r="AG151" i="145" s="1"/>
  <c r="AF151" i="145" a="1"/>
  <c r="AF151" i="145"/>
  <c r="AE151" i="145"/>
  <c r="AE151" i="145" a="1"/>
  <c r="AA151" i="145" a="1"/>
  <c r="AA151" i="145"/>
  <c r="Z151" i="145" a="1"/>
  <c r="Z151" i="145" s="1"/>
  <c r="Y151" i="145" a="1"/>
  <c r="Y151" i="145"/>
  <c r="AG150" i="145"/>
  <c r="AG150" i="145" a="1"/>
  <c r="AF150" i="145" a="1"/>
  <c r="AF150" i="145"/>
  <c r="AE150" i="145" a="1"/>
  <c r="AE150" i="145" s="1"/>
  <c r="AA150" i="145" a="1"/>
  <c r="AA150" i="145"/>
  <c r="Z150" i="145" a="1"/>
  <c r="Z150" i="145" s="1"/>
  <c r="Y150" i="145" a="1"/>
  <c r="Y150" i="145" s="1"/>
  <c r="AG149" i="145" a="1"/>
  <c r="AG149" i="145" s="1"/>
  <c r="AF149" i="145" a="1"/>
  <c r="AF149" i="145" s="1"/>
  <c r="AE149" i="145" a="1"/>
  <c r="AE149" i="145" s="1"/>
  <c r="AA149" i="145" a="1"/>
  <c r="AA149" i="145"/>
  <c r="Z149" i="145" a="1"/>
  <c r="Z149" i="145" s="1"/>
  <c r="Y149" i="145" a="1"/>
  <c r="Y149" i="145"/>
  <c r="AG148" i="145" a="1"/>
  <c r="AG148" i="145" s="1"/>
  <c r="AF148" i="145" a="1"/>
  <c r="AF148" i="145" s="1"/>
  <c r="AE148" i="145" a="1"/>
  <c r="AE148" i="145" s="1"/>
  <c r="AA148" i="145" a="1"/>
  <c r="AA148" i="145"/>
  <c r="Z148" i="145" a="1"/>
  <c r="Z148" i="145" s="1"/>
  <c r="Y148" i="145" a="1"/>
  <c r="Y148" i="145" s="1"/>
  <c r="AG147" i="145" a="1"/>
  <c r="AG147" i="145" s="1"/>
  <c r="AF147" i="145"/>
  <c r="AF147" i="145" a="1"/>
  <c r="AE147" i="145" a="1"/>
  <c r="AE147" i="145"/>
  <c r="AA147" i="145" a="1"/>
  <c r="AA147" i="145" s="1"/>
  <c r="Z147" i="145" a="1"/>
  <c r="Z147" i="145"/>
  <c r="Y147" i="145"/>
  <c r="Y147" i="145" a="1"/>
  <c r="AG146" i="145" a="1"/>
  <c r="AG146" i="145" s="1"/>
  <c r="AF146" i="145" a="1"/>
  <c r="AF146" i="145" s="1"/>
  <c r="AE146" i="145" a="1"/>
  <c r="AE146" i="145"/>
  <c r="AA146" i="145" a="1"/>
  <c r="AA146" i="145" s="1"/>
  <c r="Z146" i="145" a="1"/>
  <c r="Z146" i="145"/>
  <c r="Y146" i="145" a="1"/>
  <c r="Y146" i="145" s="1"/>
  <c r="AG145" i="145" a="1"/>
  <c r="AG145" i="145"/>
  <c r="AF145" i="145" a="1"/>
  <c r="AF145" i="145" s="1"/>
  <c r="AE145" i="145" a="1"/>
  <c r="AE145" i="145"/>
  <c r="I182" i="145" s="1" a="1"/>
  <c r="I182" i="145" s="1"/>
  <c r="AA145" i="145" a="1"/>
  <c r="AA145" i="145" s="1"/>
  <c r="Z145" i="145" a="1"/>
  <c r="Z145" i="145"/>
  <c r="Y145" i="145" a="1"/>
  <c r="Y145" i="145" s="1"/>
  <c r="I178" i="145" s="1" a="1"/>
  <c r="I178" i="145" s="1"/>
  <c r="H134" i="145" a="1"/>
  <c r="H134" i="145" s="1"/>
  <c r="G134" i="145" a="1"/>
  <c r="G134" i="145"/>
  <c r="H133" i="145" a="1"/>
  <c r="H133" i="145" s="1"/>
  <c r="G133" i="145" a="1"/>
  <c r="G133" i="145" s="1"/>
  <c r="H132" i="145" a="1"/>
  <c r="H132" i="145" s="1"/>
  <c r="G132" i="145" a="1"/>
  <c r="G132" i="145" s="1"/>
  <c r="H130" i="145" a="1"/>
  <c r="H130" i="145" s="1"/>
  <c r="G130" i="145" a="1"/>
  <c r="G130" i="145" s="1"/>
  <c r="H129" i="145" a="1"/>
  <c r="H129" i="145" s="1"/>
  <c r="G129" i="145" a="1"/>
  <c r="G129" i="145" s="1"/>
  <c r="H128" i="145" a="1"/>
  <c r="H128" i="145" s="1"/>
  <c r="G128" i="145" a="1"/>
  <c r="G128" i="145"/>
  <c r="H126" i="145" a="1"/>
  <c r="H126" i="145" s="1"/>
  <c r="H125" i="145" a="1"/>
  <c r="H125" i="145" s="1"/>
  <c r="H124" i="145" a="1"/>
  <c r="H124" i="145" s="1"/>
  <c r="AG119" i="145" a="1"/>
  <c r="AG119" i="145" s="1"/>
  <c r="AF119" i="145" a="1"/>
  <c r="AF119" i="145"/>
  <c r="AE119" i="145" a="1"/>
  <c r="AE119" i="145" s="1"/>
  <c r="AA119" i="145" a="1"/>
  <c r="AA119" i="145" s="1"/>
  <c r="Z119" i="145" a="1"/>
  <c r="Z119" i="145" s="1"/>
  <c r="Y119" i="145" a="1"/>
  <c r="Y119" i="145" s="1"/>
  <c r="K119" i="145"/>
  <c r="K119" i="145" a="1"/>
  <c r="J119" i="145" a="1"/>
  <c r="J119" i="145"/>
  <c r="I119" i="145"/>
  <c r="I119" i="145" a="1"/>
  <c r="AG118" i="145" a="1"/>
  <c r="AG118" i="145" s="1"/>
  <c r="AF118" i="145" a="1"/>
  <c r="AF118" i="145" s="1"/>
  <c r="AE118" i="145" a="1"/>
  <c r="AE118" i="145" s="1"/>
  <c r="AA118" i="145" a="1"/>
  <c r="AA118" i="145" s="1"/>
  <c r="Z118" i="145" a="1"/>
  <c r="Z118" i="145"/>
  <c r="Y118" i="145" a="1"/>
  <c r="Y118" i="145" s="1"/>
  <c r="AG117" i="145" a="1"/>
  <c r="AG117" i="145"/>
  <c r="AF117" i="145" a="1"/>
  <c r="AF117" i="145"/>
  <c r="AE117" i="145" a="1"/>
  <c r="AE117" i="145" s="1"/>
  <c r="AA117" i="145" a="1"/>
  <c r="AA117" i="145" s="1"/>
  <c r="Z117" i="145" a="1"/>
  <c r="Z117" i="145" s="1"/>
  <c r="Y117" i="145"/>
  <c r="Y117" i="145" a="1"/>
  <c r="AG116" i="145" a="1"/>
  <c r="AG116" i="145" s="1"/>
  <c r="AF116" i="145" a="1"/>
  <c r="AF116" i="145" s="1"/>
  <c r="AE116" i="145" a="1"/>
  <c r="AE116" i="145" s="1"/>
  <c r="AA116" i="145" a="1"/>
  <c r="AA116" i="145" s="1"/>
  <c r="Z116" i="145" a="1"/>
  <c r="Z116" i="145"/>
  <c r="Y116" i="145" a="1"/>
  <c r="Y116" i="145"/>
  <c r="AG115" i="145" a="1"/>
  <c r="AG115" i="145"/>
  <c r="AF115" i="145" a="1"/>
  <c r="AF115" i="145"/>
  <c r="AE115" i="145" a="1"/>
  <c r="AE115" i="145" s="1"/>
  <c r="AA115" i="145" a="1"/>
  <c r="AA115" i="145" s="1"/>
  <c r="Z115" i="145" a="1"/>
  <c r="Z115" i="145" s="1"/>
  <c r="Y115" i="145"/>
  <c r="Y115" i="145" a="1"/>
  <c r="AG114" i="145" a="1"/>
  <c r="AG114" i="145"/>
  <c r="AF114" i="145"/>
  <c r="AF114" i="145" a="1"/>
  <c r="AE114" i="145" a="1"/>
  <c r="AE114" i="145" s="1"/>
  <c r="AA114" i="145" a="1"/>
  <c r="AA114" i="145" s="1"/>
  <c r="Z114" i="145" a="1"/>
  <c r="Z114" i="145" s="1"/>
  <c r="Y114" i="145" a="1"/>
  <c r="Y114" i="145" s="1"/>
  <c r="AG113" i="145" a="1"/>
  <c r="AG113" i="145" s="1"/>
  <c r="AF113" i="145" a="1"/>
  <c r="AF113" i="145"/>
  <c r="AE113" i="145" a="1"/>
  <c r="AE113" i="145" s="1"/>
  <c r="AA113" i="145"/>
  <c r="AA113" i="145" a="1"/>
  <c r="Z113" i="145" a="1"/>
  <c r="Z113" i="145"/>
  <c r="Y113" i="145"/>
  <c r="Y113" i="145" a="1"/>
  <c r="AG112" i="145" a="1"/>
  <c r="AG112" i="145"/>
  <c r="AF112" i="145" a="1"/>
  <c r="AF112" i="145" s="1"/>
  <c r="AE112" i="145" a="1"/>
  <c r="AE112" i="145" s="1"/>
  <c r="AA112" i="145" a="1"/>
  <c r="AA112" i="145" s="1"/>
  <c r="Z112" i="145" a="1"/>
  <c r="Z112" i="145" s="1"/>
  <c r="Y112" i="145" a="1"/>
  <c r="Y112" i="145" s="1"/>
  <c r="AG111" i="145" a="1"/>
  <c r="AG111" i="145" s="1"/>
  <c r="AF111" i="145" a="1"/>
  <c r="AF111" i="145" s="1"/>
  <c r="AE111" i="145" a="1"/>
  <c r="AE111" i="145" s="1"/>
  <c r="AA111" i="145"/>
  <c r="AA111" i="145" a="1"/>
  <c r="Z111" i="145" a="1"/>
  <c r="Z111" i="145" s="1"/>
  <c r="Y111" i="145" a="1"/>
  <c r="Y111" i="145"/>
  <c r="AG110" i="145" a="1"/>
  <c r="AG110" i="145" s="1"/>
  <c r="AF110" i="145" a="1"/>
  <c r="AF110" i="145"/>
  <c r="AE110" i="145" a="1"/>
  <c r="AE110" i="145" s="1"/>
  <c r="AA110" i="145" a="1"/>
  <c r="AA110" i="145" s="1"/>
  <c r="Z110" i="145" a="1"/>
  <c r="Z110" i="145" s="1"/>
  <c r="Y110" i="145" a="1"/>
  <c r="Y110" i="145" s="1"/>
  <c r="AG109" i="145" a="1"/>
  <c r="AG109" i="145" s="1"/>
  <c r="AF109" i="145" a="1"/>
  <c r="AF109" i="145" s="1"/>
  <c r="I133" i="145" s="1" a="1"/>
  <c r="I133" i="145" s="1"/>
  <c r="AE109" i="145" a="1"/>
  <c r="AE109" i="145" s="1"/>
  <c r="AA109" i="145"/>
  <c r="AA109" i="145" a="1"/>
  <c r="Z109" i="145" a="1"/>
  <c r="Z109" i="145"/>
  <c r="Y109" i="145" a="1"/>
  <c r="Y109" i="145" s="1"/>
  <c r="AG108" i="145" a="1"/>
  <c r="AG108" i="145"/>
  <c r="AF108" i="145"/>
  <c r="AF108" i="145" a="1"/>
  <c r="AE108" i="145" a="1"/>
  <c r="AE108" i="145" s="1"/>
  <c r="AA108" i="145"/>
  <c r="AA108" i="145" a="1"/>
  <c r="Z108" i="145" a="1"/>
  <c r="Z108" i="145" s="1"/>
  <c r="Y108" i="145"/>
  <c r="Y108" i="145" a="1"/>
  <c r="AG107" i="145" a="1"/>
  <c r="AG107" i="145" s="1"/>
  <c r="AF107" i="145"/>
  <c r="AF107" i="145" a="1"/>
  <c r="AE107" i="145" a="1"/>
  <c r="AE107" i="145" s="1"/>
  <c r="AA107" i="145"/>
  <c r="AA107" i="145" a="1"/>
  <c r="Z107" i="145" a="1"/>
  <c r="Z107" i="145" s="1"/>
  <c r="Y107" i="145" a="1"/>
  <c r="Y107" i="145" s="1"/>
  <c r="AG106" i="145"/>
  <c r="AG106" i="145" a="1"/>
  <c r="AF106" i="145" a="1"/>
  <c r="AF106" i="145" s="1"/>
  <c r="AE106" i="145" a="1"/>
  <c r="AE106" i="145" s="1"/>
  <c r="I132" i="145" s="1" a="1"/>
  <c r="I132" i="145" s="1"/>
  <c r="AA106" i="145"/>
  <c r="AA106" i="145" a="1"/>
  <c r="Z106" i="145" a="1"/>
  <c r="Z106" i="145"/>
  <c r="Y106" i="145"/>
  <c r="Y106" i="145" a="1"/>
  <c r="AG105" i="145" a="1"/>
  <c r="AG105" i="145"/>
  <c r="AF105" i="145" a="1"/>
  <c r="AF105" i="145" s="1"/>
  <c r="AE105" i="145"/>
  <c r="AE105" i="145" a="1"/>
  <c r="AA105" i="145"/>
  <c r="AA105" i="145" a="1"/>
  <c r="Z105" i="145"/>
  <c r="Z105" i="145" a="1"/>
  <c r="Y105" i="145" a="1"/>
  <c r="Y105" i="145" s="1"/>
  <c r="AG104" i="145" a="1"/>
  <c r="AG104" i="145" s="1"/>
  <c r="I134" i="145" s="1" a="1"/>
  <c r="I134" i="145" s="1"/>
  <c r="AF104" i="145" a="1"/>
  <c r="AF104" i="145" s="1"/>
  <c r="AE104" i="145"/>
  <c r="AE104" i="145" a="1"/>
  <c r="AA104" i="145"/>
  <c r="AA104" i="145" a="1"/>
  <c r="Z104" i="145" a="1"/>
  <c r="Z104" i="145" s="1"/>
  <c r="I129" i="145" s="1" a="1"/>
  <c r="I129" i="145" s="1"/>
  <c r="Y104" i="145" a="1"/>
  <c r="Y104" i="145" s="1"/>
  <c r="H93" i="145" a="1"/>
  <c r="H93" i="145" s="1"/>
  <c r="G93" i="145"/>
  <c r="G93" i="145" a="1"/>
  <c r="H92" i="145" a="1"/>
  <c r="H92" i="145" s="1"/>
  <c r="G92" i="145" a="1"/>
  <c r="G92" i="145"/>
  <c r="H91" i="145" a="1"/>
  <c r="H91" i="145" s="1"/>
  <c r="G91" i="145" a="1"/>
  <c r="G91" i="145" s="1"/>
  <c r="H89" i="145" a="1"/>
  <c r="H89" i="145" s="1"/>
  <c r="G89" i="145" a="1"/>
  <c r="G89" i="145" s="1"/>
  <c r="H88" i="145" a="1"/>
  <c r="H88" i="145" s="1"/>
  <c r="G88" i="145" a="1"/>
  <c r="G88" i="145" s="1"/>
  <c r="H87" i="145" a="1"/>
  <c r="H87" i="145" s="1"/>
  <c r="G87" i="145"/>
  <c r="G87" i="145" a="1"/>
  <c r="H85" i="145" a="1"/>
  <c r="H85" i="145" s="1"/>
  <c r="H84" i="145" a="1"/>
  <c r="H84" i="145" s="1"/>
  <c r="H83" i="145" a="1"/>
  <c r="H83" i="145" s="1"/>
  <c r="FA78" i="145" a="1"/>
  <c r="FA78" i="145"/>
  <c r="J325" i="121" s="1"/>
  <c r="EZ78" i="145" a="1"/>
  <c r="EZ78" i="145" s="1"/>
  <c r="I325" i="121" s="1"/>
  <c r="EU78" i="145"/>
  <c r="H325" i="121" s="1"/>
  <c r="EU78" i="145" a="1"/>
  <c r="ET78" i="145" a="1"/>
  <c r="ET78" i="145"/>
  <c r="G325" i="121" s="1"/>
  <c r="EO78" i="145"/>
  <c r="F325" i="121" s="1"/>
  <c r="EO78" i="145" a="1"/>
  <c r="EN78" i="145" a="1"/>
  <c r="EN78" i="145"/>
  <c r="E325" i="121" s="1"/>
  <c r="EI78" i="145" a="1"/>
  <c r="EI78" i="145" s="1"/>
  <c r="EH78" i="145" a="1"/>
  <c r="EH78" i="145" s="1"/>
  <c r="EG78" i="145" a="1"/>
  <c r="EG78" i="145" s="1"/>
  <c r="EF78" i="145"/>
  <c r="D325" i="121" s="1"/>
  <c r="EB78" i="145"/>
  <c r="EB78" i="145" a="1"/>
  <c r="EA78" i="145"/>
  <c r="EA78" i="145" a="1"/>
  <c r="DZ78" i="145"/>
  <c r="DZ78" i="145" a="1"/>
  <c r="FA77" i="145"/>
  <c r="J324" i="121" s="1"/>
  <c r="FA77" i="145" a="1"/>
  <c r="EZ77" i="145" a="1"/>
  <c r="EZ77" i="145" s="1"/>
  <c r="I324" i="121" s="1"/>
  <c r="EU77" i="145" a="1"/>
  <c r="EU77" i="145" s="1"/>
  <c r="H324" i="121" s="1"/>
  <c r="ET77" i="145" a="1"/>
  <c r="ET77" i="145"/>
  <c r="G324" i="121" s="1"/>
  <c r="EO77" i="145"/>
  <c r="F324" i="121" s="1"/>
  <c r="EO77" i="145" a="1"/>
  <c r="EN77" i="145" a="1"/>
  <c r="EN77" i="145"/>
  <c r="E324" i="121" s="1"/>
  <c r="EI77" i="145"/>
  <c r="EI77" i="145" a="1"/>
  <c r="EH77" i="145" a="1"/>
  <c r="EH77" i="145"/>
  <c r="EG77" i="145" a="1"/>
  <c r="EG77" i="145" s="1"/>
  <c r="EF77" i="145"/>
  <c r="D324" i="121" s="1"/>
  <c r="EB77" i="145" a="1"/>
  <c r="EB77" i="145" s="1"/>
  <c r="EA77" i="145" a="1"/>
  <c r="EA77" i="145"/>
  <c r="DZ77" i="145" a="1"/>
  <c r="DZ77" i="145" s="1"/>
  <c r="FA76" i="145" a="1"/>
  <c r="FA76" i="145"/>
  <c r="J323" i="121" s="1"/>
  <c r="EZ76" i="145" a="1"/>
  <c r="EZ76" i="145" s="1"/>
  <c r="I323" i="121" s="1"/>
  <c r="EU76" i="145" a="1"/>
  <c r="EU76" i="145" s="1"/>
  <c r="H323" i="121" s="1"/>
  <c r="ET76" i="145" a="1"/>
  <c r="ET76" i="145" s="1"/>
  <c r="G323" i="121" s="1"/>
  <c r="EO76" i="145" a="1"/>
  <c r="EO76" i="145" s="1"/>
  <c r="F323" i="121" s="1"/>
  <c r="EN76" i="145" a="1"/>
  <c r="EN76" i="145"/>
  <c r="E323" i="121" s="1"/>
  <c r="EI76" i="145" a="1"/>
  <c r="EI76" i="145"/>
  <c r="EH76" i="145" a="1"/>
  <c r="EH76" i="145" s="1"/>
  <c r="EG76" i="145" a="1"/>
  <c r="EG76" i="145" s="1"/>
  <c r="EF76" i="145"/>
  <c r="D323" i="121" s="1"/>
  <c r="EB76" i="145" a="1"/>
  <c r="EB76" i="145" s="1"/>
  <c r="EA76" i="145"/>
  <c r="EA76" i="145" a="1"/>
  <c r="DZ76" i="145"/>
  <c r="DZ76" i="145" a="1"/>
  <c r="FA75" i="145"/>
  <c r="J322" i="121" s="1"/>
  <c r="FA75" i="145" a="1"/>
  <c r="EZ75" i="145" a="1"/>
  <c r="EZ75" i="145" s="1"/>
  <c r="I322" i="121" s="1"/>
  <c r="EU75" i="145" a="1"/>
  <c r="EU75" i="145"/>
  <c r="H322" i="121" s="1"/>
  <c r="ET75" i="145" a="1"/>
  <c r="ET75" i="145" s="1"/>
  <c r="G322" i="121" s="1"/>
  <c r="EO75" i="145" a="1"/>
  <c r="EO75" i="145" s="1"/>
  <c r="F322" i="121" s="1"/>
  <c r="EN75" i="145" a="1"/>
  <c r="EN75" i="145" s="1"/>
  <c r="E322" i="121" s="1"/>
  <c r="EI75" i="145" a="1"/>
  <c r="EI75" i="145" s="1"/>
  <c r="EH75" i="145" a="1"/>
  <c r="EH75" i="145" s="1"/>
  <c r="EG75" i="145" a="1"/>
  <c r="EG75" i="145" s="1"/>
  <c r="EF75" i="145"/>
  <c r="D322" i="121" s="1"/>
  <c r="EB75" i="145" a="1"/>
  <c r="EB75" i="145" s="1"/>
  <c r="EA75" i="145" a="1"/>
  <c r="EA75" i="145" s="1"/>
  <c r="DZ75" i="145" a="1"/>
  <c r="DZ75" i="145" s="1"/>
  <c r="FA74" i="145" a="1"/>
  <c r="FA74" i="145" s="1"/>
  <c r="J321" i="121" s="1"/>
  <c r="EZ74" i="145" a="1"/>
  <c r="EZ74" i="145" s="1"/>
  <c r="I321" i="121" s="1"/>
  <c r="EU74" i="145"/>
  <c r="H321" i="121" s="1"/>
  <c r="EU74" i="145" a="1"/>
  <c r="ET74" i="145" a="1"/>
  <c r="ET74" i="145"/>
  <c r="G321" i="121" s="1"/>
  <c r="EO74" i="145" a="1"/>
  <c r="EO74" i="145" s="1"/>
  <c r="F321" i="121" s="1"/>
  <c r="EN74" i="145" a="1"/>
  <c r="EN74" i="145"/>
  <c r="E321" i="121" s="1"/>
  <c r="EI74" i="145"/>
  <c r="EI74" i="145" a="1"/>
  <c r="EH74" i="145" a="1"/>
  <c r="EH74" i="145" s="1"/>
  <c r="EG74" i="145" a="1"/>
  <c r="EG74" i="145" s="1"/>
  <c r="EF74" i="145"/>
  <c r="D321" i="121" s="1"/>
  <c r="EB74" i="145"/>
  <c r="EB74" i="145" a="1"/>
  <c r="EA74" i="145" a="1"/>
  <c r="EA74" i="145" s="1"/>
  <c r="DZ74" i="145" a="1"/>
  <c r="DZ74" i="145" s="1"/>
  <c r="FA73" i="145" a="1"/>
  <c r="FA73" i="145" s="1"/>
  <c r="J320" i="121" s="1"/>
  <c r="EZ73" i="145" a="1"/>
  <c r="EZ73" i="145" s="1"/>
  <c r="I320" i="121" s="1"/>
  <c r="EU73" i="145"/>
  <c r="H320" i="121" s="1"/>
  <c r="EU73" i="145" a="1"/>
  <c r="ET73" i="145" a="1"/>
  <c r="ET73" i="145" s="1"/>
  <c r="G320" i="121" s="1"/>
  <c r="EO73" i="145"/>
  <c r="F320" i="121" s="1"/>
  <c r="EO73" i="145" a="1"/>
  <c r="EN73" i="145"/>
  <c r="E320" i="121" s="1"/>
  <c r="EN73" i="145" a="1"/>
  <c r="EI73" i="145" a="1"/>
  <c r="EI73" i="145" s="1"/>
  <c r="EH73" i="145" a="1"/>
  <c r="EH73" i="145"/>
  <c r="EG73" i="145" a="1"/>
  <c r="EG73" i="145" s="1"/>
  <c r="EF73" i="145"/>
  <c r="D320" i="121" s="1"/>
  <c r="EB73" i="145" a="1"/>
  <c r="EB73" i="145"/>
  <c r="EA73" i="145" a="1"/>
  <c r="EA73" i="145" s="1"/>
  <c r="DZ73" i="145"/>
  <c r="DZ73" i="145" a="1"/>
  <c r="FA72" i="145" a="1"/>
  <c r="FA72" i="145" s="1"/>
  <c r="J319" i="121" s="1"/>
  <c r="EZ72" i="145" a="1"/>
  <c r="EZ72" i="145" s="1"/>
  <c r="I319" i="121" s="1"/>
  <c r="EU72" i="145" a="1"/>
  <c r="EU72" i="145" s="1"/>
  <c r="H319" i="121" s="1"/>
  <c r="ET72" i="145"/>
  <c r="G319" i="121" s="1"/>
  <c r="ET72" i="145" a="1"/>
  <c r="EO72" i="145" a="1"/>
  <c r="EO72" i="145" s="1"/>
  <c r="F319" i="121" s="1"/>
  <c r="EN72" i="145"/>
  <c r="E319" i="121" s="1"/>
  <c r="EN72" i="145" a="1"/>
  <c r="EI72" i="145"/>
  <c r="EI72" i="145" a="1"/>
  <c r="EH72" i="145"/>
  <c r="EH72" i="145" a="1"/>
  <c r="EG72" i="145"/>
  <c r="EG72" i="145" a="1"/>
  <c r="EF72" i="145"/>
  <c r="D319" i="121" s="1"/>
  <c r="EB72" i="145" a="1"/>
  <c r="EB72" i="145"/>
  <c r="EA72" i="145" a="1"/>
  <c r="EA72" i="145" s="1"/>
  <c r="DZ72" i="145" a="1"/>
  <c r="DZ72" i="145"/>
  <c r="FA71" i="145" a="1"/>
  <c r="FA71" i="145" s="1"/>
  <c r="J318" i="121" s="1"/>
  <c r="EZ71" i="145" a="1"/>
  <c r="EZ71" i="145" s="1"/>
  <c r="I318" i="121" s="1"/>
  <c r="EU71" i="145" a="1"/>
  <c r="EU71" i="145"/>
  <c r="H318" i="121" s="1"/>
  <c r="ET71" i="145" a="1"/>
  <c r="ET71" i="145"/>
  <c r="G318" i="121" s="1"/>
  <c r="EO71" i="145" a="1"/>
  <c r="EO71" i="145" s="1"/>
  <c r="F318" i="121" s="1"/>
  <c r="EN71" i="145" a="1"/>
  <c r="EN71" i="145"/>
  <c r="E318" i="121" s="1"/>
  <c r="EI71" i="145" a="1"/>
  <c r="EI71" i="145" s="1"/>
  <c r="EH71" i="145" a="1"/>
  <c r="EH71" i="145"/>
  <c r="EG71" i="145" a="1"/>
  <c r="EG71" i="145"/>
  <c r="EF71" i="145"/>
  <c r="D318" i="121" s="1"/>
  <c r="EB71" i="145" a="1"/>
  <c r="EB71" i="145" s="1"/>
  <c r="EA71" i="145"/>
  <c r="EA71" i="145" a="1"/>
  <c r="DZ71" i="145" a="1"/>
  <c r="DZ71" i="145" s="1"/>
  <c r="FA70" i="145"/>
  <c r="J317" i="121" s="1"/>
  <c r="FA70" i="145" a="1"/>
  <c r="EZ70" i="145"/>
  <c r="I317" i="121" s="1"/>
  <c r="EZ70" i="145" a="1"/>
  <c r="EU70" i="145"/>
  <c r="H317" i="121" s="1"/>
  <c r="EU70" i="145" a="1"/>
  <c r="ET70" i="145" a="1"/>
  <c r="ET70" i="145" s="1"/>
  <c r="G317" i="121" s="1"/>
  <c r="EO70" i="145"/>
  <c r="F317" i="121" s="1"/>
  <c r="EO70" i="145" a="1"/>
  <c r="EN70" i="145" a="1"/>
  <c r="EN70" i="145" s="1"/>
  <c r="E317" i="121" s="1"/>
  <c r="EI70" i="145"/>
  <c r="EI70" i="145" a="1"/>
  <c r="EH70" i="145"/>
  <c r="EH70" i="145" a="1"/>
  <c r="EG70" i="145" a="1"/>
  <c r="EG70" i="145" s="1"/>
  <c r="EF70" i="145"/>
  <c r="D317" i="121" s="1"/>
  <c r="EB70" i="145" a="1"/>
  <c r="EB70" i="145"/>
  <c r="EA70" i="145" a="1"/>
  <c r="EA70" i="145" s="1"/>
  <c r="DZ70" i="145" a="1"/>
  <c r="DZ70" i="145" s="1"/>
  <c r="FA69" i="145" a="1"/>
  <c r="FA69" i="145" s="1"/>
  <c r="J316" i="121" s="1"/>
  <c r="EZ69" i="145" a="1"/>
  <c r="EZ69" i="145"/>
  <c r="I316" i="121" s="1"/>
  <c r="EU69" i="145" a="1"/>
  <c r="EU69" i="145" s="1"/>
  <c r="H316" i="121" s="1"/>
  <c r="ET69" i="145" a="1"/>
  <c r="ET69" i="145"/>
  <c r="G316" i="121" s="1"/>
  <c r="EO69" i="145" a="1"/>
  <c r="EO69" i="145" s="1"/>
  <c r="F316" i="121" s="1"/>
  <c r="EN69" i="145" a="1"/>
  <c r="EN69" i="145" s="1"/>
  <c r="E316" i="121" s="1"/>
  <c r="EI69" i="145" a="1"/>
  <c r="EI69" i="145" s="1"/>
  <c r="EH69" i="145" a="1"/>
  <c r="EH69" i="145"/>
  <c r="EG69" i="145" a="1"/>
  <c r="EG69" i="145" s="1"/>
  <c r="EF69" i="145"/>
  <c r="D316" i="121" s="1"/>
  <c r="EB69" i="145"/>
  <c r="EB69" i="145" a="1"/>
  <c r="EA69" i="145" a="1"/>
  <c r="EA69" i="145" s="1"/>
  <c r="DZ69" i="145"/>
  <c r="DZ69" i="145" a="1"/>
  <c r="FA68" i="145"/>
  <c r="J315" i="121" s="1"/>
  <c r="FA68" i="145" a="1"/>
  <c r="EZ68" i="145" a="1"/>
  <c r="EZ68" i="145" s="1"/>
  <c r="I315" i="121" s="1"/>
  <c r="EU68" i="145"/>
  <c r="H315" i="121" s="1"/>
  <c r="EU68" i="145" a="1"/>
  <c r="ET68" i="145"/>
  <c r="G315" i="121" s="1"/>
  <c r="ET68" i="145" a="1"/>
  <c r="EO68" i="145" a="1"/>
  <c r="EO68" i="145" s="1"/>
  <c r="F315" i="121" s="1"/>
  <c r="EN68" i="145"/>
  <c r="E315" i="121" s="1"/>
  <c r="EN68" i="145" a="1"/>
  <c r="EI68" i="145"/>
  <c r="EI68" i="145" a="1"/>
  <c r="EH68" i="145"/>
  <c r="EH68" i="145" a="1"/>
  <c r="EG68" i="145"/>
  <c r="EG68" i="145" a="1"/>
  <c r="EF68" i="145"/>
  <c r="D315" i="121" s="1"/>
  <c r="EB68" i="145" a="1"/>
  <c r="EB68" i="145" s="1"/>
  <c r="EA68" i="145" a="1"/>
  <c r="EA68" i="145" s="1"/>
  <c r="DZ68" i="145" a="1"/>
  <c r="DZ68" i="145" s="1"/>
  <c r="FA67" i="145" a="1"/>
  <c r="FA67" i="145"/>
  <c r="J314" i="121" s="1"/>
  <c r="EZ67" i="145" a="1"/>
  <c r="EZ67" i="145" s="1"/>
  <c r="I314" i="121" s="1"/>
  <c r="EU67" i="145" a="1"/>
  <c r="EU67" i="145"/>
  <c r="H314" i="121" s="1"/>
  <c r="ET67" i="145" a="1"/>
  <c r="ET67" i="145" s="1"/>
  <c r="G314" i="121" s="1"/>
  <c r="EO67" i="145" a="1"/>
  <c r="EO67" i="145" s="1"/>
  <c r="F314" i="121" s="1"/>
  <c r="EN67" i="145" a="1"/>
  <c r="EN67" i="145" s="1"/>
  <c r="E314" i="121" s="1"/>
  <c r="EI67" i="145" a="1"/>
  <c r="EI67" i="145"/>
  <c r="EH67" i="145" a="1"/>
  <c r="EH67" i="145" s="1"/>
  <c r="EG67" i="145" a="1"/>
  <c r="EG67" i="145"/>
  <c r="EF67" i="145"/>
  <c r="D314" i="121" s="1"/>
  <c r="EB67" i="145" a="1"/>
  <c r="EB67" i="145" s="1"/>
  <c r="EA67" i="145"/>
  <c r="EA67" i="145" a="1"/>
  <c r="DZ67" i="145"/>
  <c r="DZ67" i="145" a="1"/>
  <c r="FA66" i="145"/>
  <c r="J313" i="121" s="1"/>
  <c r="FA66" i="145" a="1"/>
  <c r="EZ66" i="145"/>
  <c r="I313" i="121" s="1"/>
  <c r="EZ66" i="145" a="1"/>
  <c r="EU66" i="145"/>
  <c r="H313" i="121" s="1"/>
  <c r="EU66" i="145" a="1"/>
  <c r="ET66" i="145" a="1"/>
  <c r="ET66" i="145" s="1"/>
  <c r="G313" i="121" s="1"/>
  <c r="EO66" i="145"/>
  <c r="F313" i="121" s="1"/>
  <c r="EO66" i="145" a="1"/>
  <c r="EN66" i="145" a="1"/>
  <c r="EN66" i="145" s="1"/>
  <c r="E313" i="121" s="1"/>
  <c r="EI66" i="145" a="1"/>
  <c r="EI66" i="145" s="1"/>
  <c r="EH66" i="145" a="1"/>
  <c r="EH66" i="145" s="1"/>
  <c r="EG66" i="145"/>
  <c r="EG66" i="145" a="1"/>
  <c r="EF66" i="145"/>
  <c r="D313" i="121" s="1"/>
  <c r="EB66" i="145" a="1"/>
  <c r="EB66" i="145" s="1"/>
  <c r="EA66" i="145" a="1"/>
  <c r="EA66" i="145" s="1"/>
  <c r="DZ66" i="145" a="1"/>
  <c r="DZ66" i="145"/>
  <c r="FA65" i="145" a="1"/>
  <c r="FA65" i="145" s="1"/>
  <c r="J312" i="121" s="1"/>
  <c r="EZ65" i="145" a="1"/>
  <c r="EZ65" i="145"/>
  <c r="I312" i="121" s="1"/>
  <c r="EU65" i="145" a="1"/>
  <c r="EU65" i="145" s="1"/>
  <c r="H312" i="121" s="1"/>
  <c r="ET65" i="145" a="1"/>
  <c r="ET65" i="145" s="1"/>
  <c r="G312" i="121" s="1"/>
  <c r="EO65" i="145" a="1"/>
  <c r="EO65" i="145" s="1"/>
  <c r="F312" i="121" s="1"/>
  <c r="EN65" i="145" a="1"/>
  <c r="EN65" i="145"/>
  <c r="E312" i="121" s="1"/>
  <c r="EI65" i="145" a="1"/>
  <c r="EI65" i="145" s="1"/>
  <c r="EH65" i="145" a="1"/>
  <c r="EH65" i="145"/>
  <c r="EG65" i="145" a="1"/>
  <c r="EG65" i="145" s="1"/>
  <c r="EF65" i="145"/>
  <c r="D312" i="121" s="1"/>
  <c r="EB65" i="145"/>
  <c r="EB65" i="145" a="1"/>
  <c r="EA65" i="145"/>
  <c r="EA65" i="145" a="1"/>
  <c r="DZ65" i="145" a="1"/>
  <c r="DZ65" i="145" s="1"/>
  <c r="FA64" i="145" a="1"/>
  <c r="FA64" i="145" s="1"/>
  <c r="J311" i="121" s="1"/>
  <c r="EZ64" i="145"/>
  <c r="I311" i="121" s="1"/>
  <c r="EZ64" i="145" a="1"/>
  <c r="EU64" i="145" a="1"/>
  <c r="EU64" i="145" s="1"/>
  <c r="H311" i="121" s="1"/>
  <c r="ET64" i="145" a="1"/>
  <c r="ET64" i="145" s="1"/>
  <c r="G311" i="121" s="1"/>
  <c r="EO64" i="145" a="1"/>
  <c r="EO64" i="145" s="1"/>
  <c r="F311" i="121" s="1"/>
  <c r="EN64" i="145" a="1"/>
  <c r="EN64" i="145" s="1"/>
  <c r="E311" i="121" s="1"/>
  <c r="EI64" i="145"/>
  <c r="EI64" i="145" a="1"/>
  <c r="EH64" i="145" a="1"/>
  <c r="EH64" i="145" s="1"/>
  <c r="EG64" i="145" a="1"/>
  <c r="EG64" i="145" s="1"/>
  <c r="EF64" i="145"/>
  <c r="D311" i="121" s="1"/>
  <c r="EB64" i="145" a="1"/>
  <c r="EB64" i="145" s="1"/>
  <c r="EA64" i="145" a="1"/>
  <c r="EA64" i="145"/>
  <c r="DZ64" i="145"/>
  <c r="DZ64" i="145" a="1"/>
  <c r="FA63" i="145" a="1"/>
  <c r="FA63" i="145"/>
  <c r="J310" i="121" s="1"/>
  <c r="EZ63" i="145" a="1"/>
  <c r="EZ63" i="145" s="1"/>
  <c r="I310" i="121" s="1"/>
  <c r="EU63" i="145" a="1"/>
  <c r="EU63" i="145" s="1"/>
  <c r="H310" i="121" s="1"/>
  <c r="ET63" i="145" a="1"/>
  <c r="ET63" i="145" s="1"/>
  <c r="G310" i="121" s="1"/>
  <c r="EO63" i="145" a="1"/>
  <c r="EO63" i="145"/>
  <c r="F310" i="121" s="1"/>
  <c r="EN63" i="145" a="1"/>
  <c r="EN63" i="145" s="1"/>
  <c r="E310" i="121" s="1"/>
  <c r="EI63" i="145" a="1"/>
  <c r="EI63" i="145"/>
  <c r="EH63" i="145" a="1"/>
  <c r="EH63" i="145" s="1"/>
  <c r="EG63" i="145" a="1"/>
  <c r="EG63" i="145" s="1"/>
  <c r="EF63" i="145"/>
  <c r="D310" i="121" s="1"/>
  <c r="EB63" i="145"/>
  <c r="EB63" i="145" a="1"/>
  <c r="EA63" i="145" a="1"/>
  <c r="EA63" i="145"/>
  <c r="DZ63" i="145" a="1"/>
  <c r="DZ63" i="145" s="1"/>
  <c r="FA62" i="145" a="1"/>
  <c r="FA62" i="145" s="1"/>
  <c r="J309" i="121" s="1"/>
  <c r="EZ62" i="145" a="1"/>
  <c r="EZ62" i="145" s="1"/>
  <c r="I309" i="121" s="1"/>
  <c r="EU62" i="145" a="1"/>
  <c r="EU62" i="145" s="1"/>
  <c r="H309" i="121" s="1"/>
  <c r="ET62" i="145" a="1"/>
  <c r="ET62" i="145" s="1"/>
  <c r="G309" i="121" s="1"/>
  <c r="EO62" i="145" a="1"/>
  <c r="EO62" i="145"/>
  <c r="F309" i="121" s="1"/>
  <c r="EN62" i="145"/>
  <c r="E309" i="121" s="1"/>
  <c r="EN62" i="145" a="1"/>
  <c r="EI62" i="145" a="1"/>
  <c r="EI62" i="145" s="1"/>
  <c r="EH62" i="145" a="1"/>
  <c r="EH62" i="145" s="1"/>
  <c r="EG62" i="145" a="1"/>
  <c r="EG62" i="145" s="1"/>
  <c r="EF62" i="145"/>
  <c r="D309" i="121" s="1"/>
  <c r="EB62" i="145" a="1"/>
  <c r="EB62" i="145"/>
  <c r="EA62" i="145" a="1"/>
  <c r="EA62" i="145" s="1"/>
  <c r="DZ62" i="145" a="1"/>
  <c r="DZ62" i="145" s="1"/>
  <c r="FA61" i="145" a="1"/>
  <c r="FA61" i="145" s="1"/>
  <c r="J308" i="121" s="1"/>
  <c r="EZ61" i="145" a="1"/>
  <c r="EZ61" i="145" s="1"/>
  <c r="I308" i="121" s="1"/>
  <c r="EU61" i="145" a="1"/>
  <c r="EU61" i="145" s="1"/>
  <c r="H308" i="121" s="1"/>
  <c r="ET61" i="145" a="1"/>
  <c r="ET61" i="145" s="1"/>
  <c r="G308" i="121" s="1"/>
  <c r="EO61" i="145" a="1"/>
  <c r="EO61" i="145" s="1"/>
  <c r="F308" i="121" s="1"/>
  <c r="EN61" i="145" a="1"/>
  <c r="EN61" i="145"/>
  <c r="E308" i="121" s="1"/>
  <c r="EI61" i="145" a="1"/>
  <c r="EI61" i="145" s="1"/>
  <c r="EH61" i="145" a="1"/>
  <c r="EH61" i="145" s="1"/>
  <c r="EG61" i="145" a="1"/>
  <c r="EG61" i="145" s="1"/>
  <c r="EF61" i="145"/>
  <c r="D308" i="121" s="1"/>
  <c r="EB61" i="145" a="1"/>
  <c r="EB61" i="145"/>
  <c r="EA61" i="145" a="1"/>
  <c r="EA61" i="145" s="1"/>
  <c r="DZ61" i="145" a="1"/>
  <c r="DZ61" i="145" s="1"/>
  <c r="FA60" i="145" a="1"/>
  <c r="FA60" i="145" s="1"/>
  <c r="J307" i="121" s="1"/>
  <c r="EZ60" i="145" a="1"/>
  <c r="EZ60" i="145" s="1"/>
  <c r="I307" i="121" s="1"/>
  <c r="EU60" i="145" a="1"/>
  <c r="EU60" i="145" s="1"/>
  <c r="H307" i="121" s="1"/>
  <c r="ET60" i="145" a="1"/>
  <c r="ET60" i="145"/>
  <c r="G307" i="121" s="1"/>
  <c r="EO60" i="145"/>
  <c r="F307" i="121" s="1"/>
  <c r="EO60" i="145" a="1"/>
  <c r="EN60" i="145" a="1"/>
  <c r="EN60" i="145" s="1"/>
  <c r="E307" i="121" s="1"/>
  <c r="EI60" i="145" a="1"/>
  <c r="EI60" i="145" s="1"/>
  <c r="EH60" i="145" a="1"/>
  <c r="EH60" i="145" s="1"/>
  <c r="EG60" i="145" a="1"/>
  <c r="EG60" i="145" s="1"/>
  <c r="EF60" i="145"/>
  <c r="D307" i="121" s="1"/>
  <c r="EB60" i="145" a="1"/>
  <c r="EB60" i="145" s="1"/>
  <c r="EA60" i="145" a="1"/>
  <c r="EA60" i="145" s="1"/>
  <c r="DZ60" i="145" a="1"/>
  <c r="DZ60" i="145" s="1"/>
  <c r="FA59" i="145" a="1"/>
  <c r="FA59" i="145" s="1"/>
  <c r="J306" i="121" s="1"/>
  <c r="EZ59" i="145" a="1"/>
  <c r="EZ59" i="145" s="1"/>
  <c r="I306" i="121" s="1"/>
  <c r="EU59" i="145" a="1"/>
  <c r="EU59" i="145" s="1"/>
  <c r="H306" i="121" s="1"/>
  <c r="ET59" i="145" a="1"/>
  <c r="ET59" i="145" s="1"/>
  <c r="G306" i="121" s="1"/>
  <c r="EO59" i="145" a="1"/>
  <c r="EO59" i="145"/>
  <c r="F306" i="121" s="1"/>
  <c r="EN59" i="145" a="1"/>
  <c r="EN59" i="145" s="1"/>
  <c r="E306" i="121" s="1"/>
  <c r="EI59" i="145" a="1"/>
  <c r="EI59" i="145" s="1"/>
  <c r="EH59" i="145" a="1"/>
  <c r="EH59" i="145" s="1"/>
  <c r="EG59" i="145" a="1"/>
  <c r="EG59" i="145"/>
  <c r="EF59" i="145"/>
  <c r="D306" i="121" s="1"/>
  <c r="EB59" i="145" a="1"/>
  <c r="EB59" i="145" s="1"/>
  <c r="EA59" i="145" a="1"/>
  <c r="EA59" i="145" s="1"/>
  <c r="DZ59" i="145" a="1"/>
  <c r="DZ59" i="145" s="1"/>
  <c r="FA58" i="145" a="1"/>
  <c r="FA58" i="145" s="1"/>
  <c r="J305" i="121" s="1"/>
  <c r="EZ58" i="145" a="1"/>
  <c r="EZ58" i="145" s="1"/>
  <c r="I305" i="121" s="1"/>
  <c r="EU58" i="145" a="1"/>
  <c r="EU58" i="145"/>
  <c r="H305" i="121" s="1"/>
  <c r="ET58" i="145"/>
  <c r="G305" i="121" s="1"/>
  <c r="ET58" i="145" a="1"/>
  <c r="EO58" i="145" a="1"/>
  <c r="EO58" i="145" s="1"/>
  <c r="F305" i="121" s="1"/>
  <c r="EN58" i="145" a="1"/>
  <c r="EN58" i="145" s="1"/>
  <c r="E305" i="121" s="1"/>
  <c r="EI58" i="145" a="1"/>
  <c r="EI58" i="145" s="1"/>
  <c r="EH58" i="145" a="1"/>
  <c r="EH58" i="145" s="1"/>
  <c r="EG58" i="145" a="1"/>
  <c r="EG58" i="145"/>
  <c r="EF58" i="145"/>
  <c r="D305" i="121" s="1"/>
  <c r="EB58" i="145" a="1"/>
  <c r="EB58" i="145" s="1"/>
  <c r="EA58" i="145" a="1"/>
  <c r="EA58" i="145" s="1"/>
  <c r="DZ58" i="145" a="1"/>
  <c r="DZ58" i="145" s="1"/>
  <c r="FA57" i="145" a="1"/>
  <c r="FA57" i="145" s="1"/>
  <c r="J304" i="121" s="1"/>
  <c r="EZ57" i="145" a="1"/>
  <c r="EZ57" i="145"/>
  <c r="I304" i="121" s="1"/>
  <c r="EU57" i="145" a="1"/>
  <c r="EU57" i="145" s="1"/>
  <c r="H304" i="121" s="1"/>
  <c r="ET57" i="145" a="1"/>
  <c r="ET57" i="145"/>
  <c r="G304" i="121" s="1"/>
  <c r="EO57" i="145" a="1"/>
  <c r="EO57" i="145" s="1"/>
  <c r="F304" i="121" s="1"/>
  <c r="EN57" i="145" a="1"/>
  <c r="EN57" i="145" s="1"/>
  <c r="E304" i="121" s="1"/>
  <c r="EI57" i="145" a="1"/>
  <c r="EI57" i="145" s="1"/>
  <c r="EH57" i="145" a="1"/>
  <c r="EH57" i="145" s="1"/>
  <c r="EG57" i="145" a="1"/>
  <c r="EG57" i="145" s="1"/>
  <c r="EF57" i="145"/>
  <c r="D304" i="121" s="1"/>
  <c r="EB57" i="145" a="1"/>
  <c r="EB57" i="145" s="1"/>
  <c r="EA57" i="145" a="1"/>
  <c r="EA57" i="145" s="1"/>
  <c r="DZ57" i="145" a="1"/>
  <c r="DZ57" i="145" s="1"/>
  <c r="FA56" i="145" a="1"/>
  <c r="FA56" i="145" s="1"/>
  <c r="J303" i="121" s="1"/>
  <c r="EZ56" i="145" a="1"/>
  <c r="EZ56" i="145"/>
  <c r="I303" i="121" s="1"/>
  <c r="EU56" i="145"/>
  <c r="H303" i="121" s="1"/>
  <c r="EU56" i="145" a="1"/>
  <c r="ET56" i="145" a="1"/>
  <c r="ET56" i="145" s="1"/>
  <c r="G303" i="121" s="1"/>
  <c r="EO56" i="145" a="1"/>
  <c r="EO56" i="145" s="1"/>
  <c r="F303" i="121" s="1"/>
  <c r="EN56" i="145" a="1"/>
  <c r="EN56" i="145" s="1"/>
  <c r="E303" i="121" s="1"/>
  <c r="EI56" i="145" a="1"/>
  <c r="EI56" i="145" s="1"/>
  <c r="EH56" i="145" a="1"/>
  <c r="EH56" i="145" s="1"/>
  <c r="EG56" i="145"/>
  <c r="EG56" i="145" a="1"/>
  <c r="EF56" i="145"/>
  <c r="D303" i="121" s="1"/>
  <c r="EB56" i="145" a="1"/>
  <c r="EB56" i="145" s="1"/>
  <c r="EA56" i="145" a="1"/>
  <c r="EA56" i="145" s="1"/>
  <c r="DZ56" i="145" a="1"/>
  <c r="DZ56" i="145" s="1"/>
  <c r="FA55" i="145" a="1"/>
  <c r="FA55" i="145"/>
  <c r="J302" i="121" s="1"/>
  <c r="EZ55" i="145" a="1"/>
  <c r="EZ55" i="145" s="1"/>
  <c r="I302" i="121" s="1"/>
  <c r="EU55" i="145" a="1"/>
  <c r="EU55" i="145"/>
  <c r="H302" i="121" s="1"/>
  <c r="ET55" i="145" a="1"/>
  <c r="ET55" i="145" s="1"/>
  <c r="G302" i="121" s="1"/>
  <c r="EO55" i="145" a="1"/>
  <c r="EO55" i="145" s="1"/>
  <c r="F302" i="121" s="1"/>
  <c r="EN55" i="145" a="1"/>
  <c r="EN55" i="145" s="1"/>
  <c r="E302" i="121" s="1"/>
  <c r="EI55" i="145" a="1"/>
  <c r="EI55" i="145"/>
  <c r="EH55" i="145" a="1"/>
  <c r="EH55" i="145" s="1"/>
  <c r="EG55" i="145" a="1"/>
  <c r="EG55" i="145"/>
  <c r="EF55" i="145"/>
  <c r="D302" i="121" s="1"/>
  <c r="EB55" i="145" a="1"/>
  <c r="EB55" i="145" s="1"/>
  <c r="EA55" i="145" a="1"/>
  <c r="EA55" i="145" s="1"/>
  <c r="DZ55" i="145"/>
  <c r="DZ55" i="145" a="1"/>
  <c r="FA54" i="145" a="1"/>
  <c r="FA54" i="145" s="1"/>
  <c r="J301" i="121" s="1"/>
  <c r="EZ54" i="145" a="1"/>
  <c r="EZ54" i="145" s="1"/>
  <c r="I301" i="121" s="1"/>
  <c r="EU54" i="145" a="1"/>
  <c r="EU54" i="145" s="1"/>
  <c r="H301" i="121" s="1"/>
  <c r="ET54" i="145" a="1"/>
  <c r="ET54" i="145" s="1"/>
  <c r="G301" i="121" s="1"/>
  <c r="EO54" i="145" a="1"/>
  <c r="EO54" i="145" s="1"/>
  <c r="F301" i="121" s="1"/>
  <c r="EN54" i="145"/>
  <c r="E301" i="121" s="1"/>
  <c r="EN54" i="145" a="1"/>
  <c r="EI54" i="145" a="1"/>
  <c r="EI54" i="145" s="1"/>
  <c r="EH54" i="145" a="1"/>
  <c r="EH54" i="145" s="1"/>
  <c r="EG54" i="145" a="1"/>
  <c r="EG54" i="145" s="1"/>
  <c r="EF54" i="145"/>
  <c r="D301" i="121" s="1"/>
  <c r="EB54" i="145" a="1"/>
  <c r="EB54" i="145" s="1"/>
  <c r="EA54" i="145" a="1"/>
  <c r="EA54" i="145" s="1"/>
  <c r="DZ54" i="145" a="1"/>
  <c r="DZ54" i="145" s="1"/>
  <c r="FA53" i="145" a="1"/>
  <c r="FA53" i="145" s="1"/>
  <c r="J300" i="121" s="1"/>
  <c r="EZ53" i="145" a="1"/>
  <c r="EZ53" i="145"/>
  <c r="I300" i="121" s="1"/>
  <c r="EU53" i="145" a="1"/>
  <c r="EU53" i="145" s="1"/>
  <c r="H300" i="121" s="1"/>
  <c r="ET53" i="145" a="1"/>
  <c r="ET53" i="145" s="1"/>
  <c r="G300" i="121" s="1"/>
  <c r="EO53" i="145" a="1"/>
  <c r="EO53" i="145" s="1"/>
  <c r="F300" i="121" s="1"/>
  <c r="EN53" i="145" a="1"/>
  <c r="EN53" i="145"/>
  <c r="E300" i="121" s="1"/>
  <c r="EI53" i="145" a="1"/>
  <c r="EI53" i="145" s="1"/>
  <c r="EH53" i="145" a="1"/>
  <c r="EH53" i="145"/>
  <c r="EG53" i="145" a="1"/>
  <c r="EG53" i="145" s="1"/>
  <c r="EF53" i="145"/>
  <c r="D300" i="121" s="1"/>
  <c r="EB53" i="145" a="1"/>
  <c r="EB53" i="145" s="1"/>
  <c r="EA53" i="145" a="1"/>
  <c r="EA53" i="145" s="1"/>
  <c r="DZ53" i="145" a="1"/>
  <c r="DZ53" i="145"/>
  <c r="FA52" i="145" a="1"/>
  <c r="FA52" i="145" s="1"/>
  <c r="J299" i="121" s="1"/>
  <c r="EZ52" i="145" a="1"/>
  <c r="EZ52" i="145" s="1"/>
  <c r="I299" i="121" s="1"/>
  <c r="EU52" i="145" a="1"/>
  <c r="EU52" i="145" s="1"/>
  <c r="H299" i="121" s="1"/>
  <c r="ET52" i="145" a="1"/>
  <c r="ET52" i="145" s="1"/>
  <c r="G299" i="121" s="1"/>
  <c r="EO52" i="145"/>
  <c r="F299" i="121" s="1"/>
  <c r="EO52" i="145" a="1"/>
  <c r="EN52" i="145" a="1"/>
  <c r="EN52" i="145"/>
  <c r="E299" i="121" s="1"/>
  <c r="EI52" i="145" a="1"/>
  <c r="EI52" i="145" s="1"/>
  <c r="EH52" i="145" a="1"/>
  <c r="EH52" i="145" s="1"/>
  <c r="EG52" i="145" a="1"/>
  <c r="EG52" i="145" s="1"/>
  <c r="EF52" i="145"/>
  <c r="D299" i="121" s="1"/>
  <c r="EB52" i="145" a="1"/>
  <c r="EB52" i="145" s="1"/>
  <c r="EA52" i="145" a="1"/>
  <c r="EA52" i="145"/>
  <c r="DZ52" i="145"/>
  <c r="DZ52" i="145" a="1"/>
  <c r="FA51" i="145" a="1"/>
  <c r="FA51" i="145"/>
  <c r="J298" i="121" s="1"/>
  <c r="EZ51" i="145" a="1"/>
  <c r="EZ51" i="145" s="1"/>
  <c r="I298" i="121" s="1"/>
  <c r="EU51" i="145" a="1"/>
  <c r="EU51" i="145" s="1"/>
  <c r="H298" i="121" s="1"/>
  <c r="ET51" i="145" a="1"/>
  <c r="ET51" i="145" s="1"/>
  <c r="G298" i="121" s="1"/>
  <c r="EO51" i="145" a="1"/>
  <c r="EO51" i="145"/>
  <c r="F298" i="121" s="1"/>
  <c r="EN51" i="145" a="1"/>
  <c r="EN51" i="145" s="1"/>
  <c r="E298" i="121" s="1"/>
  <c r="EI51" i="145" a="1"/>
  <c r="EI51" i="145"/>
  <c r="EH51" i="145" a="1"/>
  <c r="EH51" i="145" s="1"/>
  <c r="EG51" i="145" a="1"/>
  <c r="EG51" i="145" s="1"/>
  <c r="EF51" i="145"/>
  <c r="D298" i="121" s="1"/>
  <c r="EB51" i="145" a="1"/>
  <c r="EB51" i="145" s="1"/>
  <c r="EA51" i="145" a="1"/>
  <c r="EA51" i="145"/>
  <c r="DZ51" i="145" a="1"/>
  <c r="DZ51" i="145" s="1"/>
  <c r="FA50" i="145" a="1"/>
  <c r="FA50" i="145" s="1"/>
  <c r="J297" i="121" s="1"/>
  <c r="EZ50" i="145" a="1"/>
  <c r="EZ50" i="145" s="1"/>
  <c r="I297" i="121" s="1"/>
  <c r="EU50" i="145" a="1"/>
  <c r="EU50" i="145" s="1"/>
  <c r="H297" i="121" s="1"/>
  <c r="ET50" i="145"/>
  <c r="G297" i="121" s="1"/>
  <c r="ET50" i="145" a="1"/>
  <c r="EO50" i="145" a="1"/>
  <c r="EO50" i="145" s="1"/>
  <c r="F297" i="121" s="1"/>
  <c r="EN50" i="145" a="1"/>
  <c r="EN50" i="145" s="1"/>
  <c r="E297" i="121" s="1"/>
  <c r="EI50" i="145" a="1"/>
  <c r="EI50" i="145" s="1"/>
  <c r="EH50" i="145" a="1"/>
  <c r="EH50" i="145" s="1"/>
  <c r="EG50" i="145" a="1"/>
  <c r="EG50" i="145" s="1"/>
  <c r="EF50" i="145"/>
  <c r="D297" i="121" s="1"/>
  <c r="EB50" i="145" a="1"/>
  <c r="EB50" i="145" s="1"/>
  <c r="EA50" i="145"/>
  <c r="EA50" i="145" a="1"/>
  <c r="DZ50" i="145" a="1"/>
  <c r="DZ50" i="145"/>
  <c r="FA49" i="145" a="1"/>
  <c r="FA49" i="145" s="1"/>
  <c r="J296" i="121" s="1"/>
  <c r="EZ49" i="145" a="1"/>
  <c r="EZ49" i="145" s="1"/>
  <c r="I296" i="121" s="1"/>
  <c r="EU49" i="145" a="1"/>
  <c r="EU49" i="145" s="1"/>
  <c r="H296" i="121" s="1"/>
  <c r="ET49" i="145" a="1"/>
  <c r="ET49" i="145"/>
  <c r="G296" i="121" s="1"/>
  <c r="EO49" i="145" a="1"/>
  <c r="EO49" i="145" s="1"/>
  <c r="F296" i="121" s="1"/>
  <c r="EN49" i="145" a="1"/>
  <c r="EN49" i="145"/>
  <c r="E296" i="121" s="1"/>
  <c r="EI49" i="145" a="1"/>
  <c r="EI49" i="145" s="1"/>
  <c r="EH49" i="145" a="1"/>
  <c r="EH49" i="145" s="1"/>
  <c r="EG49" i="145" a="1"/>
  <c r="EG49" i="145" s="1"/>
  <c r="EF49" i="145"/>
  <c r="D296" i="121" s="1"/>
  <c r="EB49" i="145" a="1"/>
  <c r="EB49" i="145"/>
  <c r="EA49" i="145" a="1"/>
  <c r="EA49" i="145" s="1"/>
  <c r="DZ49" i="145" a="1"/>
  <c r="DZ49" i="145" s="1"/>
  <c r="FA48" i="145" a="1"/>
  <c r="FA48" i="145" s="1"/>
  <c r="J295" i="121" s="1"/>
  <c r="EZ48" i="145" a="1"/>
  <c r="EZ48" i="145" s="1"/>
  <c r="I295" i="121" s="1"/>
  <c r="EU48" i="145"/>
  <c r="H295" i="121" s="1"/>
  <c r="EU48" i="145" a="1"/>
  <c r="ET48" i="145" a="1"/>
  <c r="ET48" i="145"/>
  <c r="G295" i="121" s="1"/>
  <c r="EO48" i="145"/>
  <c r="F295" i="121" s="1"/>
  <c r="EO48" i="145" a="1"/>
  <c r="EN48" i="145" a="1"/>
  <c r="EN48" i="145" s="1"/>
  <c r="E295" i="121" s="1"/>
  <c r="EI48" i="145" a="1"/>
  <c r="EI48" i="145" s="1"/>
  <c r="EH48" i="145" a="1"/>
  <c r="EH48" i="145" s="1"/>
  <c r="EG48" i="145" a="1"/>
  <c r="EG48" i="145" s="1"/>
  <c r="EF48" i="145"/>
  <c r="D295" i="121" s="1"/>
  <c r="EB48" i="145" a="1"/>
  <c r="EB48" i="145" s="1"/>
  <c r="EA48" i="145" a="1"/>
  <c r="EA48" i="145" s="1"/>
  <c r="DZ48" i="145" a="1"/>
  <c r="DZ48" i="145" s="1"/>
  <c r="FA47" i="145" a="1"/>
  <c r="FA47" i="145" s="1"/>
  <c r="J294" i="121" s="1"/>
  <c r="EZ47" i="145" a="1"/>
  <c r="EZ47" i="145" s="1"/>
  <c r="I294" i="121" s="1"/>
  <c r="EU47" i="145" a="1"/>
  <c r="EU47" i="145"/>
  <c r="H294" i="121" s="1"/>
  <c r="ET47" i="145" a="1"/>
  <c r="ET47" i="145" s="1"/>
  <c r="G294" i="121" s="1"/>
  <c r="EO47" i="145" a="1"/>
  <c r="EO47" i="145"/>
  <c r="F294" i="121" s="1"/>
  <c r="EN47" i="145" a="1"/>
  <c r="EN47" i="145" s="1"/>
  <c r="E294" i="121" s="1"/>
  <c r="EI47" i="145" a="1"/>
  <c r="EI47" i="145" s="1"/>
  <c r="EH47" i="145" a="1"/>
  <c r="EH47" i="145" s="1"/>
  <c r="EG47" i="145" a="1"/>
  <c r="EG47" i="145"/>
  <c r="EF47" i="145"/>
  <c r="D294" i="121" s="1"/>
  <c r="EB47" i="145" a="1"/>
  <c r="EB47" i="145" s="1"/>
  <c r="EA47" i="145" a="1"/>
  <c r="EA47" i="145" s="1"/>
  <c r="DZ47" i="145" a="1"/>
  <c r="DZ47" i="145" s="1"/>
  <c r="FA46" i="145" a="1"/>
  <c r="FA46" i="145" s="1"/>
  <c r="J293" i="121" s="1"/>
  <c r="EZ46" i="145" a="1"/>
  <c r="EZ46" i="145" s="1"/>
  <c r="I293" i="121" s="1"/>
  <c r="EU46" i="145" a="1"/>
  <c r="EU46" i="145"/>
  <c r="H293" i="121" s="1"/>
  <c r="ET46" i="145"/>
  <c r="G293" i="121" s="1"/>
  <c r="ET46" i="145" a="1"/>
  <c r="EO46" i="145" a="1"/>
  <c r="EO46" i="145" s="1"/>
  <c r="F293" i="121" s="1"/>
  <c r="EN46" i="145" a="1"/>
  <c r="EN46" i="145" s="1"/>
  <c r="E293" i="121" s="1"/>
  <c r="EI46" i="145" a="1"/>
  <c r="EI46" i="145" s="1"/>
  <c r="EH46" i="145" a="1"/>
  <c r="EH46" i="145" s="1"/>
  <c r="EG46" i="145" a="1"/>
  <c r="EG46" i="145" s="1"/>
  <c r="EF46" i="145"/>
  <c r="D293" i="121" s="1"/>
  <c r="EB46" i="145" a="1"/>
  <c r="EB46" i="145" s="1"/>
  <c r="EA46" i="145" a="1"/>
  <c r="EA46" i="145" s="1"/>
  <c r="DZ46" i="145" a="1"/>
  <c r="DZ46" i="145" s="1"/>
  <c r="FA45" i="145" a="1"/>
  <c r="FA45" i="145" s="1"/>
  <c r="J292" i="121" s="1"/>
  <c r="EZ45" i="145" a="1"/>
  <c r="EZ45" i="145"/>
  <c r="I292" i="121" s="1"/>
  <c r="EU45" i="145" a="1"/>
  <c r="EU45" i="145" s="1"/>
  <c r="H292" i="121" s="1"/>
  <c r="ET45" i="145" a="1"/>
  <c r="ET45" i="145"/>
  <c r="G292" i="121" s="1"/>
  <c r="EO45" i="145" a="1"/>
  <c r="EO45" i="145" s="1"/>
  <c r="F292" i="121" s="1"/>
  <c r="EN45" i="145" a="1"/>
  <c r="EN45" i="145" s="1"/>
  <c r="E292" i="121" s="1"/>
  <c r="EI45" i="145" a="1"/>
  <c r="EI45" i="145" s="1"/>
  <c r="I93" i="145" s="1" a="1"/>
  <c r="I93" i="145" s="1"/>
  <c r="EH45" i="145" a="1"/>
  <c r="EH45" i="145"/>
  <c r="EG45" i="145" a="1"/>
  <c r="EG45" i="145" s="1"/>
  <c r="EF45" i="145"/>
  <c r="D292" i="121" s="1"/>
  <c r="EB45" i="145" a="1"/>
  <c r="EB45" i="145" s="1"/>
  <c r="EA45" i="145" a="1"/>
  <c r="EA45" i="145" s="1"/>
  <c r="DZ45" i="145" a="1"/>
  <c r="DZ45" i="145" s="1"/>
  <c r="M30" i="145"/>
  <c r="M30" i="145" a="1"/>
  <c r="L30" i="145" a="1"/>
  <c r="L30" i="145"/>
  <c r="K30" i="145" a="1"/>
  <c r="K30" i="145"/>
  <c r="J30" i="145"/>
  <c r="J30" i="145" a="1"/>
  <c r="I30" i="145" a="1"/>
  <c r="I30" i="145"/>
  <c r="H30" i="145"/>
  <c r="H30" i="145" a="1"/>
  <c r="G30" i="145" a="1"/>
  <c r="G30" i="145"/>
  <c r="F30" i="145"/>
  <c r="F30" i="145" a="1"/>
  <c r="M24" i="145" a="1"/>
  <c r="M24" i="145"/>
  <c r="L24" i="145"/>
  <c r="L24" i="145" a="1"/>
  <c r="K24" i="145" a="1"/>
  <c r="K24" i="145"/>
  <c r="J24" i="145"/>
  <c r="J24" i="145" a="1"/>
  <c r="I24" i="145" a="1"/>
  <c r="I24" i="145" s="1"/>
  <c r="H24" i="145"/>
  <c r="H24" i="145" a="1"/>
  <c r="G24" i="145" a="1"/>
  <c r="G24" i="145"/>
  <c r="F24" i="145"/>
  <c r="F24" i="145" a="1"/>
  <c r="M18" i="145" a="1"/>
  <c r="M18" i="145"/>
  <c r="M17" i="145" s="1"/>
  <c r="L18" i="145"/>
  <c r="L17" i="145" s="1"/>
  <c r="L18" i="145" a="1"/>
  <c r="K18" i="145" a="1"/>
  <c r="K18" i="145" s="1"/>
  <c r="K17" i="145" s="1"/>
  <c r="J18" i="145" a="1"/>
  <c r="J18" i="145" s="1"/>
  <c r="J17" i="145" s="1"/>
  <c r="I18" i="145"/>
  <c r="I18" i="145" a="1"/>
  <c r="H18" i="145" a="1"/>
  <c r="H18" i="145" s="1"/>
  <c r="H17" i="145" s="1"/>
  <c r="G18" i="145" a="1"/>
  <c r="G18" i="145" s="1"/>
  <c r="G17" i="145" s="1"/>
  <c r="F18" i="145"/>
  <c r="F17" i="145" s="1"/>
  <c r="F18" i="145" a="1"/>
  <c r="B12" i="145"/>
  <c r="B11" i="145"/>
  <c r="B10" i="145"/>
  <c r="B9" i="145"/>
  <c r="B8" i="145"/>
  <c r="B7" i="145"/>
  <c r="I209" i="145" a="1"/>
  <c r="I209" i="145" s="1"/>
  <c r="K104" i="145" a="1"/>
  <c r="K104" i="145"/>
  <c r="I126" i="145" s="1" a="1"/>
  <c r="I126" i="145" s="1"/>
  <c r="G126" i="145" a="1"/>
  <c r="G126" i="145" s="1"/>
  <c r="I85" i="145" a="1"/>
  <c r="I85" i="145" s="1"/>
  <c r="I250" i="145" a="1"/>
  <c r="I250" i="145" s="1"/>
  <c r="G174" i="145" a="1"/>
  <c r="G174" i="145"/>
  <c r="I145" i="145" a="1"/>
  <c r="I145" i="145" s="1"/>
  <c r="I174" i="145" s="1" a="1"/>
  <c r="I174" i="145" s="1"/>
  <c r="I175" i="145" a="1"/>
  <c r="I175" i="145" s="1"/>
  <c r="G84" i="145" a="1"/>
  <c r="G84" i="145" s="1"/>
  <c r="J45" i="145" a="1"/>
  <c r="J45" i="145"/>
  <c r="I84" i="145" a="1"/>
  <c r="I84" i="145" s="1"/>
  <c r="I125" i="145" a="1"/>
  <c r="I125" i="145" s="1"/>
  <c r="G245" i="145" a="1"/>
  <c r="G245" i="145" s="1"/>
  <c r="J229" i="145" a="1"/>
  <c r="J229" i="145"/>
  <c r="I245" i="145" a="1"/>
  <c r="I245" i="145" s="1"/>
  <c r="G83" i="145" a="1"/>
  <c r="G83" i="145" s="1"/>
  <c r="I45" i="145" a="1"/>
  <c r="I45" i="145"/>
  <c r="I83" i="145" s="1" a="1"/>
  <c r="I83" i="145" s="1"/>
  <c r="G176" i="145" a="1"/>
  <c r="G176" i="145"/>
  <c r="K145" i="145" a="1"/>
  <c r="K145" i="145" s="1"/>
  <c r="I176" i="145" s="1" a="1"/>
  <c r="I176" i="145" s="1"/>
  <c r="I104" i="145" a="1"/>
  <c r="I104" i="145" s="1"/>
  <c r="I124" i="145" s="1" a="1"/>
  <c r="I124" i="145" s="1"/>
  <c r="G124" i="145" a="1"/>
  <c r="G124" i="145"/>
  <c r="G85" i="145" a="1"/>
  <c r="G85" i="145" s="1"/>
  <c r="I179" i="145" a="1"/>
  <c r="I179" i="145" s="1"/>
  <c r="I212" i="145" a="1"/>
  <c r="I212" i="145" s="1"/>
  <c r="I180" i="145" a="1"/>
  <c r="I180" i="145" s="1"/>
  <c r="I216" i="145" a="1"/>
  <c r="I216" i="145" s="1"/>
  <c r="I253" i="145" a="1"/>
  <c r="I253" i="145" s="1"/>
  <c r="I217" i="145" a="1"/>
  <c r="I217" i="145" s="1"/>
  <c r="I254" i="145" a="1"/>
  <c r="I254" i="145" s="1"/>
  <c r="I183" i="145" a="1"/>
  <c r="I183" i="145" s="1"/>
  <c r="I193" i="145" a="1"/>
  <c r="I193" i="145"/>
  <c r="I208" i="145" s="1" a="1"/>
  <c r="I208" i="145" s="1"/>
  <c r="G208" i="145" a="1"/>
  <c r="G208" i="145"/>
  <c r="I213" i="145" a="1"/>
  <c r="I213" i="145" s="1"/>
  <c r="G244" i="145" a="1"/>
  <c r="G244" i="145" s="1"/>
  <c r="I315" i="145" a="1"/>
  <c r="I315" i="145"/>
  <c r="I210" i="145" a="1"/>
  <c r="I210" i="145" s="1"/>
  <c r="G246" i="145" a="1"/>
  <c r="G246" i="145"/>
  <c r="I316" i="145" a="1"/>
  <c r="I316" i="145" s="1"/>
  <c r="I229" i="145" a="1"/>
  <c r="I229" i="145" s="1"/>
  <c r="I244" i="145" s="1" a="1"/>
  <c r="I244" i="145" s="1"/>
  <c r="K229" i="145" a="1"/>
  <c r="K229" i="145" s="1"/>
  <c r="I246" i="145" s="1" a="1"/>
  <c r="I246" i="145" s="1"/>
  <c r="I214" i="145" a="1"/>
  <c r="I214" i="145" s="1"/>
  <c r="G175" i="145" a="1"/>
  <c r="G175" i="145" s="1"/>
  <c r="G209" i="145" a="1"/>
  <c r="G209" i="145"/>
  <c r="G210" i="145" a="1"/>
  <c r="G210" i="145" s="1"/>
  <c r="G125" i="145" a="1"/>
  <c r="G125" i="145"/>
  <c r="I249" i="145" a="1"/>
  <c r="I249" i="145" s="1"/>
  <c r="I314" i="145" a="1"/>
  <c r="I314" i="145"/>
  <c r="C34" i="121"/>
  <c r="F33" i="121"/>
  <c r="C33" i="121"/>
  <c r="F34" i="121"/>
  <c r="P37" i="112"/>
  <c r="P35" i="112"/>
  <c r="P25" i="112"/>
  <c r="P21" i="112"/>
  <c r="P19" i="112"/>
  <c r="O37" i="112"/>
  <c r="O35" i="112"/>
  <c r="O25" i="112"/>
  <c r="O21" i="112"/>
  <c r="O19" i="112"/>
  <c r="I36" i="125"/>
  <c r="I13" i="107"/>
  <c r="I12" i="107"/>
  <c r="I10" i="107"/>
  <c r="H10" i="107"/>
  <c r="BP15" i="124"/>
  <c r="BN15" i="124"/>
  <c r="BM15" i="124"/>
  <c r="BL15" i="124"/>
  <c r="BJ15" i="124"/>
  <c r="BI15" i="124"/>
  <c r="BH15" i="124"/>
  <c r="BG15" i="124"/>
  <c r="BF15" i="124"/>
  <c r="C26" i="122"/>
  <c r="F177" i="102"/>
  <c r="F176" i="102"/>
  <c r="F33" i="127"/>
  <c r="F40" i="127" s="1"/>
  <c r="E33" i="127"/>
  <c r="E40" i="127" s="1"/>
  <c r="P36" i="125"/>
  <c r="O36" i="125"/>
  <c r="AA60" i="124"/>
  <c r="D16" i="92"/>
  <c r="J94" i="125"/>
  <c r="B46" i="125"/>
  <c r="W256" i="121"/>
  <c r="X256" i="121"/>
  <c r="Y256" i="121"/>
  <c r="I256" i="121"/>
  <c r="J256" i="121"/>
  <c r="J260" i="121"/>
  <c r="K256" i="121"/>
  <c r="L260" i="121"/>
  <c r="T249" i="121"/>
  <c r="S249" i="121"/>
  <c r="U249" i="121"/>
  <c r="K249" i="121"/>
  <c r="J249" i="121"/>
  <c r="I249" i="121"/>
  <c r="M58" i="124"/>
  <c r="M57" i="124"/>
  <c r="M56" i="124"/>
  <c r="D79" i="125" s="1"/>
  <c r="M52" i="124"/>
  <c r="M51" i="124"/>
  <c r="M49" i="124"/>
  <c r="J16" i="124"/>
  <c r="J17" i="124"/>
  <c r="J19" i="124"/>
  <c r="J22" i="124"/>
  <c r="J25" i="124"/>
  <c r="J28" i="124"/>
  <c r="J31" i="124"/>
  <c r="J34" i="124"/>
  <c r="J35" i="124"/>
  <c r="J36" i="124"/>
  <c r="J37" i="124"/>
  <c r="J38" i="124"/>
  <c r="J43" i="124"/>
  <c r="J46" i="124"/>
  <c r="J40" i="124"/>
  <c r="J41" i="124"/>
  <c r="J50" i="124"/>
  <c r="J54" i="124"/>
  <c r="J55" i="124"/>
  <c r="J59" i="124"/>
  <c r="J261" i="121" s="1"/>
  <c r="J47" i="124"/>
  <c r="J44" i="124"/>
  <c r="J32" i="124"/>
  <c r="J29" i="124"/>
  <c r="J26" i="124"/>
  <c r="J23" i="124"/>
  <c r="J20" i="124"/>
  <c r="K16" i="124"/>
  <c r="K17" i="124"/>
  <c r="K19" i="124"/>
  <c r="K22" i="124"/>
  <c r="K25" i="124"/>
  <c r="K28" i="124"/>
  <c r="K31" i="124"/>
  <c r="K34" i="124"/>
  <c r="K35" i="124"/>
  <c r="K36" i="124"/>
  <c r="K37" i="124"/>
  <c r="K38" i="124"/>
  <c r="K43" i="124"/>
  <c r="K46" i="124"/>
  <c r="K40" i="124"/>
  <c r="K41" i="124"/>
  <c r="K50" i="124"/>
  <c r="K54" i="124"/>
  <c r="K55" i="124"/>
  <c r="K59" i="124"/>
  <c r="K261" i="121" s="1"/>
  <c r="K47" i="124"/>
  <c r="K44" i="124"/>
  <c r="K32" i="124"/>
  <c r="K29" i="124"/>
  <c r="K26" i="124"/>
  <c r="K23" i="124"/>
  <c r="K20" i="124"/>
  <c r="L16" i="124"/>
  <c r="L17" i="124"/>
  <c r="L19" i="124"/>
  <c r="L22" i="124"/>
  <c r="L25" i="124"/>
  <c r="L28" i="124"/>
  <c r="L31" i="124"/>
  <c r="L34" i="124"/>
  <c r="L35" i="124"/>
  <c r="L36" i="124"/>
  <c r="L37" i="124"/>
  <c r="L38" i="124"/>
  <c r="L43" i="124"/>
  <c r="L46" i="124"/>
  <c r="L40" i="124"/>
  <c r="L41" i="124"/>
  <c r="L50" i="124"/>
  <c r="L54" i="124"/>
  <c r="L55" i="124"/>
  <c r="L59" i="124"/>
  <c r="L261" i="121" s="1"/>
  <c r="L47" i="124"/>
  <c r="L44" i="124"/>
  <c r="L32" i="124"/>
  <c r="L29" i="124"/>
  <c r="L26" i="124"/>
  <c r="L23" i="124"/>
  <c r="L20" i="124"/>
  <c r="Y55" i="124"/>
  <c r="Y54" i="124"/>
  <c r="Y47" i="124"/>
  <c r="Y46" i="124"/>
  <c r="Y44" i="124"/>
  <c r="Y43" i="124"/>
  <c r="Y41" i="124"/>
  <c r="Y40" i="124"/>
  <c r="Y38" i="124"/>
  <c r="Y37" i="124"/>
  <c r="Y36" i="124"/>
  <c r="Y35" i="124"/>
  <c r="Y34" i="124"/>
  <c r="Y31" i="124"/>
  <c r="Y28" i="124"/>
  <c r="Y25" i="124"/>
  <c r="Y22" i="124"/>
  <c r="Y19" i="124"/>
  <c r="Y17" i="124"/>
  <c r="Y16" i="124"/>
  <c r="V15" i="124"/>
  <c r="V18" i="124"/>
  <c r="V42" i="124"/>
  <c r="V39" i="124"/>
  <c r="V53" i="124"/>
  <c r="V48" i="124"/>
  <c r="V45" i="124"/>
  <c r="W15" i="124"/>
  <c r="W18" i="124"/>
  <c r="W42" i="124"/>
  <c r="W39" i="124"/>
  <c r="W53" i="124"/>
  <c r="W48" i="124"/>
  <c r="W45" i="124"/>
  <c r="X15" i="124"/>
  <c r="X18" i="124"/>
  <c r="X42" i="124"/>
  <c r="X39" i="124"/>
  <c r="X53" i="124"/>
  <c r="X48" i="124"/>
  <c r="X45" i="124"/>
  <c r="AL54" i="124"/>
  <c r="AL37" i="124"/>
  <c r="AL36" i="124"/>
  <c r="AL35" i="124"/>
  <c r="AL34" i="124"/>
  <c r="AL32" i="124"/>
  <c r="AL31" i="124"/>
  <c r="AL29" i="124"/>
  <c r="AL28" i="124"/>
  <c r="AL26" i="124"/>
  <c r="AL25" i="124"/>
  <c r="AL23" i="124"/>
  <c r="AL22" i="124"/>
  <c r="AL20" i="124"/>
  <c r="AL19" i="124"/>
  <c r="AL17" i="124"/>
  <c r="AL16" i="124"/>
  <c r="AI15" i="124"/>
  <c r="AI18" i="124"/>
  <c r="AI53" i="124"/>
  <c r="AI33" i="124"/>
  <c r="AI30" i="124"/>
  <c r="AI27" i="124"/>
  <c r="AI24" i="124"/>
  <c r="AI21" i="124"/>
  <c r="AJ15" i="124"/>
  <c r="AJ18" i="124"/>
  <c r="AJ53" i="124"/>
  <c r="AJ33" i="124"/>
  <c r="AJ30" i="124"/>
  <c r="AJ27" i="124"/>
  <c r="AJ24" i="124"/>
  <c r="AJ21" i="124"/>
  <c r="AK15" i="124"/>
  <c r="AK18" i="124"/>
  <c r="AK53" i="124"/>
  <c r="AK33" i="124"/>
  <c r="AK30" i="124"/>
  <c r="AK27" i="124"/>
  <c r="AK24" i="124"/>
  <c r="AK21" i="124"/>
  <c r="BC58" i="124"/>
  <c r="CJ58" i="124" s="1"/>
  <c r="F247" i="121" s="1"/>
  <c r="BC57" i="124"/>
  <c r="CJ57" i="124" s="1"/>
  <c r="F246" i="121" s="1"/>
  <c r="BC56" i="124"/>
  <c r="CJ56" i="124" s="1"/>
  <c r="F245" i="121" s="1"/>
  <c r="BC52" i="124"/>
  <c r="CJ52" i="124" s="1"/>
  <c r="BC51" i="124"/>
  <c r="CJ51" i="124" s="1"/>
  <c r="F240" i="121" s="1"/>
  <c r="AZ17" i="124"/>
  <c r="AZ34" i="124"/>
  <c r="AZ35" i="124"/>
  <c r="AZ36" i="124"/>
  <c r="AZ37" i="124"/>
  <c r="AZ38" i="124"/>
  <c r="AZ43" i="124"/>
  <c r="AZ46" i="124"/>
  <c r="AZ40" i="124"/>
  <c r="AZ41" i="124"/>
  <c r="AZ50" i="124"/>
  <c r="AZ54" i="124"/>
  <c r="AZ55" i="124"/>
  <c r="AZ59" i="124"/>
  <c r="AZ47" i="124"/>
  <c r="AZ44" i="124"/>
  <c r="AZ32" i="124"/>
  <c r="AZ29" i="124"/>
  <c r="AZ26" i="124"/>
  <c r="AZ23" i="124"/>
  <c r="BA16" i="124"/>
  <c r="BA17" i="124"/>
  <c r="BA34" i="124"/>
  <c r="BA35" i="124"/>
  <c r="BA36" i="124"/>
  <c r="BA37" i="124"/>
  <c r="BA38" i="124"/>
  <c r="BA43" i="124"/>
  <c r="BA46" i="124"/>
  <c r="BA40" i="124"/>
  <c r="BA41" i="124"/>
  <c r="BA50" i="124"/>
  <c r="BA54" i="124"/>
  <c r="BA55" i="124"/>
  <c r="BA59" i="124"/>
  <c r="BA47" i="124"/>
  <c r="BA44" i="124"/>
  <c r="BA32" i="124"/>
  <c r="BA29" i="124"/>
  <c r="BA26" i="124"/>
  <c r="BA23" i="124"/>
  <c r="BA20" i="124"/>
  <c r="BB16" i="124"/>
  <c r="BB17" i="124"/>
  <c r="BB34" i="124"/>
  <c r="BB35" i="124"/>
  <c r="BB36" i="124"/>
  <c r="BB37" i="124"/>
  <c r="BB38" i="124"/>
  <c r="BB43" i="124"/>
  <c r="BB46" i="124"/>
  <c r="BB40" i="124"/>
  <c r="BB41" i="124"/>
  <c r="BB50" i="124"/>
  <c r="BB54" i="124"/>
  <c r="BB55" i="124"/>
  <c r="BB59" i="124"/>
  <c r="BB47" i="124"/>
  <c r="BB44" i="124"/>
  <c r="BB32" i="124"/>
  <c r="BB29" i="124"/>
  <c r="BB26" i="124"/>
  <c r="BB23" i="124"/>
  <c r="BB20" i="124"/>
  <c r="BO55" i="124"/>
  <c r="BO54" i="124"/>
  <c r="BO47" i="124"/>
  <c r="BO46" i="124"/>
  <c r="BO44" i="124"/>
  <c r="BO43" i="124"/>
  <c r="BO41" i="124"/>
  <c r="BO40" i="124"/>
  <c r="BO38" i="124"/>
  <c r="BO36" i="124"/>
  <c r="BO34" i="124"/>
  <c r="BO31" i="124"/>
  <c r="BO28" i="124"/>
  <c r="BO25" i="124"/>
  <c r="BO22" i="124"/>
  <c r="BO19" i="124"/>
  <c r="BO17" i="124"/>
  <c r="BL18" i="124"/>
  <c r="BL42" i="124"/>
  <c r="BL39" i="124"/>
  <c r="BL53" i="124"/>
  <c r="BL48" i="124"/>
  <c r="BL45" i="124"/>
  <c r="BM18" i="124"/>
  <c r="BM42" i="124"/>
  <c r="BM39" i="124"/>
  <c r="BM53" i="124"/>
  <c r="BM48" i="124"/>
  <c r="BM45" i="124"/>
  <c r="BN18" i="124"/>
  <c r="BN42" i="124"/>
  <c r="BN39" i="124"/>
  <c r="BN53" i="124"/>
  <c r="BN48" i="124"/>
  <c r="BN45" i="124"/>
  <c r="CA54" i="124"/>
  <c r="CA37" i="124"/>
  <c r="CA36" i="124"/>
  <c r="CA35" i="124"/>
  <c r="CA34" i="124"/>
  <c r="CA32" i="124"/>
  <c r="CA31" i="124"/>
  <c r="CA29" i="124"/>
  <c r="CA28" i="124"/>
  <c r="CA26" i="124"/>
  <c r="CA25" i="124"/>
  <c r="CA23" i="124"/>
  <c r="CA22" i="124"/>
  <c r="CA20" i="124"/>
  <c r="CA19" i="124"/>
  <c r="CA17" i="124"/>
  <c r="CA16" i="124"/>
  <c r="BX15" i="124"/>
  <c r="BX18" i="124"/>
  <c r="BX53" i="124"/>
  <c r="BX33" i="124"/>
  <c r="BX30" i="124"/>
  <c r="BX27" i="124"/>
  <c r="BX24" i="124"/>
  <c r="BX21" i="124"/>
  <c r="BY15" i="124"/>
  <c r="BY18" i="124"/>
  <c r="BY53" i="124"/>
  <c r="BY33" i="124"/>
  <c r="BY30" i="124"/>
  <c r="BY27" i="124"/>
  <c r="BY24" i="124"/>
  <c r="BY21" i="124"/>
  <c r="BZ15" i="124"/>
  <c r="BZ18" i="124"/>
  <c r="BZ53" i="124"/>
  <c r="BZ33" i="124"/>
  <c r="BZ30" i="124"/>
  <c r="BZ27" i="124"/>
  <c r="BZ24" i="124"/>
  <c r="BZ21" i="124"/>
  <c r="AC196" i="121"/>
  <c r="AB196" i="121"/>
  <c r="AA196" i="121"/>
  <c r="Z196" i="121"/>
  <c r="Y196" i="121"/>
  <c r="X196" i="121"/>
  <c r="W196" i="121"/>
  <c r="V196" i="121"/>
  <c r="U196" i="121"/>
  <c r="T196" i="121"/>
  <c r="AA141" i="123"/>
  <c r="AA140" i="123"/>
  <c r="G60" i="125" s="1"/>
  <c r="AA138" i="123"/>
  <c r="AA137" i="123"/>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97" i="121" s="1"/>
  <c r="Y18" i="123"/>
  <c r="Y57" i="123"/>
  <c r="Y80" i="123"/>
  <c r="Y86" i="123"/>
  <c r="Y91" i="123"/>
  <c r="Y94" i="123"/>
  <c r="Y121" i="123"/>
  <c r="Y129" i="123"/>
  <c r="Y134" i="123"/>
  <c r="Y139" i="123"/>
  <c r="W197" i="121" s="1"/>
  <c r="X18" i="123"/>
  <c r="X57" i="123"/>
  <c r="X80" i="123"/>
  <c r="X86" i="123"/>
  <c r="X91" i="123"/>
  <c r="X94" i="123"/>
  <c r="X121" i="123"/>
  <c r="X129" i="123"/>
  <c r="X134" i="123"/>
  <c r="X139" i="123"/>
  <c r="V197" i="121" s="1"/>
  <c r="L139" i="123"/>
  <c r="M197" i="121" s="1"/>
  <c r="K139" i="123"/>
  <c r="L197" i="121" s="1"/>
  <c r="J139" i="123"/>
  <c r="K197" i="121" s="1"/>
  <c r="M196" i="121"/>
  <c r="M141" i="123"/>
  <c r="D61" i="125" s="1"/>
  <c r="M140" i="123"/>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38" i="123"/>
  <c r="L57" i="123"/>
  <c r="AG51"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H15" i="124"/>
  <c r="AH80" i="123"/>
  <c r="CH18" i="124"/>
  <c r="J69" i="125"/>
  <c r="AH18" i="123"/>
  <c r="J71" i="125"/>
  <c r="AH57" i="123"/>
  <c r="J72" i="125"/>
  <c r="AH94" i="123"/>
  <c r="J73" i="125"/>
  <c r="J22" i="125" s="1"/>
  <c r="CH42" i="124"/>
  <c r="CH39" i="124"/>
  <c r="AH86" i="123"/>
  <c r="S68" i="124"/>
  <c r="G86" i="125" s="1"/>
  <c r="AH91" i="123"/>
  <c r="CH50" i="124"/>
  <c r="J77" i="125" s="1"/>
  <c r="AH121" i="123"/>
  <c r="AH129" i="123"/>
  <c r="AH134" i="123"/>
  <c r="J80" i="125"/>
  <c r="J79" i="125"/>
  <c r="J70" i="125"/>
  <c r="J20" i="125" s="1"/>
  <c r="CH53" i="124"/>
  <c r="F201" i="123"/>
  <c r="G277" i="121"/>
  <c r="C277" i="121"/>
  <c r="F30" i="112"/>
  <c r="E25" i="112"/>
  <c r="E26" i="112"/>
  <c r="E27" i="112"/>
  <c r="E24" i="112"/>
  <c r="F12" i="112"/>
  <c r="C5" i="112"/>
  <c r="E34" i="112"/>
  <c r="I34" i="112"/>
  <c r="J34" i="112"/>
  <c r="J6" i="112"/>
  <c r="C6" i="112"/>
  <c r="E50" i="102"/>
  <c r="Y86" i="125"/>
  <c r="D86" i="125"/>
  <c r="I49" i="124"/>
  <c r="C86" i="125" s="1"/>
  <c r="R69" i="124"/>
  <c r="R70" i="124"/>
  <c r="T70" i="124" s="1"/>
  <c r="V70" i="124" s="1"/>
  <c r="R71" i="124"/>
  <c r="BC35" i="124"/>
  <c r="BC36" i="124"/>
  <c r="BC43" i="124"/>
  <c r="BC40" i="124"/>
  <c r="BC41" i="124"/>
  <c r="G79" i="125"/>
  <c r="AT16" i="124"/>
  <c r="AU16" i="124"/>
  <c r="AX16" i="124"/>
  <c r="AT17" i="124"/>
  <c r="AU17" i="124"/>
  <c r="AX17" i="124"/>
  <c r="AT19" i="124"/>
  <c r="AU19" i="124"/>
  <c r="AX19" i="124"/>
  <c r="AT22" i="124"/>
  <c r="AU22" i="124"/>
  <c r="AX22" i="124"/>
  <c r="AT25" i="124"/>
  <c r="AU25" i="124"/>
  <c r="AX25" i="124"/>
  <c r="AT28" i="124"/>
  <c r="AU28" i="124"/>
  <c r="AX28" i="124"/>
  <c r="AT31" i="124"/>
  <c r="AU31" i="124"/>
  <c r="AX31" i="124"/>
  <c r="AT34" i="124"/>
  <c r="AU34" i="124"/>
  <c r="AX34" i="124"/>
  <c r="AT36" i="124"/>
  <c r="AU36" i="124"/>
  <c r="AX36" i="124"/>
  <c r="AT37" i="124"/>
  <c r="AU37" i="124"/>
  <c r="AX37" i="124"/>
  <c r="AT38" i="124"/>
  <c r="AU38" i="124"/>
  <c r="AX38" i="124"/>
  <c r="AT43" i="124"/>
  <c r="AU43" i="124"/>
  <c r="AX43" i="124"/>
  <c r="AT46" i="124"/>
  <c r="AU46" i="124"/>
  <c r="AX46" i="124"/>
  <c r="AT40" i="124"/>
  <c r="AU40" i="124"/>
  <c r="AX40" i="124"/>
  <c r="AT41" i="124"/>
  <c r="AU41" i="124"/>
  <c r="AX41" i="124"/>
  <c r="AY51" i="124"/>
  <c r="CI51" i="124" s="1"/>
  <c r="AY52" i="124"/>
  <c r="CI52" i="124" s="1"/>
  <c r="D241" i="121" s="1"/>
  <c r="AT54" i="124"/>
  <c r="AU54" i="124"/>
  <c r="AX54" i="124"/>
  <c r="AT55" i="124"/>
  <c r="AU55" i="124"/>
  <c r="AX55" i="124"/>
  <c r="AY57" i="124"/>
  <c r="CI57" i="124" s="1"/>
  <c r="AY56" i="124"/>
  <c r="CI56" i="124" s="1"/>
  <c r="D245" i="121" s="1"/>
  <c r="CF15" i="124"/>
  <c r="CF18" i="124"/>
  <c r="I69" i="125"/>
  <c r="S69" i="125" s="1"/>
  <c r="I70" i="125"/>
  <c r="I20" i="125" s="1"/>
  <c r="I71" i="125"/>
  <c r="I72" i="125"/>
  <c r="I73" i="125"/>
  <c r="CF42" i="124"/>
  <c r="CF39" i="124"/>
  <c r="CF50" i="124"/>
  <c r="I77" i="125" s="1"/>
  <c r="CF53" i="124"/>
  <c r="I80" i="125"/>
  <c r="S80" i="125" s="1"/>
  <c r="I79" i="125"/>
  <c r="N16" i="124"/>
  <c r="N17" i="124"/>
  <c r="N19" i="124"/>
  <c r="N22" i="124"/>
  <c r="N25" i="124"/>
  <c r="N28" i="124"/>
  <c r="N31" i="124"/>
  <c r="N34" i="124"/>
  <c r="N35" i="124"/>
  <c r="N36" i="124"/>
  <c r="N37" i="124"/>
  <c r="N38" i="124"/>
  <c r="N43" i="124"/>
  <c r="N46" i="124"/>
  <c r="N40" i="124"/>
  <c r="N41" i="124"/>
  <c r="E86" i="125"/>
  <c r="N50" i="124"/>
  <c r="E77" i="125" s="1"/>
  <c r="N54" i="124"/>
  <c r="N55" i="124"/>
  <c r="E80" i="125"/>
  <c r="E79" i="125"/>
  <c r="E33" i="125" s="1"/>
  <c r="BD16" i="124"/>
  <c r="BD17" i="124"/>
  <c r="BD34" i="124"/>
  <c r="BD35" i="124"/>
  <c r="BD36" i="124"/>
  <c r="BD37" i="124"/>
  <c r="BD38" i="124"/>
  <c r="BD43" i="124"/>
  <c r="BD46" i="124"/>
  <c r="BD40" i="124"/>
  <c r="BD41" i="124"/>
  <c r="BD50" i="124"/>
  <c r="H77" i="125" s="1"/>
  <c r="H29" i="125" s="1"/>
  <c r="BD54" i="124"/>
  <c r="BD55" i="124"/>
  <c r="H80" i="125"/>
  <c r="H34" i="125" s="1"/>
  <c r="H79" i="125"/>
  <c r="M22" i="124"/>
  <c r="M25" i="124"/>
  <c r="M37" i="124"/>
  <c r="M43" i="124"/>
  <c r="M40" i="124"/>
  <c r="M50" i="124"/>
  <c r="D77" i="125" s="1"/>
  <c r="M54" i="124"/>
  <c r="M55" i="124"/>
  <c r="D80" i="125"/>
  <c r="D16" i="124"/>
  <c r="E16" i="124"/>
  <c r="H16" i="124"/>
  <c r="D17" i="124"/>
  <c r="E17" i="124"/>
  <c r="H17" i="124"/>
  <c r="D19" i="124"/>
  <c r="E19" i="124"/>
  <c r="H19" i="124"/>
  <c r="D22" i="124"/>
  <c r="E22" i="124"/>
  <c r="H22" i="124"/>
  <c r="D25" i="124"/>
  <c r="E25" i="124"/>
  <c r="H25" i="124"/>
  <c r="D28" i="124"/>
  <c r="E28" i="124"/>
  <c r="H28" i="124"/>
  <c r="D31" i="124"/>
  <c r="E31" i="124"/>
  <c r="H31" i="124"/>
  <c r="D34" i="124"/>
  <c r="E34" i="124"/>
  <c r="H34" i="124"/>
  <c r="D35" i="124"/>
  <c r="E35" i="124"/>
  <c r="H35" i="124"/>
  <c r="D36" i="124"/>
  <c r="E36" i="124"/>
  <c r="H36" i="124"/>
  <c r="D37" i="124"/>
  <c r="E37" i="124"/>
  <c r="H37" i="124"/>
  <c r="D38" i="124"/>
  <c r="E38" i="124"/>
  <c r="H38" i="124"/>
  <c r="D43" i="124"/>
  <c r="E43" i="124"/>
  <c r="H43" i="124"/>
  <c r="D46" i="124"/>
  <c r="E46" i="124"/>
  <c r="H46" i="124"/>
  <c r="D40" i="124"/>
  <c r="E40" i="124"/>
  <c r="H40" i="124"/>
  <c r="D41" i="124"/>
  <c r="E41" i="124"/>
  <c r="H41" i="124"/>
  <c r="I51" i="124"/>
  <c r="I52" i="124"/>
  <c r="D54" i="124"/>
  <c r="E54" i="124"/>
  <c r="H54" i="124"/>
  <c r="D55" i="124"/>
  <c r="E55" i="124"/>
  <c r="H55" i="124"/>
  <c r="I57" i="124"/>
  <c r="C80" i="125" s="1"/>
  <c r="I56" i="124"/>
  <c r="C79" i="125" s="1"/>
  <c r="BC47" i="124"/>
  <c r="J75" i="125"/>
  <c r="J24" i="125" s="1"/>
  <c r="AT44" i="124"/>
  <c r="AU44" i="124"/>
  <c r="AX44" i="124"/>
  <c r="AT47" i="124"/>
  <c r="AU47" i="124"/>
  <c r="AX47" i="124"/>
  <c r="I75" i="125"/>
  <c r="I24" i="125" s="1"/>
  <c r="N44" i="124"/>
  <c r="N47" i="124"/>
  <c r="BD44" i="124"/>
  <c r="BD47" i="124"/>
  <c r="D44" i="124"/>
  <c r="E44" i="124"/>
  <c r="H44" i="124"/>
  <c r="D47" i="124"/>
  <c r="E47" i="124"/>
  <c r="H47" i="124"/>
  <c r="G50" i="125"/>
  <c r="J50" i="125" s="1"/>
  <c r="J28" i="125" s="1"/>
  <c r="AA94" i="123"/>
  <c r="G59" i="125"/>
  <c r="J59" i="125" s="1"/>
  <c r="J32" i="125" s="1"/>
  <c r="G61" i="125"/>
  <c r="J61" i="125" s="1"/>
  <c r="W20" i="123"/>
  <c r="W21" i="123"/>
  <c r="W22" i="123"/>
  <c r="W24" i="123"/>
  <c r="AB24" i="123" s="1"/>
  <c r="W27" i="123"/>
  <c r="W28" i="123"/>
  <c r="W29" i="123"/>
  <c r="AB29" i="123" s="1"/>
  <c r="W30" i="123"/>
  <c r="AB30" i="123" s="1"/>
  <c r="AC30" i="123" s="1"/>
  <c r="D105" i="121" s="1"/>
  <c r="W31" i="123"/>
  <c r="W33" i="123"/>
  <c r="W34" i="123"/>
  <c r="AB34" i="123" s="1"/>
  <c r="W35" i="123"/>
  <c r="AB35" i="123" s="1"/>
  <c r="AC35" i="123" s="1"/>
  <c r="D110" i="121" s="1"/>
  <c r="W36" i="123"/>
  <c r="W37" i="123"/>
  <c r="W40" i="123"/>
  <c r="W41" i="123"/>
  <c r="AB41" i="123" s="1"/>
  <c r="AC41" i="123" s="1"/>
  <c r="D116" i="121" s="1"/>
  <c r="W42" i="123"/>
  <c r="W44" i="123"/>
  <c r="W46" i="123"/>
  <c r="W47" i="123"/>
  <c r="AB47" i="123" s="1"/>
  <c r="W49" i="123"/>
  <c r="W52" i="123"/>
  <c r="W53" i="123"/>
  <c r="AB53" i="123" s="1"/>
  <c r="W54" i="123"/>
  <c r="AB54" i="123" s="1"/>
  <c r="AC54" i="123" s="1"/>
  <c r="D127" i="121" s="1"/>
  <c r="W55" i="123"/>
  <c r="W56" i="123"/>
  <c r="W58" i="123"/>
  <c r="AB58" i="123" s="1"/>
  <c r="W59" i="123"/>
  <c r="AB59" i="123" s="1"/>
  <c r="AC59" i="123" s="1"/>
  <c r="D132" i="121" s="1"/>
  <c r="W60" i="123"/>
  <c r="W61" i="123"/>
  <c r="W62" i="123"/>
  <c r="AB62" i="123" s="1"/>
  <c r="W63" i="123"/>
  <c r="AB63" i="123" s="1"/>
  <c r="AC63" i="123" s="1"/>
  <c r="D136" i="121" s="1"/>
  <c r="W64" i="123"/>
  <c r="W77" i="123"/>
  <c r="W79" i="123"/>
  <c r="AB79" i="123" s="1"/>
  <c r="W81" i="123"/>
  <c r="AB81" i="123" s="1"/>
  <c r="AC81" i="123" s="1"/>
  <c r="D154" i="121" s="1"/>
  <c r="W82" i="123"/>
  <c r="W83" i="123"/>
  <c r="W84" i="123"/>
  <c r="AB84" i="123" s="1"/>
  <c r="W85" i="123"/>
  <c r="AB85" i="123" s="1"/>
  <c r="AC85" i="123" s="1"/>
  <c r="D158" i="121" s="1"/>
  <c r="W87" i="123"/>
  <c r="W88" i="123"/>
  <c r="W89" i="123"/>
  <c r="AB89" i="123" s="1"/>
  <c r="W90" i="123"/>
  <c r="AB90" i="123" s="1"/>
  <c r="W92" i="123"/>
  <c r="W93" i="123"/>
  <c r="W95" i="123"/>
  <c r="W96" i="123"/>
  <c r="W97" i="123"/>
  <c r="W101" i="123"/>
  <c r="W102" i="123"/>
  <c r="AB102" i="123" s="1"/>
  <c r="W103" i="123"/>
  <c r="AB103" i="123" s="1"/>
  <c r="D172" i="121" s="1"/>
  <c r="W104" i="123"/>
  <c r="W105" i="123"/>
  <c r="W106" i="123"/>
  <c r="AB106" i="123" s="1"/>
  <c r="W107" i="123"/>
  <c r="AB107" i="123" s="1"/>
  <c r="W109" i="123"/>
  <c r="W110" i="123"/>
  <c r="W111" i="123"/>
  <c r="AB111" i="123" s="1"/>
  <c r="W114" i="123"/>
  <c r="AB114" i="123" s="1"/>
  <c r="W115" i="123"/>
  <c r="W116" i="123"/>
  <c r="W118" i="123"/>
  <c r="AB118" i="123" s="1"/>
  <c r="W119" i="123"/>
  <c r="AB119" i="123" s="1"/>
  <c r="W120" i="123"/>
  <c r="W122" i="123"/>
  <c r="W123" i="123"/>
  <c r="AB123" i="123" s="1"/>
  <c r="W124" i="123"/>
  <c r="AB124" i="123" s="1"/>
  <c r="AC124" i="123" s="1"/>
  <c r="D182" i="121" s="1"/>
  <c r="W125" i="123"/>
  <c r="W126" i="123"/>
  <c r="W127" i="123"/>
  <c r="AB127" i="123" s="1"/>
  <c r="W128" i="123"/>
  <c r="AB128" i="123" s="1"/>
  <c r="AC128" i="123" s="1"/>
  <c r="D186" i="121" s="1"/>
  <c r="W130" i="123"/>
  <c r="W131" i="123"/>
  <c r="W132" i="123"/>
  <c r="AB132" i="123" s="1"/>
  <c r="W133" i="123"/>
  <c r="AB133" i="123" s="1"/>
  <c r="W135" i="123"/>
  <c r="W136" i="123"/>
  <c r="W137" i="123"/>
  <c r="F59" i="125" s="1"/>
  <c r="W140" i="123"/>
  <c r="AB140" i="123" s="1"/>
  <c r="W141" i="123"/>
  <c r="F61" i="125" s="1"/>
  <c r="AF18" i="123"/>
  <c r="AF57" i="123"/>
  <c r="AF80" i="123"/>
  <c r="AF86" i="123"/>
  <c r="AF91" i="123"/>
  <c r="AF94" i="123"/>
  <c r="AF121" i="123"/>
  <c r="AF129" i="123"/>
  <c r="AF134" i="123"/>
  <c r="M57" i="123"/>
  <c r="D50" i="125"/>
  <c r="D28" i="125" s="1"/>
  <c r="M134" i="123"/>
  <c r="D60" i="125"/>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5" i="123" s="1"/>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I140" i="123"/>
  <c r="C60" i="125" s="1"/>
  <c r="I141" i="123"/>
  <c r="C61" i="125" s="1"/>
  <c r="D58" i="125"/>
  <c r="B81" i="125"/>
  <c r="E58" i="127"/>
  <c r="F379" i="121" s="1"/>
  <c r="N51" i="127"/>
  <c r="M51" i="127"/>
  <c r="L51" i="127"/>
  <c r="K51" i="127"/>
  <c r="J51" i="127"/>
  <c r="I51" i="127"/>
  <c r="H51" i="127"/>
  <c r="G51" i="127"/>
  <c r="F51" i="127"/>
  <c r="E51" i="127"/>
  <c r="E42" i="127"/>
  <c r="N8" i="127"/>
  <c r="O368" i="121" s="1"/>
  <c r="M8" i="127"/>
  <c r="L8" i="127"/>
  <c r="M368" i="121" s="1"/>
  <c r="K8" i="127"/>
  <c r="J8" i="127"/>
  <c r="K368" i="121" s="1"/>
  <c r="AH139" i="123"/>
  <c r="AG139" i="123"/>
  <c r="AB197" i="121" s="1"/>
  <c r="AF139" i="123"/>
  <c r="AE139" i="123"/>
  <c r="AD139" i="123"/>
  <c r="W138" i="123"/>
  <c r="AB138" i="123" s="1"/>
  <c r="V139" i="123"/>
  <c r="U139" i="123"/>
  <c r="T139" i="123"/>
  <c r="S139" i="123"/>
  <c r="Q197" i="121" s="1"/>
  <c r="R139" i="123"/>
  <c r="Q139" i="123"/>
  <c r="H139" i="123"/>
  <c r="G139" i="123"/>
  <c r="H197" i="121" s="1"/>
  <c r="F139" i="123"/>
  <c r="E139" i="123"/>
  <c r="D139" i="123"/>
  <c r="C139" i="123"/>
  <c r="E122" i="56"/>
  <c r="D122" i="56"/>
  <c r="E115" i="56"/>
  <c r="D115" i="56"/>
  <c r="C53" i="1"/>
  <c r="C48" i="1"/>
  <c r="J231" i="30"/>
  <c r="N231" i="30" s="1"/>
  <c r="O231" i="30" s="1"/>
  <c r="Q231" i="30" s="1"/>
  <c r="F231" i="30"/>
  <c r="D43" i="121"/>
  <c r="C59" i="121"/>
  <c r="C55" i="121"/>
  <c r="C53" i="121"/>
  <c r="C52" i="121"/>
  <c r="C49" i="121"/>
  <c r="C48" i="121"/>
  <c r="H43" i="121"/>
  <c r="G43" i="121"/>
  <c r="F43" i="121"/>
  <c r="C47" i="121"/>
  <c r="C46" i="121"/>
  <c r="I247" i="141"/>
  <c r="F64" i="121" s="1"/>
  <c r="I248" i="141"/>
  <c r="F65" i="121" s="1"/>
  <c r="I249" i="141"/>
  <c r="K134" i="141"/>
  <c r="H58" i="121" s="1"/>
  <c r="K117" i="141"/>
  <c r="H57" i="121" s="1"/>
  <c r="K86" i="141"/>
  <c r="H56" i="121" s="1"/>
  <c r="I20" i="141"/>
  <c r="F50" i="121" s="1"/>
  <c r="F49" i="121"/>
  <c r="P174" i="141"/>
  <c r="L174" i="141"/>
  <c r="K31" i="141"/>
  <c r="H52" i="121" s="1"/>
  <c r="C20" i="141"/>
  <c r="C50" i="121" s="1"/>
  <c r="H157" i="141"/>
  <c r="E59" i="121" s="1"/>
  <c r="I18" i="141"/>
  <c r="F48" i="121" s="1"/>
  <c r="K34" i="141"/>
  <c r="H53" i="121" s="1"/>
  <c r="H18" i="141"/>
  <c r="E48" i="121" s="1"/>
  <c r="I243" i="141"/>
  <c r="F60" i="121" s="1"/>
  <c r="I244" i="141"/>
  <c r="F61" i="121" s="1"/>
  <c r="I245" i="141"/>
  <c r="K96" i="141"/>
  <c r="I246" i="141" s="1"/>
  <c r="F63" i="121" s="1"/>
  <c r="G310" i="141"/>
  <c r="D67" i="121" s="1"/>
  <c r="G311" i="141"/>
  <c r="G312" i="141"/>
  <c r="G373" i="141"/>
  <c r="D70" i="121" s="1"/>
  <c r="G374" i="141"/>
  <c r="D71" i="121" s="1"/>
  <c r="G375" i="141"/>
  <c r="D72" i="121" s="1"/>
  <c r="J79" i="141"/>
  <c r="G55" i="121" s="1"/>
  <c r="K79" i="141"/>
  <c r="H55" i="121" s="1"/>
  <c r="I79" i="141"/>
  <c r="F55" i="121" s="1"/>
  <c r="K78" i="141"/>
  <c r="J78" i="141"/>
  <c r="I74" i="141"/>
  <c r="J48" i="141"/>
  <c r="G54" i="121" s="1"/>
  <c r="C16" i="92"/>
  <c r="C48" i="141"/>
  <c r="C54" i="121" s="1"/>
  <c r="J17" i="141"/>
  <c r="G47" i="121" s="1"/>
  <c r="J16" i="141"/>
  <c r="G46" i="121" s="1"/>
  <c r="J11" i="141"/>
  <c r="J10" i="141"/>
  <c r="G44" i="121" s="1"/>
  <c r="K8" i="141"/>
  <c r="M48" i="112"/>
  <c r="M47" i="112"/>
  <c r="M46" i="112"/>
  <c r="C197" i="123"/>
  <c r="E200" i="121" s="1"/>
  <c r="D193" i="123"/>
  <c r="D201" i="123"/>
  <c r="D200" i="123" s="1"/>
  <c r="F18" i="112"/>
  <c r="F24" i="112"/>
  <c r="F29" i="112"/>
  <c r="D36" i="125"/>
  <c r="E193" i="123"/>
  <c r="E200" i="123"/>
  <c r="I19" i="112"/>
  <c r="I20" i="112"/>
  <c r="I21" i="112"/>
  <c r="I22" i="112"/>
  <c r="I18" i="112"/>
  <c r="I25" i="112"/>
  <c r="I26" i="112"/>
  <c r="I27" i="112"/>
  <c r="I24" i="112"/>
  <c r="I28" i="112"/>
  <c r="I29" i="112"/>
  <c r="F36" i="125"/>
  <c r="K20" i="112"/>
  <c r="K22" i="112"/>
  <c r="K18" i="112"/>
  <c r="K26" i="112"/>
  <c r="K27" i="112"/>
  <c r="K24" i="112"/>
  <c r="K28" i="112"/>
  <c r="K29" i="112"/>
  <c r="J36" i="125"/>
  <c r="I22" i="125"/>
  <c r="I37" i="125"/>
  <c r="F193" i="123"/>
  <c r="J18" i="112"/>
  <c r="J24" i="112"/>
  <c r="J29" i="112"/>
  <c r="G36" i="125"/>
  <c r="C98" i="121"/>
  <c r="C18" i="112"/>
  <c r="C24" i="112"/>
  <c r="C29" i="112"/>
  <c r="D18" i="112"/>
  <c r="D24" i="112"/>
  <c r="D29" i="112"/>
  <c r="E19" i="112"/>
  <c r="E20" i="112"/>
  <c r="E21" i="112"/>
  <c r="E22" i="112"/>
  <c r="E18" i="112"/>
  <c r="E28" i="112"/>
  <c r="E29" i="112"/>
  <c r="G18" i="112"/>
  <c r="G24" i="112"/>
  <c r="G29" i="112"/>
  <c r="H18" i="112"/>
  <c r="H24" i="112"/>
  <c r="H29" i="112"/>
  <c r="AL53" i="124"/>
  <c r="AC53" i="124"/>
  <c r="AD53" i="124"/>
  <c r="AG53" i="124"/>
  <c r="T48" i="124"/>
  <c r="S48" i="124"/>
  <c r="R48" i="124"/>
  <c r="Q48" i="124"/>
  <c r="P48" i="124"/>
  <c r="AR48" i="124"/>
  <c r="AQ48" i="124"/>
  <c r="AP48" i="124"/>
  <c r="AO48" i="124"/>
  <c r="AA48" i="124"/>
  <c r="Z48" i="124"/>
  <c r="AG129" i="123"/>
  <c r="AE129" i="123"/>
  <c r="AD129" i="123"/>
  <c r="V129" i="123"/>
  <c r="U129" i="123"/>
  <c r="T129" i="123"/>
  <c r="S129" i="123"/>
  <c r="R129" i="123"/>
  <c r="Q129" i="123"/>
  <c r="D96" i="56"/>
  <c r="E104" i="56" s="1"/>
  <c r="D98" i="56"/>
  <c r="D99" i="56"/>
  <c r="D101" i="56"/>
  <c r="S117" i="123"/>
  <c r="AL160" i="123"/>
  <c r="AL163" i="123"/>
  <c r="AL166" i="123"/>
  <c r="AL170" i="123"/>
  <c r="AL173" i="123"/>
  <c r="AL176" i="123"/>
  <c r="AL180" i="123"/>
  <c r="AL183" i="123"/>
  <c r="AL186" i="123"/>
  <c r="AK160" i="123"/>
  <c r="AK163" i="123"/>
  <c r="AK166" i="123"/>
  <c r="AK170" i="123"/>
  <c r="AK173" i="123"/>
  <c r="AK176" i="123"/>
  <c r="AK180" i="123"/>
  <c r="AK183" i="123"/>
  <c r="AK186" i="123"/>
  <c r="AJ160" i="123"/>
  <c r="AJ163" i="123"/>
  <c r="AJ166" i="123"/>
  <c r="AJ170" i="123"/>
  <c r="AJ173" i="123"/>
  <c r="AJ176" i="123"/>
  <c r="AJ180" i="123"/>
  <c r="AJ183" i="123"/>
  <c r="AJ186" i="123"/>
  <c r="AI160" i="123"/>
  <c r="AI163" i="123"/>
  <c r="AI166" i="123"/>
  <c r="AI170" i="123"/>
  <c r="AI173" i="123"/>
  <c r="AI176" i="123"/>
  <c r="AI180" i="123"/>
  <c r="AI183" i="123"/>
  <c r="AI186" i="123"/>
  <c r="AH160" i="123"/>
  <c r="AH163" i="123"/>
  <c r="AH166" i="123"/>
  <c r="AH170" i="123"/>
  <c r="AH173" i="123"/>
  <c r="AH176" i="123"/>
  <c r="AH180" i="123"/>
  <c r="AH183" i="123"/>
  <c r="AH186" i="123"/>
  <c r="AG160" i="123"/>
  <c r="AG163" i="123"/>
  <c r="AG166" i="123"/>
  <c r="AG170" i="123"/>
  <c r="AG173" i="123"/>
  <c r="AG176" i="123"/>
  <c r="AG180" i="123"/>
  <c r="AG183" i="123"/>
  <c r="AG186" i="123"/>
  <c r="AC160" i="123"/>
  <c r="AC163" i="123"/>
  <c r="AC166" i="123"/>
  <c r="AC170" i="123"/>
  <c r="AC173" i="123"/>
  <c r="AC176" i="123"/>
  <c r="AC180" i="123"/>
  <c r="AC183" i="123"/>
  <c r="AC186" i="123"/>
  <c r="AB160" i="123"/>
  <c r="AB163" i="123"/>
  <c r="AB166" i="123"/>
  <c r="AB170" i="123"/>
  <c r="AB173" i="123"/>
  <c r="AB176" i="123"/>
  <c r="AB180" i="123"/>
  <c r="AB183" i="123"/>
  <c r="AB186" i="123"/>
  <c r="AA160" i="123"/>
  <c r="AA163" i="123"/>
  <c r="AA166" i="123"/>
  <c r="AA170" i="123"/>
  <c r="AA173" i="123"/>
  <c r="AA176" i="123"/>
  <c r="AA180" i="123"/>
  <c r="AA183" i="123"/>
  <c r="AA186" i="123"/>
  <c r="Z160" i="123"/>
  <c r="Z163" i="123"/>
  <c r="Z166" i="123"/>
  <c r="Z170" i="123"/>
  <c r="Z173" i="123"/>
  <c r="Z176" i="123"/>
  <c r="Z180" i="123"/>
  <c r="Z183" i="123"/>
  <c r="Z186" i="123"/>
  <c r="Y160" i="123"/>
  <c r="Y163" i="123"/>
  <c r="Y166" i="123"/>
  <c r="Y170" i="123"/>
  <c r="Y173" i="123"/>
  <c r="Y176" i="123"/>
  <c r="Y180" i="123"/>
  <c r="Y183" i="123"/>
  <c r="Y186" i="123"/>
  <c r="X160" i="123"/>
  <c r="X163" i="123"/>
  <c r="X166" i="123"/>
  <c r="X170" i="123"/>
  <c r="X173" i="123"/>
  <c r="X176" i="123"/>
  <c r="X180" i="123"/>
  <c r="X183" i="123"/>
  <c r="X186" i="123"/>
  <c r="T160" i="123"/>
  <c r="T163" i="123"/>
  <c r="T166" i="123"/>
  <c r="T170" i="123"/>
  <c r="T173" i="123"/>
  <c r="T176" i="123"/>
  <c r="T180" i="123"/>
  <c r="T183" i="123"/>
  <c r="T186" i="123"/>
  <c r="S160" i="123"/>
  <c r="S163" i="123"/>
  <c r="S166" i="123"/>
  <c r="S170" i="123"/>
  <c r="S173" i="123"/>
  <c r="S176" i="123"/>
  <c r="S180" i="123"/>
  <c r="S183" i="123"/>
  <c r="S186" i="123"/>
  <c r="R160" i="123"/>
  <c r="R163" i="123"/>
  <c r="R166" i="123"/>
  <c r="R170" i="123"/>
  <c r="R173" i="123"/>
  <c r="R176" i="123"/>
  <c r="R180" i="123"/>
  <c r="R183" i="123"/>
  <c r="R186" i="123"/>
  <c r="Q160" i="123"/>
  <c r="Q163" i="123"/>
  <c r="Q166" i="123"/>
  <c r="Q170" i="123"/>
  <c r="Q173" i="123"/>
  <c r="Q176" i="123"/>
  <c r="Q180" i="123"/>
  <c r="Q183" i="123"/>
  <c r="Q186" i="123"/>
  <c r="P160" i="123"/>
  <c r="P163" i="123"/>
  <c r="P166" i="123"/>
  <c r="P170" i="123"/>
  <c r="P173" i="123"/>
  <c r="P176" i="123"/>
  <c r="P180" i="123"/>
  <c r="P183" i="123"/>
  <c r="P186" i="123"/>
  <c r="O160" i="123"/>
  <c r="O163" i="123"/>
  <c r="O166" i="123"/>
  <c r="O170" i="123"/>
  <c r="O173" i="123"/>
  <c r="O176" i="123"/>
  <c r="O180" i="123"/>
  <c r="O183" i="123"/>
  <c r="O186" i="123"/>
  <c r="K160" i="123"/>
  <c r="K163" i="123"/>
  <c r="K166" i="123"/>
  <c r="K170" i="123"/>
  <c r="K173" i="123"/>
  <c r="K176" i="123"/>
  <c r="K180" i="123"/>
  <c r="K183" i="123"/>
  <c r="K186" i="123"/>
  <c r="J160" i="123"/>
  <c r="J163" i="123"/>
  <c r="J166" i="123"/>
  <c r="J170" i="123"/>
  <c r="J173" i="123"/>
  <c r="J176" i="123"/>
  <c r="J180" i="123"/>
  <c r="J183" i="123"/>
  <c r="J186" i="123"/>
  <c r="I160" i="123"/>
  <c r="I163" i="123"/>
  <c r="I166" i="123"/>
  <c r="I170" i="123"/>
  <c r="I173" i="123"/>
  <c r="I176" i="123"/>
  <c r="I180" i="123"/>
  <c r="I183" i="123"/>
  <c r="I186" i="123"/>
  <c r="H160" i="123"/>
  <c r="H163" i="123"/>
  <c r="H166" i="123"/>
  <c r="H170" i="123"/>
  <c r="H173" i="123"/>
  <c r="H176" i="123"/>
  <c r="H180" i="123"/>
  <c r="H183" i="123"/>
  <c r="H186" i="123"/>
  <c r="G160" i="123"/>
  <c r="G163" i="123"/>
  <c r="G166" i="123"/>
  <c r="G170" i="123"/>
  <c r="G173" i="123"/>
  <c r="G176" i="123"/>
  <c r="G180" i="123"/>
  <c r="G183" i="123"/>
  <c r="G186" i="123"/>
  <c r="F160" i="123"/>
  <c r="F163" i="123"/>
  <c r="F166" i="123"/>
  <c r="F170" i="123"/>
  <c r="F173" i="123"/>
  <c r="F176" i="123"/>
  <c r="F180" i="123"/>
  <c r="F183" i="123"/>
  <c r="F186" i="123"/>
  <c r="AF160" i="123"/>
  <c r="AF163" i="123"/>
  <c r="AF166" i="123"/>
  <c r="AF180" i="123"/>
  <c r="AF183" i="123"/>
  <c r="AF186" i="123"/>
  <c r="AE160" i="123"/>
  <c r="AE163" i="123"/>
  <c r="AE166" i="123"/>
  <c r="AE180" i="123"/>
  <c r="AE183" i="123"/>
  <c r="AE186" i="123"/>
  <c r="AD160" i="123"/>
  <c r="AD163" i="123"/>
  <c r="AD166" i="123"/>
  <c r="AD180" i="123"/>
  <c r="AD183" i="123"/>
  <c r="AD186" i="123"/>
  <c r="W160" i="123"/>
  <c r="W163" i="123"/>
  <c r="W166" i="123"/>
  <c r="W180" i="123"/>
  <c r="W183" i="123"/>
  <c r="W186" i="123"/>
  <c r="V160" i="123"/>
  <c r="V163" i="123"/>
  <c r="V166" i="123"/>
  <c r="V180" i="123"/>
  <c r="V183" i="123"/>
  <c r="V186" i="123"/>
  <c r="U160" i="123"/>
  <c r="U163" i="123"/>
  <c r="U166" i="123"/>
  <c r="U180" i="123"/>
  <c r="U183" i="123"/>
  <c r="U186" i="123"/>
  <c r="N160" i="123"/>
  <c r="N163" i="123"/>
  <c r="N166" i="123"/>
  <c r="N180" i="123"/>
  <c r="N183" i="123"/>
  <c r="N186" i="123"/>
  <c r="M160" i="123"/>
  <c r="M163" i="123"/>
  <c r="M166" i="123"/>
  <c r="M180" i="123"/>
  <c r="M183" i="123"/>
  <c r="M186" i="123"/>
  <c r="L160" i="123"/>
  <c r="L163" i="123"/>
  <c r="L166" i="123"/>
  <c r="L180" i="123"/>
  <c r="L183" i="123"/>
  <c r="L186" i="123"/>
  <c r="E160" i="123"/>
  <c r="E163" i="123"/>
  <c r="E166" i="123"/>
  <c r="E180" i="123"/>
  <c r="E183" i="123"/>
  <c r="E186" i="123"/>
  <c r="D160" i="123"/>
  <c r="D163" i="123"/>
  <c r="D166" i="123"/>
  <c r="D180" i="123"/>
  <c r="D183" i="123"/>
  <c r="D186" i="123"/>
  <c r="C160" i="123"/>
  <c r="C163" i="123"/>
  <c r="C166" i="123"/>
  <c r="C180" i="123"/>
  <c r="C183" i="123"/>
  <c r="C186" i="123"/>
  <c r="C11" i="122"/>
  <c r="D93" i="125" s="1"/>
  <c r="G46" i="107"/>
  <c r="G56" i="107" s="1"/>
  <c r="G5" i="107" s="1"/>
  <c r="D94" i="125" s="1"/>
  <c r="D95" i="125"/>
  <c r="N18" i="123"/>
  <c r="N57" i="123"/>
  <c r="E47" i="125"/>
  <c r="N80" i="123"/>
  <c r="N86" i="123"/>
  <c r="E49" i="125" s="1"/>
  <c r="E50" i="125"/>
  <c r="N91" i="123"/>
  <c r="E51" i="125" s="1"/>
  <c r="N94" i="123"/>
  <c r="N121" i="123"/>
  <c r="N129" i="123"/>
  <c r="N134" i="123"/>
  <c r="E61" i="125"/>
  <c r="B59" i="125"/>
  <c r="E129" i="102"/>
  <c r="E130" i="102"/>
  <c r="F129" i="102"/>
  <c r="F130" i="102"/>
  <c r="E27" i="125"/>
  <c r="T71" i="124"/>
  <c r="V71" i="124" s="1"/>
  <c r="T69" i="124"/>
  <c r="V69" i="124" s="1"/>
  <c r="U68" i="124"/>
  <c r="Q68" i="124"/>
  <c r="P68" i="124"/>
  <c r="O68" i="124"/>
  <c r="N68" i="124"/>
  <c r="M68" i="124"/>
  <c r="AW46" i="124"/>
  <c r="AW47" i="124"/>
  <c r="AV46" i="124"/>
  <c r="AV47" i="124"/>
  <c r="U46" i="124"/>
  <c r="U47" i="124"/>
  <c r="U54" i="124"/>
  <c r="H50" i="124"/>
  <c r="G34" i="124"/>
  <c r="G35" i="124"/>
  <c r="G36" i="124"/>
  <c r="G37" i="124"/>
  <c r="G16" i="124"/>
  <c r="G17" i="124"/>
  <c r="G19" i="124"/>
  <c r="G22" i="124"/>
  <c r="G25" i="124"/>
  <c r="G28" i="124"/>
  <c r="G31" i="124"/>
  <c r="G38" i="124"/>
  <c r="G43" i="124"/>
  <c r="G46" i="124"/>
  <c r="G40" i="124"/>
  <c r="G41" i="124"/>
  <c r="G50" i="124"/>
  <c r="G54" i="124"/>
  <c r="G55" i="124"/>
  <c r="F46" i="124"/>
  <c r="F47" i="124"/>
  <c r="F16" i="124"/>
  <c r="F17" i="124"/>
  <c r="F34" i="124"/>
  <c r="F35" i="124"/>
  <c r="F36" i="124"/>
  <c r="F37" i="124"/>
  <c r="F43" i="124"/>
  <c r="F40" i="124"/>
  <c r="F41" i="124"/>
  <c r="F19" i="124"/>
  <c r="F22" i="124"/>
  <c r="F25" i="124"/>
  <c r="F28" i="124"/>
  <c r="F31" i="124"/>
  <c r="F38" i="124"/>
  <c r="F50" i="124"/>
  <c r="F54" i="124"/>
  <c r="F55" i="124"/>
  <c r="E50" i="124"/>
  <c r="D50" i="124"/>
  <c r="V64" i="124"/>
  <c r="K68" i="124"/>
  <c r="J68" i="124"/>
  <c r="AR50" i="124"/>
  <c r="AR61" i="124"/>
  <c r="AQ50" i="124"/>
  <c r="AQ61" i="124"/>
  <c r="AP50" i="124"/>
  <c r="AP61" i="124"/>
  <c r="AO50" i="124"/>
  <c r="AO61" i="124"/>
  <c r="AY58" i="124"/>
  <c r="CI58" i="124" s="1"/>
  <c r="D247" i="121" s="1"/>
  <c r="AT32" i="124"/>
  <c r="AU32" i="124"/>
  <c r="AX32" i="124"/>
  <c r="AT29" i="124"/>
  <c r="AU29" i="124"/>
  <c r="AX29" i="124"/>
  <c r="AT26" i="124"/>
  <c r="AU26" i="124"/>
  <c r="AX26" i="124"/>
  <c r="AT23" i="124"/>
  <c r="AU23" i="124"/>
  <c r="AX23" i="124"/>
  <c r="AT20" i="124"/>
  <c r="AU20" i="124"/>
  <c r="AX20" i="124"/>
  <c r="I138" i="123"/>
  <c r="I76" i="123"/>
  <c r="I75" i="123"/>
  <c r="AG80" i="123"/>
  <c r="P97" i="125"/>
  <c r="M97" i="125"/>
  <c r="AV16" i="124"/>
  <c r="AV17" i="124"/>
  <c r="AV19" i="124"/>
  <c r="AV22" i="124"/>
  <c r="AV25" i="124"/>
  <c r="AV28" i="124"/>
  <c r="AV31" i="124"/>
  <c r="AV34" i="124"/>
  <c r="AV36" i="124"/>
  <c r="AV37" i="124"/>
  <c r="AV38" i="124"/>
  <c r="AV43" i="124"/>
  <c r="AV40" i="124"/>
  <c r="AV41" i="124"/>
  <c r="AV54" i="124"/>
  <c r="AV55" i="124"/>
  <c r="E34" i="125"/>
  <c r="C193" i="123"/>
  <c r="C200" i="123"/>
  <c r="C36" i="125"/>
  <c r="F96" i="56"/>
  <c r="F98" i="56"/>
  <c r="F99" i="56"/>
  <c r="F101" i="56"/>
  <c r="D103" i="125"/>
  <c r="D112" i="125"/>
  <c r="C42" i="1"/>
  <c r="C45" i="1"/>
  <c r="C49" i="1"/>
  <c r="C50" i="1"/>
  <c r="C41" i="1"/>
  <c r="D6" i="123"/>
  <c r="D5" i="124"/>
  <c r="D6" i="124"/>
  <c r="D7" i="124"/>
  <c r="B80" i="125"/>
  <c r="B78" i="125"/>
  <c r="B77" i="125"/>
  <c r="B76" i="125"/>
  <c r="B68" i="125"/>
  <c r="B67" i="125"/>
  <c r="B58" i="125"/>
  <c r="B57" i="125"/>
  <c r="B56" i="125"/>
  <c r="B55" i="125"/>
  <c r="B54" i="125"/>
  <c r="B52" i="125"/>
  <c r="B51" i="125"/>
  <c r="B49" i="125"/>
  <c r="B48" i="125"/>
  <c r="B45" i="125"/>
  <c r="B44" i="125"/>
  <c r="B43" i="125"/>
  <c r="B152" i="123"/>
  <c r="C199" i="121" s="1"/>
  <c r="B82" i="124"/>
  <c r="C262" i="121" s="1"/>
  <c r="CH48" i="124"/>
  <c r="AF258" i="121" s="1"/>
  <c r="CH45" i="124"/>
  <c r="AF256" i="121"/>
  <c r="CG48" i="124"/>
  <c r="CF48" i="124"/>
  <c r="CE48" i="124"/>
  <c r="CD48" i="124"/>
  <c r="CG45" i="124"/>
  <c r="CF45" i="124"/>
  <c r="CE45" i="124"/>
  <c r="CD45" i="124"/>
  <c r="AE256" i="121"/>
  <c r="AD256" i="121"/>
  <c r="AC256" i="121"/>
  <c r="AB256" i="121"/>
  <c r="CC48" i="124"/>
  <c r="CC45" i="124"/>
  <c r="AA256" i="121"/>
  <c r="BP48" i="124"/>
  <c r="BP45" i="124"/>
  <c r="Z256" i="121"/>
  <c r="BJ48" i="124"/>
  <c r="BI48" i="124"/>
  <c r="BH48" i="124"/>
  <c r="BG48" i="124"/>
  <c r="BF48" i="124"/>
  <c r="BJ45" i="124"/>
  <c r="BI45" i="124"/>
  <c r="BH45" i="124"/>
  <c r="BG45" i="124"/>
  <c r="BF45" i="124"/>
  <c r="V256" i="121"/>
  <c r="U256" i="121"/>
  <c r="T256" i="121"/>
  <c r="S256" i="121"/>
  <c r="R256" i="121"/>
  <c r="Q258" i="121"/>
  <c r="AR45" i="124"/>
  <c r="AQ45" i="124"/>
  <c r="AP45" i="124"/>
  <c r="Q256" i="121"/>
  <c r="P256" i="121"/>
  <c r="O256" i="121"/>
  <c r="N258" i="121"/>
  <c r="AO45" i="124"/>
  <c r="N256" i="121"/>
  <c r="M256" i="121"/>
  <c r="L256" i="121"/>
  <c r="H256" i="121"/>
  <c r="G256" i="121"/>
  <c r="F256" i="121"/>
  <c r="E256" i="121"/>
  <c r="D256" i="121"/>
  <c r="CH33" i="124"/>
  <c r="AB254" i="121" s="1"/>
  <c r="CH30" i="124"/>
  <c r="AB253" i="121" s="1"/>
  <c r="CH27" i="124"/>
  <c r="AB252" i="121" s="1"/>
  <c r="CH24" i="124"/>
  <c r="AB251" i="121" s="1"/>
  <c r="CH21" i="124"/>
  <c r="AB250" i="121" s="1"/>
  <c r="AB249" i="121"/>
  <c r="CG33" i="124"/>
  <c r="CG30" i="124"/>
  <c r="CG27" i="124"/>
  <c r="CG24" i="124"/>
  <c r="CG21" i="124"/>
  <c r="AA249" i="121"/>
  <c r="CF33" i="124"/>
  <c r="CE33" i="124"/>
  <c r="CD33" i="124"/>
  <c r="CC33" i="124"/>
  <c r="CB33" i="124"/>
  <c r="BV33" i="124"/>
  <c r="BU33" i="124"/>
  <c r="BT33" i="124"/>
  <c r="BS33" i="124"/>
  <c r="BR33" i="124"/>
  <c r="CF30" i="124"/>
  <c r="CE30" i="124"/>
  <c r="CD30" i="124"/>
  <c r="CC30" i="124"/>
  <c r="CB30" i="124"/>
  <c r="BV30" i="124"/>
  <c r="BU30" i="124"/>
  <c r="BT30" i="124"/>
  <c r="BS30" i="124"/>
  <c r="BR30" i="124"/>
  <c r="CF27" i="124"/>
  <c r="CE27" i="124"/>
  <c r="CD27" i="124"/>
  <c r="CC27" i="124"/>
  <c r="CB27" i="124"/>
  <c r="BV27" i="124"/>
  <c r="BU27" i="124"/>
  <c r="BT27" i="124"/>
  <c r="BS27" i="124"/>
  <c r="BR27" i="124"/>
  <c r="CF24" i="124"/>
  <c r="CE24" i="124"/>
  <c r="CD24" i="124"/>
  <c r="CC24" i="124"/>
  <c r="CB24" i="124"/>
  <c r="BV24" i="124"/>
  <c r="BU24" i="124"/>
  <c r="BT24" i="124"/>
  <c r="BS24" i="124"/>
  <c r="BR24" i="124"/>
  <c r="CF21" i="124"/>
  <c r="CE21" i="124"/>
  <c r="CD21" i="124"/>
  <c r="CC21" i="124"/>
  <c r="CB21" i="124"/>
  <c r="BV21" i="124"/>
  <c r="BU21" i="124"/>
  <c r="BT21" i="124"/>
  <c r="BS21" i="124"/>
  <c r="BR21" i="124"/>
  <c r="Z249" i="121"/>
  <c r="Y249" i="121"/>
  <c r="X249" i="121"/>
  <c r="W249" i="121"/>
  <c r="V249" i="121"/>
  <c r="R249" i="121"/>
  <c r="Q249" i="121"/>
  <c r="P249" i="121"/>
  <c r="O249" i="121"/>
  <c r="N249" i="121"/>
  <c r="P45" i="124"/>
  <c r="Q45" i="124"/>
  <c r="R45" i="124"/>
  <c r="S45" i="124"/>
  <c r="T45" i="124"/>
  <c r="Z45" i="124"/>
  <c r="D258" i="121"/>
  <c r="E258" i="121"/>
  <c r="F258" i="121"/>
  <c r="G258" i="121"/>
  <c r="H258" i="121"/>
  <c r="L258" i="121"/>
  <c r="D260" i="121"/>
  <c r="E260" i="121"/>
  <c r="F260" i="121"/>
  <c r="G260" i="121"/>
  <c r="H260" i="121"/>
  <c r="I260" i="121"/>
  <c r="D59" i="124"/>
  <c r="D261" i="121" s="1"/>
  <c r="E59" i="124"/>
  <c r="E261" i="121" s="1"/>
  <c r="F59" i="124"/>
  <c r="F261" i="121" s="1"/>
  <c r="G59" i="124"/>
  <c r="G261" i="121" s="1"/>
  <c r="H59" i="124"/>
  <c r="H261" i="121" s="1"/>
  <c r="D80" i="124"/>
  <c r="D81" i="124"/>
  <c r="E80" i="124"/>
  <c r="E81" i="124"/>
  <c r="G80" i="124"/>
  <c r="G81" i="124"/>
  <c r="H80" i="124"/>
  <c r="H81" i="124"/>
  <c r="J80" i="124"/>
  <c r="J81" i="124"/>
  <c r="D264" i="121"/>
  <c r="E264" i="121"/>
  <c r="F264" i="121"/>
  <c r="G264" i="121"/>
  <c r="H264" i="121"/>
  <c r="I264" i="121"/>
  <c r="J264" i="121"/>
  <c r="K264" i="121"/>
  <c r="F203" i="121"/>
  <c r="D203" i="121"/>
  <c r="D246" i="121"/>
  <c r="F241" i="121"/>
  <c r="D240" i="121"/>
  <c r="AV44" i="124"/>
  <c r="BC32" i="124"/>
  <c r="BD32" i="124"/>
  <c r="AV32" i="124"/>
  <c r="BC29" i="124"/>
  <c r="BD29" i="124"/>
  <c r="AV29" i="124"/>
  <c r="BC26" i="124"/>
  <c r="BD26" i="124"/>
  <c r="AV26" i="124"/>
  <c r="BC23" i="124"/>
  <c r="BD23" i="124"/>
  <c r="AV23" i="124"/>
  <c r="BD20" i="124"/>
  <c r="AV20" i="124"/>
  <c r="F202" i="121"/>
  <c r="D202" i="121"/>
  <c r="C247" i="121"/>
  <c r="C246" i="121"/>
  <c r="C245" i="121"/>
  <c r="C244" i="121"/>
  <c r="C243" i="121"/>
  <c r="C242" i="121"/>
  <c r="C241" i="121"/>
  <c r="C240" i="121"/>
  <c r="C239" i="121"/>
  <c r="C238" i="121"/>
  <c r="B48" i="124"/>
  <c r="C237" i="121" s="1"/>
  <c r="C236" i="121"/>
  <c r="C235" i="121"/>
  <c r="B45" i="124"/>
  <c r="C234" i="121" s="1"/>
  <c r="C233" i="121"/>
  <c r="C232" i="121"/>
  <c r="C231" i="121"/>
  <c r="C230" i="121"/>
  <c r="C229" i="121"/>
  <c r="C228" i="121"/>
  <c r="C227" i="121"/>
  <c r="C226" i="121"/>
  <c r="C225" i="121"/>
  <c r="C224" i="121"/>
  <c r="C223" i="121"/>
  <c r="B33" i="124"/>
  <c r="C222" i="121" s="1"/>
  <c r="C221" i="121"/>
  <c r="C220" i="121"/>
  <c r="B30" i="124"/>
  <c r="C219" i="121" s="1"/>
  <c r="C218" i="121"/>
  <c r="C217" i="121"/>
  <c r="B27" i="124"/>
  <c r="C216" i="121" s="1"/>
  <c r="C215" i="121"/>
  <c r="C214" i="121"/>
  <c r="B24" i="124"/>
  <c r="C213" i="121" s="1"/>
  <c r="C212" i="121"/>
  <c r="C211" i="121"/>
  <c r="B21" i="124"/>
  <c r="C210" i="121" s="1"/>
  <c r="C209" i="121"/>
  <c r="C208" i="121"/>
  <c r="C207" i="121"/>
  <c r="C206" i="121"/>
  <c r="C205" i="121"/>
  <c r="C204" i="121"/>
  <c r="AN33" i="124"/>
  <c r="AM33" i="124"/>
  <c r="AG33" i="124"/>
  <c r="AF33" i="124"/>
  <c r="AE33" i="124"/>
  <c r="AD33" i="124"/>
  <c r="AC33" i="124"/>
  <c r="AN30" i="124"/>
  <c r="AM30" i="124"/>
  <c r="AG30" i="124"/>
  <c r="AF30" i="124"/>
  <c r="AE30" i="124"/>
  <c r="AD30" i="124"/>
  <c r="AC30" i="124"/>
  <c r="AN27" i="124"/>
  <c r="AM27" i="124"/>
  <c r="AG27" i="124"/>
  <c r="AF27" i="124"/>
  <c r="AE27" i="124"/>
  <c r="AD27" i="124"/>
  <c r="AC27" i="124"/>
  <c r="AN24" i="124"/>
  <c r="AM24" i="124"/>
  <c r="AG24" i="124"/>
  <c r="AF24" i="124"/>
  <c r="AE24" i="124"/>
  <c r="AD24" i="124"/>
  <c r="AC24" i="124"/>
  <c r="AN21" i="124"/>
  <c r="AM21" i="124"/>
  <c r="AG21" i="124"/>
  <c r="AF21" i="124"/>
  <c r="AE21" i="124"/>
  <c r="AD21" i="124"/>
  <c r="AC21" i="124"/>
  <c r="AA45" i="124"/>
  <c r="M258" i="121"/>
  <c r="M249" i="121"/>
  <c r="L249" i="121"/>
  <c r="H249" i="121"/>
  <c r="K80" i="124"/>
  <c r="K81" i="124"/>
  <c r="K260" i="121"/>
  <c r="B59" i="124"/>
  <c r="C261" i="121" s="1"/>
  <c r="J149" i="123"/>
  <c r="J152" i="123" s="1"/>
  <c r="K199" i="121" s="1"/>
  <c r="I149" i="123"/>
  <c r="J196" i="121"/>
  <c r="H150" i="123"/>
  <c r="H151" i="123"/>
  <c r="G149" i="123"/>
  <c r="H86" i="123"/>
  <c r="F149" i="123"/>
  <c r="G86" i="123"/>
  <c r="E149" i="123"/>
  <c r="F86" i="123"/>
  <c r="D149" i="123"/>
  <c r="D86" i="123"/>
  <c r="C149" i="123"/>
  <c r="C86" i="123"/>
  <c r="C200" i="121"/>
  <c r="S196" i="121"/>
  <c r="R196" i="121"/>
  <c r="Q196" i="121"/>
  <c r="P196" i="121"/>
  <c r="O196" i="121"/>
  <c r="N196" i="121"/>
  <c r="L196" i="121"/>
  <c r="K196" i="121"/>
  <c r="I196" i="121"/>
  <c r="H196" i="121"/>
  <c r="G196" i="121"/>
  <c r="F196" i="121"/>
  <c r="E196" i="121"/>
  <c r="D196" i="121"/>
  <c r="AC197" i="121"/>
  <c r="AA197" i="121"/>
  <c r="Z197" i="121"/>
  <c r="Y197" i="121"/>
  <c r="T197" i="121"/>
  <c r="S197" i="121"/>
  <c r="R197" i="121"/>
  <c r="P197" i="121"/>
  <c r="O197" i="121"/>
  <c r="I197" i="121"/>
  <c r="G197" i="121"/>
  <c r="F197" i="121"/>
  <c r="E197" i="121"/>
  <c r="AC133" i="123"/>
  <c r="D191" i="121" s="1"/>
  <c r="AC132" i="123"/>
  <c r="D190" i="121" s="1"/>
  <c r="AC127" i="123"/>
  <c r="D185" i="121" s="1"/>
  <c r="AC123" i="123"/>
  <c r="D181" i="121" s="1"/>
  <c r="D175" i="121"/>
  <c r="D171" i="121"/>
  <c r="AC89" i="123"/>
  <c r="D162" i="121" s="1"/>
  <c r="AC84" i="123"/>
  <c r="D157" i="121" s="1"/>
  <c r="W76" i="123"/>
  <c r="AB76" i="123" s="1"/>
  <c r="AC76" i="123" s="1"/>
  <c r="D149" i="121" s="1"/>
  <c r="W75" i="123"/>
  <c r="AB75" i="123" s="1"/>
  <c r="AC75" i="123" s="1"/>
  <c r="D148" i="121" s="1"/>
  <c r="W73" i="123"/>
  <c r="AB73" i="123" s="1"/>
  <c r="AC73" i="123" s="1"/>
  <c r="D146" i="121" s="1"/>
  <c r="W72" i="123"/>
  <c r="W71" i="123"/>
  <c r="AB71" i="123" s="1"/>
  <c r="AC71" i="123" s="1"/>
  <c r="D144" i="121" s="1"/>
  <c r="W70" i="123"/>
  <c r="AB70" i="123" s="1"/>
  <c r="AC70" i="123" s="1"/>
  <c r="D143" i="121" s="1"/>
  <c r="W69" i="123"/>
  <c r="AB69" i="123" s="1"/>
  <c r="AC69" i="123" s="1"/>
  <c r="D142" i="121" s="1"/>
  <c r="W68" i="123"/>
  <c r="AC62" i="123"/>
  <c r="D135" i="121" s="1"/>
  <c r="AC58" i="123"/>
  <c r="D131" i="121" s="1"/>
  <c r="AC53" i="123"/>
  <c r="D126" i="121" s="1"/>
  <c r="AC47" i="123"/>
  <c r="D121" i="121" s="1"/>
  <c r="AC34" i="123"/>
  <c r="D109" i="121" s="1"/>
  <c r="AC29" i="123"/>
  <c r="D104" i="121" s="1"/>
  <c r="C198" i="121"/>
  <c r="B139" i="123"/>
  <c r="C197" i="121" s="1"/>
  <c r="C194" i="121"/>
  <c r="C193" i="121"/>
  <c r="C192" i="121"/>
  <c r="C191" i="121"/>
  <c r="C190" i="121"/>
  <c r="C189" i="121"/>
  <c r="C188" i="121"/>
  <c r="C187" i="121"/>
  <c r="C186" i="121"/>
  <c r="C185" i="121"/>
  <c r="C184" i="121"/>
  <c r="C183" i="121"/>
  <c r="C182" i="121"/>
  <c r="C181" i="121"/>
  <c r="C180" i="121"/>
  <c r="C179" i="121"/>
  <c r="C177" i="121"/>
  <c r="C176" i="121"/>
  <c r="C175" i="121"/>
  <c r="C174" i="121"/>
  <c r="C173"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D97" i="121"/>
  <c r="AA384" i="121"/>
  <c r="Z384" i="121"/>
  <c r="Y384" i="121"/>
  <c r="X384" i="121"/>
  <c r="W384" i="121"/>
  <c r="V384" i="121"/>
  <c r="U384" i="121"/>
  <c r="T384" i="121"/>
  <c r="S384" i="121"/>
  <c r="R384" i="121"/>
  <c r="Q384" i="121"/>
  <c r="P384" i="121"/>
  <c r="O384" i="121"/>
  <c r="N384" i="121"/>
  <c r="M384" i="121"/>
  <c r="L384" i="121"/>
  <c r="K384" i="121"/>
  <c r="J384" i="121"/>
  <c r="I384" i="121"/>
  <c r="H384" i="121"/>
  <c r="G384" i="121"/>
  <c r="F384" i="121"/>
  <c r="E384" i="121"/>
  <c r="D384" i="121"/>
  <c r="P264" i="121"/>
  <c r="O264" i="121"/>
  <c r="N264" i="121"/>
  <c r="M264" i="121"/>
  <c r="L264" i="121"/>
  <c r="C45" i="121"/>
  <c r="E43" i="121"/>
  <c r="E39" i="121"/>
  <c r="D39" i="121"/>
  <c r="H13" i="121"/>
  <c r="G13" i="121"/>
  <c r="F13" i="121"/>
  <c r="E13" i="121"/>
  <c r="D13" i="121"/>
  <c r="E9" i="121"/>
  <c r="D9" i="121"/>
  <c r="D3" i="121"/>
  <c r="D1" i="141"/>
  <c r="K65" i="141"/>
  <c r="K70" i="141" s="1"/>
  <c r="C58" i="121"/>
  <c r="C117" i="141"/>
  <c r="C57" i="121" s="1"/>
  <c r="C56" i="121"/>
  <c r="G45" i="121"/>
  <c r="C44" i="121"/>
  <c r="K128" i="141"/>
  <c r="K126" i="141" s="1"/>
  <c r="K113" i="141"/>
  <c r="K121" i="141"/>
  <c r="K104" i="141"/>
  <c r="K99" i="141"/>
  <c r="K52" i="141"/>
  <c r="J52" i="141"/>
  <c r="I9" i="141"/>
  <c r="H9" i="141"/>
  <c r="C283" i="121"/>
  <c r="C282" i="121"/>
  <c r="C281" i="121"/>
  <c r="C280" i="121"/>
  <c r="C279" i="121"/>
  <c r="C278" i="121"/>
  <c r="C276" i="121"/>
  <c r="C275" i="121"/>
  <c r="C274" i="121"/>
  <c r="C273" i="121"/>
  <c r="C272" i="121"/>
  <c r="C271" i="121"/>
  <c r="C270" i="121"/>
  <c r="C269" i="121"/>
  <c r="C268" i="121"/>
  <c r="C267" i="121"/>
  <c r="C266" i="121"/>
  <c r="P265" i="121"/>
  <c r="O265" i="121"/>
  <c r="N265" i="121"/>
  <c r="M265" i="121"/>
  <c r="L265" i="121"/>
  <c r="N39" i="112"/>
  <c r="I23" i="112"/>
  <c r="N23" i="112"/>
  <c r="N28" i="112"/>
  <c r="P281" i="121"/>
  <c r="O281" i="121"/>
  <c r="P279" i="121"/>
  <c r="O279" i="121"/>
  <c r="P273" i="121"/>
  <c r="O273" i="121"/>
  <c r="P269" i="121"/>
  <c r="O269" i="121"/>
  <c r="P267" i="121"/>
  <c r="O267" i="121"/>
  <c r="K39" i="112"/>
  <c r="K38" i="112"/>
  <c r="K36" i="112"/>
  <c r="K34" i="112"/>
  <c r="K23" i="112"/>
  <c r="D36" i="122"/>
  <c r="C36" i="122"/>
  <c r="N84" i="127"/>
  <c r="M84" i="127"/>
  <c r="L84" i="127"/>
  <c r="N89" i="127"/>
  <c r="M89" i="127"/>
  <c r="L89" i="127"/>
  <c r="G122" i="107"/>
  <c r="G116" i="107"/>
  <c r="G110" i="107"/>
  <c r="G96" i="107"/>
  <c r="G74" i="107"/>
  <c r="G68" i="107"/>
  <c r="G62" i="107"/>
  <c r="F52" i="56"/>
  <c r="E33" i="56"/>
  <c r="E41" i="56"/>
  <c r="E52" i="56"/>
  <c r="D52" i="56"/>
  <c r="E74" i="118"/>
  <c r="D118" i="118" s="1"/>
  <c r="D120" i="118" s="1"/>
  <c r="D37" i="121" s="1"/>
  <c r="E114" i="118"/>
  <c r="D114" i="118"/>
  <c r="D64" i="118"/>
  <c r="E64" i="118"/>
  <c r="F64" i="118"/>
  <c r="G64" i="118"/>
  <c r="D41" i="56"/>
  <c r="D33" i="56"/>
  <c r="N16" i="127"/>
  <c r="M16" i="127"/>
  <c r="L16" i="127"/>
  <c r="K16" i="127"/>
  <c r="J16" i="127"/>
  <c r="E38" i="127"/>
  <c r="F372" i="121" s="1"/>
  <c r="B38" i="127"/>
  <c r="C372" i="121" s="1"/>
  <c r="I25" i="140"/>
  <c r="H25" i="140"/>
  <c r="G25" i="140"/>
  <c r="F25" i="140"/>
  <c r="E25" i="140"/>
  <c r="D25" i="140"/>
  <c r="C25" i="140"/>
  <c r="B25" i="140"/>
  <c r="I24" i="140"/>
  <c r="H24" i="140"/>
  <c r="G24" i="140"/>
  <c r="F24" i="140"/>
  <c r="E24" i="140"/>
  <c r="D24" i="140"/>
  <c r="C24" i="140"/>
  <c r="B24" i="140"/>
  <c r="I23" i="140"/>
  <c r="H23" i="140"/>
  <c r="G23" i="140"/>
  <c r="F23" i="140"/>
  <c r="E23" i="140"/>
  <c r="D23" i="140"/>
  <c r="C23" i="140"/>
  <c r="B23" i="140"/>
  <c r="I22" i="140"/>
  <c r="H22" i="140"/>
  <c r="G22" i="140"/>
  <c r="F22" i="140"/>
  <c r="E22" i="140"/>
  <c r="D22" i="140"/>
  <c r="C22" i="140"/>
  <c r="B22" i="140"/>
  <c r="I21" i="140"/>
  <c r="H21" i="140"/>
  <c r="G21" i="140"/>
  <c r="F21" i="140"/>
  <c r="E21" i="140"/>
  <c r="D21" i="140"/>
  <c r="C21" i="140"/>
  <c r="B21" i="140"/>
  <c r="I20" i="140"/>
  <c r="H20" i="140"/>
  <c r="G20" i="140"/>
  <c r="F20" i="140"/>
  <c r="E20" i="140"/>
  <c r="D20" i="140"/>
  <c r="C20" i="140"/>
  <c r="B20" i="140"/>
  <c r="I19" i="140"/>
  <c r="H19" i="140"/>
  <c r="G19" i="140"/>
  <c r="F19" i="140"/>
  <c r="E19" i="140"/>
  <c r="D19" i="140"/>
  <c r="C19" i="140"/>
  <c r="B19" i="140"/>
  <c r="I18" i="140"/>
  <c r="H18" i="140"/>
  <c r="G18" i="140"/>
  <c r="F18" i="140"/>
  <c r="E18" i="140"/>
  <c r="D18" i="140"/>
  <c r="C18" i="140"/>
  <c r="B18" i="140"/>
  <c r="I17" i="140"/>
  <c r="H17" i="140"/>
  <c r="G17" i="140"/>
  <c r="F17" i="140"/>
  <c r="E17" i="140"/>
  <c r="D17" i="140"/>
  <c r="C17" i="140"/>
  <c r="B17" i="140"/>
  <c r="I16" i="140"/>
  <c r="H16" i="140"/>
  <c r="G16" i="140"/>
  <c r="F16" i="140"/>
  <c r="E16" i="140"/>
  <c r="D16" i="140"/>
  <c r="C16" i="140"/>
  <c r="B16" i="140"/>
  <c r="I15" i="140"/>
  <c r="H15" i="140"/>
  <c r="G15" i="140"/>
  <c r="F15" i="140"/>
  <c r="E15" i="140"/>
  <c r="D15" i="140"/>
  <c r="C15" i="140"/>
  <c r="B15" i="140"/>
  <c r="D21" i="139"/>
  <c r="C21" i="139"/>
  <c r="B21" i="139"/>
  <c r="D20" i="139"/>
  <c r="C20" i="139"/>
  <c r="B20" i="139"/>
  <c r="D19" i="139"/>
  <c r="C19" i="139"/>
  <c r="B19" i="139"/>
  <c r="D18" i="139"/>
  <c r="C18" i="139"/>
  <c r="B18" i="139"/>
  <c r="D17" i="139"/>
  <c r="C17" i="139"/>
  <c r="B17" i="139"/>
  <c r="D16" i="139"/>
  <c r="C16" i="139"/>
  <c r="B16" i="139"/>
  <c r="D15" i="139"/>
  <c r="C15" i="139"/>
  <c r="B15" i="139"/>
  <c r="D14" i="139"/>
  <c r="C14" i="139"/>
  <c r="B14" i="139"/>
  <c r="D13" i="139"/>
  <c r="C13" i="139"/>
  <c r="B13" i="139"/>
  <c r="D12" i="139"/>
  <c r="C12" i="139"/>
  <c r="B12" i="139"/>
  <c r="H5" i="138"/>
  <c r="G5" i="138"/>
  <c r="F5" i="138"/>
  <c r="E5" i="138"/>
  <c r="D5" i="138"/>
  <c r="C5" i="138"/>
  <c r="B5" i="138"/>
  <c r="A5" i="138"/>
  <c r="H5" i="137"/>
  <c r="G5" i="137"/>
  <c r="F5" i="137"/>
  <c r="E5" i="137"/>
  <c r="D5" i="137"/>
  <c r="C5" i="137"/>
  <c r="B5" i="137"/>
  <c r="A5" i="137"/>
  <c r="DG5" i="136"/>
  <c r="DE5" i="136"/>
  <c r="DC5" i="136"/>
  <c r="DA5" i="136"/>
  <c r="CY5" i="136"/>
  <c r="CW5" i="136"/>
  <c r="CU5" i="136"/>
  <c r="CS5" i="136"/>
  <c r="CQ5" i="136"/>
  <c r="CO5" i="136"/>
  <c r="CM5" i="136"/>
  <c r="CK5" i="136"/>
  <c r="CI5" i="136"/>
  <c r="CG5" i="136"/>
  <c r="CE5" i="136"/>
  <c r="CC5" i="136"/>
  <c r="CA5" i="136"/>
  <c r="BY5" i="136"/>
  <c r="BW5" i="136"/>
  <c r="BU5" i="136"/>
  <c r="BS5" i="136"/>
  <c r="BQ5" i="136"/>
  <c r="BO5" i="136"/>
  <c r="BM5" i="136"/>
  <c r="BK5" i="136"/>
  <c r="BI5" i="136"/>
  <c r="BG5" i="136"/>
  <c r="BE5" i="136"/>
  <c r="BC5" i="136"/>
  <c r="BA5" i="136"/>
  <c r="AY5" i="136"/>
  <c r="AW5" i="136"/>
  <c r="AU5" i="136"/>
  <c r="AS5" i="136"/>
  <c r="AQ5" i="136"/>
  <c r="AO5" i="136"/>
  <c r="AM5" i="136"/>
  <c r="AG5" i="136"/>
  <c r="AE5" i="136"/>
  <c r="AC5" i="136"/>
  <c r="AA5" i="136"/>
  <c r="Y5" i="136"/>
  <c r="W5" i="136"/>
  <c r="U5" i="136"/>
  <c r="Q5" i="136"/>
  <c r="M5" i="136"/>
  <c r="K5" i="136"/>
  <c r="I5" i="136"/>
  <c r="G5" i="136"/>
  <c r="E5" i="136"/>
  <c r="C5" i="136"/>
  <c r="DH4" i="136"/>
  <c r="DG4" i="136"/>
  <c r="DF4" i="136"/>
  <c r="DE4" i="136"/>
  <c r="DD4" i="136"/>
  <c r="DC4" i="136"/>
  <c r="DB4" i="136"/>
  <c r="DA4" i="136"/>
  <c r="CZ4" i="136"/>
  <c r="CY4" i="136"/>
  <c r="CX4" i="136"/>
  <c r="CW4" i="136"/>
  <c r="CV4" i="136"/>
  <c r="CU4" i="136"/>
  <c r="CT4" i="136"/>
  <c r="CS4" i="136"/>
  <c r="CR4" i="136"/>
  <c r="CQ4" i="136"/>
  <c r="CP4" i="136"/>
  <c r="CO4" i="136"/>
  <c r="CN4" i="136"/>
  <c r="CM4" i="136"/>
  <c r="CL4" i="136"/>
  <c r="CK4" i="136"/>
  <c r="CJ4" i="136"/>
  <c r="CI4" i="136"/>
  <c r="CH4" i="136"/>
  <c r="CG4" i="136"/>
  <c r="CF4" i="136"/>
  <c r="CE4" i="136"/>
  <c r="CD4" i="136"/>
  <c r="CC4" i="136"/>
  <c r="CB4" i="136"/>
  <c r="CA4" i="136"/>
  <c r="BZ4" i="136"/>
  <c r="BY4" i="136"/>
  <c r="BX4" i="136"/>
  <c r="BW4" i="136"/>
  <c r="BV4" i="136"/>
  <c r="BU4" i="136"/>
  <c r="BT4" i="136"/>
  <c r="BS4" i="136"/>
  <c r="BR4" i="136"/>
  <c r="BQ4" i="136"/>
  <c r="BP4" i="136"/>
  <c r="BO4" i="136"/>
  <c r="BN4" i="136"/>
  <c r="BM4" i="136"/>
  <c r="BL4" i="136"/>
  <c r="BK4" i="136"/>
  <c r="BJ4" i="136"/>
  <c r="BI4" i="136"/>
  <c r="BH4" i="136"/>
  <c r="BG4" i="136"/>
  <c r="BF4" i="136"/>
  <c r="BE4" i="136"/>
  <c r="BD4" i="136"/>
  <c r="BC4" i="136"/>
  <c r="BB4" i="136"/>
  <c r="BA4" i="136"/>
  <c r="AZ4" i="136"/>
  <c r="AY4" i="136"/>
  <c r="AX4" i="136"/>
  <c r="AW4" i="136"/>
  <c r="AV4" i="136"/>
  <c r="AU4" i="136"/>
  <c r="AT4" i="136"/>
  <c r="AS4" i="136"/>
  <c r="AR4" i="136"/>
  <c r="AQ4" i="136"/>
  <c r="AP4" i="136"/>
  <c r="AO4" i="136"/>
  <c r="AN4" i="136"/>
  <c r="AM4" i="136"/>
  <c r="AL4" i="136"/>
  <c r="AJ4" i="136"/>
  <c r="AH4" i="136"/>
  <c r="AG4" i="136"/>
  <c r="AF4" i="136"/>
  <c r="AE4" i="136"/>
  <c r="AD4" i="136"/>
  <c r="AC4" i="136"/>
  <c r="AB4" i="136"/>
  <c r="AA4" i="136"/>
  <c r="Z4" i="136"/>
  <c r="Y4" i="136"/>
  <c r="X4" i="136"/>
  <c r="W4" i="136"/>
  <c r="V4" i="136"/>
  <c r="U4" i="136"/>
  <c r="T4" i="136"/>
  <c r="R4" i="136"/>
  <c r="P4" i="136"/>
  <c r="N4" i="136"/>
  <c r="L4" i="136"/>
  <c r="K4" i="136"/>
  <c r="J4" i="136"/>
  <c r="I4" i="136"/>
  <c r="H4" i="136"/>
  <c r="G4" i="136"/>
  <c r="F4" i="136"/>
  <c r="E4" i="136"/>
  <c r="D4" i="136"/>
  <c r="C4" i="136"/>
  <c r="B4" i="136"/>
  <c r="A4" i="136"/>
  <c r="AK3" i="136"/>
  <c r="AK4" i="136"/>
  <c r="AI3" i="136"/>
  <c r="AI5" i="136"/>
  <c r="S3" i="136"/>
  <c r="S5" i="136"/>
  <c r="Q3" i="136"/>
  <c r="Q4" i="136"/>
  <c r="O3" i="136"/>
  <c r="O5" i="136"/>
  <c r="M3" i="136"/>
  <c r="M4" i="136"/>
  <c r="AK5" i="136"/>
  <c r="O4" i="136"/>
  <c r="S4" i="136"/>
  <c r="AI4" i="136"/>
  <c r="N381" i="121"/>
  <c r="K381" i="121"/>
  <c r="J381" i="121"/>
  <c r="F60" i="127"/>
  <c r="G381" i="121" s="1"/>
  <c r="F377" i="121"/>
  <c r="O376" i="121"/>
  <c r="N376" i="121"/>
  <c r="M376" i="121"/>
  <c r="L376" i="121"/>
  <c r="K376" i="121"/>
  <c r="J376" i="121"/>
  <c r="I376" i="121"/>
  <c r="H376" i="121"/>
  <c r="G376" i="121"/>
  <c r="O375" i="121"/>
  <c r="M375" i="121"/>
  <c r="K375" i="121"/>
  <c r="I375" i="121"/>
  <c r="G375" i="121"/>
  <c r="F373" i="121"/>
  <c r="N370" i="121"/>
  <c r="M370" i="121"/>
  <c r="L370" i="121"/>
  <c r="J370" i="121"/>
  <c r="I370" i="121"/>
  <c r="H370" i="121"/>
  <c r="N369" i="121"/>
  <c r="L369" i="121"/>
  <c r="J369" i="121"/>
  <c r="F32" i="127"/>
  <c r="G369" i="121" s="1"/>
  <c r="F371" i="121"/>
  <c r="F370" i="121"/>
  <c r="E32" i="127"/>
  <c r="F369" i="121" s="1"/>
  <c r="N368" i="121"/>
  <c r="L368" i="121"/>
  <c r="G32" i="121"/>
  <c r="F32" i="121"/>
  <c r="D95" i="118"/>
  <c r="E51" i="118"/>
  <c r="H51" i="118" s="1"/>
  <c r="H19" i="121" s="1"/>
  <c r="H63" i="118"/>
  <c r="H62" i="118"/>
  <c r="H61" i="118"/>
  <c r="H60" i="118"/>
  <c r="H59" i="118"/>
  <c r="H58" i="118"/>
  <c r="H57" i="118"/>
  <c r="H56" i="118"/>
  <c r="H55" i="118"/>
  <c r="H54" i="118"/>
  <c r="H53" i="118"/>
  <c r="H52" i="118"/>
  <c r="D12" i="118"/>
  <c r="D18" i="118"/>
  <c r="D22" i="118"/>
  <c r="F32" i="118"/>
  <c r="E32" i="118"/>
  <c r="D32" i="118"/>
  <c r="G31" i="118"/>
  <c r="G30" i="118"/>
  <c r="E54" i="127"/>
  <c r="F378" i="121" s="1"/>
  <c r="E53" i="127"/>
  <c r="E59" i="127"/>
  <c r="F380" i="121" s="1"/>
  <c r="E43" i="127"/>
  <c r="F374" i="121" s="1"/>
  <c r="N60" i="127"/>
  <c r="O381" i="121" s="1"/>
  <c r="M60" i="127"/>
  <c r="L60" i="127"/>
  <c r="M381" i="121" s="1"/>
  <c r="K60" i="127"/>
  <c r="L381" i="121" s="1"/>
  <c r="J60" i="127"/>
  <c r="I60" i="127"/>
  <c r="H60" i="127"/>
  <c r="I381" i="121" s="1"/>
  <c r="G60" i="127"/>
  <c r="H381" i="121" s="1"/>
  <c r="E60" i="127"/>
  <c r="F381" i="121"/>
  <c r="E37" i="127"/>
  <c r="F376" i="121"/>
  <c r="N49" i="127"/>
  <c r="N56" i="127" s="1"/>
  <c r="M49" i="127"/>
  <c r="M56" i="127" s="1"/>
  <c r="L49" i="127"/>
  <c r="L56" i="127" s="1"/>
  <c r="K49" i="127"/>
  <c r="K56" i="127" s="1"/>
  <c r="J49" i="127"/>
  <c r="J56" i="127" s="1"/>
  <c r="I49" i="127"/>
  <c r="I56" i="127" s="1"/>
  <c r="H49" i="127"/>
  <c r="H56" i="127" s="1"/>
  <c r="G49" i="127"/>
  <c r="G56" i="127" s="1"/>
  <c r="F49" i="127"/>
  <c r="F56" i="127" s="1"/>
  <c r="E49" i="127"/>
  <c r="E56" i="127" s="1"/>
  <c r="N33" i="127"/>
  <c r="N40" i="127" s="1"/>
  <c r="M33" i="127"/>
  <c r="M40" i="127" s="1"/>
  <c r="L33" i="127"/>
  <c r="L40" i="127" s="1"/>
  <c r="K33" i="127"/>
  <c r="K40" i="127" s="1"/>
  <c r="J33" i="127"/>
  <c r="J40" i="127" s="1"/>
  <c r="I33" i="127"/>
  <c r="I40" i="127" s="1"/>
  <c r="H33" i="127"/>
  <c r="H40" i="127" s="1"/>
  <c r="G33" i="127"/>
  <c r="N48" i="127"/>
  <c r="M48" i="127"/>
  <c r="N375" i="121" s="1"/>
  <c r="L48" i="127"/>
  <c r="K48" i="127"/>
  <c r="L375" i="121" s="1"/>
  <c r="J48" i="127"/>
  <c r="I48" i="127"/>
  <c r="J375" i="121" s="1"/>
  <c r="H48" i="127"/>
  <c r="G48" i="127"/>
  <c r="H375" i="121" s="1"/>
  <c r="F48" i="127"/>
  <c r="E48" i="127"/>
  <c r="F375" i="121" s="1"/>
  <c r="B59" i="127"/>
  <c r="C380" i="121" s="1"/>
  <c r="B58" i="127"/>
  <c r="C379" i="121" s="1"/>
  <c r="B54" i="127"/>
  <c r="C378" i="121" s="1"/>
  <c r="B53" i="127"/>
  <c r="C377" i="121" s="1"/>
  <c r="B43" i="127"/>
  <c r="C374" i="121" s="1"/>
  <c r="B42" i="127"/>
  <c r="C373" i="121" s="1"/>
  <c r="B37" i="127"/>
  <c r="C371" i="121" s="1"/>
  <c r="B8" i="127"/>
  <c r="C368" i="121" s="1"/>
  <c r="N32" i="127"/>
  <c r="O369" i="121"/>
  <c r="M32" i="127"/>
  <c r="L32" i="127"/>
  <c r="M369" i="121" s="1"/>
  <c r="K32" i="127"/>
  <c r="J32" i="127"/>
  <c r="K369" i="121" s="1"/>
  <c r="I32" i="127"/>
  <c r="H32" i="127"/>
  <c r="I369" i="121" s="1"/>
  <c r="G32" i="127"/>
  <c r="H369" i="121" s="1"/>
  <c r="B60" i="127"/>
  <c r="C381" i="121" s="1"/>
  <c r="B51" i="127"/>
  <c r="C376" i="121" s="1"/>
  <c r="B48" i="127"/>
  <c r="C375" i="121" s="1"/>
  <c r="B35" i="127"/>
  <c r="C370" i="121" s="1"/>
  <c r="B32" i="127"/>
  <c r="C369" i="121" s="1"/>
  <c r="C27" i="127"/>
  <c r="D3" i="127"/>
  <c r="D27" i="127" s="1"/>
  <c r="E1" i="127"/>
  <c r="C1" i="126"/>
  <c r="C7" i="125"/>
  <c r="B7" i="125"/>
  <c r="C6" i="125"/>
  <c r="B6" i="125"/>
  <c r="C5" i="125"/>
  <c r="D5" i="125" s="1"/>
  <c r="B5" i="125"/>
  <c r="B7" i="124"/>
  <c r="B6" i="124"/>
  <c r="B5" i="124"/>
  <c r="CC39" i="124"/>
  <c r="CC42" i="124"/>
  <c r="CG39" i="124"/>
  <c r="CD50" i="124"/>
  <c r="CE50" i="124"/>
  <c r="CH59" i="124"/>
  <c r="CG59" i="124"/>
  <c r="CF59" i="124"/>
  <c r="CD59" i="124"/>
  <c r="CC59" i="124"/>
  <c r="AX59" i="124"/>
  <c r="AW59" i="124"/>
  <c r="AV59" i="124"/>
  <c r="AU59" i="124"/>
  <c r="AT59" i="124"/>
  <c r="AQ59" i="124"/>
  <c r="AO59" i="124"/>
  <c r="J9" i="123"/>
  <c r="J8" i="123"/>
  <c r="J7" i="123"/>
  <c r="J6" i="123"/>
  <c r="J5" i="123"/>
  <c r="G8" i="123"/>
  <c r="G10" i="123"/>
  <c r="G9" i="123"/>
  <c r="G7" i="123"/>
  <c r="G6" i="123"/>
  <c r="G5" i="123"/>
  <c r="B10" i="123"/>
  <c r="B9" i="123"/>
  <c r="B8" i="123"/>
  <c r="B7" i="123"/>
  <c r="B6" i="123"/>
  <c r="B5" i="123"/>
  <c r="G190" i="20"/>
  <c r="G204" i="20"/>
  <c r="G201" i="20"/>
  <c r="G200" i="20"/>
  <c r="G199" i="20"/>
  <c r="G198" i="20"/>
  <c r="G197" i="20"/>
  <c r="G196" i="20"/>
  <c r="G192" i="20"/>
  <c r="G191" i="20"/>
  <c r="C1" i="122"/>
  <c r="E1" i="125"/>
  <c r="D1" i="124"/>
  <c r="E1" i="123"/>
  <c r="B23" i="107"/>
  <c r="B79" i="125"/>
  <c r="B86" i="125"/>
  <c r="B74" i="125"/>
  <c r="B73" i="125"/>
  <c r="B72" i="125"/>
  <c r="B71" i="125"/>
  <c r="B70" i="125"/>
  <c r="B69" i="125"/>
  <c r="B62" i="125"/>
  <c r="B61" i="125"/>
  <c r="B60" i="125"/>
  <c r="B53" i="125"/>
  <c r="B50" i="125"/>
  <c r="B47" i="125"/>
  <c r="AB81" i="124"/>
  <c r="R81" i="124"/>
  <c r="AB80" i="124"/>
  <c r="R80" i="124"/>
  <c r="AD79" i="124"/>
  <c r="AC79" i="124"/>
  <c r="AA79" i="124"/>
  <c r="Z79" i="124"/>
  <c r="X79" i="124"/>
  <c r="W79" i="124"/>
  <c r="T79" i="124"/>
  <c r="S79" i="124"/>
  <c r="Q79" i="124"/>
  <c r="P79" i="124"/>
  <c r="N79" i="124"/>
  <c r="M79" i="124"/>
  <c r="I58" i="124"/>
  <c r="AW55" i="124"/>
  <c r="U55" i="124"/>
  <c r="AW54" i="124"/>
  <c r="AH54" i="124"/>
  <c r="CG53" i="124"/>
  <c r="CE53" i="124"/>
  <c r="CD53" i="124"/>
  <c r="CC53" i="124"/>
  <c r="CB53" i="124"/>
  <c r="CA53" i="124"/>
  <c r="BV53" i="124"/>
  <c r="BU53" i="124"/>
  <c r="BT53" i="124"/>
  <c r="BS53" i="124"/>
  <c r="BR53" i="124"/>
  <c r="BP53" i="124"/>
  <c r="BJ53" i="124"/>
  <c r="BI53" i="124"/>
  <c r="BH53" i="124"/>
  <c r="BG53" i="124"/>
  <c r="BF53" i="124"/>
  <c r="AN53" i="124"/>
  <c r="AM53" i="124"/>
  <c r="AF53" i="124"/>
  <c r="AE53" i="124"/>
  <c r="Z53" i="124"/>
  <c r="Y53" i="124"/>
  <c r="T53" i="124"/>
  <c r="S53" i="124"/>
  <c r="R53" i="124"/>
  <c r="Q53" i="124"/>
  <c r="P53" i="124"/>
  <c r="CG50" i="124"/>
  <c r="CC50" i="124"/>
  <c r="AX50" i="124"/>
  <c r="AW50" i="124"/>
  <c r="AV50" i="124"/>
  <c r="AU50" i="124"/>
  <c r="AT50" i="124"/>
  <c r="G47" i="124"/>
  <c r="AW44" i="124"/>
  <c r="U44" i="124"/>
  <c r="G44" i="124"/>
  <c r="F44" i="124"/>
  <c r="AW43" i="124"/>
  <c r="U43" i="124"/>
  <c r="CG42" i="124"/>
  <c r="CE42" i="124"/>
  <c r="CD42" i="124"/>
  <c r="BP42" i="124"/>
  <c r="BJ42" i="124"/>
  <c r="BI42" i="124"/>
  <c r="BH42" i="124"/>
  <c r="BG42" i="124"/>
  <c r="Z42" i="124"/>
  <c r="T42" i="124"/>
  <c r="S42" i="124"/>
  <c r="R42" i="124"/>
  <c r="Q42" i="124"/>
  <c r="P42" i="124"/>
  <c r="AW41" i="124"/>
  <c r="U41" i="124"/>
  <c r="U40" i="124"/>
  <c r="AW40" i="124"/>
  <c r="AW39" i="124" s="1"/>
  <c r="CE39" i="124"/>
  <c r="CD39" i="124"/>
  <c r="BP39" i="124"/>
  <c r="BJ39" i="124"/>
  <c r="BI39" i="124"/>
  <c r="BH39" i="124"/>
  <c r="BG39" i="124"/>
  <c r="BF39" i="124"/>
  <c r="Z39" i="124"/>
  <c r="T39" i="124"/>
  <c r="S39" i="124"/>
  <c r="R39" i="124"/>
  <c r="Q39" i="124"/>
  <c r="P39" i="124"/>
  <c r="AW38" i="124"/>
  <c r="U38" i="124"/>
  <c r="AW37" i="124"/>
  <c r="AH37" i="124"/>
  <c r="U37" i="124"/>
  <c r="AW36" i="124"/>
  <c r="AH36" i="124"/>
  <c r="U36" i="124"/>
  <c r="AX35" i="124"/>
  <c r="AW35" i="124"/>
  <c r="AV35" i="124"/>
  <c r="AU35" i="124"/>
  <c r="AT35" i="124"/>
  <c r="AH35" i="124"/>
  <c r="U35" i="124"/>
  <c r="AW34" i="124"/>
  <c r="AH34" i="124"/>
  <c r="U34" i="124"/>
  <c r="AW32" i="124"/>
  <c r="AH32" i="124"/>
  <c r="N32" i="124"/>
  <c r="H32" i="124"/>
  <c r="G32" i="124"/>
  <c r="F32" i="124"/>
  <c r="E32" i="124"/>
  <c r="D32" i="124"/>
  <c r="AW31" i="124"/>
  <c r="AH31" i="124"/>
  <c r="U31" i="124"/>
  <c r="AW29" i="124"/>
  <c r="AH29" i="124"/>
  <c r="N29" i="124"/>
  <c r="M29" i="124"/>
  <c r="H29" i="124"/>
  <c r="G29" i="124"/>
  <c r="F29" i="124"/>
  <c r="E29" i="124"/>
  <c r="D29" i="124"/>
  <c r="AW28" i="124"/>
  <c r="AH28" i="124"/>
  <c r="U28" i="124"/>
  <c r="AW26" i="124"/>
  <c r="AH26" i="124"/>
  <c r="N26" i="124"/>
  <c r="H26" i="124"/>
  <c r="G26" i="124"/>
  <c r="F26" i="124"/>
  <c r="E26" i="124"/>
  <c r="D26" i="124"/>
  <c r="AW25" i="124"/>
  <c r="AH25" i="124"/>
  <c r="U25" i="124"/>
  <c r="AW23" i="124"/>
  <c r="AH23" i="124"/>
  <c r="N23" i="124"/>
  <c r="M23" i="124"/>
  <c r="H23" i="124"/>
  <c r="G23" i="124"/>
  <c r="F23" i="124"/>
  <c r="E23" i="124"/>
  <c r="D23" i="124"/>
  <c r="AW22" i="124"/>
  <c r="AH22" i="124"/>
  <c r="U22" i="124"/>
  <c r="AW20" i="124"/>
  <c r="AH20" i="124"/>
  <c r="N20" i="124"/>
  <c r="H20" i="124"/>
  <c r="G20" i="124"/>
  <c r="F20" i="124"/>
  <c r="E20" i="124"/>
  <c r="D20" i="124"/>
  <c r="AW19" i="124"/>
  <c r="AH19" i="124"/>
  <c r="U19" i="124"/>
  <c r="CG18" i="124"/>
  <c r="CE18" i="124"/>
  <c r="CD18" i="124"/>
  <c r="CC18" i="124"/>
  <c r="CB18" i="124"/>
  <c r="CA18" i="124"/>
  <c r="BV18" i="124"/>
  <c r="BU18" i="124"/>
  <c r="BT18" i="124"/>
  <c r="BS18" i="124"/>
  <c r="BS15" i="124"/>
  <c r="BR18" i="124"/>
  <c r="BP18" i="124"/>
  <c r="BJ18" i="124"/>
  <c r="BI18" i="124"/>
  <c r="BH18" i="124"/>
  <c r="BG18" i="124"/>
  <c r="BF18" i="124"/>
  <c r="AN18" i="124"/>
  <c r="AM18" i="124"/>
  <c r="AG18" i="124"/>
  <c r="AF18" i="124"/>
  <c r="AE18" i="124"/>
  <c r="AD18" i="124"/>
  <c r="AC18" i="124"/>
  <c r="Z18" i="124"/>
  <c r="T18" i="124"/>
  <c r="S18" i="124"/>
  <c r="R18" i="124"/>
  <c r="Q18" i="124"/>
  <c r="P18" i="124"/>
  <c r="AW17" i="124"/>
  <c r="AH17" i="124"/>
  <c r="U17" i="124"/>
  <c r="AW16" i="124"/>
  <c r="AH16" i="124"/>
  <c r="U16" i="124"/>
  <c r="CG15" i="124"/>
  <c r="CE15" i="124"/>
  <c r="CD15" i="124"/>
  <c r="CC15" i="124"/>
  <c r="CB15" i="124"/>
  <c r="BV15" i="124"/>
  <c r="BU15" i="124"/>
  <c r="BT15" i="124"/>
  <c r="BR15" i="124"/>
  <c r="AN15" i="124"/>
  <c r="AM15" i="124"/>
  <c r="AL15" i="124"/>
  <c r="AG15" i="124"/>
  <c r="AF15" i="124"/>
  <c r="AE15" i="124"/>
  <c r="AD15" i="124"/>
  <c r="AC15" i="124"/>
  <c r="Z15" i="124"/>
  <c r="T15" i="124"/>
  <c r="S15" i="124"/>
  <c r="R15" i="124"/>
  <c r="Q15" i="124"/>
  <c r="P15" i="124"/>
  <c r="AG134" i="123"/>
  <c r="AE134" i="123"/>
  <c r="AD134" i="123"/>
  <c r="V134" i="123"/>
  <c r="U134" i="123"/>
  <c r="T134" i="123"/>
  <c r="S134" i="123"/>
  <c r="R134" i="123"/>
  <c r="Q134" i="123"/>
  <c r="H134" i="123"/>
  <c r="G134" i="123"/>
  <c r="F134" i="123"/>
  <c r="E134" i="123"/>
  <c r="D134" i="123"/>
  <c r="C134" i="123"/>
  <c r="E57" i="125"/>
  <c r="H129" i="123"/>
  <c r="G129" i="123"/>
  <c r="F129" i="123"/>
  <c r="E129" i="123"/>
  <c r="D129" i="123"/>
  <c r="C129" i="123"/>
  <c r="AG121" i="123"/>
  <c r="AE121" i="123"/>
  <c r="AD121" i="123"/>
  <c r="V121" i="123"/>
  <c r="U121" i="123"/>
  <c r="T121" i="123"/>
  <c r="S121" i="123"/>
  <c r="R121" i="123"/>
  <c r="Q121" i="123"/>
  <c r="E56" i="125"/>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U78" i="123" s="1"/>
  <c r="T80" i="123"/>
  <c r="S80" i="123"/>
  <c r="R80" i="123"/>
  <c r="Q80" i="123"/>
  <c r="Q78" i="123" s="1"/>
  <c r="H80" i="123"/>
  <c r="G80" i="123"/>
  <c r="F80" i="123"/>
  <c r="E80" i="123"/>
  <c r="E78" i="123" s="1"/>
  <c r="D80" i="123"/>
  <c r="C80" i="123"/>
  <c r="AG57" i="123"/>
  <c r="AE57" i="123"/>
  <c r="AD57" i="123"/>
  <c r="V57" i="123"/>
  <c r="U57" i="123"/>
  <c r="T57" i="123"/>
  <c r="S57" i="123"/>
  <c r="R57" i="123"/>
  <c r="Q57" i="123"/>
  <c r="H57" i="123"/>
  <c r="G57" i="123"/>
  <c r="F57" i="123"/>
  <c r="E57" i="123"/>
  <c r="D57" i="123"/>
  <c r="C57" i="123"/>
  <c r="AB19" i="123"/>
  <c r="AG18" i="123"/>
  <c r="AD18" i="123"/>
  <c r="V18" i="123"/>
  <c r="U18" i="123"/>
  <c r="T18" i="123"/>
  <c r="S18" i="123"/>
  <c r="R18" i="123"/>
  <c r="Q18" i="123"/>
  <c r="H18" i="123"/>
  <c r="G18" i="123"/>
  <c r="F18" i="123"/>
  <c r="E18" i="123"/>
  <c r="D18" i="123"/>
  <c r="C18" i="123"/>
  <c r="I23" i="124"/>
  <c r="I26" i="124"/>
  <c r="AU15" i="124"/>
  <c r="AX15" i="124"/>
  <c r="AV53" i="124"/>
  <c r="AU53" i="124"/>
  <c r="I20" i="124"/>
  <c r="M36" i="125"/>
  <c r="BK18" i="124"/>
  <c r="D6" i="125"/>
  <c r="D7" i="125"/>
  <c r="AU39" i="124"/>
  <c r="M49" i="112"/>
  <c r="D31" i="92"/>
  <c r="C31" i="92"/>
  <c r="D21" i="92"/>
  <c r="D25" i="92"/>
  <c r="C21" i="92"/>
  <c r="C25" i="92" s="1"/>
  <c r="G399" i="121"/>
  <c r="E399" i="121"/>
  <c r="C399" i="121"/>
  <c r="Q398" i="121"/>
  <c r="P398" i="121"/>
  <c r="O398" i="121"/>
  <c r="N398" i="121"/>
  <c r="M398" i="121"/>
  <c r="L398" i="121"/>
  <c r="K398" i="121"/>
  <c r="J398" i="121"/>
  <c r="I398" i="121"/>
  <c r="H398" i="121"/>
  <c r="G398" i="121"/>
  <c r="F398" i="121"/>
  <c r="E398" i="121"/>
  <c r="D398" i="121"/>
  <c r="C398" i="121"/>
  <c r="Q397" i="121"/>
  <c r="P397" i="121"/>
  <c r="O397" i="121"/>
  <c r="N397" i="121"/>
  <c r="M397" i="121"/>
  <c r="L397" i="121"/>
  <c r="K397" i="121"/>
  <c r="J397" i="121"/>
  <c r="I397" i="121"/>
  <c r="H397" i="121"/>
  <c r="G397" i="121"/>
  <c r="F397" i="121"/>
  <c r="E397" i="121"/>
  <c r="D397" i="121"/>
  <c r="C397" i="121"/>
  <c r="Q396" i="121"/>
  <c r="P396" i="121"/>
  <c r="O396" i="121"/>
  <c r="N396" i="121"/>
  <c r="M396" i="121"/>
  <c r="L396" i="121"/>
  <c r="K396" i="121"/>
  <c r="J396" i="121"/>
  <c r="I396" i="121"/>
  <c r="H396" i="121"/>
  <c r="G396" i="121"/>
  <c r="F396" i="121"/>
  <c r="E396" i="121"/>
  <c r="D396" i="121"/>
  <c r="C396" i="121"/>
  <c r="Q395" i="121"/>
  <c r="P395" i="121"/>
  <c r="O395" i="121"/>
  <c r="N395" i="121"/>
  <c r="M395" i="121"/>
  <c r="L395" i="121"/>
  <c r="K395" i="121"/>
  <c r="J395" i="121"/>
  <c r="I395" i="121"/>
  <c r="H395" i="121"/>
  <c r="G395" i="121"/>
  <c r="F395" i="121"/>
  <c r="E395" i="121"/>
  <c r="D395" i="121"/>
  <c r="C395" i="121"/>
  <c r="Q394" i="121"/>
  <c r="P394" i="121"/>
  <c r="O394" i="121"/>
  <c r="N394" i="121"/>
  <c r="M394" i="121"/>
  <c r="L394" i="121"/>
  <c r="K394" i="121"/>
  <c r="J394" i="121"/>
  <c r="I394" i="121"/>
  <c r="H394" i="121"/>
  <c r="G394" i="121"/>
  <c r="F394" i="121"/>
  <c r="E394" i="121"/>
  <c r="D394" i="121"/>
  <c r="C394" i="121"/>
  <c r="Q393" i="121"/>
  <c r="P393" i="121"/>
  <c r="O393" i="121"/>
  <c r="N393" i="121"/>
  <c r="M393" i="121"/>
  <c r="L393" i="121"/>
  <c r="K393" i="121"/>
  <c r="J393" i="121"/>
  <c r="I393" i="121"/>
  <c r="H393" i="121"/>
  <c r="G393" i="121"/>
  <c r="F393" i="121"/>
  <c r="E393" i="121"/>
  <c r="D393" i="121"/>
  <c r="C393" i="121"/>
  <c r="Q392" i="121"/>
  <c r="P392" i="121"/>
  <c r="O392" i="121"/>
  <c r="N392" i="121"/>
  <c r="M392" i="121"/>
  <c r="L392" i="121"/>
  <c r="K392" i="121"/>
  <c r="J392" i="121"/>
  <c r="I392" i="121"/>
  <c r="H392" i="121"/>
  <c r="G392" i="121"/>
  <c r="F392" i="121"/>
  <c r="E392" i="121"/>
  <c r="D392" i="121"/>
  <c r="C392" i="121"/>
  <c r="AA391" i="121"/>
  <c r="Z391" i="121"/>
  <c r="Y391" i="121"/>
  <c r="X391" i="121"/>
  <c r="W391" i="121"/>
  <c r="V391" i="121"/>
  <c r="U391" i="121"/>
  <c r="T391" i="121"/>
  <c r="S391" i="121"/>
  <c r="R391" i="121"/>
  <c r="Q391" i="121"/>
  <c r="P391" i="121"/>
  <c r="O391" i="121"/>
  <c r="N391" i="121"/>
  <c r="M391" i="121"/>
  <c r="L391" i="121"/>
  <c r="K391" i="121"/>
  <c r="J391" i="121"/>
  <c r="I391" i="121"/>
  <c r="H391" i="121"/>
  <c r="G391" i="121"/>
  <c r="F391" i="121"/>
  <c r="E391" i="121"/>
  <c r="D391" i="121"/>
  <c r="C391" i="121"/>
  <c r="AA390" i="121"/>
  <c r="Z390" i="121"/>
  <c r="Y390" i="121"/>
  <c r="X390" i="121"/>
  <c r="W390" i="121"/>
  <c r="V390" i="121"/>
  <c r="U390" i="121"/>
  <c r="T390" i="121"/>
  <c r="S390" i="121"/>
  <c r="R390" i="121"/>
  <c r="Q390" i="121"/>
  <c r="P390" i="121"/>
  <c r="O390" i="121"/>
  <c r="N390" i="121"/>
  <c r="M390" i="121"/>
  <c r="L390" i="121"/>
  <c r="K390" i="121"/>
  <c r="J390" i="121"/>
  <c r="I390" i="121"/>
  <c r="H390" i="121"/>
  <c r="G390" i="121"/>
  <c r="F390" i="121"/>
  <c r="E390" i="121"/>
  <c r="D390" i="121"/>
  <c r="C390" i="121"/>
  <c r="AA389" i="121"/>
  <c r="Z389" i="121"/>
  <c r="Y389" i="121"/>
  <c r="X389" i="121"/>
  <c r="W389" i="121"/>
  <c r="V389" i="121"/>
  <c r="U389" i="121"/>
  <c r="T389" i="121"/>
  <c r="S389" i="121"/>
  <c r="R389" i="121"/>
  <c r="Q389" i="121"/>
  <c r="P389" i="121"/>
  <c r="O389" i="121"/>
  <c r="N389" i="121"/>
  <c r="M389" i="121"/>
  <c r="L389" i="121"/>
  <c r="K389" i="121"/>
  <c r="J389" i="121"/>
  <c r="I389" i="121"/>
  <c r="H389" i="121"/>
  <c r="G389" i="121"/>
  <c r="F389" i="121"/>
  <c r="E389" i="121"/>
  <c r="D389" i="121"/>
  <c r="C389" i="121"/>
  <c r="AA388" i="121"/>
  <c r="Z388" i="121"/>
  <c r="Y388" i="121"/>
  <c r="X388" i="121"/>
  <c r="W388" i="121"/>
  <c r="V388" i="121"/>
  <c r="U388" i="121"/>
  <c r="T388" i="121"/>
  <c r="S388" i="121"/>
  <c r="R388" i="121"/>
  <c r="Q388" i="121"/>
  <c r="P388" i="121"/>
  <c r="O388" i="121"/>
  <c r="N388" i="121"/>
  <c r="M388" i="121"/>
  <c r="L388" i="121"/>
  <c r="K388" i="121"/>
  <c r="J388" i="121"/>
  <c r="I388" i="121"/>
  <c r="H388" i="121"/>
  <c r="G388" i="121"/>
  <c r="F388" i="121"/>
  <c r="E388" i="121"/>
  <c r="D388" i="121"/>
  <c r="C388" i="121"/>
  <c r="AA387" i="121"/>
  <c r="Z387" i="121"/>
  <c r="Y387" i="121"/>
  <c r="X387" i="121"/>
  <c r="W387" i="121"/>
  <c r="V387" i="121"/>
  <c r="U387" i="121"/>
  <c r="T387" i="121"/>
  <c r="S387" i="121"/>
  <c r="R387" i="121"/>
  <c r="Q387" i="121"/>
  <c r="P387" i="121"/>
  <c r="O387" i="121"/>
  <c r="N387" i="121"/>
  <c r="M387" i="121"/>
  <c r="L387" i="121"/>
  <c r="K387" i="121"/>
  <c r="J387" i="121"/>
  <c r="I387" i="121"/>
  <c r="H387" i="121"/>
  <c r="G387" i="121"/>
  <c r="F387" i="121"/>
  <c r="E387" i="121"/>
  <c r="D387" i="121"/>
  <c r="C387" i="121"/>
  <c r="AA386" i="121"/>
  <c r="Z386" i="121"/>
  <c r="Y386" i="121"/>
  <c r="X386" i="121"/>
  <c r="W386" i="121"/>
  <c r="V386" i="121"/>
  <c r="U386" i="121"/>
  <c r="T386" i="121"/>
  <c r="S386" i="121"/>
  <c r="R386" i="121"/>
  <c r="Q386" i="121"/>
  <c r="P386" i="121"/>
  <c r="O386" i="121"/>
  <c r="N386" i="121"/>
  <c r="M386" i="121"/>
  <c r="L386" i="121"/>
  <c r="K386" i="121"/>
  <c r="J386" i="121"/>
  <c r="I386" i="121"/>
  <c r="H386" i="121"/>
  <c r="G386" i="121"/>
  <c r="F386" i="121"/>
  <c r="E386" i="121"/>
  <c r="D386" i="121"/>
  <c r="C386" i="121"/>
  <c r="AA385" i="121"/>
  <c r="Z385" i="121"/>
  <c r="Y385" i="121"/>
  <c r="X385" i="121"/>
  <c r="W385" i="121"/>
  <c r="V385" i="121"/>
  <c r="U385" i="121"/>
  <c r="T385" i="121"/>
  <c r="S385" i="121"/>
  <c r="R385" i="121"/>
  <c r="Q385" i="121"/>
  <c r="P385" i="121"/>
  <c r="O385" i="121"/>
  <c r="N385" i="121"/>
  <c r="M385" i="121"/>
  <c r="L385" i="121"/>
  <c r="K385" i="121"/>
  <c r="J385" i="121"/>
  <c r="I385" i="121"/>
  <c r="H385" i="121"/>
  <c r="G385" i="121"/>
  <c r="F385" i="121"/>
  <c r="E385" i="121"/>
  <c r="D385" i="121"/>
  <c r="C385" i="121"/>
  <c r="C287" i="121"/>
  <c r="C286" i="121"/>
  <c r="C285" i="121"/>
  <c r="C284" i="121"/>
  <c r="F93" i="121"/>
  <c r="E93" i="121"/>
  <c r="D93" i="121"/>
  <c r="C93" i="121"/>
  <c r="F92" i="121"/>
  <c r="E92" i="121"/>
  <c r="D92" i="121"/>
  <c r="C92" i="121"/>
  <c r="F91" i="121"/>
  <c r="C91" i="121"/>
  <c r="F90" i="121"/>
  <c r="C90" i="121"/>
  <c r="F89" i="121"/>
  <c r="C89" i="121"/>
  <c r="F88" i="121"/>
  <c r="C88" i="121"/>
  <c r="F87" i="121"/>
  <c r="C87" i="121"/>
  <c r="F86" i="121"/>
  <c r="C86" i="121"/>
  <c r="C85" i="121"/>
  <c r="C84" i="121"/>
  <c r="C83" i="121"/>
  <c r="F82" i="121"/>
  <c r="C82" i="121"/>
  <c r="F81" i="121"/>
  <c r="C81" i="121"/>
  <c r="F80" i="121"/>
  <c r="E80" i="121"/>
  <c r="D80" i="121"/>
  <c r="C80" i="121"/>
  <c r="F79" i="121"/>
  <c r="E79" i="121"/>
  <c r="D79" i="121"/>
  <c r="C79" i="121"/>
  <c r="F78" i="121"/>
  <c r="E78" i="121"/>
  <c r="D78" i="121"/>
  <c r="C78" i="121"/>
  <c r="F77" i="121"/>
  <c r="E77" i="121"/>
  <c r="D77" i="121"/>
  <c r="C77" i="121"/>
  <c r="C72" i="121"/>
  <c r="C71" i="121"/>
  <c r="C70" i="121"/>
  <c r="D69" i="121"/>
  <c r="C69" i="121"/>
  <c r="D68" i="121"/>
  <c r="C68" i="121"/>
  <c r="C67" i="121"/>
  <c r="F66" i="121"/>
  <c r="C66" i="121"/>
  <c r="C65" i="121"/>
  <c r="C64" i="121"/>
  <c r="C63" i="121"/>
  <c r="F62" i="121"/>
  <c r="C62" i="121"/>
  <c r="C61" i="121"/>
  <c r="C60"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F18" i="121"/>
  <c r="E18" i="121"/>
  <c r="C18" i="121"/>
  <c r="C17" i="121"/>
  <c r="C16" i="121"/>
  <c r="C15" i="121"/>
  <c r="C14" i="121"/>
  <c r="E11" i="121"/>
  <c r="D11" i="121"/>
  <c r="C11" i="121"/>
  <c r="E10" i="121"/>
  <c r="D10" i="121"/>
  <c r="C10" i="121"/>
  <c r="C5" i="121"/>
  <c r="C4" i="121"/>
  <c r="C5" i="92"/>
  <c r="C9" i="92"/>
  <c r="C1" i="92"/>
  <c r="G118" i="118"/>
  <c r="G120" i="118"/>
  <c r="G37" i="121"/>
  <c r="F118" i="118"/>
  <c r="F120" i="118"/>
  <c r="F37" i="121"/>
  <c r="C120" i="118"/>
  <c r="C37" i="121"/>
  <c r="N283" i="121"/>
  <c r="N38" i="112"/>
  <c r="N282" i="121"/>
  <c r="N37" i="112"/>
  <c r="N281" i="121"/>
  <c r="N36" i="112"/>
  <c r="N280" i="121"/>
  <c r="N35" i="112"/>
  <c r="N279" i="121"/>
  <c r="D8" i="118"/>
  <c r="D14" i="121"/>
  <c r="H13" i="107"/>
  <c r="H12" i="107"/>
  <c r="G108" i="107"/>
  <c r="M39" i="112"/>
  <c r="M283" i="121"/>
  <c r="M38" i="112"/>
  <c r="M282" i="121"/>
  <c r="M37" i="112"/>
  <c r="M281" i="121"/>
  <c r="M36" i="112"/>
  <c r="M280" i="121"/>
  <c r="M35" i="112"/>
  <c r="M279" i="121"/>
  <c r="G110" i="115"/>
  <c r="G524" i="115"/>
  <c r="G109" i="115"/>
  <c r="G108" i="115"/>
  <c r="G728" i="115"/>
  <c r="G107" i="115"/>
  <c r="G521" i="115"/>
  <c r="G106" i="115"/>
  <c r="G105" i="115"/>
  <c r="G622" i="115"/>
  <c r="G104" i="115"/>
  <c r="G310" i="115"/>
  <c r="G103" i="115"/>
  <c r="G723" i="115"/>
  <c r="G102" i="115"/>
  <c r="G101" i="115"/>
  <c r="G618" i="115"/>
  <c r="G100" i="115"/>
  <c r="G720" i="115"/>
  <c r="G99" i="115"/>
  <c r="G513" i="115"/>
  <c r="G98" i="115"/>
  <c r="G97" i="115"/>
  <c r="G303" i="115"/>
  <c r="G96" i="115"/>
  <c r="G510" i="115"/>
  <c r="G95" i="115"/>
  <c r="G715" i="115"/>
  <c r="G94" i="115"/>
  <c r="G93" i="115"/>
  <c r="G299" i="115"/>
  <c r="G92" i="115"/>
  <c r="G712" i="115"/>
  <c r="G91" i="115"/>
  <c r="G297" i="115"/>
  <c r="G90" i="115"/>
  <c r="G89" i="115"/>
  <c r="G503" i="115"/>
  <c r="G88" i="115"/>
  <c r="G502" i="115"/>
  <c r="G87" i="115"/>
  <c r="G707" i="115"/>
  <c r="G86" i="115"/>
  <c r="G85" i="115"/>
  <c r="G291" i="115"/>
  <c r="G84" i="115"/>
  <c r="G704" i="115"/>
  <c r="G83" i="115"/>
  <c r="G497" i="115"/>
  <c r="G82" i="115"/>
  <c r="G81" i="115"/>
  <c r="G184" i="115"/>
  <c r="G80" i="115"/>
  <c r="G494" i="115"/>
  <c r="G79" i="115"/>
  <c r="G699" i="115"/>
  <c r="G78" i="115"/>
  <c r="G77" i="115"/>
  <c r="G491" i="115"/>
  <c r="G76" i="115"/>
  <c r="G696" i="115"/>
  <c r="G75" i="115"/>
  <c r="G489" i="115"/>
  <c r="G74" i="115"/>
  <c r="G73" i="115"/>
  <c r="G487" i="115"/>
  <c r="G72" i="115"/>
  <c r="G71" i="115"/>
  <c r="G691" i="115"/>
  <c r="G70" i="115"/>
  <c r="G69" i="115"/>
  <c r="G172" i="115"/>
  <c r="G68" i="115"/>
  <c r="G688" i="115"/>
  <c r="G67" i="115"/>
  <c r="G66" i="115"/>
  <c r="G686" i="115"/>
  <c r="G65" i="115"/>
  <c r="G582" i="115"/>
  <c r="G64" i="115"/>
  <c r="G270" i="115"/>
  <c r="G63" i="115"/>
  <c r="G62" i="115"/>
  <c r="G268" i="115"/>
  <c r="G61" i="115"/>
  <c r="G370" i="115"/>
  <c r="G60" i="115"/>
  <c r="G680" i="115"/>
  <c r="G59" i="115"/>
  <c r="G58" i="115"/>
  <c r="G678" i="115"/>
  <c r="G57" i="115"/>
  <c r="G160" i="115"/>
  <c r="G56" i="115"/>
  <c r="G262" i="115"/>
  <c r="G55" i="115"/>
  <c r="G54" i="115"/>
  <c r="G260" i="115"/>
  <c r="G53" i="115"/>
  <c r="G570" i="115"/>
  <c r="G52" i="115"/>
  <c r="G672" i="115"/>
  <c r="G51" i="115"/>
  <c r="G50" i="115"/>
  <c r="G670" i="115"/>
  <c r="G49" i="115"/>
  <c r="G358" i="115"/>
  <c r="G48" i="115"/>
  <c r="G668" i="115"/>
  <c r="G47" i="115"/>
  <c r="G46" i="115"/>
  <c r="G460" i="115"/>
  <c r="G45" i="115"/>
  <c r="G354" i="115"/>
  <c r="G44" i="115"/>
  <c r="G664" i="115"/>
  <c r="G43" i="115"/>
  <c r="G42" i="115"/>
  <c r="G662" i="115"/>
  <c r="G41" i="115"/>
  <c r="G558" i="115"/>
  <c r="G40" i="115"/>
  <c r="G246" i="115"/>
  <c r="G39" i="115"/>
  <c r="G38" i="115"/>
  <c r="G141" i="115"/>
  <c r="G37" i="115"/>
  <c r="G451" i="115"/>
  <c r="G36" i="115"/>
  <c r="G656" i="115"/>
  <c r="G35" i="115"/>
  <c r="G449" i="115"/>
  <c r="G34" i="115"/>
  <c r="G137" i="115"/>
  <c r="G33" i="115"/>
  <c r="G32" i="115"/>
  <c r="G446" i="115"/>
  <c r="G31" i="115"/>
  <c r="G340" i="115"/>
  <c r="G30" i="115"/>
  <c r="G29" i="115"/>
  <c r="G235" i="115"/>
  <c r="G28" i="115"/>
  <c r="G648" i="115"/>
  <c r="G27" i="115"/>
  <c r="G441" i="115"/>
  <c r="G26" i="115"/>
  <c r="G646" i="115"/>
  <c r="G25" i="115"/>
  <c r="G24" i="115"/>
  <c r="G438" i="115"/>
  <c r="G23" i="115"/>
  <c r="G643" i="115"/>
  <c r="G22" i="115"/>
  <c r="G21" i="115"/>
  <c r="G227" i="115"/>
  <c r="G20" i="115"/>
  <c r="G640" i="115"/>
  <c r="G19" i="115"/>
  <c r="G639" i="115"/>
  <c r="G18" i="115"/>
  <c r="G638" i="115"/>
  <c r="G17" i="115"/>
  <c r="G16" i="115"/>
  <c r="G430" i="115"/>
  <c r="G15" i="115"/>
  <c r="G635" i="115"/>
  <c r="G14" i="115"/>
  <c r="G13" i="115"/>
  <c r="G427" i="115"/>
  <c r="G12" i="115"/>
  <c r="G321" i="115"/>
  <c r="G11" i="115"/>
  <c r="G425" i="115"/>
  <c r="G43" i="107"/>
  <c r="G40" i="107"/>
  <c r="G36" i="107"/>
  <c r="H55" i="107"/>
  <c r="G51" i="107"/>
  <c r="G49" i="107"/>
  <c r="G31" i="107"/>
  <c r="G29" i="107" s="1"/>
  <c r="G129" i="115"/>
  <c r="G182" i="115"/>
  <c r="G332" i="115"/>
  <c r="G412" i="115"/>
  <c r="G599" i="115"/>
  <c r="G396" i="115"/>
  <c r="G455" i="115"/>
  <c r="G174" i="115"/>
  <c r="G404" i="115"/>
  <c r="G535" i="115"/>
  <c r="G591" i="115"/>
  <c r="G685" i="115"/>
  <c r="G545" i="115"/>
  <c r="G553" i="115"/>
  <c r="G617" i="115"/>
  <c r="G121" i="115"/>
  <c r="G131" i="115"/>
  <c r="G139" i="115"/>
  <c r="G148" i="115"/>
  <c r="G168" i="115"/>
  <c r="G185" i="115"/>
  <c r="G195" i="115"/>
  <c r="G203" i="115"/>
  <c r="G254" i="115"/>
  <c r="G267" i="115"/>
  <c r="G281" i="115"/>
  <c r="G324" i="115"/>
  <c r="G343" i="115"/>
  <c r="G351" i="115"/>
  <c r="G361" i="115"/>
  <c r="G369" i="115"/>
  <c r="G377" i="115"/>
  <c r="G388" i="115"/>
  <c r="G415" i="115"/>
  <c r="G529" i="115"/>
  <c r="G537" i="115"/>
  <c r="G546" i="115"/>
  <c r="G566" i="115"/>
  <c r="G574" i="115"/>
  <c r="G593" i="115"/>
  <c r="G601" i="115"/>
  <c r="G610" i="115"/>
  <c r="G620" i="115"/>
  <c r="G700" i="115"/>
  <c r="G211" i="115"/>
  <c r="G123" i="115"/>
  <c r="G134" i="115"/>
  <c r="G177" i="115"/>
  <c r="G187" i="115"/>
  <c r="G198" i="115"/>
  <c r="G206" i="115"/>
  <c r="G217" i="115"/>
  <c r="G241" i="115"/>
  <c r="G255" i="115"/>
  <c r="G289" i="115"/>
  <c r="G311" i="115"/>
  <c r="G327" i="115"/>
  <c r="G335" i="115"/>
  <c r="G345" i="115"/>
  <c r="G353" i="115"/>
  <c r="G380" i="115"/>
  <c r="G391" i="115"/>
  <c r="G409" i="115"/>
  <c r="G417" i="115"/>
  <c r="G479" i="115"/>
  <c r="G505" i="115"/>
  <c r="G519" i="115"/>
  <c r="G532" i="115"/>
  <c r="G540" i="115"/>
  <c r="G548" i="115"/>
  <c r="G585" i="115"/>
  <c r="G596" i="115"/>
  <c r="G604" i="115"/>
  <c r="G612" i="115"/>
  <c r="G647" i="115"/>
  <c r="G669" i="115"/>
  <c r="G147" i="115"/>
  <c r="G155" i="115"/>
  <c r="G385" i="115"/>
  <c r="G609" i="115"/>
  <c r="G115" i="115"/>
  <c r="G126" i="115"/>
  <c r="G153" i="115"/>
  <c r="G163" i="115"/>
  <c r="G171" i="115"/>
  <c r="G179" i="115"/>
  <c r="G190" i="115"/>
  <c r="G200" i="115"/>
  <c r="G225" i="115"/>
  <c r="G247" i="115"/>
  <c r="G313" i="115"/>
  <c r="G329" i="115"/>
  <c r="G337" i="115"/>
  <c r="G346" i="115"/>
  <c r="G366" i="115"/>
  <c r="G374" i="115"/>
  <c r="G393" i="115"/>
  <c r="G401" i="115"/>
  <c r="G410" i="115"/>
  <c r="G454" i="115"/>
  <c r="G467" i="115"/>
  <c r="G511" i="115"/>
  <c r="G534" i="115"/>
  <c r="G543" i="115"/>
  <c r="G551" i="115"/>
  <c r="G561" i="115"/>
  <c r="G569" i="115"/>
  <c r="G577" i="115"/>
  <c r="G588" i="115"/>
  <c r="G598" i="115"/>
  <c r="G607" i="115"/>
  <c r="G625" i="115"/>
  <c r="G652" i="115"/>
  <c r="G684" i="115"/>
  <c r="G716" i="115"/>
  <c r="G124" i="115"/>
  <c r="G188" i="115"/>
  <c r="G230" i="115"/>
  <c r="G243" i="115"/>
  <c r="G294" i="115"/>
  <c r="G307" i="115"/>
  <c r="G322" i="115"/>
  <c r="G386" i="115"/>
  <c r="G443" i="115"/>
  <c r="G507" i="115"/>
  <c r="G586" i="115"/>
  <c r="G641" i="115"/>
  <c r="G117" i="115"/>
  <c r="G547" i="115"/>
  <c r="G347" i="115"/>
  <c r="G149" i="115"/>
  <c r="G157" i="115"/>
  <c r="G579" i="115"/>
  <c r="G371" i="115"/>
  <c r="G587" i="115"/>
  <c r="G379" i="115"/>
  <c r="G173" i="115"/>
  <c r="G387" i="115"/>
  <c r="G189" i="115"/>
  <c r="G619" i="115"/>
  <c r="G627" i="115"/>
  <c r="G419" i="115"/>
  <c r="G213" i="115"/>
  <c r="G152" i="115"/>
  <c r="G164" i="115"/>
  <c r="G219" i="115"/>
  <c r="G283" i="115"/>
  <c r="G295" i="115"/>
  <c r="G308" i="115"/>
  <c r="G350" i="115"/>
  <c r="G362" i="115"/>
  <c r="G414" i="115"/>
  <c r="G431" i="115"/>
  <c r="G470" i="115"/>
  <c r="G483" i="115"/>
  <c r="G495" i="115"/>
  <c r="G562" i="115"/>
  <c r="G614" i="115"/>
  <c r="G657" i="115"/>
  <c r="G673" i="115"/>
  <c r="G689" i="115"/>
  <c r="G705" i="115"/>
  <c r="G721" i="115"/>
  <c r="G140" i="115"/>
  <c r="G192" i="115"/>
  <c r="G204" i="115"/>
  <c r="G220" i="115"/>
  <c r="G259" i="115"/>
  <c r="G271" i="115"/>
  <c r="G326" i="115"/>
  <c r="G338" i="115"/>
  <c r="G390" i="115"/>
  <c r="G402" i="115"/>
  <c r="G459" i="115"/>
  <c r="G471" i="115"/>
  <c r="G484" i="115"/>
  <c r="G538" i="115"/>
  <c r="G590" i="115"/>
  <c r="G602" i="115"/>
  <c r="G631" i="115"/>
  <c r="G644" i="115"/>
  <c r="G658" i="115"/>
  <c r="G674" i="115"/>
  <c r="G690" i="115"/>
  <c r="G706" i="115"/>
  <c r="G533" i="115"/>
  <c r="G325" i="115"/>
  <c r="G119" i="115"/>
  <c r="G549" i="115"/>
  <c r="G341" i="115"/>
  <c r="G135" i="115"/>
  <c r="G565" i="115"/>
  <c r="G357" i="115"/>
  <c r="G151" i="115"/>
  <c r="G589" i="115"/>
  <c r="G381" i="115"/>
  <c r="G175" i="115"/>
  <c r="G613" i="115"/>
  <c r="G405" i="115"/>
  <c r="G199" i="115"/>
  <c r="G116" i="115"/>
  <c r="G435" i="115"/>
  <c r="G486" i="115"/>
  <c r="G499" i="115"/>
  <c r="G633" i="115"/>
  <c r="G692" i="115"/>
  <c r="G208" i="115"/>
  <c r="G275" i="115"/>
  <c r="G287" i="115"/>
  <c r="G406" i="115"/>
  <c r="G554" i="115"/>
  <c r="G677" i="115"/>
  <c r="G693" i="115"/>
  <c r="G725" i="115"/>
  <c r="G132" i="115"/>
  <c r="G196" i="115"/>
  <c r="G238" i="115"/>
  <c r="G251" i="115"/>
  <c r="G263" i="115"/>
  <c r="G276" i="115"/>
  <c r="G302" i="115"/>
  <c r="G330" i="115"/>
  <c r="G382" i="115"/>
  <c r="G394" i="115"/>
  <c r="G463" i="115"/>
  <c r="G476" i="115"/>
  <c r="G515" i="115"/>
  <c r="G530" i="115"/>
  <c r="G594" i="115"/>
  <c r="G636" i="115"/>
  <c r="G649" i="115"/>
  <c r="G665" i="115"/>
  <c r="G681" i="115"/>
  <c r="G697" i="115"/>
  <c r="G713" i="115"/>
  <c r="G541" i="115"/>
  <c r="G333" i="115"/>
  <c r="G127" i="115"/>
  <c r="G557" i="115"/>
  <c r="G349" i="115"/>
  <c r="G143" i="115"/>
  <c r="G573" i="115"/>
  <c r="G365" i="115"/>
  <c r="G159" i="115"/>
  <c r="G581" i="115"/>
  <c r="G373" i="115"/>
  <c r="G167" i="115"/>
  <c r="G597" i="115"/>
  <c r="G389" i="115"/>
  <c r="G183" i="115"/>
  <c r="G605" i="115"/>
  <c r="G397" i="115"/>
  <c r="G191" i="115"/>
  <c r="G621" i="115"/>
  <c r="G413" i="115"/>
  <c r="G207" i="115"/>
  <c r="G180" i="115"/>
  <c r="G222" i="115"/>
  <c r="G286" i="115"/>
  <c r="G378" i="115"/>
  <c r="G578" i="115"/>
  <c r="G660" i="115"/>
  <c r="G676" i="115"/>
  <c r="G708" i="115"/>
  <c r="G724" i="115"/>
  <c r="G144" i="115"/>
  <c r="G156" i="115"/>
  <c r="G223" i="115"/>
  <c r="G462" i="115"/>
  <c r="G475" i="115"/>
  <c r="G606" i="115"/>
  <c r="G661" i="115"/>
  <c r="G709" i="115"/>
  <c r="G528" i="115"/>
  <c r="G320" i="115"/>
  <c r="G114" i="115"/>
  <c r="G536" i="115"/>
  <c r="G328" i="115"/>
  <c r="G122" i="115"/>
  <c r="G544" i="115"/>
  <c r="G336" i="115"/>
  <c r="G130" i="115"/>
  <c r="G655" i="115"/>
  <c r="G552" i="115"/>
  <c r="G344" i="115"/>
  <c r="G138" i="115"/>
  <c r="G352" i="115"/>
  <c r="G360" i="115"/>
  <c r="G368" i="115"/>
  <c r="G376" i="115"/>
  <c r="G695" i="115"/>
  <c r="G592" i="115"/>
  <c r="G384" i="115"/>
  <c r="G178" i="115"/>
  <c r="G703" i="115"/>
  <c r="G600" i="115"/>
  <c r="G392" i="115"/>
  <c r="G186" i="115"/>
  <c r="G711" i="115"/>
  <c r="G608" i="115"/>
  <c r="G400" i="115"/>
  <c r="G194" i="115"/>
  <c r="G719" i="115"/>
  <c r="G616" i="115"/>
  <c r="G408" i="115"/>
  <c r="G202" i="115"/>
  <c r="G727" i="115"/>
  <c r="G624" i="115"/>
  <c r="G416" i="115"/>
  <c r="G210" i="115"/>
  <c r="G252" i="115"/>
  <c r="G278" i="115"/>
  <c r="G316" i="115"/>
  <c r="G452" i="115"/>
  <c r="G478" i="115"/>
  <c r="G666" i="115"/>
  <c r="G682" i="115"/>
  <c r="G730" i="115"/>
  <c r="G109" i="107"/>
  <c r="G221" i="115"/>
  <c r="G229" i="115"/>
  <c r="G237" i="115"/>
  <c r="G245" i="115"/>
  <c r="G277" i="115"/>
  <c r="G285" i="115"/>
  <c r="G293" i="115"/>
  <c r="G301" i="115"/>
  <c r="G309" i="115"/>
  <c r="G429" i="115"/>
  <c r="G437" i="115"/>
  <c r="G445" i="115"/>
  <c r="G453" i="115"/>
  <c r="G485" i="115"/>
  <c r="G493" i="115"/>
  <c r="G501" i="115"/>
  <c r="G509" i="115"/>
  <c r="G517" i="115"/>
  <c r="G224" i="115"/>
  <c r="G232" i="115"/>
  <c r="G240" i="115"/>
  <c r="G248" i="115"/>
  <c r="G256" i="115"/>
  <c r="G264" i="115"/>
  <c r="G272" i="115"/>
  <c r="G280" i="115"/>
  <c r="G312" i="115"/>
  <c r="G432" i="115"/>
  <c r="G440" i="115"/>
  <c r="G448"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E36" i="121"/>
  <c r="D36" i="121"/>
  <c r="D35" i="121"/>
  <c r="D32" i="121"/>
  <c r="D1" i="118"/>
  <c r="D18" i="121"/>
  <c r="D17" i="121"/>
  <c r="D15" i="121"/>
  <c r="D16" i="121"/>
  <c r="M137" i="114"/>
  <c r="O137" i="114"/>
  <c r="M34" i="112"/>
  <c r="M278" i="121"/>
  <c r="E101" i="56"/>
  <c r="E99" i="56"/>
  <c r="E98" i="56"/>
  <c r="F1" i="116"/>
  <c r="L1" i="117"/>
  <c r="F154" i="117"/>
  <c r="F151" i="117"/>
  <c r="F16" i="117"/>
  <c r="F116" i="117"/>
  <c r="F11" i="117"/>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c r="C7" i="116"/>
  <c r="C6" i="116"/>
  <c r="C5" i="116"/>
  <c r="F68" i="117"/>
  <c r="F8" i="117"/>
  <c r="F20" i="117"/>
  <c r="F5" i="117"/>
  <c r="F84" i="117"/>
  <c r="F9" i="117"/>
  <c r="F36" i="117"/>
  <c r="F6" i="117"/>
  <c r="F100" i="117"/>
  <c r="F10" i="117"/>
  <c r="F52" i="117"/>
  <c r="F7" i="117"/>
  <c r="H7" i="107"/>
  <c r="E96" i="56"/>
  <c r="G90" i="107"/>
  <c r="G88" i="107" s="1"/>
  <c r="G87" i="107"/>
  <c r="G107" i="107" s="1"/>
  <c r="G81" i="107"/>
  <c r="G61" i="107"/>
  <c r="C7" i="112"/>
  <c r="E40" i="112"/>
  <c r="F284" i="121"/>
  <c r="G109" i="114"/>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49" i="112"/>
  <c r="C48" i="112"/>
  <c r="C47" i="112"/>
  <c r="C46" i="112"/>
  <c r="E23" i="112"/>
  <c r="L23" i="112"/>
  <c r="L271" i="121"/>
  <c r="M23" i="112"/>
  <c r="M271" i="121"/>
  <c r="N271" i="121"/>
  <c r="E176" i="102"/>
  <c r="E177" i="102"/>
  <c r="E51" i="102"/>
  <c r="O136" i="114"/>
  <c r="M136" i="114"/>
  <c r="S104" i="114"/>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F34" i="112"/>
  <c r="J49" i="112"/>
  <c r="E49" i="112"/>
  <c r="F49" i="112"/>
  <c r="F50" i="112" s="1"/>
  <c r="G285" i="121" s="1"/>
  <c r="D49"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C699" i="115"/>
  <c r="F78" i="115"/>
  <c r="E78" i="115"/>
  <c r="D78" i="115"/>
  <c r="C78" i="115"/>
  <c r="C698" i="115"/>
  <c r="F77" i="115"/>
  <c r="E77" i="115"/>
  <c r="D77" i="115"/>
  <c r="C77" i="115"/>
  <c r="C594" i="115"/>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C691" i="115"/>
  <c r="F70" i="115"/>
  <c r="E70" i="115"/>
  <c r="D70" i="115"/>
  <c r="C70" i="115"/>
  <c r="C690" i="115"/>
  <c r="F69" i="115"/>
  <c r="E69" i="115"/>
  <c r="D69" i="115"/>
  <c r="C69" i="115"/>
  <c r="C689" i="115"/>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C683" i="115"/>
  <c r="F62" i="115"/>
  <c r="E62" i="115"/>
  <c r="D62" i="115"/>
  <c r="C62" i="115"/>
  <c r="C682" i="115"/>
  <c r="F61" i="115"/>
  <c r="E61" i="115"/>
  <c r="D61" i="115"/>
  <c r="C61" i="115"/>
  <c r="C578" i="115"/>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C675" i="115"/>
  <c r="F54" i="115"/>
  <c r="E54" i="115"/>
  <c r="D54" i="115"/>
  <c r="C54" i="115"/>
  <c r="C674" i="115"/>
  <c r="F53" i="115"/>
  <c r="E53" i="115"/>
  <c r="D53" i="115"/>
  <c r="C53" i="115"/>
  <c r="C673" i="115"/>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E727" i="115"/>
  <c r="D727" i="115"/>
  <c r="B727" i="115"/>
  <c r="F726" i="115"/>
  <c r="E726" i="115"/>
  <c r="D726" i="115"/>
  <c r="B726" i="115"/>
  <c r="F725" i="115"/>
  <c r="E725" i="115"/>
  <c r="D725" i="115"/>
  <c r="C725" i="115"/>
  <c r="B725" i="115"/>
  <c r="F724" i="115"/>
  <c r="E724" i="115"/>
  <c r="D724" i="115"/>
  <c r="B724" i="115"/>
  <c r="F723" i="115"/>
  <c r="E723" i="115"/>
  <c r="D723" i="115"/>
  <c r="B723" i="115"/>
  <c r="F722" i="115"/>
  <c r="E722" i="115"/>
  <c r="D722" i="115"/>
  <c r="B722" i="115"/>
  <c r="F721"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D712" i="115"/>
  <c r="B712" i="115"/>
  <c r="F711" i="115"/>
  <c r="E711" i="115"/>
  <c r="D711" i="115"/>
  <c r="B711" i="115"/>
  <c r="F710" i="115"/>
  <c r="E710" i="115"/>
  <c r="D710" i="115"/>
  <c r="B710" i="115"/>
  <c r="F709" i="115"/>
  <c r="E709" i="115"/>
  <c r="D709" i="115"/>
  <c r="C709" i="115"/>
  <c r="B709" i="115"/>
  <c r="F708" i="115"/>
  <c r="E708" i="115"/>
  <c r="D708" i="115"/>
  <c r="B708" i="115"/>
  <c r="F707" i="115"/>
  <c r="E707" i="115"/>
  <c r="D707" i="115"/>
  <c r="B707" i="115"/>
  <c r="F706" i="115"/>
  <c r="E706" i="115"/>
  <c r="D706" i="115"/>
  <c r="B706" i="115"/>
  <c r="F705" i="115"/>
  <c r="E705" i="115"/>
  <c r="D705" i="115"/>
  <c r="B705" i="115"/>
  <c r="F704" i="115"/>
  <c r="E704" i="115"/>
  <c r="D704" i="115"/>
  <c r="B704" i="115"/>
  <c r="F703" i="115"/>
  <c r="E703" i="115"/>
  <c r="D703" i="115"/>
  <c r="B703" i="115"/>
  <c r="F702" i="115"/>
  <c r="E702" i="115"/>
  <c r="D702" i="115"/>
  <c r="B702" i="115"/>
  <c r="F701" i="115"/>
  <c r="E701" i="115"/>
  <c r="D701" i="115"/>
  <c r="B701" i="115"/>
  <c r="F700" i="115"/>
  <c r="E700" i="115"/>
  <c r="D700" i="115"/>
  <c r="B700" i="115"/>
  <c r="F699" i="115"/>
  <c r="E699" i="115"/>
  <c r="D699" i="115"/>
  <c r="B699" i="115"/>
  <c r="F698" i="115"/>
  <c r="E698" i="115"/>
  <c r="D698" i="115"/>
  <c r="B698" i="115"/>
  <c r="F697" i="115"/>
  <c r="E697" i="115"/>
  <c r="D697" i="115"/>
  <c r="B697" i="115"/>
  <c r="F696" i="115"/>
  <c r="E696" i="115"/>
  <c r="D696" i="115"/>
  <c r="B696" i="115"/>
  <c r="F695" i="115"/>
  <c r="E695" i="115"/>
  <c r="D695" i="115"/>
  <c r="B695" i="115"/>
  <c r="F694" i="115"/>
  <c r="E694" i="115"/>
  <c r="D694" i="115"/>
  <c r="B694" i="115"/>
  <c r="F693" i="115"/>
  <c r="E693" i="115"/>
  <c r="D693" i="115"/>
  <c r="C693" i="115"/>
  <c r="B693" i="115"/>
  <c r="F692" i="115"/>
  <c r="E692" i="115"/>
  <c r="D692" i="115"/>
  <c r="B692" i="115"/>
  <c r="F691" i="115"/>
  <c r="E691" i="115"/>
  <c r="D691" i="115"/>
  <c r="B691" i="115"/>
  <c r="F690" i="115"/>
  <c r="E690" i="115"/>
  <c r="D690" i="115"/>
  <c r="B690" i="115"/>
  <c r="F689" i="115"/>
  <c r="E689" i="115"/>
  <c r="D689" i="115"/>
  <c r="B689" i="115"/>
  <c r="F688" i="115"/>
  <c r="E688" i="115"/>
  <c r="D688" i="115"/>
  <c r="B688" i="115"/>
  <c r="F687" i="115"/>
  <c r="E687" i="115"/>
  <c r="D687" i="115"/>
  <c r="B687" i="115"/>
  <c r="F686" i="115"/>
  <c r="E686" i="115"/>
  <c r="D686" i="115"/>
  <c r="B686" i="115"/>
  <c r="F685" i="115"/>
  <c r="E685" i="115"/>
  <c r="D685" i="115"/>
  <c r="B685" i="115"/>
  <c r="F684" i="115"/>
  <c r="E684" i="115"/>
  <c r="D684" i="115"/>
  <c r="B684" i="115"/>
  <c r="F683" i="115"/>
  <c r="E683" i="115"/>
  <c r="D683" i="115"/>
  <c r="B683" i="115"/>
  <c r="F682" i="115"/>
  <c r="E682" i="115"/>
  <c r="D682" i="115"/>
  <c r="B682" i="115"/>
  <c r="F681" i="115"/>
  <c r="E681" i="115"/>
  <c r="D681" i="115"/>
  <c r="B681" i="115"/>
  <c r="F680" i="115"/>
  <c r="E680" i="115"/>
  <c r="D680" i="115"/>
  <c r="B680" i="115"/>
  <c r="F679" i="115"/>
  <c r="E679" i="115"/>
  <c r="D679" i="115"/>
  <c r="B679" i="115"/>
  <c r="F678" i="115"/>
  <c r="E678" i="115"/>
  <c r="D678" i="115"/>
  <c r="B678" i="115"/>
  <c r="F677" i="115"/>
  <c r="E677" i="115"/>
  <c r="D677" i="115"/>
  <c r="B677" i="115"/>
  <c r="F676" i="115"/>
  <c r="E676" i="115"/>
  <c r="D676" i="115"/>
  <c r="B676" i="115"/>
  <c r="F675" i="115"/>
  <c r="E675" i="115"/>
  <c r="D675" i="115"/>
  <c r="B675" i="115"/>
  <c r="F674" i="115"/>
  <c r="E674" i="115"/>
  <c r="D674" i="115"/>
  <c r="B674" i="115"/>
  <c r="F673" i="115"/>
  <c r="E673" i="115"/>
  <c r="D673" i="115"/>
  <c r="B673" i="115"/>
  <c r="F672" i="115"/>
  <c r="E672" i="115"/>
  <c r="D672" i="115"/>
  <c r="B672" i="115"/>
  <c r="F671" i="115"/>
  <c r="E671" i="115"/>
  <c r="D671" i="115"/>
  <c r="B671" i="115"/>
  <c r="F670" i="115"/>
  <c r="E670" i="115"/>
  <c r="D670" i="115"/>
  <c r="B670" i="115"/>
  <c r="F669" i="115"/>
  <c r="E669" i="115"/>
  <c r="D669" i="115"/>
  <c r="B669" i="115"/>
  <c r="F668" i="115"/>
  <c r="E668" i="115"/>
  <c r="D668" i="115"/>
  <c r="B668" i="115"/>
  <c r="F667" i="115"/>
  <c r="E667" i="115"/>
  <c r="D667" i="115"/>
  <c r="B667" i="115"/>
  <c r="F666" i="115"/>
  <c r="E666" i="115"/>
  <c r="D666" i="115"/>
  <c r="B666" i="115"/>
  <c r="F665" i="115"/>
  <c r="E665" i="115"/>
  <c r="D665" i="115"/>
  <c r="B665" i="115"/>
  <c r="F664" i="115"/>
  <c r="E664" i="115"/>
  <c r="D664" i="115"/>
  <c r="B664" i="115"/>
  <c r="F663" i="115"/>
  <c r="E663" i="115"/>
  <c r="D663" i="115"/>
  <c r="B663" i="115"/>
  <c r="F662" i="115"/>
  <c r="E662" i="115"/>
  <c r="D662" i="115"/>
  <c r="B662" i="115"/>
  <c r="F661" i="115"/>
  <c r="E661" i="115"/>
  <c r="D661" i="115"/>
  <c r="B661" i="115"/>
  <c r="F660" i="115"/>
  <c r="E660" i="115"/>
  <c r="D660" i="115"/>
  <c r="B660" i="115"/>
  <c r="F659" i="115"/>
  <c r="E659" i="115"/>
  <c r="D659" i="115"/>
  <c r="B659" i="115"/>
  <c r="F658" i="115"/>
  <c r="E658" i="115"/>
  <c r="D658" i="115"/>
  <c r="B658" i="115"/>
  <c r="F657" i="115"/>
  <c r="E657" i="115"/>
  <c r="D657" i="115"/>
  <c r="B657" i="115"/>
  <c r="F656" i="115"/>
  <c r="E656" i="115"/>
  <c r="D656" i="115"/>
  <c r="B656" i="115"/>
  <c r="F655" i="115"/>
  <c r="E655" i="115"/>
  <c r="D655" i="115"/>
  <c r="B655" i="115"/>
  <c r="F654" i="115"/>
  <c r="E654" i="115"/>
  <c r="D654" i="115"/>
  <c r="B654" i="115"/>
  <c r="F653" i="115"/>
  <c r="E653" i="115"/>
  <c r="D653" i="115"/>
  <c r="B653" i="115"/>
  <c r="F652" i="115"/>
  <c r="E652" i="115"/>
  <c r="D652" i="115"/>
  <c r="B652" i="115"/>
  <c r="F651" i="115"/>
  <c r="E651" i="115"/>
  <c r="D651" i="115"/>
  <c r="B651" i="115"/>
  <c r="F650" i="115"/>
  <c r="E650" i="115"/>
  <c r="D650" i="115"/>
  <c r="B650" i="115"/>
  <c r="F649" i="115"/>
  <c r="E649" i="115"/>
  <c r="D649" i="115"/>
  <c r="B649" i="115"/>
  <c r="F648" i="115"/>
  <c r="E648" i="115"/>
  <c r="D648" i="115"/>
  <c r="B648" i="115"/>
  <c r="F647" i="115"/>
  <c r="E647" i="115"/>
  <c r="D647" i="115"/>
  <c r="B647" i="115"/>
  <c r="F646" i="115"/>
  <c r="E646" i="115"/>
  <c r="D646" i="115"/>
  <c r="B646" i="115"/>
  <c r="F645" i="115"/>
  <c r="E645" i="115"/>
  <c r="D645" i="115"/>
  <c r="C645" i="115"/>
  <c r="B645" i="115"/>
  <c r="F644" i="115"/>
  <c r="E644" i="115"/>
  <c r="D644" i="115"/>
  <c r="B644" i="115"/>
  <c r="F643" i="115"/>
  <c r="E643" i="115"/>
  <c r="D643" i="115"/>
  <c r="B643" i="115"/>
  <c r="F642" i="115"/>
  <c r="E642" i="115"/>
  <c r="D642" i="115"/>
  <c r="B642" i="115"/>
  <c r="F641" i="115"/>
  <c r="E641" i="115"/>
  <c r="D641" i="115"/>
  <c r="B641" i="115"/>
  <c r="F640" i="115"/>
  <c r="E640" i="115"/>
  <c r="D640" i="115"/>
  <c r="B640" i="115"/>
  <c r="F639" i="115"/>
  <c r="E639" i="115"/>
  <c r="D639" i="115"/>
  <c r="B639" i="115"/>
  <c r="F638" i="115"/>
  <c r="E638" i="115"/>
  <c r="D638" i="115"/>
  <c r="B638" i="115"/>
  <c r="F637" i="115"/>
  <c r="E637" i="115"/>
  <c r="D637" i="115"/>
  <c r="B637" i="115"/>
  <c r="F636" i="115"/>
  <c r="E636" i="115"/>
  <c r="D636" i="115"/>
  <c r="B636" i="115"/>
  <c r="F635" i="115"/>
  <c r="E635" i="115"/>
  <c r="D635" i="115"/>
  <c r="B635" i="115"/>
  <c r="F634" i="115"/>
  <c r="E634" i="115"/>
  <c r="D634" i="115"/>
  <c r="B634" i="115"/>
  <c r="F633" i="115"/>
  <c r="E633" i="115"/>
  <c r="D633" i="115"/>
  <c r="B633" i="115"/>
  <c r="F632"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D626" i="115"/>
  <c r="F625" i="115"/>
  <c r="E625" i="115"/>
  <c r="D625" i="115"/>
  <c r="F624" i="115"/>
  <c r="E624" i="115"/>
  <c r="D624" i="115"/>
  <c r="F623" i="115"/>
  <c r="E623" i="115"/>
  <c r="D623" i="115"/>
  <c r="F622" i="115"/>
  <c r="E622" i="115"/>
  <c r="D622" i="115"/>
  <c r="F621" i="115"/>
  <c r="E621" i="115"/>
  <c r="D621" i="115"/>
  <c r="F620" i="115"/>
  <c r="E620" i="115"/>
  <c r="D620" i="115"/>
  <c r="F619" i="115"/>
  <c r="E619" i="115"/>
  <c r="D619" i="115"/>
  <c r="F618"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D609" i="115"/>
  <c r="F608" i="115"/>
  <c r="E608" i="115"/>
  <c r="D608" i="115"/>
  <c r="F607" i="115"/>
  <c r="E607" i="115"/>
  <c r="D607" i="115"/>
  <c r="F606" i="115"/>
  <c r="E606" i="115"/>
  <c r="D606" i="115"/>
  <c r="F605" i="115"/>
  <c r="E605" i="115"/>
  <c r="D605" i="115"/>
  <c r="F604" i="115"/>
  <c r="E604" i="115"/>
  <c r="D604" i="115"/>
  <c r="F603" i="115"/>
  <c r="E603" i="115"/>
  <c r="D603" i="115"/>
  <c r="F602" i="115"/>
  <c r="E602" i="115"/>
  <c r="D602" i="115"/>
  <c r="F601" i="115"/>
  <c r="E601" i="115"/>
  <c r="D601" i="115"/>
  <c r="F600" i="115"/>
  <c r="E600" i="115"/>
  <c r="D600" i="115"/>
  <c r="F599" i="115"/>
  <c r="E599" i="115"/>
  <c r="D599" i="115"/>
  <c r="F598" i="115"/>
  <c r="E598" i="115"/>
  <c r="D598" i="115"/>
  <c r="F597" i="115"/>
  <c r="E597" i="115"/>
  <c r="D597" i="115"/>
  <c r="F596" i="115"/>
  <c r="E596" i="115"/>
  <c r="D596" i="115"/>
  <c r="F595" i="115"/>
  <c r="E595" i="115"/>
  <c r="D595" i="115"/>
  <c r="F594" i="115"/>
  <c r="E594" i="115"/>
  <c r="D594" i="115"/>
  <c r="F593" i="115"/>
  <c r="E593" i="115"/>
  <c r="D593" i="115"/>
  <c r="F592" i="115"/>
  <c r="E592" i="115"/>
  <c r="D592" i="115"/>
  <c r="F591" i="115"/>
  <c r="E591" i="115"/>
  <c r="D591" i="115"/>
  <c r="F590" i="115"/>
  <c r="E590" i="115"/>
  <c r="D590" i="115"/>
  <c r="F589" i="115"/>
  <c r="E589" i="115"/>
  <c r="D589" i="115"/>
  <c r="F588" i="115"/>
  <c r="E588" i="115"/>
  <c r="D588" i="115"/>
  <c r="F587" i="115"/>
  <c r="E587" i="115"/>
  <c r="D587" i="115"/>
  <c r="F586" i="115"/>
  <c r="E586" i="115"/>
  <c r="D586" i="115"/>
  <c r="F585" i="115"/>
  <c r="E585" i="115"/>
  <c r="D585" i="115"/>
  <c r="F584" i="115"/>
  <c r="E584" i="115"/>
  <c r="D584" i="115"/>
  <c r="F583" i="115"/>
  <c r="E583" i="115"/>
  <c r="D583" i="115"/>
  <c r="F582" i="115"/>
  <c r="E582" i="115"/>
  <c r="D582" i="115"/>
  <c r="F581" i="115"/>
  <c r="E581" i="115"/>
  <c r="D581" i="115"/>
  <c r="F580" i="115"/>
  <c r="E580" i="115"/>
  <c r="D580" i="115"/>
  <c r="F579" i="115"/>
  <c r="E579" i="115"/>
  <c r="D579" i="115"/>
  <c r="F578" i="115"/>
  <c r="E578" i="115"/>
  <c r="D578" i="115"/>
  <c r="F577" i="115"/>
  <c r="E577" i="115"/>
  <c r="D577" i="115"/>
  <c r="F576" i="115"/>
  <c r="E576" i="115"/>
  <c r="D576" i="115"/>
  <c r="F575" i="115"/>
  <c r="E575" i="115"/>
  <c r="D575" i="115"/>
  <c r="F574" i="115"/>
  <c r="E574" i="115"/>
  <c r="D574" i="115"/>
  <c r="F573" i="115"/>
  <c r="E573" i="115"/>
  <c r="D573" i="115"/>
  <c r="F572" i="115"/>
  <c r="E572" i="115"/>
  <c r="D572" i="115"/>
  <c r="F571" i="115"/>
  <c r="E571" i="115"/>
  <c r="D571" i="115"/>
  <c r="F570" i="115"/>
  <c r="E570" i="115"/>
  <c r="D570" i="115"/>
  <c r="F569" i="115"/>
  <c r="E569" i="115"/>
  <c r="D569" i="115"/>
  <c r="F568" i="115"/>
  <c r="E568" i="115"/>
  <c r="D568" i="115"/>
  <c r="F567" i="115"/>
  <c r="E567" i="115"/>
  <c r="D567" i="115"/>
  <c r="F566" i="115"/>
  <c r="E566" i="115"/>
  <c r="D566" i="115"/>
  <c r="F565" i="115"/>
  <c r="E565" i="115"/>
  <c r="D565" i="115"/>
  <c r="F564" i="115"/>
  <c r="E564" i="115"/>
  <c r="D564" i="115"/>
  <c r="F563" i="115"/>
  <c r="E563" i="115"/>
  <c r="D563" i="115"/>
  <c r="F562" i="115"/>
  <c r="E562" i="115"/>
  <c r="D562" i="115"/>
  <c r="F561" i="115"/>
  <c r="E561" i="115"/>
  <c r="D561" i="115"/>
  <c r="F560" i="115"/>
  <c r="E560" i="115"/>
  <c r="D560" i="115"/>
  <c r="F559" i="115"/>
  <c r="E559" i="115"/>
  <c r="D559" i="115"/>
  <c r="F558" i="115"/>
  <c r="E558" i="115"/>
  <c r="D558" i="115"/>
  <c r="F557" i="115"/>
  <c r="E557" i="115"/>
  <c r="D557" i="115"/>
  <c r="F556" i="115"/>
  <c r="E556" i="115"/>
  <c r="D556" i="115"/>
  <c r="F555" i="115"/>
  <c r="E555" i="115"/>
  <c r="D555" i="115"/>
  <c r="F554" i="115"/>
  <c r="E554" i="115"/>
  <c r="D554" i="115"/>
  <c r="F553" i="115"/>
  <c r="E553" i="115"/>
  <c r="D553" i="115"/>
  <c r="F552" i="115"/>
  <c r="E552" i="115"/>
  <c r="D552" i="115"/>
  <c r="F551" i="115"/>
  <c r="E551" i="115"/>
  <c r="D551" i="115"/>
  <c r="F550" i="115"/>
  <c r="E550" i="115"/>
  <c r="D550" i="115"/>
  <c r="F549" i="115"/>
  <c r="E549" i="115"/>
  <c r="D549" i="115"/>
  <c r="F548" i="115"/>
  <c r="E548" i="115"/>
  <c r="D548" i="115"/>
  <c r="F547" i="115"/>
  <c r="E547" i="115"/>
  <c r="D547" i="115"/>
  <c r="F546" i="115"/>
  <c r="E546" i="115"/>
  <c r="D546" i="115"/>
  <c r="F545" i="115"/>
  <c r="E545" i="115"/>
  <c r="D545" i="115"/>
  <c r="F544" i="115"/>
  <c r="E544" i="115"/>
  <c r="D544" i="115"/>
  <c r="F543" i="115"/>
  <c r="E543" i="115"/>
  <c r="D543" i="115"/>
  <c r="F542" i="115"/>
  <c r="E542" i="115"/>
  <c r="D542" i="115"/>
  <c r="F541" i="115"/>
  <c r="E541" i="115"/>
  <c r="D541" i="115"/>
  <c r="F540" i="115"/>
  <c r="E540" i="115"/>
  <c r="D540" i="115"/>
  <c r="F539" i="115"/>
  <c r="E539" i="115"/>
  <c r="D539" i="115"/>
  <c r="F538" i="115"/>
  <c r="E538" i="115"/>
  <c r="D538" i="115"/>
  <c r="F537" i="115"/>
  <c r="E537" i="115"/>
  <c r="D537" i="115"/>
  <c r="F536" i="115"/>
  <c r="E536" i="115"/>
  <c r="D536" i="115"/>
  <c r="F535" i="115"/>
  <c r="E535" i="115"/>
  <c r="D535" i="115"/>
  <c r="F534" i="115"/>
  <c r="E534" i="115"/>
  <c r="D534" i="115"/>
  <c r="F533" i="115"/>
  <c r="E533" i="115"/>
  <c r="D533" i="115"/>
  <c r="F532" i="115"/>
  <c r="E532" i="115"/>
  <c r="D532" i="115"/>
  <c r="F531" i="115"/>
  <c r="E531" i="115"/>
  <c r="D531" i="115"/>
  <c r="F530" i="115"/>
  <c r="E530" i="115"/>
  <c r="D530" i="115"/>
  <c r="F529" i="115"/>
  <c r="E529" i="115"/>
  <c r="D529" i="115"/>
  <c r="F528"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B477" i="115"/>
  <c r="F476" i="115"/>
  <c r="E476" i="115"/>
  <c r="D476" i="115"/>
  <c r="C476" i="115"/>
  <c r="B476" i="115"/>
  <c r="F475" i="115"/>
  <c r="E475" i="115"/>
  <c r="D475" i="115"/>
  <c r="C475" i="115"/>
  <c r="B475" i="115"/>
  <c r="F474" i="115"/>
  <c r="E474" i="115"/>
  <c r="D474" i="115"/>
  <c r="C474" i="115"/>
  <c r="B474" i="115"/>
  <c r="F473" i="115"/>
  <c r="E473" i="115"/>
  <c r="D473" i="115"/>
  <c r="B473" i="115"/>
  <c r="F472" i="115"/>
  <c r="E472" i="115"/>
  <c r="D472" i="115"/>
  <c r="C472" i="115"/>
  <c r="B472" i="115"/>
  <c r="F471" i="115"/>
  <c r="E471" i="115"/>
  <c r="D471" i="115"/>
  <c r="C471" i="115"/>
  <c r="B471" i="115"/>
  <c r="F470" i="115"/>
  <c r="E470" i="115"/>
  <c r="D470" i="115"/>
  <c r="C470" i="115"/>
  <c r="B470" i="115"/>
  <c r="F469" i="115"/>
  <c r="E469" i="115"/>
  <c r="D469" i="115"/>
  <c r="B469" i="115"/>
  <c r="F468" i="115"/>
  <c r="E468" i="115"/>
  <c r="D468" i="115"/>
  <c r="C468" i="115"/>
  <c r="B468" i="115"/>
  <c r="F467" i="115"/>
  <c r="E467" i="115"/>
  <c r="D467" i="115"/>
  <c r="C467" i="115"/>
  <c r="B467" i="115"/>
  <c r="F466" i="115"/>
  <c r="E466" i="115"/>
  <c r="D466" i="115"/>
  <c r="C466" i="115"/>
  <c r="B466" i="115"/>
  <c r="F465" i="115"/>
  <c r="E465" i="115"/>
  <c r="D465" i="115"/>
  <c r="B465" i="115"/>
  <c r="F464" i="115"/>
  <c r="E464" i="115"/>
  <c r="D464" i="115"/>
  <c r="C464" i="115"/>
  <c r="B464" i="115"/>
  <c r="F463" i="115"/>
  <c r="E463" i="115"/>
  <c r="D463" i="115"/>
  <c r="C463" i="115"/>
  <c r="B463" i="115"/>
  <c r="F462" i="115"/>
  <c r="E462" i="115"/>
  <c r="D462" i="115"/>
  <c r="C462" i="115"/>
  <c r="B462" i="115"/>
  <c r="F461" i="115"/>
  <c r="E461" i="115"/>
  <c r="D461" i="115"/>
  <c r="B461" i="115"/>
  <c r="F460" i="115"/>
  <c r="E460" i="115"/>
  <c r="D460" i="115"/>
  <c r="C460" i="115"/>
  <c r="B460" i="115"/>
  <c r="F459" i="115"/>
  <c r="E459" i="115"/>
  <c r="D459" i="115"/>
  <c r="C459" i="115"/>
  <c r="B459" i="115"/>
  <c r="F458" i="115"/>
  <c r="E458" i="115"/>
  <c r="D458" i="115"/>
  <c r="C458" i="115"/>
  <c r="B458" i="115"/>
  <c r="F457" i="115"/>
  <c r="E457" i="115"/>
  <c r="D457" i="115"/>
  <c r="B457" i="115"/>
  <c r="F456" i="115"/>
  <c r="E456" i="115"/>
  <c r="D456" i="115"/>
  <c r="C456" i="115"/>
  <c r="B456" i="115"/>
  <c r="F455" i="115"/>
  <c r="E455" i="115"/>
  <c r="D455" i="115"/>
  <c r="C455" i="115"/>
  <c r="B455" i="115"/>
  <c r="F454" i="115"/>
  <c r="E454" i="115"/>
  <c r="D454" i="115"/>
  <c r="C454" i="115"/>
  <c r="B454" i="115"/>
  <c r="F453" i="115"/>
  <c r="E453" i="115"/>
  <c r="D453" i="115"/>
  <c r="B453" i="115"/>
  <c r="F452" i="115"/>
  <c r="E452" i="115"/>
  <c r="D452" i="115"/>
  <c r="C452" i="115"/>
  <c r="B452" i="115"/>
  <c r="F451" i="115"/>
  <c r="E451" i="115"/>
  <c r="D451" i="115"/>
  <c r="C451" i="115"/>
  <c r="B451" i="115"/>
  <c r="F450" i="115"/>
  <c r="E450" i="115"/>
  <c r="D450" i="115"/>
  <c r="C450" i="115"/>
  <c r="B450" i="115"/>
  <c r="F449" i="115"/>
  <c r="E449" i="115"/>
  <c r="D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D212" i="115"/>
  <c r="C212" i="115"/>
  <c r="B212" i="115"/>
  <c r="B626" i="115"/>
  <c r="F211" i="115"/>
  <c r="E211" i="115"/>
  <c r="D211" i="115"/>
  <c r="C211" i="115"/>
  <c r="B211" i="115"/>
  <c r="B625" i="115"/>
  <c r="F210" i="115"/>
  <c r="E210" i="115"/>
  <c r="D210" i="115"/>
  <c r="C210" i="115"/>
  <c r="B210" i="115"/>
  <c r="B624" i="115"/>
  <c r="F209" i="115"/>
  <c r="E209" i="115"/>
  <c r="D209" i="115"/>
  <c r="C209" i="115"/>
  <c r="B209" i="115"/>
  <c r="B623" i="115"/>
  <c r="F208" i="115"/>
  <c r="E208" i="115"/>
  <c r="D208" i="115"/>
  <c r="C208" i="115"/>
  <c r="B208" i="115"/>
  <c r="B622" i="115"/>
  <c r="F207" i="115"/>
  <c r="E207" i="115"/>
  <c r="D207" i="115"/>
  <c r="C207" i="115"/>
  <c r="B207" i="115"/>
  <c r="B621" i="115"/>
  <c r="F206" i="115"/>
  <c r="E206" i="115"/>
  <c r="D206" i="115"/>
  <c r="C206" i="115"/>
  <c r="B206" i="115"/>
  <c r="B620" i="115"/>
  <c r="F205" i="115"/>
  <c r="E205" i="115"/>
  <c r="D205" i="115"/>
  <c r="C205" i="115"/>
  <c r="B205" i="115"/>
  <c r="B619" i="115"/>
  <c r="F204" i="115"/>
  <c r="E204" i="115"/>
  <c r="D204" i="115"/>
  <c r="C204" i="115"/>
  <c r="B204" i="115"/>
  <c r="B618" i="115"/>
  <c r="F203" i="115"/>
  <c r="E203" i="115"/>
  <c r="D203" i="115"/>
  <c r="C203" i="115"/>
  <c r="B203" i="115"/>
  <c r="B617" i="115"/>
  <c r="F202" i="115"/>
  <c r="E202" i="115"/>
  <c r="D202" i="115"/>
  <c r="C202" i="115"/>
  <c r="B202" i="115"/>
  <c r="B616" i="115"/>
  <c r="F201" i="115"/>
  <c r="E201" i="115"/>
  <c r="D201" i="115"/>
  <c r="C201" i="115"/>
  <c r="B201" i="115"/>
  <c r="B615" i="115"/>
  <c r="F200" i="115"/>
  <c r="E200" i="115"/>
  <c r="D200" i="115"/>
  <c r="C200" i="115"/>
  <c r="B200" i="115"/>
  <c r="B614" i="115"/>
  <c r="F199" i="115"/>
  <c r="E199" i="115"/>
  <c r="D199" i="115"/>
  <c r="C199" i="115"/>
  <c r="B199" i="115"/>
  <c r="B613" i="115"/>
  <c r="F198" i="115"/>
  <c r="E198" i="115"/>
  <c r="D198" i="115"/>
  <c r="C198" i="115"/>
  <c r="B198" i="115"/>
  <c r="B612" i="115"/>
  <c r="F197" i="115"/>
  <c r="E197" i="115"/>
  <c r="D197" i="115"/>
  <c r="C197" i="115"/>
  <c r="B197" i="115"/>
  <c r="B611" i="115"/>
  <c r="F196" i="115"/>
  <c r="E196" i="115"/>
  <c r="D196" i="115"/>
  <c r="C196" i="115"/>
  <c r="B196" i="115"/>
  <c r="B610" i="115"/>
  <c r="F195" i="115"/>
  <c r="E195" i="115"/>
  <c r="D195" i="115"/>
  <c r="C195" i="115"/>
  <c r="B195" i="115"/>
  <c r="B609" i="115"/>
  <c r="F194" i="115"/>
  <c r="E194" i="115"/>
  <c r="D194" i="115"/>
  <c r="C194" i="115"/>
  <c r="B194" i="115"/>
  <c r="B608" i="115"/>
  <c r="F193" i="115"/>
  <c r="E193" i="115"/>
  <c r="D193" i="115"/>
  <c r="C193" i="115"/>
  <c r="B193" i="115"/>
  <c r="B607" i="115"/>
  <c r="F192" i="115"/>
  <c r="E192" i="115"/>
  <c r="D192" i="115"/>
  <c r="C192" i="115"/>
  <c r="B192" i="115"/>
  <c r="B606" i="115"/>
  <c r="F191" i="115"/>
  <c r="E191" i="115"/>
  <c r="D191" i="115"/>
  <c r="C191" i="115"/>
  <c r="B191" i="115"/>
  <c r="B605" i="115"/>
  <c r="F190" i="115"/>
  <c r="E190" i="115"/>
  <c r="D190" i="115"/>
  <c r="C190" i="115"/>
  <c r="B190" i="115"/>
  <c r="B604" i="115"/>
  <c r="F189" i="115"/>
  <c r="E189" i="115"/>
  <c r="D189" i="115"/>
  <c r="C189" i="115"/>
  <c r="B189" i="115"/>
  <c r="B603" i="115"/>
  <c r="F188" i="115"/>
  <c r="E188" i="115"/>
  <c r="D188" i="115"/>
  <c r="C188" i="115"/>
  <c r="B188" i="115"/>
  <c r="B602" i="115"/>
  <c r="F187" i="115"/>
  <c r="E187" i="115"/>
  <c r="D187" i="115"/>
  <c r="C187" i="115"/>
  <c r="B187" i="115"/>
  <c r="B601" i="115"/>
  <c r="F186" i="115"/>
  <c r="E186" i="115"/>
  <c r="D186" i="115"/>
  <c r="C186" i="115"/>
  <c r="B186" i="115"/>
  <c r="B600" i="115"/>
  <c r="F185" i="115"/>
  <c r="E185" i="115"/>
  <c r="D185" i="115"/>
  <c r="C185" i="115"/>
  <c r="B185" i="115"/>
  <c r="B599" i="115"/>
  <c r="F184" i="115"/>
  <c r="E184" i="115"/>
  <c r="D184" i="115"/>
  <c r="C184" i="115"/>
  <c r="B184" i="115"/>
  <c r="B598" i="115"/>
  <c r="F183" i="115"/>
  <c r="E183" i="115"/>
  <c r="D183" i="115"/>
  <c r="C183" i="115"/>
  <c r="B183" i="115"/>
  <c r="B597" i="115"/>
  <c r="F182" i="115"/>
  <c r="E182" i="115"/>
  <c r="D182" i="115"/>
  <c r="C182" i="115"/>
  <c r="B182" i="115"/>
  <c r="B596" i="115"/>
  <c r="F181" i="115"/>
  <c r="E181" i="115"/>
  <c r="D181" i="115"/>
  <c r="C181" i="115"/>
  <c r="B181" i="115"/>
  <c r="B595" i="115"/>
  <c r="F180" i="115"/>
  <c r="E180" i="115"/>
  <c r="D180" i="115"/>
  <c r="C180" i="115"/>
  <c r="B180" i="115"/>
  <c r="B594" i="115"/>
  <c r="F179" i="115"/>
  <c r="E179" i="115"/>
  <c r="D179" i="115"/>
  <c r="C179" i="115"/>
  <c r="B179" i="115"/>
  <c r="B593" i="115"/>
  <c r="F178" i="115"/>
  <c r="E178" i="115"/>
  <c r="D178" i="115"/>
  <c r="C178" i="115"/>
  <c r="B178" i="115"/>
  <c r="B592" i="115"/>
  <c r="F177" i="115"/>
  <c r="E177" i="115"/>
  <c r="D177" i="115"/>
  <c r="C177" i="115"/>
  <c r="B177" i="115"/>
  <c r="B591" i="115"/>
  <c r="F176" i="115"/>
  <c r="E176" i="115"/>
  <c r="D176" i="115"/>
  <c r="C176" i="115"/>
  <c r="B176" i="115"/>
  <c r="B590" i="115"/>
  <c r="F175" i="115"/>
  <c r="E175" i="115"/>
  <c r="D175" i="115"/>
  <c r="C175" i="115"/>
  <c r="B175" i="115"/>
  <c r="B589" i="115"/>
  <c r="F174" i="115"/>
  <c r="E174" i="115"/>
  <c r="D174" i="115"/>
  <c r="C174" i="115"/>
  <c r="B174" i="115"/>
  <c r="B588" i="115"/>
  <c r="F173" i="115"/>
  <c r="E173" i="115"/>
  <c r="D173" i="115"/>
  <c r="C173" i="115"/>
  <c r="B173" i="115"/>
  <c r="B587" i="115"/>
  <c r="F172" i="115"/>
  <c r="E172" i="115"/>
  <c r="D172" i="115"/>
  <c r="C172" i="115"/>
  <c r="B172" i="115"/>
  <c r="B586" i="115"/>
  <c r="F171" i="115"/>
  <c r="E171" i="115"/>
  <c r="D171" i="115"/>
  <c r="C171" i="115"/>
  <c r="B171" i="115"/>
  <c r="B585" i="115"/>
  <c r="F170" i="115"/>
  <c r="E170" i="115"/>
  <c r="D170" i="115"/>
  <c r="C170" i="115"/>
  <c r="B170" i="115"/>
  <c r="B584" i="115"/>
  <c r="F169" i="115"/>
  <c r="E169" i="115"/>
  <c r="D169" i="115"/>
  <c r="C169" i="115"/>
  <c r="B169" i="115"/>
  <c r="B583" i="115"/>
  <c r="F168" i="115"/>
  <c r="E168" i="115"/>
  <c r="D168" i="115"/>
  <c r="C168" i="115"/>
  <c r="B168" i="115"/>
  <c r="B582" i="115"/>
  <c r="F167" i="115"/>
  <c r="E167" i="115"/>
  <c r="D167" i="115"/>
  <c r="C167" i="115"/>
  <c r="B167" i="115"/>
  <c r="B581" i="115"/>
  <c r="F166" i="115"/>
  <c r="E166" i="115"/>
  <c r="D166" i="115"/>
  <c r="C166" i="115"/>
  <c r="B166" i="115"/>
  <c r="B580" i="115"/>
  <c r="F165" i="115"/>
  <c r="E165" i="115"/>
  <c r="D165" i="115"/>
  <c r="C165" i="115"/>
  <c r="B165" i="115"/>
  <c r="B579" i="115"/>
  <c r="F164" i="115"/>
  <c r="E164" i="115"/>
  <c r="D164" i="115"/>
  <c r="C164" i="115"/>
  <c r="B164" i="115"/>
  <c r="B578" i="115"/>
  <c r="F163" i="115"/>
  <c r="E163" i="115"/>
  <c r="D163" i="115"/>
  <c r="C163" i="115"/>
  <c r="B163" i="115"/>
  <c r="B577" i="115"/>
  <c r="F162" i="115"/>
  <c r="E162" i="115"/>
  <c r="D162" i="115"/>
  <c r="C162" i="115"/>
  <c r="B162" i="115"/>
  <c r="B576" i="115"/>
  <c r="F161" i="115"/>
  <c r="E161" i="115"/>
  <c r="D161" i="115"/>
  <c r="C161" i="115"/>
  <c r="B161" i="115"/>
  <c r="B575" i="115"/>
  <c r="F160" i="115"/>
  <c r="E160" i="115"/>
  <c r="D160" i="115"/>
  <c r="C160" i="115"/>
  <c r="B160" i="115"/>
  <c r="B574" i="115"/>
  <c r="F159" i="115"/>
  <c r="E159" i="115"/>
  <c r="D159" i="115"/>
  <c r="C159" i="115"/>
  <c r="B159" i="115"/>
  <c r="B573" i="115"/>
  <c r="F158" i="115"/>
  <c r="E158" i="115"/>
  <c r="D158" i="115"/>
  <c r="C158" i="115"/>
  <c r="B158" i="115"/>
  <c r="B572" i="115"/>
  <c r="F157" i="115"/>
  <c r="E157" i="115"/>
  <c r="D157" i="115"/>
  <c r="C157" i="115"/>
  <c r="B157" i="115"/>
  <c r="B571" i="115"/>
  <c r="F156" i="115"/>
  <c r="E156" i="115"/>
  <c r="D156" i="115"/>
  <c r="C156" i="115"/>
  <c r="B156" i="115"/>
  <c r="B570" i="115"/>
  <c r="F155" i="115"/>
  <c r="E155" i="115"/>
  <c r="D155" i="115"/>
  <c r="C155" i="115"/>
  <c r="B155" i="115"/>
  <c r="B569" i="115"/>
  <c r="F154" i="115"/>
  <c r="E154" i="115"/>
  <c r="D154" i="115"/>
  <c r="C154" i="115"/>
  <c r="B154" i="115"/>
  <c r="B568" i="115"/>
  <c r="F153" i="115"/>
  <c r="E153" i="115"/>
  <c r="D153" i="115"/>
  <c r="C153" i="115"/>
  <c r="B153" i="115"/>
  <c r="B567" i="115"/>
  <c r="F152" i="115"/>
  <c r="E152" i="115"/>
  <c r="D152" i="115"/>
  <c r="C152" i="115"/>
  <c r="B152" i="115"/>
  <c r="B566" i="115"/>
  <c r="F151" i="115"/>
  <c r="E151" i="115"/>
  <c r="D151" i="115"/>
  <c r="C151" i="115"/>
  <c r="B151" i="115"/>
  <c r="B565" i="115"/>
  <c r="F150" i="115"/>
  <c r="E150" i="115"/>
  <c r="D150" i="115"/>
  <c r="C150" i="115"/>
  <c r="B150" i="115"/>
  <c r="B564" i="115"/>
  <c r="F149" i="115"/>
  <c r="E149" i="115"/>
  <c r="D149" i="115"/>
  <c r="C149" i="115"/>
  <c r="B149" i="115"/>
  <c r="B563" i="115"/>
  <c r="F148" i="115"/>
  <c r="E148" i="115"/>
  <c r="D148" i="115"/>
  <c r="C148" i="115"/>
  <c r="B148" i="115"/>
  <c r="B562" i="115"/>
  <c r="F147" i="115"/>
  <c r="E147" i="115"/>
  <c r="D147" i="115"/>
  <c r="C147" i="115"/>
  <c r="B147" i="115"/>
  <c r="B561" i="115"/>
  <c r="F146" i="115"/>
  <c r="E146" i="115"/>
  <c r="D146" i="115"/>
  <c r="C146" i="115"/>
  <c r="B146" i="115"/>
  <c r="B560" i="115"/>
  <c r="F145" i="115"/>
  <c r="E145" i="115"/>
  <c r="D145" i="115"/>
  <c r="C145" i="115"/>
  <c r="B145" i="115"/>
  <c r="B559" i="115"/>
  <c r="F144" i="115"/>
  <c r="E144" i="115"/>
  <c r="D144" i="115"/>
  <c r="C144" i="115"/>
  <c r="B144" i="115"/>
  <c r="B558" i="115"/>
  <c r="F143" i="115"/>
  <c r="E143" i="115"/>
  <c r="D143" i="115"/>
  <c r="C143" i="115"/>
  <c r="B143" i="115"/>
  <c r="B557" i="115"/>
  <c r="F142" i="115"/>
  <c r="E142" i="115"/>
  <c r="D142" i="115"/>
  <c r="C142" i="115"/>
  <c r="B142" i="115"/>
  <c r="B556" i="115"/>
  <c r="F141" i="115"/>
  <c r="E141" i="115"/>
  <c r="D141" i="115"/>
  <c r="C141" i="115"/>
  <c r="B141" i="115"/>
  <c r="B555" i="115"/>
  <c r="F140" i="115"/>
  <c r="E140" i="115"/>
  <c r="D140" i="115"/>
  <c r="C140" i="115"/>
  <c r="B140" i="115"/>
  <c r="B554" i="115"/>
  <c r="F139" i="115"/>
  <c r="E139" i="115"/>
  <c r="D139" i="115"/>
  <c r="C139" i="115"/>
  <c r="B139" i="115"/>
  <c r="B553" i="115"/>
  <c r="F138" i="115"/>
  <c r="E138" i="115"/>
  <c r="D138" i="115"/>
  <c r="C138" i="115"/>
  <c r="B138" i="115"/>
  <c r="B552" i="115"/>
  <c r="F137" i="115"/>
  <c r="E137" i="115"/>
  <c r="D137" i="115"/>
  <c r="C137" i="115"/>
  <c r="B137" i="115"/>
  <c r="B551" i="115"/>
  <c r="F136" i="115"/>
  <c r="E136" i="115"/>
  <c r="D136" i="115"/>
  <c r="C136" i="115"/>
  <c r="B136" i="115"/>
  <c r="B550" i="115"/>
  <c r="F135" i="115"/>
  <c r="E135" i="115"/>
  <c r="D135" i="115"/>
  <c r="C135" i="115"/>
  <c r="B135" i="115"/>
  <c r="B549" i="115"/>
  <c r="F134" i="115"/>
  <c r="E134" i="115"/>
  <c r="D134" i="115"/>
  <c r="C134" i="115"/>
  <c r="B134" i="115"/>
  <c r="B548" i="115"/>
  <c r="F133" i="115"/>
  <c r="E133" i="115"/>
  <c r="D133" i="115"/>
  <c r="C133" i="115"/>
  <c r="B133" i="115"/>
  <c r="B547" i="115"/>
  <c r="F132" i="115"/>
  <c r="E132" i="115"/>
  <c r="D132" i="115"/>
  <c r="C132" i="115"/>
  <c r="B132" i="115"/>
  <c r="B546" i="115"/>
  <c r="F131" i="115"/>
  <c r="E131" i="115"/>
  <c r="D131" i="115"/>
  <c r="C131" i="115"/>
  <c r="B131" i="115"/>
  <c r="B545" i="115"/>
  <c r="F130" i="115"/>
  <c r="E130" i="115"/>
  <c r="D130" i="115"/>
  <c r="C130" i="115"/>
  <c r="B130" i="115"/>
  <c r="B544" i="115"/>
  <c r="F129" i="115"/>
  <c r="E129" i="115"/>
  <c r="D129" i="115"/>
  <c r="C129" i="115"/>
  <c r="B129" i="115"/>
  <c r="B543" i="115"/>
  <c r="F128" i="115"/>
  <c r="E128" i="115"/>
  <c r="D128" i="115"/>
  <c r="C128" i="115"/>
  <c r="B128" i="115"/>
  <c r="B542" i="115"/>
  <c r="F127" i="115"/>
  <c r="E127" i="115"/>
  <c r="D127" i="115"/>
  <c r="C127" i="115"/>
  <c r="B127" i="115"/>
  <c r="B541" i="115"/>
  <c r="F126" i="115"/>
  <c r="E126" i="115"/>
  <c r="D126" i="115"/>
  <c r="C126" i="115"/>
  <c r="B126" i="115"/>
  <c r="B540" i="115"/>
  <c r="F125" i="115"/>
  <c r="E125" i="115"/>
  <c r="D125" i="115"/>
  <c r="C125" i="115"/>
  <c r="B125" i="115"/>
  <c r="B539" i="115"/>
  <c r="F124" i="115"/>
  <c r="E124" i="115"/>
  <c r="D124" i="115"/>
  <c r="C124" i="115"/>
  <c r="B124" i="115"/>
  <c r="B538" i="115"/>
  <c r="F123" i="115"/>
  <c r="E123" i="115"/>
  <c r="D123" i="115"/>
  <c r="C123" i="115"/>
  <c r="B123" i="115"/>
  <c r="B537" i="115"/>
  <c r="F122" i="115"/>
  <c r="E122" i="115"/>
  <c r="D122" i="115"/>
  <c r="C122" i="115"/>
  <c r="B122" i="115"/>
  <c r="B536" i="115"/>
  <c r="F121" i="115"/>
  <c r="E121" i="115"/>
  <c r="D121" i="115"/>
  <c r="C121" i="115"/>
  <c r="B121" i="115"/>
  <c r="B535" i="115"/>
  <c r="F120" i="115"/>
  <c r="E120" i="115"/>
  <c r="D120" i="115"/>
  <c r="C120" i="115"/>
  <c r="B120" i="115"/>
  <c r="B534" i="115"/>
  <c r="F119" i="115"/>
  <c r="E119" i="115"/>
  <c r="D119" i="115"/>
  <c r="C119" i="115"/>
  <c r="B119" i="115"/>
  <c r="B533" i="115"/>
  <c r="F118" i="115"/>
  <c r="E118" i="115"/>
  <c r="D118" i="115"/>
  <c r="C118" i="115"/>
  <c r="B118" i="115"/>
  <c r="B532" i="115"/>
  <c r="F117" i="115"/>
  <c r="E117" i="115"/>
  <c r="D117" i="115"/>
  <c r="C117" i="115"/>
  <c r="B117" i="115"/>
  <c r="B531" i="115"/>
  <c r="F116" i="115"/>
  <c r="E116" i="115"/>
  <c r="D116" i="115"/>
  <c r="C116" i="115"/>
  <c r="B116" i="115"/>
  <c r="B530" i="115"/>
  <c r="F115" i="115"/>
  <c r="E115" i="115"/>
  <c r="D115" i="115"/>
  <c r="C115" i="115"/>
  <c r="B115" i="115"/>
  <c r="B529" i="115"/>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2" i="56"/>
  <c r="C115" i="56"/>
  <c r="M28" i="112"/>
  <c r="M276" i="121"/>
  <c r="N27" i="112"/>
  <c r="N275" i="121"/>
  <c r="N26" i="112"/>
  <c r="N274" i="121"/>
  <c r="N25" i="112"/>
  <c r="N273" i="121"/>
  <c r="M22" i="112"/>
  <c r="M270" i="121"/>
  <c r="L28" i="112"/>
  <c r="L276" i="121"/>
  <c r="L27" i="112"/>
  <c r="L275" i="121"/>
  <c r="L26" i="112"/>
  <c r="L274" i="121"/>
  <c r="L25" i="112"/>
  <c r="L273" i="121"/>
  <c r="L20" i="112"/>
  <c r="L268" i="121"/>
  <c r="L21" i="112"/>
  <c r="L269" i="121"/>
  <c r="L22" i="112"/>
  <c r="L270" i="121"/>
  <c r="L19" i="112"/>
  <c r="L267" i="121"/>
  <c r="N19" i="112"/>
  <c r="N267" i="121"/>
  <c r="M19" i="112"/>
  <c r="M267" i="121"/>
  <c r="N20" i="112"/>
  <c r="N268" i="121"/>
  <c r="M20" i="112"/>
  <c r="M268" i="121"/>
  <c r="N22" i="112"/>
  <c r="N270" i="121"/>
  <c r="N21" i="112"/>
  <c r="N269" i="121"/>
  <c r="M21" i="112"/>
  <c r="M269" i="121"/>
  <c r="E50" i="112"/>
  <c r="F285" i="121" s="1"/>
  <c r="L24" i="112"/>
  <c r="L272" i="121"/>
  <c r="N24" i="112"/>
  <c r="N272" i="121"/>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S75" i="114"/>
  <c r="R75" i="114"/>
  <c r="Q75" i="114"/>
  <c r="P75" i="114"/>
  <c r="O75" i="114"/>
  <c r="N75" i="114"/>
  <c r="M75" i="114"/>
  <c r="L75" i="114"/>
  <c r="K75" i="114"/>
  <c r="J75" i="114"/>
  <c r="I75" i="114"/>
  <c r="H75" i="114"/>
  <c r="G75" i="114"/>
  <c r="F75" i="114"/>
  <c r="E75" i="114"/>
  <c r="S126" i="114"/>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S131" i="114"/>
  <c r="Q131" i="114"/>
  <c r="P131" i="114"/>
  <c r="O131" i="114"/>
  <c r="M131" i="114"/>
  <c r="L131" i="114"/>
  <c r="K131" i="114"/>
  <c r="I131" i="114"/>
  <c r="H131" i="114"/>
  <c r="G131" i="114"/>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Y66" i="114"/>
  <c r="X66" i="114"/>
  <c r="W66" i="114"/>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c r="O11" i="114"/>
  <c r="N11" i="114"/>
  <c r="K11" i="114"/>
  <c r="H11" i="114"/>
  <c r="G11" i="114"/>
  <c r="E11" i="114"/>
  <c r="Q10" i="114"/>
  <c r="Q20" i="114"/>
  <c r="P10" i="114"/>
  <c r="N10" i="114"/>
  <c r="M10" i="114"/>
  <c r="M20" i="114"/>
  <c r="L10" i="114"/>
  <c r="L20" i="114"/>
  <c r="J10" i="114"/>
  <c r="J20" i="114"/>
  <c r="I10" i="114"/>
  <c r="I20" i="114"/>
  <c r="F10" i="114"/>
  <c r="O9" i="114"/>
  <c r="N9" i="114"/>
  <c r="K9" i="114"/>
  <c r="H9" i="114"/>
  <c r="G9" i="114"/>
  <c r="E9" i="114"/>
  <c r="O8" i="114"/>
  <c r="N8" i="114"/>
  <c r="K8" i="114"/>
  <c r="H8" i="114"/>
  <c r="G8" i="114"/>
  <c r="E8" i="114"/>
  <c r="O7" i="114"/>
  <c r="N7" i="114"/>
  <c r="K7" i="114"/>
  <c r="H7" i="114"/>
  <c r="G7" i="114"/>
  <c r="E7" i="114"/>
  <c r="E20" i="114"/>
  <c r="G10" i="114"/>
  <c r="G20" i="114"/>
  <c r="O10" i="114"/>
  <c r="O20" i="114"/>
  <c r="H10" i="114"/>
  <c r="H20" i="114"/>
  <c r="N20" i="114"/>
  <c r="K10" i="114"/>
  <c r="K20" i="114"/>
  <c r="Z66" i="114"/>
  <c r="N131" i="114"/>
  <c r="V66" i="114"/>
  <c r="F131" i="114"/>
  <c r="R131" i="114"/>
  <c r="J131" i="114"/>
  <c r="E1" i="112"/>
  <c r="E1" i="107"/>
  <c r="L49" i="112"/>
  <c r="K49" i="112"/>
  <c r="H49" i="112"/>
  <c r="H50" i="112" s="1"/>
  <c r="I285" i="121" s="1"/>
  <c r="G49" i="112"/>
  <c r="G50" i="112" s="1"/>
  <c r="H285" i="121" s="1"/>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c r="D5" i="92"/>
  <c r="D9" i="92"/>
  <c r="E31" i="56"/>
  <c r="D23" i="56"/>
  <c r="E89" i="56"/>
  <c r="E91" i="56"/>
  <c r="E71" i="56"/>
  <c r="B58" i="30"/>
  <c r="F295" i="30"/>
  <c r="E295" i="30"/>
  <c r="D98" i="118"/>
  <c r="F54" i="56"/>
  <c r="F58" i="56"/>
  <c r="F63" i="56"/>
  <c r="F50" i="56"/>
  <c r="F49" i="56"/>
  <c r="F48" i="56"/>
  <c r="F47" i="56"/>
  <c r="L305" i="30"/>
  <c r="M305" i="30"/>
  <c r="N305" i="30"/>
  <c r="L164" i="30"/>
  <c r="M164" i="30"/>
  <c r="N164" i="30"/>
  <c r="L122" i="30"/>
  <c r="O122" i="30"/>
  <c r="M122" i="30"/>
  <c r="N122" i="30"/>
  <c r="Q122" i="30"/>
  <c r="J86" i="30"/>
  <c r="N86" i="30"/>
  <c r="I86" i="30"/>
  <c r="M86" i="30"/>
  <c r="H86" i="30"/>
  <c r="L86" i="30"/>
  <c r="D89" i="56"/>
  <c r="D91" i="56"/>
  <c r="D51" i="1"/>
  <c r="C1" i="30"/>
  <c r="D1" i="66"/>
  <c r="D1" i="56"/>
  <c r="F3" i="56"/>
  <c r="E3" i="56"/>
  <c r="D3" i="56"/>
  <c r="F80" i="56"/>
  <c r="L248" i="30"/>
  <c r="O248" i="30"/>
  <c r="Q248" i="30"/>
  <c r="F61" i="56"/>
  <c r="B240" i="30"/>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B250" i="30"/>
  <c r="B244" i="30"/>
  <c r="F59" i="30"/>
  <c r="I378" i="30"/>
  <c r="M378" i="30"/>
  <c r="H378" i="30"/>
  <c r="L378" i="30"/>
  <c r="I377" i="30"/>
  <c r="M377" i="30"/>
  <c r="H377" i="30"/>
  <c r="L377" i="30"/>
  <c r="J374" i="30"/>
  <c r="N374" i="30"/>
  <c r="O374" i="30" s="1"/>
  <c r="J373" i="30"/>
  <c r="N373" i="30" s="1"/>
  <c r="O373" i="30" s="1"/>
  <c r="J370" i="30"/>
  <c r="N370" i="30"/>
  <c r="I370" i="30"/>
  <c r="M370" i="30"/>
  <c r="H370" i="30"/>
  <c r="L370" i="30"/>
  <c r="J369" i="30"/>
  <c r="N369" i="30"/>
  <c r="I369" i="30"/>
  <c r="M369" i="30"/>
  <c r="H369" i="30"/>
  <c r="L369" i="30"/>
  <c r="J366" i="30"/>
  <c r="N366" i="30"/>
  <c r="O366" i="30" s="1"/>
  <c r="J365" i="30"/>
  <c r="N365" i="30" s="1"/>
  <c r="O365" i="30" s="1"/>
  <c r="J362" i="30"/>
  <c r="N362" i="30"/>
  <c r="I362" i="30"/>
  <c r="M362" i="30"/>
  <c r="H362" i="30"/>
  <c r="L362" i="30"/>
  <c r="J361" i="30"/>
  <c r="N361" i="30"/>
  <c r="H361" i="30"/>
  <c r="L361" i="30"/>
  <c r="I361" i="30"/>
  <c r="M361" i="30"/>
  <c r="I358" i="30"/>
  <c r="M358" i="30"/>
  <c r="H358" i="30"/>
  <c r="L358" i="30"/>
  <c r="I357" i="30"/>
  <c r="M357" i="30"/>
  <c r="H357" i="30"/>
  <c r="L357" i="30"/>
  <c r="J354" i="30"/>
  <c r="N354" i="30"/>
  <c r="O354" i="30" s="1"/>
  <c r="J353" i="30"/>
  <c r="N353" i="30" s="1"/>
  <c r="O353" i="30" s="1"/>
  <c r="J350" i="30"/>
  <c r="N350" i="30"/>
  <c r="I350" i="30"/>
  <c r="M350" i="30"/>
  <c r="H350" i="30"/>
  <c r="L350" i="30"/>
  <c r="J349" i="30"/>
  <c r="N349" i="30"/>
  <c r="I349" i="30"/>
  <c r="M349" i="30"/>
  <c r="H349" i="30"/>
  <c r="L349" i="30"/>
  <c r="I346" i="30"/>
  <c r="M346" i="30"/>
  <c r="H346" i="30"/>
  <c r="L346" i="30"/>
  <c r="I345" i="30"/>
  <c r="M345" i="30"/>
  <c r="H345" i="30"/>
  <c r="L345" i="30"/>
  <c r="I342" i="30"/>
  <c r="M342" i="30"/>
  <c r="I341" i="30"/>
  <c r="M341" i="30"/>
  <c r="H342" i="30"/>
  <c r="L342" i="30"/>
  <c r="H341" i="30"/>
  <c r="L341" i="30"/>
  <c r="I338" i="30"/>
  <c r="M338" i="30"/>
  <c r="H338" i="30"/>
  <c r="L338" i="30"/>
  <c r="I337" i="30"/>
  <c r="M337" i="30"/>
  <c r="H337" i="30"/>
  <c r="L337" i="30"/>
  <c r="J334" i="30"/>
  <c r="N334" i="30"/>
  <c r="I334" i="30"/>
  <c r="M334" i="30"/>
  <c r="H334" i="30"/>
  <c r="L334" i="30"/>
  <c r="J333" i="30"/>
  <c r="N333" i="30"/>
  <c r="I333" i="30"/>
  <c r="M333" i="30"/>
  <c r="H333" i="30"/>
  <c r="L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J322" i="30"/>
  <c r="N322" i="30"/>
  <c r="I322" i="30"/>
  <c r="M322" i="30"/>
  <c r="H322" i="30"/>
  <c r="L322" i="30"/>
  <c r="J321" i="30"/>
  <c r="N321" i="30"/>
  <c r="I321" i="30"/>
  <c r="M321" i="30"/>
  <c r="H321" i="30"/>
  <c r="L321" i="30"/>
  <c r="J310" i="30"/>
  <c r="N310" i="30"/>
  <c r="I310" i="30"/>
  <c r="M310" i="30"/>
  <c r="H310" i="30"/>
  <c r="L310" i="30"/>
  <c r="J309" i="30"/>
  <c r="N309" i="30"/>
  <c r="I309" i="30"/>
  <c r="M309" i="30"/>
  <c r="H309" i="30"/>
  <c r="L309" i="30"/>
  <c r="J314" i="30"/>
  <c r="N314" i="30"/>
  <c r="I314" i="30"/>
  <c r="M314" i="30"/>
  <c r="H314" i="30"/>
  <c r="L314" i="30"/>
  <c r="J313" i="30"/>
  <c r="N313" i="30"/>
  <c r="I313" i="30"/>
  <c r="M313" i="30"/>
  <c r="H313" i="30"/>
  <c r="L313" i="30"/>
  <c r="J318" i="30"/>
  <c r="N318" i="30"/>
  <c r="I318" i="30"/>
  <c r="M318" i="30"/>
  <c r="H318" i="30"/>
  <c r="L318" i="30"/>
  <c r="J317" i="30"/>
  <c r="N317" i="30"/>
  <c r="I317" i="30"/>
  <c r="M317" i="30"/>
  <c r="H317" i="30"/>
  <c r="L317" i="3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B224" i="30"/>
  <c r="B217" i="30"/>
  <c r="F85" i="121"/>
  <c r="B70" i="30"/>
  <c r="F84" i="121"/>
  <c r="B66" i="30"/>
  <c r="F83" i="121"/>
  <c r="B64" i="30"/>
  <c r="B53" i="30"/>
  <c r="N75" i="30"/>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O75" i="30"/>
  <c r="O209" i="30"/>
  <c r="Q209" i="30"/>
  <c r="Q210" i="30"/>
  <c r="F246" i="30"/>
  <c r="N246" i="30"/>
  <c r="O246" i="30"/>
  <c r="B238" i="30"/>
  <c r="F230" i="30"/>
  <c r="N293" i="30"/>
  <c r="N304" i="30"/>
  <c r="N247" i="30"/>
  <c r="Q246" i="30"/>
  <c r="N120" i="30"/>
  <c r="N119" i="30"/>
  <c r="N118" i="30"/>
  <c r="N114" i="30"/>
  <c r="N113" i="30"/>
  <c r="N112" i="30"/>
  <c r="D31" i="56"/>
  <c r="D46" i="1"/>
  <c r="E43" i="1"/>
  <c r="D7" i="1"/>
  <c r="H266" i="30"/>
  <c r="O266" i="30"/>
  <c r="Q266" i="30" s="1"/>
  <c r="H265" i="30"/>
  <c r="O265" i="30" s="1"/>
  <c r="Q265" i="30" s="1"/>
  <c r="H264" i="30"/>
  <c r="O264" i="30"/>
  <c r="Q264" i="30" s="1"/>
  <c r="H263" i="30"/>
  <c r="O263" i="30" s="1"/>
  <c r="Q263" i="30" s="1"/>
  <c r="H262" i="30"/>
  <c r="O262" i="30"/>
  <c r="Q262" i="30" s="1"/>
  <c r="H260" i="30"/>
  <c r="O260" i="30" s="1"/>
  <c r="Q260" i="30" s="1"/>
  <c r="H259" i="30"/>
  <c r="O259" i="30"/>
  <c r="Q259" i="30" s="1"/>
  <c r="H258" i="30"/>
  <c r="O258" i="30" s="1"/>
  <c r="Q258" i="30" s="1"/>
  <c r="H257" i="30"/>
  <c r="O257" i="30"/>
  <c r="Q257" i="30" s="1"/>
  <c r="B38" i="30"/>
  <c r="B29" i="30"/>
  <c r="B24" i="30"/>
  <c r="B7" i="30"/>
  <c r="C76" i="121" s="1"/>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B19" i="30"/>
  <c r="N8" i="30"/>
  <c r="O8" i="30"/>
  <c r="B295" i="30"/>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N85" i="30"/>
  <c r="N76" i="30"/>
  <c r="N73" i="30"/>
  <c r="O73" i="30"/>
  <c r="N72" i="30"/>
  <c r="N47" i="30"/>
  <c r="O47" i="30"/>
  <c r="N46" i="30"/>
  <c r="N45" i="30"/>
  <c r="N44" i="30"/>
  <c r="N43" i="30"/>
  <c r="N41" i="30"/>
  <c r="N39" i="30"/>
  <c r="O39" i="30"/>
  <c r="N34" i="30"/>
  <c r="N33" i="30"/>
  <c r="N27" i="30"/>
  <c r="N22" i="30"/>
  <c r="N21" i="30"/>
  <c r="O21" i="30"/>
  <c r="N15" i="30"/>
  <c r="N14" i="30"/>
  <c r="O14" i="30"/>
  <c r="N11" i="30"/>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B39" i="1"/>
  <c r="D5" i="121"/>
  <c r="D4" i="121"/>
  <c r="C1" i="1"/>
  <c r="E46" i="1"/>
  <c r="E51"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D43" i="1"/>
  <c r="O30" i="66"/>
  <c r="O31" i="66"/>
  <c r="T30" i="66"/>
  <c r="T31" i="66"/>
  <c r="N30" i="66"/>
  <c r="N31" i="66"/>
  <c r="O77" i="30"/>
  <c r="L31" i="66"/>
  <c r="L30" i="66"/>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4" i="56"/>
  <c r="E58" i="56"/>
  <c r="D30" i="66"/>
  <c r="D31" i="66"/>
  <c r="M51" i="112"/>
  <c r="M286" i="121"/>
  <c r="I50" i="112"/>
  <c r="J285" i="121" s="1"/>
  <c r="J52" i="112"/>
  <c r="K287" i="121" s="1"/>
  <c r="M27" i="112"/>
  <c r="M275" i="121"/>
  <c r="N276" i="121"/>
  <c r="D50" i="112"/>
  <c r="E285" i="121" s="1"/>
  <c r="M24" i="112"/>
  <c r="M272" i="121"/>
  <c r="N34" i="112"/>
  <c r="N278" i="121"/>
  <c r="M25" i="112"/>
  <c r="M273" i="121"/>
  <c r="M26" i="112"/>
  <c r="M274" i="121"/>
  <c r="E32" i="121"/>
  <c r="O341" i="30"/>
  <c r="O321" i="30"/>
  <c r="O309" i="30"/>
  <c r="O338" i="30"/>
  <c r="O325" i="30"/>
  <c r="O326" i="30"/>
  <c r="O369" i="30"/>
  <c r="O337" i="30"/>
  <c r="O358" i="30"/>
  <c r="O345" i="30"/>
  <c r="O377" i="30"/>
  <c r="O342" i="30"/>
  <c r="O318" i="30"/>
  <c r="O333" i="30"/>
  <c r="O346" i="30"/>
  <c r="O362" i="30"/>
  <c r="O334" i="30"/>
  <c r="O349" i="30"/>
  <c r="O310" i="30"/>
  <c r="O357" i="30"/>
  <c r="O370" i="30"/>
  <c r="O361" i="30"/>
  <c r="O322" i="30"/>
  <c r="O317" i="30"/>
  <c r="O329" i="30"/>
  <c r="O313" i="30"/>
  <c r="O378" i="30"/>
  <c r="O314" i="30"/>
  <c r="O330" i="30"/>
  <c r="O350" i="30"/>
  <c r="O86" i="30"/>
  <c r="Q86" i="30"/>
  <c r="L18" i="112"/>
  <c r="L266" i="121"/>
  <c r="M18" i="112"/>
  <c r="M266" i="121"/>
  <c r="N18" i="112"/>
  <c r="N266" i="121"/>
  <c r="D99" i="118"/>
  <c r="J5" i="112"/>
  <c r="L36" i="125"/>
  <c r="D54" i="56"/>
  <c r="D58" i="56"/>
  <c r="AE38" i="123"/>
  <c r="N38" i="123"/>
  <c r="X38" i="123"/>
  <c r="AA18" i="123"/>
  <c r="D7" i="123"/>
  <c r="AH78" i="123"/>
  <c r="AD78" i="123"/>
  <c r="T78" i="123"/>
  <c r="L78" i="123"/>
  <c r="D78" i="123"/>
  <c r="V74" i="123"/>
  <c r="J74" i="123"/>
  <c r="AD67" i="123"/>
  <c r="Y67" i="123"/>
  <c r="I67" i="123"/>
  <c r="U66" i="123"/>
  <c r="AE78" i="123"/>
  <c r="Y78" i="123"/>
  <c r="AG74" i="123"/>
  <c r="AA74" i="123"/>
  <c r="W74" i="123"/>
  <c r="S74" i="123"/>
  <c r="K74" i="123"/>
  <c r="G74" i="123"/>
  <c r="C74" i="123"/>
  <c r="AE67" i="123"/>
  <c r="AF66" i="123"/>
  <c r="Z67" i="123"/>
  <c r="V67" i="123"/>
  <c r="R67" i="123"/>
  <c r="N67" i="123"/>
  <c r="J67" i="123"/>
  <c r="F67" i="123"/>
  <c r="Z66" i="123"/>
  <c r="V66" i="123"/>
  <c r="R66" i="123"/>
  <c r="N66" i="123"/>
  <c r="J66" i="123"/>
  <c r="F66" i="123"/>
  <c r="C66" i="123"/>
  <c r="AE32" i="123"/>
  <c r="Y32" i="123"/>
  <c r="U32" i="123"/>
  <c r="Q32" i="123"/>
  <c r="M32" i="123"/>
  <c r="I32" i="123"/>
  <c r="E32" i="123"/>
  <c r="AG26" i="123"/>
  <c r="AA26" i="123"/>
  <c r="W26" i="123"/>
  <c r="S26" i="123"/>
  <c r="K26" i="123"/>
  <c r="G26" i="123"/>
  <c r="C26" i="123"/>
  <c r="X78" i="123"/>
  <c r="H78" i="123"/>
  <c r="AF74" i="123"/>
  <c r="Z74" i="123"/>
  <c r="R74" i="123"/>
  <c r="N74" i="123"/>
  <c r="F74" i="123"/>
  <c r="AH67" i="123"/>
  <c r="AE66" i="123"/>
  <c r="U67" i="123"/>
  <c r="Q67" i="123"/>
  <c r="M67" i="123"/>
  <c r="E67" i="123"/>
  <c r="Y66" i="123"/>
  <c r="Q66" i="123"/>
  <c r="Z78" i="123"/>
  <c r="R78" i="123"/>
  <c r="J78" i="123"/>
  <c r="AH74" i="123"/>
  <c r="X74" i="123"/>
  <c r="H74" i="123"/>
  <c r="AF67" i="123"/>
  <c r="AA67" i="123"/>
  <c r="S67" i="123"/>
  <c r="K67" i="123"/>
  <c r="AA66" i="123"/>
  <c r="S66" i="123"/>
  <c r="L66" i="123"/>
  <c r="G66" i="123"/>
  <c r="AH32" i="123"/>
  <c r="AA32" i="123"/>
  <c r="V32" i="123"/>
  <c r="K32" i="123"/>
  <c r="F32" i="123"/>
  <c r="AF26" i="123"/>
  <c r="Y26" i="123"/>
  <c r="Y25" i="123" s="1"/>
  <c r="T26" i="123"/>
  <c r="N26" i="123"/>
  <c r="I26" i="123"/>
  <c r="D26" i="123"/>
  <c r="AG78" i="123"/>
  <c r="G78" i="123"/>
  <c r="AE74" i="123"/>
  <c r="M74" i="123"/>
  <c r="E74" i="123"/>
  <c r="X67" i="123"/>
  <c r="H67" i="123"/>
  <c r="K66" i="123"/>
  <c r="AG32" i="123"/>
  <c r="T32" i="123"/>
  <c r="J32" i="123"/>
  <c r="D32" i="123"/>
  <c r="X26" i="123"/>
  <c r="M26" i="123"/>
  <c r="C67" i="123"/>
  <c r="R32" i="123"/>
  <c r="AH26" i="123"/>
  <c r="U74" i="123"/>
  <c r="AH66" i="123"/>
  <c r="X66" i="123"/>
  <c r="E66" i="123"/>
  <c r="Z32" i="123"/>
  <c r="AE26" i="123"/>
  <c r="R26" i="123"/>
  <c r="H26" i="123"/>
  <c r="W32" i="123"/>
  <c r="L32" i="123"/>
  <c r="Z26" i="123"/>
  <c r="J26" i="123"/>
  <c r="AF78" i="123"/>
  <c r="V78" i="123"/>
  <c r="N78" i="123"/>
  <c r="F78" i="123"/>
  <c r="AD74" i="123"/>
  <c r="T74" i="123"/>
  <c r="L74" i="123"/>
  <c r="D74" i="123"/>
  <c r="AG66" i="123"/>
  <c r="W67" i="123"/>
  <c r="AB67" i="123" s="1"/>
  <c r="G67" i="123"/>
  <c r="W66" i="123"/>
  <c r="I66" i="123"/>
  <c r="D66" i="123"/>
  <c r="AF32" i="123"/>
  <c r="X32" i="123"/>
  <c r="S32" i="123"/>
  <c r="N32" i="123"/>
  <c r="H32" i="123"/>
  <c r="C32" i="123"/>
  <c r="AD26" i="123"/>
  <c r="V26" i="123"/>
  <c r="Q26" i="123"/>
  <c r="L26" i="123"/>
  <c r="F26" i="123"/>
  <c r="F25" i="123" s="1"/>
  <c r="S78" i="123"/>
  <c r="K78" i="123"/>
  <c r="C78" i="123"/>
  <c r="Y74" i="123"/>
  <c r="Q74" i="123"/>
  <c r="I74" i="123"/>
  <c r="AG67" i="123"/>
  <c r="AD66" i="123"/>
  <c r="T67" i="123"/>
  <c r="L67" i="123"/>
  <c r="D67" i="123"/>
  <c r="T66" i="123"/>
  <c r="M66" i="123"/>
  <c r="H66" i="123"/>
  <c r="AD32" i="123"/>
  <c r="G32" i="123"/>
  <c r="U26" i="123"/>
  <c r="E26" i="123"/>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60" i="107"/>
  <c r="G103" i="107" s="1"/>
  <c r="G6" i="107" s="1"/>
  <c r="G94" i="125" s="1"/>
  <c r="P94" i="125" s="1"/>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F7" i="30" l="1"/>
  <c r="F76" i="121" s="1"/>
  <c r="BH60" i="124"/>
  <c r="BM60" i="124"/>
  <c r="BI60" i="124"/>
  <c r="BN60" i="124"/>
  <c r="BJ60" i="124"/>
  <c r="BP60" i="124"/>
  <c r="BG60" i="124"/>
  <c r="BL60" i="124"/>
  <c r="BF60" i="124"/>
  <c r="AT42" i="124"/>
  <c r="M257" i="121"/>
  <c r="G250" i="121"/>
  <c r="D251" i="121"/>
  <c r="H251" i="121"/>
  <c r="E252" i="121"/>
  <c r="L252" i="121"/>
  <c r="F253" i="121"/>
  <c r="M253" i="121"/>
  <c r="G254" i="121"/>
  <c r="F257" i="121"/>
  <c r="Q250" i="121"/>
  <c r="X250" i="121"/>
  <c r="O251" i="121"/>
  <c r="V251" i="121"/>
  <c r="Z251" i="121"/>
  <c r="Q252" i="121"/>
  <c r="X252" i="121"/>
  <c r="O253" i="121"/>
  <c r="V253" i="121"/>
  <c r="Z253" i="121"/>
  <c r="Q254" i="121"/>
  <c r="X254" i="121"/>
  <c r="AA250" i="121"/>
  <c r="AA254" i="121"/>
  <c r="T258" i="121"/>
  <c r="AA258" i="121"/>
  <c r="AE258" i="121"/>
  <c r="O258" i="121"/>
  <c r="U251" i="121"/>
  <c r="T251" i="121"/>
  <c r="S251" i="121"/>
  <c r="BC22" i="124"/>
  <c r="K250" i="121"/>
  <c r="K254" i="121"/>
  <c r="J250" i="121"/>
  <c r="J254" i="121"/>
  <c r="I250" i="121"/>
  <c r="I254" i="121"/>
  <c r="J257" i="121"/>
  <c r="I258" i="121"/>
  <c r="D250" i="121"/>
  <c r="H250" i="121"/>
  <c r="E251" i="121"/>
  <c r="L251" i="121"/>
  <c r="F252" i="121"/>
  <c r="M252" i="121"/>
  <c r="G253" i="121"/>
  <c r="D254" i="121"/>
  <c r="H254" i="121"/>
  <c r="L257" i="121"/>
  <c r="E257" i="121"/>
  <c r="N250" i="121"/>
  <c r="R250" i="121"/>
  <c r="Y250" i="121"/>
  <c r="P251" i="121"/>
  <c r="W251" i="121"/>
  <c r="N252" i="121"/>
  <c r="R252" i="121"/>
  <c r="Y252" i="121"/>
  <c r="P253" i="121"/>
  <c r="W253" i="121"/>
  <c r="N254" i="121"/>
  <c r="R254" i="121"/>
  <c r="Y254" i="121"/>
  <c r="AA251" i="121"/>
  <c r="U258" i="121"/>
  <c r="Z258" i="121"/>
  <c r="AB258" i="121"/>
  <c r="P258" i="121"/>
  <c r="U252" i="121"/>
  <c r="T252" i="121"/>
  <c r="S252" i="121"/>
  <c r="Y258" i="121"/>
  <c r="W258" i="121"/>
  <c r="BC25" i="124"/>
  <c r="K251" i="121"/>
  <c r="J251" i="121"/>
  <c r="I251" i="121"/>
  <c r="K257" i="121"/>
  <c r="J258" i="121"/>
  <c r="E250" i="121"/>
  <c r="L250" i="121"/>
  <c r="F251" i="121"/>
  <c r="M251" i="121"/>
  <c r="G252" i="121"/>
  <c r="D253" i="121"/>
  <c r="H253" i="121"/>
  <c r="E254" i="121"/>
  <c r="L254" i="121"/>
  <c r="H257" i="121"/>
  <c r="D257" i="121"/>
  <c r="O250" i="121"/>
  <c r="V250" i="121"/>
  <c r="Z250" i="121"/>
  <c r="Q251" i="121"/>
  <c r="X251" i="121"/>
  <c r="O252" i="121"/>
  <c r="V252" i="121"/>
  <c r="Z252" i="121"/>
  <c r="Q253" i="121"/>
  <c r="X253" i="121"/>
  <c r="O254" i="121"/>
  <c r="V254" i="121"/>
  <c r="Z254" i="121"/>
  <c r="AA252" i="121"/>
  <c r="R258" i="121"/>
  <c r="V258" i="121"/>
  <c r="AC258" i="121"/>
  <c r="U253" i="121"/>
  <c r="T253" i="121"/>
  <c r="S253" i="121"/>
  <c r="BC20" i="124"/>
  <c r="BO15" i="124"/>
  <c r="BC28" i="124"/>
  <c r="CJ28" i="124" s="1"/>
  <c r="F217" i="121" s="1"/>
  <c r="K252" i="121"/>
  <c r="J252" i="121"/>
  <c r="I252" i="121"/>
  <c r="M31" i="124"/>
  <c r="K258" i="121"/>
  <c r="F250" i="121"/>
  <c r="M250" i="121"/>
  <c r="G251" i="121"/>
  <c r="D252" i="121"/>
  <c r="H252" i="121"/>
  <c r="E253" i="121"/>
  <c r="L253" i="121"/>
  <c r="F254" i="121"/>
  <c r="M254" i="121"/>
  <c r="G257" i="121"/>
  <c r="P250" i="121"/>
  <c r="W250" i="121"/>
  <c r="N251" i="121"/>
  <c r="R251" i="121"/>
  <c r="Y251" i="121"/>
  <c r="P252" i="121"/>
  <c r="W252" i="121"/>
  <c r="N253" i="121"/>
  <c r="R253" i="121"/>
  <c r="Y253" i="121"/>
  <c r="P254" i="121"/>
  <c r="W254" i="121"/>
  <c r="AA253" i="121"/>
  <c r="S258" i="121"/>
  <c r="AD258" i="121"/>
  <c r="U250" i="121"/>
  <c r="U254" i="121"/>
  <c r="T250" i="121"/>
  <c r="T254" i="121"/>
  <c r="S250" i="121"/>
  <c r="S254" i="121"/>
  <c r="BC16" i="124"/>
  <c r="X258" i="121"/>
  <c r="BC19" i="124"/>
  <c r="BC31" i="124"/>
  <c r="CJ31" i="124" s="1"/>
  <c r="F220" i="121" s="1"/>
  <c r="K253" i="121"/>
  <c r="J253" i="121"/>
  <c r="I253" i="121"/>
  <c r="M20" i="124"/>
  <c r="M26" i="124"/>
  <c r="M32" i="124"/>
  <c r="I257" i="121"/>
  <c r="BK15" i="124"/>
  <c r="D15" i="124"/>
  <c r="J7" i="112"/>
  <c r="C49" i="112"/>
  <c r="C50" i="112" s="1"/>
  <c r="D285" i="121" s="1"/>
  <c r="M45" i="123"/>
  <c r="AA45" i="123"/>
  <c r="G28" i="125"/>
  <c r="J37" i="125"/>
  <c r="H201" i="123"/>
  <c r="H200" i="123" s="1"/>
  <c r="H204" i="123" s="1"/>
  <c r="AB46" i="123"/>
  <c r="W45" i="123"/>
  <c r="AB40" i="123"/>
  <c r="V38" i="123"/>
  <c r="D103" i="56"/>
  <c r="D104" i="56" s="1"/>
  <c r="G40" i="127"/>
  <c r="M71" i="127"/>
  <c r="M74" i="127" s="1"/>
  <c r="M77" i="127" s="1"/>
  <c r="M96" i="127" s="1"/>
  <c r="L71" i="127"/>
  <c r="L74" i="127" s="1"/>
  <c r="L77" i="127" s="1"/>
  <c r="L96" i="127" s="1"/>
  <c r="N71" i="127"/>
  <c r="N74" i="127" s="1"/>
  <c r="N77" i="127" s="1"/>
  <c r="N96" i="127" s="1"/>
  <c r="F310" i="145"/>
  <c r="F309" i="145" s="1"/>
  <c r="I17" i="145"/>
  <c r="I89" i="145" a="1"/>
  <c r="I89" i="145" s="1"/>
  <c r="I87" i="145" a="1"/>
  <c r="I87" i="145" s="1"/>
  <c r="F87" i="145" s="1"/>
  <c r="I91" i="145" a="1"/>
  <c r="I91" i="145" s="1"/>
  <c r="I88" i="145" a="1"/>
  <c r="I88" i="145" s="1"/>
  <c r="F88" i="145" s="1"/>
  <c r="I92" i="145" a="1"/>
  <c r="I92" i="145" s="1"/>
  <c r="F92" i="145" s="1"/>
  <c r="I128" i="145" a="1"/>
  <c r="I128" i="145" s="1"/>
  <c r="F128" i="145" s="1"/>
  <c r="I130" i="145" a="1"/>
  <c r="I130" i="145" s="1"/>
  <c r="I184" i="145" a="1"/>
  <c r="I184" i="145" s="1"/>
  <c r="F184" i="145" s="1"/>
  <c r="F245" i="145"/>
  <c r="F248" i="145"/>
  <c r="F253" i="145"/>
  <c r="F315" i="145"/>
  <c r="F246" i="145"/>
  <c r="F250" i="145"/>
  <c r="F313" i="145"/>
  <c r="F244" i="145"/>
  <c r="F249" i="145"/>
  <c r="F254" i="145"/>
  <c r="F251" i="145" s="1"/>
  <c r="N79" i="127"/>
  <c r="E3" i="127"/>
  <c r="N78" i="127"/>
  <c r="F129" i="145"/>
  <c r="F126" i="145"/>
  <c r="F210" i="145"/>
  <c r="F125" i="145"/>
  <c r="F216" i="145"/>
  <c r="F212" i="145"/>
  <c r="F83" i="145"/>
  <c r="F130" i="145"/>
  <c r="F214" i="145"/>
  <c r="F217" i="145"/>
  <c r="F85" i="145"/>
  <c r="F175" i="145"/>
  <c r="F183" i="145"/>
  <c r="F213" i="145"/>
  <c r="F182" i="145"/>
  <c r="F124" i="145"/>
  <c r="F123" i="145" s="1"/>
  <c r="F132" i="145"/>
  <c r="F208" i="145"/>
  <c r="F84" i="145"/>
  <c r="F82" i="145" s="1"/>
  <c r="F174" i="145"/>
  <c r="F209" i="145"/>
  <c r="F176" i="145"/>
  <c r="F180" i="145"/>
  <c r="F179" i="145"/>
  <c r="F93" i="145"/>
  <c r="F89" i="145"/>
  <c r="F134" i="145"/>
  <c r="I8" i="145" s="1"/>
  <c r="F133" i="145"/>
  <c r="F91" i="145"/>
  <c r="F178" i="145"/>
  <c r="F177" i="145" s="1"/>
  <c r="F38" i="123"/>
  <c r="S38" i="123"/>
  <c r="F103" i="56"/>
  <c r="E105" i="125" s="1"/>
  <c r="E52" i="1"/>
  <c r="E105" i="56"/>
  <c r="E50" i="1" s="1"/>
  <c r="E79" i="56"/>
  <c r="E80" i="56" s="1"/>
  <c r="H12" i="145"/>
  <c r="N257" i="121"/>
  <c r="Q257" i="121"/>
  <c r="U257" i="121"/>
  <c r="Z257" i="121"/>
  <c r="AE257" i="121"/>
  <c r="I74" i="125"/>
  <c r="I23" i="125" s="1"/>
  <c r="J76" i="125"/>
  <c r="J25" i="125" s="1"/>
  <c r="X257" i="121"/>
  <c r="R257" i="121"/>
  <c r="V257" i="121"/>
  <c r="AB257" i="121"/>
  <c r="I78" i="125"/>
  <c r="J74" i="125"/>
  <c r="J23" i="125" s="1"/>
  <c r="O257" i="121"/>
  <c r="S257" i="121"/>
  <c r="AC257" i="121"/>
  <c r="AF257" i="121"/>
  <c r="Y257" i="121"/>
  <c r="W257" i="121"/>
  <c r="M41" i="124"/>
  <c r="M47" i="124"/>
  <c r="P257" i="121"/>
  <c r="T257" i="121"/>
  <c r="AA257" i="121"/>
  <c r="AD257" i="121"/>
  <c r="I76" i="125"/>
  <c r="I25" i="125" s="1"/>
  <c r="J78" i="125"/>
  <c r="J31" i="125" s="1"/>
  <c r="E39" i="124"/>
  <c r="M44" i="124"/>
  <c r="M34" i="124"/>
  <c r="M38" i="124"/>
  <c r="D73" i="125" s="1"/>
  <c r="D22" i="125" s="1"/>
  <c r="BK42" i="124"/>
  <c r="F42" i="124"/>
  <c r="AW42" i="124"/>
  <c r="S71" i="125"/>
  <c r="N34" i="125"/>
  <c r="AD60" i="124"/>
  <c r="BO39" i="124"/>
  <c r="L61" i="125"/>
  <c r="U61" i="125" s="1"/>
  <c r="G38" i="123"/>
  <c r="AG38" i="123"/>
  <c r="G52" i="125"/>
  <c r="G26" i="125" s="1"/>
  <c r="E52" i="125"/>
  <c r="G43" i="125"/>
  <c r="E43" i="125"/>
  <c r="I218" i="145" a="1"/>
  <c r="I218" i="145" s="1"/>
  <c r="F218" i="145" s="1"/>
  <c r="AV15" i="124"/>
  <c r="AT39" i="124"/>
  <c r="AU42" i="124"/>
  <c r="H39" i="124"/>
  <c r="AL18" i="124"/>
  <c r="AL60" i="124" s="1"/>
  <c r="M16" i="124"/>
  <c r="R79" i="124"/>
  <c r="U18" i="124"/>
  <c r="AM60" i="124"/>
  <c r="CA15" i="124"/>
  <c r="AH18" i="124"/>
  <c r="Y42" i="124"/>
  <c r="AV42" i="124"/>
  <c r="E53" i="124"/>
  <c r="M46" i="124"/>
  <c r="M35" i="124"/>
  <c r="G80" i="125"/>
  <c r="M80" i="125" s="1"/>
  <c r="V80" i="125" s="1"/>
  <c r="BC46" i="124"/>
  <c r="BC34" i="124"/>
  <c r="S60" i="124"/>
  <c r="BO42" i="124"/>
  <c r="AT53" i="124"/>
  <c r="M19" i="124"/>
  <c r="BC54" i="124"/>
  <c r="I32" i="124"/>
  <c r="U42" i="124"/>
  <c r="D42" i="124"/>
  <c r="H53" i="124"/>
  <c r="D38" i="123"/>
  <c r="H38" i="123"/>
  <c r="M121" i="123"/>
  <c r="AA38" i="123"/>
  <c r="AA80" i="123"/>
  <c r="AA78" i="123" s="1"/>
  <c r="AA129" i="123"/>
  <c r="AH15" i="124"/>
  <c r="AV39" i="124"/>
  <c r="E42" i="124"/>
  <c r="L42" i="124"/>
  <c r="BW15" i="124"/>
  <c r="AZ15" i="124"/>
  <c r="K39" i="124"/>
  <c r="D79" i="124"/>
  <c r="D82" i="124" s="1"/>
  <c r="D262" i="121" s="1"/>
  <c r="I31" i="124"/>
  <c r="D39" i="124"/>
  <c r="BA42" i="124"/>
  <c r="W60" i="124"/>
  <c r="J42" i="124"/>
  <c r="J18" i="124"/>
  <c r="J15" i="124"/>
  <c r="AV18" i="124"/>
  <c r="AY26" i="124"/>
  <c r="BD42" i="124"/>
  <c r="N39" i="124"/>
  <c r="I25" i="124"/>
  <c r="H15" i="124"/>
  <c r="AW15" i="124"/>
  <c r="R60" i="124"/>
  <c r="M17" i="124"/>
  <c r="M28" i="124"/>
  <c r="BW18" i="124"/>
  <c r="CJ26" i="124"/>
  <c r="F215" i="121" s="1"/>
  <c r="AX39" i="124"/>
  <c r="AY43" i="124"/>
  <c r="BB42" i="124"/>
  <c r="BB18" i="124"/>
  <c r="BB15" i="124"/>
  <c r="AW18" i="124"/>
  <c r="I68" i="124"/>
  <c r="H18" i="124"/>
  <c r="D18" i="124"/>
  <c r="I16" i="124"/>
  <c r="BO18" i="124"/>
  <c r="AX42" i="124"/>
  <c r="AU18" i="124"/>
  <c r="AT18" i="124"/>
  <c r="AX18" i="124"/>
  <c r="AT15" i="124"/>
  <c r="G71" i="125"/>
  <c r="P71" i="125" s="1"/>
  <c r="Z71" i="125" s="1"/>
  <c r="S73" i="125"/>
  <c r="J34" i="125"/>
  <c r="F53" i="124"/>
  <c r="I34" i="124"/>
  <c r="E69" i="125"/>
  <c r="E17" i="125" s="1"/>
  <c r="AY35" i="124"/>
  <c r="BC18" i="124"/>
  <c r="BY60" i="124"/>
  <c r="AZ53" i="124"/>
  <c r="AK60" i="124"/>
  <c r="AI60" i="124"/>
  <c r="L53" i="124"/>
  <c r="K53" i="124"/>
  <c r="CC60" i="124"/>
  <c r="AN60" i="124"/>
  <c r="T60" i="124"/>
  <c r="Q60" i="124"/>
  <c r="Y15" i="124"/>
  <c r="BV60" i="124"/>
  <c r="CD60" i="124"/>
  <c r="Y18" i="124"/>
  <c r="U53" i="124"/>
  <c r="BO53" i="124"/>
  <c r="AW53" i="124"/>
  <c r="H79" i="124"/>
  <c r="H82" i="124" s="1"/>
  <c r="H262" i="121" s="1"/>
  <c r="I80" i="124"/>
  <c r="G42" i="124"/>
  <c r="G15" i="124"/>
  <c r="H42" i="124"/>
  <c r="I47" i="124"/>
  <c r="I50" i="124"/>
  <c r="C77" i="125" s="1"/>
  <c r="Q77" i="125" s="1"/>
  <c r="I36" i="124"/>
  <c r="I17" i="124"/>
  <c r="M36" i="124"/>
  <c r="H73" i="125"/>
  <c r="H22" i="125" s="1"/>
  <c r="H69" i="125"/>
  <c r="H17" i="125" s="1"/>
  <c r="N42" i="124"/>
  <c r="E72" i="125"/>
  <c r="E19" i="125" s="1"/>
  <c r="I67" i="125"/>
  <c r="F80" i="125"/>
  <c r="L80" i="125" s="1"/>
  <c r="U80" i="125" s="1"/>
  <c r="AY40" i="124"/>
  <c r="BC50" i="124"/>
  <c r="G77" i="125" s="1"/>
  <c r="M77" i="125" s="1"/>
  <c r="V77" i="125" s="1"/>
  <c r="BC17" i="124"/>
  <c r="CJ17" i="124" s="1"/>
  <c r="F206" i="121" s="1"/>
  <c r="BB39" i="124"/>
  <c r="K15" i="124"/>
  <c r="I44" i="124"/>
  <c r="H70" i="125"/>
  <c r="H20" i="125" s="1"/>
  <c r="E73" i="125"/>
  <c r="E22" i="125" s="1"/>
  <c r="BT60" i="124"/>
  <c r="Z60" i="124"/>
  <c r="AE60" i="124"/>
  <c r="BR60" i="124"/>
  <c r="CA60" i="124"/>
  <c r="BS60" i="124"/>
  <c r="BK39" i="124"/>
  <c r="AX53" i="124"/>
  <c r="AB79" i="124"/>
  <c r="J79" i="124"/>
  <c r="J82" i="124" s="1"/>
  <c r="J262" i="121" s="1"/>
  <c r="AY20" i="124"/>
  <c r="AY32" i="124"/>
  <c r="E15" i="124"/>
  <c r="AH53" i="124"/>
  <c r="BC44" i="124"/>
  <c r="I19" i="124"/>
  <c r="BD39" i="124"/>
  <c r="H72" i="125"/>
  <c r="H19" i="125" s="1"/>
  <c r="E71" i="125"/>
  <c r="AY31" i="124"/>
  <c r="AY19" i="124"/>
  <c r="BC38" i="124"/>
  <c r="G70" i="125"/>
  <c r="G20" i="125" s="1"/>
  <c r="P20" i="125" s="1"/>
  <c r="L15" i="124"/>
  <c r="BU60" i="124"/>
  <c r="D72" i="125"/>
  <c r="AF60" i="124"/>
  <c r="CB60" i="124"/>
  <c r="CG60" i="124"/>
  <c r="Y39" i="124"/>
  <c r="U39" i="124"/>
  <c r="BW53" i="124"/>
  <c r="BK53" i="124"/>
  <c r="D53" i="124"/>
  <c r="E18" i="124"/>
  <c r="F18" i="124"/>
  <c r="G39" i="124"/>
  <c r="D75" i="125"/>
  <c r="D24" i="125" s="1"/>
  <c r="I38" i="124"/>
  <c r="I37" i="124"/>
  <c r="D69" i="125"/>
  <c r="BD53" i="124"/>
  <c r="H71" i="125"/>
  <c r="H18" i="125" s="1"/>
  <c r="BD18" i="124"/>
  <c r="BD15" i="124"/>
  <c r="E70" i="125"/>
  <c r="E20" i="125" s="1"/>
  <c r="N15" i="124"/>
  <c r="I68" i="125"/>
  <c r="F79" i="125"/>
  <c r="L79" i="125" s="1"/>
  <c r="U79" i="125" s="1"/>
  <c r="AY55" i="124"/>
  <c r="AY54" i="124"/>
  <c r="AY46" i="124"/>
  <c r="AY37" i="124"/>
  <c r="CI37" i="124" s="1"/>
  <c r="AY36" i="124"/>
  <c r="BC55" i="124"/>
  <c r="BC37" i="124"/>
  <c r="G69" i="125"/>
  <c r="P69" i="125" s="1"/>
  <c r="Z69" i="125" s="1"/>
  <c r="J68" i="125"/>
  <c r="Q86" i="125"/>
  <c r="J60" i="125"/>
  <c r="P60" i="125" s="1"/>
  <c r="Z60" i="125" s="1"/>
  <c r="E58" i="125"/>
  <c r="AB135" i="123"/>
  <c r="AC135" i="123" s="1"/>
  <c r="D193" i="121" s="1"/>
  <c r="AB130" i="123"/>
  <c r="AC130" i="123" s="1"/>
  <c r="D188" i="121" s="1"/>
  <c r="AB125" i="123"/>
  <c r="AC125" i="123" s="1"/>
  <c r="D183" i="121" s="1"/>
  <c r="AB120" i="123"/>
  <c r="AB115" i="123"/>
  <c r="AB109" i="123"/>
  <c r="AB104" i="123"/>
  <c r="D173" i="121" s="1"/>
  <c r="AB92" i="123"/>
  <c r="AB82" i="123"/>
  <c r="AC82" i="123" s="1"/>
  <c r="D155" i="121" s="1"/>
  <c r="AB64" i="123"/>
  <c r="AC64" i="123" s="1"/>
  <c r="D137" i="121" s="1"/>
  <c r="AB60" i="123"/>
  <c r="AC60" i="123" s="1"/>
  <c r="D133" i="121" s="1"/>
  <c r="AB55" i="123"/>
  <c r="AC55" i="123" s="1"/>
  <c r="D128" i="121" s="1"/>
  <c r="AB49" i="123"/>
  <c r="AC49" i="123" s="1"/>
  <c r="D122" i="121" s="1"/>
  <c r="AB36" i="123"/>
  <c r="AC36" i="123" s="1"/>
  <c r="D111" i="121" s="1"/>
  <c r="AB31" i="123"/>
  <c r="AC31" i="123" s="1"/>
  <c r="D106" i="121" s="1"/>
  <c r="AB27" i="123"/>
  <c r="AC27" i="123" s="1"/>
  <c r="D102" i="121" s="1"/>
  <c r="M94" i="123"/>
  <c r="Y38" i="123"/>
  <c r="F200" i="123"/>
  <c r="M18" i="123"/>
  <c r="M80" i="123"/>
  <c r="M78" i="123" s="1"/>
  <c r="M86" i="123"/>
  <c r="D49" i="125" s="1"/>
  <c r="M91" i="123"/>
  <c r="D51" i="125" s="1"/>
  <c r="M129" i="123"/>
  <c r="Z38" i="123"/>
  <c r="AA57" i="123"/>
  <c r="AA86" i="123"/>
  <c r="G49" i="125" s="1"/>
  <c r="AA91" i="123"/>
  <c r="G51" i="125" s="1"/>
  <c r="AA121" i="123"/>
  <c r="AA134" i="123"/>
  <c r="AB169" i="123"/>
  <c r="C251" i="121"/>
  <c r="N79" i="125"/>
  <c r="W79" i="125" s="1"/>
  <c r="S79" i="125"/>
  <c r="C258" i="121"/>
  <c r="Q80" i="125"/>
  <c r="N80" i="125"/>
  <c r="W80" i="125" s="1"/>
  <c r="S75" i="125"/>
  <c r="S72" i="125"/>
  <c r="Q79" i="125"/>
  <c r="S70" i="125"/>
  <c r="C250" i="121"/>
  <c r="M79" i="125"/>
  <c r="V79" i="125" s="1"/>
  <c r="C33" i="125"/>
  <c r="C254" i="121"/>
  <c r="H33" i="125"/>
  <c r="N33" i="125" s="1"/>
  <c r="S77" i="125"/>
  <c r="C257" i="121"/>
  <c r="C252" i="121"/>
  <c r="J33" i="125"/>
  <c r="P79" i="125"/>
  <c r="Z79" i="125" s="1"/>
  <c r="C253" i="121"/>
  <c r="E29" i="125"/>
  <c r="N29" i="125" s="1"/>
  <c r="N77" i="125"/>
  <c r="W77" i="125" s="1"/>
  <c r="S78" i="125"/>
  <c r="I31" i="125"/>
  <c r="AG60" i="124"/>
  <c r="U15" i="124"/>
  <c r="I29" i="124"/>
  <c r="E79" i="124"/>
  <c r="E82" i="124" s="1"/>
  <c r="E262" i="121" s="1"/>
  <c r="AY23" i="124"/>
  <c r="AY44" i="124"/>
  <c r="I46" i="124"/>
  <c r="AY38" i="124"/>
  <c r="AY25" i="124"/>
  <c r="AY16" i="124"/>
  <c r="K79" i="124"/>
  <c r="K82" i="124" s="1"/>
  <c r="K262" i="121" s="1"/>
  <c r="I81" i="124"/>
  <c r="G18" i="124"/>
  <c r="E75" i="125"/>
  <c r="AY47" i="124"/>
  <c r="I55" i="124"/>
  <c r="I40" i="124"/>
  <c r="I28" i="124"/>
  <c r="CF60" i="124"/>
  <c r="AY41" i="124"/>
  <c r="AY28" i="124"/>
  <c r="AY17" i="124"/>
  <c r="BC15" i="124"/>
  <c r="R68" i="124"/>
  <c r="F86" i="125" s="1"/>
  <c r="R86" i="125" s="1"/>
  <c r="BB53" i="124"/>
  <c r="BA39" i="124"/>
  <c r="AZ18" i="124"/>
  <c r="X60" i="124"/>
  <c r="K18" i="124"/>
  <c r="J39" i="124"/>
  <c r="AU60" i="124"/>
  <c r="P60" i="124"/>
  <c r="CE60" i="124"/>
  <c r="AY29" i="124"/>
  <c r="CH60" i="124"/>
  <c r="BX60" i="124"/>
  <c r="BA53" i="124"/>
  <c r="AZ42" i="124"/>
  <c r="L18" i="124"/>
  <c r="J53" i="124"/>
  <c r="AC60" i="124"/>
  <c r="G79" i="124"/>
  <c r="G82" i="124" s="1"/>
  <c r="G262" i="121" s="1"/>
  <c r="F39" i="124"/>
  <c r="F15" i="124"/>
  <c r="G53" i="124"/>
  <c r="H75" i="125"/>
  <c r="H24" i="125" s="1"/>
  <c r="I43" i="124"/>
  <c r="I22" i="124"/>
  <c r="M53" i="124"/>
  <c r="N53" i="124"/>
  <c r="N18" i="124"/>
  <c r="AY34" i="124"/>
  <c r="AY22" i="124"/>
  <c r="BZ60" i="124"/>
  <c r="BA18" i="124"/>
  <c r="BA15" i="124"/>
  <c r="AZ39" i="124"/>
  <c r="AJ60" i="124"/>
  <c r="V60" i="124"/>
  <c r="L39" i="124"/>
  <c r="K42" i="124"/>
  <c r="CJ29" i="124"/>
  <c r="F218" i="121" s="1"/>
  <c r="CJ23" i="124"/>
  <c r="F212" i="121" s="1"/>
  <c r="CJ20" i="124"/>
  <c r="F209" i="121" s="1"/>
  <c r="CJ32" i="124"/>
  <c r="F221" i="121" s="1"/>
  <c r="CJ47" i="124"/>
  <c r="F236" i="121" s="1"/>
  <c r="I41" i="124"/>
  <c r="I35" i="124"/>
  <c r="CI19" i="124"/>
  <c r="D208" i="121" s="1"/>
  <c r="J86" i="125"/>
  <c r="M86" i="125"/>
  <c r="V86" i="125" s="1"/>
  <c r="I54" i="124"/>
  <c r="F70" i="125"/>
  <c r="CJ41" i="124"/>
  <c r="F230" i="121" s="1"/>
  <c r="CJ46" i="124"/>
  <c r="CJ25" i="124"/>
  <c r="F214" i="121" s="1"/>
  <c r="CJ40" i="124"/>
  <c r="F229" i="121" s="1"/>
  <c r="CJ43" i="124"/>
  <c r="F232" i="121" s="1"/>
  <c r="CJ35" i="124"/>
  <c r="CJ22" i="124"/>
  <c r="F211" i="121" s="1"/>
  <c r="AY50" i="124"/>
  <c r="F77" i="125" s="1"/>
  <c r="CJ19" i="124"/>
  <c r="F208" i="121" s="1"/>
  <c r="CJ16" i="124"/>
  <c r="F205" i="121" s="1"/>
  <c r="J67" i="125"/>
  <c r="CJ54" i="124"/>
  <c r="BC39" i="124"/>
  <c r="BC42" i="124"/>
  <c r="CJ38" i="124"/>
  <c r="CJ36" i="124"/>
  <c r="CJ34" i="124"/>
  <c r="D56" i="125"/>
  <c r="G47" i="125"/>
  <c r="J47" i="125" s="1"/>
  <c r="J17" i="125" s="1"/>
  <c r="AB68" i="123"/>
  <c r="AC68" i="123" s="1"/>
  <c r="D141" i="121" s="1"/>
  <c r="AB72" i="123"/>
  <c r="AC72" i="123" s="1"/>
  <c r="D145" i="121" s="1"/>
  <c r="AB136" i="123"/>
  <c r="AC136" i="123" s="1"/>
  <c r="D194" i="121" s="1"/>
  <c r="AB131" i="123"/>
  <c r="AC131" i="123" s="1"/>
  <c r="D189" i="121" s="1"/>
  <c r="AB126" i="123"/>
  <c r="AC126" i="123" s="1"/>
  <c r="D184" i="121" s="1"/>
  <c r="AB122" i="123"/>
  <c r="AC122" i="123" s="1"/>
  <c r="D180" i="121" s="1"/>
  <c r="AB116" i="123"/>
  <c r="AB110" i="123"/>
  <c r="AB105" i="123"/>
  <c r="D174" i="121" s="1"/>
  <c r="AB93" i="123"/>
  <c r="AB88" i="123"/>
  <c r="AC88" i="123" s="1"/>
  <c r="D161" i="121" s="1"/>
  <c r="AB83" i="123"/>
  <c r="AC83" i="123" s="1"/>
  <c r="D156" i="121" s="1"/>
  <c r="AB61" i="123"/>
  <c r="AC61" i="123" s="1"/>
  <c r="D134" i="121" s="1"/>
  <c r="AB56" i="123"/>
  <c r="AC56" i="123" s="1"/>
  <c r="D129" i="121" s="1"/>
  <c r="AB52" i="123"/>
  <c r="AC52" i="123" s="1"/>
  <c r="D125" i="121" s="1"/>
  <c r="AB44" i="123"/>
  <c r="AC44" i="123" s="1"/>
  <c r="D118" i="121" s="1"/>
  <c r="AB37" i="123"/>
  <c r="AC37" i="123" s="1"/>
  <c r="D112" i="121" s="1"/>
  <c r="AB33" i="123"/>
  <c r="AC33" i="123" s="1"/>
  <c r="D108" i="121" s="1"/>
  <c r="AB28" i="123"/>
  <c r="AC28" i="123" s="1"/>
  <c r="D103" i="121" s="1"/>
  <c r="G57" i="125"/>
  <c r="D47" i="125"/>
  <c r="AB96" i="123"/>
  <c r="AB95" i="123"/>
  <c r="AB22" i="123"/>
  <c r="R38" i="123"/>
  <c r="U38" i="123"/>
  <c r="H149" i="123"/>
  <c r="C204" i="123"/>
  <c r="C37" i="125" s="1"/>
  <c r="AB77" i="123"/>
  <c r="AB97" i="123"/>
  <c r="AB20" i="123"/>
  <c r="Q65" i="123"/>
  <c r="L65" i="123"/>
  <c r="E48" i="125"/>
  <c r="M65" i="123"/>
  <c r="X65" i="123"/>
  <c r="Z65" i="123"/>
  <c r="S65" i="123"/>
  <c r="Y65" i="123"/>
  <c r="T65" i="123"/>
  <c r="AE65" i="123"/>
  <c r="AH65" i="123"/>
  <c r="F65" i="123"/>
  <c r="AF65" i="123"/>
  <c r="W65" i="123"/>
  <c r="F23" i="123"/>
  <c r="AD65" i="123"/>
  <c r="U65" i="123"/>
  <c r="N65" i="123"/>
  <c r="G65" i="123"/>
  <c r="AA65" i="123"/>
  <c r="J65" i="123"/>
  <c r="C47" i="125"/>
  <c r="I65" i="123"/>
  <c r="D65" i="123"/>
  <c r="E65" i="123"/>
  <c r="H65" i="123"/>
  <c r="R65" i="123"/>
  <c r="K65" i="123"/>
  <c r="AG65" i="123"/>
  <c r="V65" i="123"/>
  <c r="D57" i="125"/>
  <c r="E179" i="123"/>
  <c r="U179" i="123"/>
  <c r="AE179" i="123"/>
  <c r="H159" i="123"/>
  <c r="Q179" i="123"/>
  <c r="X179" i="123"/>
  <c r="Z169" i="123"/>
  <c r="D204" i="123"/>
  <c r="D37" i="125" s="1"/>
  <c r="AB159" i="123"/>
  <c r="AG179" i="123"/>
  <c r="S112" i="123"/>
  <c r="C159" i="123"/>
  <c r="E159" i="123"/>
  <c r="U159" i="123"/>
  <c r="W159" i="123"/>
  <c r="AE159" i="123"/>
  <c r="Q169" i="123"/>
  <c r="AB179" i="123"/>
  <c r="AG159" i="123"/>
  <c r="F204" i="123"/>
  <c r="G37" i="125" s="1"/>
  <c r="I94" i="123"/>
  <c r="I86" i="123"/>
  <c r="C49" i="125" s="1"/>
  <c r="C27" i="125" s="1"/>
  <c r="G33" i="125"/>
  <c r="L59" i="125"/>
  <c r="U59" i="125" s="1"/>
  <c r="M60" i="125"/>
  <c r="V60" i="125" s="1"/>
  <c r="P47" i="125"/>
  <c r="Z47" i="125" s="1"/>
  <c r="X108" i="123"/>
  <c r="X99" i="123" s="1"/>
  <c r="M117" i="123"/>
  <c r="M112" i="123" s="1"/>
  <c r="AH117" i="123"/>
  <c r="AH112" i="123" s="1"/>
  <c r="X25" i="123"/>
  <c r="Y117" i="123"/>
  <c r="Y112" i="123" s="1"/>
  <c r="G108" i="123"/>
  <c r="G99" i="123" s="1"/>
  <c r="R108" i="123"/>
  <c r="R99" i="123" s="1"/>
  <c r="M108" i="123"/>
  <c r="M99" i="123" s="1"/>
  <c r="J117" i="123"/>
  <c r="J112" i="123" s="1"/>
  <c r="J302" i="123" s="1"/>
  <c r="J303" i="123" s="1"/>
  <c r="AA108" i="123"/>
  <c r="AA99" i="123" s="1"/>
  <c r="C117" i="123"/>
  <c r="C112" i="123" s="1"/>
  <c r="N117" i="123"/>
  <c r="N112" i="123" s="1"/>
  <c r="L108" i="123"/>
  <c r="L99" i="123" s="1"/>
  <c r="L291" i="123" s="1"/>
  <c r="L292" i="123" s="1"/>
  <c r="L117" i="123"/>
  <c r="L112" i="123" s="1"/>
  <c r="L302" i="123" s="1"/>
  <c r="L303" i="123" s="1"/>
  <c r="W117" i="123"/>
  <c r="AG25" i="123"/>
  <c r="U108" i="123"/>
  <c r="U99" i="123" s="1"/>
  <c r="V117" i="123"/>
  <c r="V112" i="123" s="1"/>
  <c r="AH108" i="123"/>
  <c r="AH99" i="123" s="1"/>
  <c r="Q108" i="123"/>
  <c r="Q99" i="123" s="1"/>
  <c r="R117" i="123"/>
  <c r="R112" i="123" s="1"/>
  <c r="T108" i="123"/>
  <c r="T99" i="123" s="1"/>
  <c r="U117" i="123"/>
  <c r="U112" i="123" s="1"/>
  <c r="K108" i="123"/>
  <c r="K99" i="123" s="1"/>
  <c r="K291" i="123" s="1"/>
  <c r="K292" i="123" s="1"/>
  <c r="AG108" i="123"/>
  <c r="AG99" i="123" s="1"/>
  <c r="T117" i="123"/>
  <c r="T112" i="123" s="1"/>
  <c r="F108" i="123"/>
  <c r="F99" i="123" s="1"/>
  <c r="V108" i="123"/>
  <c r="V99" i="123" s="1"/>
  <c r="G117" i="123"/>
  <c r="G112" i="123" s="1"/>
  <c r="AA117" i="123"/>
  <c r="AA112" i="123" s="1"/>
  <c r="Q25" i="123"/>
  <c r="AE108" i="123"/>
  <c r="AE99" i="123" s="1"/>
  <c r="AF117" i="123"/>
  <c r="AF112" i="123" s="1"/>
  <c r="I117" i="123"/>
  <c r="I108" i="123"/>
  <c r="Z117" i="123"/>
  <c r="Z112" i="123" s="1"/>
  <c r="AD108" i="123"/>
  <c r="AD99" i="123" s="1"/>
  <c r="AE117" i="123"/>
  <c r="AE112" i="123" s="1"/>
  <c r="S108" i="123"/>
  <c r="S99" i="123" s="1"/>
  <c r="D117" i="123"/>
  <c r="D112" i="123" s="1"/>
  <c r="X117" i="123"/>
  <c r="X112" i="123" s="1"/>
  <c r="J108" i="123"/>
  <c r="J99" i="123" s="1"/>
  <c r="J291" i="123" s="1"/>
  <c r="J292" i="123" s="1"/>
  <c r="Z108" i="123"/>
  <c r="Z99" i="123" s="1"/>
  <c r="K117" i="123"/>
  <c r="K112" i="123" s="1"/>
  <c r="K302" i="123" s="1"/>
  <c r="K303" i="123" s="1"/>
  <c r="AG117" i="123"/>
  <c r="AG112" i="123" s="1"/>
  <c r="N25" i="123"/>
  <c r="E108" i="123"/>
  <c r="E99" i="123" s="1"/>
  <c r="F117" i="123"/>
  <c r="F112" i="123" s="1"/>
  <c r="H108" i="123"/>
  <c r="H99" i="123" s="1"/>
  <c r="Q117" i="123"/>
  <c r="Q112" i="123" s="1"/>
  <c r="Y108" i="123"/>
  <c r="Y99" i="123" s="1"/>
  <c r="D108" i="123"/>
  <c r="D99" i="123" s="1"/>
  <c r="E117" i="123"/>
  <c r="E112" i="123" s="1"/>
  <c r="C108" i="123"/>
  <c r="C99" i="123" s="1"/>
  <c r="W108" i="123"/>
  <c r="AB108" i="123" s="1"/>
  <c r="H117" i="123"/>
  <c r="H112" i="123" s="1"/>
  <c r="AD117" i="123"/>
  <c r="AD112" i="123" s="1"/>
  <c r="N108" i="123"/>
  <c r="N99" i="123" s="1"/>
  <c r="AF108" i="123"/>
  <c r="AF99" i="123" s="1"/>
  <c r="U25" i="123"/>
  <c r="H25" i="123"/>
  <c r="C65" i="123"/>
  <c r="J25" i="123"/>
  <c r="AA25" i="123"/>
  <c r="AB65" i="123"/>
  <c r="M25" i="123"/>
  <c r="L25" i="123"/>
  <c r="AB26" i="123"/>
  <c r="I25" i="123"/>
  <c r="AB74" i="123"/>
  <c r="R61" i="125"/>
  <c r="C34" i="125"/>
  <c r="P50" i="125"/>
  <c r="Z50" i="125" s="1"/>
  <c r="P61" i="125"/>
  <c r="Z61" i="125" s="1"/>
  <c r="R59" i="125"/>
  <c r="W25" i="123"/>
  <c r="D33" i="125"/>
  <c r="C25" i="123"/>
  <c r="Q50" i="125"/>
  <c r="G32" i="125"/>
  <c r="M32" i="125" s="1"/>
  <c r="P59" i="125"/>
  <c r="Z59" i="125" s="1"/>
  <c r="M61" i="125"/>
  <c r="V61" i="125" s="1"/>
  <c r="M59" i="125"/>
  <c r="V59" i="125" s="1"/>
  <c r="E38" i="123"/>
  <c r="D159" i="123"/>
  <c r="AD159" i="123"/>
  <c r="O159" i="123"/>
  <c r="S159" i="123"/>
  <c r="X169" i="123"/>
  <c r="AI179" i="123"/>
  <c r="AJ169" i="123"/>
  <c r="AK169" i="123"/>
  <c r="Q38" i="123"/>
  <c r="M57" i="125"/>
  <c r="V57" i="125" s="1"/>
  <c r="AD38" i="123"/>
  <c r="C38" i="123"/>
  <c r="L159" i="123"/>
  <c r="AF159" i="123"/>
  <c r="G159" i="123"/>
  <c r="H169" i="123"/>
  <c r="K179" i="123"/>
  <c r="O179" i="123"/>
  <c r="P159" i="123"/>
  <c r="R179" i="123"/>
  <c r="S179" i="123"/>
  <c r="T159" i="123"/>
  <c r="AI159" i="123"/>
  <c r="I129" i="123"/>
  <c r="I112" i="123"/>
  <c r="T38" i="123"/>
  <c r="H179" i="123"/>
  <c r="I169" i="123"/>
  <c r="J179" i="123"/>
  <c r="Q159" i="123"/>
  <c r="X159" i="123"/>
  <c r="AA169" i="123"/>
  <c r="AC159" i="123"/>
  <c r="AH179" i="123"/>
  <c r="AI169" i="123"/>
  <c r="AI189" i="123" s="1"/>
  <c r="I134" i="123"/>
  <c r="I57" i="123"/>
  <c r="F50" i="125"/>
  <c r="W86" i="123"/>
  <c r="K38" i="123"/>
  <c r="J38" i="123"/>
  <c r="AD25" i="123"/>
  <c r="S25" i="123"/>
  <c r="M28" i="125"/>
  <c r="F46" i="125"/>
  <c r="Z25" i="123"/>
  <c r="D25" i="123"/>
  <c r="AH25" i="123"/>
  <c r="G25" i="123"/>
  <c r="E36" i="122"/>
  <c r="K112" i="141"/>
  <c r="K108" i="141" s="1"/>
  <c r="K103" i="141" s="1"/>
  <c r="D27" i="125"/>
  <c r="E189" i="123"/>
  <c r="U189" i="123"/>
  <c r="AE189" i="123"/>
  <c r="J52" i="125"/>
  <c r="J26" i="125" s="1"/>
  <c r="J51" i="125"/>
  <c r="J29" i="125" s="1"/>
  <c r="M159" i="123"/>
  <c r="N159" i="123"/>
  <c r="V159" i="123"/>
  <c r="F169" i="123"/>
  <c r="G179" i="123"/>
  <c r="J159" i="123"/>
  <c r="R159" i="123"/>
  <c r="T179" i="123"/>
  <c r="Y169" i="123"/>
  <c r="AC179" i="123"/>
  <c r="AH159" i="123"/>
  <c r="AL169" i="123"/>
  <c r="W94" i="123"/>
  <c r="AB66" i="123"/>
  <c r="AE25" i="123"/>
  <c r="D152" i="123"/>
  <c r="E199" i="121" s="1"/>
  <c r="F152" i="123"/>
  <c r="G199" i="121" s="1"/>
  <c r="M179" i="123"/>
  <c r="N179" i="123"/>
  <c r="V179" i="123"/>
  <c r="F179" i="123"/>
  <c r="J169" i="123"/>
  <c r="O169" i="123"/>
  <c r="R169" i="123"/>
  <c r="S169" i="123"/>
  <c r="Y179" i="123"/>
  <c r="Z179" i="123"/>
  <c r="AA159" i="123"/>
  <c r="AH169" i="123"/>
  <c r="AJ159" i="123"/>
  <c r="AK159" i="123"/>
  <c r="AL179" i="123"/>
  <c r="I91" i="123"/>
  <c r="C51" i="125" s="1"/>
  <c r="F47" i="125"/>
  <c r="L47" i="125" s="1"/>
  <c r="U47" i="125" s="1"/>
  <c r="AH38" i="123"/>
  <c r="AB189" i="123"/>
  <c r="I121" i="123"/>
  <c r="E25" i="123"/>
  <c r="V25" i="123"/>
  <c r="D5" i="123"/>
  <c r="C152" i="123"/>
  <c r="D199" i="121" s="1"/>
  <c r="E152" i="123"/>
  <c r="F199" i="121" s="1"/>
  <c r="G152" i="123"/>
  <c r="H199" i="121" s="1"/>
  <c r="C179" i="123"/>
  <c r="D179" i="123"/>
  <c r="L179" i="123"/>
  <c r="W179" i="123"/>
  <c r="W189" i="123" s="1"/>
  <c r="AD179" i="123"/>
  <c r="AF179" i="123"/>
  <c r="AF189" i="123" s="1"/>
  <c r="F159" i="123"/>
  <c r="G169" i="123"/>
  <c r="I179" i="123"/>
  <c r="P169" i="123"/>
  <c r="T169" i="123"/>
  <c r="T189" i="123" s="1"/>
  <c r="Y159" i="123"/>
  <c r="Z159" i="123"/>
  <c r="AA179" i="123"/>
  <c r="AC169" i="123"/>
  <c r="AC189" i="123" s="1"/>
  <c r="AG169" i="123"/>
  <c r="AJ179" i="123"/>
  <c r="AK179" i="123"/>
  <c r="AK189" i="123" s="1"/>
  <c r="AL159" i="123"/>
  <c r="E204" i="123"/>
  <c r="F37" i="125" s="1"/>
  <c r="L37" i="125" s="1"/>
  <c r="W139" i="123"/>
  <c r="U197" i="121" s="1"/>
  <c r="I80" i="123"/>
  <c r="I78" i="123" s="1"/>
  <c r="I18" i="123"/>
  <c r="AF38" i="123"/>
  <c r="W129" i="123"/>
  <c r="W57" i="123"/>
  <c r="AB57" i="123" s="1"/>
  <c r="W18" i="123"/>
  <c r="Q60" i="125"/>
  <c r="C32" i="125"/>
  <c r="D34" i="125"/>
  <c r="M50" i="125"/>
  <c r="V50" i="125" s="1"/>
  <c r="Q59" i="125"/>
  <c r="Q61" i="125"/>
  <c r="J43" i="125"/>
  <c r="J18" i="125" s="1"/>
  <c r="G189" i="123"/>
  <c r="J48" i="125"/>
  <c r="R25" i="123"/>
  <c r="AF25" i="123"/>
  <c r="AB32" i="123"/>
  <c r="K25" i="123"/>
  <c r="I159" i="123"/>
  <c r="K169" i="123"/>
  <c r="AJ189" i="123"/>
  <c r="I59" i="125"/>
  <c r="O59" i="125" s="1"/>
  <c r="Y59" i="125" s="1"/>
  <c r="F32" i="125"/>
  <c r="AG189" i="123"/>
  <c r="M51" i="125"/>
  <c r="V51" i="125" s="1"/>
  <c r="D29" i="125"/>
  <c r="T25" i="123"/>
  <c r="Q189" i="123"/>
  <c r="I61" i="125"/>
  <c r="AB86" i="123"/>
  <c r="F49" i="125"/>
  <c r="J49" i="125"/>
  <c r="G27" i="125"/>
  <c r="M49" i="125"/>
  <c r="V49" i="125" s="1"/>
  <c r="K159" i="123"/>
  <c r="P179" i="123"/>
  <c r="S189" i="123"/>
  <c r="AH189" i="123"/>
  <c r="P32" i="125"/>
  <c r="AG50" i="123"/>
  <c r="AB21" i="123"/>
  <c r="AB87" i="123"/>
  <c r="AC87" i="123" s="1"/>
  <c r="D160" i="121" s="1"/>
  <c r="AB101" i="123"/>
  <c r="D170" i="121" s="1"/>
  <c r="AB141" i="123"/>
  <c r="F60" i="125"/>
  <c r="W134" i="123"/>
  <c r="W121" i="123"/>
  <c r="W91" i="123"/>
  <c r="W80" i="123"/>
  <c r="AB42" i="123"/>
  <c r="AC42" i="123" s="1"/>
  <c r="D117" i="121" s="1"/>
  <c r="AB137" i="123"/>
  <c r="P28" i="125"/>
  <c r="F52" i="125"/>
  <c r="E118" i="118"/>
  <c r="E120" i="118" s="1"/>
  <c r="E37" i="121" s="1"/>
  <c r="E95" i="118"/>
  <c r="E35" i="121" s="1"/>
  <c r="O267" i="30"/>
  <c r="O271" i="30" s="1"/>
  <c r="F51" i="123"/>
  <c r="F50" i="123" s="1"/>
  <c r="J51" i="123"/>
  <c r="J50" i="123" s="1"/>
  <c r="N51" i="123"/>
  <c r="N50" i="123" s="1"/>
  <c r="E45" i="125" s="1"/>
  <c r="T51" i="123"/>
  <c r="T50" i="123" s="1"/>
  <c r="X51" i="123"/>
  <c r="X50" i="123" s="1"/>
  <c r="AD51" i="123"/>
  <c r="AD50" i="123" s="1"/>
  <c r="AH51" i="123"/>
  <c r="AH50" i="123" s="1"/>
  <c r="C51" i="123"/>
  <c r="C50" i="123" s="1"/>
  <c r="G51" i="123"/>
  <c r="G50" i="123" s="1"/>
  <c r="K51" i="123"/>
  <c r="K50" i="123" s="1"/>
  <c r="Q51" i="123"/>
  <c r="Q50" i="123" s="1"/>
  <c r="U51" i="123"/>
  <c r="U50" i="123" s="1"/>
  <c r="Y51" i="123"/>
  <c r="Y50" i="123" s="1"/>
  <c r="AE51" i="123"/>
  <c r="AE50" i="123" s="1"/>
  <c r="D51" i="123"/>
  <c r="D50" i="123" s="1"/>
  <c r="H51" i="123"/>
  <c r="H50" i="123" s="1"/>
  <c r="L51" i="123"/>
  <c r="L50" i="123" s="1"/>
  <c r="R51" i="123"/>
  <c r="R50" i="123" s="1"/>
  <c r="V51" i="123"/>
  <c r="V50" i="123" s="1"/>
  <c r="Z51" i="123"/>
  <c r="Z50" i="123" s="1"/>
  <c r="AF51" i="123"/>
  <c r="AF50" i="123" s="1"/>
  <c r="E51" i="123"/>
  <c r="E50" i="123" s="1"/>
  <c r="I51" i="123"/>
  <c r="I50" i="123" s="1"/>
  <c r="C45" i="125" s="1"/>
  <c r="M51" i="123"/>
  <c r="M50" i="123" s="1"/>
  <c r="D45" i="125" s="1"/>
  <c r="S51" i="123"/>
  <c r="S50" i="123" s="1"/>
  <c r="W51" i="123"/>
  <c r="AA51" i="123"/>
  <c r="AA50" i="123" s="1"/>
  <c r="G45" i="125" s="1"/>
  <c r="M94" i="125"/>
  <c r="H14" i="107"/>
  <c r="H17" i="107"/>
  <c r="BO60" i="124" l="1"/>
  <c r="G34" i="125"/>
  <c r="S76" i="125"/>
  <c r="BK60" i="124"/>
  <c r="CI29" i="124"/>
  <c r="D218" i="121" s="1"/>
  <c r="CI20" i="124"/>
  <c r="D209" i="121" s="1"/>
  <c r="CI22" i="124"/>
  <c r="D211" i="121" s="1"/>
  <c r="CI17" i="124"/>
  <c r="D206" i="121" s="1"/>
  <c r="CI28" i="124"/>
  <c r="D217" i="121" s="1"/>
  <c r="CI25" i="124"/>
  <c r="D214" i="121" s="1"/>
  <c r="CI23" i="124"/>
  <c r="D212" i="121" s="1"/>
  <c r="X86" i="125"/>
  <c r="CI31" i="124"/>
  <c r="D220" i="121" s="1"/>
  <c r="CI32" i="124"/>
  <c r="D221" i="121" s="1"/>
  <c r="CI26" i="124"/>
  <c r="D215" i="121" s="1"/>
  <c r="AD302" i="123"/>
  <c r="AD303" i="123" s="1"/>
  <c r="E302" i="123"/>
  <c r="E303" i="123" s="1"/>
  <c r="H291" i="123"/>
  <c r="H292" i="123" s="1"/>
  <c r="AG302" i="123"/>
  <c r="AG303" i="123" s="1"/>
  <c r="X302" i="123"/>
  <c r="X303" i="123" s="1"/>
  <c r="AD291" i="123"/>
  <c r="AD292" i="123" s="1"/>
  <c r="AF302" i="123"/>
  <c r="AF303" i="123" s="1"/>
  <c r="G302" i="123"/>
  <c r="G303" i="123" s="1"/>
  <c r="AG291" i="123"/>
  <c r="AG292" i="123" s="1"/>
  <c r="R302" i="123"/>
  <c r="R303" i="123" s="1"/>
  <c r="U291" i="123"/>
  <c r="U292" i="123" s="1"/>
  <c r="Y302" i="123"/>
  <c r="Y303" i="123" s="1"/>
  <c r="X291" i="123"/>
  <c r="X292" i="123" s="1"/>
  <c r="S302" i="123"/>
  <c r="S303" i="123" s="1"/>
  <c r="H302" i="123"/>
  <c r="H303" i="123" s="1"/>
  <c r="D291" i="123"/>
  <c r="D292" i="123" s="1"/>
  <c r="F302" i="123"/>
  <c r="F303" i="123" s="1"/>
  <c r="D302" i="123"/>
  <c r="D303" i="123" s="1"/>
  <c r="Z302" i="123"/>
  <c r="Z303" i="123" s="1"/>
  <c r="AE291" i="123"/>
  <c r="AE292" i="123" s="1"/>
  <c r="V291" i="123"/>
  <c r="V292" i="123" s="1"/>
  <c r="Q291" i="123"/>
  <c r="Q292" i="123" s="1"/>
  <c r="N302" i="123"/>
  <c r="N303" i="123" s="1"/>
  <c r="M291" i="123"/>
  <c r="M292" i="123" s="1"/>
  <c r="AF291" i="123"/>
  <c r="AF292" i="123" s="1"/>
  <c r="Y291" i="123"/>
  <c r="Y292" i="123" s="1"/>
  <c r="E291" i="123"/>
  <c r="E292" i="123" s="1"/>
  <c r="Z291" i="123"/>
  <c r="Z292" i="123" s="1"/>
  <c r="S291" i="123"/>
  <c r="S292" i="123" s="1"/>
  <c r="F291" i="123"/>
  <c r="F292" i="123" s="1"/>
  <c r="U302" i="123"/>
  <c r="U303" i="123" s="1"/>
  <c r="AH291" i="123"/>
  <c r="AH292" i="123" s="1"/>
  <c r="C302" i="123"/>
  <c r="C303" i="123" s="1"/>
  <c r="R291" i="123"/>
  <c r="R292" i="123" s="1"/>
  <c r="AH302" i="123"/>
  <c r="AH303" i="123" s="1"/>
  <c r="I302" i="123"/>
  <c r="I303" i="123" s="1"/>
  <c r="N291" i="123"/>
  <c r="N292" i="123" s="1"/>
  <c r="C291" i="123"/>
  <c r="C292" i="123" s="1"/>
  <c r="Q302" i="123"/>
  <c r="Q303" i="123" s="1"/>
  <c r="AE302" i="123"/>
  <c r="AE303" i="123" s="1"/>
  <c r="AA302" i="123"/>
  <c r="AA303" i="123" s="1"/>
  <c r="T302" i="123"/>
  <c r="T303" i="123" s="1"/>
  <c r="T291" i="123"/>
  <c r="T292" i="123" s="1"/>
  <c r="V302" i="123"/>
  <c r="V303" i="123" s="1"/>
  <c r="AA291" i="123"/>
  <c r="AA292" i="123" s="1"/>
  <c r="G291" i="123"/>
  <c r="G292" i="123" s="1"/>
  <c r="M302" i="123"/>
  <c r="M303" i="123" s="1"/>
  <c r="M39" i="124"/>
  <c r="CI47" i="124"/>
  <c r="D236" i="121" s="1"/>
  <c r="CI40" i="124"/>
  <c r="D229" i="121" s="1"/>
  <c r="D54" i="125"/>
  <c r="Q49" i="125"/>
  <c r="I46" i="125"/>
  <c r="O46" i="125" s="1"/>
  <c r="Y46" i="125" s="1"/>
  <c r="G48" i="125"/>
  <c r="O189" i="123"/>
  <c r="D48" i="125"/>
  <c r="F189" i="123"/>
  <c r="AC46" i="123"/>
  <c r="D120" i="121" s="1"/>
  <c r="P189" i="123"/>
  <c r="Z189" i="123"/>
  <c r="AD189" i="123"/>
  <c r="AC40" i="123"/>
  <c r="D115" i="121" s="1"/>
  <c r="G98" i="123"/>
  <c r="Y23" i="123"/>
  <c r="J21" i="125"/>
  <c r="S74" i="125"/>
  <c r="F211" i="145"/>
  <c r="G10" i="145"/>
  <c r="H9" i="145"/>
  <c r="D39" i="122"/>
  <c r="F247" i="145"/>
  <c r="I11" i="145"/>
  <c r="F243" i="145"/>
  <c r="F90" i="145"/>
  <c r="F127" i="145"/>
  <c r="H11" i="145"/>
  <c r="G12" i="145"/>
  <c r="F304" i="145"/>
  <c r="F12" i="145" s="1"/>
  <c r="F181" i="145"/>
  <c r="I9" i="145"/>
  <c r="I7" i="145"/>
  <c r="F207" i="145"/>
  <c r="G11" i="145"/>
  <c r="F173" i="145"/>
  <c r="G7" i="145"/>
  <c r="G95" i="125"/>
  <c r="M95" i="125" s="1"/>
  <c r="J95" i="125"/>
  <c r="E27" i="127"/>
  <c r="F3" i="127"/>
  <c r="H7" i="145"/>
  <c r="G9" i="145"/>
  <c r="G8" i="145"/>
  <c r="H10" i="145"/>
  <c r="F131" i="145"/>
  <c r="F122" i="145" s="1"/>
  <c r="F8" i="145" s="1"/>
  <c r="H8" i="145"/>
  <c r="F86" i="145"/>
  <c r="I152" i="123"/>
  <c r="J199" i="121" s="1"/>
  <c r="AA189" i="123"/>
  <c r="X189" i="123"/>
  <c r="C42" i="122" s="1"/>
  <c r="D105" i="56"/>
  <c r="D50" i="1" s="1"/>
  <c r="D52" i="1"/>
  <c r="D79" i="56"/>
  <c r="D80" i="56" s="1"/>
  <c r="E81" i="56"/>
  <c r="CI41" i="124"/>
  <c r="D230" i="121" s="1"/>
  <c r="D60" i="124"/>
  <c r="D61" i="124" s="1"/>
  <c r="H76" i="125"/>
  <c r="H25" i="125" s="1"/>
  <c r="E78" i="125"/>
  <c r="CJ37" i="124"/>
  <c r="D78" i="125"/>
  <c r="H78" i="125"/>
  <c r="H31" i="125" s="1"/>
  <c r="M42" i="124"/>
  <c r="P34" i="125"/>
  <c r="AH60" i="124"/>
  <c r="E74" i="125"/>
  <c r="E23" i="125" s="1"/>
  <c r="D76" i="125"/>
  <c r="D25" i="125" s="1"/>
  <c r="E76" i="125"/>
  <c r="E25" i="125" s="1"/>
  <c r="CJ44" i="124"/>
  <c r="H74" i="125"/>
  <c r="H23" i="125" s="1"/>
  <c r="CI43" i="124"/>
  <c r="D232" i="121" s="1"/>
  <c r="D70" i="125"/>
  <c r="D20" i="125" s="1"/>
  <c r="M20" i="125" s="1"/>
  <c r="AB94" i="123"/>
  <c r="G56" i="125"/>
  <c r="J56" i="125" s="1"/>
  <c r="P56" i="125" s="1"/>
  <c r="Z56" i="125" s="1"/>
  <c r="D43" i="125"/>
  <c r="M43" i="125" s="1"/>
  <c r="V43" i="125" s="1"/>
  <c r="D52" i="125"/>
  <c r="C43" i="125"/>
  <c r="C52" i="125"/>
  <c r="E46" i="125"/>
  <c r="D46" i="125"/>
  <c r="C46" i="125"/>
  <c r="G46" i="125"/>
  <c r="F215" i="145"/>
  <c r="I10" i="145"/>
  <c r="F71" i="125"/>
  <c r="R71" i="125" s="1"/>
  <c r="M15" i="124"/>
  <c r="J27" i="125"/>
  <c r="P27" i="125" s="1"/>
  <c r="M18" i="124"/>
  <c r="P80" i="125"/>
  <c r="Z80" i="125" s="1"/>
  <c r="R79" i="125"/>
  <c r="I42" i="124"/>
  <c r="AY53" i="124"/>
  <c r="CI53" i="124" s="1"/>
  <c r="D242" i="121" s="1"/>
  <c r="AX60" i="124"/>
  <c r="H60" i="124"/>
  <c r="H61" i="124" s="1"/>
  <c r="AY15" i="124"/>
  <c r="N20" i="125"/>
  <c r="F34" i="125"/>
  <c r="L34" i="125" s="1"/>
  <c r="H21" i="125"/>
  <c r="O80" i="125"/>
  <c r="Y80" i="125" s="1"/>
  <c r="R80" i="125"/>
  <c r="AA80" i="125" s="1"/>
  <c r="N22" i="125"/>
  <c r="CJ18" i="124"/>
  <c r="F207" i="121" s="1"/>
  <c r="CI16" i="124"/>
  <c r="D205" i="121" s="1"/>
  <c r="N72" i="125"/>
  <c r="W72" i="125" s="1"/>
  <c r="G17" i="125"/>
  <c r="P17" i="125" s="1"/>
  <c r="G29" i="125"/>
  <c r="P29" i="125" s="1"/>
  <c r="AY42" i="124"/>
  <c r="AY39" i="124"/>
  <c r="I18" i="124"/>
  <c r="CI36" i="124"/>
  <c r="AT60" i="124"/>
  <c r="H68" i="125"/>
  <c r="H16" i="125" s="1"/>
  <c r="G18" i="125"/>
  <c r="P18" i="125" s="1"/>
  <c r="G67" i="125"/>
  <c r="CI44" i="124"/>
  <c r="D233" i="121" s="1"/>
  <c r="AV60" i="124"/>
  <c r="BW60" i="124"/>
  <c r="I39" i="124"/>
  <c r="F75" i="125"/>
  <c r="O75" i="125" s="1"/>
  <c r="Y75" i="125" s="1"/>
  <c r="AW60" i="124"/>
  <c r="P70" i="125"/>
  <c r="Z70" i="125" s="1"/>
  <c r="I15" i="124"/>
  <c r="F69" i="125"/>
  <c r="O69" i="125" s="1"/>
  <c r="Y69" i="125" s="1"/>
  <c r="J60" i="124"/>
  <c r="J61" i="124" s="1"/>
  <c r="L60" i="124"/>
  <c r="L61" i="124" s="1"/>
  <c r="CI34" i="124"/>
  <c r="D223" i="121" s="1"/>
  <c r="AZ60" i="124"/>
  <c r="BD60" i="124"/>
  <c r="AY18" i="124"/>
  <c r="CI18" i="124" s="1"/>
  <c r="I79" i="124"/>
  <c r="I82" i="124" s="1"/>
  <c r="I262" i="121" s="1"/>
  <c r="N19" i="125"/>
  <c r="BB60" i="124"/>
  <c r="M69" i="125"/>
  <c r="V69" i="125" s="1"/>
  <c r="N17" i="125"/>
  <c r="AA79" i="125"/>
  <c r="X79" i="125"/>
  <c r="F233" i="121"/>
  <c r="G73" i="125"/>
  <c r="N71" i="125"/>
  <c r="W71" i="125" s="1"/>
  <c r="E18" i="125"/>
  <c r="N18" i="125" s="1"/>
  <c r="C69" i="125"/>
  <c r="L69" i="125" s="1"/>
  <c r="U69" i="125" s="1"/>
  <c r="F227" i="121"/>
  <c r="F226" i="121"/>
  <c r="D226" i="121"/>
  <c r="C72" i="125"/>
  <c r="Q72" i="125" s="1"/>
  <c r="S68" i="125"/>
  <c r="H67" i="125"/>
  <c r="H15" i="125" s="1"/>
  <c r="C75" i="125"/>
  <c r="Y60" i="124"/>
  <c r="C70" i="125"/>
  <c r="F73" i="125"/>
  <c r="F22" i="125" s="1"/>
  <c r="G60" i="124"/>
  <c r="G61" i="124" s="1"/>
  <c r="P77" i="125"/>
  <c r="Z77" i="125" s="1"/>
  <c r="O79" i="125"/>
  <c r="Y79" i="125" s="1"/>
  <c r="CI54" i="124"/>
  <c r="E67" i="125"/>
  <c r="C73" i="125"/>
  <c r="C71" i="125"/>
  <c r="D68" i="125"/>
  <c r="J16" i="125"/>
  <c r="CJ55" i="124"/>
  <c r="F60" i="124"/>
  <c r="F61" i="124" s="1"/>
  <c r="N70" i="125"/>
  <c r="W70" i="125" s="1"/>
  <c r="CI46" i="124"/>
  <c r="BC53" i="124"/>
  <c r="BC60" i="124" s="1"/>
  <c r="P33" i="125"/>
  <c r="F223" i="121"/>
  <c r="F235" i="121"/>
  <c r="D17" i="125"/>
  <c r="M17" i="125" s="1"/>
  <c r="F225" i="121"/>
  <c r="F243" i="121"/>
  <c r="CI15" i="124"/>
  <c r="F224" i="121"/>
  <c r="CJ50" i="124"/>
  <c r="F239" i="121" s="1"/>
  <c r="BA60" i="124"/>
  <c r="I53" i="124"/>
  <c r="F72" i="125"/>
  <c r="O72" i="125" s="1"/>
  <c r="Y72" i="125" s="1"/>
  <c r="CJ15" i="124"/>
  <c r="CI38" i="124"/>
  <c r="U60" i="124"/>
  <c r="E60" i="124"/>
  <c r="E61" i="124" s="1"/>
  <c r="N73" i="125"/>
  <c r="W73" i="125" s="1"/>
  <c r="N69" i="125"/>
  <c r="W69" i="125" s="1"/>
  <c r="G72" i="125"/>
  <c r="P72" i="125" s="1"/>
  <c r="Z72" i="125" s="1"/>
  <c r="CI55" i="124"/>
  <c r="G75" i="125"/>
  <c r="M75" i="125" s="1"/>
  <c r="V75" i="125" s="1"/>
  <c r="D71" i="125"/>
  <c r="G68" i="125"/>
  <c r="CI35" i="124"/>
  <c r="M37" i="125"/>
  <c r="G58" i="125"/>
  <c r="J58" i="125" s="1"/>
  <c r="M27" i="125"/>
  <c r="V27" i="125" s="1"/>
  <c r="I86" i="125"/>
  <c r="I81" i="125" s="1"/>
  <c r="L86" i="125"/>
  <c r="U86" i="125" s="1"/>
  <c r="N78" i="125"/>
  <c r="W78" i="125" s="1"/>
  <c r="E31" i="125"/>
  <c r="N31" i="125" s="1"/>
  <c r="D31" i="125"/>
  <c r="K60" i="124"/>
  <c r="K61" i="124" s="1"/>
  <c r="M33" i="125"/>
  <c r="E68" i="125"/>
  <c r="N60" i="124"/>
  <c r="N61" i="124" s="1"/>
  <c r="N75" i="125"/>
  <c r="W75" i="125" s="1"/>
  <c r="E24" i="125"/>
  <c r="N24" i="125" s="1"/>
  <c r="D74" i="125"/>
  <c r="M60" i="124"/>
  <c r="M61" i="124" s="1"/>
  <c r="C20" i="125"/>
  <c r="L70" i="125"/>
  <c r="U70" i="125" s="1"/>
  <c r="F67" i="125"/>
  <c r="M34" i="125"/>
  <c r="CJ42" i="124"/>
  <c r="F231" i="121" s="1"/>
  <c r="G74" i="125"/>
  <c r="J81" i="125"/>
  <c r="S67" i="125"/>
  <c r="CJ39" i="124"/>
  <c r="F228" i="121" s="1"/>
  <c r="G76" i="125"/>
  <c r="O77" i="125"/>
  <c r="Y77" i="125" s="1"/>
  <c r="R77" i="125"/>
  <c r="O70" i="125"/>
  <c r="Y70" i="125" s="1"/>
  <c r="F20" i="125"/>
  <c r="O20" i="125" s="1"/>
  <c r="R70" i="125"/>
  <c r="AA70" i="125" s="1"/>
  <c r="CI50" i="124"/>
  <c r="D239" i="121" s="1"/>
  <c r="L77" i="125"/>
  <c r="U77" i="125" s="1"/>
  <c r="M47" i="125"/>
  <c r="V47" i="125" s="1"/>
  <c r="J57" i="125"/>
  <c r="P57" i="125" s="1"/>
  <c r="Z57" i="125" s="1"/>
  <c r="J98" i="123"/>
  <c r="L98" i="123"/>
  <c r="Q47" i="125"/>
  <c r="X98" i="123"/>
  <c r="H189" i="123"/>
  <c r="AC77" i="123"/>
  <c r="J23" i="123"/>
  <c r="K23" i="123"/>
  <c r="C48" i="125"/>
  <c r="Q48" i="125" s="1"/>
  <c r="Z23" i="123"/>
  <c r="C58" i="125"/>
  <c r="Q58" i="125" s="1"/>
  <c r="C57" i="125"/>
  <c r="Q57" i="125" s="1"/>
  <c r="AG98" i="123"/>
  <c r="T23" i="123"/>
  <c r="C56" i="125"/>
  <c r="Q56" i="125" s="1"/>
  <c r="G23" i="123"/>
  <c r="Y98" i="123"/>
  <c r="D98" i="123"/>
  <c r="AG23" i="123"/>
  <c r="E55" i="125"/>
  <c r="X23" i="123"/>
  <c r="AF23" i="123"/>
  <c r="V23" i="123"/>
  <c r="AE23" i="123"/>
  <c r="AA23" i="123"/>
  <c r="H23" i="123"/>
  <c r="E54" i="125"/>
  <c r="N23" i="123"/>
  <c r="S98" i="123"/>
  <c r="AH98" i="123"/>
  <c r="R23" i="123"/>
  <c r="E23" i="123"/>
  <c r="D23" i="123"/>
  <c r="S23" i="123"/>
  <c r="C55" i="125"/>
  <c r="L23" i="123"/>
  <c r="U23" i="123"/>
  <c r="AD98" i="123"/>
  <c r="G55" i="125"/>
  <c r="J55" i="125" s="1"/>
  <c r="G54" i="125"/>
  <c r="J54" i="125" s="1"/>
  <c r="D55" i="125"/>
  <c r="E98" i="123"/>
  <c r="K98" i="123"/>
  <c r="M98" i="123"/>
  <c r="H152" i="123"/>
  <c r="I199" i="121" s="1"/>
  <c r="AD23" i="123"/>
  <c r="Q23" i="123"/>
  <c r="D41" i="122"/>
  <c r="M38" i="123"/>
  <c r="D189" i="123"/>
  <c r="C41" i="122"/>
  <c r="AA98" i="123"/>
  <c r="Q98" i="123"/>
  <c r="F98" i="123"/>
  <c r="X59" i="125"/>
  <c r="X61" i="125"/>
  <c r="C23" i="123"/>
  <c r="AB117" i="123"/>
  <c r="N98" i="123"/>
  <c r="AF98" i="123"/>
  <c r="P52" i="125"/>
  <c r="Z52" i="125" s="1"/>
  <c r="P26" i="125"/>
  <c r="C98" i="123"/>
  <c r="I99" i="123"/>
  <c r="R98" i="123"/>
  <c r="H98" i="123"/>
  <c r="T98" i="123"/>
  <c r="V98" i="123"/>
  <c r="U98" i="123"/>
  <c r="Z98" i="123"/>
  <c r="AE98" i="123"/>
  <c r="AB25" i="123"/>
  <c r="AH23" i="123"/>
  <c r="AL189" i="123"/>
  <c r="L189" i="123"/>
  <c r="D43" i="122"/>
  <c r="D47" i="122" s="1"/>
  <c r="J93" i="125" s="1"/>
  <c r="R47" i="125"/>
  <c r="I50" i="125"/>
  <c r="F28" i="125"/>
  <c r="R50" i="125"/>
  <c r="W112" i="123"/>
  <c r="D40" i="122"/>
  <c r="C43" i="122"/>
  <c r="C189" i="123"/>
  <c r="C39" i="122"/>
  <c r="C40" i="122"/>
  <c r="I38" i="123"/>
  <c r="L50" i="125"/>
  <c r="U50" i="125" s="1"/>
  <c r="P49" i="125"/>
  <c r="Z49" i="125" s="1"/>
  <c r="I189" i="123"/>
  <c r="P48" i="125"/>
  <c r="Z48" i="125" s="1"/>
  <c r="I47" i="125"/>
  <c r="J189" i="123"/>
  <c r="N189" i="123"/>
  <c r="P51" i="125"/>
  <c r="Z51" i="125" s="1"/>
  <c r="W99" i="123"/>
  <c r="M189" i="123"/>
  <c r="K189" i="123"/>
  <c r="AB129" i="123"/>
  <c r="F57" i="125"/>
  <c r="Y189" i="123"/>
  <c r="Q51" i="125"/>
  <c r="C29" i="125"/>
  <c r="R189" i="123"/>
  <c r="AB18" i="123"/>
  <c r="F43" i="125"/>
  <c r="L43" i="125" s="1"/>
  <c r="U43" i="125" s="1"/>
  <c r="V189" i="123"/>
  <c r="F56" i="125"/>
  <c r="AB121" i="123"/>
  <c r="O61" i="125"/>
  <c r="Y61" i="125" s="1"/>
  <c r="I34" i="125"/>
  <c r="S61" i="125"/>
  <c r="AA61" i="125" s="1"/>
  <c r="AB134" i="123"/>
  <c r="F58" i="125"/>
  <c r="I49" i="125"/>
  <c r="O49" i="125" s="1"/>
  <c r="Y49" i="125" s="1"/>
  <c r="F27" i="125"/>
  <c r="L27" i="125" s="1"/>
  <c r="U27" i="125" s="1"/>
  <c r="R49" i="125"/>
  <c r="L49" i="125"/>
  <c r="U49" i="125" s="1"/>
  <c r="I32" i="125"/>
  <c r="O32" i="125" s="1"/>
  <c r="S59" i="125"/>
  <c r="AA59" i="125" s="1"/>
  <c r="P43" i="125"/>
  <c r="Z43" i="125" s="1"/>
  <c r="I52" i="125"/>
  <c r="O52" i="125" s="1"/>
  <c r="Y52" i="125" s="1"/>
  <c r="F26" i="125"/>
  <c r="R52" i="125"/>
  <c r="AB80" i="123"/>
  <c r="W78" i="123"/>
  <c r="I60" i="125"/>
  <c r="O60" i="125" s="1"/>
  <c r="Y60" i="125" s="1"/>
  <c r="F33" i="125"/>
  <c r="R60" i="125"/>
  <c r="L60" i="125"/>
  <c r="U60" i="125" s="1"/>
  <c r="L52" i="125"/>
  <c r="U52" i="125" s="1"/>
  <c r="W38" i="123"/>
  <c r="AB91" i="123"/>
  <c r="F51" i="125"/>
  <c r="L32" i="125"/>
  <c r="M45" i="125"/>
  <c r="V45" i="125" s="1"/>
  <c r="J45" i="125"/>
  <c r="P45" i="125" s="1"/>
  <c r="Z45" i="125" s="1"/>
  <c r="Q45" i="125"/>
  <c r="W50" i="123"/>
  <c r="AB51" i="123"/>
  <c r="I15" i="125"/>
  <c r="O34" i="125" l="1"/>
  <c r="O73" i="125"/>
  <c r="Y73" i="125" s="1"/>
  <c r="O71" i="125"/>
  <c r="Y71" i="125" s="1"/>
  <c r="N25" i="125"/>
  <c r="W302" i="123"/>
  <c r="W303" i="123" s="1"/>
  <c r="I291" i="123"/>
  <c r="I292" i="123" s="1"/>
  <c r="W291" i="123"/>
  <c r="W292" i="123" s="1"/>
  <c r="M48" i="125"/>
  <c r="V48" i="125" s="1"/>
  <c r="K142" i="123"/>
  <c r="F17" i="125"/>
  <c r="R69" i="125"/>
  <c r="AA69" i="125" s="1"/>
  <c r="M70" i="125"/>
  <c r="V70" i="125" s="1"/>
  <c r="Q70" i="125"/>
  <c r="X70" i="125" s="1"/>
  <c r="C18" i="125"/>
  <c r="J142" i="123"/>
  <c r="G44" i="125"/>
  <c r="G19" i="125" s="1"/>
  <c r="Y142" i="123"/>
  <c r="P54" i="125"/>
  <c r="Z54" i="125" s="1"/>
  <c r="X47" i="125"/>
  <c r="AA142" i="123"/>
  <c r="P55" i="125"/>
  <c r="Z55" i="125" s="1"/>
  <c r="D142" i="123"/>
  <c r="M23" i="123"/>
  <c r="F242" i="145"/>
  <c r="F11" i="145" s="1"/>
  <c r="F81" i="145"/>
  <c r="F7" i="145" s="1"/>
  <c r="F206" i="145"/>
  <c r="F10" i="145" s="1"/>
  <c r="F172" i="145"/>
  <c r="F9" i="145" s="1"/>
  <c r="G3" i="127"/>
  <c r="F27" i="127"/>
  <c r="J7" i="145"/>
  <c r="M56" i="125"/>
  <c r="V56" i="125" s="1"/>
  <c r="AD142" i="123"/>
  <c r="L142" i="123"/>
  <c r="Z142" i="123"/>
  <c r="Q43" i="125"/>
  <c r="AE142" i="123"/>
  <c r="AG142" i="123"/>
  <c r="M29" i="125"/>
  <c r="E47" i="1"/>
  <c r="E82" i="56"/>
  <c r="E45" i="1" s="1"/>
  <c r="D81" i="56"/>
  <c r="D59" i="56" s="1"/>
  <c r="D64" i="56" s="1"/>
  <c r="E59" i="56"/>
  <c r="E64" i="56" s="1"/>
  <c r="F78" i="125"/>
  <c r="E21" i="125"/>
  <c r="N21" i="125" s="1"/>
  <c r="F24" i="125"/>
  <c r="L71" i="125"/>
  <c r="U71" i="125" s="1"/>
  <c r="H14" i="125"/>
  <c r="H35" i="125" s="1"/>
  <c r="H38" i="125" s="1"/>
  <c r="H92" i="125" s="1"/>
  <c r="N23" i="125"/>
  <c r="N76" i="125"/>
  <c r="W76" i="125" s="1"/>
  <c r="N74" i="125"/>
  <c r="W74" i="125" s="1"/>
  <c r="F74" i="125"/>
  <c r="F23" i="125" s="1"/>
  <c r="O23" i="125" s="1"/>
  <c r="C76" i="125"/>
  <c r="L76" i="125" s="1"/>
  <c r="U76" i="125" s="1"/>
  <c r="L73" i="125"/>
  <c r="U73" i="125" s="1"/>
  <c r="C68" i="125"/>
  <c r="D67" i="125"/>
  <c r="D15" i="125" s="1"/>
  <c r="C78" i="125"/>
  <c r="F76" i="125"/>
  <c r="R76" i="125" s="1"/>
  <c r="AA76" i="125" s="1"/>
  <c r="C74" i="125"/>
  <c r="C23" i="125" s="1"/>
  <c r="F68" i="125"/>
  <c r="O68" i="125" s="1"/>
  <c r="R73" i="125"/>
  <c r="AA73" i="125" s="1"/>
  <c r="G15" i="125"/>
  <c r="C26" i="125"/>
  <c r="Q52" i="125"/>
  <c r="X52" i="125" s="1"/>
  <c r="M52" i="125"/>
  <c r="V52" i="125" s="1"/>
  <c r="D26" i="125"/>
  <c r="M26" i="125" s="1"/>
  <c r="T142" i="123"/>
  <c r="G53" i="125"/>
  <c r="D53" i="125"/>
  <c r="D30" i="125" s="1"/>
  <c r="E142" i="123"/>
  <c r="E53" i="125"/>
  <c r="X142" i="123"/>
  <c r="R46" i="125"/>
  <c r="J46" i="125"/>
  <c r="M46" i="125"/>
  <c r="V46" i="125" s="1"/>
  <c r="R142" i="123"/>
  <c r="F142" i="123"/>
  <c r="M55" i="125"/>
  <c r="V55" i="125" s="1"/>
  <c r="E44" i="125"/>
  <c r="E62" i="125" s="1"/>
  <c r="G142" i="123"/>
  <c r="L46" i="125"/>
  <c r="U46" i="125" s="1"/>
  <c r="Q46" i="125"/>
  <c r="CI39" i="124"/>
  <c r="D228" i="121" s="1"/>
  <c r="C67" i="125"/>
  <c r="L67" i="125" s="1"/>
  <c r="U67" i="125" s="1"/>
  <c r="L72" i="125"/>
  <c r="U72" i="125" s="1"/>
  <c r="CI42" i="124"/>
  <c r="D231" i="121" s="1"/>
  <c r="R75" i="125"/>
  <c r="AA75" i="125" s="1"/>
  <c r="AY60" i="124"/>
  <c r="X80" i="125"/>
  <c r="AF142" i="123"/>
  <c r="S142" i="123"/>
  <c r="H142" i="123"/>
  <c r="D42" i="122"/>
  <c r="C47" i="122" s="1"/>
  <c r="G93" i="125" s="1"/>
  <c r="P93" i="125" s="1"/>
  <c r="AH142" i="123"/>
  <c r="I60" i="124"/>
  <c r="I61" i="124" s="1"/>
  <c r="D225" i="121"/>
  <c r="P67" i="125"/>
  <c r="Z67" i="125" s="1"/>
  <c r="H81" i="125"/>
  <c r="R72" i="125"/>
  <c r="D227" i="121"/>
  <c r="F244" i="121"/>
  <c r="Q75" i="125"/>
  <c r="C24" i="125"/>
  <c r="L24" i="125" s="1"/>
  <c r="D224" i="121"/>
  <c r="D18" i="125"/>
  <c r="M18" i="125" s="1"/>
  <c r="M71" i="125"/>
  <c r="V71" i="125" s="1"/>
  <c r="D244" i="121"/>
  <c r="F204" i="121"/>
  <c r="D204" i="121"/>
  <c r="G78" i="125"/>
  <c r="G81" i="125" s="1"/>
  <c r="P81" i="125" s="1"/>
  <c r="Z81" i="125" s="1"/>
  <c r="CJ53" i="124"/>
  <c r="F242" i="121" s="1"/>
  <c r="Q73" i="125"/>
  <c r="C22" i="125"/>
  <c r="L22" i="125" s="1"/>
  <c r="D243" i="121"/>
  <c r="G24" i="125"/>
  <c r="P75" i="125"/>
  <c r="Z75" i="125" s="1"/>
  <c r="L75" i="125"/>
  <c r="U75" i="125" s="1"/>
  <c r="Q69" i="125"/>
  <c r="C17" i="125"/>
  <c r="P73" i="125"/>
  <c r="Z73" i="125" s="1"/>
  <c r="G22" i="125"/>
  <c r="M73" i="125"/>
  <c r="V73" i="125" s="1"/>
  <c r="D207" i="121"/>
  <c r="P68" i="125"/>
  <c r="Z68" i="125" s="1"/>
  <c r="G16" i="125"/>
  <c r="D235" i="121"/>
  <c r="M68" i="125"/>
  <c r="V68" i="125" s="1"/>
  <c r="D16" i="125"/>
  <c r="Q71" i="125"/>
  <c r="X71" i="125" s="1"/>
  <c r="N67" i="125"/>
  <c r="W67" i="125" s="1"/>
  <c r="E15" i="125"/>
  <c r="N15" i="125" s="1"/>
  <c r="M72" i="125"/>
  <c r="V72" i="125" s="1"/>
  <c r="V142" i="123"/>
  <c r="P58" i="125"/>
  <c r="Z58" i="125" s="1"/>
  <c r="U142" i="123"/>
  <c r="Q142" i="123"/>
  <c r="M58" i="125"/>
  <c r="V58" i="125" s="1"/>
  <c r="S81" i="125"/>
  <c r="N68" i="125"/>
  <c r="W68" i="125" s="1"/>
  <c r="E16" i="125"/>
  <c r="E81" i="125"/>
  <c r="C15" i="125"/>
  <c r="M76" i="125"/>
  <c r="V76" i="125" s="1"/>
  <c r="G25" i="125"/>
  <c r="P76" i="125"/>
  <c r="Z76" i="125" s="1"/>
  <c r="O24" i="125"/>
  <c r="D23" i="125"/>
  <c r="M74" i="125"/>
  <c r="V74" i="125" s="1"/>
  <c r="AA72" i="125"/>
  <c r="X72" i="125"/>
  <c r="O22" i="125"/>
  <c r="X77" i="125"/>
  <c r="AA77" i="125"/>
  <c r="G23" i="125"/>
  <c r="P74" i="125"/>
  <c r="Z74" i="125" s="1"/>
  <c r="O67" i="125"/>
  <c r="Y67" i="125" s="1"/>
  <c r="R67" i="125"/>
  <c r="AA67" i="125" s="1"/>
  <c r="F15" i="125"/>
  <c r="O15" i="125" s="1"/>
  <c r="AA71" i="125"/>
  <c r="L20" i="125"/>
  <c r="D165" i="121"/>
  <c r="D150" i="121"/>
  <c r="D166" i="121"/>
  <c r="D164" i="121"/>
  <c r="I23" i="123"/>
  <c r="I98" i="123"/>
  <c r="M54" i="125"/>
  <c r="V54" i="125" s="1"/>
  <c r="Q55" i="125"/>
  <c r="J53" i="125"/>
  <c r="G30" i="125"/>
  <c r="C54" i="125"/>
  <c r="Q54" i="125" s="1"/>
  <c r="C142" i="123"/>
  <c r="N142" i="123"/>
  <c r="N143" i="123" s="1"/>
  <c r="N198" i="121" s="1"/>
  <c r="W98" i="123"/>
  <c r="I28" i="125"/>
  <c r="O28" i="125" s="1"/>
  <c r="S50" i="125"/>
  <c r="AA50" i="125" s="1"/>
  <c r="O50" i="125"/>
  <c r="Y50" i="125" s="1"/>
  <c r="X50" i="125"/>
  <c r="F55" i="125"/>
  <c r="AB112" i="123"/>
  <c r="L28" i="125"/>
  <c r="I57" i="125"/>
  <c r="S57" i="125" s="1"/>
  <c r="R57" i="125"/>
  <c r="L57" i="125"/>
  <c r="U57" i="125" s="1"/>
  <c r="AB99" i="123"/>
  <c r="F54" i="125"/>
  <c r="I43" i="125"/>
  <c r="F18" i="125"/>
  <c r="R43" i="125"/>
  <c r="X43" i="125" s="1"/>
  <c r="I17" i="125"/>
  <c r="O17" i="125" s="1"/>
  <c r="S47" i="125"/>
  <c r="AA47" i="125" s="1"/>
  <c r="O47" i="125"/>
  <c r="Y47" i="125" s="1"/>
  <c r="I33" i="125"/>
  <c r="O33" i="125" s="1"/>
  <c r="S60" i="125"/>
  <c r="AA60" i="125" s="1"/>
  <c r="AB38" i="123"/>
  <c r="W23" i="123"/>
  <c r="X60" i="125"/>
  <c r="F48" i="125"/>
  <c r="AB78" i="123"/>
  <c r="L26" i="125"/>
  <c r="L33" i="125"/>
  <c r="I26" i="125"/>
  <c r="I21" i="125" s="1"/>
  <c r="S52" i="125"/>
  <c r="AA52" i="125" s="1"/>
  <c r="I27" i="125"/>
  <c r="O27" i="125" s="1"/>
  <c r="S49" i="125"/>
  <c r="AA49" i="125" s="1"/>
  <c r="I51" i="125"/>
  <c r="O51" i="125" s="1"/>
  <c r="Y51" i="125" s="1"/>
  <c r="F29" i="125"/>
  <c r="R51" i="125"/>
  <c r="L51" i="125"/>
  <c r="U51" i="125" s="1"/>
  <c r="X49" i="125"/>
  <c r="I58" i="125"/>
  <c r="S58" i="125" s="1"/>
  <c r="R58" i="125"/>
  <c r="L58" i="125"/>
  <c r="U58" i="125" s="1"/>
  <c r="I56" i="125"/>
  <c r="S56" i="125" s="1"/>
  <c r="R56" i="125"/>
  <c r="L56" i="125"/>
  <c r="U56" i="125" s="1"/>
  <c r="J44" i="125"/>
  <c r="P44" i="125" s="1"/>
  <c r="Z44" i="125" s="1"/>
  <c r="AB50" i="123"/>
  <c r="F45" i="125"/>
  <c r="X69" i="125" l="1"/>
  <c r="L18" i="125"/>
  <c r="L17" i="125"/>
  <c r="G62" i="125"/>
  <c r="D44" i="125"/>
  <c r="M44" i="125" s="1"/>
  <c r="V44" i="125" s="1"/>
  <c r="M142" i="123"/>
  <c r="F81" i="125"/>
  <c r="O81" i="125" s="1"/>
  <c r="Y81" i="125" s="1"/>
  <c r="M67" i="125"/>
  <c r="V67" i="125" s="1"/>
  <c r="D81" i="125"/>
  <c r="L78" i="125"/>
  <c r="U78" i="125" s="1"/>
  <c r="M53" i="125"/>
  <c r="V53" i="125" s="1"/>
  <c r="G27" i="127"/>
  <c r="H3" i="127"/>
  <c r="D42" i="1"/>
  <c r="D63" i="56"/>
  <c r="D47" i="1"/>
  <c r="D82" i="56"/>
  <c r="D45" i="1" s="1"/>
  <c r="E63" i="56"/>
  <c r="E44" i="1" s="1"/>
  <c r="E42" i="1"/>
  <c r="O78" i="125"/>
  <c r="Y78" i="125" s="1"/>
  <c r="F31" i="125"/>
  <c r="O31" i="125" s="1"/>
  <c r="O74" i="125"/>
  <c r="Y74" i="125" s="1"/>
  <c r="L23" i="125"/>
  <c r="L68" i="125"/>
  <c r="U68" i="125" s="1"/>
  <c r="Q74" i="125"/>
  <c r="X73" i="125"/>
  <c r="Q68" i="125"/>
  <c r="L74" i="125"/>
  <c r="U74" i="125" s="1"/>
  <c r="X75" i="125"/>
  <c r="C16" i="125"/>
  <c r="C14" i="125" s="1"/>
  <c r="Q78" i="125"/>
  <c r="C31" i="125"/>
  <c r="L31" i="125" s="1"/>
  <c r="R74" i="125"/>
  <c r="AA74" i="125" s="1"/>
  <c r="F25" i="125"/>
  <c r="O76" i="125"/>
  <c r="Y76" i="125" s="1"/>
  <c r="Q76" i="125"/>
  <c r="X76" i="125" s="1"/>
  <c r="C25" i="125"/>
  <c r="C21" i="125" s="1"/>
  <c r="R68" i="125"/>
  <c r="AA68" i="125" s="1"/>
  <c r="C81" i="125"/>
  <c r="Q67" i="125"/>
  <c r="X67" i="125" s="1"/>
  <c r="M15" i="125"/>
  <c r="X46" i="125"/>
  <c r="C44" i="125"/>
  <c r="S46" i="125"/>
  <c r="AA46" i="125" s="1"/>
  <c r="J15" i="125"/>
  <c r="P46" i="125"/>
  <c r="Z46" i="125" s="1"/>
  <c r="AB98" i="123"/>
  <c r="C53" i="125"/>
  <c r="C30" i="125" s="1"/>
  <c r="M93" i="125"/>
  <c r="I142" i="123"/>
  <c r="N81" i="125"/>
  <c r="W81" i="125" s="1"/>
  <c r="D14" i="125"/>
  <c r="M16" i="125"/>
  <c r="P16" i="125"/>
  <c r="G14" i="125"/>
  <c r="P22" i="125"/>
  <c r="M22" i="125"/>
  <c r="P78" i="125"/>
  <c r="Z78" i="125" s="1"/>
  <c r="G31" i="125"/>
  <c r="M78" i="125"/>
  <c r="V78" i="125" s="1"/>
  <c r="R78" i="125"/>
  <c r="P24" i="125"/>
  <c r="M24" i="125"/>
  <c r="M81" i="125"/>
  <c r="V81" i="125" s="1"/>
  <c r="E14" i="125"/>
  <c r="N16" i="125"/>
  <c r="M25" i="125"/>
  <c r="P25" i="125"/>
  <c r="P23" i="125"/>
  <c r="G21" i="125"/>
  <c r="P21" i="125" s="1"/>
  <c r="M23" i="125"/>
  <c r="D21" i="125"/>
  <c r="L15" i="125"/>
  <c r="J30" i="125"/>
  <c r="P30" i="125" s="1"/>
  <c r="P53" i="125"/>
  <c r="Z53" i="125" s="1"/>
  <c r="M30" i="125"/>
  <c r="F53" i="125"/>
  <c r="R53" i="125" s="1"/>
  <c r="W142" i="123"/>
  <c r="AB142" i="123" s="1"/>
  <c r="I55" i="125"/>
  <c r="L55" i="125"/>
  <c r="U55" i="125" s="1"/>
  <c r="R55" i="125"/>
  <c r="I18" i="125"/>
  <c r="O18" i="125" s="1"/>
  <c r="S43" i="125"/>
  <c r="AA43" i="125" s="1"/>
  <c r="O56" i="125"/>
  <c r="Y56" i="125" s="1"/>
  <c r="O58" i="125"/>
  <c r="Y58" i="125" s="1"/>
  <c r="O43" i="125"/>
  <c r="Y43" i="125" s="1"/>
  <c r="AA57" i="125"/>
  <c r="X57" i="125"/>
  <c r="R54" i="125"/>
  <c r="X54" i="125" s="1"/>
  <c r="L54" i="125"/>
  <c r="U54" i="125" s="1"/>
  <c r="I54" i="125"/>
  <c r="O57" i="125"/>
  <c r="Y57" i="125" s="1"/>
  <c r="O26" i="125"/>
  <c r="L29" i="125"/>
  <c r="I29" i="125"/>
  <c r="O29" i="125" s="1"/>
  <c r="S51" i="125"/>
  <c r="AA51" i="125" s="1"/>
  <c r="X56" i="125"/>
  <c r="AA56" i="125"/>
  <c r="X58" i="125"/>
  <c r="AA58" i="125"/>
  <c r="X51" i="125"/>
  <c r="F44" i="125"/>
  <c r="F19" i="125" s="1"/>
  <c r="AB23" i="123"/>
  <c r="R48" i="125"/>
  <c r="X48" i="125" s="1"/>
  <c r="L48" i="125"/>
  <c r="U48" i="125" s="1"/>
  <c r="I48" i="125"/>
  <c r="F16" i="125"/>
  <c r="R45" i="125"/>
  <c r="L45" i="125"/>
  <c r="U45" i="125" s="1"/>
  <c r="J19" i="125"/>
  <c r="J62" i="125"/>
  <c r="R81" i="125" l="1"/>
  <c r="AA81" i="125" s="1"/>
  <c r="L81" i="125"/>
  <c r="U81" i="125" s="1"/>
  <c r="X68" i="125"/>
  <c r="F30" i="125"/>
  <c r="L30" i="125" s="1"/>
  <c r="D19" i="125"/>
  <c r="M19" i="125" s="1"/>
  <c r="D62" i="125"/>
  <c r="M62" i="125" s="1"/>
  <c r="V62" i="125" s="1"/>
  <c r="G35" i="125"/>
  <c r="G38" i="125" s="1"/>
  <c r="G92" i="125" s="1"/>
  <c r="G98" i="125" s="1"/>
  <c r="D44" i="1"/>
  <c r="H27" i="127"/>
  <c r="I3" i="127"/>
  <c r="E49" i="1"/>
  <c r="E41" i="1"/>
  <c r="D49" i="1"/>
  <c r="D122" i="125"/>
  <c r="D41" i="1"/>
  <c r="D124" i="125" s="1"/>
  <c r="Q81" i="125"/>
  <c r="X74" i="125"/>
  <c r="L25" i="125"/>
  <c r="O25" i="125"/>
  <c r="F21" i="125"/>
  <c r="J14" i="125"/>
  <c r="P14" i="125" s="1"/>
  <c r="P15" i="125"/>
  <c r="Q53" i="125"/>
  <c r="X53" i="125" s="1"/>
  <c r="C19" i="125"/>
  <c r="C35" i="125" s="1"/>
  <c r="C38" i="125" s="1"/>
  <c r="C92" i="125" s="1"/>
  <c r="C62" i="125"/>
  <c r="Q44" i="125"/>
  <c r="P31" i="125"/>
  <c r="M31" i="125"/>
  <c r="AA78" i="125"/>
  <c r="X78" i="125"/>
  <c r="M14" i="125"/>
  <c r="E35" i="125"/>
  <c r="N14" i="125"/>
  <c r="M21" i="125"/>
  <c r="L53" i="125"/>
  <c r="U53" i="125" s="1"/>
  <c r="I53" i="125"/>
  <c r="O53" i="125" s="1"/>
  <c r="Y53" i="125" s="1"/>
  <c r="F62" i="125"/>
  <c r="X55" i="125"/>
  <c r="O55" i="125"/>
  <c r="Y55" i="125" s="1"/>
  <c r="S55" i="125"/>
  <c r="AA55" i="125" s="1"/>
  <c r="O54" i="125"/>
  <c r="Y54" i="125" s="1"/>
  <c r="S54" i="125"/>
  <c r="AA54" i="125" s="1"/>
  <c r="L16" i="125"/>
  <c r="F14" i="125"/>
  <c r="O48" i="125"/>
  <c r="Y48" i="125" s="1"/>
  <c r="I16" i="125"/>
  <c r="S48" i="125"/>
  <c r="AA48" i="125" s="1"/>
  <c r="I45" i="125"/>
  <c r="L44" i="125"/>
  <c r="U44" i="125" s="1"/>
  <c r="I44" i="125"/>
  <c r="O44" i="125" s="1"/>
  <c r="Y44" i="125" s="1"/>
  <c r="R44" i="125"/>
  <c r="P19" i="125"/>
  <c r="X45" i="125"/>
  <c r="P62" i="125"/>
  <c r="Z62" i="125" s="1"/>
  <c r="X81" i="125" l="1"/>
  <c r="Q62" i="125"/>
  <c r="D35" i="125"/>
  <c r="D38" i="125" s="1"/>
  <c r="M38" i="125" s="1"/>
  <c r="I27" i="127"/>
  <c r="J3" i="127"/>
  <c r="L62" i="125"/>
  <c r="U62" i="125" s="1"/>
  <c r="S179" i="114"/>
  <c r="S165" i="114"/>
  <c r="S186" i="114"/>
  <c r="S140" i="114"/>
  <c r="S181" i="114"/>
  <c r="S159" i="114"/>
  <c r="S180" i="114"/>
  <c r="S168" i="114"/>
  <c r="S177" i="114"/>
  <c r="S182" i="114"/>
  <c r="S148" i="114"/>
  <c r="S149" i="114"/>
  <c r="S150" i="114"/>
  <c r="S145" i="114"/>
  <c r="S163" i="114"/>
  <c r="S143" i="114"/>
  <c r="S175" i="114"/>
  <c r="S167" i="114"/>
  <c r="S184" i="114"/>
  <c r="S174" i="114"/>
  <c r="D123" i="125"/>
  <c r="S183" i="114"/>
  <c r="S151" i="114"/>
  <c r="S185" i="114"/>
  <c r="S162" i="114"/>
  <c r="S171" i="114"/>
  <c r="S187" i="114"/>
  <c r="S153" i="114"/>
  <c r="S166" i="114"/>
  <c r="S169" i="114"/>
  <c r="S139" i="114"/>
  <c r="S170" i="114"/>
  <c r="S160" i="114"/>
  <c r="S178" i="114"/>
  <c r="S144" i="114"/>
  <c r="S155" i="114"/>
  <c r="S147" i="114"/>
  <c r="S158" i="114"/>
  <c r="S157" i="114"/>
  <c r="S173" i="114"/>
  <c r="S146" i="114"/>
  <c r="S154" i="114"/>
  <c r="S161" i="114"/>
  <c r="S156" i="114"/>
  <c r="S141" i="114"/>
  <c r="S176" i="114"/>
  <c r="S164" i="114"/>
  <c r="S138" i="114"/>
  <c r="S142" i="114"/>
  <c r="S172" i="114"/>
  <c r="S152" i="114"/>
  <c r="F35" i="125"/>
  <c r="F38" i="125" s="1"/>
  <c r="L19" i="125"/>
  <c r="O21" i="125"/>
  <c r="L21" i="125"/>
  <c r="J35" i="125"/>
  <c r="X44" i="125"/>
  <c r="S53" i="125"/>
  <c r="AA53" i="125" s="1"/>
  <c r="I30" i="125"/>
  <c r="O30" i="125" s="1"/>
  <c r="E38" i="125"/>
  <c r="E92" i="125" s="1"/>
  <c r="N92" i="125" s="1"/>
  <c r="N35" i="125"/>
  <c r="R62" i="125"/>
  <c r="X62" i="125" s="1"/>
  <c r="I19" i="125"/>
  <c r="O19" i="125" s="1"/>
  <c r="I62" i="125"/>
  <c r="S44" i="125"/>
  <c r="AA44" i="125" s="1"/>
  <c r="O16" i="125"/>
  <c r="I14" i="125"/>
  <c r="S45" i="125"/>
  <c r="AA45" i="125" s="1"/>
  <c r="O45" i="125"/>
  <c r="Y45" i="125" s="1"/>
  <c r="L14" i="125"/>
  <c r="G113" i="125"/>
  <c r="D92" i="125" l="1"/>
  <c r="M35" i="125"/>
  <c r="K3" i="127"/>
  <c r="J27" i="127"/>
  <c r="L35" i="125"/>
  <c r="J38" i="125"/>
  <c r="P35" i="125"/>
  <c r="I35" i="125"/>
  <c r="I38" i="125" s="1"/>
  <c r="I92" i="125" s="1"/>
  <c r="O14" i="125"/>
  <c r="S62" i="125"/>
  <c r="AA62" i="125" s="1"/>
  <c r="O62" i="125"/>
  <c r="Y62" i="125" s="1"/>
  <c r="G120" i="125"/>
  <c r="G119" i="125"/>
  <c r="G121" i="125"/>
  <c r="F92" i="125"/>
  <c r="L38" i="125"/>
  <c r="D98" i="125" l="1"/>
  <c r="C113" i="125" s="1"/>
  <c r="M92" i="125"/>
  <c r="K27" i="127"/>
  <c r="L3" i="127"/>
  <c r="J92" i="125"/>
  <c r="J98" i="125" s="1"/>
  <c r="P38" i="125"/>
  <c r="O35" i="125"/>
  <c r="O38" i="125"/>
  <c r="O92" i="125"/>
  <c r="L92" i="125"/>
  <c r="C120" i="125" l="1"/>
  <c r="C121" i="125"/>
  <c r="C119" i="125"/>
  <c r="D113" i="125"/>
  <c r="D114" i="125" s="1"/>
  <c r="M98" i="125"/>
  <c r="E113" i="125"/>
  <c r="E121" i="125" s="1"/>
  <c r="L27" i="127"/>
  <c r="M3" i="127"/>
  <c r="P92" i="125"/>
  <c r="D121" i="125" l="1"/>
  <c r="D119" i="125"/>
  <c r="D120" i="125"/>
  <c r="E120" i="125"/>
  <c r="E119" i="125"/>
  <c r="M27" i="127"/>
  <c r="N3" i="127"/>
  <c r="N27" i="127" s="1"/>
  <c r="G115" i="125"/>
  <c r="P98" i="125"/>
  <c r="G124" i="125" l="1"/>
  <c r="G123" i="125"/>
  <c r="G122" i="125"/>
  <c r="G114" i="125"/>
</calcChain>
</file>

<file path=xl/sharedStrings.xml><?xml version="1.0" encoding="utf-8"?>
<sst xmlns="http://schemas.openxmlformats.org/spreadsheetml/2006/main" count="7115" uniqueCount="2492">
  <si>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</si>
  <si>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</si>
  <si>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</si>
  <si>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</si>
  <si>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</si>
  <si>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</si>
  <si>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</si>
  <si>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</si>
  <si>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</si>
  <si>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</si>
  <si>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</si>
  <si>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</si>
  <si>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</si>
  <si>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</si>
  <si>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</si>
  <si>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</si>
  <si>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</si>
  <si>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</si>
  <si>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</si>
  <si>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</si>
  <si>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</si>
  <si>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</si>
  <si>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</si>
  <si>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</si>
  <si>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</si>
  <si>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</si>
  <si>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</si>
  <si>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</si>
  <si>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</si>
  <si>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</si>
  <si>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</si>
  <si>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</si>
  <si>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</si>
  <si>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</si>
  <si>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</si>
  <si>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</si>
  <si>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</si>
  <si>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</si>
  <si>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</si>
  <si>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</si>
  <si>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</si>
  <si>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</si>
  <si>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</si>
  <si>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</si>
  <si>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</si>
  <si>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</si>
  <si>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</si>
  <si>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</si>
  <si>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</si>
  <si>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</si>
  <si>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</si>
  <si>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</si>
  <si>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</si>
  <si>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</si>
  <si>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</si>
  <si>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</si>
  <si>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</si>
  <si>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</si>
  <si>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</si>
  <si>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</si>
  <si>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</si>
  <si>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</si>
  <si>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</si>
  <si>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</si>
  <si>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</si>
  <si>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</si>
  <si>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</si>
  <si>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</si>
  <si>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</si>
  <si>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</si>
  <si>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</si>
  <si>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</si>
  <si>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</si>
  <si>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</si>
  <si>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</si>
  <si>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</si>
  <si>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</si>
  <si>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</si>
  <si>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</si>
  <si>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</si>
  <si>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</si>
  <si>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</si>
  <si>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</si>
  <si>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</si>
  <si>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</si>
  <si>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</si>
  <si>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</si>
  <si>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</si>
  <si>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</si>
  <si>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</si>
  <si>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</si>
  <si>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</si>
  <si>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</si>
  <si>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</si>
  <si>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</si>
  <si>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</si>
  <si>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</si>
  <si>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</si>
  <si>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</si>
  <si>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</si>
  <si>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</si>
  <si>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</si>
  <si>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</si>
  <si>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</si>
  <si>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</si>
  <si>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</si>
  <si>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</si>
  <si>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</si>
  <si>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</si>
  <si>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</si>
  <si>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</si>
  <si>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</si>
  <si>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</si>
  <si>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</si>
  <si>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</si>
  <si>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</si>
  <si>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</si>
  <si>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</si>
  <si>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</si>
  <si>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 xml:space="preserve">Accounting balance sheet value </t>
  </si>
  <si>
    <t>Derivatives:</t>
  </si>
  <si>
    <t>Credit derivatives (protection bought)</t>
  </si>
  <si>
    <t>Totals</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</si>
  <si>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</si>
  <si>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</si>
  <si>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</si>
  <si>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</si>
  <si>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</si>
  <si>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</si>
  <si>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Reverse out on-balance sheet netting</t>
  </si>
  <si>
    <t>Credit derivatives (protection sold less protection bought)</t>
  </si>
  <si>
    <t xml:space="preserve">Amount </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</si>
  <si>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</si>
  <si>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</si>
  <si>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</si>
  <si>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</si>
  <si>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</si>
  <si>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</si>
  <si>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</si>
  <si>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</si>
  <si>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</si>
  <si>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</si>
  <si>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</si>
  <si>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</si>
  <si>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</si>
  <si>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</si>
  <si>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</si>
  <si>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</si>
  <si>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</si>
  <si>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</si>
  <si>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</si>
  <si>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</si>
  <si>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</si>
  <si>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</si>
  <si>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</si>
  <si>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</si>
  <si>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</si>
  <si>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</si>
  <si>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Reverse out SFT netting</t>
  </si>
  <si>
    <t>Reverse out other netting and other adjustments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</si>
  <si>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</si>
  <si>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</si>
  <si>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</si>
  <si>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</si>
  <si>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</si>
  <si>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</si>
  <si>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</si>
  <si>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</si>
  <si>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</si>
  <si>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</si>
  <si>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</si>
  <si>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</si>
  <si>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</si>
  <si>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</si>
  <si>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</si>
  <si>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</si>
  <si>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</si>
  <si>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</si>
  <si>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</si>
  <si>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</si>
  <si>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</si>
  <si>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</si>
  <si>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</si>
  <si>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</si>
  <si>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</si>
  <si>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</si>
  <si>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</si>
  <si>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</si>
  <si>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</si>
  <si>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</si>
  <si>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</si>
  <si>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</si>
  <si>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</si>
  <si>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</si>
  <si>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</si>
  <si>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</si>
  <si>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</si>
  <si>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</si>
  <si>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</si>
  <si>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</si>
  <si>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</si>
  <si>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</si>
  <si>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</si>
  <si>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</si>
  <si>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</si>
  <si>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</si>
  <si>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</si>
  <si>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</si>
  <si>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</si>
  <si>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</si>
  <si>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</si>
  <si>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</si>
  <si>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</si>
  <si>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</si>
  <si>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</si>
  <si>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</si>
  <si>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</si>
  <si>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</si>
  <si>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</si>
  <si>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</si>
  <si>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</si>
  <si>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</si>
  <si>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</si>
  <si>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</si>
  <si>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</si>
  <si>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</si>
  <si>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</si>
  <si>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</si>
  <si>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</si>
  <si>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</si>
  <si>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</si>
  <si>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</si>
  <si>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</si>
  <si>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</si>
  <si>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</si>
  <si>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</si>
  <si>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</si>
  <si>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</si>
  <si>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</si>
  <si>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</si>
  <si>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</si>
  <si>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</si>
  <si>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</si>
  <si>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</si>
  <si>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</si>
  <si>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</si>
  <si>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</si>
  <si>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</si>
  <si>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</si>
  <si>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</si>
  <si>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</si>
  <si>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</si>
  <si>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</si>
  <si>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</si>
  <si>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</si>
  <si>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</si>
  <si>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</si>
  <si>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</si>
  <si>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</si>
  <si>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</si>
  <si>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</si>
  <si>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</si>
  <si>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</si>
  <si>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</si>
  <si>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</si>
  <si>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</si>
  <si>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</si>
  <si>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</si>
  <si>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</si>
  <si>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</si>
  <si>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</si>
  <si>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</si>
  <si>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</si>
  <si>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</si>
  <si>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</si>
  <si>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</si>
  <si>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</si>
  <si>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</si>
  <si>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</si>
  <si>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</si>
  <si>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</si>
  <si>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</si>
  <si>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</si>
  <si>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</si>
  <si>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</si>
  <si>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</si>
  <si>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</si>
  <si>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</si>
  <si>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</si>
  <si>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</si>
  <si>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</si>
  <si>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</si>
  <si>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</si>
  <si>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</si>
  <si>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</si>
  <si>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</si>
  <si>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</si>
  <si>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</si>
  <si>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</si>
  <si>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</si>
  <si>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</si>
  <si>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</si>
  <si>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</si>
  <si>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</si>
  <si>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</si>
  <si>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</si>
  <si>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</si>
  <si>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</si>
  <si>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</si>
  <si>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</si>
  <si>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</si>
  <si>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</si>
  <si>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</si>
  <si>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</si>
  <si>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</si>
  <si>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</si>
  <si>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</si>
  <si>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</si>
  <si>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</si>
  <si>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</si>
  <si>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</si>
  <si>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</si>
  <si>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</si>
  <si>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</si>
  <si>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</si>
  <si>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</si>
  <si>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</si>
  <si>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</si>
  <si>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</si>
  <si>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</si>
  <si>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</si>
  <si>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</si>
  <si>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</si>
  <si>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</si>
  <si>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</si>
  <si>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</si>
  <si>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</si>
  <si>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</si>
  <si>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</si>
  <si>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</si>
  <si>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</si>
  <si>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</si>
  <si>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</si>
  <si>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</si>
  <si>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</si>
  <si>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</si>
  <si>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</si>
  <si>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</si>
  <si>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</si>
  <si>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</si>
  <si>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</si>
  <si>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</si>
  <si>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</si>
  <si>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</si>
  <si>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</si>
  <si>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</si>
  <si>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</si>
  <si>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</si>
  <si>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Reverse out derivatives netting and other derivatives adjustments</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</si>
  <si>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</si>
  <si>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</si>
  <si>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</si>
  <si>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</si>
  <si>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</si>
  <si>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</si>
  <si>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</si>
  <si>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</si>
  <si>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</si>
  <si>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</si>
  <si>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</si>
  <si>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</si>
  <si>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</si>
  <si>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</si>
  <si>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</si>
  <si>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</si>
  <si>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</si>
  <si>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</si>
  <si>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</si>
  <si>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</si>
  <si>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</si>
  <si>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</si>
  <si>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</si>
  <si>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</si>
  <si>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</si>
  <si>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</si>
  <si>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</si>
  <si>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</si>
  <si>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</si>
  <si>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</si>
  <si>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</si>
  <si>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</si>
  <si>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</si>
  <si>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</si>
  <si>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</si>
  <si>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</si>
  <si>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</si>
  <si>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</si>
  <si>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</si>
  <si>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</si>
  <si>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</si>
  <si>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</si>
  <si>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</si>
  <si>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</si>
  <si>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</si>
  <si>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</si>
  <si>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</si>
  <si>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</si>
  <si>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</si>
  <si>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</si>
  <si>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</si>
  <si>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</si>
  <si>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</si>
  <si>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</si>
  <si>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</si>
  <si>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</si>
  <si>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</si>
  <si>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</si>
  <si>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</si>
  <si>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</si>
  <si>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</si>
  <si>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</si>
  <si>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</si>
  <si>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</si>
  <si>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</si>
  <si>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</si>
  <si>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</si>
  <si>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</si>
  <si>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</si>
  <si>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</si>
  <si>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</si>
  <si>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</si>
  <si>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</si>
  <si>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</si>
  <si>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</si>
  <si>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</si>
  <si>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</si>
  <si>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</si>
  <si>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</si>
  <si>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</si>
  <si>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</si>
  <si>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</si>
  <si>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</si>
  <si>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</si>
  <si>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</si>
  <si>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</si>
  <si>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</si>
  <si>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</si>
  <si>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</si>
  <si>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</si>
  <si>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</si>
  <si>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</si>
  <si>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</si>
  <si>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</si>
  <si>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</si>
  <si>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</si>
  <si>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</si>
  <si>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</si>
  <si>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</si>
  <si>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</si>
  <si>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</si>
  <si>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</si>
  <si>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</si>
  <si>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</si>
  <si>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</si>
  <si>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</si>
  <si>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</si>
  <si>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</si>
  <si>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</si>
  <si>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</si>
  <si>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</si>
  <si>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</si>
  <si>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</si>
  <si>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</si>
  <si>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</si>
  <si>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</si>
  <si>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</si>
  <si>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</si>
  <si>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</si>
  <si>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</si>
  <si>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</si>
  <si>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</si>
  <si>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</si>
  <si>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</si>
  <si>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</si>
  <si>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</si>
  <si>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</si>
  <si>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</si>
  <si>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</si>
  <si>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</si>
  <si>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</si>
  <si>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</si>
  <si>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</si>
  <si>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</si>
  <si>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</si>
  <si>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</si>
  <si>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</si>
  <si>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</si>
  <si>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</si>
  <si>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</si>
  <si>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</si>
  <si>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</si>
  <si>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</si>
  <si>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</si>
  <si>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</si>
  <si>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</si>
  <si>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</si>
  <si>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</si>
  <si>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</si>
  <si>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</si>
  <si>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</si>
  <si>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</si>
  <si>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</si>
  <si>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</si>
  <si>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</si>
  <si>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</si>
  <si>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</si>
  <si>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</si>
  <si>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</si>
  <si>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</si>
  <si>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</si>
  <si>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</si>
  <si>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</si>
  <si>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</si>
  <si>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</si>
  <si>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</si>
  <si>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</si>
  <si>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</si>
  <si>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</si>
  <si>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</si>
  <si>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</si>
  <si>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</si>
  <si>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</si>
  <si>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</si>
  <si>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</si>
  <si>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Year</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</si>
  <si>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</si>
  <si>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</si>
  <si>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</si>
  <si>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</si>
  <si>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</si>
  <si>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</si>
  <si>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</si>
  <si>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</si>
  <si>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</si>
  <si>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</si>
  <si>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</si>
  <si>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</si>
  <si>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</si>
  <si>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</si>
  <si>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</si>
  <si>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</si>
  <si>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</si>
  <si>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</si>
  <si>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</si>
  <si>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</si>
  <si>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</si>
  <si>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</si>
  <si>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</si>
  <si>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</si>
  <si>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</si>
  <si>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</si>
  <si>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</si>
  <si>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</si>
  <si>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</si>
  <si>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</si>
  <si>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</si>
  <si>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</si>
  <si>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</si>
  <si>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</si>
  <si>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</si>
  <si>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</si>
  <si>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</si>
  <si>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</si>
  <si>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</si>
  <si>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</si>
  <si>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</si>
  <si>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</si>
  <si>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</si>
  <si>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</si>
  <si>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</si>
  <si>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</si>
  <si>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</si>
  <si>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</si>
  <si>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</si>
  <si>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</si>
  <si>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</si>
  <si>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</si>
  <si>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</si>
  <si>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</si>
  <si>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</si>
  <si>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</si>
  <si>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</si>
  <si>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</si>
  <si>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</si>
  <si>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</si>
  <si>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</si>
  <si>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</si>
  <si>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</si>
  <si>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</si>
  <si>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</si>
  <si>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</si>
  <si>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</si>
  <si>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</si>
  <si>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</si>
  <si>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</si>
  <si>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</si>
  <si>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</si>
  <si>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</si>
  <si>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</si>
  <si>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</si>
  <si>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</si>
  <si>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</si>
  <si>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</si>
  <si>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</si>
  <si>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</si>
  <si>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</si>
  <si>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</si>
  <si>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</si>
  <si>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</si>
  <si>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</si>
  <si>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</si>
  <si>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</si>
  <si>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</si>
  <si>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</si>
  <si>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</si>
  <si>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</si>
  <si>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</si>
  <si>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</si>
  <si>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</si>
  <si>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</si>
  <si>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</si>
  <si>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</si>
  <si>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</si>
  <si>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</si>
  <si>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</si>
  <si>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</si>
  <si>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</si>
  <si>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</si>
  <si>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</si>
  <si>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</si>
  <si>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</si>
  <si>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</si>
  <si>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</si>
  <si>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</si>
  <si>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</si>
  <si>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</si>
  <si>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</si>
  <si>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</si>
  <si>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</si>
  <si>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</si>
  <si>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</si>
  <si>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</si>
  <si>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</si>
  <si>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</si>
  <si>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</si>
  <si>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</si>
  <si>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</si>
  <si>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</si>
  <si>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</si>
  <si>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</si>
  <si>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</si>
  <si>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</si>
  <si>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</si>
  <si>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</si>
  <si>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</si>
  <si>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</si>
  <si>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</si>
  <si>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</si>
  <si>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</si>
  <si>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</si>
  <si>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</si>
  <si>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</si>
  <si>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</si>
  <si>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</si>
  <si>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</si>
  <si>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</si>
  <si>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</si>
  <si>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</si>
  <si>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</si>
  <si>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</si>
  <si>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</si>
  <si>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</si>
  <si>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</si>
  <si>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</si>
  <si>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</si>
  <si>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</si>
  <si>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</si>
  <si>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</si>
  <si>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</si>
  <si>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</si>
  <si>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</si>
  <si>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</si>
  <si>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</si>
  <si>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</si>
  <si>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</si>
  <si>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</si>
  <si>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</si>
  <si>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</si>
  <si>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</si>
  <si>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</si>
  <si>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</si>
  <si>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</si>
  <si>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</si>
  <si>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Portfolio</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</si>
  <si>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</si>
  <si>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</si>
  <si>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</si>
  <si>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</si>
  <si>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</si>
  <si>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</si>
  <si>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</si>
  <si>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</si>
  <si>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</si>
  <si>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</si>
  <si>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</si>
  <si>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</si>
  <si>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</si>
  <si>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</si>
  <si>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</si>
  <si>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</si>
  <si>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</si>
  <si>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</si>
  <si>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</si>
  <si>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</si>
  <si>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</si>
  <si>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</si>
  <si>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</si>
  <si>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</si>
  <si>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</si>
  <si>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</si>
  <si>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</si>
  <si>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</si>
  <si>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</si>
  <si>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</si>
  <si>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</si>
  <si>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</si>
  <si>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</si>
  <si>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</si>
  <si>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</si>
  <si>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</si>
  <si>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</si>
  <si>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</si>
  <si>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</si>
  <si>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</si>
  <si>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</si>
  <si>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</si>
  <si>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</si>
  <si>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</si>
  <si>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</si>
  <si>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</si>
  <si>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</si>
  <si>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</si>
  <si>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</si>
  <si>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</si>
  <si>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</si>
  <si>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</si>
  <si>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</si>
  <si>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</si>
  <si>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</si>
  <si>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</si>
  <si>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</si>
  <si>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</si>
  <si>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</si>
  <si>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</si>
  <si>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</si>
  <si>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</si>
  <si>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</si>
  <si>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</si>
  <si>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</si>
  <si>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</si>
  <si>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</si>
  <si>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</si>
  <si>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</si>
  <si>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</si>
  <si>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</si>
  <si>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</si>
  <si>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</si>
  <si>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</si>
  <si>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</si>
  <si>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</si>
  <si>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</si>
  <si>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</si>
  <si>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</si>
  <si>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</si>
  <si>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</si>
  <si>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</si>
  <si>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</si>
  <si>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</si>
  <si>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</si>
  <si>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</si>
  <si>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</si>
  <si>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</si>
  <si>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</si>
  <si>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</si>
  <si>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</si>
  <si>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</si>
  <si>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</si>
  <si>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</si>
  <si>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</si>
  <si>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</si>
  <si>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</si>
  <si>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</si>
  <si>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</si>
  <si>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</si>
  <si>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</si>
  <si>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</si>
  <si>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</si>
  <si>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</si>
  <si>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</si>
  <si>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</si>
  <si>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</si>
  <si>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</si>
  <si>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</si>
  <si>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</si>
  <si>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</si>
  <si>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</si>
  <si>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</si>
  <si>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</si>
  <si>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</si>
  <si>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</si>
  <si>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</si>
  <si>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</si>
  <si>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</si>
  <si>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</si>
  <si>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</si>
  <si>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</si>
  <si>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</si>
  <si>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</si>
  <si>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</si>
  <si>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</si>
  <si>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</si>
  <si>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</si>
  <si>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</si>
  <si>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</si>
  <si>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</si>
  <si>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</si>
  <si>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</si>
  <si>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</si>
  <si>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</si>
  <si>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</si>
  <si>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</si>
  <si>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</si>
  <si>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</si>
  <si>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</si>
  <si>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</si>
  <si>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</si>
  <si>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</si>
  <si>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</si>
  <si>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</si>
  <si>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</si>
  <si>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</si>
  <si>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</si>
  <si>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</si>
  <si>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</si>
  <si>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</si>
  <si>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</si>
  <si>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</si>
  <si>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</si>
  <si>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</si>
  <si>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</si>
  <si>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</si>
  <si>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</si>
  <si>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</si>
  <si>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</si>
  <si>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</si>
  <si>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</si>
  <si>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</si>
  <si>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</si>
  <si>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</si>
  <si>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</si>
  <si>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</si>
  <si>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</si>
  <si>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</si>
  <si>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</si>
  <si>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</si>
  <si>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</si>
  <si>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</si>
  <si>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</si>
  <si>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</si>
  <si>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</si>
  <si>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</si>
  <si>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</si>
  <si>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</si>
  <si>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</si>
  <si>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</si>
  <si>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</si>
  <si>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</si>
  <si>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</si>
  <si>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</si>
  <si>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t>Use TLAC data</t>
  </si>
  <si>
    <t>Use TB data</t>
  </si>
  <si>
    <t>Standardised measurement method</t>
  </si>
  <si>
    <t>3) Approaches to market risk</t>
  </si>
  <si>
    <t>4) Accounting information</t>
  </si>
  <si>
    <r>
      <t xml:space="preserve">a) IMA for modelled desks </t>
    </r>
    <r>
      <rPr>
        <b/>
        <sz val="10"/>
        <rFont val="Arial"/>
        <family val="2"/>
      </rPr>
      <t>–</t>
    </r>
    <r>
      <rPr>
        <b/>
        <sz val="10"/>
        <rFont val="Segoe UI"/>
        <family val="2"/>
      </rPr>
      <t xml:space="preserve"> applicable to IMA banks only</t>
    </r>
  </si>
  <si>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</si>
  <si>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</si>
  <si>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</si>
  <si>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</si>
  <si>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</si>
  <si>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</si>
  <si>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</si>
  <si>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</si>
  <si>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</si>
  <si>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</si>
  <si>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</si>
  <si>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</si>
  <si>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</si>
  <si>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</si>
  <si>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</si>
  <si>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Survey</t>
  </si>
  <si>
    <t>Financial market conditions</t>
  </si>
  <si>
    <t>Debt issuance prices</t>
  </si>
  <si>
    <t>Perceived systemic risk</t>
  </si>
  <si>
    <t>Model error risk</t>
  </si>
  <si>
    <t>Stay the same</t>
  </si>
  <si>
    <t>Increase required collateral</t>
  </si>
  <si>
    <t>Increase haircuts for securities lending transactions</t>
  </si>
  <si>
    <t>Increase lending rates</t>
  </si>
  <si>
    <t>Deny more credit requests</t>
  </si>
  <si>
    <t>Curtail lending to specific borrowers</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</si>
  <si>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</si>
  <si>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</si>
  <si>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</si>
  <si>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</si>
  <si>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</si>
  <si>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</si>
  <si>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</si>
  <si>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</si>
  <si>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</si>
  <si>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</si>
  <si>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</si>
  <si>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</si>
  <si>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</si>
  <si>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</si>
  <si>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</si>
  <si>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</si>
  <si>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</si>
  <si>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</si>
  <si>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</si>
  <si>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</si>
  <si>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</si>
  <si>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</si>
  <si>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</si>
  <si>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</si>
  <si>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</si>
  <si>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</si>
  <si>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</si>
  <si>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</si>
  <si>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</si>
  <si>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</si>
  <si>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</si>
  <si>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</si>
  <si>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</si>
  <si>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</si>
  <si>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</si>
  <si>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</si>
  <si>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</si>
  <si>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</si>
  <si>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</si>
  <si>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</si>
  <si>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</si>
  <si>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</si>
  <si>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</si>
  <si>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</si>
  <si>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</si>
  <si>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</si>
  <si>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</si>
  <si>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</si>
  <si>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r>
      <t xml:space="preserve">Total risk-weighted assets </t>
    </r>
    <r>
      <rPr>
        <b/>
        <sz val="10"/>
        <rFont val="Segoe UI"/>
        <family val="2"/>
      </rPr>
      <t>before</t>
    </r>
    <r>
      <rPr>
        <sz val="10"/>
        <rFont val="Segoe UI"/>
        <family val="2"/>
      </rPr>
      <t xml:space="preserve"> application of the transitional floors</t>
    </r>
  </si>
  <si>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</si>
  <si>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</si>
  <si>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</si>
  <si>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</si>
  <si>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</si>
  <si>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</si>
  <si>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</si>
  <si>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</si>
  <si>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</si>
  <si>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</si>
  <si>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</si>
  <si>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</si>
  <si>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</si>
  <si>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</si>
  <si>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</si>
  <si>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</si>
  <si>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</si>
  <si>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</si>
  <si>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</si>
  <si>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</si>
  <si>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</si>
  <si>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Memo Box</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</si>
  <si>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</si>
  <si>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</si>
  <si>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</si>
  <si>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</si>
  <si>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</si>
  <si>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</si>
  <si>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</si>
  <si>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</si>
  <si>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</si>
  <si>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</si>
  <si>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</si>
  <si>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</si>
  <si>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</si>
  <si>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</si>
  <si>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</si>
  <si>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 General</t>
  </si>
  <si>
    <t>b) Counterparty credit risk</t>
  </si>
  <si>
    <t>List of regulatory trading desks</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</si>
  <si>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</si>
  <si>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</si>
  <si>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</si>
  <si>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</si>
  <si>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</si>
  <si>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</si>
  <si>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</si>
  <si>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</si>
  <si>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</si>
  <si>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</si>
  <si>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</si>
  <si>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</si>
  <si>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</si>
  <si>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</si>
  <si>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</si>
  <si>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</si>
  <si>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</si>
  <si>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</si>
  <si>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</si>
  <si>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</si>
  <si>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</si>
  <si>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</si>
  <si>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</si>
  <si>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</si>
  <si>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</si>
  <si>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</si>
  <si>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</si>
  <si>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</si>
  <si>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</si>
  <si>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</si>
  <si>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</si>
  <si>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</si>
  <si>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</si>
  <si>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</si>
  <si>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</si>
  <si>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</si>
  <si>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</si>
  <si>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</si>
  <si>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</si>
  <si>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</si>
  <si>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</si>
  <si>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</si>
  <si>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</si>
  <si>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</si>
  <si>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</si>
  <si>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</si>
  <si>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</si>
  <si>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</si>
  <si>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</si>
  <si>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</si>
  <si>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</si>
  <si>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</si>
  <si>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</si>
  <si>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</si>
  <si>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</si>
  <si>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</si>
  <si>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</si>
  <si>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</si>
  <si>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</si>
  <si>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</si>
  <si>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</si>
  <si>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</si>
  <si>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</si>
  <si>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</si>
  <si>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</si>
  <si>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</si>
  <si>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</si>
  <si>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</si>
  <si>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</si>
  <si>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</si>
  <si>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</si>
  <si>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</si>
  <si>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</si>
  <si>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</si>
  <si>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</si>
  <si>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</si>
  <si>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</si>
  <si>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</si>
  <si>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</si>
  <si>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</si>
  <si>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</si>
  <si>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</si>
  <si>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</si>
  <si>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</si>
  <si>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</si>
  <si>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</si>
  <si>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</si>
  <si>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</si>
  <si>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</si>
  <si>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</si>
  <si>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</si>
  <si>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</si>
  <si>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</si>
  <si>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</si>
  <si>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</si>
  <si>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</si>
  <si>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</si>
  <si>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</si>
  <si>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</si>
  <si>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</si>
  <si>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</si>
  <si>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</si>
  <si>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</si>
  <si>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</si>
  <si>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</si>
  <si>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</si>
  <si>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</si>
  <si>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</si>
  <si>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</si>
  <si>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</si>
  <si>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</si>
  <si>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</si>
  <si>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</si>
  <si>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</si>
  <si>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</si>
  <si>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</si>
  <si>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</si>
  <si>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</si>
  <si>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</si>
  <si>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</si>
  <si>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</si>
  <si>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</si>
  <si>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</si>
  <si>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</si>
  <si>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Rank</t>
  </si>
  <si>
    <t>Survey question 3</t>
  </si>
  <si>
    <t>Increase</t>
  </si>
  <si>
    <t>Decrease</t>
  </si>
  <si>
    <t>Return on equity (RoE) maximisation</t>
  </si>
  <si>
    <t>Reduce interbank lending</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</si>
  <si>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</si>
  <si>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</si>
  <si>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</si>
  <si>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</si>
  <si>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</si>
  <si>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</si>
  <si>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</si>
  <si>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t>Reduce NPLs (eg through sales)</t>
  </si>
  <si>
    <t>Sum</t>
  </si>
  <si>
    <t>Check: Sum should equal 100%</t>
  </si>
  <si>
    <t>Interbank lending</t>
  </si>
  <si>
    <t>Non-financial corporate bonds</t>
  </si>
  <si>
    <t>Financial corporate bonds</t>
  </si>
  <si>
    <t>Sovereign bonds</t>
  </si>
  <si>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</si>
  <si>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</si>
  <si>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t>Reduce operating costs</t>
  </si>
  <si>
    <r>
      <t>Reduce non-core assets</t>
    </r>
    <r>
      <rPr>
        <i/>
        <sz val="10"/>
        <rFont val="Segoe UI"/>
        <family val="2"/>
      </rPr>
      <t xml:space="preserve"> (provide brief example below)</t>
    </r>
  </si>
  <si>
    <t>Increase capital (incl retain earnings)</t>
  </si>
  <si>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</si>
  <si>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</si>
  <si>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</si>
  <si>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</si>
  <si>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</si>
  <si>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</si>
  <si>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</si>
  <si>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</si>
  <si>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</si>
  <si>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t>Survey question 9</t>
  </si>
  <si>
    <t>Survey question 10</t>
  </si>
  <si>
    <t>Survey question 13</t>
  </si>
  <si>
    <t>Exposure
above 25% 
of Tier 1 Capital</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</si>
  <si>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</si>
  <si>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</si>
  <si>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</si>
  <si>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credit exposures through originating securitisations</t>
  </si>
  <si>
    <t>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</si>
  <si>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</si>
  <si>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</si>
  <si>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</si>
  <si>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</si>
  <si>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</si>
  <si>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</si>
  <si>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</si>
  <si>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</si>
  <si>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</si>
  <si>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</si>
  <si>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</si>
  <si>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</si>
  <si>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</si>
  <si>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</si>
  <si>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</si>
  <si>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</si>
  <si>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</si>
  <si>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</si>
  <si>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</si>
  <si>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</si>
  <si>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Median</t>
  </si>
  <si>
    <t>Standard deviation</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</si>
  <si>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</si>
  <si>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</si>
  <si>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</si>
  <si>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</si>
  <si>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</si>
  <si>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</si>
  <si>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</si>
  <si>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</si>
  <si>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</si>
  <si>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</si>
  <si>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</si>
  <si>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</si>
  <si>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</si>
  <si>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</si>
  <si>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</si>
  <si>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</si>
  <si>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</si>
  <si>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</si>
  <si>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</si>
  <si>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</si>
  <si>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</si>
  <si>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</si>
  <si>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</si>
  <si>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</si>
  <si>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</si>
  <si>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</si>
  <si>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</si>
  <si>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</si>
  <si>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</si>
  <si>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</si>
  <si>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</si>
  <si>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</si>
  <si>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</si>
  <si>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</si>
  <si>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</si>
  <si>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</si>
  <si>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</si>
  <si>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</si>
  <si>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</si>
  <si>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</si>
  <si>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</si>
  <si>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</si>
  <si>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</si>
  <si>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</si>
  <si>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</si>
  <si>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</si>
  <si>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</si>
  <si>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</si>
  <si>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</si>
  <si>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</si>
  <si>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</si>
  <si>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</si>
  <si>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</si>
  <si>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</si>
  <si>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</si>
  <si>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</si>
  <si>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</si>
  <si>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</si>
  <si>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</si>
  <si>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</si>
  <si>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</si>
  <si>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</si>
  <si>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</si>
  <si>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</si>
  <si>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</si>
  <si>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</si>
  <si>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</si>
  <si>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</si>
  <si>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</si>
  <si>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</si>
  <si>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</si>
  <si>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</si>
  <si>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</si>
  <si>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</si>
  <si>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</si>
  <si>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</si>
  <si>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</si>
  <si>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</si>
  <si>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</si>
  <si>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</si>
  <si>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</si>
  <si>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</si>
  <si>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</si>
  <si>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</si>
  <si>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</si>
  <si>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</si>
  <si>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</si>
  <si>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</si>
  <si>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r>
      <t>What is the average planning period (</t>
    </r>
    <r>
      <rPr>
        <b/>
        <sz val="10"/>
        <rFont val="Segoe UI"/>
        <family val="2"/>
      </rPr>
      <t>number of months</t>
    </r>
    <r>
      <rPr>
        <sz val="10"/>
        <rFont val="Segoe UI"/>
        <family val="2"/>
      </rPr>
      <t>) you require to efficiently allocate risk exposures to your various lines of business?</t>
    </r>
  </si>
  <si>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</si>
  <si>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</si>
  <si>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</si>
  <si>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</si>
  <si>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</si>
  <si>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Optimise risk weights by internal models (eg by increasing the revaluation frequency of collateral, recalibrating models, etc)</t>
  </si>
  <si>
    <t>Small and medium-sized enterprise business lending</t>
  </si>
  <si>
    <t>Decrease short-term unstable funding (eg unsecured interbank borrowing)</t>
  </si>
  <si>
    <t>Check: "Deduction for securitisation gain on sale"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</si>
  <si>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</si>
  <si>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</si>
  <si>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</si>
  <si>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</si>
  <si>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</si>
  <si>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</si>
  <si>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</si>
  <si>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</si>
  <si>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</si>
  <si>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</si>
  <si>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</si>
  <si>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t>Contribution in per cent</t>
  </si>
  <si>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</si>
  <si>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</si>
  <si>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</si>
  <si>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</si>
  <si>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</si>
  <si>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</si>
  <si>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</si>
  <si>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</si>
  <si>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Do you have a target management liquidity surplus or shortfall at the consolidated level?</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</si>
  <si>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</si>
  <si>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</si>
  <si>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</si>
  <si>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</si>
  <si>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</si>
  <si>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</si>
  <si>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</si>
  <si>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</si>
  <si>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</si>
  <si>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</si>
  <si>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</si>
  <si>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</si>
  <si>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</si>
  <si>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</si>
  <si>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</si>
  <si>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</si>
  <si>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</si>
  <si>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</si>
  <si>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</si>
  <si>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</si>
  <si>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ECL frameworks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</si>
  <si>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</si>
  <si>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</si>
  <si>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</si>
  <si>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</si>
  <si>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</si>
  <si>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</si>
  <si>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</si>
  <si>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</si>
  <si>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</si>
  <si>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</si>
  <si>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</si>
  <si>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</si>
  <si>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 xml:space="preserve">Adjusted under ECL framework </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</si>
  <si>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</si>
  <si>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</si>
  <si>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</si>
  <si>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</si>
  <si>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</si>
  <si>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</si>
  <si>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</si>
  <si>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</si>
  <si>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</si>
  <si>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</si>
  <si>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</si>
  <si>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</si>
  <si>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</si>
  <si>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</si>
  <si>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</si>
  <si>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</si>
  <si>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</si>
  <si>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</si>
  <si>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</si>
  <si>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</si>
  <si>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</si>
  <si>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</si>
  <si>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</si>
  <si>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</si>
  <si>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</si>
  <si>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</si>
  <si>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</si>
  <si>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</si>
  <si>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</si>
  <si>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</si>
  <si>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</si>
  <si>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</si>
  <si>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</si>
  <si>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</si>
  <si>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</si>
  <si>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</si>
  <si>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</si>
  <si>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</si>
  <si>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</si>
  <si>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</si>
  <si>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</si>
  <si>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</si>
  <si>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</si>
  <si>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</si>
  <si>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</si>
  <si>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</si>
  <si>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</si>
  <si>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</si>
  <si>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</si>
  <si>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</si>
  <si>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</si>
  <si>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</si>
  <si>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</si>
  <si>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</si>
  <si>
    <t>A) IMA Expected Shortfall</t>
  </si>
  <si>
    <t>GIRR</t>
  </si>
  <si>
    <t>Commodity</t>
  </si>
  <si>
    <r>
      <t>ES</t>
    </r>
    <r>
      <rPr>
        <vertAlign val="subscript"/>
        <sz val="10"/>
        <color theme="1"/>
        <rFont val="Segoe UI"/>
        <family val="2"/>
      </rPr>
      <t>R,S</t>
    </r>
  </si>
  <si>
    <r>
      <t xml:space="preserve">ES </t>
    </r>
    <r>
      <rPr>
        <vertAlign val="subscript"/>
        <sz val="10"/>
        <color theme="1"/>
        <rFont val="Segoe UI"/>
        <family val="2"/>
      </rPr>
      <t>F,C</t>
    </r>
  </si>
  <si>
    <r>
      <t xml:space="preserve">ES </t>
    </r>
    <r>
      <rPr>
        <vertAlign val="subscript"/>
        <sz val="10"/>
        <color theme="1"/>
        <rFont val="Segoe UI"/>
        <family val="2"/>
      </rPr>
      <t>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</si>
  <si>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</si>
  <si>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</si>
  <si>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</si>
  <si>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</si>
  <si>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</si>
  <si>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</si>
  <si>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</si>
  <si>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</si>
  <si>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</si>
  <si>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</si>
  <si>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</si>
  <si>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</si>
  <si>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</si>
  <si>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</si>
  <si>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</si>
  <si>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</si>
  <si>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</si>
  <si>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</si>
  <si>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</si>
  <si>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</si>
  <si>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</si>
  <si>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</si>
  <si>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</si>
  <si>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</si>
  <si>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</si>
  <si>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</si>
  <si>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</si>
  <si>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</si>
  <si>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</si>
  <si>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</si>
  <si>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</si>
  <si>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</si>
  <si>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</si>
  <si>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</si>
  <si>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</si>
  <si>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</si>
  <si>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</si>
  <si>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</si>
  <si>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</si>
  <si>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</si>
  <si>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</si>
  <si>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</si>
  <si>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</si>
  <si>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</si>
  <si>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</si>
  <si>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</si>
  <si>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</si>
  <si>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</si>
  <si>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</si>
  <si>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</si>
  <si>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</si>
  <si>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</si>
  <si>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</si>
  <si>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</si>
  <si>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</si>
  <si>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</si>
  <si>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</si>
  <si>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</si>
  <si>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</si>
  <si>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</si>
  <si>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</si>
  <si>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</si>
  <si>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</si>
  <si>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</si>
  <si>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</si>
  <si>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</si>
  <si>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</si>
  <si>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</si>
  <si>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</si>
  <si>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</si>
  <si>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</si>
  <si>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</si>
  <si>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</si>
  <si>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</si>
  <si>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</si>
  <si>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</si>
  <si>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</si>
  <si>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</si>
  <si>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</si>
  <si>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</si>
  <si>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</si>
  <si>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</si>
  <si>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∑max(CVR,0)</t>
  </si>
  <si>
    <t>∑CVR²</t>
  </si>
  <si>
    <r>
      <t>∑max(CVR</t>
    </r>
    <r>
      <rPr>
        <b/>
        <sz val="10"/>
        <color theme="1"/>
        <rFont val="Segoe UI"/>
        <family val="2"/>
      </rPr>
      <t>,0)²</t>
    </r>
  </si>
  <si>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</si>
  <si>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</si>
  <si>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</si>
  <si>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</si>
  <si>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</si>
  <si>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</si>
  <si>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</si>
  <si>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</si>
  <si>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</si>
  <si>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</si>
  <si>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</si>
  <si>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</si>
  <si>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</si>
  <si>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</si>
  <si>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</si>
  <si>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</si>
  <si>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</si>
  <si>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</si>
  <si>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</si>
  <si>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</si>
  <si>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</si>
  <si>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</si>
  <si>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</si>
  <si>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</si>
  <si>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</si>
  <si>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</si>
  <si>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</si>
  <si>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</si>
  <si>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</si>
  <si>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</si>
  <si>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</si>
  <si>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</si>
  <si>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</si>
  <si>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</si>
  <si>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</si>
  <si>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</si>
  <si>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</si>
  <si>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</si>
  <si>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</si>
  <si>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</si>
  <si>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t>Same name</t>
  </si>
  <si>
    <t>Different name</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</si>
  <si>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</si>
  <si>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</si>
  <si>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</si>
  <si>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</si>
  <si>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</si>
  <si>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</si>
  <si>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</si>
  <si>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</si>
  <si>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</si>
  <si>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</si>
  <si>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</si>
  <si>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</si>
  <si>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</si>
  <si>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</si>
  <si>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</si>
  <si>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</si>
  <si>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</si>
  <si>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</si>
  <si>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</si>
  <si>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</si>
  <si>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</si>
  <si>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</si>
  <si>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</si>
  <si>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</si>
  <si>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</si>
  <si>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</si>
  <si>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</si>
  <si>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</si>
  <si>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</si>
  <si>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</si>
  <si>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</si>
  <si>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</si>
  <si>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</si>
  <si>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</si>
  <si>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</si>
  <si>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</si>
  <si>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</si>
  <si>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</si>
  <si>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</si>
  <si>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</si>
  <si>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</si>
  <si>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</si>
  <si>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</si>
  <si>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</si>
  <si>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</si>
  <si>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</si>
  <si>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</si>
  <si>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</si>
  <si>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</si>
  <si>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</si>
  <si>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</si>
  <si>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∑CVRk²</t>
  </si>
  <si>
    <t>Coal</t>
  </si>
  <si>
    <t>Crude oil</t>
  </si>
  <si>
    <t>Electricity</t>
  </si>
  <si>
    <t>Freight</t>
  </si>
  <si>
    <t>Metals</t>
  </si>
  <si>
    <t>Natural gas</t>
  </si>
  <si>
    <t>Precious metals (incl gold)</t>
  </si>
  <si>
    <t>Grains &amp; oilseed</t>
  </si>
  <si>
    <t>Livestock &amp; dairy</t>
  </si>
  <si>
    <t>Softs and other agriculturals</t>
  </si>
  <si>
    <t>Other commodity</t>
  </si>
  <si>
    <r>
      <t xml:space="preserve">In the context of Delta and Curvature, </t>
    </r>
    <r>
      <rPr>
        <b/>
        <sz val="10"/>
        <color theme="1"/>
        <rFont val="Segoe UI"/>
        <family val="2"/>
      </rPr>
      <t>OTHER 1</t>
    </r>
    <r>
      <rPr>
        <sz val="10"/>
        <color theme="1"/>
        <rFont val="Segoe UI"/>
        <family val="2"/>
      </rPr>
      <t xml:space="preserve"> refers to all currencies which </t>
    </r>
    <r>
      <rPr>
        <b/>
        <sz val="10"/>
        <color theme="1"/>
        <rFont val="Segoe UI"/>
        <family val="2"/>
      </rPr>
      <t>can</t>
    </r>
    <r>
      <rPr>
        <sz val="10"/>
        <color theme="1"/>
        <rFont val="Segoe UI"/>
        <family val="2"/>
      </rPr>
      <t xml:space="preserve"> be represented via liquid currency pairs with respect to reporting currency of the bank (ie 'Yes' should be selected in column G); </t>
    </r>
    <r>
      <rPr>
        <b/>
        <sz val="10"/>
        <color theme="1"/>
        <rFont val="Segoe UI"/>
        <family val="2"/>
      </rPr>
      <t>OTHER 2</t>
    </r>
    <r>
      <rPr>
        <sz val="10"/>
        <color theme="1"/>
        <rFont val="Segoe UI"/>
        <family val="2"/>
      </rPr>
      <t xml:space="preserve"> refers to all currencies which </t>
    </r>
    <r>
      <rPr>
        <b/>
        <sz val="10"/>
        <color theme="1"/>
        <rFont val="Segoe UI"/>
        <family val="2"/>
      </rPr>
      <t>cannot</t>
    </r>
    <r>
      <rPr>
        <sz val="10"/>
        <color theme="1"/>
        <rFont val="Segoe UI"/>
        <family val="2"/>
      </rPr>
      <t xml:space="preserve"> be represented via liquid currency pairs with respect to reporting currency of the bank (ie 'No' should be selected in column G).
In the context of Vega, </t>
    </r>
    <r>
      <rPr>
        <b/>
        <sz val="10"/>
        <color theme="1"/>
        <rFont val="Segoe UI"/>
        <family val="2"/>
      </rPr>
      <t>OTHER 1</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Standards; </t>
    </r>
    <r>
      <rPr>
        <b/>
        <sz val="10"/>
        <color theme="1"/>
        <rFont val="Segoe UI"/>
        <family val="2"/>
      </rPr>
      <t>OTHER 2</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t>
    </r>
  </si>
  <si>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</si>
  <si>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</si>
  <si>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</si>
  <si>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</si>
  <si>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</si>
  <si>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</si>
  <si>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</si>
  <si>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</si>
  <si>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</si>
  <si>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</si>
  <si>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</si>
  <si>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</si>
  <si>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</si>
  <si>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</si>
  <si>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</si>
  <si>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</si>
  <si>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</si>
  <si>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</si>
  <si>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</si>
  <si>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</si>
  <si>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</si>
  <si>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</si>
  <si>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</si>
  <si>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OTHER 1</t>
  </si>
  <si>
    <t>USD / OTHER 2</t>
  </si>
  <si>
    <t>ARS</t>
  </si>
  <si>
    <t>EUR / JPY</t>
  </si>
  <si>
    <t>BGN</t>
  </si>
  <si>
    <t>EUR / GBP</t>
  </si>
  <si>
    <t>EUR / CHF</t>
  </si>
  <si>
    <t>EUR / ZAR</t>
  </si>
  <si>
    <t>EUR / OTHER 1</t>
  </si>
  <si>
    <t>EUR / OTHER 2</t>
  </si>
  <si>
    <t>JPY / AUD</t>
  </si>
  <si>
    <t>KWD</t>
  </si>
  <si>
    <t>JPY / OTHER 1</t>
  </si>
  <si>
    <t>JPY / OTHER 2</t>
  </si>
  <si>
    <t>PHP</t>
  </si>
  <si>
    <t>OTHER 1</t>
  </si>
  <si>
    <t>OTHER 2</t>
  </si>
  <si>
    <t>Total FX risk</t>
  </si>
  <si>
    <t>Does the bank use averages to calculate the values reported elsewhere on the template associated with these exposures?</t>
  </si>
  <si>
    <t>Is disclosure on an average basis operationally feasible within the next 12 months?</t>
  </si>
  <si>
    <t>Specify the key challenges and any impediments to the implementation of an averaging methodology</t>
  </si>
  <si>
    <t xml:space="preserve"> Derivative exposures</t>
  </si>
  <si>
    <t>Yes (daily average)</t>
  </si>
  <si>
    <t>Yes (weekly average)</t>
  </si>
  <si>
    <t>Yes (month-end averages)</t>
  </si>
  <si>
    <t>Check
RW above floor</t>
  </si>
  <si>
    <t>Adjusted gross SFT asset</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</si>
  <si>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</si>
  <si>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</si>
  <si>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</si>
  <si>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</si>
  <si>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</si>
  <si>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</si>
  <si>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Total FRTB market risk capital charge</t>
  </si>
  <si>
    <t>Total current market risk capital charge (inclusive of CRM)</t>
  </si>
  <si>
    <t>Total commodity risk</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</si>
  <si>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</si>
  <si>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</si>
  <si>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</si>
  <si>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</si>
  <si>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</si>
  <si>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</si>
  <si>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</si>
  <si>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</si>
  <si>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</si>
  <si>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</si>
  <si>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</si>
  <si>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</si>
  <si>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</si>
  <si>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</si>
  <si>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</si>
  <si>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</si>
  <si>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</si>
  <si>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</si>
  <si>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</si>
  <si>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</si>
  <si>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</si>
  <si>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</si>
  <si>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</si>
  <si>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</si>
  <si>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</si>
  <si>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</si>
  <si>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</si>
  <si>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</si>
  <si>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</si>
  <si>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</si>
  <si>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</si>
  <si>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</si>
  <si>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</si>
  <si>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</si>
  <si>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</si>
  <si>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</si>
  <si>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</si>
  <si>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</si>
  <si>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</si>
  <si>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</si>
  <si>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</si>
  <si>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</si>
  <si>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</si>
  <si>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</si>
  <si>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</si>
  <si>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</si>
  <si>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</si>
  <si>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</si>
  <si>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</si>
  <si>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</si>
  <si>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</si>
  <si>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A1</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</si>
  <si>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</si>
  <si>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</si>
  <si>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</si>
  <si>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</si>
  <si>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</si>
  <si>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</si>
  <si>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</si>
  <si>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</si>
  <si>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</si>
  <si>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</si>
  <si>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</si>
  <si>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</si>
  <si>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</si>
  <si>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</si>
  <si>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</si>
  <si>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</si>
  <si>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</si>
  <si>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</si>
  <si>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</si>
  <si>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</si>
  <si>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</si>
  <si>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</si>
  <si>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</si>
  <si>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</si>
  <si>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</si>
  <si>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</si>
  <si>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</si>
  <si>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A) Size of the derivatives business</t>
  </si>
  <si>
    <t>Total non-centrally cleared derivatives notional amount</t>
  </si>
  <si>
    <t>Possibility to use CCR RWA</t>
  </si>
  <si>
    <t>B) Capital requirement under the current framework</t>
  </si>
  <si>
    <t>Advanced approach</t>
  </si>
  <si>
    <t>C) Breakdown of total accounting CVA and DVA and regulatory CVA</t>
  </si>
  <si>
    <t>Accounting CVA</t>
  </si>
  <si>
    <t>Accounting DVA</t>
  </si>
  <si>
    <t>Regulatory CVA specified in the SA-CVA</t>
  </si>
  <si>
    <t>D) Capital requirement under the final Basel III framework</t>
  </si>
  <si>
    <t>Interest rates</t>
  </si>
  <si>
    <t>Foreign exchange</t>
  </si>
  <si>
    <t>Counterparty credit spread</t>
  </si>
  <si>
    <t>Reference credit spread</t>
  </si>
  <si>
    <t>Capital charge (post multiplier)</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</si>
  <si>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</si>
  <si>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</si>
  <si>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</si>
  <si>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</si>
  <si>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</si>
  <si>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</si>
  <si>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</si>
  <si>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</si>
  <si>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</si>
  <si>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</si>
  <si>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</si>
  <si>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</si>
  <si>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</si>
  <si>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</si>
  <si>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</si>
  <si>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</si>
  <si>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</si>
  <si>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</si>
  <si>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</si>
  <si>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</si>
  <si>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</si>
  <si>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</si>
  <si>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</si>
  <si>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</si>
  <si>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</si>
  <si>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</si>
  <si>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</si>
  <si>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</si>
  <si>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</si>
  <si>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</si>
  <si>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</si>
  <si>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</si>
  <si>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</si>
  <si>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</si>
  <si>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</si>
  <si>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</si>
  <si>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</si>
  <si>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</si>
  <si>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</si>
  <si>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</si>
  <si>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</si>
  <si>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</si>
  <si>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</si>
  <si>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</si>
  <si>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</si>
  <si>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</si>
  <si>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</si>
  <si>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</si>
  <si>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Interim requirements</t>
  </si>
  <si>
    <t>Final standards agreed in 2014</t>
  </si>
  <si>
    <t>Total IRB exposures</t>
  </si>
  <si>
    <t>AIRB exposures</t>
  </si>
  <si>
    <t>FIRB/SSCA exposures</t>
  </si>
  <si>
    <t>EL amounts
(Total)</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</si>
  <si>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</si>
  <si>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</si>
  <si>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</si>
  <si>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</si>
  <si>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</si>
  <si>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</si>
  <si>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</si>
  <si>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</si>
  <si>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</si>
  <si>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</si>
  <si>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Current IRB exposures, applying national rules in place at the reporting date for credit risk</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</si>
  <si>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</si>
  <si>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</si>
  <si>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</si>
  <si>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</si>
  <si>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</si>
  <si>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</si>
  <si>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</si>
  <si>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</si>
  <si>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</si>
  <si>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</si>
  <si>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</si>
  <si>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</si>
  <si>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</si>
  <si>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</si>
  <si>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</si>
  <si>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</si>
  <si>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</si>
  <si>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</si>
  <si>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</si>
  <si>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</si>
  <si>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</si>
  <si>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</si>
  <si>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</si>
  <si>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</si>
  <si>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</si>
  <si>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</si>
  <si>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</si>
  <si>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</si>
  <si>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</si>
  <si>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</si>
  <si>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</si>
  <si>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</si>
  <si>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</si>
  <si>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</si>
  <si>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</si>
  <si>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t>
  </si>
  <si>
    <t>Differences in EL amounts</t>
  </si>
  <si>
    <t xml:space="preserve">The flag in "General info" worksheet is set to </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</si>
  <si>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</si>
  <si>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</si>
  <si>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ES</t>
  </si>
  <si>
    <r>
      <t>ES</t>
    </r>
    <r>
      <rPr>
        <vertAlign val="subscript"/>
        <sz val="10"/>
        <color theme="1"/>
        <rFont val="Segoe UI"/>
        <family val="2"/>
      </rPr>
      <t>10 days_R,S</t>
    </r>
  </si>
  <si>
    <r>
      <t>ES</t>
    </r>
    <r>
      <rPr>
        <vertAlign val="subscript"/>
        <sz val="10"/>
        <color theme="1"/>
        <rFont val="Segoe UI"/>
        <family val="2"/>
      </rPr>
      <t>20 days_R,S</t>
    </r>
  </si>
  <si>
    <r>
      <t>ES</t>
    </r>
    <r>
      <rPr>
        <vertAlign val="subscript"/>
        <sz val="10"/>
        <color theme="1"/>
        <rFont val="Segoe UI"/>
        <family val="2"/>
      </rPr>
      <t xml:space="preserve"> 40 days_R,S</t>
    </r>
  </si>
  <si>
    <r>
      <t>ES</t>
    </r>
    <r>
      <rPr>
        <vertAlign val="subscript"/>
        <sz val="10"/>
        <color theme="1"/>
        <rFont val="Segoe UI"/>
        <family val="2"/>
      </rPr>
      <t>60 days_R,S</t>
    </r>
  </si>
  <si>
    <r>
      <t>ES</t>
    </r>
    <r>
      <rPr>
        <vertAlign val="subscript"/>
        <sz val="10"/>
        <color theme="1"/>
        <rFont val="Segoe UI"/>
        <family val="2"/>
      </rPr>
      <t>120 days_R,S</t>
    </r>
  </si>
  <si>
    <r>
      <t>ES</t>
    </r>
    <r>
      <rPr>
        <vertAlign val="subscript"/>
        <sz val="10"/>
        <color theme="1"/>
        <rFont val="Segoe UI"/>
        <family val="2"/>
      </rPr>
      <t>10 days_F,C</t>
    </r>
  </si>
  <si>
    <r>
      <t>ES</t>
    </r>
    <r>
      <rPr>
        <vertAlign val="subscript"/>
        <sz val="10"/>
        <color theme="1"/>
        <rFont val="Segoe UI"/>
        <family val="2"/>
      </rPr>
      <t>20 days_F,C</t>
    </r>
  </si>
  <si>
    <r>
      <t>ES</t>
    </r>
    <r>
      <rPr>
        <vertAlign val="subscript"/>
        <sz val="10"/>
        <color theme="1"/>
        <rFont val="Segoe UI"/>
        <family val="2"/>
      </rPr>
      <t xml:space="preserve"> 40 days_F,C</t>
    </r>
  </si>
  <si>
    <r>
      <t>ES</t>
    </r>
    <r>
      <rPr>
        <vertAlign val="subscript"/>
        <sz val="10"/>
        <color theme="1"/>
        <rFont val="Segoe UI"/>
        <family val="2"/>
      </rPr>
      <t>60 days_F,C</t>
    </r>
  </si>
  <si>
    <r>
      <t>ES</t>
    </r>
    <r>
      <rPr>
        <vertAlign val="subscript"/>
        <sz val="10"/>
        <color theme="1"/>
        <rFont val="Segoe UI"/>
        <family val="2"/>
      </rPr>
      <t>120 days_F,C</t>
    </r>
  </si>
  <si>
    <r>
      <t>ES</t>
    </r>
    <r>
      <rPr>
        <vertAlign val="subscript"/>
        <sz val="10"/>
        <color theme="1"/>
        <rFont val="Segoe UI"/>
        <family val="2"/>
      </rPr>
      <t>10 days_R,C</t>
    </r>
  </si>
  <si>
    <r>
      <t>ES</t>
    </r>
    <r>
      <rPr>
        <vertAlign val="subscript"/>
        <sz val="10"/>
        <color theme="1"/>
        <rFont val="Segoe UI"/>
        <family val="2"/>
      </rPr>
      <t>20 days_R,C</t>
    </r>
  </si>
  <si>
    <r>
      <t>ES</t>
    </r>
    <r>
      <rPr>
        <vertAlign val="subscript"/>
        <sz val="10"/>
        <color theme="1"/>
        <rFont val="Segoe UI"/>
        <family val="2"/>
      </rPr>
      <t xml:space="preserve"> 40 days_R,C</t>
    </r>
  </si>
  <si>
    <r>
      <t>ES</t>
    </r>
    <r>
      <rPr>
        <vertAlign val="subscript"/>
        <sz val="10"/>
        <color theme="1"/>
        <rFont val="Segoe UI"/>
        <family val="2"/>
      </rPr>
      <t>60 days_R,C</t>
    </r>
  </si>
  <si>
    <r>
      <t>ES</t>
    </r>
    <r>
      <rPr>
        <vertAlign val="subscript"/>
        <sz val="10"/>
        <color theme="1"/>
        <rFont val="Segoe UI"/>
        <family val="2"/>
      </rPr>
      <t>120 days_R,C</t>
    </r>
  </si>
  <si>
    <t>of which: exposure where the domesticity of the legal entity is different from the group</t>
  </si>
  <si>
    <t>External ratings allowed</t>
  </si>
  <si>
    <t>Currency mistmach</t>
  </si>
  <si>
    <t>loan to company</t>
  </si>
  <si>
    <t>residential ADC loan</t>
  </si>
  <si>
    <t>Failed trades and Non-DVP transactions</t>
  </si>
  <si>
    <t>B) Data usage flags</t>
  </si>
  <si>
    <t>Use Survey data</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</si>
  <si>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</si>
  <si>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</si>
  <si>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</si>
  <si>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</si>
  <si>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</si>
  <si>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</si>
  <si>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</si>
  <si>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</si>
  <si>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</si>
  <si>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</si>
  <si>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</si>
  <si>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</si>
  <si>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</si>
  <si>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</si>
  <si>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</si>
  <si>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</si>
  <si>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</si>
  <si>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</si>
  <si>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</si>
  <si>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</si>
  <si>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</si>
  <si>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</si>
  <si>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</si>
  <si>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</si>
  <si>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</si>
  <si>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</si>
  <si>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</si>
  <si>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</si>
  <si>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</si>
  <si>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</si>
  <si>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</si>
  <si>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</si>
  <si>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</si>
  <si>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</si>
  <si>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</si>
  <si>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</si>
  <si>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</si>
  <si>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</si>
  <si>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</si>
  <si>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</si>
  <si>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</si>
  <si>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</si>
  <si>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</si>
  <si>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</si>
  <si>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</si>
  <si>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</si>
  <si>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</si>
  <si>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</si>
  <si>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</si>
  <si>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</si>
  <si>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r>
      <t>Total amount (</t>
    </r>
    <r>
      <rPr>
        <b/>
        <sz val="10"/>
        <rFont val="Segoe UI"/>
        <family val="2"/>
      </rPr>
      <t>non-IFRS banks,</t>
    </r>
    <r>
      <rPr>
        <b/>
        <sz val="10"/>
        <color rgb="FFC00000"/>
        <rFont val="Segoe UI"/>
        <family val="2"/>
      </rPr>
      <t xml:space="preserve"> IFRS banks should leave this blank</t>
    </r>
    <r>
      <rPr>
        <sz val="10"/>
        <rFont val="Segoe UI"/>
        <family val="2"/>
      </rPr>
      <t>)</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</si>
  <si>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77</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</si>
  <si>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78</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</si>
  <si>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79</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</si>
  <si>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80</t>
    </r>
  </si>
  <si>
    <t>∑∑WSkWSl subject to rho per para 108</t>
  </si>
  <si>
    <t>∑∑WSkWSl subject to rho per para 109, 110</t>
  </si>
  <si>
    <t>∑∑WSkWSl subject to rho per para 111</t>
  </si>
  <si>
    <t>Absolute value of net interest income (including financial and operational lease)</t>
  </si>
  <si>
    <t>Sb</t>
  </si>
  <si>
    <t>ΣKb^2</t>
  </si>
  <si>
    <t>ΣΣγSbSc</t>
  </si>
  <si>
    <t>ΣΣγSbSc
(alternative)</t>
  </si>
  <si>
    <t>Sb (alternative)</t>
  </si>
  <si>
    <t>CHECK</t>
  </si>
  <si>
    <t>Selected correlation scenario</t>
  </si>
  <si>
    <t>Global trading book 
scenario 1</t>
  </si>
  <si>
    <t>Is triangulation via liquid pairs applicable?</t>
  </si>
  <si>
    <t>Corresponding RWA under the SEC-ERBA/
SEC-SA</t>
  </si>
  <si>
    <t>Revised vs current (current IRB exposures)</t>
  </si>
  <si>
    <t>Check
RWA within range</t>
  </si>
  <si>
    <t>Check
RWA under final standards not equal to floor</t>
  </si>
  <si>
    <t>of which: internal models</t>
  </si>
  <si>
    <t>of which: CCR internal models</t>
  </si>
  <si>
    <t>Average</t>
    <phoneticPr fontId="28"/>
  </si>
  <si>
    <t>Max</t>
    <phoneticPr fontId="28"/>
  </si>
  <si>
    <t>Min</t>
    <phoneticPr fontId="28"/>
  </si>
  <si>
    <t xml:space="preserve"> OBS items</t>
    <phoneticPr fontId="28"/>
  </si>
  <si>
    <r>
      <t xml:space="preserve">Amounts should be net of specific provisions and valuations adjustments. </t>
    </r>
    <r>
      <rPr>
        <b/>
        <sz val="10"/>
        <rFont val="Segoe UI"/>
        <family val="2"/>
      </rPr>
      <t>In contrast to previous exercises, all data are as at the reporting date.</t>
    </r>
  </si>
  <si>
    <t>33−35</t>
  </si>
  <si>
    <t>ii. Amount of the cash initial margin that is off the bank’s balance sheet but continues to create an off-balance sheet exposure of the bank</t>
  </si>
  <si>
    <t>B) Counterparty credit risk</t>
  </si>
  <si>
    <t>1) General</t>
  </si>
  <si>
    <t>2) Memo item: Equity exposures under the current treatment</t>
  </si>
  <si>
    <t>1) Exposures subject to CCR</t>
  </si>
  <si>
    <t>2) Exposures to central counterparties (CCPs)</t>
  </si>
  <si>
    <t>Credit risk (all banks)</t>
  </si>
  <si>
    <t>Credit risk (IRB banks)</t>
  </si>
  <si>
    <t>Sovereigns, PSEs, MDBs; of which:</t>
  </si>
  <si>
    <t>sovereigns</t>
  </si>
  <si>
    <t>PSEs treated as sovereigns as per paragraph 9</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</si>
  <si>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</si>
  <si>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</si>
  <si>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</si>
  <si>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</si>
  <si>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</si>
  <si>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</si>
  <si>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</si>
  <si>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</si>
  <si>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</si>
  <si>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</si>
  <si>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</si>
  <si>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</si>
  <si>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</si>
  <si>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</si>
  <si>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</si>
  <si>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</si>
  <si>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</si>
  <si>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</si>
  <si>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</si>
  <si>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</si>
  <si>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</si>
  <si>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</si>
  <si>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</si>
  <si>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</si>
  <si>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</si>
  <si>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</si>
  <si>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</si>
  <si>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</si>
  <si>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</si>
  <si>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</si>
  <si>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</si>
  <si>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</si>
  <si>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</si>
  <si>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</si>
  <si>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</si>
  <si>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</si>
  <si>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</si>
  <si>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</si>
  <si>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</si>
  <si>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</si>
  <si>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</si>
  <si>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</si>
  <si>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</si>
  <si>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</si>
  <si>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</si>
  <si>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</si>
  <si>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</si>
  <si>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</si>
  <si>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</si>
  <si>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</si>
  <si>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</si>
  <si>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</si>
  <si>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</si>
  <si>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</si>
  <si>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</si>
  <si>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</si>
  <si>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</si>
  <si>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</si>
  <si>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</si>
  <si>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</si>
  <si>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Exposures to qualifying CCPs; of which:</t>
  </si>
  <si>
    <t>Default fund contributions</t>
  </si>
  <si>
    <t>Trade exposures based on SA-CCR (or CA(SH) for SFTs)</t>
  </si>
  <si>
    <t>Exposures to non-qualifying CCPs; of which:</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</si>
  <si>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</si>
  <si>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</si>
  <si>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</si>
  <si>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</si>
  <si>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</si>
  <si>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</si>
  <si>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</si>
  <si>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1) On-balance sheet exposure</t>
  </si>
  <si>
    <t>2) Off-balance sheet exposure</t>
  </si>
  <si>
    <t>3) Regulatory adjustments related to the asset side</t>
  </si>
  <si>
    <t>Phase-in output floor</t>
  </si>
  <si>
    <t>below 20% provisioning rate</t>
  </si>
  <si>
    <t>Under non-internal models methods (SA-CCR/CEM/SM, CA(SH)); of which:</t>
  </si>
  <si>
    <t>Trade exposures based on IMM (or other models, including for SFTs)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</si>
  <si>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</si>
  <si>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</si>
  <si>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</si>
  <si>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</si>
  <si>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</si>
  <si>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</si>
  <si>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</si>
  <si>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</si>
  <si>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</si>
  <si>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</si>
  <si>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</si>
  <si>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</si>
  <si>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</si>
  <si>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</si>
  <si>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</si>
  <si>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</si>
  <si>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</si>
  <si>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</si>
  <si>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</si>
  <si>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</si>
  <si>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</si>
  <si>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</si>
  <si>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</si>
  <si>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</si>
  <si>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</si>
  <si>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</si>
  <si>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</si>
  <si>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</si>
  <si>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</si>
  <si>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</si>
  <si>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</si>
  <si>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1) Credit risk (all banks)</t>
  </si>
  <si>
    <t>3) Securitisations</t>
  </si>
  <si>
    <t>&lt; 6 m</t>
  </si>
  <si>
    <t>≥1 y</t>
  </si>
  <si>
    <t>≥ 6m to &lt; 1y</t>
  </si>
  <si>
    <t>2) Credit risk (IRB banks)</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</si>
  <si>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</si>
  <si>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</si>
  <si>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</si>
  <si>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</si>
  <si>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</si>
  <si>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</si>
  <si>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</si>
  <si>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</si>
  <si>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</si>
  <si>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</si>
  <si>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</si>
  <si>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</si>
  <si>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</si>
  <si>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</si>
  <si>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</si>
  <si>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</si>
  <si>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</si>
  <si>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</si>
  <si>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</si>
  <si>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</si>
  <si>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</si>
  <si>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</si>
  <si>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</si>
  <si>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Amounts applying national rules in place at the reporting date for credit risk</t>
  </si>
  <si>
    <t>Amounts applying the revised IRB framework</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</si>
  <si>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</si>
  <si>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</si>
  <si>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</si>
  <si>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</si>
  <si>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</si>
  <si>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Do you have a target management Tier 1 capital buffer at the consolidated level? 
If “No”, please complete the following questions assuming that your target management Tier 1 capital buffer is equal to the difference between your Tier 1 capital and the regulatory requirements.</t>
  </si>
  <si>
    <t>Do you have a target management Tier 1 capital surplus or shortfall at the consolidated level?</t>
  </si>
  <si>
    <t>a</t>
  </si>
  <si>
    <t>b</t>
  </si>
  <si>
    <t>Surplus</t>
  </si>
  <si>
    <t>c</t>
  </si>
  <si>
    <t>Your target management Tier 1 capital surplus or shortfall at the consolidated level is in the range of</t>
  </si>
  <si>
    <t>Operational (including cyber risk) and litigation risk</t>
  </si>
  <si>
    <t>Regulatory or supervisory constraints or uncertainty</t>
  </si>
  <si>
    <t>Market expectations/funding cost optimisation</t>
  </si>
  <si>
    <t>internal stress tests</t>
  </si>
  <si>
    <t>risk appetite</t>
  </si>
  <si>
    <t>safeguard (fixed buffer)</t>
  </si>
  <si>
    <r>
      <t xml:space="preserve">In questions 5 through 12,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 The target management leverage ratio buffer is defined as the leverage ratio internally targeted by senior bank management above the target leverage ratio requirement level. Target management leverage ratio surplus is defined as Max [current leverage ratio – target management leverage ratio buffer – target leverage ratio requirement, 0].</t>
    </r>
  </si>
  <si>
    <t>Do you have a target management leverage ratio buffer at the consolidated level? 
If “No”, please complete the following questions assuming that your target management leverage ratio buffer is equal to the difference between your leverage ratio and the regulatory ratio.</t>
  </si>
  <si>
    <t xml:space="preserve">In these circumstances, your target management leverage ratio buffer at the consolidated level would be in the range of: </t>
  </si>
  <si>
    <t>d</t>
  </si>
  <si>
    <t>increase capital (incl. retain earnings)</t>
  </si>
  <si>
    <t>close business lines (please provide a brief example)</t>
  </si>
  <si>
    <t>reduce interbank lending</t>
  </si>
  <si>
    <t>reduce NPLs (eg, through sales`)</t>
  </si>
  <si>
    <t>reduce market (trading and post-market) activities</t>
  </si>
  <si>
    <t>reduce participations and/or subsidiaries</t>
  </si>
  <si>
    <t>reduce non-financial corporate bonds</t>
  </si>
  <si>
    <t>reduce financial corporate bonds</t>
  </si>
  <si>
    <t>reduce sovereign bonds</t>
  </si>
  <si>
    <t>reduce other fixed income securities</t>
  </si>
  <si>
    <t>reduce small and medium-sized enterprise business lending</t>
  </si>
  <si>
    <t>reduce other business lending</t>
  </si>
  <si>
    <t>reduce residential real estate lending</t>
  </si>
  <si>
    <t>reduce commercial real estate lending</t>
  </si>
  <si>
    <t>reduce credit exposures through originating securitisations</t>
  </si>
  <si>
    <t>Public sector lending</t>
  </si>
  <si>
    <t>If dynamic balance sheet optimisation decisions are based on the probabilities you provided in question 7, are such decisions implemented with respect to [check option most relevant]</t>
  </si>
  <si>
    <t xml:space="preserve">the overall consolidated balance sheet </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</si>
  <si>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</si>
  <si>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</si>
  <si>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</si>
  <si>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</si>
  <si>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</si>
  <si>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</si>
  <si>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</si>
  <si>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</si>
  <si>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</si>
  <si>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</si>
  <si>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</si>
  <si>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</si>
  <si>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How often do you allocate risk exposures to your various lines of business?</t>
  </si>
  <si>
    <t>Weekly</t>
  </si>
  <si>
    <t>Monthly</t>
  </si>
  <si>
    <t>Annually</t>
  </si>
  <si>
    <t>Less than once a year</t>
  </si>
  <si>
    <t>Which stress test(s) are you required to conduct? Check the stress tests that apply to you. If none do, please skip to question 19.</t>
  </si>
  <si>
    <t>CCAR</t>
  </si>
  <si>
    <t>DFAST</t>
  </si>
  <si>
    <t>EBA EU stress test</t>
  </si>
  <si>
    <t>internal capital stress tests</t>
  </si>
  <si>
    <t>internal  liquidity stress tests</t>
  </si>
  <si>
    <t>Which stress tests have had the greatest impact on your capital planning or other business decisions?</t>
  </si>
  <si>
    <t>an increase in the target Tier 1 capital requirement level</t>
  </si>
  <si>
    <t>a decrease in the target Tier 1 capital requirement level</t>
  </si>
  <si>
    <t>an increase in the target management Tier 1 capital buffer</t>
  </si>
  <si>
    <t>a decrease in the target management Tier 1 capital buffer</t>
  </si>
  <si>
    <t>an increase in RWA</t>
  </si>
  <si>
    <t>Check: Sum should equal 100% or 6</t>
  </si>
  <si>
    <t>Reduce trading activities</t>
  </si>
  <si>
    <t>Reduce public sector lending</t>
  </si>
  <si>
    <r>
      <t xml:space="preserve">Assuming you would increase your target management Tier 1 capital buffer as a consequence of stress test results, </t>
    </r>
    <r>
      <rPr>
        <b/>
        <sz val="10"/>
        <rFont val="Segoe UI"/>
        <family val="2"/>
      </rPr>
      <t>how would you 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(including retain earnings)" and 20% to "Reduce interbank lending".] </t>
    </r>
    <r>
      <rPr>
        <sz val="10"/>
        <color rgb="FFC00000"/>
        <rFont val="Segoe UI"/>
        <family val="2"/>
      </rPr>
      <t>Group 2 banks that cannot allocate contributions in per cent may rank the three most important contributions that apply to them, with 1 representing the most important one.</t>
    </r>
  </si>
  <si>
    <t>Assume you had a target management Tier 1 capital shortfall, would you tighten lending standards? If no, please skip to question 23.</t>
  </si>
  <si>
    <r>
      <t xml:space="preserve">Do you have a </t>
    </r>
    <r>
      <rPr>
        <b/>
        <sz val="10"/>
        <rFont val="Segoe UI"/>
        <family val="2"/>
      </rPr>
      <t>target management liquidity buffer</t>
    </r>
    <r>
      <rPr>
        <sz val="10"/>
        <rFont val="Segoe UI"/>
        <family val="2"/>
      </rPr>
      <t>? If no, please skip to question 26.</t>
    </r>
  </si>
  <si>
    <t>Reduce loans to public sector</t>
  </si>
  <si>
    <t>The most challenging regulatory requirement to meet is the</t>
  </si>
  <si>
    <t>Complexity of the regulatory framework</t>
  </si>
  <si>
    <t>It is a challenging question to answer because</t>
  </si>
  <si>
    <t>The most challenging question to answer is</t>
  </si>
  <si>
    <t>Survey question 28</t>
  </si>
  <si>
    <t>it is unclear</t>
  </si>
  <si>
    <t>the options provided in the answer do not reflect my circumstances</t>
  </si>
  <si>
    <t>both</t>
  </si>
  <si>
    <t>This survey could be improved by</t>
  </si>
  <si>
    <r>
      <t xml:space="preserve">Please enter your title or the name of your unit within the organisation. </t>
    </r>
    <r>
      <rPr>
        <b/>
        <sz val="10"/>
        <rFont val="Segoe UI"/>
        <family val="2"/>
      </rPr>
      <t>Please do not mention anything which would allow identification of your bank.</t>
    </r>
  </si>
  <si>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</si>
  <si>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</si>
  <si>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</si>
  <si>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</si>
  <si>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</si>
  <si>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</si>
  <si>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</si>
  <si>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</si>
  <si>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</si>
  <si>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</si>
  <si>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</si>
  <si>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</si>
  <si>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Asset category</t>
  </si>
  <si>
    <t>Tier 1 capital requirements (including Pillar 1, Pillar 2, and macroprudential buffers; in basis points for a 1 ppt increase in requirements)</t>
  </si>
  <si>
    <t>Small and medium-sized enterprise lending</t>
  </si>
  <si>
    <t>Defaulted exposures; of which:</t>
  </si>
  <si>
    <t>1) Capital requirement under the reduced BA-CVA approach</t>
  </si>
  <si>
    <t>2) Capital requirement under the full BA-CVA approach</t>
  </si>
  <si>
    <t>3) Capital requirement under the SA-CVA approach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</si>
  <si>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</si>
  <si>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</si>
  <si>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</si>
  <si>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</si>
  <si>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</si>
  <si>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</si>
  <si>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</si>
  <si>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</si>
  <si>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</si>
  <si>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</si>
  <si>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Current credit risk framework applying revised rules to determine CCR exposures (ie SA-CCR, changes to CA(SH), and internal models)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</si>
  <si>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</si>
  <si>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</si>
  <si>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</si>
  <si>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</si>
  <si>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r>
      <t xml:space="preserve">2) Approaches to credit risk under the </t>
    </r>
    <r>
      <rPr>
        <b/>
        <sz val="13"/>
        <color rgb="FFC00000"/>
        <rFont val="Segoe UI"/>
        <family val="2"/>
      </rPr>
      <t>current</t>
    </r>
    <r>
      <rPr>
        <b/>
        <sz val="13"/>
        <rFont val="Segoe UI"/>
        <family val="2"/>
      </rPr>
      <t xml:space="preserve"> framework</t>
    </r>
  </si>
  <si>
    <t>Effective regulatory multiplier for VaR</t>
  </si>
  <si>
    <t>Effective regulatory multiplier for stressed VaR</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</si>
  <si>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</si>
  <si>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</si>
  <si>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</si>
  <si>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</si>
  <si>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</si>
  <si>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</si>
  <si>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</si>
  <si>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</si>
  <si>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</si>
  <si>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</si>
  <si>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</si>
  <si>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Check: sum of "of which" items should equal total</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</si>
  <si>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</si>
  <si>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</si>
  <si>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</si>
  <si>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</si>
  <si>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</si>
  <si>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</si>
  <si>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</si>
  <si>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</si>
  <si>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</si>
  <si>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</si>
  <si>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</si>
  <si>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</si>
  <si>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</si>
  <si>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</si>
  <si>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</si>
  <si>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</si>
  <si>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</si>
  <si>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</si>
  <si>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</si>
  <si>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</si>
  <si>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</si>
  <si>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</si>
  <si>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Default fund contributions; of which:</t>
  </si>
  <si>
    <t>funded</t>
  </si>
  <si>
    <t>unfunded</t>
  </si>
  <si>
    <t>Memo box: current approaches to…</t>
  </si>
  <si>
    <t>...credit risk</t>
  </si>
  <si>
    <t>...counterparty credit risk</t>
  </si>
  <si>
    <t>...credit risk mitigation</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</si>
  <si>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</si>
  <si>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</si>
  <si>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</si>
  <si>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</si>
  <si>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</si>
  <si>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CVA</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</si>
  <si>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</si>
  <si>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</si>
  <si>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</si>
  <si>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</si>
  <si>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</si>
  <si>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</si>
  <si>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</si>
  <si>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</si>
  <si>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</si>
  <si>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t>Use credit risk (all banks) data</t>
  </si>
  <si>
    <t>Use credit risk (IRB banks) data</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</si>
  <si>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</si>
  <si>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</si>
  <si>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</si>
  <si>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</si>
  <si>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</si>
  <si>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</si>
  <si>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</si>
  <si>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</si>
  <si>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</si>
  <si>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</si>
  <si>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</si>
  <si>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</si>
  <si>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</si>
  <si>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</si>
  <si>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On-balance transactions (excluding SFTs and derivative exposures)</t>
  </si>
  <si>
    <t>Credit derivatives (protection sold); of which:</t>
  </si>
  <si>
    <t>E) Adjusted notional exposures for written credit derivatives</t>
  </si>
  <si>
    <t>Capped notional amount (same reference name, non-exempted)</t>
  </si>
  <si>
    <t>Credit derivatives</t>
  </si>
  <si>
    <t>F) Alternative methods for derivative exposures</t>
  </si>
  <si>
    <t>I) Trade vs settlement date accounting</t>
  </si>
  <si>
    <t>Para ref</t>
  </si>
  <si>
    <t>revised LR framework: 31</t>
  </si>
  <si>
    <t>LR framework: 12</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</si>
  <si>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</si>
  <si>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</si>
  <si>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</si>
  <si>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</si>
  <si>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</si>
  <si>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</si>
  <si>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J) Additional information</t>
  </si>
  <si>
    <t>Yes (other frequency; please specify in column to the right)</t>
  </si>
  <si>
    <t>C) Leverage ratio worksheet</t>
  </si>
  <si>
    <t>H</t>
  </si>
  <si>
    <t>J</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</si>
  <si>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</si>
  <si>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</si>
  <si>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</si>
  <si>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</si>
  <si>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</si>
  <si>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</si>
  <si>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</si>
  <si>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</si>
  <si>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</si>
  <si>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</si>
  <si>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Uncertainty about potential supervisory Pillar 2 measures</t>
  </si>
  <si>
    <t>Other (provide brief example below)</t>
  </si>
  <si>
    <t>Do you have a target management  leverage ratio surplus or shortfall at the consolidated level?</t>
  </si>
  <si>
    <t>Assuming you do not reach your new target leverage ratio buffer, would you reduce assets or increase capital to reach your new target leverage ratio? Please allocate contributions to reaching the new target in per cent adding up to 100% to the following options. [Example: You are 0.5 ppts short of your new target leverage ratio. If you closed the gap by retaining earnings (thereby decreasing your shortfall to 0.1 ppts) and by reducing interbank lending (thereby erasing your shortfall), then you would allocate 80% to "Increase capital (incl retain earnings)" and 20% to "Reduce interbank lending".]</t>
  </si>
  <si>
    <t>reduce non-core assets (please provide a brief example)</t>
  </si>
  <si>
    <t>reduce public sector lending</t>
  </si>
  <si>
    <t>e</t>
  </si>
  <si>
    <t>Do you also set a target management leverage ratio buffer at the entity level?</t>
  </si>
  <si>
    <t>Other fixed income securities</t>
  </si>
  <si>
    <r>
      <t>Assume that (1) you would not raise new equity capital; and (2) you would hold constant your portfolio of assets. In these circumstances, what are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</si>
  <si>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t>Given the limitations of your firm's IT and capital planning systems' ability to capture the consolidated effects of various different stress tests, capital requirements, and liquidity requirements in combination with each other, how confident do you feel about your ability to efficiently allocate risk exposures to your various lines of business?</t>
  </si>
  <si>
    <t>other  supervisory capital stress tests (please provide brief example below)</t>
  </si>
  <si>
    <t>other supervisory liquidity stress tests (please provide brief example below)</t>
  </si>
  <si>
    <r>
      <t xml:space="preserve">Do your </t>
    </r>
    <r>
      <rPr>
        <b/>
        <sz val="10"/>
        <rFont val="Segoe UI"/>
        <family val="2"/>
      </rPr>
      <t>stress test results impact your capital planning or other business decisions</t>
    </r>
    <r>
      <rPr>
        <sz val="10"/>
        <rFont val="Segoe UI"/>
        <family val="2"/>
      </rPr>
      <t>? If no, please skip to question 19.</t>
    </r>
  </si>
  <si>
    <t>In these circumstances, was the impact on your capital planning or other business decisions</t>
  </si>
  <si>
    <t>a decrease in RWA</t>
  </si>
  <si>
    <t>other (please provide brief example below).</t>
  </si>
  <si>
    <t>Other (please provide brief example below)</t>
  </si>
  <si>
    <t>If you were to tighten lending standards because you had a target management Tier 1 capital shortfall, then you would do the following [in rank order, with 1 representing the most important rank]</t>
  </si>
  <si>
    <r>
      <t xml:space="preserve">The most important </t>
    </r>
    <r>
      <rPr>
        <b/>
        <sz val="10"/>
        <rFont val="Segoe UI"/>
        <family val="2"/>
      </rPr>
      <t>challenges associated with meeting regulatory requirements</t>
    </r>
    <r>
      <rPr>
        <sz val="10"/>
        <rFont val="Segoe UI"/>
        <family val="2"/>
      </rPr>
      <t xml:space="preserve"> are [in rank order, with 1 being most important]</t>
    </r>
  </si>
  <si>
    <t>1) Current securitisation requirements (full portfolio)</t>
  </si>
  <si>
    <t>2) Information on approaches</t>
  </si>
  <si>
    <t>3) EU: Information on deductions</t>
  </si>
  <si>
    <t>Check: total RWA should not be higher than total reported in panel A1</t>
  </si>
  <si>
    <t>Same commodity</t>
  </si>
  <si>
    <t>Different commodity</t>
  </si>
  <si>
    <t>4) Credit risk requirements: IRB exposures moving to the standardised approach</t>
  </si>
  <si>
    <r>
      <rPr>
        <b/>
        <sz val="10"/>
        <color rgb="FFAA322F"/>
        <rFont val="Segoe UI"/>
        <family val="2"/>
      </rPr>
      <t>Please do not mention anything which would allow identification of your bank in any of the open questions.</t>
    </r>
    <r>
      <rPr>
        <b/>
        <sz val="10"/>
        <rFont val="Segoe UI"/>
        <family val="2"/>
      </rPr>
      <t xml:space="preserve">
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0]. Target Tier 1 capital requirement is defined as 6% of risk-weighted asset (RWA) plus 2.5% capital conservation buffer and G-SIB surcharges, where applicable.</t>
    </r>
  </si>
  <si>
    <t>Daily</t>
  </si>
  <si>
    <t>EL amounts
(total)</t>
  </si>
  <si>
    <t>of which: for defaulted assets</t>
  </si>
  <si>
    <t>Exposures subject to SA-CCR</t>
  </si>
  <si>
    <t>CCR exposures evaluated under previous non-internal method (CEM, SM, OEM) (if applicabile)</t>
  </si>
  <si>
    <t>Difference in RWA</t>
  </si>
  <si>
    <t>Difference in EL amount</t>
  </si>
  <si>
    <t>Under other internal models (CA(OE), RepoVaR); of which:</t>
  </si>
  <si>
    <t>Institutions subject to the EU Regulation 575/2013 should disregard the exemptions listed in article 382(4) of said text. Specifically, transactions currently excluded from the CVA capital requirements calculation pursuant to this article should be reintegrated for both current and final Basel III capital requirements for the purpose of this worksheet.</t>
  </si>
  <si>
    <t>Check: 
(∑CVR)² 
= ∑CVR²</t>
  </si>
  <si>
    <r>
      <rPr>
        <b/>
        <sz val="10"/>
        <color rgb="FFAA322F"/>
        <rFont val="Arial"/>
        <family val="2"/>
      </rPr>
      <t xml:space="preserve">Check: </t>
    </r>
    <r>
      <rPr>
        <sz val="10"/>
        <color rgb="FFAA322F"/>
        <rFont val="Arial"/>
        <family val="2"/>
      </rPr>
      <t xml:space="preserve">
(∑CVR)² 
= ∑CVR²</t>
    </r>
  </si>
  <si>
    <t>G) OpRisk worksheet</t>
  </si>
  <si>
    <t>H) Sovereign exposures worksheet</t>
  </si>
  <si>
    <t>G</t>
  </si>
  <si>
    <t>1) TB risk class</t>
  </si>
  <si>
    <t>F) Trading book</t>
  </si>
  <si>
    <t>K_Reduced (assuming hedges are not recognised)</t>
  </si>
  <si>
    <t>K_Hedged (assuming recognition of all eligible hedges)</t>
  </si>
  <si>
    <t>K_Full</t>
  </si>
  <si>
    <t>Total equity risk</t>
  </si>
  <si>
    <t>Total CSR securitisations (non CTP)</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</si>
  <si>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</si>
  <si>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</si>
  <si>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</si>
  <si>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</si>
  <si>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</si>
  <si>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</si>
  <si>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</si>
  <si>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reduce operating costs (incl. management bonus and human resources)</t>
  </si>
  <si>
    <t>Assume your bank aims at keeping its ROE constant in the face of higher costs due to regulatory changes or stress tests, which asset classes would your bank mostly choose to neutralize the cost impact? Given your current level of Tier 1 capital measured as a percentage of RWA and your current NSFR, by how much would the required yield of the average asset categories listed below have to increase (positive, in basis points), decrease (negative, in basis points) or stay the same (zero) to maintain your RoE constant, following a 1 percentage point increase in Tier 1 capital requirements (measured as a percentage of RWA), a 10 percentage point increase in the  NSFR requirement, or a 1 percentage point shortfall of your Tier 1 capital ratio (relative to your internal target or regulatory requirements) as a result of stress test results?</t>
  </si>
  <si>
    <r>
      <t xml:space="preserve">Please consider the direct and indirect costs of an increase in Tier 1 capital requirements (including Pillar 1, Pillar 2, and macroprudential buffers), an increase in the NSFR, and a capital reduction following stress test results (excluding ICAAP and Pillar 2 stress tests). Please provide an estimate of the changes in costs. For example, a 1 ppt increase in the Tier 1 capital requirement (including buffers) from your current level might increase the required yield of an average SME loan by about 5/10/20/30/etc basis points to keep the overall ROE constant despite increasing regulatory costs costs. Similarly, a 10 ppt increase in the NSFR from your current level might increase the price for an average commercial real estate loan by about 5/10/20/30/etc. basis points. If the impact on the required yield of a given asset category is negligible, please enter 0. </t>
    </r>
    <r>
      <rPr>
        <b/>
        <sz val="10"/>
        <color rgb="FFAA322F"/>
        <rFont val="Segoe UI"/>
        <family val="2"/>
      </rPr>
      <t>Group 2 banks that cannot estimate pricing effects at all may skip to question 21.</t>
    </r>
  </si>
  <si>
    <t>NSFR
(in basis points for a 10 ppt increase in the NSFR)</t>
  </si>
  <si>
    <t xml:space="preserve">* ICAAP = Internal Capital Adequacy Assessment Process. </t>
  </si>
  <si>
    <t>Stress tests (supervisory stress tests, excluding ICAAP* and Pillar 2 stress tests; in basis points for 1 ppt reduction in Tier 1 capital requirements as a result of stress test results)</t>
  </si>
  <si>
    <t>How would you reach your target management liquidity buffer? Assign weights (in per cent, adding up to 100%) to the following options. [N.B. Not all options might be relevant for your bank's LCR and NSFR strategy. Assign 0 ppt or disregard those options that you do not consider relevant for your bank's LCR and NSFR strategy.]</t>
  </si>
  <si>
    <t>LCR</t>
  </si>
  <si>
    <t>Revised framework</t>
  </si>
  <si>
    <t>Final: internal models replaced by SA-CCR or CA(SH)</t>
  </si>
  <si>
    <t>IMA</t>
  </si>
  <si>
    <t>Cannot yet be assigned</t>
  </si>
  <si>
    <t>Definition</t>
    <phoneticPr fontId="35"/>
  </si>
  <si>
    <t>OTHER1</t>
  </si>
  <si>
    <t>OTHER2</t>
  </si>
  <si>
    <t>Products with current IMA approval status</t>
    <phoneticPr fontId="51"/>
  </si>
  <si>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</si>
  <si>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</si>
  <si>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</si>
  <si>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</si>
  <si>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</si>
  <si>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</si>
  <si>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</si>
  <si>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</si>
  <si>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</si>
  <si>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C) On- and off-balance sheet items – additional breakdown of exposures under the 2014 LR framework</t>
  </si>
  <si>
    <t>D) Reconciliation (following relevant accounting standards) under the 2014 LR framework</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</si>
  <si>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</si>
  <si>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</si>
  <si>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</si>
  <si>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</si>
  <si>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</si>
  <si>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</si>
  <si>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</si>
  <si>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</si>
  <si>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t>H) Business model categorisation under the 2014 LR framework</t>
  </si>
  <si>
    <t>Cash pooling transactions that meet the criteria of para 31</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</si>
  <si>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</si>
  <si>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</si>
  <si>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</si>
  <si>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</si>
  <si>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</si>
  <si>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standard fully based on SA-CCR/CA(SH)</t>
  </si>
  <si>
    <t>c) Credit risk mitigation</t>
  </si>
  <si>
    <t>4) Capital requirement for counterparty credit risk</t>
  </si>
  <si>
    <t>5) Overall capital requirement for CVA</t>
  </si>
  <si>
    <t>Final: All approaches (SA-CCR, CA(SA), IMM, Repo-VaR)</t>
  </si>
  <si>
    <t>M) Additional data on the Basel III leverage ratio and risk-weighted capital requirements for types of derivatives counterparties</t>
  </si>
  <si>
    <t>L) Calculation of averaged leverage ratio exposures</t>
  </si>
  <si>
    <t>Of which:
derivatives only</t>
  </si>
  <si>
    <t>Total; of which:
derivatives only</t>
  </si>
  <si>
    <t>Sb(alternative)</t>
  </si>
  <si>
    <t>Reporting currency</t>
  </si>
  <si>
    <t>Not used</t>
  </si>
  <si>
    <t>Total amount of net losses</t>
  </si>
  <si>
    <t>Net adjustments to gross income</t>
  </si>
  <si>
    <t>CROSS 1</t>
  </si>
  <si>
    <t>CROSS 2</t>
  </si>
  <si>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</si>
  <si>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</si>
  <si>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-min(CVR</t>
    </r>
    <r>
      <rPr>
        <b/>
        <vertAlign val="subscript"/>
        <sz val="10"/>
        <color theme="1"/>
        <rFont val="Segoe UI"/>
        <family val="2"/>
      </rPr>
      <t>k</t>
    </r>
    <r>
      <rPr>
        <b/>
        <vertAlign val="superscript"/>
        <sz val="10"/>
        <color theme="1"/>
        <rFont val="Segoe UI"/>
        <family val="2"/>
      </rPr>
      <t>+</t>
    </r>
    <r>
      <rPr>
        <b/>
        <sz val="10"/>
        <color theme="1"/>
        <rFont val="Segoe UI"/>
        <family val="2"/>
      </rPr>
      <t>, CVR</t>
    </r>
    <r>
      <rPr>
        <b/>
        <vertAlign val="subscript"/>
        <sz val="10"/>
        <color theme="1"/>
        <rFont val="Segoe UI"/>
        <family val="2"/>
      </rPr>
      <t>k</t>
    </r>
    <r>
      <rPr>
        <b/>
        <vertAlign val="superscript"/>
        <sz val="10"/>
        <color theme="1"/>
        <rFont val="Segoe UI"/>
        <family val="2"/>
      </rPr>
      <t>-</t>
    </r>
    <r>
      <rPr>
        <b/>
        <sz val="10"/>
        <color theme="1"/>
        <rFont val="Segoe UI"/>
        <family val="2"/>
      </rPr>
      <t>)</t>
    </r>
  </si>
  <si>
    <r>
      <t>Check:</t>
    </r>
    <r>
      <rPr>
        <sz val="10"/>
        <color rgb="FFAA322F"/>
        <rFont val="Arial"/>
        <family val="2"/>
      </rPr>
      <t xml:space="preserve">
KbM=KbH=KbL
=max(∑CVR, 0)</t>
    </r>
  </si>
  <si>
    <r>
      <rPr>
        <b/>
        <sz val="10"/>
        <color rgb="FFAA322F"/>
        <rFont val="Arial"/>
        <family val="2"/>
      </rPr>
      <t>Check:</t>
    </r>
    <r>
      <rPr>
        <sz val="10"/>
        <color rgb="FFAA322F"/>
        <rFont val="Arial"/>
        <family val="2"/>
      </rPr>
      <t xml:space="preserve">
(∑max(CVR, 0))²
=∑max(CVR, 0)²</t>
    </r>
  </si>
  <si>
    <t>∑max(CVR, 0)</t>
  </si>
  <si>
    <t>∑max(CVR, 0)²</t>
  </si>
  <si>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</si>
  <si>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0)</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</si>
  <si>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</si>
  <si>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</si>
  <si>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</si>
  <si>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</si>
  <si>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t>∑max(CVRk, 0)</t>
  </si>
  <si>
    <t>∑max(CVRk, 0)²</t>
  </si>
  <si>
    <t>Check:
(∑max(CVR, 0))²
=∑max(CVR, 0)²</t>
  </si>
  <si>
    <t>K) Intentionally left blank</t>
  </si>
  <si>
    <t>M1</t>
  </si>
  <si>
    <t>M2</t>
  </si>
  <si>
    <t>M3</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</si>
  <si>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(panels M1 + M2)</t>
    </r>
  </si>
  <si>
    <t>Check: non-cash IM received and reported in panel I ≥ non-cash IM received in the client leg of QCCP cleared derivatives (panels M1 + M2)</t>
  </si>
  <si>
    <t>Check: LR exposure measure using unmodified SA-CCR * 1.4 ≥ portfolio total LR exposure measure using SA-CCR with an IM offset to PFE (panels M1 + M2 + M3)</t>
  </si>
  <si>
    <t>Check: LR exposure measure using unmodified SA-CCR * 1.4 ≥ portfolio total exposure using SA-CCR with IM offset to PFE in the client leg of QCCP cleared derivatives (panels M1 + M2)</t>
  </si>
  <si>
    <t>B2</t>
  </si>
  <si>
    <t>Deduction for shortfall of provisions to expected losses (gross of any tax adjustment)</t>
  </si>
  <si>
    <t>Check: D68 = DefCap D9+D11 &amp; D69=DefCap D11</t>
  </si>
  <si>
    <t>On-balance sheet exposures post-CRM</t>
  </si>
  <si>
    <t>Total from panel A above</t>
  </si>
  <si>
    <t>Check: totals should match</t>
  </si>
  <si>
    <r>
      <t xml:space="preserve">D) Additional informationon on general real estate exposures using the approach </t>
    </r>
    <r>
      <rPr>
        <b/>
        <sz val="13"/>
        <color rgb="FFC00000"/>
        <rFont val="Segoe UI"/>
        <family val="2"/>
      </rPr>
      <t>not</t>
    </r>
    <r>
      <rPr>
        <b/>
        <sz val="13"/>
        <rFont val="Segoe UI"/>
        <family val="2"/>
      </rPr>
      <t xml:space="preserve"> used in panel A above</t>
    </r>
  </si>
  <si>
    <t>Empty cells in panel B</t>
  </si>
  <si>
    <t>Loan splitting approach</t>
  </si>
  <si>
    <t>S4</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</si>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</sst>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88"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vertAlign val="superscript"/>
      <sz val="10"/>
      <color theme="1"/>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name val="Calibri"/>
      <family val="2"/>
    </font>
    <font>
      <b/>
      <sz val="12"/>
      <color theme="1"/>
      <name val="Segoe UI"/>
      <family val="2"/>
    </font>
    <font>
      <vertAlign val="subscript"/>
      <sz val="10"/>
      <color theme="1"/>
      <name val="Segoe UI"/>
      <family val="2"/>
    </font>
    <font>
      <b/>
      <sz val="10"/>
      <color theme="1"/>
      <name val="Arial"/>
      <family val="2"/>
    </font>
    <font>
      <b/>
      <vertAlign val="subscript"/>
      <sz val="10"/>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b/>
      <sz val="8"/>
      <color theme="1"/>
      <name val="Segoe UI"/>
      <family val="2"/>
    </font>
    <font>
      <b/>
      <sz val="8"/>
      <color indexed="8"/>
      <name val="Segoe UI"/>
      <family val="2"/>
    </font>
    <font>
      <sz val="8"/>
      <color theme="1"/>
      <name val="Segoe UI"/>
      <family val="2"/>
    </font>
    <font>
      <vertAlign val="subscript"/>
      <sz val="8"/>
      <color theme="1"/>
      <name val="Segoe UI"/>
      <family val="2"/>
    </font>
    <font>
      <b/>
      <sz val="14"/>
      <color theme="1"/>
      <name val="Segoe UI"/>
      <family val="2"/>
    </font>
    <font>
      <i/>
      <sz val="11"/>
      <color theme="1"/>
      <name val="Segoe UI"/>
      <family val="2"/>
    </font>
    <font>
      <sz val="10"/>
      <color theme="0"/>
      <name val="Segoe UI"/>
      <family val="2"/>
    </font>
    <font>
      <b/>
      <sz val="16"/>
      <name val="Arial"/>
      <family val="2"/>
    </font>
  </fonts>
  <fills count="6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mediumGray">
        <fgColor indexed="45"/>
        <bgColor theme="0"/>
      </patternFill>
    </fill>
    <fill>
      <patternFill patternType="solid">
        <fgColor theme="7" tint="0.39997558519241921"/>
        <bgColor indexed="64"/>
      </patternFill>
    </fill>
    <fill>
      <patternFill patternType="solid">
        <fgColor rgb="FFFFFF00"/>
        <bgColor indexed="64"/>
      </patternFill>
    </fill>
    <fill>
      <patternFill patternType="solid">
        <fgColor rgb="FF00B0F0"/>
        <bgColor indexed="64"/>
      </patternFill>
    </fill>
    <fill>
      <patternFill patternType="lightGrid">
        <fgColor rgb="FFD5D6D2"/>
        <bgColor theme="0"/>
      </patternFill>
    </fill>
    <fill>
      <patternFill patternType="solid">
        <fgColor indexed="47"/>
        <bgColor indexed="64"/>
      </patternFill>
    </fill>
  </fills>
  <borders count="38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style="thin">
        <color indexed="64"/>
      </left>
      <right style="thin">
        <color rgb="FFBCBDBC"/>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indexed="64"/>
      </left>
      <right style="thin">
        <color rgb="FFBCBDBC"/>
      </right>
      <top style="thin">
        <color rgb="FFBCBDBC"/>
      </top>
      <bottom style="thin">
        <color rgb="FFBCBDBC"/>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auto="1"/>
      </right>
      <top/>
      <bottom style="thin">
        <color theme="0" tint="-0.24994659260841701"/>
      </bottom>
      <diagonal/>
    </border>
    <border>
      <left style="thin">
        <color theme="1"/>
      </left>
      <right style="thin">
        <color rgb="FFBCBDBC"/>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theme="0" tint="-0.24994659260841701"/>
      </left>
      <right style="thin">
        <color theme="0" tint="-0.24994659260841701"/>
      </right>
      <top style="thin">
        <color rgb="FFBCBDBC"/>
      </top>
      <bottom style="thin">
        <color theme="1"/>
      </bottom>
      <diagonal/>
    </border>
    <border>
      <left style="thin">
        <color theme="0" tint="-0.24994659260841701"/>
      </left>
      <right style="thin">
        <color theme="0" tint="-0.24994659260841701"/>
      </right>
      <top style="thin">
        <color rgb="FFBCBDBC"/>
      </top>
      <bottom style="thin">
        <color indexed="64"/>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indexed="64"/>
      </left>
      <right style="thin">
        <color rgb="FFBCBDBC"/>
      </right>
      <top style="thin">
        <color rgb="FFBCBDBC"/>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style="thin">
        <color rgb="FFBCBDBC"/>
      </right>
      <top style="thin">
        <color theme="0" tint="-0.24994659260841701"/>
      </top>
      <bottom style="thin">
        <color indexed="64"/>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4659260841701"/>
      </left>
      <right/>
      <top/>
      <bottom style="thin">
        <color theme="0" tint="-0.24994659260841701"/>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medium">
        <color indexed="64"/>
      </left>
      <right/>
      <top style="thin">
        <color rgb="FFBCBDBC"/>
      </top>
      <bottom style="thin">
        <color rgb="FFBCBDBC"/>
      </bottom>
      <diagonal/>
    </border>
    <border>
      <left style="thin">
        <color rgb="FFBCBDBC"/>
      </left>
      <right style="medium">
        <color indexed="64"/>
      </right>
      <top style="thin">
        <color rgb="FFBCBDBC"/>
      </top>
      <bottom style="thin">
        <color rgb="FFBCBDBC"/>
      </bottom>
      <diagonal/>
    </border>
    <border>
      <left style="thin">
        <color rgb="FFBCBDBC"/>
      </left>
      <right style="medium">
        <color indexed="64"/>
      </right>
      <top/>
      <bottom/>
      <diagonal/>
    </border>
    <border>
      <left/>
      <right style="thin">
        <color auto="1"/>
      </right>
      <top/>
      <bottom/>
      <diagonal/>
    </border>
    <border>
      <left style="medium">
        <color indexed="64"/>
      </left>
      <right style="thin">
        <color rgb="FFBCBDBC"/>
      </right>
      <top style="medium">
        <color indexed="64"/>
      </top>
      <bottom style="thin">
        <color rgb="FFBCBDBC"/>
      </bottom>
      <diagonal/>
    </border>
    <border>
      <left style="thin">
        <color rgb="FFBCBDBC"/>
      </left>
      <right style="medium">
        <color indexed="64"/>
      </right>
      <top style="medium">
        <color indexed="64"/>
      </top>
      <bottom/>
      <diagonal/>
    </border>
    <border>
      <left style="medium">
        <color indexed="64"/>
      </left>
      <right/>
      <top style="thin">
        <color rgb="FFBCBDBC"/>
      </top>
      <bottom style="medium">
        <color indexed="64"/>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rgb="FFBCBDBC"/>
      </top>
      <bottom style="thin">
        <color rgb="FFBCBDBC"/>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theme="1"/>
      </left>
      <right style="thin">
        <color theme="1"/>
      </right>
      <top style="thin">
        <color theme="1"/>
      </top>
      <bottom style="thin">
        <color theme="1"/>
      </bottom>
      <diagonal/>
    </border>
    <border>
      <left/>
      <right style="thin">
        <color theme="7" tint="0.39997558519241921"/>
      </right>
      <top style="thin">
        <color theme="1"/>
      </top>
      <bottom style="thin">
        <color theme="1"/>
      </bottom>
      <diagonal/>
    </border>
    <border>
      <left style="thin">
        <color theme="7" tint="0.39997558519241921"/>
      </left>
      <right style="thin">
        <color theme="7" tint="0.39997558519241921"/>
      </right>
      <top style="thin">
        <color theme="1"/>
      </top>
      <bottom style="thin">
        <color theme="1"/>
      </bottom>
      <diagonal/>
    </border>
    <border>
      <left style="thin">
        <color theme="7" tint="0.39997558519241921"/>
      </left>
      <right style="thin">
        <color theme="1"/>
      </right>
      <top style="thin">
        <color theme="1"/>
      </top>
      <bottom style="thin">
        <color theme="1"/>
      </bottom>
      <diagonal/>
    </border>
    <border>
      <left style="thin">
        <color theme="1"/>
      </left>
      <right style="thin">
        <color theme="1"/>
      </right>
      <top style="thin">
        <color theme="7" tint="0.39997558519241921"/>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1"/>
      </right>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1"/>
      </right>
      <top style="thin">
        <color theme="7" tint="0.39997558519241921"/>
      </top>
      <bottom style="thin">
        <color theme="7" tint="0.39997558519241921"/>
      </bottom>
      <diagonal/>
    </border>
    <border>
      <left style="thin">
        <color theme="1"/>
      </left>
      <right style="thin">
        <color theme="1"/>
      </right>
      <top style="thin">
        <color theme="7" tint="0.39997558519241921"/>
      </top>
      <bottom style="thin">
        <color theme="1"/>
      </bottom>
      <diagonal/>
    </border>
    <border>
      <left/>
      <right style="thin">
        <color theme="7" tint="0.39997558519241921"/>
      </right>
      <top style="thin">
        <color theme="7" tint="0.39997558519241921"/>
      </top>
      <bottom style="thin">
        <color theme="1"/>
      </bottom>
      <diagonal/>
    </border>
    <border>
      <left style="thin">
        <color theme="7" tint="0.39997558519241921"/>
      </left>
      <right style="thin">
        <color theme="7" tint="0.39997558519241921"/>
      </right>
      <top style="thin">
        <color theme="7" tint="0.39997558519241921"/>
      </top>
      <bottom style="thin">
        <color theme="1"/>
      </bottom>
      <diagonal/>
    </border>
    <border>
      <left style="thin">
        <color theme="7" tint="0.39997558519241921"/>
      </left>
      <right style="thin">
        <color theme="1"/>
      </right>
      <top style="thin">
        <color theme="7" tint="0.39997558519241921"/>
      </top>
      <bottom style="thin">
        <color theme="1"/>
      </bottom>
      <diagonal/>
    </border>
    <border>
      <left/>
      <right style="thin">
        <color theme="1"/>
      </right>
      <top/>
      <bottom style="thin">
        <color theme="7" tint="0.39997558519241921"/>
      </bottom>
      <diagonal/>
    </border>
    <border>
      <left/>
      <right style="thin">
        <color theme="7" tint="0.39997558519241921"/>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theme="7" tint="0.39997558519241921"/>
      </right>
      <top style="thin">
        <color indexed="64"/>
      </top>
      <bottom style="thin">
        <color theme="1"/>
      </bottom>
      <diagonal/>
    </border>
    <border>
      <left style="thin">
        <color theme="7" tint="0.39997558519241921"/>
      </left>
      <right style="thin">
        <color theme="7" tint="0.39997558519241921"/>
      </right>
      <top style="thin">
        <color indexed="64"/>
      </top>
      <bottom style="thin">
        <color theme="1"/>
      </bottom>
      <diagonal/>
    </border>
    <border>
      <left style="thin">
        <color theme="7" tint="0.39997558519241921"/>
      </left>
      <right style="thin">
        <color indexed="64"/>
      </right>
      <top style="thin">
        <color indexed="64"/>
      </top>
      <bottom style="thin">
        <color theme="1"/>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theme="7" tint="0.39997558519241921"/>
      </right>
      <top/>
      <bottom style="thin">
        <color theme="7" tint="0.39997558519241921"/>
      </bottom>
      <diagonal/>
    </border>
    <border>
      <left style="thin">
        <color theme="7" tint="0.39997558519241921"/>
      </left>
      <right style="thin">
        <color indexed="64"/>
      </right>
      <top/>
      <bottom style="thin">
        <color theme="7" tint="0.39997558519241921"/>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theme="7" tint="0.39997558519241921"/>
      </right>
      <top style="thin">
        <color theme="7" tint="0.39997558519241921"/>
      </top>
      <bottom style="thin">
        <color theme="7" tint="0.39997558519241921"/>
      </bottom>
      <diagonal/>
    </border>
    <border>
      <left style="thin">
        <color theme="7" tint="0.39997558519241921"/>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theme="7" tint="0.39997558519241921"/>
      </right>
      <top style="thin">
        <color theme="7" tint="0.39997558519241921"/>
      </top>
      <bottom style="thin">
        <color indexed="64"/>
      </bottom>
      <diagonal/>
    </border>
    <border>
      <left style="thin">
        <color theme="7" tint="0.39997558519241921"/>
      </left>
      <right style="thin">
        <color theme="7" tint="0.39997558519241921"/>
      </right>
      <top style="thin">
        <color theme="7" tint="0.39997558519241921"/>
      </top>
      <bottom style="thin">
        <color indexed="64"/>
      </bottom>
      <diagonal/>
    </border>
    <border>
      <left style="thin">
        <color theme="7" tint="0.39997558519241921"/>
      </left>
      <right style="thin">
        <color indexed="64"/>
      </right>
      <top style="thin">
        <color theme="7" tint="0.39997558519241921"/>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indexed="64"/>
      </right>
      <top/>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right/>
      <top/>
      <bottom style="thin">
        <color theme="1"/>
      </bottom>
      <diagonal/>
    </border>
    <border>
      <left style="thin">
        <color indexed="64"/>
      </left>
      <right style="thin">
        <color indexed="64"/>
      </right>
      <top/>
      <bottom style="thin">
        <color indexed="64"/>
      </bottom>
      <diagonal/>
    </border>
    <border>
      <left style="thin">
        <color theme="1"/>
      </left>
      <right style="thin">
        <color indexed="64"/>
      </right>
      <top style="thin">
        <color theme="1"/>
      </top>
      <bottom/>
      <diagonal/>
    </border>
    <border>
      <left/>
      <right style="thin">
        <color theme="0" tint="-0.24994659260841701"/>
      </right>
      <top style="thin">
        <color theme="1"/>
      </top>
      <bottom style="thin">
        <color theme="0" tint="-0.2499465926084170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0" tint="-0.24994659260841701"/>
      </right>
      <top style="thin">
        <color theme="0" tint="-0.24994659260841701"/>
      </top>
      <bottom style="thin">
        <color theme="1"/>
      </bottom>
      <diagonal/>
    </border>
    <border>
      <left/>
      <right style="thin">
        <color theme="1"/>
      </right>
      <top/>
      <bottom/>
      <diagonal/>
    </border>
    <border>
      <left/>
      <right style="thin">
        <color theme="1"/>
      </right>
      <top/>
      <bottom style="thin">
        <color indexed="64"/>
      </bottom>
      <diagonal/>
    </border>
    <border>
      <left style="thin">
        <color theme="1"/>
      </left>
      <right style="thin">
        <color indexed="64"/>
      </right>
      <top/>
      <bottom style="thin">
        <color theme="1"/>
      </bottom>
      <diagonal/>
    </border>
    <border>
      <left style="thin">
        <color rgb="FFBCBDBC"/>
      </left>
      <right style="thin">
        <color rgb="FFBCBDBC"/>
      </right>
      <top/>
      <bottom style="thin">
        <color theme="1"/>
      </bottom>
      <diagonal/>
    </border>
    <border>
      <left style="thin">
        <color rgb="FFBCBDBC"/>
      </left>
      <right/>
      <top/>
      <bottom style="thin">
        <color auto="1"/>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top/>
      <bottom style="thin">
        <color auto="1"/>
      </bottom>
      <diagonal/>
    </border>
    <border>
      <left style="thin">
        <color auto="1"/>
      </left>
      <right style="thin">
        <color theme="0" tint="-0.24994659260841701"/>
      </right>
      <top style="thin">
        <color rgb="FFBCBDBC"/>
      </top>
      <bottom style="thin">
        <color theme="1"/>
      </bottom>
      <diagonal/>
    </border>
    <border>
      <left style="thin">
        <color theme="0" tint="-0.24994659260841701"/>
      </left>
      <right/>
      <top style="thin">
        <color rgb="FFBCBDBC"/>
      </top>
      <bottom style="thin">
        <color theme="1"/>
      </bottom>
      <diagonal/>
    </border>
    <border>
      <left style="thin">
        <color indexed="64"/>
      </left>
      <right/>
      <top/>
      <bottom style="thin">
        <color rgb="FFBCBDBC"/>
      </bottom>
      <diagonal/>
    </border>
    <border>
      <left style="thin">
        <color theme="1"/>
      </left>
      <right/>
      <top/>
      <bottom style="thin">
        <color indexed="64"/>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BCBDBC"/>
      </left>
      <right/>
      <top/>
      <bottom style="medium">
        <color indexed="64"/>
      </bottom>
      <diagonal/>
    </border>
    <border>
      <left/>
      <right/>
      <top style="thin">
        <color rgb="FFBCBDBC"/>
      </top>
      <bottom style="medium">
        <color indexed="64"/>
      </bottom>
      <diagonal/>
    </border>
    <border>
      <left/>
      <right style="thin">
        <color rgb="FFBCBDBC"/>
      </right>
      <top style="thin">
        <color rgb="FFBCBDBC"/>
      </top>
      <bottom style="medium">
        <color indexed="64"/>
      </bottom>
      <diagonal/>
    </border>
    <border>
      <left/>
      <right style="medium">
        <color indexed="64"/>
      </right>
      <top style="thin">
        <color rgb="FFBCBDBC"/>
      </top>
      <bottom/>
      <diagonal/>
    </border>
    <border>
      <left/>
      <right style="medium">
        <color indexed="64"/>
      </right>
      <top style="thin">
        <color indexed="64"/>
      </top>
      <bottom style="thin">
        <color rgb="FFBCBDBC"/>
      </bottom>
      <diagonal/>
    </border>
    <border>
      <left style="thin">
        <color rgb="FFBCBDBC"/>
      </left>
      <right/>
      <top style="thin">
        <color rgb="FFBCBDBC"/>
      </top>
      <bottom style="medium">
        <color indexed="64"/>
      </bottom>
      <diagonal/>
    </border>
    <border>
      <left style="medium">
        <color indexed="64"/>
      </left>
      <right style="thin">
        <color rgb="FFBCBDBC"/>
      </right>
      <top style="thin">
        <color rgb="FFBCBDBC"/>
      </top>
      <bottom style="medium">
        <color indexed="64"/>
      </bottom>
      <diagonal/>
    </border>
    <border>
      <left style="thin">
        <color rgb="FFBCBDBC"/>
      </left>
      <right style="thin">
        <color rgb="FFBCBDBC"/>
      </right>
      <top style="thin">
        <color rgb="FFBCBDBC"/>
      </top>
      <bottom style="medium">
        <color indexed="64"/>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1"/>
      </bottom>
      <diagonal/>
    </border>
    <border>
      <left style="thin">
        <color indexed="64"/>
      </left>
      <right/>
      <top style="thin">
        <color theme="0" tint="-0.24994659260841701"/>
      </top>
      <bottom style="thin">
        <color theme="0" tint="-0.24994659260841701"/>
      </bottom>
      <diagonal/>
    </border>
    <border>
      <left style="thin">
        <color rgb="FFBCBDBC"/>
      </left>
      <right/>
      <top style="thin">
        <color theme="1"/>
      </top>
      <bottom/>
      <diagonal/>
    </border>
    <border>
      <left/>
      <right style="thin">
        <color theme="1"/>
      </right>
      <top style="thin">
        <color theme="1"/>
      </top>
      <bottom/>
      <diagonal/>
    </border>
    <border>
      <left/>
      <right style="thin">
        <color theme="0" tint="-0.24994659260841701"/>
      </right>
      <top/>
      <bottom style="thin">
        <color theme="0" tint="-0.24994659260841701"/>
      </bottom>
      <diagonal/>
    </border>
    <border>
      <left style="thin">
        <color theme="1"/>
      </left>
      <right/>
      <top style="thin">
        <color auto="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auto="1"/>
      </left>
      <right style="thin">
        <color theme="1"/>
      </right>
      <top/>
      <bottom style="thin">
        <color auto="1"/>
      </bottom>
      <diagonal/>
    </border>
    <border>
      <left style="thin">
        <color auto="1"/>
      </left>
      <right style="thin">
        <color rgb="FFBCBDBC"/>
      </right>
      <top style="thin">
        <color auto="1"/>
      </top>
      <bottom style="thin">
        <color auto="1"/>
      </bottom>
      <diagonal/>
    </border>
    <border>
      <left style="thin">
        <color rgb="FFBCBDBC"/>
      </left>
      <right style="thin">
        <color indexed="64"/>
      </right>
      <top style="thin">
        <color indexed="64"/>
      </top>
      <bottom style="thin">
        <color indexed="64"/>
      </bottom>
      <diagonal/>
    </border>
    <border>
      <left style="thin">
        <color theme="0" tint="-0.24994659260841701"/>
      </left>
      <right/>
      <top style="thin">
        <color auto="1"/>
      </top>
      <bottom style="thin">
        <color auto="1"/>
      </bottom>
      <diagonal/>
    </border>
    <border>
      <left style="thin">
        <color theme="0" tint="-0.24994659260841701"/>
      </left>
      <right/>
      <top/>
      <bottom style="thin">
        <color rgb="FFBCBDBC"/>
      </bottom>
      <diagonal/>
    </border>
    <border>
      <left/>
      <right/>
      <top style="thin">
        <color theme="0" tint="-0.14996795556505021"/>
      </top>
      <bottom/>
      <diagonal/>
    </border>
    <border>
      <left style="medium">
        <color indexed="64"/>
      </left>
      <right style="thin">
        <color rgb="FFBCBDBC"/>
      </right>
      <top/>
      <bottom/>
      <diagonal/>
    </border>
    <border>
      <left style="medium">
        <color indexed="64"/>
      </left>
      <right style="thin">
        <color rgb="FFBCBDBC"/>
      </right>
      <top/>
      <bottom style="medium">
        <color indexed="64"/>
      </bottom>
      <diagonal/>
    </border>
    <border>
      <left style="thin">
        <color rgb="FFBCBDBC"/>
      </left>
      <right/>
      <top style="medium">
        <color indexed="64"/>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style="thin">
        <color rgb="FFBCBDBC"/>
      </left>
      <right/>
      <top/>
      <bottom style="thin">
        <color theme="1"/>
      </bottom>
      <diagonal/>
    </border>
    <border>
      <left/>
      <right style="thin">
        <color rgb="FFBCBDBC"/>
      </right>
      <top style="thin">
        <color rgb="FFBCBDBC"/>
      </top>
      <bottom style="thin">
        <color theme="1"/>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medium">
        <color indexed="64"/>
      </right>
      <top style="thin">
        <color rgb="FFBCBDBC"/>
      </top>
      <bottom style="medium">
        <color indexed="64"/>
      </bottom>
      <diagonal/>
    </border>
    <border>
      <left/>
      <right style="medium">
        <color indexed="64"/>
      </right>
      <top/>
      <bottom style="thin">
        <color rgb="FFBCBDBC"/>
      </bottom>
      <diagonal/>
    </border>
    <border>
      <left/>
      <right style="thin">
        <color rgb="FFBCBDBC"/>
      </right>
      <top/>
      <bottom style="medium">
        <color indexed="64"/>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4"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4"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0" fontId="79"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54"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48" fillId="11" borderId="14" applyNumberFormat="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170" fontId="3" fillId="15" borderId="225" applyFont="0">
      <alignment vertical="center"/>
    </xf>
    <xf numFmtId="9" fontId="47" fillId="0" borderId="0" applyFont="0" applyFill="0" applyBorder="0" applyAlignment="0" applyProtection="0"/>
    <xf numFmtId="0" fontId="79" fillId="60" borderId="225" applyBorder="0">
      <alignment horizontal="center" vertical="center"/>
    </xf>
    <xf numFmtId="0" fontId="47" fillId="0" borderId="0"/>
    <xf numFmtId="9" fontId="47" fillId="0" borderId="0" applyFont="0" applyFill="0" applyBorder="0" applyAlignment="0" applyProtection="0"/>
    <xf numFmtId="3" fontId="3" fillId="6" borderId="1" applyFont="0">
      <alignment horizontal="right" vertical="center"/>
    </xf>
  </cellStyleXfs>
  <cellXfs count="3815">
    <xf numFmtId="0" fontId="0" fillId="2" borderId="0" xfId="0" applyFill="1">
      <alignment vertical="center"/>
    </xf>
    <xf numFmtId="0" fontId="0" fillId="13" borderId="85"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3" fontId="22" fillId="13" borderId="36" xfId="3" applyNumberFormat="1" applyFont="1" applyBorder="1" applyAlignment="1" applyProtection="1">
      <alignment horizontal="center" vertical="center"/>
    </xf>
    <xf numFmtId="0" fontId="22" fillId="13" borderId="37" xfId="0" applyFont="1" applyFill="1" applyBorder="1" applyAlignment="1">
      <alignment vertical="center"/>
    </xf>
    <xf numFmtId="3" fontId="22" fillId="6" borderId="36" xfId="30" applyFont="1" applyBorder="1">
      <alignment horizontal="right" vertical="center"/>
    </xf>
    <xf numFmtId="0" fontId="22" fillId="13" borderId="33" xfId="0" applyFont="1" applyFill="1" applyBorder="1" applyAlignment="1">
      <alignment vertical="center"/>
    </xf>
    <xf numFmtId="0" fontId="22" fillId="2" borderId="0" xfId="0" applyFont="1" applyFill="1" applyProtection="1">
      <alignment vertical="center"/>
    </xf>
    <xf numFmtId="3" fontId="22" fillId="6" borderId="20" xfId="30" applyFont="1" applyBorder="1">
      <alignment horizontal="right" vertical="center"/>
    </xf>
    <xf numFmtId="0" fontId="22" fillId="13" borderId="32" xfId="3" applyFont="1" applyBorder="1">
      <alignment horizontal="center" vertical="center"/>
    </xf>
    <xf numFmtId="3" fontId="22" fillId="6" borderId="25" xfId="30" applyFont="1" applyBorder="1">
      <alignment horizontal="right" vertical="center"/>
    </xf>
    <xf numFmtId="3" fontId="22" fillId="41" borderId="23" xfId="11" applyFont="1" applyBorder="1">
      <alignment horizontal="right" vertical="center"/>
      <protection locked="0"/>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14" borderId="27" xfId="20" applyFont="1" applyBorder="1">
      <alignment horizontal="right" vertical="center"/>
      <protection locked="0"/>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3" fontId="22" fillId="41" borderId="40" xfId="11" applyFont="1" applyBorder="1">
      <alignment horizontal="right" vertical="center"/>
      <protection locked="0"/>
    </xf>
    <xf numFmtId="0" fontId="22" fillId="2" borderId="5" xfId="0" applyFont="1" applyFill="1" applyBorder="1" applyAlignment="1" applyProtection="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3" fontId="22" fillId="6" borderId="37" xfId="30" applyFont="1" applyBorder="1">
      <alignment horizontal="right" vertical="center"/>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3" fontId="22" fillId="6" borderId="33" xfId="30" applyFont="1" applyBorder="1">
      <alignment horizontal="right" vertical="center"/>
    </xf>
    <xf numFmtId="0" fontId="22" fillId="13" borderId="27" xfId="3" applyFont="1" applyBorder="1">
      <alignment horizontal="center" vertical="center"/>
    </xf>
    <xf numFmtId="3" fontId="22" fillId="6" borderId="32" xfId="30" applyFont="1" applyBorder="1">
      <alignment horizontal="right" vertical="center"/>
    </xf>
    <xf numFmtId="0" fontId="22" fillId="2" borderId="29" xfId="0" applyFont="1" applyFill="1" applyBorder="1">
      <alignment vertical="center"/>
    </xf>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2" fillId="13" borderId="20" xfId="3" applyFont="1" applyBorder="1" applyProtection="1">
      <alignment horizontal="center" vertical="center"/>
    </xf>
    <xf numFmtId="3" fontId="28" fillId="41" borderId="21" xfId="11" applyFont="1" applyBorder="1" applyProtection="1">
      <alignment horizontal="right" vertical="center"/>
      <protection locked="0"/>
    </xf>
    <xf numFmtId="0" fontId="28" fillId="2" borderId="40" xfId="0" applyFont="1" applyFill="1" applyBorder="1" applyAlignment="1" applyProtection="1">
      <alignment horizontal="center" vertical="center" wrapText="1"/>
    </xf>
    <xf numFmtId="0" fontId="22" fillId="13" borderId="40" xfId="3" applyFont="1" applyBorder="1" applyProtection="1">
      <alignment horizontal="center" vertical="center"/>
    </xf>
    <xf numFmtId="0" fontId="28" fillId="2" borderId="22" xfId="0" applyFont="1" applyFill="1" applyBorder="1" applyAlignment="1" applyProtection="1">
      <alignment horizontal="center" vertical="center" wrapText="1"/>
    </xf>
    <xf numFmtId="3" fontId="28" fillId="14" borderId="21" xfId="20" applyFont="1" applyBorder="1">
      <alignment horizontal="right" vertical="center"/>
      <protection locked="0"/>
    </xf>
    <xf numFmtId="3" fontId="28" fillId="14" borderId="36" xfId="20" applyFont="1" applyBorder="1">
      <alignment horizontal="right" vertical="center"/>
      <protection locked="0"/>
    </xf>
    <xf numFmtId="0" fontId="22" fillId="2" borderId="26" xfId="0" applyFont="1" applyFill="1" applyBorder="1" applyAlignment="1" applyProtection="1">
      <alignment horizontal="left" vertical="center" wrapText="1" indent="3"/>
    </xf>
    <xf numFmtId="3" fontId="28" fillId="41" borderId="21"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23" xfId="11" applyFont="1" applyBorder="1" applyAlignment="1" applyProtection="1">
      <alignment horizontal="right" vertical="center"/>
      <protection locked="0"/>
    </xf>
    <xf numFmtId="0" fontId="22" fillId="2" borderId="5"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28"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0" fontId="22" fillId="2" borderId="29" xfId="0" applyFont="1" applyFill="1" applyBorder="1" applyAlignment="1" applyProtection="1">
      <alignment vertical="center" wrapText="1"/>
    </xf>
    <xf numFmtId="3" fontId="28"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28"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28"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3" xfId="11" applyFont="1" applyBorder="1" applyProtection="1">
      <alignment horizontal="right" vertical="center"/>
      <protection locked="0"/>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6" xfId="3" applyFont="1" applyBorder="1">
      <alignment horizontal="center" vertical="center"/>
    </xf>
    <xf numFmtId="3" fontId="22" fillId="41" borderId="42"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2" fillId="2" borderId="25" xfId="0" applyFont="1" applyFill="1" applyBorder="1" applyAlignment="1">
      <alignment horizontal="center" vertical="center"/>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3" fontId="22" fillId="14" borderId="21" xfId="20" applyFont="1">
      <alignment horizontal="right" vertical="center"/>
      <protection locked="0"/>
    </xf>
    <xf numFmtId="0" fontId="29" fillId="13" borderId="41" xfId="3" applyFont="1" applyBorder="1">
      <alignment horizontal="center" vertical="center"/>
    </xf>
    <xf numFmtId="3" fontId="22" fillId="14" borderId="40" xfId="20" applyFont="1" applyBorder="1">
      <alignment horizontal="right" vertical="center"/>
      <protection locked="0"/>
    </xf>
    <xf numFmtId="0" fontId="29"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5"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37" xfId="7" applyFont="1" applyBorder="1">
      <alignment horizontal="right" vertical="center"/>
    </xf>
    <xf numFmtId="10" fontId="22" fillId="43" borderId="36"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6" xfId="3" applyFont="1" applyBorder="1" applyAlignment="1" applyProtection="1">
      <alignment horizontal="center"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33"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2" fontId="22" fillId="15" borderId="36" xfId="49" applyNumberFormat="1"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29" fillId="13" borderId="25" xfId="3" applyFont="1" applyBorder="1">
      <alignment horizontal="center" vertical="center"/>
    </xf>
    <xf numFmtId="3" fontId="22" fillId="43" borderId="42" xfId="6" applyFont="1" applyBorder="1" applyProtection="1">
      <alignment horizontal="righ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28"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3" fillId="6" borderId="0" xfId="0" applyFont="1" applyFill="1" applyBorder="1" applyAlignment="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4" fillId="6" borderId="31" xfId="0" applyFont="1" applyFill="1" applyBorder="1" applyAlignment="1" applyProtection="1">
      <alignment horizontal="center" wrapText="1"/>
    </xf>
    <xf numFmtId="3" fontId="22" fillId="6" borderId="23" xfId="30" applyFont="1" applyFill="1" applyBorder="1" applyAlignment="1">
      <alignment horizontal="right" vertical="center"/>
    </xf>
    <xf numFmtId="3" fontId="22" fillId="6" borderId="36" xfId="30" applyFont="1" applyFill="1" applyBorder="1" applyAlignment="1">
      <alignment horizontal="right"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6" xfId="30" applyFont="1" applyFill="1" applyBorder="1" applyProtection="1">
      <alignment horizontal="right" vertical="center"/>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0" fontId="32" fillId="6" borderId="6" xfId="0" applyFont="1" applyFill="1" applyBorder="1" applyAlignment="1">
      <alignment vertical="center"/>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3" fontId="22" fillId="6" borderId="42" xfId="30" applyFont="1" applyFill="1" applyBorder="1" applyAlignment="1" applyProtection="1">
      <alignment horizontal="righ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2" fillId="6" borderId="26" xfId="0" applyFont="1" applyFill="1" applyBorder="1" applyAlignment="1" applyProtection="1">
      <alignment horizontal="center" vertical="center" wrapText="1"/>
    </xf>
    <xf numFmtId="0" fontId="22" fillId="6" borderId="27" xfId="0" applyFont="1" applyFill="1" applyBorder="1" applyAlignment="1">
      <alignment horizontal="center" vertical="center"/>
    </xf>
    <xf numFmtId="0" fontId="22" fillId="6" borderId="38" xfId="0" applyFont="1" applyFill="1" applyBorder="1" applyAlignment="1">
      <alignment horizontal="center" vertical="center"/>
    </xf>
    <xf numFmtId="3" fontId="22" fillId="6" borderId="26" xfId="30" applyFont="1" applyFill="1" applyBorder="1">
      <alignment horizontal="right" vertical="center"/>
    </xf>
    <xf numFmtId="3" fontId="22" fillId="6" borderId="0" xfId="0" applyNumberFormat="1" applyFont="1" applyFill="1" applyBorder="1" applyAlignment="1" applyProtection="1">
      <alignment horizontal="right" vertical="center"/>
    </xf>
    <xf numFmtId="0" fontId="0" fillId="6" borderId="0" xfId="0">
      <alignment vertical="center"/>
    </xf>
    <xf numFmtId="0" fontId="0" fillId="6" borderId="0" xfId="0" applyFill="1">
      <alignment vertical="center"/>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4" fillId="6" borderId="29"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28" fillId="14" borderId="32" xfId="20" applyFont="1" applyBorder="1">
      <alignment horizontal="right" vertical="center"/>
      <protection locked="0"/>
    </xf>
    <xf numFmtId="3" fontId="28" fillId="14" borderId="42" xfId="20" applyFont="1" applyBorder="1">
      <alignment horizontal="right" vertical="center"/>
      <protection locked="0"/>
    </xf>
    <xf numFmtId="3" fontId="28"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26" xfId="0" applyFont="1" applyFill="1" applyBorder="1" applyAlignment="1" applyProtection="1">
      <alignment horizontal="center" vertical="center"/>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29" fillId="13" borderId="38"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4" fillId="6" borderId="0" xfId="0" applyFont="1" applyFill="1" applyBorder="1">
      <alignment vertical="center"/>
    </xf>
    <xf numFmtId="0" fontId="22" fillId="6" borderId="0" xfId="0" applyFont="1" applyFill="1" applyBorder="1" applyAlignment="1">
      <alignment horizontal="left"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3" fontId="22" fillId="14" borderId="30" xfId="20" applyFont="1" applyBorder="1">
      <alignment horizontal="right" vertical="center"/>
      <protection locked="0"/>
    </xf>
    <xf numFmtId="3" fontId="28" fillId="14" borderId="63" xfId="20" applyFont="1" applyBorder="1">
      <alignment horizontal="right" vertical="center"/>
      <protection locked="0"/>
    </xf>
    <xf numFmtId="0" fontId="22" fillId="6" borderId="6" xfId="0" applyFont="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36" fillId="6" borderId="6" xfId="0" applyFont="1" applyFill="1" applyBorder="1" applyProtection="1">
      <alignmen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29" fillId="2" borderId="12" xfId="116" applyFill="1" applyBorder="1" applyAlignment="1"/>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3" fontId="0" fillId="41" borderId="36" xfId="11" applyFont="1" applyBorder="1">
      <alignment horizontal="right" vertical="center"/>
      <protection locked="0"/>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0" fillId="41" borderId="36" xfId="11" applyFont="1" applyBorder="1">
      <alignment horizontal="right" vertical="center"/>
      <protection locked="0"/>
    </xf>
    <xf numFmtId="3" fontId="40" fillId="6" borderId="36" xfId="30" applyFont="1" applyBorder="1">
      <alignment horizontal="right" vertical="center"/>
    </xf>
    <xf numFmtId="0" fontId="0" fillId="6" borderId="2" xfId="0" applyFont="1" applyFill="1" applyBorder="1">
      <alignment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0" fillId="6" borderId="29"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68" xfId="0" applyFont="1" applyBorder="1" applyAlignment="1">
      <alignment horizontal="center" vertical="center" wrapText="1"/>
    </xf>
    <xf numFmtId="0" fontId="40" fillId="6" borderId="49" xfId="0" applyFont="1" applyBorder="1" applyAlignment="1">
      <alignment horizontal="left" vertical="center" wrapText="1"/>
    </xf>
    <xf numFmtId="0" fontId="40" fillId="6" borderId="49" xfId="0" applyFont="1" applyBorder="1" applyAlignment="1">
      <alignment horizontal="left" vertical="center" wrapText="1" indent="1"/>
    </xf>
    <xf numFmtId="3" fontId="40" fillId="41" borderId="37" xfId="11" applyFont="1" applyBorder="1">
      <alignment horizontal="right" vertical="center"/>
      <protection locked="0"/>
    </xf>
    <xf numFmtId="3" fontId="40" fillId="6" borderId="46" xfId="30" applyFont="1" applyBorder="1">
      <alignment horizontal="right" vertical="center"/>
    </xf>
    <xf numFmtId="0" fontId="40" fillId="6" borderId="67" xfId="0" applyFont="1" applyBorder="1" applyAlignment="1">
      <alignment horizontal="left" vertical="center" wrapText="1"/>
    </xf>
    <xf numFmtId="3" fontId="40" fillId="6" borderId="67" xfId="30" applyFont="1" applyBorder="1">
      <alignment horizontal="right" vertical="center"/>
    </xf>
    <xf numFmtId="0" fontId="40" fillId="6" borderId="29" xfId="0" applyFont="1" applyBorder="1" applyAlignment="1">
      <alignment horizontal="left" vertical="center" wrapText="1"/>
    </xf>
    <xf numFmtId="0" fontId="25" fillId="6" borderId="29" xfId="83" applyFont="1" applyFill="1" applyBorder="1" applyAlignment="1" applyProtection="1">
      <alignment horizontal="left" vertical="center" wrapText="1" indent="1"/>
    </xf>
    <xf numFmtId="3" fontId="40" fillId="6" borderId="33" xfId="30" applyFont="1" applyBorder="1">
      <alignment horizontal="right" vertical="center"/>
    </xf>
    <xf numFmtId="3" fontId="40"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2" fillId="6" borderId="0" xfId="0" applyFont="1" applyFill="1" applyBorder="1" applyAlignment="1" applyProtection="1">
      <alignment horizontal="left"/>
    </xf>
    <xf numFmtId="0" fontId="32"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0" fillId="6" borderId="49" xfId="0" applyFont="1" applyFill="1" applyBorder="1" applyAlignment="1" applyProtection="1">
      <alignment horizontal="left" vertical="center"/>
    </xf>
    <xf numFmtId="0" fontId="40" fillId="6" borderId="29" xfId="0" applyFont="1" applyFill="1" applyBorder="1" applyAlignment="1" applyProtection="1">
      <alignment horizontal="left" vertical="center"/>
    </xf>
    <xf numFmtId="0" fontId="0" fillId="6" borderId="0" xfId="0" applyFont="1" applyBorder="1" applyAlignment="1">
      <alignment vertical="center"/>
    </xf>
    <xf numFmtId="0" fontId="40" fillId="6" borderId="39" xfId="0" applyFont="1" applyFill="1" applyBorder="1" applyAlignment="1" applyProtection="1">
      <alignment horizontal="left" vertical="center" indent="1"/>
    </xf>
    <xf numFmtId="0" fontId="43" fillId="6" borderId="39" xfId="0" applyFont="1" applyFill="1" applyBorder="1" applyAlignment="1" applyProtection="1">
      <alignment horizontal="left" vertical="center"/>
    </xf>
    <xf numFmtId="0" fontId="43" fillId="6" borderId="41" xfId="0" applyFont="1" applyFill="1" applyBorder="1" applyAlignment="1" applyProtection="1">
      <alignment horizontal="left" vertical="center"/>
    </xf>
    <xf numFmtId="0" fontId="40" fillId="6" borderId="39" xfId="0" applyFont="1" applyFill="1" applyBorder="1" applyAlignment="1" applyProtection="1">
      <alignment horizontal="left" vertical="center" indent="2"/>
    </xf>
    <xf numFmtId="0" fontId="40" fillId="6" borderId="39" xfId="0" applyFont="1" applyFill="1" applyBorder="1" applyAlignment="1" applyProtection="1">
      <alignment horizontal="left" vertical="center"/>
    </xf>
    <xf numFmtId="0" fontId="40"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0" fillId="6" borderId="30" xfId="0" applyFont="1" applyFill="1" applyBorder="1" applyAlignment="1" applyProtection="1">
      <alignment horizontal="left" vertical="center" indent="2"/>
    </xf>
    <xf numFmtId="0" fontId="40" fillId="6" borderId="30" xfId="0" applyFont="1" applyFill="1" applyBorder="1" applyAlignment="1" applyProtection="1">
      <alignment horizontal="left" vertical="center"/>
    </xf>
    <xf numFmtId="0" fontId="40"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4" fillId="2" borderId="6" xfId="0" applyFont="1" applyFill="1" applyBorder="1" applyAlignment="1" applyProtection="1">
      <alignment vertical="center"/>
    </xf>
    <xf numFmtId="0" fontId="44" fillId="2" borderId="0" xfId="0" applyFont="1" applyFill="1" applyAlignment="1" applyProtection="1">
      <alignment vertical="center"/>
    </xf>
    <xf numFmtId="0" fontId="44"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4" fillId="6" borderId="6" xfId="0" applyFont="1" applyFill="1" applyBorder="1" applyAlignment="1" applyProtection="1">
      <alignment vertical="center"/>
    </xf>
    <xf numFmtId="0" fontId="44"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44" fillId="2" borderId="0" xfId="0" applyFont="1" applyFill="1" applyBorder="1" applyAlignment="1" applyProtection="1">
      <alignment horizontal="center" vertical="center"/>
    </xf>
    <xf numFmtId="0" fontId="44" fillId="2" borderId="0" xfId="0" applyFont="1" applyFill="1" applyBorder="1" applyAlignment="1" applyProtection="1">
      <alignment horizontal="left" vertical="center"/>
    </xf>
    <xf numFmtId="0" fontId="44"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44"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0"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0" fillId="6" borderId="29" xfId="0" applyFont="1" applyFill="1" applyBorder="1" applyAlignment="1" applyProtection="1">
      <alignment horizontal="left" vertical="center" indent="1"/>
    </xf>
    <xf numFmtId="0" fontId="40"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9" xfId="0" applyFont="1" applyFill="1" applyBorder="1" applyAlignment="1" applyProtection="1">
      <alignment horizontal="left" vertical="center" indent="2"/>
    </xf>
    <xf numFmtId="0" fontId="36"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6" xfId="0" applyFont="1" applyBorder="1">
      <alignment vertical="center"/>
    </xf>
    <xf numFmtId="0" fontId="0" fillId="6" borderId="0" xfId="0" applyFo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3" fontId="0" fillId="41" borderId="26" xfId="11" applyFont="1" applyBorder="1">
      <alignment horizontal="right" vertical="center"/>
      <protection locked="0"/>
    </xf>
    <xf numFmtId="0" fontId="0" fillId="6" borderId="40" xfId="0" applyFont="1" applyBorder="1">
      <alignment vertical="center"/>
    </xf>
    <xf numFmtId="0" fontId="0" fillId="6" borderId="42" xfId="0" applyFont="1" applyBorder="1">
      <alignment vertical="center"/>
    </xf>
    <xf numFmtId="0" fontId="0" fillId="6" borderId="0" xfId="0" applyFont="1" applyBorder="1">
      <alignment vertical="center"/>
    </xf>
    <xf numFmtId="0" fontId="0" fillId="2" borderId="29" xfId="0" applyFont="1" applyFill="1" applyBorder="1" applyAlignment="1">
      <alignment vertical="center" wrapText="1"/>
    </xf>
    <xf numFmtId="0" fontId="0" fillId="13" borderId="36" xfId="3" applyFont="1"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6" borderId="26"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3" fontId="0" fillId="6" borderId="21" xfId="30" applyFont="1" applyBorder="1">
      <alignment horizontal="right" vertical="center"/>
    </xf>
    <xf numFmtId="3" fontId="40" fillId="41" borderId="48" xfId="11" applyFont="1" applyBorder="1">
      <alignment horizontal="right" vertical="center"/>
      <protection locked="0"/>
    </xf>
    <xf numFmtId="0" fontId="0" fillId="6" borderId="0" xfId="0" applyFont="1" applyFill="1" applyBorder="1">
      <alignment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0" fillId="6" borderId="22" xfId="30" applyFont="1" applyBorder="1">
      <alignment horizontal="right" vertical="center"/>
    </xf>
    <xf numFmtId="3" fontId="0" fillId="41" borderId="36" xfId="11" applyFont="1" applyFill="1" applyBorder="1">
      <alignment horizontal="right" vertical="center"/>
      <protection locked="0"/>
    </xf>
    <xf numFmtId="3" fontId="0" fillId="50" borderId="36" xfId="20" applyFont="1" applyFill="1" applyBorder="1">
      <alignment horizontal="right" vertical="center"/>
      <protection locked="0"/>
    </xf>
    <xf numFmtId="3" fontId="22" fillId="41" borderId="36"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4" fillId="6" borderId="80" xfId="0" applyFont="1" applyFill="1" applyBorder="1" applyProtection="1">
      <alignment vertical="center"/>
    </xf>
    <xf numFmtId="0" fontId="0" fillId="6" borderId="78" xfId="0" applyFont="1" applyFill="1" applyBorder="1" applyAlignment="1" applyProtection="1">
      <alignment vertical="center"/>
    </xf>
    <xf numFmtId="0" fontId="0" fillId="6" borderId="79" xfId="0" applyFont="1" applyFill="1" applyBorder="1" applyAlignment="1" applyProtection="1">
      <alignment vertical="center"/>
    </xf>
    <xf numFmtId="0" fontId="44" fillId="2" borderId="79" xfId="0" applyFont="1" applyFill="1" applyBorder="1" applyAlignment="1">
      <alignment vertical="center"/>
    </xf>
    <xf numFmtId="0" fontId="44" fillId="2" borderId="78" xfId="0" applyFont="1" applyFill="1" applyBorder="1" applyAlignment="1">
      <alignment vertical="center"/>
    </xf>
    <xf numFmtId="0" fontId="0" fillId="6" borderId="79" xfId="0" applyFont="1" applyFill="1" applyBorder="1" applyAlignment="1">
      <alignment vertical="center"/>
    </xf>
    <xf numFmtId="0" fontId="0" fillId="6" borderId="78" xfId="0" applyFont="1" applyFill="1" applyBorder="1" applyAlignment="1">
      <alignment vertical="center"/>
    </xf>
    <xf numFmtId="0" fontId="44" fillId="6" borderId="79" xfId="0" applyFont="1" applyFill="1" applyBorder="1" applyAlignment="1" applyProtection="1">
      <alignment vertical="center"/>
    </xf>
    <xf numFmtId="0" fontId="0" fillId="13" borderId="81" xfId="3" applyFont="1" applyBorder="1">
      <alignment horizontal="center" vertical="center"/>
    </xf>
    <xf numFmtId="3" fontId="0" fillId="6" borderId="81" xfId="30" applyFont="1" applyBorder="1">
      <alignment horizontal="right" vertical="center"/>
    </xf>
    <xf numFmtId="0" fontId="0" fillId="41" borderId="29" xfId="18" applyFont="1" applyBorder="1">
      <alignment horizontal="center" vertical="center" wrapText="1"/>
      <protection locked="0"/>
    </xf>
    <xf numFmtId="0" fontId="0" fillId="14" borderId="36" xfId="26" applyFont="1" applyBorder="1">
      <alignment horizontal="center" vertical="center" wrapText="1"/>
      <protection locked="0"/>
    </xf>
    <xf numFmtId="0" fontId="22" fillId="6" borderId="79" xfId="0" applyFont="1" applyFill="1" applyBorder="1">
      <alignment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79"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79" xfId="0" applyFont="1" applyFill="1" applyBorder="1" applyProtection="1">
      <alignment vertical="center"/>
    </xf>
    <xf numFmtId="0" fontId="22" fillId="6" borderId="79"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92" xfId="18" applyFont="1" applyBorder="1">
      <alignment horizontal="center" vertical="center" wrapText="1"/>
      <protection locked="0"/>
    </xf>
    <xf numFmtId="0" fontId="0" fillId="41" borderId="93" xfId="18" applyFont="1" applyBorder="1">
      <alignment horizontal="center" vertical="center" wrapText="1"/>
      <protection locked="0"/>
    </xf>
    <xf numFmtId="0" fontId="0" fillId="6" borderId="28" xfId="0" applyFont="1" applyFill="1" applyBorder="1" applyAlignment="1">
      <alignment horizontal="center"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77" xfId="0" applyFont="1" applyFill="1" applyBorder="1">
      <alignment vertical="center"/>
    </xf>
    <xf numFmtId="0" fontId="0" fillId="2" borderId="79" xfId="0" applyFont="1" applyFill="1" applyBorder="1">
      <alignment vertical="center"/>
    </xf>
    <xf numFmtId="0" fontId="0" fillId="2" borderId="78" xfId="0" applyFont="1" applyFill="1" applyBorder="1">
      <alignment vertical="center"/>
    </xf>
    <xf numFmtId="0" fontId="22" fillId="6" borderId="79" xfId="0" applyFont="1" applyFill="1" applyBorder="1" applyProtection="1">
      <alignment vertical="center"/>
    </xf>
    <xf numFmtId="3" fontId="0" fillId="41" borderId="21" xfId="11" applyFont="1" applyBorder="1" applyProtection="1">
      <alignment horizontal="right" vertical="center"/>
      <protection locked="0"/>
    </xf>
    <xf numFmtId="0" fontId="20" fillId="6" borderId="83" xfId="4" applyFont="1" applyFill="1" applyBorder="1" applyAlignment="1"/>
    <xf numFmtId="0" fontId="20" fillId="6" borderId="95" xfId="4" applyFont="1" applyFill="1" applyBorder="1" applyAlignment="1"/>
    <xf numFmtId="0" fontId="23" fillId="6" borderId="96" xfId="0" applyFont="1" applyFill="1" applyBorder="1" applyAlignment="1" applyProtection="1"/>
    <xf numFmtId="0" fontId="22" fillId="6" borderId="96" xfId="0" applyFont="1" applyFill="1" applyBorder="1" applyAlignment="1" applyProtection="1">
      <alignment vertical="center"/>
    </xf>
    <xf numFmtId="0" fontId="24" fillId="6" borderId="90" xfId="0" applyFont="1" applyFill="1" applyBorder="1" applyAlignment="1" applyProtection="1">
      <alignment vertical="center"/>
    </xf>
    <xf numFmtId="1" fontId="22" fillId="4" borderId="92" xfId="37" applyFont="1" applyBorder="1" applyAlignment="1">
      <alignment horizontal="center" vertical="center"/>
    </xf>
    <xf numFmtId="1" fontId="0" fillId="4" borderId="92" xfId="37" applyFont="1" applyBorder="1" applyAlignment="1">
      <alignment horizontal="center" vertical="center"/>
    </xf>
    <xf numFmtId="1" fontId="22" fillId="15" borderId="93" xfId="48" applyFont="1" applyBorder="1" applyAlignment="1">
      <alignment horizontal="center" vertical="center"/>
    </xf>
    <xf numFmtId="0" fontId="22" fillId="6" borderId="79" xfId="0" applyFont="1" applyFill="1" applyBorder="1" applyAlignment="1" applyProtection="1">
      <alignment vertical="center"/>
    </xf>
    <xf numFmtId="0" fontId="23" fillId="6" borderId="97" xfId="0" applyFont="1" applyFill="1" applyBorder="1" applyAlignment="1" applyProtection="1">
      <alignment horizontal="left" vertical="center"/>
    </xf>
    <xf numFmtId="0" fontId="22" fillId="6" borderId="98" xfId="0" applyFont="1" applyFill="1" applyBorder="1" applyAlignment="1">
      <alignment vertical="center"/>
    </xf>
    <xf numFmtId="0" fontId="22" fillId="6" borderId="96" xfId="0" applyFont="1" applyFill="1" applyBorder="1" applyProtection="1">
      <alignment vertical="center"/>
    </xf>
    <xf numFmtId="0" fontId="22" fillId="6" borderId="84" xfId="0" applyFont="1" applyFill="1" applyBorder="1" applyAlignment="1" applyProtection="1">
      <alignment horizontal="left" vertical="center"/>
    </xf>
    <xf numFmtId="0" fontId="22" fillId="6" borderId="84" xfId="0" applyFont="1" applyFill="1" applyBorder="1" applyAlignment="1" applyProtection="1">
      <alignment vertical="center"/>
    </xf>
    <xf numFmtId="0" fontId="22" fillId="6" borderId="87" xfId="0" applyFont="1" applyFill="1" applyBorder="1" applyAlignment="1" applyProtection="1">
      <alignment vertical="center"/>
    </xf>
    <xf numFmtId="0" fontId="22" fillId="15" borderId="81" xfId="55" applyFont="1" applyBorder="1">
      <alignment horizontal="center" vertical="center" wrapText="1"/>
    </xf>
    <xf numFmtId="0" fontId="23" fillId="6" borderId="96" xfId="0" applyFont="1" applyFill="1" applyBorder="1" applyAlignment="1" applyProtection="1">
      <alignment horizontal="left" vertical="center"/>
    </xf>
    <xf numFmtId="0" fontId="22" fillId="6" borderId="83" xfId="0" applyFont="1" applyFill="1" applyBorder="1" applyProtection="1">
      <alignment vertical="center"/>
    </xf>
    <xf numFmtId="0" fontId="22" fillId="13" borderId="81" xfId="3" applyFont="1" applyBorder="1">
      <alignment horizontal="center" vertical="center"/>
    </xf>
    <xf numFmtId="0" fontId="24" fillId="6" borderId="83" xfId="0" applyFont="1" applyFill="1" applyBorder="1" applyAlignment="1" applyProtection="1">
      <alignment vertical="center"/>
    </xf>
    <xf numFmtId="0" fontId="22" fillId="6" borderId="92" xfId="0" applyFont="1" applyFill="1" applyBorder="1" applyAlignment="1" applyProtection="1">
      <alignment horizontal="center" vertical="center"/>
    </xf>
    <xf numFmtId="0" fontId="22" fillId="6" borderId="83" xfId="0" applyFont="1" applyFill="1" applyBorder="1" applyAlignment="1" applyProtection="1">
      <alignment horizontal="left" vertical="center"/>
    </xf>
    <xf numFmtId="0" fontId="22" fillId="6" borderId="85" xfId="0" applyFont="1" applyFill="1" applyBorder="1" applyAlignment="1" applyProtection="1">
      <alignment horizontal="center" vertical="center"/>
    </xf>
    <xf numFmtId="0" fontId="22" fillId="6" borderId="84" xfId="0" applyFont="1" applyFill="1" applyBorder="1" applyAlignment="1" applyProtection="1">
      <alignment horizontal="center" vertical="center"/>
    </xf>
    <xf numFmtId="0" fontId="24" fillId="6" borderId="88" xfId="0" applyFont="1" applyFill="1" applyBorder="1" applyAlignment="1" applyProtection="1">
      <alignment vertical="center"/>
    </xf>
    <xf numFmtId="0" fontId="22" fillId="6" borderId="96" xfId="0" applyFont="1" applyFill="1" applyBorder="1">
      <alignment vertical="center"/>
    </xf>
    <xf numFmtId="0" fontId="22" fillId="6" borderId="81" xfId="0" applyFont="1" applyFill="1" applyBorder="1" applyAlignment="1" applyProtection="1">
      <alignment horizontal="left" vertical="center"/>
    </xf>
    <xf numFmtId="0" fontId="22" fillId="2" borderId="84" xfId="0" applyFont="1" applyFill="1" applyBorder="1">
      <alignment vertical="center"/>
    </xf>
    <xf numFmtId="0" fontId="22" fillId="6" borderId="89" xfId="0" applyFont="1" applyFill="1" applyBorder="1" applyAlignment="1" applyProtection="1">
      <alignment horizontal="center" vertical="center"/>
    </xf>
    <xf numFmtId="0" fontId="22" fillId="6" borderId="80" xfId="0" applyFont="1" applyFill="1" applyBorder="1" applyProtection="1">
      <alignment vertical="center"/>
    </xf>
    <xf numFmtId="0" fontId="22" fillId="6" borderId="86" xfId="0" applyFont="1" applyFill="1" applyBorder="1" applyAlignment="1" applyProtection="1">
      <alignment horizontal="center" vertical="center"/>
    </xf>
    <xf numFmtId="0" fontId="24" fillId="6" borderId="88" xfId="0" applyFont="1" applyFill="1" applyBorder="1" applyProtection="1">
      <alignment vertical="center"/>
    </xf>
    <xf numFmtId="0" fontId="0" fillId="51" borderId="83" xfId="0" applyFont="1" applyFill="1" applyBorder="1">
      <alignment vertical="center"/>
    </xf>
    <xf numFmtId="0" fontId="20" fillId="51" borderId="83" xfId="0" applyFont="1" applyFill="1" applyBorder="1" applyAlignment="1"/>
    <xf numFmtId="0" fontId="0" fillId="51" borderId="83" xfId="0" applyFont="1" applyFill="1" applyBorder="1" applyAlignment="1">
      <alignment horizontal="center" vertical="center"/>
    </xf>
    <xf numFmtId="0" fontId="0" fillId="51" borderId="95" xfId="0" applyFont="1" applyFill="1" applyBorder="1">
      <alignment vertical="center"/>
    </xf>
    <xf numFmtId="0" fontId="24" fillId="51" borderId="83" xfId="0" applyFont="1" applyFill="1" applyBorder="1">
      <alignment vertical="center"/>
    </xf>
    <xf numFmtId="0" fontId="20" fillId="6" borderId="96" xfId="0" applyFont="1" applyFill="1" applyBorder="1" applyAlignment="1" applyProtection="1"/>
    <xf numFmtId="0" fontId="0" fillId="6" borderId="96" xfId="0" applyFont="1" applyFill="1" applyBorder="1" applyAlignment="1">
      <alignment vertical="center"/>
    </xf>
    <xf numFmtId="0" fontId="24" fillId="6" borderId="83" xfId="0" applyFont="1" applyFill="1" applyBorder="1" applyAlignment="1" applyProtection="1">
      <alignment horizontal="left" vertical="center"/>
    </xf>
    <xf numFmtId="0" fontId="0" fillId="6" borderId="83" xfId="0" applyFont="1" applyFill="1" applyBorder="1" applyAlignment="1" applyProtection="1">
      <alignment horizontal="left" vertical="center"/>
    </xf>
    <xf numFmtId="0" fontId="38" fillId="6" borderId="93" xfId="0" applyFont="1" applyFill="1" applyBorder="1" applyAlignment="1" applyProtection="1">
      <alignment horizontal="left" vertical="center"/>
    </xf>
    <xf numFmtId="3" fontId="40" fillId="6" borderId="91" xfId="30" applyFont="1" applyBorder="1">
      <alignment horizontal="right" vertical="center"/>
    </xf>
    <xf numFmtId="3" fontId="40" fillId="6" borderId="93" xfId="30" applyFont="1" applyBorder="1">
      <alignment horizontal="right" vertical="center"/>
    </xf>
    <xf numFmtId="0" fontId="29" fillId="6" borderId="97" xfId="0" applyFont="1" applyFill="1" applyBorder="1" applyAlignment="1" applyProtection="1">
      <alignment horizontal="left" vertical="center"/>
    </xf>
    <xf numFmtId="0" fontId="32" fillId="6" borderId="98" xfId="0" applyFont="1" applyFill="1" applyBorder="1" applyAlignment="1">
      <alignment vertical="center"/>
    </xf>
    <xf numFmtId="0" fontId="24" fillId="6" borderId="96" xfId="0" applyFont="1" applyFill="1" applyBorder="1" applyAlignment="1" applyProtection="1">
      <alignment horizontal="left" vertical="center"/>
    </xf>
    <xf numFmtId="0" fontId="24" fillId="6" borderId="93" xfId="0" applyFont="1" applyFill="1" applyBorder="1" applyAlignment="1" applyProtection="1">
      <alignment horizontal="center" vertical="center" wrapText="1"/>
    </xf>
    <xf numFmtId="0" fontId="22" fillId="43" borderId="83" xfId="9" applyFont="1" applyBorder="1" applyAlignment="1">
      <alignment vertical="center"/>
    </xf>
    <xf numFmtId="3" fontId="0" fillId="43" borderId="83" xfId="9" applyNumberFormat="1" applyFont="1" applyBorder="1" applyAlignment="1" applyProtection="1">
      <alignment vertical="center"/>
    </xf>
    <xf numFmtId="0" fontId="0" fillId="6" borderId="98" xfId="0" applyFont="1" applyFill="1" applyBorder="1" applyAlignment="1">
      <alignment vertical="center"/>
    </xf>
    <xf numFmtId="0" fontId="0" fillId="6" borderId="96" xfId="0" applyFont="1" applyBorder="1" applyAlignment="1" applyProtection="1">
      <alignment vertical="center"/>
    </xf>
    <xf numFmtId="0" fontId="0" fillId="6" borderId="96" xfId="0" applyFont="1" applyFill="1" applyBorder="1" applyAlignment="1" applyProtection="1">
      <alignment vertical="center"/>
    </xf>
    <xf numFmtId="0" fontId="0" fillId="43" borderId="83" xfId="9" applyFont="1" applyBorder="1" applyAlignment="1" applyProtection="1">
      <alignment vertical="center"/>
    </xf>
    <xf numFmtId="3" fontId="0" fillId="41" borderId="93" xfId="11" applyNumberFormat="1" applyFont="1" applyBorder="1" applyAlignment="1" applyProtection="1">
      <alignment horizontal="right" vertical="center"/>
      <protection locked="0"/>
    </xf>
    <xf numFmtId="3" fontId="0" fillId="41" borderId="99" xfId="11" applyNumberFormat="1" applyFont="1" applyBorder="1" applyAlignment="1" applyProtection="1">
      <alignment horizontal="right" vertical="center"/>
      <protection locked="0"/>
    </xf>
    <xf numFmtId="0" fontId="0" fillId="2" borderId="96" xfId="0" applyFont="1" applyFill="1" applyBorder="1" applyAlignment="1" applyProtection="1">
      <alignment vertical="center"/>
    </xf>
    <xf numFmtId="0" fontId="24" fillId="6" borderId="83" xfId="0" applyFont="1" applyFill="1" applyBorder="1" applyAlignment="1" applyProtection="1">
      <alignment horizontal="center" vertical="center"/>
    </xf>
    <xf numFmtId="3" fontId="22" fillId="41" borderId="81" xfId="11" applyFont="1" applyBorder="1">
      <alignment horizontal="right" vertical="center"/>
      <protection locked="0"/>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0" fillId="6" borderId="29" xfId="0" applyFont="1" applyBorder="1" applyAlignment="1">
      <alignment horizontal="left" vertical="center" wrapText="1"/>
    </xf>
    <xf numFmtId="0" fontId="22" fillId="6" borderId="76" xfId="0" applyFont="1" applyFill="1" applyBorder="1" applyAlignment="1" applyProtection="1">
      <alignment vertical="center"/>
    </xf>
    <xf numFmtId="0" fontId="22" fillId="6" borderId="96" xfId="0" applyFont="1" applyFill="1" applyBorder="1" applyAlignment="1" applyProtection="1">
      <alignment horizontal="left" vertical="center"/>
    </xf>
    <xf numFmtId="0" fontId="38" fillId="6" borderId="30" xfId="0" applyFont="1" applyBorder="1" applyAlignment="1">
      <alignment horizontal="left" vertical="center" wrapText="1"/>
    </xf>
    <xf numFmtId="0" fontId="24" fillId="6" borderId="83" xfId="0" applyFont="1" applyFill="1" applyBorder="1">
      <alignment vertical="center"/>
    </xf>
    <xf numFmtId="0" fontId="40" fillId="6" borderId="79" xfId="0" applyFont="1" applyBorder="1" applyAlignment="1">
      <alignment horizontal="left" vertical="center" wrapText="1" indent="1"/>
    </xf>
    <xf numFmtId="0" fontId="24" fillId="2" borderId="93" xfId="0" applyFont="1" applyFill="1" applyBorder="1" applyAlignment="1" applyProtection="1">
      <alignment horizontal="center" wrapText="1"/>
    </xf>
    <xf numFmtId="0" fontId="24" fillId="6" borderId="90" xfId="0" applyFont="1" applyFill="1" applyBorder="1" applyAlignment="1">
      <alignment horizontal="center" wrapText="1"/>
    </xf>
    <xf numFmtId="0" fontId="24" fillId="6" borderId="92" xfId="0" applyFont="1" applyFill="1" applyBorder="1" applyAlignment="1">
      <alignment horizontal="center" wrapText="1"/>
    </xf>
    <xf numFmtId="0" fontId="40" fillId="6" borderId="87" xfId="0" applyFont="1" applyBorder="1" applyAlignment="1">
      <alignment horizontal="center" vertical="center" wrapText="1"/>
    </xf>
    <xf numFmtId="0" fontId="40" fillId="6" borderId="38" xfId="0" applyFont="1" applyBorder="1" applyAlignment="1">
      <alignment horizontal="center" vertical="center" wrapText="1"/>
    </xf>
    <xf numFmtId="0" fontId="40" fillId="6" borderId="80" xfId="0" applyFont="1" applyBorder="1" applyAlignment="1">
      <alignment horizontal="center" vertical="center" wrapText="1"/>
    </xf>
    <xf numFmtId="3" fontId="40" fillId="41" borderId="33" xfId="11" applyFont="1" applyBorder="1">
      <alignment horizontal="right" vertical="center"/>
      <protection locked="0"/>
    </xf>
    <xf numFmtId="0" fontId="29" fillId="6" borderId="96" xfId="114" applyFont="1" applyFill="1" applyBorder="1" applyAlignment="1">
      <alignment vertical="center"/>
    </xf>
    <xf numFmtId="0" fontId="22" fillId="6" borderId="96" xfId="0" applyFont="1" applyFill="1" applyBorder="1" applyAlignment="1">
      <alignment vertical="center"/>
    </xf>
    <xf numFmtId="0" fontId="40" fillId="6" borderId="26" xfId="0" applyFont="1" applyBorder="1" applyAlignment="1">
      <alignment horizontal="center" vertical="center" wrapText="1"/>
    </xf>
    <xf numFmtId="0" fontId="22" fillId="2" borderId="36" xfId="0" applyFont="1" applyFill="1" applyBorder="1" applyAlignment="1" applyProtection="1">
      <alignment vertical="center"/>
    </xf>
    <xf numFmtId="3" fontId="22" fillId="41" borderId="85" xfId="11" applyFont="1" applyBorder="1">
      <alignment horizontal="right" vertical="center"/>
      <protection locked="0"/>
    </xf>
    <xf numFmtId="0" fontId="40" fillId="6" borderId="53" xfId="0" applyFont="1" applyBorder="1" applyAlignment="1">
      <alignment horizontal="center" vertical="center" wrapText="1"/>
    </xf>
    <xf numFmtId="3" fontId="22" fillId="6" borderId="40" xfId="30" applyFont="1" applyBorder="1">
      <alignment horizontal="right" vertical="center"/>
    </xf>
    <xf numFmtId="0" fontId="40" fillId="6" borderId="0" xfId="0" applyFont="1" applyFill="1" applyBorder="1">
      <alignment vertical="center"/>
    </xf>
    <xf numFmtId="0" fontId="40" fillId="6" borderId="0" xfId="0" applyFont="1" applyFill="1" applyBorder="1" applyAlignment="1">
      <alignment vertical="center"/>
    </xf>
    <xf numFmtId="3" fontId="22" fillId="13" borderId="85" xfId="3" applyNumberFormat="1" applyFont="1" applyBorder="1">
      <alignment horizontal="center" vertical="center"/>
    </xf>
    <xf numFmtId="0" fontId="0" fillId="6" borderId="29" xfId="0" applyFont="1" applyFill="1" applyBorder="1" applyAlignment="1">
      <alignment horizontal="left" vertical="center"/>
    </xf>
    <xf numFmtId="0" fontId="0" fillId="6" borderId="83" xfId="0" applyFont="1" applyFill="1" applyBorder="1">
      <alignment vertical="center"/>
    </xf>
    <xf numFmtId="0" fontId="29" fillId="6" borderId="97" xfId="116" applyFont="1" applyFill="1" applyBorder="1" applyAlignment="1" applyProtection="1">
      <alignment horizontal="left" vertical="center"/>
    </xf>
    <xf numFmtId="0" fontId="52" fillId="6" borderId="0" xfId="0" applyFont="1" applyFill="1" applyBorder="1" applyAlignment="1">
      <alignment horizontal="center"/>
    </xf>
    <xf numFmtId="0" fontId="52" fillId="6" borderId="0" xfId="0" applyFont="1" applyFill="1" applyBorder="1" applyAlignment="1">
      <alignment horizontal="center" vertical="center"/>
    </xf>
    <xf numFmtId="0" fontId="52" fillId="6" borderId="0" xfId="0" applyFont="1" applyBorder="1" applyAlignment="1">
      <alignment horizontal="center" vertical="center"/>
    </xf>
    <xf numFmtId="0" fontId="0" fillId="6" borderId="39" xfId="0" applyFill="1" applyBorder="1">
      <alignment vertical="center"/>
    </xf>
    <xf numFmtId="0" fontId="0" fillId="6" borderId="100" xfId="0" applyFont="1" applyFill="1" applyBorder="1">
      <alignment vertical="center"/>
    </xf>
    <xf numFmtId="0" fontId="0" fillId="6" borderId="100" xfId="0" applyFont="1" applyFill="1" applyBorder="1" applyProtection="1">
      <alignment vertical="center"/>
    </xf>
    <xf numFmtId="3" fontId="0" fillId="41" borderId="21" xfId="11" applyFont="1" applyBorder="1" applyAlignment="1" applyProtection="1">
      <alignment horizontal="right" vertical="center"/>
      <protection locked="0"/>
    </xf>
    <xf numFmtId="0" fontId="36" fillId="6" borderId="29" xfId="0" applyFont="1" applyFill="1" applyBorder="1">
      <alignment vertical="center"/>
    </xf>
    <xf numFmtId="0" fontId="0" fillId="6" borderId="96" xfId="0" applyFill="1" applyBorder="1">
      <alignment vertical="center"/>
    </xf>
    <xf numFmtId="0" fontId="22" fillId="6" borderId="78" xfId="0" applyFont="1" applyFill="1" applyBorder="1">
      <alignment vertical="center"/>
    </xf>
    <xf numFmtId="0" fontId="0" fillId="6" borderId="0" xfId="0" applyFill="1">
      <alignment vertical="center"/>
    </xf>
    <xf numFmtId="0" fontId="54" fillId="6" borderId="101" xfId="0" applyFont="1" applyFill="1" applyBorder="1">
      <alignment vertical="center"/>
    </xf>
    <xf numFmtId="0" fontId="0" fillId="6" borderId="102" xfId="0" applyFill="1" applyBorder="1">
      <alignment vertical="center"/>
    </xf>
    <xf numFmtId="0" fontId="0" fillId="6" borderId="0" xfId="0" applyFill="1" applyBorder="1">
      <alignment vertical="center"/>
    </xf>
    <xf numFmtId="0" fontId="0" fillId="6" borderId="0" xfId="0">
      <alignment vertical="center"/>
    </xf>
    <xf numFmtId="0" fontId="29" fillId="6" borderId="96" xfId="0" applyFont="1" applyFill="1" applyBorder="1" applyAlignment="1" applyProtection="1">
      <alignment horizontal="left" vertical="center"/>
    </xf>
    <xf numFmtId="0" fontId="29" fillId="6" borderId="0" xfId="0" applyFont="1" applyFill="1" applyBorder="1" applyAlignment="1" applyProtection="1">
      <alignment horizontal="left" vertical="center"/>
    </xf>
    <xf numFmtId="3" fontId="40" fillId="41" borderId="21" xfId="11" applyFont="1" applyBorder="1">
      <alignment horizontal="right" vertical="center"/>
      <protection locked="0"/>
    </xf>
    <xf numFmtId="0" fontId="40" fillId="49" borderId="21" xfId="3" applyFont="1" applyFill="1" applyBorder="1">
      <alignment horizontal="center" vertical="center"/>
    </xf>
    <xf numFmtId="3" fontId="40" fillId="41" borderId="40" xfId="11" applyFont="1" applyBorder="1">
      <alignment horizontal="right" vertical="center"/>
      <protection locked="0"/>
    </xf>
    <xf numFmtId="0" fontId="40" fillId="49" borderId="26" xfId="3" applyFont="1" applyFill="1" applyBorder="1">
      <alignment horizontal="center" vertical="center"/>
    </xf>
    <xf numFmtId="3" fontId="40" fillId="41" borderId="23" xfId="11" applyFont="1" applyBorder="1">
      <alignment horizontal="right" vertical="center"/>
      <protection locked="0"/>
    </xf>
    <xf numFmtId="0" fontId="22" fillId="6" borderId="29" xfId="0" applyFont="1" applyFill="1" applyBorder="1" applyAlignment="1" applyProtection="1">
      <alignment horizontal="left" vertical="center"/>
    </xf>
    <xf numFmtId="3" fontId="22" fillId="6" borderId="85" xfId="30" applyFont="1" applyBorder="1">
      <alignment horizontal="right" vertical="center"/>
    </xf>
    <xf numFmtId="3" fontId="22" fillId="6" borderId="81" xfId="30" applyFont="1" applyBorder="1">
      <alignment horizontal="right" vertical="center"/>
    </xf>
    <xf numFmtId="3" fontId="40" fillId="41" borderId="22" xfId="11" applyFont="1" applyBorder="1">
      <alignment horizontal="right" vertical="center"/>
      <protection locked="0"/>
    </xf>
    <xf numFmtId="0" fontId="40" fillId="49" borderId="33" xfId="3" applyFont="1" applyFill="1" applyBorder="1">
      <alignment horizontal="center" vertical="center"/>
    </xf>
    <xf numFmtId="0" fontId="22" fillId="6" borderId="0" xfId="0" applyFont="1" applyFill="1" applyBorder="1" applyAlignment="1">
      <alignment vertical="center"/>
    </xf>
    <xf numFmtId="0" fontId="22" fillId="13" borderId="36" xfId="3" applyFont="1" applyBorder="1">
      <alignment horizontal="center" vertical="center"/>
    </xf>
    <xf numFmtId="0" fontId="40" fillId="6" borderId="0" xfId="0" applyFont="1" applyFill="1">
      <alignment vertical="center"/>
    </xf>
    <xf numFmtId="0" fontId="40" fillId="6" borderId="0" xfId="0" applyFont="1" applyFill="1" applyAlignment="1">
      <alignment horizontal="center" vertical="center"/>
    </xf>
    <xf numFmtId="0" fontId="40" fillId="6" borderId="96" xfId="0" applyFont="1" applyFill="1" applyBorder="1">
      <alignment vertical="center"/>
    </xf>
    <xf numFmtId="0" fontId="40" fillId="6" borderId="6" xfId="0" applyFont="1" applyBorder="1">
      <alignment vertical="center"/>
    </xf>
    <xf numFmtId="0" fontId="40" fillId="6" borderId="29" xfId="0" applyFont="1" applyBorder="1">
      <alignmen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3" fontId="22" fillId="43" borderId="72" xfId="6" applyFont="1" applyBorder="1">
      <alignment horizontal="right" vertical="center"/>
    </xf>
    <xf numFmtId="3" fontId="22" fillId="43" borderId="92" xfId="6" applyFont="1" applyBorder="1">
      <alignment horizontal="right" vertical="center"/>
    </xf>
    <xf numFmtId="3" fontId="22" fillId="43" borderId="62" xfId="6" applyFont="1" applyBorder="1">
      <alignment horizontal="right" vertical="center"/>
    </xf>
    <xf numFmtId="0" fontId="0" fillId="2" borderId="81" xfId="0" applyFont="1" applyFill="1" applyBorder="1" applyAlignment="1">
      <alignment horizontal="left" vertical="center"/>
    </xf>
    <xf numFmtId="0" fontId="0" fillId="2" borderId="33" xfId="0" applyFont="1" applyFill="1" applyBorder="1" applyAlignment="1">
      <alignment horizontal="left" vertical="center"/>
    </xf>
    <xf numFmtId="0" fontId="0" fillId="6" borderId="81"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0" fillId="6" borderId="76" xfId="0" applyFont="1" applyFill="1" applyBorder="1">
      <alignment vertical="center"/>
    </xf>
    <xf numFmtId="0" fontId="0" fillId="6" borderId="79" xfId="0" applyFill="1" applyBorder="1">
      <alignment vertical="center"/>
    </xf>
    <xf numFmtId="0" fontId="0" fillId="6" borderId="109" xfId="0" applyFill="1" applyBorder="1">
      <alignment vertical="center"/>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0" fillId="6" borderId="30" xfId="0" applyFont="1" applyFill="1" applyBorder="1" applyAlignment="1">
      <alignment horizontal="left" vertical="center"/>
    </xf>
    <xf numFmtId="0" fontId="22" fillId="6" borderId="76" xfId="0" applyFont="1" applyFill="1" applyBorder="1" applyAlignment="1" applyProtection="1">
      <alignment horizontal="left" vertical="center"/>
    </xf>
    <xf numFmtId="0" fontId="22" fillId="6" borderId="76" xfId="0" applyFont="1" applyFill="1" applyBorder="1" applyAlignment="1">
      <alignment vertical="center"/>
    </xf>
    <xf numFmtId="0" fontId="22" fillId="6" borderId="109" xfId="0" applyFont="1" applyFill="1" applyBorder="1">
      <alignment vertical="center"/>
    </xf>
    <xf numFmtId="0" fontId="22" fillId="43" borderId="92" xfId="9" applyFont="1" applyBorder="1">
      <alignment horizontal="left" vertical="center"/>
    </xf>
    <xf numFmtId="0" fontId="0" fillId="6" borderId="76" xfId="0" applyFill="1" applyBorder="1">
      <alignment vertical="center"/>
    </xf>
    <xf numFmtId="0" fontId="29" fillId="6" borderId="6" xfId="0" applyFont="1" applyFill="1" applyBorder="1" applyAlignment="1" applyProtection="1">
      <alignment horizontal="left" vertical="center"/>
    </xf>
    <xf numFmtId="0" fontId="40" fillId="6" borderId="29" xfId="0" applyFont="1" applyBorder="1" applyAlignment="1">
      <alignment horizontal="left" indent="1"/>
    </xf>
    <xf numFmtId="0" fontId="40" fillId="49" borderId="22" xfId="3" applyFont="1" applyFill="1" applyBorder="1">
      <alignment horizontal="center" vertical="center"/>
    </xf>
    <xf numFmtId="0" fontId="40" fillId="49" borderId="86" xfId="3" applyFont="1" applyFill="1" applyBorder="1">
      <alignment horizontal="center" vertical="center"/>
    </xf>
    <xf numFmtId="0" fontId="0" fillId="6" borderId="96" xfId="0" applyFont="1" applyFill="1" applyBorder="1">
      <alignment vertical="center"/>
    </xf>
    <xf numFmtId="0" fontId="29" fillId="6" borderId="76" xfId="0" applyFont="1" applyFill="1" applyBorder="1" applyAlignment="1" applyProtection="1">
      <alignment horizontal="left" vertical="center"/>
    </xf>
    <xf numFmtId="0" fontId="0" fillId="6" borderId="103" xfId="0" applyBorder="1">
      <alignment vertical="center"/>
    </xf>
    <xf numFmtId="0" fontId="40" fillId="6" borderId="105" xfId="0" applyFont="1" applyBorder="1">
      <alignment vertical="center"/>
    </xf>
    <xf numFmtId="0" fontId="40" fillId="6" borderId="108" xfId="0" applyFont="1" applyBorder="1">
      <alignment vertical="center"/>
    </xf>
    <xf numFmtId="0" fontId="0" fillId="6" borderId="102" xfId="0" applyBorder="1">
      <alignment vertical="center"/>
    </xf>
    <xf numFmtId="0" fontId="40" fillId="6" borderId="29" xfId="0" applyFont="1" applyFill="1" applyBorder="1" applyAlignment="1">
      <alignment horizontal="left" indent="1"/>
    </xf>
    <xf numFmtId="0" fontId="40" fillId="6" borderId="29" xfId="0" applyFont="1" applyFill="1" applyBorder="1" applyAlignment="1">
      <alignment horizontal="left"/>
    </xf>
    <xf numFmtId="0" fontId="40" fillId="6" borderId="100" xfId="0" applyFont="1" applyFill="1" applyBorder="1" applyAlignment="1" applyProtection="1">
      <alignment horizontal="left"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12"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9" xfId="0" applyFont="1" applyFill="1" applyBorder="1" applyProtection="1">
      <alignment vertical="center"/>
    </xf>
    <xf numFmtId="0" fontId="25" fillId="13" borderId="36" xfId="3" applyFont="1" applyBorder="1" applyAlignment="1">
      <alignment horizontal="center" vertical="center"/>
    </xf>
    <xf numFmtId="0" fontId="0" fillId="6" borderId="84" xfId="0" applyFont="1" applyFill="1" applyBorder="1" applyAlignment="1" applyProtection="1">
      <alignment horizontal="lef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3" fillId="6" borderId="0" xfId="0" applyFont="1" applyFill="1" applyBorder="1" applyAlignment="1" applyProtection="1">
      <alignment horizontal="left" vertical="center" indent="2"/>
    </xf>
    <xf numFmtId="0" fontId="53" fillId="6" borderId="0" xfId="0" applyFont="1" applyFill="1" applyBorder="1" applyAlignment="1" applyProtection="1">
      <alignment horizontal="center" vertical="center"/>
    </xf>
    <xf numFmtId="0" fontId="53" fillId="6" borderId="0" xfId="0" applyFont="1" applyBorder="1">
      <alignment vertical="center"/>
    </xf>
    <xf numFmtId="4" fontId="53"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58" fillId="6" borderId="76" xfId="116" applyFont="1" applyFill="1" applyBorder="1" applyAlignment="1" applyProtection="1">
      <alignment vertical="center"/>
    </xf>
    <xf numFmtId="0" fontId="22" fillId="6" borderId="76" xfId="0" applyFont="1" applyFill="1" applyBorder="1" applyProtection="1">
      <alignment vertical="center"/>
    </xf>
    <xf numFmtId="0" fontId="24" fillId="6" borderId="76" xfId="0" applyFont="1" applyFill="1" applyBorder="1">
      <alignment vertical="center"/>
    </xf>
    <xf numFmtId="0" fontId="20" fillId="6" borderId="76" xfId="0" applyFont="1" applyFill="1" applyBorder="1" applyAlignment="1" applyProtection="1"/>
    <xf numFmtId="0" fontId="22" fillId="6" borderId="115" xfId="0" applyFont="1" applyFill="1" applyBorder="1">
      <alignment vertical="center"/>
    </xf>
    <xf numFmtId="0" fontId="22" fillId="6" borderId="116" xfId="0" applyFont="1" applyFill="1" applyBorder="1">
      <alignment vertical="center"/>
    </xf>
    <xf numFmtId="0" fontId="22" fillId="6" borderId="76" xfId="0" applyFont="1" applyFill="1" applyBorder="1">
      <alignment vertical="center"/>
    </xf>
    <xf numFmtId="0" fontId="22" fillId="6" borderId="98" xfId="0" applyFont="1" applyFill="1" applyBorder="1">
      <alignment vertical="center"/>
    </xf>
    <xf numFmtId="0" fontId="37" fillId="6" borderId="76" xfId="0" applyFont="1" applyFill="1" applyBorder="1" applyAlignment="1">
      <alignment horizontal="center" vertical="center"/>
    </xf>
    <xf numFmtId="0" fontId="59" fillId="6" borderId="0" xfId="0" applyFont="1" applyFill="1" applyBorder="1" applyAlignment="1" applyProtection="1">
      <alignment horizontal="left" vertical="top"/>
    </xf>
    <xf numFmtId="0" fontId="24" fillId="6" borderId="84"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85"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81"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83" xfId="9" applyFont="1" applyBorder="1">
      <alignment horizontal="left" vertical="center"/>
    </xf>
    <xf numFmtId="3" fontId="22" fillId="43" borderId="93" xfId="6" applyFont="1" applyBorder="1">
      <alignment horizontal="right" vertical="center"/>
    </xf>
    <xf numFmtId="0" fontId="20" fillId="6" borderId="109" xfId="0" applyFont="1" applyFill="1" applyBorder="1" applyAlignment="1" applyProtection="1">
      <alignment vertical="center"/>
    </xf>
    <xf numFmtId="0" fontId="20" fillId="6" borderId="79" xfId="0" applyFont="1" applyFill="1" applyBorder="1" applyAlignment="1" applyProtection="1">
      <alignment vertical="center"/>
    </xf>
    <xf numFmtId="0" fontId="22" fillId="6" borderId="79" xfId="0" applyFont="1" applyFill="1" applyBorder="1" applyAlignment="1">
      <alignment vertical="center"/>
    </xf>
    <xf numFmtId="0" fontId="22" fillId="6" borderId="121" xfId="0" applyFont="1" applyFill="1" applyBorder="1" applyAlignment="1">
      <alignment vertical="center"/>
    </xf>
    <xf numFmtId="0" fontId="22" fillId="6" borderId="122" xfId="0" applyFont="1" applyFill="1" applyBorder="1" applyAlignment="1">
      <alignment vertical="center"/>
    </xf>
    <xf numFmtId="0" fontId="22" fillId="6" borderId="78" xfId="0" applyFont="1" applyFill="1" applyBorder="1" applyAlignment="1">
      <alignment vertical="center"/>
    </xf>
    <xf numFmtId="0" fontId="29" fillId="6" borderId="76" xfId="116" applyFill="1" applyBorder="1" applyAlignment="1" applyProtection="1">
      <alignment vertical="center"/>
    </xf>
    <xf numFmtId="0" fontId="24" fillId="6" borderId="76" xfId="0" applyFont="1" applyFill="1" applyBorder="1" applyAlignment="1">
      <alignment vertical="center"/>
    </xf>
    <xf numFmtId="0" fontId="20" fillId="6" borderId="76" xfId="0" applyFont="1" applyFill="1" applyBorder="1" applyAlignment="1" applyProtection="1">
      <alignment vertical="center"/>
    </xf>
    <xf numFmtId="0" fontId="22" fillId="6" borderId="115" xfId="0" applyFont="1" applyFill="1" applyBorder="1" applyAlignment="1">
      <alignment vertical="center"/>
    </xf>
    <xf numFmtId="0" fontId="22" fillId="6" borderId="116" xfId="0" applyFont="1" applyFill="1" applyBorder="1" applyAlignment="1">
      <alignment vertical="center"/>
    </xf>
    <xf numFmtId="0" fontId="22" fillId="6" borderId="76"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23" xfId="83" applyFont="1" applyFill="1" applyBorder="1" applyAlignment="1">
      <alignment horizontal="left" vertical="top"/>
    </xf>
    <xf numFmtId="0" fontId="25" fillId="6" borderId="29" xfId="83" applyFont="1" applyFill="1" applyBorder="1" applyAlignment="1">
      <alignment horizontal="left" vertical="top"/>
    </xf>
    <xf numFmtId="3" fontId="25" fillId="6" borderId="21" xfId="1" applyBorder="1" applyAlignment="1" applyProtection="1">
      <alignment horizontal="center" vertical="center"/>
    </xf>
    <xf numFmtId="3" fontId="25" fillId="6" borderId="57" xfId="1" applyBorder="1" applyAlignment="1" applyProtection="1">
      <alignment horizontal="center" vertical="center"/>
    </xf>
    <xf numFmtId="3" fontId="25" fillId="6" borderId="60" xfId="1" applyBorder="1" applyAlignment="1" applyProtection="1">
      <alignment horizontal="center" vertical="center"/>
    </xf>
    <xf numFmtId="3" fontId="25"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23"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59" fillId="6" borderId="76" xfId="0" applyFont="1" applyFill="1" applyBorder="1" applyAlignment="1" applyProtection="1">
      <alignment horizontal="left" vertical="top"/>
    </xf>
    <xf numFmtId="0" fontId="24" fillId="6" borderId="87"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96" xfId="0" applyFont="1" applyFill="1" applyBorder="1" applyAlignment="1" applyProtection="1">
      <alignment vertical="center"/>
    </xf>
    <xf numFmtId="0" fontId="0" fillId="13" borderId="127" xfId="3" applyFont="1" applyBorder="1">
      <alignment horizontal="center" vertical="center"/>
    </xf>
    <xf numFmtId="0" fontId="0" fillId="13" borderId="128" xfId="3" applyFont="1" applyBorder="1">
      <alignment horizontal="center" vertical="center"/>
    </xf>
    <xf numFmtId="0" fontId="0" fillId="13" borderId="129"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87" xfId="0" applyFill="1" applyBorder="1">
      <alignment vertical="center"/>
    </xf>
    <xf numFmtId="0" fontId="0" fillId="6" borderId="85"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92" xfId="0" applyFont="1" applyFill="1" applyBorder="1" applyAlignment="1">
      <alignment horizontal="center" wrapText="1"/>
    </xf>
    <xf numFmtId="0" fontId="0" fillId="6" borderId="93" xfId="0" applyFont="1" applyFill="1" applyBorder="1" applyAlignment="1">
      <alignment horizontal="center" wrapText="1"/>
    </xf>
    <xf numFmtId="0" fontId="25" fillId="6" borderId="130"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85" xfId="11" applyFont="1" applyBorder="1">
      <alignment horizontal="right" vertical="center"/>
      <protection locked="0"/>
    </xf>
    <xf numFmtId="3" fontId="0" fillId="6" borderId="85" xfId="30" applyFont="1" applyBorder="1">
      <alignment horizontal="right" vertical="center"/>
    </xf>
    <xf numFmtId="3" fontId="0" fillId="6" borderId="33" xfId="30" applyFont="1" applyBorder="1">
      <alignment horizontal="right" vertical="center"/>
    </xf>
    <xf numFmtId="0" fontId="0" fillId="2" borderId="79" xfId="0" applyFill="1" applyBorder="1">
      <alignment vertical="center"/>
    </xf>
    <xf numFmtId="0" fontId="0" fillId="13" borderId="87" xfId="3" applyFont="1" applyBorder="1">
      <alignment horizontal="center" vertical="center"/>
    </xf>
    <xf numFmtId="0" fontId="4" fillId="6" borderId="92" xfId="0" applyFont="1" applyBorder="1" applyAlignment="1">
      <alignment horizontal="center" vertical="center" wrapText="1"/>
    </xf>
    <xf numFmtId="0" fontId="4" fillId="6" borderId="72" xfId="0" applyFont="1" applyBorder="1" applyAlignment="1">
      <alignment horizontal="center" vertical="center" wrapText="1"/>
    </xf>
    <xf numFmtId="3" fontId="40" fillId="41" borderId="42" xfId="11" applyFont="1" applyBorder="1">
      <alignment horizontal="right" vertical="center"/>
      <protection locked="0"/>
    </xf>
    <xf numFmtId="0" fontId="0" fillId="6" borderId="30" xfId="0" applyFont="1" applyFill="1" applyBorder="1" applyAlignment="1" applyProtection="1">
      <alignment horizontal="left" vertical="center" indent="1"/>
    </xf>
    <xf numFmtId="0" fontId="22" fillId="6" borderId="30" xfId="0" applyFont="1" applyFill="1" applyBorder="1" applyProtection="1">
      <alignment vertical="center"/>
    </xf>
    <xf numFmtId="0" fontId="40" fillId="6" borderId="39" xfId="0" applyFont="1" applyBorder="1" applyAlignment="1">
      <alignment horizontal="left" vertical="center" wrapText="1"/>
    </xf>
    <xf numFmtId="0" fontId="22" fillId="6" borderId="95" xfId="0" applyFont="1" applyFill="1" applyBorder="1">
      <alignment vertical="center"/>
    </xf>
    <xf numFmtId="0" fontId="24" fillId="6" borderId="92" xfId="0" applyFont="1" applyFill="1" applyBorder="1" applyAlignment="1" applyProtection="1">
      <alignment horizontal="center" wrapText="1"/>
    </xf>
    <xf numFmtId="0" fontId="38"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83" xfId="0" applyFont="1" applyFill="1" applyBorder="1">
      <alignment vertical="center"/>
    </xf>
    <xf numFmtId="0" fontId="24" fillId="6" borderId="93" xfId="0" applyFont="1" applyFill="1" applyBorder="1" applyAlignment="1" applyProtection="1">
      <alignment horizontal="center" wrapText="1"/>
    </xf>
    <xf numFmtId="0" fontId="20" fillId="6" borderId="83" xfId="0" applyFont="1" applyFill="1" applyBorder="1" applyAlignment="1"/>
    <xf numFmtId="0" fontId="0" fillId="6" borderId="29" xfId="0" applyFill="1" applyBorder="1" applyAlignment="1">
      <alignment horizontal="left" vertical="center" indent="1"/>
    </xf>
    <xf numFmtId="0" fontId="0" fillId="6" borderId="29" xfId="0" applyFill="1" applyBorder="1">
      <alignment vertical="center"/>
    </xf>
    <xf numFmtId="0" fontId="25" fillId="13" borderId="21" xfId="3" applyFont="1" applyBorder="1" applyAlignment="1">
      <alignment horizontal="center" vertical="center"/>
    </xf>
    <xf numFmtId="0" fontId="23" fillId="6" borderId="76" xfId="0" applyFont="1" applyFill="1" applyBorder="1" applyAlignment="1" applyProtection="1">
      <alignment horizontal="left" vertical="center"/>
    </xf>
    <xf numFmtId="0" fontId="40" fillId="6" borderId="132" xfId="0" applyFont="1" applyFill="1" applyBorder="1" applyAlignment="1">
      <alignment horizontal="left"/>
    </xf>
    <xf numFmtId="0" fontId="25" fillId="6" borderId="0" xfId="0" applyFont="1" applyFill="1" applyBorder="1" applyAlignment="1">
      <alignment horizontal="left" indent="2"/>
    </xf>
    <xf numFmtId="0" fontId="55" fillId="6" borderId="29" xfId="0" applyFont="1" applyFill="1" applyBorder="1" applyAlignment="1">
      <alignment horizontal="left" indent="2"/>
    </xf>
    <xf numFmtId="0" fontId="40" fillId="49" borderId="27" xfId="3" applyFont="1" applyFill="1" applyBorder="1">
      <alignment horizontal="center" vertical="center"/>
    </xf>
    <xf numFmtId="0" fontId="25" fillId="6" borderId="79" xfId="0" applyFont="1" applyFill="1" applyBorder="1" applyAlignment="1">
      <alignment horizontal="left" indent="2"/>
    </xf>
    <xf numFmtId="0" fontId="22" fillId="6" borderId="0" xfId="0" applyFont="1" applyFill="1" applyBorder="1" applyAlignment="1">
      <alignment horizontal="center" vertical="center" wrapText="1"/>
    </xf>
    <xf numFmtId="0" fontId="0" fillId="41" borderId="85"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10" xfId="0" applyFont="1" applyFill="1" applyBorder="1" applyAlignment="1" applyProtection="1"/>
    <xf numFmtId="0" fontId="29" fillId="6" borderId="97" xfId="116" applyFont="1" applyFill="1" applyBorder="1" applyAlignment="1" applyProtection="1">
      <alignment vertical="center"/>
    </xf>
    <xf numFmtId="0" fontId="29" fillId="6" borderId="97" xfId="116" applyFill="1" applyBorder="1" applyAlignment="1" applyProtection="1">
      <alignment vertical="center"/>
    </xf>
    <xf numFmtId="0" fontId="20" fillId="6" borderId="83" xfId="0" applyFont="1" applyFill="1" applyBorder="1" applyAlignment="1" applyProtection="1"/>
    <xf numFmtId="0" fontId="22" fillId="6" borderId="113" xfId="0" applyFont="1" applyFill="1" applyBorder="1">
      <alignment vertical="center"/>
    </xf>
    <xf numFmtId="0" fontId="22" fillId="6" borderId="114" xfId="0" applyFont="1" applyFill="1" applyBorder="1">
      <alignment vertical="center"/>
    </xf>
    <xf numFmtId="0" fontId="0" fillId="6" borderId="29" xfId="3" applyFont="1" applyFill="1" applyBorder="1" applyAlignment="1">
      <alignment horizontal="left" vertical="center"/>
    </xf>
    <xf numFmtId="0" fontId="0" fillId="6" borderId="42" xfId="0" applyFont="1" applyFill="1" applyBorder="1" applyAlignment="1" applyProtection="1">
      <alignment horizontal="left" vertical="center"/>
    </xf>
    <xf numFmtId="0" fontId="24" fillId="6" borderId="76" xfId="0" applyFont="1" applyFill="1" applyBorder="1" applyProtection="1">
      <alignment vertical="center"/>
    </xf>
    <xf numFmtId="0" fontId="22" fillId="6" borderId="84" xfId="0" applyFont="1" applyFill="1" applyBorder="1" applyProtection="1">
      <alignment vertical="center"/>
    </xf>
    <xf numFmtId="0" fontId="22" fillId="6" borderId="29" xfId="0" applyFont="1" applyFill="1" applyBorder="1" applyProtection="1">
      <alignment vertical="center"/>
    </xf>
    <xf numFmtId="0" fontId="22" fillId="6" borderId="81"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84"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81"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2" fillId="6" borderId="30" xfId="2" applyFont="1" applyBorder="1">
      <alignment horizontal="center" vertical="center"/>
    </xf>
    <xf numFmtId="0" fontId="0" fillId="6" borderId="0" xfId="0" applyFont="1" applyBorder="1" applyAlignment="1">
      <alignment horizontal="left" vertical="center" wrapText="1"/>
    </xf>
    <xf numFmtId="0" fontId="0" fillId="6" borderId="76" xfId="0" applyFont="1" applyBorder="1" applyAlignment="1">
      <alignment horizontal="left" vertical="center" wrapText="1"/>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6" borderId="76" xfId="0" applyFont="1" applyFill="1" applyBorder="1" applyAlignment="1">
      <alignment horizontal="center" vertical="center"/>
    </xf>
    <xf numFmtId="3" fontId="0" fillId="13" borderId="84"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84" xfId="0" applyFont="1" applyFill="1" applyBorder="1" applyAlignment="1">
      <alignment horizontal="center" vertical="center"/>
    </xf>
    <xf numFmtId="0" fontId="0" fillId="2" borderId="84" xfId="0" applyFont="1" applyFill="1" applyBorder="1" applyAlignment="1">
      <alignment horizontal="left" vertical="center" wrapText="1"/>
    </xf>
    <xf numFmtId="49" fontId="0" fillId="41" borderId="30" xfId="19" applyFont="1" applyBorder="1">
      <alignment vertical="center"/>
      <protection locked="0"/>
    </xf>
    <xf numFmtId="0" fontId="0" fillId="2" borderId="84" xfId="0" applyFont="1" applyFill="1" applyBorder="1">
      <alignment vertical="center"/>
    </xf>
    <xf numFmtId="0" fontId="0" fillId="6" borderId="92" xfId="5" applyFont="1" applyBorder="1" applyAlignment="1">
      <alignment horizontal="center" vertical="center" wrapText="1"/>
    </xf>
    <xf numFmtId="0" fontId="0" fillId="6" borderId="93" xfId="5" applyFont="1" applyBorder="1" applyAlignment="1">
      <alignment horizontal="center" vertical="center" wrapText="1"/>
    </xf>
    <xf numFmtId="0" fontId="22" fillId="52" borderId="29" xfId="0" applyFont="1" applyFill="1" applyBorder="1" applyAlignment="1">
      <alignment vertical="center"/>
    </xf>
    <xf numFmtId="0" fontId="25" fillId="6" borderId="123" xfId="83" applyFont="1" applyFill="1" applyBorder="1" applyAlignment="1">
      <alignment horizontal="left" vertical="top" indent="1"/>
    </xf>
    <xf numFmtId="0" fontId="40" fillId="49" borderId="85" xfId="3" applyFont="1" applyFill="1" applyBorder="1">
      <alignment horizontal="center" vertical="center"/>
    </xf>
    <xf numFmtId="0" fontId="25" fillId="0" borderId="29" xfId="0" applyFont="1" applyFill="1" applyBorder="1" applyAlignment="1">
      <alignment horizontal="left"/>
    </xf>
    <xf numFmtId="0" fontId="25" fillId="0" borderId="30" xfId="0" applyFont="1" applyFill="1" applyBorder="1" applyAlignment="1">
      <alignment horizontal="left"/>
    </xf>
    <xf numFmtId="0" fontId="0" fillId="6" borderId="95" xfId="0" applyFont="1" applyFill="1" applyBorder="1">
      <alignment vertical="center"/>
    </xf>
    <xf numFmtId="0" fontId="20" fillId="6" borderId="110" xfId="4" applyFont="1" applyFill="1" applyBorder="1" applyAlignment="1"/>
    <xf numFmtId="0" fontId="22" fillId="6" borderId="78" xfId="0" applyFont="1" applyFill="1" applyBorder="1" applyProtection="1">
      <alignment vertical="center"/>
    </xf>
    <xf numFmtId="0" fontId="24" fillId="6" borderId="86" xfId="5" applyFont="1" applyBorder="1" applyAlignment="1">
      <alignment horizontal="center" vertical="center" wrapText="1"/>
    </xf>
    <xf numFmtId="0" fontId="24" fillId="6" borderId="47" xfId="5" applyFont="1" applyBorder="1" applyAlignment="1">
      <alignment horizontal="center" vertical="center" wrapText="1"/>
    </xf>
    <xf numFmtId="0" fontId="22" fillId="6" borderId="22" xfId="0" applyFont="1" applyFill="1" applyBorder="1" applyAlignment="1" applyProtection="1">
      <alignment horizontal="center" vertical="center"/>
    </xf>
    <xf numFmtId="0" fontId="22" fillId="6" borderId="79" xfId="0" applyFont="1" applyFill="1" applyBorder="1" applyAlignment="1" applyProtection="1">
      <alignment horizontal="center" vertical="center"/>
    </xf>
    <xf numFmtId="0" fontId="20" fillId="6" borderId="3" xfId="4" applyFont="1" applyFill="1" applyBorder="1" applyAlignment="1" applyProtection="1"/>
    <xf numFmtId="0" fontId="20" fillId="6" borderId="76" xfId="0" applyFont="1" applyFill="1" applyBorder="1" applyAlignment="1">
      <alignment vertical="center"/>
    </xf>
    <xf numFmtId="3" fontId="22" fillId="6" borderId="76" xfId="30" applyFont="1" applyFill="1" applyBorder="1" applyAlignment="1">
      <alignment horizontal="right" vertical="center"/>
    </xf>
    <xf numFmtId="0" fontId="24" fillId="6" borderId="76" xfId="0" applyFont="1" applyFill="1" applyBorder="1" applyAlignment="1" applyProtection="1">
      <alignment vertical="center"/>
    </xf>
    <xf numFmtId="0" fontId="22" fillId="6" borderId="109" xfId="0" applyFont="1" applyFill="1" applyBorder="1" applyProtection="1">
      <alignment vertical="center"/>
    </xf>
    <xf numFmtId="0" fontId="22" fillId="6" borderId="84"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7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79" xfId="0" applyFont="1" applyFill="1" applyBorder="1" applyAlignment="1">
      <alignment horizontal="left" vertical="center"/>
    </xf>
    <xf numFmtId="0" fontId="24" fillId="6" borderId="92"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2" xfId="0" applyFont="1" applyFill="1" applyBorder="1" applyAlignment="1">
      <alignment horizontal="center" vertical="center"/>
    </xf>
    <xf numFmtId="0" fontId="24" fillId="6" borderId="93" xfId="0" applyFont="1" applyFill="1" applyBorder="1" applyAlignment="1">
      <alignment horizontal="center" vertical="center"/>
    </xf>
    <xf numFmtId="0" fontId="38" fillId="6" borderId="76" xfId="0" applyFont="1" applyFill="1" applyBorder="1" applyAlignment="1">
      <alignment horizontal="center" vertical="center"/>
    </xf>
    <xf numFmtId="0" fontId="38" fillId="6" borderId="0" xfId="0" applyFont="1" applyFill="1" applyBorder="1" applyAlignment="1">
      <alignment horizontal="center" vertical="center"/>
    </xf>
    <xf numFmtId="0" fontId="38" fillId="6" borderId="79" xfId="0" applyFont="1" applyFill="1" applyBorder="1" applyAlignment="1">
      <alignment horizontal="center" vertical="center"/>
    </xf>
    <xf numFmtId="0" fontId="0" fillId="2" borderId="81"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78" xfId="0" applyFill="1" applyBorder="1">
      <alignment vertical="center"/>
    </xf>
    <xf numFmtId="0" fontId="22" fillId="6" borderId="22" xfId="0" applyFont="1" applyFill="1" applyBorder="1" applyAlignment="1" applyProtection="1">
      <alignment horizontal="center" vertical="center"/>
    </xf>
    <xf numFmtId="3" fontId="0" fillId="6" borderId="0" xfId="3" applyNumberFormat="1" applyFont="1" applyFill="1" applyBorder="1">
      <alignment horizontal="center" vertical="center"/>
    </xf>
    <xf numFmtId="0" fontId="25" fillId="6" borderId="29"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3" borderId="36" xfId="3" applyNumberFormat="1" applyFont="1" applyBorder="1">
      <alignment horizontal="center" vertical="center"/>
    </xf>
    <xf numFmtId="0" fontId="0" fillId="6" borderId="79" xfId="0" applyFont="1" applyBorder="1">
      <alignment vertical="center"/>
    </xf>
    <xf numFmtId="0" fontId="0" fillId="2" borderId="83" xfId="0" applyFont="1" applyFill="1" applyBorder="1">
      <alignment vertical="center"/>
    </xf>
    <xf numFmtId="0" fontId="0" fillId="6" borderId="76" xfId="0" applyFont="1" applyFill="1" applyBorder="1" applyAlignment="1">
      <alignment vertical="center"/>
    </xf>
    <xf numFmtId="0" fontId="22" fillId="13" borderId="29" xfId="3" applyFont="1" applyBorder="1" applyAlignment="1" applyProtection="1">
      <alignment vertical="center" wrapText="1"/>
    </xf>
    <xf numFmtId="0" fontId="22" fillId="13" borderId="30" xfId="3" applyFont="1" applyBorder="1" applyAlignment="1" applyProtection="1">
      <alignment vertical="center"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0" borderId="53" xfId="0" applyFont="1" applyFill="1" applyBorder="1" applyAlignment="1">
      <alignment horizontal="center" vertical="center" wrapText="1"/>
    </xf>
    <xf numFmtId="0" fontId="24" fillId="13" borderId="26" xfId="3" applyFont="1" applyBorder="1">
      <alignment horizontal="center" vertical="center"/>
    </xf>
    <xf numFmtId="0" fontId="24" fillId="13" borderId="27" xfId="3" applyFont="1" applyBorder="1">
      <alignment horizontal="center" vertical="center"/>
    </xf>
    <xf numFmtId="0" fontId="40"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0" fontId="22" fillId="6" borderId="22" xfId="0" applyFont="1" applyFill="1" applyBorder="1" applyAlignment="1" applyProtection="1">
      <alignment horizontal="center" vertical="center"/>
    </xf>
    <xf numFmtId="3" fontId="22" fillId="43" borderId="90" xfId="6" applyFont="1" applyBorder="1">
      <alignment horizontal="right" vertical="center"/>
    </xf>
    <xf numFmtId="3" fontId="25" fillId="6" borderId="26" xfId="1" applyBorder="1" applyAlignment="1" applyProtection="1">
      <alignment horizontal="center" vertical="center"/>
    </xf>
    <xf numFmtId="0" fontId="0" fillId="2" borderId="48" xfId="0" applyFont="1" applyFill="1" applyBorder="1" applyAlignment="1">
      <alignment horizontal="left" vertical="center"/>
    </xf>
    <xf numFmtId="0" fontId="0" fillId="14" borderId="21" xfId="26" applyFont="1" applyBorder="1">
      <alignment horizontal="center" vertical="center" wrapText="1"/>
      <protection locked="0"/>
    </xf>
    <xf numFmtId="0" fontId="0" fillId="6" borderId="30" xfId="0" applyBorder="1">
      <alignment vertical="center"/>
    </xf>
    <xf numFmtId="3" fontId="25" fillId="6" borderId="30" xfId="1" applyBorder="1" applyAlignment="1" applyProtection="1">
      <alignment horizontal="left" vertical="center"/>
    </xf>
    <xf numFmtId="0" fontId="29" fillId="6" borderId="96" xfId="116" applyFont="1" applyFill="1" applyBorder="1" applyAlignment="1" applyProtection="1">
      <alignment horizontal="left" vertical="center"/>
    </xf>
    <xf numFmtId="0" fontId="20" fillId="51" borderId="110" xfId="0" applyFont="1" applyFill="1" applyBorder="1" applyAlignment="1" applyProtection="1"/>
    <xf numFmtId="0" fontId="22" fillId="51" borderId="83" xfId="0" applyFont="1" applyFill="1" applyBorder="1">
      <alignment vertical="center"/>
    </xf>
    <xf numFmtId="0" fontId="0" fillId="2" borderId="76" xfId="0" applyFont="1" applyFill="1" applyBorder="1">
      <alignment vertical="center"/>
    </xf>
    <xf numFmtId="0" fontId="20" fillId="2" borderId="96" xfId="0" applyFont="1" applyFill="1" applyBorder="1" applyAlignment="1" applyProtection="1"/>
    <xf numFmtId="0" fontId="22" fillId="2" borderId="96" xfId="0" applyFont="1" applyFill="1" applyBorder="1">
      <alignment vertical="center"/>
    </xf>
    <xf numFmtId="0" fontId="38" fillId="6" borderId="83" xfId="0" applyFont="1" applyBorder="1" applyAlignment="1">
      <alignment horizontal="left" vertical="center" wrapText="1"/>
    </xf>
    <xf numFmtId="0" fontId="38" fillId="6" borderId="93" xfId="0" applyFont="1" applyBorder="1" applyAlignment="1">
      <alignment horizontal="center" vertical="center" wrapText="1"/>
    </xf>
    <xf numFmtId="0" fontId="0" fillId="2" borderId="96" xfId="0" applyFill="1" applyBorder="1">
      <alignment vertical="center"/>
    </xf>
    <xf numFmtId="0" fontId="0" fillId="2" borderId="84" xfId="0" applyFill="1" applyBorder="1">
      <alignment vertical="center"/>
    </xf>
    <xf numFmtId="0" fontId="24" fillId="6" borderId="83" xfId="0" applyFont="1" applyBorder="1" applyAlignment="1">
      <alignment vertical="center" wrapText="1"/>
    </xf>
    <xf numFmtId="0" fontId="0" fillId="2" borderId="109" xfId="0" applyFill="1" applyBorder="1">
      <alignment vertical="center"/>
    </xf>
    <xf numFmtId="0" fontId="0" fillId="2" borderId="79" xfId="0" applyFill="1" applyBorder="1" applyAlignment="1">
      <alignment horizontal="center" vertical="center"/>
    </xf>
    <xf numFmtId="0" fontId="0" fillId="6" borderId="79" xfId="0" applyFont="1" applyFill="1" applyBorder="1" applyAlignment="1">
      <alignment horizontal="center"/>
    </xf>
    <xf numFmtId="0" fontId="38" fillId="6" borderId="83" xfId="0" applyFont="1" applyBorder="1" applyAlignment="1">
      <alignment horizontal="center" vertical="center" wrapText="1"/>
    </xf>
    <xf numFmtId="0" fontId="0" fillId="2" borderId="84" xfId="0" applyFill="1" applyBorder="1" applyAlignment="1">
      <alignment horizontal="center" vertical="center"/>
    </xf>
    <xf numFmtId="0" fontId="0" fillId="6" borderId="83" xfId="0" applyFont="1" applyFill="1" applyBorder="1" applyAlignment="1">
      <alignment horizontal="center"/>
    </xf>
    <xf numFmtId="0" fontId="32" fillId="6" borderId="76" xfId="0" applyFont="1" applyFill="1" applyBorder="1" applyAlignment="1" applyProtection="1">
      <alignment horizontal="left"/>
    </xf>
    <xf numFmtId="0" fontId="32" fillId="6" borderId="76" xfId="0" applyFont="1" applyFill="1" applyBorder="1" applyAlignment="1" applyProtection="1">
      <alignment vertical="center"/>
    </xf>
    <xf numFmtId="0" fontId="32" fillId="6" borderId="76" xfId="0" applyFont="1" applyFill="1" applyBorder="1" applyAlignment="1">
      <alignment vertical="center"/>
    </xf>
    <xf numFmtId="0" fontId="32" fillId="6" borderId="76" xfId="0" applyFont="1" applyBorder="1" applyAlignment="1">
      <alignment vertical="center"/>
    </xf>
    <xf numFmtId="0" fontId="0" fillId="6" borderId="76" xfId="0" applyFont="1" applyFill="1" applyBorder="1" applyAlignment="1" applyProtection="1">
      <alignment horizontal="left" vertical="center"/>
    </xf>
    <xf numFmtId="0" fontId="0" fillId="6" borderId="76" xfId="0" applyFont="1" applyFill="1" applyBorder="1" applyAlignment="1" applyProtection="1">
      <alignment vertical="center"/>
    </xf>
    <xf numFmtId="0" fontId="0" fillId="6" borderId="109" xfId="0" applyFont="1" applyFill="1" applyBorder="1" applyAlignment="1" applyProtection="1">
      <alignment vertical="center"/>
    </xf>
    <xf numFmtId="0" fontId="44" fillId="2" borderId="109" xfId="0" applyFont="1" applyFill="1" applyBorder="1" applyAlignment="1">
      <alignment vertical="center"/>
    </xf>
    <xf numFmtId="0" fontId="24" fillId="6" borderId="96" xfId="0" applyFont="1" applyFill="1" applyBorder="1" applyAlignment="1" applyProtection="1">
      <alignment vertical="center"/>
    </xf>
    <xf numFmtId="3" fontId="22" fillId="6" borderId="81" xfId="30" applyFont="1" applyFill="1" applyBorder="1" applyAlignment="1">
      <alignment horizontal="right" vertical="center"/>
    </xf>
    <xf numFmtId="0" fontId="24" fillId="6" borderId="109" xfId="0" applyFont="1" applyFill="1" applyBorder="1" applyAlignment="1" applyProtection="1">
      <alignment vertical="center"/>
    </xf>
    <xf numFmtId="0" fontId="22" fillId="6" borderId="109" xfId="0" applyFont="1" applyFill="1" applyBorder="1" applyAlignment="1" applyProtection="1">
      <alignment horizontal="left" vertical="center"/>
    </xf>
    <xf numFmtId="170" fontId="22" fillId="42" borderId="81" xfId="13" applyFont="1" applyBorder="1">
      <alignment vertical="center"/>
      <protection locked="0"/>
    </xf>
    <xf numFmtId="170" fontId="22" fillId="42" borderId="36" xfId="13" applyFont="1" applyBorder="1">
      <alignmen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134" xfId="3" applyFont="1" applyBorder="1" applyAlignment="1" applyProtection="1">
      <alignment vertical="center" wrapText="1"/>
    </xf>
    <xf numFmtId="0" fontId="22" fillId="13" borderId="37"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137"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37" xfId="0" applyFont="1" applyFill="1" applyBorder="1" applyAlignment="1">
      <alignment vertical="center"/>
    </xf>
    <xf numFmtId="0" fontId="29" fillId="6" borderId="143" xfId="116" applyFill="1" applyBorder="1" applyAlignment="1">
      <alignment vertical="center"/>
    </xf>
    <xf numFmtId="0" fontId="22" fillId="6" borderId="137" xfId="0" applyFont="1" applyFill="1" applyBorder="1">
      <alignment vertical="center"/>
    </xf>
    <xf numFmtId="3" fontId="22" fillId="41" borderId="144" xfId="11" applyFont="1" applyBorder="1">
      <alignment horizontal="right" vertical="center"/>
      <protection locked="0"/>
    </xf>
    <xf numFmtId="0" fontId="29" fillId="6" borderId="137" xfId="116" applyFill="1" applyBorder="1" applyAlignment="1">
      <alignment vertical="center"/>
    </xf>
    <xf numFmtId="0" fontId="22" fillId="6" borderId="145" xfId="3" applyFont="1" applyFill="1" applyBorder="1" applyAlignment="1" applyProtection="1">
      <alignment horizontal="center" vertical="center" wrapText="1"/>
    </xf>
    <xf numFmtId="0" fontId="22" fillId="6" borderId="22" xfId="0" applyFont="1" applyFill="1" applyBorder="1" applyAlignment="1" applyProtection="1">
      <alignment horizontal="center" vertical="center"/>
    </xf>
    <xf numFmtId="0" fontId="22" fillId="6" borderId="145" xfId="0" applyFont="1" applyFill="1" applyBorder="1" applyAlignment="1">
      <alignment vertical="center"/>
    </xf>
    <xf numFmtId="0" fontId="0" fillId="2" borderId="145" xfId="0" applyFill="1" applyBorder="1">
      <alignment vertical="center"/>
    </xf>
    <xf numFmtId="0" fontId="22" fillId="6" borderId="137"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137" xfId="0" applyFill="1" applyBorder="1">
      <alignment vertical="center"/>
    </xf>
    <xf numFmtId="0" fontId="40" fillId="49" borderId="92" xfId="3" applyFont="1" applyFill="1" applyBorder="1">
      <alignment horizontal="center" vertical="center"/>
    </xf>
    <xf numFmtId="0" fontId="40" fillId="49" borderId="93" xfId="3" applyFont="1" applyFill="1" applyBorder="1">
      <alignment horizontal="center" vertical="center"/>
    </xf>
    <xf numFmtId="0" fontId="23" fillId="6" borderId="137" xfId="0" applyFont="1" applyFill="1" applyBorder="1" applyAlignment="1" applyProtection="1">
      <alignment vertical="center"/>
    </xf>
    <xf numFmtId="0" fontId="0" fillId="6" borderId="137" xfId="0" applyFill="1" applyBorder="1" applyAlignment="1">
      <alignment vertical="center"/>
    </xf>
    <xf numFmtId="0" fontId="20" fillId="6" borderId="152" xfId="0" applyFont="1" applyFill="1" applyBorder="1" applyAlignment="1"/>
    <xf numFmtId="0" fontId="20" fillId="6" borderId="149" xfId="0" applyFont="1" applyFill="1" applyBorder="1" applyAlignment="1">
      <alignment vertical="center"/>
    </xf>
    <xf numFmtId="0" fontId="24" fillId="6" borderId="149" xfId="0" applyFont="1" applyFill="1" applyBorder="1" applyAlignment="1">
      <alignment vertical="center"/>
    </xf>
    <xf numFmtId="0" fontId="22" fillId="6" borderId="137" xfId="114" applyFont="1" applyFill="1" applyBorder="1" applyAlignment="1">
      <alignment vertical="center"/>
    </xf>
    <xf numFmtId="0" fontId="24" fillId="6" borderId="151" xfId="0" applyFont="1" applyFill="1" applyBorder="1" applyAlignment="1">
      <alignment horizontal="center" wrapText="1"/>
    </xf>
    <xf numFmtId="0" fontId="22" fillId="6" borderId="153" xfId="0" applyFont="1" applyFill="1" applyBorder="1" applyAlignment="1">
      <alignment vertical="center"/>
    </xf>
    <xf numFmtId="0" fontId="22" fillId="6" borderId="150" xfId="0" applyFont="1" applyFill="1" applyBorder="1" applyAlignment="1" applyProtection="1">
      <alignment horizontal="center" vertical="center" wrapText="1"/>
    </xf>
    <xf numFmtId="0" fontId="22" fillId="6" borderId="150" xfId="0" applyFont="1" applyFill="1" applyBorder="1" applyAlignment="1">
      <alignment horizontal="right" vertical="center"/>
    </xf>
    <xf numFmtId="0" fontId="22" fillId="6" borderId="150" xfId="0" applyFont="1" applyFill="1" applyBorder="1" applyAlignment="1">
      <alignment vertical="center"/>
    </xf>
    <xf numFmtId="0" fontId="20" fillId="6" borderId="156" xfId="0" applyFont="1" applyFill="1" applyBorder="1" applyAlignment="1">
      <alignment vertical="center"/>
    </xf>
    <xf numFmtId="0" fontId="24" fillId="6" borderId="156" xfId="0" applyFont="1" applyFill="1" applyBorder="1" applyAlignment="1">
      <alignment vertical="center"/>
    </xf>
    <xf numFmtId="171" fontId="22" fillId="6" borderId="137" xfId="53" applyFont="1" applyFill="1" applyBorder="1">
      <alignment horizontal="right" vertical="center"/>
    </xf>
    <xf numFmtId="0" fontId="22" fillId="6" borderId="156" xfId="3" applyFont="1" applyFill="1" applyBorder="1" applyAlignment="1" applyProtection="1">
      <alignment horizontal="center" vertical="center" wrapText="1"/>
    </xf>
    <xf numFmtId="3" fontId="22" fillId="13" borderId="162" xfId="3" applyNumberFormat="1" applyFont="1" applyBorder="1">
      <alignment horizontal="center" vertical="center"/>
    </xf>
    <xf numFmtId="3" fontId="22" fillId="13" borderId="161" xfId="3" applyNumberFormat="1" applyFont="1" applyBorder="1">
      <alignment horizontal="center" vertical="center"/>
    </xf>
    <xf numFmtId="3" fontId="22" fillId="13" borderId="164" xfId="3" applyNumberFormat="1" applyFont="1" applyBorder="1">
      <alignment horizontal="center" vertical="center"/>
    </xf>
    <xf numFmtId="0" fontId="24" fillId="6" borderId="137" xfId="0" applyFont="1" applyFill="1" applyBorder="1" applyAlignment="1" applyProtection="1">
      <alignment horizontal="left" vertical="center"/>
    </xf>
    <xf numFmtId="0" fontId="0" fillId="6" borderId="136" xfId="0" applyFont="1" applyFill="1" applyBorder="1" applyAlignment="1" applyProtection="1">
      <alignment horizontal="left" vertical="center" indent="1"/>
    </xf>
    <xf numFmtId="0" fontId="0" fillId="2" borderId="168" xfId="0" applyFill="1" applyBorder="1" applyAlignment="1">
      <alignment horizontal="left" vertical="center" indent="2"/>
    </xf>
    <xf numFmtId="0" fontId="0" fillId="2" borderId="167" xfId="0" applyFill="1" applyBorder="1" applyAlignment="1">
      <alignment horizontal="left" vertical="center" indent="2"/>
    </xf>
    <xf numFmtId="0" fontId="0" fillId="2" borderId="29" xfId="0" applyFill="1" applyBorder="1" applyAlignment="1">
      <alignment horizontal="left" vertical="center" indent="4"/>
    </xf>
    <xf numFmtId="0" fontId="0" fillId="2" borderId="29" xfId="0" applyFill="1" applyBorder="1" applyAlignment="1">
      <alignment horizontal="left" vertical="center" indent="2"/>
    </xf>
    <xf numFmtId="0" fontId="0" fillId="2" borderId="169" xfId="0" applyFill="1" applyBorder="1" applyAlignment="1">
      <alignment horizontal="left" vertical="center" indent="2"/>
    </xf>
    <xf numFmtId="0" fontId="0" fillId="6" borderId="157" xfId="0" applyFont="1" applyFill="1" applyBorder="1">
      <alignment vertical="center"/>
    </xf>
    <xf numFmtId="0" fontId="24" fillId="6" borderId="170" xfId="0" applyFont="1" applyFill="1" applyBorder="1" applyAlignment="1" applyProtection="1">
      <alignment horizontal="center" wrapText="1"/>
    </xf>
    <xf numFmtId="0" fontId="24" fillId="13" borderId="170" xfId="3" applyFont="1" applyBorder="1" applyAlignment="1">
      <alignment horizontal="center" vertical="center"/>
    </xf>
    <xf numFmtId="0" fontId="22" fillId="6" borderId="23" xfId="0" applyNumberFormat="1" applyFont="1" applyBorder="1">
      <alignment vertical="center"/>
    </xf>
    <xf numFmtId="3" fontId="22" fillId="13" borderId="157" xfId="3" applyNumberFormat="1" applyFont="1" applyBorder="1">
      <alignment horizontal="center" vertical="center"/>
    </xf>
    <xf numFmtId="0" fontId="22" fillId="6" borderId="156" xfId="0" applyFont="1" applyFill="1" applyBorder="1" applyAlignment="1" applyProtection="1">
      <alignment horizontal="center" vertical="center"/>
    </xf>
    <xf numFmtId="0" fontId="24" fillId="6" borderId="157" xfId="0" applyFont="1" applyFill="1" applyBorder="1">
      <alignment vertical="center"/>
    </xf>
    <xf numFmtId="0" fontId="22" fillId="6" borderId="156" xfId="0" applyFont="1" applyFill="1" applyBorder="1">
      <alignment vertical="center"/>
    </xf>
    <xf numFmtId="0" fontId="0" fillId="6" borderId="156" xfId="0" applyFill="1" applyBorder="1">
      <alignment vertical="center"/>
    </xf>
    <xf numFmtId="0" fontId="23" fillId="6" borderId="171" xfId="0" applyFont="1" applyFill="1" applyBorder="1" applyAlignment="1" applyProtection="1">
      <alignment horizontal="left" vertical="center"/>
    </xf>
    <xf numFmtId="0" fontId="22" fillId="6" borderId="156" xfId="0" applyFont="1" applyFill="1" applyBorder="1" applyAlignment="1" applyProtection="1">
      <alignment horizontal="left"/>
    </xf>
    <xf numFmtId="0" fontId="22" fillId="6" borderId="156"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45" xfId="0" applyFill="1" applyBorder="1">
      <alignment vertical="center"/>
    </xf>
    <xf numFmtId="0" fontId="0" fillId="6" borderId="30" xfId="0" applyFont="1" applyFill="1" applyBorder="1" applyAlignment="1" applyProtection="1">
      <alignment horizontal="left" vertical="center"/>
    </xf>
    <xf numFmtId="0" fontId="23" fillId="6" borderId="137" xfId="0" applyFont="1" applyFill="1" applyBorder="1" applyAlignment="1" applyProtection="1">
      <alignment horizontal="left" vertical="center"/>
    </xf>
    <xf numFmtId="0" fontId="22" fillId="6" borderId="0" xfId="0" applyFont="1" applyFill="1" applyBorder="1" applyAlignment="1" applyProtection="1">
      <alignment horizontal="left"/>
    </xf>
    <xf numFmtId="0" fontId="41" fillId="6" borderId="0" xfId="0" applyFont="1" applyFill="1" applyBorder="1" applyAlignment="1" applyProtection="1">
      <alignment vertical="center"/>
    </xf>
    <xf numFmtId="0" fontId="0" fillId="6" borderId="157" xfId="0" applyFont="1" applyFill="1" applyBorder="1" applyAlignment="1" applyProtection="1">
      <alignment horizontal="left" vertical="center"/>
    </xf>
    <xf numFmtId="0" fontId="22" fillId="6" borderId="157" xfId="0" applyFont="1" applyFill="1" applyBorder="1" applyAlignment="1" applyProtection="1">
      <alignment horizontal="left" vertical="center"/>
    </xf>
    <xf numFmtId="0" fontId="36" fillId="6" borderId="0" xfId="0" applyFont="1" applyFill="1" applyBorder="1">
      <alignment vertical="center"/>
    </xf>
    <xf numFmtId="0" fontId="36" fillId="6" borderId="0" xfId="0" applyFont="1" applyFill="1" applyBorder="1" applyAlignment="1" applyProtection="1">
      <alignment horizontal="left" vertical="center"/>
    </xf>
    <xf numFmtId="0" fontId="22" fillId="6" borderId="173" xfId="0" applyFont="1" applyFill="1" applyBorder="1" applyAlignment="1" applyProtection="1">
      <alignment horizontal="left" vertical="center"/>
    </xf>
    <xf numFmtId="3" fontId="22" fillId="41" borderId="26" xfId="11" applyNumberFormat="1" applyFont="1" applyBorder="1" applyAlignment="1" applyProtection="1">
      <alignment horizontal="right" vertical="center"/>
      <protection locked="0"/>
    </xf>
    <xf numFmtId="3" fontId="22" fillId="41" borderId="21" xfId="11" applyNumberFormat="1" applyFont="1" applyFill="1" applyBorder="1" applyAlignment="1" applyProtection="1">
      <alignment horizontal="right" vertical="center"/>
      <protection locked="0"/>
    </xf>
    <xf numFmtId="3" fontId="22" fillId="41" borderId="36"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3" fontId="22" fillId="41" borderId="27" xfId="11" applyNumberFormat="1" applyFont="1" applyBorder="1" applyAlignment="1" applyProtection="1">
      <alignment horizontal="right" vertical="center"/>
      <protection locked="0"/>
    </xf>
    <xf numFmtId="3" fontId="22" fillId="41" borderId="22" xfId="11" applyNumberFormat="1" applyFont="1" applyBorder="1" applyAlignment="1" applyProtection="1">
      <alignment horizontal="right" vertical="center"/>
      <protection locked="0"/>
    </xf>
    <xf numFmtId="0" fontId="64" fillId="6" borderId="137" xfId="0" applyFont="1" applyFill="1" applyBorder="1" applyAlignment="1" applyProtection="1">
      <alignment horizontal="center" vertical="center" wrapText="1"/>
    </xf>
    <xf numFmtId="0" fontId="40" fillId="6" borderId="0" xfId="0" applyFont="1" applyFill="1" applyBorder="1" applyAlignment="1">
      <alignment horizontal="center" vertical="center" wrapText="1"/>
    </xf>
    <xf numFmtId="0" fontId="40" fillId="6" borderId="137" xfId="0" applyFont="1" applyFill="1" applyBorder="1" applyAlignment="1" applyProtection="1">
      <alignment horizontal="center" vertical="center" wrapText="1"/>
    </xf>
    <xf numFmtId="0" fontId="38" fillId="6" borderId="137" xfId="0" applyFont="1" applyFill="1" applyBorder="1" applyAlignment="1" applyProtection="1">
      <alignment horizontal="center" vertical="center"/>
    </xf>
    <xf numFmtId="0" fontId="40" fillId="6" borderId="0" xfId="0" applyFont="1" applyFill="1" applyBorder="1" applyAlignment="1">
      <alignment horizontal="center" vertical="center"/>
    </xf>
    <xf numFmtId="0" fontId="22" fillId="6" borderId="172" xfId="0" applyFont="1" applyFill="1" applyBorder="1" applyAlignment="1" applyProtection="1">
      <alignment horizontal="left" vertical="center"/>
    </xf>
    <xf numFmtId="3" fontId="22" fillId="41" borderId="64" xfId="11" applyNumberFormat="1" applyFont="1" applyBorder="1" applyAlignment="1" applyProtection="1">
      <alignment horizontal="right" vertical="center"/>
      <protection locked="0"/>
    </xf>
    <xf numFmtId="3" fontId="22" fillId="41" borderId="23" xfId="11" applyNumberFormat="1" applyFont="1" applyBorder="1" applyAlignment="1" applyProtection="1">
      <alignment horizontal="right" vertical="center"/>
      <protection locked="0"/>
    </xf>
    <xf numFmtId="3" fontId="22" fillId="41" borderId="65" xfId="11" applyNumberFormat="1" applyFont="1" applyBorder="1" applyAlignment="1" applyProtection="1">
      <alignment horizontal="right" vertical="center"/>
      <protection locked="0"/>
    </xf>
    <xf numFmtId="3" fontId="22" fillId="41" borderId="140" xfId="11" applyNumberFormat="1" applyFont="1" applyBorder="1" applyAlignment="1" applyProtection="1">
      <alignment horizontal="right" vertical="center"/>
      <protection locked="0"/>
    </xf>
    <xf numFmtId="3" fontId="22" fillId="41" borderId="184" xfId="11" applyNumberFormat="1" applyFont="1" applyBorder="1" applyAlignment="1" applyProtection="1">
      <alignment horizontal="right" vertical="center"/>
      <protection locked="0"/>
    </xf>
    <xf numFmtId="3" fontId="22" fillId="41" borderId="185" xfId="11" applyNumberFormat="1" applyFont="1" applyBorder="1" applyAlignment="1" applyProtection="1">
      <alignment horizontal="right" vertical="center"/>
      <protection locked="0"/>
    </xf>
    <xf numFmtId="3" fontId="22" fillId="41" borderId="186" xfId="11" applyNumberFormat="1" applyFont="1" applyBorder="1" applyAlignment="1" applyProtection="1">
      <alignment horizontal="right" vertical="center"/>
      <protection locked="0"/>
    </xf>
    <xf numFmtId="3" fontId="22" fillId="41" borderId="187" xfId="11" applyNumberFormat="1" applyFont="1" applyBorder="1" applyAlignment="1" applyProtection="1">
      <alignment horizontal="right" vertical="center"/>
      <protection locked="0"/>
    </xf>
    <xf numFmtId="3" fontId="22" fillId="41" borderId="57" xfId="11" applyNumberFormat="1" applyFont="1" applyBorder="1" applyAlignment="1" applyProtection="1">
      <alignment horizontal="right" vertical="center"/>
      <protection locked="0"/>
    </xf>
    <xf numFmtId="3" fontId="22" fillId="41" borderId="188" xfId="11" applyNumberFormat="1" applyFont="1" applyBorder="1" applyAlignment="1" applyProtection="1">
      <alignment horizontal="right" vertical="center"/>
      <protection locked="0"/>
    </xf>
    <xf numFmtId="3" fontId="22" fillId="41" borderId="138" xfId="11" applyNumberFormat="1" applyFont="1" applyBorder="1" applyAlignment="1" applyProtection="1">
      <alignment horizontal="right" vertical="center"/>
      <protection locked="0"/>
    </xf>
    <xf numFmtId="3" fontId="22" fillId="41" borderId="189" xfId="11" applyNumberFormat="1" applyFont="1" applyBorder="1" applyAlignment="1" applyProtection="1">
      <alignment horizontal="right" vertical="center"/>
      <protection locked="0"/>
    </xf>
    <xf numFmtId="3" fontId="22" fillId="41" borderId="190" xfId="11" applyNumberFormat="1" applyFont="1" applyBorder="1" applyAlignment="1" applyProtection="1">
      <alignment horizontal="right" vertical="center"/>
      <protection locked="0"/>
    </xf>
    <xf numFmtId="3" fontId="22" fillId="41" borderId="33" xfId="11" applyNumberFormat="1" applyFont="1" applyBorder="1" applyAlignment="1" applyProtection="1">
      <alignment horizontal="right" vertical="center"/>
      <protection locked="0"/>
    </xf>
    <xf numFmtId="3" fontId="22" fillId="41" borderId="61" xfId="11" applyNumberFormat="1" applyFont="1" applyBorder="1" applyAlignment="1" applyProtection="1">
      <alignment horizontal="right" vertical="center"/>
      <protection locked="0"/>
    </xf>
    <xf numFmtId="3" fontId="22" fillId="41" borderId="58" xfId="11" applyNumberFormat="1" applyFont="1" applyBorder="1" applyAlignment="1" applyProtection="1">
      <alignment horizontal="right" vertical="center"/>
      <protection locked="0"/>
    </xf>
    <xf numFmtId="3" fontId="22" fillId="41" borderId="178" xfId="11" applyNumberFormat="1" applyFont="1" applyBorder="1" applyAlignment="1" applyProtection="1">
      <alignment horizontal="right" vertical="center"/>
      <protection locked="0"/>
    </xf>
    <xf numFmtId="3" fontId="22" fillId="41" borderId="141" xfId="11" applyNumberFormat="1" applyFont="1" applyBorder="1" applyAlignment="1" applyProtection="1">
      <alignment horizontal="right" vertical="center"/>
      <protection locked="0"/>
    </xf>
    <xf numFmtId="3" fontId="22" fillId="41" borderId="179" xfId="11" applyNumberFormat="1" applyFont="1" applyBorder="1" applyAlignment="1" applyProtection="1">
      <alignment horizontal="right" vertical="center"/>
      <protection locked="0"/>
    </xf>
    <xf numFmtId="3" fontId="22" fillId="41" borderId="191" xfId="11" applyNumberFormat="1" applyFont="1" applyBorder="1" applyAlignment="1" applyProtection="1">
      <alignment horizontal="right" vertical="center"/>
      <protection locked="0"/>
    </xf>
    <xf numFmtId="3" fontId="22" fillId="41" borderId="192" xfId="11" applyNumberFormat="1" applyFont="1" applyBorder="1" applyAlignment="1" applyProtection="1">
      <alignment horizontal="right" vertical="center"/>
      <protection locked="0"/>
    </xf>
    <xf numFmtId="3" fontId="22" fillId="41" borderId="193" xfId="11" applyNumberFormat="1" applyFont="1" applyBorder="1" applyAlignment="1" applyProtection="1">
      <alignment horizontal="right" vertical="center"/>
      <protection locked="0"/>
    </xf>
    <xf numFmtId="3" fontId="22" fillId="41" borderId="194" xfId="11" applyNumberFormat="1" applyFont="1" applyBorder="1" applyAlignment="1" applyProtection="1">
      <alignment horizontal="right" vertical="center"/>
      <protection locked="0"/>
    </xf>
    <xf numFmtId="0" fontId="22" fillId="6" borderId="137" xfId="0" applyFont="1" applyFill="1" applyBorder="1" applyAlignment="1" applyProtection="1">
      <alignment vertical="center"/>
    </xf>
    <xf numFmtId="0" fontId="22" fillId="6" borderId="156" xfId="0" applyFont="1" applyFill="1" applyBorder="1" applyAlignment="1">
      <alignment vertical="center"/>
    </xf>
    <xf numFmtId="0" fontId="0" fillId="6" borderId="39" xfId="0" applyFont="1" applyFill="1" applyBorder="1" applyAlignment="1" applyProtection="1">
      <alignment horizontal="left" vertical="center" indent="1"/>
    </xf>
    <xf numFmtId="3" fontId="22" fillId="41" borderId="42" xfId="11" applyNumberFormat="1" applyFont="1" applyBorder="1" applyAlignment="1" applyProtection="1">
      <alignment horizontal="right" vertical="center"/>
      <protection locked="0"/>
    </xf>
    <xf numFmtId="0" fontId="0" fillId="6" borderId="30" xfId="0" applyFont="1" applyFill="1" applyBorder="1" applyAlignment="1" applyProtection="1">
      <alignment horizontal="left" vertical="center" indent="2"/>
    </xf>
    <xf numFmtId="3" fontId="22" fillId="41" borderId="71"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6" fillId="6" borderId="0" xfId="0" applyFont="1" applyFill="1" applyBorder="1" applyAlignment="1">
      <alignment horizontal="center" vertical="center"/>
    </xf>
    <xf numFmtId="0" fontId="40" fillId="6" borderId="137" xfId="0" applyFont="1" applyFill="1" applyBorder="1" applyAlignment="1">
      <alignment horizontal="center" vertical="center" wrapText="1"/>
    </xf>
    <xf numFmtId="0" fontId="40" fillId="6" borderId="0" xfId="0" applyFont="1" applyBorder="1" applyAlignment="1">
      <alignment horizontal="center" vertical="center" wrapText="1"/>
    </xf>
    <xf numFmtId="0" fontId="40" fillId="6" borderId="137" xfId="0" applyFont="1" applyFill="1" applyBorder="1" applyAlignment="1">
      <alignment horizontal="center" vertical="center"/>
    </xf>
    <xf numFmtId="0" fontId="38" fillId="0" borderId="178" xfId="0" applyFont="1" applyFill="1" applyBorder="1" applyAlignment="1" applyProtection="1">
      <alignment horizontal="center" vertical="center" wrapText="1"/>
    </xf>
    <xf numFmtId="0" fontId="38" fillId="0" borderId="141" xfId="0" applyFont="1" applyFill="1" applyBorder="1" applyAlignment="1" applyProtection="1">
      <alignment horizontal="center" vertical="center" wrapText="1"/>
    </xf>
    <xf numFmtId="0" fontId="38" fillId="0" borderId="179" xfId="0" applyFont="1" applyFill="1" applyBorder="1" applyAlignment="1" applyProtection="1">
      <alignment horizontal="center" vertical="center" wrapText="1"/>
    </xf>
    <xf numFmtId="3" fontId="22" fillId="41" borderId="37" xfId="11" applyNumberFormat="1" applyFont="1" applyBorder="1" applyAlignment="1" applyProtection="1">
      <alignment horizontal="right" vertical="center"/>
      <protection locked="0"/>
    </xf>
    <xf numFmtId="3" fontId="22" fillId="41" borderId="40" xfId="11" applyNumberFormat="1" applyFont="1" applyBorder="1" applyAlignment="1" applyProtection="1">
      <alignment horizontal="right" vertical="center"/>
      <protection locked="0"/>
    </xf>
    <xf numFmtId="3" fontId="22" fillId="41" borderId="199" xfId="11" applyNumberFormat="1" applyFont="1" applyBorder="1" applyAlignment="1" applyProtection="1">
      <alignment horizontal="right" vertical="center"/>
      <protection locked="0"/>
    </xf>
    <xf numFmtId="3" fontId="22" fillId="41" borderId="66" xfId="11" applyNumberFormat="1" applyFont="1" applyBorder="1" applyAlignment="1" applyProtection="1">
      <alignment horizontal="right" vertical="center"/>
      <protection locked="0"/>
    </xf>
    <xf numFmtId="3" fontId="22" fillId="41" borderId="202" xfId="11" applyNumberFormat="1" applyFont="1" applyBorder="1" applyAlignment="1" applyProtection="1">
      <alignment horizontal="right" vertical="center"/>
      <protection locked="0"/>
    </xf>
    <xf numFmtId="3" fontId="22" fillId="41" borderId="48" xfId="11" applyFont="1" applyBorder="1" applyAlignment="1" applyProtection="1">
      <alignment horizontal="right" vertical="center"/>
      <protection locked="0"/>
    </xf>
    <xf numFmtId="3" fontId="22" fillId="41" borderId="140" xfId="11" applyFont="1" applyBorder="1" applyAlignment="1" applyProtection="1">
      <alignment horizontal="right" vertical="center"/>
      <protection locked="0"/>
    </xf>
    <xf numFmtId="3" fontId="22" fillId="41" borderId="184" xfId="11" applyFont="1" applyBorder="1" applyAlignment="1" applyProtection="1">
      <alignment horizontal="right" vertical="center"/>
      <protection locked="0"/>
    </xf>
    <xf numFmtId="3" fontId="22" fillId="41" borderId="188" xfId="11" applyFont="1" applyBorder="1" applyAlignment="1" applyProtection="1">
      <alignment horizontal="right" vertical="center"/>
      <protection locked="0"/>
    </xf>
    <xf numFmtId="3" fontId="22" fillId="41" borderId="138" xfId="11" applyFont="1" applyBorder="1" applyAlignment="1" applyProtection="1">
      <alignment horizontal="right" vertical="center"/>
      <protection locked="0"/>
    </xf>
    <xf numFmtId="3" fontId="22" fillId="41" borderId="189"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3" fontId="22" fillId="41" borderId="27" xfId="11" applyFont="1" applyBorder="1" applyAlignment="1" applyProtection="1">
      <alignment horizontal="right" vertical="center"/>
      <protection locked="0"/>
    </xf>
    <xf numFmtId="3" fontId="22" fillId="41" borderId="202" xfId="11" applyFont="1" applyBorder="1" applyAlignment="1" applyProtection="1">
      <alignment horizontal="right" vertical="center"/>
      <protection locked="0"/>
    </xf>
    <xf numFmtId="3" fontId="22" fillId="41" borderId="192" xfId="11" applyFont="1" applyBorder="1" applyAlignment="1" applyProtection="1">
      <alignment horizontal="right" vertical="center"/>
      <protection locked="0"/>
    </xf>
    <xf numFmtId="3" fontId="22" fillId="41" borderId="71" xfId="11" applyFont="1" applyBorder="1" applyAlignment="1" applyProtection="1">
      <alignment horizontal="right" vertical="center"/>
      <protection locked="0"/>
    </xf>
    <xf numFmtId="0" fontId="22" fillId="6" borderId="137" xfId="0" applyFont="1" applyFill="1" applyBorder="1" applyAlignment="1">
      <alignment horizontal="center" vertical="center"/>
    </xf>
    <xf numFmtId="0" fontId="40" fillId="0" borderId="180" xfId="0" applyFont="1" applyFill="1" applyBorder="1" applyAlignment="1" applyProtection="1">
      <alignment horizontal="center" vertical="center" wrapText="1"/>
    </xf>
    <xf numFmtId="0" fontId="40" fillId="0" borderId="181" xfId="0" applyFont="1" applyFill="1" applyBorder="1" applyAlignment="1" applyProtection="1">
      <alignment horizontal="center" vertical="center" wrapText="1"/>
    </xf>
    <xf numFmtId="3" fontId="22" fillId="41" borderId="57" xfId="11" applyFont="1" applyBorder="1" applyAlignment="1" applyProtection="1">
      <alignment horizontal="right" vertical="center"/>
      <protection locked="0"/>
    </xf>
    <xf numFmtId="0" fontId="22" fillId="6" borderId="36" xfId="0" applyFont="1" applyFill="1" applyBorder="1" applyAlignment="1">
      <alignment horizontal="center" vertical="center" wrapText="1"/>
    </xf>
    <xf numFmtId="0" fontId="22" fillId="6" borderId="42" xfId="0" applyFont="1" applyFill="1" applyBorder="1" applyAlignment="1">
      <alignment horizontal="center" vertical="center" wrapText="1"/>
    </xf>
    <xf numFmtId="0" fontId="0" fillId="6" borderId="42" xfId="0" applyFont="1" applyFill="1" applyBorder="1" applyAlignment="1">
      <alignment horizontal="left" vertical="center" wrapText="1"/>
    </xf>
    <xf numFmtId="3" fontId="22" fillId="41" borderId="66" xfId="11" applyFont="1" applyBorder="1" applyAlignment="1" applyProtection="1">
      <alignment horizontal="right" vertical="center"/>
      <protection locked="0"/>
    </xf>
    <xf numFmtId="3" fontId="22" fillId="41" borderId="199" xfId="11" applyFont="1" applyBorder="1" applyAlignment="1" applyProtection="1">
      <alignment horizontal="right" vertical="center"/>
      <protection locked="0"/>
    </xf>
    <xf numFmtId="3" fontId="22" fillId="41" borderId="61" xfId="11" applyFont="1" applyBorder="1" applyAlignment="1" applyProtection="1">
      <alignment horizontal="right" vertical="center"/>
      <protection locked="0"/>
    </xf>
    <xf numFmtId="0" fontId="22" fillId="6" borderId="137" xfId="0" applyFont="1" applyFill="1" applyBorder="1" applyAlignment="1">
      <alignment horizontal="center" vertical="center" wrapText="1"/>
    </xf>
    <xf numFmtId="0" fontId="0" fillId="6" borderId="0" xfId="0" applyFill="1" applyBorder="1" applyAlignment="1">
      <alignment horizontal="center" vertical="center" wrapText="1"/>
    </xf>
    <xf numFmtId="3" fontId="22" fillId="41" borderId="210" xfId="11" applyFont="1" applyBorder="1" applyAlignment="1" applyProtection="1">
      <alignment horizontal="right" vertical="center"/>
      <protection locked="0"/>
    </xf>
    <xf numFmtId="3" fontId="22" fillId="41" borderId="208" xfId="11" applyFont="1" applyBorder="1" applyAlignment="1" applyProtection="1">
      <alignment horizontal="right" vertical="center"/>
      <protection locked="0"/>
    </xf>
    <xf numFmtId="3" fontId="22" fillId="41" borderId="200" xfId="11" applyFont="1" applyBorder="1" applyAlignment="1" applyProtection="1">
      <alignment horizontal="right" vertical="center"/>
      <protection locked="0"/>
    </xf>
    <xf numFmtId="3" fontId="22" fillId="41" borderId="209" xfId="11" applyFont="1" applyBorder="1" applyAlignment="1" applyProtection="1">
      <alignment horizontal="right" vertical="center"/>
      <protection locked="0"/>
    </xf>
    <xf numFmtId="0" fontId="22" fillId="6" borderId="137" xfId="0" applyFont="1" applyFill="1" applyBorder="1" applyAlignment="1" applyProtection="1">
      <alignment horizontal="center" vertical="center" wrapText="1"/>
    </xf>
    <xf numFmtId="0" fontId="22" fillId="6" borderId="137" xfId="0" applyFont="1" applyFill="1" applyBorder="1" applyAlignment="1" applyProtection="1">
      <alignment horizontal="center" vertical="center"/>
    </xf>
    <xf numFmtId="0" fontId="0" fillId="6" borderId="172" xfId="0" applyFont="1" applyFill="1" applyBorder="1" applyAlignment="1" applyProtection="1">
      <alignment horizontal="left" vertical="center"/>
    </xf>
    <xf numFmtId="3" fontId="22" fillId="41" borderId="211" xfId="11" applyFont="1" applyBorder="1" applyAlignment="1" applyProtection="1">
      <alignment horizontal="right" vertical="center"/>
      <protection locked="0"/>
    </xf>
    <xf numFmtId="3" fontId="40" fillId="41" borderId="21" xfId="11" applyFont="1" applyBorder="1" applyAlignment="1" applyProtection="1">
      <alignment horizontal="right" vertical="center"/>
      <protection locked="0"/>
    </xf>
    <xf numFmtId="3" fontId="40" fillId="41" borderId="138" xfId="11" applyFont="1" applyBorder="1" applyAlignment="1" applyProtection="1">
      <alignment horizontal="right" vertical="center"/>
      <protection locked="0"/>
    </xf>
    <xf numFmtId="3" fontId="40" fillId="41" borderId="211" xfId="11" applyFont="1" applyBorder="1" applyAlignment="1" applyProtection="1">
      <alignment horizontal="right" vertical="center"/>
      <protection locked="0"/>
    </xf>
    <xf numFmtId="3" fontId="40" fillId="41" borderId="57" xfId="11" applyFont="1" applyBorder="1" applyAlignment="1" applyProtection="1">
      <alignment horizontal="right" vertical="center"/>
      <protection locked="0"/>
    </xf>
    <xf numFmtId="3" fontId="40" fillId="41" borderId="36" xfId="11" applyFont="1" applyBorder="1" applyAlignment="1" applyProtection="1">
      <alignment horizontal="right" vertical="center"/>
      <protection locked="0"/>
    </xf>
    <xf numFmtId="3" fontId="40" fillId="41" borderId="22" xfId="11" applyFont="1" applyBorder="1" applyAlignment="1" applyProtection="1">
      <alignment horizontal="right" vertical="center"/>
      <protection locked="0"/>
    </xf>
    <xf numFmtId="3" fontId="40" fillId="41" borderId="141" xfId="11" applyFont="1" applyBorder="1" applyAlignment="1" applyProtection="1">
      <alignment horizontal="right" vertical="center"/>
      <protection locked="0"/>
    </xf>
    <xf numFmtId="3" fontId="40" fillId="41" borderId="212" xfId="11" applyFont="1" applyBorder="1" applyAlignment="1" applyProtection="1">
      <alignment horizontal="right" vertical="center"/>
      <protection locked="0"/>
    </xf>
    <xf numFmtId="3" fontId="40" fillId="41" borderId="33" xfId="11" applyFont="1" applyBorder="1" applyAlignment="1" applyProtection="1">
      <alignment horizontal="right" vertical="center"/>
      <protection locked="0"/>
    </xf>
    <xf numFmtId="0" fontId="22" fillId="6" borderId="145" xfId="0" applyFont="1" applyFill="1" applyBorder="1" applyAlignment="1" applyProtection="1">
      <alignment vertical="center"/>
    </xf>
    <xf numFmtId="0" fontId="0" fillId="45" borderId="0" xfId="0" applyFill="1" applyBorder="1">
      <alignment vertical="center"/>
    </xf>
    <xf numFmtId="3" fontId="28" fillId="41" borderId="38" xfId="11" applyFont="1" applyBorder="1" applyAlignment="1" applyProtection="1">
      <alignment horizontal="right" vertical="center"/>
      <protection locked="0"/>
    </xf>
    <xf numFmtId="3" fontId="28" fillId="41" borderId="37"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0" fontId="0" fillId="6" borderId="37" xfId="0" applyFont="1" applyFill="1" applyBorder="1" applyAlignment="1" applyProtection="1">
      <alignment horizontal="left" vertical="center"/>
    </xf>
    <xf numFmtId="0" fontId="20" fillId="6" borderId="157" xfId="4" applyFont="1" applyFill="1" applyBorder="1" applyAlignment="1"/>
    <xf numFmtId="0" fontId="22" fillId="6" borderId="214" xfId="0" applyFont="1" applyFill="1" applyBorder="1" applyAlignment="1">
      <alignment vertical="center"/>
    </xf>
    <xf numFmtId="0" fontId="22" fillId="13" borderId="166" xfId="3" applyFont="1" applyBorder="1" applyAlignment="1" applyProtection="1">
      <alignment vertical="center" wrapText="1"/>
    </xf>
    <xf numFmtId="3" fontId="22" fillId="6" borderId="166" xfId="30" applyFont="1" applyBorder="1">
      <alignment horizontal="right" vertical="center"/>
    </xf>
    <xf numFmtId="0" fontId="22" fillId="6" borderId="215" xfId="0" applyFont="1" applyFill="1" applyBorder="1" applyAlignment="1">
      <alignment vertical="center"/>
    </xf>
    <xf numFmtId="0" fontId="22" fillId="2" borderId="150" xfId="0" applyFont="1" applyFill="1" applyBorder="1">
      <alignment vertical="center"/>
    </xf>
    <xf numFmtId="0" fontId="22" fillId="6" borderId="215" xfId="0" applyFont="1" applyFill="1" applyBorder="1">
      <alignment vertical="center"/>
    </xf>
    <xf numFmtId="0" fontId="0" fillId="13" borderId="154" xfId="3" applyFont="1" applyBorder="1">
      <alignment horizontal="center" vertical="center"/>
    </xf>
    <xf numFmtId="0" fontId="0" fillId="0" borderId="154" xfId="0" applyFont="1" applyFill="1" applyBorder="1" applyAlignment="1">
      <alignment horizontal="center" vertical="center" wrapText="1"/>
    </xf>
    <xf numFmtId="3" fontId="28" fillId="41" borderId="27" xfId="11" applyFont="1" applyBorder="1" applyAlignment="1" applyProtection="1">
      <alignment horizontal="right" vertical="center"/>
      <protection locked="0"/>
    </xf>
    <xf numFmtId="0" fontId="0" fillId="6" borderId="0" xfId="0" applyFont="1" applyFill="1" applyBorder="1" applyAlignment="1" applyProtection="1">
      <alignment horizontal="left" vertical="center" indent="2"/>
    </xf>
    <xf numFmtId="0" fontId="22" fillId="6" borderId="157" xfId="0" applyFont="1" applyFill="1" applyBorder="1">
      <alignment vertical="center"/>
    </xf>
    <xf numFmtId="49" fontId="28" fillId="41" borderId="21" xfId="19" applyFont="1" applyBorder="1">
      <alignment vertical="center"/>
      <protection locked="0"/>
    </xf>
    <xf numFmtId="49" fontId="28" fillId="41" borderId="22" xfId="19" applyFont="1" applyBorder="1">
      <alignment vertical="center"/>
      <protection locked="0"/>
    </xf>
    <xf numFmtId="3" fontId="22" fillId="41" borderId="216" xfId="11" applyNumberFormat="1" applyFont="1" applyBorder="1" applyAlignment="1" applyProtection="1">
      <alignment horizontal="right" vertical="center"/>
      <protection locked="0"/>
    </xf>
    <xf numFmtId="3" fontId="22" fillId="41" borderId="146" xfId="11" applyNumberFormat="1" applyFont="1" applyBorder="1" applyAlignment="1" applyProtection="1">
      <alignment horizontal="right" vertical="center"/>
      <protection locked="0"/>
    </xf>
    <xf numFmtId="3" fontId="22" fillId="41" borderId="147" xfId="11" applyNumberFormat="1" applyFont="1" applyBorder="1" applyAlignment="1" applyProtection="1">
      <alignment horizontal="right" vertical="center"/>
      <protection locked="0"/>
    </xf>
    <xf numFmtId="0" fontId="0" fillId="6" borderId="150" xfId="0" applyFill="1" applyBorder="1">
      <alignment vertical="center"/>
    </xf>
    <xf numFmtId="0" fontId="20" fillId="6" borderId="174" xfId="0" applyFont="1" applyFill="1" applyBorder="1" applyAlignment="1"/>
    <xf numFmtId="0" fontId="20" fillId="6" borderId="157" xfId="0" applyFont="1" applyFill="1" applyBorder="1" applyAlignment="1"/>
    <xf numFmtId="3" fontId="22" fillId="41" borderId="217" xfId="11" applyNumberFormat="1" applyFont="1" applyBorder="1" applyAlignment="1" applyProtection="1">
      <alignment horizontal="right" vertical="center"/>
      <protection locked="0"/>
    </xf>
    <xf numFmtId="3" fontId="22" fillId="41" borderId="218" xfId="11" applyNumberFormat="1" applyFont="1" applyBorder="1" applyAlignment="1" applyProtection="1">
      <alignment horizontal="right" vertical="center"/>
      <protection locked="0"/>
    </xf>
    <xf numFmtId="3" fontId="22" fillId="41" borderId="219" xfId="11" applyNumberFormat="1" applyFont="1" applyBorder="1" applyAlignment="1" applyProtection="1">
      <alignment horizontal="right" vertical="center"/>
      <protection locked="0"/>
    </xf>
    <xf numFmtId="3" fontId="22" fillId="41" borderId="220" xfId="11" applyNumberFormat="1" applyFont="1" applyBorder="1" applyAlignment="1" applyProtection="1">
      <alignment horizontal="right" vertical="center"/>
      <protection locked="0"/>
    </xf>
    <xf numFmtId="3" fontId="22" fillId="41" borderId="221" xfId="11" applyNumberFormat="1" applyFont="1" applyBorder="1" applyAlignment="1" applyProtection="1">
      <alignment horizontal="right" vertical="center"/>
      <protection locked="0"/>
    </xf>
    <xf numFmtId="3" fontId="22" fillId="41" borderId="222" xfId="11" applyNumberFormat="1" applyFont="1" applyBorder="1" applyAlignment="1" applyProtection="1">
      <alignment horizontal="right" vertical="center"/>
      <protection locked="0"/>
    </xf>
    <xf numFmtId="3" fontId="22" fillId="41" borderId="223" xfId="11" applyNumberFormat="1" applyFont="1" applyBorder="1" applyAlignment="1" applyProtection="1">
      <alignment horizontal="right" vertical="center"/>
      <protection locked="0"/>
    </xf>
    <xf numFmtId="3" fontId="22" fillId="41" borderId="139" xfId="11" applyNumberFormat="1" applyFont="1" applyBorder="1" applyAlignment="1" applyProtection="1">
      <alignment horizontal="right" vertical="center"/>
      <protection locked="0"/>
    </xf>
    <xf numFmtId="0" fontId="0" fillId="48" borderId="29" xfId="0" applyFont="1" applyFill="1" applyBorder="1" applyAlignment="1" applyProtection="1">
      <alignment vertical="center"/>
    </xf>
    <xf numFmtId="0" fontId="22" fillId="48" borderId="29" xfId="0" applyFont="1" applyFill="1" applyBorder="1" applyAlignment="1" applyProtection="1">
      <alignment vertical="center"/>
    </xf>
    <xf numFmtId="0" fontId="24" fillId="6" borderId="30" xfId="0" applyFont="1" applyFill="1" applyBorder="1" applyAlignment="1" applyProtection="1">
      <alignment horizontal="left" vertical="center"/>
    </xf>
    <xf numFmtId="0" fontId="0" fillId="48" borderId="30" xfId="0" applyFont="1" applyFill="1" applyBorder="1" applyAlignment="1" applyProtection="1">
      <alignment vertical="center"/>
    </xf>
    <xf numFmtId="0" fontId="22" fillId="48" borderId="30" xfId="0" applyFont="1" applyFill="1" applyBorder="1" applyAlignment="1" applyProtection="1">
      <alignment vertical="center"/>
    </xf>
    <xf numFmtId="0" fontId="0" fillId="6" borderId="30" xfId="0" applyFill="1" applyBorder="1" applyAlignment="1">
      <alignment horizontal="left" vertical="center" indent="1"/>
    </xf>
    <xf numFmtId="3" fontId="22" fillId="6" borderId="227" xfId="30" applyFont="1" applyBorder="1">
      <alignment horizontal="right" vertical="center"/>
    </xf>
    <xf numFmtId="0" fontId="0" fillId="6" borderId="224" xfId="0" applyFont="1" applyFill="1" applyBorder="1" applyAlignment="1" applyProtection="1">
      <alignment horizontal="left" vertical="center"/>
    </xf>
    <xf numFmtId="0" fontId="22" fillId="6" borderId="224" xfId="0" applyFont="1" applyFill="1" applyBorder="1" applyAlignment="1" applyProtection="1">
      <alignment horizontal="left" vertical="center"/>
    </xf>
    <xf numFmtId="4" fontId="0" fillId="6" borderId="224" xfId="0" applyNumberFormat="1" applyFont="1" applyFill="1" applyBorder="1" applyAlignment="1" applyProtection="1">
      <alignment horizontal="left" vertical="center"/>
    </xf>
    <xf numFmtId="0" fontId="0" fillId="6" borderId="224" xfId="0" applyBorder="1">
      <alignment vertical="center"/>
    </xf>
    <xf numFmtId="0" fontId="0" fillId="6" borderId="224" xfId="0" applyFill="1" applyBorder="1">
      <alignment vertical="center"/>
    </xf>
    <xf numFmtId="0" fontId="40" fillId="6" borderId="137" xfId="0" applyFont="1" applyFill="1" applyBorder="1">
      <alignment vertical="center"/>
    </xf>
    <xf numFmtId="0" fontId="40" fillId="6" borderId="224" xfId="0" applyFont="1" applyBorder="1">
      <alignment vertical="center"/>
    </xf>
    <xf numFmtId="0" fontId="40" fillId="6" borderId="224" xfId="0" applyFont="1" applyFill="1" applyBorder="1" applyAlignment="1" applyProtection="1">
      <alignment horizontal="left" vertical="center"/>
    </xf>
    <xf numFmtId="3" fontId="22" fillId="41" borderId="228" xfId="11" applyNumberFormat="1" applyFont="1" applyBorder="1" applyAlignment="1" applyProtection="1">
      <alignment horizontal="right" vertical="center"/>
      <protection locked="0"/>
    </xf>
    <xf numFmtId="0" fontId="0" fillId="6" borderId="137" xfId="0" applyFill="1" applyBorder="1" applyAlignment="1">
      <alignment horizontal="center" vertical="center"/>
    </xf>
    <xf numFmtId="3" fontId="22" fillId="41" borderId="218" xfId="11" applyFont="1" applyBorder="1" applyAlignment="1" applyProtection="1">
      <alignment horizontal="right" vertical="center"/>
      <protection locked="0"/>
    </xf>
    <xf numFmtId="3" fontId="22" fillId="41" borderId="228" xfId="11" applyFont="1" applyBorder="1" applyAlignment="1" applyProtection="1">
      <alignment horizontal="right" vertical="center"/>
      <protection locked="0"/>
    </xf>
    <xf numFmtId="3" fontId="22" fillId="41" borderId="230" xfId="11" applyFont="1" applyBorder="1" applyAlignment="1" applyProtection="1">
      <alignment horizontal="right" vertical="center"/>
      <protection locked="0"/>
    </xf>
    <xf numFmtId="3" fontId="22" fillId="41" borderId="236" xfId="11" applyFont="1" applyBorder="1" applyAlignment="1" applyProtection="1">
      <alignment horizontal="right" vertical="center"/>
      <protection locked="0"/>
    </xf>
    <xf numFmtId="0" fontId="22" fillId="15" borderId="227" xfId="55" applyFont="1" applyBorder="1">
      <alignment horizontal="center" vertical="center" wrapText="1"/>
    </xf>
    <xf numFmtId="0" fontId="24" fillId="6" borderId="101" xfId="0" applyFont="1" applyBorder="1">
      <alignment vertical="center"/>
    </xf>
    <xf numFmtId="0" fontId="24" fillId="6" borderId="92" xfId="0" applyFont="1" applyFill="1" applyBorder="1" applyAlignment="1" applyProtection="1">
      <alignment horizontal="center" vertical="center" wrapText="1"/>
    </xf>
    <xf numFmtId="0" fontId="26" fillId="6" borderId="47" xfId="5" applyFont="1" applyBorder="1" applyAlignment="1">
      <alignment horizontal="center" vertical="center" wrapText="1"/>
    </xf>
    <xf numFmtId="0" fontId="40" fillId="6" borderId="172" xfId="0" applyFont="1" applyFill="1" applyBorder="1" applyAlignment="1">
      <alignment horizontal="left"/>
    </xf>
    <xf numFmtId="3" fontId="22" fillId="6" borderId="226" xfId="30" applyFont="1" applyBorder="1">
      <alignment horizontal="right" vertical="center"/>
    </xf>
    <xf numFmtId="0" fontId="40" fillId="6" borderId="30" xfId="0" applyFont="1" applyBorder="1" applyAlignment="1">
      <alignment horizontal="left" indent="1"/>
    </xf>
    <xf numFmtId="0" fontId="40" fillId="49" borderId="226" xfId="3" applyFont="1" applyFill="1" applyBorder="1">
      <alignment horizontal="center" vertical="center"/>
    </xf>
    <xf numFmtId="0" fontId="40" fillId="49" borderId="166" xfId="3" applyFont="1" applyFill="1" applyBorder="1">
      <alignment horizontal="center" vertical="center"/>
    </xf>
    <xf numFmtId="0" fontId="40" fillId="49" borderId="170" xfId="3" applyFont="1" applyFill="1" applyBorder="1">
      <alignment horizontal="center" vertical="center"/>
    </xf>
    <xf numFmtId="172" fontId="22" fillId="41" borderId="170" xfId="10" applyFont="1" applyBorder="1">
      <alignment vertical="center"/>
      <protection locked="0"/>
    </xf>
    <xf numFmtId="0" fontId="22" fillId="6" borderId="224" xfId="0" applyFont="1" applyFill="1" applyBorder="1">
      <alignment vertical="center"/>
    </xf>
    <xf numFmtId="3" fontId="22" fillId="41" borderId="170" xfId="11" applyFont="1" applyBorder="1">
      <alignment horizontal="right" vertical="center"/>
      <protection locked="0"/>
    </xf>
    <xf numFmtId="3" fontId="22" fillId="41" borderId="170" xfId="20" applyFont="1" applyFill="1" applyBorder="1">
      <alignment horizontal="right" vertical="center"/>
      <protection locked="0"/>
    </xf>
    <xf numFmtId="0" fontId="20" fillId="6" borderId="157" xfId="0" applyFont="1" applyFill="1" applyBorder="1" applyAlignment="1">
      <alignment horizontal="center"/>
    </xf>
    <xf numFmtId="0" fontId="22" fillId="6" borderId="175" xfId="0" applyFont="1" applyFill="1" applyBorder="1">
      <alignment vertical="center"/>
    </xf>
    <xf numFmtId="0" fontId="22" fillId="6" borderId="240" xfId="0" applyFont="1" applyFill="1" applyBorder="1">
      <alignment vertical="center"/>
    </xf>
    <xf numFmtId="0" fontId="22" fillId="6" borderId="240" xfId="0" applyFont="1" applyBorder="1">
      <alignment vertical="center"/>
    </xf>
    <xf numFmtId="0" fontId="29" fillId="6" borderId="137" xfId="116" applyFont="1" applyFill="1" applyBorder="1" applyAlignment="1" applyProtection="1">
      <alignment horizontal="left" vertical="center"/>
    </xf>
    <xf numFmtId="0" fontId="22" fillId="6" borderId="240" xfId="0" applyFont="1" applyFill="1" applyBorder="1" applyAlignment="1">
      <alignment vertical="center"/>
    </xf>
    <xf numFmtId="0" fontId="24" fillId="6" borderId="161" xfId="0" applyFont="1" applyFill="1" applyBorder="1" applyAlignment="1">
      <alignment horizontal="center" wrapText="1"/>
    </xf>
    <xf numFmtId="0" fontId="24" fillId="6" borderId="162" xfId="0" applyFont="1" applyFill="1" applyBorder="1" applyAlignment="1" applyProtection="1">
      <alignment horizontal="center" wrapText="1"/>
    </xf>
    <xf numFmtId="0" fontId="22" fillId="6" borderId="157" xfId="0" applyFont="1" applyBorder="1" applyAlignment="1">
      <alignment horizontal="center" vertical="center"/>
    </xf>
    <xf numFmtId="172" fontId="22" fillId="41" borderId="162" xfId="10" applyFont="1" applyBorder="1">
      <alignment vertical="center"/>
      <protection locked="0"/>
    </xf>
    <xf numFmtId="0" fontId="22" fillId="6" borderId="224" xfId="0" applyFont="1" applyFill="1" applyBorder="1" applyAlignment="1">
      <alignment horizontal="center" vertical="center"/>
    </xf>
    <xf numFmtId="3" fontId="22" fillId="6" borderId="166" xfId="30" applyFont="1" applyFill="1" applyBorder="1" applyAlignment="1">
      <alignment horizontal="center" vertical="center"/>
    </xf>
    <xf numFmtId="0" fontId="22" fillId="6" borderId="226" xfId="0" applyNumberFormat="1" applyFont="1" applyBorder="1">
      <alignment vertical="center"/>
    </xf>
    <xf numFmtId="3" fontId="22" fillId="6" borderId="157" xfId="30" applyFont="1" applyFill="1" applyBorder="1" applyAlignment="1">
      <alignment horizontal="center" vertical="center"/>
    </xf>
    <xf numFmtId="3" fontId="22" fillId="41" borderId="162" xfId="11" applyFont="1" applyBorder="1">
      <alignment horizontal="right" vertical="center"/>
      <protection locked="0"/>
    </xf>
    <xf numFmtId="3" fontId="22" fillId="6" borderId="224" xfId="30" applyFont="1" applyFill="1" applyBorder="1" applyAlignment="1">
      <alignment horizontal="center" vertical="center"/>
    </xf>
    <xf numFmtId="3" fontId="22" fillId="41" borderId="162" xfId="20" applyFont="1" applyFill="1" applyBorder="1">
      <alignment horizontal="right" vertical="center"/>
      <protection locked="0"/>
    </xf>
    <xf numFmtId="0" fontId="29" fillId="6" borderId="171" xfId="116" applyFont="1" applyFill="1" applyBorder="1" applyAlignment="1" applyProtection="1">
      <alignment horizontal="left" vertical="center"/>
    </xf>
    <xf numFmtId="0" fontId="22" fillId="6" borderId="156" xfId="0" applyFont="1" applyFill="1" applyBorder="1" applyAlignment="1" applyProtection="1">
      <alignment horizontal="left" vertical="center"/>
    </xf>
    <xf numFmtId="0" fontId="29" fillId="6" borderId="137" xfId="116" applyFont="1" applyFill="1" applyBorder="1" applyAlignment="1" applyProtection="1">
      <alignment vertical="center"/>
    </xf>
    <xf numFmtId="0" fontId="24" fillId="6" borderId="137" xfId="116" applyFont="1" applyFill="1" applyBorder="1" applyAlignment="1">
      <alignment vertical="center" wrapText="1"/>
    </xf>
    <xf numFmtId="0" fontId="24" fillId="6" borderId="0" xfId="116" applyFont="1" applyFill="1" applyBorder="1" applyAlignment="1">
      <alignment vertical="center" wrapText="1"/>
    </xf>
    <xf numFmtId="0" fontId="29" fillId="6" borderId="156" xfId="3" applyFont="1" applyFill="1" applyBorder="1">
      <alignment horizontal="center" vertical="center"/>
    </xf>
    <xf numFmtId="0" fontId="29" fillId="6" borderId="224" xfId="3" applyFont="1" applyFill="1" applyBorder="1">
      <alignment horizontal="center" vertical="center"/>
    </xf>
    <xf numFmtId="0" fontId="24" fillId="6" borderId="170" xfId="0" applyFont="1" applyFill="1" applyBorder="1" applyAlignment="1">
      <alignment horizontal="center" vertical="center" wrapText="1"/>
    </xf>
    <xf numFmtId="0" fontId="29" fillId="6" borderId="87" xfId="3" applyFont="1" applyFill="1" applyBorder="1">
      <alignment horizontal="center" vertical="center"/>
    </xf>
    <xf numFmtId="0" fontId="29" fillId="6" borderId="26" xfId="3" applyFont="1" applyFill="1" applyBorder="1">
      <alignment horizontal="center" vertical="center"/>
    </xf>
    <xf numFmtId="0" fontId="29" fillId="6" borderId="27" xfId="3" applyFont="1" applyFill="1" applyBorder="1">
      <alignment horizontal="center" vertical="center"/>
    </xf>
    <xf numFmtId="0" fontId="24" fillId="6" borderId="148" xfId="0" applyFont="1" applyFill="1" applyBorder="1" applyAlignment="1">
      <alignment horizontal="center" wrapText="1"/>
    </xf>
    <xf numFmtId="0" fontId="22" fillId="6" borderId="133" xfId="3" applyFont="1" applyFill="1" applyBorder="1" applyAlignment="1" applyProtection="1">
      <alignment horizontal="center" vertical="center" wrapText="1"/>
    </xf>
    <xf numFmtId="0" fontId="22" fillId="6" borderId="135" xfId="3" applyFont="1" applyFill="1" applyBorder="1" applyAlignment="1" applyProtection="1">
      <alignment horizontal="center" vertical="center" wrapText="1"/>
    </xf>
    <xf numFmtId="0" fontId="22" fillId="6" borderId="136" xfId="3" applyFont="1" applyFill="1" applyBorder="1" applyAlignment="1" applyProtection="1">
      <alignment horizontal="center" vertical="center" wrapText="1"/>
    </xf>
    <xf numFmtId="0" fontId="0" fillId="6" borderId="155" xfId="3" applyFont="1" applyFill="1" applyBorder="1" applyAlignment="1" applyProtection="1">
      <alignment horizontal="center" vertical="center" wrapText="1"/>
    </xf>
    <xf numFmtId="0" fontId="24" fillId="6" borderId="157" xfId="0" applyFont="1" applyFill="1" applyBorder="1" applyAlignment="1">
      <alignment horizontal="center" wrapText="1"/>
    </xf>
    <xf numFmtId="0" fontId="22" fillId="6" borderId="155" xfId="3" applyFont="1" applyFill="1" applyBorder="1" applyAlignment="1" applyProtection="1">
      <alignment horizontal="center" vertical="center" wrapText="1"/>
    </xf>
    <xf numFmtId="0" fontId="0" fillId="6" borderId="153" xfId="0" applyFill="1" applyBorder="1">
      <alignment vertical="center"/>
    </xf>
    <xf numFmtId="0" fontId="24" fillId="6" borderId="160" xfId="0" applyFont="1" applyFill="1" applyBorder="1" applyAlignment="1">
      <alignment horizontal="center" vertical="center" wrapText="1"/>
    </xf>
    <xf numFmtId="0" fontId="25" fillId="6" borderId="159" xfId="0" applyFont="1" applyFill="1" applyBorder="1" applyAlignment="1">
      <alignment horizontal="center" vertical="center" wrapText="1"/>
    </xf>
    <xf numFmtId="0" fontId="25" fillId="6" borderId="159" xfId="0" applyFont="1" applyFill="1" applyBorder="1" applyAlignment="1">
      <alignment horizontal="center" wrapText="1"/>
    </xf>
    <xf numFmtId="3" fontId="22" fillId="13" borderId="170" xfId="3" applyNumberFormat="1" applyFont="1" applyBorder="1">
      <alignment horizontal="center" vertical="center"/>
    </xf>
    <xf numFmtId="3" fontId="68" fillId="6" borderId="238" xfId="1" applyFont="1" applyBorder="1" applyAlignment="1">
      <alignment horizontal="center" vertical="center"/>
    </xf>
    <xf numFmtId="3" fontId="22" fillId="6" borderId="29" xfId="30" applyFont="1" applyBorder="1" applyAlignment="1">
      <alignment horizontal="center" vertical="center"/>
    </xf>
    <xf numFmtId="0" fontId="25" fillId="13" borderId="49" xfId="3" applyFont="1" applyBorder="1" applyAlignment="1">
      <alignment horizontal="center" vertical="center"/>
    </xf>
    <xf numFmtId="0" fontId="25" fillId="13" borderId="29" xfId="3" applyFont="1" applyBorder="1" applyAlignment="1">
      <alignment horizontal="center" vertical="center"/>
    </xf>
    <xf numFmtId="3" fontId="0" fillId="6" borderId="29" xfId="30" applyFont="1" applyFill="1" applyBorder="1" applyAlignment="1" applyProtection="1">
      <alignment horizontal="right" vertical="center"/>
    </xf>
    <xf numFmtId="3" fontId="0" fillId="41" borderId="40" xfId="11" applyFont="1" applyBorder="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26" xfId="30" applyFont="1" applyBorder="1">
      <alignment horizontal="right" vertical="center"/>
    </xf>
    <xf numFmtId="0" fontId="22" fillId="6" borderId="240" xfId="0" applyFont="1" applyFill="1" applyBorder="1" applyProtection="1">
      <alignment vertical="center"/>
    </xf>
    <xf numFmtId="0" fontId="22" fillId="6" borderId="48" xfId="0" applyFont="1" applyFill="1" applyBorder="1" applyAlignment="1" applyProtection="1">
      <alignment horizontal="center" vertical="center"/>
    </xf>
    <xf numFmtId="0" fontId="22" fillId="6" borderId="48" xfId="0" applyFont="1" applyFill="1" applyBorder="1" applyAlignment="1" applyProtection="1">
      <alignment horizontal="left" vertical="center"/>
    </xf>
    <xf numFmtId="0" fontId="24" fillId="6" borderId="156" xfId="0" applyFont="1" applyFill="1" applyBorder="1" applyAlignment="1" applyProtection="1">
      <alignment vertical="center"/>
    </xf>
    <xf numFmtId="0" fontId="22" fillId="6" borderId="227" xfId="0" applyFont="1" applyFill="1" applyBorder="1" applyAlignment="1" applyProtection="1">
      <alignment horizontal="center" vertical="center"/>
    </xf>
    <xf numFmtId="0" fontId="22" fillId="6" borderId="224" xfId="0" applyFont="1" applyFill="1" applyBorder="1" applyAlignment="1" applyProtection="1">
      <alignment vertical="center"/>
    </xf>
    <xf numFmtId="0" fontId="22" fillId="6" borderId="82" xfId="0" applyFont="1" applyFill="1" applyBorder="1" applyAlignment="1" applyProtection="1">
      <alignment horizontal="center" vertical="center"/>
    </xf>
    <xf numFmtId="0" fontId="0" fillId="6" borderId="82" xfId="0" applyFont="1" applyFill="1" applyBorder="1" applyAlignment="1" applyProtection="1">
      <alignment horizontal="left" vertical="center"/>
    </xf>
    <xf numFmtId="0" fontId="22" fillId="6" borderId="172" xfId="0" applyFont="1" applyBorder="1">
      <alignment vertical="center"/>
    </xf>
    <xf numFmtId="0" fontId="22" fillId="6" borderId="85"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27" xfId="0" applyFont="1" applyFill="1" applyBorder="1" applyAlignment="1" applyProtection="1">
      <alignment horizontal="left" vertical="center"/>
    </xf>
    <xf numFmtId="0" fontId="24" fillId="6" borderId="162" xfId="0" applyFont="1" applyFill="1" applyBorder="1" applyAlignment="1">
      <alignment horizontal="center" vertical="center" wrapText="1"/>
    </xf>
    <xf numFmtId="0" fontId="40" fillId="6" borderId="29" xfId="0" applyFont="1" applyBorder="1" applyAlignment="1">
      <alignment vertical="center" wrapText="1"/>
    </xf>
    <xf numFmtId="3" fontId="40" fillId="13" borderId="36" xfId="3" applyNumberFormat="1" applyFont="1" applyBorder="1">
      <alignment horizontal="center" vertical="center"/>
    </xf>
    <xf numFmtId="3" fontId="40" fillId="13" borderId="21" xfId="3" applyNumberFormat="1" applyFont="1" applyBorder="1">
      <alignment horizontal="center" vertical="center"/>
    </xf>
    <xf numFmtId="0" fontId="22" fillId="2" borderId="36" xfId="0" applyFont="1" applyFill="1" applyBorder="1" applyAlignment="1" applyProtection="1">
      <alignment vertical="center" wrapText="1"/>
    </xf>
    <xf numFmtId="3" fontId="38" fillId="47" borderId="36" xfId="0" applyNumberFormat="1" applyFont="1" applyFill="1" applyBorder="1" applyAlignment="1">
      <alignment horizontal="left" vertical="center"/>
    </xf>
    <xf numFmtId="0" fontId="50" fillId="6" borderId="104" xfId="0" applyFont="1" applyBorder="1">
      <alignment vertical="center"/>
    </xf>
    <xf numFmtId="0" fontId="20" fillId="6" borderId="157" xfId="0" applyFont="1" applyFill="1" applyBorder="1" applyAlignment="1"/>
    <xf numFmtId="0" fontId="20" fillId="6" borderId="156" xfId="0" applyFont="1" applyFill="1" applyBorder="1" applyAlignment="1"/>
    <xf numFmtId="0" fontId="23" fillId="6" borderId="137" xfId="0" applyFont="1" applyFill="1" applyBorder="1" applyAlignment="1">
      <alignment vertical="center"/>
    </xf>
    <xf numFmtId="0" fontId="0" fillId="6" borderId="38" xfId="0" applyFont="1" applyFill="1" applyBorder="1" applyAlignment="1">
      <alignment horizontal="center" vertical="center"/>
    </xf>
    <xf numFmtId="0" fontId="0" fillId="2" borderId="26" xfId="0" applyFont="1" applyFill="1" applyBorder="1" applyAlignment="1" applyProtection="1">
      <alignment horizontal="center" vertical="center"/>
    </xf>
    <xf numFmtId="0" fontId="0" fillId="2" borderId="36" xfId="0" applyFont="1" applyFill="1" applyBorder="1" applyAlignment="1">
      <alignment vertical="center"/>
    </xf>
    <xf numFmtId="0" fontId="40" fillId="6" borderId="172" xfId="0" applyFont="1" applyBorder="1" applyAlignment="1">
      <alignment horizontal="left" vertical="center" wrapText="1"/>
    </xf>
    <xf numFmtId="3" fontId="40" fillId="41" borderId="227" xfId="11" applyFont="1" applyBorder="1">
      <alignment horizontal="right" vertical="center"/>
      <protection locked="0"/>
    </xf>
    <xf numFmtId="3" fontId="0" fillId="6" borderId="227" xfId="30" applyFont="1" applyBorder="1">
      <alignment horizontal="right" vertical="center"/>
    </xf>
    <xf numFmtId="3" fontId="25" fillId="6" borderId="36" xfId="1" applyBorder="1" applyAlignment="1" applyProtection="1">
      <alignment horizontal="center" vertical="center" wrapText="1"/>
    </xf>
    <xf numFmtId="0" fontId="20" fillId="6" borderId="225" xfId="29" applyFont="1" applyFill="1" applyBorder="1" applyAlignment="1">
      <alignment horizontal="left" vertical="center"/>
    </xf>
    <xf numFmtId="0" fontId="22" fillId="6" borderId="137" xfId="0" applyFont="1" applyFill="1" applyBorder="1" applyAlignment="1" applyProtection="1">
      <alignment horizontal="left" vertical="center"/>
    </xf>
    <xf numFmtId="0" fontId="22" fillId="6" borderId="10" xfId="0" applyFont="1" applyFill="1" applyBorder="1">
      <alignment vertical="center"/>
    </xf>
    <xf numFmtId="0" fontId="24" fillId="6" borderId="137" xfId="0" applyFont="1" applyFill="1" applyBorder="1" applyAlignment="1">
      <alignment vertical="center"/>
    </xf>
    <xf numFmtId="0" fontId="0" fillId="6" borderId="137" xfId="0" applyFont="1" applyFill="1" applyBorder="1" applyProtection="1">
      <alignment vertical="center"/>
    </xf>
    <xf numFmtId="0" fontId="40" fillId="6" borderId="137" xfId="0" applyFont="1" applyFill="1" applyBorder="1" applyAlignment="1" applyProtection="1">
      <alignment horizontal="left" vertical="center"/>
    </xf>
    <xf numFmtId="0" fontId="20" fillId="6" borderId="247" xfId="4" applyFont="1" applyFill="1" applyBorder="1" applyAlignment="1" applyProtection="1"/>
    <xf numFmtId="0" fontId="20" fillId="6" borderId="247" xfId="0" applyFont="1" applyFill="1" applyBorder="1" applyAlignment="1"/>
    <xf numFmtId="3" fontId="22" fillId="41" borderId="58" xfId="11" applyFont="1" applyBorder="1" applyAlignment="1" applyProtection="1">
      <alignment horizontal="right" vertical="center"/>
      <protection locked="0"/>
    </xf>
    <xf numFmtId="0" fontId="40" fillId="6" borderId="248" xfId="0" applyFont="1" applyBorder="1">
      <alignment vertical="center"/>
    </xf>
    <xf numFmtId="0" fontId="40" fillId="6" borderId="111" xfId="0" applyFont="1" applyBorder="1">
      <alignment vertical="center"/>
    </xf>
    <xf numFmtId="3" fontId="38" fillId="47" borderId="29" xfId="0" applyNumberFormat="1" applyFont="1" applyFill="1" applyBorder="1" applyAlignment="1">
      <alignment horizontal="left" vertical="center"/>
    </xf>
    <xf numFmtId="3" fontId="22" fillId="13" borderId="226" xfId="3" applyNumberFormat="1" applyFont="1" applyBorder="1">
      <alignment horizontal="center" vertical="center"/>
    </xf>
    <xf numFmtId="3" fontId="22" fillId="13" borderId="227" xfId="3" applyNumberFormat="1" applyFont="1" applyBorder="1">
      <alignment horizontal="center" vertical="center"/>
    </xf>
    <xf numFmtId="0" fontId="22" fillId="6" borderId="224" xfId="3" applyFont="1" applyFill="1" applyBorder="1" applyAlignment="1" applyProtection="1">
      <alignment horizontal="center" vertical="center" wrapText="1"/>
    </xf>
    <xf numFmtId="0" fontId="22" fillId="6" borderId="49" xfId="3" applyFont="1" applyFill="1" applyBorder="1" applyAlignment="1" applyProtection="1">
      <alignment horizontal="center" vertical="center" wrapText="1"/>
    </xf>
    <xf numFmtId="3" fontId="22" fillId="41" borderId="38" xfId="11" applyFont="1" applyBorder="1">
      <alignment horizontal="right" vertical="center"/>
      <protection locked="0"/>
    </xf>
    <xf numFmtId="3" fontId="22" fillId="41" borderId="49" xfId="11" applyFont="1" applyBorder="1">
      <alignment horizontal="right" vertical="center"/>
      <protection locked="0"/>
    </xf>
    <xf numFmtId="3" fontId="22" fillId="6" borderId="172" xfId="3" applyNumberFormat="1" applyFont="1" applyFill="1" applyBorder="1">
      <alignment horizontal="center" vertical="center"/>
    </xf>
    <xf numFmtId="3" fontId="22" fillId="6" borderId="29" xfId="3" applyNumberFormat="1" applyFont="1" applyFill="1" applyBorder="1">
      <alignment horizontal="center" vertical="center"/>
    </xf>
    <xf numFmtId="3" fontId="22" fillId="6" borderId="30" xfId="3" applyNumberFormat="1" applyFont="1" applyFill="1" applyBorder="1">
      <alignment horizontal="center" vertical="center"/>
    </xf>
    <xf numFmtId="3" fontId="22" fillId="6" borderId="49" xfId="3" applyNumberFormat="1" applyFont="1" applyFill="1" applyBorder="1">
      <alignment horizontal="center" vertical="center"/>
    </xf>
    <xf numFmtId="3" fontId="22" fillId="6" borderId="39" xfId="3" applyNumberFormat="1" applyFont="1" applyFill="1" applyBorder="1">
      <alignment horizontal="center" vertical="center"/>
    </xf>
    <xf numFmtId="3" fontId="22" fillId="6" borderId="233" xfId="3" applyNumberFormat="1" applyFont="1" applyFill="1" applyBorder="1">
      <alignment horizontal="center" vertical="center"/>
    </xf>
    <xf numFmtId="3" fontId="22" fillId="6" borderId="168" xfId="3" applyNumberFormat="1" applyFont="1" applyFill="1" applyBorder="1">
      <alignment horizontal="center" vertical="center"/>
    </xf>
    <xf numFmtId="3" fontId="22" fillId="6" borderId="100" xfId="3" applyNumberFormat="1" applyFont="1" applyFill="1" applyBorder="1">
      <alignment horizontal="center" vertical="center"/>
    </xf>
    <xf numFmtId="3" fontId="0" fillId="6" borderId="172" xfId="6" applyFont="1" applyFill="1" applyBorder="1" applyAlignment="1" applyProtection="1">
      <alignment horizontal="left" vertical="center"/>
    </xf>
    <xf numFmtId="3" fontId="0" fillId="6" borderId="29" xfId="6" applyFont="1" applyFill="1" applyBorder="1" applyAlignment="1" applyProtection="1">
      <alignment horizontal="left" vertical="center"/>
    </xf>
    <xf numFmtId="3" fontId="22" fillId="41" borderId="29" xfId="11" applyFont="1" applyBorder="1">
      <alignment horizontal="right" vertical="center"/>
      <protection locked="0"/>
    </xf>
    <xf numFmtId="0" fontId="0" fillId="6" borderId="0" xfId="0" applyFill="1" applyBorder="1" applyAlignment="1">
      <alignment vertical="center"/>
    </xf>
    <xf numFmtId="0" fontId="69" fillId="6" borderId="137" xfId="0" applyFont="1" applyFill="1" applyBorder="1">
      <alignment vertical="center"/>
    </xf>
    <xf numFmtId="0" fontId="69" fillId="6" borderId="0" xfId="0" applyFont="1" applyFill="1" applyBorder="1">
      <alignment vertical="center"/>
    </xf>
    <xf numFmtId="0" fontId="69" fillId="6" borderId="0" xfId="0" applyFont="1" applyBorder="1">
      <alignment vertical="center"/>
    </xf>
    <xf numFmtId="0" fontId="69" fillId="6" borderId="0" xfId="0" applyFont="1" applyFill="1" applyBorder="1" applyAlignment="1">
      <alignment vertical="center"/>
    </xf>
    <xf numFmtId="0" fontId="40" fillId="6" borderId="36" xfId="0" applyFont="1" applyBorder="1">
      <alignment vertical="center"/>
    </xf>
    <xf numFmtId="0" fontId="69" fillId="6" borderId="224" xfId="0" applyFont="1" applyFill="1" applyBorder="1">
      <alignment vertical="center"/>
    </xf>
    <xf numFmtId="0" fontId="70" fillId="6" borderId="0" xfId="0" applyFont="1" applyFill="1" applyBorder="1" applyAlignment="1">
      <alignment vertical="top"/>
    </xf>
    <xf numFmtId="0" fontId="69" fillId="6" borderId="0" xfId="0" applyFont="1" applyFill="1" applyBorder="1" applyAlignment="1">
      <alignment vertical="top"/>
    </xf>
    <xf numFmtId="0" fontId="70" fillId="6" borderId="0" xfId="0" applyFont="1" applyFill="1" applyBorder="1" applyAlignment="1">
      <alignment vertical="center"/>
    </xf>
    <xf numFmtId="0" fontId="69" fillId="6" borderId="224" xfId="0" applyFont="1" applyFill="1" applyBorder="1" applyAlignment="1">
      <alignment vertical="center"/>
    </xf>
    <xf numFmtId="0" fontId="22" fillId="6" borderId="27" xfId="0" applyFont="1" applyFill="1" applyBorder="1" applyAlignment="1" applyProtection="1">
      <alignment horizontal="left" vertical="center"/>
    </xf>
    <xf numFmtId="3" fontId="40" fillId="43" borderId="22" xfId="6" applyFont="1" applyBorder="1" applyAlignment="1" applyProtection="1">
      <alignment vertical="center"/>
    </xf>
    <xf numFmtId="0" fontId="40" fillId="6" borderId="0" xfId="0" applyFont="1" applyBorder="1" applyAlignment="1">
      <alignment horizontal="center" vertical="center"/>
    </xf>
    <xf numFmtId="0" fontId="40" fillId="6" borderId="137" xfId="0" applyFont="1" applyFill="1" applyBorder="1" applyAlignment="1"/>
    <xf numFmtId="0" fontId="0" fillId="6" borderId="156" xfId="0" applyFont="1" applyFill="1" applyBorder="1">
      <alignment vertical="center"/>
    </xf>
    <xf numFmtId="0" fontId="56" fillId="6" borderId="0" xfId="0" applyFont="1" applyFill="1" applyBorder="1" applyAlignment="1" applyProtection="1">
      <alignment horizontal="left" vertical="center"/>
    </xf>
    <xf numFmtId="170" fontId="0" fillId="6" borderId="0" xfId="143" applyFont="1" applyFill="1" applyBorder="1">
      <alignment vertical="center"/>
    </xf>
    <xf numFmtId="0" fontId="0" fillId="6" borderId="0" xfId="0" applyFont="1" applyFill="1" applyBorder="1">
      <alignment vertical="center"/>
    </xf>
    <xf numFmtId="0" fontId="0" fillId="6" borderId="104" xfId="0" applyFont="1" applyFill="1" applyBorder="1" applyAlignment="1" applyProtection="1">
      <alignment horizontal="left" vertical="center"/>
    </xf>
    <xf numFmtId="170" fontId="0" fillId="15" borderId="0" xfId="143" applyFont="1" applyBorder="1">
      <alignment vertical="center"/>
    </xf>
    <xf numFmtId="0" fontId="38" fillId="56" borderId="0" xfId="0" applyFont="1" applyFill="1" applyBorder="1">
      <alignment vertical="center"/>
    </xf>
    <xf numFmtId="0" fontId="38" fillId="56" borderId="105" xfId="0" applyFont="1" applyFill="1" applyBorder="1">
      <alignment vertical="center"/>
    </xf>
    <xf numFmtId="0" fontId="71" fillId="6" borderId="0" xfId="0" applyFont="1" applyFill="1" applyBorder="1">
      <alignment vertical="center"/>
    </xf>
    <xf numFmtId="0" fontId="0" fillId="6" borderId="106" xfId="0" applyFont="1" applyFill="1" applyBorder="1" applyAlignment="1" applyProtection="1">
      <alignment horizontal="left" vertical="center"/>
    </xf>
    <xf numFmtId="170" fontId="0" fillId="15" borderId="107" xfId="143" applyFont="1" applyBorder="1">
      <alignment vertical="center"/>
    </xf>
    <xf numFmtId="0" fontId="29" fillId="6" borderId="156" xfId="0" applyFont="1" applyFill="1" applyBorder="1" applyAlignment="1" applyProtection="1">
      <alignment horizontal="left" vertical="center"/>
    </xf>
    <xf numFmtId="0" fontId="40" fillId="6" borderId="26" xfId="0" applyFont="1" applyBorder="1">
      <alignment vertical="center"/>
    </xf>
    <xf numFmtId="0" fontId="40" fillId="6" borderId="21" xfId="0" applyFont="1" applyBorder="1">
      <alignment vertical="center"/>
    </xf>
    <xf numFmtId="0" fontId="40" fillId="49" borderId="21" xfId="0" applyFont="1" applyFill="1" applyBorder="1">
      <alignment vertical="center"/>
    </xf>
    <xf numFmtId="0" fontId="22" fillId="0" borderId="29" xfId="0" applyFont="1" applyFill="1" applyBorder="1" applyAlignment="1" applyProtection="1">
      <alignment horizontal="left" vertical="center" indent="1"/>
    </xf>
    <xf numFmtId="3" fontId="40" fillId="41" borderId="26" xfId="11" applyFont="1" applyBorder="1">
      <alignment horizontal="right" vertical="center"/>
      <protection locked="0"/>
    </xf>
    <xf numFmtId="0" fontId="24" fillId="0" borderId="29" xfId="0" applyFont="1" applyFill="1" applyBorder="1" applyAlignment="1" applyProtection="1">
      <alignment horizontal="left" vertical="center"/>
    </xf>
    <xf numFmtId="0" fontId="55" fillId="6" borderId="36" xfId="0" applyFont="1" applyBorder="1">
      <alignment vertical="center"/>
    </xf>
    <xf numFmtId="0" fontId="55" fillId="6" borderId="26" xfId="0" applyFont="1" applyBorder="1">
      <alignment vertical="center"/>
    </xf>
    <xf numFmtId="0" fontId="55" fillId="6" borderId="21" xfId="0" applyFont="1" applyBorder="1">
      <alignment vertical="center"/>
    </xf>
    <xf numFmtId="0" fontId="55" fillId="49" borderId="21" xfId="0" applyFont="1" applyFill="1" applyBorder="1">
      <alignment vertical="center"/>
    </xf>
    <xf numFmtId="0" fontId="36" fillId="6" borderId="137" xfId="0" applyFont="1" applyFill="1" applyBorder="1">
      <alignment vertical="center"/>
    </xf>
    <xf numFmtId="0" fontId="0" fillId="0" borderId="29" xfId="0" applyFont="1" applyFill="1" applyBorder="1" applyAlignment="1" applyProtection="1">
      <alignment horizontal="left" vertical="center" indent="1"/>
    </xf>
    <xf numFmtId="0" fontId="40" fillId="0" borderId="29" xfId="0" applyFont="1" applyFill="1" applyBorder="1" applyAlignment="1">
      <alignment horizontal="left" indent="1"/>
    </xf>
    <xf numFmtId="0" fontId="24" fillId="0" borderId="29" xfId="0" applyFont="1" applyFill="1" applyBorder="1" applyAlignment="1" applyProtection="1">
      <alignment horizontal="left" vertical="center" indent="1"/>
    </xf>
    <xf numFmtId="0" fontId="24" fillId="0" borderId="39" xfId="0" applyFont="1" applyFill="1" applyBorder="1" applyAlignment="1" applyProtection="1">
      <alignment horizontal="left" vertical="center"/>
    </xf>
    <xf numFmtId="3" fontId="40" fillId="41" borderId="41" xfId="11" applyFont="1" applyBorder="1">
      <alignment horizontal="right" vertical="center"/>
      <protection locked="0"/>
    </xf>
    <xf numFmtId="0" fontId="40" fillId="6" borderId="40" xfId="0" applyFont="1" applyBorder="1">
      <alignment vertical="center"/>
    </xf>
    <xf numFmtId="0" fontId="40" fillId="49" borderId="40" xfId="0" applyFont="1" applyFill="1" applyBorder="1">
      <alignment vertical="center"/>
    </xf>
    <xf numFmtId="0" fontId="24" fillId="6" borderId="157" xfId="0" applyFont="1" applyBorder="1">
      <alignment vertical="center"/>
    </xf>
    <xf numFmtId="0" fontId="72" fillId="49" borderId="22" xfId="0" applyFont="1" applyFill="1" applyBorder="1">
      <alignment vertical="center"/>
    </xf>
    <xf numFmtId="0" fontId="29" fillId="6" borderId="137"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9" xfId="0" applyFont="1" applyFill="1" applyBorder="1" applyAlignment="1"/>
    <xf numFmtId="0" fontId="40" fillId="0" borderId="30" xfId="0" applyFont="1" applyFill="1" applyBorder="1" applyAlignment="1">
      <alignment horizontal="left" indent="1"/>
    </xf>
    <xf numFmtId="0" fontId="40" fillId="6" borderId="22" xfId="0" applyFont="1" applyBorder="1">
      <alignment vertical="center"/>
    </xf>
    <xf numFmtId="0" fontId="0" fillId="6" borderId="240" xfId="0" applyFill="1" applyBorder="1">
      <alignment vertical="center"/>
    </xf>
    <xf numFmtId="0" fontId="0" fillId="6" borderId="240" xfId="0" applyFill="1" applyBorder="1" applyAlignment="1">
      <alignment vertical="center"/>
    </xf>
    <xf numFmtId="0" fontId="40" fillId="49" borderId="36" xfId="0" applyFont="1" applyFill="1" applyBorder="1">
      <alignment vertical="center"/>
    </xf>
    <xf numFmtId="0" fontId="40" fillId="49" borderId="22" xfId="0" applyFont="1" applyFill="1" applyBorder="1">
      <alignment vertical="center"/>
    </xf>
    <xf numFmtId="0" fontId="40" fillId="49" borderId="33" xfId="0" applyFont="1" applyFill="1" applyBorder="1">
      <alignment vertical="center"/>
    </xf>
    <xf numFmtId="0" fontId="40" fillId="49" borderId="26" xfId="0" applyFont="1" applyFill="1" applyBorder="1">
      <alignment vertical="center"/>
    </xf>
    <xf numFmtId="0" fontId="40" fillId="49" borderId="27" xfId="0" applyFont="1" applyFill="1" applyBorder="1">
      <alignment vertical="center"/>
    </xf>
    <xf numFmtId="0" fontId="38" fillId="56" borderId="107" xfId="0" applyFont="1" applyFill="1" applyBorder="1">
      <alignment vertical="center"/>
    </xf>
    <xf numFmtId="0" fontId="0" fillId="6" borderId="240" xfId="0" applyFont="1" applyFill="1" applyBorder="1" applyAlignment="1">
      <alignment vertical="center"/>
    </xf>
    <xf numFmtId="0" fontId="40" fillId="6" borderId="0" xfId="0" applyFont="1" applyBorder="1" applyAlignment="1">
      <alignment vertical="center"/>
    </xf>
    <xf numFmtId="0" fontId="0" fillId="6" borderId="137" xfId="0" applyFont="1" applyFill="1" applyBorder="1" applyAlignment="1"/>
    <xf numFmtId="0" fontId="40" fillId="0" borderId="21" xfId="0" applyFont="1" applyFill="1" applyBorder="1" applyAlignment="1">
      <alignment horizontal="left" indent="1"/>
    </xf>
    <xf numFmtId="0" fontId="40" fillId="6" borderId="29" xfId="0" applyFont="1" applyFill="1" applyBorder="1" applyAlignment="1"/>
    <xf numFmtId="0" fontId="25" fillId="6" borderId="29" xfId="0" applyFont="1" applyFill="1" applyBorder="1" applyAlignment="1">
      <alignment horizontal="left" indent="2"/>
    </xf>
    <xf numFmtId="0" fontId="40" fillId="6" borderId="30" xfId="0" applyFont="1" applyFill="1" applyBorder="1" applyAlignment="1">
      <alignment horizontal="left" indent="1"/>
    </xf>
    <xf numFmtId="0" fontId="0" fillId="6" borderId="0" xfId="0" applyFill="1" applyBorder="1">
      <alignment vertical="center"/>
    </xf>
    <xf numFmtId="0" fontId="0" fillId="6" borderId="224" xfId="0" applyFill="1" applyBorder="1" applyAlignment="1">
      <alignment vertical="center"/>
    </xf>
    <xf numFmtId="0" fontId="20" fillId="6" borderId="137"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77" fillId="6" borderId="0" xfId="0" applyFont="1" applyFill="1" applyBorder="1">
      <alignment vertical="center"/>
    </xf>
    <xf numFmtId="0" fontId="24" fillId="6" borderId="0" xfId="0" applyFont="1" applyFill="1" applyBorder="1">
      <alignment vertical="center"/>
    </xf>
    <xf numFmtId="0" fontId="24" fillId="6" borderId="137" xfId="0" applyFont="1" applyFill="1" applyBorder="1" applyAlignment="1"/>
    <xf numFmtId="0" fontId="0" fillId="6" borderId="105" xfId="0" applyFont="1" applyBorder="1">
      <alignment vertical="center"/>
    </xf>
    <xf numFmtId="0" fontId="38" fillId="56" borderId="108" xfId="0" applyFont="1" applyFill="1" applyBorder="1">
      <alignment vertical="center"/>
    </xf>
    <xf numFmtId="0" fontId="0" fillId="2" borderId="224" xfId="0" applyFill="1" applyBorder="1">
      <alignment vertical="center"/>
    </xf>
    <xf numFmtId="0" fontId="72" fillId="6" borderId="21" xfId="0" applyFont="1" applyBorder="1">
      <alignment vertical="center"/>
    </xf>
    <xf numFmtId="0" fontId="55" fillId="49" borderId="36" xfId="0" applyFont="1" applyFill="1" applyBorder="1">
      <alignment vertical="center"/>
    </xf>
    <xf numFmtId="0" fontId="38" fillId="6" borderId="29" xfId="0" applyFont="1" applyFill="1" applyBorder="1" applyAlignment="1"/>
    <xf numFmtId="0" fontId="55" fillId="49" borderId="22" xfId="0" applyFont="1" applyFill="1" applyBorder="1">
      <alignment vertical="center"/>
    </xf>
    <xf numFmtId="0" fontId="55" fillId="49" borderId="33" xfId="0" applyFont="1" applyFill="1" applyBorder="1">
      <alignment vertical="center"/>
    </xf>
    <xf numFmtId="0" fontId="55" fillId="49" borderId="26" xfId="0" applyFont="1" applyFill="1" applyBorder="1">
      <alignment vertical="center"/>
    </xf>
    <xf numFmtId="0" fontId="55" fillId="49" borderId="27" xfId="0" applyFont="1" applyFill="1" applyBorder="1">
      <alignment vertical="center"/>
    </xf>
    <xf numFmtId="0" fontId="78" fillId="49" borderId="40" xfId="0" applyFont="1" applyFill="1" applyBorder="1">
      <alignment vertical="center"/>
    </xf>
    <xf numFmtId="0" fontId="0" fillId="6" borderId="224" xfId="0" applyFont="1" applyBorder="1">
      <alignment vertical="center"/>
    </xf>
    <xf numFmtId="0" fontId="40" fillId="6" borderId="173" xfId="0" applyFont="1" applyFill="1" applyBorder="1" applyAlignment="1" applyProtection="1">
      <alignment horizontal="left" vertical="center" indent="1"/>
    </xf>
    <xf numFmtId="0" fontId="69" fillId="45" borderId="0" xfId="0" applyFont="1" applyFill="1" applyBorder="1">
      <alignment vertical="center"/>
    </xf>
    <xf numFmtId="0" fontId="24" fillId="6" borderId="170" xfId="5" applyFont="1" applyFill="1" applyBorder="1" applyAlignment="1">
      <alignment horizontal="center" vertical="center" wrapText="1"/>
    </xf>
    <xf numFmtId="0" fontId="22" fillId="6" borderId="240" xfId="0" applyFont="1" applyFill="1" applyBorder="1" applyAlignment="1" applyProtection="1">
      <alignment vertical="center"/>
    </xf>
    <xf numFmtId="0" fontId="23" fillId="6" borderId="156" xfId="0" applyFont="1" applyFill="1" applyBorder="1" applyAlignment="1" applyProtection="1">
      <alignment horizontal="left" vertical="center"/>
    </xf>
    <xf numFmtId="3" fontId="22" fillId="6" borderId="156" xfId="30" applyFont="1" applyFill="1" applyBorder="1" applyAlignment="1">
      <alignment horizontal="right" vertical="center"/>
    </xf>
    <xf numFmtId="0" fontId="22" fillId="6" borderId="172" xfId="0" applyFont="1" applyFill="1" applyBorder="1" applyAlignment="1" applyProtection="1">
      <alignment vertical="center"/>
    </xf>
    <xf numFmtId="0" fontId="22" fillId="6" borderId="166" xfId="0" applyFont="1" applyFill="1" applyBorder="1" applyAlignment="1" applyProtection="1">
      <alignment vertical="center"/>
    </xf>
    <xf numFmtId="0" fontId="0" fillId="6" borderId="156" xfId="0" applyFont="1" applyFill="1" applyBorder="1" applyAlignment="1" applyProtection="1">
      <alignment horizontal="left" vertical="center"/>
    </xf>
    <xf numFmtId="0" fontId="22" fillId="15" borderId="170" xfId="55" applyFont="1" applyBorder="1">
      <alignment horizontal="center" vertical="center" wrapText="1"/>
    </xf>
    <xf numFmtId="0" fontId="23" fillId="6" borderId="157" xfId="0" applyFont="1" applyFill="1" applyBorder="1" applyAlignment="1" applyProtection="1">
      <alignment horizontal="left" vertical="center"/>
    </xf>
    <xf numFmtId="0" fontId="20" fillId="6" borderId="157" xfId="0" applyFont="1" applyFill="1" applyBorder="1" applyAlignment="1">
      <alignment vertical="center"/>
    </xf>
    <xf numFmtId="0" fontId="24" fillId="6" borderId="172" xfId="0" applyFont="1" applyFill="1" applyBorder="1" applyAlignment="1" applyProtection="1">
      <alignment horizontal="left" vertical="center"/>
    </xf>
    <xf numFmtId="0" fontId="40" fillId="49" borderId="37" xfId="3" applyFont="1" applyFill="1" applyBorder="1">
      <alignment horizontal="center" vertical="center"/>
    </xf>
    <xf numFmtId="0" fontId="22" fillId="6" borderId="29" xfId="0" applyFont="1" applyFill="1" applyBorder="1" applyAlignment="1" applyProtection="1">
      <alignment horizontal="left" vertical="center" indent="1"/>
    </xf>
    <xf numFmtId="0" fontId="40" fillId="49" borderId="36" xfId="3" applyFont="1" applyFill="1" applyBorder="1">
      <alignment horizontal="center" vertical="center"/>
    </xf>
    <xf numFmtId="0" fontId="22" fillId="6" borderId="39" xfId="0" applyFont="1" applyFill="1" applyBorder="1" applyAlignment="1" applyProtection="1">
      <alignment horizontal="left" vertical="center" indent="1"/>
    </xf>
    <xf numFmtId="0" fontId="56" fillId="6" borderId="29" xfId="0" applyFont="1" applyFill="1" applyBorder="1" applyAlignment="1" applyProtection="1">
      <alignment horizontal="left" vertical="center"/>
    </xf>
    <xf numFmtId="0" fontId="55" fillId="49" borderId="36" xfId="3" applyFont="1" applyFill="1" applyBorder="1">
      <alignment horizontal="center" vertical="center"/>
    </xf>
    <xf numFmtId="174" fontId="22" fillId="15" borderId="36" xfId="0" applyNumberFormat="1" applyFont="1" applyFill="1" applyBorder="1" applyAlignment="1">
      <alignment horizontal="center" vertical="center"/>
    </xf>
    <xf numFmtId="0" fontId="24" fillId="6" borderId="29" xfId="0" applyFont="1" applyFill="1" applyBorder="1" applyAlignment="1" applyProtection="1">
      <alignment horizontal="left" vertical="center" indent="1"/>
    </xf>
    <xf numFmtId="0" fontId="55" fillId="6" borderId="39" xfId="0" applyFont="1" applyFill="1" applyBorder="1" applyAlignment="1">
      <alignment horizontal="left" indent="2"/>
    </xf>
    <xf numFmtId="0" fontId="24" fillId="6" borderId="39" xfId="0" applyFont="1" applyFill="1" applyBorder="1" applyAlignment="1" applyProtection="1">
      <alignment horizontal="left" vertical="center"/>
    </xf>
    <xf numFmtId="0" fontId="23" fillId="6" borderId="251" xfId="0" applyFont="1" applyFill="1" applyBorder="1" applyAlignment="1" applyProtection="1">
      <alignment vertical="center"/>
    </xf>
    <xf numFmtId="0" fontId="23" fillId="6" borderId="156" xfId="0" applyFont="1" applyFill="1" applyBorder="1" applyAlignment="1" applyProtection="1"/>
    <xf numFmtId="0" fontId="22" fillId="6" borderId="156" xfId="0" applyFont="1" applyFill="1" applyBorder="1" applyAlignment="1" applyProtection="1"/>
    <xf numFmtId="0" fontId="22" fillId="13" borderId="82" xfId="0" applyFont="1" applyFill="1" applyBorder="1" applyAlignment="1">
      <alignment vertical="center"/>
    </xf>
    <xf numFmtId="0" fontId="21" fillId="6" borderId="157" xfId="4" applyFont="1" applyFill="1" applyBorder="1" applyAlignment="1"/>
    <xf numFmtId="49" fontId="22" fillId="15" borderId="227" xfId="56" applyFont="1" applyBorder="1" applyAlignment="1">
      <alignment horizontal="center" vertical="center"/>
    </xf>
    <xf numFmtId="0" fontId="22" fillId="13" borderId="164" xfId="0" applyFont="1" applyFill="1" applyBorder="1" applyAlignment="1">
      <alignment vertical="center"/>
    </xf>
    <xf numFmtId="0" fontId="22" fillId="6" borderId="224" xfId="0" applyFont="1" applyFill="1" applyBorder="1" applyAlignment="1">
      <alignment vertical="center"/>
    </xf>
    <xf numFmtId="0" fontId="22" fillId="6" borderId="166" xfId="0" applyFont="1" applyFill="1" applyBorder="1" applyAlignment="1" applyProtection="1">
      <alignment horizontal="left" vertical="center"/>
    </xf>
    <xf numFmtId="172" fontId="22" fillId="16" borderId="33" xfId="46" applyFont="1" applyBorder="1">
      <alignment vertical="center"/>
    </xf>
    <xf numFmtId="0" fontId="24" fillId="6" borderId="159" xfId="0" applyFont="1" applyFill="1" applyBorder="1" applyAlignment="1">
      <alignment horizontal="center" vertical="center" wrapText="1"/>
    </xf>
    <xf numFmtId="0" fontId="29" fillId="6" borderId="97" xfId="116" applyFont="1" applyFill="1" applyBorder="1" applyAlignment="1" applyProtection="1">
      <alignment horizontal="left"/>
    </xf>
    <xf numFmtId="0" fontId="29" fillId="6" borderId="96" xfId="116" applyFont="1" applyFill="1" applyBorder="1" applyAlignment="1" applyProtection="1">
      <alignment horizontal="left" vertical="top"/>
    </xf>
    <xf numFmtId="0" fontId="22" fillId="6" borderId="96" xfId="0" applyFont="1" applyFill="1" applyBorder="1" applyAlignment="1" applyProtection="1">
      <alignment horizontal="left" vertical="center" indent="1"/>
    </xf>
    <xf numFmtId="0" fontId="0" fillId="6" borderId="240" xfId="0" applyFont="1" applyFill="1" applyBorder="1">
      <alignment vertical="center"/>
    </xf>
    <xf numFmtId="0" fontId="0" fillId="6" borderId="137" xfId="0" applyFont="1" applyFill="1" applyBorder="1">
      <alignment vertical="center"/>
    </xf>
    <xf numFmtId="0" fontId="0" fillId="6" borderId="240" xfId="0" applyFont="1" applyFill="1" applyBorder="1" applyProtection="1">
      <alignment vertical="center"/>
    </xf>
    <xf numFmtId="0" fontId="0" fillId="6" borderId="33" xfId="0" applyFont="1" applyFill="1" applyBorder="1" applyAlignment="1">
      <alignment vertical="center" wrapText="1"/>
    </xf>
    <xf numFmtId="0" fontId="0" fillId="6" borderId="224" xfId="0" applyFont="1" applyFill="1" applyBorder="1" applyProtection="1">
      <alignment vertical="center"/>
    </xf>
    <xf numFmtId="0" fontId="0" fillId="6" borderId="0" xfId="0" applyFont="1" applyBorder="1" applyAlignment="1" applyProtection="1">
      <alignment horizontal="center" vertical="center"/>
    </xf>
    <xf numFmtId="0" fontId="0" fillId="6" borderId="224" xfId="0" applyFont="1" applyFill="1" applyBorder="1">
      <alignment vertical="center"/>
    </xf>
    <xf numFmtId="0" fontId="0" fillId="6" borderId="41" xfId="0" applyFont="1" applyFill="1" applyBorder="1" applyAlignment="1">
      <alignment horizontal="center" vertical="center"/>
    </xf>
    <xf numFmtId="0" fontId="0" fillId="13" borderId="40" xfId="3" applyFont="1" applyBorder="1">
      <alignment horizontal="center" vertical="center"/>
    </xf>
    <xf numFmtId="3" fontId="0" fillId="13" borderId="33" xfId="3" applyNumberFormat="1" applyFont="1" applyBorder="1">
      <alignment horizontal="center" vertical="center"/>
    </xf>
    <xf numFmtId="0" fontId="25" fillId="6" borderId="29" xfId="0" applyFont="1" applyFill="1" applyBorder="1" applyAlignment="1" applyProtection="1">
      <alignment horizontal="left" vertical="center" wrapText="1" indent="2"/>
    </xf>
    <xf numFmtId="3" fontId="22" fillId="13" borderId="29" xfId="3" applyNumberFormat="1" applyFont="1" applyBorder="1">
      <alignment horizontal="center" vertical="center"/>
    </xf>
    <xf numFmtId="0" fontId="79" fillId="60" borderId="21" xfId="145" applyBorder="1">
      <alignment horizontal="center" vertical="center"/>
    </xf>
    <xf numFmtId="0" fontId="79" fillId="60" borderId="33" xfId="145" applyBorder="1">
      <alignment horizontal="center" vertical="center"/>
    </xf>
    <xf numFmtId="0" fontId="79" fillId="60" borderId="22" xfId="145" applyBorder="1">
      <alignment horizontal="center" vertical="center"/>
    </xf>
    <xf numFmtId="0" fontId="79" fillId="6" borderId="21" xfId="29" applyBorder="1">
      <alignment horizontal="center" vertical="center"/>
    </xf>
    <xf numFmtId="0" fontId="79" fillId="6" borderId="36" xfId="29" applyBorder="1">
      <alignment horizontal="center" vertical="center"/>
    </xf>
    <xf numFmtId="0" fontId="79" fillId="6" borderId="22" xfId="29" applyBorder="1">
      <alignment horizontal="center" vertical="center"/>
    </xf>
    <xf numFmtId="0" fontId="79" fillId="60" borderId="37" xfId="145" applyBorder="1">
      <alignment horizontal="center" vertical="center"/>
    </xf>
    <xf numFmtId="0" fontId="79" fillId="60" borderId="36" xfId="145" applyBorder="1">
      <alignment horizontal="center" vertical="center"/>
    </xf>
    <xf numFmtId="0" fontId="79" fillId="60" borderId="82" xfId="145" applyBorder="1">
      <alignment horizontal="center" vertical="center"/>
    </xf>
    <xf numFmtId="0" fontId="22" fillId="45" borderId="0" xfId="0" applyFont="1" applyFill="1" applyBorder="1">
      <alignment vertical="center"/>
    </xf>
    <xf numFmtId="0" fontId="79" fillId="60" borderId="42" xfId="145" applyBorder="1">
      <alignment horizontal="center" vertical="center"/>
    </xf>
    <xf numFmtId="0" fontId="79" fillId="60" borderId="30" xfId="145" applyBorder="1">
      <alignment horizontal="center" vertical="center"/>
    </xf>
    <xf numFmtId="0" fontId="79" fillId="60" borderId="26" xfId="145" applyBorder="1">
      <alignment horizontal="center" vertical="center"/>
    </xf>
    <xf numFmtId="0" fontId="79" fillId="60" borderId="27" xfId="145" applyBorder="1">
      <alignment horizontal="center" vertical="center"/>
    </xf>
    <xf numFmtId="0" fontId="20" fillId="6" borderId="12" xfId="4" applyFont="1" applyFill="1" applyBorder="1" applyAlignment="1" applyProtection="1"/>
    <xf numFmtId="0" fontId="20" fillId="6" borderId="5" xfId="4" applyFont="1" applyFill="1" applyBorder="1" applyAlignment="1" applyProtection="1"/>
    <xf numFmtId="0" fontId="0" fillId="13" borderId="42" xfId="3" applyFont="1" applyBorder="1">
      <alignment horizontal="center" vertical="center"/>
    </xf>
    <xf numFmtId="3" fontId="22" fillId="13" borderId="42" xfId="3" applyNumberFormat="1" applyFont="1" applyBorder="1">
      <alignment horizontal="center" vertical="center"/>
    </xf>
    <xf numFmtId="3" fontId="22" fillId="6" borderId="48" xfId="30" applyFont="1" applyBorder="1">
      <alignment horizontal="right" vertical="center"/>
    </xf>
    <xf numFmtId="3" fontId="22" fillId="14" borderId="23" xfId="20" applyFont="1" applyBorder="1">
      <alignment horizontal="right" vertical="center"/>
      <protection locked="0"/>
    </xf>
    <xf numFmtId="3" fontId="22" fillId="6" borderId="37" xfId="1" applyFont="1" applyFill="1" applyBorder="1" applyAlignment="1" applyProtection="1">
      <alignment horizontal="center" vertical="center"/>
    </xf>
    <xf numFmtId="3" fontId="22" fillId="6" borderId="157" xfId="3" applyNumberFormat="1" applyFont="1" applyFill="1" applyBorder="1">
      <alignment horizontal="center" vertical="center"/>
    </xf>
    <xf numFmtId="0" fontId="24" fillId="6" borderId="165" xfId="5" applyFont="1" applyBorder="1">
      <alignment horizontal="center" wrapText="1"/>
    </xf>
    <xf numFmtId="3" fontId="22" fillId="41" borderId="172" xfId="11" applyFont="1" applyBorder="1">
      <alignment horizontal="right" vertical="center"/>
      <protection locked="0"/>
    </xf>
    <xf numFmtId="3" fontId="62" fillId="41" borderId="29" xfId="11" applyFont="1" applyBorder="1" applyAlignment="1">
      <alignment horizontal="center" vertical="center"/>
      <protection locked="0"/>
    </xf>
    <xf numFmtId="3" fontId="22" fillId="13" borderId="36" xfId="3" applyNumberFormat="1" applyFont="1" applyBorder="1" applyProtection="1">
      <alignment horizontal="center" vertical="center"/>
      <protection locked="0"/>
    </xf>
    <xf numFmtId="3" fontId="22" fillId="13" borderId="170" xfId="3" applyNumberFormat="1" applyFont="1" applyBorder="1" applyProtection="1">
      <alignment horizontal="center" vertical="center"/>
      <protection locked="0"/>
    </xf>
    <xf numFmtId="0" fontId="0" fillId="6" borderId="29" xfId="0" applyFont="1" applyFill="1" applyBorder="1" applyAlignment="1">
      <alignment horizontal="left"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4" fillId="6" borderId="76" xfId="0" applyFont="1" applyFill="1" applyBorder="1" applyAlignment="1">
      <alignment horizontal="center" wrapText="1"/>
    </xf>
    <xf numFmtId="0" fontId="25" fillId="6" borderId="30" xfId="83" applyFont="1" applyFill="1" applyBorder="1" applyAlignment="1" applyProtection="1">
      <alignment horizontal="left" vertical="center" indent="1"/>
    </xf>
    <xf numFmtId="0" fontId="0" fillId="6" borderId="29" xfId="0" applyFont="1" applyFill="1" applyBorder="1" applyAlignment="1">
      <alignment vertical="center" wrapText="1"/>
    </xf>
    <xf numFmtId="0" fontId="18" fillId="6" borderId="29" xfId="83" applyFill="1" applyBorder="1" applyAlignment="1">
      <alignment horizontal="left" vertical="center" wrapText="1" indent="1"/>
    </xf>
    <xf numFmtId="0" fontId="24" fillId="6" borderId="170" xfId="0" applyFont="1" applyFill="1" applyBorder="1" applyAlignment="1">
      <alignment horizontal="center" wrapText="1"/>
    </xf>
    <xf numFmtId="0" fontId="79" fillId="60" borderId="40" xfId="145" applyNumberFormat="1" applyBorder="1">
      <alignment horizontal="center" vertical="center"/>
    </xf>
    <xf numFmtId="0" fontId="79" fillId="60" borderId="42" xfId="145" applyNumberFormat="1" applyBorder="1">
      <alignment horizontal="center" vertical="center"/>
    </xf>
    <xf numFmtId="0" fontId="18" fillId="6" borderId="30" xfId="83" applyFill="1" applyBorder="1" applyAlignment="1">
      <alignment horizontal="left" vertical="center" wrapText="1" indent="1"/>
    </xf>
    <xf numFmtId="0" fontId="22" fillId="6" borderId="6" xfId="0" applyFont="1" applyFill="1" applyBorder="1" applyAlignment="1" applyProtection="1"/>
    <xf numFmtId="0" fontId="23" fillId="6" borderId="157" xfId="0" applyFont="1" applyFill="1" applyBorder="1" applyAlignment="1" applyProtection="1"/>
    <xf numFmtId="0" fontId="22" fillId="6" borderId="157" xfId="0" applyFont="1" applyFill="1" applyBorder="1" applyAlignment="1" applyProtection="1"/>
    <xf numFmtId="0" fontId="22" fillId="6" borderId="215" xfId="0" applyFont="1" applyFill="1" applyBorder="1" applyAlignment="1" applyProtection="1">
      <alignment vertical="center"/>
    </xf>
    <xf numFmtId="0" fontId="22" fillId="6" borderId="224" xfId="0" applyFont="1" applyFill="1" applyBorder="1" applyAlignment="1" applyProtection="1"/>
    <xf numFmtId="0" fontId="23" fillId="6" borderId="158" xfId="0" applyFont="1" applyFill="1" applyBorder="1" applyAlignment="1" applyProtection="1">
      <alignment vertical="center"/>
    </xf>
    <xf numFmtId="0" fontId="22" fillId="6" borderId="244" xfId="0" applyFont="1" applyFill="1" applyBorder="1" applyAlignment="1" applyProtection="1"/>
    <xf numFmtId="0" fontId="22" fillId="6" borderId="226" xfId="0" applyFont="1" applyFill="1" applyBorder="1" applyAlignment="1" applyProtection="1">
      <alignment horizontal="center" vertical="center"/>
    </xf>
    <xf numFmtId="0" fontId="22" fillId="6" borderId="254" xfId="0" applyFont="1" applyFill="1" applyBorder="1" applyAlignment="1" applyProtection="1">
      <alignment horizontal="center" vertical="center"/>
    </xf>
    <xf numFmtId="0" fontId="22" fillId="6" borderId="36" xfId="0" applyFont="1" applyFill="1" applyBorder="1">
      <alignment vertical="center"/>
    </xf>
    <xf numFmtId="3" fontId="22" fillId="41" borderId="224" xfId="11" applyFont="1" applyBorder="1">
      <alignment horizontal="right" vertical="center"/>
      <protection locked="0"/>
    </xf>
    <xf numFmtId="0" fontId="0" fillId="6" borderId="224" xfId="0" applyFont="1" applyFill="1" applyBorder="1" applyAlignment="1">
      <alignment horizontal="left" vertical="center"/>
    </xf>
    <xf numFmtId="3" fontId="22" fillId="6" borderId="227" xfId="0" applyNumberFormat="1" applyFont="1" applyFill="1" applyBorder="1">
      <alignment vertical="center"/>
    </xf>
    <xf numFmtId="3" fontId="22" fillId="6" borderId="36" xfId="0" applyNumberFormat="1" applyFont="1" applyFill="1" applyBorder="1">
      <alignment vertical="center"/>
    </xf>
    <xf numFmtId="3" fontId="22" fillId="13" borderId="250" xfId="3" applyNumberFormat="1" applyFont="1" applyBorder="1">
      <alignment horizontal="center" vertical="center"/>
    </xf>
    <xf numFmtId="3" fontId="22" fillId="13" borderId="213" xfId="3" applyNumberFormat="1" applyFont="1" applyBorder="1">
      <alignment horizontal="center" vertical="center"/>
    </xf>
    <xf numFmtId="174" fontId="40" fillId="0" borderId="251" xfId="0" applyNumberFormat="1" applyFont="1" applyFill="1" applyBorder="1">
      <alignment vertical="center"/>
    </xf>
    <xf numFmtId="174" fontId="40" fillId="0" borderId="156" xfId="0" applyNumberFormat="1" applyFont="1" applyFill="1" applyBorder="1">
      <alignment vertical="center"/>
    </xf>
    <xf numFmtId="174" fontId="40" fillId="58" borderId="156" xfId="0" applyNumberFormat="1" applyFont="1" applyFill="1" applyBorder="1">
      <alignment vertical="center"/>
    </xf>
    <xf numFmtId="174" fontId="40" fillId="0" borderId="244" xfId="0" applyNumberFormat="1" applyFont="1" applyFill="1" applyBorder="1">
      <alignment vertical="center"/>
    </xf>
    <xf numFmtId="0" fontId="82" fillId="6" borderId="0" xfId="0" applyFont="1">
      <alignment vertical="center"/>
    </xf>
    <xf numFmtId="0" fontId="80" fillId="0" borderId="295" xfId="0" applyFont="1" applyFill="1" applyBorder="1" applyAlignment="1" applyProtection="1">
      <alignment horizontal="center" vertical="center" wrapText="1"/>
    </xf>
    <xf numFmtId="0" fontId="80" fillId="0" borderId="141" xfId="0" applyFont="1" applyFill="1" applyBorder="1" applyAlignment="1" applyProtection="1">
      <alignment horizontal="center" vertical="center" wrapText="1"/>
    </xf>
    <xf numFmtId="0" fontId="80" fillId="0" borderId="296" xfId="0" applyFont="1" applyFill="1" applyBorder="1" applyAlignment="1" applyProtection="1">
      <alignment horizontal="center" vertical="center" wrapText="1"/>
    </xf>
    <xf numFmtId="9" fontId="40" fillId="6" borderId="177" xfId="0" applyNumberFormat="1" applyFont="1" applyBorder="1" applyAlignment="1"/>
    <xf numFmtId="9" fontId="40" fillId="6" borderId="157" xfId="0" applyNumberFormat="1" applyFont="1" applyBorder="1" applyAlignment="1"/>
    <xf numFmtId="9" fontId="40" fillId="6" borderId="176" xfId="0" applyNumberFormat="1" applyFont="1" applyBorder="1" applyAlignment="1"/>
    <xf numFmtId="0" fontId="40" fillId="6" borderId="0" xfId="0" applyFont="1">
      <alignment vertical="center"/>
    </xf>
    <xf numFmtId="9" fontId="40" fillId="0" borderId="204" xfId="0" applyNumberFormat="1" applyFont="1" applyFill="1" applyBorder="1">
      <alignment vertical="center"/>
    </xf>
    <xf numFmtId="9" fontId="40" fillId="6" borderId="297" xfId="0" applyNumberFormat="1" applyFont="1" applyBorder="1">
      <alignment vertical="center"/>
    </xf>
    <xf numFmtId="9" fontId="40" fillId="6" borderId="272" xfId="0" applyNumberFormat="1" applyFont="1" applyBorder="1">
      <alignment vertical="center"/>
    </xf>
    <xf numFmtId="0" fontId="80" fillId="0" borderId="178" xfId="0" applyFont="1" applyFill="1" applyBorder="1" applyAlignment="1" applyProtection="1">
      <alignment horizontal="center" vertical="center" wrapText="1"/>
    </xf>
    <xf numFmtId="0" fontId="80" fillId="0" borderId="179" xfId="0" applyFont="1" applyFill="1" applyBorder="1" applyAlignment="1" applyProtection="1">
      <alignment horizontal="center" vertical="center" wrapText="1"/>
    </xf>
    <xf numFmtId="9" fontId="40" fillId="6" borderId="137" xfId="0" applyNumberFormat="1" applyFont="1" applyBorder="1" applyAlignment="1"/>
    <xf numFmtId="9" fontId="40" fillId="6" borderId="0" xfId="0" applyNumberFormat="1" applyFont="1" applyBorder="1" applyAlignment="1"/>
    <xf numFmtId="9" fontId="40" fillId="6" borderId="240" xfId="0" applyNumberFormat="1" applyFont="1" applyBorder="1" applyAlignment="1"/>
    <xf numFmtId="9" fontId="40" fillId="6" borderId="204" xfId="0" applyNumberFormat="1" applyFont="1" applyBorder="1">
      <alignment vertical="center"/>
    </xf>
    <xf numFmtId="9" fontId="40" fillId="6" borderId="205" xfId="0" applyNumberFormat="1" applyFont="1" applyBorder="1">
      <alignment vertical="center"/>
    </xf>
    <xf numFmtId="9" fontId="40" fillId="6" borderId="206" xfId="0" applyNumberFormat="1" applyFont="1" applyBorder="1">
      <alignment vertical="center"/>
    </xf>
    <xf numFmtId="0" fontId="80" fillId="6" borderId="225" xfId="0" applyFont="1" applyBorder="1">
      <alignment vertical="center"/>
    </xf>
    <xf numFmtId="0" fontId="80" fillId="6" borderId="157" xfId="0" applyFont="1" applyBorder="1" applyAlignment="1">
      <alignment vertical="center" wrapText="1"/>
    </xf>
    <xf numFmtId="0" fontId="80" fillId="6" borderId="175" xfId="0" applyFont="1" applyBorder="1" applyAlignment="1">
      <alignment vertical="center" wrapText="1"/>
    </xf>
    <xf numFmtId="0" fontId="80" fillId="6" borderId="290" xfId="0" applyFont="1" applyBorder="1">
      <alignment vertical="center"/>
    </xf>
    <xf numFmtId="0" fontId="40" fillId="6" borderId="0" xfId="0" applyFont="1" applyBorder="1">
      <alignment vertical="center"/>
    </xf>
    <xf numFmtId="0" fontId="40" fillId="6" borderId="240" xfId="0" applyFont="1" applyBorder="1">
      <alignment vertical="center"/>
    </xf>
    <xf numFmtId="0" fontId="80" fillId="6" borderId="298" xfId="0" applyFont="1" applyBorder="1">
      <alignment vertical="center"/>
    </xf>
    <xf numFmtId="0" fontId="40" fillId="6" borderId="145" xfId="0" applyFont="1" applyBorder="1">
      <alignment vertical="center"/>
    </xf>
    <xf numFmtId="0" fontId="40" fillId="6" borderId="215" xfId="0" applyFont="1" applyBorder="1">
      <alignment vertical="center"/>
    </xf>
    <xf numFmtId="0" fontId="80" fillId="6" borderId="0" xfId="0" applyFont="1">
      <alignment vertical="center"/>
    </xf>
    <xf numFmtId="0" fontId="80" fillId="6" borderId="299" xfId="0" applyFont="1" applyBorder="1" applyAlignment="1"/>
    <xf numFmtId="0" fontId="80" fillId="6" borderId="301" xfId="0" applyFont="1" applyBorder="1" applyAlignment="1"/>
    <xf numFmtId="0" fontId="80" fillId="6" borderId="302" xfId="0" applyFont="1" applyBorder="1" applyAlignment="1"/>
    <xf numFmtId="0" fontId="80" fillId="0" borderId="303" xfId="0" applyFont="1" applyFill="1" applyBorder="1" applyAlignment="1" applyProtection="1">
      <alignment horizontal="center" vertical="center" wrapText="1"/>
    </xf>
    <xf numFmtId="0" fontId="80" fillId="0" borderId="200" xfId="0" applyFont="1" applyFill="1" applyBorder="1" applyAlignment="1" applyProtection="1">
      <alignment horizontal="center" vertical="center" wrapText="1"/>
    </xf>
    <xf numFmtId="0" fontId="80" fillId="0" borderId="209" xfId="0" applyFont="1" applyFill="1" applyBorder="1" applyAlignment="1" applyProtection="1">
      <alignment horizontal="center" vertical="center" wrapText="1"/>
    </xf>
    <xf numFmtId="0" fontId="80" fillId="0" borderId="301" xfId="0" applyFont="1" applyFill="1" applyBorder="1" applyAlignment="1"/>
    <xf numFmtId="9" fontId="40" fillId="6" borderId="304" xfId="0" applyNumberFormat="1" applyFont="1" applyBorder="1" applyAlignment="1"/>
    <xf numFmtId="0" fontId="80" fillId="0" borderId="302" xfId="0" applyFont="1" applyFill="1" applyBorder="1" applyAlignment="1"/>
    <xf numFmtId="9" fontId="40" fillId="6" borderId="145" xfId="0" applyNumberFormat="1" applyFont="1" applyBorder="1" applyAlignment="1"/>
    <xf numFmtId="9" fontId="40" fillId="6" borderId="305" xfId="0" applyNumberFormat="1" applyFont="1" applyBorder="1" applyAlignment="1"/>
    <xf numFmtId="0" fontId="80" fillId="0" borderId="306" xfId="0" applyFont="1" applyFill="1" applyBorder="1" applyAlignment="1"/>
    <xf numFmtId="9" fontId="40" fillId="6" borderId="297" xfId="0" applyNumberFormat="1" applyFont="1" applyBorder="1" applyAlignment="1"/>
    <xf numFmtId="9" fontId="40" fillId="6" borderId="272" xfId="0" applyNumberFormat="1" applyFont="1" applyBorder="1" applyAlignment="1"/>
    <xf numFmtId="3" fontId="22" fillId="41" borderId="41" xfId="11" applyNumberFormat="1" applyFont="1" applyBorder="1" applyAlignment="1" applyProtection="1">
      <alignment horizontal="right" vertical="center"/>
      <protection locked="0"/>
    </xf>
    <xf numFmtId="3" fontId="22" fillId="41" borderId="307" xfId="11" applyNumberFormat="1" applyFont="1" applyBorder="1" applyAlignment="1" applyProtection="1">
      <alignment horizontal="right" vertical="center"/>
      <protection locked="0"/>
    </xf>
    <xf numFmtId="3" fontId="22" fillId="41" borderId="41" xfId="11" applyFont="1" applyBorder="1" applyAlignment="1" applyProtection="1">
      <alignment horizontal="right" vertical="center"/>
      <protection locked="0"/>
    </xf>
    <xf numFmtId="3" fontId="22" fillId="41" borderId="254"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3" fontId="22" fillId="41" borderId="53" xfId="11" applyFont="1" applyBorder="1" applyAlignment="1" applyProtection="1">
      <alignment horizontal="right" vertical="center"/>
      <protection locked="0"/>
    </xf>
    <xf numFmtId="0" fontId="40" fillId="6" borderId="224" xfId="0" applyFont="1" applyFill="1" applyBorder="1">
      <alignment vertical="center"/>
    </xf>
    <xf numFmtId="3" fontId="0" fillId="14" borderId="40" xfId="20" applyFont="1" applyBorder="1">
      <alignment horizontal="right" vertical="center"/>
      <protection locked="0"/>
    </xf>
    <xf numFmtId="0" fontId="0" fillId="6" borderId="21" xfId="0" applyFont="1" applyFill="1" applyBorder="1">
      <alignment vertical="center"/>
    </xf>
    <xf numFmtId="0" fontId="0" fillId="6" borderId="36" xfId="0" applyFont="1" applyFill="1" applyBorder="1">
      <alignment vertical="center"/>
    </xf>
    <xf numFmtId="3" fontId="0" fillId="6" borderId="26" xfId="30" applyFont="1" applyBorder="1">
      <alignment horizontal="right" vertical="center"/>
    </xf>
    <xf numFmtId="3" fontId="22" fillId="41" borderId="312" xfId="11" applyNumberFormat="1" applyFont="1" applyBorder="1" applyAlignment="1" applyProtection="1">
      <alignment horizontal="right" vertical="center"/>
      <protection locked="0"/>
    </xf>
    <xf numFmtId="3" fontId="22" fillId="41" borderId="55" xfId="11" applyNumberFormat="1" applyFont="1" applyBorder="1" applyAlignment="1" applyProtection="1">
      <alignment horizontal="right" vertical="center"/>
      <protection locked="0"/>
    </xf>
    <xf numFmtId="3" fontId="22" fillId="41" borderId="313" xfId="11" applyNumberFormat="1" applyFont="1" applyBorder="1" applyAlignment="1" applyProtection="1">
      <alignment horizontal="right" vertical="center"/>
      <protection locked="0"/>
    </xf>
    <xf numFmtId="0" fontId="40" fillId="6" borderId="0" xfId="0" applyFont="1" applyFill="1" applyBorder="1" applyAlignment="1" applyProtection="1">
      <alignment horizontal="left" vertical="center"/>
    </xf>
    <xf numFmtId="3" fontId="22" fillId="43" borderId="308" xfId="9" applyNumberFormat="1" applyFont="1" applyBorder="1" applyAlignment="1">
      <alignment vertical="center"/>
    </xf>
    <xf numFmtId="0" fontId="0" fillId="13" borderId="38" xfId="3" applyFont="1" applyBorder="1">
      <alignment horizontal="center" vertical="center"/>
    </xf>
    <xf numFmtId="0" fontId="0" fillId="13" borderId="37" xfId="3" applyFont="1" applyBorder="1">
      <alignment horizontal="center" vertical="center"/>
    </xf>
    <xf numFmtId="0" fontId="0" fillId="6" borderId="33" xfId="0" applyBorder="1">
      <alignment vertical="center"/>
    </xf>
    <xf numFmtId="3" fontId="22" fillId="41" borderId="314" xfId="11" applyNumberFormat="1" applyFont="1" applyBorder="1" applyAlignment="1" applyProtection="1">
      <alignment horizontal="right" vertical="center"/>
      <protection locked="0"/>
    </xf>
    <xf numFmtId="3" fontId="22" fillId="41" borderId="311" xfId="11" applyNumberFormat="1" applyFont="1" applyBorder="1" applyAlignment="1" applyProtection="1">
      <alignment horizontal="right" vertical="center"/>
      <protection locked="0"/>
    </xf>
    <xf numFmtId="3" fontId="22" fillId="41" borderId="308" xfId="11" applyNumberFormat="1" applyFont="1" applyBorder="1" applyAlignment="1" applyProtection="1">
      <alignment horizontal="right" vertical="center"/>
      <protection locked="0"/>
    </xf>
    <xf numFmtId="3" fontId="22" fillId="41" borderId="36" xfId="11" applyNumberFormat="1" applyFont="1" applyFill="1" applyBorder="1" applyAlignment="1" applyProtection="1">
      <alignment horizontal="right" vertical="center"/>
      <protection locked="0"/>
    </xf>
    <xf numFmtId="0" fontId="25" fillId="6" borderId="224" xfId="0" applyFont="1" applyFill="1" applyBorder="1" applyAlignment="1">
      <alignment horizontal="left" indent="2"/>
    </xf>
    <xf numFmtId="0" fontId="40" fillId="49" borderId="308" xfId="3" applyFont="1" applyFill="1" applyBorder="1">
      <alignment horizontal="center" vertical="center"/>
    </xf>
    <xf numFmtId="0" fontId="24" fillId="54" borderId="161" xfId="5" applyFont="1" applyFill="1" applyBorder="1" applyAlignment="1">
      <alignment horizontal="center" vertical="center" wrapText="1"/>
    </xf>
    <xf numFmtId="3" fontId="40" fillId="6" borderId="21" xfId="30" applyFont="1" applyBorder="1">
      <alignment horizontal="right" vertical="center"/>
    </xf>
    <xf numFmtId="0" fontId="40" fillId="49" borderId="41" xfId="3" applyFont="1" applyFill="1" applyBorder="1">
      <alignment horizontal="center" vertical="center"/>
    </xf>
    <xf numFmtId="0" fontId="24" fillId="53" borderId="162" xfId="5" applyFont="1" applyFill="1" applyBorder="1" applyAlignment="1">
      <alignment horizontal="center" vertical="center" wrapText="1"/>
    </xf>
    <xf numFmtId="0" fontId="24" fillId="6" borderId="254" xfId="5" applyFont="1" applyBorder="1" applyAlignment="1">
      <alignment horizontal="center" vertical="center" wrapText="1"/>
    </xf>
    <xf numFmtId="0" fontId="26" fillId="6" borderId="254" xfId="5" applyFont="1" applyBorder="1" applyAlignment="1">
      <alignment horizontal="center" vertical="center" wrapText="1"/>
    </xf>
    <xf numFmtId="0" fontId="26" fillId="6" borderId="308" xfId="5" applyFont="1" applyFill="1" applyBorder="1" applyAlignment="1">
      <alignment horizontal="center" vertical="center" wrapText="1"/>
    </xf>
    <xf numFmtId="0" fontId="26" fillId="6" borderId="162" xfId="5" applyFont="1" applyFill="1" applyBorder="1" applyAlignment="1">
      <alignment horizontal="center" vertical="center" wrapText="1"/>
    </xf>
    <xf numFmtId="0" fontId="26" fillId="6" borderId="162" xfId="5" applyFont="1" applyBorder="1" applyAlignment="1">
      <alignment horizontal="center" vertical="center" wrapText="1"/>
    </xf>
    <xf numFmtId="0" fontId="79"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79" fillId="13" borderId="26" xfId="3" applyFont="1" applyBorder="1">
      <alignment horizontal="center" vertical="center"/>
    </xf>
    <xf numFmtId="0" fontId="79" fillId="13" borderId="27" xfId="3" applyFont="1" applyBorder="1">
      <alignment horizontal="center" vertical="center"/>
    </xf>
    <xf numFmtId="0" fontId="79" fillId="13" borderId="226" xfId="3" applyFont="1" applyBorder="1">
      <alignment horizontal="center" vertical="center"/>
    </xf>
    <xf numFmtId="0" fontId="79" fillId="13" borderId="21" xfId="3" applyFont="1" applyBorder="1">
      <alignment horizontal="center" vertical="center"/>
    </xf>
    <xf numFmtId="0" fontId="40" fillId="6" borderId="37" xfId="0" applyFont="1" applyBorder="1">
      <alignment vertical="center"/>
    </xf>
    <xf numFmtId="0" fontId="0" fillId="6" borderId="0" xfId="0" applyFill="1" applyBorder="1" applyAlignment="1">
      <alignment vertical="center"/>
    </xf>
    <xf numFmtId="0" fontId="22" fillId="6" borderId="311" xfId="0" applyFont="1" applyFill="1" applyBorder="1" applyAlignment="1">
      <alignment vertical="center"/>
    </xf>
    <xf numFmtId="0" fontId="22" fillId="6" borderId="224" xfId="0" applyFont="1" applyFill="1" applyBorder="1" applyAlignment="1" applyProtection="1">
      <alignment horizontal="center" vertical="center" wrapText="1"/>
    </xf>
    <xf numFmtId="0" fontId="22" fillId="6" borderId="224" xfId="0" applyFont="1" applyFill="1" applyBorder="1" applyAlignment="1" applyProtection="1">
      <alignment horizontal="left" vertical="center" indent="1"/>
    </xf>
    <xf numFmtId="0" fontId="22" fillId="6" borderId="224" xfId="0" applyFont="1" applyFill="1" applyBorder="1" applyAlignment="1">
      <alignment horizontal="right" vertical="center"/>
    </xf>
    <xf numFmtId="0" fontId="22" fillId="2" borderId="224" xfId="0" applyFont="1" applyFill="1" applyBorder="1" applyAlignment="1">
      <alignment vertical="center"/>
    </xf>
    <xf numFmtId="0" fontId="22" fillId="6" borderId="311" xfId="0" applyFont="1" applyFill="1" applyBorder="1">
      <alignment vertical="center"/>
    </xf>
    <xf numFmtId="0" fontId="22" fillId="2" borderId="224" xfId="0" applyFont="1" applyFill="1" applyBorder="1">
      <alignment vertical="center"/>
    </xf>
    <xf numFmtId="3" fontId="28" fillId="41" borderId="308" xfId="11" applyFont="1" applyBorder="1" applyAlignment="1" applyProtection="1">
      <alignment horizontal="right" vertical="center"/>
      <protection locked="0"/>
    </xf>
    <xf numFmtId="0" fontId="0" fillId="6" borderId="0" xfId="0" applyFill="1" applyBorder="1" applyAlignment="1">
      <alignment vertical="center"/>
    </xf>
    <xf numFmtId="0" fontId="22" fillId="6" borderId="36" xfId="0" applyFont="1" applyFill="1" applyBorder="1" applyAlignment="1">
      <alignment horizontal="left" vertical="top" wrapText="1" indent="1"/>
    </xf>
    <xf numFmtId="0" fontId="22" fillId="6" borderId="29" xfId="0" applyFont="1" applyFill="1" applyBorder="1">
      <alignment vertical="center"/>
    </xf>
    <xf numFmtId="0" fontId="0" fillId="6" borderId="36" xfId="0" applyFont="1" applyFill="1" applyBorder="1" applyAlignment="1">
      <alignment horizontal="left" vertical="top" wrapText="1" indent="2"/>
    </xf>
    <xf numFmtId="0" fontId="22" fillId="6" borderId="36" xfId="0" applyFont="1" applyFill="1" applyBorder="1" applyAlignment="1">
      <alignment horizontal="left" vertical="top" wrapText="1" indent="2"/>
    </xf>
    <xf numFmtId="0" fontId="22" fillId="6" borderId="36" xfId="0" applyFont="1" applyFill="1" applyBorder="1" applyAlignment="1">
      <alignment horizontal="left" vertical="top" wrapText="1" indent="3"/>
    </xf>
    <xf numFmtId="0" fontId="22" fillId="6" borderId="36" xfId="0" applyFont="1" applyFill="1" applyBorder="1" applyAlignment="1">
      <alignment horizontal="left" vertical="top" wrapText="1" indent="4"/>
    </xf>
    <xf numFmtId="0" fontId="25" fillId="6" borderId="36" xfId="83" applyFont="1" applyFill="1" applyBorder="1" applyAlignment="1">
      <alignment horizontal="left" vertical="top" indent="5"/>
    </xf>
    <xf numFmtId="0" fontId="0" fillId="6" borderId="36" xfId="0" applyFont="1" applyFill="1" applyBorder="1" applyAlignment="1">
      <alignment horizontal="left" vertical="top" wrapText="1" indent="3"/>
    </xf>
    <xf numFmtId="0" fontId="25" fillId="6" borderId="36" xfId="83" applyFont="1" applyFill="1" applyBorder="1" applyAlignment="1">
      <alignment horizontal="left" vertical="top" indent="4"/>
    </xf>
    <xf numFmtId="0" fontId="22" fillId="6" borderId="33" xfId="0" applyFont="1" applyFill="1" applyBorder="1" applyAlignment="1">
      <alignment horizontal="left" vertical="top" wrapText="1" indent="1"/>
    </xf>
    <xf numFmtId="0" fontId="22" fillId="6" borderId="30" xfId="0" applyFont="1" applyFill="1" applyBorder="1">
      <alignment vertical="center"/>
    </xf>
    <xf numFmtId="0" fontId="0" fillId="6" borderId="29" xfId="0" applyFont="1" applyFill="1" applyBorder="1" applyAlignment="1">
      <alignment horizontal="left" vertical="top" wrapText="1"/>
    </xf>
    <xf numFmtId="0" fontId="0" fillId="6" borderId="30" xfId="0" applyFont="1" applyFill="1" applyBorder="1" applyAlignment="1">
      <alignment horizontal="left" vertical="top" wrapText="1"/>
    </xf>
    <xf numFmtId="0" fontId="0" fillId="6" borderId="30" xfId="0" applyFont="1" applyFill="1" applyBorder="1" applyAlignment="1">
      <alignment vertical="center" wrapText="1"/>
    </xf>
    <xf numFmtId="0" fontId="38" fillId="6" borderId="159" xfId="0" applyFont="1" applyFill="1" applyBorder="1" applyAlignment="1">
      <alignment horizontal="center" vertical="center" wrapText="1"/>
    </xf>
    <xf numFmtId="3" fontId="0" fillId="41" borderId="38" xfId="11" applyFont="1" applyBorder="1">
      <alignment horizontal="right" vertical="center"/>
      <protection locked="0"/>
    </xf>
    <xf numFmtId="0" fontId="0" fillId="2" borderId="36" xfId="0" applyFont="1" applyFill="1" applyBorder="1" applyAlignment="1">
      <alignment horizontal="left" vertical="center" indent="1"/>
    </xf>
    <xf numFmtId="0" fontId="0" fillId="6" borderId="316" xfId="0" applyFont="1" applyFill="1" applyBorder="1">
      <alignment vertical="center"/>
    </xf>
    <xf numFmtId="0" fontId="29" fillId="6" borderId="137" xfId="116" applyFont="1" applyFill="1" applyBorder="1" applyAlignment="1">
      <alignment vertical="center"/>
    </xf>
    <xf numFmtId="0" fontId="0" fillId="6" borderId="311" xfId="0" applyFont="1" applyFill="1" applyBorder="1">
      <alignment vertical="center"/>
    </xf>
    <xf numFmtId="0" fontId="0" fillId="6" borderId="224" xfId="0" applyFont="1" applyFill="1" applyBorder="1" applyAlignment="1" applyProtection="1">
      <alignment vertical="center" wrapText="1"/>
    </xf>
    <xf numFmtId="0" fontId="0" fillId="6" borderId="224" xfId="0" applyFont="1" applyFill="1" applyBorder="1" applyAlignment="1">
      <alignment horizontal="left" vertical="center" indent="1"/>
    </xf>
    <xf numFmtId="0" fontId="25" fillId="2" borderId="224" xfId="83" applyFont="1" applyFill="1" applyBorder="1" applyAlignment="1">
      <alignment horizontal="left" vertical="center" wrapText="1"/>
    </xf>
    <xf numFmtId="0" fontId="22" fillId="6" borderId="224" xfId="2" applyBorder="1">
      <alignment horizontal="center" vertical="center"/>
    </xf>
    <xf numFmtId="0" fontId="24" fillId="6" borderId="246" xfId="0" applyFont="1" applyFill="1" applyBorder="1" applyAlignment="1">
      <alignment horizontal="center" wrapText="1"/>
    </xf>
    <xf numFmtId="0" fontId="24" fillId="6" borderId="161" xfId="0" applyFont="1" applyFill="1" applyBorder="1" applyAlignment="1" applyProtection="1">
      <alignment horizontal="center" vertical="center" wrapText="1"/>
    </xf>
    <xf numFmtId="0" fontId="79" fillId="60" borderId="29" xfId="145" applyBorder="1">
      <alignment horizontal="center" vertical="center"/>
    </xf>
    <xf numFmtId="0" fontId="22" fillId="6" borderId="29"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2"/>
    </xf>
    <xf numFmtId="0" fontId="40" fillId="0" borderId="29" xfId="0" applyFont="1" applyFill="1" applyBorder="1" applyAlignment="1">
      <alignment horizontal="left" indent="2"/>
    </xf>
    <xf numFmtId="0" fontId="40" fillId="0" borderId="29" xfId="0" applyFont="1" applyFill="1" applyBorder="1" applyAlignment="1">
      <alignment horizontal="left" indent="3"/>
    </xf>
    <xf numFmtId="0" fontId="40" fillId="6" borderId="29" xfId="0" applyFont="1" applyFill="1" applyBorder="1" applyAlignment="1">
      <alignment horizontal="left" indent="2"/>
    </xf>
    <xf numFmtId="0" fontId="40" fillId="6" borderId="29" xfId="0" applyFont="1" applyFill="1" applyBorder="1" applyAlignment="1">
      <alignment horizontal="left" indent="3"/>
    </xf>
    <xf numFmtId="0" fontId="0" fillId="6" borderId="29" xfId="0" applyFont="1" applyFill="1" applyBorder="1" applyAlignment="1">
      <alignment horizontal="left" indent="2"/>
    </xf>
    <xf numFmtId="0" fontId="24" fillId="6" borderId="29" xfId="0" applyFont="1" applyFill="1" applyBorder="1" applyAlignment="1" applyProtection="1">
      <alignment horizontal="left" vertical="center" wrapText="1" indent="1"/>
    </xf>
    <xf numFmtId="0" fontId="22" fillId="6" borderId="30" xfId="0" applyFont="1" applyFill="1" applyBorder="1" applyAlignment="1">
      <alignment vertical="center"/>
    </xf>
    <xf numFmtId="0" fontId="22" fillId="6" borderId="30" xfId="0" applyFont="1" applyFill="1" applyBorder="1" applyAlignment="1" applyProtection="1">
      <alignment horizontal="left" vertical="center" indent="1"/>
    </xf>
    <xf numFmtId="0" fontId="22" fillId="6" borderId="157" xfId="0" applyFont="1" applyFill="1" applyBorder="1" applyAlignment="1" applyProtection="1">
      <alignment horizontal="center" vertical="center"/>
    </xf>
    <xf numFmtId="0" fontId="22" fillId="6" borderId="49" xfId="0" applyFont="1" applyFill="1" applyBorder="1" applyAlignment="1" applyProtection="1">
      <alignment vertical="center" wrapText="1"/>
    </xf>
    <xf numFmtId="0" fontId="22" fillId="6" borderId="30" xfId="0" applyFont="1" applyFill="1" applyBorder="1" applyAlignment="1" applyProtection="1">
      <alignment horizontal="left" vertical="center" wrapText="1" indent="1"/>
    </xf>
    <xf numFmtId="0" fontId="24" fillId="6" borderId="157" xfId="0" applyFont="1" applyFill="1" applyBorder="1" applyAlignment="1" applyProtection="1">
      <alignment horizontal="left" vertical="center"/>
    </xf>
    <xf numFmtId="172" fontId="22" fillId="41" borderId="172" xfId="10" applyFont="1" applyBorder="1" applyAlignment="1" applyProtection="1">
      <alignment vertical="center"/>
      <protection locked="0"/>
    </xf>
    <xf numFmtId="49" fontId="22" fillId="41" borderId="29" xfId="19" applyFont="1" applyBorder="1" applyAlignment="1" applyProtection="1">
      <alignment horizontal="center" vertical="center"/>
      <protection locked="0"/>
    </xf>
    <xf numFmtId="3" fontId="22" fillId="41" borderId="29" xfId="18" applyNumberFormat="1" applyFont="1" applyBorder="1">
      <alignment horizontal="center" vertical="center" wrapText="1"/>
      <protection locked="0"/>
    </xf>
    <xf numFmtId="0" fontId="22" fillId="41" borderId="30" xfId="18" applyFont="1" applyBorder="1" applyAlignment="1" applyProtection="1">
      <alignment horizontal="center" vertical="center" wrapText="1"/>
      <protection locked="0"/>
    </xf>
    <xf numFmtId="0" fontId="22" fillId="41" borderId="172" xfId="18" applyFont="1" applyBorder="1" applyAlignment="1" applyProtection="1">
      <alignment horizontal="center" vertical="center" wrapText="1"/>
      <protection locked="0"/>
    </xf>
    <xf numFmtId="0" fontId="22" fillId="41" borderId="29" xfId="18" applyFont="1" applyBorder="1" applyAlignment="1" applyProtection="1">
      <alignment horizontal="center" vertical="center" wrapText="1"/>
      <protection locked="0"/>
    </xf>
    <xf numFmtId="170" fontId="22" fillId="42" borderId="30" xfId="13" applyFont="1" applyBorder="1">
      <alignment vertical="center"/>
      <protection locked="0"/>
    </xf>
    <xf numFmtId="3" fontId="22" fillId="41" borderId="157" xfId="11" applyFont="1" applyBorder="1" applyAlignment="1">
      <alignment horizontal="right" vertical="center"/>
      <protection locked="0"/>
    </xf>
    <xf numFmtId="0" fontId="24" fillId="6" borderId="161" xfId="0" applyFont="1" applyFill="1" applyBorder="1" applyAlignment="1" applyProtection="1">
      <alignment horizontal="center" wrapText="1"/>
    </xf>
    <xf numFmtId="3" fontId="22" fillId="6" borderId="38" xfId="30" applyFont="1" applyFill="1" applyBorder="1" applyAlignment="1">
      <alignment horizontal="right" vertical="center"/>
    </xf>
    <xf numFmtId="3" fontId="22" fillId="6" borderId="26" xfId="30" applyFont="1" applyFill="1" applyBorder="1" applyAlignment="1">
      <alignment horizontal="right" vertical="center"/>
    </xf>
    <xf numFmtId="0" fontId="22" fillId="6" borderId="156" xfId="0" applyFont="1" applyFill="1" applyBorder="1" applyAlignment="1" applyProtection="1">
      <alignment vertical="center"/>
    </xf>
    <xf numFmtId="0" fontId="24" fillId="6" borderId="157" xfId="0" applyFont="1" applyFill="1" applyBorder="1" applyAlignment="1" applyProtection="1">
      <alignment horizontal="center" vertical="center"/>
    </xf>
    <xf numFmtId="3" fontId="22" fillId="13" borderId="49" xfId="3" applyNumberFormat="1" applyFont="1" applyBorder="1" applyProtection="1">
      <alignment horizontal="center" vertical="center"/>
    </xf>
    <xf numFmtId="3" fontId="22" fillId="41" borderId="29" xfId="11" applyFont="1" applyBorder="1" applyAlignment="1" applyProtection="1">
      <alignment horizontal="right" vertical="center"/>
      <protection locked="0"/>
    </xf>
    <xf numFmtId="3" fontId="22" fillId="41" borderId="30" xfId="11" applyFont="1" applyBorder="1" applyAlignment="1" applyProtection="1">
      <alignment horizontal="right" vertical="center"/>
      <protection locked="0"/>
    </xf>
    <xf numFmtId="0" fontId="0" fillId="6" borderId="36" xfId="0" applyFont="1" applyFill="1" applyBorder="1" applyAlignment="1">
      <alignment vertical="center" wrapText="1"/>
    </xf>
    <xf numFmtId="0" fontId="0" fillId="6" borderId="37" xfId="0" applyFont="1" applyFill="1" applyBorder="1" applyAlignment="1">
      <alignment vertical="center" wrapText="1"/>
    </xf>
    <xf numFmtId="0" fontId="0" fillId="6" borderId="42" xfId="0" applyFont="1" applyFill="1" applyBorder="1" applyAlignment="1">
      <alignment vertical="center" wrapText="1"/>
    </xf>
    <xf numFmtId="0" fontId="0" fillId="6" borderId="36" xfId="0" applyFont="1" applyFill="1" applyBorder="1" applyAlignment="1">
      <alignment horizontal="left" vertical="center" wrapText="1" indent="1"/>
    </xf>
    <xf numFmtId="0" fontId="0" fillId="6" borderId="36" xfId="0" applyFont="1" applyFill="1" applyBorder="1" applyAlignment="1">
      <alignment horizontal="left" vertical="center" wrapText="1" indent="2"/>
    </xf>
    <xf numFmtId="0" fontId="79" fillId="6" borderId="26" xfId="29" applyBorder="1">
      <alignment horizontal="center" vertical="center"/>
    </xf>
    <xf numFmtId="0" fontId="0" fillId="13" borderId="39" xfId="3" applyFont="1" applyBorder="1">
      <alignment horizontal="center" vertical="center"/>
    </xf>
    <xf numFmtId="0" fontId="79" fillId="60" borderId="39" xfId="145" applyBorder="1">
      <alignment horizontal="center" vertical="center"/>
    </xf>
    <xf numFmtId="0" fontId="22" fillId="6" borderId="29" xfId="0" applyFont="1" applyFill="1" applyBorder="1" applyAlignment="1">
      <alignment vertical="center"/>
    </xf>
    <xf numFmtId="0" fontId="0" fillId="6" borderId="39" xfId="0" applyFont="1" applyFill="1" applyBorder="1" applyAlignment="1">
      <alignment horizontal="left" vertical="center"/>
    </xf>
    <xf numFmtId="0" fontId="24" fillId="6" borderId="224" xfId="0" applyFont="1" applyFill="1" applyBorder="1" applyAlignment="1" applyProtection="1">
      <alignment horizontal="left" vertical="center"/>
    </xf>
    <xf numFmtId="0" fontId="24" fillId="6" borderId="154" xfId="5" applyFont="1" applyBorder="1">
      <alignment horizontal="center" wrapText="1"/>
    </xf>
    <xf numFmtId="0" fontId="24" fillId="6" borderId="37" xfId="0" applyFont="1" applyFill="1" applyBorder="1" applyAlignment="1" applyProtection="1">
      <alignment vertical="center"/>
    </xf>
    <xf numFmtId="0" fontId="0" fillId="6" borderId="36" xfId="0" applyFont="1" applyFill="1" applyBorder="1" applyAlignment="1" applyProtection="1">
      <alignment horizontal="left" vertical="center" wrapText="1" indent="1"/>
    </xf>
    <xf numFmtId="0" fontId="22" fillId="6" borderId="36" xfId="0" applyFont="1" applyFill="1" applyBorder="1" applyAlignment="1" applyProtection="1">
      <alignment horizontal="left" vertical="center" wrapText="1" indent="1"/>
    </xf>
    <xf numFmtId="0" fontId="24" fillId="6" borderId="36" xfId="0" applyFont="1" applyFill="1" applyBorder="1" applyAlignment="1" applyProtection="1">
      <alignment vertical="center"/>
    </xf>
    <xf numFmtId="0" fontId="24" fillId="6" borderId="164" xfId="0" applyFont="1" applyFill="1" applyBorder="1" applyAlignment="1">
      <alignment horizontal="center" wrapText="1"/>
    </xf>
    <xf numFmtId="0" fontId="24" fillId="6" borderId="227" xfId="0" applyFont="1" applyFill="1" applyBorder="1" applyAlignment="1" applyProtection="1">
      <alignment horizontal="left" vertical="center" wrapText="1"/>
    </xf>
    <xf numFmtId="0" fontId="22" fillId="6" borderId="42" xfId="0" applyFont="1" applyFill="1" applyBorder="1" applyAlignment="1" applyProtection="1">
      <alignment horizontal="left" vertical="center" wrapText="1"/>
    </xf>
    <xf numFmtId="0" fontId="22" fillId="6" borderId="227" xfId="0" applyFont="1" applyFill="1" applyBorder="1" applyAlignment="1" applyProtection="1">
      <alignment vertical="center" wrapText="1"/>
    </xf>
    <xf numFmtId="0" fontId="22" fillId="6" borderId="36" xfId="0" applyFont="1" applyFill="1" applyBorder="1" applyAlignment="1" applyProtection="1">
      <alignment vertical="center" wrapText="1"/>
    </xf>
    <xf numFmtId="0" fontId="22" fillId="6" borderId="36" xfId="0" applyFont="1" applyFill="1" applyBorder="1" applyAlignment="1" applyProtection="1">
      <alignment vertical="center"/>
    </xf>
    <xf numFmtId="0" fontId="22" fillId="6" borderId="36" xfId="0" applyFont="1" applyFill="1" applyBorder="1" applyAlignment="1">
      <alignment vertical="center" wrapText="1"/>
    </xf>
    <xf numFmtId="0" fontId="22" fillId="6" borderId="36" xfId="0" applyFont="1" applyFill="1" applyBorder="1" applyAlignment="1">
      <alignment vertical="center"/>
    </xf>
    <xf numFmtId="0" fontId="0" fillId="6" borderId="36" xfId="0" applyFont="1" applyFill="1" applyBorder="1" applyAlignment="1" applyProtection="1">
      <alignment vertical="center" wrapText="1"/>
    </xf>
    <xf numFmtId="0" fontId="22" fillId="6" borderId="42" xfId="0" applyFont="1" applyFill="1" applyBorder="1" applyAlignment="1" applyProtection="1">
      <alignment vertical="center" wrapText="1"/>
    </xf>
    <xf numFmtId="0" fontId="22" fillId="43" borderId="33" xfId="9" applyFont="1" applyBorder="1" applyProtection="1">
      <alignment horizontal="left" vertical="center"/>
    </xf>
    <xf numFmtId="0" fontId="24" fillId="2" borderId="164" xfId="0" applyFont="1" applyFill="1" applyBorder="1" applyAlignment="1">
      <alignment horizontal="center" wrapText="1"/>
    </xf>
    <xf numFmtId="0" fontId="22" fillId="2" borderId="227" xfId="0" applyFont="1" applyFill="1" applyBorder="1" applyAlignment="1" applyProtection="1">
      <alignment horizontal="left" vertical="center" wrapText="1"/>
    </xf>
    <xf numFmtId="0" fontId="0" fillId="2" borderId="42" xfId="0" applyFont="1" applyFill="1" applyBorder="1" applyAlignment="1" applyProtection="1">
      <alignment horizontal="left" vertical="center" wrapText="1"/>
    </xf>
    <xf numFmtId="0" fontId="22" fillId="2" borderId="227" xfId="0" applyFont="1" applyFill="1" applyBorder="1" applyAlignment="1" applyProtection="1">
      <alignment vertical="center"/>
    </xf>
    <xf numFmtId="0" fontId="22" fillId="43" borderId="42" xfId="9" applyFont="1" applyBorder="1" applyAlignment="1" applyProtection="1">
      <alignment horizontal="left" vertical="center" indent="1"/>
    </xf>
    <xf numFmtId="0" fontId="0" fillId="43" borderId="42" xfId="9" applyFont="1" applyBorder="1" applyAlignment="1" applyProtection="1">
      <alignment horizontal="left" vertical="center" indent="1"/>
    </xf>
    <xf numFmtId="0" fontId="0" fillId="43" borderId="33" xfId="9" applyFont="1" applyBorder="1" applyProtection="1">
      <alignment horizontal="left" vertical="center"/>
    </xf>
    <xf numFmtId="0" fontId="24" fillId="2" borderId="157" xfId="0" applyFont="1" applyFill="1" applyBorder="1" applyAlignment="1" applyProtection="1">
      <alignment horizontal="center" vertical="center"/>
    </xf>
    <xf numFmtId="0" fontId="24" fillId="2" borderId="227" xfId="0" applyFont="1" applyFill="1" applyBorder="1" applyAlignment="1" applyProtection="1">
      <alignment horizontal="left" vertical="center"/>
    </xf>
    <xf numFmtId="0" fontId="22" fillId="2" borderId="36" xfId="0" applyFont="1" applyFill="1" applyBorder="1" applyAlignment="1" applyProtection="1">
      <alignment horizontal="left" vertical="center" indent="1"/>
    </xf>
    <xf numFmtId="0" fontId="0" fillId="2" borderId="36" xfId="0" applyFont="1" applyFill="1" applyBorder="1" applyAlignment="1" applyProtection="1">
      <alignment horizontal="left" vertical="center" indent="1"/>
    </xf>
    <xf numFmtId="0" fontId="0" fillId="2" borderId="36" xfId="0" applyFont="1" applyFill="1" applyBorder="1" applyAlignment="1" applyProtection="1">
      <alignment horizontal="left" vertical="center" indent="2"/>
    </xf>
    <xf numFmtId="0" fontId="25" fillId="6" borderId="33" xfId="83" applyFont="1" applyFill="1" applyBorder="1" applyAlignment="1" applyProtection="1">
      <alignment horizontal="left" vertical="center" wrapText="1" indent="1"/>
    </xf>
    <xf numFmtId="0" fontId="24" fillId="6" borderId="224" xfId="0" applyFont="1" applyFill="1" applyBorder="1" applyAlignment="1" applyProtection="1">
      <alignment horizontal="left" vertical="center" wrapText="1"/>
    </xf>
    <xf numFmtId="15" fontId="21" fillId="6" borderId="157" xfId="0" applyNumberFormat="1" applyFont="1" applyFill="1" applyBorder="1" applyAlignment="1">
      <alignment vertical="center"/>
    </xf>
    <xf numFmtId="173" fontId="24" fillId="6" borderId="161" xfId="35" applyFont="1" applyBorder="1">
      <alignment horizontal="center" vertical="center" wrapText="1"/>
    </xf>
    <xf numFmtId="0" fontId="24" fillId="6" borderId="157" xfId="0" applyFont="1" applyFill="1" applyBorder="1" applyAlignment="1" applyProtection="1">
      <alignment horizontal="center" wrapText="1"/>
    </xf>
    <xf numFmtId="0" fontId="22" fillId="13" borderId="49" xfId="3" applyFont="1" applyBorder="1">
      <alignment horizontal="center" vertical="center"/>
    </xf>
    <xf numFmtId="3" fontId="0" fillId="41" borderId="29" xfId="11" applyFont="1" applyBorder="1">
      <alignment horizontal="right" vertical="center"/>
      <protection locked="0"/>
    </xf>
    <xf numFmtId="0" fontId="24" fillId="6" borderId="163" xfId="0" applyFont="1" applyFill="1" applyBorder="1" applyAlignment="1" applyProtection="1">
      <alignment horizontal="center" wrapText="1"/>
    </xf>
    <xf numFmtId="3" fontId="22" fillId="41" borderId="166" xfId="11" applyFont="1" applyBorder="1">
      <alignment horizontal="right" vertical="center"/>
      <protection locked="0"/>
    </xf>
    <xf numFmtId="3" fontId="22" fillId="41" borderId="41" xfId="11" applyFont="1" applyBorder="1">
      <alignment horizontal="right" vertical="center"/>
      <protection locked="0"/>
    </xf>
    <xf numFmtId="3" fontId="22" fillId="41" borderId="53" xfId="11" applyFont="1" applyBorder="1">
      <alignment horizontal="right" vertical="center"/>
      <protection locked="0"/>
    </xf>
    <xf numFmtId="3" fontId="22" fillId="6" borderId="29" xfId="30" applyFont="1" applyFill="1" applyBorder="1" applyProtection="1">
      <alignment horizontal="right" vertical="center"/>
    </xf>
    <xf numFmtId="3" fontId="22" fillId="14" borderId="41" xfId="20" applyFont="1" applyBorder="1">
      <alignment horizontal="right" vertical="center"/>
      <protection locked="0"/>
    </xf>
    <xf numFmtId="3" fontId="22" fillId="43" borderId="26" xfId="6" applyFont="1" applyBorder="1" applyProtection="1">
      <alignment horizontal="right" vertical="center"/>
    </xf>
    <xf numFmtId="3" fontId="22" fillId="6" borderId="26" xfId="30" applyFont="1" applyFill="1" applyBorder="1" applyProtection="1">
      <alignment horizontal="right" vertical="center"/>
    </xf>
    <xf numFmtId="3" fontId="22" fillId="43" borderId="27" xfId="6" applyFont="1" applyBorder="1" applyProtection="1">
      <alignment horizontal="right" vertical="center"/>
    </xf>
    <xf numFmtId="0" fontId="24" fillId="2" borderId="163" xfId="0" applyFont="1" applyFill="1" applyBorder="1" applyAlignment="1" applyProtection="1">
      <alignment horizontal="center" wrapText="1"/>
    </xf>
    <xf numFmtId="3" fontId="22" fillId="41" borderId="163" xfId="11" applyFont="1" applyBorder="1">
      <alignment horizontal="right" vertical="center"/>
      <protection locked="0"/>
    </xf>
    <xf numFmtId="3" fontId="22" fillId="43" borderId="41" xfId="6" applyFont="1" applyBorder="1" applyProtection="1">
      <alignment horizontal="right" vertical="center"/>
    </xf>
    <xf numFmtId="0" fontId="22" fillId="13" borderId="172" xfId="3" applyFont="1" applyBorder="1">
      <alignment horizontal="center" vertical="center"/>
    </xf>
    <xf numFmtId="3" fontId="22" fillId="41" borderId="39" xfId="11" applyFont="1" applyBorder="1">
      <alignment horizontal="right" vertical="center"/>
      <protection locked="0"/>
    </xf>
    <xf numFmtId="3" fontId="22" fillId="6" borderId="224" xfId="11" applyFont="1" applyFill="1" applyBorder="1" applyProtection="1">
      <alignment horizontal="right" vertical="center"/>
    </xf>
    <xf numFmtId="0" fontId="24" fillId="6" borderId="227" xfId="0" applyFont="1" applyFill="1" applyBorder="1" applyAlignment="1" applyProtection="1">
      <alignment vertical="center"/>
    </xf>
    <xf numFmtId="0" fontId="25" fillId="6" borderId="36" xfId="0" applyFont="1" applyFill="1" applyBorder="1" applyAlignment="1" applyProtection="1">
      <alignment horizontal="left" vertical="center" wrapText="1" indent="2"/>
    </xf>
    <xf numFmtId="0" fontId="0" fillId="6" borderId="36" xfId="0" applyFont="1" applyFill="1" applyBorder="1" applyAlignment="1" applyProtection="1">
      <alignment horizontal="left" vertical="center" wrapText="1" indent="2"/>
    </xf>
    <xf numFmtId="0" fontId="25" fillId="6" borderId="33" xfId="0" applyFont="1" applyFill="1" applyBorder="1" applyAlignment="1" applyProtection="1">
      <alignment horizontal="left" vertical="center" wrapText="1" indent="2"/>
    </xf>
    <xf numFmtId="0" fontId="24" fillId="6" borderId="317" xfId="0" applyFont="1" applyFill="1" applyBorder="1" applyAlignment="1" applyProtection="1">
      <alignment vertical="center"/>
    </xf>
    <xf numFmtId="0" fontId="0" fillId="6" borderId="318" xfId="0" applyFont="1" applyFill="1" applyBorder="1" applyAlignment="1" applyProtection="1">
      <alignment vertical="center"/>
    </xf>
    <xf numFmtId="0" fontId="0" fillId="6" borderId="319" xfId="0" applyFont="1" applyFill="1" applyBorder="1" applyAlignment="1" applyProtection="1">
      <alignment vertical="center"/>
    </xf>
    <xf numFmtId="0" fontId="24" fillId="6" borderId="320" xfId="0" applyFont="1" applyFill="1" applyBorder="1" applyAlignment="1" applyProtection="1">
      <alignment vertical="center" wrapText="1"/>
    </xf>
    <xf numFmtId="0" fontId="24" fillId="6" borderId="321" xfId="0" applyFont="1" applyFill="1" applyBorder="1" applyAlignment="1" applyProtection="1">
      <alignment vertical="center" wrapText="1"/>
    </xf>
    <xf numFmtId="0" fontId="0" fillId="6" borderId="233" xfId="0" applyFont="1" applyFill="1" applyBorder="1" applyAlignment="1" applyProtection="1">
      <alignment vertical="center"/>
    </xf>
    <xf numFmtId="0" fontId="0" fillId="6" borderId="168" xfId="0" applyFont="1" applyFill="1" applyBorder="1" applyAlignment="1" applyProtection="1">
      <alignment vertical="center"/>
    </xf>
    <xf numFmtId="0" fontId="0" fillId="6" borderId="169" xfId="0" applyFont="1" applyFill="1" applyBorder="1" applyAlignment="1" applyProtection="1">
      <alignment vertical="center"/>
    </xf>
    <xf numFmtId="0" fontId="0" fillId="6" borderId="157" xfId="0" applyFont="1" applyFill="1" applyBorder="1" applyAlignment="1" applyProtection="1">
      <alignment vertical="center"/>
    </xf>
    <xf numFmtId="0" fontId="0" fillId="6" borderId="168" xfId="0" applyFont="1" applyFill="1" applyBorder="1" applyAlignment="1" applyProtection="1">
      <alignment horizontal="left" vertical="center" indent="1"/>
    </xf>
    <xf numFmtId="0" fontId="0" fillId="6" borderId="169" xfId="0" applyFont="1" applyFill="1" applyBorder="1" applyAlignment="1" applyProtection="1">
      <alignment horizontal="left" vertical="center" indent="1"/>
    </xf>
    <xf numFmtId="0" fontId="25" fillId="6" borderId="30" xfId="0" applyFont="1" applyFill="1" applyBorder="1" applyAlignment="1" applyProtection="1">
      <alignment horizontal="left" vertical="center" wrapText="1" indent="2"/>
    </xf>
    <xf numFmtId="0" fontId="0" fillId="6" borderId="100" xfId="0" applyFont="1" applyFill="1" applyBorder="1" applyAlignment="1" applyProtection="1">
      <alignment vertical="center"/>
    </xf>
    <xf numFmtId="0" fontId="24" fillId="6" borderId="156" xfId="0" applyFont="1" applyFill="1" applyBorder="1" applyAlignment="1">
      <alignment vertical="center" wrapText="1"/>
    </xf>
    <xf numFmtId="3" fontId="0" fillId="6" borderId="29" xfId="6" applyFont="1" applyFill="1" applyBorder="1" applyAlignment="1" applyProtection="1">
      <alignment horizontal="left" vertical="center" indent="1"/>
    </xf>
    <xf numFmtId="0" fontId="25" fillId="6" borderId="30" xfId="0" applyFont="1" applyFill="1" applyBorder="1" applyAlignment="1" applyProtection="1">
      <alignment horizontal="left" vertical="center" wrapText="1"/>
    </xf>
    <xf numFmtId="3" fontId="62" fillId="41" borderId="29" xfId="11" applyFont="1" applyBorder="1">
      <alignment horizontal="right" vertical="center"/>
      <protection locked="0"/>
    </xf>
    <xf numFmtId="0" fontId="79" fillId="60" borderId="224" xfId="145" applyBorder="1">
      <alignment horizontal="center" vertical="center"/>
    </xf>
    <xf numFmtId="0" fontId="24" fillId="6" borderId="90" xfId="0" applyFont="1" applyFill="1" applyBorder="1" applyAlignment="1" applyProtection="1">
      <alignment horizontal="center" wrapText="1"/>
    </xf>
    <xf numFmtId="3" fontId="22" fillId="41" borderId="90" xfId="11" applyFont="1" applyBorder="1">
      <alignment horizontal="right" vertical="center"/>
      <protection locked="0"/>
    </xf>
    <xf numFmtId="3" fontId="22" fillId="13" borderId="26" xfId="3" applyNumberFormat="1" applyFont="1" applyBorder="1">
      <alignment horizontal="center" vertical="center"/>
    </xf>
    <xf numFmtId="3" fontId="22" fillId="13" borderId="41" xfId="3" applyNumberFormat="1" applyFont="1" applyBorder="1">
      <alignment horizontal="center" vertical="center"/>
    </xf>
    <xf numFmtId="3" fontId="22" fillId="13" borderId="90" xfId="3" applyNumberFormat="1" applyFont="1" applyBorder="1">
      <alignment horizontal="center" vertical="center"/>
    </xf>
    <xf numFmtId="0" fontId="24" fillId="6" borderId="323" xfId="5" applyFont="1" applyBorder="1">
      <alignment horizontal="center" wrapText="1"/>
    </xf>
    <xf numFmtId="0" fontId="24" fillId="6" borderId="76" xfId="5" applyFont="1" applyBorder="1">
      <alignment horizontal="center" wrapText="1"/>
    </xf>
    <xf numFmtId="3" fontId="0" fillId="6" borderId="166" xfId="30" applyFont="1" applyBorder="1">
      <alignment horizontal="right" vertical="center"/>
    </xf>
    <xf numFmtId="0" fontId="0" fillId="2" borderId="150" xfId="0" applyFill="1" applyBorder="1">
      <alignment vertical="center"/>
    </xf>
    <xf numFmtId="0" fontId="20" fillId="2" borderId="83" xfId="4" applyFont="1" applyFill="1" applyBorder="1" applyAlignment="1"/>
    <xf numFmtId="0" fontId="20" fillId="2" borderId="76" xfId="0" applyFont="1" applyFill="1" applyBorder="1">
      <alignment vertical="center"/>
    </xf>
    <xf numFmtId="0" fontId="24" fillId="2" borderId="83" xfId="0" applyFont="1" applyFill="1" applyBorder="1" applyAlignment="1">
      <alignment horizontal="center" wrapText="1"/>
    </xf>
    <xf numFmtId="0" fontId="22" fillId="2" borderId="172" xfId="0" applyFont="1" applyFill="1" applyBorder="1" applyAlignment="1" applyProtection="1">
      <alignment vertical="center" wrapText="1"/>
    </xf>
    <xf numFmtId="0" fontId="22" fillId="0" borderId="29" xfId="0" applyFont="1" applyFill="1" applyBorder="1" applyAlignment="1" applyProtection="1">
      <alignment vertical="center"/>
    </xf>
    <xf numFmtId="0" fontId="22" fillId="2" borderId="29" xfId="0" applyFont="1" applyFill="1" applyBorder="1" applyAlignment="1" applyProtection="1">
      <alignment vertical="center"/>
    </xf>
    <xf numFmtId="0" fontId="24" fillId="2" borderId="29" xfId="0" applyFont="1" applyFill="1" applyBorder="1" applyAlignment="1" applyProtection="1">
      <alignment vertical="center"/>
    </xf>
    <xf numFmtId="0" fontId="22" fillId="2" borderId="29" xfId="0" applyFont="1" applyFill="1" applyBorder="1" applyAlignment="1" applyProtection="1">
      <alignment horizontal="left" vertical="center" indent="1"/>
    </xf>
    <xf numFmtId="0" fontId="24" fillId="2" borderId="29" xfId="0" applyFont="1" applyFill="1" applyBorder="1" applyAlignment="1" applyProtection="1">
      <alignment horizontal="left" vertical="center"/>
    </xf>
    <xf numFmtId="0" fontId="22" fillId="2" borderId="30" xfId="0" applyFont="1" applyFill="1" applyBorder="1" applyAlignment="1" applyProtection="1">
      <alignment horizontal="left" vertical="center"/>
    </xf>
    <xf numFmtId="0" fontId="24" fillId="2" borderId="36" xfId="0" applyFont="1" applyFill="1" applyBorder="1" applyAlignment="1" applyProtection="1">
      <alignment horizontal="left" vertical="center"/>
    </xf>
    <xf numFmtId="0" fontId="24" fillId="2" borderId="33" xfId="0" applyFont="1" applyFill="1" applyBorder="1" applyAlignment="1" applyProtection="1">
      <alignment horizontal="left" vertical="center"/>
    </xf>
    <xf numFmtId="0" fontId="24" fillId="2" borderId="90" xfId="0" applyFont="1" applyFill="1" applyBorder="1" applyAlignment="1">
      <alignment horizontal="center" wrapText="1"/>
    </xf>
    <xf numFmtId="3" fontId="24" fillId="43" borderId="172" xfId="6" applyFont="1" applyBorder="1" applyProtection="1">
      <alignment horizontal="right" vertical="center"/>
    </xf>
    <xf numFmtId="3" fontId="24" fillId="43" borderId="29" xfId="6" applyFont="1" applyBorder="1" applyProtection="1">
      <alignment horizontal="right" vertical="center"/>
    </xf>
    <xf numFmtId="3" fontId="24" fillId="43" borderId="30" xfId="6" applyFont="1" applyBorder="1" applyProtection="1">
      <alignment horizontal="right" vertical="center"/>
    </xf>
    <xf numFmtId="0" fontId="40" fillId="6" borderId="227" xfId="0" applyFont="1" applyBorder="1" applyAlignment="1">
      <alignment horizontal="left" vertical="center" wrapText="1" indent="1"/>
    </xf>
    <xf numFmtId="0" fontId="40" fillId="6" borderId="37" xfId="0" applyFont="1" applyBorder="1" applyAlignment="1">
      <alignment horizontal="left" vertical="center" wrapText="1" indent="1"/>
    </xf>
    <xf numFmtId="0" fontId="40" fillId="6" borderId="308" xfId="0" applyFont="1" applyBorder="1" applyAlignment="1">
      <alignment horizontal="left" vertical="center" wrapText="1" indent="1"/>
    </xf>
    <xf numFmtId="0" fontId="40" fillId="6" borderId="150" xfId="0" applyFont="1" applyBorder="1" applyAlignment="1">
      <alignment horizontal="left" vertical="center" wrapText="1" indent="1"/>
    </xf>
    <xf numFmtId="0" fontId="24" fillId="2" borderId="90" xfId="0" applyFont="1" applyFill="1" applyBorder="1" applyAlignment="1" applyProtection="1">
      <alignment horizontal="center" wrapText="1"/>
    </xf>
    <xf numFmtId="3" fontId="40" fillId="41" borderId="49" xfId="11" applyFont="1" applyBorder="1">
      <alignment horizontal="right" vertical="center"/>
      <protection locked="0"/>
    </xf>
    <xf numFmtId="3" fontId="40" fillId="41" borderId="30" xfId="11" applyFont="1" applyBorder="1">
      <alignment horizontal="right" vertical="center"/>
      <protection locked="0"/>
    </xf>
    <xf numFmtId="0" fontId="38" fillId="6" borderId="150" xfId="0" applyFont="1" applyBorder="1" applyAlignment="1">
      <alignment horizontal="left" vertical="center" wrapText="1"/>
    </xf>
    <xf numFmtId="0" fontId="40" fillId="6" borderId="150" xfId="0" applyFont="1" applyBorder="1" applyAlignment="1">
      <alignment horizontal="left" vertical="center" wrapText="1"/>
    </xf>
    <xf numFmtId="3" fontId="40" fillId="41" borderId="29" xfId="11" applyFont="1" applyBorder="1">
      <alignment horizontal="right" vertical="center"/>
      <protection locked="0"/>
    </xf>
    <xf numFmtId="3" fontId="40" fillId="6" borderId="29" xfId="30" applyFont="1" applyBorder="1">
      <alignment horizontal="right" vertical="center"/>
    </xf>
    <xf numFmtId="3" fontId="40" fillId="6" borderId="150" xfId="30" applyFont="1" applyBorder="1">
      <alignment horizontal="right" vertical="center"/>
    </xf>
    <xf numFmtId="3" fontId="40" fillId="41" borderId="0" xfId="11" applyFont="1" applyBorder="1">
      <alignment horizontal="right" vertical="center"/>
      <protection locked="0"/>
    </xf>
    <xf numFmtId="3" fontId="40" fillId="6" borderId="30" xfId="30" applyFont="1" applyBorder="1">
      <alignment horizontal="right" vertical="center"/>
    </xf>
    <xf numFmtId="3" fontId="40" fillId="6" borderId="83" xfId="30" applyFont="1" applyBorder="1">
      <alignment horizontal="right" vertical="center"/>
    </xf>
    <xf numFmtId="3" fontId="40" fillId="41" borderId="172" xfId="11" applyFont="1" applyBorder="1">
      <alignment horizontal="right" vertical="center"/>
      <protection locked="0"/>
    </xf>
    <xf numFmtId="0" fontId="22" fillId="6" borderId="36" xfId="0" applyFont="1" applyFill="1" applyBorder="1" applyAlignment="1">
      <alignment horizontal="left" vertical="center" indent="1"/>
    </xf>
    <xf numFmtId="0" fontId="24" fillId="6" borderId="36" xfId="0" applyFont="1" applyFill="1" applyBorder="1" applyAlignment="1">
      <alignment vertical="center"/>
    </xf>
    <xf numFmtId="49" fontId="22" fillId="6" borderId="36" xfId="0" applyNumberFormat="1" applyFont="1" applyFill="1" applyBorder="1" applyAlignment="1">
      <alignment horizontal="left" vertical="center"/>
    </xf>
    <xf numFmtId="0" fontId="22" fillId="6" borderId="33" xfId="0" applyFont="1" applyFill="1" applyBorder="1" applyAlignment="1">
      <alignment vertical="center"/>
    </xf>
    <xf numFmtId="0" fontId="22" fillId="6" borderId="37" xfId="0" applyFont="1" applyFill="1" applyBorder="1" applyAlignment="1">
      <alignment vertical="center"/>
    </xf>
    <xf numFmtId="0" fontId="0" fillId="14" borderId="26" xfId="26" applyFont="1" applyBorder="1">
      <alignment horizontal="center" vertical="center" wrapText="1"/>
      <protection locked="0"/>
    </xf>
    <xf numFmtId="0" fontId="0" fillId="14" borderId="27" xfId="26" applyFont="1" applyBorder="1">
      <alignment horizontal="center" vertical="center" wrapText="1"/>
      <protection locked="0"/>
    </xf>
    <xf numFmtId="3" fontId="0" fillId="14" borderId="27" xfId="20" applyFont="1" applyBorder="1">
      <alignment horizontal="right" vertical="center"/>
      <protection locked="0"/>
    </xf>
    <xf numFmtId="0" fontId="0" fillId="6" borderId="29" xfId="0" applyFont="1" applyFill="1" applyBorder="1" applyAlignment="1">
      <alignment vertical="center"/>
    </xf>
    <xf numFmtId="0" fontId="0" fillId="6" borderId="30" xfId="0" applyFont="1" applyFill="1" applyBorder="1" applyAlignment="1">
      <alignment vertical="center"/>
    </xf>
    <xf numFmtId="0" fontId="0" fillId="6" borderId="36" xfId="0" applyFill="1" applyBorder="1" applyAlignment="1">
      <alignment vertical="center"/>
    </xf>
    <xf numFmtId="0" fontId="0" fillId="6" borderId="33" xfId="0" applyFill="1" applyBorder="1" applyAlignment="1">
      <alignment vertical="center"/>
    </xf>
    <xf numFmtId="0" fontId="0" fillId="6" borderId="29" xfId="0" applyFill="1" applyBorder="1" applyAlignment="1">
      <alignment vertical="center" wrapText="1"/>
    </xf>
    <xf numFmtId="0" fontId="0" fillId="6" borderId="29" xfId="0" applyFill="1" applyBorder="1" applyAlignment="1">
      <alignment horizontal="left" vertical="center" wrapText="1" indent="1"/>
    </xf>
    <xf numFmtId="0" fontId="0" fillId="6" borderId="29" xfId="0" applyFill="1" applyBorder="1" applyAlignment="1">
      <alignment horizontal="left" vertical="center" wrapText="1" indent="2"/>
    </xf>
    <xf numFmtId="0" fontId="0" fillId="6" borderId="30" xfId="0" applyFill="1" applyBorder="1" applyAlignment="1">
      <alignment vertical="center" wrapText="1"/>
    </xf>
    <xf numFmtId="0" fontId="0" fillId="6" borderId="36" xfId="0" applyFill="1" applyBorder="1" applyAlignment="1">
      <alignment horizontal="left" vertical="center" indent="1"/>
    </xf>
    <xf numFmtId="0" fontId="0" fillId="6" borderId="36" xfId="0" applyFill="1" applyBorder="1" applyAlignment="1">
      <alignment horizontal="left" vertical="center" indent="2"/>
    </xf>
    <xf numFmtId="0" fontId="0" fillId="2" borderId="29" xfId="0" applyFont="1" applyFill="1" applyBorder="1" applyAlignment="1">
      <alignment vertical="center"/>
    </xf>
    <xf numFmtId="0" fontId="25" fillId="2" borderId="30" xfId="83" applyFont="1" applyFill="1" applyBorder="1" applyAlignment="1">
      <alignment horizontal="left" vertical="center" wrapText="1" indent="1"/>
    </xf>
    <xf numFmtId="0" fontId="24" fillId="6" borderId="156" xfId="0" applyFont="1" applyFill="1" applyBorder="1" applyAlignment="1">
      <alignment horizontal="center" wrapText="1"/>
    </xf>
    <xf numFmtId="0" fontId="79" fillId="60" borderId="36" xfId="145" applyBorder="1">
      <alignment horizontal="center" vertical="center"/>
    </xf>
    <xf numFmtId="0" fontId="25" fillId="2" borderId="33" xfId="83" applyFont="1" applyFill="1" applyBorder="1" applyAlignment="1">
      <alignment horizontal="left" vertical="center" indent="1"/>
    </xf>
    <xf numFmtId="0" fontId="0" fillId="6" borderId="330" xfId="0" applyFont="1" applyFill="1" applyBorder="1">
      <alignment vertical="center"/>
    </xf>
    <xf numFmtId="0" fontId="22" fillId="2" borderId="326" xfId="0" applyFont="1" applyFill="1" applyBorder="1" applyAlignment="1" applyProtection="1">
      <alignment horizontal="center" vertical="center"/>
    </xf>
    <xf numFmtId="0" fontId="0" fillId="6" borderId="327" xfId="0" applyFill="1" applyBorder="1">
      <alignment vertical="center"/>
    </xf>
    <xf numFmtId="0" fontId="22" fillId="6" borderId="329" xfId="0" applyFont="1" applyFill="1" applyBorder="1" applyAlignment="1">
      <alignment vertical="center"/>
    </xf>
    <xf numFmtId="0" fontId="0" fillId="6" borderId="330" xfId="0" applyFill="1" applyBorder="1">
      <alignment vertical="center"/>
    </xf>
    <xf numFmtId="0" fontId="24" fillId="6" borderId="329" xfId="0" applyFont="1" applyFill="1" applyBorder="1" applyAlignment="1">
      <alignment vertical="center"/>
    </xf>
    <xf numFmtId="0" fontId="22" fillId="6" borderId="330" xfId="0" applyFont="1" applyFill="1" applyBorder="1" applyAlignment="1">
      <alignment vertical="center"/>
    </xf>
    <xf numFmtId="0" fontId="22" fillId="6" borderId="327" xfId="0" applyFont="1" applyFill="1" applyBorder="1" applyAlignment="1">
      <alignment vertical="center"/>
    </xf>
    <xf numFmtId="0" fontId="22" fillId="6" borderId="326" xfId="0" applyFont="1" applyFill="1" applyBorder="1" applyAlignment="1" applyProtection="1">
      <alignment vertical="center"/>
    </xf>
    <xf numFmtId="0" fontId="22" fillId="6" borderId="327" xfId="0" applyFont="1" applyFill="1" applyBorder="1" applyAlignment="1" applyProtection="1">
      <alignment vertical="center"/>
    </xf>
    <xf numFmtId="0" fontId="22" fillId="6" borderId="330" xfId="0" applyFont="1" applyFill="1" applyBorder="1" applyAlignment="1" applyProtection="1">
      <alignment vertical="center"/>
    </xf>
    <xf numFmtId="0" fontId="22" fillId="6" borderId="29" xfId="0" applyFont="1" applyFill="1" applyBorder="1" applyAlignment="1" applyProtection="1">
      <alignment vertical="center"/>
    </xf>
    <xf numFmtId="0" fontId="22" fillId="6" borderId="49" xfId="0" applyFont="1" applyFill="1" applyBorder="1" applyAlignment="1">
      <alignment vertical="center"/>
    </xf>
    <xf numFmtId="0" fontId="25" fillId="13" borderId="29" xfId="3" applyFont="1" applyBorder="1">
      <alignment horizontal="center" vertical="center"/>
    </xf>
    <xf numFmtId="0" fontId="24" fillId="6" borderId="328" xfId="0" applyFont="1" applyFill="1" applyBorder="1" applyAlignment="1">
      <alignment horizontal="center" vertical="center" wrapText="1"/>
    </xf>
    <xf numFmtId="0" fontId="24" fillId="6" borderId="325" xfId="0" applyFont="1" applyFill="1" applyBorder="1" applyAlignment="1">
      <alignment horizontal="center" vertical="center" wrapText="1"/>
    </xf>
    <xf numFmtId="0" fontId="24" fillId="6" borderId="326" xfId="0"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22" fillId="6" borderId="328" xfId="5" applyFont="1" applyBorder="1">
      <alignment horizontal="center" wrapText="1"/>
    </xf>
    <xf numFmtId="0" fontId="22" fillId="6" borderId="325" xfId="5" applyFont="1" applyBorder="1">
      <alignment horizontal="center" wrapText="1"/>
    </xf>
    <xf numFmtId="0" fontId="22" fillId="6" borderId="326" xfId="5" applyFont="1" applyBorder="1">
      <alignment horizontal="center" wrapText="1"/>
    </xf>
    <xf numFmtId="0" fontId="24" fillId="6" borderId="327" xfId="5" applyFont="1" applyFill="1" applyBorder="1" applyAlignment="1">
      <alignment horizontal="center" vertical="center" wrapText="1"/>
    </xf>
    <xf numFmtId="2" fontId="22" fillId="15" borderId="330" xfId="49" applyNumberFormat="1" applyFont="1" applyBorder="1">
      <alignment vertical="center"/>
    </xf>
    <xf numFmtId="2" fontId="22" fillId="15" borderId="29" xfId="49" applyNumberFormat="1" applyFont="1" applyBorder="1">
      <alignment vertical="center"/>
    </xf>
    <xf numFmtId="2" fontId="22" fillId="15" borderId="30" xfId="49" applyNumberFormat="1" applyFont="1" applyBorder="1">
      <alignment vertical="center"/>
    </xf>
    <xf numFmtId="0" fontId="22" fillId="13" borderId="331" xfId="3" applyFont="1" applyBorder="1">
      <alignment horizontal="center" vertical="center"/>
    </xf>
    <xf numFmtId="0" fontId="22" fillId="13" borderId="333" xfId="3" applyFont="1" applyBorder="1">
      <alignment horizontal="center" vertical="center"/>
    </xf>
    <xf numFmtId="0" fontId="22" fillId="13" borderId="329" xfId="3" applyFont="1" applyBorder="1">
      <alignment horizontal="center" vertical="center"/>
    </xf>
    <xf numFmtId="2" fontId="22" fillId="15" borderId="26" xfId="49" applyNumberFormat="1" applyFont="1" applyBorder="1">
      <alignment vertical="center"/>
    </xf>
    <xf numFmtId="2" fontId="22" fillId="15" borderId="27" xfId="49" applyNumberFormat="1" applyFont="1" applyBorder="1">
      <alignment vertical="center"/>
    </xf>
    <xf numFmtId="0" fontId="20" fillId="6" borderId="327" xfId="0" applyFont="1" applyFill="1" applyBorder="1" applyAlignment="1">
      <alignment vertical="center"/>
    </xf>
    <xf numFmtId="0" fontId="24" fillId="6" borderId="330" xfId="0" applyFont="1" applyFill="1" applyBorder="1" applyAlignment="1" applyProtection="1">
      <alignment horizontal="left" vertical="center"/>
    </xf>
    <xf numFmtId="0" fontId="24" fillId="6" borderId="328" xfId="5" applyFont="1" applyFill="1" applyBorder="1" applyAlignment="1">
      <alignment horizontal="center" vertical="center" wrapText="1"/>
    </xf>
    <xf numFmtId="0" fontId="40" fillId="49" borderId="38" xfId="3" applyFont="1" applyFill="1" applyBorder="1">
      <alignment horizontal="center" vertical="center"/>
    </xf>
    <xf numFmtId="0" fontId="55" fillId="49" borderId="26" xfId="3" applyFont="1" applyFill="1" applyBorder="1">
      <alignment horizontal="center" vertical="center"/>
    </xf>
    <xf numFmtId="0" fontId="22" fillId="15" borderId="330" xfId="55" applyFont="1" applyBorder="1">
      <alignment horizontal="center" vertical="center" wrapText="1"/>
    </xf>
    <xf numFmtId="0" fontId="22" fillId="15" borderId="30" xfId="55" applyFont="1" applyBorder="1">
      <alignment horizontal="center" vertical="center" wrapText="1"/>
    </xf>
    <xf numFmtId="0" fontId="24" fillId="6" borderId="327" xfId="0" applyFont="1" applyFill="1" applyBorder="1" applyAlignment="1">
      <alignment horizontal="center" wrapText="1"/>
    </xf>
    <xf numFmtId="0" fontId="22" fillId="6" borderId="330" xfId="0" applyFont="1" applyFill="1" applyBorder="1" applyAlignment="1">
      <alignment horizontal="left" vertical="center"/>
    </xf>
    <xf numFmtId="0" fontId="24" fillId="6" borderId="330" xfId="0" applyFont="1" applyFill="1" applyBorder="1" applyAlignment="1">
      <alignment vertical="center" wrapText="1"/>
    </xf>
    <xf numFmtId="0" fontId="22" fillId="6" borderId="330" xfId="0" applyFont="1" applyFill="1" applyBorder="1">
      <alignment vertical="center"/>
    </xf>
    <xf numFmtId="0" fontId="0" fillId="6" borderId="330" xfId="0" applyFont="1" applyFill="1" applyBorder="1" applyAlignment="1">
      <alignment horizontal="left" vertical="center" wrapText="1"/>
    </xf>
    <xf numFmtId="0" fontId="0" fillId="6" borderId="330" xfId="0" applyFont="1" applyFill="1" applyBorder="1" applyAlignment="1">
      <alignment horizontal="left" vertical="center"/>
    </xf>
    <xf numFmtId="0" fontId="24" fillId="6" borderId="328" xfId="0" applyFont="1" applyFill="1" applyBorder="1" applyAlignment="1">
      <alignment horizontal="center" wrapText="1"/>
    </xf>
    <xf numFmtId="3" fontId="22" fillId="13" borderId="331" xfId="3" applyNumberFormat="1" applyFont="1" applyBorder="1">
      <alignment horizontal="center" vertical="center"/>
    </xf>
    <xf numFmtId="0" fontId="79" fillId="60" borderId="41" xfId="145" applyNumberFormat="1" applyBorder="1">
      <alignment horizontal="center" vertical="center"/>
    </xf>
    <xf numFmtId="0" fontId="25" fillId="0" borderId="330" xfId="0" applyFont="1" applyFill="1" applyBorder="1" applyAlignment="1">
      <alignment horizontal="left"/>
    </xf>
    <xf numFmtId="0" fontId="24" fillId="6" borderId="325" xfId="5" applyFont="1" applyBorder="1" applyAlignment="1">
      <alignment horizontal="center" wrapText="1"/>
    </xf>
    <xf numFmtId="3" fontId="40" fillId="6" borderId="38" xfId="30" applyFont="1" applyBorder="1">
      <alignment horizontal="right" vertical="center"/>
    </xf>
    <xf numFmtId="3" fontId="40" fillId="43" borderId="328" xfId="6" applyFont="1" applyBorder="1">
      <alignment horizontal="right" vertical="center"/>
    </xf>
    <xf numFmtId="3" fontId="40" fillId="43" borderId="325" xfId="6" applyFont="1" applyBorder="1">
      <alignment horizontal="right" vertical="center"/>
    </xf>
    <xf numFmtId="3" fontId="40" fillId="43" borderId="326" xfId="6" applyFont="1" applyBorder="1">
      <alignment horizontal="right" vertical="center"/>
    </xf>
    <xf numFmtId="0" fontId="79" fillId="60" borderId="331" xfId="145" applyBorder="1">
      <alignment horizontal="center" vertical="center"/>
    </xf>
    <xf numFmtId="0" fontId="79" fillId="60" borderId="333" xfId="145" applyBorder="1">
      <alignment horizontal="center" vertical="center"/>
    </xf>
    <xf numFmtId="0" fontId="40" fillId="49" borderId="333" xfId="3" applyFont="1" applyFill="1" applyBorder="1">
      <alignment horizontal="center" vertical="center"/>
    </xf>
    <xf numFmtId="0" fontId="40" fillId="49" borderId="329" xfId="3" applyFont="1" applyFill="1" applyBorder="1">
      <alignment horizontal="center" vertical="center"/>
    </xf>
    <xf numFmtId="0" fontId="24" fillId="6" borderId="154" xfId="5" applyFont="1" applyBorder="1" applyAlignment="1">
      <alignment horizontal="center" vertical="center" wrapText="1"/>
    </xf>
    <xf numFmtId="0" fontId="40" fillId="49" borderId="331" xfId="3" applyFont="1" applyFill="1" applyBorder="1">
      <alignment horizontal="center" vertical="center"/>
    </xf>
    <xf numFmtId="0" fontId="24" fillId="6" borderId="53" xfId="5" applyFont="1" applyBorder="1" applyAlignment="1">
      <alignment horizontal="center" vertical="center" wrapText="1"/>
    </xf>
    <xf numFmtId="3" fontId="40" fillId="41" borderId="38" xfId="11" applyFont="1" applyBorder="1">
      <alignment horizontal="right" vertical="center"/>
      <protection locked="0"/>
    </xf>
    <xf numFmtId="3" fontId="40" fillId="41" borderId="330" xfId="11" applyFont="1" applyBorder="1">
      <alignment horizontal="right" vertical="center"/>
      <protection locked="0"/>
    </xf>
    <xf numFmtId="0" fontId="70" fillId="6" borderId="327" xfId="0" applyFont="1" applyBorder="1">
      <alignment vertical="center"/>
    </xf>
    <xf numFmtId="0" fontId="40" fillId="6" borderId="330" xfId="0" applyFont="1" applyFill="1" applyBorder="1" applyAlignment="1" applyProtection="1">
      <alignment horizontal="left" vertical="center"/>
    </xf>
    <xf numFmtId="0" fontId="69" fillId="6" borderId="327" xfId="0" applyFont="1" applyFill="1" applyBorder="1" applyAlignment="1">
      <alignment vertical="center"/>
    </xf>
    <xf numFmtId="0" fontId="40" fillId="6" borderId="327" xfId="0" applyFont="1" applyFill="1" applyBorder="1" applyAlignment="1" applyProtection="1">
      <alignment horizontal="left" vertical="center"/>
    </xf>
    <xf numFmtId="0" fontId="69" fillId="6" borderId="29" xfId="0" applyFont="1" applyFill="1" applyBorder="1" applyAlignment="1">
      <alignment horizontal="left" vertical="center"/>
    </xf>
    <xf numFmtId="0" fontId="40" fillId="43" borderId="30" xfId="9" applyFont="1" applyBorder="1" applyProtection="1">
      <alignment horizontal="left" vertical="center"/>
    </xf>
    <xf numFmtId="0" fontId="70" fillId="6" borderId="327" xfId="0" applyFont="1" applyFill="1" applyBorder="1" applyAlignment="1">
      <alignment vertical="center"/>
    </xf>
    <xf numFmtId="0" fontId="40" fillId="6" borderId="334" xfId="0" applyFont="1" applyFill="1" applyBorder="1" applyAlignment="1">
      <alignment horizontal="left"/>
    </xf>
    <xf numFmtId="0" fontId="40" fillId="6" borderId="335" xfId="0" applyFont="1" applyFill="1" applyBorder="1" applyAlignment="1">
      <alignment horizontal="left"/>
    </xf>
    <xf numFmtId="0" fontId="24" fillId="6" borderId="327" xfId="0" applyFont="1" applyFill="1" applyBorder="1">
      <alignment vertical="center"/>
    </xf>
    <xf numFmtId="3" fontId="40" fillId="41" borderId="327" xfId="11" applyFont="1" applyBorder="1">
      <alignment horizontal="right" vertical="center"/>
      <protection locked="0"/>
    </xf>
    <xf numFmtId="0" fontId="24" fillId="55" borderId="154" xfId="0" applyFont="1" applyFill="1" applyBorder="1" applyAlignment="1" applyProtection="1">
      <alignment horizontal="center" vertical="center" wrapText="1"/>
    </xf>
    <xf numFmtId="3" fontId="40" fillId="41" borderId="331" xfId="11" applyFont="1" applyBorder="1">
      <alignment horizontal="right" vertical="center"/>
      <protection locked="0"/>
    </xf>
    <xf numFmtId="3" fontId="40" fillId="41" borderId="27" xfId="11" applyFont="1" applyBorder="1">
      <alignment horizontal="right" vertical="center"/>
      <protection locked="0"/>
    </xf>
    <xf numFmtId="3" fontId="40" fillId="43" borderId="27" xfId="6" applyFont="1" applyBorder="1" applyAlignment="1" applyProtection="1">
      <alignment vertical="center"/>
    </xf>
    <xf numFmtId="0" fontId="24" fillId="55" borderId="328" xfId="0" applyFont="1" applyFill="1" applyBorder="1" applyAlignment="1" applyProtection="1">
      <alignment horizontal="center" vertical="center" wrapText="1"/>
    </xf>
    <xf numFmtId="0" fontId="40" fillId="6" borderId="29" xfId="0" applyFont="1" applyFill="1" applyBorder="1" applyAlignment="1">
      <alignment horizontal="left" vertical="center" wrapText="1" indent="1"/>
    </xf>
    <xf numFmtId="0" fontId="40" fillId="6" borderId="29" xfId="0" applyFont="1" applyFill="1" applyBorder="1" applyAlignment="1">
      <alignment horizontal="left" wrapText="1" indent="1"/>
    </xf>
    <xf numFmtId="0" fontId="40" fillId="6" borderId="30" xfId="0" applyFont="1" applyFill="1" applyBorder="1" applyAlignment="1">
      <alignment horizontal="left"/>
    </xf>
    <xf numFmtId="0" fontId="0" fillId="6" borderId="224" xfId="0" applyFont="1" applyFill="1" applyBorder="1" applyAlignment="1">
      <alignment horizontal="center" vertical="center"/>
    </xf>
    <xf numFmtId="0" fontId="79" fillId="6" borderId="36" xfId="145" applyFill="1" applyBorder="1">
      <alignment horizontal="center" vertical="center"/>
    </xf>
    <xf numFmtId="0" fontId="79" fillId="6" borderId="33" xfId="145" applyFill="1" applyBorder="1">
      <alignment horizontal="center" vertical="center"/>
    </xf>
    <xf numFmtId="0" fontId="0" fillId="6" borderId="26" xfId="0" applyFont="1" applyFill="1" applyBorder="1" applyAlignment="1" applyProtection="1">
      <alignment horizontal="center" vertical="center" wrapText="1"/>
    </xf>
    <xf numFmtId="0" fontId="0" fillId="6" borderId="36" xfId="0" applyFont="1" applyFill="1" applyBorder="1" applyAlignment="1">
      <alignment horizontal="left" vertical="center" indent="1"/>
    </xf>
    <xf numFmtId="0" fontId="0" fillId="6" borderId="330" xfId="0" applyFont="1" applyFill="1" applyBorder="1" applyAlignment="1">
      <alignment vertical="center"/>
    </xf>
    <xf numFmtId="0" fontId="25" fillId="6" borderId="0" xfId="83" applyFont="1" applyFill="1" applyBorder="1" applyAlignment="1">
      <alignment vertical="center" wrapText="1"/>
    </xf>
    <xf numFmtId="174" fontId="40" fillId="6" borderId="204" xfId="0" applyNumberFormat="1" applyFont="1" applyFill="1" applyBorder="1">
      <alignment vertical="center"/>
    </xf>
    <xf numFmtId="174" fontId="40" fillId="6" borderId="205" xfId="0" applyNumberFormat="1" applyFont="1" applyFill="1" applyBorder="1">
      <alignment vertical="center"/>
    </xf>
    <xf numFmtId="174" fontId="40" fillId="6" borderId="206" xfId="0" applyNumberFormat="1" applyFont="1" applyFill="1" applyBorder="1">
      <alignment vertical="center"/>
    </xf>
    <xf numFmtId="174" fontId="40" fillId="6" borderId="0" xfId="0" applyNumberFormat="1" applyFont="1" applyFill="1">
      <alignment vertical="center"/>
    </xf>
    <xf numFmtId="175" fontId="40" fillId="6" borderId="0" xfId="0" applyNumberFormat="1" applyFont="1" applyFill="1">
      <alignment vertical="center"/>
    </xf>
    <xf numFmtId="0" fontId="38" fillId="6" borderId="160" xfId="0" applyFont="1" applyFill="1" applyBorder="1" applyAlignment="1">
      <alignment horizontal="center" vertical="center" wrapText="1"/>
    </xf>
    <xf numFmtId="0" fontId="38" fillId="6" borderId="183" xfId="0" applyFont="1" applyFill="1" applyBorder="1" applyAlignment="1">
      <alignment horizontal="center" vertical="center" wrapText="1"/>
    </xf>
    <xf numFmtId="0" fontId="38" fillId="6" borderId="182" xfId="0" applyFont="1" applyFill="1" applyBorder="1" applyAlignment="1">
      <alignment horizontal="center" vertical="center" wrapText="1"/>
    </xf>
    <xf numFmtId="0" fontId="38" fillId="6" borderId="225" xfId="0" applyFont="1" applyFill="1" applyBorder="1" applyAlignment="1">
      <alignment horizontal="center" vertical="center" wrapText="1"/>
    </xf>
    <xf numFmtId="0" fontId="40" fillId="6" borderId="0" xfId="0" applyFont="1" applyFill="1" applyAlignment="1">
      <alignment vertical="center" wrapText="1"/>
    </xf>
    <xf numFmtId="0" fontId="82" fillId="6" borderId="287" xfId="0" applyFont="1" applyFill="1" applyBorder="1" applyAlignment="1" applyProtection="1">
      <alignment horizontal="center" vertical="center" wrapText="1"/>
    </xf>
    <xf numFmtId="0" fontId="82" fillId="6" borderId="288" xfId="0" applyFont="1" applyFill="1" applyBorder="1" applyAlignment="1" applyProtection="1">
      <alignment horizontal="center" vertical="center" wrapText="1"/>
    </xf>
    <xf numFmtId="0" fontId="82" fillId="6" borderId="289" xfId="0" applyFont="1" applyFill="1" applyBorder="1" applyAlignment="1" applyProtection="1">
      <alignment horizontal="center" vertical="center" wrapText="1"/>
    </xf>
    <xf numFmtId="0" fontId="82" fillId="6" borderId="290" xfId="0" applyFont="1" applyFill="1" applyBorder="1" applyAlignment="1" applyProtection="1">
      <alignment horizontal="center" vertical="center" wrapText="1"/>
    </xf>
    <xf numFmtId="0" fontId="82" fillId="6" borderId="0" xfId="0" applyFont="1" applyFill="1">
      <alignment vertical="center"/>
    </xf>
    <xf numFmtId="0" fontId="81" fillId="6" borderId="251" xfId="0" applyFont="1" applyFill="1" applyBorder="1" applyAlignment="1">
      <alignment horizontal="left" vertical="center" wrapText="1"/>
    </xf>
    <xf numFmtId="0" fontId="81" fillId="6" borderId="274" xfId="0" applyFont="1" applyFill="1" applyBorder="1" applyAlignment="1">
      <alignment horizontal="center" vertical="center" wrapText="1"/>
    </xf>
    <xf numFmtId="0" fontId="81" fillId="6" borderId="275" xfId="0" applyFont="1" applyFill="1" applyBorder="1" applyAlignment="1">
      <alignment horizontal="center" vertical="center" wrapText="1"/>
    </xf>
    <xf numFmtId="0" fontId="81" fillId="6" borderId="276" xfId="0" applyFont="1" applyFill="1" applyBorder="1" applyAlignment="1">
      <alignment horizontal="center" vertical="center" wrapText="1"/>
    </xf>
    <xf numFmtId="0" fontId="81" fillId="6" borderId="0" xfId="0" applyFont="1" applyFill="1" applyAlignment="1">
      <alignment vertical="center" wrapText="1"/>
    </xf>
    <xf numFmtId="0" fontId="81" fillId="6" borderId="277" xfId="0" applyFont="1" applyFill="1" applyBorder="1" applyAlignment="1">
      <alignment horizontal="left" vertical="center" wrapText="1"/>
    </xf>
    <xf numFmtId="9" fontId="40" fillId="6" borderId="278" xfId="0" applyNumberFormat="1" applyFont="1" applyFill="1" applyBorder="1" applyAlignment="1">
      <alignment horizontal="center" vertical="center"/>
    </xf>
    <xf numFmtId="9" fontId="40" fillId="6" borderId="261" xfId="0" applyNumberFormat="1" applyFont="1" applyFill="1" applyBorder="1" applyAlignment="1">
      <alignment horizontal="center" vertical="center"/>
    </xf>
    <xf numFmtId="9" fontId="40" fillId="6" borderId="279" xfId="0" applyNumberFormat="1" applyFont="1" applyFill="1" applyBorder="1" applyAlignment="1">
      <alignment horizontal="center" vertical="center"/>
    </xf>
    <xf numFmtId="0" fontId="81" fillId="6" borderId="280" xfId="0" applyFont="1" applyFill="1" applyBorder="1" applyAlignment="1">
      <alignment horizontal="left" vertical="center" wrapText="1"/>
    </xf>
    <xf numFmtId="9" fontId="40" fillId="6" borderId="281" xfId="0" applyNumberFormat="1" applyFont="1" applyFill="1" applyBorder="1" applyAlignment="1">
      <alignment horizontal="center" vertical="center"/>
    </xf>
    <xf numFmtId="9" fontId="40" fillId="6" borderId="264" xfId="0" applyNumberFormat="1" applyFont="1" applyFill="1" applyBorder="1" applyAlignment="1">
      <alignment horizontal="center" vertical="center"/>
    </xf>
    <xf numFmtId="9" fontId="40" fillId="6" borderId="282" xfId="0" applyNumberFormat="1" applyFont="1" applyFill="1" applyBorder="1" applyAlignment="1">
      <alignment horizontal="center" vertical="center"/>
    </xf>
    <xf numFmtId="0" fontId="81" fillId="6" borderId="283" xfId="0" applyFont="1" applyFill="1" applyBorder="1" applyAlignment="1">
      <alignment horizontal="left" vertical="center" wrapText="1"/>
    </xf>
    <xf numFmtId="9" fontId="40" fillId="6" borderId="284" xfId="0" applyNumberFormat="1" applyFont="1" applyFill="1" applyBorder="1" applyAlignment="1">
      <alignment horizontal="center" vertical="center"/>
    </xf>
    <xf numFmtId="9" fontId="40" fillId="6" borderId="285" xfId="0" applyNumberFormat="1" applyFont="1" applyFill="1" applyBorder="1" applyAlignment="1">
      <alignment horizontal="center" vertical="center"/>
    </xf>
    <xf numFmtId="9" fontId="40" fillId="6" borderId="286" xfId="0" applyNumberFormat="1" applyFont="1" applyFill="1" applyBorder="1" applyAlignment="1">
      <alignment horizontal="center" vertical="center"/>
    </xf>
    <xf numFmtId="0" fontId="81" fillId="6" borderId="0" xfId="0" applyFont="1" applyFill="1" applyAlignment="1">
      <alignment horizontal="left" vertical="center" wrapText="1"/>
    </xf>
    <xf numFmtId="0" fontId="81" fillId="6" borderId="273" xfId="0" applyFont="1" applyFill="1" applyBorder="1" applyAlignment="1">
      <alignment horizontal="center" vertical="center"/>
    </xf>
    <xf numFmtId="0" fontId="81" fillId="6" borderId="274" xfId="0" applyFont="1" applyFill="1" applyBorder="1" applyAlignment="1">
      <alignment horizontal="center" vertical="center"/>
    </xf>
    <xf numFmtId="0" fontId="81" fillId="6" borderId="275" xfId="0" applyFont="1" applyFill="1" applyBorder="1" applyAlignment="1">
      <alignment horizontal="center" vertical="center"/>
    </xf>
    <xf numFmtId="0" fontId="81" fillId="6" borderId="276" xfId="0" applyFont="1" applyFill="1" applyBorder="1" applyAlignment="1">
      <alignment horizontal="center" vertical="center"/>
    </xf>
    <xf numFmtId="0" fontId="81" fillId="6" borderId="0" xfId="0" applyFont="1" applyFill="1">
      <alignment vertical="center"/>
    </xf>
    <xf numFmtId="0" fontId="81" fillId="6" borderId="277" xfId="0" applyFont="1" applyFill="1" applyBorder="1" applyAlignment="1">
      <alignment horizontal="center" vertical="center"/>
    </xf>
    <xf numFmtId="0" fontId="81" fillId="6" borderId="280" xfId="0" applyFont="1" applyFill="1" applyBorder="1" applyAlignment="1">
      <alignment horizontal="center" vertical="center"/>
    </xf>
    <xf numFmtId="0" fontId="81" fillId="6" borderId="283" xfId="0" applyFont="1" applyFill="1" applyBorder="1" applyAlignment="1">
      <alignment horizontal="center" vertical="center"/>
    </xf>
    <xf numFmtId="0" fontId="81" fillId="6" borderId="255" xfId="0" applyFont="1" applyFill="1" applyBorder="1" applyAlignment="1">
      <alignment horizontal="center" vertical="center"/>
    </xf>
    <xf numFmtId="0" fontId="81" fillId="6" borderId="256" xfId="0" applyFont="1" applyFill="1" applyBorder="1" applyAlignment="1">
      <alignment horizontal="center" vertical="center"/>
    </xf>
    <xf numFmtId="0" fontId="81" fillId="6" borderId="257" xfId="0" applyFont="1" applyFill="1" applyBorder="1" applyAlignment="1">
      <alignment horizontal="center" vertical="center"/>
    </xf>
    <xf numFmtId="0" fontId="81" fillId="6" borderId="258" xfId="0" applyFont="1" applyFill="1" applyBorder="1" applyAlignment="1">
      <alignment horizontal="center" vertical="center"/>
    </xf>
    <xf numFmtId="0" fontId="81" fillId="6" borderId="259" xfId="0" applyFont="1" applyFill="1" applyBorder="1" applyAlignment="1">
      <alignment horizontal="center" vertical="center"/>
    </xf>
    <xf numFmtId="9" fontId="40" fillId="6" borderId="260" xfId="0" applyNumberFormat="1" applyFont="1" applyFill="1" applyBorder="1" applyAlignment="1">
      <alignment horizontal="center" vertical="center"/>
    </xf>
    <xf numFmtId="9" fontId="40" fillId="6" borderId="270" xfId="0" applyNumberFormat="1" applyFont="1" applyFill="1" applyBorder="1" applyAlignment="1">
      <alignment horizontal="center" vertical="center"/>
    </xf>
    <xf numFmtId="0" fontId="81" fillId="6" borderId="266" xfId="0" applyFont="1" applyFill="1" applyBorder="1" applyAlignment="1">
      <alignment horizontal="center" vertical="center"/>
    </xf>
    <xf numFmtId="9" fontId="40" fillId="6" borderId="271" xfId="0" applyNumberFormat="1" applyFont="1" applyFill="1" applyBorder="1" applyAlignment="1">
      <alignment horizontal="center" vertical="center"/>
    </xf>
    <xf numFmtId="9" fontId="40" fillId="6" borderId="272" xfId="0" applyNumberFormat="1" applyFont="1" applyFill="1" applyBorder="1" applyAlignment="1">
      <alignment horizontal="center" vertical="center"/>
    </xf>
    <xf numFmtId="0" fontId="81" fillId="6" borderId="0" xfId="0" applyFont="1" applyFill="1" applyAlignment="1">
      <alignment horizontal="center" vertical="center"/>
    </xf>
    <xf numFmtId="9" fontId="40" fillId="6" borderId="262" xfId="0" applyNumberFormat="1" applyFont="1" applyFill="1" applyBorder="1" applyAlignment="1">
      <alignment horizontal="center" vertical="center"/>
    </xf>
    <xf numFmtId="9" fontId="40" fillId="6" borderId="263" xfId="0" applyNumberFormat="1" applyFont="1" applyFill="1" applyBorder="1" applyAlignment="1">
      <alignment horizontal="center" vertical="center"/>
    </xf>
    <xf numFmtId="9" fontId="40" fillId="6" borderId="265" xfId="0" applyNumberFormat="1" applyFont="1" applyFill="1" applyBorder="1" applyAlignment="1">
      <alignment horizontal="center" vertical="center"/>
    </xf>
    <xf numFmtId="9" fontId="40" fillId="6" borderId="267" xfId="0" applyNumberFormat="1" applyFont="1" applyFill="1" applyBorder="1" applyAlignment="1">
      <alignment horizontal="center" vertical="center"/>
    </xf>
    <xf numFmtId="9" fontId="40" fillId="6" borderId="268" xfId="0" applyNumberFormat="1" applyFont="1" applyFill="1" applyBorder="1" applyAlignment="1">
      <alignment horizontal="center" vertical="center"/>
    </xf>
    <xf numFmtId="9" fontId="40" fillId="6" borderId="269" xfId="0" applyNumberFormat="1" applyFont="1" applyFill="1" applyBorder="1" applyAlignment="1">
      <alignment horizontal="center" vertical="center"/>
    </xf>
    <xf numFmtId="0" fontId="80" fillId="6" borderId="255" xfId="0" applyFont="1" applyFill="1" applyBorder="1" applyAlignment="1">
      <alignment horizontal="center" vertical="center"/>
    </xf>
    <xf numFmtId="0" fontId="80" fillId="6" borderId="256" xfId="0" applyFont="1" applyFill="1" applyBorder="1" applyAlignment="1">
      <alignment horizontal="center" vertical="center"/>
    </xf>
    <xf numFmtId="0" fontId="80" fillId="6" borderId="257" xfId="0" applyFont="1" applyFill="1" applyBorder="1" applyAlignment="1">
      <alignment horizontal="center" vertical="center"/>
    </xf>
    <xf numFmtId="0" fontId="80" fillId="6" borderId="258" xfId="0" applyFont="1" applyFill="1" applyBorder="1" applyAlignment="1">
      <alignment horizontal="center" vertical="center"/>
    </xf>
    <xf numFmtId="0" fontId="80" fillId="6" borderId="0" xfId="0" applyFont="1" applyFill="1" applyAlignment="1">
      <alignment horizontal="center" vertical="center"/>
    </xf>
    <xf numFmtId="0" fontId="80" fillId="6" borderId="259" xfId="0" applyFont="1" applyFill="1" applyBorder="1" applyAlignment="1">
      <alignment horizontal="center" vertical="center"/>
    </xf>
    <xf numFmtId="0" fontId="80" fillId="6" borderId="266" xfId="0" applyFont="1" applyFill="1" applyBorder="1" applyAlignment="1">
      <alignment horizontal="center" vertical="center"/>
    </xf>
    <xf numFmtId="0" fontId="24" fillId="6" borderId="327" xfId="0" applyFont="1" applyFill="1" applyBorder="1" applyAlignment="1">
      <alignment horizontal="center" vertical="center" wrapText="1"/>
    </xf>
    <xf numFmtId="0" fontId="0" fillId="6" borderId="329" xfId="0" applyFont="1" applyFill="1" applyBorder="1" applyAlignment="1">
      <alignment horizontal="left" vertical="center" wrapText="1"/>
    </xf>
    <xf numFmtId="0" fontId="24" fillId="6" borderId="325" xfId="5" applyFont="1" applyBorder="1">
      <alignment horizontal="center" wrapText="1"/>
    </xf>
    <xf numFmtId="0" fontId="24" fillId="6" borderId="325" xfId="5" applyFont="1" applyBorder="1" applyAlignment="1">
      <alignment horizontal="center" vertical="center" wrapText="1"/>
    </xf>
    <xf numFmtId="0" fontId="0" fillId="6" borderId="36" xfId="0" applyFont="1" applyFill="1" applyBorder="1" applyAlignment="1">
      <alignment horizontal="left" vertical="center" wrapText="1"/>
    </xf>
    <xf numFmtId="0" fontId="79" fillId="60" borderId="29" xfId="145" applyBorder="1">
      <alignment horizontal="center" vertical="center"/>
    </xf>
    <xf numFmtId="0" fontId="32" fillId="6" borderId="336" xfId="0" applyFont="1" applyFill="1" applyBorder="1" applyAlignment="1">
      <alignment vertical="center"/>
    </xf>
    <xf numFmtId="0" fontId="32" fillId="6" borderId="336" xfId="0" applyFont="1" applyFill="1" applyBorder="1" applyAlignment="1" applyProtection="1">
      <alignment horizontal="left" vertical="center"/>
    </xf>
    <xf numFmtId="0" fontId="24" fillId="6" borderId="308" xfId="5" applyFont="1" applyBorder="1">
      <alignment horizontal="center" wrapText="1"/>
    </xf>
    <xf numFmtId="0" fontId="24" fillId="6" borderId="326" xfId="5" applyFont="1" applyBorder="1">
      <alignment horizontal="center" wrapText="1"/>
    </xf>
    <xf numFmtId="0" fontId="0" fillId="0" borderId="29" xfId="0" applyFont="1" applyFill="1" applyBorder="1" applyAlignment="1">
      <alignment horizontal="left" indent="2"/>
    </xf>
    <xf numFmtId="0" fontId="24" fillId="6" borderId="326" xfId="0" applyFont="1" applyBorder="1" applyAlignment="1">
      <alignment horizontal="center" vertical="center" wrapText="1"/>
    </xf>
    <xf numFmtId="0" fontId="40" fillId="6" borderId="329" xfId="0" applyFont="1" applyBorder="1">
      <alignment vertical="center"/>
    </xf>
    <xf numFmtId="0" fontId="40" fillId="0" borderId="39" xfId="0" applyFont="1" applyFill="1" applyBorder="1" applyAlignment="1">
      <alignment horizontal="left" indent="1"/>
    </xf>
    <xf numFmtId="0" fontId="24" fillId="0" borderId="49" xfId="0" applyFont="1" applyFill="1" applyBorder="1" applyAlignment="1" applyProtection="1">
      <alignment horizontal="left" vertical="center"/>
    </xf>
    <xf numFmtId="0" fontId="25" fillId="0" borderId="29" xfId="0" applyFont="1" applyFill="1" applyBorder="1" applyAlignment="1">
      <alignment horizontal="left" indent="1"/>
    </xf>
    <xf numFmtId="0" fontId="0" fillId="13" borderId="331" xfId="3" applyFont="1" applyBorder="1">
      <alignment horizontal="center" vertical="center"/>
    </xf>
    <xf numFmtId="0" fontId="24" fillId="6" borderId="326" xfId="0" applyFont="1" applyFill="1" applyBorder="1" applyAlignment="1">
      <alignment vertical="center"/>
    </xf>
    <xf numFmtId="0" fontId="0" fillId="6" borderId="29" xfId="0" applyFont="1" applyFill="1" applyBorder="1" applyAlignment="1">
      <alignment horizontal="left" indent="3"/>
    </xf>
    <xf numFmtId="0" fontId="0" fillId="6" borderId="29" xfId="0" applyFont="1" applyFill="1" applyBorder="1" applyAlignment="1">
      <alignment horizontal="left" indent="1"/>
    </xf>
    <xf numFmtId="0" fontId="0" fillId="0" borderId="29" xfId="0" applyFont="1" applyFill="1" applyBorder="1" applyAlignment="1">
      <alignment horizontal="left" indent="3"/>
    </xf>
    <xf numFmtId="0" fontId="0" fillId="6" borderId="29" xfId="0" applyFont="1" applyFill="1" applyBorder="1" applyAlignment="1"/>
    <xf numFmtId="0" fontId="0" fillId="0" borderId="29" xfId="0" applyFont="1" applyFill="1" applyBorder="1" applyAlignment="1" applyProtection="1">
      <alignment horizontal="left" vertical="center"/>
    </xf>
    <xf numFmtId="0" fontId="0" fillId="13" borderId="329" xfId="3" applyFont="1" applyBorder="1">
      <alignment horizontal="center" vertical="center"/>
    </xf>
    <xf numFmtId="0" fontId="79" fillId="6" borderId="329" xfId="29" applyBorder="1">
      <alignment horizontal="center" vertical="center"/>
    </xf>
    <xf numFmtId="0" fontId="20" fillId="6" borderId="337" xfId="0" applyFont="1" applyFill="1" applyBorder="1" applyAlignment="1"/>
    <xf numFmtId="0" fontId="0" fillId="6" borderId="331" xfId="0" applyFont="1" applyFill="1" applyBorder="1" applyAlignment="1">
      <alignment horizontal="center" vertical="center"/>
    </xf>
    <xf numFmtId="0" fontId="0" fillId="0" borderId="330" xfId="0" applyFont="1" applyFill="1" applyBorder="1" applyAlignment="1">
      <alignment horizontal="left"/>
    </xf>
    <xf numFmtId="0" fontId="79" fillId="60" borderId="329" xfId="145" applyBorder="1">
      <alignment horizontal="center" vertical="center"/>
    </xf>
    <xf numFmtId="0" fontId="24" fillId="6" borderId="326" xfId="5" applyFont="1" applyBorder="1">
      <alignment horizontal="center" wrapText="1"/>
    </xf>
    <xf numFmtId="0" fontId="22" fillId="6" borderId="39" xfId="0" applyFont="1" applyFill="1" applyBorder="1" applyAlignment="1">
      <alignment horizontal="left" vertical="center"/>
    </xf>
    <xf numFmtId="0" fontId="24" fillId="6" borderId="0" xfId="0" applyFont="1" applyFill="1" applyBorder="1" applyAlignment="1">
      <alignment horizontal="center" vertical="center" wrapText="1"/>
    </xf>
    <xf numFmtId="0" fontId="0" fillId="6" borderId="29" xfId="0" applyFont="1" applyFill="1" applyBorder="1" applyAlignment="1" applyProtection="1">
      <alignment horizontal="left" vertical="center" wrapText="1"/>
    </xf>
    <xf numFmtId="0" fontId="24" fillId="6" borderId="254" xfId="0" applyFont="1" applyBorder="1" applyAlignment="1">
      <alignment horizontal="center" vertical="center" wrapText="1"/>
    </xf>
    <xf numFmtId="0" fontId="24" fillId="6" borderId="326" xfId="5" applyFont="1" applyBorder="1" applyAlignment="1">
      <alignment horizontal="center" wrapText="1"/>
    </xf>
    <xf numFmtId="0" fontId="24" fillId="6" borderId="328" xfId="5" applyFont="1" applyBorder="1" applyAlignment="1">
      <alignment horizontal="center" wrapText="1"/>
    </xf>
    <xf numFmtId="0" fontId="24" fillId="6" borderId="0" xfId="0" applyFont="1" applyFill="1" applyBorder="1" applyAlignment="1" applyProtection="1">
      <alignment horizontal="center" vertical="center" wrapText="1"/>
    </xf>
    <xf numFmtId="0" fontId="24" fillId="6" borderId="328" xfId="0" applyFont="1" applyFill="1" applyBorder="1" applyAlignment="1">
      <alignment horizontal="center" vertical="center"/>
    </xf>
    <xf numFmtId="0" fontId="0" fillId="13" borderId="333" xfId="3" applyFont="1" applyBorder="1">
      <alignment horizontal="center" vertical="center"/>
    </xf>
    <xf numFmtId="0" fontId="0" fillId="6" borderId="329" xfId="0" applyFont="1" applyFill="1" applyBorder="1" applyAlignment="1">
      <alignment vertical="center" wrapText="1"/>
    </xf>
    <xf numFmtId="0" fontId="0" fillId="6" borderId="308" xfId="0" applyFont="1" applyFill="1" applyBorder="1" applyAlignment="1">
      <alignment horizontal="left" vertical="center" wrapText="1"/>
    </xf>
    <xf numFmtId="0" fontId="0" fillId="0" borderId="30" xfId="0" applyFont="1" applyFill="1" applyBorder="1" applyAlignment="1">
      <alignment horizontal="left" indent="3"/>
    </xf>
    <xf numFmtId="0" fontId="0" fillId="13" borderId="29" xfId="3" applyFont="1" applyBorder="1">
      <alignment horizontal="center" vertical="center"/>
    </xf>
    <xf numFmtId="0" fontId="20" fillId="6" borderId="327" xfId="0" applyFont="1" applyFill="1" applyBorder="1" applyAlignment="1"/>
    <xf numFmtId="0" fontId="0" fillId="6" borderId="336" xfId="0" applyFont="1" applyFill="1" applyBorder="1">
      <alignment vertical="center"/>
    </xf>
    <xf numFmtId="0" fontId="0" fillId="6" borderId="316" xfId="0" applyFont="1" applyFill="1" applyBorder="1" applyProtection="1">
      <alignment vertical="center"/>
    </xf>
    <xf numFmtId="0" fontId="0" fillId="6" borderId="33" xfId="0" applyFont="1" applyFill="1" applyBorder="1" applyAlignment="1">
      <alignment horizontal="left" vertical="center" wrapText="1"/>
    </xf>
    <xf numFmtId="0" fontId="40" fillId="49" borderId="23" xfId="0" applyFont="1" applyFill="1" applyBorder="1">
      <alignment vertical="center"/>
    </xf>
    <xf numFmtId="0" fontId="40" fillId="49" borderId="339" xfId="0" applyFont="1" applyFill="1" applyBorder="1">
      <alignment vertical="center"/>
    </xf>
    <xf numFmtId="0" fontId="40" fillId="49" borderId="254" xfId="0" applyFont="1" applyFill="1" applyBorder="1">
      <alignment vertical="center"/>
    </xf>
    <xf numFmtId="0" fontId="79" fillId="60" borderId="330" xfId="145" applyBorder="1">
      <alignment horizontal="center" vertical="center"/>
    </xf>
    <xf numFmtId="0" fontId="23" fillId="6" borderId="340" xfId="0" applyFont="1" applyFill="1" applyBorder="1" applyAlignment="1">
      <alignment vertical="center"/>
    </xf>
    <xf numFmtId="0" fontId="0" fillId="6" borderId="341" xfId="0" applyFont="1" applyFill="1" applyBorder="1">
      <alignment vertical="center"/>
    </xf>
    <xf numFmtId="0" fontId="0" fillId="6" borderId="328" xfId="0" applyFont="1" applyFill="1" applyBorder="1" applyAlignment="1">
      <alignment horizontal="center" vertical="center"/>
    </xf>
    <xf numFmtId="0" fontId="0" fillId="6" borderId="326" xfId="0" applyFont="1" applyFill="1" applyBorder="1" applyAlignment="1">
      <alignment vertical="center" wrapText="1"/>
    </xf>
    <xf numFmtId="0" fontId="79" fillId="60" borderId="328" xfId="145" applyBorder="1">
      <alignment horizontal="center" vertical="center"/>
    </xf>
    <xf numFmtId="0" fontId="79" fillId="60" borderId="326" xfId="145" applyBorder="1">
      <alignment horizontal="center" vertical="center"/>
    </xf>
    <xf numFmtId="0" fontId="24" fillId="6" borderId="328" xfId="5" applyFont="1" applyBorder="1">
      <alignment horizontal="center" wrapText="1"/>
    </xf>
    <xf numFmtId="0" fontId="24" fillId="6" borderId="338" xfId="0" applyFont="1" applyFill="1" applyBorder="1" applyAlignment="1">
      <alignment horizontal="center" vertical="center"/>
    </xf>
    <xf numFmtId="0" fontId="24" fillId="6" borderId="332" xfId="0" applyFont="1" applyFill="1" applyBorder="1" applyAlignment="1">
      <alignment vertical="center"/>
    </xf>
    <xf numFmtId="0" fontId="24" fillId="13" borderId="338" xfId="3" applyFont="1" applyBorder="1">
      <alignment horizontal="center" vertical="center"/>
    </xf>
    <xf numFmtId="0" fontId="24" fillId="13" borderId="339" xfId="3" applyFont="1" applyBorder="1">
      <alignment horizontal="center" vertical="center"/>
    </xf>
    <xf numFmtId="0" fontId="0" fillId="6" borderId="325" xfId="0" applyFont="1" applyFill="1" applyBorder="1" applyAlignment="1">
      <alignment horizontal="center" vertical="center" textRotation="90" wrapText="1"/>
    </xf>
    <xf numFmtId="0" fontId="0" fillId="6" borderId="326" xfId="0" applyFont="1" applyFill="1" applyBorder="1" applyAlignment="1">
      <alignment horizontal="center" vertical="center" textRotation="90" wrapText="1"/>
    </xf>
    <xf numFmtId="0" fontId="0" fillId="6" borderId="327" xfId="0" applyFont="1" applyFill="1" applyBorder="1">
      <alignment vertical="center"/>
    </xf>
    <xf numFmtId="0" fontId="79" fillId="6" borderId="331" xfId="29" applyBorder="1">
      <alignment horizontal="center" vertical="center"/>
    </xf>
    <xf numFmtId="0" fontId="79" fillId="6" borderId="333" xfId="29" applyBorder="1">
      <alignment horizontal="center" vertical="center"/>
    </xf>
    <xf numFmtId="0" fontId="0" fillId="6" borderId="327" xfId="0" applyFont="1" applyFill="1" applyBorder="1" applyProtection="1">
      <alignment vertical="center"/>
    </xf>
    <xf numFmtId="0" fontId="0" fillId="6" borderId="240" xfId="0" applyFont="1" applyBorder="1">
      <alignment vertical="center"/>
    </xf>
    <xf numFmtId="0" fontId="0" fillId="6" borderId="102" xfId="0" applyFont="1" applyFill="1" applyBorder="1">
      <alignment vertical="center"/>
    </xf>
    <xf numFmtId="0" fontId="0" fillId="6" borderId="102" xfId="0" applyFont="1" applyBorder="1">
      <alignment vertical="center"/>
    </xf>
    <xf numFmtId="0" fontId="0" fillId="6" borderId="103" xfId="0" applyFont="1" applyBorder="1">
      <alignment vertical="center"/>
    </xf>
    <xf numFmtId="0" fontId="84" fillId="6" borderId="0" xfId="0" applyFont="1" applyFill="1" applyBorder="1">
      <alignment vertical="center"/>
    </xf>
    <xf numFmtId="0" fontId="55" fillId="6" borderId="0" xfId="0" applyFont="1" applyFill="1" applyBorder="1" applyAlignment="1">
      <alignment horizontal="center"/>
    </xf>
    <xf numFmtId="3" fontId="44" fillId="50" borderId="21" xfId="20" applyFont="1" applyFill="1" applyBorder="1">
      <alignment horizontal="right" vertical="center"/>
      <protection locked="0"/>
    </xf>
    <xf numFmtId="0" fontId="85" fillId="6" borderId="137" xfId="0" applyFont="1" applyFill="1" applyBorder="1">
      <alignment vertical="center"/>
    </xf>
    <xf numFmtId="0" fontId="79" fillId="60" borderId="26" xfId="145" applyFont="1" applyBorder="1">
      <alignment horizontal="center" vertical="center"/>
    </xf>
    <xf numFmtId="0" fontId="79" fillId="60" borderId="36" xfId="145" applyFont="1" applyBorder="1">
      <alignment horizontal="center" vertical="center"/>
    </xf>
    <xf numFmtId="3" fontId="44" fillId="50" borderId="40" xfId="20" applyFont="1" applyFill="1" applyBorder="1">
      <alignment horizontal="right" vertical="center"/>
      <protection locked="0"/>
    </xf>
    <xf numFmtId="0" fontId="0" fillId="6" borderId="156" xfId="0" applyFont="1" applyBorder="1">
      <alignment vertical="center"/>
    </xf>
    <xf numFmtId="3" fontId="44" fillId="50" borderId="26" xfId="20" applyFont="1" applyFill="1" applyBorder="1">
      <alignment horizontal="right" vertical="center"/>
      <protection locked="0"/>
    </xf>
    <xf numFmtId="3" fontId="44" fillId="50" borderId="36" xfId="20" applyFont="1" applyFill="1" applyBorder="1">
      <alignment horizontal="right" vertical="center"/>
      <protection locked="0"/>
    </xf>
    <xf numFmtId="3" fontId="44" fillId="50" borderId="27" xfId="20" applyFont="1" applyFill="1" applyBorder="1">
      <alignment horizontal="right" vertical="center"/>
      <protection locked="0"/>
    </xf>
    <xf numFmtId="3" fontId="44" fillId="50" borderId="22" xfId="20" applyFont="1" applyFill="1" applyBorder="1">
      <alignment horizontal="right" vertical="center"/>
      <protection locked="0"/>
    </xf>
    <xf numFmtId="3" fontId="44" fillId="50" borderId="33" xfId="20" applyFont="1" applyFill="1" applyBorder="1">
      <alignment horizontal="right" vertical="center"/>
      <protection locked="0"/>
    </xf>
    <xf numFmtId="0" fontId="0" fillId="6" borderId="109" xfId="0" applyFont="1" applyFill="1" applyBorder="1">
      <alignment vertical="center"/>
    </xf>
    <xf numFmtId="0" fontId="24" fillId="6" borderId="342" xfId="0" applyFont="1" applyFill="1" applyBorder="1" applyAlignment="1" applyProtection="1">
      <alignment horizontal="left" vertical="center"/>
    </xf>
    <xf numFmtId="0" fontId="0" fillId="6" borderId="343" xfId="0" applyFont="1" applyFill="1" applyBorder="1">
      <alignment vertical="center"/>
    </xf>
    <xf numFmtId="0" fontId="24" fillId="6" borderId="308" xfId="0" applyFont="1" applyFill="1" applyBorder="1" applyAlignment="1" applyProtection="1">
      <alignment horizontal="left" vertical="center"/>
    </xf>
    <xf numFmtId="0" fontId="0" fillId="6" borderId="237" xfId="0" applyFont="1" applyFill="1" applyBorder="1" applyAlignment="1" applyProtection="1">
      <alignment horizontal="left" vertical="center"/>
    </xf>
    <xf numFmtId="0" fontId="0" fillId="6" borderId="243" xfId="0" applyFont="1" applyFill="1" applyBorder="1" applyAlignment="1" applyProtection="1">
      <alignment horizontal="left" vertical="center"/>
    </xf>
    <xf numFmtId="0" fontId="0" fillId="13" borderId="346" xfId="3" applyFont="1" applyBorder="1">
      <alignment horizontal="center" vertical="center"/>
    </xf>
    <xf numFmtId="0" fontId="0" fillId="13" borderId="107" xfId="3" applyFont="1" applyBorder="1">
      <alignment horizontal="center" vertical="center"/>
    </xf>
    <xf numFmtId="0" fontId="0" fillId="13" borderId="344" xfId="3" applyFont="1" applyBorder="1">
      <alignment horizontal="center" vertical="center"/>
    </xf>
    <xf numFmtId="0" fontId="0" fillId="13" borderId="108" xfId="3" applyFont="1" applyBorder="1">
      <alignment horizontal="center" vertical="center"/>
    </xf>
    <xf numFmtId="0" fontId="0" fillId="6" borderId="0" xfId="2" applyFont="1" applyBorder="1">
      <alignment horizontal="center" vertical="center"/>
    </xf>
    <xf numFmtId="0" fontId="0" fillId="13" borderId="345" xfId="3" applyFont="1" applyBorder="1">
      <alignment horizontal="center" vertical="center"/>
    </xf>
    <xf numFmtId="170" fontId="0" fillId="6" borderId="102" xfId="143" applyFont="1" applyFill="1" applyBorder="1">
      <alignment vertical="center"/>
    </xf>
    <xf numFmtId="0" fontId="0" fillId="6" borderId="103" xfId="0" applyFont="1" applyFill="1" applyBorder="1">
      <alignment vertical="center"/>
    </xf>
    <xf numFmtId="0" fontId="0" fillId="6" borderId="224" xfId="0" applyFont="1" applyFill="1" applyBorder="1" applyAlignment="1">
      <alignment vertical="center"/>
    </xf>
    <xf numFmtId="0" fontId="40" fillId="6" borderId="350" xfId="0" applyFont="1" applyFill="1" applyBorder="1">
      <alignment vertical="center"/>
    </xf>
    <xf numFmtId="0" fontId="40" fillId="6" borderId="350" xfId="0" applyFont="1" applyBorder="1">
      <alignment vertical="center"/>
    </xf>
    <xf numFmtId="0" fontId="40" fillId="6" borderId="351" xfId="0" applyFont="1" applyBorder="1">
      <alignment vertical="center"/>
    </xf>
    <xf numFmtId="3" fontId="38" fillId="47" borderId="349" xfId="0" applyNumberFormat="1" applyFont="1" applyFill="1" applyBorder="1" applyAlignment="1">
      <alignment horizontal="left" vertical="center"/>
    </xf>
    <xf numFmtId="3" fontId="38" fillId="47" borderId="345" xfId="0" applyNumberFormat="1" applyFont="1" applyFill="1" applyBorder="1" applyAlignment="1">
      <alignment horizontal="left" vertical="center"/>
    </xf>
    <xf numFmtId="0" fontId="0" fillId="6" borderId="101" xfId="0" applyFont="1" applyBorder="1">
      <alignment vertical="center"/>
    </xf>
    <xf numFmtId="0" fontId="0" fillId="6" borderId="78" xfId="0" applyFont="1" applyBorder="1">
      <alignment vertical="center"/>
    </xf>
    <xf numFmtId="3" fontId="0" fillId="6" borderId="331" xfId="30" applyFont="1" applyBorder="1">
      <alignment horizontal="right" vertical="center"/>
    </xf>
    <xf numFmtId="3" fontId="0" fillId="6" borderId="333" xfId="30" applyFont="1" applyBorder="1">
      <alignment horizontal="right" vertical="center"/>
    </xf>
    <xf numFmtId="3" fontId="0" fillId="6" borderId="37" xfId="30" applyFont="1" applyBorder="1">
      <alignment horizontal="right" vertical="center"/>
    </xf>
    <xf numFmtId="0" fontId="79" fillId="60" borderId="37" xfId="145" applyFont="1" applyBorder="1">
      <alignment horizontal="center" vertical="center"/>
    </xf>
    <xf numFmtId="0" fontId="79" fillId="60" borderId="81" xfId="145" applyFont="1" applyBorder="1">
      <alignment horizontal="center" vertical="center"/>
    </xf>
    <xf numFmtId="3" fontId="0" fillId="6" borderId="23" xfId="30" applyFont="1" applyBorder="1">
      <alignment horizontal="right" vertical="center"/>
    </xf>
    <xf numFmtId="0" fontId="79" fillId="60" borderId="21" xfId="145" applyFont="1" applyBorder="1">
      <alignment horizontal="center" vertical="center"/>
    </xf>
    <xf numFmtId="0" fontId="79" fillId="60" borderId="49" xfId="145" applyFont="1" applyBorder="1">
      <alignment horizontal="center" vertical="center"/>
    </xf>
    <xf numFmtId="0" fontId="79" fillId="60" borderId="23" xfId="145" applyFont="1" applyBorder="1">
      <alignment horizontal="center" vertical="center"/>
    </xf>
    <xf numFmtId="3" fontId="44" fillId="6" borderId="21" xfId="30" applyFont="1" applyBorder="1">
      <alignment horizontal="right" vertical="center"/>
    </xf>
    <xf numFmtId="3" fontId="44" fillId="50" borderId="47" xfId="20" applyFont="1" applyFill="1" applyBorder="1">
      <alignment horizontal="right" vertical="center"/>
      <protection locked="0"/>
    </xf>
    <xf numFmtId="3" fontId="44" fillId="6" borderId="22" xfId="30" applyFont="1" applyBorder="1">
      <alignment horizontal="right" vertical="center"/>
    </xf>
    <xf numFmtId="0" fontId="79" fillId="60" borderId="92" xfId="145" applyFont="1" applyBorder="1">
      <alignment horizontal="center" vertical="center"/>
    </xf>
    <xf numFmtId="0" fontId="0" fillId="6" borderId="98" xfId="0" applyFont="1" applyBorder="1">
      <alignment vertical="center"/>
    </xf>
    <xf numFmtId="0" fontId="0" fillId="6" borderId="49" xfId="0" applyFont="1" applyBorder="1" applyAlignment="1">
      <alignment vertical="center"/>
    </xf>
    <xf numFmtId="3" fontId="0" fillId="41" borderId="23" xfId="11" applyFont="1" applyBorder="1">
      <alignment horizontal="right" vertical="center"/>
      <protection locked="0"/>
    </xf>
    <xf numFmtId="3" fontId="0" fillId="41" borderId="23" xfId="11" applyFont="1" applyBorder="1" applyAlignment="1">
      <alignment horizontal="right" vertical="center" wrapText="1"/>
      <protection locked="0"/>
    </xf>
    <xf numFmtId="3" fontId="0" fillId="6" borderId="329" xfId="30" applyFont="1" applyBorder="1">
      <alignment horizontal="right" vertical="center"/>
    </xf>
    <xf numFmtId="0" fontId="0" fillId="6" borderId="29" xfId="0" applyFont="1" applyBorder="1" applyAlignment="1">
      <alignment vertical="center"/>
    </xf>
    <xf numFmtId="0" fontId="0" fillId="6" borderId="30" xfId="0" applyFont="1" applyBorder="1" applyAlignment="1">
      <alignment vertical="center"/>
    </xf>
    <xf numFmtId="0" fontId="0" fillId="43" borderId="327" xfId="9" applyFont="1" applyBorder="1">
      <alignment horizontal="left" vertical="center"/>
    </xf>
    <xf numFmtId="0" fontId="79" fillId="60" borderId="331" xfId="145" applyFont="1" applyBorder="1">
      <alignment horizontal="center" vertical="center"/>
    </xf>
    <xf numFmtId="0" fontId="79" fillId="60" borderId="333" xfId="145" applyFont="1" applyBorder="1">
      <alignment horizontal="center" vertical="center"/>
    </xf>
    <xf numFmtId="0" fontId="79" fillId="60" borderId="22" xfId="145" applyFont="1" applyBorder="1">
      <alignment horizontal="center" vertical="center"/>
    </xf>
    <xf numFmtId="0" fontId="22" fillId="41" borderId="330" xfId="18" applyFont="1" applyBorder="1" applyAlignment="1" applyProtection="1">
      <alignment horizontal="center" vertical="center" wrapText="1"/>
      <protection locked="0"/>
    </xf>
    <xf numFmtId="0" fontId="0" fillId="6" borderId="330" xfId="0" applyFont="1" applyFill="1" applyBorder="1" applyAlignment="1" applyProtection="1">
      <alignment horizontal="left" vertical="center"/>
    </xf>
    <xf numFmtId="9" fontId="0" fillId="2" borderId="0" xfId="0" applyNumberFormat="1" applyFill="1" applyBorder="1">
      <alignment vertical="center"/>
    </xf>
    <xf numFmtId="0" fontId="29" fillId="6" borderId="137" xfId="116" applyFill="1" applyBorder="1" applyAlignment="1" applyProtection="1">
      <alignment horizontal="left"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40" fillId="6" borderId="331" xfId="0" applyFont="1" applyBorder="1">
      <alignment vertical="center"/>
    </xf>
    <xf numFmtId="0" fontId="40" fillId="6" borderId="333" xfId="0" applyFont="1" applyBorder="1">
      <alignment vertical="center"/>
    </xf>
    <xf numFmtId="0" fontId="55" fillId="49" borderId="331" xfId="0" applyFont="1" applyFill="1" applyBorder="1">
      <alignment vertical="center"/>
    </xf>
    <xf numFmtId="0" fontId="55" fillId="49" borderId="333" xfId="0" applyFont="1" applyFill="1" applyBorder="1">
      <alignment vertical="center"/>
    </xf>
    <xf numFmtId="0" fontId="24" fillId="6" borderId="104" xfId="0" applyFont="1" applyFill="1" applyBorder="1" applyAlignment="1" applyProtection="1">
      <alignment horizontal="left" vertical="center"/>
    </xf>
    <xf numFmtId="170" fontId="24" fillId="6" borderId="0" xfId="143" applyFont="1" applyFill="1" applyBorder="1">
      <alignment vertical="center"/>
    </xf>
    <xf numFmtId="0" fontId="72" fillId="6" borderId="36" xfId="0" applyFont="1" applyBorder="1">
      <alignment vertical="center"/>
    </xf>
    <xf numFmtId="0" fontId="55" fillId="49" borderId="329" xfId="0" applyFont="1" applyFill="1" applyBorder="1">
      <alignment vertical="center"/>
    </xf>
    <xf numFmtId="0" fontId="40" fillId="6" borderId="41" xfId="0" applyFont="1" applyBorder="1">
      <alignment vertical="center"/>
    </xf>
    <xf numFmtId="0" fontId="50" fillId="6" borderId="0" xfId="0" applyFont="1" applyFill="1" applyBorder="1" applyAlignment="1">
      <alignment horizontal="center" vertical="center"/>
    </xf>
    <xf numFmtId="0" fontId="72" fillId="6" borderId="0" xfId="0" applyFont="1" applyFill="1" applyBorder="1">
      <alignment vertical="center"/>
    </xf>
    <xf numFmtId="0" fontId="55" fillId="6" borderId="0" xfId="0" applyFont="1" applyFill="1" applyBorder="1">
      <alignment vertical="center"/>
    </xf>
    <xf numFmtId="0" fontId="50" fillId="6" borderId="0" xfId="0" applyFont="1" applyFill="1" applyBorder="1">
      <alignment vertical="center"/>
    </xf>
    <xf numFmtId="0" fontId="40" fillId="6" borderId="0" xfId="0" applyFont="1" applyFill="1" applyBorder="1" applyAlignment="1">
      <alignment horizontal="left" indent="1"/>
    </xf>
    <xf numFmtId="0" fontId="55" fillId="49" borderId="325" xfId="0" applyFont="1" applyFill="1" applyBorder="1">
      <alignment vertical="center"/>
    </xf>
    <xf numFmtId="0" fontId="24" fillId="6" borderId="154" xfId="0" applyFont="1" applyBorder="1" applyAlignment="1">
      <alignment horizontal="center" vertical="center" wrapText="1"/>
    </xf>
    <xf numFmtId="0" fontId="0" fillId="6" borderId="336" xfId="0" applyBorder="1">
      <alignment vertical="center"/>
    </xf>
    <xf numFmtId="0" fontId="0" fillId="6" borderId="240" xfId="0" applyBorder="1">
      <alignment vertical="center"/>
    </xf>
    <xf numFmtId="0" fontId="24" fillId="6" borderId="325" xfId="0" applyFont="1" applyBorder="1" applyAlignment="1">
      <alignment horizontal="center" wrapText="1"/>
    </xf>
    <xf numFmtId="0" fontId="24" fillId="13" borderId="325" xfId="3" applyFont="1" applyBorder="1">
      <alignment horizontal="center" vertical="center"/>
    </xf>
    <xf numFmtId="0" fontId="40" fillId="6" borderId="330" xfId="0" applyFont="1" applyFill="1" applyBorder="1" applyAlignment="1"/>
    <xf numFmtId="0" fontId="40" fillId="49" borderId="325" xfId="0" applyFont="1" applyFill="1" applyBorder="1">
      <alignment vertical="center"/>
    </xf>
    <xf numFmtId="3" fontId="22" fillId="13" borderId="326" xfId="3" applyNumberFormat="1" applyFont="1" applyBorder="1" applyAlignment="1" applyProtection="1">
      <alignment horizontal="center" vertical="center"/>
    </xf>
    <xf numFmtId="0" fontId="22" fillId="6" borderId="158" xfId="0" applyFont="1" applyFill="1" applyBorder="1" applyAlignment="1" applyProtection="1">
      <alignment vertical="center"/>
    </xf>
    <xf numFmtId="0" fontId="22" fillId="6" borderId="336" xfId="0" applyFont="1" applyFill="1" applyBorder="1" applyAlignment="1" applyProtection="1">
      <alignment vertical="center"/>
    </xf>
    <xf numFmtId="173" fontId="24" fillId="6" borderId="325" xfId="35" applyFont="1" applyBorder="1">
      <alignment horizontal="center" vertical="center" wrapText="1"/>
    </xf>
    <xf numFmtId="0" fontId="29" fillId="6" borderId="340" xfId="116" applyFill="1" applyBorder="1" applyAlignment="1" applyProtection="1">
      <alignment horizontal="left" vertical="center"/>
    </xf>
    <xf numFmtId="0" fontId="32" fillId="6" borderId="336" xfId="0" applyFont="1" applyFill="1" applyBorder="1" applyAlignment="1" applyProtection="1">
      <alignment vertical="center"/>
    </xf>
    <xf numFmtId="3" fontId="22" fillId="13" borderId="327" xfId="3" applyNumberFormat="1" applyFont="1" applyBorder="1" applyAlignment="1" applyProtection="1">
      <alignment horizontal="center" vertical="center"/>
    </xf>
    <xf numFmtId="3" fontId="22" fillId="43" borderId="331" xfId="6" applyFont="1" applyBorder="1">
      <alignment horizontal="right" vertical="center"/>
    </xf>
    <xf numFmtId="3" fontId="22" fillId="43" borderId="329" xfId="6" applyFont="1" applyBorder="1" applyAlignment="1">
      <alignment horizontal="right" vertical="center"/>
    </xf>
    <xf numFmtId="0" fontId="24" fillId="6" borderId="158" xfId="0" applyFont="1" applyFill="1" applyBorder="1" applyAlignment="1" applyProtection="1">
      <alignment horizontal="left" vertical="center"/>
    </xf>
    <xf numFmtId="0" fontId="0" fillId="6" borderId="316" xfId="0" applyBorder="1">
      <alignment vertical="center"/>
    </xf>
    <xf numFmtId="0" fontId="0" fillId="6" borderId="158" xfId="0" applyFill="1" applyBorder="1">
      <alignment vertical="center"/>
    </xf>
    <xf numFmtId="9" fontId="0" fillId="6" borderId="224" xfId="0" applyNumberFormat="1" applyFill="1" applyBorder="1">
      <alignment vertical="center"/>
    </xf>
    <xf numFmtId="3" fontId="22" fillId="13" borderId="37" xfId="3" applyNumberFormat="1" applyFont="1" applyBorder="1" applyAlignment="1" applyProtection="1">
      <alignment horizontal="center" vertical="center"/>
    </xf>
    <xf numFmtId="0" fontId="0" fillId="6" borderId="29" xfId="0" applyFont="1" applyFill="1" applyBorder="1" applyAlignment="1">
      <alignment horizontal="left" wrapText="1" indent="1"/>
    </xf>
    <xf numFmtId="0" fontId="0" fillId="6" borderId="29" xfId="0" applyFont="1" applyFill="1" applyBorder="1" applyAlignment="1">
      <alignment horizontal="left"/>
    </xf>
    <xf numFmtId="0" fontId="0" fillId="2" borderId="331" xfId="0" applyFill="1" applyBorder="1">
      <alignment vertical="center"/>
    </xf>
    <xf numFmtId="0" fontId="0" fillId="2" borderId="333" xfId="0" applyFill="1" applyBorder="1">
      <alignment vertical="center"/>
    </xf>
    <xf numFmtId="0" fontId="0" fillId="2" borderId="329" xfId="0" applyFill="1" applyBorder="1">
      <alignment vertical="center"/>
    </xf>
    <xf numFmtId="3" fontId="22" fillId="13" borderId="49" xfId="3" applyNumberFormat="1" applyFont="1" applyBorder="1" applyAlignment="1" applyProtection="1">
      <alignment horizontal="center" vertical="center"/>
    </xf>
    <xf numFmtId="3" fontId="22" fillId="13" borderId="23" xfId="3" applyNumberFormat="1" applyFont="1" applyBorder="1" applyAlignment="1" applyProtection="1">
      <alignment horizontal="center" vertical="center"/>
    </xf>
    <xf numFmtId="3" fontId="22" fillId="13" borderId="21" xfId="3" applyNumberFormat="1" applyFont="1" applyBorder="1" applyAlignment="1" applyProtection="1">
      <alignment horizontal="center" vertical="center"/>
    </xf>
    <xf numFmtId="3" fontId="22" fillId="13" borderId="40" xfId="3" applyNumberFormat="1" applyFont="1" applyBorder="1" applyAlignment="1" applyProtection="1">
      <alignment horizontal="center" vertical="center"/>
    </xf>
    <xf numFmtId="0" fontId="24" fillId="6" borderId="326" xfId="0" applyFont="1" applyBorder="1" applyAlignment="1">
      <alignment horizontal="center" wrapText="1"/>
    </xf>
    <xf numFmtId="3" fontId="22" fillId="13" borderId="48" xfId="3" applyNumberFormat="1" applyFont="1" applyBorder="1">
      <alignment horizontal="center" vertical="center"/>
    </xf>
    <xf numFmtId="3" fontId="22" fillId="13" borderId="0" xfId="3" applyNumberFormat="1" applyFont="1" applyBorder="1">
      <alignment horizontal="center" vertical="center"/>
    </xf>
    <xf numFmtId="3" fontId="22" fillId="43" borderId="332" xfId="6" applyFont="1" applyBorder="1" applyAlignment="1">
      <alignment horizontal="right" vertical="center"/>
    </xf>
    <xf numFmtId="0" fontId="24" fillId="6" borderId="327" xfId="0" applyFont="1" applyFill="1" applyBorder="1" applyAlignment="1" applyProtection="1">
      <alignment horizontal="center" vertical="center" wrapText="1"/>
    </xf>
    <xf numFmtId="0" fontId="32" fillId="6" borderId="224" xfId="0" applyFont="1" applyFill="1" applyBorder="1" applyAlignment="1">
      <alignment vertical="center"/>
    </xf>
    <xf numFmtId="0" fontId="0" fillId="6" borderId="341" xfId="0" applyBorder="1">
      <alignment vertical="center"/>
    </xf>
    <xf numFmtId="0" fontId="24" fillId="13" borderId="336" xfId="3" applyFont="1" applyBorder="1">
      <alignment horizontal="center" vertical="center"/>
    </xf>
    <xf numFmtId="3" fontId="22" fillId="43" borderId="330" xfId="6" applyFont="1" applyBorder="1">
      <alignment horizontal="right" vertical="center"/>
    </xf>
    <xf numFmtId="3" fontId="22" fillId="43" borderId="30" xfId="6" applyFont="1" applyBorder="1">
      <alignment horizontal="right" vertical="center"/>
    </xf>
    <xf numFmtId="0" fontId="24" fillId="6" borderId="327" xfId="5" applyFont="1" applyBorder="1" applyAlignment="1">
      <alignment horizontal="center" wrapText="1"/>
    </xf>
    <xf numFmtId="10" fontId="22" fillId="43" borderId="29" xfId="7" applyFont="1" applyBorder="1">
      <alignment horizontal="right" vertical="center"/>
    </xf>
    <xf numFmtId="10" fontId="22" fillId="43" borderId="30" xfId="7" applyFont="1" applyBorder="1">
      <alignment horizontal="right" vertical="center"/>
    </xf>
    <xf numFmtId="10" fontId="22" fillId="43" borderId="49" xfId="7" applyFont="1" applyBorder="1">
      <alignment horizontal="right" vertical="center"/>
    </xf>
    <xf numFmtId="10" fontId="22" fillId="43" borderId="333" xfId="7" applyFont="1" applyBorder="1">
      <alignment horizontal="right" vertical="center"/>
    </xf>
    <xf numFmtId="10" fontId="22" fillId="43" borderId="21" xfId="7" applyFont="1" applyBorder="1">
      <alignment horizontal="right" vertical="center"/>
    </xf>
    <xf numFmtId="10" fontId="22" fillId="43" borderId="22" xfId="7" applyFont="1" applyBorder="1">
      <alignment horizontal="right" vertical="center"/>
    </xf>
    <xf numFmtId="173" fontId="24" fillId="6" borderId="328" xfId="35" applyFont="1" applyBorder="1">
      <alignment horizontal="center" vertical="center" wrapText="1"/>
    </xf>
    <xf numFmtId="10" fontId="22" fillId="13" borderId="330" xfId="3" applyNumberFormat="1" applyFont="1" applyBorder="1">
      <alignment horizontal="center" vertical="center"/>
    </xf>
    <xf numFmtId="10" fontId="22" fillId="13" borderId="29" xfId="3" applyNumberFormat="1" applyFont="1" applyBorder="1">
      <alignment horizontal="center" vertical="center"/>
    </xf>
    <xf numFmtId="10" fontId="22" fillId="13" borderId="30" xfId="3" applyNumberFormat="1" applyFont="1" applyBorder="1">
      <alignment horizontal="center" vertical="center"/>
    </xf>
    <xf numFmtId="3" fontId="22" fillId="13" borderId="332" xfId="3" applyNumberFormat="1" applyFont="1" applyBorder="1">
      <alignment horizontal="center" vertical="center"/>
    </xf>
    <xf numFmtId="3" fontId="22" fillId="13" borderId="308" xfId="3" applyNumberFormat="1" applyFont="1" applyBorder="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0" xfId="0" applyFont="1" applyFill="1" applyBorder="1" applyAlignment="1">
      <alignment horizontal="center" vertical="center" wrapText="1"/>
    </xf>
    <xf numFmtId="0" fontId="73" fillId="6" borderId="336" xfId="0" applyFont="1" applyFill="1" applyBorder="1" applyAlignment="1">
      <alignment vertical="top" wrapText="1"/>
    </xf>
    <xf numFmtId="0" fontId="40" fillId="13" borderId="21" xfId="3" applyFont="1" applyBorder="1">
      <alignment horizontal="center" vertical="center"/>
    </xf>
    <xf numFmtId="0" fontId="0" fillId="6" borderId="49" xfId="0" applyFont="1" applyFill="1" applyBorder="1" applyAlignment="1">
      <alignment vertical="center"/>
    </xf>
    <xf numFmtId="0" fontId="25" fillId="6" borderId="336" xfId="0" applyFont="1" applyFill="1" applyBorder="1" applyAlignment="1" applyProtection="1">
      <alignment vertical="center"/>
    </xf>
    <xf numFmtId="0" fontId="0" fillId="6" borderId="336" xfId="0" applyFont="1" applyFill="1" applyBorder="1" applyAlignment="1">
      <alignment vertical="center"/>
    </xf>
    <xf numFmtId="0" fontId="26" fillId="0" borderId="325" xfId="0" applyFont="1" applyFill="1" applyBorder="1" applyAlignment="1">
      <alignment horizontal="center" vertical="center"/>
    </xf>
    <xf numFmtId="0" fontId="26" fillId="0" borderId="326" xfId="0" applyFont="1" applyFill="1" applyBorder="1" applyAlignment="1">
      <alignment horizontal="center" vertical="center"/>
    </xf>
    <xf numFmtId="0" fontId="25" fillId="0" borderId="325" xfId="83" applyFont="1" applyFill="1" applyBorder="1" applyAlignment="1">
      <alignment horizontal="center" vertical="center" wrapText="1"/>
    </xf>
    <xf numFmtId="0" fontId="25" fillId="0" borderId="326" xfId="83" applyFont="1" applyFill="1" applyBorder="1" applyAlignment="1">
      <alignment horizontal="center" vertical="center" wrapText="1"/>
    </xf>
    <xf numFmtId="0" fontId="0" fillId="6" borderId="353" xfId="0" applyFont="1" applyFill="1" applyBorder="1">
      <alignment vertical="center"/>
    </xf>
    <xf numFmtId="0" fontId="25" fillId="6" borderId="327" xfId="0" applyFont="1" applyFill="1" applyBorder="1" applyAlignment="1">
      <alignment horizontal="left" indent="1"/>
    </xf>
    <xf numFmtId="0" fontId="40" fillId="49" borderId="326" xfId="0" applyFont="1" applyFill="1" applyBorder="1">
      <alignment vertical="center"/>
    </xf>
    <xf numFmtId="0" fontId="0" fillId="6" borderId="27" xfId="0" applyFont="1" applyFill="1" applyBorder="1" applyAlignment="1">
      <alignment horizontal="left" indent="1"/>
    </xf>
    <xf numFmtId="3" fontId="40" fillId="6" borderId="333" xfId="30" applyFont="1" applyBorder="1">
      <alignment horizontal="right" vertical="center"/>
    </xf>
    <xf numFmtId="0" fontId="24" fillId="6" borderId="327" xfId="5" applyFont="1" applyBorder="1">
      <alignment horizontal="center" wrapText="1"/>
    </xf>
    <xf numFmtId="0" fontId="0" fillId="2" borderId="29" xfId="0" applyFont="1" applyFill="1" applyBorder="1" applyAlignment="1">
      <alignment horizontal="left" vertical="center" wrapText="1"/>
    </xf>
    <xf numFmtId="0" fontId="24" fillId="6" borderId="0" xfId="0" applyFont="1" applyFill="1" applyBorder="1" applyAlignment="1" applyProtection="1">
      <alignment horizontal="left" vertical="center" wrapText="1"/>
    </xf>
    <xf numFmtId="0" fontId="0" fillId="6" borderId="39" xfId="0" applyFont="1" applyFill="1" applyBorder="1" applyAlignment="1">
      <alignment horizontal="center" vertical="top"/>
    </xf>
    <xf numFmtId="0" fontId="24" fillId="43" borderId="26" xfId="9" applyFont="1" applyBorder="1">
      <alignment horizontal="left" vertical="center"/>
    </xf>
    <xf numFmtId="3" fontId="40" fillId="43" borderId="21" xfId="6" applyFont="1" applyBorder="1">
      <alignment horizontal="right" vertical="center"/>
    </xf>
    <xf numFmtId="3" fontId="40" fillId="43" borderId="36" xfId="6" applyFont="1" applyBorder="1">
      <alignment horizontal="right" vertical="center"/>
    </xf>
    <xf numFmtId="0" fontId="25" fillId="6" borderId="39" xfId="0" applyFont="1" applyFill="1" applyBorder="1" applyAlignment="1">
      <alignment horizontal="left" indent="1"/>
    </xf>
    <xf numFmtId="0" fontId="40" fillId="49" borderId="40" xfId="0" applyFont="1" applyFill="1" applyBorder="1" applyAlignment="1">
      <alignment horizontal="center" vertical="center"/>
    </xf>
    <xf numFmtId="3" fontId="0" fillId="43" borderId="21" xfId="6" applyFont="1" applyBorder="1">
      <alignment horizontal="right" vertical="center"/>
    </xf>
    <xf numFmtId="0" fontId="40" fillId="6" borderId="327" xfId="0" applyFont="1" applyFill="1" applyBorder="1" applyAlignment="1"/>
    <xf numFmtId="0" fontId="50" fillId="13" borderId="325" xfId="3" applyFont="1" applyBorder="1">
      <alignment horizontal="center" vertical="center"/>
    </xf>
    <xf numFmtId="0" fontId="40" fillId="49" borderId="47" xfId="0" applyFont="1" applyFill="1" applyBorder="1">
      <alignment vertical="center"/>
    </xf>
    <xf numFmtId="0" fontId="0" fillId="2" borderId="240" xfId="0" applyFont="1" applyFill="1" applyBorder="1">
      <alignment vertical="center"/>
    </xf>
    <xf numFmtId="0" fontId="0" fillId="6" borderId="330" xfId="0" applyFont="1" applyFill="1" applyBorder="1" applyAlignment="1">
      <alignment horizontal="center" vertical="center"/>
    </xf>
    <xf numFmtId="0" fontId="0" fillId="6" borderId="0" xfId="0" applyFont="1" applyFill="1" applyBorder="1" applyAlignment="1">
      <alignment horizontal="center" vertical="top"/>
    </xf>
    <xf numFmtId="0" fontId="0" fillId="6" borderId="336" xfId="0" applyFont="1" applyFill="1" applyBorder="1" applyAlignment="1">
      <alignment horizontal="center" vertical="center"/>
    </xf>
    <xf numFmtId="0" fontId="0" fillId="6" borderId="28" xfId="0" applyFont="1" applyFill="1" applyBorder="1" applyAlignment="1">
      <alignment horizontal="center" vertical="top"/>
    </xf>
    <xf numFmtId="0" fontId="24" fillId="6" borderId="137" xfId="0" applyFont="1" applyFill="1" applyBorder="1" applyAlignment="1" applyProtection="1">
      <alignment horizontal="left" vertical="center" wrapText="1"/>
    </xf>
    <xf numFmtId="0" fontId="0" fillId="2" borderId="240" xfId="0" applyFont="1" applyFill="1" applyBorder="1" applyAlignment="1">
      <alignment vertical="center"/>
    </xf>
    <xf numFmtId="0" fontId="24" fillId="6" borderId="224" xfId="5" applyFont="1" applyBorder="1">
      <alignment horizontal="center" wrapText="1"/>
    </xf>
    <xf numFmtId="0" fontId="0" fillId="2" borderId="30" xfId="0" applyFont="1" applyFill="1" applyBorder="1" applyAlignment="1">
      <alignment horizontal="left" vertical="center" wrapText="1" indent="1"/>
    </xf>
    <xf numFmtId="168" fontId="0" fillId="41" borderId="30" xfId="12" applyFont="1" applyBorder="1">
      <alignment horizontal="right" vertical="center"/>
      <protection locked="0"/>
    </xf>
    <xf numFmtId="0" fontId="0" fillId="2" borderId="330" xfId="0" applyFont="1" applyFill="1" applyBorder="1">
      <alignment vertical="center"/>
    </xf>
    <xf numFmtId="3" fontId="0" fillId="13" borderId="330" xfId="3" applyNumberFormat="1" applyFont="1" applyBorder="1">
      <alignment horizontal="center" vertical="center"/>
    </xf>
    <xf numFmtId="0" fontId="0" fillId="6" borderId="69" xfId="0" applyFont="1" applyFill="1" applyBorder="1" applyAlignment="1">
      <alignment horizontal="center" vertical="top"/>
    </xf>
    <xf numFmtId="0" fontId="0" fillId="6" borderId="79" xfId="0" applyFont="1" applyFill="1" applyBorder="1" applyAlignment="1">
      <alignment horizontal="center" vertical="top"/>
    </xf>
    <xf numFmtId="0" fontId="22" fillId="6" borderId="224" xfId="2" applyFont="1" applyBorder="1">
      <alignment horizontal="center" vertical="center"/>
    </xf>
    <xf numFmtId="9" fontId="0" fillId="41" borderId="36" xfId="15" applyFont="1" applyBorder="1">
      <alignment horizontal="right" vertical="center"/>
      <protection locked="0"/>
    </xf>
    <xf numFmtId="3" fontId="0" fillId="13" borderId="42" xfId="3" applyNumberFormat="1" applyFont="1" applyBorder="1">
      <alignment horizontal="center" vertical="center"/>
    </xf>
    <xf numFmtId="9" fontId="0" fillId="41" borderId="42" xfId="15" applyFont="1" applyBorder="1">
      <alignment horizontal="right" vertical="center"/>
      <protection locked="0"/>
    </xf>
    <xf numFmtId="0" fontId="22" fillId="6" borderId="308" xfId="2" applyFont="1" applyBorder="1">
      <alignment horizontal="center" vertical="center"/>
    </xf>
    <xf numFmtId="3" fontId="0" fillId="13" borderId="224" xfId="3" applyNumberFormat="1" applyFont="1" applyBorder="1">
      <alignment horizontal="center" vertical="center"/>
    </xf>
    <xf numFmtId="0" fontId="0" fillId="2" borderId="330" xfId="0" applyFont="1" applyFill="1" applyBorder="1" applyAlignment="1">
      <alignment horizontal="left" vertical="center"/>
    </xf>
    <xf numFmtId="0" fontId="24" fillId="6" borderId="26" xfId="5" applyFont="1" applyBorder="1">
      <alignment horizontal="center" wrapText="1"/>
    </xf>
    <xf numFmtId="0" fontId="0" fillId="41" borderId="26" xfId="18" applyFont="1" applyBorder="1">
      <alignment horizontal="center" vertical="center" wrapText="1"/>
      <protection locked="0"/>
    </xf>
    <xf numFmtId="168" fontId="0" fillId="41" borderId="330" xfId="12" applyFont="1" applyBorder="1">
      <alignment horizontal="right" vertical="center"/>
      <protection locked="0"/>
    </xf>
    <xf numFmtId="0" fontId="0" fillId="6" borderId="328" xfId="5" applyFont="1" applyBorder="1" applyAlignment="1">
      <alignment horizontal="center" vertical="center" wrapText="1"/>
    </xf>
    <xf numFmtId="0" fontId="0" fillId="41" borderId="328" xfId="18" applyFont="1" applyBorder="1">
      <alignment horizontal="center" vertical="center" wrapText="1"/>
      <protection locked="0"/>
    </xf>
    <xf numFmtId="0" fontId="0" fillId="41" borderId="331" xfId="18" applyFont="1" applyBorder="1" applyAlignment="1">
      <alignment vertical="center" wrapText="1"/>
      <protection locked="0"/>
    </xf>
    <xf numFmtId="0" fontId="0" fillId="41" borderId="330" xfId="18" applyFont="1" applyBorder="1">
      <alignment horizontal="center" vertical="center" wrapText="1"/>
      <protection locked="0"/>
    </xf>
    <xf numFmtId="0" fontId="24" fillId="41" borderId="331" xfId="18" applyFont="1" applyBorder="1">
      <alignment horizontal="center" vertical="center" wrapText="1"/>
      <protection locked="0"/>
    </xf>
    <xf numFmtId="0" fontId="0" fillId="2" borderId="224" xfId="0" applyFont="1" applyFill="1" applyBorder="1">
      <alignment vertical="center"/>
    </xf>
    <xf numFmtId="0" fontId="22" fillId="6" borderId="333" xfId="0" applyFont="1" applyFill="1" applyBorder="1" applyAlignment="1" applyProtection="1">
      <alignment horizontal="center" vertical="center"/>
    </xf>
    <xf numFmtId="0" fontId="0" fillId="2" borderId="329" xfId="0" applyFont="1" applyFill="1" applyBorder="1" applyAlignment="1">
      <alignment horizontal="left" vertical="center"/>
    </xf>
    <xf numFmtId="0" fontId="22" fillId="6" borderId="330" xfId="0" applyFont="1" applyFill="1" applyBorder="1" applyAlignment="1" applyProtection="1">
      <alignment horizontal="left" vertical="center"/>
    </xf>
    <xf numFmtId="0" fontId="0" fillId="6" borderId="330" xfId="0" applyFont="1" applyFill="1" applyBorder="1" applyAlignment="1">
      <alignment horizontal="center" vertical="top"/>
    </xf>
    <xf numFmtId="0" fontId="24" fillId="6" borderId="330" xfId="0" applyFont="1" applyFill="1" applyBorder="1" applyAlignment="1" applyProtection="1">
      <alignment horizontal="left" vertical="center" wrapText="1"/>
    </xf>
    <xf numFmtId="0" fontId="0" fillId="2" borderId="49" xfId="0" applyFont="1" applyFill="1" applyBorder="1" applyAlignment="1">
      <alignment horizontal="left" vertical="center" wrapText="1"/>
    </xf>
    <xf numFmtId="0" fontId="0" fillId="6" borderId="327" xfId="0" applyFont="1" applyBorder="1" applyAlignment="1">
      <alignment horizontal="left" vertical="center" wrapText="1"/>
    </xf>
    <xf numFmtId="0" fontId="22" fillId="6" borderId="327" xfId="5" applyFont="1" applyBorder="1" applyAlignment="1">
      <alignment horizontal="center" wrapText="1"/>
    </xf>
    <xf numFmtId="0" fontId="0" fillId="6" borderId="327" xfId="0" applyFont="1" applyFill="1" applyBorder="1" applyAlignment="1" applyProtection="1">
      <alignment horizontal="center" wrapText="1"/>
    </xf>
    <xf numFmtId="3" fontId="0" fillId="13" borderId="336" xfId="3" applyNumberFormat="1" applyFont="1" applyBorder="1">
      <alignment horizontal="center" vertical="center"/>
    </xf>
    <xf numFmtId="3" fontId="0" fillId="41" borderId="331" xfId="11" applyFont="1" applyBorder="1">
      <alignment horizontal="right" vertical="center"/>
      <protection locked="0"/>
    </xf>
    <xf numFmtId="3" fontId="0" fillId="41" borderId="333" xfId="11" applyFont="1" applyBorder="1">
      <alignment horizontal="right" vertical="center"/>
      <protection locked="0"/>
    </xf>
    <xf numFmtId="3" fontId="0" fillId="41" borderId="329" xfId="11" applyFont="1" applyBorder="1">
      <alignment horizontal="right" vertical="center"/>
      <protection locked="0"/>
    </xf>
    <xf numFmtId="0" fontId="20" fillId="6" borderId="94" xfId="0" applyFont="1" applyFill="1" applyBorder="1" applyAlignment="1"/>
    <xf numFmtId="0" fontId="20" fillId="6" borderId="74" xfId="0" applyFont="1" applyFill="1" applyBorder="1" applyAlignment="1">
      <alignment vertical="center"/>
    </xf>
    <xf numFmtId="0" fontId="20" fillId="6" borderId="74" xfId="0" applyFont="1" applyFill="1" applyBorder="1" applyAlignment="1"/>
    <xf numFmtId="0" fontId="0" fillId="6" borderId="73" xfId="0" applyFont="1" applyFill="1" applyBorder="1">
      <alignment vertical="center"/>
    </xf>
    <xf numFmtId="0" fontId="24" fillId="6" borderId="137" xfId="0" applyFont="1" applyFill="1" applyBorder="1">
      <alignment vertical="center"/>
    </xf>
    <xf numFmtId="0" fontId="29" fillId="6" borderId="137" xfId="116" applyFill="1" applyBorder="1" applyAlignment="1">
      <alignment vertical="top"/>
    </xf>
    <xf numFmtId="0" fontId="40" fillId="6" borderId="49" xfId="0" applyFont="1" applyFill="1" applyBorder="1" applyAlignment="1"/>
    <xf numFmtId="0" fontId="40" fillId="6" borderId="49" xfId="0" applyFont="1" applyFill="1" applyBorder="1" applyAlignment="1">
      <alignment horizontal="left" indent="1"/>
    </xf>
    <xf numFmtId="0" fontId="40" fillId="6" borderId="49" xfId="0" applyFont="1" applyFill="1" applyBorder="1" applyAlignment="1">
      <alignment horizontal="left" indent="2"/>
    </xf>
    <xf numFmtId="0" fontId="0" fillId="6" borderId="353" xfId="0" applyFont="1" applyBorder="1">
      <alignment vertical="center"/>
    </xf>
    <xf numFmtId="0" fontId="0" fillId="6" borderId="330" xfId="0" applyFont="1" applyBorder="1">
      <alignment vertical="center"/>
    </xf>
    <xf numFmtId="0" fontId="0" fillId="6" borderId="49" xfId="0" applyFont="1" applyBorder="1">
      <alignment vertical="center"/>
    </xf>
    <xf numFmtId="3" fontId="0" fillId="41" borderId="40" xfId="11" applyFont="1" applyBorder="1">
      <alignment horizontal="right" vertical="center"/>
      <protection locked="0"/>
    </xf>
    <xf numFmtId="0" fontId="38" fillId="6" borderId="328" xfId="0" applyFont="1" applyBorder="1" applyAlignment="1"/>
    <xf numFmtId="0" fontId="38" fillId="6" borderId="327" xfId="0" applyFont="1" applyBorder="1" applyAlignment="1"/>
    <xf numFmtId="0" fontId="0" fillId="6" borderId="29" xfId="0" applyFont="1" applyFill="1" applyBorder="1" applyAlignment="1">
      <alignment horizontal="left" vertical="center"/>
    </xf>
    <xf numFmtId="0" fontId="38" fillId="6" borderId="79" xfId="0" applyFont="1" applyFill="1" applyBorder="1" applyAlignment="1">
      <alignment horizontal="center" vertical="center"/>
    </xf>
    <xf numFmtId="0" fontId="24" fillId="6" borderId="92" xfId="0" applyFont="1" applyBorder="1" applyAlignment="1">
      <alignment horizontal="center" wrapText="1"/>
    </xf>
    <xf numFmtId="0" fontId="24" fillId="6" borderId="93" xfId="0" applyFont="1" applyBorder="1" applyAlignment="1">
      <alignment horizontal="center" wrapText="1"/>
    </xf>
    <xf numFmtId="0" fontId="24" fillId="6" borderId="62" xfId="0" applyFont="1" applyBorder="1" applyAlignment="1">
      <alignment horizontal="center" wrapText="1"/>
    </xf>
    <xf numFmtId="0" fontId="24" fillId="6" borderId="72" xfId="0" applyFont="1" applyBorder="1" applyAlignment="1">
      <alignment horizontal="center" wrapText="1"/>
    </xf>
    <xf numFmtId="0" fontId="24" fillId="6" borderId="332" xfId="0" applyFont="1" applyFill="1" applyBorder="1" applyAlignment="1">
      <alignment horizontal="center" vertical="center"/>
    </xf>
    <xf numFmtId="0" fontId="24" fillId="6" borderId="338" xfId="0" applyFont="1" applyFill="1" applyBorder="1" applyAlignment="1">
      <alignment horizontal="center" vertical="center"/>
    </xf>
    <xf numFmtId="0" fontId="24" fillId="6" borderId="327" xfId="0" applyFont="1" applyFill="1" applyBorder="1" applyAlignment="1">
      <alignment horizontal="center" vertical="center" wrapText="1"/>
    </xf>
    <xf numFmtId="0" fontId="79" fillId="60" borderId="29" xfId="145" applyBorder="1">
      <alignment horizontal="center" vertical="center"/>
    </xf>
    <xf numFmtId="0" fontId="20" fillId="54" borderId="157" xfId="4" applyFont="1" applyFill="1" applyBorder="1" applyAlignment="1"/>
    <xf numFmtId="0" fontId="21" fillId="54" borderId="157" xfId="4" applyFont="1" applyFill="1" applyBorder="1" applyAlignment="1"/>
    <xf numFmtId="0" fontId="22" fillId="54" borderId="157" xfId="0" applyFont="1" applyFill="1" applyBorder="1">
      <alignment vertical="center"/>
    </xf>
    <xf numFmtId="0" fontId="22" fillId="54" borderId="175" xfId="0" applyFont="1" applyFill="1" applyBorder="1">
      <alignment vertical="center"/>
    </xf>
    <xf numFmtId="0" fontId="22" fillId="54" borderId="5" xfId="0" applyFont="1" applyFill="1" applyBorder="1">
      <alignment vertical="center"/>
    </xf>
    <xf numFmtId="170" fontId="22" fillId="42" borderId="29" xfId="13" applyFont="1" applyBorder="1">
      <alignment vertical="center"/>
      <protection locked="0"/>
    </xf>
    <xf numFmtId="0" fontId="57" fillId="6" borderId="83" xfId="0" applyFont="1" applyFill="1" applyBorder="1" applyAlignment="1" applyProtection="1"/>
    <xf numFmtId="0" fontId="40" fillId="49" borderId="21" xfId="0" applyFont="1" applyFill="1" applyBorder="1" applyAlignment="1">
      <alignment horizontal="center" vertical="center"/>
    </xf>
    <xf numFmtId="0" fontId="40" fillId="49" borderId="36" xfId="0" applyFont="1" applyFill="1" applyBorder="1" applyAlignment="1">
      <alignment horizontal="center" vertical="center"/>
    </xf>
    <xf numFmtId="0" fontId="40" fillId="49" borderId="42" xfId="0" applyFont="1" applyFill="1" applyBorder="1" applyAlignment="1">
      <alignment horizontal="center" vertical="center"/>
    </xf>
    <xf numFmtId="0" fontId="40" fillId="49" borderId="22" xfId="0" applyFont="1" applyFill="1" applyBorder="1" applyAlignment="1">
      <alignment horizontal="center" vertical="center"/>
    </xf>
    <xf numFmtId="0" fontId="40" fillId="49" borderId="33" xfId="0" applyFont="1" applyFill="1" applyBorder="1" applyAlignment="1">
      <alignment horizontal="center" vertical="center"/>
    </xf>
    <xf numFmtId="0" fontId="22" fillId="6" borderId="36" xfId="0" applyFont="1" applyFill="1" applyBorder="1" applyAlignment="1">
      <alignment horizontal="left" vertical="top" wrapText="1" indent="5"/>
    </xf>
    <xf numFmtId="0" fontId="23" fillId="6" borderId="326" xfId="0" applyFont="1" applyFill="1" applyBorder="1" applyAlignment="1">
      <alignment horizontal="center" vertical="center"/>
    </xf>
    <xf numFmtId="0" fontId="23" fillId="6" borderId="327" xfId="0" applyFont="1" applyFill="1" applyBorder="1" applyAlignment="1">
      <alignment horizontal="center" vertical="center"/>
    </xf>
    <xf numFmtId="0" fontId="24" fillId="6" borderId="326" xfId="5" applyFont="1" applyFill="1" applyBorder="1" applyAlignment="1">
      <alignment horizontal="center" vertical="center" wrapText="1"/>
    </xf>
    <xf numFmtId="0" fontId="24" fillId="6" borderId="327" xfId="5"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0" fillId="6" borderId="29" xfId="0" applyFont="1" applyFill="1" applyBorder="1" applyAlignment="1">
      <alignment horizontal="left" vertical="center"/>
    </xf>
    <xf numFmtId="0" fontId="25" fillId="6" borderId="30" xfId="83" applyFont="1" applyFill="1" applyBorder="1" applyAlignment="1">
      <alignment horizontal="left" vertical="center"/>
    </xf>
    <xf numFmtId="0" fontId="24" fillId="6" borderId="254" xfId="0" applyFont="1" applyFill="1" applyBorder="1" applyAlignment="1" applyProtection="1">
      <alignment horizontal="center" vertical="center"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25" xfId="0" applyFont="1" applyFill="1" applyBorder="1" applyAlignment="1" applyProtection="1">
      <alignment horizontal="center" vertical="center" wrapText="1"/>
    </xf>
    <xf numFmtId="0" fontId="79" fillId="60" borderId="29" xfId="145" applyBorder="1">
      <alignment horizontal="center" vertical="center"/>
    </xf>
    <xf numFmtId="0" fontId="22" fillId="6" borderId="327" xfId="0" applyFont="1" applyFill="1" applyBorder="1" applyAlignment="1" applyProtection="1">
      <alignment horizontal="center" vertical="center"/>
    </xf>
    <xf numFmtId="0" fontId="0" fillId="13" borderId="330" xfId="3" applyFont="1" applyBorder="1">
      <alignment horizontal="center" vertical="center"/>
    </xf>
    <xf numFmtId="0" fontId="0" fillId="13" borderId="49" xfId="3" applyFont="1" applyBorder="1">
      <alignment horizontal="center" vertical="center"/>
    </xf>
    <xf numFmtId="0" fontId="24" fillId="6" borderId="330" xfId="0" applyFont="1" applyFill="1" applyBorder="1" applyAlignment="1">
      <alignment vertical="center"/>
    </xf>
    <xf numFmtId="0" fontId="23" fillId="6" borderId="251" xfId="0" applyFont="1" applyFill="1" applyBorder="1" applyAlignment="1" applyProtection="1">
      <alignment horizontal="left" vertical="center"/>
    </xf>
    <xf numFmtId="0" fontId="64" fillId="6" borderId="101" xfId="0" applyFont="1" applyFill="1" applyBorder="1">
      <alignment vertical="center"/>
    </xf>
    <xf numFmtId="0" fontId="0" fillId="6" borderId="100" xfId="0" applyFont="1" applyFill="1" applyBorder="1" applyAlignment="1" applyProtection="1">
      <alignment horizontal="left" vertical="center" indent="1"/>
    </xf>
    <xf numFmtId="0" fontId="0" fillId="6" borderId="168" xfId="0" applyFont="1" applyFill="1" applyBorder="1" applyAlignment="1" applyProtection="1">
      <alignment horizontal="left" vertical="center" indent="2"/>
    </xf>
    <xf numFmtId="0" fontId="0" fillId="6" borderId="168" xfId="0" applyFont="1" applyFill="1" applyBorder="1" applyAlignment="1" applyProtection="1">
      <alignment horizontal="left" vertical="center" indent="3"/>
    </xf>
    <xf numFmtId="0" fontId="24" fillId="6" borderId="338" xfId="5" applyFont="1" applyBorder="1">
      <alignment horizontal="center" wrapText="1"/>
    </xf>
    <xf numFmtId="0" fontId="0" fillId="6" borderId="336" xfId="0" applyFill="1" applyBorder="1">
      <alignment vertical="center"/>
    </xf>
    <xf numFmtId="0" fontId="24" fillId="13" borderId="331" xfId="3" applyFont="1" applyBorder="1">
      <alignment horizontal="center" vertical="center"/>
    </xf>
    <xf numFmtId="0" fontId="22" fillId="13" borderId="38" xfId="3" applyFont="1" applyBorder="1">
      <alignment horizontal="center" vertical="center"/>
    </xf>
    <xf numFmtId="0" fontId="25" fillId="6" borderId="29" xfId="83" applyFont="1" applyFill="1" applyBorder="1" applyAlignment="1">
      <alignment vertical="center" wrapText="1"/>
    </xf>
    <xf numFmtId="0" fontId="25" fillId="6" borderId="36" xfId="83" applyFont="1" applyFill="1" applyBorder="1" applyAlignment="1">
      <alignment horizontal="left" vertical="center" wrapText="1" indent="2"/>
    </xf>
    <xf numFmtId="0" fontId="0" fillId="6" borderId="36" xfId="0" applyFont="1" applyFill="1" applyBorder="1" applyAlignment="1">
      <alignment horizontal="left" vertical="center" indent="2"/>
    </xf>
    <xf numFmtId="0" fontId="0" fillId="6" borderId="26" xfId="0" applyFont="1" applyFill="1" applyBorder="1" applyAlignment="1" applyProtection="1">
      <alignment horizontal="left" vertical="center"/>
    </xf>
    <xf numFmtId="0" fontId="22" fillId="13" borderId="308" xfId="0" applyFont="1" applyFill="1" applyBorder="1" applyAlignment="1">
      <alignment vertical="center"/>
    </xf>
    <xf numFmtId="0" fontId="24" fillId="2" borderId="329" xfId="0" applyFont="1" applyFill="1" applyBorder="1" applyAlignment="1" applyProtection="1">
      <alignment horizontal="left" vertical="center"/>
    </xf>
    <xf numFmtId="0" fontId="24" fillId="6" borderId="36" xfId="0" applyFont="1" applyFill="1" applyBorder="1" applyAlignment="1">
      <alignment horizontal="left" vertical="center"/>
    </xf>
    <xf numFmtId="0" fontId="25" fillId="6" borderId="36" xfId="83" applyFont="1" applyFill="1" applyBorder="1" applyAlignment="1">
      <alignment horizontal="left" vertical="center" wrapText="1" indent="1"/>
    </xf>
    <xf numFmtId="0" fontId="22" fillId="6" borderId="331" xfId="0" applyFont="1" applyFill="1" applyBorder="1" applyAlignment="1">
      <alignment horizontal="center" vertical="center"/>
    </xf>
    <xf numFmtId="0" fontId="79" fillId="60" borderId="0" xfId="145" applyBorder="1">
      <alignment horizontal="center" vertical="center"/>
    </xf>
    <xf numFmtId="0" fontId="79" fillId="6" borderId="22" xfId="145" applyFill="1" applyBorder="1">
      <alignment horizontal="center" vertical="center"/>
    </xf>
    <xf numFmtId="0" fontId="0" fillId="2" borderId="36" xfId="0" applyFont="1" applyFill="1" applyBorder="1" applyAlignment="1">
      <alignment horizontal="left" vertical="center" wrapText="1" indent="1"/>
    </xf>
    <xf numFmtId="0" fontId="0" fillId="2" borderId="42" xfId="0" applyFont="1" applyFill="1" applyBorder="1" applyAlignment="1">
      <alignment horizontal="left" vertical="center" wrapText="1" indent="1"/>
    </xf>
    <xf numFmtId="0" fontId="22" fillId="2" borderId="36" xfId="0" applyFont="1" applyFill="1" applyBorder="1" applyAlignment="1">
      <alignment horizontal="left" vertical="center" wrapText="1" indent="1"/>
    </xf>
    <xf numFmtId="0" fontId="22" fillId="2" borderId="33" xfId="0" applyFont="1" applyFill="1" applyBorder="1" applyAlignment="1">
      <alignment horizontal="left" vertical="center" wrapText="1" indent="1"/>
    </xf>
    <xf numFmtId="3" fontId="22" fillId="6" borderId="224" xfId="0" applyNumberFormat="1" applyFont="1" applyFill="1" applyBorder="1" applyAlignment="1" applyProtection="1">
      <alignment horizontal="right" vertical="center"/>
    </xf>
    <xf numFmtId="3" fontId="22" fillId="6" borderId="311" xfId="0" applyNumberFormat="1" applyFont="1" applyFill="1" applyBorder="1" applyAlignment="1" applyProtection="1">
      <alignment horizontal="right" vertical="center"/>
    </xf>
    <xf numFmtId="3" fontId="22" fillId="6" borderId="353" xfId="0" applyNumberFormat="1" applyFont="1" applyFill="1" applyBorder="1" applyAlignment="1" applyProtection="1">
      <alignment horizontal="right" vertical="center"/>
    </xf>
    <xf numFmtId="0" fontId="22" fillId="6" borderId="329" xfId="0" applyFont="1" applyFill="1" applyBorder="1" applyAlignment="1">
      <alignment horizontal="left" vertical="center"/>
    </xf>
    <xf numFmtId="0" fontId="0" fillId="6" borderId="331" xfId="0" applyFont="1" applyBorder="1">
      <alignment vertical="center"/>
    </xf>
    <xf numFmtId="0" fontId="22" fillId="2" borderId="27" xfId="0" applyFont="1" applyFill="1" applyBorder="1" applyAlignment="1">
      <alignment horizontal="center" vertical="center"/>
    </xf>
    <xf numFmtId="3" fontId="22" fillId="14" borderId="330" xfId="20" applyFont="1" applyBorder="1">
      <alignment horizontal="right" vertical="center"/>
      <protection locked="0"/>
    </xf>
    <xf numFmtId="0" fontId="22" fillId="13" borderId="30" xfId="3" applyFont="1" applyBorder="1">
      <alignment horizontal="center" vertical="center"/>
    </xf>
    <xf numFmtId="0" fontId="22" fillId="6" borderId="336" xfId="0" applyFont="1" applyFill="1" applyBorder="1" applyAlignment="1">
      <alignment vertical="center"/>
    </xf>
    <xf numFmtId="0" fontId="29" fillId="6" borderId="340" xfId="116" applyFill="1" applyBorder="1" applyAlignment="1">
      <alignment vertical="center"/>
    </xf>
    <xf numFmtId="0" fontId="23" fillId="6" borderId="336" xfId="0" applyFont="1" applyFill="1" applyBorder="1" applyAlignment="1">
      <alignment vertical="center"/>
    </xf>
    <xf numFmtId="0" fontId="24" fillId="6" borderId="325" xfId="5" applyFont="1" applyFill="1" applyBorder="1" applyAlignment="1">
      <alignment horizontal="center" vertical="center" wrapText="1"/>
    </xf>
    <xf numFmtId="0" fontId="26" fillId="6" borderId="326" xfId="0" applyFont="1" applyFill="1" applyBorder="1" applyAlignment="1" applyProtection="1">
      <alignment horizontal="center" vertical="center" wrapText="1"/>
    </xf>
    <xf numFmtId="0" fontId="0" fillId="6" borderId="353" xfId="0" applyFill="1" applyBorder="1" applyAlignment="1">
      <alignment vertical="center"/>
    </xf>
    <xf numFmtId="0" fontId="24" fillId="6" borderId="332" xfId="5" applyFont="1" applyFill="1" applyBorder="1" applyAlignment="1">
      <alignment horizontal="center" vertical="center" wrapText="1"/>
    </xf>
    <xf numFmtId="3" fontId="22" fillId="6" borderId="331" xfId="30" applyFont="1" applyFill="1" applyBorder="1">
      <alignment horizontal="right" vertical="center"/>
    </xf>
    <xf numFmtId="3" fontId="22" fillId="6" borderId="329" xfId="30" applyFont="1" applyFill="1" applyBorder="1">
      <alignment horizontal="right" vertical="center"/>
    </xf>
    <xf numFmtId="0" fontId="0" fillId="6" borderId="353" xfId="0" applyFill="1" applyBorder="1">
      <alignment vertical="center"/>
    </xf>
    <xf numFmtId="3" fontId="22" fillId="6" borderId="330" xfId="30" applyFont="1" applyFill="1" applyBorder="1">
      <alignment horizontal="right" vertical="center"/>
    </xf>
    <xf numFmtId="0" fontId="22" fillId="6" borderId="326" xfId="0" applyFont="1" applyFill="1" applyBorder="1" applyAlignment="1" applyProtection="1">
      <alignment horizontal="center" vertical="center"/>
    </xf>
    <xf numFmtId="0" fontId="22" fillId="2" borderId="331" xfId="0" applyFont="1" applyFill="1" applyBorder="1" applyAlignment="1">
      <alignment horizontal="center" vertical="center"/>
    </xf>
    <xf numFmtId="0" fontId="22" fillId="2" borderId="329" xfId="0" applyFont="1" applyFill="1" applyBorder="1" applyAlignment="1">
      <alignment vertical="center"/>
    </xf>
    <xf numFmtId="0" fontId="22" fillId="2" borderId="330" xfId="0" applyFont="1" applyFill="1" applyBorder="1" applyAlignment="1">
      <alignment vertical="center"/>
    </xf>
    <xf numFmtId="0" fontId="24" fillId="6" borderId="328" xfId="5" applyFont="1" applyFill="1" applyBorder="1">
      <alignment horizontal="center" wrapText="1"/>
    </xf>
    <xf numFmtId="0" fontId="22" fillId="6" borderId="328" xfId="0" applyFont="1" applyFill="1" applyBorder="1" applyAlignment="1">
      <alignment vertical="center"/>
    </xf>
    <xf numFmtId="0" fontId="0" fillId="6" borderId="326" xfId="0" applyFont="1" applyFill="1" applyBorder="1" applyAlignment="1">
      <alignment vertical="center"/>
    </xf>
    <xf numFmtId="0" fontId="22" fillId="13" borderId="331" xfId="3" applyFont="1" applyBorder="1" applyAlignment="1" applyProtection="1">
      <alignment vertical="center" wrapText="1"/>
    </xf>
    <xf numFmtId="3" fontId="22" fillId="6" borderId="330" xfId="30" applyFont="1" applyBorder="1">
      <alignment horizontal="right" vertical="center"/>
    </xf>
    <xf numFmtId="0" fontId="0" fillId="6" borderId="329" xfId="0" applyFont="1" applyFill="1" applyBorder="1" applyAlignment="1">
      <alignment horizontal="left" vertical="top" wrapText="1"/>
    </xf>
    <xf numFmtId="0" fontId="22" fillId="6" borderId="326" xfId="0" applyFont="1" applyFill="1" applyBorder="1">
      <alignment vertical="center"/>
    </xf>
    <xf numFmtId="0" fontId="22" fillId="6" borderId="327" xfId="0" applyFont="1" applyFill="1" applyBorder="1">
      <alignment vertical="center"/>
    </xf>
    <xf numFmtId="3" fontId="22" fillId="14" borderId="331" xfId="20" applyFont="1" applyBorder="1" applyAlignment="1">
      <alignment horizontal="center" vertical="center" wrapText="1"/>
      <protection locked="0"/>
    </xf>
    <xf numFmtId="0" fontId="0" fillId="6" borderId="330" xfId="0" applyFont="1" applyFill="1" applyBorder="1" applyAlignment="1">
      <alignment vertical="center" wrapText="1"/>
    </xf>
    <xf numFmtId="3" fontId="22" fillId="41" borderId="329" xfId="20" applyFont="1" applyFill="1" applyBorder="1">
      <alignment horizontal="right" vertical="center"/>
      <protection locked="0"/>
    </xf>
    <xf numFmtId="0" fontId="22" fillId="6" borderId="326" xfId="0" applyFont="1" applyFill="1" applyBorder="1" applyAlignment="1">
      <alignment horizontal="center" vertical="center"/>
    </xf>
    <xf numFmtId="0" fontId="22" fillId="6" borderId="327" xfId="0" applyFont="1" applyFill="1" applyBorder="1" applyAlignment="1">
      <alignment horizontal="center" vertical="center"/>
    </xf>
    <xf numFmtId="0" fontId="0" fillId="13" borderId="338" xfId="3" applyFont="1" applyBorder="1">
      <alignment horizontal="center" vertical="center"/>
    </xf>
    <xf numFmtId="0" fontId="22" fillId="14" borderId="21" xfId="26" applyFont="1" applyBorder="1">
      <alignment horizontal="center" vertical="center" wrapText="1"/>
      <protection locked="0"/>
    </xf>
    <xf numFmtId="0" fontId="22" fillId="6" borderId="336" xfId="0" applyFont="1" applyFill="1" applyBorder="1">
      <alignment vertical="center"/>
    </xf>
    <xf numFmtId="0" fontId="24" fillId="6" borderId="326" xfId="0" applyFont="1" applyFill="1" applyBorder="1" applyAlignment="1">
      <alignment horizontal="center" vertical="center" wrapText="1"/>
    </xf>
    <xf numFmtId="49" fontId="28" fillId="41" borderId="333" xfId="19" applyFont="1" applyBorder="1">
      <alignment vertical="center"/>
      <protection locked="0"/>
    </xf>
    <xf numFmtId="0" fontId="0" fillId="6" borderId="353" xfId="0" applyBorder="1">
      <alignment vertical="center"/>
    </xf>
    <xf numFmtId="0" fontId="24" fillId="6" borderId="328" xfId="0" applyFont="1" applyFill="1" applyBorder="1" applyAlignment="1">
      <alignment horizontal="center" vertical="center" wrapText="1"/>
    </xf>
    <xf numFmtId="3" fontId="0" fillId="14" borderId="331" xfId="20" applyFont="1" applyBorder="1">
      <alignment horizontal="right" vertical="center"/>
      <protection locked="0"/>
    </xf>
    <xf numFmtId="3" fontId="0" fillId="14" borderId="333" xfId="20" applyFont="1" applyBorder="1">
      <alignment horizontal="right" vertical="center"/>
      <protection locked="0"/>
    </xf>
    <xf numFmtId="0" fontId="0" fillId="14" borderId="329" xfId="26" applyFont="1" applyBorder="1">
      <alignment horizontal="center" vertical="center" wrapText="1"/>
      <protection locked="0"/>
    </xf>
    <xf numFmtId="0" fontId="0" fillId="14" borderId="333" xfId="26" applyFont="1" applyBorder="1">
      <alignment horizontal="center" vertical="center" wrapText="1"/>
      <protection locked="0"/>
    </xf>
    <xf numFmtId="3" fontId="0" fillId="13" borderId="329" xfId="3" applyNumberFormat="1" applyFont="1" applyBorder="1">
      <alignment horizontal="center" vertical="center"/>
    </xf>
    <xf numFmtId="3" fontId="0" fillId="14" borderId="328" xfId="20" applyFont="1" applyBorder="1">
      <alignment horizontal="right" vertical="center"/>
      <protection locked="0"/>
    </xf>
    <xf numFmtId="3" fontId="0" fillId="14" borderId="325" xfId="20" applyFont="1" applyBorder="1">
      <alignment horizontal="right" vertical="center"/>
      <protection locked="0"/>
    </xf>
    <xf numFmtId="3" fontId="0" fillId="13" borderId="326" xfId="3" applyNumberFormat="1" applyFont="1" applyBorder="1">
      <alignment horizontal="center" vertical="center"/>
    </xf>
    <xf numFmtId="3" fontId="0" fillId="14" borderId="326" xfId="20" applyFont="1" applyBorder="1">
      <alignment horizontal="right" vertical="center"/>
      <protection locked="0"/>
    </xf>
    <xf numFmtId="0" fontId="25" fillId="6" borderId="330" xfId="83" applyFont="1" applyFill="1" applyBorder="1" applyAlignment="1">
      <alignment horizontal="left" vertical="center"/>
    </xf>
    <xf numFmtId="0" fontId="79" fillId="6" borderId="329" xfId="145" applyFill="1" applyBorder="1">
      <alignment horizontal="center" vertical="center"/>
    </xf>
    <xf numFmtId="3" fontId="0" fillId="13" borderId="333" xfId="3" applyNumberFormat="1" applyFont="1" applyBorder="1">
      <alignment horizontal="center" vertical="center"/>
    </xf>
    <xf numFmtId="3" fontId="0" fillId="13" borderId="325" xfId="3" applyNumberFormat="1" applyFont="1" applyBorder="1">
      <alignment horizontal="center" vertical="center"/>
    </xf>
    <xf numFmtId="0" fontId="0" fillId="14" borderId="331" xfId="26" applyFont="1" applyBorder="1">
      <alignment horizontal="center" vertical="center" wrapText="1"/>
      <protection locked="0"/>
    </xf>
    <xf numFmtId="0" fontId="23" fillId="6" borderId="0" xfId="0" applyFont="1" applyFill="1" applyBorder="1">
      <alignment vertical="center"/>
    </xf>
    <xf numFmtId="0" fontId="0" fillId="6" borderId="336" xfId="0" applyFill="1" applyBorder="1" applyAlignment="1">
      <alignment vertical="center"/>
    </xf>
    <xf numFmtId="0" fontId="0" fillId="6" borderId="341" xfId="0" applyFill="1" applyBorder="1" applyAlignment="1">
      <alignment vertical="center"/>
    </xf>
    <xf numFmtId="0" fontId="0" fillId="6" borderId="341" xfId="0" applyFill="1" applyBorder="1">
      <alignment vertical="center"/>
    </xf>
    <xf numFmtId="3" fontId="22" fillId="41" borderId="27" xfId="11" applyFont="1" applyBorder="1">
      <alignment horizontal="right" vertical="center"/>
      <protection locked="0"/>
    </xf>
    <xf numFmtId="0" fontId="24" fillId="2" borderId="329" xfId="0" applyFont="1" applyFill="1" applyBorder="1" applyAlignment="1">
      <alignment vertical="center"/>
    </xf>
    <xf numFmtId="0" fontId="24" fillId="2" borderId="330" xfId="0" applyFont="1" applyFill="1" applyBorder="1" applyAlignment="1">
      <alignment vertical="center"/>
    </xf>
    <xf numFmtId="0" fontId="22" fillId="2" borderId="29" xfId="0" applyFont="1" applyFill="1" applyBorder="1" applyAlignment="1">
      <alignment vertical="center"/>
    </xf>
    <xf numFmtId="0" fontId="22" fillId="2" borderId="30" xfId="0" applyFont="1" applyFill="1" applyBorder="1" applyAlignment="1">
      <alignment vertical="center"/>
    </xf>
    <xf numFmtId="0" fontId="22" fillId="2" borderId="29" xfId="0" applyFont="1" applyFill="1" applyBorder="1" applyAlignment="1">
      <alignment horizontal="left" vertical="center"/>
    </xf>
    <xf numFmtId="0" fontId="79" fillId="6" borderId="29" xfId="29" applyBorder="1">
      <alignment horizontal="center" vertical="center"/>
    </xf>
    <xf numFmtId="0" fontId="79" fillId="6" borderId="30" xfId="29" applyBorder="1">
      <alignment horizontal="center" vertical="center"/>
    </xf>
    <xf numFmtId="0" fontId="28" fillId="6" borderId="330" xfId="0" applyFont="1" applyFill="1" applyBorder="1" applyAlignment="1" applyProtection="1">
      <alignment horizontal="left" vertical="center" wrapText="1"/>
    </xf>
    <xf numFmtId="2" fontId="22" fillId="15" borderId="331" xfId="49" applyNumberFormat="1" applyFont="1" applyBorder="1">
      <alignment vertical="center"/>
    </xf>
    <xf numFmtId="2" fontId="22" fillId="15" borderId="333" xfId="49" applyNumberFormat="1" applyFont="1" applyBorder="1">
      <alignment vertical="center"/>
    </xf>
    <xf numFmtId="2" fontId="22" fillId="15" borderId="329" xfId="49" applyNumberFormat="1" applyFont="1" applyBorder="1">
      <alignment vertical="center"/>
    </xf>
    <xf numFmtId="2" fontId="22" fillId="15" borderId="33" xfId="49" applyNumberFormat="1" applyFont="1" applyBorder="1">
      <alignment vertical="center"/>
    </xf>
    <xf numFmtId="0" fontId="79" fillId="60" borderId="29" xfId="145" applyBorder="1">
      <alignment horizontal="center" vertical="center"/>
    </xf>
    <xf numFmtId="0" fontId="55" fillId="6" borderId="29" xfId="0" applyFont="1" applyFill="1" applyBorder="1" applyAlignment="1">
      <alignment horizontal="left" indent="8"/>
    </xf>
    <xf numFmtId="0" fontId="22" fillId="13" borderId="41" xfId="3" applyFont="1" applyBorder="1">
      <alignment horizontal="center" vertical="center"/>
    </xf>
    <xf numFmtId="0" fontId="79" fillId="60" borderId="41" xfId="145" applyBorder="1">
      <alignment horizontal="center" vertical="center"/>
    </xf>
    <xf numFmtId="0" fontId="79" fillId="60" borderId="325" xfId="145" applyBorder="1">
      <alignment horizontal="center" vertical="center"/>
    </xf>
    <xf numFmtId="10" fontId="40" fillId="6" borderId="331" xfId="33" applyFont="1" applyBorder="1">
      <alignment horizontal="right" vertical="center"/>
    </xf>
    <xf numFmtId="10" fontId="40" fillId="6" borderId="333" xfId="33" applyFont="1" applyBorder="1">
      <alignment horizontal="right" vertical="center"/>
    </xf>
    <xf numFmtId="10" fontId="40" fillId="6" borderId="329" xfId="33" applyFont="1" applyBorder="1">
      <alignment horizontal="right" vertical="center"/>
    </xf>
    <xf numFmtId="10" fontId="40" fillId="6" borderId="26" xfId="33" applyFont="1" applyBorder="1">
      <alignment horizontal="right" vertical="center"/>
    </xf>
    <xf numFmtId="10" fontId="40" fillId="6" borderId="21" xfId="33" applyFont="1" applyBorder="1">
      <alignment horizontal="right" vertical="center"/>
    </xf>
    <xf numFmtId="10" fontId="40" fillId="6" borderId="36" xfId="33" applyFont="1" applyBorder="1">
      <alignment horizontal="right" vertical="center"/>
    </xf>
    <xf numFmtId="10" fontId="40" fillId="6" borderId="328" xfId="33" applyFont="1" applyBorder="1">
      <alignment horizontal="right" vertical="center"/>
    </xf>
    <xf numFmtId="10" fontId="40" fillId="6" borderId="325" xfId="33" applyFont="1" applyBorder="1">
      <alignment horizontal="right" vertical="center"/>
    </xf>
    <xf numFmtId="0" fontId="55" fillId="49" borderId="30" xfId="0" applyFont="1" applyFill="1" applyBorder="1">
      <alignment vertical="center"/>
    </xf>
    <xf numFmtId="10" fontId="72" fillId="6" borderId="26" xfId="33" applyFont="1" applyBorder="1">
      <alignment horizontal="right" vertical="center"/>
    </xf>
    <xf numFmtId="10" fontId="72" fillId="6" borderId="36" xfId="33" applyFont="1" applyBorder="1">
      <alignment horizontal="right" vertical="center"/>
    </xf>
    <xf numFmtId="10" fontId="55" fillId="6" borderId="26" xfId="33" applyFont="1" applyBorder="1">
      <alignment horizontal="right" vertical="center"/>
    </xf>
    <xf numFmtId="10" fontId="55" fillId="6" borderId="36" xfId="33" applyFont="1" applyBorder="1">
      <alignment horizontal="right" vertical="center"/>
    </xf>
    <xf numFmtId="10" fontId="72" fillId="6" borderId="21" xfId="33" applyFont="1" applyBorder="1">
      <alignment horizontal="right" vertical="center"/>
    </xf>
    <xf numFmtId="10" fontId="55" fillId="6" borderId="21" xfId="33" applyFont="1" applyBorder="1">
      <alignment horizontal="right" vertical="center"/>
    </xf>
    <xf numFmtId="10" fontId="40" fillId="6" borderId="41" xfId="33" applyFont="1" applyBorder="1">
      <alignment horizontal="right" vertical="center"/>
    </xf>
    <xf numFmtId="10" fontId="40" fillId="6" borderId="40" xfId="33" applyFont="1" applyBorder="1">
      <alignment horizontal="right" vertical="center"/>
    </xf>
    <xf numFmtId="10" fontId="40" fillId="6" borderId="42" xfId="33" applyFont="1" applyBorder="1">
      <alignment horizontal="right" vertical="center"/>
    </xf>
    <xf numFmtId="3" fontId="22" fillId="13" borderId="26"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40" fillId="6" borderId="331" xfId="30" applyFont="1" applyBorder="1">
      <alignment horizontal="right" vertical="center"/>
    </xf>
    <xf numFmtId="3" fontId="72" fillId="6" borderId="26" xfId="30" applyFont="1" applyBorder="1">
      <alignment horizontal="right" vertical="center"/>
    </xf>
    <xf numFmtId="3" fontId="72" fillId="6" borderId="21" xfId="30" applyFont="1" applyBorder="1">
      <alignment horizontal="right" vertical="center"/>
    </xf>
    <xf numFmtId="3" fontId="55" fillId="6" borderId="26" xfId="30" applyFont="1" applyBorder="1">
      <alignment horizontal="right" vertical="center"/>
    </xf>
    <xf numFmtId="3" fontId="55" fillId="6" borderId="21" xfId="30" applyFont="1" applyBorder="1">
      <alignment horizontal="right" vertical="center"/>
    </xf>
    <xf numFmtId="3" fontId="40" fillId="6" borderId="26" xfId="30" applyFont="1" applyBorder="1">
      <alignment horizontal="right" vertical="center"/>
    </xf>
    <xf numFmtId="3" fontId="40" fillId="6" borderId="328" xfId="30" applyFont="1" applyBorder="1">
      <alignment horizontal="right" vertical="center"/>
    </xf>
    <xf numFmtId="0" fontId="40" fillId="13" borderId="27" xfId="3" applyFont="1" applyBorder="1">
      <alignment horizontal="center" vertical="center"/>
    </xf>
    <xf numFmtId="0" fontId="55" fillId="13" borderId="331" xfId="3" applyFont="1" applyBorder="1">
      <alignment horizontal="center" vertical="center"/>
    </xf>
    <xf numFmtId="0" fontId="55" fillId="13" borderId="26" xfId="3" applyFont="1" applyBorder="1">
      <alignment horizontal="center" vertical="center"/>
    </xf>
    <xf numFmtId="0" fontId="40" fillId="13" borderId="26" xfId="3" applyFont="1" applyBorder="1">
      <alignment horizontal="center" vertical="center"/>
    </xf>
    <xf numFmtId="3" fontId="40" fillId="6" borderId="325" xfId="30" applyFont="1" applyBorder="1">
      <alignment horizontal="right" vertical="center"/>
    </xf>
    <xf numFmtId="3" fontId="40" fillId="6" borderId="329" xfId="30" applyFont="1" applyBorder="1">
      <alignment horizontal="right" vertical="center"/>
    </xf>
    <xf numFmtId="3" fontId="40" fillId="6" borderId="41" xfId="30" applyFont="1" applyBorder="1">
      <alignment horizontal="right" vertical="center"/>
    </xf>
    <xf numFmtId="3" fontId="40" fillId="6" borderId="40" xfId="30" applyFont="1" applyBorder="1">
      <alignment horizontal="right" vertical="center"/>
    </xf>
    <xf numFmtId="0" fontId="40" fillId="6" borderId="42" xfId="0" applyFont="1" applyBorder="1">
      <alignment vertical="center"/>
    </xf>
    <xf numFmtId="3" fontId="40" fillId="6" borderId="23" xfId="30" applyFont="1" applyBorder="1">
      <alignment horizontal="right" vertical="center"/>
    </xf>
    <xf numFmtId="3" fontId="40" fillId="6" borderId="42" xfId="30" applyFont="1" applyBorder="1">
      <alignment horizontal="right" vertical="center"/>
    </xf>
    <xf numFmtId="3" fontId="40" fillId="43" borderId="22" xfId="6" applyFont="1" applyBorder="1">
      <alignment horizontal="right" vertical="center"/>
    </xf>
    <xf numFmtId="3" fontId="0" fillId="43" borderId="22" xfId="6" applyFont="1" applyBorder="1">
      <alignment horizontal="right" vertical="center"/>
    </xf>
    <xf numFmtId="3" fontId="0" fillId="43" borderId="33" xfId="6" applyFont="1" applyBorder="1">
      <alignment horizontal="right" vertical="center"/>
    </xf>
    <xf numFmtId="0" fontId="40" fillId="6" borderId="39" xfId="0" applyFont="1" applyFill="1" applyBorder="1" applyAlignment="1"/>
    <xf numFmtId="0" fontId="55" fillId="13" borderId="41" xfId="3" applyFont="1" applyBorder="1">
      <alignment horizontal="center" vertical="center"/>
    </xf>
    <xf numFmtId="3" fontId="40" fillId="43" borderId="33" xfId="6" applyFont="1" applyBorder="1">
      <alignment horizontal="right" vertical="center"/>
    </xf>
    <xf numFmtId="3" fontId="40" fillId="43" borderId="33" xfId="9" applyNumberFormat="1" applyFont="1" applyBorder="1">
      <alignment horizontal="left" vertical="center"/>
    </xf>
    <xf numFmtId="3" fontId="40" fillId="43" borderId="27" xfId="6" applyFont="1" applyBorder="1">
      <alignment horizontal="right" vertical="center"/>
    </xf>
    <xf numFmtId="0" fontId="22" fillId="43" borderId="30" xfId="9" applyFont="1" applyBorder="1">
      <alignment horizontal="left" vertical="center"/>
    </xf>
    <xf numFmtId="0" fontId="22" fillId="43" borderId="29" xfId="9" applyFont="1" applyBorder="1">
      <alignment horizontal="left" vertical="center"/>
    </xf>
    <xf numFmtId="0" fontId="24" fillId="43" borderId="30" xfId="9" applyFont="1" applyBorder="1">
      <alignment horizontal="left" vertical="center"/>
    </xf>
    <xf numFmtId="3" fontId="40" fillId="43" borderId="26" xfId="6" applyFont="1" applyBorder="1">
      <alignment horizontal="right" vertical="center"/>
    </xf>
    <xf numFmtId="3" fontId="40" fillId="6" borderId="326" xfId="30" applyFont="1" applyBorder="1">
      <alignment horizontal="right" vertical="center"/>
    </xf>
    <xf numFmtId="3" fontId="22" fillId="13" borderId="42" xfId="3" applyNumberFormat="1" applyFont="1" applyBorder="1" applyAlignment="1" applyProtection="1">
      <alignment horizontal="center"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43" borderId="26" xfId="7" applyFont="1" applyBorder="1">
      <alignment horizontal="right" vertical="center"/>
    </xf>
    <xf numFmtId="10" fontId="40" fillId="43" borderId="21" xfId="7" applyFont="1" applyBorder="1">
      <alignment horizontal="right" vertical="center"/>
    </xf>
    <xf numFmtId="10" fontId="40" fillId="43" borderId="36" xfId="7" applyFont="1" applyBorder="1">
      <alignment horizontal="right" vertical="center"/>
    </xf>
    <xf numFmtId="0" fontId="55" fillId="49" borderId="40" xfId="0" applyFont="1" applyFill="1" applyBorder="1">
      <alignment vertical="center"/>
    </xf>
    <xf numFmtId="0" fontId="55" fillId="49" borderId="42" xfId="0" applyFont="1" applyFill="1" applyBorder="1">
      <alignment vertical="center"/>
    </xf>
    <xf numFmtId="10" fontId="40" fillId="43" borderId="27" xfId="7" applyFont="1" applyBorder="1">
      <alignment horizontal="right" vertical="center"/>
    </xf>
    <xf numFmtId="10" fontId="40" fillId="43" borderId="33" xfId="7" applyFont="1" applyBorder="1">
      <alignment horizontal="right" vertical="center"/>
    </xf>
    <xf numFmtId="0" fontId="55" fillId="49" borderId="41" xfId="0" applyFont="1" applyFill="1" applyBorder="1">
      <alignment vertical="center"/>
    </xf>
    <xf numFmtId="10" fontId="40" fillId="43" borderId="22" xfId="7" applyFont="1" applyBorder="1">
      <alignment horizontal="right" vertical="center"/>
    </xf>
    <xf numFmtId="3" fontId="22" fillId="13" borderId="41" xfId="3" applyNumberFormat="1" applyFont="1" applyBorder="1" applyAlignment="1" applyProtection="1">
      <alignment horizontal="center" vertical="center"/>
    </xf>
    <xf numFmtId="0" fontId="22" fillId="43" borderId="30" xfId="9" applyFont="1" applyBorder="1" applyProtection="1">
      <alignment horizontal="left" vertical="center"/>
    </xf>
    <xf numFmtId="3" fontId="22" fillId="43" borderId="33" xfId="6" applyFont="1" applyBorder="1">
      <alignment horizontal="right" vertical="center"/>
    </xf>
    <xf numFmtId="3" fontId="28" fillId="41" borderId="42" xfId="11" applyFont="1" applyBorder="1" applyProtection="1">
      <alignment horizontal="right" vertical="center"/>
      <protection locked="0"/>
    </xf>
    <xf numFmtId="2" fontId="22" fillId="6" borderId="39" xfId="32" applyNumberFormat="1" applyFont="1" applyBorder="1">
      <alignment horizontal="right" vertical="center"/>
    </xf>
    <xf numFmtId="0" fontId="22" fillId="43" borderId="27" xfId="9" applyFont="1" applyBorder="1" applyProtection="1">
      <alignment horizontal="left" vertical="center"/>
    </xf>
    <xf numFmtId="0" fontId="22" fillId="6" borderId="42" xfId="0" applyFont="1" applyFill="1" applyBorder="1" applyAlignment="1">
      <alignment vertical="center"/>
    </xf>
    <xf numFmtId="0" fontId="22" fillId="6" borderId="39" xfId="0" applyFont="1" applyFill="1" applyBorder="1" applyAlignment="1">
      <alignment vertical="center"/>
    </xf>
    <xf numFmtId="3" fontId="22" fillId="14" borderId="39" xfId="20" applyFont="1" applyBorder="1">
      <alignment horizontal="right" vertical="center"/>
      <protection locked="0"/>
    </xf>
    <xf numFmtId="0" fontId="22" fillId="43" borderId="33" xfId="9" applyFont="1" applyBorder="1">
      <alignment horizontal="left" vertical="center"/>
    </xf>
    <xf numFmtId="3" fontId="40" fillId="41" borderId="39" xfId="11" applyFont="1" applyBorder="1">
      <alignment horizontal="right" vertical="center"/>
      <protection locked="0"/>
    </xf>
    <xf numFmtId="0" fontId="38" fillId="43" borderId="22" xfId="9" applyFont="1" applyBorder="1">
      <alignment horizontal="left" vertical="center"/>
    </xf>
    <xf numFmtId="0" fontId="22" fillId="6" borderId="42" xfId="0" applyFont="1" applyFill="1" applyBorder="1" applyAlignment="1" applyProtection="1">
      <alignment horizontal="left" vertical="center" wrapText="1" indent="1"/>
    </xf>
    <xf numFmtId="3" fontId="22" fillId="43" borderId="30" xfId="6" applyFont="1" applyBorder="1" applyProtection="1">
      <alignment horizontal="right" vertical="center"/>
    </xf>
    <xf numFmtId="0" fontId="22" fillId="43" borderId="36" xfId="9" applyFont="1" applyBorder="1" applyProtection="1">
      <alignment horizontal="left" vertical="center"/>
    </xf>
    <xf numFmtId="0" fontId="0" fillId="43" borderId="36" xfId="9" applyFont="1" applyBorder="1" applyProtection="1">
      <alignment horizontal="left" vertical="center"/>
    </xf>
    <xf numFmtId="0" fontId="24" fillId="2" borderId="332" xfId="0" applyFont="1" applyFill="1" applyBorder="1" applyAlignment="1">
      <alignment horizontal="center" wrapText="1"/>
    </xf>
    <xf numFmtId="0" fontId="24" fillId="2" borderId="338" xfId="0" applyFont="1" applyFill="1" applyBorder="1" applyAlignment="1" applyProtection="1">
      <alignment horizontal="center" wrapText="1"/>
    </xf>
    <xf numFmtId="0" fontId="24" fillId="2" borderId="332" xfId="0" applyFont="1" applyFill="1" applyBorder="1" applyAlignment="1" applyProtection="1">
      <alignment horizontal="center" wrapText="1"/>
    </xf>
    <xf numFmtId="0" fontId="22" fillId="2" borderId="42" xfId="0" applyFont="1" applyFill="1" applyBorder="1" applyAlignment="1" applyProtection="1">
      <alignment vertical="center" wrapText="1"/>
    </xf>
    <xf numFmtId="0" fontId="0" fillId="6" borderId="316" xfId="0" applyFill="1" applyBorder="1">
      <alignment vertical="center"/>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24" xfId="0" applyFont="1" applyFill="1" applyBorder="1" applyAlignment="1">
      <alignment horizontal="center" vertical="top"/>
    </xf>
    <xf numFmtId="3" fontId="25" fillId="6" borderId="39" xfId="1" applyBorder="1" applyAlignment="1" applyProtection="1">
      <alignment horizontal="left" vertical="center"/>
    </xf>
    <xf numFmtId="0" fontId="22" fillId="6" borderId="39" xfId="2" applyFont="1" applyBorder="1">
      <alignment horizontal="center" vertical="center"/>
    </xf>
    <xf numFmtId="0" fontId="25" fillId="6" borderId="308" xfId="0" applyFont="1" applyFill="1" applyBorder="1" applyAlignment="1" applyProtection="1">
      <alignment horizontal="left" vertical="center" wrapText="1" indent="1"/>
    </xf>
    <xf numFmtId="0" fontId="40" fillId="6" borderId="39" xfId="0" applyFont="1" applyBorder="1" applyAlignment="1">
      <alignment horizontal="left"/>
    </xf>
    <xf numFmtId="3" fontId="0" fillId="6" borderId="40" xfId="30" applyFont="1" applyBorder="1">
      <alignment horizontal="right" vertical="center"/>
    </xf>
    <xf numFmtId="0" fontId="79" fillId="60" borderId="0" xfId="145" applyFont="1" applyBorder="1">
      <alignment horizontal="center" vertical="center"/>
    </xf>
    <xf numFmtId="0" fontId="79" fillId="60" borderId="48" xfId="145" applyFont="1" applyBorder="1">
      <alignment horizontal="center" vertical="center"/>
    </xf>
    <xf numFmtId="0" fontId="79" fillId="60" borderId="42" xfId="145" applyFont="1" applyBorder="1">
      <alignment horizontal="center" vertical="center"/>
    </xf>
    <xf numFmtId="0" fontId="79" fillId="13" borderId="40" xfId="3" applyFont="1" applyBorder="1">
      <alignment horizontal="center" vertical="center"/>
    </xf>
    <xf numFmtId="0" fontId="0" fillId="43" borderId="30" xfId="9" applyFont="1" applyBorder="1">
      <alignment horizontal="left" vertical="center"/>
    </xf>
    <xf numFmtId="0" fontId="29" fillId="6" borderId="327" xfId="0" applyFont="1" applyFill="1" applyBorder="1" applyAlignment="1" applyProtection="1">
      <alignment horizontal="left" vertical="center"/>
    </xf>
    <xf numFmtId="0" fontId="24" fillId="6" borderId="327" xfId="5" applyFont="1" applyBorder="1" applyAlignment="1">
      <alignment horizontal="center" vertical="center" wrapText="1"/>
    </xf>
    <xf numFmtId="0" fontId="0" fillId="6" borderId="330" xfId="0" applyBorder="1">
      <alignment vertical="center"/>
    </xf>
    <xf numFmtId="0" fontId="0" fillId="6" borderId="29" xfId="0" applyBorder="1" applyAlignment="1">
      <alignment horizontal="left" vertical="center" indent="1"/>
    </xf>
    <xf numFmtId="3" fontId="0" fillId="6" borderId="330" xfId="30" applyFont="1" applyBorder="1">
      <alignment horizontal="right" vertical="center"/>
    </xf>
    <xf numFmtId="0" fontId="0" fillId="6" borderId="30" xfId="0" applyBorder="1" applyAlignment="1">
      <alignment horizontal="left" vertical="center" indent="1"/>
    </xf>
    <xf numFmtId="0" fontId="0" fillId="6" borderId="328" xfId="0" applyFont="1" applyBorder="1">
      <alignment vertical="center"/>
    </xf>
    <xf numFmtId="0" fontId="0" fillId="6" borderId="322" xfId="0" applyFont="1" applyFill="1" applyBorder="1" applyAlignment="1" applyProtection="1">
      <alignment horizontal="left" vertical="center"/>
    </xf>
    <xf numFmtId="3" fontId="22" fillId="6" borderId="29" xfId="6" applyFont="1" applyFill="1" applyBorder="1" applyAlignment="1" applyProtection="1">
      <alignment horizontal="left" vertical="center" indent="2"/>
    </xf>
    <xf numFmtId="3" fontId="22" fillId="41" borderId="355" xfId="11" applyNumberFormat="1" applyFont="1" applyBorder="1" applyAlignment="1" applyProtection="1">
      <alignment horizontal="right" vertical="center"/>
      <protection locked="0"/>
    </xf>
    <xf numFmtId="3" fontId="22" fillId="41" borderId="360" xfId="11" applyFont="1" applyBorder="1" applyAlignment="1" applyProtection="1">
      <alignment horizontal="right" vertical="center"/>
      <protection locked="0"/>
    </xf>
    <xf numFmtId="3" fontId="22" fillId="41" borderId="142" xfId="11" applyFont="1" applyBorder="1" applyAlignment="1" applyProtection="1">
      <alignment horizontal="right" vertical="center"/>
      <protection locked="0"/>
    </xf>
    <xf numFmtId="3" fontId="22" fillId="41" borderId="303" xfId="11" applyFont="1" applyBorder="1" applyAlignment="1" applyProtection="1">
      <alignment horizontal="right" vertical="center"/>
      <protection locked="0"/>
    </xf>
    <xf numFmtId="3" fontId="22" fillId="41" borderId="333" xfId="11" applyFont="1" applyBorder="1" applyAlignment="1" applyProtection="1">
      <alignment horizontal="right" vertical="center"/>
      <protection locked="0"/>
    </xf>
    <xf numFmtId="0" fontId="0" fillId="6" borderId="327" xfId="0" applyBorder="1">
      <alignment vertical="center"/>
    </xf>
    <xf numFmtId="0" fontId="0" fillId="6" borderId="337" xfId="0" applyBorder="1">
      <alignment vertical="center"/>
    </xf>
    <xf numFmtId="0" fontId="36" fillId="6" borderId="240" xfId="0" applyFont="1" applyFill="1" applyBorder="1">
      <alignment vertical="center"/>
    </xf>
    <xf numFmtId="0" fontId="40" fillId="6" borderId="316" xfId="0" applyFont="1" applyFill="1" applyBorder="1">
      <alignment vertical="center"/>
    </xf>
    <xf numFmtId="0" fontId="40" fillId="6" borderId="240" xfId="0" applyFont="1" applyFill="1" applyBorder="1" applyAlignment="1">
      <alignment horizontal="center" vertical="center" wrapText="1"/>
    </xf>
    <xf numFmtId="0" fontId="40" fillId="6" borderId="240" xfId="0" applyFont="1" applyFill="1" applyBorder="1" applyAlignment="1">
      <alignment horizontal="center" vertical="center"/>
    </xf>
    <xf numFmtId="0" fontId="0" fillId="6" borderId="240" xfId="0" applyFill="1" applyBorder="1" applyAlignment="1">
      <alignment horizontal="center" vertical="center"/>
    </xf>
    <xf numFmtId="0" fontId="0" fillId="6" borderId="240" xfId="0" applyFill="1" applyBorder="1" applyAlignment="1">
      <alignment horizontal="center" vertical="center" wrapText="1"/>
    </xf>
    <xf numFmtId="0" fontId="36" fillId="6" borderId="341" xfId="0" applyFont="1" applyFill="1" applyBorder="1" applyAlignment="1">
      <alignment vertical="center"/>
    </xf>
    <xf numFmtId="0" fontId="38" fillId="0" borderId="188" xfId="0" applyFont="1" applyFill="1" applyBorder="1" applyAlignment="1" applyProtection="1">
      <alignment horizontal="center" vertical="center"/>
    </xf>
    <xf numFmtId="0" fontId="24" fillId="6" borderId="326"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0" fillId="6" borderId="327" xfId="0" applyFont="1" applyFill="1" applyBorder="1" applyAlignment="1" applyProtection="1">
      <alignment horizontal="left" vertical="center"/>
    </xf>
    <xf numFmtId="0" fontId="22" fillId="6" borderId="327" xfId="0" applyFont="1" applyFill="1" applyBorder="1" applyAlignment="1" applyProtection="1">
      <alignment horizontal="left" vertical="center"/>
    </xf>
    <xf numFmtId="0" fontId="0" fillId="6" borderId="311" xfId="0" applyFill="1" applyBorder="1">
      <alignment vertical="center"/>
    </xf>
    <xf numFmtId="0" fontId="38" fillId="6" borderId="327" xfId="0" applyFont="1" applyFill="1" applyBorder="1" applyAlignment="1" applyProtection="1">
      <alignment horizontal="left" vertical="center"/>
    </xf>
    <xf numFmtId="0" fontId="40" fillId="6" borderId="325" xfId="0" applyFont="1" applyFill="1" applyBorder="1" applyAlignment="1" applyProtection="1">
      <alignment horizontal="left" vertical="center"/>
    </xf>
    <xf numFmtId="0" fontId="38" fillId="6" borderId="325" xfId="0" applyFont="1" applyFill="1" applyBorder="1" applyAlignment="1" applyProtection="1">
      <alignment horizontal="center" vertical="center" wrapText="1"/>
    </xf>
    <xf numFmtId="0" fontId="0" fillId="6" borderId="352" xfId="0" applyFill="1" applyBorder="1">
      <alignment vertical="center"/>
    </xf>
    <xf numFmtId="4" fontId="0" fillId="6" borderId="327" xfId="0" applyNumberFormat="1" applyFont="1" applyFill="1" applyBorder="1" applyAlignment="1" applyProtection="1">
      <alignment horizontal="left" vertical="center"/>
    </xf>
    <xf numFmtId="0" fontId="64" fillId="6" borderId="340" xfId="0" applyFont="1" applyFill="1" applyBorder="1" applyAlignment="1" applyProtection="1">
      <alignment horizontal="left" vertical="center"/>
    </xf>
    <xf numFmtId="0" fontId="36" fillId="6" borderId="327" xfId="0" applyFont="1" applyFill="1" applyBorder="1" applyAlignment="1" applyProtection="1">
      <alignment horizontal="left"/>
    </xf>
    <xf numFmtId="0" fontId="36" fillId="6" borderId="327" xfId="0" applyFont="1" applyFill="1" applyBorder="1" applyProtection="1">
      <alignment vertical="center"/>
    </xf>
    <xf numFmtId="3" fontId="22" fillId="6" borderId="333" xfId="30" applyFont="1" applyBorder="1">
      <alignment horizontal="right" vertical="center"/>
    </xf>
    <xf numFmtId="0" fontId="40" fillId="6" borderId="311" xfId="0" applyFont="1" applyFill="1" applyBorder="1">
      <alignment vertical="center"/>
    </xf>
    <xf numFmtId="0" fontId="23" fillId="6" borderId="340" xfId="0" applyFont="1" applyFill="1" applyBorder="1" applyAlignment="1" applyProtection="1">
      <alignment horizontal="left" vertical="center"/>
    </xf>
    <xf numFmtId="0" fontId="38" fillId="48" borderId="330" xfId="0" applyFont="1" applyFill="1" applyBorder="1" applyAlignment="1" applyProtection="1">
      <alignment vertical="center"/>
    </xf>
    <xf numFmtId="0" fontId="38" fillId="0" borderId="364" xfId="0" applyFont="1" applyFill="1" applyBorder="1" applyAlignment="1">
      <alignment horizontal="center" vertical="center" wrapText="1"/>
    </xf>
    <xf numFmtId="0" fontId="38" fillId="0" borderId="365" xfId="0" applyFont="1" applyFill="1" applyBorder="1" applyAlignment="1">
      <alignment horizontal="center" vertical="center" wrapText="1"/>
    </xf>
    <xf numFmtId="0" fontId="40" fillId="0" borderId="366" xfId="0" applyFont="1" applyFill="1" applyBorder="1" applyAlignment="1" applyProtection="1">
      <alignment horizontal="center" vertical="center" wrapText="1"/>
    </xf>
    <xf numFmtId="0" fontId="40" fillId="0" borderId="367" xfId="0" applyFont="1" applyFill="1" applyBorder="1" applyAlignment="1" applyProtection="1">
      <alignment horizontal="center" vertical="center" wrapText="1"/>
    </xf>
    <xf numFmtId="0" fontId="38" fillId="0" borderId="368" xfId="0" applyFont="1" applyFill="1" applyBorder="1" applyAlignment="1" applyProtection="1">
      <alignment horizontal="center" vertical="center" wrapText="1"/>
    </xf>
    <xf numFmtId="0" fontId="38" fillId="0" borderId="369" xfId="0" applyFont="1" applyFill="1" applyBorder="1" applyAlignment="1" applyProtection="1">
      <alignment horizontal="center" vertical="center" wrapText="1"/>
    </xf>
    <xf numFmtId="0" fontId="38" fillId="0" borderId="362" xfId="0" applyFont="1" applyFill="1" applyBorder="1" applyAlignment="1" applyProtection="1">
      <alignment horizontal="center" vertical="center" wrapText="1"/>
    </xf>
    <xf numFmtId="0" fontId="38" fillId="0" borderId="363" xfId="0" applyFont="1" applyFill="1" applyBorder="1" applyAlignment="1" applyProtection="1">
      <alignment horizontal="center" vertical="center" wrapText="1"/>
    </xf>
    <xf numFmtId="0" fontId="38" fillId="0" borderId="370" xfId="0" applyFont="1" applyFill="1" applyBorder="1" applyAlignment="1" applyProtection="1">
      <alignment horizontal="center" vertical="center" wrapText="1"/>
    </xf>
    <xf numFmtId="3" fontId="22" fillId="41" borderId="331" xfId="11" applyNumberFormat="1" applyFont="1" applyBorder="1" applyAlignment="1" applyProtection="1">
      <alignment horizontal="right" vertical="center"/>
      <protection locked="0"/>
    </xf>
    <xf numFmtId="3" fontId="22" fillId="41" borderId="333" xfId="11" applyNumberFormat="1" applyFont="1" applyBorder="1" applyAlignment="1" applyProtection="1">
      <alignment horizontal="right" vertical="center"/>
      <protection locked="0"/>
    </xf>
    <xf numFmtId="0" fontId="22" fillId="43" borderId="327" xfId="9" applyFont="1" applyBorder="1" applyAlignment="1">
      <alignment vertical="center"/>
    </xf>
    <xf numFmtId="3" fontId="22" fillId="43" borderId="325" xfId="9" applyNumberFormat="1" applyFont="1" applyBorder="1" applyAlignment="1">
      <alignment vertical="center"/>
    </xf>
    <xf numFmtId="3" fontId="22" fillId="41" borderId="332" xfId="11" applyFont="1" applyBorder="1" applyAlignment="1" applyProtection="1">
      <alignment horizontal="right" vertical="center"/>
      <protection locked="0"/>
    </xf>
    <xf numFmtId="3" fontId="22" fillId="41" borderId="254" xfId="11" applyNumberFormat="1" applyFont="1" applyBorder="1" applyAlignment="1" applyProtection="1">
      <alignment horizontal="right" vertical="center"/>
      <protection locked="0"/>
    </xf>
    <xf numFmtId="3" fontId="22" fillId="41" borderId="309" xfId="11" applyNumberFormat="1" applyFont="1" applyBorder="1" applyAlignment="1" applyProtection="1">
      <alignment horizontal="right" vertical="center"/>
      <protection locked="0"/>
    </xf>
    <xf numFmtId="0" fontId="0" fillId="43" borderId="327" xfId="9" applyFont="1" applyBorder="1" applyAlignment="1">
      <alignment vertical="center"/>
    </xf>
    <xf numFmtId="0" fontId="18" fillId="6" borderId="339" xfId="83" applyFill="1" applyBorder="1" applyAlignment="1">
      <alignment horizontal="center" vertical="center" wrapText="1"/>
    </xf>
    <xf numFmtId="3" fontId="22" fillId="41" borderId="371" xfId="11" applyNumberFormat="1" applyFont="1" applyBorder="1" applyAlignment="1" applyProtection="1">
      <alignment horizontal="right" vertical="center"/>
      <protection locked="0"/>
    </xf>
    <xf numFmtId="3" fontId="22" fillId="41" borderId="250" xfId="11" applyNumberFormat="1" applyFont="1" applyBorder="1" applyAlignment="1" applyProtection="1">
      <alignment horizontal="right" vertical="center"/>
      <protection locked="0"/>
    </xf>
    <xf numFmtId="0" fontId="18" fillId="6" borderId="332" xfId="83" applyFill="1" applyBorder="1" applyAlignment="1">
      <alignment horizontal="center" vertical="center" wrapText="1"/>
    </xf>
    <xf numFmtId="0" fontId="68" fillId="6" borderId="195" xfId="83" applyFont="1" applyFill="1" applyBorder="1" applyAlignment="1">
      <alignment horizontal="center" vertical="center" wrapText="1"/>
    </xf>
    <xf numFmtId="0" fontId="68" fillId="6" borderId="332" xfId="83" applyFont="1" applyFill="1" applyBorder="1" applyAlignment="1">
      <alignment horizontal="center" vertical="center" wrapText="1"/>
    </xf>
    <xf numFmtId="0" fontId="0" fillId="6" borderId="333" xfId="0" applyFont="1" applyFill="1" applyBorder="1">
      <alignment vertical="center"/>
    </xf>
    <xf numFmtId="0" fontId="0" fillId="6" borderId="22" xfId="0" applyFont="1" applyFill="1" applyBorder="1">
      <alignment vertical="center"/>
    </xf>
    <xf numFmtId="0" fontId="0" fillId="6" borderId="329" xfId="0" applyFont="1" applyFill="1" applyBorder="1">
      <alignment vertical="center"/>
    </xf>
    <xf numFmtId="0" fontId="0" fillId="6" borderId="33" xfId="0" applyFont="1" applyFill="1" applyBorder="1">
      <alignment vertical="center"/>
    </xf>
    <xf numFmtId="0" fontId="24" fillId="6" borderId="326"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85" fillId="6" borderId="0" xfId="0" applyFont="1" applyFill="1" applyBorder="1">
      <alignment vertical="center"/>
    </xf>
    <xf numFmtId="0" fontId="26" fillId="6" borderId="0" xfId="0" applyFont="1" applyFill="1" applyBorder="1" applyAlignment="1">
      <alignment horizontal="center" vertical="center"/>
    </xf>
    <xf numFmtId="0" fontId="25" fillId="6" borderId="0" xfId="83" applyFont="1" applyFill="1" applyBorder="1" applyAlignment="1">
      <alignment horizontal="center" vertical="center" wrapText="1"/>
    </xf>
    <xf numFmtId="0" fontId="64" fillId="53" borderId="327" xfId="0" applyFont="1" applyFill="1" applyBorder="1" applyAlignment="1">
      <alignment vertical="center" wrapText="1"/>
    </xf>
    <xf numFmtId="0" fontId="64" fillId="53" borderId="328" xfId="0" applyFont="1" applyFill="1" applyBorder="1" applyAlignment="1">
      <alignment vertical="center" wrapText="1"/>
    </xf>
    <xf numFmtId="0" fontId="29" fillId="6" borderId="96" xfId="116" applyFont="1" applyFill="1" applyBorder="1" applyAlignment="1" applyProtection="1">
      <alignment horizontal="left" vertical="center"/>
    </xf>
    <xf numFmtId="0" fontId="20" fillId="6" borderId="352" xfId="0" applyFont="1" applyFill="1" applyBorder="1" applyAlignment="1" applyProtection="1"/>
    <xf numFmtId="0" fontId="40" fillId="49" borderId="38" xfId="0" applyFont="1" applyFill="1" applyBorder="1">
      <alignment vertical="center"/>
    </xf>
    <xf numFmtId="0" fontId="40" fillId="49" borderId="41" xfId="0" applyFont="1" applyFill="1" applyBorder="1">
      <alignment vertical="center"/>
    </xf>
    <xf numFmtId="0" fontId="40" fillId="49" borderId="42" xfId="0" applyFont="1" applyFill="1" applyBorder="1">
      <alignment vertical="center"/>
    </xf>
    <xf numFmtId="0" fontId="40" fillId="49" borderId="49" xfId="0" applyFont="1" applyFill="1" applyBorder="1">
      <alignment vertical="center"/>
    </xf>
    <xf numFmtId="0" fontId="40" fillId="49" borderId="39" xfId="0" applyFont="1" applyFill="1" applyBorder="1">
      <alignment vertical="center"/>
    </xf>
    <xf numFmtId="3" fontId="22" fillId="13" borderId="329" xfId="3" applyNumberFormat="1" applyFont="1" applyBorder="1">
      <alignment horizontal="center" vertical="center"/>
    </xf>
    <xf numFmtId="0" fontId="24" fillId="6" borderId="330" xfId="0" applyFont="1" applyBorder="1">
      <alignment vertical="center"/>
    </xf>
    <xf numFmtId="0" fontId="0" fillId="6" borderId="0" xfId="0" applyFont="1" applyFill="1" applyBorder="1" applyAlignment="1">
      <alignment horizontal="center" vertical="center"/>
    </xf>
    <xf numFmtId="0" fontId="24" fillId="6" borderId="224" xfId="0" applyFont="1" applyFill="1" applyBorder="1" applyAlignment="1" applyProtection="1">
      <alignment vertical="center" wrapText="1"/>
    </xf>
    <xf numFmtId="0" fontId="24" fillId="13" borderId="224" xfId="3" applyFont="1" applyBorder="1">
      <alignment horizontal="center" vertical="center"/>
    </xf>
    <xf numFmtId="0" fontId="0" fillId="41" borderId="39" xfId="18" applyFont="1" applyBorder="1" applyAlignment="1">
      <alignment vertical="center" wrapText="1"/>
      <protection locked="0"/>
    </xf>
    <xf numFmtId="0" fontId="25" fillId="6" borderId="0" xfId="0" applyFont="1" applyFill="1" applyBorder="1" applyAlignment="1" applyProtection="1">
      <alignment horizontal="left" vertical="center" wrapText="1"/>
    </xf>
    <xf numFmtId="3" fontId="40" fillId="43" borderId="30" xfId="6" applyFont="1" applyBorder="1">
      <alignment horizontal="right" vertical="center"/>
    </xf>
    <xf numFmtId="3" fontId="22" fillId="43" borderId="326" xfId="6" applyFont="1" applyBorder="1">
      <alignment horizontal="right" vertical="center"/>
    </xf>
    <xf numFmtId="0" fontId="50" fillId="51" borderId="326" xfId="0" applyFont="1" applyFill="1" applyBorder="1" applyAlignment="1">
      <alignment horizontal="center" vertical="center" wrapText="1"/>
    </xf>
    <xf numFmtId="0" fontId="50" fillId="54" borderId="332" xfId="0" applyFont="1" applyFill="1" applyBorder="1" applyAlignment="1">
      <alignment horizontal="center" vertical="center" wrapText="1"/>
    </xf>
    <xf numFmtId="0" fontId="40" fillId="43" borderId="327" xfId="9" applyFont="1" applyBorder="1">
      <alignment horizontal="left" vertical="center"/>
    </xf>
    <xf numFmtId="3" fontId="22" fillId="43" borderId="328" xfId="6" applyFont="1" applyBorder="1">
      <alignment horizontal="right" vertical="center"/>
    </xf>
    <xf numFmtId="0" fontId="40" fillId="6" borderId="372" xfId="0" applyFont="1" applyFill="1" applyBorder="1" applyAlignment="1">
      <alignment horizontal="left"/>
    </xf>
    <xf numFmtId="0" fontId="69" fillId="6" borderId="240" xfId="0" applyFont="1" applyFill="1" applyBorder="1">
      <alignment vertical="center"/>
    </xf>
    <xf numFmtId="0" fontId="69" fillId="6" borderId="240" xfId="0" applyFont="1" applyFill="1" applyBorder="1" applyAlignment="1">
      <alignment vertical="center"/>
    </xf>
    <xf numFmtId="0" fontId="69" fillId="6" borderId="240" xfId="0" applyFont="1" applyFill="1" applyBorder="1" applyAlignment="1">
      <alignment vertical="top"/>
    </xf>
    <xf numFmtId="0" fontId="69" fillId="6" borderId="336" xfId="0" applyFont="1" applyFill="1" applyBorder="1" applyAlignment="1">
      <alignment vertical="center"/>
    </xf>
    <xf numFmtId="0" fontId="24" fillId="55" borderId="308" xfId="0" applyFont="1" applyFill="1" applyBorder="1" applyAlignment="1" applyProtection="1">
      <alignment horizontal="center" vertical="center" wrapText="1"/>
    </xf>
    <xf numFmtId="3" fontId="40" fillId="41" borderId="329" xfId="11" applyFont="1" applyBorder="1">
      <alignment horizontal="right" vertical="center"/>
      <protection locked="0"/>
    </xf>
    <xf numFmtId="0" fontId="70" fillId="6" borderId="326" xfId="0" applyFont="1" applyBorder="1" applyAlignment="1">
      <alignment horizontal="center" vertical="center" wrapText="1"/>
    </xf>
    <xf numFmtId="0" fontId="24" fillId="6" borderId="325" xfId="0" applyFont="1" applyFill="1" applyBorder="1" applyAlignment="1" applyProtection="1">
      <alignment horizontal="center" wrapText="1"/>
    </xf>
    <xf numFmtId="0" fontId="24" fillId="6" borderId="326" xfId="0" applyFont="1" applyFill="1" applyBorder="1" applyAlignment="1" applyProtection="1">
      <alignment horizontal="center" wrapText="1"/>
    </xf>
    <xf numFmtId="0" fontId="24" fillId="6" borderId="325" xfId="0" applyFont="1" applyFill="1" applyBorder="1" applyAlignment="1" applyProtection="1">
      <alignment horizontal="center" vertical="center"/>
    </xf>
    <xf numFmtId="0" fontId="24" fillId="6" borderId="326" xfId="0" applyFont="1" applyFill="1" applyBorder="1" applyAlignment="1" applyProtection="1">
      <alignment horizontal="center" vertical="center"/>
    </xf>
    <xf numFmtId="0" fontId="22" fillId="6" borderId="327" xfId="0" applyFont="1" applyFill="1" applyBorder="1" applyAlignment="1" applyProtection="1">
      <alignment horizontal="center" vertical="center"/>
    </xf>
    <xf numFmtId="0" fontId="22" fillId="59" borderId="137" xfId="0" applyFont="1" applyFill="1" applyBorder="1" applyProtection="1">
      <alignment vertical="center"/>
    </xf>
    <xf numFmtId="3" fontId="0" fillId="6" borderId="237" xfId="0" applyNumberFormat="1" applyFont="1" applyFill="1" applyBorder="1" applyAlignment="1" applyProtection="1">
      <alignment horizontal="center" vertical="center"/>
    </xf>
    <xf numFmtId="0" fontId="22" fillId="41" borderId="36" xfId="18" applyFont="1" applyBorder="1" applyAlignment="1" applyProtection="1">
      <alignment horizontal="center" vertical="center" wrapText="1"/>
      <protection locked="0"/>
    </xf>
    <xf numFmtId="0" fontId="0" fillId="6" borderId="336" xfId="0" applyFont="1" applyFill="1" applyBorder="1" applyAlignment="1"/>
    <xf numFmtId="0" fontId="0" fillId="6" borderId="145" xfId="0" applyFont="1" applyFill="1" applyBorder="1">
      <alignment vertical="center"/>
    </xf>
    <xf numFmtId="0" fontId="29" fillId="6" borderId="0" xfId="116" applyFont="1" applyFill="1" applyBorder="1" applyAlignment="1" applyProtection="1">
      <alignment vertical="center"/>
    </xf>
    <xf numFmtId="0" fontId="52" fillId="6" borderId="327" xfId="0" applyFont="1" applyFill="1" applyBorder="1" applyAlignment="1">
      <alignment horizontal="center" vertical="center"/>
    </xf>
    <xf numFmtId="0" fontId="29" fillId="6" borderId="340" xfId="116" applyFont="1" applyFill="1" applyBorder="1" applyAlignment="1" applyProtection="1">
      <alignment horizontal="left" vertical="center"/>
    </xf>
    <xf numFmtId="0" fontId="32" fillId="6" borderId="336" xfId="0" applyFont="1" applyFill="1" applyBorder="1" applyAlignment="1">
      <alignment horizontal="center"/>
    </xf>
    <xf numFmtId="0" fontId="32" fillId="6" borderId="336" xfId="0" applyFont="1" applyFill="1" applyBorder="1" applyAlignment="1"/>
    <xf numFmtId="0" fontId="52" fillId="6" borderId="336" xfId="0" applyFont="1" applyFill="1" applyBorder="1" applyAlignment="1">
      <alignment horizontal="center"/>
    </xf>
    <xf numFmtId="0" fontId="0" fillId="6" borderId="240" xfId="0" applyFont="1" applyFill="1" applyBorder="1" applyAlignment="1"/>
    <xf numFmtId="0" fontId="24" fillId="6" borderId="327" xfId="0" applyFont="1" applyFill="1" applyBorder="1" applyAlignment="1" applyProtection="1">
      <alignment horizontal="left" vertical="center"/>
    </xf>
    <xf numFmtId="0" fontId="0" fillId="6" borderId="328" xfId="0" applyFont="1" applyFill="1" applyBorder="1" applyAlignment="1">
      <alignment vertical="center"/>
    </xf>
    <xf numFmtId="0" fontId="25" fillId="13" borderId="326" xfId="3" applyFont="1" applyBorder="1" applyAlignment="1">
      <alignment horizontal="center" vertical="center"/>
    </xf>
    <xf numFmtId="0" fontId="25" fillId="13" borderId="329" xfId="3" applyFont="1" applyBorder="1" applyAlignment="1">
      <alignment horizontal="center" vertical="center"/>
    </xf>
    <xf numFmtId="0" fontId="22" fillId="6" borderId="327" xfId="0" applyFont="1" applyBorder="1">
      <alignment vertical="center"/>
    </xf>
    <xf numFmtId="0" fontId="24" fillId="6" borderId="327" xfId="0" applyFont="1" applyFill="1" applyBorder="1" applyAlignment="1" applyProtection="1">
      <alignment horizontal="center" vertical="center"/>
    </xf>
    <xf numFmtId="0" fontId="0" fillId="6" borderId="330" xfId="0" applyFont="1" applyFill="1" applyBorder="1" applyAlignment="1" applyProtection="1">
      <alignment horizontal="center" vertical="center"/>
    </xf>
    <xf numFmtId="3" fontId="22" fillId="6" borderId="330" xfId="30" applyFont="1" applyBorder="1" applyAlignment="1">
      <alignment horizontal="center" vertical="center"/>
    </xf>
    <xf numFmtId="0" fontId="45" fillId="6" borderId="327" xfId="0" applyFont="1" applyFill="1" applyBorder="1" applyProtection="1">
      <alignment vertical="center"/>
    </xf>
    <xf numFmtId="0" fontId="24" fillId="6" borderId="328" xfId="0" applyFont="1" applyFill="1" applyBorder="1">
      <alignment vertical="center"/>
    </xf>
    <xf numFmtId="0" fontId="38" fillId="6" borderId="233" xfId="0" applyFont="1" applyFill="1" applyBorder="1" applyAlignment="1" applyProtection="1">
      <alignment horizontal="left" vertical="center"/>
    </xf>
    <xf numFmtId="3" fontId="0" fillId="41" borderId="333" xfId="11" applyFont="1" applyBorder="1" applyAlignment="1" applyProtection="1">
      <alignment horizontal="right" vertical="center"/>
      <protection locked="0"/>
    </xf>
    <xf numFmtId="0" fontId="24" fillId="6" borderId="327" xfId="0" applyFont="1" applyFill="1" applyBorder="1" applyAlignment="1" applyProtection="1">
      <alignment vertical="center"/>
    </xf>
    <xf numFmtId="0" fontId="0" fillId="6" borderId="328" xfId="0" applyFont="1" applyFill="1" applyBorder="1">
      <alignment vertical="center"/>
    </xf>
    <xf numFmtId="3" fontId="0" fillId="6" borderId="325" xfId="30" applyFont="1" applyFill="1" applyBorder="1" applyAlignment="1" applyProtection="1">
      <alignment horizontal="right" vertical="center"/>
    </xf>
    <xf numFmtId="0" fontId="45" fillId="6" borderId="336" xfId="0" applyFont="1" applyFill="1" applyBorder="1" applyProtection="1">
      <alignment vertical="center"/>
    </xf>
    <xf numFmtId="0" fontId="0" fillId="6" borderId="336" xfId="0" applyFont="1" applyFill="1" applyBorder="1" applyProtection="1">
      <alignment vertical="center"/>
    </xf>
    <xf numFmtId="0" fontId="0" fillId="6" borderId="338" xfId="0" applyFont="1" applyFill="1" applyBorder="1">
      <alignment vertical="center"/>
    </xf>
    <xf numFmtId="0" fontId="24" fillId="6" borderId="339" xfId="0" applyFont="1" applyFill="1" applyBorder="1" applyAlignment="1" applyProtection="1">
      <alignment horizontal="center" vertical="center"/>
    </xf>
    <xf numFmtId="0" fontId="0" fillId="6" borderId="330" xfId="0" applyFont="1" applyFill="1" applyBorder="1" applyProtection="1">
      <alignment vertical="center"/>
    </xf>
    <xf numFmtId="0" fontId="24" fillId="6" borderId="328" xfId="0" applyFont="1" applyFill="1" applyBorder="1" applyAlignment="1" applyProtection="1">
      <alignment vertical="center"/>
    </xf>
    <xf numFmtId="3" fontId="22" fillId="6" borderId="325" xfId="30" applyFont="1" applyBorder="1">
      <alignment horizontal="right" vertical="center"/>
    </xf>
    <xf numFmtId="0" fontId="25" fillId="13" borderId="327" xfId="3" applyFont="1" applyBorder="1" applyAlignment="1">
      <alignment horizontal="center" vertical="center"/>
    </xf>
    <xf numFmtId="0" fontId="24" fillId="6" borderId="330" xfId="0" applyFont="1" applyFill="1" applyBorder="1">
      <alignment vertical="center"/>
    </xf>
    <xf numFmtId="0" fontId="25" fillId="13" borderId="333" xfId="3" applyFont="1" applyBorder="1" applyAlignment="1">
      <alignment horizontal="center" vertical="center"/>
    </xf>
    <xf numFmtId="0" fontId="24" fillId="6" borderId="328" xfId="5" applyFont="1" applyFill="1" applyBorder="1" applyAlignment="1">
      <alignment horizontal="center" wrapText="1"/>
    </xf>
    <xf numFmtId="3" fontId="22" fillId="6" borderId="331" xfId="30" applyFont="1" applyFill="1" applyBorder="1" applyAlignment="1">
      <alignment horizontal="center" vertical="center"/>
    </xf>
    <xf numFmtId="0" fontId="24" fillId="6" borderId="328" xfId="0" applyFont="1" applyBorder="1">
      <alignment vertical="center"/>
    </xf>
    <xf numFmtId="0" fontId="24" fillId="6" borderId="325" xfId="0" applyFont="1" applyBorder="1">
      <alignment vertical="center"/>
    </xf>
    <xf numFmtId="0" fontId="52" fillId="6" borderId="145" xfId="0" applyFont="1" applyFill="1" applyBorder="1" applyAlignment="1">
      <alignment horizontal="center" vertical="center"/>
    </xf>
    <xf numFmtId="0" fontId="52" fillId="6" borderId="102" xfId="0" applyFont="1" applyBorder="1" applyAlignment="1">
      <alignment horizontal="center" vertical="center"/>
    </xf>
    <xf numFmtId="3" fontId="68" fillId="6" borderId="36" xfId="1" applyFont="1" applyBorder="1" applyAlignment="1">
      <alignment horizontal="center" vertical="center"/>
    </xf>
    <xf numFmtId="0" fontId="22" fillId="6" borderId="242" xfId="0" applyFont="1" applyBorder="1">
      <alignment vertical="center"/>
    </xf>
    <xf numFmtId="3" fontId="68" fillId="6" borderId="102" xfId="1" applyFont="1" applyBorder="1" applyAlignment="1">
      <alignment vertical="center"/>
    </xf>
    <xf numFmtId="3" fontId="68" fillId="6" borderId="102" xfId="1" applyFont="1" applyBorder="1" applyAlignment="1">
      <alignment vertical="center" wrapText="1"/>
    </xf>
    <xf numFmtId="0" fontId="25" fillId="13" borderId="330" xfId="3" applyFont="1" applyBorder="1" applyAlignment="1">
      <alignment horizontal="center" vertical="center"/>
    </xf>
    <xf numFmtId="0" fontId="0" fillId="6" borderId="341" xfId="0" applyFont="1" applyFill="1" applyBorder="1" applyAlignment="1"/>
    <xf numFmtId="0" fontId="0" fillId="41" borderId="29" xfId="18" applyFont="1" applyBorder="1" applyAlignment="1" applyProtection="1">
      <alignment horizontal="center" vertical="center" wrapText="1"/>
      <protection locked="0"/>
    </xf>
    <xf numFmtId="0" fontId="25" fillId="13" borderId="42" xfId="3" applyFont="1" applyBorder="1" applyAlignment="1">
      <alignment horizontal="center" vertical="center"/>
    </xf>
    <xf numFmtId="0" fontId="25" fillId="13" borderId="39" xfId="3" applyFont="1" applyBorder="1" applyAlignment="1">
      <alignment horizontal="center" vertical="center"/>
    </xf>
    <xf numFmtId="0" fontId="25" fillId="13" borderId="48" xfId="3" applyFont="1" applyBorder="1" applyAlignment="1">
      <alignment horizontal="center" vertical="center"/>
    </xf>
    <xf numFmtId="0" fontId="25" fillId="13" borderId="0" xfId="3" applyFont="1" applyBorder="1" applyAlignment="1">
      <alignment horizontal="center" vertical="center"/>
    </xf>
    <xf numFmtId="0" fontId="26" fillId="6" borderId="326" xfId="5" applyFont="1" applyFill="1" applyBorder="1" applyAlignment="1">
      <alignment horizontal="center" vertical="center" wrapText="1"/>
    </xf>
    <xf numFmtId="0" fontId="40" fillId="49" borderId="326" xfId="3" applyFont="1" applyFill="1" applyBorder="1">
      <alignment horizontal="center" vertical="center"/>
    </xf>
    <xf numFmtId="0" fontId="26" fillId="6" borderId="326" xfId="5" applyFont="1" applyBorder="1" applyAlignment="1">
      <alignment horizontal="center" vertical="center" wrapText="1"/>
    </xf>
    <xf numFmtId="0" fontId="44" fillId="6" borderId="137" xfId="0" applyFont="1" applyFill="1" applyBorder="1">
      <alignment vertical="center"/>
    </xf>
    <xf numFmtId="0" fontId="44" fillId="6" borderId="0" xfId="0" applyFont="1" applyFill="1" applyBorder="1">
      <alignment vertical="center"/>
    </xf>
    <xf numFmtId="9" fontId="40" fillId="6" borderId="333" xfId="34" applyFont="1" applyBorder="1">
      <alignment horizontal="right" vertical="center"/>
    </xf>
    <xf numFmtId="9" fontId="40" fillId="6" borderId="21" xfId="34" applyFont="1" applyBorder="1">
      <alignment horizontal="right" vertical="center"/>
    </xf>
    <xf numFmtId="3" fontId="40" fillId="14" borderId="36" xfId="20" applyFont="1" applyBorder="1">
      <alignment horizontal="right" vertical="center"/>
      <protection locked="0"/>
    </xf>
    <xf numFmtId="3" fontId="40" fillId="14" borderId="21" xfId="20" applyFont="1" applyBorder="1">
      <alignment horizontal="right" vertical="center"/>
      <protection locked="0"/>
    </xf>
    <xf numFmtId="0" fontId="20" fillId="54" borderId="225" xfId="29" applyFont="1" applyFill="1" applyBorder="1" applyAlignment="1">
      <alignment horizontal="left" vertical="center"/>
    </xf>
    <xf numFmtId="0" fontId="79" fillId="60" borderId="308" xfId="145" applyBorder="1">
      <alignment horizontal="center" vertical="center"/>
    </xf>
    <xf numFmtId="0" fontId="38" fillId="6" borderId="325" xfId="0" applyFont="1" applyBorder="1">
      <alignment vertical="center"/>
    </xf>
    <xf numFmtId="3" fontId="22" fillId="6" borderId="33" xfId="0" applyNumberFormat="1" applyFont="1" applyBorder="1">
      <alignment vertical="center"/>
    </xf>
    <xf numFmtId="3" fontId="22" fillId="6" borderId="30" xfId="0" applyNumberFormat="1" applyFont="1" applyBorder="1">
      <alignment vertical="center"/>
    </xf>
    <xf numFmtId="3" fontId="22" fillId="41" borderId="376" xfId="11" applyNumberFormat="1" applyFont="1" applyBorder="1" applyAlignment="1" applyProtection="1">
      <alignment horizontal="right" vertical="center"/>
      <protection locked="0"/>
    </xf>
    <xf numFmtId="3" fontId="22" fillId="41" borderId="377" xfId="11" applyNumberFormat="1" applyFont="1" applyBorder="1" applyAlignment="1" applyProtection="1">
      <alignment horizontal="right" vertical="center"/>
      <protection locked="0"/>
    </xf>
    <xf numFmtId="0" fontId="0" fillId="6" borderId="333" xfId="0" applyBorder="1">
      <alignment vertical="center"/>
    </xf>
    <xf numFmtId="0" fontId="0" fillId="6" borderId="228" xfId="0" applyBorder="1">
      <alignment vertical="center"/>
    </xf>
    <xf numFmtId="0" fontId="0" fillId="6" borderId="21" xfId="0" applyBorder="1">
      <alignment vertical="center"/>
    </xf>
    <xf numFmtId="0" fontId="0" fillId="6" borderId="57" xfId="0" applyBorder="1">
      <alignment vertical="center"/>
    </xf>
    <xf numFmtId="0" fontId="0" fillId="6" borderId="36" xfId="0" applyBorder="1">
      <alignment vertical="center"/>
    </xf>
    <xf numFmtId="0" fontId="0" fillId="6" borderId="22" xfId="0" applyBorder="1">
      <alignment vertical="center"/>
    </xf>
    <xf numFmtId="0" fontId="0" fillId="6" borderId="58" xfId="0" applyBorder="1">
      <alignment vertical="center"/>
    </xf>
    <xf numFmtId="0" fontId="0" fillId="6" borderId="38" xfId="0" applyFont="1" applyBorder="1">
      <alignment vertical="center"/>
    </xf>
    <xf numFmtId="0" fontId="0" fillId="6" borderId="23" xfId="0" applyFont="1" applyBorder="1">
      <alignment vertical="center"/>
    </xf>
    <xf numFmtId="0" fontId="0" fillId="6" borderId="37" xfId="0" applyFont="1" applyBorder="1">
      <alignment vertical="center"/>
    </xf>
    <xf numFmtId="0" fontId="0" fillId="6" borderId="26" xfId="0" applyFont="1" applyBorder="1">
      <alignment vertical="center"/>
    </xf>
    <xf numFmtId="0" fontId="0" fillId="6" borderId="36" xfId="0" applyFont="1" applyBorder="1">
      <alignment vertical="center"/>
    </xf>
    <xf numFmtId="0" fontId="0" fillId="6" borderId="21" xfId="0" applyFont="1" applyBorder="1">
      <alignment vertical="center"/>
    </xf>
    <xf numFmtId="3" fontId="22" fillId="41" borderId="355" xfId="11" applyFont="1" applyBorder="1" applyAlignment="1" applyProtection="1">
      <alignment horizontal="right" vertical="center"/>
      <protection locked="0"/>
    </xf>
    <xf numFmtId="3" fontId="22" fillId="41" borderId="376" xfId="11" applyFont="1" applyBorder="1" applyAlignment="1" applyProtection="1">
      <alignment horizontal="right" vertical="center"/>
      <protection locked="0"/>
    </xf>
    <xf numFmtId="49" fontId="24" fillId="0" borderId="0" xfId="0" applyNumberFormat="1" applyFont="1" applyFill="1" applyBorder="1" applyAlignment="1" applyProtection="1">
      <alignment vertical="center" wrapText="1"/>
    </xf>
    <xf numFmtId="0" fontId="40" fillId="0" borderId="0" xfId="0" applyFont="1" applyFill="1" applyAlignment="1">
      <alignment horizontal="center"/>
    </xf>
    <xf numFmtId="0" fontId="63" fillId="2" borderId="0" xfId="0" applyFont="1" applyFill="1">
      <alignment vertical="center"/>
    </xf>
    <xf numFmtId="0" fontId="0" fillId="6" borderId="0" xfId="0" applyFont="1" applyFill="1" applyBorder="1" applyAlignment="1" applyProtection="1">
      <alignment horizontal="left" vertical="center" wrapText="1"/>
    </xf>
    <xf numFmtId="0" fontId="38" fillId="6" borderId="326" xfId="0" applyFont="1" applyFill="1" applyBorder="1" applyAlignment="1">
      <alignment horizontal="center" vertical="center" wrapText="1"/>
    </xf>
    <xf numFmtId="0" fontId="38" fillId="6" borderId="327" xfId="0" applyFont="1" applyFill="1" applyBorder="1" applyAlignment="1">
      <alignment horizontal="center" vertical="center" wrapText="1"/>
    </xf>
    <xf numFmtId="0" fontId="38" fillId="0" borderId="326" xfId="0" applyFont="1" applyFill="1" applyBorder="1" applyAlignment="1" applyProtection="1">
      <alignment horizontal="center" vertical="center" wrapText="1"/>
    </xf>
    <xf numFmtId="0" fontId="38" fillId="0" borderId="362" xfId="0" applyFont="1" applyFill="1" applyBorder="1" applyAlignment="1">
      <alignment horizontal="center" vertical="center" wrapText="1"/>
    </xf>
    <xf numFmtId="0" fontId="38" fillId="0" borderId="363"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0" fillId="6" borderId="36"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38" fillId="0" borderId="325" xfId="0" applyFont="1" applyFill="1" applyBorder="1" applyAlignment="1" applyProtection="1">
      <alignment horizontal="center" vertical="center" wrapText="1"/>
    </xf>
    <xf numFmtId="0" fontId="22" fillId="6" borderId="332" xfId="0" applyFont="1" applyFill="1" applyBorder="1" applyAlignment="1">
      <alignment horizontal="left" vertical="center" wrapText="1"/>
    </xf>
    <xf numFmtId="0" fontId="24" fillId="6" borderId="0" xfId="0" applyFont="1" applyFill="1" applyBorder="1" applyAlignment="1" applyProtection="1">
      <alignment horizontal="center" vertical="center" wrapText="1"/>
    </xf>
    <xf numFmtId="0" fontId="36" fillId="6" borderId="336" xfId="0" applyFont="1" applyFill="1" applyBorder="1" applyProtection="1">
      <alignment vertical="center"/>
    </xf>
    <xf numFmtId="0" fontId="36" fillId="6" borderId="336" xfId="0" applyFont="1" applyFill="1" applyBorder="1">
      <alignment vertical="center"/>
    </xf>
    <xf numFmtId="0" fontId="22" fillId="6" borderId="336" xfId="0" applyFont="1" applyFill="1" applyBorder="1" applyAlignment="1" applyProtection="1">
      <alignment horizontal="left"/>
    </xf>
    <xf numFmtId="0" fontId="22" fillId="6" borderId="336" xfId="0" applyFont="1" applyFill="1" applyBorder="1" applyProtection="1">
      <alignment vertical="center"/>
    </xf>
    <xf numFmtId="3" fontId="22" fillId="41" borderId="329" xfId="11" applyNumberFormat="1" applyFont="1" applyBorder="1" applyAlignment="1" applyProtection="1">
      <alignment horizontal="right" vertical="center"/>
      <protection locked="0"/>
    </xf>
    <xf numFmtId="0" fontId="0" fillId="6" borderId="329" xfId="0" applyBorder="1">
      <alignment vertical="center"/>
    </xf>
    <xf numFmtId="3" fontId="22" fillId="41" borderId="331" xfId="11" applyFont="1" applyBorder="1" applyAlignment="1" applyProtection="1">
      <alignment horizontal="right" vertical="center"/>
      <protection locked="0"/>
    </xf>
    <xf numFmtId="3" fontId="22" fillId="41" borderId="329" xfId="11" applyFont="1" applyBorder="1" applyAlignment="1" applyProtection="1">
      <alignment horizontal="right" vertical="center"/>
      <protection locked="0"/>
    </xf>
    <xf numFmtId="0" fontId="36" fillId="6" borderId="336" xfId="0" applyFont="1" applyFill="1" applyBorder="1" applyAlignment="1" applyProtection="1">
      <alignment horizontal="left" vertical="center"/>
    </xf>
    <xf numFmtId="0" fontId="36" fillId="6" borderId="336" xfId="0" applyFont="1" applyFill="1" applyBorder="1" applyAlignment="1" applyProtection="1">
      <alignment vertical="center"/>
    </xf>
    <xf numFmtId="0" fontId="36" fillId="6" borderId="336" xfId="0" applyFont="1" applyFill="1" applyBorder="1" applyAlignment="1">
      <alignment vertical="center"/>
    </xf>
    <xf numFmtId="0" fontId="24" fillId="6" borderId="328" xfId="0" applyFont="1" applyFill="1" applyBorder="1" applyAlignment="1">
      <alignment horizontal="center" vertical="center" wrapText="1"/>
    </xf>
    <xf numFmtId="0" fontId="79" fillId="60" borderId="29" xfId="145" applyBorder="1">
      <alignment horizontal="center" vertical="center"/>
    </xf>
    <xf numFmtId="0" fontId="79" fillId="60" borderId="29" xfId="145" applyBorder="1">
      <alignment horizontal="center" vertical="center"/>
    </xf>
    <xf numFmtId="0" fontId="24" fillId="6" borderId="336" xfId="0" applyFont="1" applyFill="1" applyBorder="1" applyAlignment="1">
      <alignment horizontal="center" wrapText="1"/>
    </xf>
    <xf numFmtId="0" fontId="22" fillId="6" borderId="336" xfId="0" applyFont="1" applyFill="1" applyBorder="1" applyAlignment="1" applyProtection="1">
      <alignment horizontal="left" vertical="center"/>
    </xf>
    <xf numFmtId="0" fontId="24" fillId="6" borderId="326" xfId="0" applyFont="1" applyFill="1" applyBorder="1" applyAlignment="1">
      <alignment horizontal="center" wrapText="1"/>
    </xf>
    <xf numFmtId="3" fontId="22" fillId="13" borderId="333" xfId="3" applyNumberFormat="1" applyFont="1" applyBorder="1">
      <alignment horizontal="center" vertical="center"/>
    </xf>
    <xf numFmtId="0" fontId="20" fillId="6" borderId="110" xfId="0" applyFont="1" applyFill="1" applyBorder="1" applyAlignment="1"/>
    <xf numFmtId="0" fontId="0" fillId="13" borderId="26" xfId="0" applyFont="1" applyFill="1" applyBorder="1" applyProtection="1">
      <alignment vertical="center"/>
    </xf>
    <xf numFmtId="0" fontId="0" fillId="13" borderId="21" xfId="0" applyFont="1" applyFill="1" applyBorder="1" applyProtection="1">
      <alignment vertical="center"/>
    </xf>
    <xf numFmtId="0" fontId="0" fillId="13" borderId="339" xfId="3" applyFont="1" applyBorder="1">
      <alignment horizontal="center" vertical="center"/>
    </xf>
    <xf numFmtId="0" fontId="79" fillId="60" borderId="40" xfId="145" applyBorder="1">
      <alignment horizontal="center" vertical="center"/>
    </xf>
    <xf numFmtId="0" fontId="37" fillId="6" borderId="327" xfId="0" applyFont="1" applyFill="1" applyBorder="1" applyAlignment="1" applyProtection="1"/>
    <xf numFmtId="0" fontId="0" fillId="6" borderId="337" xfId="0" applyFont="1" applyFill="1" applyBorder="1">
      <alignment vertical="center"/>
    </xf>
    <xf numFmtId="0" fontId="20" fillId="6" borderId="247" xfId="4" applyFont="1" applyFill="1" applyBorder="1" applyAlignment="1"/>
    <xf numFmtId="0" fontId="20" fillId="6" borderId="327" xfId="4" applyFont="1" applyFill="1" applyBorder="1" applyAlignment="1"/>
    <xf numFmtId="0" fontId="20" fillId="6" borderId="336" xfId="4" applyFont="1" applyFill="1" applyBorder="1" applyAlignment="1"/>
    <xf numFmtId="0" fontId="29" fillId="6" borderId="12" xfId="116" applyFill="1" applyBorder="1" applyAlignment="1" applyProtection="1"/>
    <xf numFmtId="0" fontId="22" fillId="6" borderId="2" xfId="0" applyFont="1" applyFill="1" applyBorder="1" applyAlignment="1" applyProtection="1">
      <alignment horizontal="left" vertical="center" indent="2"/>
    </xf>
    <xf numFmtId="0" fontId="29" fillId="6" borderId="2" xfId="116" applyFill="1" applyBorder="1" applyAlignment="1" applyProtection="1">
      <alignment horizontal="left"/>
    </xf>
    <xf numFmtId="0" fontId="22" fillId="6" borderId="2" xfId="0" applyFont="1" applyFill="1" applyBorder="1" applyAlignment="1" applyProtection="1">
      <alignment horizontal="left" vertical="center" indent="3"/>
    </xf>
    <xf numFmtId="0" fontId="29" fillId="6" borderId="12" xfId="116" applyFill="1" applyBorder="1" applyAlignment="1" applyProtection="1">
      <alignment vertical="center"/>
    </xf>
    <xf numFmtId="0" fontId="22" fillId="6" borderId="10" xfId="0" applyFont="1" applyFill="1" applyBorder="1" applyProtection="1">
      <alignment vertical="center"/>
    </xf>
    <xf numFmtId="0" fontId="0" fillId="6" borderId="2" xfId="0" applyFill="1" applyBorder="1">
      <alignment vertical="center"/>
    </xf>
    <xf numFmtId="0" fontId="22" fillId="13" borderId="224" xfId="3" applyFont="1" applyBorder="1">
      <alignment horizontal="center" vertical="center"/>
    </xf>
    <xf numFmtId="0" fontId="22" fillId="6" borderId="29" xfId="0" applyFont="1" applyFill="1" applyBorder="1" applyAlignment="1">
      <alignment horizontal="center" vertical="center"/>
    </xf>
    <xf numFmtId="3" fontId="79" fillId="14" borderId="21" xfId="20" applyFont="1">
      <alignment horizontal="right" vertical="center"/>
      <protection locked="0"/>
    </xf>
    <xf numFmtId="3" fontId="79" fillId="41" borderId="21" xfId="11" applyFont="1">
      <alignment horizontal="right" vertical="center"/>
      <protection locked="0"/>
    </xf>
    <xf numFmtId="0" fontId="25" fillId="6" borderId="33" xfId="83" applyFont="1" applyFill="1" applyBorder="1" applyAlignment="1">
      <alignment horizontal="left" vertical="center" wrapText="1" indent="2"/>
    </xf>
    <xf numFmtId="0" fontId="22" fillId="6" borderId="36" xfId="0" applyFont="1" applyFill="1" applyBorder="1" applyAlignment="1">
      <alignment horizontal="left" vertical="center" indent="2"/>
    </xf>
    <xf numFmtId="0" fontId="25" fillId="6" borderId="33" xfId="83" applyFont="1" applyFill="1" applyBorder="1" applyAlignment="1">
      <alignment horizontal="left" vertical="center" indent="1"/>
    </xf>
    <xf numFmtId="0" fontId="25" fillId="6" borderId="30" xfId="83" applyFont="1" applyFill="1" applyBorder="1" applyAlignment="1">
      <alignment horizontal="left" vertical="center" indent="1"/>
    </xf>
    <xf numFmtId="0" fontId="24" fillId="6" borderId="37" xfId="0" applyFont="1" applyFill="1" applyBorder="1" applyAlignment="1">
      <alignment vertical="center"/>
    </xf>
    <xf numFmtId="0" fontId="0" fillId="2" borderId="36" xfId="0" applyFont="1" applyFill="1" applyBorder="1" applyAlignment="1">
      <alignment horizontal="left" vertical="center" indent="2"/>
    </xf>
    <xf numFmtId="0" fontId="22" fillId="2" borderId="33" xfId="0" applyFont="1" applyFill="1" applyBorder="1" applyAlignment="1">
      <alignment horizontal="left" vertical="center" indent="1"/>
    </xf>
    <xf numFmtId="0" fontId="22" fillId="2" borderId="36" xfId="0" applyFont="1" applyFill="1" applyBorder="1" applyAlignment="1">
      <alignment horizontal="left" vertical="center" indent="1"/>
    </xf>
    <xf numFmtId="0" fontId="0" fillId="2" borderId="36" xfId="0" applyFont="1" applyFill="1" applyBorder="1" applyAlignment="1">
      <alignment horizontal="left" vertical="center" wrapText="1"/>
    </xf>
    <xf numFmtId="0" fontId="20" fillId="6" borderId="352" xfId="0" applyFont="1" applyFill="1" applyBorder="1" applyAlignment="1"/>
    <xf numFmtId="0" fontId="0" fillId="6" borderId="337" xfId="0" applyFill="1" applyBorder="1">
      <alignment vertical="center"/>
    </xf>
    <xf numFmtId="0" fontId="20" fillId="6" borderId="352" xfId="4" applyFill="1" applyBorder="1" applyAlignment="1" applyProtection="1">
      <alignment vertical="center"/>
    </xf>
    <xf numFmtId="0" fontId="0" fillId="6" borderId="327" xfId="0" applyFill="1" applyBorder="1" applyAlignment="1">
      <alignment vertical="center"/>
    </xf>
    <xf numFmtId="0" fontId="0" fillId="6" borderId="337" xfId="0" applyFill="1" applyBorder="1" applyAlignment="1">
      <alignment vertical="center"/>
    </xf>
    <xf numFmtId="0" fontId="0" fillId="6" borderId="157" xfId="0" applyFill="1" applyBorder="1" applyAlignment="1">
      <alignment vertical="center"/>
    </xf>
    <xf numFmtId="0" fontId="0" fillId="15" borderId="33" xfId="56" applyNumberFormat="1" applyFont="1" applyBorder="1" applyAlignment="1">
      <alignment horizontal="center" vertical="center"/>
    </xf>
    <xf numFmtId="0" fontId="24" fillId="6" borderId="137" xfId="0" applyFont="1" applyFill="1" applyBorder="1" applyAlignment="1" applyProtection="1">
      <alignment vertical="center" wrapText="1"/>
    </xf>
    <xf numFmtId="0" fontId="0" fillId="6" borderId="333" xfId="0" applyFont="1" applyBorder="1">
      <alignment vertical="center"/>
    </xf>
    <xf numFmtId="0" fontId="40" fillId="6" borderId="326" xfId="0" applyFont="1" applyFill="1" applyBorder="1">
      <alignment vertical="center"/>
    </xf>
    <xf numFmtId="0" fontId="25" fillId="6" borderId="0" xfId="0" applyFont="1" applyFill="1" applyBorder="1" applyAlignment="1" applyProtection="1">
      <alignment horizontal="left" vertical="center" wrapText="1"/>
    </xf>
    <xf numFmtId="0" fontId="40" fillId="6" borderId="36" xfId="0" applyFont="1" applyBorder="1">
      <alignment vertical="center"/>
    </xf>
    <xf numFmtId="0" fontId="22" fillId="13" borderId="0" xfId="3" applyFont="1" applyBorder="1">
      <alignment horizontal="center" vertical="center"/>
    </xf>
    <xf numFmtId="0" fontId="0" fillId="13" borderId="336" xfId="3" applyFont="1" applyBorder="1">
      <alignment horizontal="center" vertical="center"/>
    </xf>
    <xf numFmtId="0" fontId="0" fillId="13" borderId="224" xfId="3" applyFont="1" applyBorder="1">
      <alignment horizontal="center" vertical="center"/>
    </xf>
    <xf numFmtId="0" fontId="0" fillId="2" borderId="330" xfId="0" applyFont="1" applyFill="1" applyBorder="1" applyAlignment="1">
      <alignment vertical="center"/>
    </xf>
    <xf numFmtId="0" fontId="0" fillId="2" borderId="30" xfId="0" applyFont="1" applyFill="1" applyBorder="1" applyAlignment="1">
      <alignment horizontal="left" vertical="center"/>
    </xf>
    <xf numFmtId="3" fontId="0" fillId="6" borderId="29" xfId="30" applyFont="1" applyBorder="1">
      <alignment horizontal="right" vertical="center"/>
    </xf>
    <xf numFmtId="3" fontId="0" fillId="6" borderId="39" xfId="30" applyFont="1" applyBorder="1">
      <alignment horizontal="right" vertical="center"/>
    </xf>
    <xf numFmtId="10" fontId="0" fillId="6" borderId="30" xfId="33" applyFont="1" applyBorder="1">
      <alignment horizontal="right" vertical="center"/>
    </xf>
    <xf numFmtId="0" fontId="70" fillId="6" borderId="327" xfId="0" applyFont="1" applyBorder="1" applyAlignment="1">
      <alignment horizontal="center" vertical="center" wrapText="1"/>
    </xf>
    <xf numFmtId="3" fontId="69" fillId="14" borderId="227" xfId="20" applyFont="1" applyBorder="1">
      <alignment horizontal="right" vertical="center"/>
      <protection locked="0"/>
    </xf>
    <xf numFmtId="3" fontId="69" fillId="14" borderId="36" xfId="20" applyFont="1" applyBorder="1">
      <alignment horizontal="right" vertical="center"/>
      <protection locked="0"/>
    </xf>
    <xf numFmtId="3" fontId="69" fillId="14" borderId="326" xfId="20" applyFont="1" applyBorder="1">
      <alignment horizontal="right" vertical="center"/>
      <protection locked="0"/>
    </xf>
    <xf numFmtId="3" fontId="40" fillId="43" borderId="154" xfId="6" applyFont="1" applyBorder="1" applyAlignment="1" applyProtection="1">
      <alignment vertical="center"/>
    </xf>
    <xf numFmtId="3" fontId="69" fillId="14" borderId="330" xfId="20" applyFont="1" applyBorder="1">
      <alignment horizontal="right" vertical="center"/>
      <protection locked="0"/>
    </xf>
    <xf numFmtId="3" fontId="69" fillId="14" borderId="29" xfId="20" applyFont="1" applyBorder="1">
      <alignment horizontal="right" vertical="center"/>
      <protection locked="0"/>
    </xf>
    <xf numFmtId="3" fontId="69" fillId="14" borderId="30"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0" fillId="51" borderId="0" xfId="0" applyFont="1" applyFill="1" applyBorder="1" applyAlignment="1">
      <alignment vertical="center"/>
    </xf>
    <xf numFmtId="0" fontId="0" fillId="51" borderId="0" xfId="0" applyFont="1" applyFill="1" applyBorder="1">
      <alignment vertical="center"/>
    </xf>
    <xf numFmtId="0" fontId="0" fillId="51" borderId="240" xfId="0" applyFont="1" applyFill="1" applyBorder="1" applyAlignment="1">
      <alignment vertical="center"/>
    </xf>
    <xf numFmtId="0" fontId="25" fillId="51" borderId="336" xfId="0" applyFont="1" applyFill="1" applyBorder="1" applyAlignment="1" applyProtection="1">
      <alignment vertical="center"/>
    </xf>
    <xf numFmtId="0" fontId="0" fillId="51" borderId="336" xfId="0" applyFont="1" applyFill="1" applyBorder="1" applyAlignment="1">
      <alignment vertical="center"/>
    </xf>
    <xf numFmtId="0" fontId="0" fillId="51" borderId="137" xfId="0" applyFont="1" applyFill="1" applyBorder="1">
      <alignment vertical="center"/>
    </xf>
    <xf numFmtId="0" fontId="25" fillId="6" borderId="29" xfId="0" applyFont="1" applyFill="1" applyBorder="1" applyAlignment="1">
      <alignment horizontal="left" indent="1"/>
    </xf>
    <xf numFmtId="0" fontId="29" fillId="6" borderId="340" xfId="0" applyFont="1" applyFill="1" applyBorder="1" applyAlignment="1" applyProtection="1">
      <alignment horizontal="left" vertical="center"/>
    </xf>
    <xf numFmtId="0" fontId="29" fillId="51" borderId="340" xfId="116" applyFont="1" applyFill="1" applyBorder="1" applyAlignment="1">
      <alignment vertical="center"/>
    </xf>
    <xf numFmtId="0" fontId="29" fillId="6" borderId="336" xfId="0" applyFont="1" applyFill="1" applyBorder="1" applyAlignment="1" applyProtection="1">
      <alignment horizontal="left" vertical="center"/>
    </xf>
    <xf numFmtId="3" fontId="55" fillId="41" borderId="21" xfId="11" applyFont="1" applyBorder="1">
      <alignment horizontal="right" vertical="center"/>
      <protection locked="0"/>
    </xf>
    <xf numFmtId="9" fontId="40" fillId="43" borderId="21" xfId="8" applyFont="1" applyBorder="1">
      <alignment horizontal="right" vertical="center"/>
    </xf>
    <xf numFmtId="0" fontId="0" fillId="6" borderId="336" xfId="0" applyFont="1" applyBorder="1">
      <alignment vertical="center"/>
    </xf>
    <xf numFmtId="0" fontId="25" fillId="0" borderId="327" xfId="0" applyFont="1" applyFill="1" applyBorder="1" applyAlignment="1">
      <alignment horizontal="left"/>
    </xf>
    <xf numFmtId="0" fontId="29" fillId="6" borderId="340" xfId="116" applyFont="1" applyFill="1" applyBorder="1" applyAlignment="1">
      <alignment vertical="center"/>
    </xf>
    <xf numFmtId="0" fontId="24" fillId="6" borderId="327" xfId="0" applyFont="1" applyFill="1" applyBorder="1" applyAlignment="1">
      <alignment horizontal="left"/>
    </xf>
    <xf numFmtId="0" fontId="40" fillId="6" borderId="328" xfId="0" applyFont="1" applyFill="1" applyBorder="1">
      <alignment vertical="center"/>
    </xf>
    <xf numFmtId="0" fontId="40" fillId="6" borderId="325" xfId="0" applyFont="1" applyFill="1" applyBorder="1">
      <alignment vertical="center"/>
    </xf>
    <xf numFmtId="3" fontId="40" fillId="13" borderId="22" xfId="3" applyNumberFormat="1" applyFont="1" applyBorder="1">
      <alignment horizontal="center" vertical="center"/>
    </xf>
    <xf numFmtId="0" fontId="44" fillId="6" borderId="240" xfId="0" applyFont="1" applyFill="1" applyBorder="1">
      <alignment vertical="center"/>
    </xf>
    <xf numFmtId="0" fontId="85" fillId="6" borderId="240" xfId="0" applyFont="1" applyFill="1" applyBorder="1">
      <alignment vertical="center"/>
    </xf>
    <xf numFmtId="0" fontId="0" fillId="6" borderId="341" xfId="0" applyFont="1" applyBorder="1">
      <alignment vertical="center"/>
    </xf>
    <xf numFmtId="0" fontId="0" fillId="6" borderId="316" xfId="0" applyFont="1" applyBorder="1">
      <alignment vertical="center"/>
    </xf>
    <xf numFmtId="0" fontId="40" fillId="6" borderId="240" xfId="0" applyFont="1" applyBorder="1" applyAlignment="1">
      <alignment vertical="center"/>
    </xf>
    <xf numFmtId="0" fontId="0" fillId="6" borderId="240" xfId="0" applyFont="1" applyBorder="1" applyAlignment="1">
      <alignment vertical="center"/>
    </xf>
    <xf numFmtId="0" fontId="24" fillId="6" borderId="325" xfId="5" applyFont="1" applyBorder="1">
      <alignment horizontal="center" wrapText="1"/>
    </xf>
    <xf numFmtId="49" fontId="0" fillId="41" borderId="29" xfId="19" applyFont="1" applyBorder="1" applyAlignment="1" applyProtection="1">
      <alignment horizontal="center" vertical="center"/>
      <protection locked="0"/>
    </xf>
    <xf numFmtId="0" fontId="18" fillId="6" borderId="0" xfId="83" applyFill="1" applyBorder="1" applyAlignment="1">
      <alignment vertical="center" wrapText="1"/>
    </xf>
    <xf numFmtId="3" fontId="22" fillId="41" borderId="227" xfId="11" applyFont="1" applyBorder="1" applyAlignment="1" applyProtection="1">
      <alignment horizontal="right" vertical="center"/>
      <protection locked="0"/>
    </xf>
    <xf numFmtId="173" fontId="22" fillId="6" borderId="227" xfId="35" applyFont="1" applyBorder="1">
      <alignment horizontal="center" vertical="center" wrapText="1"/>
    </xf>
    <xf numFmtId="173" fontId="22" fillId="6" borderId="36" xfId="35" applyFont="1" applyBorder="1">
      <alignment horizontal="center" vertical="center" wrapText="1"/>
    </xf>
    <xf numFmtId="173" fontId="22" fillId="6" borderId="33" xfId="35" applyFont="1" applyBorder="1">
      <alignment horizontal="center" vertical="center" wrapText="1"/>
    </xf>
    <xf numFmtId="0" fontId="0" fillId="6" borderId="377" xfId="0" applyFont="1" applyFill="1" applyBorder="1" applyAlignment="1" applyProtection="1">
      <alignment horizontal="left" vertical="center"/>
    </xf>
    <xf numFmtId="0" fontId="22" fillId="6" borderId="217" xfId="0" applyFont="1" applyFill="1" applyBorder="1" applyAlignment="1" applyProtection="1">
      <alignment horizontal="left" vertical="center"/>
    </xf>
    <xf numFmtId="0" fontId="0" fillId="6" borderId="137" xfId="0" applyFont="1" applyFill="1" applyBorder="1" applyAlignment="1" applyProtection="1">
      <alignment horizontal="left" vertical="center"/>
    </xf>
    <xf numFmtId="0" fontId="0" fillId="6" borderId="217" xfId="0" applyFont="1" applyFill="1" applyBorder="1" applyAlignment="1" applyProtection="1">
      <alignment horizontal="left" vertical="center"/>
    </xf>
    <xf numFmtId="0" fontId="40" fillId="6" borderId="217" xfId="0" applyFont="1" applyFill="1" applyBorder="1" applyAlignment="1" applyProtection="1">
      <alignment horizontal="left" vertical="center"/>
    </xf>
    <xf numFmtId="0" fontId="40" fillId="6" borderId="137" xfId="0" applyFont="1" applyBorder="1">
      <alignment vertical="center"/>
    </xf>
    <xf numFmtId="0" fontId="0" fillId="13" borderId="328" xfId="3" applyFont="1" applyBorder="1">
      <alignment horizontal="center" vertical="center"/>
    </xf>
    <xf numFmtId="0" fontId="0" fillId="13" borderId="325" xfId="3" applyFont="1" applyBorder="1">
      <alignment horizontal="center" vertical="center"/>
    </xf>
    <xf numFmtId="0" fontId="0" fillId="13" borderId="326" xfId="3" applyFont="1" applyBorder="1">
      <alignment horizontal="center" vertical="center"/>
    </xf>
    <xf numFmtId="0" fontId="0" fillId="13" borderId="53" xfId="3" applyFont="1" applyBorder="1">
      <alignment horizontal="center" vertical="center"/>
    </xf>
    <xf numFmtId="0" fontId="0" fillId="13" borderId="47" xfId="3" applyFont="1" applyBorder="1">
      <alignment horizontal="center" vertical="center"/>
    </xf>
    <xf numFmtId="0" fontId="0" fillId="6" borderId="325" xfId="0" applyFont="1" applyBorder="1" applyAlignment="1">
      <alignment horizontal="center"/>
    </xf>
    <xf numFmtId="0" fontId="0" fillId="6" borderId="326" xfId="0" applyFont="1" applyBorder="1" applyAlignment="1">
      <alignment horizontal="center" wrapText="1"/>
    </xf>
    <xf numFmtId="173" fontId="22" fillId="6" borderId="30" xfId="35" applyFont="1" applyBorder="1">
      <alignment horizontal="center" vertical="center" wrapText="1"/>
    </xf>
    <xf numFmtId="3" fontId="22" fillId="13" borderId="30" xfId="3" applyNumberFormat="1" applyFont="1" applyBorder="1">
      <alignment horizontal="center" vertical="center"/>
    </xf>
    <xf numFmtId="3" fontId="22" fillId="13" borderId="218" xfId="3" applyNumberFormat="1" applyFont="1" applyBorder="1">
      <alignment horizontal="center" vertical="center"/>
    </xf>
    <xf numFmtId="3" fontId="40" fillId="13" borderId="57" xfId="3" applyNumberFormat="1" applyFont="1" applyBorder="1">
      <alignment horizontal="center" vertical="center"/>
    </xf>
    <xf numFmtId="3" fontId="22" fillId="13" borderId="61" xfId="3" applyNumberFormat="1" applyFont="1" applyBorder="1">
      <alignment horizontal="center" vertical="center"/>
    </xf>
    <xf numFmtId="3" fontId="40" fillId="13" borderId="58" xfId="3" applyNumberFormat="1" applyFont="1" applyBorder="1">
      <alignment horizontal="center" vertical="center"/>
    </xf>
    <xf numFmtId="3" fontId="22" fillId="13" borderId="58" xfId="3" applyNumberFormat="1" applyFont="1" applyBorder="1">
      <alignment horizontal="center" vertical="center"/>
    </xf>
    <xf numFmtId="3" fontId="22" fillId="13" borderId="178" xfId="3" applyNumberFormat="1" applyFont="1" applyBorder="1">
      <alignment horizontal="center" vertical="center"/>
    </xf>
    <xf numFmtId="3" fontId="22" fillId="13" borderId="141" xfId="3" applyNumberFormat="1" applyFont="1" applyBorder="1">
      <alignment horizontal="center" vertical="center"/>
    </xf>
    <xf numFmtId="3" fontId="22" fillId="13" borderId="179" xfId="3" applyNumberFormat="1" applyFont="1" applyBorder="1">
      <alignment horizontal="center" vertical="center"/>
    </xf>
    <xf numFmtId="3" fontId="22" fillId="13" borderId="356" xfId="3" applyNumberFormat="1" applyFont="1" applyBorder="1">
      <alignment horizontal="center" vertical="center"/>
    </xf>
    <xf numFmtId="3" fontId="22" fillId="13" borderId="200" xfId="3" applyNumberFormat="1" applyFont="1" applyBorder="1">
      <alignment horizontal="center" vertical="center"/>
    </xf>
    <xf numFmtId="3" fontId="22" fillId="13" borderId="201" xfId="3" applyNumberFormat="1" applyFont="1" applyBorder="1">
      <alignment horizontal="center" vertical="center"/>
    </xf>
    <xf numFmtId="3" fontId="22" fillId="13" borderId="192" xfId="3" applyNumberFormat="1" applyFont="1" applyBorder="1">
      <alignment horizontal="center" vertical="center"/>
    </xf>
    <xf numFmtId="3" fontId="22" fillId="13" borderId="203" xfId="3" applyNumberFormat="1" applyFont="1" applyBorder="1">
      <alignment horizontal="center" vertical="center"/>
    </xf>
    <xf numFmtId="3" fontId="22" fillId="13" borderId="71" xfId="3" applyNumberFormat="1" applyFont="1" applyBorder="1">
      <alignment horizontal="center" vertical="center"/>
    </xf>
    <xf numFmtId="3" fontId="22" fillId="13" borderId="254" xfId="3" applyNumberFormat="1" applyFont="1" applyBorder="1">
      <alignment horizontal="center" vertical="center"/>
    </xf>
    <xf numFmtId="3" fontId="22" fillId="13" borderId="310" xfId="3" applyNumberFormat="1" applyFont="1" applyBorder="1">
      <alignment horizontal="center" vertical="center"/>
    </xf>
    <xf numFmtId="3" fontId="40" fillId="13" borderId="26" xfId="3" applyNumberFormat="1" applyFont="1" applyBorder="1">
      <alignment horizontal="center" vertical="center"/>
    </xf>
    <xf numFmtId="3" fontId="0" fillId="14" borderId="21" xfId="20" applyFont="1">
      <alignment horizontal="right" vertical="center"/>
      <protection locked="0"/>
    </xf>
    <xf numFmtId="0" fontId="0" fillId="6" borderId="227" xfId="0" applyBorder="1">
      <alignment vertical="center"/>
    </xf>
    <xf numFmtId="3" fontId="22" fillId="6" borderId="228" xfId="30" applyFont="1" applyBorder="1">
      <alignment horizontal="right" vertical="center"/>
    </xf>
    <xf numFmtId="3" fontId="22" fillId="6" borderId="58" xfId="30" applyFont="1" applyBorder="1">
      <alignment horizontal="right" vertical="center"/>
    </xf>
    <xf numFmtId="0" fontId="0" fillId="13" borderId="227" xfId="3" applyFont="1" applyBorder="1">
      <alignment horizontal="center" vertical="center"/>
    </xf>
    <xf numFmtId="3" fontId="0" fillId="6" borderId="227" xfId="0" applyNumberFormat="1" applyFont="1" applyFill="1" applyBorder="1" applyAlignment="1" applyProtection="1">
      <alignment horizontal="center" vertical="center"/>
    </xf>
    <xf numFmtId="3" fontId="0" fillId="6" borderId="36" xfId="0" applyNumberFormat="1" applyFont="1" applyFill="1" applyBorder="1" applyAlignment="1" applyProtection="1">
      <alignment horizontal="center" vertical="center"/>
    </xf>
    <xf numFmtId="3" fontId="0" fillId="6" borderId="33" xfId="0" applyNumberFormat="1" applyFont="1" applyFill="1" applyBorder="1" applyAlignment="1" applyProtection="1">
      <alignment horizontal="center" vertical="center"/>
    </xf>
    <xf numFmtId="3" fontId="24" fillId="6" borderId="325" xfId="30" applyFont="1" applyBorder="1">
      <alignment horizontal="right" vertical="center"/>
    </xf>
    <xf numFmtId="3" fontId="24" fillId="6" borderId="326" xfId="30" applyFont="1" applyBorder="1">
      <alignment horizontal="right" vertical="center"/>
    </xf>
    <xf numFmtId="3" fontId="22" fillId="41" borderId="378" xfId="11" applyNumberFormat="1" applyFont="1" applyBorder="1" applyAlignment="1" applyProtection="1">
      <alignment horizontal="right" vertical="center"/>
      <protection locked="0"/>
    </xf>
    <xf numFmtId="3" fontId="22" fillId="41" borderId="379" xfId="11" applyNumberFormat="1" applyFont="1" applyBorder="1" applyAlignment="1" applyProtection="1">
      <alignment horizontal="right" vertical="center"/>
      <protection locked="0"/>
    </xf>
    <xf numFmtId="3" fontId="22" fillId="6" borderId="254" xfId="30" applyFont="1" applyBorder="1">
      <alignment horizontal="right" vertical="center"/>
    </xf>
    <xf numFmtId="0" fontId="0" fillId="6" borderId="26" xfId="0" applyFont="1" applyFill="1" applyBorder="1" applyAlignment="1" applyProtection="1">
      <alignment vertical="center"/>
    </xf>
    <xf numFmtId="0" fontId="40" fillId="6" borderId="0" xfId="0" applyFont="1" applyFill="1" applyBorder="1">
      <alignment vertical="center"/>
    </xf>
    <xf numFmtId="0" fontId="18" fillId="13" borderId="29" xfId="3" applyFont="1" applyBorder="1">
      <alignment horizontal="center" vertical="center"/>
    </xf>
    <xf numFmtId="3" fontId="40" fillId="6" borderId="27" xfId="30" applyFont="1" applyBorder="1">
      <alignment horizontal="right" vertical="center"/>
    </xf>
    <xf numFmtId="3" fontId="22" fillId="6" borderId="329" xfId="30" applyFont="1" applyBorder="1">
      <alignment horizontal="right" vertical="center"/>
    </xf>
    <xf numFmtId="3" fontId="22" fillId="41" borderId="380" xfId="11" applyFont="1" applyBorder="1" applyAlignment="1" applyProtection="1">
      <alignment horizontal="right" vertical="center"/>
      <protection locked="0"/>
    </xf>
    <xf numFmtId="3" fontId="22" fillId="14" borderId="333" xfId="20" applyFont="1" applyBorder="1">
      <alignment horizontal="right" vertical="center"/>
      <protection locked="0"/>
    </xf>
    <xf numFmtId="0" fontId="24" fillId="6" borderId="325" xfId="5" applyFont="1" applyBorder="1">
      <alignment horizontal="center" wrapText="1"/>
    </xf>
    <xf numFmtId="0" fontId="68" fillId="6" borderId="339" xfId="83" applyFont="1" applyFill="1" applyBorder="1" applyAlignment="1">
      <alignment horizontal="center" vertical="center" wrapText="1"/>
    </xf>
    <xf numFmtId="0" fontId="38" fillId="6" borderId="326" xfId="0" applyFont="1" applyFill="1" applyBorder="1" applyAlignment="1" applyProtection="1">
      <alignment horizontal="center" vertical="center" wrapText="1"/>
    </xf>
    <xf numFmtId="0" fontId="38" fillId="6" borderId="224" xfId="0" applyFont="1" applyFill="1" applyBorder="1" applyAlignment="1" applyProtection="1">
      <alignment horizontal="center" vertical="center" wrapText="1"/>
    </xf>
    <xf numFmtId="0" fontId="0" fillId="6" borderId="235" xfId="0" applyFill="1" applyBorder="1">
      <alignment vertical="center"/>
    </xf>
    <xf numFmtId="0" fontId="38" fillId="6" borderId="328" xfId="0" applyFont="1" applyFill="1" applyBorder="1" applyAlignment="1" applyProtection="1">
      <alignment horizontal="center" vertical="center" wrapText="1"/>
    </xf>
    <xf numFmtId="0" fontId="40" fillId="6" borderId="325" xfId="0" applyFont="1" applyFill="1" applyBorder="1" applyAlignment="1" applyProtection="1">
      <alignment horizontal="center" vertical="center" wrapText="1"/>
    </xf>
    <xf numFmtId="0" fontId="40" fillId="6" borderId="369" xfId="0" applyFont="1" applyFill="1" applyBorder="1" applyAlignment="1" applyProtection="1">
      <alignment horizontal="center" vertical="center" wrapText="1"/>
    </xf>
    <xf numFmtId="0" fontId="38" fillId="6" borderId="368" xfId="0" applyFont="1" applyFill="1" applyBorder="1" applyAlignment="1" applyProtection="1">
      <alignment horizontal="center" vertical="center" wrapText="1"/>
    </xf>
    <xf numFmtId="0" fontId="40" fillId="6" borderId="326" xfId="0" applyFont="1" applyFill="1" applyBorder="1" applyAlignment="1" applyProtection="1">
      <alignment horizontal="center" vertical="center" wrapText="1"/>
    </xf>
    <xf numFmtId="0" fontId="38" fillId="6" borderId="369" xfId="0" applyFont="1" applyFill="1" applyBorder="1" applyAlignment="1" applyProtection="1">
      <alignment horizontal="center" vertical="center" wrapText="1"/>
    </xf>
    <xf numFmtId="0" fontId="38" fillId="6" borderId="142" xfId="0" applyFont="1" applyFill="1" applyBorder="1" applyAlignment="1" applyProtection="1">
      <alignment horizontal="center" vertical="center"/>
    </xf>
    <xf numFmtId="0" fontId="38" fillId="6" borderId="303" xfId="0" applyFont="1" applyFill="1" applyBorder="1" applyAlignment="1" applyProtection="1">
      <alignment horizontal="center" vertical="center" wrapText="1"/>
    </xf>
    <xf numFmtId="0" fontId="38" fillId="6" borderId="200" xfId="0" applyFont="1" applyFill="1" applyBorder="1" applyAlignment="1" applyProtection="1">
      <alignment horizontal="center" vertical="center" wrapText="1"/>
    </xf>
    <xf numFmtId="0" fontId="38" fillId="6" borderId="209" xfId="0" applyFont="1" applyFill="1" applyBorder="1" applyAlignment="1" applyProtection="1">
      <alignment horizontal="center" vertical="center" wrapText="1"/>
    </xf>
    <xf numFmtId="0" fontId="38" fillId="6" borderId="254" xfId="0" applyFont="1" applyFill="1" applyBorder="1" applyAlignment="1" applyProtection="1">
      <alignment horizontal="center" vertical="center" wrapText="1"/>
    </xf>
    <xf numFmtId="0" fontId="40" fillId="6" borderId="145" xfId="0" applyFont="1" applyFill="1" applyBorder="1">
      <alignment vertical="center"/>
    </xf>
    <xf numFmtId="3" fontId="38" fillId="47" borderId="249" xfId="0" applyNumberFormat="1" applyFont="1" applyFill="1" applyBorder="1" applyAlignment="1">
      <alignment horizontal="left" vertical="center"/>
    </xf>
    <xf numFmtId="3" fontId="38" fillId="47" borderId="382" xfId="0" applyNumberFormat="1" applyFont="1" applyFill="1" applyBorder="1" applyAlignment="1">
      <alignment horizontal="left" vertical="center"/>
    </xf>
    <xf numFmtId="0" fontId="0" fillId="6" borderId="36" xfId="0" applyFont="1" applyFill="1" applyBorder="1" applyAlignment="1" applyProtection="1">
      <alignment horizontal="left" vertical="center" wrapText="1"/>
    </xf>
    <xf numFmtId="170" fontId="24" fillId="6" borderId="145" xfId="143" applyFont="1" applyFill="1" applyBorder="1">
      <alignment vertical="center"/>
    </xf>
    <xf numFmtId="0" fontId="24" fillId="6" borderId="145" xfId="0" applyFont="1" applyFill="1" applyBorder="1">
      <alignment vertical="center"/>
    </xf>
    <xf numFmtId="0" fontId="0" fillId="6" borderId="145" xfId="0" applyFont="1" applyBorder="1">
      <alignment vertical="center"/>
    </xf>
    <xf numFmtId="0" fontId="24" fillId="6" borderId="145" xfId="0" applyFont="1" applyFill="1" applyBorder="1" applyAlignment="1" applyProtection="1">
      <alignment horizontal="left" vertical="center"/>
    </xf>
    <xf numFmtId="0" fontId="73" fillId="6" borderId="145" xfId="0" applyFont="1" applyFill="1" applyBorder="1" applyAlignment="1">
      <alignment vertical="top" wrapText="1"/>
    </xf>
    <xf numFmtId="0" fontId="0" fillId="6" borderId="145" xfId="0" applyFont="1" applyFill="1" applyBorder="1" applyAlignment="1"/>
    <xf numFmtId="0" fontId="25" fillId="0" borderId="145" xfId="0" applyFont="1" applyFill="1" applyBorder="1" applyAlignment="1">
      <alignment horizontal="left" indent="2"/>
    </xf>
    <xf numFmtId="0" fontId="38" fillId="6" borderId="145" xfId="0" applyFont="1" applyFill="1" applyBorder="1" applyAlignment="1">
      <alignment horizontal="center" vertical="center"/>
    </xf>
    <xf numFmtId="0" fontId="0" fillId="6" borderId="329" xfId="0" applyFont="1" applyBorder="1">
      <alignment vertical="center"/>
    </xf>
    <xf numFmtId="0" fontId="0" fillId="6" borderId="381" xfId="0" applyFont="1" applyFill="1" applyBorder="1">
      <alignment vertical="center"/>
    </xf>
    <xf numFmtId="0" fontId="0" fillId="51" borderId="381" xfId="0" applyFont="1" applyFill="1" applyBorder="1">
      <alignment vertical="center"/>
    </xf>
    <xf numFmtId="0" fontId="0" fillId="6" borderId="145" xfId="0" applyFont="1" applyBorder="1" applyAlignment="1">
      <alignment horizontal="left" vertical="center" indent="1"/>
    </xf>
    <xf numFmtId="0" fontId="0" fillId="6" borderId="0" xfId="0">
      <alignment vertical="center"/>
    </xf>
    <xf numFmtId="0" fontId="24" fillId="6" borderId="0" xfId="0" applyFont="1" applyFill="1" applyBorder="1" applyAlignment="1" applyProtection="1">
      <alignment horizontal="left" vertical="center" wrapText="1"/>
    </xf>
    <xf numFmtId="0" fontId="0" fillId="15" borderId="26" xfId="55" applyFont="1" applyBorder="1">
      <alignment horizontal="center" vertical="center" wrapText="1"/>
    </xf>
    <xf numFmtId="0" fontId="0" fillId="15" borderId="346" xfId="55" applyFont="1" applyBorder="1">
      <alignment horizontal="center" vertical="center" wrapText="1"/>
    </xf>
    <xf numFmtId="0" fontId="0" fillId="15" borderId="38" xfId="55" applyFont="1" applyBorder="1">
      <alignment horizontal="center" vertical="center" wrapText="1"/>
    </xf>
    <xf numFmtId="0" fontId="0" fillId="15" borderId="348" xfId="55" applyFont="1" applyBorder="1">
      <alignment horizontal="center" vertical="center" wrapText="1"/>
    </xf>
    <xf numFmtId="0" fontId="0" fillId="15" borderId="383" xfId="55" applyFont="1" applyBorder="1">
      <alignment horizontal="center" vertical="center" wrapText="1"/>
    </xf>
    <xf numFmtId="0" fontId="0" fillId="15" borderId="331" xfId="55" applyFont="1" applyBorder="1">
      <alignment horizontal="center" vertical="center" wrapText="1"/>
    </xf>
    <xf numFmtId="0" fontId="0" fillId="15" borderId="384" xfId="55" applyFont="1" applyBorder="1">
      <alignment horizontal="center" vertical="center" wrapText="1"/>
    </xf>
    <xf numFmtId="0" fontId="40" fillId="13" borderId="40" xfId="3" applyFont="1" applyBorder="1">
      <alignment horizontal="center" vertical="center"/>
    </xf>
    <xf numFmtId="0" fontId="40" fillId="13" borderId="22" xfId="3" applyFont="1" applyBorder="1">
      <alignment horizontal="center" vertical="center"/>
    </xf>
    <xf numFmtId="0" fontId="24" fillId="13" borderId="254" xfId="3" applyFont="1" applyBorder="1">
      <alignment horizontal="center" vertical="center"/>
    </xf>
    <xf numFmtId="0" fontId="38" fillId="13" borderId="339" xfId="3" applyFont="1" applyBorder="1">
      <alignment horizontal="center" vertical="center"/>
    </xf>
    <xf numFmtId="0" fontId="38" fillId="13" borderId="47" xfId="3" applyFont="1" applyBorder="1">
      <alignment horizontal="center" vertical="center"/>
    </xf>
    <xf numFmtId="0" fontId="79" fillId="13" borderId="41" xfId="3" applyFont="1" applyBorder="1">
      <alignment horizontal="center" vertical="center"/>
    </xf>
    <xf numFmtId="3" fontId="44" fillId="13" borderId="21" xfId="3" applyNumberFormat="1" applyFont="1" applyBorder="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08" xfId="0" applyFont="1" applyFill="1" applyBorder="1" applyAlignment="1" applyProtection="1">
      <alignment horizontal="center" vertical="center" wrapText="1"/>
    </xf>
    <xf numFmtId="0" fontId="24" fillId="6" borderId="254"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25" xfId="0" applyFont="1" applyFill="1" applyBorder="1" applyAlignment="1" applyProtection="1">
      <alignment horizontal="center" vertical="center" wrapText="1"/>
    </xf>
    <xf numFmtId="0" fontId="24" fillId="6" borderId="29" xfId="0" applyFont="1" applyFill="1" applyBorder="1" applyAlignment="1" applyProtection="1">
      <alignment horizontal="left" vertical="center" wrapText="1"/>
    </xf>
    <xf numFmtId="0" fontId="24" fillId="6" borderId="328" xfId="0" applyFont="1" applyFill="1" applyBorder="1" applyAlignment="1">
      <alignment horizontal="center" vertical="center" wrapText="1"/>
    </xf>
    <xf numFmtId="0" fontId="18" fillId="0" borderId="29" xfId="83" applyFill="1" applyBorder="1" applyAlignment="1">
      <alignment horizontal="left" indent="1"/>
    </xf>
    <xf numFmtId="0" fontId="24" fillId="0" borderId="330" xfId="0" applyFont="1" applyFill="1" applyBorder="1" applyAlignment="1" applyProtection="1">
      <alignment horizontal="left" vertical="center" indent="1"/>
    </xf>
    <xf numFmtId="3" fontId="40" fillId="14" borderId="333" xfId="20" applyFont="1" applyBorder="1">
      <alignment horizontal="right" vertical="center"/>
      <protection locked="0"/>
    </xf>
    <xf numFmtId="0" fontId="40" fillId="49" borderId="331" xfId="0" applyFont="1" applyFill="1" applyBorder="1">
      <alignment vertical="center"/>
    </xf>
    <xf numFmtId="0" fontId="25" fillId="6" borderId="30" xfId="0" applyFont="1" applyFill="1" applyBorder="1" applyAlignment="1">
      <alignment horizontal="left" indent="1"/>
    </xf>
    <xf numFmtId="3" fontId="40" fillId="14" borderId="40" xfId="20" applyFont="1" applyBorder="1">
      <alignment horizontal="right" vertical="center"/>
      <protection locked="0"/>
    </xf>
    <xf numFmtId="3" fontId="22" fillId="13" borderId="21" xfId="3" applyNumberFormat="1" applyFont="1" applyBorder="1" applyAlignment="1" applyProtection="1">
      <alignment horizontal="center" vertical="center"/>
      <protection locked="0"/>
    </xf>
    <xf numFmtId="3" fontId="22" fillId="13" borderId="36" xfId="3" applyNumberFormat="1" applyFont="1" applyBorder="1" applyAlignment="1" applyProtection="1">
      <alignment horizontal="center" vertical="center"/>
      <protection locked="0"/>
    </xf>
    <xf numFmtId="3" fontId="44" fillId="41" borderId="21" xfId="11" applyFont="1">
      <alignment horizontal="right" vertical="center"/>
      <protection locked="0"/>
    </xf>
    <xf numFmtId="3" fontId="22" fillId="13" borderId="146" xfId="3" applyNumberFormat="1" applyFont="1" applyBorder="1">
      <alignment horizontal="center" vertical="center"/>
    </xf>
    <xf numFmtId="3" fontId="22" fillId="13" borderId="245" xfId="3" applyNumberFormat="1" applyFont="1" applyBorder="1">
      <alignment horizontal="center" vertical="center"/>
    </xf>
    <xf numFmtId="0" fontId="24" fillId="6" borderId="328" xfId="0" applyFont="1" applyFill="1" applyBorder="1" applyAlignment="1">
      <alignment horizontal="center" vertical="center" wrapText="1"/>
    </xf>
    <xf numFmtId="3" fontId="40" fillId="13" borderId="333" xfId="3" applyNumberFormat="1" applyFont="1" applyBorder="1">
      <alignment horizontal="center" vertical="center"/>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25" xfId="0" applyFont="1" applyFill="1" applyBorder="1" applyAlignment="1" applyProtection="1">
      <alignment horizontal="center" vertical="center" wrapText="1"/>
    </xf>
    <xf numFmtId="0" fontId="24" fillId="6" borderId="325" xfId="0" applyFont="1" applyBorder="1" applyAlignment="1">
      <alignment horizontal="center" wrapText="1"/>
    </xf>
    <xf numFmtId="0" fontId="64" fillId="6"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145" xfId="0" applyBorder="1">
      <alignment vertical="center"/>
    </xf>
    <xf numFmtId="0" fontId="0" fillId="6" borderId="145" xfId="0" applyFont="1" applyFill="1" applyBorder="1" applyAlignment="1">
      <alignment horizontal="left" indent="1"/>
    </xf>
    <xf numFmtId="0" fontId="0" fillId="6" borderId="145" xfId="0" applyFont="1" applyFill="1" applyBorder="1" applyAlignment="1">
      <alignment vertical="center"/>
    </xf>
    <xf numFmtId="0" fontId="79" fillId="60" borderId="29" xfId="145" applyBorder="1">
      <alignment horizontal="center" vertical="center"/>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39" xfId="0" applyFont="1" applyBorder="1" applyAlignment="1">
      <alignment horizontal="center" vertical="center" wrapText="1"/>
    </xf>
    <xf numFmtId="0" fontId="24" fillId="6" borderId="332" xfId="0" applyFont="1" applyBorder="1" applyAlignment="1">
      <alignment horizontal="center" vertical="center" wrapText="1"/>
    </xf>
    <xf numFmtId="0" fontId="40" fillId="13" borderId="36" xfId="3" applyFont="1" applyBorder="1">
      <alignment horizontal="center" vertical="center"/>
    </xf>
    <xf numFmtId="3" fontId="40" fillId="6" borderId="47" xfId="30" applyFont="1" applyBorder="1">
      <alignment horizontal="right" vertical="center"/>
    </xf>
    <xf numFmtId="0" fontId="40" fillId="13" borderId="329" xfId="3" applyFont="1" applyBorder="1">
      <alignment horizontal="center" vertical="center"/>
    </xf>
    <xf numFmtId="3" fontId="40" fillId="6" borderId="339" xfId="30" applyFont="1" applyBorder="1">
      <alignment horizontal="right" vertical="center"/>
    </xf>
    <xf numFmtId="3" fontId="0" fillId="43" borderId="40" xfId="6" applyFont="1" applyBorder="1">
      <alignment horizontal="right" vertical="center"/>
    </xf>
    <xf numFmtId="0" fontId="40" fillId="13" borderId="29" xfId="3" applyFont="1" applyBorder="1">
      <alignment horizontal="center" vertical="center"/>
    </xf>
    <xf numFmtId="0" fontId="40" fillId="49" borderId="47" xfId="0" applyFont="1" applyFill="1" applyBorder="1" applyAlignment="1">
      <alignment horizontal="center" vertical="center"/>
    </xf>
    <xf numFmtId="0" fontId="40" fillId="13" borderId="330" xfId="3" applyFont="1" applyBorder="1">
      <alignment horizontal="center" vertical="center"/>
    </xf>
    <xf numFmtId="3" fontId="40" fillId="6" borderId="22" xfId="30" applyFont="1" applyBorder="1">
      <alignment horizontal="right" vertical="center"/>
    </xf>
    <xf numFmtId="9" fontId="40" fillId="6" borderId="22" xfId="34" applyFont="1" applyBorder="1">
      <alignment horizontal="right" vertical="center"/>
    </xf>
    <xf numFmtId="0" fontId="40" fillId="49" borderId="329" xfId="0" applyFont="1" applyFill="1" applyBorder="1">
      <alignment vertical="center"/>
    </xf>
    <xf numFmtId="3" fontId="40" fillId="13" borderId="329" xfId="3" applyNumberFormat="1" applyFont="1" applyBorder="1">
      <alignment horizontal="center" vertical="center"/>
    </xf>
    <xf numFmtId="0" fontId="40" fillId="49" borderId="37" xfId="0" applyFont="1" applyFill="1" applyBorder="1">
      <alignment vertical="center"/>
    </xf>
    <xf numFmtId="0" fontId="40" fillId="49" borderId="29" xfId="0" applyFont="1" applyFill="1" applyBorder="1">
      <alignment vertical="center"/>
    </xf>
    <xf numFmtId="3" fontId="40" fillId="13" borderId="330" xfId="3" applyNumberFormat="1" applyFont="1" applyBorder="1">
      <alignment horizontal="center" vertical="center"/>
    </xf>
    <xf numFmtId="0" fontId="79" fillId="60" borderId="254" xfId="145" applyBorder="1">
      <alignment horizontal="center" vertical="center"/>
    </xf>
    <xf numFmtId="3" fontId="44" fillId="50" borderId="23" xfId="20" applyFont="1" applyFill="1" applyBorder="1">
      <alignment horizontal="right" vertical="center"/>
      <protection locked="0"/>
    </xf>
    <xf numFmtId="0" fontId="40" fillId="49" borderId="30" xfId="0" applyFont="1" applyFill="1" applyBorder="1">
      <alignment vertical="center"/>
    </xf>
    <xf numFmtId="3" fontId="44" fillId="50" borderId="37" xfId="20" applyFont="1" applyFill="1" applyBorder="1">
      <alignment horizontal="right" vertical="center"/>
      <protection locked="0"/>
    </xf>
    <xf numFmtId="3" fontId="44" fillId="50" borderId="38" xfId="20" applyFont="1" applyFill="1" applyBorder="1">
      <alignment horizontal="right" vertical="center"/>
      <protection locked="0"/>
    </xf>
    <xf numFmtId="0" fontId="24" fillId="6" borderId="0" xfId="0" applyFont="1" applyFill="1" applyBorder="1" applyAlignment="1" applyProtection="1">
      <alignment horizontal="center" wrapText="1"/>
    </xf>
    <xf numFmtId="0" fontId="86" fillId="6" borderId="0" xfId="0" applyFont="1" applyFill="1" applyBorder="1" applyAlignment="1" applyProtection="1">
      <alignment vertical="center"/>
    </xf>
    <xf numFmtId="0" fontId="87" fillId="6" borderId="0" xfId="0" applyNumberFormat="1" applyFont="1" applyFill="1" applyBorder="1" applyAlignment="1">
      <alignment vertical="center" wrapText="1"/>
    </xf>
    <xf numFmtId="3" fontId="22" fillId="6" borderId="0" xfId="3" applyNumberFormat="1" applyFont="1" applyFill="1" applyBorder="1">
      <alignment horizontal="center" vertical="center"/>
    </xf>
    <xf numFmtId="0" fontId="22" fillId="41" borderId="30" xfId="18" applyFont="1" applyBorder="1" applyAlignment="1" applyProtection="1">
      <alignment horizontal="center" vertical="center" wrapText="1"/>
      <protection locked="0"/>
    </xf>
    <xf numFmtId="0" fontId="22" fillId="41" borderId="0" xfId="18" applyFont="1" applyBorder="1" applyAlignment="1" applyProtection="1">
      <alignment horizontal="center" vertical="center" wrapText="1"/>
      <protection locked="0"/>
    </xf>
    <xf numFmtId="0" fontId="87" fillId="61" borderId="0" xfId="0" applyNumberFormat="1" applyFont="1" applyFill="1" applyBorder="1" applyAlignment="1">
      <alignment horizontal="center" vertical="center" wrapText="1"/>
    </xf>
    <xf numFmtId="0" fontId="79" fillId="60" borderId="36" xfId="145" applyBorder="1" applyAlignment="1">
      <alignment horizontal="center" vertical="center"/>
    </xf>
    <xf numFmtId="0" fontId="79" fillId="60" borderId="29" xfId="145" applyBorder="1" applyAlignment="1">
      <alignment horizontal="center" vertical="center"/>
    </xf>
    <xf numFmtId="0" fontId="79" fillId="60" borderId="33" xfId="145" applyBorder="1" applyAlignment="1">
      <alignment horizontal="center" vertical="center"/>
    </xf>
    <xf numFmtId="0" fontId="79" fillId="60" borderId="30" xfId="145" applyBorder="1" applyAlignment="1">
      <alignment horizontal="center" vertical="center"/>
    </xf>
    <xf numFmtId="0" fontId="24" fillId="6" borderId="332" xfId="0" applyFont="1" applyFill="1" applyBorder="1" applyAlignment="1">
      <alignment horizontal="center" vertical="center"/>
    </xf>
    <xf numFmtId="0" fontId="24" fillId="6" borderId="308" xfId="0" applyFont="1" applyFill="1" applyBorder="1" applyAlignment="1">
      <alignment horizontal="center" vertical="center"/>
    </xf>
    <xf numFmtId="0" fontId="24" fillId="6" borderId="338" xfId="0" applyFont="1" applyFill="1" applyBorder="1" applyAlignment="1">
      <alignment horizontal="center" vertical="center"/>
    </xf>
    <xf numFmtId="0" fontId="24" fillId="6" borderId="154" xfId="0" applyFont="1" applyFill="1" applyBorder="1" applyAlignment="1">
      <alignment horizontal="center" vertical="center"/>
    </xf>
    <xf numFmtId="0" fontId="24" fillId="6" borderId="326" xfId="0"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0" fillId="6" borderId="308" xfId="0" applyFont="1" applyBorder="1" applyAlignment="1" applyProtection="1">
      <alignment horizontal="center" vertical="center" wrapText="1"/>
    </xf>
    <xf numFmtId="0" fontId="0" fillId="6" borderId="224" xfId="0" applyFont="1" applyBorder="1" applyAlignment="1" applyProtection="1">
      <alignment horizontal="center" vertical="center" wrapText="1"/>
    </xf>
    <xf numFmtId="0" fontId="79" fillId="60" borderId="329" xfId="145" applyBorder="1" applyAlignment="1">
      <alignment horizontal="center" vertical="center"/>
    </xf>
    <xf numFmtId="0" fontId="79" fillId="60" borderId="330" xfId="145" applyBorder="1" applyAlignment="1">
      <alignment horizontal="center" vertical="center"/>
    </xf>
    <xf numFmtId="0" fontId="79" fillId="60" borderId="26" xfId="145" applyBorder="1" applyAlignment="1">
      <alignment horizontal="center" vertical="center"/>
    </xf>
    <xf numFmtId="0" fontId="24" fillId="6" borderId="328" xfId="0" applyFont="1" applyFill="1" applyBorder="1" applyAlignment="1">
      <alignment horizontal="center" vertical="center" wrapText="1"/>
    </xf>
    <xf numFmtId="0" fontId="0" fillId="6" borderId="154" xfId="0" applyFont="1" applyBorder="1" applyAlignment="1" applyProtection="1">
      <alignment horizontal="center" vertical="center" wrapText="1"/>
    </xf>
    <xf numFmtId="0" fontId="79" fillId="60" borderId="331" xfId="145" applyBorder="1" applyAlignment="1">
      <alignment horizontal="center" vertical="center"/>
    </xf>
    <xf numFmtId="0" fontId="79" fillId="60" borderId="27" xfId="145" applyBorder="1" applyAlignment="1">
      <alignment horizontal="center" vertical="center"/>
    </xf>
    <xf numFmtId="0" fontId="50" fillId="6" borderId="328" xfId="0" applyFont="1" applyBorder="1" applyAlignment="1">
      <alignment horizontal="center" vertical="center" wrapText="1"/>
    </xf>
    <xf numFmtId="0" fontId="50" fillId="6" borderId="325" xfId="0" applyFont="1" applyBorder="1" applyAlignment="1">
      <alignment horizontal="center" vertical="center" wrapText="1"/>
    </xf>
    <xf numFmtId="0" fontId="50" fillId="6" borderId="326" xfId="0" applyFont="1" applyBorder="1" applyAlignment="1">
      <alignment horizontal="center" vertical="center" wrapText="1"/>
    </xf>
    <xf numFmtId="0" fontId="50" fillId="51" borderId="332" xfId="0" applyFont="1" applyFill="1" applyBorder="1" applyAlignment="1">
      <alignment horizontal="center" vertical="center"/>
    </xf>
    <xf numFmtId="0" fontId="50" fillId="51" borderId="76" xfId="0" applyFont="1" applyFill="1" applyBorder="1" applyAlignment="1">
      <alignment horizontal="center" vertical="center"/>
    </xf>
    <xf numFmtId="0" fontId="50" fillId="51" borderId="338" xfId="0" applyFont="1" applyFill="1" applyBorder="1" applyAlignment="1">
      <alignment horizontal="center" vertical="center"/>
    </xf>
    <xf numFmtId="0" fontId="50" fillId="51" borderId="308" xfId="0" applyFont="1" applyFill="1" applyBorder="1" applyAlignment="1">
      <alignment horizontal="center" vertical="center"/>
    </xf>
    <xf numFmtId="0" fontId="50" fillId="51" borderId="224" xfId="0" applyFont="1" applyFill="1" applyBorder="1" applyAlignment="1">
      <alignment horizontal="center" vertical="center"/>
    </xf>
    <xf numFmtId="0" fontId="50" fillId="51" borderId="154" xfId="0" applyFont="1" applyFill="1" applyBorder="1" applyAlignment="1">
      <alignment horizontal="center" vertical="center"/>
    </xf>
    <xf numFmtId="0" fontId="50" fillId="51" borderId="326" xfId="0" applyFont="1" applyFill="1" applyBorder="1" applyAlignment="1">
      <alignment horizontal="center" vertical="center"/>
    </xf>
    <xf numFmtId="0" fontId="50" fillId="51" borderId="327" xfId="0" applyFont="1" applyFill="1" applyBorder="1" applyAlignment="1">
      <alignment horizontal="center" vertical="center"/>
    </xf>
    <xf numFmtId="0" fontId="50" fillId="51" borderId="328" xfId="0" applyFont="1" applyFill="1" applyBorder="1" applyAlignment="1">
      <alignment horizontal="center" vertical="center"/>
    </xf>
    <xf numFmtId="0" fontId="50" fillId="6" borderId="326" xfId="0" applyFont="1" applyBorder="1" applyAlignment="1">
      <alignment horizontal="center" wrapText="1"/>
    </xf>
    <xf numFmtId="0" fontId="50" fillId="6" borderId="328" xfId="0" applyFont="1" applyBorder="1" applyAlignment="1">
      <alignment horizontal="center" wrapText="1"/>
    </xf>
    <xf numFmtId="0" fontId="50" fillId="57" borderId="325" xfId="0" applyFont="1" applyFill="1" applyBorder="1" applyAlignment="1">
      <alignment horizontal="center" vertical="center"/>
    </xf>
    <xf numFmtId="0" fontId="50" fillId="57" borderId="326" xfId="0" applyFont="1" applyFill="1" applyBorder="1" applyAlignment="1">
      <alignment horizontal="center" vertical="center"/>
    </xf>
    <xf numFmtId="0" fontId="50" fillId="41" borderId="325" xfId="0" applyFont="1" applyFill="1" applyBorder="1" applyAlignment="1">
      <alignment horizontal="center" vertical="center"/>
    </xf>
    <xf numFmtId="0" fontId="50" fillId="41" borderId="326" xfId="0" applyFont="1" applyFill="1" applyBorder="1" applyAlignment="1">
      <alignment horizontal="center" vertical="center"/>
    </xf>
    <xf numFmtId="0" fontId="23" fillId="6" borderId="336"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224" xfId="0" applyFont="1" applyFill="1" applyBorder="1" applyAlignment="1">
      <alignment horizontal="center" vertical="center"/>
    </xf>
    <xf numFmtId="0" fontId="50" fillId="53" borderId="328" xfId="0" applyFont="1" applyFill="1" applyBorder="1" applyAlignment="1">
      <alignment horizontal="center" vertical="center"/>
    </xf>
    <xf numFmtId="0" fontId="50" fillId="53" borderId="325" xfId="0" applyFont="1" applyFill="1" applyBorder="1" applyAlignment="1">
      <alignment horizontal="center" vertical="center"/>
    </xf>
    <xf numFmtId="0" fontId="50" fillId="54" borderId="332" xfId="0" applyFont="1" applyFill="1" applyBorder="1" applyAlignment="1">
      <alignment horizontal="center" vertical="center"/>
    </xf>
    <xf numFmtId="0" fontId="50" fillId="54" borderId="336" xfId="0" applyFont="1" applyFill="1" applyBorder="1" applyAlignment="1">
      <alignment horizontal="center" vertical="center"/>
    </xf>
    <xf numFmtId="0" fontId="50" fillId="54" borderId="308" xfId="0" applyFont="1" applyFill="1" applyBorder="1" applyAlignment="1">
      <alignment horizontal="center" vertical="center"/>
    </xf>
    <xf numFmtId="0" fontId="50" fillId="54" borderId="224" xfId="0" applyFont="1" applyFill="1" applyBorder="1" applyAlignment="1">
      <alignment horizontal="center" vertical="center"/>
    </xf>
    <xf numFmtId="0" fontId="50" fillId="57" borderId="327" xfId="0" applyFont="1" applyFill="1" applyBorder="1" applyAlignment="1">
      <alignment horizontal="center" vertical="center"/>
    </xf>
    <xf numFmtId="0" fontId="50" fillId="57" borderId="328" xfId="0" applyFont="1" applyFill="1" applyBorder="1" applyAlignment="1">
      <alignment horizontal="center" vertical="center"/>
    </xf>
    <xf numFmtId="0" fontId="50" fillId="6" borderId="325" xfId="0" applyFont="1" applyBorder="1" applyAlignment="1">
      <alignment horizontal="center" wrapText="1"/>
    </xf>
    <xf numFmtId="0" fontId="50" fillId="6" borderId="328" xfId="5" applyFont="1" applyBorder="1">
      <alignment horizontal="center" wrapText="1"/>
    </xf>
    <xf numFmtId="0" fontId="50" fillId="6" borderId="325" xfId="5" applyFont="1" applyBorder="1">
      <alignment horizontal="center" wrapText="1"/>
    </xf>
    <xf numFmtId="0" fontId="50" fillId="53" borderId="338" xfId="0" applyFont="1" applyFill="1" applyBorder="1" applyAlignment="1">
      <alignment horizontal="center" vertical="center" wrapText="1"/>
    </xf>
    <xf numFmtId="0" fontId="50" fillId="53" borderId="339" xfId="0" applyFont="1" applyFill="1" applyBorder="1" applyAlignment="1">
      <alignment horizontal="center" vertical="center" wrapText="1"/>
    </xf>
    <xf numFmtId="0" fontId="50" fillId="53" borderId="154" xfId="0" applyFont="1" applyFill="1" applyBorder="1" applyAlignment="1">
      <alignment horizontal="center" vertical="center" wrapText="1"/>
    </xf>
    <xf numFmtId="0" fontId="50" fillId="53" borderId="254" xfId="0" applyFont="1" applyFill="1" applyBorder="1" applyAlignment="1">
      <alignment horizontal="center" vertical="center" wrapText="1"/>
    </xf>
    <xf numFmtId="0" fontId="50" fillId="51" borderId="325" xfId="0" applyFont="1" applyFill="1" applyBorder="1" applyAlignment="1">
      <alignment horizontal="center" vertical="center"/>
    </xf>
    <xf numFmtId="0" fontId="50" fillId="54" borderId="339" xfId="0" applyFont="1" applyFill="1" applyBorder="1" applyAlignment="1">
      <alignment horizontal="center" vertical="center"/>
    </xf>
    <xf numFmtId="0" fontId="50" fillId="54" borderId="254" xfId="0" applyFont="1" applyFill="1" applyBorder="1" applyAlignment="1">
      <alignment horizontal="center" vertical="center"/>
    </xf>
    <xf numFmtId="0" fontId="50" fillId="51" borderId="339" xfId="0" applyFont="1" applyFill="1" applyBorder="1" applyAlignment="1">
      <alignment horizontal="center" vertical="center"/>
    </xf>
    <xf numFmtId="0" fontId="50" fillId="51" borderId="254" xfId="0" applyFont="1" applyFill="1" applyBorder="1" applyAlignment="1">
      <alignment horizontal="center" vertical="center"/>
    </xf>
    <xf numFmtId="0" fontId="50" fillId="41" borderId="328" xfId="0" applyFont="1" applyFill="1" applyBorder="1" applyAlignment="1">
      <alignment horizontal="center" vertical="center"/>
    </xf>
    <xf numFmtId="0" fontId="50" fillId="2" borderId="328" xfId="0" applyFont="1" applyFill="1" applyBorder="1" applyAlignment="1">
      <alignment horizontal="center" vertical="center"/>
    </xf>
    <xf numFmtId="0" fontId="50" fillId="2" borderId="325" xfId="0" applyFont="1" applyFill="1" applyBorder="1" applyAlignment="1">
      <alignment horizontal="center" vertical="center"/>
    </xf>
    <xf numFmtId="0" fontId="50" fillId="2" borderId="325" xfId="0" applyFont="1" applyFill="1" applyBorder="1" applyAlignment="1">
      <alignment horizontal="center" vertical="center" wrapText="1"/>
    </xf>
    <xf numFmtId="0" fontId="50" fillId="2" borderId="326" xfId="0" applyFont="1" applyFill="1" applyBorder="1" applyAlignment="1">
      <alignment horizontal="center" vertical="center" wrapText="1"/>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27" xfId="0" applyFont="1" applyBorder="1" applyAlignment="1">
      <alignment horizontal="left" vertical="center"/>
    </xf>
    <xf numFmtId="0" fontId="24" fillId="6" borderId="330" xfId="0" applyFont="1" applyFill="1" applyBorder="1" applyAlignment="1">
      <alignment horizontal="left" vertical="center"/>
    </xf>
    <xf numFmtId="0" fontId="24" fillId="6" borderId="39" xfId="0" applyFont="1" applyFill="1" applyBorder="1" applyAlignment="1">
      <alignment horizontal="left" vertical="center"/>
    </xf>
    <xf numFmtId="0" fontId="24" fillId="6" borderId="330" xfId="0" applyFont="1" applyFill="1" applyBorder="1" applyAlignment="1" applyProtection="1">
      <alignment horizontal="center" vertical="center"/>
    </xf>
    <xf numFmtId="0" fontId="24" fillId="6" borderId="30" xfId="0" applyFont="1" applyFill="1" applyBorder="1" applyAlignment="1" applyProtection="1">
      <alignment horizontal="center" vertical="center"/>
    </xf>
    <xf numFmtId="0" fontId="24" fillId="6" borderId="327" xfId="5" applyFont="1" applyBorder="1">
      <alignment horizontal="center" wrapText="1"/>
    </xf>
    <xf numFmtId="0" fontId="22" fillId="6" borderId="330"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137"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137"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56" xfId="0" applyFont="1" applyFill="1" applyBorder="1" applyAlignment="1">
      <alignment horizontal="center" wrapText="1"/>
    </xf>
    <xf numFmtId="0" fontId="24" fillId="6" borderId="0" xfId="0" applyFont="1" applyFill="1" applyBorder="1" applyAlignment="1">
      <alignment horizontal="center" wrapText="1"/>
    </xf>
    <xf numFmtId="0" fontId="24" fillId="6" borderId="224" xfId="0" applyFont="1" applyFill="1" applyBorder="1" applyAlignment="1">
      <alignment horizontal="center" wrapText="1"/>
    </xf>
    <xf numFmtId="0" fontId="24" fillId="6" borderId="323" xfId="0" applyFont="1" applyFill="1" applyBorder="1" applyAlignment="1">
      <alignment horizontal="center" vertical="center" wrapText="1"/>
    </xf>
    <xf numFmtId="0" fontId="24" fillId="6" borderId="324" xfId="0" applyFont="1" applyFill="1" applyBorder="1" applyAlignment="1">
      <alignment horizontal="center" vertical="center" wrapText="1"/>
    </xf>
    <xf numFmtId="0" fontId="24" fillId="6" borderId="327"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65" xfId="0" applyFont="1" applyFill="1" applyBorder="1" applyAlignment="1">
      <alignment horizontal="center" vertical="center" wrapText="1"/>
    </xf>
    <xf numFmtId="0" fontId="24" fillId="6" borderId="252" xfId="0" applyFont="1" applyFill="1" applyBorder="1" applyAlignment="1">
      <alignment horizontal="center" vertical="center" wrapText="1"/>
    </xf>
    <xf numFmtId="0" fontId="24" fillId="6" borderId="159" xfId="0" applyFont="1" applyFill="1" applyBorder="1" applyAlignment="1">
      <alignment horizontal="center" vertical="center" wrapText="1"/>
    </xf>
    <xf numFmtId="0" fontId="24" fillId="6" borderId="253" xfId="0" applyFont="1" applyFill="1" applyBorder="1" applyAlignment="1">
      <alignment horizontal="center" vertical="center" wrapText="1"/>
    </xf>
    <xf numFmtId="0" fontId="24" fillId="6" borderId="156" xfId="0" applyFont="1" applyFill="1" applyBorder="1" applyAlignment="1">
      <alignment horizontal="center" vertical="center" wrapText="1"/>
    </xf>
    <xf numFmtId="0" fontId="24" fillId="6" borderId="224" xfId="0" applyFont="1" applyFill="1" applyBorder="1" applyAlignment="1">
      <alignment horizontal="center" vertical="center" wrapText="1"/>
    </xf>
    <xf numFmtId="0" fontId="24" fillId="6" borderId="88" xfId="0" applyFont="1" applyFill="1" applyBorder="1" applyAlignment="1">
      <alignment horizontal="center" vertical="center" wrapText="1"/>
    </xf>
    <xf numFmtId="0" fontId="24" fillId="6" borderId="154" xfId="0" applyFont="1" applyFill="1" applyBorder="1" applyAlignment="1">
      <alignment horizontal="center" vertical="center" wrapText="1"/>
    </xf>
    <xf numFmtId="0" fontId="24" fillId="6" borderId="170" xfId="0" applyFont="1" applyFill="1" applyBorder="1" applyAlignment="1">
      <alignment horizontal="center" vertical="center" wrapText="1"/>
    </xf>
    <xf numFmtId="0" fontId="24" fillId="6" borderId="157" xfId="0" applyFont="1" applyFill="1" applyBorder="1" applyAlignment="1">
      <alignment horizontal="center" vertical="center" wrapText="1"/>
    </xf>
    <xf numFmtId="0" fontId="24" fillId="6" borderId="0" xfId="0" applyFont="1" applyFill="1" applyBorder="1" applyAlignment="1">
      <alignment horizontal="center" vertical="center" wrapText="1"/>
    </xf>
    <xf numFmtId="49" fontId="22" fillId="41" borderId="36" xfId="19" applyFont="1" applyBorder="1" applyAlignment="1">
      <alignment horizontal="center" vertical="center"/>
      <protection locked="0"/>
    </xf>
    <xf numFmtId="49" fontId="22" fillId="41" borderId="26" xfId="19" applyFont="1" applyBorder="1" applyAlignment="1">
      <alignment horizontal="center" vertical="center"/>
      <protection locked="0"/>
    </xf>
    <xf numFmtId="49" fontId="22" fillId="41" borderId="33" xfId="19" applyFont="1" applyBorder="1" applyAlignment="1">
      <alignment horizontal="center" vertical="center"/>
      <protection locked="0"/>
    </xf>
    <xf numFmtId="49" fontId="22" fillId="41" borderId="27" xfId="19" applyFont="1" applyBorder="1" applyAlignment="1">
      <alignment horizontal="center" vertical="center"/>
      <protection locked="0"/>
    </xf>
    <xf numFmtId="0" fontId="22" fillId="41" borderId="36" xfId="18" applyFont="1" applyBorder="1" applyAlignment="1">
      <alignment horizontal="center" vertical="center" wrapText="1"/>
      <protection locked="0"/>
    </xf>
    <xf numFmtId="0" fontId="22" fillId="41" borderId="29" xfId="18" applyFont="1" applyBorder="1" applyAlignment="1">
      <alignment horizontal="center" vertical="center" wrapText="1"/>
      <protection locked="0"/>
    </xf>
    <xf numFmtId="0" fontId="22" fillId="41" borderId="329" xfId="18" applyFont="1" applyBorder="1" applyAlignment="1">
      <alignment horizontal="center" vertical="center" wrapText="1"/>
      <protection locked="0"/>
    </xf>
    <xf numFmtId="0" fontId="22" fillId="41" borderId="330" xfId="18" applyFont="1" applyBorder="1" applyAlignment="1">
      <alignment horizontal="center" vertical="center" wrapText="1"/>
      <protection locked="0"/>
    </xf>
    <xf numFmtId="49" fontId="22" fillId="41" borderId="329" xfId="19" applyFont="1" applyBorder="1" applyAlignment="1">
      <alignment horizontal="center" vertical="center"/>
      <protection locked="0"/>
    </xf>
    <xf numFmtId="49" fontId="22" fillId="41" borderId="331" xfId="19" applyFont="1" applyBorder="1" applyAlignment="1">
      <alignment horizontal="center" vertical="center"/>
      <protection locked="0"/>
    </xf>
    <xf numFmtId="0" fontId="0" fillId="6" borderId="49"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24" fillId="6" borderId="336" xfId="0" applyFont="1" applyFill="1" applyBorder="1" applyAlignment="1">
      <alignment horizontal="center" vertical="top" wrapText="1"/>
    </xf>
    <xf numFmtId="0" fontId="24" fillId="6" borderId="224" xfId="0" applyFont="1" applyFill="1" applyBorder="1" applyAlignment="1">
      <alignment horizontal="center" vertical="top" wrapText="1"/>
    </xf>
    <xf numFmtId="0" fontId="24" fillId="6" borderId="338"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0" fillId="6" borderId="30" xfId="0" applyFont="1" applyFill="1" applyBorder="1" applyAlignment="1" applyProtection="1">
      <alignment horizontal="left" vertical="center" wrapText="1"/>
    </xf>
    <xf numFmtId="0" fontId="0" fillId="6" borderId="330" xfId="0" applyFont="1" applyFill="1" applyBorder="1" applyAlignment="1" applyProtection="1">
      <alignment horizontal="left" vertical="center" wrapText="1"/>
    </xf>
    <xf numFmtId="0" fontId="25" fillId="2" borderId="2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27" xfId="83" applyFont="1" applyFill="1" applyBorder="1" applyAlignment="1">
      <alignment horizontal="left" vertical="center" wrapText="1"/>
    </xf>
    <xf numFmtId="0" fontId="0" fillId="6" borderId="327" xfId="0" applyFont="1" applyFill="1" applyBorder="1" applyAlignment="1" applyProtection="1">
      <alignment horizontal="left" vertical="center" wrapText="1"/>
    </xf>
    <xf numFmtId="0" fontId="25" fillId="2" borderId="330" xfId="83" applyFont="1" applyFill="1" applyBorder="1" applyAlignment="1">
      <alignment horizontal="left" vertical="center" wrapText="1"/>
    </xf>
    <xf numFmtId="0" fontId="25" fillId="2" borderId="331" xfId="83" applyFont="1" applyFill="1" applyBorder="1" applyAlignment="1">
      <alignment horizontal="left" vertical="center" wrapText="1"/>
    </xf>
    <xf numFmtId="0" fontId="0" fillId="6" borderId="39" xfId="0" applyFont="1" applyFill="1" applyBorder="1" applyAlignment="1" applyProtection="1">
      <alignment horizontal="left" vertical="center" wrapText="1"/>
    </xf>
    <xf numFmtId="0" fontId="24" fillId="6" borderId="325" xfId="0" applyFont="1" applyFill="1" applyBorder="1" applyAlignment="1">
      <alignment horizontal="center" vertical="center" wrapText="1"/>
    </xf>
    <xf numFmtId="0" fontId="25" fillId="6" borderId="327" xfId="83" applyFont="1" applyFill="1" applyBorder="1" applyAlignment="1">
      <alignment horizontal="center" vertical="center" wrapText="1"/>
    </xf>
    <xf numFmtId="0" fontId="24" fillId="6" borderId="332" xfId="0" applyFont="1" applyFill="1" applyBorder="1" applyAlignment="1" applyProtection="1">
      <alignment horizontal="center" vertical="center" wrapText="1"/>
    </xf>
    <xf numFmtId="0" fontId="24" fillId="6" borderId="308" xfId="0" applyFont="1" applyFill="1" applyBorder="1" applyAlignment="1" applyProtection="1">
      <alignment horizontal="center" vertical="center" wrapText="1"/>
    </xf>
    <xf numFmtId="0" fontId="24" fillId="6" borderId="339" xfId="0" applyFont="1" applyFill="1" applyBorder="1" applyAlignment="1" applyProtection="1">
      <alignment horizontal="center" vertical="center" wrapText="1"/>
    </xf>
    <xf numFmtId="0" fontId="24" fillId="6" borderId="254" xfId="0" applyFont="1" applyFill="1" applyBorder="1" applyAlignment="1" applyProtection="1">
      <alignment horizontal="center" vertical="center" wrapText="1"/>
    </xf>
    <xf numFmtId="0" fontId="25" fillId="6" borderId="331" xfId="83" applyFont="1" applyFill="1" applyBorder="1" applyAlignment="1">
      <alignment horizontal="left" vertical="center" wrapText="1"/>
    </xf>
    <xf numFmtId="0" fontId="25" fillId="6" borderId="333"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21"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6" borderId="22" xfId="83" applyFont="1" applyFill="1" applyBorder="1" applyAlignment="1">
      <alignment horizontal="left" vertical="center" wrapText="1"/>
    </xf>
    <xf numFmtId="0" fontId="22" fillId="6" borderId="338" xfId="0" applyFont="1" applyFill="1" applyBorder="1" applyAlignment="1">
      <alignment horizontal="center" vertical="center"/>
    </xf>
    <xf numFmtId="0" fontId="22" fillId="6" borderId="53" xfId="0" applyFont="1" applyFill="1" applyBorder="1" applyAlignment="1">
      <alignment horizontal="center" vertical="center"/>
    </xf>
    <xf numFmtId="0" fontId="22" fillId="6" borderId="154" xfId="0" applyFont="1" applyFill="1" applyBorder="1" applyAlignment="1">
      <alignment horizontal="center" vertical="center"/>
    </xf>
    <xf numFmtId="0" fontId="22" fillId="6" borderId="36" xfId="0" applyFont="1" applyFill="1" applyBorder="1" applyAlignment="1">
      <alignment horizontal="left" vertical="top" wrapText="1" indent="5"/>
    </xf>
    <xf numFmtId="0" fontId="22" fillId="6" borderId="29" xfId="0" applyFont="1" applyFill="1" applyBorder="1" applyAlignment="1">
      <alignment horizontal="left" vertical="top" wrapText="1" indent="5"/>
    </xf>
    <xf numFmtId="49" fontId="22" fillId="41" borderId="29" xfId="19" applyFont="1" applyBorder="1" applyAlignment="1">
      <alignment horizontal="center" vertical="center"/>
      <protection locked="0"/>
    </xf>
    <xf numFmtId="49" fontId="22" fillId="41" borderId="30" xfId="19" applyFont="1" applyBorder="1" applyAlignment="1">
      <alignment horizontal="center" vertical="center"/>
      <protection locked="0"/>
    </xf>
    <xf numFmtId="0" fontId="23" fillId="6" borderId="326" xfId="0" applyFont="1" applyFill="1" applyBorder="1" applyAlignment="1">
      <alignment horizontal="center" vertical="center"/>
    </xf>
    <xf numFmtId="0" fontId="23" fillId="6" borderId="327" xfId="0" applyFont="1" applyFill="1" applyBorder="1" applyAlignment="1">
      <alignment horizontal="center" vertical="center"/>
    </xf>
    <xf numFmtId="0" fontId="24" fillId="6" borderId="338" xfId="5" applyFont="1" applyFill="1" applyBorder="1" applyAlignment="1">
      <alignment horizontal="center" vertical="center" wrapText="1"/>
    </xf>
    <xf numFmtId="0" fontId="24" fillId="6" borderId="154" xfId="5" applyFont="1" applyFill="1" applyBorder="1" applyAlignment="1">
      <alignment horizontal="center" vertical="center" wrapText="1"/>
    </xf>
    <xf numFmtId="49" fontId="22" fillId="41" borderId="330" xfId="19" applyFont="1" applyBorder="1" applyAlignment="1">
      <alignment horizontal="center" vertical="center"/>
      <protection locked="0"/>
    </xf>
    <xf numFmtId="0" fontId="22" fillId="41" borderId="33" xfId="18" applyFont="1" applyBorder="1" applyAlignment="1">
      <alignment horizontal="center" vertical="center" wrapText="1"/>
      <protection locked="0"/>
    </xf>
    <xf numFmtId="0" fontId="22" fillId="41" borderId="30" xfId="18" applyFont="1" applyBorder="1" applyAlignment="1">
      <alignment horizontal="center" vertical="center" wrapText="1"/>
      <protection locked="0"/>
    </xf>
    <xf numFmtId="0" fontId="25" fillId="6" borderId="33" xfId="83" applyFont="1" applyFill="1" applyBorder="1" applyAlignment="1">
      <alignment horizontal="left" vertical="center"/>
    </xf>
    <xf numFmtId="0" fontId="25" fillId="6" borderId="30" xfId="83" applyFont="1" applyFill="1" applyBorder="1" applyAlignment="1">
      <alignment horizontal="left" vertical="center"/>
    </xf>
    <xf numFmtId="0" fontId="0" fillId="6" borderId="326" xfId="0" applyFont="1" applyFill="1" applyBorder="1" applyAlignment="1" applyProtection="1">
      <alignment horizontal="center" vertical="center"/>
    </xf>
    <xf numFmtId="0" fontId="0" fillId="6" borderId="327" xfId="0" applyFont="1" applyFill="1" applyBorder="1" applyAlignment="1" applyProtection="1">
      <alignment horizontal="center" vertical="center"/>
    </xf>
    <xf numFmtId="0" fontId="24" fillId="6" borderId="326" xfId="5" applyFont="1" applyFill="1" applyBorder="1" applyAlignment="1">
      <alignment horizontal="center" vertical="center" wrapText="1"/>
    </xf>
    <xf numFmtId="0" fontId="24" fillId="6" borderId="327" xfId="5" applyFont="1" applyFill="1" applyBorder="1" applyAlignment="1">
      <alignment horizontal="center" vertical="center" wrapText="1"/>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29" fillId="2" borderId="12" xfId="116" applyFill="1" applyBorder="1" applyAlignment="1" applyProtection="1">
      <alignment horizontal="left" wrapText="1"/>
    </xf>
    <xf numFmtId="0" fontId="29"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3" fontId="40" fillId="41" borderId="21" xfId="11" applyFont="1" applyBorder="1" applyAlignment="1">
      <alignment horizontal="center" vertical="center"/>
      <protection locked="0"/>
    </xf>
    <xf numFmtId="3" fontId="40" fillId="41" borderId="36" xfId="11" applyFont="1" applyBorder="1" applyAlignment="1">
      <alignment horizontal="center" vertical="center"/>
      <protection locked="0"/>
    </xf>
    <xf numFmtId="3" fontId="40" fillId="41" borderId="22" xfId="11" applyFont="1" applyBorder="1" applyAlignment="1">
      <alignment horizontal="center" vertical="center"/>
      <protection locked="0"/>
    </xf>
    <xf numFmtId="3" fontId="40" fillId="41" borderId="33" xfId="11" applyFont="1" applyBorder="1" applyAlignment="1">
      <alignment horizontal="center" vertical="center"/>
      <protection locked="0"/>
    </xf>
    <xf numFmtId="0" fontId="24" fillId="6" borderId="326" xfId="0" applyFont="1" applyFill="1" applyBorder="1" applyAlignment="1" applyProtection="1">
      <alignment horizontal="center" vertical="center" wrapText="1"/>
    </xf>
    <xf numFmtId="0" fontId="24" fillId="6" borderId="327"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76" fillId="53" borderId="328" xfId="0" applyFont="1" applyFill="1" applyBorder="1" applyAlignment="1">
      <alignment horizontal="center" vertical="center"/>
    </xf>
    <xf numFmtId="0" fontId="76" fillId="53" borderId="325" xfId="0" applyFont="1" applyFill="1" applyBorder="1" applyAlignment="1">
      <alignment horizontal="center" vertical="center"/>
    </xf>
    <xf numFmtId="0" fontId="0" fillId="6" borderId="0" xfId="0">
      <alignment vertical="center"/>
    </xf>
    <xf numFmtId="0" fontId="74" fillId="6" borderId="332" xfId="0" applyFont="1" applyBorder="1" applyAlignment="1">
      <alignment horizontal="center" vertical="center" wrapText="1"/>
    </xf>
    <xf numFmtId="0" fontId="74" fillId="6" borderId="338" xfId="0" applyFont="1" applyBorder="1" applyAlignment="1">
      <alignment horizontal="center" vertical="center" wrapText="1"/>
    </xf>
    <xf numFmtId="0" fontId="74" fillId="6" borderId="308" xfId="0" applyFont="1" applyBorder="1" applyAlignment="1">
      <alignment horizontal="center" vertical="center" wrapText="1"/>
    </xf>
    <xf numFmtId="0" fontId="74" fillId="6" borderId="154" xfId="0" applyFont="1" applyBorder="1" applyAlignment="1">
      <alignment horizontal="center" vertical="center" wrapText="1"/>
    </xf>
    <xf numFmtId="0" fontId="38" fillId="41" borderId="326" xfId="0" applyFont="1" applyFill="1" applyBorder="1" applyAlignment="1">
      <alignment horizontal="center" vertical="center" wrapText="1"/>
    </xf>
    <xf numFmtId="0" fontId="38" fillId="41" borderId="328" xfId="0" applyFont="1" applyFill="1" applyBorder="1" applyAlignment="1">
      <alignment horizontal="center" vertical="center" wrapText="1"/>
    </xf>
    <xf numFmtId="0" fontId="24" fillId="6" borderId="327" xfId="0" applyFont="1" applyBorder="1" applyAlignment="1">
      <alignment horizontal="center" vertical="center" wrapText="1"/>
    </xf>
    <xf numFmtId="0" fontId="24" fillId="6" borderId="332" xfId="0" applyFont="1" applyBorder="1" applyAlignment="1">
      <alignment horizontal="center" vertical="center" wrapText="1"/>
    </xf>
    <xf numFmtId="0" fontId="24" fillId="6" borderId="308" xfId="0" applyFont="1" applyBorder="1" applyAlignment="1">
      <alignment horizontal="center" vertical="center" wrapText="1"/>
    </xf>
    <xf numFmtId="0" fontId="38" fillId="54" borderId="326" xfId="0" applyFont="1" applyFill="1" applyBorder="1" applyAlignment="1">
      <alignment horizontal="center" vertical="center" wrapText="1"/>
    </xf>
    <xf numFmtId="0" fontId="38" fillId="54" borderId="327" xfId="0" applyFont="1" applyFill="1" applyBorder="1" applyAlignment="1">
      <alignment horizontal="center" vertical="center" wrapText="1"/>
    </xf>
    <xf numFmtId="0" fontId="24" fillId="51" borderId="326" xfId="0" applyFont="1" applyFill="1" applyBorder="1" applyAlignment="1">
      <alignment horizontal="center" vertical="center" wrapText="1"/>
    </xf>
    <xf numFmtId="0" fontId="24" fillId="51" borderId="327" xfId="0" applyFont="1" applyFill="1" applyBorder="1" applyAlignment="1">
      <alignment horizontal="center" vertical="center" wrapText="1"/>
    </xf>
    <xf numFmtId="0" fontId="24" fillId="51" borderId="328" xfId="0" applyFont="1" applyFill="1" applyBorder="1" applyAlignment="1">
      <alignment horizontal="center" vertical="center" wrapText="1"/>
    </xf>
    <xf numFmtId="0" fontId="24" fillId="6" borderId="339" xfId="0" applyFont="1" applyBorder="1" applyAlignment="1">
      <alignment horizontal="center" vertical="center" wrapText="1"/>
    </xf>
    <xf numFmtId="0" fontId="24" fillId="6" borderId="254" xfId="0" applyFont="1" applyBorder="1" applyAlignment="1">
      <alignment horizontal="center" vertical="center" wrapText="1"/>
    </xf>
    <xf numFmtId="0" fontId="38" fillId="6" borderId="326" xfId="0" applyFont="1" applyBorder="1" applyAlignment="1">
      <alignment horizontal="center" vertical="center" wrapText="1"/>
    </xf>
    <xf numFmtId="0" fontId="38" fillId="6" borderId="327" xfId="0" applyFont="1" applyBorder="1" applyAlignment="1">
      <alignment horizontal="center" vertical="center" wrapText="1"/>
    </xf>
    <xf numFmtId="0" fontId="38" fillId="6" borderId="328" xfId="0" applyFont="1" applyBorder="1" applyAlignment="1">
      <alignment horizontal="center" vertical="center" wrapText="1"/>
    </xf>
    <xf numFmtId="0" fontId="24" fillId="6" borderId="47" xfId="0" applyFont="1" applyBorder="1" applyAlignment="1">
      <alignment horizontal="center" vertical="center" wrapText="1"/>
    </xf>
    <xf numFmtId="0" fontId="25" fillId="0" borderId="339" xfId="83" applyFont="1" applyFill="1" applyBorder="1" applyAlignment="1">
      <alignment horizontal="center" vertical="center" wrapText="1"/>
    </xf>
    <xf numFmtId="0" fontId="25" fillId="0" borderId="47" xfId="83" applyFont="1" applyFill="1" applyBorder="1" applyAlignment="1">
      <alignment horizontal="center" vertical="center" wrapText="1"/>
    </xf>
    <xf numFmtId="0" fontId="25" fillId="0" borderId="254" xfId="83" applyFont="1" applyFill="1" applyBorder="1" applyAlignment="1">
      <alignment horizontal="center" vertical="center" wrapText="1"/>
    </xf>
    <xf numFmtId="0" fontId="0" fillId="6" borderId="36" xfId="0" applyFont="1" applyFill="1" applyBorder="1" applyAlignment="1" applyProtection="1">
      <alignment horizontal="left" vertical="center" wrapText="1"/>
    </xf>
    <xf numFmtId="0" fontId="38" fillId="56" borderId="330" xfId="0" applyFont="1" applyFill="1" applyBorder="1" applyAlignment="1">
      <alignment horizontal="center" vertical="center" wrapText="1"/>
    </xf>
    <xf numFmtId="0" fontId="38" fillId="56" borderId="331" xfId="0" applyFont="1" applyFill="1" applyBorder="1" applyAlignment="1">
      <alignment horizontal="center" vertical="center" wrapText="1"/>
    </xf>
    <xf numFmtId="0" fontId="0" fillId="6" borderId="349" xfId="0" applyFont="1" applyFill="1" applyBorder="1" applyAlignment="1" applyProtection="1">
      <alignment horizontal="left" vertical="center" wrapText="1"/>
    </xf>
    <xf numFmtId="0" fontId="0" fillId="6" borderId="345" xfId="0" applyFont="1" applyFill="1" applyBorder="1" applyAlignment="1" applyProtection="1">
      <alignment horizontal="left" vertical="center" wrapText="1"/>
    </xf>
    <xf numFmtId="0" fontId="40" fillId="6" borderId="329" xfId="0" applyFont="1" applyFill="1" applyBorder="1" applyAlignment="1">
      <alignment horizontal="left" vertical="center"/>
    </xf>
    <xf numFmtId="0" fontId="40" fillId="6" borderId="330" xfId="0" applyFont="1" applyFill="1" applyBorder="1" applyAlignment="1">
      <alignment horizontal="left" vertical="center"/>
    </xf>
    <xf numFmtId="0" fontId="40" fillId="6" borderId="36" xfId="0" applyFont="1" applyFill="1" applyBorder="1" applyAlignment="1">
      <alignment horizontal="left" vertical="center"/>
    </xf>
    <xf numFmtId="0" fontId="40" fillId="6" borderId="29" xfId="0" applyFont="1" applyFill="1" applyBorder="1" applyAlignment="1">
      <alignment horizontal="left" vertical="center"/>
    </xf>
    <xf numFmtId="0" fontId="40" fillId="6" borderId="36" xfId="0" applyFont="1" applyFill="1" applyBorder="1" applyAlignment="1">
      <alignment horizontal="left" vertical="center" indent="1"/>
    </xf>
    <xf numFmtId="0" fontId="40" fillId="6" borderId="29" xfId="0" applyFont="1" applyFill="1" applyBorder="1" applyAlignment="1">
      <alignment horizontal="left" vertical="center" indent="1"/>
    </xf>
    <xf numFmtId="0" fontId="38" fillId="56" borderId="29" xfId="0" applyFont="1" applyFill="1" applyBorder="1" applyAlignment="1">
      <alignment horizontal="center" vertical="center" wrapText="1"/>
    </xf>
    <xf numFmtId="0" fontId="38" fillId="56" borderId="26" xfId="0" applyFont="1" applyFill="1" applyBorder="1" applyAlignment="1">
      <alignment horizontal="center" vertical="center" wrapText="1"/>
    </xf>
    <xf numFmtId="0" fontId="0" fillId="6" borderId="329" xfId="0" applyFont="1" applyFill="1" applyBorder="1" applyAlignment="1" applyProtection="1">
      <alignment horizontal="left" vertical="center" wrapText="1"/>
    </xf>
    <xf numFmtId="0" fontId="24" fillId="6" borderId="336"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24" fillId="6" borderId="145" xfId="0" applyFont="1" applyFill="1" applyBorder="1" applyAlignment="1" applyProtection="1">
      <alignment horizontal="center" vertical="center"/>
    </xf>
    <xf numFmtId="0" fontId="64" fillId="53" borderId="328" xfId="0" applyFont="1" applyFill="1" applyBorder="1" applyAlignment="1">
      <alignment horizontal="center"/>
    </xf>
    <xf numFmtId="0" fontId="64" fillId="53" borderId="325" xfId="0" applyFont="1" applyFill="1" applyBorder="1" applyAlignment="1">
      <alignment horizontal="center"/>
    </xf>
    <xf numFmtId="0" fontId="64" fillId="53" borderId="326" xfId="0" applyFont="1" applyFill="1" applyBorder="1" applyAlignment="1">
      <alignment horizontal="center"/>
    </xf>
    <xf numFmtId="0" fontId="24" fillId="6" borderId="325" xfId="0" applyFont="1" applyFill="1" applyBorder="1" applyAlignment="1" applyProtection="1">
      <alignment horizontal="center" vertical="center" wrapText="1"/>
    </xf>
    <xf numFmtId="0" fontId="24" fillId="6" borderId="48" xfId="0" applyFont="1" applyFill="1" applyBorder="1" applyAlignment="1" applyProtection="1">
      <alignment horizontal="center" vertical="center" wrapText="1"/>
    </xf>
    <xf numFmtId="0" fontId="50" fillId="53" borderId="326" xfId="0" applyFont="1" applyFill="1" applyBorder="1" applyAlignment="1" applyProtection="1">
      <alignment horizontal="center" vertical="center" wrapText="1"/>
    </xf>
    <xf numFmtId="0" fontId="50" fillId="53" borderId="328" xfId="0" applyFont="1" applyFill="1" applyBorder="1" applyAlignment="1" applyProtection="1">
      <alignment horizontal="center" vertical="center" wrapText="1"/>
    </xf>
    <xf numFmtId="0" fontId="50" fillId="51" borderId="326" xfId="0" applyFont="1" applyFill="1" applyBorder="1" applyAlignment="1" applyProtection="1">
      <alignment horizontal="center" vertical="center" wrapText="1"/>
    </xf>
    <xf numFmtId="0" fontId="50" fillId="51" borderId="327" xfId="0" applyFont="1" applyFill="1" applyBorder="1" applyAlignment="1" applyProtection="1">
      <alignment horizontal="center" vertical="center" wrapText="1"/>
    </xf>
    <xf numFmtId="0" fontId="38" fillId="6" borderId="339" xfId="0" applyFont="1" applyBorder="1" applyAlignment="1">
      <alignment horizontal="center" vertical="center"/>
    </xf>
    <xf numFmtId="0" fontId="24" fillId="6" borderId="325" xfId="0" applyFont="1" applyBorder="1" applyAlignment="1">
      <alignment horizontal="center" vertical="center"/>
    </xf>
    <xf numFmtId="0" fontId="24" fillId="6" borderId="47" xfId="0" applyFont="1" applyFill="1" applyBorder="1" applyAlignment="1" applyProtection="1">
      <alignment horizontal="center" vertical="center" wrapText="1"/>
    </xf>
    <xf numFmtId="0" fontId="38" fillId="6" borderId="338" xfId="0" applyFont="1" applyBorder="1" applyAlignment="1">
      <alignment horizontal="center" vertical="center"/>
    </xf>
    <xf numFmtId="0" fontId="38" fillId="6" borderId="328" xfId="0" applyFont="1" applyBorder="1" applyAlignment="1">
      <alignment horizontal="center" vertical="center"/>
    </xf>
    <xf numFmtId="0" fontId="38" fillId="6" borderId="325" xfId="0" applyFont="1" applyBorder="1" applyAlignment="1">
      <alignment horizontal="center" vertical="center"/>
    </xf>
    <xf numFmtId="0" fontId="50" fillId="54" borderId="326" xfId="0" applyFont="1" applyFill="1" applyBorder="1" applyAlignment="1" applyProtection="1">
      <alignment horizontal="center" vertical="center" wrapText="1"/>
    </xf>
    <xf numFmtId="0" fontId="50" fillId="54" borderId="327" xfId="0" applyFont="1" applyFill="1" applyBorder="1" applyAlignment="1" applyProtection="1">
      <alignment horizontal="center" vertical="center" wrapText="1"/>
    </xf>
    <xf numFmtId="0" fontId="38" fillId="6" borderId="0" xfId="0" applyFont="1" applyBorder="1" applyAlignment="1">
      <alignment horizontal="center" vertical="center" wrapText="1"/>
    </xf>
    <xf numFmtId="0" fontId="38" fillId="6" borderId="53" xfId="0" applyFont="1" applyBorder="1" applyAlignment="1">
      <alignment horizontal="center" vertical="center" wrapText="1"/>
    </xf>
    <xf numFmtId="0" fontId="38" fillId="6" borderId="325" xfId="0" applyFont="1" applyBorder="1" applyAlignment="1">
      <alignment horizontal="center" vertical="center" wrapText="1"/>
    </xf>
    <xf numFmtId="0" fontId="24" fillId="53" borderId="326" xfId="0" applyFont="1" applyFill="1" applyBorder="1" applyAlignment="1">
      <alignment horizontal="center" vertical="center" wrapText="1"/>
    </xf>
    <xf numFmtId="0" fontId="24" fillId="53" borderId="327" xfId="0" applyFont="1" applyFill="1" applyBorder="1" applyAlignment="1">
      <alignment horizontal="center" vertical="center" wrapText="1"/>
    </xf>
    <xf numFmtId="0" fontId="24" fillId="53" borderId="328" xfId="0" applyFont="1" applyFill="1" applyBorder="1" applyAlignment="1">
      <alignment horizontal="center" vertical="center" wrapText="1"/>
    </xf>
    <xf numFmtId="0" fontId="38" fillId="6" borderId="326" xfId="0" applyFont="1" applyFill="1" applyBorder="1" applyAlignment="1">
      <alignment horizontal="center" vertical="center"/>
    </xf>
    <xf numFmtId="0" fontId="38" fillId="6" borderId="328" xfId="0" applyFont="1" applyFill="1" applyBorder="1" applyAlignment="1">
      <alignment horizontal="center" vertical="center"/>
    </xf>
    <xf numFmtId="0" fontId="24" fillId="6" borderId="145" xfId="0" applyFont="1" applyBorder="1" applyAlignment="1">
      <alignment horizontal="center" vertical="center" wrapText="1"/>
    </xf>
    <xf numFmtId="0" fontId="24" fillId="6" borderId="154" xfId="0" applyFont="1" applyBorder="1" applyAlignment="1">
      <alignment horizontal="center" vertical="center" wrapText="1"/>
    </xf>
    <xf numFmtId="0" fontId="24" fillId="0" borderId="339" xfId="0" applyFont="1" applyFill="1" applyBorder="1" applyAlignment="1" applyProtection="1">
      <alignment horizontal="center" vertical="center" wrapText="1"/>
    </xf>
    <xf numFmtId="0" fontId="24" fillId="0" borderId="47" xfId="0" applyFont="1" applyFill="1" applyBorder="1" applyAlignment="1" applyProtection="1">
      <alignment horizontal="center" vertical="center" wrapText="1"/>
    </xf>
    <xf numFmtId="0" fontId="38" fillId="6" borderId="327" xfId="0" applyFont="1" applyBorder="1" applyAlignment="1">
      <alignment horizontal="center" vertical="center"/>
    </xf>
    <xf numFmtId="0" fontId="24" fillId="6" borderId="338" xfId="0" applyFont="1" applyBorder="1" applyAlignment="1">
      <alignment horizontal="center" vertical="center" wrapText="1"/>
    </xf>
    <xf numFmtId="0" fontId="24" fillId="6" borderId="53" xfId="0" applyFont="1" applyBorder="1" applyAlignment="1">
      <alignment horizontal="center" vertical="center" wrapText="1"/>
    </xf>
    <xf numFmtId="0" fontId="38" fillId="6" borderId="326" xfId="0" applyFont="1" applyBorder="1" applyAlignment="1">
      <alignment horizontal="center" wrapText="1"/>
    </xf>
    <xf numFmtId="0" fontId="38" fillId="6" borderId="327" xfId="0" applyFont="1" applyBorder="1" applyAlignment="1">
      <alignment horizontal="center" wrapText="1"/>
    </xf>
    <xf numFmtId="0" fontId="24" fillId="0" borderId="325" xfId="0" applyFont="1" applyFill="1" applyBorder="1" applyAlignment="1" applyProtection="1">
      <alignment horizontal="center" vertical="center" wrapText="1"/>
    </xf>
    <xf numFmtId="0" fontId="38" fillId="6" borderId="325" xfId="0" applyFont="1" applyBorder="1" applyAlignment="1">
      <alignment horizontal="center" wrapText="1"/>
    </xf>
    <xf numFmtId="0" fontId="64" fillId="54" borderId="326" xfId="0" applyFont="1" applyFill="1" applyBorder="1" applyAlignment="1">
      <alignment horizontal="center" vertical="center" wrapText="1"/>
    </xf>
    <xf numFmtId="0" fontId="64" fillId="54" borderId="327" xfId="0" applyFont="1" applyFill="1" applyBorder="1" applyAlignment="1">
      <alignment horizontal="center" vertical="center" wrapText="1"/>
    </xf>
    <xf numFmtId="0" fontId="24" fillId="6" borderId="145" xfId="0" applyFont="1" applyFill="1" applyBorder="1" applyAlignment="1" applyProtection="1">
      <alignment horizontal="center" vertical="center" wrapText="1"/>
    </xf>
    <xf numFmtId="0" fontId="26" fillId="0" borderId="332" xfId="0" applyFont="1" applyFill="1" applyBorder="1" applyAlignment="1">
      <alignment horizontal="center" vertical="center"/>
    </xf>
    <xf numFmtId="0" fontId="26" fillId="0" borderId="336" xfId="0" applyFont="1" applyFill="1" applyBorder="1" applyAlignment="1">
      <alignment horizontal="center" vertical="center"/>
    </xf>
    <xf numFmtId="0" fontId="26" fillId="0" borderId="308" xfId="0" applyFont="1" applyFill="1" applyBorder="1" applyAlignment="1">
      <alignment horizontal="center" vertical="center"/>
    </xf>
    <xf numFmtId="0" fontId="26" fillId="0" borderId="145" xfId="0" applyFont="1" applyFill="1" applyBorder="1" applyAlignment="1">
      <alignment horizontal="center" vertical="center"/>
    </xf>
    <xf numFmtId="0" fontId="24" fillId="6" borderId="336" xfId="0" applyFont="1" applyBorder="1" applyAlignment="1">
      <alignment horizontal="center" vertical="center" wrapText="1"/>
    </xf>
    <xf numFmtId="0" fontId="64" fillId="41" borderId="326" xfId="0" applyFont="1" applyFill="1" applyBorder="1" applyAlignment="1">
      <alignment horizontal="center" vertical="center" wrapText="1"/>
    </xf>
    <xf numFmtId="0" fontId="64" fillId="41" borderId="327" xfId="0" applyFont="1" applyFill="1" applyBorder="1" applyAlignment="1">
      <alignment horizontal="center" vertical="center" wrapText="1"/>
    </xf>
    <xf numFmtId="0" fontId="64" fillId="41" borderId="328" xfId="0" applyFont="1" applyFill="1" applyBorder="1" applyAlignment="1">
      <alignment horizontal="center" vertical="center" wrapText="1"/>
    </xf>
    <xf numFmtId="0" fontId="64" fillId="51" borderId="326" xfId="0" applyFont="1" applyFill="1" applyBorder="1" applyAlignment="1">
      <alignment horizontal="center" vertical="center" wrapText="1"/>
    </xf>
    <xf numFmtId="0" fontId="64" fillId="51" borderId="327" xfId="0" applyFont="1" applyFill="1" applyBorder="1" applyAlignment="1">
      <alignment horizontal="center" vertical="center" wrapText="1"/>
    </xf>
    <xf numFmtId="0" fontId="64" fillId="51" borderId="328" xfId="0" applyFont="1" applyFill="1" applyBorder="1" applyAlignment="1">
      <alignment horizontal="center" vertical="center" wrapText="1"/>
    </xf>
    <xf numFmtId="0" fontId="64" fillId="53" borderId="327" xfId="0" applyFont="1" applyFill="1" applyBorder="1" applyAlignment="1">
      <alignment horizontal="center" vertical="center" wrapText="1"/>
    </xf>
    <xf numFmtId="0" fontId="24" fillId="0" borderId="254" xfId="0" applyFont="1" applyFill="1" applyBorder="1" applyAlignment="1" applyProtection="1">
      <alignment horizontal="center" vertical="center" wrapText="1"/>
    </xf>
    <xf numFmtId="0" fontId="24" fillId="6" borderId="325" xfId="0" applyFont="1" applyBorder="1" applyAlignment="1">
      <alignment horizontal="center" wrapText="1"/>
    </xf>
    <xf numFmtId="0" fontId="38" fillId="6" borderId="326" xfId="0" applyFont="1" applyBorder="1" applyAlignment="1">
      <alignment horizontal="center" vertical="center"/>
    </xf>
    <xf numFmtId="0" fontId="38" fillId="6" borderId="339" xfId="0" applyFont="1" applyBorder="1" applyAlignment="1">
      <alignment horizontal="center" wrapText="1"/>
    </xf>
    <xf numFmtId="0" fontId="38" fillId="6" borderId="254" xfId="0" applyFont="1" applyBorder="1" applyAlignment="1">
      <alignment horizontal="center" wrapText="1"/>
    </xf>
    <xf numFmtId="0" fontId="38" fillId="6" borderId="326" xfId="0" applyFont="1" applyBorder="1" applyAlignment="1">
      <alignment horizontal="center"/>
    </xf>
    <xf numFmtId="0" fontId="38" fillId="6" borderId="327" xfId="0" applyFont="1" applyBorder="1" applyAlignment="1">
      <alignment horizontal="center"/>
    </xf>
    <xf numFmtId="0" fontId="38" fillId="6" borderId="328" xfId="0" applyFont="1" applyBorder="1" applyAlignment="1">
      <alignment horizontal="center"/>
    </xf>
    <xf numFmtId="0" fontId="24" fillId="6" borderId="326" xfId="0" applyFont="1" applyFill="1" applyBorder="1" applyAlignment="1" applyProtection="1">
      <alignment horizontal="center" wrapText="1"/>
    </xf>
    <xf numFmtId="0" fontId="24" fillId="6" borderId="327" xfId="0" applyFont="1" applyFill="1" applyBorder="1" applyAlignment="1" applyProtection="1">
      <alignment horizontal="center" wrapText="1"/>
    </xf>
    <xf numFmtId="0" fontId="24" fillId="6" borderId="328" xfId="0" applyFont="1" applyFill="1" applyBorder="1" applyAlignment="1" applyProtection="1">
      <alignment horizontal="center" wrapText="1"/>
    </xf>
    <xf numFmtId="0" fontId="24" fillId="6" borderId="326" xfId="0" applyFont="1" applyBorder="1" applyAlignment="1">
      <alignment horizontal="center" wrapText="1"/>
    </xf>
    <xf numFmtId="0" fontId="24" fillId="6" borderId="327" xfId="0" applyFont="1" applyBorder="1" applyAlignment="1">
      <alignment horizontal="center" wrapText="1"/>
    </xf>
    <xf numFmtId="0" fontId="24" fillId="6" borderId="328" xfId="0" applyFont="1" applyBorder="1" applyAlignment="1">
      <alignment horizontal="center" wrapText="1"/>
    </xf>
    <xf numFmtId="0" fontId="64" fillId="6" borderId="336" xfId="0" applyFont="1" applyFill="1" applyBorder="1" applyAlignment="1">
      <alignment horizontal="center" vertical="center" wrapText="1"/>
    </xf>
    <xf numFmtId="0" fontId="64" fillId="6" borderId="0" xfId="0" applyFont="1" applyFill="1" applyBorder="1" applyAlignment="1">
      <alignment horizontal="center" vertical="center" wrapText="1"/>
    </xf>
    <xf numFmtId="0" fontId="64" fillId="6" borderId="145" xfId="0" applyFont="1" applyFill="1" applyBorder="1" applyAlignment="1">
      <alignment horizontal="center" vertical="center" wrapText="1"/>
    </xf>
    <xf numFmtId="0" fontId="64" fillId="6" borderId="327" xfId="0" applyFont="1" applyFill="1" applyBorder="1" applyAlignment="1">
      <alignment horizontal="center" vertical="center" wrapText="1"/>
    </xf>
    <xf numFmtId="0" fontId="25" fillId="0" borderId="332" xfId="83" applyFont="1" applyFill="1" applyBorder="1" applyAlignment="1">
      <alignment horizontal="center" vertical="center" wrapText="1"/>
    </xf>
    <xf numFmtId="0" fontId="25" fillId="0" borderId="48" xfId="83" applyFont="1" applyFill="1" applyBorder="1" applyAlignment="1">
      <alignment horizontal="center" vertical="center" wrapText="1"/>
    </xf>
    <xf numFmtId="0" fontId="25" fillId="0" borderId="308" xfId="83" applyFont="1" applyFill="1" applyBorder="1" applyAlignment="1">
      <alignment horizontal="center" vertical="center" wrapText="1"/>
    </xf>
    <xf numFmtId="10" fontId="24" fillId="15" borderId="330" xfId="54" applyFont="1" applyBorder="1" applyAlignment="1">
      <alignment horizontal="center" vertical="center"/>
    </xf>
    <xf numFmtId="0" fontId="24" fillId="54" borderId="157" xfId="5" applyFont="1" applyFill="1" applyBorder="1" applyAlignment="1">
      <alignment horizontal="center" vertical="center" wrapText="1"/>
    </xf>
    <xf numFmtId="0" fontId="24" fillId="6" borderId="326" xfId="5" applyFont="1" applyBorder="1" applyAlignment="1">
      <alignment horizontal="center" vertical="center" wrapText="1"/>
    </xf>
    <xf numFmtId="3" fontId="38" fillId="47" borderId="349" xfId="0" applyNumberFormat="1" applyFont="1" applyFill="1" applyBorder="1" applyAlignment="1">
      <alignment horizontal="center" vertical="center"/>
    </xf>
    <xf numFmtId="3" fontId="38" fillId="47" borderId="345" xfId="0" applyNumberFormat="1" applyFont="1" applyFill="1" applyBorder="1" applyAlignment="1">
      <alignment horizontal="center" vertical="center"/>
    </xf>
    <xf numFmtId="0" fontId="24" fillId="6" borderId="328" xfId="5" applyFont="1" applyBorder="1" applyAlignment="1">
      <alignment horizontal="center" vertical="center" wrapText="1"/>
    </xf>
    <xf numFmtId="0" fontId="24" fillId="6" borderId="325" xfId="5" applyFont="1" applyBorder="1">
      <alignment horizontal="center" wrapText="1"/>
    </xf>
    <xf numFmtId="3" fontId="38" fillId="47" borderId="36" xfId="0" applyNumberFormat="1" applyFont="1" applyFill="1" applyBorder="1" applyAlignment="1">
      <alignment horizontal="center" vertical="center"/>
    </xf>
    <xf numFmtId="3" fontId="38" fillId="47" borderId="29" xfId="0" applyNumberFormat="1" applyFont="1" applyFill="1" applyBorder="1" applyAlignment="1">
      <alignment horizontal="center" vertical="center"/>
    </xf>
    <xf numFmtId="0" fontId="24" fillId="53" borderId="327" xfId="5" applyFont="1" applyFill="1" applyBorder="1" applyAlignment="1">
      <alignment horizontal="center" wrapText="1"/>
    </xf>
    <xf numFmtId="0" fontId="24" fillId="53" borderId="328" xfId="5" applyFont="1" applyFill="1" applyBorder="1" applyAlignment="1">
      <alignment horizontal="center" wrapText="1"/>
    </xf>
    <xf numFmtId="0" fontId="24" fillId="51" borderId="170" xfId="5" applyFont="1" applyFill="1" applyBorder="1" applyAlignment="1">
      <alignment horizontal="center" wrapText="1"/>
    </xf>
    <xf numFmtId="0" fontId="24" fillId="51" borderId="157" xfId="5" applyFont="1" applyFill="1" applyBorder="1" applyAlignment="1">
      <alignment horizontal="center" wrapText="1"/>
    </xf>
    <xf numFmtId="0" fontId="24" fillId="51" borderId="161" xfId="5" applyFont="1" applyFill="1" applyBorder="1" applyAlignment="1">
      <alignment horizontal="center" wrapText="1"/>
    </xf>
    <xf numFmtId="0" fontId="24" fillId="54" borderId="327" xfId="5" applyFont="1" applyFill="1" applyBorder="1" applyAlignment="1">
      <alignment horizontal="center" vertical="center" wrapText="1"/>
    </xf>
    <xf numFmtId="0" fontId="24" fillId="54" borderId="328" xfId="5" applyFont="1" applyFill="1" applyBorder="1" applyAlignment="1">
      <alignment horizontal="center" vertical="center" wrapText="1"/>
    </xf>
    <xf numFmtId="0" fontId="0" fillId="6" borderId="156" xfId="0" applyFont="1" applyBorder="1" applyAlignment="1">
      <alignment horizontal="center"/>
    </xf>
    <xf numFmtId="0" fontId="0" fillId="6" borderId="224" xfId="0" applyFont="1" applyBorder="1" applyAlignment="1">
      <alignment horizontal="center"/>
    </xf>
    <xf numFmtId="0" fontId="24" fillId="53" borderId="327" xfId="5" applyFont="1" applyFill="1" applyBorder="1" applyAlignment="1">
      <alignment horizontal="center" vertical="center" wrapText="1"/>
    </xf>
    <xf numFmtId="0" fontId="24" fillId="53" borderId="328" xfId="5" applyFont="1" applyFill="1" applyBorder="1" applyAlignment="1">
      <alignment horizontal="center" vertical="center" wrapText="1"/>
    </xf>
    <xf numFmtId="0" fontId="24" fillId="6" borderId="326" xfId="5" applyFont="1" applyBorder="1" applyAlignment="1">
      <alignment horizontal="center" wrapText="1"/>
    </xf>
    <xf numFmtId="0" fontId="24" fillId="6" borderId="328" xfId="5" applyFont="1" applyBorder="1" applyAlignment="1">
      <alignment horizontal="center" wrapText="1"/>
    </xf>
    <xf numFmtId="0" fontId="25" fillId="6" borderId="148" xfId="0" applyFont="1" applyFill="1" applyBorder="1" applyAlignment="1">
      <alignment horizontal="left"/>
    </xf>
    <xf numFmtId="0" fontId="24" fillId="51" borderId="162" xfId="5" applyFont="1" applyFill="1" applyBorder="1" applyAlignment="1">
      <alignment horizontal="center" vertical="center" wrapText="1"/>
    </xf>
    <xf numFmtId="0" fontId="24" fillId="51" borderId="170" xfId="5" applyFont="1" applyFill="1" applyBorder="1" applyAlignment="1">
      <alignment horizontal="center" vertical="center" wrapText="1"/>
    </xf>
    <xf numFmtId="0" fontId="24" fillId="51" borderId="157" xfId="5" applyFont="1" applyFill="1" applyBorder="1" applyAlignment="1">
      <alignment horizontal="center" vertical="center" wrapText="1"/>
    </xf>
    <xf numFmtId="0" fontId="24" fillId="51" borderId="161" xfId="5" applyFont="1" applyFill="1" applyBorder="1" applyAlignment="1">
      <alignment horizontal="center" vertical="center" wrapText="1"/>
    </xf>
    <xf numFmtId="0" fontId="24" fillId="6" borderId="325" xfId="5" applyFont="1" applyBorder="1" applyAlignment="1">
      <alignment horizontal="center" vertical="center" wrapText="1"/>
    </xf>
    <xf numFmtId="0" fontId="24" fillId="53" borderId="327" xfId="0" applyFont="1" applyFill="1" applyBorder="1" applyAlignment="1">
      <alignment horizontal="center" vertical="center"/>
    </xf>
    <xf numFmtId="0" fontId="24" fillId="51" borderId="326" xfId="5" applyFont="1" applyFill="1" applyBorder="1" applyAlignment="1">
      <alignment horizontal="center" wrapText="1"/>
    </xf>
    <xf numFmtId="0" fontId="24" fillId="51" borderId="327" xfId="5" applyFont="1" applyFill="1" applyBorder="1" applyAlignment="1">
      <alignment horizontal="center" wrapText="1"/>
    </xf>
    <xf numFmtId="0" fontId="25" fillId="6" borderId="0" xfId="0" applyFont="1" applyFill="1" applyBorder="1" applyAlignment="1" applyProtection="1">
      <alignment horizontal="left" vertical="center" wrapText="1"/>
    </xf>
    <xf numFmtId="0" fontId="70" fillId="6" borderId="327" xfId="0" applyFont="1" applyBorder="1" applyAlignment="1">
      <alignment horizontal="center" vertical="center"/>
    </xf>
    <xf numFmtId="0" fontId="69" fillId="6" borderId="336" xfId="0" applyFont="1" applyFill="1" applyBorder="1" applyAlignment="1">
      <alignment horizontal="center" vertical="center"/>
    </xf>
    <xf numFmtId="0" fontId="69" fillId="6" borderId="224" xfId="0" applyFont="1" applyFill="1" applyBorder="1" applyAlignment="1">
      <alignment horizontal="center" vertical="center"/>
    </xf>
    <xf numFmtId="0" fontId="70" fillId="6" borderId="327" xfId="0" applyFont="1" applyBorder="1" applyAlignment="1">
      <alignment horizontal="center" wrapText="1"/>
    </xf>
    <xf numFmtId="0" fontId="26" fillId="6" borderId="33" xfId="0" applyFont="1" applyFill="1" applyBorder="1" applyAlignment="1">
      <alignment horizontal="center" vertical="center"/>
    </xf>
    <xf numFmtId="0" fontId="26" fillId="6" borderId="30" xfId="0" applyFont="1" applyFill="1" applyBorder="1" applyAlignment="1">
      <alignment horizontal="center" vertical="center"/>
    </xf>
    <xf numFmtId="0" fontId="26" fillId="6" borderId="308" xfId="0" applyFont="1" applyFill="1" applyBorder="1" applyAlignment="1">
      <alignment horizontal="center" vertical="center"/>
    </xf>
    <xf numFmtId="0" fontId="26" fillId="6" borderId="145" xfId="0" applyFont="1" applyFill="1" applyBorder="1" applyAlignment="1">
      <alignment horizontal="center" vertical="center"/>
    </xf>
    <xf numFmtId="0" fontId="26" fillId="6" borderId="36" xfId="0" applyFont="1" applyFill="1" applyBorder="1" applyAlignment="1">
      <alignment horizontal="center" vertical="center"/>
    </xf>
    <xf numFmtId="0" fontId="26" fillId="6" borderId="29" xfId="0" applyFont="1" applyFill="1" applyBorder="1" applyAlignment="1">
      <alignment horizontal="center" vertical="center"/>
    </xf>
    <xf numFmtId="0" fontId="24" fillId="6" borderId="242" xfId="0" applyFont="1" applyBorder="1" applyAlignment="1">
      <alignment horizontal="center" vertical="center" wrapText="1"/>
    </xf>
    <xf numFmtId="0" fontId="24" fillId="6" borderId="239" xfId="0" applyFont="1" applyBorder="1" applyAlignment="1">
      <alignment horizontal="center" vertical="center" wrapText="1"/>
    </xf>
    <xf numFmtId="3" fontId="68" fillId="6" borderId="42" xfId="1" applyFont="1" applyBorder="1" applyAlignment="1">
      <alignment horizontal="center" vertical="center" wrapText="1"/>
    </xf>
    <xf numFmtId="3" fontId="68" fillId="6" borderId="347" xfId="1" applyFont="1" applyBorder="1" applyAlignment="1">
      <alignment horizontal="center" vertical="center" wrapText="1"/>
    </xf>
    <xf numFmtId="3" fontId="68" fillId="6" borderId="48" xfId="1" applyFont="1" applyBorder="1" applyAlignment="1">
      <alignment horizontal="center" vertical="center" wrapText="1"/>
    </xf>
    <xf numFmtId="3" fontId="68" fillId="6" borderId="105" xfId="1" applyFont="1" applyBorder="1" applyAlignment="1">
      <alignment horizontal="center" vertical="center" wrapText="1"/>
    </xf>
    <xf numFmtId="3" fontId="68" fillId="6" borderId="344" xfId="1" applyFont="1" applyBorder="1" applyAlignment="1">
      <alignment horizontal="center" vertical="center" wrapText="1"/>
    </xf>
    <xf numFmtId="3" fontId="68" fillId="6" borderId="108" xfId="1" applyFont="1" applyBorder="1" applyAlignment="1">
      <alignment horizontal="center" vertical="center" wrapText="1"/>
    </xf>
    <xf numFmtId="0" fontId="26" fillId="6" borderId="42" xfId="0" applyFont="1" applyFill="1" applyBorder="1" applyAlignment="1">
      <alignment horizontal="center" vertical="center"/>
    </xf>
    <xf numFmtId="0" fontId="26" fillId="6" borderId="39" xfId="0" applyFont="1" applyFill="1" applyBorder="1" applyAlignment="1">
      <alignment horizontal="center" vertical="center"/>
    </xf>
    <xf numFmtId="0" fontId="24" fillId="6" borderId="145" xfId="0" applyFont="1" applyFill="1" applyBorder="1" applyAlignment="1" applyProtection="1">
      <alignment horizontal="left" vertical="top" wrapText="1"/>
    </xf>
    <xf numFmtId="0" fontId="26" fillId="0" borderId="42" xfId="0" applyFont="1" applyFill="1" applyBorder="1" applyAlignment="1">
      <alignment horizontal="center" vertical="center"/>
    </xf>
    <xf numFmtId="0" fontId="26" fillId="0" borderId="39" xfId="0" applyFont="1" applyFill="1" applyBorder="1" applyAlignment="1">
      <alignment horizontal="center" vertical="center"/>
    </xf>
    <xf numFmtId="0" fontId="26" fillId="0" borderId="37" xfId="0" applyFont="1" applyFill="1" applyBorder="1" applyAlignment="1">
      <alignment horizontal="center" vertical="center"/>
    </xf>
    <xf numFmtId="0" fontId="26" fillId="0" borderId="49" xfId="0" applyFont="1" applyFill="1" applyBorder="1" applyAlignment="1">
      <alignment horizontal="center" vertical="center"/>
    </xf>
    <xf numFmtId="0" fontId="24" fillId="6" borderId="241" xfId="0" applyFont="1" applyBorder="1" applyAlignment="1">
      <alignment horizontal="center" vertical="center" wrapText="1"/>
    </xf>
    <xf numFmtId="0" fontId="24" fillId="6" borderId="111" xfId="0" applyFont="1" applyBorder="1" applyAlignment="1">
      <alignment horizontal="center" vertical="center" wrapText="1"/>
    </xf>
    <xf numFmtId="0" fontId="24" fillId="6" borderId="375" xfId="0" applyFont="1" applyBorder="1" applyAlignment="1">
      <alignment horizontal="center" vertical="center" wrapText="1"/>
    </xf>
    <xf numFmtId="0" fontId="24" fillId="6" borderId="48" xfId="0" applyFont="1" applyBorder="1" applyAlignment="1">
      <alignment horizontal="center" vertical="center" wrapText="1"/>
    </xf>
    <xf numFmtId="0" fontId="0" fillId="6" borderId="0" xfId="0" applyFont="1" applyFill="1" applyBorder="1" applyAlignment="1" applyProtection="1">
      <alignment horizontal="left" vertical="center" wrapText="1"/>
    </xf>
    <xf numFmtId="3" fontId="68" fillId="6" borderId="132" xfId="1" applyFont="1" applyBorder="1" applyAlignment="1">
      <alignment horizontal="center" vertical="center"/>
    </xf>
    <xf numFmtId="3" fontId="68" fillId="6" borderId="373" xfId="1" applyFont="1" applyBorder="1" applyAlignment="1">
      <alignment horizontal="center" vertical="center"/>
    </xf>
    <xf numFmtId="3" fontId="68" fillId="6" borderId="374" xfId="1" applyFont="1" applyBorder="1" applyAlignment="1">
      <alignment horizontal="center" vertical="center"/>
    </xf>
    <xf numFmtId="0" fontId="24" fillId="6" borderId="0" xfId="0" applyFont="1" applyFill="1" applyBorder="1" applyAlignment="1">
      <alignment horizontal="left" vertical="top" wrapText="1"/>
    </xf>
    <xf numFmtId="0" fontId="29" fillId="6" borderId="137"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9" fillId="6" borderId="240" xfId="116" applyFont="1" applyFill="1" applyBorder="1" applyAlignment="1" applyProtection="1">
      <alignment horizontal="left" vertical="center"/>
    </xf>
    <xf numFmtId="0" fontId="24" fillId="6" borderId="33" xfId="0" applyFont="1" applyBorder="1" applyAlignment="1">
      <alignment horizontal="left" vertical="center"/>
    </xf>
    <xf numFmtId="0" fontId="24" fillId="6" borderId="27" xfId="0" applyFont="1" applyBorder="1" applyAlignment="1">
      <alignment horizontal="left" vertical="center"/>
    </xf>
    <xf numFmtId="0" fontId="38" fillId="6" borderId="352" xfId="0" applyFont="1" applyFill="1" applyBorder="1" applyAlignment="1" applyProtection="1">
      <alignment horizontal="center" vertical="center"/>
    </xf>
    <xf numFmtId="0" fontId="38" fillId="6" borderId="327" xfId="0" applyFont="1" applyFill="1" applyBorder="1" applyAlignment="1" applyProtection="1">
      <alignment horizontal="center" vertical="center"/>
    </xf>
    <xf numFmtId="0" fontId="24" fillId="6" borderId="154" xfId="0" applyFont="1" applyFill="1" applyBorder="1" applyAlignment="1" applyProtection="1">
      <alignment horizontal="center" vertical="center"/>
    </xf>
    <xf numFmtId="0" fontId="24" fillId="6" borderId="254" xfId="0" applyFont="1" applyFill="1" applyBorder="1" applyAlignment="1" applyProtection="1">
      <alignment horizontal="center" vertical="center"/>
    </xf>
    <xf numFmtId="0" fontId="24" fillId="6" borderId="308" xfId="0" applyFont="1" applyFill="1" applyBorder="1" applyAlignment="1" applyProtection="1">
      <alignment horizontal="center" vertical="center"/>
    </xf>
    <xf numFmtId="0" fontId="24" fillId="6" borderId="0" xfId="2" applyFont="1" applyBorder="1" applyAlignment="1">
      <alignment horizontal="left" vertical="center"/>
    </xf>
    <xf numFmtId="0" fontId="24" fillId="6" borderId="0" xfId="0" applyFont="1" applyBorder="1" applyAlignment="1">
      <alignment horizontal="left" vertical="center"/>
    </xf>
    <xf numFmtId="0" fontId="38" fillId="6" borderId="352" xfId="0" applyFont="1" applyFill="1" applyBorder="1" applyAlignment="1" applyProtection="1">
      <alignment horizontal="center" vertical="center" wrapText="1"/>
    </xf>
    <xf numFmtId="0" fontId="38" fillId="6" borderId="327" xfId="0" applyFont="1" applyFill="1" applyBorder="1" applyAlignment="1" applyProtection="1">
      <alignment horizontal="center" vertical="center" wrapText="1"/>
    </xf>
    <xf numFmtId="0" fontId="24" fillId="6" borderId="341" xfId="0" applyFont="1" applyFill="1" applyBorder="1" applyAlignment="1" applyProtection="1">
      <alignment horizontal="center" vertical="center" wrapText="1"/>
    </xf>
    <xf numFmtId="0" fontId="24" fillId="6" borderId="316" xfId="0" applyFont="1" applyFill="1" applyBorder="1" applyAlignment="1" applyProtection="1">
      <alignment horizontal="center" vertical="center" wrapText="1"/>
    </xf>
    <xf numFmtId="0" fontId="38" fillId="6" borderId="325" xfId="0" applyFont="1" applyFill="1" applyBorder="1" applyAlignment="1" applyProtection="1">
      <alignment horizontal="center" vertical="center" wrapText="1"/>
    </xf>
    <xf numFmtId="0" fontId="24" fillId="6" borderId="117" xfId="0" applyFont="1" applyFill="1" applyBorder="1" applyAlignment="1" applyProtection="1">
      <alignment horizontal="center" vertical="center" wrapText="1"/>
    </xf>
    <xf numFmtId="0" fontId="24" fillId="6" borderId="310" xfId="0" applyFont="1" applyFill="1" applyBorder="1" applyAlignment="1" applyProtection="1">
      <alignment horizontal="center" vertical="center" wrapText="1"/>
    </xf>
    <xf numFmtId="0" fontId="24" fillId="6" borderId="118" xfId="0" applyFont="1" applyFill="1" applyBorder="1" applyAlignment="1" applyProtection="1">
      <alignment horizontal="center" vertical="center" wrapText="1"/>
    </xf>
    <xf numFmtId="0" fontId="24" fillId="6" borderId="309" xfId="0" applyFont="1" applyFill="1" applyBorder="1" applyAlignment="1" applyProtection="1">
      <alignment horizontal="center" vertical="center" wrapText="1"/>
    </xf>
    <xf numFmtId="0" fontId="68" fillId="6" borderId="339" xfId="83" applyFont="1" applyFill="1" applyBorder="1" applyAlignment="1">
      <alignment horizontal="center" vertical="center" wrapText="1"/>
    </xf>
    <xf numFmtId="0" fontId="68" fillId="6" borderId="254" xfId="83" applyFont="1" applyFill="1" applyBorder="1" applyAlignment="1">
      <alignment horizontal="center" vertical="center" wrapText="1"/>
    </xf>
    <xf numFmtId="0" fontId="38" fillId="6" borderId="326" xfId="0" applyFont="1" applyFill="1" applyBorder="1" applyAlignment="1" applyProtection="1">
      <alignment horizontal="center" vertical="center" wrapText="1"/>
    </xf>
    <xf numFmtId="0" fontId="38" fillId="6" borderId="337" xfId="0" applyFont="1" applyFill="1" applyBorder="1" applyAlignment="1" applyProtection="1">
      <alignment horizontal="center" vertical="center" wrapText="1"/>
    </xf>
    <xf numFmtId="0" fontId="38" fillId="6" borderId="337"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224" xfId="0" applyFont="1" applyFill="1" applyBorder="1" applyAlignment="1" applyProtection="1">
      <alignment horizontal="center" vertical="center" wrapText="1"/>
    </xf>
    <xf numFmtId="0" fontId="24" fillId="6" borderId="337" xfId="0" applyFont="1" applyFill="1" applyBorder="1" applyAlignment="1">
      <alignment horizontal="center" vertical="center" wrapText="1"/>
    </xf>
    <xf numFmtId="2" fontId="24" fillId="6" borderId="352" xfId="0" applyNumberFormat="1" applyFont="1" applyFill="1" applyBorder="1" applyAlignment="1">
      <alignment horizontal="center" vertical="center" wrapText="1"/>
    </xf>
    <xf numFmtId="2" fontId="24" fillId="6" borderId="327" xfId="0" applyNumberFormat="1" applyFont="1" applyFill="1" applyBorder="1" applyAlignment="1">
      <alignment horizontal="center" vertical="center" wrapText="1"/>
    </xf>
    <xf numFmtId="2" fontId="24" fillId="6" borderId="337" xfId="0" applyNumberFormat="1" applyFont="1" applyFill="1" applyBorder="1" applyAlignment="1">
      <alignment horizontal="center" vertical="center" wrapText="1"/>
    </xf>
    <xf numFmtId="0" fontId="24" fillId="6" borderId="352" xfId="0" applyFont="1" applyFill="1" applyBorder="1" applyAlignment="1">
      <alignment horizontal="center" vertical="center"/>
    </xf>
    <xf numFmtId="0" fontId="24" fillId="6" borderId="327" xfId="0" applyFont="1" applyFill="1" applyBorder="1" applyAlignment="1">
      <alignment horizontal="center" vertical="center"/>
    </xf>
    <xf numFmtId="0" fontId="24" fillId="6" borderId="337" xfId="0" applyFont="1" applyFill="1" applyBorder="1" applyAlignment="1">
      <alignment horizontal="center" vertical="center"/>
    </xf>
    <xf numFmtId="0" fontId="22" fillId="6" borderId="42"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0" fillId="6" borderId="33" xfId="0" applyFont="1" applyFill="1" applyBorder="1" applyAlignment="1" applyProtection="1">
      <alignment horizontal="left" vertical="center"/>
    </xf>
    <xf numFmtId="0" fontId="22" fillId="6" borderId="30" xfId="0" applyFont="1" applyFill="1" applyBorder="1" applyAlignment="1" applyProtection="1">
      <alignment horizontal="left" vertical="center"/>
    </xf>
    <xf numFmtId="0" fontId="24" fillId="6" borderId="328" xfId="0" applyFont="1" applyFill="1" applyBorder="1" applyAlignment="1" applyProtection="1">
      <alignment horizontal="center" vertical="center"/>
    </xf>
    <xf numFmtId="0" fontId="24" fillId="6" borderId="325" xfId="0" applyFont="1" applyFill="1" applyBorder="1" applyAlignment="1" applyProtection="1">
      <alignment horizontal="center" vertical="center"/>
    </xf>
    <xf numFmtId="0" fontId="24" fillId="6" borderId="326" xfId="0" applyFont="1" applyFill="1" applyBorder="1" applyAlignment="1" applyProtection="1">
      <alignment horizontal="center" vertical="center"/>
    </xf>
    <xf numFmtId="0" fontId="38" fillId="48" borderId="336" xfId="0" applyFont="1" applyFill="1" applyBorder="1" applyAlignment="1" applyProtection="1">
      <alignment horizontal="left" vertical="center"/>
    </xf>
    <xf numFmtId="0" fontId="0" fillId="48" borderId="0" xfId="0" applyFont="1" applyFill="1" applyBorder="1" applyAlignment="1" applyProtection="1">
      <alignment horizontal="left" vertical="center"/>
    </xf>
    <xf numFmtId="0" fontId="40" fillId="48" borderId="0" xfId="0" applyFont="1" applyFill="1" applyBorder="1" applyAlignment="1" applyProtection="1">
      <alignment horizontal="left" vertical="center" wrapText="1"/>
    </xf>
    <xf numFmtId="0" fontId="22" fillId="6" borderId="36" xfId="0" applyFont="1" applyFill="1" applyBorder="1" applyAlignment="1">
      <alignment horizontal="left" vertical="center" wrapText="1"/>
    </xf>
    <xf numFmtId="0" fontId="22" fillId="6" borderId="29" xfId="0" applyFont="1" applyFill="1" applyBorder="1" applyAlignment="1">
      <alignment horizontal="left" vertical="center" wrapText="1"/>
    </xf>
    <xf numFmtId="0" fontId="0" fillId="2" borderId="29" xfId="0" applyFill="1" applyBorder="1" applyAlignment="1">
      <alignment horizontal="left" vertical="center" wrapText="1"/>
    </xf>
    <xf numFmtId="0" fontId="22" fillId="6" borderId="332" xfId="0" applyFont="1" applyFill="1" applyBorder="1" applyAlignment="1">
      <alignment horizontal="left" vertical="center" wrapText="1"/>
    </xf>
    <xf numFmtId="0" fontId="22" fillId="6" borderId="336" xfId="0" applyFont="1" applyFill="1" applyBorder="1" applyAlignment="1">
      <alignment horizontal="left" vertical="center" wrapText="1"/>
    </xf>
    <xf numFmtId="0" fontId="38" fillId="6" borderId="339" xfId="0" applyFont="1" applyFill="1" applyBorder="1" applyAlignment="1" applyProtection="1">
      <alignment horizontal="center" vertical="center" wrapText="1"/>
    </xf>
    <xf numFmtId="0" fontId="38" fillId="6" borderId="47" xfId="0" applyFont="1" applyFill="1" applyBorder="1" applyAlignment="1" applyProtection="1">
      <alignment horizontal="center" vertical="center" wrapText="1"/>
    </xf>
    <xf numFmtId="0" fontId="38" fillId="6" borderId="195" xfId="0" applyFont="1" applyFill="1" applyBorder="1" applyAlignment="1" applyProtection="1">
      <alignment horizontal="center" vertical="center" wrapText="1"/>
    </xf>
    <xf numFmtId="0" fontId="38" fillId="6" borderId="75" xfId="0" applyFont="1" applyFill="1" applyBorder="1" applyAlignment="1" applyProtection="1">
      <alignment horizontal="center" vertical="center" wrapText="1"/>
    </xf>
    <xf numFmtId="0" fontId="38" fillId="6" borderId="254" xfId="0" applyFont="1" applyFill="1" applyBorder="1" applyAlignment="1" applyProtection="1">
      <alignment horizontal="center" vertical="center" wrapText="1"/>
    </xf>
    <xf numFmtId="0" fontId="40" fillId="6" borderId="339" xfId="0" applyFont="1" applyFill="1" applyBorder="1" applyAlignment="1" applyProtection="1">
      <alignment horizontal="center" vertical="center" wrapText="1"/>
    </xf>
    <xf numFmtId="0" fontId="40" fillId="6" borderId="47" xfId="0" applyFont="1" applyFill="1" applyBorder="1" applyAlignment="1" applyProtection="1">
      <alignment horizontal="center" vertical="center" wrapText="1"/>
    </xf>
    <xf numFmtId="0" fontId="40" fillId="6" borderId="254" xfId="0" applyFont="1" applyFill="1" applyBorder="1" applyAlignment="1" applyProtection="1">
      <alignment horizontal="center" vertical="center" wrapText="1"/>
    </xf>
    <xf numFmtId="0" fontId="40" fillId="6" borderId="332" xfId="0" applyFont="1" applyFill="1" applyBorder="1" applyAlignment="1" applyProtection="1">
      <alignment horizontal="center" vertical="center" wrapText="1"/>
    </xf>
    <xf numFmtId="0" fontId="40" fillId="6" borderId="48" xfId="0" applyFont="1" applyFill="1" applyBorder="1" applyAlignment="1" applyProtection="1">
      <alignment horizontal="center" vertical="center" wrapText="1"/>
    </xf>
    <xf numFmtId="0" fontId="40" fillId="6" borderId="308" xfId="0" applyFont="1" applyFill="1" applyBorder="1" applyAlignment="1" applyProtection="1">
      <alignment horizontal="center" vertical="center" wrapText="1"/>
    </xf>
    <xf numFmtId="0" fontId="38" fillId="6" borderId="138" xfId="0" applyFont="1" applyFill="1" applyBorder="1" applyAlignment="1">
      <alignment horizontal="center" vertical="center"/>
    </xf>
    <xf numFmtId="0" fontId="38" fillId="6" borderId="138" xfId="0" applyFont="1" applyFill="1" applyBorder="1" applyAlignment="1" applyProtection="1">
      <alignment horizontal="center" vertical="center"/>
    </xf>
    <xf numFmtId="0" fontId="38" fillId="6" borderId="196" xfId="0" applyFont="1" applyFill="1" applyBorder="1" applyAlignment="1" applyProtection="1">
      <alignment horizontal="center" vertical="center" wrapText="1"/>
    </xf>
    <xf numFmtId="0" fontId="38" fillId="6" borderId="131" xfId="0" applyFont="1" applyFill="1" applyBorder="1" applyAlignment="1" applyProtection="1">
      <alignment horizontal="center" vertical="center" wrapText="1"/>
    </xf>
    <xf numFmtId="0" fontId="38" fillId="6" borderId="309" xfId="0" applyFont="1" applyFill="1" applyBorder="1" applyAlignment="1" applyProtection="1">
      <alignment horizontal="center" vertical="center" wrapText="1"/>
    </xf>
    <xf numFmtId="0" fontId="38" fillId="6" borderId="332" xfId="0" applyFont="1" applyFill="1" applyBorder="1" applyAlignment="1" applyProtection="1">
      <alignment horizontal="center" vertical="center" wrapText="1"/>
    </xf>
    <xf numFmtId="0" fontId="38" fillId="6" borderId="336" xfId="0" applyFont="1" applyFill="1" applyBorder="1" applyAlignment="1" applyProtection="1">
      <alignment horizontal="center" vertical="center" wrapText="1"/>
    </xf>
    <xf numFmtId="0" fontId="38" fillId="6" borderId="338" xfId="0" applyFont="1" applyFill="1" applyBorder="1" applyAlignment="1" applyProtection="1">
      <alignment horizontal="center" vertical="center" wrapText="1"/>
    </xf>
    <xf numFmtId="0" fontId="38" fillId="6" borderId="48" xfId="0" applyFont="1" applyFill="1" applyBorder="1" applyAlignment="1" applyProtection="1">
      <alignment horizontal="center" vertical="center" wrapText="1"/>
    </xf>
    <xf numFmtId="0" fontId="38" fillId="6" borderId="0" xfId="0" applyFont="1" applyFill="1" applyBorder="1" applyAlignment="1" applyProtection="1">
      <alignment horizontal="center" vertical="center" wrapText="1"/>
    </xf>
    <xf numFmtId="0" fontId="38" fillId="6" borderId="53" xfId="0" applyFont="1" applyFill="1" applyBorder="1" applyAlignment="1" applyProtection="1">
      <alignment horizontal="center" vertical="center" wrapText="1"/>
    </xf>
    <xf numFmtId="0" fontId="38" fillId="6" borderId="308" xfId="0" applyFont="1" applyFill="1" applyBorder="1" applyAlignment="1" applyProtection="1">
      <alignment horizontal="center" vertical="center" wrapText="1"/>
    </xf>
    <xf numFmtId="0" fontId="38" fillId="6" borderId="224" xfId="0" applyFont="1" applyFill="1" applyBorder="1" applyAlignment="1" applyProtection="1">
      <alignment horizontal="center" vertical="center" wrapText="1"/>
    </xf>
    <xf numFmtId="0" fontId="38" fillId="6" borderId="154" xfId="0" applyFont="1" applyFill="1" applyBorder="1" applyAlignment="1" applyProtection="1">
      <alignment horizontal="center" vertical="center" wrapText="1"/>
    </xf>
    <xf numFmtId="0" fontId="38" fillId="6" borderId="89" xfId="0" applyFont="1" applyFill="1" applyBorder="1" applyAlignment="1" applyProtection="1">
      <alignment horizontal="center" vertical="center" wrapText="1"/>
    </xf>
    <xf numFmtId="0" fontId="38" fillId="6" borderId="117" xfId="0" applyFont="1" applyFill="1" applyBorder="1" applyAlignment="1" applyProtection="1">
      <alignment horizontal="center" vertical="center" wrapText="1"/>
    </xf>
    <xf numFmtId="0" fontId="38" fillId="6" borderId="310" xfId="0" applyFont="1" applyFill="1" applyBorder="1" applyAlignment="1" applyProtection="1">
      <alignment horizontal="center" vertical="center" wrapText="1"/>
    </xf>
    <xf numFmtId="0" fontId="40" fillId="6" borderId="233" xfId="0" applyFont="1" applyFill="1" applyBorder="1" applyAlignment="1">
      <alignment horizontal="center" vertical="center"/>
    </xf>
    <xf numFmtId="0" fontId="40" fillId="6" borderId="234" xfId="0" applyFont="1" applyFill="1" applyBorder="1" applyAlignment="1">
      <alignment horizontal="center" vertical="center"/>
    </xf>
    <xf numFmtId="0" fontId="38" fillId="6" borderId="168" xfId="0" applyFont="1" applyFill="1" applyBorder="1" applyAlignment="1" applyProtection="1">
      <alignment horizontal="center" vertical="center"/>
    </xf>
    <xf numFmtId="0" fontId="38" fillId="6" borderId="142" xfId="0" applyFont="1" applyFill="1" applyBorder="1" applyAlignment="1" applyProtection="1">
      <alignment horizontal="center" vertical="center"/>
    </xf>
    <xf numFmtId="0" fontId="38" fillId="6" borderId="208" xfId="0" applyFont="1" applyFill="1" applyBorder="1" applyAlignment="1" applyProtection="1">
      <alignment horizontal="center" vertical="center"/>
    </xf>
    <xf numFmtId="0" fontId="24" fillId="6" borderId="204" xfId="0" applyFont="1" applyFill="1" applyBorder="1" applyAlignment="1">
      <alignment horizontal="center" vertical="center" wrapText="1"/>
    </xf>
    <xf numFmtId="0" fontId="24" fillId="6" borderId="205" xfId="0" applyFont="1" applyFill="1" applyBorder="1" applyAlignment="1">
      <alignment horizontal="center" vertical="center" wrapText="1"/>
    </xf>
    <xf numFmtId="0" fontId="24" fillId="6" borderId="206" xfId="0" applyFont="1" applyFill="1" applyBorder="1" applyAlignment="1">
      <alignment horizontal="center" vertical="center" wrapText="1"/>
    </xf>
    <xf numFmtId="0" fontId="24" fillId="6" borderId="361" xfId="0" applyFont="1" applyFill="1" applyBorder="1" applyAlignment="1" applyProtection="1">
      <alignment horizontal="center" vertical="center" wrapText="1"/>
    </xf>
    <xf numFmtId="0" fontId="24" fillId="6" borderId="337" xfId="0" applyFont="1" applyFill="1" applyBorder="1" applyAlignment="1" applyProtection="1">
      <alignment horizontal="center" vertical="center" wrapText="1"/>
    </xf>
    <xf numFmtId="0" fontId="22" fillId="6" borderId="339"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40" fillId="6" borderId="117" xfId="0" applyFont="1" applyFill="1" applyBorder="1" applyAlignment="1" applyProtection="1">
      <alignment horizontal="center" vertical="center" wrapText="1"/>
    </xf>
    <xf numFmtId="0" fontId="40" fillId="6" borderId="310" xfId="0" applyFont="1" applyFill="1" applyBorder="1" applyAlignment="1" applyProtection="1">
      <alignment horizontal="center" vertical="center" wrapText="1"/>
    </xf>
    <xf numFmtId="0" fontId="40" fillId="6" borderId="89" xfId="0" applyFont="1" applyFill="1" applyBorder="1" applyAlignment="1" applyProtection="1">
      <alignment horizontal="center" vertical="center" wrapText="1"/>
    </xf>
    <xf numFmtId="0" fontId="38" fillId="6" borderId="340" xfId="0" applyFont="1" applyFill="1" applyBorder="1" applyAlignment="1" applyProtection="1">
      <alignment horizontal="center" vertical="center" wrapText="1"/>
    </xf>
    <xf numFmtId="0" fontId="0" fillId="6" borderId="336" xfId="0" applyFill="1" applyBorder="1" applyAlignment="1">
      <alignment horizontal="center" vertical="center" wrapText="1"/>
    </xf>
    <xf numFmtId="0" fontId="0" fillId="6" borderId="341" xfId="0" applyFill="1" applyBorder="1" applyAlignment="1">
      <alignment horizontal="center" vertical="center" wrapText="1"/>
    </xf>
    <xf numFmtId="0" fontId="38" fillId="6" borderId="327" xfId="0" applyFont="1" applyFill="1" applyBorder="1" applyAlignment="1">
      <alignment horizontal="center" vertical="center" wrapText="1"/>
    </xf>
    <xf numFmtId="0" fontId="38" fillId="6" borderId="337" xfId="0" applyFont="1" applyFill="1" applyBorder="1" applyAlignment="1">
      <alignment horizontal="center" vertical="center" wrapText="1"/>
    </xf>
    <xf numFmtId="0" fontId="0" fillId="6" borderId="33" xfId="0" applyFont="1" applyFill="1" applyBorder="1" applyAlignment="1" applyProtection="1">
      <alignment horizontal="center" vertical="center" wrapText="1"/>
    </xf>
    <xf numFmtId="0" fontId="22" fillId="6" borderId="30" xfId="0" applyFont="1" applyFill="1" applyBorder="1" applyAlignment="1" applyProtection="1">
      <alignment horizontal="center" vertical="center" wrapText="1"/>
    </xf>
    <xf numFmtId="0" fontId="24" fillId="6" borderId="338" xfId="0" applyFont="1" applyFill="1" applyBorder="1" applyAlignment="1">
      <alignment horizontal="center" vertical="center" wrapText="1"/>
    </xf>
    <xf numFmtId="0" fontId="24" fillId="6" borderId="53" xfId="0" applyFont="1" applyFill="1" applyBorder="1" applyAlignment="1">
      <alignment horizontal="center" vertical="center" wrapText="1"/>
    </xf>
    <xf numFmtId="0" fontId="24" fillId="6" borderId="332" xfId="0" applyFont="1" applyFill="1" applyBorder="1" applyAlignment="1">
      <alignment horizontal="center" vertical="center" wrapText="1"/>
    </xf>
    <xf numFmtId="0" fontId="24" fillId="6" borderId="336" xfId="0" applyFont="1" applyFill="1" applyBorder="1" applyAlignment="1">
      <alignment horizontal="center" vertical="center" wrapText="1"/>
    </xf>
    <xf numFmtId="0" fontId="24" fillId="6" borderId="48" xfId="0" applyFont="1" applyFill="1" applyBorder="1" applyAlignment="1">
      <alignment horizontal="center" vertical="center" wrapText="1"/>
    </xf>
    <xf numFmtId="0" fontId="24" fillId="6" borderId="308" xfId="0" applyFont="1" applyFill="1" applyBorder="1" applyAlignment="1">
      <alignment horizontal="center" vertical="center" wrapText="1"/>
    </xf>
    <xf numFmtId="0" fontId="24" fillId="6" borderId="358" xfId="0" applyFont="1" applyFill="1" applyBorder="1" applyAlignment="1" applyProtection="1">
      <alignment horizontal="center" vertical="center" wrapText="1"/>
    </xf>
    <xf numFmtId="0" fontId="24" fillId="6" borderId="207" xfId="0" applyFont="1" applyFill="1" applyBorder="1" applyAlignment="1" applyProtection="1">
      <alignment horizontal="center" vertical="center" wrapText="1"/>
    </xf>
    <xf numFmtId="0" fontId="24" fillId="6" borderId="359" xfId="0" applyFont="1" applyFill="1" applyBorder="1" applyAlignment="1" applyProtection="1">
      <alignment horizontal="center" vertical="center" wrapText="1"/>
    </xf>
    <xf numFmtId="0" fontId="38" fillId="6" borderId="208" xfId="0" applyFont="1" applyFill="1" applyBorder="1" applyAlignment="1">
      <alignment horizontal="center" vertical="center"/>
    </xf>
    <xf numFmtId="0" fontId="38" fillId="6" borderId="352" xfId="0" applyFont="1" applyFill="1" applyBorder="1" applyAlignment="1">
      <alignment horizontal="center" vertical="center" wrapText="1"/>
    </xf>
    <xf numFmtId="0" fontId="0" fillId="6" borderId="33"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38" fillId="6" borderId="338" xfId="0" applyFont="1" applyFill="1" applyBorder="1" applyAlignment="1">
      <alignment horizontal="center" vertical="center" wrapText="1"/>
    </xf>
    <xf numFmtId="0" fontId="38" fillId="6" borderId="53" xfId="0" applyFont="1" applyFill="1" applyBorder="1" applyAlignment="1">
      <alignment horizontal="center" vertical="center" wrapText="1"/>
    </xf>
    <xf numFmtId="0" fontId="38" fillId="6" borderId="154" xfId="0" applyFont="1" applyFill="1" applyBorder="1" applyAlignment="1">
      <alignment horizontal="center" vertical="center" wrapText="1"/>
    </xf>
    <xf numFmtId="0" fontId="38" fillId="6" borderId="339" xfId="0" applyFont="1" applyFill="1" applyBorder="1" applyAlignment="1">
      <alignment horizontal="center" vertical="center" wrapText="1"/>
    </xf>
    <xf numFmtId="0" fontId="38" fillId="6" borderId="47" xfId="0" applyFont="1" applyFill="1" applyBorder="1" applyAlignment="1">
      <alignment horizontal="center" vertical="center" wrapText="1"/>
    </xf>
    <xf numFmtId="0" fontId="38" fillId="6" borderId="254" xfId="0" applyFont="1" applyFill="1" applyBorder="1" applyAlignment="1">
      <alignment horizontal="center" vertical="center" wrapText="1"/>
    </xf>
    <xf numFmtId="0" fontId="22" fillId="6" borderId="21" xfId="0" applyFont="1" applyFill="1" applyBorder="1" applyAlignment="1">
      <alignment horizontal="center" vertical="center" wrapText="1"/>
    </xf>
    <xf numFmtId="0" fontId="38" fillId="6" borderId="83"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wrapText="1"/>
    </xf>
    <xf numFmtId="0" fontId="38" fillId="6" borderId="328" xfId="0" applyFont="1" applyFill="1" applyBorder="1" applyAlignment="1" applyProtection="1">
      <alignment horizontal="center" vertical="center" wrapText="1"/>
    </xf>
    <xf numFmtId="0" fontId="22" fillId="6" borderId="333" xfId="0" applyFont="1" applyFill="1" applyBorder="1" applyAlignment="1">
      <alignment horizontal="center" vertical="center" wrapText="1"/>
    </xf>
    <xf numFmtId="0" fontId="38" fillId="0" borderId="339" xfId="0" applyFont="1" applyFill="1" applyBorder="1" applyAlignment="1" applyProtection="1">
      <alignment horizontal="center" vertical="center" wrapText="1"/>
    </xf>
    <xf numFmtId="0" fontId="38" fillId="0" borderId="254" xfId="0" applyFont="1" applyFill="1" applyBorder="1" applyAlignment="1" applyProtection="1">
      <alignment horizontal="center" vertical="center" wrapText="1"/>
    </xf>
    <xf numFmtId="0" fontId="38" fillId="0" borderId="47" xfId="0" applyFont="1" applyFill="1" applyBorder="1" applyAlignment="1" applyProtection="1">
      <alignment horizontal="center" vertical="center" wrapText="1"/>
    </xf>
    <xf numFmtId="0" fontId="40" fillId="0" borderId="339" xfId="0" applyFont="1" applyFill="1" applyBorder="1" applyAlignment="1" applyProtection="1">
      <alignment horizontal="center" vertical="center" wrapText="1"/>
    </xf>
    <xf numFmtId="0" fontId="40" fillId="0" borderId="47" xfId="0" applyFont="1" applyFill="1" applyBorder="1" applyAlignment="1" applyProtection="1">
      <alignment horizontal="center" vertical="center" wrapText="1"/>
    </xf>
    <xf numFmtId="0" fontId="40" fillId="0" borderId="254" xfId="0" applyFont="1" applyFill="1" applyBorder="1" applyAlignment="1" applyProtection="1">
      <alignment horizontal="center" vertical="center" wrapText="1"/>
    </xf>
    <xf numFmtId="0" fontId="40" fillId="0" borderId="332" xfId="0" applyFont="1" applyFill="1" applyBorder="1" applyAlignment="1" applyProtection="1">
      <alignment horizontal="center" vertical="center" wrapText="1"/>
    </xf>
    <xf numFmtId="0" fontId="40" fillId="0" borderId="48" xfId="0" applyFont="1" applyFill="1" applyBorder="1" applyAlignment="1" applyProtection="1">
      <alignment horizontal="center" vertical="center" wrapText="1"/>
    </xf>
    <xf numFmtId="0" fontId="40" fillId="0" borderId="308" xfId="0" applyFont="1" applyFill="1" applyBorder="1" applyAlignment="1" applyProtection="1">
      <alignment horizontal="center" vertical="center" wrapText="1"/>
    </xf>
    <xf numFmtId="0" fontId="40" fillId="0" borderId="195" xfId="0" applyFont="1" applyFill="1" applyBorder="1" applyAlignment="1" applyProtection="1">
      <alignment horizontal="center" vertical="center" wrapText="1"/>
    </xf>
    <xf numFmtId="0" fontId="40" fillId="0" borderId="75" xfId="0" applyFont="1" applyFill="1" applyBorder="1" applyAlignment="1" applyProtection="1">
      <alignment horizontal="center" vertical="center" wrapText="1"/>
    </xf>
    <xf numFmtId="0" fontId="40" fillId="0" borderId="310" xfId="0" applyFont="1" applyFill="1" applyBorder="1" applyAlignment="1" applyProtection="1">
      <alignment horizontal="center" vertical="center" wrapText="1"/>
    </xf>
    <xf numFmtId="0" fontId="38" fillId="0" borderId="196" xfId="0" applyFont="1" applyFill="1" applyBorder="1" applyAlignment="1" applyProtection="1">
      <alignment horizontal="center" vertical="center" wrapText="1"/>
    </xf>
    <xf numFmtId="0" fontId="38" fillId="0" borderId="131" xfId="0" applyFont="1" applyFill="1" applyBorder="1" applyAlignment="1" applyProtection="1">
      <alignment horizontal="center" vertical="center" wrapText="1"/>
    </xf>
    <xf numFmtId="0" fontId="38" fillId="0" borderId="309" xfId="0" applyFont="1" applyFill="1" applyBorder="1" applyAlignment="1" applyProtection="1">
      <alignment horizontal="center" vertical="center" wrapText="1"/>
    </xf>
    <xf numFmtId="0" fontId="38" fillId="0" borderId="332" xfId="0" applyFont="1" applyFill="1" applyBorder="1" applyAlignment="1" applyProtection="1">
      <alignment horizontal="center" vertical="center" wrapText="1"/>
    </xf>
    <xf numFmtId="0" fontId="38" fillId="0" borderId="336" xfId="0" applyFont="1" applyFill="1" applyBorder="1" applyAlignment="1" applyProtection="1">
      <alignment horizontal="center" vertical="center" wrapText="1"/>
    </xf>
    <xf numFmtId="0" fontId="38" fillId="0" borderId="338" xfId="0" applyFont="1" applyFill="1" applyBorder="1" applyAlignment="1" applyProtection="1">
      <alignment horizontal="center" vertical="center" wrapText="1"/>
    </xf>
    <xf numFmtId="0" fontId="38" fillId="0" borderId="48"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0" borderId="53" xfId="0" applyFont="1" applyFill="1" applyBorder="1" applyAlignment="1" applyProtection="1">
      <alignment horizontal="center" vertical="center" wrapText="1"/>
    </xf>
    <xf numFmtId="0" fontId="38" fillId="0" borderId="308" xfId="0" applyFont="1" applyFill="1" applyBorder="1" applyAlignment="1" applyProtection="1">
      <alignment horizontal="center" vertical="center" wrapText="1"/>
    </xf>
    <xf numFmtId="0" fontId="38" fillId="0" borderId="224" xfId="0" applyFont="1" applyFill="1" applyBorder="1" applyAlignment="1" applyProtection="1">
      <alignment horizontal="center" vertical="center" wrapText="1"/>
    </xf>
    <xf numFmtId="0" fontId="38" fillId="0" borderId="154" xfId="0" applyFont="1" applyFill="1" applyBorder="1" applyAlignment="1" applyProtection="1">
      <alignment horizontal="center" vertical="center" wrapText="1"/>
    </xf>
    <xf numFmtId="0" fontId="38" fillId="0" borderId="138" xfId="0" applyFont="1" applyFill="1" applyBorder="1" applyAlignment="1">
      <alignment horizontal="center" vertical="center"/>
    </xf>
    <xf numFmtId="0" fontId="38" fillId="0" borderId="189" xfId="0" applyFont="1" applyFill="1" applyBorder="1" applyAlignment="1">
      <alignment horizontal="center" vertical="center"/>
    </xf>
    <xf numFmtId="0" fontId="38" fillId="0" borderId="340" xfId="0" applyFont="1" applyFill="1" applyBorder="1" applyAlignment="1" applyProtection="1">
      <alignment horizontal="center" vertical="center" wrapText="1"/>
    </xf>
    <xf numFmtId="0" fontId="38" fillId="0" borderId="311" xfId="0" applyFont="1" applyFill="1" applyBorder="1" applyAlignment="1" applyProtection="1">
      <alignment horizontal="center" vertical="center" wrapText="1"/>
    </xf>
    <xf numFmtId="0" fontId="38" fillId="0" borderId="195" xfId="0" applyFont="1" applyFill="1" applyBorder="1" applyAlignment="1" applyProtection="1">
      <alignment horizontal="center" vertical="center" wrapText="1"/>
    </xf>
    <xf numFmtId="0" fontId="38" fillId="0" borderId="310" xfId="0" applyFont="1" applyFill="1" applyBorder="1" applyAlignment="1" applyProtection="1">
      <alignment horizontal="center" vertical="center" wrapText="1"/>
    </xf>
    <xf numFmtId="0" fontId="38" fillId="0" borderId="352" xfId="0" applyFont="1" applyFill="1" applyBorder="1" applyAlignment="1" applyProtection="1">
      <alignment horizontal="center" vertical="center"/>
    </xf>
    <xf numFmtId="0" fontId="38" fillId="0" borderId="327" xfId="0" applyFont="1" applyFill="1" applyBorder="1" applyAlignment="1" applyProtection="1">
      <alignment horizontal="center" vertical="center"/>
    </xf>
    <xf numFmtId="0" fontId="38" fillId="0" borderId="337" xfId="0" applyFont="1" applyFill="1" applyBorder="1" applyAlignment="1" applyProtection="1">
      <alignment horizontal="center" vertical="center"/>
    </xf>
    <xf numFmtId="0" fontId="40" fillId="6" borderId="232" xfId="0" applyFont="1" applyFill="1" applyBorder="1" applyAlignment="1">
      <alignment horizontal="center" vertical="center"/>
    </xf>
    <xf numFmtId="0" fontId="38" fillId="0" borderId="138"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38" fillId="6" borderId="332" xfId="0" applyFont="1" applyFill="1" applyBorder="1" applyAlignment="1">
      <alignment horizontal="center" vertical="center" wrapText="1"/>
    </xf>
    <xf numFmtId="0" fontId="40" fillId="2" borderId="338" xfId="0" applyFont="1" applyFill="1" applyBorder="1" applyAlignment="1">
      <alignment horizontal="center" vertical="center" wrapText="1"/>
    </xf>
    <xf numFmtId="0" fontId="38" fillId="6" borderId="48" xfId="0" applyFont="1" applyFill="1" applyBorder="1" applyAlignment="1">
      <alignment horizontal="center" vertical="center" wrapText="1"/>
    </xf>
    <xf numFmtId="0" fontId="40" fillId="2" borderId="53" xfId="0" applyFont="1" applyFill="1" applyBorder="1" applyAlignment="1">
      <alignment horizontal="center" vertical="center" wrapText="1"/>
    </xf>
    <xf numFmtId="0" fontId="38" fillId="6" borderId="308" xfId="0" applyFont="1" applyFill="1" applyBorder="1" applyAlignment="1">
      <alignment horizontal="center" vertical="center" wrapText="1"/>
    </xf>
    <xf numFmtId="0" fontId="40" fillId="2" borderId="154" xfId="0" applyFont="1" applyFill="1" applyBorder="1" applyAlignment="1">
      <alignment horizontal="center" vertical="center" wrapText="1"/>
    </xf>
    <xf numFmtId="0" fontId="38" fillId="0" borderId="357" xfId="0" applyFont="1" applyFill="1" applyBorder="1" applyAlignment="1" applyProtection="1">
      <alignment horizontal="center" vertical="center"/>
    </xf>
    <xf numFmtId="0" fontId="38" fillId="0" borderId="168" xfId="0" applyFont="1" applyFill="1" applyBorder="1" applyAlignment="1" applyProtection="1">
      <alignment horizontal="center" vertical="center"/>
    </xf>
    <xf numFmtId="0" fontId="38" fillId="0" borderId="142" xfId="0" applyFont="1" applyFill="1" applyBorder="1" applyAlignment="1" applyProtection="1">
      <alignment horizontal="center" vertical="center"/>
    </xf>
    <xf numFmtId="0" fontId="38" fillId="0" borderId="189" xfId="0" applyFont="1" applyFill="1" applyBorder="1" applyAlignment="1" applyProtection="1">
      <alignment horizontal="center" vertical="center"/>
    </xf>
    <xf numFmtId="0" fontId="0" fillId="6" borderId="36" xfId="0" applyFont="1" applyFill="1" applyBorder="1" applyAlignment="1">
      <alignment horizontal="left" vertical="center" wrapText="1"/>
    </xf>
    <xf numFmtId="0" fontId="0" fillId="6" borderId="29" xfId="0" applyFont="1" applyFill="1" applyBorder="1" applyAlignment="1">
      <alignment horizontal="left" vertical="center" wrapText="1"/>
    </xf>
    <xf numFmtId="0" fontId="22" fillId="6" borderId="329" xfId="0" applyFont="1" applyFill="1" applyBorder="1" applyAlignment="1">
      <alignment horizontal="left" vertical="center" wrapText="1"/>
    </xf>
    <xf numFmtId="0" fontId="22" fillId="6" borderId="330" xfId="0" applyFont="1" applyFill="1" applyBorder="1" applyAlignment="1">
      <alignment horizontal="left" vertical="center" wrapText="1"/>
    </xf>
    <xf numFmtId="0" fontId="38" fillId="0" borderId="146" xfId="0" applyFont="1" applyFill="1" applyBorder="1" applyAlignment="1" applyProtection="1">
      <alignment horizontal="center" vertical="center"/>
    </xf>
    <xf numFmtId="0" fontId="38" fillId="0" borderId="146" xfId="0" applyFont="1" applyFill="1" applyBorder="1" applyAlignment="1">
      <alignment horizontal="center" vertical="center"/>
    </xf>
    <xf numFmtId="0" fontId="38" fillId="0" borderId="197" xfId="0" applyFont="1" applyFill="1" applyBorder="1" applyAlignment="1">
      <alignment horizontal="center" vertical="center"/>
    </xf>
    <xf numFmtId="0" fontId="38" fillId="0" borderId="232" xfId="0" applyFont="1" applyFill="1" applyBorder="1" applyAlignment="1" applyProtection="1">
      <alignment horizontal="center" vertical="center"/>
    </xf>
    <xf numFmtId="0" fontId="38" fillId="0" borderId="233" xfId="0" applyFont="1" applyFill="1" applyBorder="1" applyAlignment="1" applyProtection="1">
      <alignment horizontal="center" vertical="center"/>
    </xf>
    <xf numFmtId="0" fontId="38" fillId="0" borderId="354" xfId="0" applyFont="1" applyFill="1" applyBorder="1" applyAlignment="1" applyProtection="1">
      <alignment horizontal="center" vertical="center"/>
    </xf>
    <xf numFmtId="0" fontId="38" fillId="0" borderId="230" xfId="0" applyFont="1" applyFill="1" applyBorder="1" applyAlignment="1" applyProtection="1">
      <alignment horizontal="center" vertical="center"/>
    </xf>
    <xf numFmtId="0" fontId="38" fillId="0" borderId="231" xfId="0" applyFont="1" applyFill="1" applyBorder="1" applyAlignment="1" applyProtection="1">
      <alignment horizontal="center" vertical="center"/>
    </xf>
    <xf numFmtId="0" fontId="38" fillId="6" borderId="325" xfId="0" applyFont="1" applyFill="1" applyBorder="1" applyAlignment="1">
      <alignment horizontal="center" vertical="center" wrapText="1"/>
    </xf>
    <xf numFmtId="2" fontId="38" fillId="6" borderId="352" xfId="0" applyNumberFormat="1" applyFont="1" applyFill="1" applyBorder="1" applyAlignment="1">
      <alignment horizontal="center" vertical="center" wrapText="1"/>
    </xf>
    <xf numFmtId="2" fontId="38" fillId="6" borderId="327" xfId="0" applyNumberFormat="1" applyFont="1" applyFill="1" applyBorder="1" applyAlignment="1">
      <alignment horizontal="center" vertical="center" wrapText="1"/>
    </xf>
    <xf numFmtId="2" fontId="38" fillId="6" borderId="337" xfId="0" applyNumberFormat="1" applyFont="1" applyFill="1" applyBorder="1" applyAlignment="1">
      <alignment horizontal="center" vertical="center" wrapText="1"/>
    </xf>
    <xf numFmtId="0" fontId="40" fillId="6" borderId="352" xfId="0" applyFont="1" applyFill="1" applyBorder="1" applyAlignment="1">
      <alignment horizontal="center" vertical="center"/>
    </xf>
    <xf numFmtId="0" fontId="40" fillId="6" borderId="327" xfId="0" applyFont="1" applyFill="1" applyBorder="1" applyAlignment="1">
      <alignment horizontal="center" vertical="center"/>
    </xf>
    <xf numFmtId="0" fontId="40" fillId="6" borderId="337" xfId="0" applyFont="1" applyFill="1" applyBorder="1" applyAlignment="1">
      <alignment horizontal="center" vertical="center"/>
    </xf>
    <xf numFmtId="0" fontId="38" fillId="0" borderId="362" xfId="0" applyFont="1" applyFill="1" applyBorder="1" applyAlignment="1">
      <alignment horizontal="center" vertical="center" wrapText="1"/>
    </xf>
    <xf numFmtId="0" fontId="38" fillId="0" borderId="363" xfId="0" applyFont="1" applyFill="1" applyBorder="1" applyAlignment="1">
      <alignment horizontal="center" vertical="center" wrapText="1"/>
    </xf>
    <xf numFmtId="0" fontId="38" fillId="0" borderId="326" xfId="0" applyFont="1" applyFill="1" applyBorder="1" applyAlignment="1" applyProtection="1">
      <alignment horizontal="center" vertical="center" wrapText="1"/>
    </xf>
    <xf numFmtId="0" fontId="38" fillId="0" borderId="327" xfId="0" applyFont="1" applyFill="1" applyBorder="1" applyAlignment="1" applyProtection="1">
      <alignment horizontal="center" vertical="center" wrapText="1"/>
    </xf>
    <xf numFmtId="0" fontId="38" fillId="0" borderId="315" xfId="0" applyFont="1" applyFill="1" applyBorder="1" applyAlignment="1" applyProtection="1">
      <alignment horizontal="center" vertical="center" wrapText="1"/>
    </xf>
    <xf numFmtId="0" fontId="38" fillId="0" borderId="316" xfId="0" applyFont="1" applyFill="1" applyBorder="1" applyAlignment="1" applyProtection="1">
      <alignment horizontal="center" vertical="center" wrapText="1"/>
    </xf>
    <xf numFmtId="0" fontId="38" fillId="0" borderId="361" xfId="0" applyFont="1" applyFill="1" applyBorder="1" applyAlignment="1" applyProtection="1">
      <alignment horizontal="center" vertical="center" wrapText="1"/>
    </xf>
    <xf numFmtId="0" fontId="38" fillId="0" borderId="328" xfId="0" applyFont="1" applyFill="1" applyBorder="1" applyAlignment="1" applyProtection="1">
      <alignment horizontal="center" vertical="center" wrapText="1"/>
    </xf>
    <xf numFmtId="0" fontId="38" fillId="6" borderId="361" xfId="0" applyFont="1" applyFill="1" applyBorder="1" applyAlignment="1">
      <alignment horizontal="center" vertical="center" wrapText="1"/>
    </xf>
    <xf numFmtId="0" fontId="38" fillId="6" borderId="176" xfId="0" applyFont="1" applyFill="1" applyBorder="1" applyAlignment="1">
      <alignment horizontal="center" vertical="center" wrapText="1"/>
    </xf>
    <xf numFmtId="0" fontId="0" fillId="6" borderId="327" xfId="0" applyFill="1" applyBorder="1" applyAlignment="1">
      <alignment horizontal="center" vertical="center"/>
    </xf>
    <xf numFmtId="0" fontId="38" fillId="6" borderId="326" xfId="0" applyFont="1" applyFill="1" applyBorder="1" applyAlignment="1">
      <alignment horizontal="center" vertical="center" wrapText="1"/>
    </xf>
    <xf numFmtId="0" fontId="0" fillId="48" borderId="21" xfId="0" applyFill="1" applyBorder="1" applyAlignment="1">
      <alignment horizontal="center" vertical="center"/>
    </xf>
    <xf numFmtId="0" fontId="0" fillId="48" borderId="36" xfId="0" applyFill="1" applyBorder="1" applyAlignment="1">
      <alignment horizontal="center" vertical="center"/>
    </xf>
    <xf numFmtId="0" fontId="0" fillId="48" borderId="22" xfId="0" applyFill="1" applyBorder="1" applyAlignment="1">
      <alignment horizontal="center" vertical="center"/>
    </xf>
    <xf numFmtId="0" fontId="0" fillId="48" borderId="33" xfId="0" applyFill="1" applyBorder="1" applyAlignment="1">
      <alignment horizontal="center" vertical="center"/>
    </xf>
    <xf numFmtId="0" fontId="0" fillId="6" borderId="224" xfId="0" applyFill="1" applyBorder="1" applyAlignment="1">
      <alignment horizontal="center" vertical="center"/>
    </xf>
    <xf numFmtId="0" fontId="26" fillId="6" borderId="326" xfId="0" applyFont="1" applyFill="1" applyBorder="1" applyAlignment="1" applyProtection="1">
      <alignment horizontal="center" vertical="center"/>
    </xf>
    <xf numFmtId="0" fontId="26" fillId="6" borderId="328" xfId="0" applyFont="1" applyFill="1" applyBorder="1" applyAlignment="1" applyProtection="1">
      <alignment horizontal="center" vertical="center"/>
    </xf>
    <xf numFmtId="0" fontId="26" fillId="6" borderId="327" xfId="0" applyFont="1" applyFill="1" applyBorder="1" applyAlignment="1" applyProtection="1">
      <alignment horizontal="center" vertical="center"/>
    </xf>
    <xf numFmtId="0" fontId="0" fillId="6" borderId="328" xfId="0" applyBorder="1" applyAlignment="1">
      <alignment horizontal="center" vertical="center"/>
    </xf>
    <xf numFmtId="0" fontId="0" fillId="48" borderId="333" xfId="0" applyFill="1" applyBorder="1" applyAlignment="1">
      <alignment horizontal="center" vertical="center"/>
    </xf>
    <xf numFmtId="0" fontId="0" fillId="48" borderId="329" xfId="0" applyFill="1" applyBorder="1" applyAlignment="1">
      <alignment horizontal="center" vertical="center"/>
    </xf>
    <xf numFmtId="0" fontId="40" fillId="6" borderId="0" xfId="0" applyFont="1" applyFill="1" applyBorder="1" applyAlignment="1" applyProtection="1">
      <alignment horizontal="left" vertical="center" wrapText="1"/>
    </xf>
    <xf numFmtId="0" fontId="0" fillId="6" borderId="76" xfId="0" applyFont="1" applyFill="1" applyBorder="1" applyAlignment="1">
      <alignment horizontal="left" wrapText="1"/>
    </xf>
    <xf numFmtId="0" fontId="24" fillId="6" borderId="90" xfId="0" applyFont="1" applyFill="1" applyBorder="1" applyAlignment="1" applyProtection="1">
      <alignment horizontal="center" vertical="center"/>
    </xf>
    <xf numFmtId="0" fontId="24" fillId="6" borderId="92" xfId="0" applyFont="1" applyFill="1" applyBorder="1" applyAlignment="1" applyProtection="1">
      <alignment horizontal="center" vertical="center"/>
    </xf>
    <xf numFmtId="0" fontId="24" fillId="48" borderId="29" xfId="0" applyFont="1" applyFill="1" applyBorder="1" applyAlignment="1" applyProtection="1">
      <alignment horizontal="left" vertical="center"/>
    </xf>
    <xf numFmtId="0" fontId="44" fillId="48" borderId="29" xfId="0" applyFont="1" applyFill="1" applyBorder="1" applyAlignment="1" applyProtection="1">
      <alignment horizontal="left" vertical="center"/>
    </xf>
    <xf numFmtId="0" fontId="79" fillId="60" borderId="29" xfId="145" applyBorder="1">
      <alignment horizontal="center" vertical="center"/>
    </xf>
    <xf numFmtId="3" fontId="0" fillId="41" borderId="29" xfId="11" applyFont="1" applyBorder="1" applyAlignment="1">
      <alignment horizontal="center" vertical="center"/>
      <protection locked="0"/>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0" fillId="41" borderId="81" xfId="18" applyFont="1" applyBorder="1" applyAlignment="1">
      <alignment horizontal="center" vertical="center" wrapText="1"/>
      <protection locked="0"/>
    </xf>
    <xf numFmtId="0" fontId="0" fillId="41" borderId="84" xfId="18" applyFont="1" applyBorder="1" applyAlignment="1">
      <alignment horizontal="center" vertical="center" wrapText="1"/>
      <protection locked="0"/>
    </xf>
    <xf numFmtId="0" fontId="0" fillId="41" borderId="87" xfId="18" applyFont="1" applyBorder="1" applyAlignment="1">
      <alignment horizontal="center" vertical="center" wrapText="1"/>
      <protection locked="0"/>
    </xf>
    <xf numFmtId="0" fontId="24" fillId="6" borderId="91" xfId="0" applyFont="1" applyFill="1" applyBorder="1" applyAlignment="1">
      <alignment horizontal="center" wrapText="1"/>
    </xf>
    <xf numFmtId="0" fontId="24" fillId="6" borderId="76" xfId="0" applyFont="1" applyFill="1" applyBorder="1" applyAlignment="1">
      <alignment horizontal="center" wrapText="1"/>
    </xf>
    <xf numFmtId="0" fontId="24" fillId="6" borderId="88" xfId="0" applyFont="1" applyFill="1" applyBorder="1" applyAlignment="1">
      <alignment horizontal="center" wrapText="1"/>
    </xf>
    <xf numFmtId="0" fontId="24" fillId="6" borderId="82" xfId="0" applyFont="1" applyFill="1" applyBorder="1" applyAlignment="1">
      <alignment horizontal="center" wrapText="1"/>
    </xf>
    <xf numFmtId="0" fontId="24" fillId="6" borderId="79" xfId="0" applyFont="1" applyFill="1" applyBorder="1" applyAlignment="1">
      <alignment horizontal="center" wrapText="1"/>
    </xf>
    <xf numFmtId="0" fontId="24" fillId="6" borderId="80" xfId="0" applyFont="1" applyFill="1" applyBorder="1" applyAlignment="1">
      <alignment horizontal="center" wrapText="1"/>
    </xf>
    <xf numFmtId="0" fontId="24" fillId="6" borderId="93" xfId="0" applyFont="1" applyFill="1" applyBorder="1" applyAlignment="1">
      <alignment horizontal="center" wrapText="1"/>
    </xf>
    <xf numFmtId="0" fontId="24" fillId="6" borderId="90" xfId="0" applyFont="1" applyFill="1" applyBorder="1" applyAlignment="1">
      <alignment horizontal="center" wrapText="1"/>
    </xf>
    <xf numFmtId="0" fontId="24" fillId="6" borderId="83" xfId="0" applyFont="1" applyFill="1" applyBorder="1" applyAlignment="1">
      <alignment horizontal="center" wrapText="1"/>
    </xf>
    <xf numFmtId="0" fontId="0" fillId="6" borderId="53" xfId="0" applyFill="1" applyBorder="1" applyAlignment="1">
      <alignment horizontal="center" vertical="center"/>
    </xf>
    <xf numFmtId="0" fontId="0" fillId="6" borderId="80" xfId="0" applyFill="1" applyBorder="1" applyAlignment="1">
      <alignment horizontal="center" vertical="center"/>
    </xf>
    <xf numFmtId="0" fontId="0" fillId="6" borderId="76" xfId="0" applyFill="1" applyBorder="1" applyAlignment="1">
      <alignment horizontal="center" vertical="center"/>
    </xf>
    <xf numFmtId="0" fontId="0" fillId="6" borderId="88" xfId="0" applyFill="1" applyBorder="1" applyAlignment="1">
      <alignment horizontal="center" vertical="center"/>
    </xf>
    <xf numFmtId="0" fontId="0" fillId="6" borderId="79" xfId="0" applyFill="1" applyBorder="1" applyAlignment="1">
      <alignment horizontal="center" vertical="center"/>
    </xf>
    <xf numFmtId="0" fontId="24" fillId="6" borderId="89" xfId="0" applyFont="1" applyFill="1" applyBorder="1" applyAlignment="1">
      <alignment horizontal="center" wrapText="1"/>
    </xf>
    <xf numFmtId="0" fontId="24" fillId="6" borderId="86" xfId="0" applyFont="1" applyFill="1" applyBorder="1" applyAlignment="1">
      <alignment horizontal="center" wrapText="1"/>
    </xf>
    <xf numFmtId="0" fontId="38" fillId="6" borderId="76" xfId="0" applyFont="1" applyFill="1" applyBorder="1" applyAlignment="1">
      <alignment horizontal="center" vertical="center"/>
    </xf>
    <xf numFmtId="0" fontId="38" fillId="6" borderId="0" xfId="0" applyFont="1" applyFill="1" applyBorder="1" applyAlignment="1">
      <alignment horizontal="center" vertical="center"/>
    </xf>
    <xf numFmtId="0" fontId="38" fillId="6" borderId="79" xfId="0" applyFont="1" applyFill="1" applyBorder="1" applyAlignment="1">
      <alignment horizontal="center" vertical="center"/>
    </xf>
    <xf numFmtId="0" fontId="24" fillId="6" borderId="92" xfId="0" applyFont="1" applyFill="1" applyBorder="1" applyAlignment="1" applyProtection="1">
      <alignment horizontal="center" vertical="center" wrapText="1"/>
    </xf>
    <xf numFmtId="0" fontId="24" fillId="2" borderId="91" xfId="0" applyFont="1" applyFill="1" applyBorder="1" applyAlignment="1">
      <alignment horizontal="center" vertical="center" wrapText="1"/>
    </xf>
    <xf numFmtId="0" fontId="24" fillId="2" borderId="82" xfId="0" applyFont="1" applyFill="1" applyBorder="1" applyAlignment="1">
      <alignment horizontal="center" vertical="center"/>
    </xf>
    <xf numFmtId="0" fontId="38" fillId="6" borderId="124" xfId="0" applyFont="1" applyFill="1" applyBorder="1" applyAlignment="1">
      <alignment horizontal="center" vertical="center" wrapText="1"/>
    </xf>
    <xf numFmtId="0" fontId="38" fillId="6" borderId="125" xfId="0" applyFont="1" applyFill="1" applyBorder="1" applyAlignment="1">
      <alignment horizontal="center" vertical="center" wrapText="1"/>
    </xf>
    <xf numFmtId="0" fontId="38" fillId="6" borderId="126" xfId="0" applyFont="1" applyFill="1" applyBorder="1" applyAlignment="1">
      <alignment horizontal="center" vertical="center" wrapText="1"/>
    </xf>
    <xf numFmtId="0" fontId="24" fillId="6" borderId="89" xfId="0" applyFont="1" applyFill="1" applyBorder="1" applyAlignment="1" applyProtection="1">
      <alignment horizontal="center" vertical="center" wrapText="1"/>
    </xf>
    <xf numFmtId="0" fontId="24" fillId="6" borderId="86" xfId="0" applyFont="1" applyFill="1" applyBorder="1" applyAlignment="1" applyProtection="1">
      <alignment horizontal="center" vertical="center" wrapText="1"/>
    </xf>
    <xf numFmtId="0" fontId="24" fillId="6" borderId="86" xfId="0" applyFont="1" applyFill="1" applyBorder="1" applyAlignment="1">
      <alignment horizontal="center" vertical="center"/>
    </xf>
    <xf numFmtId="0" fontId="24" fillId="6" borderId="92"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2" xfId="0" applyFont="1" applyBorder="1" applyAlignment="1">
      <alignment horizontal="center" vertical="center" wrapText="1"/>
    </xf>
    <xf numFmtId="0" fontId="24" fillId="6" borderId="93" xfId="0" applyFont="1" applyBorder="1" applyAlignment="1">
      <alignment horizontal="center" vertical="center" wrapText="1"/>
    </xf>
    <xf numFmtId="0" fontId="24" fillId="6" borderId="72" xfId="0" applyFont="1" applyFill="1" applyBorder="1" applyAlignment="1">
      <alignment horizontal="center" vertical="center"/>
    </xf>
    <xf numFmtId="0" fontId="24" fillId="6" borderId="92" xfId="0" applyFont="1" applyFill="1" applyBorder="1" applyAlignment="1">
      <alignment horizontal="center" vertical="center"/>
    </xf>
    <xf numFmtId="0" fontId="24" fillId="6" borderId="93"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92" xfId="0" applyFont="1" applyBorder="1" applyAlignment="1">
      <alignment horizontal="center" wrapText="1"/>
    </xf>
    <xf numFmtId="0" fontId="24" fillId="6" borderId="93" xfId="0" applyFont="1" applyBorder="1" applyAlignment="1">
      <alignment horizontal="center" wrapText="1"/>
    </xf>
    <xf numFmtId="0" fontId="24" fillId="6" borderId="62" xfId="0" applyFont="1" applyBorder="1" applyAlignment="1">
      <alignment horizontal="center" wrapText="1"/>
    </xf>
    <xf numFmtId="0" fontId="24" fillId="6" borderId="72" xfId="0" applyFont="1" applyBorder="1" applyAlignment="1">
      <alignment horizontal="center" wrapText="1"/>
    </xf>
    <xf numFmtId="0" fontId="24" fillId="6" borderId="89" xfId="0" applyFont="1" applyBorder="1" applyAlignment="1">
      <alignment horizontal="center" wrapText="1"/>
    </xf>
    <xf numFmtId="0" fontId="24" fillId="6" borderId="117" xfId="0" applyFont="1" applyBorder="1" applyAlignment="1">
      <alignment horizontal="center" wrapText="1"/>
    </xf>
    <xf numFmtId="0" fontId="24" fillId="6" borderId="86" xfId="0" applyFont="1" applyBorder="1" applyAlignment="1">
      <alignment horizontal="center" wrapText="1"/>
    </xf>
    <xf numFmtId="0" fontId="24" fillId="6" borderId="119" xfId="0" applyFont="1" applyBorder="1" applyAlignment="1">
      <alignment horizontal="center" wrapText="1"/>
    </xf>
    <xf numFmtId="0" fontId="38" fillId="6" borderId="118" xfId="0" applyFont="1" applyBorder="1" applyAlignment="1">
      <alignment horizontal="center" wrapText="1"/>
    </xf>
    <xf numFmtId="0" fontId="38" fillId="6" borderId="89" xfId="0" applyFont="1" applyBorder="1" applyAlignment="1">
      <alignment horizontal="center" wrapText="1"/>
    </xf>
    <xf numFmtId="0" fontId="38" fillId="6" borderId="120" xfId="0" applyFont="1" applyBorder="1" applyAlignment="1">
      <alignment horizontal="center" wrapText="1"/>
    </xf>
    <xf numFmtId="0" fontId="38" fillId="6" borderId="86" xfId="0" applyFont="1" applyBorder="1" applyAlignment="1">
      <alignment horizontal="center" wrapText="1"/>
    </xf>
    <xf numFmtId="0" fontId="24" fillId="6" borderId="91" xfId="0" applyFont="1" applyBorder="1" applyAlignment="1">
      <alignment horizontal="center" wrapText="1"/>
    </xf>
    <xf numFmtId="0" fontId="24" fillId="6" borderId="82" xfId="0" applyFont="1" applyBorder="1" applyAlignment="1">
      <alignment horizontal="center" wrapText="1"/>
    </xf>
    <xf numFmtId="0" fontId="24" fillId="6" borderId="7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79" xfId="0" applyFont="1" applyFill="1" applyBorder="1" applyAlignment="1">
      <alignment horizontal="left" vertical="center"/>
    </xf>
    <xf numFmtId="0" fontId="24" fillId="6" borderId="97" xfId="0" applyFont="1" applyFill="1" applyBorder="1" applyAlignment="1" applyProtection="1">
      <alignment horizontal="left" wrapText="1"/>
    </xf>
    <xf numFmtId="0" fontId="24" fillId="6" borderId="76" xfId="0" applyFont="1" applyFill="1" applyBorder="1" applyAlignment="1" applyProtection="1">
      <alignment horizontal="left" wrapText="1"/>
    </xf>
    <xf numFmtId="0" fontId="24" fillId="6" borderId="336"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69" xfId="0" applyFont="1" applyFill="1" applyBorder="1" applyAlignment="1" applyProtection="1">
      <alignment horizontal="left" vertical="center" wrapText="1"/>
    </xf>
    <xf numFmtId="0" fontId="24" fillId="6" borderId="336"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41" borderId="29" xfId="18" applyFont="1" applyBorder="1" applyAlignment="1">
      <alignment horizontal="left" vertical="center" wrapText="1"/>
      <protection locked="0"/>
    </xf>
    <xf numFmtId="0" fontId="0" fillId="41" borderId="28" xfId="18" applyFont="1" applyBorder="1" applyAlignment="1">
      <alignment horizontal="center" vertical="center" wrapText="1"/>
      <protection locked="0"/>
    </xf>
    <xf numFmtId="0" fontId="0" fillId="41" borderId="39" xfId="18" applyFont="1" applyBorder="1" applyAlignment="1">
      <alignment horizontal="center" vertical="center" wrapText="1"/>
      <protection locked="0"/>
    </xf>
    <xf numFmtId="0" fontId="22" fillId="41" borderId="39" xfId="18" applyFont="1" applyBorder="1" applyAlignment="1">
      <alignment horizontal="center" vertical="center" wrapText="1"/>
      <protection locked="0"/>
    </xf>
    <xf numFmtId="0" fontId="24" fillId="6" borderId="96" xfId="0" applyFont="1" applyFill="1" applyBorder="1" applyAlignment="1" applyProtection="1">
      <alignment horizontal="left" vertical="center" wrapText="1"/>
    </xf>
    <xf numFmtId="0" fontId="0" fillId="2" borderId="84"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22" fillId="41" borderId="336" xfId="18" applyFont="1" applyBorder="1" applyAlignment="1">
      <alignment horizontal="center" vertical="center" wrapText="1"/>
      <protection locked="0"/>
    </xf>
    <xf numFmtId="0" fontId="0" fillId="6" borderId="336" xfId="0" applyFont="1" applyFill="1" applyBorder="1" applyAlignment="1">
      <alignment horizontal="center" vertical="top"/>
    </xf>
    <xf numFmtId="0" fontId="0" fillId="6" borderId="0" xfId="0" applyFont="1" applyFill="1" applyBorder="1" applyAlignment="1">
      <alignment horizontal="center" vertical="top"/>
    </xf>
    <xf numFmtId="0" fontId="0" fillId="6" borderId="39" xfId="0" applyFont="1" applyFill="1" applyBorder="1" applyAlignment="1">
      <alignment horizontal="center" vertical="top"/>
    </xf>
    <xf numFmtId="0" fontId="0" fillId="6" borderId="49" xfId="0" applyFont="1" applyFill="1" applyBorder="1" applyAlignment="1">
      <alignment horizontal="center" vertical="top"/>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168" fontId="0" fillId="41" borderId="29" xfId="12" applyFont="1" applyBorder="1" applyAlignment="1">
      <alignment horizontal="center" vertical="center"/>
      <protection locked="0"/>
    </xf>
    <xf numFmtId="0" fontId="0" fillId="6" borderId="224" xfId="0" applyFont="1" applyFill="1" applyBorder="1" applyAlignment="1">
      <alignment horizontal="center" vertical="top"/>
    </xf>
    <xf numFmtId="9" fontId="0" fillId="41" borderId="0" xfId="15" applyFont="1" applyBorder="1" applyAlignment="1">
      <alignment horizontal="center" vertical="center"/>
      <protection locked="0"/>
    </xf>
    <xf numFmtId="0" fontId="0" fillId="41" borderId="26" xfId="18" applyFont="1" applyBorder="1">
      <alignment horizontal="center" vertical="center" wrapText="1"/>
      <protection locked="0"/>
    </xf>
    <xf numFmtId="0" fontId="0" fillId="41" borderId="21" xfId="18" applyFont="1" applyBorder="1">
      <alignment horizontal="center" vertical="center" wrapText="1"/>
      <protection locked="0"/>
    </xf>
    <xf numFmtId="0" fontId="0" fillId="41" borderId="36" xfId="18" applyFont="1" applyBorder="1">
      <alignment horizontal="center" vertical="center" wrapText="1"/>
      <protection locked="0"/>
    </xf>
    <xf numFmtId="0" fontId="22" fillId="41" borderId="331" xfId="18" applyFont="1" applyBorder="1">
      <alignment horizontal="center" vertical="center" wrapText="1"/>
      <protection locked="0"/>
    </xf>
    <xf numFmtId="0" fontId="22" fillId="41" borderId="333" xfId="18" applyFont="1" applyBorder="1">
      <alignment horizontal="center" vertical="center" wrapText="1"/>
      <protection locked="0"/>
    </xf>
    <xf numFmtId="0" fontId="22" fillId="41" borderId="329" xfId="18" applyFont="1" applyBorder="1">
      <alignment horizontal="center" vertical="center" wrapText="1"/>
      <protection locked="0"/>
    </xf>
    <xf numFmtId="0" fontId="0" fillId="6" borderId="39" xfId="0" applyFont="1" applyBorder="1" applyAlignment="1">
      <alignment horizontal="left" vertical="center" wrapText="1"/>
    </xf>
    <xf numFmtId="0" fontId="0" fillId="6" borderId="0" xfId="0" applyFont="1" applyBorder="1" applyAlignment="1">
      <alignment horizontal="left" vertical="center" wrapText="1"/>
    </xf>
    <xf numFmtId="0" fontId="24" fillId="6" borderId="327" xfId="5" applyFont="1" applyBorder="1" applyAlignment="1">
      <alignment horizontal="center" wrapText="1"/>
    </xf>
    <xf numFmtId="0" fontId="24"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36"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1"/>
    </xf>
    <xf numFmtId="0" fontId="22" fillId="6" borderId="21" xfId="0" applyFont="1" applyFill="1" applyBorder="1" applyAlignment="1" applyProtection="1">
      <alignment horizontal="left" vertical="center" wrapText="1" indent="1"/>
    </xf>
    <xf numFmtId="0" fontId="22" fillId="6" borderId="36" xfId="0" applyFont="1" applyFill="1" applyBorder="1" applyAlignment="1" applyProtection="1">
      <alignment horizontal="left" vertical="center" wrapText="1" indent="1"/>
    </xf>
    <xf numFmtId="0" fontId="22" fillId="6" borderId="87" xfId="0" applyFont="1" applyFill="1" applyBorder="1" applyAlignment="1" applyProtection="1">
      <alignment horizontal="left" vertical="center" wrapText="1"/>
    </xf>
    <xf numFmtId="0" fontId="22" fillId="6" borderId="85" xfId="0" applyFont="1" applyFill="1" applyBorder="1" applyAlignment="1" applyProtection="1">
      <alignment horizontal="left" vertical="center" wrapText="1"/>
    </xf>
    <xf numFmtId="0" fontId="22" fillId="6" borderId="329" xfId="0" applyFont="1" applyFill="1" applyBorder="1" applyAlignment="1" applyProtection="1">
      <alignment horizontal="left" vertical="center" wrapText="1"/>
    </xf>
    <xf numFmtId="0" fontId="22" fillId="6" borderId="76" xfId="0" applyFont="1" applyFill="1" applyBorder="1" applyAlignment="1" applyProtection="1">
      <alignment horizontal="center" vertical="center"/>
    </xf>
    <xf numFmtId="0" fontId="22" fillId="6" borderId="156" xfId="0" applyFont="1" applyFill="1" applyBorder="1" applyAlignment="1" applyProtection="1">
      <alignment horizontal="center" vertical="center"/>
    </xf>
    <xf numFmtId="0" fontId="22" fillId="6" borderId="79" xfId="0" applyFont="1" applyFill="1" applyBorder="1" applyAlignment="1" applyProtection="1">
      <alignment horizontal="center" vertical="center"/>
    </xf>
    <xf numFmtId="0" fontId="22" fillId="6" borderId="224" xfId="0" applyFont="1" applyFill="1" applyBorder="1" applyAlignment="1" applyProtection="1">
      <alignment horizontal="center" vertical="center"/>
    </xf>
    <xf numFmtId="0" fontId="22" fillId="6" borderId="84" xfId="0" applyFont="1" applyFill="1" applyBorder="1" applyAlignment="1" applyProtection="1">
      <alignment horizontal="left" vertical="center" wrapText="1"/>
    </xf>
    <xf numFmtId="0" fontId="0" fillId="6" borderId="172" xfId="0" applyFont="1" applyFill="1" applyBorder="1" applyAlignment="1" applyProtection="1">
      <alignment horizontal="left" vertical="center" wrapText="1"/>
    </xf>
    <xf numFmtId="0" fontId="0" fillId="6" borderId="166"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2" fillId="6" borderId="83" xfId="0" applyFont="1" applyFill="1" applyBorder="1" applyAlignment="1" applyProtection="1">
      <alignment horizontal="center" vertical="center"/>
    </xf>
    <xf numFmtId="0" fontId="22" fillId="6" borderId="327" xfId="0" applyFont="1" applyFill="1" applyBorder="1" applyAlignment="1" applyProtection="1">
      <alignment horizontal="center" vertical="center"/>
    </xf>
    <xf numFmtId="0" fontId="38" fillId="6" borderId="160" xfId="0" applyFont="1" applyFill="1" applyBorder="1" applyAlignment="1">
      <alignment horizontal="center" vertical="center" wrapText="1"/>
    </xf>
    <xf numFmtId="0" fontId="38" fillId="6" borderId="182" xfId="0" applyFont="1" applyFill="1" applyBorder="1" applyAlignment="1">
      <alignment horizontal="center" vertical="center" wrapText="1"/>
    </xf>
    <xf numFmtId="0" fontId="40" fillId="6" borderId="195" xfId="0" applyFont="1" applyFill="1" applyBorder="1" applyAlignment="1" applyProtection="1">
      <alignment horizontal="center" vertical="center" wrapText="1"/>
    </xf>
    <xf numFmtId="0" fontId="40" fillId="6" borderId="75" xfId="0" applyFont="1" applyFill="1" applyBorder="1" applyAlignment="1" applyProtection="1">
      <alignment horizontal="center" vertical="center" wrapText="1"/>
    </xf>
    <xf numFmtId="0" fontId="80" fillId="0" borderId="291" xfId="0" applyFont="1" applyFill="1" applyBorder="1" applyAlignment="1" applyProtection="1">
      <alignment horizontal="center" vertical="center"/>
    </xf>
    <xf numFmtId="0" fontId="80" fillId="0" borderId="292" xfId="0" applyFont="1" applyFill="1" applyBorder="1" applyAlignment="1" applyProtection="1">
      <alignment horizontal="center" vertical="center"/>
    </xf>
    <xf numFmtId="0" fontId="80" fillId="0" borderId="293" xfId="0" applyFont="1" applyFill="1" applyBorder="1" applyAlignment="1" applyProtection="1">
      <alignment horizontal="center" vertical="center"/>
    </xf>
    <xf numFmtId="0" fontId="80" fillId="0" borderId="198" xfId="0" applyFont="1" applyFill="1" applyBorder="1" applyAlignment="1" applyProtection="1">
      <alignment horizontal="center" vertical="center"/>
    </xf>
    <xf numFmtId="0" fontId="80" fillId="0" borderId="138" xfId="0" applyFont="1" applyFill="1" applyBorder="1" applyAlignment="1" applyProtection="1">
      <alignment horizontal="center" vertical="center"/>
    </xf>
    <xf numFmtId="0" fontId="80" fillId="0" borderId="138" xfId="0" applyFont="1" applyFill="1" applyBorder="1" applyAlignment="1">
      <alignment horizontal="center" vertical="center"/>
    </xf>
    <xf numFmtId="0" fontId="80" fillId="0" borderId="146" xfId="0" applyFont="1" applyFill="1" applyBorder="1" applyAlignment="1" applyProtection="1">
      <alignment horizontal="center" vertical="center"/>
    </xf>
    <xf numFmtId="0" fontId="80" fillId="0" borderId="142" xfId="0" applyFont="1" applyFill="1" applyBorder="1" applyAlignment="1" applyProtection="1">
      <alignment horizontal="center" vertical="center"/>
    </xf>
    <xf numFmtId="0" fontId="80" fillId="0" borderId="146" xfId="0" applyFont="1" applyFill="1" applyBorder="1" applyAlignment="1">
      <alignment horizontal="center" vertical="center"/>
    </xf>
    <xf numFmtId="0" fontId="80" fillId="0" borderId="294" xfId="0" applyFont="1" applyFill="1" applyBorder="1" applyAlignment="1">
      <alignment horizontal="center" vertical="center"/>
    </xf>
    <xf numFmtId="0" fontId="80" fillId="0" borderId="229" xfId="0" applyFont="1" applyFill="1" applyBorder="1" applyAlignment="1" applyProtection="1">
      <alignment horizontal="center" vertical="center"/>
    </xf>
    <xf numFmtId="0" fontId="80" fillId="0" borderId="230" xfId="0" applyFont="1" applyFill="1" applyBorder="1" applyAlignment="1" applyProtection="1">
      <alignment horizontal="center" vertical="center"/>
    </xf>
    <xf numFmtId="0" fontId="80" fillId="0" borderId="231" xfId="0" applyFont="1" applyFill="1" applyBorder="1" applyAlignment="1" applyProtection="1">
      <alignment horizontal="center" vertical="center"/>
    </xf>
    <xf numFmtId="0" fontId="80" fillId="0" borderId="188" xfId="0" applyFont="1" applyFill="1" applyBorder="1" applyAlignment="1" applyProtection="1">
      <alignment horizontal="center" vertical="center"/>
    </xf>
    <xf numFmtId="0" fontId="80" fillId="0" borderId="189" xfId="0" applyFont="1" applyFill="1" applyBorder="1" applyAlignment="1">
      <alignment horizontal="center" vertical="center"/>
    </xf>
    <xf numFmtId="0" fontId="80" fillId="0" borderId="300" xfId="0" applyFont="1" applyFill="1" applyBorder="1" applyAlignment="1" applyProtection="1">
      <alignment horizontal="center" vertical="center"/>
    </xf>
    <xf numFmtId="0" fontId="80" fillId="0" borderId="208" xfId="0" applyFont="1" applyFill="1" applyBorder="1" applyAlignment="1">
      <alignment horizontal="center"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2" xfId="147"/>
    <cellStyle name="reviseExposure" xfId="28"/>
    <cellStyle name="showCheck" xfId="145"/>
    <cellStyle name="showCheckYN" xfId="29"/>
    <cellStyle name="showExposure" xfId="30"/>
    <cellStyle name="showExposure 2" xfId="148"/>
    <cellStyle name="showParameterE" xfId="31"/>
    <cellStyle name="showParameterS" xfId="32"/>
    <cellStyle name="showPD" xfId="33"/>
    <cellStyle name="showPercentage" xfId="34"/>
    <cellStyle name="showSelection" xfId="35"/>
    <cellStyle name="Standard 2"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89">
    <dxf>
      <font>
        <color rgb="FF006100"/>
      </font>
      <fill>
        <patternFill>
          <bgColor rgb="FFC6EFCE"/>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EC72"/>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8BB19A"/>
      <color rgb="FFD5D6D2"/>
      <color rgb="FF427F6D"/>
      <color rgb="FFC28191"/>
      <color rgb="FFAA322F"/>
      <color rgb="FF6CADE1"/>
      <color rgb="FFFFEC72"/>
      <color rgb="FFD55B20"/>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F69"/>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21" customWidth="1"/>
    <col min="2" max="2" width="100.7109375" style="214" customWidth="1"/>
    <col min="3" max="3" width="16.7109375" style="214" customWidth="1"/>
    <col min="4" max="4" width="16.7109375" style="381" customWidth="1"/>
    <col min="5" max="5" width="1.7109375" style="381" customWidth="1"/>
    <col min="6" max="6" width="0" style="381" hidden="1" customWidth="1"/>
    <col min="7" max="16384" width="16.7109375" style="381" hidden="1"/>
  </cols>
  <sheetData>
    <row r="1" spans="1:6" s="2370" customFormat="1" ht="30" customHeight="1" x14ac:dyDescent="0.55000000000000004">
      <c r="A1" s="2766" t="s">
        <v>2235</v>
      </c>
      <c r="B1" s="2366"/>
      <c r="C1" s="2367" t="str">
        <f>CONCATENATE("v",Parameters!C4,".",Parameters!D4,".",Parameters!E4)</f>
        <v>v3.7.S4</v>
      </c>
      <c r="D1" s="2368"/>
      <c r="E1" s="2369"/>
    </row>
    <row r="2" spans="1:6" s="744" customFormat="1" ht="45" customHeight="1" x14ac:dyDescent="0.25">
      <c r="A2" s="716" t="s">
        <v>182</v>
      </c>
      <c r="B2" s="770"/>
      <c r="C2" s="692"/>
      <c r="D2" s="771"/>
      <c r="E2" s="771"/>
      <c r="F2" s="128"/>
    </row>
    <row r="3" spans="1:6" s="744" customFormat="1" ht="15" customHeight="1" x14ac:dyDescent="0.25">
      <c r="A3" s="1388"/>
      <c r="B3" s="1510" t="s">
        <v>51</v>
      </c>
      <c r="C3" s="1531"/>
      <c r="D3" s="1532"/>
      <c r="E3" s="1315"/>
    </row>
    <row r="4" spans="1:6" s="744" customFormat="1" ht="15" customHeight="1" x14ac:dyDescent="0.25">
      <c r="A4" s="1388"/>
      <c r="B4" s="224" t="s">
        <v>50</v>
      </c>
      <c r="C4" s="5"/>
      <c r="D4" s="6"/>
      <c r="E4" s="1315"/>
    </row>
    <row r="5" spans="1:6" s="744" customFormat="1" ht="15" customHeight="1" x14ac:dyDescent="0.25">
      <c r="A5" s="1388"/>
      <c r="B5" s="224" t="s">
        <v>52</v>
      </c>
      <c r="C5" s="5"/>
      <c r="D5" s="6"/>
      <c r="E5" s="1315"/>
    </row>
    <row r="6" spans="1:6" s="744" customFormat="1" ht="15" customHeight="1" x14ac:dyDescent="0.25">
      <c r="A6" s="1388"/>
      <c r="B6" s="224" t="s">
        <v>523</v>
      </c>
      <c r="C6" s="7" t="s">
        <v>47</v>
      </c>
      <c r="D6" s="6"/>
      <c r="E6" s="1315"/>
    </row>
    <row r="7" spans="1:6" s="744" customFormat="1" ht="15" customHeight="1" x14ac:dyDescent="0.25">
      <c r="A7" s="1388"/>
      <c r="B7" s="224" t="s">
        <v>179</v>
      </c>
      <c r="C7" s="7" t="s">
        <v>47</v>
      </c>
      <c r="D7" s="6"/>
      <c r="E7" s="1315"/>
    </row>
    <row r="8" spans="1:6" s="744" customFormat="1" ht="15" customHeight="1" x14ac:dyDescent="0.25">
      <c r="A8" s="1388"/>
      <c r="B8" s="224" t="s">
        <v>180</v>
      </c>
      <c r="C8" s="7" t="s">
        <v>47</v>
      </c>
      <c r="D8" s="6"/>
      <c r="E8" s="1315"/>
    </row>
    <row r="9" spans="1:6" s="744" customFormat="1" ht="15" customHeight="1" x14ac:dyDescent="0.25">
      <c r="A9" s="1388"/>
      <c r="B9" s="224" t="s">
        <v>181</v>
      </c>
      <c r="C9" s="7" t="s">
        <v>47</v>
      </c>
      <c r="D9" s="6"/>
      <c r="E9" s="1315"/>
    </row>
    <row r="10" spans="1:6" s="744" customFormat="1" ht="30" customHeight="1" x14ac:dyDescent="0.25">
      <c r="A10" s="1388"/>
      <c r="B10" s="224" t="s">
        <v>44</v>
      </c>
      <c r="C10" s="7" t="s">
        <v>195</v>
      </c>
      <c r="D10" s="6"/>
      <c r="E10" s="1315"/>
    </row>
    <row r="11" spans="1:6" s="744" customFormat="1" ht="15" customHeight="1" x14ac:dyDescent="0.25">
      <c r="A11" s="1388"/>
      <c r="B11" s="224" t="s">
        <v>160</v>
      </c>
      <c r="C11" s="7"/>
      <c r="D11" s="6"/>
      <c r="E11" s="1315"/>
    </row>
    <row r="12" spans="1:6" s="744" customFormat="1" ht="15" customHeight="1" x14ac:dyDescent="0.25">
      <c r="A12" s="1388"/>
      <c r="B12" s="224" t="s">
        <v>21</v>
      </c>
      <c r="C12" s="8"/>
      <c r="D12" s="6"/>
      <c r="E12" s="1315"/>
    </row>
    <row r="13" spans="1:6" s="744" customFormat="1" ht="15" hidden="1" customHeight="1" x14ac:dyDescent="0.25">
      <c r="A13" s="1388"/>
      <c r="B13" s="2959" t="s">
        <v>2451</v>
      </c>
      <c r="C13" s="6"/>
      <c r="D13" s="6"/>
      <c r="E13" s="1315"/>
    </row>
    <row r="14" spans="1:6" s="744" customFormat="1" ht="15" customHeight="1" x14ac:dyDescent="0.25">
      <c r="A14" s="1388"/>
      <c r="B14" s="224" t="s">
        <v>210</v>
      </c>
      <c r="C14" s="9">
        <v>0</v>
      </c>
      <c r="D14" s="6"/>
      <c r="E14" s="1315"/>
    </row>
    <row r="15" spans="1:6" s="744" customFormat="1" ht="15" customHeight="1" x14ac:dyDescent="0.25">
      <c r="A15" s="1388"/>
      <c r="B15" s="225" t="s">
        <v>37</v>
      </c>
      <c r="C15" s="10">
        <v>1</v>
      </c>
      <c r="D15" s="228">
        <f>C15*'General Info'!C7</f>
        <v>1</v>
      </c>
      <c r="E15" s="1315"/>
    </row>
    <row r="16" spans="1:6" s="744" customFormat="1" ht="15" customHeight="1" x14ac:dyDescent="0.25">
      <c r="A16" s="1388"/>
      <c r="B16" s="1427" t="s">
        <v>89</v>
      </c>
      <c r="C16" s="1535"/>
      <c r="D16" s="14"/>
      <c r="E16" s="1315"/>
    </row>
    <row r="17" spans="1:6" s="744" customFormat="1" ht="15" customHeight="1" x14ac:dyDescent="0.25">
      <c r="A17" s="1388"/>
      <c r="B17" s="210"/>
      <c r="C17" s="210"/>
      <c r="D17" s="210"/>
    </row>
    <row r="18" spans="1:6" s="744" customFormat="1" ht="45" customHeight="1" x14ac:dyDescent="0.25">
      <c r="A18" s="716" t="s">
        <v>1883</v>
      </c>
      <c r="B18" s="770"/>
      <c r="C18" s="692"/>
      <c r="D18" s="771"/>
      <c r="E18" s="771"/>
      <c r="F18" s="128"/>
    </row>
    <row r="19" spans="1:6" s="744" customFormat="1" ht="15" customHeight="1" x14ac:dyDescent="0.25">
      <c r="A19" s="1388"/>
      <c r="B19" s="1534" t="s">
        <v>59</v>
      </c>
      <c r="C19" s="1296" t="s">
        <v>46</v>
      </c>
      <c r="D19" s="1532"/>
      <c r="E19" s="1315"/>
    </row>
    <row r="20" spans="1:6" s="744" customFormat="1" ht="15" customHeight="1" x14ac:dyDescent="0.25">
      <c r="A20" s="1388"/>
      <c r="B20" s="226" t="s">
        <v>85</v>
      </c>
      <c r="C20" s="7" t="s">
        <v>46</v>
      </c>
      <c r="D20" s="6"/>
      <c r="E20" s="1315"/>
    </row>
    <row r="21" spans="1:6" s="744" customFormat="1" ht="15" customHeight="1" x14ac:dyDescent="0.25">
      <c r="A21" s="1388"/>
      <c r="B21" s="225" t="s">
        <v>1382</v>
      </c>
      <c r="C21" s="7" t="s">
        <v>46</v>
      </c>
      <c r="D21" s="6"/>
      <c r="E21" s="1315"/>
    </row>
    <row r="22" spans="1:6" s="744" customFormat="1" ht="15" customHeight="1" x14ac:dyDescent="0.25">
      <c r="A22" s="1388"/>
      <c r="B22" s="226" t="s">
        <v>85</v>
      </c>
      <c r="C22" s="7" t="s">
        <v>46</v>
      </c>
      <c r="D22" s="6"/>
      <c r="E22" s="1315"/>
    </row>
    <row r="23" spans="1:6" s="744" customFormat="1" ht="15" customHeight="1" x14ac:dyDescent="0.25">
      <c r="A23" s="1388"/>
      <c r="B23" s="225" t="s">
        <v>971</v>
      </c>
      <c r="C23" s="7" t="s">
        <v>46</v>
      </c>
      <c r="D23" s="6"/>
      <c r="E23" s="1315"/>
    </row>
    <row r="24" spans="1:6" s="744" customFormat="1" ht="15" customHeight="1" x14ac:dyDescent="0.25">
      <c r="A24" s="1388"/>
      <c r="B24" s="226" t="s">
        <v>85</v>
      </c>
      <c r="C24" s="7" t="s">
        <v>46</v>
      </c>
      <c r="D24" s="6"/>
      <c r="E24" s="1315"/>
    </row>
    <row r="25" spans="1:6" s="744" customFormat="1" ht="15" customHeight="1" x14ac:dyDescent="0.25">
      <c r="A25" s="1388"/>
      <c r="B25" s="225" t="s">
        <v>889</v>
      </c>
      <c r="C25" s="7" t="s">
        <v>46</v>
      </c>
      <c r="D25" s="6"/>
      <c r="E25" s="1315"/>
    </row>
    <row r="26" spans="1:6" s="744" customFormat="1" ht="15" customHeight="1" x14ac:dyDescent="0.25">
      <c r="A26" s="1388"/>
      <c r="B26" s="226" t="s">
        <v>85</v>
      </c>
      <c r="C26" s="7" t="s">
        <v>46</v>
      </c>
      <c r="D26" s="6"/>
      <c r="E26" s="1315"/>
    </row>
    <row r="27" spans="1:6" s="744" customFormat="1" ht="15" customHeight="1" x14ac:dyDescent="0.25">
      <c r="A27" s="1388"/>
      <c r="B27" s="225" t="s">
        <v>60</v>
      </c>
      <c r="C27" s="7" t="s">
        <v>46</v>
      </c>
      <c r="D27" s="6"/>
      <c r="E27" s="1315"/>
    </row>
    <row r="28" spans="1:6" s="744" customFormat="1" ht="15" customHeight="1" x14ac:dyDescent="0.25">
      <c r="A28" s="1388"/>
      <c r="B28" s="226" t="s">
        <v>85</v>
      </c>
      <c r="C28" s="7" t="s">
        <v>46</v>
      </c>
      <c r="D28" s="6"/>
      <c r="E28" s="1315"/>
    </row>
    <row r="29" spans="1:6" s="744" customFormat="1" ht="15" customHeight="1" x14ac:dyDescent="0.25">
      <c r="A29" s="1388"/>
      <c r="B29" s="225" t="s">
        <v>213</v>
      </c>
      <c r="C29" s="7" t="s">
        <v>46</v>
      </c>
      <c r="D29" s="6"/>
      <c r="E29" s="1315"/>
    </row>
    <row r="30" spans="1:6" s="744" customFormat="1" ht="15" customHeight="1" x14ac:dyDescent="0.25">
      <c r="A30" s="1388"/>
      <c r="B30" s="226" t="s">
        <v>85</v>
      </c>
      <c r="C30" s="7" t="s">
        <v>46</v>
      </c>
      <c r="D30" s="6"/>
      <c r="E30" s="1315"/>
    </row>
    <row r="31" spans="1:6" s="744" customFormat="1" ht="15" customHeight="1" x14ac:dyDescent="0.25">
      <c r="A31" s="1388"/>
      <c r="B31" s="2407" t="s">
        <v>2295</v>
      </c>
      <c r="C31" s="7" t="s">
        <v>46</v>
      </c>
      <c r="D31" s="6"/>
      <c r="E31" s="1315"/>
    </row>
    <row r="32" spans="1:6" s="744" customFormat="1" ht="15" customHeight="1" x14ac:dyDescent="0.25">
      <c r="A32" s="1388"/>
      <c r="B32" s="226" t="s">
        <v>85</v>
      </c>
      <c r="C32" s="6"/>
      <c r="D32" s="6"/>
      <c r="E32" s="1315"/>
    </row>
    <row r="33" spans="1:5" s="744" customFormat="1" ht="15" customHeight="1" x14ac:dyDescent="0.25">
      <c r="A33" s="1388"/>
      <c r="B33" s="2407" t="s">
        <v>2296</v>
      </c>
      <c r="C33" s="7" t="s">
        <v>46</v>
      </c>
      <c r="D33" s="6"/>
      <c r="E33" s="1315"/>
    </row>
    <row r="34" spans="1:5" s="744" customFormat="1" ht="15" customHeight="1" x14ac:dyDescent="0.25">
      <c r="A34" s="1388"/>
      <c r="B34" s="226" t="s">
        <v>85</v>
      </c>
      <c r="C34" s="6"/>
      <c r="D34" s="6"/>
      <c r="E34" s="1315"/>
    </row>
    <row r="35" spans="1:5" s="744" customFormat="1" ht="15" customHeight="1" x14ac:dyDescent="0.25">
      <c r="A35" s="1388"/>
      <c r="B35" s="225" t="s">
        <v>1075</v>
      </c>
      <c r="C35" s="7" t="s">
        <v>46</v>
      </c>
      <c r="D35" s="6"/>
      <c r="E35" s="1315"/>
    </row>
    <row r="36" spans="1:5" s="744" customFormat="1" ht="15" customHeight="1" x14ac:dyDescent="0.25">
      <c r="A36" s="1388"/>
      <c r="B36" s="226" t="s">
        <v>85</v>
      </c>
      <c r="C36" s="7" t="s">
        <v>46</v>
      </c>
      <c r="D36" s="6"/>
      <c r="E36" s="1315"/>
    </row>
    <row r="37" spans="1:5" s="744" customFormat="1" ht="15" customHeight="1" x14ac:dyDescent="0.25">
      <c r="A37" s="1388"/>
      <c r="B37" s="225" t="s">
        <v>1886</v>
      </c>
      <c r="C37" s="7" t="s">
        <v>46</v>
      </c>
      <c r="D37" s="6"/>
      <c r="E37" s="1315"/>
    </row>
    <row r="38" spans="1:5" s="744" customFormat="1" ht="15" customHeight="1" x14ac:dyDescent="0.25">
      <c r="A38" s="1388"/>
      <c r="B38" s="226" t="s">
        <v>85</v>
      </c>
      <c r="C38" s="6"/>
      <c r="D38" s="6"/>
      <c r="E38" s="1315"/>
    </row>
    <row r="39" spans="1:5" s="744" customFormat="1" ht="15" customHeight="1" x14ac:dyDescent="0.25">
      <c r="A39" s="1388"/>
      <c r="B39" s="225" t="s">
        <v>890</v>
      </c>
      <c r="C39" s="7" t="s">
        <v>46</v>
      </c>
      <c r="D39" s="6"/>
      <c r="E39" s="1315"/>
    </row>
    <row r="40" spans="1:5" s="744" customFormat="1" ht="15" customHeight="1" x14ac:dyDescent="0.25">
      <c r="A40" s="1388"/>
      <c r="B40" s="226" t="s">
        <v>85</v>
      </c>
      <c r="C40" s="7" t="s">
        <v>46</v>
      </c>
      <c r="D40" s="6"/>
      <c r="E40" s="1315"/>
    </row>
    <row r="41" spans="1:5" s="744" customFormat="1" ht="15" customHeight="1" x14ac:dyDescent="0.25">
      <c r="A41" s="1388"/>
      <c r="B41" s="225" t="s">
        <v>1653</v>
      </c>
      <c r="C41" s="7" t="s">
        <v>46</v>
      </c>
      <c r="D41" s="6"/>
      <c r="E41" s="1315"/>
    </row>
    <row r="42" spans="1:5" s="744" customFormat="1" ht="15" customHeight="1" x14ac:dyDescent="0.25">
      <c r="A42" s="1388"/>
      <c r="B42" s="226" t="s">
        <v>85</v>
      </c>
      <c r="C42" s="7" t="s">
        <v>46</v>
      </c>
      <c r="D42" s="6"/>
      <c r="E42" s="1315"/>
    </row>
    <row r="43" spans="1:5" s="744" customFormat="1" ht="15" customHeight="1" x14ac:dyDescent="0.25">
      <c r="A43" s="1388"/>
      <c r="B43" s="225" t="s">
        <v>712</v>
      </c>
      <c r="C43" s="7" t="s">
        <v>46</v>
      </c>
      <c r="D43" s="6"/>
      <c r="E43" s="1315"/>
    </row>
    <row r="44" spans="1:5" s="744" customFormat="1" ht="15" customHeight="1" x14ac:dyDescent="0.25">
      <c r="A44" s="1388"/>
      <c r="B44" s="226" t="s">
        <v>85</v>
      </c>
      <c r="C44" s="7" t="s">
        <v>46</v>
      </c>
      <c r="D44" s="6"/>
      <c r="E44" s="1315"/>
    </row>
    <row r="45" spans="1:5" s="744" customFormat="1" ht="15" hidden="1" customHeight="1" x14ac:dyDescent="0.25">
      <c r="A45" s="1388"/>
      <c r="B45" s="225" t="s">
        <v>533</v>
      </c>
      <c r="C45" s="7" t="s">
        <v>47</v>
      </c>
      <c r="D45" s="6"/>
      <c r="E45" s="1315"/>
    </row>
    <row r="46" spans="1:5" s="744" customFormat="1" ht="15" hidden="1" customHeight="1" x14ac:dyDescent="0.25">
      <c r="A46" s="1388"/>
      <c r="B46" s="226" t="s">
        <v>85</v>
      </c>
      <c r="C46" s="7" t="s">
        <v>46</v>
      </c>
      <c r="D46" s="6"/>
      <c r="E46" s="1315"/>
    </row>
    <row r="47" spans="1:5" s="744" customFormat="1" ht="15" customHeight="1" x14ac:dyDescent="0.25">
      <c r="A47" s="1388"/>
      <c r="B47" s="225" t="s">
        <v>1885</v>
      </c>
      <c r="C47" s="7" t="s">
        <v>46</v>
      </c>
      <c r="D47" s="6"/>
      <c r="E47" s="1315"/>
    </row>
    <row r="48" spans="1:5" s="744" customFormat="1" ht="15" customHeight="1" x14ac:dyDescent="0.25">
      <c r="A48" s="1388"/>
      <c r="B48" s="226" t="s">
        <v>85</v>
      </c>
      <c r="C48" s="7" t="s">
        <v>46</v>
      </c>
      <c r="D48" s="6"/>
      <c r="E48" s="1315"/>
    </row>
    <row r="49" spans="1:5" s="744" customFormat="1" ht="15" customHeight="1" x14ac:dyDescent="0.25">
      <c r="A49" s="1388"/>
      <c r="B49" s="225" t="s">
        <v>532</v>
      </c>
      <c r="C49" s="7" t="s">
        <v>46</v>
      </c>
      <c r="D49" s="6"/>
      <c r="E49" s="1315"/>
    </row>
    <row r="50" spans="1:5" s="744" customFormat="1" ht="15" customHeight="1" x14ac:dyDescent="0.25">
      <c r="A50" s="1388"/>
      <c r="B50" s="226" t="s">
        <v>85</v>
      </c>
      <c r="C50" s="7" t="s">
        <v>46</v>
      </c>
      <c r="D50" s="6"/>
      <c r="E50" s="1315"/>
    </row>
    <row r="51" spans="1:5" s="744" customFormat="1" ht="15" customHeight="1" x14ac:dyDescent="0.25">
      <c r="A51" s="1388"/>
      <c r="B51" s="225" t="s">
        <v>1884</v>
      </c>
      <c r="C51" s="7" t="s">
        <v>46</v>
      </c>
      <c r="D51" s="6"/>
      <c r="E51" s="1315"/>
    </row>
    <row r="52" spans="1:5" s="744" customFormat="1" ht="15" customHeight="1" x14ac:dyDescent="0.25">
      <c r="A52" s="1388"/>
      <c r="B52" s="234" t="s">
        <v>85</v>
      </c>
      <c r="C52" s="342" t="s">
        <v>46</v>
      </c>
      <c r="D52" s="1529"/>
      <c r="E52" s="1315"/>
    </row>
    <row r="53" spans="1:5" s="744" customFormat="1" ht="15" customHeight="1" x14ac:dyDescent="0.25">
      <c r="A53" s="1071"/>
      <c r="B53" s="1363"/>
      <c r="C53" s="1363"/>
      <c r="D53" s="1533"/>
      <c r="E53" s="1251"/>
    </row>
    <row r="54" spans="1:5" ht="0" hidden="1" customHeight="1" x14ac:dyDescent="0.25"/>
    <row r="55" spans="1:5" ht="0" hidden="1" customHeight="1" x14ac:dyDescent="0.25"/>
    <row r="56" spans="1:5" ht="0" hidden="1" customHeight="1" x14ac:dyDescent="0.25"/>
    <row r="57" spans="1:5" ht="0" hidden="1" customHeight="1" x14ac:dyDescent="0.25"/>
    <row r="58" spans="1:5" ht="0" hidden="1" customHeight="1" x14ac:dyDescent="0.25"/>
    <row r="59" spans="1:5" ht="0" hidden="1" customHeight="1" x14ac:dyDescent="0.25"/>
    <row r="60" spans="1:5" ht="0" hidden="1" customHeight="1" x14ac:dyDescent="0.25"/>
    <row r="61" spans="1:5" ht="0" hidden="1" customHeight="1" x14ac:dyDescent="0.25"/>
    <row r="62" spans="1:5" ht="0" hidden="1" customHeight="1" x14ac:dyDescent="0.25"/>
    <row r="63" spans="1:5" s="221" customFormat="1" ht="0" hidden="1" customHeight="1" x14ac:dyDescent="0.25">
      <c r="B63" s="214"/>
      <c r="C63" s="214"/>
      <c r="D63" s="381"/>
      <c r="E63" s="381"/>
    </row>
    <row r="64" spans="1:5" s="221" customFormat="1" ht="0" hidden="1" customHeight="1" x14ac:dyDescent="0.25">
      <c r="B64" s="214"/>
      <c r="C64" s="214"/>
      <c r="D64" s="381"/>
      <c r="E64" s="381"/>
    </row>
    <row r="65" spans="2:5" s="221" customFormat="1" ht="0" hidden="1" customHeight="1" x14ac:dyDescent="0.25">
      <c r="B65" s="214"/>
      <c r="C65" s="214"/>
      <c r="D65" s="381"/>
      <c r="E65" s="381"/>
    </row>
    <row r="66" spans="2:5" s="221" customFormat="1" ht="0" hidden="1" customHeight="1" x14ac:dyDescent="0.25">
      <c r="B66" s="214"/>
      <c r="C66" s="214"/>
      <c r="D66" s="381"/>
      <c r="E66" s="381"/>
    </row>
    <row r="67" spans="2:5" s="221" customFormat="1" ht="0" hidden="1" customHeight="1" x14ac:dyDescent="0.25">
      <c r="B67" s="214"/>
      <c r="C67" s="214"/>
      <c r="D67" s="381"/>
      <c r="E67" s="381"/>
    </row>
    <row r="68" spans="2:5" s="221" customFormat="1" ht="0" hidden="1" customHeight="1" x14ac:dyDescent="0.25">
      <c r="B68" s="214"/>
      <c r="C68" s="214"/>
      <c r="D68" s="381"/>
      <c r="E68" s="381"/>
    </row>
    <row r="69" spans="2:5" s="221" customFormat="1" ht="0" hidden="1" customHeight="1" x14ac:dyDescent="0.25">
      <c r="B69" s="214"/>
      <c r="C69" s="214"/>
      <c r="D69" s="381"/>
      <c r="E69" s="381"/>
    </row>
  </sheetData>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19:C31 C35:C37 C39:C52 C33">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30"/>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217" customWidth="1"/>
    <col min="2" max="2" width="24.7109375" style="217" customWidth="1"/>
    <col min="3" max="3" width="54.7109375" style="217" customWidth="1"/>
    <col min="4" max="4" width="18.7109375" style="381" customWidth="1"/>
    <col min="5" max="15" width="18.7109375" style="217" customWidth="1"/>
    <col min="16" max="20" width="18.7109375" style="731" customWidth="1"/>
    <col min="21" max="21" width="1.7109375" style="731" customWidth="1"/>
    <col min="22" max="16384" width="16.7109375" style="731" hidden="1"/>
  </cols>
  <sheetData>
    <row r="1" spans="1:21" s="1131" customFormat="1" ht="30.75" customHeight="1" x14ac:dyDescent="0.55000000000000004">
      <c r="A1" s="2828" t="s">
        <v>183</v>
      </c>
      <c r="B1" s="2829"/>
      <c r="C1" s="2830"/>
      <c r="D1" s="1980" t="str">
        <f>CONCATENATE("Reporting unit: ", 'General Info'!$C$7, " ", 'General Info'!$C$5)</f>
        <v xml:space="preserve">Reporting unit: 1 </v>
      </c>
      <c r="E1" s="2830"/>
      <c r="F1" s="2830"/>
      <c r="G1" s="2830"/>
      <c r="H1" s="2830"/>
      <c r="I1" s="2830"/>
      <c r="J1" s="2830"/>
      <c r="K1" s="2830"/>
      <c r="L1" s="2830"/>
      <c r="M1" s="2830"/>
      <c r="N1" s="2830"/>
      <c r="O1" s="2457"/>
      <c r="P1" s="2401"/>
      <c r="Q1" s="2401"/>
      <c r="R1" s="2401"/>
      <c r="S1" s="2401"/>
      <c r="T1" s="2401"/>
      <c r="U1" s="2479"/>
    </row>
    <row r="2" spans="1:21" s="1696" customFormat="1" ht="45" customHeight="1" x14ac:dyDescent="0.25">
      <c r="A2" s="2428" t="s">
        <v>118</v>
      </c>
      <c r="B2" s="2429"/>
      <c r="C2" s="2427"/>
      <c r="D2" s="2427"/>
      <c r="E2" s="2427"/>
      <c r="F2" s="2427"/>
      <c r="G2" s="2427"/>
      <c r="H2" s="2427"/>
      <c r="I2" s="2427"/>
      <c r="J2" s="2427"/>
      <c r="K2" s="2427"/>
      <c r="L2" s="2427"/>
      <c r="M2" s="2427"/>
      <c r="N2" s="2427"/>
      <c r="O2" s="2427"/>
      <c r="P2" s="1705"/>
      <c r="Q2" s="1705"/>
      <c r="R2" s="1705"/>
      <c r="S2" s="1705"/>
      <c r="T2" s="1705"/>
      <c r="U2" s="1469"/>
    </row>
    <row r="3" spans="1:21" s="1483" customFormat="1" ht="45" customHeight="1" x14ac:dyDescent="0.25">
      <c r="A3" s="1081"/>
      <c r="B3" s="400" t="s">
        <v>1963</v>
      </c>
      <c r="C3" s="293"/>
      <c r="D3" s="215"/>
      <c r="E3" s="215"/>
      <c r="F3" s="215"/>
      <c r="G3" s="215"/>
      <c r="H3" s="215"/>
      <c r="I3" s="215"/>
      <c r="J3" s="215"/>
      <c r="K3" s="215"/>
      <c r="L3" s="215"/>
      <c r="M3" s="215"/>
      <c r="N3" s="215"/>
      <c r="O3" s="744"/>
      <c r="U3" s="1468"/>
    </row>
    <row r="4" spans="1:21" s="1483" customFormat="1" ht="45" customHeight="1" x14ac:dyDescent="0.25">
      <c r="A4" s="1081"/>
      <c r="B4" s="2400" t="s">
        <v>215</v>
      </c>
      <c r="C4" s="1911"/>
      <c r="D4" s="1912"/>
      <c r="E4" s="1912"/>
      <c r="F4" s="1912"/>
      <c r="G4" s="1912"/>
      <c r="H4" s="1942" t="s">
        <v>119</v>
      </c>
      <c r="I4" s="2430" t="s">
        <v>216</v>
      </c>
      <c r="J4" s="2431" t="s">
        <v>67</v>
      </c>
      <c r="K4" s="2381" t="s">
        <v>360</v>
      </c>
      <c r="O4" s="744"/>
      <c r="U4" s="1468"/>
    </row>
    <row r="5" spans="1:21" s="1483" customFormat="1" ht="15" customHeight="1" x14ac:dyDescent="0.25">
      <c r="A5" s="1081"/>
      <c r="B5" s="2402"/>
      <c r="C5" s="2409" t="s">
        <v>2287</v>
      </c>
      <c r="D5" s="1914"/>
      <c r="E5" s="1914"/>
      <c r="F5" s="1914"/>
      <c r="G5" s="1914"/>
      <c r="H5" s="1935"/>
      <c r="I5" s="1936"/>
      <c r="J5" s="1936"/>
      <c r="K5" s="1937"/>
      <c r="O5" s="744"/>
      <c r="U5" s="1468"/>
    </row>
    <row r="6" spans="1:21" s="1483" customFormat="1" ht="15" customHeight="1" x14ac:dyDescent="0.25">
      <c r="A6" s="1081"/>
      <c r="B6" s="254" t="s">
        <v>2288</v>
      </c>
      <c r="C6" s="1800" t="s">
        <v>2286</v>
      </c>
      <c r="D6" s="921"/>
      <c r="E6" s="921"/>
      <c r="F6" s="921"/>
      <c r="G6" s="921"/>
      <c r="H6" s="588"/>
      <c r="I6" s="24"/>
      <c r="J6" s="24"/>
      <c r="K6" s="50"/>
      <c r="O6" s="744"/>
      <c r="U6" s="1468"/>
    </row>
    <row r="7" spans="1:21" s="1483" customFormat="1" ht="15" customHeight="1" x14ac:dyDescent="0.25">
      <c r="A7" s="1081"/>
      <c r="B7" s="254" t="s">
        <v>2289</v>
      </c>
      <c r="C7" s="1801" t="s">
        <v>2417</v>
      </c>
      <c r="D7" s="921"/>
      <c r="E7" s="921"/>
      <c r="F7" s="921"/>
      <c r="G7" s="921"/>
      <c r="H7" s="588"/>
      <c r="I7" s="24"/>
      <c r="J7" s="24"/>
      <c r="K7" s="385"/>
      <c r="O7" s="744"/>
      <c r="U7" s="1468"/>
    </row>
    <row r="8" spans="1:21" s="1483" customFormat="1" ht="15" customHeight="1" x14ac:dyDescent="0.25">
      <c r="A8" s="1081"/>
      <c r="B8" s="2403"/>
      <c r="C8" s="2405" t="s">
        <v>879</v>
      </c>
      <c r="D8" s="2404"/>
      <c r="E8" s="2404"/>
      <c r="F8" s="2404"/>
      <c r="G8" s="2404"/>
      <c r="H8" s="2495"/>
      <c r="I8" s="38"/>
      <c r="J8" s="24"/>
      <c r="K8" s="1908" t="str">
        <f>IF(AND(ISNUMBER(K6), ISNUMBER(K7)), IF(K6&gt;=K7, "Pass", "Fail"), "")</f>
        <v/>
      </c>
      <c r="O8" s="744"/>
      <c r="U8" s="1468"/>
    </row>
    <row r="9" spans="1:21" s="1483" customFormat="1" ht="15" customHeight="1" x14ac:dyDescent="0.25">
      <c r="A9" s="1081"/>
      <c r="B9" s="254" t="s">
        <v>261</v>
      </c>
      <c r="C9" s="1888" t="s">
        <v>145</v>
      </c>
      <c r="D9" s="921"/>
      <c r="E9" s="921"/>
      <c r="F9" s="921"/>
      <c r="G9" s="921"/>
      <c r="H9" s="334" t="str">
        <f>IF(AND(ISNUMBER(H10),ISNUMBER(H11)),SUM(H10:H11),"")</f>
        <v/>
      </c>
      <c r="I9" s="42" t="str">
        <f t="shared" ref="I9" si="0">IF(AND(ISNUMBER(I10),ISNUMBER(I11)),SUM(I10:I11),"")</f>
        <v/>
      </c>
      <c r="J9" s="588"/>
      <c r="K9" s="551"/>
      <c r="O9" s="744"/>
      <c r="U9" s="1468"/>
    </row>
    <row r="10" spans="1:21" s="1483" customFormat="1" ht="15" customHeight="1" x14ac:dyDescent="0.25">
      <c r="A10" s="1081"/>
      <c r="B10" s="242" t="s">
        <v>214</v>
      </c>
      <c r="C10" s="1887" t="s">
        <v>262</v>
      </c>
      <c r="D10" s="921"/>
      <c r="E10" s="921"/>
      <c r="F10" s="921"/>
      <c r="G10" s="921"/>
      <c r="H10" s="25"/>
      <c r="I10" s="23"/>
      <c r="J10" s="1552" t="str">
        <f>IF(AND(ISNUMBER(H10), ISNUMBER(I10)), IF(H10&lt;=I10,"Pass","Fail"), "")</f>
        <v/>
      </c>
      <c r="K10" s="551"/>
      <c r="O10" s="744"/>
      <c r="U10" s="1468"/>
    </row>
    <row r="11" spans="1:21" s="1483" customFormat="1" ht="15" customHeight="1" x14ac:dyDescent="0.25">
      <c r="A11" s="1081"/>
      <c r="B11" s="242" t="s">
        <v>1964</v>
      </c>
      <c r="C11" s="1887" t="s">
        <v>279</v>
      </c>
      <c r="D11" s="921"/>
      <c r="E11" s="921"/>
      <c r="F11" s="921"/>
      <c r="G11" s="921"/>
      <c r="H11" s="25"/>
      <c r="I11" s="23"/>
      <c r="J11" s="1552" t="str">
        <f>IF(AND(ISNUMBER(H11), ISNUMBER(I11)), IF(H11&lt;=I11,"Pass","Fail"), "")</f>
        <v/>
      </c>
      <c r="K11" s="551"/>
      <c r="O11" s="744"/>
      <c r="U11" s="1468"/>
    </row>
    <row r="12" spans="1:21" s="1483" customFormat="1" ht="15" customHeight="1" x14ac:dyDescent="0.25">
      <c r="A12" s="1081"/>
      <c r="B12" s="2403"/>
      <c r="C12" s="2410" t="s">
        <v>41</v>
      </c>
      <c r="D12" s="921"/>
      <c r="E12" s="921"/>
      <c r="F12" s="921"/>
      <c r="G12" s="921"/>
      <c r="H12" s="557"/>
      <c r="I12" s="555"/>
      <c r="J12" s="555"/>
      <c r="K12" s="551"/>
      <c r="O12" s="744"/>
      <c r="U12" s="1468"/>
    </row>
    <row r="13" spans="1:21" s="1483" customFormat="1" ht="15" customHeight="1" x14ac:dyDescent="0.25">
      <c r="A13" s="1081"/>
      <c r="B13" s="242" t="s">
        <v>2290</v>
      </c>
      <c r="C13" s="1887" t="s">
        <v>874</v>
      </c>
      <c r="D13" s="921"/>
      <c r="E13" s="921"/>
      <c r="F13" s="921"/>
      <c r="G13" s="921"/>
      <c r="H13" s="557"/>
      <c r="I13" s="535"/>
      <c r="J13" s="555"/>
      <c r="K13" s="551"/>
      <c r="O13" s="744"/>
      <c r="U13" s="1468"/>
    </row>
    <row r="14" spans="1:21" s="1483" customFormat="1" ht="15" customHeight="1" x14ac:dyDescent="0.25">
      <c r="A14" s="1081"/>
      <c r="B14" s="242" t="s">
        <v>2291</v>
      </c>
      <c r="C14" s="1887" t="s">
        <v>875</v>
      </c>
      <c r="D14" s="921"/>
      <c r="E14" s="921"/>
      <c r="F14" s="921"/>
      <c r="G14" s="921"/>
      <c r="H14" s="557"/>
      <c r="I14" s="535"/>
      <c r="J14" s="555"/>
      <c r="K14" s="551"/>
      <c r="O14" s="744"/>
      <c r="U14" s="1468"/>
    </row>
    <row r="15" spans="1:21" s="1483" customFormat="1" ht="15" customHeight="1" x14ac:dyDescent="0.25">
      <c r="A15" s="1081"/>
      <c r="B15" s="242" t="s">
        <v>2292</v>
      </c>
      <c r="C15" s="1887" t="s">
        <v>2045</v>
      </c>
      <c r="D15" s="921"/>
      <c r="E15" s="921"/>
      <c r="F15" s="921"/>
      <c r="G15" s="921"/>
      <c r="H15" s="557"/>
      <c r="I15" s="535"/>
      <c r="J15" s="555"/>
      <c r="K15" s="551"/>
      <c r="O15" s="744"/>
      <c r="U15" s="1468"/>
    </row>
    <row r="16" spans="1:21" s="1483" customFormat="1" ht="15" customHeight="1" x14ac:dyDescent="0.25">
      <c r="A16" s="1081"/>
      <c r="B16" s="242" t="s">
        <v>2293</v>
      </c>
      <c r="C16" s="1994" t="s">
        <v>2294</v>
      </c>
      <c r="D16" s="921"/>
      <c r="E16" s="921"/>
      <c r="F16" s="921"/>
      <c r="G16" s="921"/>
      <c r="H16" s="546"/>
      <c r="I16" s="535"/>
      <c r="J16" s="1552" t="str">
        <f>IF(AND(ISNUMBER(H16), ISNUMBER(I16)), IF(H16&lt;=I16,"Pass","Fail"), "")</f>
        <v/>
      </c>
      <c r="K16" s="551"/>
      <c r="O16" s="744"/>
      <c r="U16" s="1468"/>
    </row>
    <row r="17" spans="1:22" s="1483" customFormat="1" ht="15" customHeight="1" x14ac:dyDescent="0.25">
      <c r="A17" s="1081"/>
      <c r="B17" s="242" t="s">
        <v>2293</v>
      </c>
      <c r="C17" s="2406" t="s">
        <v>2418</v>
      </c>
      <c r="D17" s="921"/>
      <c r="E17" s="921"/>
      <c r="F17" s="921"/>
      <c r="G17" s="921"/>
      <c r="H17" s="546"/>
      <c r="I17" s="535"/>
      <c r="J17" s="1552" t="str">
        <f>IF(AND(ISNUMBER(H17), ISNUMBER(I17)), IF(H17&lt;=I17,"Pass","Fail"), "")</f>
        <v/>
      </c>
      <c r="K17" s="551"/>
      <c r="O17" s="744"/>
      <c r="U17" s="1468"/>
    </row>
    <row r="18" spans="1:22" s="1483" customFormat="1" ht="15" customHeight="1" x14ac:dyDescent="0.25">
      <c r="A18" s="1081"/>
      <c r="B18" s="2403"/>
      <c r="C18" s="2405" t="s">
        <v>2299</v>
      </c>
      <c r="D18" s="921"/>
      <c r="E18" s="921"/>
      <c r="F18" s="921"/>
      <c r="G18" s="921"/>
      <c r="H18" s="1564" t="str">
        <f>IF(AND(ISNUMBER(H16), ISNUMBER(H17)), IF(H16&gt;=H17, "Pass", "Fail"), "")</f>
        <v/>
      </c>
      <c r="I18" s="1552" t="str">
        <f>IF(AND(ISNUMBER(I16), ISNUMBER(I17)), IF(I16&gt;=I17, "Pass", "Fail"), "")</f>
        <v/>
      </c>
      <c r="J18" s="555"/>
      <c r="K18" s="551"/>
      <c r="O18" s="744"/>
      <c r="U18" s="1468"/>
    </row>
    <row r="19" spans="1:22" s="1483" customFormat="1" ht="15" customHeight="1" x14ac:dyDescent="0.25">
      <c r="A19" s="1081"/>
      <c r="B19" s="2403"/>
      <c r="C19" s="2411" t="s">
        <v>2326</v>
      </c>
      <c r="D19" s="921"/>
      <c r="E19" s="921"/>
      <c r="F19" s="921"/>
      <c r="G19" s="921"/>
      <c r="H19" s="557"/>
      <c r="I19" s="1552" t="str">
        <f>IF(AND(ISNUMBER(H16), ISNUMBER(I16), ISNUMBER(H155), ISNUMBER(H156)), IF(AND(H16&lt;=H155,H155&lt;=I16, H17&lt;=H156, H156&lt;=I17), "Pass", "Fail"), "")</f>
        <v/>
      </c>
      <c r="J19" s="555"/>
      <c r="K19" s="551"/>
      <c r="O19" s="744"/>
      <c r="U19" s="1468"/>
    </row>
    <row r="20" spans="1:22" s="1483" customFormat="1" ht="15" customHeight="1" x14ac:dyDescent="0.25">
      <c r="A20" s="1081"/>
      <c r="B20" s="1807"/>
      <c r="C20" s="2411" t="str">
        <f>"Check: consistent reporting in rows " &amp; ROW(A16) &amp; ", " &amp; ROW(A17) &amp;", " &amp; ROW(A155) &amp; " and " &amp; ROW(A156)</f>
        <v>Check: consistent reporting in rows 16, 17, 155 and 156</v>
      </c>
      <c r="D20" s="921"/>
      <c r="E20" s="921"/>
      <c r="F20" s="921"/>
      <c r="G20" s="921"/>
      <c r="H20" s="557"/>
      <c r="I20" s="1552" t="str">
        <f>IF(AND(ISNUMBER(H16), ISNUMBER(I16), ISNUMBER(H17), ISNUMBER(I17), ISNUMBER(H155), ISNUMBER(H156)), IF(H16=H155, IF(H17=H156, "Pass", "Fail"), IF(I16=H155, IF(I17=H156, "Pass", "Fail"), "Pass")), "")</f>
        <v/>
      </c>
      <c r="J20" s="555"/>
      <c r="K20" s="551"/>
      <c r="O20" s="744"/>
      <c r="U20" s="1468"/>
    </row>
    <row r="21" spans="1:22" s="1483" customFormat="1" ht="15" customHeight="1" x14ac:dyDescent="0.25">
      <c r="A21" s="1081"/>
      <c r="B21" s="1807"/>
      <c r="C21" s="1887" t="s">
        <v>2420</v>
      </c>
      <c r="D21" s="921"/>
      <c r="E21" s="921"/>
      <c r="F21" s="921"/>
      <c r="G21" s="921"/>
      <c r="H21" s="557"/>
      <c r="I21" s="2840"/>
      <c r="J21" s="555"/>
      <c r="K21" s="551"/>
      <c r="O21" s="744"/>
      <c r="U21" s="1468"/>
    </row>
    <row r="22" spans="1:22" s="1483" customFormat="1" ht="15" customHeight="1" x14ac:dyDescent="0.25">
      <c r="A22" s="1081"/>
      <c r="B22" s="2839" t="s">
        <v>2419</v>
      </c>
      <c r="C22" s="2406" t="s">
        <v>2421</v>
      </c>
      <c r="D22" s="921"/>
      <c r="E22" s="921"/>
      <c r="F22" s="921"/>
      <c r="G22" s="921"/>
      <c r="H22" s="557"/>
      <c r="I22" s="2841"/>
      <c r="J22" s="555"/>
      <c r="K22" s="551"/>
      <c r="O22" s="744"/>
      <c r="U22" s="1468"/>
    </row>
    <row r="23" spans="1:22" s="1483" customFormat="1" ht="15" customHeight="1" x14ac:dyDescent="0.25">
      <c r="A23" s="1081"/>
      <c r="B23" s="2838"/>
      <c r="C23" s="2842" t="s">
        <v>2299</v>
      </c>
      <c r="D23" s="562"/>
      <c r="E23" s="562"/>
      <c r="F23" s="562"/>
      <c r="G23" s="562"/>
      <c r="H23" s="559"/>
      <c r="I23" s="1554" t="str">
        <f>IF(AND(ISNUMBER(I21), ISNUMBER(I22)), IF(I21&gt;=I22, "Pass", "Fail"), "")</f>
        <v/>
      </c>
      <c r="J23" s="900"/>
      <c r="K23" s="901"/>
      <c r="O23" s="744"/>
      <c r="U23" s="1468"/>
    </row>
    <row r="24" spans="1:22" s="1484" customFormat="1" ht="15" customHeight="1" x14ac:dyDescent="0.25">
      <c r="A24" s="1697"/>
      <c r="B24" s="1698"/>
      <c r="C24" s="1699"/>
      <c r="D24" s="1700"/>
      <c r="E24" s="1700"/>
      <c r="F24" s="1700"/>
      <c r="G24" s="1533"/>
      <c r="U24" s="2432"/>
    </row>
    <row r="25" spans="1:22" s="1696" customFormat="1" ht="45" customHeight="1" x14ac:dyDescent="0.25">
      <c r="A25" s="2428" t="s">
        <v>146</v>
      </c>
      <c r="B25" s="2429"/>
      <c r="C25" s="2427"/>
      <c r="D25" s="2427"/>
      <c r="E25" s="2427"/>
      <c r="F25" s="2427"/>
      <c r="G25" s="2427"/>
      <c r="H25" s="2427"/>
      <c r="I25" s="2427"/>
      <c r="J25" s="2427"/>
      <c r="K25" s="2427"/>
      <c r="L25" s="2427"/>
      <c r="M25" s="2427"/>
      <c r="N25" s="2427"/>
      <c r="O25" s="2427"/>
      <c r="P25" s="1705"/>
      <c r="Q25" s="1705"/>
      <c r="R25" s="1705"/>
      <c r="S25" s="1705"/>
      <c r="T25" s="1705"/>
      <c r="U25" s="1469"/>
    </row>
    <row r="26" spans="1:22" s="1483" customFormat="1" ht="105" customHeight="1" x14ac:dyDescent="0.25">
      <c r="A26" s="1081"/>
      <c r="B26" s="2400" t="s">
        <v>215</v>
      </c>
      <c r="C26" s="3228"/>
      <c r="D26" s="3229"/>
      <c r="E26" s="3229"/>
      <c r="F26" s="3229"/>
      <c r="G26" s="3229"/>
      <c r="H26" s="3229"/>
      <c r="I26" s="1942" t="s">
        <v>84</v>
      </c>
      <c r="J26" s="2381" t="s">
        <v>123</v>
      </c>
      <c r="K26" s="2381" t="s">
        <v>360</v>
      </c>
      <c r="L26" s="744"/>
      <c r="M26" s="744"/>
      <c r="U26" s="1468"/>
    </row>
    <row r="27" spans="1:22" s="1483" customFormat="1" ht="15" customHeight="1" x14ac:dyDescent="0.25">
      <c r="A27" s="1081"/>
      <c r="B27" s="2412" t="s">
        <v>263</v>
      </c>
      <c r="C27" s="1915" t="s">
        <v>1277</v>
      </c>
      <c r="D27" s="1914"/>
      <c r="E27" s="1914"/>
      <c r="F27" s="1914"/>
      <c r="G27" s="1916"/>
      <c r="H27" s="1916"/>
      <c r="I27" s="1935"/>
      <c r="J27" s="1936"/>
      <c r="K27" s="1937"/>
      <c r="L27" s="744"/>
      <c r="M27" s="744"/>
      <c r="U27" s="1468"/>
    </row>
    <row r="28" spans="1:22" s="1483" customFormat="1" ht="15" customHeight="1" x14ac:dyDescent="0.25">
      <c r="A28" s="1081"/>
      <c r="B28" s="242">
        <v>27</v>
      </c>
      <c r="C28" s="1887" t="s">
        <v>264</v>
      </c>
      <c r="D28" s="921"/>
      <c r="E28" s="921"/>
      <c r="F28" s="921"/>
      <c r="G28" s="1771"/>
      <c r="H28" s="1771"/>
      <c r="I28" s="25"/>
      <c r="J28" s="23"/>
      <c r="K28" s="745"/>
      <c r="L28" s="744"/>
      <c r="M28" s="744"/>
      <c r="U28" s="1468"/>
    </row>
    <row r="29" spans="1:22" s="1483" customFormat="1" ht="15" customHeight="1" x14ac:dyDescent="0.25">
      <c r="A29" s="1081"/>
      <c r="B29" s="242" t="s">
        <v>2422</v>
      </c>
      <c r="C29" s="1994" t="s">
        <v>2300</v>
      </c>
      <c r="D29" s="921"/>
      <c r="E29" s="921"/>
      <c r="F29" s="921"/>
      <c r="G29" s="1771"/>
      <c r="H29" s="1771"/>
      <c r="I29" s="588"/>
      <c r="J29" s="24"/>
      <c r="K29" s="570"/>
      <c r="L29" s="744"/>
      <c r="M29" s="744"/>
      <c r="U29" s="1468"/>
    </row>
    <row r="30" spans="1:22" s="1483" customFormat="1" ht="15" customHeight="1" x14ac:dyDescent="0.25">
      <c r="A30" s="1081"/>
      <c r="B30" s="242" t="s">
        <v>2422</v>
      </c>
      <c r="C30" s="2406" t="s">
        <v>2301</v>
      </c>
      <c r="D30" s="921"/>
      <c r="E30" s="921"/>
      <c r="F30" s="921"/>
      <c r="G30" s="1771"/>
      <c r="H30" s="1771"/>
      <c r="I30" s="588"/>
      <c r="J30" s="24"/>
      <c r="K30" s="570"/>
      <c r="L30" s="744"/>
      <c r="M30" s="744"/>
      <c r="U30" s="1468"/>
    </row>
    <row r="31" spans="1:22" s="549" customFormat="1" ht="15" customHeight="1" x14ac:dyDescent="0.25">
      <c r="A31" s="1541"/>
      <c r="B31" s="22"/>
      <c r="C31" s="2405" t="s">
        <v>2299</v>
      </c>
      <c r="D31" s="1895"/>
      <c r="E31" s="1895"/>
      <c r="F31" s="1895"/>
      <c r="G31" s="523"/>
      <c r="H31" s="523"/>
      <c r="I31" s="588"/>
      <c r="J31" s="24"/>
      <c r="K31" s="1991" t="str">
        <f>IF(AND(ISNUMBER(K29), ISNUMBER(K30)), IF(K29&gt;=K30, "Pass", "Fail"), "")</f>
        <v/>
      </c>
      <c r="L31" s="1434"/>
      <c r="M31" s="1434"/>
      <c r="N31" s="1434"/>
      <c r="O31" s="1434"/>
      <c r="P31" s="1434"/>
      <c r="Q31" s="1434"/>
      <c r="R31" s="1434"/>
      <c r="S31" s="1434"/>
      <c r="T31" s="1434"/>
      <c r="U31" s="1540"/>
      <c r="V31" s="1434"/>
    </row>
    <row r="32" spans="1:22" s="565" customFormat="1" ht="15" customHeight="1" x14ac:dyDescent="0.25">
      <c r="A32" s="1541"/>
      <c r="B32" s="1993" t="s">
        <v>2288</v>
      </c>
      <c r="C32" s="1994" t="s">
        <v>2298</v>
      </c>
      <c r="D32" s="1895"/>
      <c r="E32" s="1895"/>
      <c r="F32" s="1895"/>
      <c r="G32" s="523"/>
      <c r="H32" s="523"/>
      <c r="I32" s="588"/>
      <c r="J32" s="24"/>
      <c r="K32" s="570"/>
      <c r="L32" s="1434"/>
      <c r="M32" s="1434"/>
      <c r="N32" s="1434"/>
      <c r="O32" s="1434"/>
      <c r="P32" s="1434"/>
      <c r="Q32" s="1434"/>
      <c r="R32" s="1434"/>
      <c r="S32" s="1434"/>
      <c r="T32" s="1434"/>
      <c r="U32" s="1540"/>
      <c r="V32" s="463"/>
    </row>
    <row r="33" spans="1:22" s="549" customFormat="1" ht="15" customHeight="1" x14ac:dyDescent="0.25">
      <c r="A33" s="1541"/>
      <c r="B33" s="560" t="s">
        <v>2289</v>
      </c>
      <c r="C33" s="2406" t="s">
        <v>2417</v>
      </c>
      <c r="D33" s="1895"/>
      <c r="E33" s="1895"/>
      <c r="F33" s="1895"/>
      <c r="G33" s="523"/>
      <c r="H33" s="523"/>
      <c r="I33" s="588"/>
      <c r="J33" s="24"/>
      <c r="K33" s="571"/>
      <c r="L33" s="1434"/>
      <c r="M33" s="1434"/>
      <c r="N33" s="1434"/>
      <c r="O33" s="1434"/>
      <c r="P33" s="1434"/>
      <c r="Q33" s="1434"/>
      <c r="R33" s="1434"/>
      <c r="S33" s="1434"/>
      <c r="T33" s="1434"/>
      <c r="U33" s="1540"/>
      <c r="V33" s="463"/>
    </row>
    <row r="34" spans="1:22" s="549" customFormat="1" ht="15" customHeight="1" x14ac:dyDescent="0.25">
      <c r="A34" s="1541"/>
      <c r="B34" s="22"/>
      <c r="C34" s="2405" t="s">
        <v>2299</v>
      </c>
      <c r="D34" s="1895"/>
      <c r="E34" s="1895"/>
      <c r="F34" s="1895"/>
      <c r="G34" s="523"/>
      <c r="H34" s="523"/>
      <c r="I34" s="588"/>
      <c r="J34" s="24"/>
      <c r="K34" s="1991" t="str">
        <f>IF(AND(ISNUMBER(K32), ISNUMBER(K33)), IF(K32&gt;=K33, "Pass", "Fail"), "")</f>
        <v/>
      </c>
      <c r="L34" s="1434"/>
      <c r="M34" s="1434"/>
      <c r="N34" s="1434"/>
      <c r="O34" s="1434"/>
      <c r="P34" s="1434"/>
      <c r="Q34" s="1434"/>
      <c r="R34" s="1434"/>
      <c r="S34" s="1434"/>
      <c r="T34" s="1434"/>
      <c r="U34" s="1540"/>
      <c r="V34" s="1434"/>
    </row>
    <row r="35" spans="1:22" s="1483" customFormat="1" ht="15" customHeight="1" x14ac:dyDescent="0.25">
      <c r="A35" s="1081"/>
      <c r="B35" s="242">
        <v>39</v>
      </c>
      <c r="C35" s="1888" t="s">
        <v>2302</v>
      </c>
      <c r="D35" s="921"/>
      <c r="E35" s="921"/>
      <c r="F35" s="921"/>
      <c r="G35" s="1771"/>
      <c r="H35" s="1771"/>
      <c r="I35" s="588"/>
      <c r="J35" s="24"/>
      <c r="K35" s="745"/>
      <c r="L35" s="744"/>
      <c r="M35" s="744"/>
      <c r="U35" s="1468"/>
    </row>
    <row r="36" spans="1:22" s="1483" customFormat="1" ht="15" customHeight="1" x14ac:dyDescent="0.25">
      <c r="A36" s="1081"/>
      <c r="B36" s="22"/>
      <c r="C36" s="1887" t="s">
        <v>124</v>
      </c>
      <c r="D36" s="921"/>
      <c r="E36" s="921"/>
      <c r="F36" s="921"/>
      <c r="G36" s="1771"/>
      <c r="H36" s="1771"/>
      <c r="I36" s="588"/>
      <c r="J36" s="24"/>
      <c r="K36" s="745"/>
      <c r="L36" s="744"/>
      <c r="M36" s="744"/>
      <c r="U36" s="1468"/>
    </row>
    <row r="37" spans="1:22" s="1483" customFormat="1" ht="15" customHeight="1" x14ac:dyDescent="0.25">
      <c r="A37" s="1081"/>
      <c r="B37" s="22"/>
      <c r="C37" s="2843" t="s">
        <v>125</v>
      </c>
      <c r="D37" s="921"/>
      <c r="E37" s="921"/>
      <c r="F37" s="921"/>
      <c r="G37" s="1771"/>
      <c r="H37" s="1771"/>
      <c r="I37" s="588"/>
      <c r="J37" s="137"/>
      <c r="K37" s="745"/>
      <c r="L37" s="744"/>
      <c r="M37" s="744"/>
      <c r="U37" s="1468"/>
    </row>
    <row r="38" spans="1:22" s="1483" customFormat="1" ht="15" customHeight="1" x14ac:dyDescent="0.25">
      <c r="A38" s="1081"/>
      <c r="B38" s="22"/>
      <c r="C38" s="2843" t="s">
        <v>127</v>
      </c>
      <c r="D38" s="921"/>
      <c r="E38" s="921"/>
      <c r="F38" s="921"/>
      <c r="G38" s="1771"/>
      <c r="H38" s="1771"/>
      <c r="I38" s="588"/>
      <c r="J38" s="137"/>
      <c r="K38" s="745"/>
      <c r="L38" s="744"/>
      <c r="M38" s="744"/>
      <c r="U38" s="1468"/>
    </row>
    <row r="39" spans="1:22" s="1434" customFormat="1" ht="15" customHeight="1" x14ac:dyDescent="0.25">
      <c r="A39" s="1541"/>
      <c r="B39" s="22"/>
      <c r="C39" s="1888" t="s">
        <v>2310</v>
      </c>
      <c r="D39" s="523"/>
      <c r="E39" s="523"/>
      <c r="F39" s="523"/>
      <c r="G39" s="523"/>
      <c r="H39" s="523"/>
      <c r="I39" s="588"/>
      <c r="J39" s="22"/>
      <c r="K39" s="745"/>
      <c r="U39" s="1540"/>
      <c r="V39" s="463"/>
    </row>
    <row r="40" spans="1:22" s="565" customFormat="1" ht="15" customHeight="1" x14ac:dyDescent="0.25">
      <c r="A40" s="1541"/>
      <c r="B40" s="1993" t="s">
        <v>2303</v>
      </c>
      <c r="C40" s="1994" t="s">
        <v>2040</v>
      </c>
      <c r="D40" s="523"/>
      <c r="E40" s="523"/>
      <c r="F40" s="523"/>
      <c r="G40" s="523"/>
      <c r="H40" s="523"/>
      <c r="I40" s="588"/>
      <c r="J40" s="535"/>
      <c r="K40" s="745"/>
      <c r="L40" s="1434"/>
      <c r="M40" s="1434"/>
      <c r="N40" s="1434"/>
      <c r="O40" s="1434"/>
      <c r="P40" s="1434"/>
      <c r="Q40" s="1434"/>
      <c r="R40" s="1434"/>
      <c r="S40" s="1434"/>
      <c r="T40" s="1434"/>
      <c r="U40" s="1540"/>
      <c r="V40" s="463"/>
    </row>
    <row r="41" spans="1:22" s="565" customFormat="1" ht="15" customHeight="1" x14ac:dyDescent="0.25">
      <c r="A41" s="1541"/>
      <c r="B41" s="1993" t="s">
        <v>2304</v>
      </c>
      <c r="C41" s="1994" t="s">
        <v>2041</v>
      </c>
      <c r="D41" s="523"/>
      <c r="E41" s="523"/>
      <c r="F41" s="523"/>
      <c r="G41" s="523"/>
      <c r="H41" s="523"/>
      <c r="I41" s="588"/>
      <c r="J41" s="535"/>
      <c r="K41" s="745"/>
      <c r="L41" s="1434"/>
      <c r="M41" s="1434"/>
      <c r="N41" s="1434"/>
      <c r="O41" s="1434"/>
      <c r="P41" s="1434"/>
      <c r="Q41" s="1434"/>
      <c r="R41" s="1434"/>
      <c r="S41" s="1434"/>
      <c r="T41" s="1434"/>
      <c r="U41" s="1540"/>
      <c r="V41" s="463"/>
    </row>
    <row r="42" spans="1:22" s="565" customFormat="1" ht="15" customHeight="1" x14ac:dyDescent="0.25">
      <c r="A42" s="1541"/>
      <c r="B42" s="1993" t="s">
        <v>2305</v>
      </c>
      <c r="C42" s="1994" t="s">
        <v>2042</v>
      </c>
      <c r="D42" s="523"/>
      <c r="E42" s="523"/>
      <c r="F42" s="523"/>
      <c r="G42" s="523"/>
      <c r="H42" s="523"/>
      <c r="I42" s="588"/>
      <c r="J42" s="535"/>
      <c r="K42" s="745"/>
      <c r="L42" s="1434"/>
      <c r="M42" s="1434"/>
      <c r="N42" s="1434"/>
      <c r="O42" s="1434"/>
      <c r="P42" s="1434"/>
      <c r="Q42" s="1434"/>
      <c r="R42" s="1434"/>
      <c r="S42" s="1434"/>
      <c r="T42" s="1434"/>
      <c r="U42" s="1540"/>
      <c r="V42" s="463"/>
    </row>
    <row r="43" spans="1:22" s="565" customFormat="1" ht="15" customHeight="1" x14ac:dyDescent="0.25">
      <c r="A43" s="1541"/>
      <c r="B43" s="1993" t="s">
        <v>2306</v>
      </c>
      <c r="C43" s="1994" t="s">
        <v>2043</v>
      </c>
      <c r="D43" s="523"/>
      <c r="E43" s="523"/>
      <c r="F43" s="523"/>
      <c r="G43" s="523"/>
      <c r="H43" s="523"/>
      <c r="I43" s="588"/>
      <c r="J43" s="535"/>
      <c r="K43" s="745"/>
      <c r="L43" s="1434"/>
      <c r="M43" s="1434"/>
      <c r="N43" s="1434"/>
      <c r="O43" s="1434"/>
      <c r="P43" s="1434"/>
      <c r="Q43" s="1434"/>
      <c r="R43" s="1434"/>
      <c r="S43" s="1434"/>
      <c r="T43" s="1434"/>
      <c r="U43" s="1540"/>
      <c r="V43" s="463"/>
    </row>
    <row r="44" spans="1:22" s="544" customFormat="1" ht="15" customHeight="1" x14ac:dyDescent="0.25">
      <c r="A44" s="1541"/>
      <c r="B44" s="1993" t="s">
        <v>2307</v>
      </c>
      <c r="C44" s="1994" t="s">
        <v>2044</v>
      </c>
      <c r="D44" s="1585"/>
      <c r="E44" s="1585"/>
      <c r="F44" s="1585"/>
      <c r="G44" s="1585"/>
      <c r="H44" s="1585"/>
      <c r="I44" s="588"/>
      <c r="J44" s="535"/>
      <c r="K44" s="745"/>
      <c r="P44" s="1434"/>
      <c r="Q44" s="1434"/>
      <c r="R44" s="1434"/>
      <c r="S44" s="1434"/>
      <c r="T44" s="1434"/>
      <c r="U44" s="1540"/>
      <c r="V44" s="463"/>
    </row>
    <row r="45" spans="1:22" s="549" customFormat="1" ht="15" customHeight="1" x14ac:dyDescent="0.25">
      <c r="A45" s="1541"/>
      <c r="B45" s="1993" t="s">
        <v>2308</v>
      </c>
      <c r="C45" s="1994" t="s">
        <v>876</v>
      </c>
      <c r="D45" s="523"/>
      <c r="E45" s="523"/>
      <c r="F45" s="523"/>
      <c r="G45" s="523"/>
      <c r="H45" s="523"/>
      <c r="I45" s="588"/>
      <c r="J45" s="535"/>
      <c r="K45" s="745"/>
      <c r="L45" s="1434"/>
      <c r="M45" s="1434"/>
      <c r="N45" s="1434"/>
      <c r="O45" s="1434"/>
      <c r="P45" s="1434"/>
      <c r="Q45" s="1434"/>
      <c r="R45" s="1434"/>
      <c r="S45" s="1434"/>
      <c r="T45" s="1434"/>
      <c r="U45" s="1540"/>
      <c r="V45" s="463"/>
    </row>
    <row r="46" spans="1:22" s="565" customFormat="1" ht="15" customHeight="1" x14ac:dyDescent="0.25">
      <c r="A46" s="1541"/>
      <c r="B46" s="560" t="s">
        <v>2309</v>
      </c>
      <c r="C46" s="1994" t="s">
        <v>877</v>
      </c>
      <c r="D46" s="523"/>
      <c r="E46" s="523"/>
      <c r="F46" s="523"/>
      <c r="G46" s="523"/>
      <c r="H46" s="523"/>
      <c r="I46" s="588"/>
      <c r="J46" s="535"/>
      <c r="K46" s="745"/>
      <c r="L46" s="1434"/>
      <c r="M46" s="1434"/>
      <c r="N46" s="1434"/>
      <c r="O46" s="1434"/>
      <c r="P46" s="1434"/>
      <c r="Q46" s="1434"/>
      <c r="R46" s="1434"/>
      <c r="S46" s="1434"/>
      <c r="T46" s="1434"/>
      <c r="U46" s="1540"/>
      <c r="V46" s="463"/>
    </row>
    <row r="47" spans="1:22" s="544" customFormat="1" ht="15" customHeight="1" x14ac:dyDescent="0.25">
      <c r="A47" s="1541"/>
      <c r="B47" s="1993" t="s">
        <v>2307</v>
      </c>
      <c r="C47" s="1994" t="s">
        <v>2046</v>
      </c>
      <c r="D47" s="1585"/>
      <c r="E47" s="1585"/>
      <c r="F47" s="1585"/>
      <c r="G47" s="1585"/>
      <c r="H47" s="1585"/>
      <c r="I47" s="588"/>
      <c r="J47" s="535"/>
      <c r="K47" s="745"/>
      <c r="P47" s="1434"/>
      <c r="Q47" s="1434"/>
      <c r="R47" s="1434"/>
      <c r="S47" s="1434"/>
      <c r="T47" s="1434"/>
      <c r="U47" s="1540"/>
      <c r="V47" s="463"/>
    </row>
    <row r="48" spans="1:22" s="1434" customFormat="1" ht="15" customHeight="1" x14ac:dyDescent="0.25">
      <c r="A48" s="1541"/>
      <c r="B48" s="52"/>
      <c r="C48" s="2844" t="str">
        <f>"Check: sum of OBS items ≥ deduction of eligible specific and general provisions in row " &amp; ROW(A46)</f>
        <v>Check: sum of OBS items ≥ deduction of eligible specific and general provisions in row 46</v>
      </c>
      <c r="D48" s="2845"/>
      <c r="E48" s="2845"/>
      <c r="F48" s="2845"/>
      <c r="G48" s="2845"/>
      <c r="H48" s="2845"/>
      <c r="I48" s="52"/>
      <c r="J48" s="2414" t="str">
        <f>IF(COUNT(J40:J46)=ROWS(J40:J46), IF(SUM(J40:J45)&gt;=J46,"Pass","Fail"), "")</f>
        <v/>
      </c>
      <c r="K48" s="2426"/>
      <c r="U48" s="1540"/>
      <c r="V48" s="463"/>
    </row>
    <row r="49" spans="1:21" s="1484" customFormat="1" ht="15" customHeight="1" x14ac:dyDescent="0.25">
      <c r="A49" s="1081"/>
      <c r="B49" s="1533"/>
      <c r="C49" s="744"/>
      <c r="D49" s="744"/>
      <c r="E49" s="744"/>
      <c r="F49" s="744"/>
      <c r="G49" s="744"/>
      <c r="H49" s="215"/>
      <c r="I49" s="1483"/>
      <c r="J49" s="1483"/>
      <c r="K49" s="1705"/>
      <c r="L49" s="1705"/>
      <c r="M49" s="1705"/>
      <c r="N49" s="1705"/>
      <c r="O49" s="1705"/>
      <c r="U49" s="2432"/>
    </row>
    <row r="50" spans="1:21" s="1696" customFormat="1" ht="45" customHeight="1" x14ac:dyDescent="0.25">
      <c r="A50" s="2428" t="s">
        <v>2423</v>
      </c>
      <c r="B50" s="2429"/>
      <c r="C50" s="2427"/>
      <c r="D50" s="2427"/>
      <c r="E50" s="2427"/>
      <c r="F50" s="2427"/>
      <c r="G50" s="2427"/>
      <c r="H50" s="2427"/>
      <c r="I50" s="2427"/>
      <c r="J50" s="2427"/>
      <c r="K50" s="2427"/>
      <c r="L50" s="2427"/>
      <c r="M50" s="2427"/>
      <c r="N50" s="2427"/>
      <c r="O50" s="2427"/>
      <c r="P50" s="1705"/>
      <c r="Q50" s="1705"/>
      <c r="R50" s="1705"/>
      <c r="S50" s="1705"/>
      <c r="T50" s="1705"/>
      <c r="U50" s="1469"/>
    </row>
    <row r="51" spans="1:21" s="1483" customFormat="1" ht="75" customHeight="1" x14ac:dyDescent="0.25">
      <c r="A51" s="1081"/>
      <c r="B51" s="2400"/>
      <c r="C51" s="1918"/>
      <c r="D51" s="1919"/>
      <c r="E51" s="1919"/>
      <c r="F51" s="1919"/>
      <c r="G51" s="1919"/>
      <c r="H51" s="1919"/>
      <c r="I51" s="1919"/>
      <c r="J51" s="1942" t="s">
        <v>147</v>
      </c>
      <c r="K51" s="2433" t="s">
        <v>148</v>
      </c>
      <c r="L51" s="215"/>
      <c r="M51" s="215"/>
      <c r="N51" s="215"/>
      <c r="O51" s="744"/>
      <c r="U51" s="1468"/>
    </row>
    <row r="52" spans="1:21" s="1483" customFormat="1" ht="15" customHeight="1" x14ac:dyDescent="0.25">
      <c r="A52" s="1081"/>
      <c r="B52" s="2402"/>
      <c r="C52" s="2422" t="s">
        <v>149</v>
      </c>
      <c r="D52" s="1914"/>
      <c r="E52" s="1914"/>
      <c r="F52" s="1920"/>
      <c r="G52" s="1920"/>
      <c r="H52" s="1920"/>
      <c r="I52" s="1920"/>
      <c r="J52" s="2434" t="str">
        <f>IF(AND(ISNUMBER(J53),ISNUMBER(J54),ISNUMBER(J55),ISNUMBER(J56),ISNUMBER(J57),ISNUMBER(J58),ISNUMBER(J59),ISNUMBER(J60),ISNUMBER(J61)),SUM(J53,J54,J55,J56,J57,J58,J59,J60,J61),"")</f>
        <v/>
      </c>
      <c r="K52" s="2435" t="str">
        <f>IF(AND(ISNUMBER(K53),ISNUMBER(K54),ISNUMBER(K55),ISNUMBER(K56),ISNUMBER(K57),ISNUMBER(K58),ISNUMBER(K59),ISNUMBER(K60),ISNUMBER(K61)),SUM(K53,K54,K55,K56,K57,K58,K59,K60,K61),"")</f>
        <v/>
      </c>
      <c r="L52" s="215"/>
      <c r="M52" s="215"/>
      <c r="N52" s="215"/>
      <c r="O52" s="744"/>
      <c r="U52" s="1468"/>
    </row>
    <row r="53" spans="1:21" s="1483" customFormat="1" ht="15" customHeight="1" x14ac:dyDescent="0.25">
      <c r="A53" s="1081"/>
      <c r="B53" s="22"/>
      <c r="C53" s="1889" t="s">
        <v>150</v>
      </c>
      <c r="D53" s="921"/>
      <c r="E53" s="921"/>
      <c r="F53" s="1921"/>
      <c r="G53" s="1921"/>
      <c r="H53" s="1921"/>
      <c r="I53" s="1921"/>
      <c r="J53" s="25"/>
      <c r="K53" s="385"/>
      <c r="L53" s="215"/>
      <c r="M53" s="215"/>
      <c r="N53" s="215"/>
      <c r="O53" s="744"/>
      <c r="U53" s="1468"/>
    </row>
    <row r="54" spans="1:21" s="1483" customFormat="1" ht="15" customHeight="1" x14ac:dyDescent="0.25">
      <c r="A54" s="1081"/>
      <c r="B54" s="22"/>
      <c r="C54" s="1786" t="s">
        <v>151</v>
      </c>
      <c r="D54" s="921"/>
      <c r="E54" s="921"/>
      <c r="F54" s="1921"/>
      <c r="G54" s="1921"/>
      <c r="H54" s="1921"/>
      <c r="I54" s="1921"/>
      <c r="J54" s="25"/>
      <c r="K54" s="385"/>
      <c r="L54" s="215"/>
      <c r="M54" s="215"/>
      <c r="N54" s="215"/>
      <c r="O54" s="744"/>
      <c r="U54" s="1468"/>
    </row>
    <row r="55" spans="1:21" s="1483" customFormat="1" ht="15" customHeight="1" x14ac:dyDescent="0.25">
      <c r="A55" s="1081"/>
      <c r="B55" s="22"/>
      <c r="C55" s="1786" t="s">
        <v>152</v>
      </c>
      <c r="D55" s="921"/>
      <c r="E55" s="921"/>
      <c r="F55" s="1921"/>
      <c r="G55" s="1921"/>
      <c r="H55" s="1921"/>
      <c r="I55" s="1921"/>
      <c r="J55" s="25"/>
      <c r="K55" s="385"/>
      <c r="L55" s="215"/>
      <c r="M55" s="215"/>
      <c r="N55" s="215"/>
      <c r="O55" s="744"/>
      <c r="U55" s="1468"/>
    </row>
    <row r="56" spans="1:21" s="1483" customFormat="1" ht="15" customHeight="1" x14ac:dyDescent="0.25">
      <c r="A56" s="1081"/>
      <c r="B56" s="22"/>
      <c r="C56" s="1786" t="s">
        <v>153</v>
      </c>
      <c r="D56" s="921"/>
      <c r="E56" s="921"/>
      <c r="F56" s="1921"/>
      <c r="G56" s="1921"/>
      <c r="H56" s="1921"/>
      <c r="I56" s="1921"/>
      <c r="J56" s="25"/>
      <c r="K56" s="385"/>
      <c r="L56" s="215"/>
      <c r="M56" s="215"/>
      <c r="N56" s="215"/>
      <c r="O56" s="744"/>
      <c r="U56" s="1468"/>
    </row>
    <row r="57" spans="1:21" s="1483" customFormat="1" ht="15" customHeight="1" x14ac:dyDescent="0.25">
      <c r="A57" s="1081"/>
      <c r="B57" s="22"/>
      <c r="C57" s="1786" t="s">
        <v>154</v>
      </c>
      <c r="D57" s="921"/>
      <c r="E57" s="921"/>
      <c r="F57" s="1921"/>
      <c r="G57" s="1921"/>
      <c r="H57" s="1921"/>
      <c r="I57" s="1921"/>
      <c r="J57" s="25"/>
      <c r="K57" s="385"/>
      <c r="L57" s="215"/>
      <c r="M57" s="215"/>
      <c r="N57" s="215"/>
      <c r="O57" s="744"/>
      <c r="U57" s="1468"/>
    </row>
    <row r="58" spans="1:21" s="1483" customFormat="1" ht="15" customHeight="1" x14ac:dyDescent="0.25">
      <c r="A58" s="1081"/>
      <c r="B58" s="22"/>
      <c r="C58" s="1786" t="s">
        <v>155</v>
      </c>
      <c r="D58" s="921"/>
      <c r="E58" s="921"/>
      <c r="F58" s="1921"/>
      <c r="G58" s="1921"/>
      <c r="H58" s="1921"/>
      <c r="I58" s="1921"/>
      <c r="J58" s="25"/>
      <c r="K58" s="385"/>
      <c r="L58" s="215"/>
      <c r="M58" s="215"/>
      <c r="N58" s="215"/>
      <c r="O58" s="744"/>
      <c r="U58" s="1468"/>
    </row>
    <row r="59" spans="1:21" s="1483" customFormat="1" ht="15" customHeight="1" x14ac:dyDescent="0.25">
      <c r="A59" s="1081"/>
      <c r="B59" s="22"/>
      <c r="C59" s="1786" t="s">
        <v>156</v>
      </c>
      <c r="D59" s="921"/>
      <c r="E59" s="921"/>
      <c r="F59" s="1921"/>
      <c r="G59" s="1921"/>
      <c r="H59" s="1921"/>
      <c r="I59" s="1921"/>
      <c r="J59" s="25"/>
      <c r="K59" s="385"/>
      <c r="L59" s="215"/>
      <c r="M59" s="215"/>
      <c r="N59" s="215"/>
      <c r="O59" s="744"/>
      <c r="U59" s="1468"/>
    </row>
    <row r="60" spans="1:21" s="1483" customFormat="1" ht="15" customHeight="1" x14ac:dyDescent="0.25">
      <c r="A60" s="1081"/>
      <c r="B60" s="22"/>
      <c r="C60" s="1786" t="s">
        <v>157</v>
      </c>
      <c r="D60" s="921"/>
      <c r="E60" s="921"/>
      <c r="F60" s="1921"/>
      <c r="G60" s="1921"/>
      <c r="H60" s="1921"/>
      <c r="I60" s="1921"/>
      <c r="J60" s="25"/>
      <c r="K60" s="385"/>
      <c r="L60" s="215"/>
      <c r="M60" s="215"/>
      <c r="N60" s="215"/>
      <c r="O60" s="744"/>
      <c r="U60" s="1468"/>
    </row>
    <row r="61" spans="1:21" s="1483" customFormat="1" ht="15" customHeight="1" x14ac:dyDescent="0.25">
      <c r="A61" s="1081"/>
      <c r="B61" s="45"/>
      <c r="C61" s="1890" t="s">
        <v>68</v>
      </c>
      <c r="D61" s="562"/>
      <c r="E61" s="562"/>
      <c r="F61" s="265"/>
      <c r="G61" s="265"/>
      <c r="H61" s="265"/>
      <c r="I61" s="265"/>
      <c r="J61" s="35"/>
      <c r="K61" s="386"/>
      <c r="L61" s="215"/>
      <c r="M61" s="215"/>
      <c r="N61" s="215"/>
      <c r="O61" s="744"/>
      <c r="U61" s="1468"/>
    </row>
    <row r="62" spans="1:21" s="1286" customFormat="1" ht="15" customHeight="1" x14ac:dyDescent="0.25">
      <c r="A62" s="1697"/>
      <c r="B62" s="1533"/>
      <c r="C62" s="1533"/>
      <c r="D62" s="2419"/>
      <c r="E62" s="2419"/>
      <c r="F62" s="2419"/>
      <c r="G62" s="2419"/>
      <c r="H62" s="2419"/>
      <c r="K62" s="2419"/>
      <c r="L62" s="2419"/>
      <c r="M62" s="2419"/>
      <c r="N62" s="1533"/>
      <c r="O62" s="1533"/>
      <c r="U62" s="2436"/>
    </row>
    <row r="63" spans="1:21" s="1696" customFormat="1" ht="45" customHeight="1" x14ac:dyDescent="0.25">
      <c r="A63" s="2428" t="s">
        <v>2424</v>
      </c>
      <c r="B63" s="2429"/>
      <c r="C63" s="2427"/>
      <c r="D63" s="2427"/>
      <c r="E63" s="2427"/>
      <c r="F63" s="2427"/>
      <c r="G63" s="2427"/>
      <c r="H63" s="2427"/>
      <c r="I63" s="2427"/>
      <c r="J63" s="2427"/>
      <c r="K63" s="2427"/>
      <c r="L63" s="2427"/>
      <c r="M63" s="2427"/>
      <c r="N63" s="2427"/>
      <c r="O63" s="2427"/>
      <c r="P63" s="1705"/>
      <c r="Q63" s="1705"/>
      <c r="R63" s="1705"/>
      <c r="S63" s="1705"/>
      <c r="T63" s="1705"/>
      <c r="U63" s="1469"/>
    </row>
    <row r="64" spans="1:21" s="1483" customFormat="1" ht="15" customHeight="1" x14ac:dyDescent="0.25">
      <c r="A64" s="1081"/>
      <c r="B64" s="1924"/>
      <c r="C64" s="2379"/>
      <c r="D64" s="1912"/>
      <c r="E64" s="1919"/>
      <c r="F64" s="1917"/>
      <c r="G64" s="1917"/>
      <c r="H64" s="1917"/>
      <c r="I64" s="1912"/>
      <c r="J64" s="1912"/>
      <c r="K64" s="2382" t="s">
        <v>184</v>
      </c>
      <c r="L64" s="744"/>
      <c r="M64" s="744"/>
      <c r="N64" s="744"/>
      <c r="O64" s="744"/>
      <c r="U64" s="1468"/>
    </row>
    <row r="65" spans="1:22" s="1483" customFormat="1" ht="15" customHeight="1" x14ac:dyDescent="0.25">
      <c r="A65" s="1081"/>
      <c r="B65" s="22"/>
      <c r="C65" s="1891" t="s">
        <v>128</v>
      </c>
      <c r="D65" s="1922"/>
      <c r="E65" s="1922"/>
      <c r="F65" s="1922"/>
      <c r="G65" s="1922"/>
      <c r="H65" s="1922"/>
      <c r="I65" s="1922"/>
      <c r="J65" s="1922"/>
      <c r="K65" s="2437" t="str">
        <f>IF(ISNUMBER('General Info'!C36),'General Info'!C36,"")</f>
        <v/>
      </c>
      <c r="L65" s="744"/>
      <c r="M65" s="744"/>
      <c r="N65" s="744"/>
      <c r="O65" s="744"/>
      <c r="U65" s="1468"/>
    </row>
    <row r="66" spans="1:22" s="1483" customFormat="1" ht="15" customHeight="1" x14ac:dyDescent="0.25">
      <c r="A66" s="1081"/>
      <c r="B66" s="22"/>
      <c r="C66" s="1786" t="s">
        <v>129</v>
      </c>
      <c r="D66" s="1771"/>
      <c r="E66" s="1771"/>
      <c r="F66" s="1771"/>
      <c r="G66" s="1771"/>
      <c r="H66" s="1771"/>
      <c r="I66" s="1771"/>
      <c r="J66" s="1771"/>
      <c r="K66" s="47"/>
      <c r="L66" s="744"/>
      <c r="M66" s="744"/>
      <c r="N66" s="744"/>
      <c r="O66" s="744"/>
      <c r="U66" s="1468"/>
    </row>
    <row r="67" spans="1:22" s="1483" customFormat="1" ht="15" customHeight="1" x14ac:dyDescent="0.25">
      <c r="A67" s="1081"/>
      <c r="B67" s="22"/>
      <c r="C67" s="1786" t="s">
        <v>358</v>
      </c>
      <c r="D67" s="1771"/>
      <c r="E67" s="1771"/>
      <c r="F67" s="1771"/>
      <c r="G67" s="1771"/>
      <c r="H67" s="1771"/>
      <c r="I67" s="1771"/>
      <c r="J67" s="1771"/>
      <c r="K67" s="273"/>
      <c r="L67" s="256"/>
      <c r="M67" s="256"/>
      <c r="N67" s="744"/>
      <c r="O67" s="744"/>
      <c r="U67" s="1468"/>
    </row>
    <row r="68" spans="1:22" s="1483" customFormat="1" ht="15" customHeight="1" x14ac:dyDescent="0.25">
      <c r="A68" s="1081"/>
      <c r="B68" s="22"/>
      <c r="C68" s="1786" t="s">
        <v>158</v>
      </c>
      <c r="D68" s="1771"/>
      <c r="E68" s="1771"/>
      <c r="F68" s="1771"/>
      <c r="G68" s="1771"/>
      <c r="H68" s="1771"/>
      <c r="I68" s="1771"/>
      <c r="J68" s="1771"/>
      <c r="K68" s="273"/>
      <c r="L68" s="256"/>
      <c r="M68" s="256"/>
      <c r="N68" s="744"/>
      <c r="O68" s="744"/>
      <c r="U68" s="1468"/>
    </row>
    <row r="69" spans="1:22" s="1483" customFormat="1" ht="15" customHeight="1" x14ac:dyDescent="0.25">
      <c r="A69" s="1081"/>
      <c r="B69" s="43"/>
      <c r="C69" s="2567" t="s">
        <v>159</v>
      </c>
      <c r="D69" s="2568"/>
      <c r="E69" s="2568"/>
      <c r="F69" s="2568"/>
      <c r="G69" s="2568"/>
      <c r="H69" s="2568"/>
      <c r="I69" s="2568"/>
      <c r="J69" s="2568"/>
      <c r="K69" s="2569"/>
      <c r="L69" s="256"/>
      <c r="M69" s="256"/>
      <c r="N69" s="744"/>
      <c r="O69" s="744"/>
      <c r="U69" s="1468"/>
    </row>
    <row r="70" spans="1:22" s="1483" customFormat="1" ht="15" customHeight="1" x14ac:dyDescent="0.25">
      <c r="A70" s="1081"/>
      <c r="B70" s="45"/>
      <c r="C70" s="2570" t="s">
        <v>122</v>
      </c>
      <c r="D70" s="2570"/>
      <c r="E70" s="2570"/>
      <c r="F70" s="2570"/>
      <c r="G70" s="2570"/>
      <c r="H70" s="2570"/>
      <c r="I70" s="2570"/>
      <c r="J70" s="2570"/>
      <c r="K70" s="2253" t="str">
        <f>IF(AND(ISNUMBER(K65),ISNUMBER(K66),ISNUMBER(K67),ISNUMBER(K68),ISNUMBER(K69)),SUM(K65,K66,K67,K68,K69),"")</f>
        <v/>
      </c>
      <c r="L70" s="256"/>
      <c r="M70" s="256"/>
      <c r="N70" s="744"/>
      <c r="O70" s="744"/>
      <c r="U70" s="1468"/>
    </row>
    <row r="71" spans="1:22" s="2419" customFormat="1" ht="15" customHeight="1" x14ac:dyDescent="0.25">
      <c r="A71" s="2420"/>
      <c r="U71" s="2421"/>
    </row>
    <row r="72" spans="1:22" s="401" customFormat="1" ht="45" customHeight="1" x14ac:dyDescent="0.25">
      <c r="A72" s="1724" t="s">
        <v>2313</v>
      </c>
      <c r="B72" s="213"/>
      <c r="U72" s="1476"/>
      <c r="V72" s="1476"/>
    </row>
    <row r="73" spans="1:22" s="1434" customFormat="1" ht="105" customHeight="1" x14ac:dyDescent="0.25">
      <c r="A73" s="1541"/>
      <c r="B73" s="2383" t="s">
        <v>215</v>
      </c>
      <c r="C73" s="3237"/>
      <c r="D73" s="3238"/>
      <c r="E73" s="3238"/>
      <c r="F73" s="3238"/>
      <c r="G73" s="2126"/>
      <c r="H73" s="2126"/>
      <c r="I73" s="1924" t="s">
        <v>217</v>
      </c>
      <c r="J73" s="1925" t="s">
        <v>2314</v>
      </c>
      <c r="K73" s="1926" t="s">
        <v>2427</v>
      </c>
      <c r="U73" s="1540"/>
      <c r="V73" s="463"/>
    </row>
    <row r="74" spans="1:22" s="1434" customFormat="1" ht="15" customHeight="1" x14ac:dyDescent="0.25">
      <c r="A74" s="1541"/>
      <c r="B74" s="1380" t="s">
        <v>2425</v>
      </c>
      <c r="C74" s="2846" t="s">
        <v>2315</v>
      </c>
      <c r="D74" s="567"/>
      <c r="E74" s="567"/>
      <c r="F74" s="567"/>
      <c r="G74" s="1910"/>
      <c r="H74" s="1910"/>
      <c r="I74" s="2423" t="str">
        <f>IF(ISNUMBER(I75), I75+I77, "")</f>
        <v/>
      </c>
      <c r="J74" s="946"/>
      <c r="K74" s="1671"/>
      <c r="U74" s="1540"/>
      <c r="V74" s="463"/>
    </row>
    <row r="75" spans="1:22" s="1434" customFormat="1" ht="15" customHeight="1" x14ac:dyDescent="0.25">
      <c r="A75" s="1541"/>
      <c r="B75" s="557"/>
      <c r="C75" s="1994" t="s">
        <v>2312</v>
      </c>
      <c r="D75" s="523"/>
      <c r="E75" s="523"/>
      <c r="F75" s="523"/>
      <c r="G75" s="523"/>
      <c r="H75" s="523"/>
      <c r="I75" s="546"/>
      <c r="J75" s="555"/>
      <c r="K75" s="551"/>
      <c r="U75" s="1540"/>
      <c r="V75" s="463"/>
    </row>
    <row r="76" spans="1:22" s="1434" customFormat="1" ht="15" customHeight="1" x14ac:dyDescent="0.25">
      <c r="A76" s="1541"/>
      <c r="B76" s="557"/>
      <c r="C76" s="2406" t="s">
        <v>2426</v>
      </c>
      <c r="D76" s="523"/>
      <c r="E76" s="523"/>
      <c r="F76" s="523"/>
      <c r="G76" s="523"/>
      <c r="H76" s="523"/>
      <c r="I76" s="546"/>
      <c r="J76" s="555"/>
      <c r="K76" s="551"/>
      <c r="U76" s="1540"/>
      <c r="V76" s="1540"/>
    </row>
    <row r="77" spans="1:22" s="1434" customFormat="1" ht="15" customHeight="1" x14ac:dyDescent="0.25">
      <c r="A77" s="1541"/>
      <c r="B77" s="557"/>
      <c r="C77" s="1994" t="s">
        <v>121</v>
      </c>
      <c r="D77" s="523"/>
      <c r="E77" s="523"/>
      <c r="F77" s="523"/>
      <c r="G77" s="523"/>
      <c r="H77" s="523"/>
      <c r="I77" s="543"/>
      <c r="J77" s="542"/>
      <c r="K77" s="570"/>
      <c r="U77" s="1540"/>
      <c r="V77" s="463"/>
    </row>
    <row r="78" spans="1:22" s="1434" customFormat="1" ht="15" customHeight="1" x14ac:dyDescent="0.25">
      <c r="A78" s="1541"/>
      <c r="B78" s="558"/>
      <c r="C78" s="1994" t="s">
        <v>130</v>
      </c>
      <c r="D78" s="523"/>
      <c r="E78" s="523"/>
      <c r="F78" s="523"/>
      <c r="G78" s="523"/>
      <c r="H78" s="523"/>
      <c r="I78" s="556"/>
      <c r="J78" s="547" t="str">
        <f>IF(AND(ISNUMBER(I75), ISNUMBER(I76), ISNUMBER(J77)), I75-I76-J77, "")</f>
        <v/>
      </c>
      <c r="K78" s="548" t="str">
        <f>IF(AND(ISNUMBER(I75), ISNUMBER(I76), ISNUMBER(K77)), I75-I76-K77, "")</f>
        <v/>
      </c>
      <c r="U78" s="1540"/>
      <c r="V78" s="463"/>
    </row>
    <row r="79" spans="1:22" s="1434" customFormat="1" ht="15" customHeight="1" x14ac:dyDescent="0.25">
      <c r="A79" s="1541"/>
      <c r="B79" s="559"/>
      <c r="C79" s="3235" t="s">
        <v>878</v>
      </c>
      <c r="D79" s="3236"/>
      <c r="E79" s="3236"/>
      <c r="F79" s="3236"/>
      <c r="G79" s="3236"/>
      <c r="H79" s="3236"/>
      <c r="I79" s="1565" t="str">
        <f>IF(AND(ISNUMBER(I75), ISNUMBER(I76)), IF(I76&lt;=I75,"Pass","Fail"), "")</f>
        <v/>
      </c>
      <c r="J79" s="1554" t="str">
        <f>IF(AND(ISNUMBER(I75), ISNUMBER(I76), ISNUMBER(I77), ISNUMBER(J77)), IF(AND(J77&lt;=I77, I75-I76&gt;=J77), "Pass", "Fail"), "")</f>
        <v/>
      </c>
      <c r="K79" s="1553" t="str">
        <f>IF(AND(ISNUMBER(J77), ISNUMBER(K77)), IF(K77&lt;=J77, "Pass", "Fail"), "")</f>
        <v/>
      </c>
      <c r="U79" s="1540"/>
      <c r="V79" s="463"/>
    </row>
    <row r="80" spans="1:22" s="1434" customFormat="1" ht="15" customHeight="1" x14ac:dyDescent="0.25">
      <c r="A80" s="1725"/>
      <c r="B80" s="1726"/>
      <c r="C80" s="1727"/>
      <c r="D80" s="1546"/>
      <c r="E80" s="1546"/>
      <c r="F80" s="1546"/>
      <c r="G80" s="1546"/>
      <c r="H80" s="1546"/>
      <c r="I80" s="1546"/>
      <c r="J80" s="1546"/>
      <c r="K80" s="1546"/>
      <c r="L80" s="1546"/>
      <c r="M80" s="1546"/>
      <c r="N80" s="1546"/>
      <c r="O80" s="1546"/>
      <c r="P80" s="1546"/>
      <c r="Q80" s="1546"/>
      <c r="R80" s="1546"/>
      <c r="S80" s="1546"/>
      <c r="T80" s="1546"/>
      <c r="U80" s="2280"/>
      <c r="V80" s="1723"/>
    </row>
    <row r="81" spans="1:21" s="1696" customFormat="1" ht="45" customHeight="1" x14ac:dyDescent="0.25">
      <c r="A81" s="2428" t="s">
        <v>2316</v>
      </c>
      <c r="B81" s="2429"/>
      <c r="C81" s="2427"/>
      <c r="D81" s="2427"/>
      <c r="E81" s="2427"/>
      <c r="F81" s="2427"/>
      <c r="G81" s="2427"/>
      <c r="H81" s="2427"/>
      <c r="I81" s="2427"/>
      <c r="J81" s="2427"/>
      <c r="K81" s="2427"/>
      <c r="L81" s="215"/>
      <c r="M81" s="2427"/>
      <c r="N81" s="2427"/>
      <c r="O81" s="2427"/>
      <c r="P81" s="1705"/>
      <c r="Q81" s="1705"/>
      <c r="R81" s="1705"/>
      <c r="S81" s="1705"/>
      <c r="T81" s="1705"/>
      <c r="U81" s="1469"/>
    </row>
    <row r="82" spans="1:21" s="1483" customFormat="1" ht="30" customHeight="1" x14ac:dyDescent="0.25">
      <c r="A82" s="1081"/>
      <c r="B82" s="2400" t="s">
        <v>2428</v>
      </c>
      <c r="C82" s="2438"/>
      <c r="D82" s="2391"/>
      <c r="E82" s="2391"/>
      <c r="F82" s="2391"/>
      <c r="G82" s="2391"/>
      <c r="H82" s="2391"/>
      <c r="I82" s="2391"/>
      <c r="J82" s="2391"/>
      <c r="K82" s="2382" t="s">
        <v>359</v>
      </c>
      <c r="L82" s="744"/>
      <c r="M82" s="215"/>
      <c r="N82" s="215"/>
      <c r="O82" s="744"/>
      <c r="U82" s="1468"/>
    </row>
    <row r="83" spans="1:21" s="1483" customFormat="1" ht="15" customHeight="1" x14ac:dyDescent="0.25">
      <c r="A83" s="1081"/>
      <c r="B83" s="2439" t="s">
        <v>419</v>
      </c>
      <c r="C83" s="2440" t="s">
        <v>420</v>
      </c>
      <c r="D83" s="2441"/>
      <c r="E83" s="2441"/>
      <c r="F83" s="2441"/>
      <c r="G83" s="2441"/>
      <c r="H83" s="2441"/>
      <c r="I83" s="2441"/>
      <c r="J83" s="2441"/>
      <c r="K83" s="2425"/>
      <c r="L83" s="744"/>
      <c r="M83" s="744"/>
      <c r="N83" s="744"/>
      <c r="O83" s="744"/>
      <c r="U83" s="1468"/>
    </row>
    <row r="84" spans="1:21" s="1483" customFormat="1" ht="15" customHeight="1" x14ac:dyDescent="0.25">
      <c r="A84" s="1081"/>
      <c r="B84" s="135" t="s">
        <v>421</v>
      </c>
      <c r="C84" s="1382" t="s">
        <v>457</v>
      </c>
      <c r="D84" s="1905"/>
      <c r="E84" s="1905"/>
      <c r="F84" s="1905"/>
      <c r="G84" s="1905"/>
      <c r="H84" s="1905"/>
      <c r="I84" s="1905"/>
      <c r="J84" s="1905"/>
      <c r="K84" s="273"/>
      <c r="L84" s="744"/>
      <c r="M84" s="744"/>
      <c r="N84" s="744"/>
      <c r="O84" s="744"/>
      <c r="U84" s="1468"/>
    </row>
    <row r="85" spans="1:21" s="1483" customFormat="1" ht="15" customHeight="1" x14ac:dyDescent="0.25">
      <c r="A85" s="1081"/>
      <c r="B85" s="135" t="s">
        <v>528</v>
      </c>
      <c r="C85" s="1722" t="s">
        <v>529</v>
      </c>
      <c r="D85" s="598"/>
      <c r="E85" s="598"/>
      <c r="F85" s="598"/>
      <c r="G85" s="598"/>
      <c r="H85" s="598"/>
      <c r="I85" s="598"/>
      <c r="J85" s="598"/>
      <c r="K85" s="1415"/>
      <c r="L85" s="744"/>
      <c r="M85" s="744"/>
      <c r="N85" s="744"/>
      <c r="O85" s="744"/>
      <c r="U85" s="1468"/>
    </row>
    <row r="86" spans="1:21" s="1483" customFormat="1" ht="15" customHeight="1" x14ac:dyDescent="0.25">
      <c r="A86" s="1081"/>
      <c r="B86" s="2424" t="s">
        <v>530</v>
      </c>
      <c r="C86" s="1909" t="s">
        <v>531</v>
      </c>
      <c r="D86" s="1906"/>
      <c r="E86" s="1906"/>
      <c r="F86" s="1906"/>
      <c r="G86" s="1906"/>
      <c r="H86" s="1906"/>
      <c r="I86" s="1906"/>
      <c r="J86" s="1906"/>
      <c r="K86" s="1563" t="str">
        <f>IF(AND(ISNUMBER(K84), ISNUMBER(K85)), IF(K85&lt;=K84, "Pass", "Fail"), "")</f>
        <v/>
      </c>
      <c r="L86" s="744"/>
      <c r="M86" s="744"/>
      <c r="N86" s="744"/>
      <c r="O86" s="744"/>
      <c r="U86" s="1468"/>
    </row>
    <row r="87" spans="1:21" s="1286" customFormat="1" ht="15" customHeight="1" x14ac:dyDescent="0.25">
      <c r="A87" s="1697"/>
      <c r="B87" s="1533"/>
      <c r="C87" s="1533"/>
      <c r="D87" s="1533"/>
      <c r="E87" s="1533"/>
      <c r="F87" s="1533"/>
      <c r="G87" s="1533"/>
      <c r="H87" s="1533"/>
      <c r="I87" s="1533"/>
      <c r="J87" s="1533"/>
      <c r="K87" s="1533"/>
      <c r="L87" s="1533"/>
      <c r="M87" s="1533"/>
      <c r="N87" s="1533"/>
      <c r="O87" s="1533"/>
      <c r="U87" s="2436"/>
    </row>
    <row r="88" spans="1:21" s="1696" customFormat="1" ht="45" customHeight="1" x14ac:dyDescent="0.25">
      <c r="A88" s="2428" t="s">
        <v>2429</v>
      </c>
      <c r="B88" s="2429"/>
      <c r="C88" s="2427"/>
      <c r="D88" s="2427"/>
      <c r="E88" s="2427"/>
      <c r="F88" s="2427"/>
      <c r="G88" s="2427"/>
      <c r="H88" s="2427"/>
      <c r="I88" s="2427"/>
      <c r="J88" s="2427"/>
      <c r="K88" s="2427"/>
      <c r="L88" s="2427"/>
      <c r="M88" s="2427"/>
      <c r="N88" s="2427"/>
      <c r="O88" s="2427"/>
      <c r="P88" s="1705"/>
      <c r="Q88" s="1705"/>
      <c r="R88" s="1705"/>
      <c r="S88" s="1705"/>
      <c r="T88" s="1705"/>
      <c r="U88" s="1469"/>
    </row>
    <row r="89" spans="1:21" s="1483" customFormat="1" ht="15" customHeight="1" x14ac:dyDescent="0.25">
      <c r="A89" s="1081"/>
      <c r="B89" s="2442" t="s">
        <v>215</v>
      </c>
      <c r="C89" s="2379"/>
      <c r="D89" s="2380"/>
      <c r="E89" s="2380"/>
      <c r="F89" s="2380"/>
      <c r="G89" s="2380"/>
      <c r="H89" s="2380"/>
      <c r="I89" s="2380"/>
      <c r="J89" s="2380"/>
      <c r="K89" s="2382" t="s">
        <v>184</v>
      </c>
      <c r="L89" s="744"/>
      <c r="M89" s="744"/>
      <c r="N89" s="744"/>
      <c r="O89" s="744"/>
      <c r="U89" s="1468"/>
    </row>
    <row r="90" spans="1:21" s="1483" customFormat="1" ht="15" customHeight="1" x14ac:dyDescent="0.25">
      <c r="A90" s="1081"/>
      <c r="B90" s="3221">
        <v>27</v>
      </c>
      <c r="C90" s="1897" t="s">
        <v>519</v>
      </c>
      <c r="D90" s="1899"/>
      <c r="E90" s="1899"/>
      <c r="F90" s="1899"/>
      <c r="G90" s="1899"/>
      <c r="H90" s="1899"/>
      <c r="I90" s="1899"/>
      <c r="J90" s="1899"/>
      <c r="K90" s="2425"/>
      <c r="L90" s="744"/>
      <c r="M90" s="744"/>
      <c r="N90" s="744"/>
      <c r="O90" s="744"/>
      <c r="U90" s="1468"/>
    </row>
    <row r="91" spans="1:21" s="1483" customFormat="1" ht="15" customHeight="1" x14ac:dyDescent="0.25">
      <c r="A91" s="1081"/>
      <c r="B91" s="3222"/>
      <c r="C91" s="1903" t="s">
        <v>458</v>
      </c>
      <c r="D91" s="1900"/>
      <c r="E91" s="1900"/>
      <c r="F91" s="1900"/>
      <c r="G91" s="1900"/>
      <c r="H91" s="1900"/>
      <c r="I91" s="1900"/>
      <c r="J91" s="1900"/>
      <c r="K91" s="273"/>
      <c r="L91" s="744"/>
      <c r="M91" s="744"/>
      <c r="N91" s="744"/>
      <c r="O91" s="744"/>
      <c r="U91" s="1468"/>
    </row>
    <row r="92" spans="1:21" s="1483" customFormat="1" ht="15" customHeight="1" x14ac:dyDescent="0.25">
      <c r="A92" s="1081"/>
      <c r="B92" s="3222"/>
      <c r="C92" s="1904" t="s">
        <v>459</v>
      </c>
      <c r="D92" s="1901"/>
      <c r="E92" s="1901"/>
      <c r="F92" s="1901"/>
      <c r="G92" s="1901"/>
      <c r="H92" s="1901"/>
      <c r="I92" s="1901"/>
      <c r="J92" s="1901"/>
      <c r="K92" s="273"/>
      <c r="L92" s="744"/>
      <c r="M92" s="744"/>
      <c r="N92" s="744"/>
      <c r="O92" s="744"/>
      <c r="U92" s="1468"/>
    </row>
    <row r="93" spans="1:21" s="1483" customFormat="1" ht="15" customHeight="1" x14ac:dyDescent="0.25">
      <c r="A93" s="1081"/>
      <c r="B93" s="3222"/>
      <c r="C93" s="1904" t="s">
        <v>1965</v>
      </c>
      <c r="D93" s="1901"/>
      <c r="E93" s="1901"/>
      <c r="F93" s="1901"/>
      <c r="G93" s="1901"/>
      <c r="H93" s="1901"/>
      <c r="I93" s="1901"/>
      <c r="J93" s="1901"/>
      <c r="K93" s="273"/>
      <c r="L93" s="744"/>
      <c r="M93" s="744"/>
      <c r="N93" s="744"/>
      <c r="O93" s="744"/>
      <c r="U93" s="1468"/>
    </row>
    <row r="94" spans="1:21" s="1483" customFormat="1" ht="15" customHeight="1" x14ac:dyDescent="0.25">
      <c r="A94" s="1081"/>
      <c r="B94" s="3222"/>
      <c r="C94" s="1903" t="s">
        <v>460</v>
      </c>
      <c r="D94" s="1900"/>
      <c r="E94" s="1900"/>
      <c r="F94" s="1900"/>
      <c r="G94" s="1900"/>
      <c r="H94" s="1900"/>
      <c r="I94" s="1900"/>
      <c r="J94" s="1900"/>
      <c r="K94" s="273"/>
      <c r="L94" s="744"/>
      <c r="M94" s="744"/>
      <c r="N94" s="744"/>
      <c r="O94" s="744"/>
      <c r="U94" s="1468"/>
    </row>
    <row r="95" spans="1:21" s="1483" customFormat="1" ht="15" customHeight="1" x14ac:dyDescent="0.25">
      <c r="A95" s="1081"/>
      <c r="B95" s="3222"/>
      <c r="C95" s="1903" t="s">
        <v>461</v>
      </c>
      <c r="D95" s="1900"/>
      <c r="E95" s="1900"/>
      <c r="F95" s="1900"/>
      <c r="G95" s="1900"/>
      <c r="H95" s="1900"/>
      <c r="I95" s="1900"/>
      <c r="J95" s="1900"/>
      <c r="K95" s="273"/>
      <c r="L95" s="744"/>
      <c r="M95" s="744"/>
      <c r="N95" s="744"/>
      <c r="O95" s="744"/>
      <c r="U95" s="1468"/>
    </row>
    <row r="96" spans="1:21" s="1483" customFormat="1" ht="15" customHeight="1" x14ac:dyDescent="0.25">
      <c r="A96" s="1081"/>
      <c r="B96" s="3222"/>
      <c r="C96" s="1897" t="s">
        <v>520</v>
      </c>
      <c r="D96" s="1899"/>
      <c r="E96" s="1899"/>
      <c r="F96" s="1899"/>
      <c r="G96" s="1899"/>
      <c r="H96" s="1899"/>
      <c r="I96" s="1899"/>
      <c r="J96" s="1899"/>
      <c r="K96" s="194" t="str">
        <f>IF(AND(ISNUMBER(K91),ISNUMBER(K94),ISNUMBER(K95)),K91+ K94+K95,"")</f>
        <v/>
      </c>
      <c r="L96" s="744"/>
      <c r="M96" s="744"/>
      <c r="N96" s="744"/>
      <c r="O96" s="744"/>
      <c r="U96" s="1468"/>
    </row>
    <row r="97" spans="1:21" s="1483" customFormat="1" ht="15" customHeight="1" x14ac:dyDescent="0.25">
      <c r="A97" s="1081"/>
      <c r="B97" s="3222"/>
      <c r="C97" s="1903" t="s">
        <v>2430</v>
      </c>
      <c r="D97" s="1900"/>
      <c r="E97" s="1900"/>
      <c r="F97" s="1900"/>
      <c r="G97" s="1900"/>
      <c r="H97" s="1900"/>
      <c r="I97" s="1900"/>
      <c r="J97" s="1900"/>
      <c r="K97" s="273"/>
      <c r="L97" s="744"/>
      <c r="M97" s="744"/>
      <c r="N97" s="744"/>
      <c r="O97" s="744"/>
      <c r="U97" s="1468"/>
    </row>
    <row r="98" spans="1:21" s="1483" customFormat="1" ht="15" customHeight="1" x14ac:dyDescent="0.25">
      <c r="A98" s="1081"/>
      <c r="B98" s="3222"/>
      <c r="C98" s="1903" t="s">
        <v>2431</v>
      </c>
      <c r="D98" s="1900"/>
      <c r="E98" s="1900"/>
      <c r="F98" s="1900"/>
      <c r="G98" s="1900"/>
      <c r="H98" s="1900"/>
      <c r="I98" s="1900"/>
      <c r="J98" s="1900"/>
      <c r="K98" s="273"/>
      <c r="L98" s="744"/>
      <c r="M98" s="744"/>
      <c r="N98" s="744"/>
      <c r="O98" s="744"/>
      <c r="U98" s="1468"/>
    </row>
    <row r="99" spans="1:21" s="1483" customFormat="1" ht="15" customHeight="1" x14ac:dyDescent="0.25">
      <c r="A99" s="1081"/>
      <c r="B99" s="3223"/>
      <c r="C99" s="1898" t="s">
        <v>2432</v>
      </c>
      <c r="D99" s="1902"/>
      <c r="E99" s="1902"/>
      <c r="F99" s="1902"/>
      <c r="G99" s="1902"/>
      <c r="H99" s="1902"/>
      <c r="I99" s="1902"/>
      <c r="J99" s="1902"/>
      <c r="K99" s="384" t="str">
        <f>IF(AND(ISNUMBER(K97),ISNUMBER(K98)),K97+K98,"")</f>
        <v/>
      </c>
      <c r="L99" s="744"/>
      <c r="M99" s="744"/>
      <c r="N99" s="744"/>
      <c r="O99" s="744"/>
      <c r="U99" s="1468"/>
    </row>
    <row r="100" spans="1:21" s="1483" customFormat="1" ht="15" customHeight="1" x14ac:dyDescent="0.25">
      <c r="A100" s="1081"/>
      <c r="B100" s="744"/>
      <c r="C100" s="744"/>
      <c r="D100" s="744"/>
      <c r="E100" s="744"/>
      <c r="F100" s="744"/>
      <c r="G100" s="744"/>
      <c r="H100" s="744"/>
      <c r="I100" s="744"/>
      <c r="J100" s="744"/>
      <c r="K100" s="744"/>
      <c r="L100" s="744"/>
      <c r="M100" s="744"/>
      <c r="N100" s="744"/>
      <c r="O100" s="744"/>
      <c r="U100" s="1468"/>
    </row>
    <row r="101" spans="1:21" s="1696" customFormat="1" ht="45" customHeight="1" x14ac:dyDescent="0.25">
      <c r="A101" s="2428" t="s">
        <v>2433</v>
      </c>
      <c r="B101" s="2429"/>
      <c r="C101" s="2427"/>
      <c r="D101" s="2427"/>
      <c r="E101" s="2427"/>
      <c r="F101" s="2427"/>
      <c r="G101" s="2427"/>
      <c r="H101" s="2427"/>
      <c r="I101" s="2427"/>
      <c r="J101" s="2427"/>
      <c r="K101" s="2427"/>
      <c r="L101" s="2427"/>
      <c r="M101" s="2427"/>
      <c r="N101" s="2427"/>
      <c r="O101" s="2427"/>
      <c r="P101" s="2477"/>
      <c r="Q101" s="2477"/>
      <c r="R101" s="2477"/>
      <c r="S101" s="2477"/>
      <c r="T101" s="2477"/>
      <c r="U101" s="2478"/>
    </row>
    <row r="102" spans="1:21" s="1483" customFormat="1" ht="15" customHeight="1" x14ac:dyDescent="0.25">
      <c r="A102" s="1081"/>
      <c r="B102" s="2443"/>
      <c r="C102" s="2444" t="s">
        <v>521</v>
      </c>
      <c r="D102" s="1917"/>
      <c r="E102" s="1917"/>
      <c r="F102" s="1917"/>
      <c r="G102" s="1917"/>
      <c r="H102" s="1917"/>
      <c r="I102" s="1917"/>
      <c r="J102" s="1917"/>
      <c r="K102" s="2382" t="s">
        <v>131</v>
      </c>
      <c r="L102" s="744"/>
      <c r="M102" s="744"/>
      <c r="N102" s="744"/>
      <c r="O102" s="744"/>
      <c r="U102" s="1468"/>
    </row>
    <row r="103" spans="1:21" s="293" customFormat="1" ht="15" customHeight="1" x14ac:dyDescent="0.25">
      <c r="A103" s="1081"/>
      <c r="B103" s="2445"/>
      <c r="C103" s="1913" t="s">
        <v>76</v>
      </c>
      <c r="D103" s="1916"/>
      <c r="E103" s="1916"/>
      <c r="F103" s="1916"/>
      <c r="G103" s="1916"/>
      <c r="H103" s="1916"/>
      <c r="I103" s="1916"/>
      <c r="J103" s="1916"/>
      <c r="K103" s="2446" t="str">
        <f>IF(AND(ISNUMBER(K104),ISNUMBER(K108),ISNUMBER(K135)),K104+K108+K135,"")</f>
        <v/>
      </c>
      <c r="L103" s="744"/>
      <c r="M103" s="744"/>
      <c r="N103" s="744"/>
      <c r="O103" s="744"/>
      <c r="U103" s="2216"/>
    </row>
    <row r="104" spans="1:21" s="293" customFormat="1" ht="15" customHeight="1" x14ac:dyDescent="0.25">
      <c r="A104" s="1085"/>
      <c r="B104" s="22"/>
      <c r="C104" s="1706" t="s">
        <v>82</v>
      </c>
      <c r="D104" s="1707"/>
      <c r="E104" s="1707"/>
      <c r="F104" s="1707"/>
      <c r="G104" s="1707"/>
      <c r="H104" s="1707"/>
      <c r="I104" s="1707"/>
      <c r="J104" s="1707"/>
      <c r="K104" s="194" t="str">
        <f>IF(AND(ISNUMBER(K105),ISNUMBER(K106),ISNUMBER(K107)),SUM(K105:K107),"")</f>
        <v/>
      </c>
      <c r="L104" s="381"/>
      <c r="M104" s="381"/>
      <c r="N104" s="381"/>
      <c r="O104" s="381"/>
      <c r="U104" s="2216"/>
    </row>
    <row r="105" spans="1:21" s="293" customFormat="1" ht="15" customHeight="1" x14ac:dyDescent="0.25">
      <c r="A105" s="1085"/>
      <c r="B105" s="22"/>
      <c r="C105" s="1708" t="s">
        <v>1277</v>
      </c>
      <c r="D105" s="1707"/>
      <c r="E105" s="1707"/>
      <c r="F105" s="1707"/>
      <c r="G105" s="1707"/>
      <c r="H105" s="1707"/>
      <c r="I105" s="1707"/>
      <c r="J105" s="1707"/>
      <c r="K105" s="273"/>
      <c r="L105" s="381"/>
      <c r="M105" s="381"/>
      <c r="N105" s="381"/>
      <c r="O105" s="381"/>
      <c r="U105" s="2216"/>
    </row>
    <row r="106" spans="1:21" s="293" customFormat="1" ht="15" customHeight="1" x14ac:dyDescent="0.25">
      <c r="A106" s="1085"/>
      <c r="B106" s="22"/>
      <c r="C106" s="1708" t="s">
        <v>1276</v>
      </c>
      <c r="D106" s="1707"/>
      <c r="E106" s="1707"/>
      <c r="F106" s="1707"/>
      <c r="G106" s="1707"/>
      <c r="H106" s="1707"/>
      <c r="I106" s="1707"/>
      <c r="J106" s="1707"/>
      <c r="K106" s="273"/>
      <c r="L106" s="381"/>
      <c r="M106" s="381"/>
      <c r="N106" s="381"/>
      <c r="O106" s="381"/>
      <c r="U106" s="2216"/>
    </row>
    <row r="107" spans="1:21" s="293" customFormat="1" ht="15" customHeight="1" x14ac:dyDescent="0.25">
      <c r="A107" s="1085"/>
      <c r="B107" s="22"/>
      <c r="C107" s="1709" t="s">
        <v>134</v>
      </c>
      <c r="D107" s="1707"/>
      <c r="E107" s="1707"/>
      <c r="F107" s="1707"/>
      <c r="G107" s="1707"/>
      <c r="H107" s="1707"/>
      <c r="I107" s="1707"/>
      <c r="J107" s="1707"/>
      <c r="K107" s="273"/>
      <c r="L107" s="381"/>
      <c r="M107" s="381"/>
      <c r="N107" s="381"/>
      <c r="O107" s="381"/>
      <c r="U107" s="2216"/>
    </row>
    <row r="108" spans="1:21" s="293" customFormat="1" ht="15" customHeight="1" x14ac:dyDescent="0.25">
      <c r="A108" s="1085"/>
      <c r="B108" s="22"/>
      <c r="C108" s="1706" t="s">
        <v>83</v>
      </c>
      <c r="D108" s="1707"/>
      <c r="E108" s="1707"/>
      <c r="F108" s="1707"/>
      <c r="G108" s="1707"/>
      <c r="H108" s="1707"/>
      <c r="I108" s="1707"/>
      <c r="J108" s="1707"/>
      <c r="K108" s="194" t="str">
        <f>IF(AND(ISNUMBER(K109),ISNUMBER(K110),ISNUMBER(K111),ISNUMBER(K112)),SUM(K109:K112),"")</f>
        <v/>
      </c>
      <c r="L108" s="381"/>
      <c r="M108" s="381"/>
      <c r="N108" s="381"/>
      <c r="O108" s="381"/>
      <c r="U108" s="2216"/>
    </row>
    <row r="109" spans="1:21" s="293" customFormat="1" ht="15" customHeight="1" x14ac:dyDescent="0.25">
      <c r="A109" s="1085"/>
      <c r="B109" s="22"/>
      <c r="C109" s="1708" t="s">
        <v>1277</v>
      </c>
      <c r="D109" s="1707"/>
      <c r="E109" s="1707"/>
      <c r="F109" s="1707"/>
      <c r="G109" s="1707"/>
      <c r="H109" s="1707"/>
      <c r="I109" s="1707"/>
      <c r="J109" s="1707"/>
      <c r="K109" s="273"/>
      <c r="L109" s="381"/>
      <c r="M109" s="381"/>
      <c r="N109" s="381"/>
      <c r="O109" s="381"/>
      <c r="U109" s="2216"/>
    </row>
    <row r="110" spans="1:21" s="293" customFormat="1" ht="15" customHeight="1" x14ac:dyDescent="0.25">
      <c r="A110" s="1085"/>
      <c r="B110" s="22"/>
      <c r="C110" s="1708" t="s">
        <v>1276</v>
      </c>
      <c r="D110" s="1707"/>
      <c r="E110" s="1707"/>
      <c r="F110" s="1707"/>
      <c r="G110" s="1707"/>
      <c r="H110" s="1707"/>
      <c r="I110" s="1707"/>
      <c r="J110" s="1707"/>
      <c r="K110" s="273"/>
      <c r="L110" s="381"/>
      <c r="M110" s="381"/>
      <c r="N110" s="381"/>
      <c r="O110" s="381"/>
      <c r="U110" s="2216"/>
    </row>
    <row r="111" spans="1:21" s="293" customFormat="1" ht="15" customHeight="1" x14ac:dyDescent="0.25">
      <c r="A111" s="1085"/>
      <c r="B111" s="22"/>
      <c r="C111" s="1709" t="s">
        <v>135</v>
      </c>
      <c r="D111" s="1707"/>
      <c r="E111" s="1707"/>
      <c r="F111" s="1707"/>
      <c r="G111" s="1707"/>
      <c r="H111" s="1707"/>
      <c r="I111" s="1707"/>
      <c r="J111" s="1707"/>
      <c r="K111" s="273"/>
      <c r="L111" s="381"/>
      <c r="M111" s="381"/>
      <c r="N111" s="381"/>
      <c r="O111" s="381"/>
      <c r="U111" s="2216"/>
    </row>
    <row r="112" spans="1:21" s="293" customFormat="1" ht="15" customHeight="1" x14ac:dyDescent="0.25">
      <c r="A112" s="1085"/>
      <c r="B112" s="22"/>
      <c r="C112" s="1709" t="s">
        <v>136</v>
      </c>
      <c r="D112" s="1707"/>
      <c r="E112" s="1707"/>
      <c r="F112" s="1707"/>
      <c r="G112" s="1707"/>
      <c r="H112" s="1707"/>
      <c r="I112" s="1707"/>
      <c r="J112" s="1707"/>
      <c r="K112" s="194" t="str">
        <f>IF(AND(ISNUMBER(K113),ISNUMBER(K120),ISNUMBER(K121),ISNUMBER(K126),ISNUMBER(K132)),SUM(K113,K120,K121,K126,K132),"")</f>
        <v/>
      </c>
      <c r="L112" s="381"/>
      <c r="M112" s="381"/>
      <c r="N112" s="381"/>
      <c r="O112" s="381"/>
      <c r="U112" s="2216"/>
    </row>
    <row r="113" spans="1:21" s="293" customFormat="1" ht="15" customHeight="1" x14ac:dyDescent="0.25">
      <c r="A113" s="1085"/>
      <c r="B113" s="22"/>
      <c r="C113" s="1710" t="s">
        <v>137</v>
      </c>
      <c r="D113" s="1707"/>
      <c r="E113" s="1707"/>
      <c r="F113" s="1707"/>
      <c r="G113" s="1707"/>
      <c r="H113" s="1707"/>
      <c r="I113" s="1707"/>
      <c r="J113" s="1707"/>
      <c r="K113" s="194" t="str">
        <f>IF(AND(ISNUMBER(K114),ISNUMBER(K118),ISNUMBER(K119)),SUM(K114,K118:K119),"")</f>
        <v/>
      </c>
      <c r="L113" s="381"/>
      <c r="M113" s="381"/>
      <c r="N113" s="381"/>
      <c r="O113" s="381"/>
      <c r="U113" s="2216"/>
    </row>
    <row r="114" spans="1:21" s="293" customFormat="1" ht="15" customHeight="1" x14ac:dyDescent="0.25">
      <c r="A114" s="1085"/>
      <c r="B114" s="22"/>
      <c r="C114" s="1711" t="s">
        <v>19</v>
      </c>
      <c r="D114" s="1707"/>
      <c r="E114" s="1707"/>
      <c r="F114" s="1707"/>
      <c r="G114" s="1707"/>
      <c r="H114" s="1707"/>
      <c r="I114" s="1707"/>
      <c r="J114" s="1707"/>
      <c r="K114" s="273"/>
      <c r="L114" s="381"/>
      <c r="M114" s="381"/>
      <c r="N114" s="381"/>
      <c r="O114" s="381"/>
      <c r="U114" s="2216"/>
    </row>
    <row r="115" spans="1:21" s="293" customFormat="1" ht="15" customHeight="1" x14ac:dyDescent="0.25">
      <c r="A115" s="1085"/>
      <c r="B115" s="22"/>
      <c r="C115" s="2378" t="s">
        <v>126</v>
      </c>
      <c r="D115" s="1707"/>
      <c r="E115" s="1707"/>
      <c r="F115" s="1707"/>
      <c r="G115" s="1707"/>
      <c r="H115" s="1707"/>
      <c r="I115" s="1707"/>
      <c r="J115" s="1707"/>
      <c r="K115" s="273"/>
      <c r="L115" s="381"/>
      <c r="M115" s="381"/>
      <c r="N115" s="381"/>
      <c r="O115" s="381"/>
      <c r="U115" s="2216"/>
    </row>
    <row r="116" spans="1:21" s="293" customFormat="1" ht="15" customHeight="1" x14ac:dyDescent="0.25">
      <c r="A116" s="1085"/>
      <c r="B116" s="22"/>
      <c r="C116" s="3224" t="s">
        <v>292</v>
      </c>
      <c r="D116" s="3225"/>
      <c r="E116" s="3225"/>
      <c r="F116" s="3225"/>
      <c r="G116" s="3225"/>
      <c r="H116" s="3225"/>
      <c r="I116" s="1707"/>
      <c r="J116" s="1707"/>
      <c r="K116" s="273"/>
      <c r="L116" s="381"/>
      <c r="M116" s="381"/>
      <c r="N116" s="381"/>
      <c r="O116" s="381"/>
      <c r="U116" s="2216"/>
    </row>
    <row r="117" spans="1:21" s="293" customFormat="1" ht="15" customHeight="1" x14ac:dyDescent="0.25">
      <c r="A117" s="1085"/>
      <c r="B117" s="22"/>
      <c r="C117" s="1712" t="str">
        <f>CONCATENATE("Check: PSEs in rows ", ROW(C115), " and ", ROW(C116), " should be less than or equal to overall PSEs in row ", ROW(C114))</f>
        <v>Check: PSEs in rows 115 and 116 should be less than or equal to overall PSEs in row 114</v>
      </c>
      <c r="D117" s="1707"/>
      <c r="E117" s="1707"/>
      <c r="F117" s="1707"/>
      <c r="G117" s="1707"/>
      <c r="H117" s="1707"/>
      <c r="I117" s="1707"/>
      <c r="J117" s="1707"/>
      <c r="K117" s="2390" t="str">
        <f>IF(AND(ISNUMBER(K114),ISNUMBER(K115),ISNUMBER(K116)),IF(K115+K116&lt;=K114,"Pass","Fail"),"")</f>
        <v/>
      </c>
      <c r="L117" s="381"/>
      <c r="M117" s="381"/>
      <c r="N117" s="381"/>
      <c r="O117" s="381"/>
      <c r="U117" s="2216"/>
    </row>
    <row r="118" spans="1:21" s="293" customFormat="1" ht="15" customHeight="1" x14ac:dyDescent="0.25">
      <c r="A118" s="1085"/>
      <c r="B118" s="22"/>
      <c r="C118" s="1711" t="s">
        <v>138</v>
      </c>
      <c r="D118" s="1707"/>
      <c r="E118" s="1707"/>
      <c r="F118" s="1707"/>
      <c r="G118" s="1707"/>
      <c r="H118" s="1707"/>
      <c r="I118" s="1707"/>
      <c r="J118" s="1707"/>
      <c r="K118" s="273"/>
      <c r="L118" s="381"/>
      <c r="M118" s="381"/>
      <c r="N118" s="381"/>
      <c r="O118" s="381"/>
      <c r="U118" s="2216"/>
    </row>
    <row r="119" spans="1:21" s="293" customFormat="1" ht="15" customHeight="1" x14ac:dyDescent="0.25">
      <c r="A119" s="1085"/>
      <c r="B119" s="22"/>
      <c r="C119" s="1711" t="s">
        <v>193</v>
      </c>
      <c r="D119" s="1707"/>
      <c r="E119" s="1707"/>
      <c r="F119" s="1707"/>
      <c r="G119" s="1707"/>
      <c r="H119" s="1707"/>
      <c r="I119" s="1707"/>
      <c r="J119" s="1707"/>
      <c r="K119" s="273"/>
      <c r="L119" s="381"/>
      <c r="M119" s="381"/>
      <c r="N119" s="381"/>
      <c r="O119" s="381"/>
      <c r="U119" s="2216"/>
    </row>
    <row r="120" spans="1:21" s="293" customFormat="1" ht="15" customHeight="1" x14ac:dyDescent="0.25">
      <c r="A120" s="1085"/>
      <c r="B120" s="22"/>
      <c r="C120" s="1710" t="s">
        <v>141</v>
      </c>
      <c r="D120" s="1707"/>
      <c r="E120" s="1707"/>
      <c r="F120" s="1707"/>
      <c r="G120" s="1707"/>
      <c r="H120" s="1707"/>
      <c r="I120" s="1707"/>
      <c r="J120" s="1707"/>
      <c r="K120" s="273"/>
      <c r="L120" s="381"/>
      <c r="M120" s="381"/>
      <c r="N120" s="381"/>
      <c r="O120" s="381"/>
      <c r="U120" s="2216"/>
    </row>
    <row r="121" spans="1:21" s="293" customFormat="1" ht="15" customHeight="1" x14ac:dyDescent="0.25">
      <c r="A121" s="1085"/>
      <c r="B121" s="22"/>
      <c r="C121" s="1713" t="s">
        <v>491</v>
      </c>
      <c r="D121" s="1707"/>
      <c r="E121" s="1707"/>
      <c r="F121" s="1707"/>
      <c r="G121" s="1707"/>
      <c r="H121" s="1707"/>
      <c r="I121" s="1707"/>
      <c r="J121" s="1707"/>
      <c r="K121" s="194" t="str">
        <f>IF(AND(ISNUMBER(K122),ISNUMBER(K123),ISNUMBER(K124),ISNUMBER(K125)),SUM(K122:K125),"")</f>
        <v/>
      </c>
      <c r="L121" s="381"/>
      <c r="M121" s="381"/>
      <c r="N121" s="381"/>
      <c r="O121" s="381"/>
      <c r="U121" s="2216"/>
    </row>
    <row r="122" spans="1:21" s="293" customFormat="1" ht="15" customHeight="1" x14ac:dyDescent="0.25">
      <c r="A122" s="1085"/>
      <c r="B122" s="22"/>
      <c r="C122" s="1711" t="s">
        <v>79</v>
      </c>
      <c r="D122" s="1707"/>
      <c r="E122" s="1707"/>
      <c r="F122" s="1707"/>
      <c r="G122" s="1707"/>
      <c r="H122" s="1707"/>
      <c r="I122" s="1707"/>
      <c r="J122" s="1707"/>
      <c r="K122" s="273"/>
      <c r="L122" s="381"/>
      <c r="M122" s="381"/>
      <c r="N122" s="381"/>
      <c r="O122" s="381"/>
      <c r="U122" s="2216"/>
    </row>
    <row r="123" spans="1:21" s="293" customFormat="1" ht="15" customHeight="1" x14ac:dyDescent="0.25">
      <c r="A123" s="1085"/>
      <c r="B123" s="22"/>
      <c r="C123" s="1711" t="s">
        <v>78</v>
      </c>
      <c r="D123" s="1707"/>
      <c r="E123" s="1707"/>
      <c r="F123" s="1707"/>
      <c r="G123" s="1707"/>
      <c r="H123" s="1707"/>
      <c r="I123" s="1707"/>
      <c r="J123" s="1707"/>
      <c r="K123" s="273"/>
      <c r="L123" s="381"/>
      <c r="M123" s="381"/>
      <c r="N123" s="381"/>
      <c r="O123" s="381"/>
      <c r="U123" s="2216"/>
    </row>
    <row r="124" spans="1:21" s="293" customFormat="1" ht="15" customHeight="1" x14ac:dyDescent="0.25">
      <c r="A124" s="1085"/>
      <c r="B124" s="22"/>
      <c r="C124" s="1711" t="s">
        <v>140</v>
      </c>
      <c r="D124" s="1707"/>
      <c r="E124" s="1707"/>
      <c r="F124" s="1707"/>
      <c r="G124" s="1707"/>
      <c r="H124" s="1707"/>
      <c r="I124" s="1707"/>
      <c r="J124" s="1707"/>
      <c r="K124" s="273"/>
      <c r="L124" s="381"/>
      <c r="M124" s="381"/>
      <c r="N124" s="381"/>
      <c r="O124" s="381"/>
      <c r="U124" s="2216"/>
    </row>
    <row r="125" spans="1:21" s="293" customFormat="1" ht="15" customHeight="1" x14ac:dyDescent="0.25">
      <c r="A125" s="1085"/>
      <c r="B125" s="22"/>
      <c r="C125" s="1711" t="s">
        <v>77</v>
      </c>
      <c r="D125" s="1707"/>
      <c r="E125" s="1707"/>
      <c r="F125" s="1707"/>
      <c r="G125" s="1707"/>
      <c r="H125" s="1707"/>
      <c r="I125" s="1707"/>
      <c r="J125" s="1707"/>
      <c r="K125" s="273"/>
      <c r="L125" s="381"/>
      <c r="M125" s="381"/>
      <c r="N125" s="381"/>
      <c r="O125" s="381"/>
      <c r="U125" s="2216"/>
    </row>
    <row r="126" spans="1:21" s="293" customFormat="1" ht="15" customHeight="1" x14ac:dyDescent="0.25">
      <c r="A126" s="1085"/>
      <c r="B126" s="22"/>
      <c r="C126" s="1713" t="s">
        <v>492</v>
      </c>
      <c r="D126" s="1707"/>
      <c r="E126" s="1707"/>
      <c r="F126" s="1707"/>
      <c r="G126" s="1707"/>
      <c r="H126" s="1707"/>
      <c r="I126" s="1707"/>
      <c r="J126" s="1707"/>
      <c r="K126" s="194" t="str">
        <f>IF(AND(ISNUMBER(K127),ISNUMBER(K128)),SUM(K127:K128),"")</f>
        <v/>
      </c>
      <c r="L126" s="381"/>
      <c r="M126" s="381"/>
      <c r="N126" s="381"/>
      <c r="O126" s="381"/>
      <c r="U126" s="2216"/>
    </row>
    <row r="127" spans="1:21" s="293" customFormat="1" ht="15" customHeight="1" x14ac:dyDescent="0.25">
      <c r="A127" s="1085"/>
      <c r="B127" s="22"/>
      <c r="C127" s="1711" t="s">
        <v>139</v>
      </c>
      <c r="D127" s="1707"/>
      <c r="E127" s="1707"/>
      <c r="F127" s="1707"/>
      <c r="G127" s="1707"/>
      <c r="H127" s="1707"/>
      <c r="I127" s="1707"/>
      <c r="J127" s="1707"/>
      <c r="K127" s="273"/>
      <c r="L127" s="381"/>
      <c r="M127" s="381"/>
      <c r="N127" s="381"/>
      <c r="O127" s="381"/>
      <c r="U127" s="2216"/>
    </row>
    <row r="128" spans="1:21" s="293" customFormat="1" ht="15" customHeight="1" x14ac:dyDescent="0.25">
      <c r="A128" s="1085"/>
      <c r="B128" s="22"/>
      <c r="C128" s="1711" t="s">
        <v>20</v>
      </c>
      <c r="D128" s="1707"/>
      <c r="E128" s="1707"/>
      <c r="F128" s="1707"/>
      <c r="G128" s="1707"/>
      <c r="H128" s="1707"/>
      <c r="I128" s="1707"/>
      <c r="J128" s="1707"/>
      <c r="K128" s="194" t="str">
        <f>IF(AND(ISNUMBER(K129),ISNUMBER(K130),ISNUMBER(K131)),SUM(K129:K131),"")</f>
        <v/>
      </c>
      <c r="L128" s="381"/>
      <c r="M128" s="381"/>
      <c r="N128" s="381"/>
      <c r="O128" s="381"/>
      <c r="U128" s="2216"/>
    </row>
    <row r="129" spans="1:21" s="293" customFormat="1" ht="15" customHeight="1" x14ac:dyDescent="0.25">
      <c r="A129" s="1085"/>
      <c r="B129" s="22"/>
      <c r="C129" s="2378" t="s">
        <v>78</v>
      </c>
      <c r="D129" s="1707"/>
      <c r="E129" s="1707"/>
      <c r="F129" s="1707"/>
      <c r="G129" s="1707"/>
      <c r="H129" s="1707"/>
      <c r="I129" s="1707"/>
      <c r="J129" s="1707"/>
      <c r="K129" s="273"/>
      <c r="L129" s="381"/>
      <c r="M129" s="381"/>
      <c r="N129" s="381"/>
      <c r="O129" s="381"/>
      <c r="U129" s="2216"/>
    </row>
    <row r="130" spans="1:21" s="293" customFormat="1" ht="15" customHeight="1" x14ac:dyDescent="0.25">
      <c r="A130" s="1085"/>
      <c r="B130" s="22"/>
      <c r="C130" s="2378" t="s">
        <v>80</v>
      </c>
      <c r="D130" s="1707"/>
      <c r="E130" s="1707"/>
      <c r="F130" s="1707"/>
      <c r="G130" s="1707"/>
      <c r="H130" s="1707"/>
      <c r="I130" s="1707"/>
      <c r="J130" s="1707"/>
      <c r="K130" s="273"/>
      <c r="L130" s="381"/>
      <c r="M130" s="381"/>
      <c r="N130" s="381"/>
      <c r="O130" s="381"/>
      <c r="U130" s="2216"/>
    </row>
    <row r="131" spans="1:21" s="293" customFormat="1" ht="15" customHeight="1" x14ac:dyDescent="0.25">
      <c r="A131" s="1085"/>
      <c r="B131" s="22"/>
      <c r="C131" s="2378" t="s">
        <v>81</v>
      </c>
      <c r="D131" s="1707"/>
      <c r="E131" s="1707"/>
      <c r="F131" s="1707"/>
      <c r="G131" s="1707"/>
      <c r="H131" s="1707"/>
      <c r="I131" s="1707"/>
      <c r="J131" s="1707"/>
      <c r="K131" s="273"/>
      <c r="L131" s="381"/>
      <c r="M131" s="381"/>
      <c r="N131" s="381"/>
      <c r="O131" s="381"/>
      <c r="U131" s="2216"/>
    </row>
    <row r="132" spans="1:21" s="293" customFormat="1" ht="15" customHeight="1" x14ac:dyDescent="0.25">
      <c r="A132" s="1085"/>
      <c r="B132" s="22"/>
      <c r="C132" s="1710" t="s">
        <v>22</v>
      </c>
      <c r="D132" s="1707"/>
      <c r="E132" s="1707"/>
      <c r="F132" s="1707"/>
      <c r="G132" s="1707"/>
      <c r="H132" s="1707"/>
      <c r="I132" s="1707"/>
      <c r="J132" s="1707"/>
      <c r="K132" s="273"/>
      <c r="L132" s="381"/>
      <c r="M132" s="381"/>
      <c r="N132" s="381"/>
      <c r="O132" s="381"/>
      <c r="U132" s="2216"/>
    </row>
    <row r="133" spans="1:21" s="293" customFormat="1" ht="15" customHeight="1" x14ac:dyDescent="0.25">
      <c r="A133" s="1085"/>
      <c r="B133" s="22"/>
      <c r="C133" s="1711" t="s">
        <v>23</v>
      </c>
      <c r="D133" s="1707"/>
      <c r="E133" s="1707"/>
      <c r="F133" s="1707"/>
      <c r="G133" s="1707"/>
      <c r="H133" s="1707"/>
      <c r="I133" s="1707"/>
      <c r="J133" s="1707"/>
      <c r="K133" s="273"/>
      <c r="L133" s="381"/>
      <c r="M133" s="381"/>
      <c r="N133" s="381"/>
      <c r="O133" s="381"/>
      <c r="U133" s="2216"/>
    </row>
    <row r="134" spans="1:21" s="293" customFormat="1" ht="15" customHeight="1" x14ac:dyDescent="0.25">
      <c r="A134" s="1085"/>
      <c r="B134" s="22"/>
      <c r="C134" s="1714" t="s">
        <v>493</v>
      </c>
      <c r="D134" s="1707"/>
      <c r="E134" s="1707"/>
      <c r="F134" s="1707"/>
      <c r="G134" s="1707"/>
      <c r="H134" s="1707"/>
      <c r="I134" s="1707"/>
      <c r="J134" s="1707"/>
      <c r="K134" s="2390" t="str">
        <f>IF(AND(ISNUMBER(K132), ISNUMBER(K133)), IF(K133&lt;=K132, "Pass", "Fail"), "")</f>
        <v/>
      </c>
      <c r="L134" s="381"/>
      <c r="M134" s="381"/>
      <c r="N134" s="381"/>
      <c r="O134" s="381"/>
      <c r="U134" s="2216"/>
    </row>
    <row r="135" spans="1:21" s="293" customFormat="1" ht="15" customHeight="1" x14ac:dyDescent="0.25">
      <c r="A135" s="1085"/>
      <c r="B135" s="45"/>
      <c r="C135" s="1715" t="s">
        <v>273</v>
      </c>
      <c r="D135" s="1716"/>
      <c r="E135" s="1716"/>
      <c r="F135" s="1716"/>
      <c r="G135" s="1716"/>
      <c r="H135" s="1716"/>
      <c r="I135" s="1716"/>
      <c r="J135" s="1716"/>
      <c r="K135" s="374"/>
      <c r="L135" s="381"/>
      <c r="M135" s="381"/>
      <c r="N135" s="381"/>
      <c r="O135" s="381"/>
      <c r="U135" s="2216"/>
    </row>
    <row r="136" spans="1:21" s="1483" customFormat="1" ht="15" customHeight="1" x14ac:dyDescent="0.25">
      <c r="A136" s="1085"/>
      <c r="B136" s="381"/>
      <c r="C136" s="381"/>
      <c r="D136" s="381"/>
      <c r="E136" s="381"/>
      <c r="F136" s="381"/>
      <c r="G136" s="381"/>
      <c r="H136" s="381"/>
      <c r="I136" s="381"/>
      <c r="J136" s="381"/>
      <c r="K136" s="1307"/>
      <c r="L136" s="381"/>
      <c r="M136" s="381"/>
      <c r="N136" s="381"/>
      <c r="O136" s="381"/>
      <c r="U136" s="1468"/>
    </row>
    <row r="137" spans="1:21" s="293" customFormat="1" ht="15" customHeight="1" x14ac:dyDescent="0.25">
      <c r="A137" s="1085"/>
      <c r="B137" s="2445"/>
      <c r="C137" s="2447" t="s">
        <v>494</v>
      </c>
      <c r="D137" s="1950"/>
      <c r="E137" s="1950"/>
      <c r="F137" s="1950"/>
      <c r="G137" s="1950"/>
      <c r="H137" s="1950"/>
      <c r="I137" s="1950"/>
      <c r="J137" s="1950"/>
      <c r="K137" s="2425"/>
      <c r="L137" s="381"/>
      <c r="M137" s="381"/>
      <c r="N137" s="381"/>
      <c r="O137" s="381"/>
      <c r="U137" s="2216"/>
    </row>
    <row r="138" spans="1:21" s="293" customFormat="1" ht="15" customHeight="1" x14ac:dyDescent="0.25">
      <c r="A138" s="1085"/>
      <c r="B138" s="1024"/>
      <c r="C138" s="1717" t="s">
        <v>1278</v>
      </c>
      <c r="D138" s="1707"/>
      <c r="E138" s="1707"/>
      <c r="F138" s="1707"/>
      <c r="G138" s="1707"/>
      <c r="H138" s="1707"/>
      <c r="I138" s="1707"/>
      <c r="J138" s="1707"/>
      <c r="K138" s="273"/>
      <c r="L138" s="381"/>
      <c r="M138" s="381"/>
      <c r="N138" s="381"/>
      <c r="O138" s="381"/>
      <c r="U138" s="2216"/>
    </row>
    <row r="139" spans="1:21" s="293" customFormat="1" ht="15" customHeight="1" x14ac:dyDescent="0.25">
      <c r="A139" s="1085"/>
      <c r="B139" s="1025"/>
      <c r="C139" s="1718" t="s">
        <v>1279</v>
      </c>
      <c r="D139" s="1716"/>
      <c r="E139" s="1716"/>
      <c r="F139" s="1716"/>
      <c r="G139" s="1716"/>
      <c r="H139" s="1716"/>
      <c r="I139" s="1716"/>
      <c r="J139" s="1716"/>
      <c r="K139" s="374"/>
      <c r="L139" s="381"/>
      <c r="M139" s="381"/>
      <c r="N139" s="381"/>
      <c r="O139" s="381"/>
      <c r="U139" s="2216"/>
    </row>
    <row r="140" spans="1:21" s="1483" customFormat="1" ht="15" customHeight="1" x14ac:dyDescent="0.25">
      <c r="A140" s="1702"/>
      <c r="B140" s="1307"/>
      <c r="C140" s="1307"/>
      <c r="D140" s="1307"/>
      <c r="E140" s="1307"/>
      <c r="F140" s="1307"/>
      <c r="G140" s="1307"/>
      <c r="H140" s="1307"/>
      <c r="I140" s="1307"/>
      <c r="J140" s="1307"/>
      <c r="K140" s="1307"/>
      <c r="L140" s="1307"/>
      <c r="M140" s="381"/>
      <c r="N140" s="381"/>
      <c r="O140" s="381"/>
      <c r="U140" s="1468"/>
    </row>
    <row r="141" spans="1:21" s="2477" customFormat="1" ht="45" customHeight="1" x14ac:dyDescent="0.25">
      <c r="A141" s="2428" t="s">
        <v>2317</v>
      </c>
      <c r="B141" s="2429"/>
      <c r="C141" s="2427"/>
      <c r="D141" s="2427"/>
      <c r="E141" s="2427"/>
      <c r="F141" s="2427"/>
      <c r="G141" s="2427"/>
      <c r="H141" s="2427"/>
      <c r="I141" s="2427"/>
      <c r="J141" s="2427"/>
      <c r="K141" s="2427"/>
      <c r="L141" s="2427"/>
      <c r="M141" s="2427"/>
      <c r="N141" s="2427"/>
      <c r="O141" s="2427"/>
      <c r="U141" s="2478"/>
    </row>
    <row r="142" spans="1:21" s="1483" customFormat="1" ht="15" customHeight="1" x14ac:dyDescent="0.25">
      <c r="A142" s="1081"/>
      <c r="B142" s="2427"/>
      <c r="C142" s="2427"/>
      <c r="D142" s="2427"/>
      <c r="E142" s="2427"/>
      <c r="F142" s="2427"/>
      <c r="G142" s="2427"/>
      <c r="H142" s="2427"/>
      <c r="I142" s="3230" t="s">
        <v>547</v>
      </c>
      <c r="J142" s="3239" t="s">
        <v>131</v>
      </c>
      <c r="K142" s="3240"/>
      <c r="M142" s="744"/>
      <c r="N142" s="744"/>
      <c r="O142" s="744"/>
      <c r="U142" s="1468"/>
    </row>
    <row r="143" spans="1:21" s="1483" customFormat="1" ht="15" customHeight="1" x14ac:dyDescent="0.25">
      <c r="A143" s="1085"/>
      <c r="B143" s="1307"/>
      <c r="C143" s="1307"/>
      <c r="D143" s="1307"/>
      <c r="E143" s="1307"/>
      <c r="F143" s="1307"/>
      <c r="G143" s="1307"/>
      <c r="H143" s="1307"/>
      <c r="I143" s="3231"/>
      <c r="J143" s="2430" t="s">
        <v>549</v>
      </c>
      <c r="K143" s="2381" t="s">
        <v>550</v>
      </c>
      <c r="M143" s="381"/>
      <c r="N143" s="381"/>
      <c r="O143" s="381"/>
      <c r="U143" s="1468"/>
    </row>
    <row r="144" spans="1:21" s="293" customFormat="1" ht="45" customHeight="1" x14ac:dyDescent="0.25">
      <c r="A144" s="1081"/>
      <c r="B144" s="1935"/>
      <c r="C144" s="2448" t="s">
        <v>548</v>
      </c>
      <c r="D144" s="2449"/>
      <c r="E144" s="2449"/>
      <c r="F144" s="2449"/>
      <c r="G144" s="2449"/>
      <c r="H144" s="2449"/>
      <c r="I144" s="2450"/>
      <c r="J144" s="1936"/>
      <c r="K144" s="745"/>
      <c r="L144" s="1483"/>
      <c r="M144" s="381"/>
      <c r="N144" s="381"/>
      <c r="O144" s="381"/>
      <c r="U144" s="2216"/>
    </row>
    <row r="145" spans="1:21" s="293" customFormat="1" ht="15" customHeight="1" x14ac:dyDescent="0.25">
      <c r="A145" s="1085"/>
      <c r="B145" s="1935"/>
      <c r="C145" s="1995" t="s">
        <v>553</v>
      </c>
      <c r="D145" s="2451"/>
      <c r="E145" s="2451"/>
      <c r="F145" s="2451"/>
      <c r="G145" s="2451"/>
      <c r="H145" s="2451"/>
      <c r="I145" s="1935"/>
      <c r="J145" s="2452"/>
      <c r="K145" s="2452"/>
      <c r="L145" s="1483"/>
      <c r="M145" s="381"/>
      <c r="N145" s="381"/>
      <c r="O145" s="381"/>
      <c r="U145" s="2216"/>
    </row>
    <row r="146" spans="1:21" s="293" customFormat="1" ht="15" customHeight="1" x14ac:dyDescent="0.25">
      <c r="A146" s="1085"/>
      <c r="B146" s="588"/>
      <c r="C146" s="1895" t="s">
        <v>554</v>
      </c>
      <c r="D146" s="1585"/>
      <c r="E146" s="1585"/>
      <c r="F146" s="1585"/>
      <c r="G146" s="1585"/>
      <c r="H146" s="1585"/>
      <c r="I146" s="588"/>
      <c r="J146" s="572"/>
      <c r="K146" s="745"/>
      <c r="L146" s="1483"/>
      <c r="M146" s="381"/>
      <c r="N146" s="381"/>
      <c r="O146" s="381"/>
      <c r="U146" s="2216"/>
    </row>
    <row r="147" spans="1:21" s="293" customFormat="1" ht="15" customHeight="1" x14ac:dyDescent="0.25">
      <c r="A147" s="1085"/>
      <c r="B147" s="588"/>
      <c r="C147" s="1895" t="s">
        <v>555</v>
      </c>
      <c r="D147" s="1585"/>
      <c r="E147" s="1585"/>
      <c r="F147" s="1585"/>
      <c r="G147" s="1585"/>
      <c r="H147" s="1585"/>
      <c r="I147" s="588"/>
      <c r="J147" s="24"/>
      <c r="K147" s="50"/>
      <c r="L147" s="1483"/>
      <c r="M147" s="381"/>
      <c r="N147" s="381"/>
      <c r="O147" s="381"/>
      <c r="U147" s="2216"/>
    </row>
    <row r="148" spans="1:21" s="293" customFormat="1" ht="15" customHeight="1" x14ac:dyDescent="0.25">
      <c r="A148" s="1085"/>
      <c r="B148" s="588"/>
      <c r="C148" s="1895" t="s">
        <v>556</v>
      </c>
      <c r="D148" s="1585"/>
      <c r="E148" s="1585"/>
      <c r="F148" s="1585"/>
      <c r="G148" s="1585"/>
      <c r="H148" s="1585"/>
      <c r="I148" s="588"/>
      <c r="J148" s="24"/>
      <c r="K148" s="385"/>
      <c r="L148" s="1483"/>
      <c r="M148" s="381"/>
      <c r="N148" s="381"/>
      <c r="O148" s="381"/>
      <c r="U148" s="2216"/>
    </row>
    <row r="149" spans="1:21" s="293" customFormat="1" ht="15" customHeight="1" x14ac:dyDescent="0.25">
      <c r="A149" s="1085"/>
      <c r="B149" s="52"/>
      <c r="C149" s="1896" t="s">
        <v>557</v>
      </c>
      <c r="D149" s="1719"/>
      <c r="E149" s="1719"/>
      <c r="F149" s="1719"/>
      <c r="G149" s="1719"/>
      <c r="H149" s="1719"/>
      <c r="I149" s="52"/>
      <c r="J149" s="386"/>
      <c r="K149" s="167"/>
      <c r="L149" s="1483"/>
      <c r="M149" s="381"/>
      <c r="N149" s="381"/>
      <c r="O149" s="381"/>
      <c r="U149" s="2216"/>
    </row>
    <row r="150" spans="1:21" s="1483" customFormat="1" ht="15" customHeight="1" x14ac:dyDescent="0.25">
      <c r="A150" s="1085"/>
      <c r="B150" s="381"/>
      <c r="C150" s="381"/>
      <c r="D150" s="381"/>
      <c r="E150" s="381"/>
      <c r="F150" s="381"/>
      <c r="G150" s="381"/>
      <c r="H150" s="381"/>
      <c r="I150" s="381"/>
      <c r="J150" s="381"/>
      <c r="K150" s="381"/>
      <c r="L150" s="381"/>
      <c r="M150" s="381"/>
      <c r="N150" s="381"/>
      <c r="O150" s="381"/>
      <c r="U150" s="1468"/>
    </row>
    <row r="151" spans="1:21" s="2477" customFormat="1" ht="45" customHeight="1" x14ac:dyDescent="0.25">
      <c r="A151" s="2428" t="s">
        <v>2327</v>
      </c>
      <c r="B151" s="2429"/>
      <c r="C151" s="2427"/>
      <c r="D151" s="2427"/>
      <c r="E151" s="2427"/>
      <c r="F151" s="2427"/>
      <c r="G151" s="2427"/>
      <c r="H151" s="2427"/>
      <c r="I151" s="2427"/>
      <c r="J151" s="2427"/>
      <c r="K151" s="2427"/>
      <c r="L151" s="2427"/>
      <c r="M151" s="2427"/>
      <c r="N151" s="2427"/>
      <c r="O151" s="2427"/>
      <c r="U151" s="2478"/>
    </row>
    <row r="152" spans="1:21" s="1483" customFormat="1" ht="45" customHeight="1" x14ac:dyDescent="0.25">
      <c r="A152" s="1081"/>
      <c r="B152" s="1924" t="s">
        <v>2318</v>
      </c>
      <c r="C152" s="2453"/>
      <c r="D152" s="2454"/>
      <c r="E152" s="2454"/>
      <c r="F152" s="2454"/>
      <c r="G152" s="1924" t="s">
        <v>216</v>
      </c>
      <c r="H152" s="1925" t="s">
        <v>1288</v>
      </c>
      <c r="I152" s="1925" t="s">
        <v>123</v>
      </c>
      <c r="J152" s="1925" t="s">
        <v>299</v>
      </c>
      <c r="K152" s="1926" t="s">
        <v>343</v>
      </c>
      <c r="O152" s="744"/>
      <c r="U152" s="1468"/>
    </row>
    <row r="153" spans="1:21" s="1483" customFormat="1" ht="15" customHeight="1" x14ac:dyDescent="0.25">
      <c r="A153" s="1081"/>
      <c r="B153" s="2455"/>
      <c r="C153" s="2481" t="s">
        <v>2047</v>
      </c>
      <c r="D153" s="2482"/>
      <c r="E153" s="2482"/>
      <c r="F153" s="2482"/>
      <c r="G153" s="2402"/>
      <c r="H153" s="1936"/>
      <c r="I153" s="1936"/>
      <c r="J153" s="1936"/>
      <c r="K153" s="1937"/>
      <c r="O153" s="744"/>
      <c r="U153" s="1468"/>
    </row>
    <row r="154" spans="1:21" s="1483" customFormat="1" ht="15" customHeight="1" x14ac:dyDescent="0.25">
      <c r="A154" s="1081"/>
      <c r="B154" s="1029" t="s">
        <v>2320</v>
      </c>
      <c r="C154" s="2849" t="s">
        <v>2324</v>
      </c>
      <c r="D154" s="2483"/>
      <c r="E154" s="2483"/>
      <c r="F154" s="2483"/>
      <c r="G154" s="25"/>
      <c r="H154" s="24"/>
      <c r="I154" s="24"/>
      <c r="J154" s="24"/>
      <c r="K154" s="745"/>
      <c r="O154" s="744"/>
      <c r="U154" s="1468"/>
    </row>
    <row r="155" spans="1:21" s="1483" customFormat="1" ht="15" customHeight="1" x14ac:dyDescent="0.25">
      <c r="A155" s="1081"/>
      <c r="B155" s="1029" t="s">
        <v>2319</v>
      </c>
      <c r="C155" s="1722" t="s">
        <v>2294</v>
      </c>
      <c r="D155" s="2483"/>
      <c r="E155" s="2483"/>
      <c r="F155" s="2483"/>
      <c r="G155" s="588"/>
      <c r="H155" s="33"/>
      <c r="I155" s="24"/>
      <c r="J155" s="24"/>
      <c r="K155" s="745"/>
      <c r="O155" s="744"/>
      <c r="U155" s="1468"/>
    </row>
    <row r="156" spans="1:21" s="1483" customFormat="1" ht="15" customHeight="1" x14ac:dyDescent="0.25">
      <c r="A156" s="1081"/>
      <c r="B156" s="1029" t="s">
        <v>2319</v>
      </c>
      <c r="C156" s="2847" t="s">
        <v>2434</v>
      </c>
      <c r="D156" s="2483"/>
      <c r="E156" s="2483"/>
      <c r="F156" s="2483"/>
      <c r="G156" s="588"/>
      <c r="H156" s="33"/>
      <c r="I156" s="24"/>
      <c r="J156" s="24"/>
      <c r="K156" s="745"/>
      <c r="O156" s="744"/>
      <c r="U156" s="1468"/>
    </row>
    <row r="157" spans="1:21" s="1483" customFormat="1" ht="15" customHeight="1" x14ac:dyDescent="0.25">
      <c r="A157" s="1081"/>
      <c r="B157" s="2403"/>
      <c r="C157" s="2405" t="s">
        <v>2299</v>
      </c>
      <c r="D157" s="921"/>
      <c r="E157" s="921"/>
      <c r="F157" s="921"/>
      <c r="G157" s="588"/>
      <c r="H157" s="1564" t="str">
        <f>IF(AND(ISNUMBER(H155), ISNUMBER(H156)), IF(H155&gt;=H156, "Pass", "Fail"), "")</f>
        <v/>
      </c>
      <c r="I157" s="24"/>
      <c r="J157" s="2104"/>
      <c r="K157" s="2104"/>
      <c r="O157" s="744"/>
      <c r="U157" s="1468"/>
    </row>
    <row r="158" spans="1:21" s="1483" customFormat="1" ht="15" customHeight="1" x14ac:dyDescent="0.25">
      <c r="A158" s="1081"/>
      <c r="B158" s="1254"/>
      <c r="C158" s="2848" t="s">
        <v>1289</v>
      </c>
      <c r="D158" s="2484"/>
      <c r="E158" s="2484"/>
      <c r="F158" s="2484"/>
      <c r="G158" s="2480"/>
      <c r="H158" s="29"/>
      <c r="I158" s="29"/>
      <c r="J158" s="29"/>
      <c r="K158" s="30"/>
      <c r="O158" s="744"/>
      <c r="U158" s="1468"/>
    </row>
    <row r="159" spans="1:21" s="1483" customFormat="1" ht="15" customHeight="1" x14ac:dyDescent="0.25">
      <c r="A159" s="1081"/>
      <c r="B159" s="2455"/>
      <c r="C159" s="2481" t="s">
        <v>2048</v>
      </c>
      <c r="D159" s="2482"/>
      <c r="E159" s="2482"/>
      <c r="F159" s="2482"/>
      <c r="G159" s="2402"/>
      <c r="H159" s="1936"/>
      <c r="I159" s="1936"/>
      <c r="J159" s="1936"/>
      <c r="K159" s="1937"/>
      <c r="O159" s="744"/>
      <c r="U159" s="1468"/>
    </row>
    <row r="160" spans="1:21" s="1483" customFormat="1" ht="15" customHeight="1" x14ac:dyDescent="0.25">
      <c r="A160" s="1081"/>
      <c r="B160" s="1029" t="s">
        <v>2321</v>
      </c>
      <c r="C160" s="2849" t="s">
        <v>1290</v>
      </c>
      <c r="D160" s="2483"/>
      <c r="E160" s="2483"/>
      <c r="F160" s="2483"/>
      <c r="G160" s="1030"/>
      <c r="H160" s="24"/>
      <c r="I160" s="139"/>
      <c r="J160" s="24"/>
      <c r="K160" s="745"/>
      <c r="O160" s="744"/>
      <c r="U160" s="1468"/>
    </row>
    <row r="161" spans="1:21" s="1483" customFormat="1" ht="15" customHeight="1" x14ac:dyDescent="0.25">
      <c r="A161" s="1081"/>
      <c r="B161" s="1254"/>
      <c r="C161" s="2848" t="s">
        <v>2325</v>
      </c>
      <c r="D161" s="2484"/>
      <c r="E161" s="2484"/>
      <c r="F161" s="2484"/>
      <c r="G161" s="1031"/>
      <c r="H161" s="29"/>
      <c r="I161" s="2456"/>
      <c r="J161" s="29"/>
      <c r="K161" s="39"/>
      <c r="O161" s="744"/>
      <c r="U161" s="1468"/>
    </row>
    <row r="162" spans="1:21" s="1483" customFormat="1" ht="15" customHeight="1" x14ac:dyDescent="0.25">
      <c r="A162" s="1081"/>
      <c r="B162" s="2455"/>
      <c r="C162" s="2481" t="s">
        <v>2049</v>
      </c>
      <c r="D162" s="2482"/>
      <c r="E162" s="2482"/>
      <c r="F162" s="2482"/>
      <c r="G162" s="2402"/>
      <c r="H162" s="1936"/>
      <c r="I162" s="1936"/>
      <c r="J162" s="1936"/>
      <c r="K162" s="1937"/>
      <c r="O162" s="744"/>
      <c r="U162" s="1468"/>
    </row>
    <row r="163" spans="1:21" s="1483" customFormat="1" ht="15" customHeight="1" x14ac:dyDescent="0.25">
      <c r="A163" s="1081"/>
      <c r="B163" s="1029" t="s">
        <v>2322</v>
      </c>
      <c r="C163" s="2849" t="s">
        <v>1291</v>
      </c>
      <c r="D163" s="2485"/>
      <c r="E163" s="2485"/>
      <c r="F163" s="2485"/>
      <c r="G163" s="1030"/>
      <c r="H163" s="24"/>
      <c r="I163" s="24"/>
      <c r="J163" s="23"/>
      <c r="K163" s="50"/>
      <c r="O163" s="744"/>
      <c r="U163" s="1468"/>
    </row>
    <row r="164" spans="1:21" s="1483" customFormat="1" ht="15" customHeight="1" x14ac:dyDescent="0.25">
      <c r="A164" s="1081"/>
      <c r="B164" s="1255" t="s">
        <v>2323</v>
      </c>
      <c r="C164" s="2848" t="s">
        <v>1292</v>
      </c>
      <c r="D164" s="2484"/>
      <c r="E164" s="2484"/>
      <c r="F164" s="2484"/>
      <c r="G164" s="1031"/>
      <c r="H164" s="29"/>
      <c r="I164" s="29"/>
      <c r="J164" s="34"/>
      <c r="K164" s="167"/>
      <c r="O164" s="744"/>
      <c r="U164" s="1468"/>
    </row>
    <row r="165" spans="1:21" s="1483" customFormat="1" ht="15" customHeight="1" x14ac:dyDescent="0.25">
      <c r="A165" s="1085"/>
      <c r="B165" s="381"/>
      <c r="C165" s="381"/>
      <c r="D165" s="381"/>
      <c r="E165" s="381"/>
      <c r="F165" s="381"/>
      <c r="G165" s="381"/>
      <c r="H165" s="381"/>
      <c r="I165" s="381"/>
      <c r="J165" s="381"/>
      <c r="K165" s="381"/>
      <c r="L165" s="381"/>
      <c r="M165" s="381"/>
      <c r="N165" s="381"/>
      <c r="O165" s="381"/>
      <c r="U165" s="1468"/>
    </row>
    <row r="166" spans="1:21" s="2477" customFormat="1" ht="45" customHeight="1" x14ac:dyDescent="0.25">
      <c r="A166" s="2428" t="s">
        <v>2472</v>
      </c>
      <c r="B166" s="2429"/>
      <c r="C166" s="2427"/>
      <c r="D166" s="2427"/>
      <c r="E166" s="2427"/>
      <c r="F166" s="2427"/>
      <c r="G166" s="2427"/>
      <c r="H166" s="2427"/>
      <c r="I166" s="2427"/>
      <c r="J166" s="2427"/>
      <c r="K166" s="2427"/>
      <c r="L166" s="2427"/>
      <c r="M166" s="2427"/>
      <c r="N166" s="2427"/>
      <c r="O166" s="2427"/>
      <c r="U166" s="2478"/>
    </row>
    <row r="167" spans="1:21" s="1483" customFormat="1" ht="15" hidden="1" customHeight="1" x14ac:dyDescent="0.25">
      <c r="A167" s="1081"/>
      <c r="B167" s="2864"/>
      <c r="C167" s="2866"/>
      <c r="D167" s="2482"/>
      <c r="E167" s="2482"/>
      <c r="F167" s="2482"/>
      <c r="G167" s="1914"/>
      <c r="H167" s="1914"/>
      <c r="O167" s="744"/>
      <c r="U167" s="1468"/>
    </row>
    <row r="168" spans="1:21" s="1483" customFormat="1" ht="15" hidden="1" customHeight="1" x14ac:dyDescent="0.25">
      <c r="A168" s="1081"/>
      <c r="B168" s="1807"/>
      <c r="C168" s="604"/>
      <c r="D168" s="2483"/>
      <c r="E168" s="2483"/>
      <c r="F168" s="2483"/>
      <c r="G168" s="921"/>
      <c r="H168" s="921"/>
      <c r="O168" s="744"/>
      <c r="U168" s="1468"/>
    </row>
    <row r="169" spans="1:21" s="1483" customFormat="1" ht="15" hidden="1" customHeight="1" x14ac:dyDescent="0.25">
      <c r="A169" s="1081"/>
      <c r="B169" s="2863"/>
      <c r="C169" s="604"/>
      <c r="D169" s="2483"/>
      <c r="E169" s="2483"/>
      <c r="F169" s="2483"/>
      <c r="G169" s="921"/>
      <c r="H169" s="2868"/>
      <c r="O169" s="744"/>
      <c r="U169" s="1468"/>
    </row>
    <row r="170" spans="1:21" s="1483" customFormat="1" ht="15" hidden="1" customHeight="1" x14ac:dyDescent="0.25">
      <c r="A170" s="1081"/>
      <c r="B170" s="2863"/>
      <c r="C170" s="604"/>
      <c r="D170" s="2483"/>
      <c r="E170" s="2483"/>
      <c r="F170" s="2483"/>
      <c r="G170" s="921"/>
      <c r="H170" s="2869"/>
      <c r="O170" s="744"/>
      <c r="U170" s="1468"/>
    </row>
    <row r="171" spans="1:21" s="1483" customFormat="1" ht="15" hidden="1" customHeight="1" x14ac:dyDescent="0.25">
      <c r="A171" s="1081"/>
      <c r="B171" s="2865"/>
      <c r="C171" s="2867"/>
      <c r="D171" s="2484"/>
      <c r="E171" s="2484"/>
      <c r="F171" s="2484"/>
      <c r="G171" s="562"/>
      <c r="H171" s="2870"/>
      <c r="O171" s="744"/>
      <c r="U171" s="1468"/>
    </row>
    <row r="172" spans="1:21" s="1285" customFormat="1" ht="15" customHeight="1" x14ac:dyDescent="0.25">
      <c r="A172" s="1702"/>
      <c r="B172" s="1307"/>
      <c r="C172" s="1307"/>
      <c r="D172" s="1307"/>
      <c r="E172" s="1307"/>
      <c r="F172" s="1307"/>
      <c r="G172" s="1307"/>
      <c r="H172" s="1307"/>
      <c r="I172" s="1307"/>
      <c r="J172" s="1701"/>
      <c r="K172" s="1701"/>
      <c r="L172" s="1701"/>
      <c r="M172" s="1701"/>
      <c r="N172" s="1703"/>
      <c r="O172" s="1307"/>
      <c r="U172" s="2460"/>
    </row>
    <row r="173" spans="1:21" s="2401" customFormat="1" ht="50.25" customHeight="1" x14ac:dyDescent="0.25">
      <c r="A173" s="1087" t="s">
        <v>2446</v>
      </c>
      <c r="B173" s="2476"/>
      <c r="C173" s="381"/>
      <c r="D173" s="381"/>
      <c r="E173" s="381"/>
      <c r="F173" s="381"/>
      <c r="G173" s="381"/>
      <c r="H173" s="381"/>
      <c r="I173" s="381"/>
      <c r="J173" s="1483"/>
      <c r="K173" s="1483"/>
      <c r="M173" s="2457"/>
      <c r="N173" s="2457"/>
      <c r="O173" s="2457"/>
      <c r="U173" s="2479"/>
    </row>
    <row r="174" spans="1:21" s="1483" customFormat="1" ht="90" customHeight="1" x14ac:dyDescent="0.25">
      <c r="A174" s="1390"/>
      <c r="B174" s="1924"/>
      <c r="C174" s="2453"/>
      <c r="D174" s="1942" t="s">
        <v>1959</v>
      </c>
      <c r="E174" s="2382" t="s">
        <v>1197</v>
      </c>
      <c r="F174" s="2381" t="s">
        <v>1960</v>
      </c>
      <c r="G174" s="2381" t="s">
        <v>1961</v>
      </c>
      <c r="H174" s="2381" t="s">
        <v>1198</v>
      </c>
      <c r="I174" s="1720" t="s">
        <v>1694</v>
      </c>
      <c r="J174" s="3174" t="s">
        <v>1644</v>
      </c>
      <c r="K174" s="3087"/>
      <c r="L174" s="3086" t="str">
        <f>"Please specify where you selected 'other frequency' in column "&amp; LEFT(ADDRESS(ROW(J174),COLUMN(J174),4),1)</f>
        <v>Please specify where you selected 'other frequency' in column J</v>
      </c>
      <c r="M174" s="3093"/>
      <c r="N174" s="3086" t="s">
        <v>1645</v>
      </c>
      <c r="O174" s="3093"/>
      <c r="P174" s="3086" t="str">
        <f>"Please specify where you selected 'other frequency' in column "&amp; LEFT(ADDRESS(ROW(N174),COLUMN(N174),4),1)</f>
        <v>Please specify where you selected 'other frequency' in column N</v>
      </c>
      <c r="Q174" s="3093"/>
      <c r="R174" s="3086" t="s">
        <v>1646</v>
      </c>
      <c r="S174" s="3087"/>
      <c r="T174" s="3087"/>
      <c r="U174" s="1468"/>
    </row>
    <row r="175" spans="1:21" s="293" customFormat="1" ht="30" customHeight="1" x14ac:dyDescent="0.25">
      <c r="A175" s="1081"/>
      <c r="B175" s="588"/>
      <c r="C175" s="2850" t="s">
        <v>76</v>
      </c>
      <c r="D175" s="1243"/>
      <c r="E175" s="1243"/>
      <c r="F175" s="70"/>
      <c r="G175" s="70"/>
      <c r="H175" s="1244"/>
      <c r="I175" s="2459"/>
      <c r="J175" s="3189"/>
      <c r="K175" s="3190"/>
      <c r="L175" s="3191"/>
      <c r="M175" s="3192"/>
      <c r="N175" s="3189"/>
      <c r="O175" s="3190"/>
      <c r="P175" s="3191"/>
      <c r="Q175" s="3192"/>
      <c r="R175" s="3191"/>
      <c r="S175" s="3232"/>
      <c r="T175" s="3232"/>
      <c r="U175" s="2216"/>
    </row>
    <row r="176" spans="1:21" s="293" customFormat="1" ht="30" customHeight="1" x14ac:dyDescent="0.25">
      <c r="A176" s="1081"/>
      <c r="B176" s="588"/>
      <c r="C176" s="2415" t="s">
        <v>2311</v>
      </c>
      <c r="D176" s="1245"/>
      <c r="E176" s="1245"/>
      <c r="F176" s="68"/>
      <c r="G176" s="70"/>
      <c r="H176" s="1244"/>
      <c r="I176" s="1259"/>
      <c r="J176" s="3187"/>
      <c r="K176" s="3188"/>
      <c r="L176" s="3183"/>
      <c r="M176" s="3184"/>
      <c r="N176" s="3187"/>
      <c r="O176" s="3188"/>
      <c r="P176" s="3183"/>
      <c r="Q176" s="3184"/>
      <c r="R176" s="3183"/>
      <c r="S176" s="3226"/>
      <c r="T176" s="3226"/>
      <c r="U176" s="2216"/>
    </row>
    <row r="177" spans="1:21" s="293" customFormat="1" ht="30" customHeight="1" x14ac:dyDescent="0.25">
      <c r="A177" s="1081"/>
      <c r="B177" s="588"/>
      <c r="C177" s="2415" t="s">
        <v>1276</v>
      </c>
      <c r="D177" s="1245"/>
      <c r="E177" s="1245"/>
      <c r="F177" s="68"/>
      <c r="G177" s="68"/>
      <c r="H177" s="1244"/>
      <c r="I177" s="1259"/>
      <c r="J177" s="3187"/>
      <c r="K177" s="3188"/>
      <c r="L177" s="3183"/>
      <c r="M177" s="3184"/>
      <c r="N177" s="3187"/>
      <c r="O177" s="3188"/>
      <c r="P177" s="3183"/>
      <c r="Q177" s="3184"/>
      <c r="R177" s="3183"/>
      <c r="S177" s="3226"/>
      <c r="T177" s="3226"/>
      <c r="U177" s="2216"/>
    </row>
    <row r="178" spans="1:21" s="293" customFormat="1" ht="30" customHeight="1" x14ac:dyDescent="0.25">
      <c r="A178" s="1081"/>
      <c r="B178" s="588"/>
      <c r="C178" s="2416" t="s">
        <v>1652</v>
      </c>
      <c r="D178" s="1243"/>
      <c r="E178" s="1243"/>
      <c r="F178" s="70"/>
      <c r="G178" s="70"/>
      <c r="H178" s="1244"/>
      <c r="I178" s="1259"/>
      <c r="J178" s="3187"/>
      <c r="K178" s="3188"/>
      <c r="L178" s="3183"/>
      <c r="M178" s="3184"/>
      <c r="N178" s="3187"/>
      <c r="O178" s="3188"/>
      <c r="P178" s="3183"/>
      <c r="Q178" s="3184"/>
      <c r="R178" s="3183"/>
      <c r="S178" s="3226"/>
      <c r="T178" s="3226"/>
      <c r="U178" s="2216"/>
    </row>
    <row r="179" spans="1:21" s="293" customFormat="1" ht="30" customHeight="1" x14ac:dyDescent="0.25">
      <c r="A179" s="1081"/>
      <c r="B179" s="588"/>
      <c r="C179" s="2417" t="s">
        <v>1647</v>
      </c>
      <c r="D179" s="1245"/>
      <c r="E179" s="1245"/>
      <c r="F179" s="68"/>
      <c r="G179" s="70"/>
      <c r="H179" s="1244"/>
      <c r="I179" s="1259"/>
      <c r="J179" s="3187"/>
      <c r="K179" s="3188"/>
      <c r="L179" s="3183"/>
      <c r="M179" s="3184"/>
      <c r="N179" s="3187"/>
      <c r="O179" s="3188"/>
      <c r="P179" s="3183"/>
      <c r="Q179" s="3184"/>
      <c r="R179" s="3183"/>
      <c r="S179" s="3226"/>
      <c r="T179" s="3226"/>
      <c r="U179" s="2216"/>
    </row>
    <row r="180" spans="1:21" s="293" customFormat="1" ht="30" customHeight="1" x14ac:dyDescent="0.25">
      <c r="A180" s="1081"/>
      <c r="B180" s="52"/>
      <c r="C180" s="2418" t="s">
        <v>1962</v>
      </c>
      <c r="D180" s="1256"/>
      <c r="E180" s="1256"/>
      <c r="F180" s="69"/>
      <c r="G180" s="69"/>
      <c r="H180" s="1704"/>
      <c r="I180" s="1260"/>
      <c r="J180" s="3233"/>
      <c r="K180" s="3234"/>
      <c r="L180" s="3185"/>
      <c r="M180" s="3186"/>
      <c r="N180" s="3233"/>
      <c r="O180" s="3234"/>
      <c r="P180" s="3185"/>
      <c r="Q180" s="3186"/>
      <c r="R180" s="3185"/>
      <c r="S180" s="3227"/>
      <c r="T180" s="3227"/>
      <c r="U180" s="2216"/>
    </row>
    <row r="181" spans="1:21" s="1286" customFormat="1" ht="15" customHeight="1" x14ac:dyDescent="0.25">
      <c r="A181" s="1702"/>
      <c r="B181" s="1307"/>
      <c r="C181" s="1307"/>
      <c r="D181" s="1307"/>
      <c r="E181" s="1307"/>
      <c r="F181" s="1307"/>
      <c r="G181" s="1307"/>
      <c r="H181" s="1307"/>
      <c r="I181" s="1307"/>
      <c r="J181" s="1307"/>
      <c r="K181" s="1307"/>
      <c r="L181" s="1307"/>
      <c r="M181" s="1307"/>
      <c r="N181" s="1307"/>
      <c r="O181" s="1307"/>
      <c r="U181" s="2581"/>
    </row>
    <row r="182" spans="1:21" s="401" customFormat="1" ht="45" customHeight="1" x14ac:dyDescent="0.25">
      <c r="A182" s="1724" t="s">
        <v>2445</v>
      </c>
      <c r="B182" s="213"/>
      <c r="U182" s="1476"/>
    </row>
    <row r="183" spans="1:21" s="401" customFormat="1" ht="45" customHeight="1" x14ac:dyDescent="0.25">
      <c r="A183" s="1724" t="s">
        <v>902</v>
      </c>
      <c r="B183" s="213"/>
      <c r="U183" s="1476"/>
    </row>
    <row r="184" spans="1:21" s="401" customFormat="1" ht="45" customHeight="1" x14ac:dyDescent="0.25">
      <c r="A184" s="1724"/>
      <c r="B184" s="3195" t="s">
        <v>1200</v>
      </c>
      <c r="C184" s="3195"/>
      <c r="D184" s="3197" t="s">
        <v>1199</v>
      </c>
      <c r="E184" s="3213" t="s">
        <v>880</v>
      </c>
      <c r="F184" s="3209" t="s">
        <v>881</v>
      </c>
      <c r="G184" s="3209"/>
      <c r="H184" s="3209"/>
      <c r="I184" s="3209" t="s">
        <v>1201</v>
      </c>
      <c r="J184" s="3209"/>
      <c r="K184" s="3209"/>
      <c r="L184" s="3086" t="s">
        <v>1258</v>
      </c>
      <c r="M184" s="3087"/>
      <c r="N184" s="3093"/>
      <c r="O184" s="3211" t="s">
        <v>903</v>
      </c>
      <c r="P184" s="3211" t="s">
        <v>1261</v>
      </c>
      <c r="Q184" s="3211" t="s">
        <v>1262</v>
      </c>
      <c r="R184" s="3211" t="s">
        <v>1263</v>
      </c>
      <c r="S184" s="3211" t="s">
        <v>1264</v>
      </c>
      <c r="T184" s="3211" t="s">
        <v>1265</v>
      </c>
      <c r="U184" s="1476"/>
    </row>
    <row r="185" spans="1:21" s="1434" customFormat="1" ht="60" customHeight="1" x14ac:dyDescent="0.25">
      <c r="A185" s="1541"/>
      <c r="B185" s="3196"/>
      <c r="C185" s="3196"/>
      <c r="D185" s="3198"/>
      <c r="E185" s="3214"/>
      <c r="F185" s="2389" t="s">
        <v>882</v>
      </c>
      <c r="G185" s="2389" t="s">
        <v>883</v>
      </c>
      <c r="H185" s="2389" t="s">
        <v>884</v>
      </c>
      <c r="I185" s="2389" t="s">
        <v>885</v>
      </c>
      <c r="J185" s="2389" t="s">
        <v>886</v>
      </c>
      <c r="K185" s="2389" t="s">
        <v>887</v>
      </c>
      <c r="L185" s="2386" t="s">
        <v>1259</v>
      </c>
      <c r="M185" s="2386" t="s">
        <v>1260</v>
      </c>
      <c r="N185" s="2386" t="s">
        <v>888</v>
      </c>
      <c r="O185" s="3212"/>
      <c r="P185" s="3212"/>
      <c r="Q185" s="3212"/>
      <c r="R185" s="3212"/>
      <c r="S185" s="3212"/>
      <c r="T185" s="3212"/>
      <c r="U185" s="1540"/>
    </row>
    <row r="186" spans="1:21" s="549" customFormat="1" ht="15" customHeight="1" x14ac:dyDescent="0.25">
      <c r="A186" s="1541"/>
      <c r="B186" s="3200" t="s">
        <v>1202</v>
      </c>
      <c r="C186" s="3200"/>
      <c r="D186" s="2462"/>
      <c r="E186" s="2463"/>
      <c r="F186" s="2463"/>
      <c r="G186" s="2463"/>
      <c r="H186" s="2463"/>
      <c r="I186" s="2463"/>
      <c r="J186" s="2463"/>
      <c r="K186" s="2463"/>
      <c r="L186" s="2463"/>
      <c r="M186" s="2463"/>
      <c r="N186" s="2463"/>
      <c r="O186" s="2464"/>
      <c r="P186" s="2465"/>
      <c r="Q186" s="2465"/>
      <c r="R186" s="2463"/>
      <c r="S186" s="2463"/>
      <c r="T186" s="2466"/>
      <c r="U186" s="2130"/>
    </row>
    <row r="187" spans="1:21" s="549" customFormat="1" ht="15" customHeight="1" x14ac:dyDescent="0.25">
      <c r="A187" s="1541"/>
      <c r="B187" s="3193" t="s">
        <v>1203</v>
      </c>
      <c r="C187" s="3193"/>
      <c r="D187" s="543"/>
      <c r="E187" s="542"/>
      <c r="F187" s="542"/>
      <c r="G187" s="542"/>
      <c r="H187" s="542"/>
      <c r="I187" s="542"/>
      <c r="J187" s="542"/>
      <c r="K187" s="542"/>
      <c r="L187" s="542"/>
      <c r="M187" s="542"/>
      <c r="N187" s="542"/>
      <c r="O187" s="586"/>
      <c r="P187" s="1040"/>
      <c r="Q187" s="1040"/>
      <c r="R187" s="542"/>
      <c r="S187" s="542"/>
      <c r="T187" s="1020"/>
      <c r="U187" s="2130"/>
    </row>
    <row r="188" spans="1:21" s="549" customFormat="1" ht="15" customHeight="1" x14ac:dyDescent="0.25">
      <c r="A188" s="1541"/>
      <c r="B188" s="3194" t="s">
        <v>1204</v>
      </c>
      <c r="C188" s="3194"/>
      <c r="D188" s="543"/>
      <c r="E188" s="542"/>
      <c r="F188" s="542"/>
      <c r="G188" s="542"/>
      <c r="H188" s="542"/>
      <c r="I188" s="542"/>
      <c r="J188" s="542"/>
      <c r="K188" s="542"/>
      <c r="L188" s="542"/>
      <c r="M188" s="542"/>
      <c r="N188" s="542"/>
      <c r="O188" s="586"/>
      <c r="P188" s="1040"/>
      <c r="Q188" s="1040"/>
      <c r="R188" s="542"/>
      <c r="S188" s="542"/>
      <c r="T188" s="1020"/>
      <c r="U188" s="2130"/>
    </row>
    <row r="189" spans="1:21" s="565" customFormat="1" ht="15" customHeight="1" x14ac:dyDescent="0.25">
      <c r="A189" s="1541"/>
      <c r="B189" s="3194" t="s">
        <v>1205</v>
      </c>
      <c r="C189" s="3194"/>
      <c r="D189" s="543"/>
      <c r="E189" s="542"/>
      <c r="F189" s="542"/>
      <c r="G189" s="542"/>
      <c r="H189" s="542"/>
      <c r="I189" s="542"/>
      <c r="J189" s="542"/>
      <c r="K189" s="542"/>
      <c r="L189" s="542"/>
      <c r="M189" s="542"/>
      <c r="N189" s="542"/>
      <c r="O189" s="586"/>
      <c r="P189" s="1040"/>
      <c r="Q189" s="1040"/>
      <c r="R189" s="542"/>
      <c r="S189" s="542"/>
      <c r="T189" s="1020"/>
      <c r="U189" s="1540"/>
    </row>
    <row r="190" spans="1:21" s="565" customFormat="1" ht="15" customHeight="1" x14ac:dyDescent="0.25">
      <c r="A190" s="1541"/>
      <c r="B190" s="3194" t="s">
        <v>1206</v>
      </c>
      <c r="C190" s="3194"/>
      <c r="D190" s="543"/>
      <c r="E190" s="542"/>
      <c r="F190" s="542"/>
      <c r="G190" s="542"/>
      <c r="H190" s="542"/>
      <c r="I190" s="542"/>
      <c r="J190" s="542"/>
      <c r="K190" s="542"/>
      <c r="L190" s="542"/>
      <c r="M190" s="542"/>
      <c r="N190" s="542"/>
      <c r="O190" s="586"/>
      <c r="P190" s="1040"/>
      <c r="Q190" s="1040"/>
      <c r="R190" s="542"/>
      <c r="S190" s="542"/>
      <c r="T190" s="1020"/>
      <c r="U190" s="1540"/>
    </row>
    <row r="191" spans="1:21" s="565" customFormat="1" ht="15" customHeight="1" x14ac:dyDescent="0.25">
      <c r="A191" s="1541"/>
      <c r="B191" s="3194" t="s">
        <v>1207</v>
      </c>
      <c r="C191" s="3194"/>
      <c r="D191" s="543"/>
      <c r="E191" s="542"/>
      <c r="F191" s="542"/>
      <c r="G191" s="542"/>
      <c r="H191" s="542"/>
      <c r="I191" s="542"/>
      <c r="J191" s="542"/>
      <c r="K191" s="542"/>
      <c r="L191" s="542"/>
      <c r="M191" s="542"/>
      <c r="N191" s="542"/>
      <c r="O191" s="586"/>
      <c r="P191" s="1040"/>
      <c r="Q191" s="1040"/>
      <c r="R191" s="542"/>
      <c r="S191" s="542"/>
      <c r="T191" s="1020"/>
      <c r="U191" s="1540"/>
    </row>
    <row r="192" spans="1:21" s="565" customFormat="1" ht="15" customHeight="1" x14ac:dyDescent="0.25">
      <c r="A192" s="1541"/>
      <c r="B192" s="3199" t="s">
        <v>1208</v>
      </c>
      <c r="C192" s="3199"/>
      <c r="D192" s="1894"/>
      <c r="E192" s="1016"/>
      <c r="F192" s="1016"/>
      <c r="G192" s="1016"/>
      <c r="H192" s="1016"/>
      <c r="I192" s="1016"/>
      <c r="J192" s="1016"/>
      <c r="K192" s="1016"/>
      <c r="L192" s="1016"/>
      <c r="M192" s="1016"/>
      <c r="N192" s="1016"/>
      <c r="O192" s="1017"/>
      <c r="P192" s="1019"/>
      <c r="Q192" s="1019"/>
      <c r="R192" s="1016"/>
      <c r="S192" s="1016"/>
      <c r="T192" s="418"/>
      <c r="U192" s="1540"/>
    </row>
    <row r="193" spans="1:21" s="565" customFormat="1" ht="15" customHeight="1" x14ac:dyDescent="0.25">
      <c r="A193" s="1541"/>
      <c r="B193" s="3193" t="s">
        <v>1209</v>
      </c>
      <c r="C193" s="3193"/>
      <c r="D193" s="2462"/>
      <c r="E193" s="2463"/>
      <c r="F193" s="2463"/>
      <c r="G193" s="2463"/>
      <c r="H193" s="2463"/>
      <c r="I193" s="2463"/>
      <c r="J193" s="2463"/>
      <c r="K193" s="2463"/>
      <c r="L193" s="2463"/>
      <c r="M193" s="2463"/>
      <c r="N193" s="2463"/>
      <c r="O193" s="2464"/>
      <c r="P193" s="2465"/>
      <c r="Q193" s="2465"/>
      <c r="R193" s="2463"/>
      <c r="S193" s="2463"/>
      <c r="T193" s="2466"/>
      <c r="U193" s="1540"/>
    </row>
    <row r="194" spans="1:21" s="565" customFormat="1" ht="15" customHeight="1" x14ac:dyDescent="0.25">
      <c r="A194" s="1541"/>
      <c r="B194" s="3194" t="s">
        <v>1210</v>
      </c>
      <c r="C194" s="3194"/>
      <c r="D194" s="543"/>
      <c r="E194" s="542"/>
      <c r="F194" s="542"/>
      <c r="G194" s="542"/>
      <c r="H194" s="542"/>
      <c r="I194" s="542"/>
      <c r="J194" s="542"/>
      <c r="K194" s="542"/>
      <c r="L194" s="542"/>
      <c r="M194" s="542"/>
      <c r="N194" s="542"/>
      <c r="O194" s="586"/>
      <c r="P194" s="1040"/>
      <c r="Q194" s="1040"/>
      <c r="R194" s="542"/>
      <c r="S194" s="542"/>
      <c r="T194" s="1020"/>
      <c r="U194" s="1540"/>
    </row>
    <row r="195" spans="1:21" s="565" customFormat="1" ht="15" customHeight="1" x14ac:dyDescent="0.25">
      <c r="A195" s="1541"/>
      <c r="B195" s="3194" t="s">
        <v>1211</v>
      </c>
      <c r="C195" s="3194"/>
      <c r="D195" s="543"/>
      <c r="E195" s="542"/>
      <c r="F195" s="542"/>
      <c r="G195" s="542"/>
      <c r="H195" s="542"/>
      <c r="I195" s="542"/>
      <c r="J195" s="542"/>
      <c r="K195" s="542"/>
      <c r="L195" s="542"/>
      <c r="M195" s="542"/>
      <c r="N195" s="542"/>
      <c r="O195" s="586"/>
      <c r="P195" s="1040"/>
      <c r="Q195" s="1040"/>
      <c r="R195" s="542"/>
      <c r="S195" s="542"/>
      <c r="T195" s="1020"/>
      <c r="U195" s="1540"/>
    </row>
    <row r="196" spans="1:21" s="565" customFormat="1" ht="15" customHeight="1" x14ac:dyDescent="0.25">
      <c r="A196" s="1541"/>
      <c r="B196" s="3194" t="s">
        <v>1212</v>
      </c>
      <c r="C196" s="3194"/>
      <c r="D196" s="543"/>
      <c r="E196" s="542"/>
      <c r="F196" s="542"/>
      <c r="G196" s="542"/>
      <c r="H196" s="542"/>
      <c r="I196" s="542"/>
      <c r="J196" s="542"/>
      <c r="K196" s="542"/>
      <c r="L196" s="542"/>
      <c r="M196" s="542"/>
      <c r="N196" s="542"/>
      <c r="O196" s="586"/>
      <c r="P196" s="1040"/>
      <c r="Q196" s="1040"/>
      <c r="R196" s="542"/>
      <c r="S196" s="542"/>
      <c r="T196" s="1020"/>
      <c r="U196" s="1540"/>
    </row>
    <row r="197" spans="1:21" s="565" customFormat="1" ht="15" customHeight="1" x14ac:dyDescent="0.25">
      <c r="A197" s="1541"/>
      <c r="B197" s="3194" t="s">
        <v>1213</v>
      </c>
      <c r="C197" s="3194"/>
      <c r="D197" s="543"/>
      <c r="E197" s="542"/>
      <c r="F197" s="542"/>
      <c r="G197" s="542"/>
      <c r="H197" s="542"/>
      <c r="I197" s="542"/>
      <c r="J197" s="542"/>
      <c r="K197" s="542"/>
      <c r="L197" s="542"/>
      <c r="M197" s="542"/>
      <c r="N197" s="542"/>
      <c r="O197" s="586"/>
      <c r="P197" s="1040"/>
      <c r="Q197" s="1040"/>
      <c r="R197" s="542"/>
      <c r="S197" s="542"/>
      <c r="T197" s="1020"/>
      <c r="U197" s="1540"/>
    </row>
    <row r="198" spans="1:21" s="565" customFormat="1" ht="15" customHeight="1" x14ac:dyDescent="0.25">
      <c r="A198" s="1541"/>
      <c r="B198" s="3194" t="s">
        <v>1214</v>
      </c>
      <c r="C198" s="3194"/>
      <c r="D198" s="543"/>
      <c r="E198" s="542"/>
      <c r="F198" s="542"/>
      <c r="G198" s="542"/>
      <c r="H198" s="542"/>
      <c r="I198" s="542"/>
      <c r="J198" s="542"/>
      <c r="K198" s="542"/>
      <c r="L198" s="542"/>
      <c r="M198" s="542"/>
      <c r="N198" s="542"/>
      <c r="O198" s="586"/>
      <c r="P198" s="1040"/>
      <c r="Q198" s="1040"/>
      <c r="R198" s="542"/>
      <c r="S198" s="542"/>
      <c r="T198" s="1020"/>
      <c r="U198" s="1540"/>
    </row>
    <row r="199" spans="1:21" s="565" customFormat="1" ht="15" customHeight="1" x14ac:dyDescent="0.25">
      <c r="A199" s="1541"/>
      <c r="B199" s="3208" t="s">
        <v>1215</v>
      </c>
      <c r="C199" s="3208"/>
      <c r="D199" s="1894"/>
      <c r="E199" s="1016"/>
      <c r="F199" s="1016"/>
      <c r="G199" s="1016"/>
      <c r="H199" s="1016"/>
      <c r="I199" s="1016"/>
      <c r="J199" s="1016"/>
      <c r="K199" s="1016"/>
      <c r="L199" s="1016"/>
      <c r="M199" s="1016"/>
      <c r="N199" s="1016"/>
      <c r="O199" s="1017"/>
      <c r="P199" s="1019"/>
      <c r="Q199" s="1019"/>
      <c r="R199" s="1016"/>
      <c r="S199" s="1016"/>
      <c r="T199" s="418"/>
      <c r="U199" s="1540"/>
    </row>
    <row r="200" spans="1:21" s="565" customFormat="1" ht="15" customHeight="1" x14ac:dyDescent="0.25">
      <c r="A200" s="1541"/>
      <c r="B200" s="3200" t="s">
        <v>1216</v>
      </c>
      <c r="C200" s="3200"/>
      <c r="D200" s="2462"/>
      <c r="E200" s="2463"/>
      <c r="F200" s="2463"/>
      <c r="G200" s="2463"/>
      <c r="H200" s="2463"/>
      <c r="I200" s="2463"/>
      <c r="J200" s="2463"/>
      <c r="K200" s="2463"/>
      <c r="L200" s="2463"/>
      <c r="M200" s="2463"/>
      <c r="N200" s="2463"/>
      <c r="O200" s="2464"/>
      <c r="P200" s="2465"/>
      <c r="Q200" s="2465"/>
      <c r="R200" s="2463"/>
      <c r="S200" s="2463"/>
      <c r="T200" s="2466"/>
      <c r="U200" s="1540"/>
    </row>
    <row r="201" spans="1:21" s="565" customFormat="1" ht="15" customHeight="1" x14ac:dyDescent="0.25">
      <c r="A201" s="1541"/>
      <c r="B201" s="3194" t="s">
        <v>1217</v>
      </c>
      <c r="C201" s="3194"/>
      <c r="D201" s="543"/>
      <c r="E201" s="542"/>
      <c r="F201" s="542"/>
      <c r="G201" s="542"/>
      <c r="H201" s="542"/>
      <c r="I201" s="542"/>
      <c r="J201" s="542"/>
      <c r="K201" s="542"/>
      <c r="L201" s="542"/>
      <c r="M201" s="542"/>
      <c r="N201" s="542"/>
      <c r="O201" s="586"/>
      <c r="P201" s="1040"/>
      <c r="Q201" s="1040"/>
      <c r="R201" s="542"/>
      <c r="S201" s="542"/>
      <c r="T201" s="1020"/>
      <c r="U201" s="1540"/>
    </row>
    <row r="202" spans="1:21" s="565" customFormat="1" ht="15" customHeight="1" x14ac:dyDescent="0.25">
      <c r="A202" s="1541"/>
      <c r="B202" s="3194" t="s">
        <v>1218</v>
      </c>
      <c r="C202" s="3194"/>
      <c r="D202" s="543"/>
      <c r="E202" s="542"/>
      <c r="F202" s="542"/>
      <c r="G202" s="542"/>
      <c r="H202" s="542"/>
      <c r="I202" s="542"/>
      <c r="J202" s="542"/>
      <c r="K202" s="542"/>
      <c r="L202" s="542"/>
      <c r="M202" s="542"/>
      <c r="N202" s="542"/>
      <c r="O202" s="586"/>
      <c r="P202" s="1040"/>
      <c r="Q202" s="1040"/>
      <c r="R202" s="542"/>
      <c r="S202" s="542"/>
      <c r="T202" s="1020"/>
      <c r="U202" s="1540"/>
    </row>
    <row r="203" spans="1:21" s="565" customFormat="1" ht="15" customHeight="1" x14ac:dyDescent="0.25">
      <c r="A203" s="1541"/>
      <c r="B203" s="3194" t="s">
        <v>1219</v>
      </c>
      <c r="C203" s="3194"/>
      <c r="D203" s="543"/>
      <c r="E203" s="542"/>
      <c r="F203" s="542"/>
      <c r="G203" s="542"/>
      <c r="H203" s="542"/>
      <c r="I203" s="542"/>
      <c r="J203" s="542"/>
      <c r="K203" s="542"/>
      <c r="L203" s="542"/>
      <c r="M203" s="542"/>
      <c r="N203" s="542"/>
      <c r="O203" s="586"/>
      <c r="P203" s="1040"/>
      <c r="Q203" s="1040"/>
      <c r="R203" s="542"/>
      <c r="S203" s="542"/>
      <c r="T203" s="1020"/>
      <c r="U203" s="1540"/>
    </row>
    <row r="204" spans="1:21" s="565" customFormat="1" ht="15" customHeight="1" x14ac:dyDescent="0.25">
      <c r="A204" s="1541"/>
      <c r="B204" s="3194" t="s">
        <v>1220</v>
      </c>
      <c r="C204" s="3194"/>
      <c r="D204" s="543"/>
      <c r="E204" s="542"/>
      <c r="F204" s="542"/>
      <c r="G204" s="542"/>
      <c r="H204" s="542"/>
      <c r="I204" s="542"/>
      <c r="J204" s="542"/>
      <c r="K204" s="542"/>
      <c r="L204" s="542"/>
      <c r="M204" s="542"/>
      <c r="N204" s="542"/>
      <c r="O204" s="586"/>
      <c r="P204" s="1040"/>
      <c r="Q204" s="1040"/>
      <c r="R204" s="542"/>
      <c r="S204" s="542"/>
      <c r="T204" s="1020"/>
      <c r="U204" s="1540"/>
    </row>
    <row r="205" spans="1:21" s="565" customFormat="1" ht="15" customHeight="1" x14ac:dyDescent="0.25">
      <c r="A205" s="1541"/>
      <c r="B205" s="3194" t="s">
        <v>1221</v>
      </c>
      <c r="C205" s="3194"/>
      <c r="D205" s="543"/>
      <c r="E205" s="542"/>
      <c r="F205" s="542"/>
      <c r="G205" s="542"/>
      <c r="H205" s="542"/>
      <c r="I205" s="542"/>
      <c r="J205" s="542"/>
      <c r="K205" s="542"/>
      <c r="L205" s="542"/>
      <c r="M205" s="542"/>
      <c r="N205" s="542"/>
      <c r="O205" s="586"/>
      <c r="P205" s="1040"/>
      <c r="Q205" s="1040"/>
      <c r="R205" s="542"/>
      <c r="S205" s="542"/>
      <c r="T205" s="1020"/>
      <c r="U205" s="1540"/>
    </row>
    <row r="206" spans="1:21" s="565" customFormat="1" ht="15" customHeight="1" x14ac:dyDescent="0.25">
      <c r="A206" s="1541"/>
      <c r="B206" s="3199" t="s">
        <v>1222</v>
      </c>
      <c r="C206" s="3199"/>
      <c r="D206" s="1894"/>
      <c r="E206" s="1016"/>
      <c r="F206" s="1016"/>
      <c r="G206" s="1016"/>
      <c r="H206" s="1016"/>
      <c r="I206" s="1016"/>
      <c r="J206" s="1016"/>
      <c r="K206" s="1016"/>
      <c r="L206" s="1016"/>
      <c r="M206" s="1016"/>
      <c r="N206" s="1016"/>
      <c r="O206" s="1017"/>
      <c r="P206" s="1019"/>
      <c r="Q206" s="1019"/>
      <c r="R206" s="1016"/>
      <c r="S206" s="1016"/>
      <c r="T206" s="418"/>
      <c r="U206" s="1540"/>
    </row>
    <row r="207" spans="1:21" s="565" customFormat="1" ht="15" customHeight="1" x14ac:dyDescent="0.25">
      <c r="A207" s="1541"/>
      <c r="B207" s="3193" t="s">
        <v>1223</v>
      </c>
      <c r="C207" s="3193"/>
      <c r="D207" s="2462"/>
      <c r="E207" s="2463"/>
      <c r="F207" s="2463"/>
      <c r="G207" s="2463"/>
      <c r="H207" s="2463"/>
      <c r="I207" s="2463"/>
      <c r="J207" s="2463"/>
      <c r="K207" s="2463"/>
      <c r="L207" s="2463"/>
      <c r="M207" s="2463"/>
      <c r="N207" s="2463"/>
      <c r="O207" s="2464"/>
      <c r="P207" s="2465"/>
      <c r="Q207" s="2465"/>
      <c r="R207" s="2463"/>
      <c r="S207" s="2463"/>
      <c r="T207" s="2466"/>
      <c r="U207" s="1540"/>
    </row>
    <row r="208" spans="1:21" s="565" customFormat="1" ht="15" customHeight="1" x14ac:dyDescent="0.25">
      <c r="A208" s="1541"/>
      <c r="B208" s="3194" t="s">
        <v>1224</v>
      </c>
      <c r="C208" s="3194"/>
      <c r="D208" s="543"/>
      <c r="E208" s="542"/>
      <c r="F208" s="542"/>
      <c r="G208" s="542"/>
      <c r="H208" s="542"/>
      <c r="I208" s="542"/>
      <c r="J208" s="542"/>
      <c r="K208" s="542"/>
      <c r="L208" s="542"/>
      <c r="M208" s="542"/>
      <c r="N208" s="542"/>
      <c r="O208" s="586"/>
      <c r="P208" s="1040"/>
      <c r="Q208" s="1040"/>
      <c r="R208" s="542"/>
      <c r="S208" s="542"/>
      <c r="T208" s="1020"/>
      <c r="U208" s="1540"/>
    </row>
    <row r="209" spans="1:21" s="565" customFormat="1" ht="15" customHeight="1" x14ac:dyDescent="0.25">
      <c r="A209" s="1541"/>
      <c r="B209" s="3194" t="s">
        <v>1225</v>
      </c>
      <c r="C209" s="3194"/>
      <c r="D209" s="543"/>
      <c r="E209" s="542"/>
      <c r="F209" s="542"/>
      <c r="G209" s="542"/>
      <c r="H209" s="542"/>
      <c r="I209" s="542"/>
      <c r="J209" s="542"/>
      <c r="K209" s="542"/>
      <c r="L209" s="542"/>
      <c r="M209" s="542"/>
      <c r="N209" s="542"/>
      <c r="O209" s="586"/>
      <c r="P209" s="1040"/>
      <c r="Q209" s="1040"/>
      <c r="R209" s="542"/>
      <c r="S209" s="542"/>
      <c r="T209" s="1020"/>
      <c r="U209" s="1540"/>
    </row>
    <row r="210" spans="1:21" s="565" customFormat="1" ht="15" customHeight="1" x14ac:dyDescent="0.25">
      <c r="A210" s="1541"/>
      <c r="B210" s="3194" t="s">
        <v>1226</v>
      </c>
      <c r="C210" s="3194"/>
      <c r="D210" s="543"/>
      <c r="E210" s="542"/>
      <c r="F210" s="542"/>
      <c r="G210" s="542"/>
      <c r="H210" s="542"/>
      <c r="I210" s="542"/>
      <c r="J210" s="542"/>
      <c r="K210" s="542"/>
      <c r="L210" s="542"/>
      <c r="M210" s="542"/>
      <c r="N210" s="542"/>
      <c r="O210" s="586"/>
      <c r="P210" s="1040"/>
      <c r="Q210" s="1040"/>
      <c r="R210" s="542"/>
      <c r="S210" s="542"/>
      <c r="T210" s="1020"/>
      <c r="U210" s="1540"/>
    </row>
    <row r="211" spans="1:21" s="565" customFormat="1" ht="15" customHeight="1" x14ac:dyDescent="0.25">
      <c r="A211" s="1541"/>
      <c r="B211" s="3194" t="s">
        <v>1227</v>
      </c>
      <c r="C211" s="3194"/>
      <c r="D211" s="543"/>
      <c r="E211" s="542"/>
      <c r="F211" s="542"/>
      <c r="G211" s="542"/>
      <c r="H211" s="542"/>
      <c r="I211" s="542"/>
      <c r="J211" s="542"/>
      <c r="K211" s="542"/>
      <c r="L211" s="542"/>
      <c r="M211" s="542"/>
      <c r="N211" s="542"/>
      <c r="O211" s="586"/>
      <c r="P211" s="1040"/>
      <c r="Q211" s="1040"/>
      <c r="R211" s="542"/>
      <c r="S211" s="542"/>
      <c r="T211" s="1020"/>
      <c r="U211" s="1540"/>
    </row>
    <row r="212" spans="1:21" s="565" customFormat="1" ht="15" customHeight="1" x14ac:dyDescent="0.25">
      <c r="A212" s="1541"/>
      <c r="B212" s="3194" t="s">
        <v>1228</v>
      </c>
      <c r="C212" s="3194"/>
      <c r="D212" s="543"/>
      <c r="E212" s="542"/>
      <c r="F212" s="542"/>
      <c r="G212" s="542"/>
      <c r="H212" s="542"/>
      <c r="I212" s="542"/>
      <c r="J212" s="542"/>
      <c r="K212" s="542"/>
      <c r="L212" s="542"/>
      <c r="M212" s="542"/>
      <c r="N212" s="542"/>
      <c r="O212" s="586"/>
      <c r="P212" s="1040"/>
      <c r="Q212" s="1040"/>
      <c r="R212" s="542"/>
      <c r="S212" s="542"/>
      <c r="T212" s="1020"/>
      <c r="U212" s="1540"/>
    </row>
    <row r="213" spans="1:21" s="565" customFormat="1" ht="15" customHeight="1" x14ac:dyDescent="0.25">
      <c r="A213" s="1541"/>
      <c r="B213" s="3208" t="s">
        <v>1229</v>
      </c>
      <c r="C213" s="3208"/>
      <c r="D213" s="1894"/>
      <c r="E213" s="1016"/>
      <c r="F213" s="1016"/>
      <c r="G213" s="1016"/>
      <c r="H213" s="1016"/>
      <c r="I213" s="1016"/>
      <c r="J213" s="1016"/>
      <c r="K213" s="1016"/>
      <c r="L213" s="1016"/>
      <c r="M213" s="1016"/>
      <c r="N213" s="1016"/>
      <c r="O213" s="1017"/>
      <c r="P213" s="1019"/>
      <c r="Q213" s="1019"/>
      <c r="R213" s="1016"/>
      <c r="S213" s="1016"/>
      <c r="T213" s="418"/>
      <c r="U213" s="1540"/>
    </row>
    <row r="214" spans="1:21" s="565" customFormat="1" ht="15" customHeight="1" x14ac:dyDescent="0.25">
      <c r="A214" s="1541"/>
      <c r="B214" s="3200" t="s">
        <v>1230</v>
      </c>
      <c r="C214" s="3200"/>
      <c r="D214" s="2462"/>
      <c r="E214" s="2463"/>
      <c r="F214" s="2463"/>
      <c r="G214" s="2463"/>
      <c r="H214" s="2463"/>
      <c r="I214" s="2463"/>
      <c r="J214" s="2463"/>
      <c r="K214" s="2463"/>
      <c r="L214" s="2463"/>
      <c r="M214" s="2463"/>
      <c r="N214" s="2463"/>
      <c r="O214" s="2464"/>
      <c r="P214" s="2465"/>
      <c r="Q214" s="2465"/>
      <c r="R214" s="2463"/>
      <c r="S214" s="2463"/>
      <c r="T214" s="2466"/>
      <c r="U214" s="1540"/>
    </row>
    <row r="215" spans="1:21" s="565" customFormat="1" ht="15" customHeight="1" x14ac:dyDescent="0.25">
      <c r="A215" s="1541"/>
      <c r="B215" s="3194" t="s">
        <v>1231</v>
      </c>
      <c r="C215" s="3194"/>
      <c r="D215" s="543"/>
      <c r="E215" s="542"/>
      <c r="F215" s="542"/>
      <c r="G215" s="542"/>
      <c r="H215" s="542"/>
      <c r="I215" s="542"/>
      <c r="J215" s="542"/>
      <c r="K215" s="542"/>
      <c r="L215" s="542"/>
      <c r="M215" s="542"/>
      <c r="N215" s="542"/>
      <c r="O215" s="586"/>
      <c r="P215" s="1040"/>
      <c r="Q215" s="1040"/>
      <c r="R215" s="542"/>
      <c r="S215" s="542"/>
      <c r="T215" s="1020"/>
      <c r="U215" s="1540"/>
    </row>
    <row r="216" spans="1:21" s="565" customFormat="1" ht="15" customHeight="1" x14ac:dyDescent="0.25">
      <c r="A216" s="1541"/>
      <c r="B216" s="3194" t="s">
        <v>1232</v>
      </c>
      <c r="C216" s="3194"/>
      <c r="D216" s="543"/>
      <c r="E216" s="542"/>
      <c r="F216" s="542"/>
      <c r="G216" s="542"/>
      <c r="H216" s="542"/>
      <c r="I216" s="542"/>
      <c r="J216" s="542"/>
      <c r="K216" s="542"/>
      <c r="L216" s="542"/>
      <c r="M216" s="542"/>
      <c r="N216" s="542"/>
      <c r="O216" s="586"/>
      <c r="P216" s="1040"/>
      <c r="Q216" s="1040"/>
      <c r="R216" s="542"/>
      <c r="S216" s="542"/>
      <c r="T216" s="1020"/>
      <c r="U216" s="1540"/>
    </row>
    <row r="217" spans="1:21" s="565" customFormat="1" ht="15" customHeight="1" x14ac:dyDescent="0.25">
      <c r="A217" s="1541"/>
      <c r="B217" s="3194" t="s">
        <v>1233</v>
      </c>
      <c r="C217" s="3194"/>
      <c r="D217" s="543"/>
      <c r="E217" s="542"/>
      <c r="F217" s="542"/>
      <c r="G217" s="542"/>
      <c r="H217" s="542"/>
      <c r="I217" s="542"/>
      <c r="J217" s="542"/>
      <c r="K217" s="542"/>
      <c r="L217" s="542"/>
      <c r="M217" s="542"/>
      <c r="N217" s="542"/>
      <c r="O217" s="586"/>
      <c r="P217" s="1040"/>
      <c r="Q217" s="1040"/>
      <c r="R217" s="542"/>
      <c r="S217" s="542"/>
      <c r="T217" s="1020"/>
      <c r="U217" s="1540"/>
    </row>
    <row r="218" spans="1:21" s="565" customFormat="1" ht="15" customHeight="1" x14ac:dyDescent="0.25">
      <c r="A218" s="1541"/>
      <c r="B218" s="3194" t="s">
        <v>1234</v>
      </c>
      <c r="C218" s="3194"/>
      <c r="D218" s="543"/>
      <c r="E218" s="542"/>
      <c r="F218" s="542"/>
      <c r="G218" s="542"/>
      <c r="H218" s="542"/>
      <c r="I218" s="542"/>
      <c r="J218" s="542"/>
      <c r="K218" s="542"/>
      <c r="L218" s="542"/>
      <c r="M218" s="542"/>
      <c r="N218" s="542"/>
      <c r="O218" s="586"/>
      <c r="P218" s="1040"/>
      <c r="Q218" s="1040"/>
      <c r="R218" s="542"/>
      <c r="S218" s="542"/>
      <c r="T218" s="1020"/>
      <c r="U218" s="1540"/>
    </row>
    <row r="219" spans="1:21" s="565" customFormat="1" ht="15" customHeight="1" x14ac:dyDescent="0.25">
      <c r="A219" s="1541"/>
      <c r="B219" s="3194" t="s">
        <v>1235</v>
      </c>
      <c r="C219" s="3194"/>
      <c r="D219" s="543"/>
      <c r="E219" s="542"/>
      <c r="F219" s="542"/>
      <c r="G219" s="542"/>
      <c r="H219" s="542"/>
      <c r="I219" s="542"/>
      <c r="J219" s="542"/>
      <c r="K219" s="542"/>
      <c r="L219" s="542"/>
      <c r="M219" s="542"/>
      <c r="N219" s="542"/>
      <c r="O219" s="586"/>
      <c r="P219" s="1040"/>
      <c r="Q219" s="1040"/>
      <c r="R219" s="542"/>
      <c r="S219" s="542"/>
      <c r="T219" s="1020"/>
      <c r="U219" s="1540"/>
    </row>
    <row r="220" spans="1:21" s="565" customFormat="1" ht="15" customHeight="1" x14ac:dyDescent="0.25">
      <c r="A220" s="1541"/>
      <c r="B220" s="3199" t="s">
        <v>1236</v>
      </c>
      <c r="C220" s="3199"/>
      <c r="D220" s="1894"/>
      <c r="E220" s="1016"/>
      <c r="F220" s="1016"/>
      <c r="G220" s="1016"/>
      <c r="H220" s="1016"/>
      <c r="I220" s="1016"/>
      <c r="J220" s="1016"/>
      <c r="K220" s="1016"/>
      <c r="L220" s="1016"/>
      <c r="M220" s="1016"/>
      <c r="N220" s="1016"/>
      <c r="O220" s="1017"/>
      <c r="P220" s="1019"/>
      <c r="Q220" s="1019"/>
      <c r="R220" s="1016"/>
      <c r="S220" s="1016"/>
      <c r="T220" s="418"/>
      <c r="U220" s="1540"/>
    </row>
    <row r="221" spans="1:21" s="565" customFormat="1" ht="15" customHeight="1" x14ac:dyDescent="0.25">
      <c r="A221" s="1541"/>
      <c r="B221" s="3200" t="s">
        <v>1237</v>
      </c>
      <c r="C221" s="3200"/>
      <c r="D221" s="2462"/>
      <c r="E221" s="2463"/>
      <c r="F221" s="2463"/>
      <c r="G221" s="2463"/>
      <c r="H221" s="2463"/>
      <c r="I221" s="2463"/>
      <c r="J221" s="2463"/>
      <c r="K221" s="2463"/>
      <c r="L221" s="2463"/>
      <c r="M221" s="2463"/>
      <c r="N221" s="2463"/>
      <c r="O221" s="2464"/>
      <c r="P221" s="2465"/>
      <c r="Q221" s="2465"/>
      <c r="R221" s="2463"/>
      <c r="S221" s="2463"/>
      <c r="T221" s="2466"/>
      <c r="U221" s="1540"/>
    </row>
    <row r="222" spans="1:21" s="565" customFormat="1" ht="15" customHeight="1" x14ac:dyDescent="0.25">
      <c r="A222" s="1541"/>
      <c r="B222" s="3194" t="s">
        <v>1238</v>
      </c>
      <c r="C222" s="3194"/>
      <c r="D222" s="543"/>
      <c r="E222" s="542"/>
      <c r="F222" s="542"/>
      <c r="G222" s="542"/>
      <c r="H222" s="542"/>
      <c r="I222" s="542"/>
      <c r="J222" s="542"/>
      <c r="K222" s="542"/>
      <c r="L222" s="542"/>
      <c r="M222" s="542"/>
      <c r="N222" s="542"/>
      <c r="O222" s="586"/>
      <c r="P222" s="1040"/>
      <c r="Q222" s="1040"/>
      <c r="R222" s="542"/>
      <c r="S222" s="542"/>
      <c r="T222" s="1020"/>
      <c r="U222" s="1540"/>
    </row>
    <row r="223" spans="1:21" s="565" customFormat="1" ht="15" customHeight="1" x14ac:dyDescent="0.25">
      <c r="A223" s="1541"/>
      <c r="B223" s="3194" t="s">
        <v>1239</v>
      </c>
      <c r="C223" s="3194"/>
      <c r="D223" s="543"/>
      <c r="E223" s="542"/>
      <c r="F223" s="542"/>
      <c r="G223" s="542"/>
      <c r="H223" s="542"/>
      <c r="I223" s="542"/>
      <c r="J223" s="542"/>
      <c r="K223" s="542"/>
      <c r="L223" s="542"/>
      <c r="M223" s="542"/>
      <c r="N223" s="542"/>
      <c r="O223" s="586"/>
      <c r="P223" s="1040"/>
      <c r="Q223" s="1040"/>
      <c r="R223" s="542"/>
      <c r="S223" s="542"/>
      <c r="T223" s="1020"/>
      <c r="U223" s="1540"/>
    </row>
    <row r="224" spans="1:21" s="565" customFormat="1" ht="15" customHeight="1" x14ac:dyDescent="0.25">
      <c r="A224" s="1541"/>
      <c r="B224" s="3194" t="s">
        <v>1240</v>
      </c>
      <c r="C224" s="3194"/>
      <c r="D224" s="543"/>
      <c r="E224" s="542"/>
      <c r="F224" s="542"/>
      <c r="G224" s="542"/>
      <c r="H224" s="542"/>
      <c r="I224" s="542"/>
      <c r="J224" s="542"/>
      <c r="K224" s="542"/>
      <c r="L224" s="542"/>
      <c r="M224" s="542"/>
      <c r="N224" s="542"/>
      <c r="O224" s="586"/>
      <c r="P224" s="1040"/>
      <c r="Q224" s="1040"/>
      <c r="R224" s="542"/>
      <c r="S224" s="542"/>
      <c r="T224" s="1020"/>
      <c r="U224" s="1540"/>
    </row>
    <row r="225" spans="1:21" s="565" customFormat="1" ht="15" customHeight="1" x14ac:dyDescent="0.25">
      <c r="A225" s="1541"/>
      <c r="B225" s="3194" t="s">
        <v>1241</v>
      </c>
      <c r="C225" s="3194"/>
      <c r="D225" s="543"/>
      <c r="E225" s="542"/>
      <c r="F225" s="542"/>
      <c r="G225" s="542"/>
      <c r="H225" s="542"/>
      <c r="I225" s="542"/>
      <c r="J225" s="542"/>
      <c r="K225" s="542"/>
      <c r="L225" s="542"/>
      <c r="M225" s="542"/>
      <c r="N225" s="542"/>
      <c r="O225" s="586"/>
      <c r="P225" s="1040"/>
      <c r="Q225" s="1040"/>
      <c r="R225" s="542"/>
      <c r="S225" s="542"/>
      <c r="T225" s="1020"/>
      <c r="U225" s="1540"/>
    </row>
    <row r="226" spans="1:21" s="565" customFormat="1" ht="15" customHeight="1" x14ac:dyDescent="0.25">
      <c r="A226" s="1541"/>
      <c r="B226" s="3194" t="s">
        <v>1242</v>
      </c>
      <c r="C226" s="3194"/>
      <c r="D226" s="543"/>
      <c r="E226" s="542"/>
      <c r="F226" s="542"/>
      <c r="G226" s="542"/>
      <c r="H226" s="542"/>
      <c r="I226" s="542"/>
      <c r="J226" s="542"/>
      <c r="K226" s="542"/>
      <c r="L226" s="542"/>
      <c r="M226" s="542"/>
      <c r="N226" s="542"/>
      <c r="O226" s="586"/>
      <c r="P226" s="1040"/>
      <c r="Q226" s="1040"/>
      <c r="R226" s="542"/>
      <c r="S226" s="542"/>
      <c r="T226" s="1020"/>
      <c r="U226" s="1540"/>
    </row>
    <row r="227" spans="1:21" s="565" customFormat="1" ht="15" customHeight="1" x14ac:dyDescent="0.25">
      <c r="A227" s="1541"/>
      <c r="B227" s="3199" t="s">
        <v>1243</v>
      </c>
      <c r="C227" s="3199"/>
      <c r="D227" s="1894"/>
      <c r="E227" s="1016"/>
      <c r="F227" s="1016"/>
      <c r="G227" s="1016"/>
      <c r="H227" s="1016"/>
      <c r="I227" s="1016"/>
      <c r="J227" s="1016"/>
      <c r="K227" s="1016"/>
      <c r="L227" s="1016"/>
      <c r="M227" s="1016"/>
      <c r="N227" s="1016"/>
      <c r="O227" s="1017"/>
      <c r="P227" s="1019"/>
      <c r="Q227" s="1019"/>
      <c r="R227" s="1016"/>
      <c r="S227" s="1016"/>
      <c r="T227" s="418"/>
      <c r="U227" s="1540"/>
    </row>
    <row r="228" spans="1:21" s="565" customFormat="1" ht="15" customHeight="1" x14ac:dyDescent="0.25">
      <c r="A228" s="1541"/>
      <c r="B228" s="3193" t="s">
        <v>1244</v>
      </c>
      <c r="C228" s="3193"/>
      <c r="D228" s="2462"/>
      <c r="E228" s="2463"/>
      <c r="F228" s="2463"/>
      <c r="G228" s="2463"/>
      <c r="H228" s="2463"/>
      <c r="I228" s="2463"/>
      <c r="J228" s="2463"/>
      <c r="K228" s="2463"/>
      <c r="L228" s="2463"/>
      <c r="M228" s="2463"/>
      <c r="N228" s="2463"/>
      <c r="O228" s="2464"/>
      <c r="P228" s="2465"/>
      <c r="Q228" s="2465"/>
      <c r="R228" s="2463"/>
      <c r="S228" s="2463"/>
      <c r="T228" s="2466"/>
      <c r="U228" s="1540"/>
    </row>
    <row r="229" spans="1:21" s="565" customFormat="1" ht="15" customHeight="1" x14ac:dyDescent="0.25">
      <c r="A229" s="1541"/>
      <c r="B229" s="3194" t="s">
        <v>1245</v>
      </c>
      <c r="C229" s="3194"/>
      <c r="D229" s="543"/>
      <c r="E229" s="542"/>
      <c r="F229" s="542"/>
      <c r="G229" s="542"/>
      <c r="H229" s="542"/>
      <c r="I229" s="542"/>
      <c r="J229" s="542"/>
      <c r="K229" s="542"/>
      <c r="L229" s="542"/>
      <c r="M229" s="542"/>
      <c r="N229" s="542"/>
      <c r="O229" s="586"/>
      <c r="P229" s="1040"/>
      <c r="Q229" s="1040"/>
      <c r="R229" s="542"/>
      <c r="S229" s="542"/>
      <c r="T229" s="1020"/>
      <c r="U229" s="1540"/>
    </row>
    <row r="230" spans="1:21" s="565" customFormat="1" ht="15" customHeight="1" x14ac:dyDescent="0.25">
      <c r="A230" s="1541"/>
      <c r="B230" s="3194" t="s">
        <v>1246</v>
      </c>
      <c r="C230" s="3194"/>
      <c r="D230" s="543"/>
      <c r="E230" s="542"/>
      <c r="F230" s="542"/>
      <c r="G230" s="542"/>
      <c r="H230" s="542"/>
      <c r="I230" s="542"/>
      <c r="J230" s="542"/>
      <c r="K230" s="542"/>
      <c r="L230" s="542"/>
      <c r="M230" s="542"/>
      <c r="N230" s="542"/>
      <c r="O230" s="586"/>
      <c r="P230" s="1040"/>
      <c r="Q230" s="1040"/>
      <c r="R230" s="542"/>
      <c r="S230" s="542"/>
      <c r="T230" s="1020"/>
      <c r="U230" s="1540"/>
    </row>
    <row r="231" spans="1:21" s="565" customFormat="1" ht="15" customHeight="1" x14ac:dyDescent="0.25">
      <c r="A231" s="1541"/>
      <c r="B231" s="3194" t="s">
        <v>1247</v>
      </c>
      <c r="C231" s="3194"/>
      <c r="D231" s="543"/>
      <c r="E231" s="542"/>
      <c r="F231" s="542"/>
      <c r="G231" s="542"/>
      <c r="H231" s="542"/>
      <c r="I231" s="542"/>
      <c r="J231" s="542"/>
      <c r="K231" s="542"/>
      <c r="L231" s="542"/>
      <c r="M231" s="542"/>
      <c r="N231" s="542"/>
      <c r="O231" s="586"/>
      <c r="P231" s="1040"/>
      <c r="Q231" s="1040"/>
      <c r="R231" s="542"/>
      <c r="S231" s="542"/>
      <c r="T231" s="1020"/>
      <c r="U231" s="1540"/>
    </row>
    <row r="232" spans="1:21" s="565" customFormat="1" ht="15" customHeight="1" x14ac:dyDescent="0.25">
      <c r="A232" s="1541"/>
      <c r="B232" s="3194" t="s">
        <v>1248</v>
      </c>
      <c r="C232" s="3194"/>
      <c r="D232" s="543"/>
      <c r="E232" s="542"/>
      <c r="F232" s="542"/>
      <c r="G232" s="542"/>
      <c r="H232" s="542"/>
      <c r="I232" s="542"/>
      <c r="J232" s="542"/>
      <c r="K232" s="542"/>
      <c r="L232" s="542"/>
      <c r="M232" s="542"/>
      <c r="N232" s="542"/>
      <c r="O232" s="586"/>
      <c r="P232" s="1040"/>
      <c r="Q232" s="1040"/>
      <c r="R232" s="542"/>
      <c r="S232" s="542"/>
      <c r="T232" s="1020"/>
      <c r="U232" s="1540"/>
    </row>
    <row r="233" spans="1:21" s="565" customFormat="1" ht="15" customHeight="1" x14ac:dyDescent="0.25">
      <c r="A233" s="1541"/>
      <c r="B233" s="3194" t="s">
        <v>1249</v>
      </c>
      <c r="C233" s="3194"/>
      <c r="D233" s="543"/>
      <c r="E233" s="542"/>
      <c r="F233" s="542"/>
      <c r="G233" s="542"/>
      <c r="H233" s="542"/>
      <c r="I233" s="542"/>
      <c r="J233" s="542"/>
      <c r="K233" s="542"/>
      <c r="L233" s="542"/>
      <c r="M233" s="542"/>
      <c r="N233" s="542"/>
      <c r="O233" s="586"/>
      <c r="P233" s="1040"/>
      <c r="Q233" s="1040"/>
      <c r="R233" s="542"/>
      <c r="S233" s="542"/>
      <c r="T233" s="1020"/>
      <c r="U233" s="1540"/>
    </row>
    <row r="234" spans="1:21" s="565" customFormat="1" ht="15" customHeight="1" x14ac:dyDescent="0.25">
      <c r="A234" s="1541"/>
      <c r="B234" s="3208" t="s">
        <v>1250</v>
      </c>
      <c r="C234" s="3208"/>
      <c r="D234" s="1894"/>
      <c r="E234" s="1016"/>
      <c r="F234" s="1016"/>
      <c r="G234" s="1016"/>
      <c r="H234" s="1016"/>
      <c r="I234" s="1016"/>
      <c r="J234" s="1016"/>
      <c r="K234" s="1016"/>
      <c r="L234" s="1016"/>
      <c r="M234" s="1016"/>
      <c r="N234" s="1016"/>
      <c r="O234" s="1017"/>
      <c r="P234" s="1019"/>
      <c r="Q234" s="1019"/>
      <c r="R234" s="1016"/>
      <c r="S234" s="1016"/>
      <c r="T234" s="418"/>
      <c r="U234" s="1540"/>
    </row>
    <row r="235" spans="1:21" s="565" customFormat="1" ht="15" customHeight="1" x14ac:dyDescent="0.25">
      <c r="A235" s="1541"/>
      <c r="B235" s="3200" t="s">
        <v>1251</v>
      </c>
      <c r="C235" s="3200"/>
      <c r="D235" s="2462"/>
      <c r="E235" s="2463"/>
      <c r="F235" s="2463"/>
      <c r="G235" s="2463"/>
      <c r="H235" s="2463"/>
      <c r="I235" s="2463"/>
      <c r="J235" s="2463"/>
      <c r="K235" s="2463"/>
      <c r="L235" s="2463"/>
      <c r="M235" s="2463"/>
      <c r="N235" s="2463"/>
      <c r="O235" s="2464"/>
      <c r="P235" s="2465"/>
      <c r="Q235" s="2465"/>
      <c r="R235" s="2463"/>
      <c r="S235" s="2463"/>
      <c r="T235" s="2466"/>
      <c r="U235" s="1540"/>
    </row>
    <row r="236" spans="1:21" s="565" customFormat="1" ht="15" customHeight="1" x14ac:dyDescent="0.25">
      <c r="A236" s="1541"/>
      <c r="B236" s="3194" t="s">
        <v>1252</v>
      </c>
      <c r="C236" s="3194"/>
      <c r="D236" s="543"/>
      <c r="E236" s="542"/>
      <c r="F236" s="542"/>
      <c r="G236" s="542"/>
      <c r="H236" s="542"/>
      <c r="I236" s="542"/>
      <c r="J236" s="542"/>
      <c r="K236" s="542"/>
      <c r="L236" s="542"/>
      <c r="M236" s="542"/>
      <c r="N236" s="542"/>
      <c r="O236" s="586"/>
      <c r="P236" s="1040"/>
      <c r="Q236" s="1040"/>
      <c r="R236" s="542"/>
      <c r="S236" s="542"/>
      <c r="T236" s="1020"/>
      <c r="U236" s="1540"/>
    </row>
    <row r="237" spans="1:21" s="565" customFormat="1" ht="15" customHeight="1" x14ac:dyDescent="0.25">
      <c r="A237" s="1541"/>
      <c r="B237" s="3194" t="s">
        <v>1253</v>
      </c>
      <c r="C237" s="3194"/>
      <c r="D237" s="543"/>
      <c r="E237" s="542"/>
      <c r="F237" s="542"/>
      <c r="G237" s="542"/>
      <c r="H237" s="542"/>
      <c r="I237" s="542"/>
      <c r="J237" s="542"/>
      <c r="K237" s="542"/>
      <c r="L237" s="542"/>
      <c r="M237" s="542"/>
      <c r="N237" s="542"/>
      <c r="O237" s="586"/>
      <c r="P237" s="1040"/>
      <c r="Q237" s="1040"/>
      <c r="R237" s="542"/>
      <c r="S237" s="542"/>
      <c r="T237" s="1020"/>
      <c r="U237" s="1540"/>
    </row>
    <row r="238" spans="1:21" s="565" customFormat="1" ht="15" customHeight="1" x14ac:dyDescent="0.25">
      <c r="A238" s="1541"/>
      <c r="B238" s="3194" t="s">
        <v>1254</v>
      </c>
      <c r="C238" s="3194"/>
      <c r="D238" s="543"/>
      <c r="E238" s="542"/>
      <c r="F238" s="542"/>
      <c r="G238" s="542"/>
      <c r="H238" s="542"/>
      <c r="I238" s="542"/>
      <c r="J238" s="542"/>
      <c r="K238" s="542"/>
      <c r="L238" s="542"/>
      <c r="M238" s="542"/>
      <c r="N238" s="542"/>
      <c r="O238" s="586"/>
      <c r="P238" s="1040"/>
      <c r="Q238" s="1040"/>
      <c r="R238" s="542"/>
      <c r="S238" s="542"/>
      <c r="T238" s="1020"/>
      <c r="U238" s="1540"/>
    </row>
    <row r="239" spans="1:21" s="565" customFormat="1" ht="15" customHeight="1" x14ac:dyDescent="0.25">
      <c r="A239" s="1541"/>
      <c r="B239" s="3194" t="s">
        <v>1255</v>
      </c>
      <c r="C239" s="3194"/>
      <c r="D239" s="543"/>
      <c r="E239" s="542"/>
      <c r="F239" s="542"/>
      <c r="G239" s="542"/>
      <c r="H239" s="542"/>
      <c r="I239" s="542"/>
      <c r="J239" s="542"/>
      <c r="K239" s="542"/>
      <c r="L239" s="542"/>
      <c r="M239" s="542"/>
      <c r="N239" s="542"/>
      <c r="O239" s="586"/>
      <c r="P239" s="1040"/>
      <c r="Q239" s="1040"/>
      <c r="R239" s="542"/>
      <c r="S239" s="542"/>
      <c r="T239" s="1020"/>
      <c r="U239" s="1540"/>
    </row>
    <row r="240" spans="1:21" s="565" customFormat="1" ht="15" customHeight="1" x14ac:dyDescent="0.25">
      <c r="A240" s="1541"/>
      <c r="B240" s="3194" t="s">
        <v>1256</v>
      </c>
      <c r="C240" s="3194"/>
      <c r="D240" s="543"/>
      <c r="E240" s="542"/>
      <c r="F240" s="542"/>
      <c r="G240" s="542"/>
      <c r="H240" s="542"/>
      <c r="I240" s="542"/>
      <c r="J240" s="542"/>
      <c r="K240" s="542"/>
      <c r="L240" s="542"/>
      <c r="M240" s="542"/>
      <c r="N240" s="542"/>
      <c r="O240" s="586"/>
      <c r="P240" s="1040"/>
      <c r="Q240" s="1040"/>
      <c r="R240" s="542"/>
      <c r="S240" s="542"/>
      <c r="T240" s="1020"/>
      <c r="U240" s="1540"/>
    </row>
    <row r="241" spans="1:21" s="565" customFormat="1" ht="15" customHeight="1" x14ac:dyDescent="0.25">
      <c r="A241" s="1541"/>
      <c r="B241" s="3199" t="s">
        <v>1257</v>
      </c>
      <c r="C241" s="3199"/>
      <c r="D241" s="1894"/>
      <c r="E241" s="1016"/>
      <c r="F241" s="1016"/>
      <c r="G241" s="1016"/>
      <c r="H241" s="1016"/>
      <c r="I241" s="1016"/>
      <c r="J241" s="1016"/>
      <c r="K241" s="1016"/>
      <c r="L241" s="1016"/>
      <c r="M241" s="1016"/>
      <c r="N241" s="1016"/>
      <c r="O241" s="1017"/>
      <c r="P241" s="1019"/>
      <c r="Q241" s="1019"/>
      <c r="R241" s="1016"/>
      <c r="S241" s="1016"/>
      <c r="T241" s="418"/>
      <c r="U241" s="1540"/>
    </row>
    <row r="242" spans="1:21" s="565" customFormat="1" ht="15" customHeight="1" x14ac:dyDescent="0.25">
      <c r="A242" s="1541"/>
      <c r="B242" s="3205" t="s">
        <v>906</v>
      </c>
      <c r="C242" s="3205"/>
      <c r="D242" s="2467"/>
      <c r="E242" s="2468"/>
      <c r="F242" s="2468"/>
      <c r="G242" s="2468"/>
      <c r="H242" s="2468"/>
      <c r="I242" s="2468"/>
      <c r="J242" s="2468"/>
      <c r="K242" s="2468"/>
      <c r="L242" s="2468"/>
      <c r="M242" s="2468"/>
      <c r="N242" s="2468"/>
      <c r="O242" s="2469"/>
      <c r="P242" s="2469"/>
      <c r="Q242" s="2469"/>
      <c r="R242" s="2468"/>
      <c r="S242" s="2468"/>
      <c r="T242" s="2470"/>
      <c r="U242" s="1540"/>
    </row>
    <row r="243" spans="1:21" s="565" customFormat="1" ht="15" customHeight="1" x14ac:dyDescent="0.25">
      <c r="A243" s="1541"/>
      <c r="B243" s="2471" t="s">
        <v>895</v>
      </c>
      <c r="C243" s="2471"/>
      <c r="D243" s="2471"/>
      <c r="E243" s="2471"/>
      <c r="F243" s="2471"/>
      <c r="G243" s="1952"/>
      <c r="H243" s="1952"/>
      <c r="I243" s="2090" t="str">
        <f>IF(AND(G186&gt;=H186,G187&gt;=H187,G188&gt;=H188,G189&gt;=H189,G190&gt;=H190,G191&gt;=H191,G192&gt;=H192,G193&gt;=H193,G194&gt;=H194,G195&gt;=H195,G196&gt;=H196,G197&gt;=H197,G198&gt;=H198,G199&gt;=H199,G200&gt;=H200,G201&gt;=H201,G202&gt;=H202,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Pass","Fail")</f>
        <v>Pass</v>
      </c>
      <c r="J243" s="1434"/>
      <c r="K243" s="1434"/>
      <c r="L243" s="1434"/>
      <c r="M243" s="1434"/>
      <c r="N243" s="1014"/>
      <c r="O243" s="1434"/>
      <c r="P243" s="1434"/>
      <c r="Q243" s="1434"/>
      <c r="R243" s="1434"/>
      <c r="S243" s="1434"/>
      <c r="T243" s="1434"/>
      <c r="U243" s="1540"/>
    </row>
    <row r="244" spans="1:21" s="565" customFormat="1" ht="15" customHeight="1" x14ac:dyDescent="0.25">
      <c r="A244" s="1541"/>
      <c r="B244" s="1015" t="s">
        <v>904</v>
      </c>
      <c r="C244" s="1015"/>
      <c r="D244" s="1015"/>
      <c r="E244" s="1015"/>
      <c r="F244" s="1015"/>
      <c r="G244" s="2384"/>
      <c r="H244" s="2384"/>
      <c r="I244" s="1908" t="str">
        <f>IF(AND(J186&gt;=K186,J187&gt;=K187,J188&gt;=K188,J189&gt;=K189,J190&gt;=K190,J191&gt;=K191,J192&gt;=K192,J193&gt;=K193,J194&gt;=K194,J195&gt;=K195,J196&gt;=K196,J197&gt;=K197,J198&gt;=K198,J199&gt;=K199,J200&gt;=K200,J201&gt;=K201,J202&gt;=K202,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Pass","Fail")</f>
        <v>Pass</v>
      </c>
      <c r="J244" s="1434"/>
      <c r="K244" s="1434"/>
      <c r="L244" s="1434"/>
      <c r="M244" s="1434"/>
      <c r="N244" s="1014"/>
      <c r="O244" s="1434"/>
      <c r="P244" s="1434"/>
      <c r="Q244" s="1434"/>
      <c r="R244" s="1434"/>
      <c r="S244" s="1434"/>
      <c r="T244" s="1434"/>
      <c r="U244" s="1540"/>
    </row>
    <row r="245" spans="1:21" s="565" customFormat="1" ht="15" customHeight="1" x14ac:dyDescent="0.25">
      <c r="A245" s="1541"/>
      <c r="B245" s="1015" t="s">
        <v>905</v>
      </c>
      <c r="C245" s="1015"/>
      <c r="D245" s="1015"/>
      <c r="E245" s="1015"/>
      <c r="F245" s="1015"/>
      <c r="G245" s="2384"/>
      <c r="H245" s="2384"/>
      <c r="I245" s="1908" t="str">
        <f>IF(AND(AND(E242&gt;=SUM(E186:E190,E193:E197,E200:E204,E207:E211,E214:E218,E221:E225,E228:E232,E235:E239),E242&gt;=SUM(E191,E198,E205,E212,E219,E226,E233,E240),E242&gt;=SUM(E192,E199,E206,E213,E220,E227,E234,E241)),AND(F242&gt;=SUM(F186:F190,F193:F197,F200:F204,F207:F211,F214:F218,F221:F225,F228:F232,F235:F239),F242&gt;=SUM(F191,F198,F205,F212,F219,F226,F233,F240),F242&gt;=SUM(F192,F199,F206,F213,F220,F227,F234,F241)),AND(G242&gt;=SUM(G186:G190,G193:G197,G200:G204,G207:G211,G214:G218,G221:G225,G228:G232,G235:G239),G242&gt;=SUM(G191,G198,G205,G212,G219,G226,G233,G240),G242&gt;=SUM(G192,G199,G206,G213,G220,G227,G234,G241)),AND(H242&gt;=SUM(H186:H190,H193:H197,H200:H204,H207:H211,H214:H218,H221:H225,H228:H232,H235:H239),H242&gt;=SUM(H191,H198,H205,H212,H219,H226,H233,H240),H242&gt;=SUM(H192,H199,H206,H213,H220,H227,H234,H241))),"Pass","Fail")</f>
        <v>Pass</v>
      </c>
      <c r="J245" s="1434"/>
      <c r="K245" s="1434"/>
      <c r="L245" s="1434"/>
      <c r="M245" s="1434"/>
      <c r="N245" s="1014"/>
      <c r="O245" s="1434"/>
      <c r="P245" s="1434"/>
      <c r="Q245" s="1434"/>
      <c r="R245" s="1434"/>
      <c r="S245" s="1434"/>
      <c r="T245" s="1434"/>
      <c r="U245" s="1540"/>
    </row>
    <row r="246" spans="1:21" s="565" customFormat="1" ht="15" customHeight="1" x14ac:dyDescent="0.25">
      <c r="A246" s="1541"/>
      <c r="B246" s="1015" t="s">
        <v>2476</v>
      </c>
      <c r="C246" s="1015"/>
      <c r="D246" s="1015"/>
      <c r="E246" s="1015"/>
      <c r="F246" s="1015"/>
      <c r="G246" s="2384"/>
      <c r="H246" s="2384"/>
      <c r="I246" s="1908" t="str">
        <f>IF(K96&gt;=(F242+F309),"Pass","Fail")</f>
        <v>Pass</v>
      </c>
      <c r="J246" s="1434"/>
      <c r="K246" s="1434"/>
      <c r="L246" s="1434"/>
      <c r="M246" s="1434"/>
      <c r="N246" s="1014"/>
      <c r="O246" s="1434"/>
      <c r="P246" s="1434"/>
      <c r="Q246" s="1434"/>
      <c r="R246" s="1434"/>
      <c r="S246" s="1434"/>
      <c r="T246" s="1434"/>
      <c r="U246" s="1540"/>
    </row>
    <row r="247" spans="1:21" s="565" customFormat="1" ht="15" customHeight="1" x14ac:dyDescent="0.25">
      <c r="A247" s="1541"/>
      <c r="B247" s="1015" t="s">
        <v>2477</v>
      </c>
      <c r="C247" s="1015"/>
      <c r="D247" s="1015"/>
      <c r="E247" s="1015"/>
      <c r="F247" s="1015"/>
      <c r="G247" s="2384"/>
      <c r="H247" s="2384"/>
      <c r="I247" s="1908" t="str">
        <f>IF(K90&gt;=(H242+H309),"Pass","Fail")</f>
        <v>Pass</v>
      </c>
      <c r="J247" s="1434"/>
      <c r="K247" s="1434"/>
      <c r="L247" s="1434"/>
      <c r="M247" s="1434"/>
      <c r="N247" s="1014"/>
      <c r="O247" s="1434"/>
      <c r="P247" s="1434"/>
      <c r="Q247" s="1434"/>
      <c r="R247" s="1434"/>
      <c r="S247" s="1434"/>
      <c r="T247" s="1434"/>
      <c r="U247" s="1540"/>
    </row>
    <row r="248" spans="1:21" s="565" customFormat="1" ht="15" customHeight="1" x14ac:dyDescent="0.25">
      <c r="A248" s="1541"/>
      <c r="B248" s="1015" t="s">
        <v>2478</v>
      </c>
      <c r="C248" s="1015"/>
      <c r="D248" s="1015"/>
      <c r="E248" s="1015"/>
      <c r="F248" s="1015"/>
      <c r="G248" s="2384"/>
      <c r="H248" s="2384"/>
      <c r="I248" s="1908" t="str">
        <f>IF((1.4*(K83+K84))&gt;=(K242+K309+K372),"Pass","Fail")</f>
        <v>Pass</v>
      </c>
      <c r="J248" s="1434"/>
      <c r="K248" s="1434"/>
      <c r="L248" s="1434"/>
      <c r="M248" s="1434"/>
      <c r="N248" s="1014"/>
      <c r="O248" s="1434"/>
      <c r="P248" s="1434"/>
      <c r="Q248" s="1434"/>
      <c r="R248" s="1434"/>
      <c r="S248" s="1434"/>
      <c r="T248" s="1434"/>
      <c r="U248" s="1540"/>
    </row>
    <row r="249" spans="1:21" s="565" customFormat="1" ht="15" customHeight="1" x14ac:dyDescent="0.25">
      <c r="A249" s="1541"/>
      <c r="B249" s="2385" t="s">
        <v>2479</v>
      </c>
      <c r="C249" s="2385"/>
      <c r="D249" s="2385"/>
      <c r="E249" s="2385"/>
      <c r="F249" s="2385"/>
      <c r="G249" s="769"/>
      <c r="H249" s="769"/>
      <c r="I249" s="1553" t="str">
        <f>IF((1.4*(K83+K85))&gt;=(K242+K309),"Pass","Fail")</f>
        <v>Pass</v>
      </c>
      <c r="J249" s="1434"/>
      <c r="K249" s="1434"/>
      <c r="L249" s="1434"/>
      <c r="M249" s="1434"/>
      <c r="N249" s="1014"/>
      <c r="O249" s="1434"/>
      <c r="P249" s="1434"/>
      <c r="Q249" s="1434"/>
      <c r="R249" s="1434"/>
      <c r="S249" s="1434"/>
      <c r="T249" s="1434"/>
      <c r="U249" s="1540"/>
    </row>
    <row r="250" spans="1:21" s="401" customFormat="1" ht="45" customHeight="1" x14ac:dyDescent="0.25">
      <c r="A250" s="1724" t="s">
        <v>907</v>
      </c>
      <c r="B250" s="213"/>
      <c r="O250" s="1434"/>
      <c r="P250" s="1434"/>
      <c r="Q250" s="1434"/>
      <c r="R250" s="1434"/>
      <c r="T250" s="1996"/>
      <c r="U250" s="1476"/>
    </row>
    <row r="251" spans="1:21" s="401" customFormat="1" ht="45" customHeight="1" x14ac:dyDescent="0.25">
      <c r="A251" s="1724"/>
      <c r="B251" s="3195" t="s">
        <v>1200</v>
      </c>
      <c r="C251" s="3195"/>
      <c r="D251" s="3197" t="s">
        <v>1199</v>
      </c>
      <c r="E251" s="3213" t="s">
        <v>880</v>
      </c>
      <c r="F251" s="3209" t="s">
        <v>881</v>
      </c>
      <c r="G251" s="3209"/>
      <c r="H251" s="3209"/>
      <c r="I251" s="3209" t="s">
        <v>1201</v>
      </c>
      <c r="J251" s="3209"/>
      <c r="K251" s="3209"/>
      <c r="L251" s="3086" t="s">
        <v>1258</v>
      </c>
      <c r="M251" s="3087"/>
      <c r="N251" s="3093"/>
      <c r="O251" s="3211" t="s">
        <v>903</v>
      </c>
      <c r="P251" s="3211" t="s">
        <v>1261</v>
      </c>
      <c r="Q251" s="3211" t="s">
        <v>1262</v>
      </c>
      <c r="R251" s="3211" t="s">
        <v>1263</v>
      </c>
      <c r="S251" s="3211" t="s">
        <v>1264</v>
      </c>
      <c r="T251" s="3211" t="s">
        <v>1265</v>
      </c>
      <c r="U251" s="1476"/>
    </row>
    <row r="252" spans="1:21" s="1434" customFormat="1" ht="60" customHeight="1" x14ac:dyDescent="0.25">
      <c r="A252" s="1541"/>
      <c r="B252" s="3196"/>
      <c r="C252" s="3196"/>
      <c r="D252" s="3198"/>
      <c r="E252" s="3214"/>
      <c r="F252" s="2389" t="s">
        <v>882</v>
      </c>
      <c r="G252" s="2389" t="s">
        <v>883</v>
      </c>
      <c r="H252" s="2389" t="s">
        <v>884</v>
      </c>
      <c r="I252" s="2389" t="s">
        <v>885</v>
      </c>
      <c r="J252" s="2389" t="s">
        <v>886</v>
      </c>
      <c r="K252" s="2389" t="s">
        <v>887</v>
      </c>
      <c r="L252" s="2386" t="s">
        <v>1259</v>
      </c>
      <c r="M252" s="2386" t="s">
        <v>1260</v>
      </c>
      <c r="N252" s="2386" t="s">
        <v>888</v>
      </c>
      <c r="O252" s="3212"/>
      <c r="P252" s="3212"/>
      <c r="Q252" s="3212"/>
      <c r="R252" s="3212"/>
      <c r="S252" s="3212"/>
      <c r="T252" s="3212"/>
      <c r="U252" s="1540"/>
    </row>
    <row r="253" spans="1:21" s="565" customFormat="1" ht="15" customHeight="1" x14ac:dyDescent="0.25">
      <c r="A253" s="1541"/>
      <c r="B253" s="3200" t="s">
        <v>1202</v>
      </c>
      <c r="C253" s="3200"/>
      <c r="D253" s="2462"/>
      <c r="E253" s="2463"/>
      <c r="F253" s="2463"/>
      <c r="G253" s="2463"/>
      <c r="H253" s="2463"/>
      <c r="I253" s="2463"/>
      <c r="J253" s="2463"/>
      <c r="K253" s="2463"/>
      <c r="L253" s="2463"/>
      <c r="M253" s="2463"/>
      <c r="N253" s="2463"/>
      <c r="O253" s="2464"/>
      <c r="P253" s="2465"/>
      <c r="Q253" s="2465"/>
      <c r="R253" s="2463"/>
      <c r="S253" s="2463"/>
      <c r="T253" s="2466"/>
      <c r="U253" s="1540"/>
    </row>
    <row r="254" spans="1:21" s="565" customFormat="1" ht="15" customHeight="1" x14ac:dyDescent="0.25">
      <c r="A254" s="1541"/>
      <c r="B254" s="3193" t="s">
        <v>1203</v>
      </c>
      <c r="C254" s="3193"/>
      <c r="D254" s="543"/>
      <c r="E254" s="542"/>
      <c r="F254" s="542"/>
      <c r="G254" s="542"/>
      <c r="H254" s="542"/>
      <c r="I254" s="542"/>
      <c r="J254" s="542"/>
      <c r="K254" s="542"/>
      <c r="L254" s="542"/>
      <c r="M254" s="542"/>
      <c r="N254" s="542"/>
      <c r="O254" s="586"/>
      <c r="P254" s="1040"/>
      <c r="Q254" s="1040"/>
      <c r="R254" s="542"/>
      <c r="S254" s="542"/>
      <c r="T254" s="1020"/>
      <c r="U254" s="1540"/>
    </row>
    <row r="255" spans="1:21" s="565" customFormat="1" ht="15" customHeight="1" x14ac:dyDescent="0.25">
      <c r="A255" s="1541"/>
      <c r="B255" s="3194" t="s">
        <v>1204</v>
      </c>
      <c r="C255" s="3194"/>
      <c r="D255" s="543"/>
      <c r="E255" s="542"/>
      <c r="F255" s="542"/>
      <c r="G255" s="542"/>
      <c r="H255" s="542"/>
      <c r="I255" s="542"/>
      <c r="J255" s="542"/>
      <c r="K255" s="542"/>
      <c r="L255" s="542"/>
      <c r="M255" s="542"/>
      <c r="N255" s="542"/>
      <c r="O255" s="586"/>
      <c r="P255" s="1040"/>
      <c r="Q255" s="1040"/>
      <c r="R255" s="542"/>
      <c r="S255" s="542"/>
      <c r="T255" s="1020"/>
      <c r="U255" s="1540"/>
    </row>
    <row r="256" spans="1:21" s="565" customFormat="1" ht="15" customHeight="1" x14ac:dyDescent="0.25">
      <c r="A256" s="1541"/>
      <c r="B256" s="3194" t="s">
        <v>1205</v>
      </c>
      <c r="C256" s="3194"/>
      <c r="D256" s="543"/>
      <c r="E256" s="542"/>
      <c r="F256" s="542"/>
      <c r="G256" s="542"/>
      <c r="H256" s="542"/>
      <c r="I256" s="542"/>
      <c r="J256" s="542"/>
      <c r="K256" s="542"/>
      <c r="L256" s="542"/>
      <c r="M256" s="542"/>
      <c r="N256" s="542"/>
      <c r="O256" s="586"/>
      <c r="P256" s="1040"/>
      <c r="Q256" s="1040"/>
      <c r="R256" s="542"/>
      <c r="S256" s="542"/>
      <c r="T256" s="1020"/>
      <c r="U256" s="1540"/>
    </row>
    <row r="257" spans="1:21" s="565" customFormat="1" ht="15" customHeight="1" x14ac:dyDescent="0.25">
      <c r="A257" s="1541"/>
      <c r="B257" s="3194" t="s">
        <v>1206</v>
      </c>
      <c r="C257" s="3194"/>
      <c r="D257" s="543"/>
      <c r="E257" s="542"/>
      <c r="F257" s="542"/>
      <c r="G257" s="542"/>
      <c r="H257" s="542"/>
      <c r="I257" s="542"/>
      <c r="J257" s="542"/>
      <c r="K257" s="542"/>
      <c r="L257" s="542"/>
      <c r="M257" s="542"/>
      <c r="N257" s="542"/>
      <c r="O257" s="586"/>
      <c r="P257" s="1040"/>
      <c r="Q257" s="1040"/>
      <c r="R257" s="542"/>
      <c r="S257" s="542"/>
      <c r="T257" s="1020"/>
      <c r="U257" s="1540"/>
    </row>
    <row r="258" spans="1:21" s="565" customFormat="1" ht="15" customHeight="1" x14ac:dyDescent="0.25">
      <c r="A258" s="1541"/>
      <c r="B258" s="3194" t="s">
        <v>1207</v>
      </c>
      <c r="C258" s="3194"/>
      <c r="D258" s="543"/>
      <c r="E258" s="542"/>
      <c r="F258" s="542"/>
      <c r="G258" s="542"/>
      <c r="H258" s="542"/>
      <c r="I258" s="542"/>
      <c r="J258" s="542"/>
      <c r="K258" s="542"/>
      <c r="L258" s="542"/>
      <c r="M258" s="542"/>
      <c r="N258" s="542"/>
      <c r="O258" s="586"/>
      <c r="P258" s="1040"/>
      <c r="Q258" s="1040"/>
      <c r="R258" s="542"/>
      <c r="S258" s="542"/>
      <c r="T258" s="1020"/>
      <c r="U258" s="1540"/>
    </row>
    <row r="259" spans="1:21" s="565" customFormat="1" ht="15" customHeight="1" x14ac:dyDescent="0.25">
      <c r="A259" s="1541"/>
      <c r="B259" s="3199" t="s">
        <v>1208</v>
      </c>
      <c r="C259" s="3199"/>
      <c r="D259" s="1894"/>
      <c r="E259" s="1016"/>
      <c r="F259" s="1016"/>
      <c r="G259" s="1016"/>
      <c r="H259" s="1016"/>
      <c r="I259" s="1016"/>
      <c r="J259" s="1016"/>
      <c r="K259" s="1016"/>
      <c r="L259" s="1016"/>
      <c r="M259" s="1016"/>
      <c r="N259" s="1016"/>
      <c r="O259" s="1017"/>
      <c r="P259" s="1019"/>
      <c r="Q259" s="1019"/>
      <c r="R259" s="1016"/>
      <c r="S259" s="1016"/>
      <c r="T259" s="418"/>
      <c r="U259" s="1540"/>
    </row>
    <row r="260" spans="1:21" s="565" customFormat="1" ht="15" customHeight="1" x14ac:dyDescent="0.25">
      <c r="A260" s="1541"/>
      <c r="B260" s="3193" t="s">
        <v>1209</v>
      </c>
      <c r="C260" s="3193"/>
      <c r="D260" s="2462"/>
      <c r="E260" s="2463"/>
      <c r="F260" s="2463"/>
      <c r="G260" s="2463"/>
      <c r="H260" s="2463"/>
      <c r="I260" s="2463"/>
      <c r="J260" s="2463"/>
      <c r="K260" s="2463"/>
      <c r="L260" s="2463"/>
      <c r="M260" s="2463"/>
      <c r="N260" s="2463"/>
      <c r="O260" s="2464"/>
      <c r="P260" s="2465"/>
      <c r="Q260" s="2465"/>
      <c r="R260" s="2463"/>
      <c r="S260" s="2463"/>
      <c r="T260" s="2466"/>
      <c r="U260" s="1540"/>
    </row>
    <row r="261" spans="1:21" s="565" customFormat="1" ht="15" customHeight="1" x14ac:dyDescent="0.25">
      <c r="A261" s="1541"/>
      <c r="B261" s="3194" t="s">
        <v>1210</v>
      </c>
      <c r="C261" s="3194"/>
      <c r="D261" s="543"/>
      <c r="E261" s="542"/>
      <c r="F261" s="542"/>
      <c r="G261" s="542"/>
      <c r="H261" s="542"/>
      <c r="I261" s="542"/>
      <c r="J261" s="542"/>
      <c r="K261" s="542"/>
      <c r="L261" s="542"/>
      <c r="M261" s="542"/>
      <c r="N261" s="542"/>
      <c r="O261" s="586"/>
      <c r="P261" s="1040"/>
      <c r="Q261" s="1040"/>
      <c r="R261" s="542"/>
      <c r="S261" s="542"/>
      <c r="T261" s="1020"/>
      <c r="U261" s="1540"/>
    </row>
    <row r="262" spans="1:21" s="565" customFormat="1" ht="15" customHeight="1" x14ac:dyDescent="0.25">
      <c r="A262" s="1541"/>
      <c r="B262" s="3194" t="s">
        <v>1211</v>
      </c>
      <c r="C262" s="3194"/>
      <c r="D262" s="543"/>
      <c r="E262" s="542"/>
      <c r="F262" s="542"/>
      <c r="G262" s="542"/>
      <c r="H262" s="542"/>
      <c r="I262" s="542"/>
      <c r="J262" s="542"/>
      <c r="K262" s="542"/>
      <c r="L262" s="542"/>
      <c r="M262" s="542"/>
      <c r="N262" s="542"/>
      <c r="O262" s="586"/>
      <c r="P262" s="1040"/>
      <c r="Q262" s="1040"/>
      <c r="R262" s="542"/>
      <c r="S262" s="542"/>
      <c r="T262" s="1020"/>
      <c r="U262" s="1540"/>
    </row>
    <row r="263" spans="1:21" s="565" customFormat="1" ht="15" customHeight="1" x14ac:dyDescent="0.25">
      <c r="A263" s="1541"/>
      <c r="B263" s="3194" t="s">
        <v>1212</v>
      </c>
      <c r="C263" s="3194"/>
      <c r="D263" s="543"/>
      <c r="E263" s="542"/>
      <c r="F263" s="542"/>
      <c r="G263" s="542"/>
      <c r="H263" s="542"/>
      <c r="I263" s="542"/>
      <c r="J263" s="542"/>
      <c r="K263" s="542"/>
      <c r="L263" s="542"/>
      <c r="M263" s="542"/>
      <c r="N263" s="542"/>
      <c r="O263" s="586"/>
      <c r="P263" s="1040"/>
      <c r="Q263" s="1040"/>
      <c r="R263" s="542"/>
      <c r="S263" s="542"/>
      <c r="T263" s="1020"/>
      <c r="U263" s="1540"/>
    </row>
    <row r="264" spans="1:21" s="565" customFormat="1" ht="15" customHeight="1" x14ac:dyDescent="0.25">
      <c r="A264" s="1541"/>
      <c r="B264" s="3194" t="s">
        <v>1213</v>
      </c>
      <c r="C264" s="3194"/>
      <c r="D264" s="543"/>
      <c r="E264" s="542"/>
      <c r="F264" s="542"/>
      <c r="G264" s="542"/>
      <c r="H264" s="542"/>
      <c r="I264" s="542"/>
      <c r="J264" s="542"/>
      <c r="K264" s="542"/>
      <c r="L264" s="542"/>
      <c r="M264" s="542"/>
      <c r="N264" s="542"/>
      <c r="O264" s="586"/>
      <c r="P264" s="1040"/>
      <c r="Q264" s="1040"/>
      <c r="R264" s="542"/>
      <c r="S264" s="542"/>
      <c r="T264" s="1020"/>
      <c r="U264" s="1540"/>
    </row>
    <row r="265" spans="1:21" s="565" customFormat="1" ht="15" customHeight="1" x14ac:dyDescent="0.25">
      <c r="A265" s="1541"/>
      <c r="B265" s="3194" t="s">
        <v>1214</v>
      </c>
      <c r="C265" s="3194"/>
      <c r="D265" s="543"/>
      <c r="E265" s="542"/>
      <c r="F265" s="542"/>
      <c r="G265" s="542"/>
      <c r="H265" s="542"/>
      <c r="I265" s="542"/>
      <c r="J265" s="542"/>
      <c r="K265" s="542"/>
      <c r="L265" s="542"/>
      <c r="M265" s="542"/>
      <c r="N265" s="542"/>
      <c r="O265" s="586"/>
      <c r="P265" s="1040"/>
      <c r="Q265" s="1040"/>
      <c r="R265" s="542"/>
      <c r="S265" s="542"/>
      <c r="T265" s="1020"/>
      <c r="U265" s="1540"/>
    </row>
    <row r="266" spans="1:21" s="565" customFormat="1" ht="15" customHeight="1" x14ac:dyDescent="0.25">
      <c r="A266" s="1541"/>
      <c r="B266" s="3208" t="s">
        <v>1215</v>
      </c>
      <c r="C266" s="3208"/>
      <c r="D266" s="1894"/>
      <c r="E266" s="1016"/>
      <c r="F266" s="1016"/>
      <c r="G266" s="1016"/>
      <c r="H266" s="1016"/>
      <c r="I266" s="1016"/>
      <c r="J266" s="1016"/>
      <c r="K266" s="1016"/>
      <c r="L266" s="1016"/>
      <c r="M266" s="1016"/>
      <c r="N266" s="1016"/>
      <c r="O266" s="1017"/>
      <c r="P266" s="1019"/>
      <c r="Q266" s="1019"/>
      <c r="R266" s="1016"/>
      <c r="S266" s="1016"/>
      <c r="T266" s="418"/>
      <c r="U266" s="1540"/>
    </row>
    <row r="267" spans="1:21" s="565" customFormat="1" ht="15" customHeight="1" x14ac:dyDescent="0.25">
      <c r="A267" s="1541"/>
      <c r="B267" s="3200" t="s">
        <v>1216</v>
      </c>
      <c r="C267" s="3200"/>
      <c r="D267" s="2462"/>
      <c r="E267" s="2463"/>
      <c r="F267" s="2463"/>
      <c r="G267" s="2463"/>
      <c r="H267" s="2463"/>
      <c r="I267" s="2463"/>
      <c r="J267" s="2463"/>
      <c r="K267" s="2463"/>
      <c r="L267" s="2463"/>
      <c r="M267" s="2463"/>
      <c r="N267" s="2463"/>
      <c r="O267" s="2464"/>
      <c r="P267" s="2465"/>
      <c r="Q267" s="2465"/>
      <c r="R267" s="2463"/>
      <c r="S267" s="2463"/>
      <c r="T267" s="2466"/>
      <c r="U267" s="1540"/>
    </row>
    <row r="268" spans="1:21" s="565" customFormat="1" ht="15" customHeight="1" x14ac:dyDescent="0.25">
      <c r="A268" s="1541"/>
      <c r="B268" s="3194" t="s">
        <v>1217</v>
      </c>
      <c r="C268" s="3194"/>
      <c r="D268" s="543"/>
      <c r="E268" s="542"/>
      <c r="F268" s="542"/>
      <c r="G268" s="542"/>
      <c r="H268" s="542"/>
      <c r="I268" s="542"/>
      <c r="J268" s="542"/>
      <c r="K268" s="542"/>
      <c r="L268" s="542"/>
      <c r="M268" s="542"/>
      <c r="N268" s="542"/>
      <c r="O268" s="586"/>
      <c r="P268" s="1040"/>
      <c r="Q268" s="1040"/>
      <c r="R268" s="542"/>
      <c r="S268" s="542"/>
      <c r="T268" s="1020"/>
      <c r="U268" s="1540"/>
    </row>
    <row r="269" spans="1:21" s="565" customFormat="1" ht="15" customHeight="1" x14ac:dyDescent="0.25">
      <c r="A269" s="1541"/>
      <c r="B269" s="3194" t="s">
        <v>1218</v>
      </c>
      <c r="C269" s="3194"/>
      <c r="D269" s="543"/>
      <c r="E269" s="542"/>
      <c r="F269" s="542"/>
      <c r="G269" s="542"/>
      <c r="H269" s="542"/>
      <c r="I269" s="542"/>
      <c r="J269" s="542"/>
      <c r="K269" s="542"/>
      <c r="L269" s="542"/>
      <c r="M269" s="542"/>
      <c r="N269" s="542"/>
      <c r="O269" s="586"/>
      <c r="P269" s="1040"/>
      <c r="Q269" s="1040"/>
      <c r="R269" s="542"/>
      <c r="S269" s="542"/>
      <c r="T269" s="1020"/>
      <c r="U269" s="1540"/>
    </row>
    <row r="270" spans="1:21" s="565" customFormat="1" ht="15" customHeight="1" x14ac:dyDescent="0.25">
      <c r="A270" s="1541"/>
      <c r="B270" s="3194" t="s">
        <v>1219</v>
      </c>
      <c r="C270" s="3194"/>
      <c r="D270" s="543"/>
      <c r="E270" s="542"/>
      <c r="F270" s="542"/>
      <c r="G270" s="542"/>
      <c r="H270" s="542"/>
      <c r="I270" s="542"/>
      <c r="J270" s="542"/>
      <c r="K270" s="542"/>
      <c r="L270" s="542"/>
      <c r="M270" s="542"/>
      <c r="N270" s="542"/>
      <c r="O270" s="586"/>
      <c r="P270" s="1040"/>
      <c r="Q270" s="1040"/>
      <c r="R270" s="542"/>
      <c r="S270" s="542"/>
      <c r="T270" s="1020"/>
      <c r="U270" s="1540"/>
    </row>
    <row r="271" spans="1:21" s="565" customFormat="1" ht="15" customHeight="1" x14ac:dyDescent="0.25">
      <c r="A271" s="1541"/>
      <c r="B271" s="3194" t="s">
        <v>1220</v>
      </c>
      <c r="C271" s="3194"/>
      <c r="D271" s="543"/>
      <c r="E271" s="542"/>
      <c r="F271" s="542"/>
      <c r="G271" s="542"/>
      <c r="H271" s="542"/>
      <c r="I271" s="542"/>
      <c r="J271" s="542"/>
      <c r="K271" s="542"/>
      <c r="L271" s="542"/>
      <c r="M271" s="542"/>
      <c r="N271" s="542"/>
      <c r="O271" s="586"/>
      <c r="P271" s="1040"/>
      <c r="Q271" s="1040"/>
      <c r="R271" s="542"/>
      <c r="S271" s="542"/>
      <c r="T271" s="1020"/>
      <c r="U271" s="1540"/>
    </row>
    <row r="272" spans="1:21" s="565" customFormat="1" ht="15" customHeight="1" x14ac:dyDescent="0.25">
      <c r="A272" s="1541"/>
      <c r="B272" s="3194" t="s">
        <v>1221</v>
      </c>
      <c r="C272" s="3194"/>
      <c r="D272" s="543"/>
      <c r="E272" s="542"/>
      <c r="F272" s="542"/>
      <c r="G272" s="542"/>
      <c r="H272" s="542"/>
      <c r="I272" s="542"/>
      <c r="J272" s="542"/>
      <c r="K272" s="542"/>
      <c r="L272" s="542"/>
      <c r="M272" s="542"/>
      <c r="N272" s="542"/>
      <c r="O272" s="586"/>
      <c r="P272" s="1040"/>
      <c r="Q272" s="1040"/>
      <c r="R272" s="542"/>
      <c r="S272" s="542"/>
      <c r="T272" s="1020"/>
      <c r="U272" s="1540"/>
    </row>
    <row r="273" spans="1:21" s="565" customFormat="1" ht="15" customHeight="1" x14ac:dyDescent="0.25">
      <c r="A273" s="1541"/>
      <c r="B273" s="3199" t="s">
        <v>1222</v>
      </c>
      <c r="C273" s="3199"/>
      <c r="D273" s="1894"/>
      <c r="E273" s="1016"/>
      <c r="F273" s="1016"/>
      <c r="G273" s="1016"/>
      <c r="H273" s="1016"/>
      <c r="I273" s="1016"/>
      <c r="J273" s="1016"/>
      <c r="K273" s="1016"/>
      <c r="L273" s="1016"/>
      <c r="M273" s="1016"/>
      <c r="N273" s="1016"/>
      <c r="O273" s="1017"/>
      <c r="P273" s="1019"/>
      <c r="Q273" s="1019"/>
      <c r="R273" s="1016"/>
      <c r="S273" s="1016"/>
      <c r="T273" s="418"/>
      <c r="U273" s="1540"/>
    </row>
    <row r="274" spans="1:21" s="565" customFormat="1" ht="15" customHeight="1" x14ac:dyDescent="0.25">
      <c r="A274" s="1541"/>
      <c r="B274" s="3193" t="s">
        <v>1223</v>
      </c>
      <c r="C274" s="3193"/>
      <c r="D274" s="2462"/>
      <c r="E274" s="2463"/>
      <c r="F274" s="2463"/>
      <c r="G274" s="2463"/>
      <c r="H274" s="2463"/>
      <c r="I274" s="2463"/>
      <c r="J274" s="2463"/>
      <c r="K274" s="2463"/>
      <c r="L274" s="2463"/>
      <c r="M274" s="2463"/>
      <c r="N274" s="2463"/>
      <c r="O274" s="2464"/>
      <c r="P274" s="2465"/>
      <c r="Q274" s="2465"/>
      <c r="R274" s="2463"/>
      <c r="S274" s="2463"/>
      <c r="T274" s="2466"/>
      <c r="U274" s="1540"/>
    </row>
    <row r="275" spans="1:21" s="565" customFormat="1" ht="15" customHeight="1" x14ac:dyDescent="0.25">
      <c r="A275" s="1541"/>
      <c r="B275" s="3194" t="s">
        <v>1224</v>
      </c>
      <c r="C275" s="3194"/>
      <c r="D275" s="543"/>
      <c r="E275" s="542"/>
      <c r="F275" s="542"/>
      <c r="G275" s="542"/>
      <c r="H275" s="542"/>
      <c r="I275" s="542"/>
      <c r="J275" s="542"/>
      <c r="K275" s="542"/>
      <c r="L275" s="542"/>
      <c r="M275" s="542"/>
      <c r="N275" s="542"/>
      <c r="O275" s="586"/>
      <c r="P275" s="1040"/>
      <c r="Q275" s="1040"/>
      <c r="R275" s="542"/>
      <c r="S275" s="542"/>
      <c r="T275" s="1020"/>
      <c r="U275" s="1540"/>
    </row>
    <row r="276" spans="1:21" s="565" customFormat="1" ht="15" customHeight="1" x14ac:dyDescent="0.25">
      <c r="A276" s="1541"/>
      <c r="B276" s="3194" t="s">
        <v>1225</v>
      </c>
      <c r="C276" s="3194"/>
      <c r="D276" s="543"/>
      <c r="E276" s="542"/>
      <c r="F276" s="542"/>
      <c r="G276" s="542"/>
      <c r="H276" s="542"/>
      <c r="I276" s="542"/>
      <c r="J276" s="542"/>
      <c r="K276" s="542"/>
      <c r="L276" s="542"/>
      <c r="M276" s="542"/>
      <c r="N276" s="542"/>
      <c r="O276" s="586"/>
      <c r="P276" s="1040"/>
      <c r="Q276" s="1040"/>
      <c r="R276" s="542"/>
      <c r="S276" s="542"/>
      <c r="T276" s="1020"/>
      <c r="U276" s="1540"/>
    </row>
    <row r="277" spans="1:21" s="565" customFormat="1" ht="15" customHeight="1" x14ac:dyDescent="0.25">
      <c r="A277" s="1541"/>
      <c r="B277" s="3194" t="s">
        <v>1226</v>
      </c>
      <c r="C277" s="3194"/>
      <c r="D277" s="543"/>
      <c r="E277" s="542"/>
      <c r="F277" s="542"/>
      <c r="G277" s="542"/>
      <c r="H277" s="542"/>
      <c r="I277" s="542"/>
      <c r="J277" s="542"/>
      <c r="K277" s="542"/>
      <c r="L277" s="542"/>
      <c r="M277" s="542"/>
      <c r="N277" s="542"/>
      <c r="O277" s="586"/>
      <c r="P277" s="1040"/>
      <c r="Q277" s="1040"/>
      <c r="R277" s="542"/>
      <c r="S277" s="542"/>
      <c r="T277" s="1020"/>
      <c r="U277" s="1540"/>
    </row>
    <row r="278" spans="1:21" s="565" customFormat="1" ht="15" customHeight="1" x14ac:dyDescent="0.25">
      <c r="A278" s="1541"/>
      <c r="B278" s="3194" t="s">
        <v>1227</v>
      </c>
      <c r="C278" s="3194"/>
      <c r="D278" s="543"/>
      <c r="E278" s="542"/>
      <c r="F278" s="542"/>
      <c r="G278" s="542"/>
      <c r="H278" s="542"/>
      <c r="I278" s="542"/>
      <c r="J278" s="542"/>
      <c r="K278" s="542"/>
      <c r="L278" s="542"/>
      <c r="M278" s="542"/>
      <c r="N278" s="542"/>
      <c r="O278" s="586"/>
      <c r="P278" s="1040"/>
      <c r="Q278" s="1040"/>
      <c r="R278" s="542"/>
      <c r="S278" s="542"/>
      <c r="T278" s="1020"/>
      <c r="U278" s="1540"/>
    </row>
    <row r="279" spans="1:21" s="565" customFormat="1" ht="15" customHeight="1" x14ac:dyDescent="0.25">
      <c r="A279" s="1541"/>
      <c r="B279" s="3194" t="s">
        <v>1228</v>
      </c>
      <c r="C279" s="3194"/>
      <c r="D279" s="543"/>
      <c r="E279" s="542"/>
      <c r="F279" s="542"/>
      <c r="G279" s="542"/>
      <c r="H279" s="542"/>
      <c r="I279" s="542"/>
      <c r="J279" s="542"/>
      <c r="K279" s="542"/>
      <c r="L279" s="542"/>
      <c r="M279" s="542"/>
      <c r="N279" s="542"/>
      <c r="O279" s="586"/>
      <c r="P279" s="1040"/>
      <c r="Q279" s="1040"/>
      <c r="R279" s="542"/>
      <c r="S279" s="542"/>
      <c r="T279" s="1020"/>
      <c r="U279" s="1540"/>
    </row>
    <row r="280" spans="1:21" s="565" customFormat="1" ht="15" customHeight="1" x14ac:dyDescent="0.25">
      <c r="A280" s="1541"/>
      <c r="B280" s="3208" t="s">
        <v>1229</v>
      </c>
      <c r="C280" s="3208"/>
      <c r="D280" s="1894"/>
      <c r="E280" s="1016"/>
      <c r="F280" s="1016"/>
      <c r="G280" s="1016"/>
      <c r="H280" s="1016"/>
      <c r="I280" s="1016"/>
      <c r="J280" s="1016"/>
      <c r="K280" s="1016"/>
      <c r="L280" s="1016"/>
      <c r="M280" s="1016"/>
      <c r="N280" s="1016"/>
      <c r="O280" s="1017"/>
      <c r="P280" s="1019"/>
      <c r="Q280" s="1019"/>
      <c r="R280" s="1016"/>
      <c r="S280" s="1016"/>
      <c r="T280" s="418"/>
      <c r="U280" s="1540"/>
    </row>
    <row r="281" spans="1:21" s="565" customFormat="1" ht="15" customHeight="1" x14ac:dyDescent="0.25">
      <c r="A281" s="1541"/>
      <c r="B281" s="3200" t="s">
        <v>1230</v>
      </c>
      <c r="C281" s="3200"/>
      <c r="D281" s="2462"/>
      <c r="E281" s="2463"/>
      <c r="F281" s="2463"/>
      <c r="G281" s="2463"/>
      <c r="H281" s="2463"/>
      <c r="I281" s="2463"/>
      <c r="J281" s="2463"/>
      <c r="K281" s="2463"/>
      <c r="L281" s="2463"/>
      <c r="M281" s="2463"/>
      <c r="N281" s="2463"/>
      <c r="O281" s="2464"/>
      <c r="P281" s="2465"/>
      <c r="Q281" s="2465"/>
      <c r="R281" s="2463"/>
      <c r="S281" s="2463"/>
      <c r="T281" s="2466"/>
      <c r="U281" s="1540"/>
    </row>
    <row r="282" spans="1:21" s="565" customFormat="1" ht="15" customHeight="1" x14ac:dyDescent="0.25">
      <c r="A282" s="1541"/>
      <c r="B282" s="3194" t="s">
        <v>1231</v>
      </c>
      <c r="C282" s="3194"/>
      <c r="D282" s="543"/>
      <c r="E282" s="542"/>
      <c r="F282" s="542"/>
      <c r="G282" s="542"/>
      <c r="H282" s="542"/>
      <c r="I282" s="542"/>
      <c r="J282" s="542"/>
      <c r="K282" s="542"/>
      <c r="L282" s="542"/>
      <c r="M282" s="542"/>
      <c r="N282" s="542"/>
      <c r="O282" s="586"/>
      <c r="P282" s="1040"/>
      <c r="Q282" s="1040"/>
      <c r="R282" s="542"/>
      <c r="S282" s="542"/>
      <c r="T282" s="1020"/>
      <c r="U282" s="1540"/>
    </row>
    <row r="283" spans="1:21" s="565" customFormat="1" ht="15" customHeight="1" x14ac:dyDescent="0.25">
      <c r="A283" s="1541"/>
      <c r="B283" s="3194" t="s">
        <v>1232</v>
      </c>
      <c r="C283" s="3194"/>
      <c r="D283" s="543"/>
      <c r="E283" s="542"/>
      <c r="F283" s="542"/>
      <c r="G283" s="542"/>
      <c r="H283" s="542"/>
      <c r="I283" s="542"/>
      <c r="J283" s="542"/>
      <c r="K283" s="542"/>
      <c r="L283" s="542"/>
      <c r="M283" s="542"/>
      <c r="N283" s="542"/>
      <c r="O283" s="586"/>
      <c r="P283" s="1040"/>
      <c r="Q283" s="1040"/>
      <c r="R283" s="542"/>
      <c r="S283" s="542"/>
      <c r="T283" s="1020"/>
      <c r="U283" s="1540"/>
    </row>
    <row r="284" spans="1:21" s="565" customFormat="1" ht="15" customHeight="1" x14ac:dyDescent="0.25">
      <c r="A284" s="1541"/>
      <c r="B284" s="3194" t="s">
        <v>1233</v>
      </c>
      <c r="C284" s="3194"/>
      <c r="D284" s="543"/>
      <c r="E284" s="542"/>
      <c r="F284" s="542"/>
      <c r="G284" s="542"/>
      <c r="H284" s="542"/>
      <c r="I284" s="542"/>
      <c r="J284" s="542"/>
      <c r="K284" s="542"/>
      <c r="L284" s="542"/>
      <c r="M284" s="542"/>
      <c r="N284" s="542"/>
      <c r="O284" s="586"/>
      <c r="P284" s="1040"/>
      <c r="Q284" s="1040"/>
      <c r="R284" s="542"/>
      <c r="S284" s="542"/>
      <c r="T284" s="1020"/>
      <c r="U284" s="1540"/>
    </row>
    <row r="285" spans="1:21" s="565" customFormat="1" ht="15" customHeight="1" x14ac:dyDescent="0.25">
      <c r="A285" s="1541"/>
      <c r="B285" s="3194" t="s">
        <v>1234</v>
      </c>
      <c r="C285" s="3194"/>
      <c r="D285" s="543"/>
      <c r="E285" s="542"/>
      <c r="F285" s="542"/>
      <c r="G285" s="542"/>
      <c r="H285" s="542"/>
      <c r="I285" s="542"/>
      <c r="J285" s="542"/>
      <c r="K285" s="542"/>
      <c r="L285" s="542"/>
      <c r="M285" s="542"/>
      <c r="N285" s="542"/>
      <c r="O285" s="586"/>
      <c r="P285" s="1040"/>
      <c r="Q285" s="1040"/>
      <c r="R285" s="542"/>
      <c r="S285" s="542"/>
      <c r="T285" s="1020"/>
      <c r="U285" s="1540"/>
    </row>
    <row r="286" spans="1:21" s="565" customFormat="1" ht="15" customHeight="1" x14ac:dyDescent="0.25">
      <c r="A286" s="1541"/>
      <c r="B286" s="3194" t="s">
        <v>1235</v>
      </c>
      <c r="C286" s="3194"/>
      <c r="D286" s="543"/>
      <c r="E286" s="542"/>
      <c r="F286" s="542"/>
      <c r="G286" s="542"/>
      <c r="H286" s="542"/>
      <c r="I286" s="542"/>
      <c r="J286" s="542"/>
      <c r="K286" s="542"/>
      <c r="L286" s="542"/>
      <c r="M286" s="542"/>
      <c r="N286" s="542"/>
      <c r="O286" s="586"/>
      <c r="P286" s="1040"/>
      <c r="Q286" s="1040"/>
      <c r="R286" s="542"/>
      <c r="S286" s="542"/>
      <c r="T286" s="1020"/>
      <c r="U286" s="1540"/>
    </row>
    <row r="287" spans="1:21" s="565" customFormat="1" ht="15" customHeight="1" x14ac:dyDescent="0.25">
      <c r="A287" s="1541"/>
      <c r="B287" s="3199" t="s">
        <v>1236</v>
      </c>
      <c r="C287" s="3199"/>
      <c r="D287" s="1894"/>
      <c r="E287" s="1016"/>
      <c r="F287" s="1016"/>
      <c r="G287" s="1016"/>
      <c r="H287" s="1016"/>
      <c r="I287" s="1016"/>
      <c r="J287" s="1016"/>
      <c r="K287" s="1016"/>
      <c r="L287" s="1016"/>
      <c r="M287" s="1016"/>
      <c r="N287" s="1016"/>
      <c r="O287" s="1017"/>
      <c r="P287" s="1019"/>
      <c r="Q287" s="1019"/>
      <c r="R287" s="1016"/>
      <c r="S287" s="1016"/>
      <c r="T287" s="418"/>
      <c r="U287" s="1540"/>
    </row>
    <row r="288" spans="1:21" s="565" customFormat="1" ht="15" customHeight="1" x14ac:dyDescent="0.25">
      <c r="A288" s="1541"/>
      <c r="B288" s="3200" t="s">
        <v>1237</v>
      </c>
      <c r="C288" s="3200"/>
      <c r="D288" s="2462"/>
      <c r="E288" s="2463"/>
      <c r="F288" s="2463"/>
      <c r="G288" s="2463"/>
      <c r="H288" s="2463"/>
      <c r="I288" s="2463"/>
      <c r="J288" s="2463"/>
      <c r="K288" s="2463"/>
      <c r="L288" s="2463"/>
      <c r="M288" s="2463"/>
      <c r="N288" s="2463"/>
      <c r="O288" s="2464"/>
      <c r="P288" s="2465"/>
      <c r="Q288" s="2465"/>
      <c r="R288" s="2463"/>
      <c r="S288" s="2463"/>
      <c r="T288" s="2466"/>
      <c r="U288" s="1540"/>
    </row>
    <row r="289" spans="1:21" s="565" customFormat="1" ht="15" customHeight="1" x14ac:dyDescent="0.25">
      <c r="A289" s="1541"/>
      <c r="B289" s="3194" t="s">
        <v>1238</v>
      </c>
      <c r="C289" s="3194"/>
      <c r="D289" s="543"/>
      <c r="E289" s="542"/>
      <c r="F289" s="542"/>
      <c r="G289" s="542"/>
      <c r="H289" s="542"/>
      <c r="I289" s="542"/>
      <c r="J289" s="542"/>
      <c r="K289" s="542"/>
      <c r="L289" s="542"/>
      <c r="M289" s="542"/>
      <c r="N289" s="542"/>
      <c r="O289" s="586"/>
      <c r="P289" s="1040"/>
      <c r="Q289" s="1040"/>
      <c r="R289" s="542"/>
      <c r="S289" s="542"/>
      <c r="T289" s="1020"/>
      <c r="U289" s="1540"/>
    </row>
    <row r="290" spans="1:21" s="565" customFormat="1" ht="15" customHeight="1" x14ac:dyDescent="0.25">
      <c r="A290" s="1541"/>
      <c r="B290" s="3194" t="s">
        <v>1239</v>
      </c>
      <c r="C290" s="3194"/>
      <c r="D290" s="543"/>
      <c r="E290" s="542"/>
      <c r="F290" s="542"/>
      <c r="G290" s="542"/>
      <c r="H290" s="542"/>
      <c r="I290" s="542"/>
      <c r="J290" s="542"/>
      <c r="K290" s="542"/>
      <c r="L290" s="542"/>
      <c r="M290" s="542"/>
      <c r="N290" s="542"/>
      <c r="O290" s="586"/>
      <c r="P290" s="1040"/>
      <c r="Q290" s="1040"/>
      <c r="R290" s="542"/>
      <c r="S290" s="542"/>
      <c r="T290" s="1020"/>
      <c r="U290" s="1540"/>
    </row>
    <row r="291" spans="1:21" s="565" customFormat="1" ht="15" customHeight="1" x14ac:dyDescent="0.25">
      <c r="A291" s="1541"/>
      <c r="B291" s="3194" t="s">
        <v>1240</v>
      </c>
      <c r="C291" s="3194"/>
      <c r="D291" s="543"/>
      <c r="E291" s="542"/>
      <c r="F291" s="542"/>
      <c r="G291" s="542"/>
      <c r="H291" s="542"/>
      <c r="I291" s="542"/>
      <c r="J291" s="542"/>
      <c r="K291" s="542"/>
      <c r="L291" s="542"/>
      <c r="M291" s="542"/>
      <c r="N291" s="542"/>
      <c r="O291" s="586"/>
      <c r="P291" s="1040"/>
      <c r="Q291" s="1040"/>
      <c r="R291" s="542"/>
      <c r="S291" s="542"/>
      <c r="T291" s="1020"/>
      <c r="U291" s="1540"/>
    </row>
    <row r="292" spans="1:21" s="565" customFormat="1" ht="15" customHeight="1" x14ac:dyDescent="0.25">
      <c r="A292" s="1541"/>
      <c r="B292" s="3194" t="s">
        <v>1241</v>
      </c>
      <c r="C292" s="3194"/>
      <c r="D292" s="543"/>
      <c r="E292" s="542"/>
      <c r="F292" s="542"/>
      <c r="G292" s="542"/>
      <c r="H292" s="542"/>
      <c r="I292" s="542"/>
      <c r="J292" s="542"/>
      <c r="K292" s="542"/>
      <c r="L292" s="542"/>
      <c r="M292" s="542"/>
      <c r="N292" s="542"/>
      <c r="O292" s="586"/>
      <c r="P292" s="1040"/>
      <c r="Q292" s="1040"/>
      <c r="R292" s="542"/>
      <c r="S292" s="542"/>
      <c r="T292" s="1020"/>
      <c r="U292" s="1540"/>
    </row>
    <row r="293" spans="1:21" s="565" customFormat="1" ht="15" customHeight="1" x14ac:dyDescent="0.25">
      <c r="A293" s="1541"/>
      <c r="B293" s="3194" t="s">
        <v>1242</v>
      </c>
      <c r="C293" s="3194"/>
      <c r="D293" s="543"/>
      <c r="E293" s="542"/>
      <c r="F293" s="542"/>
      <c r="G293" s="542"/>
      <c r="H293" s="542"/>
      <c r="I293" s="542"/>
      <c r="J293" s="542"/>
      <c r="K293" s="542"/>
      <c r="L293" s="542"/>
      <c r="M293" s="542"/>
      <c r="N293" s="542"/>
      <c r="O293" s="586"/>
      <c r="P293" s="1040"/>
      <c r="Q293" s="1040"/>
      <c r="R293" s="542"/>
      <c r="S293" s="542"/>
      <c r="T293" s="1020"/>
      <c r="U293" s="1540"/>
    </row>
    <row r="294" spans="1:21" s="565" customFormat="1" ht="15" customHeight="1" x14ac:dyDescent="0.25">
      <c r="A294" s="1541"/>
      <c r="B294" s="3199" t="s">
        <v>1243</v>
      </c>
      <c r="C294" s="3199"/>
      <c r="D294" s="1894"/>
      <c r="E294" s="1016"/>
      <c r="F294" s="1016"/>
      <c r="G294" s="1016"/>
      <c r="H294" s="1016"/>
      <c r="I294" s="1016"/>
      <c r="J294" s="1016"/>
      <c r="K294" s="1016"/>
      <c r="L294" s="1016"/>
      <c r="M294" s="1016"/>
      <c r="N294" s="1016"/>
      <c r="O294" s="1017"/>
      <c r="P294" s="1019"/>
      <c r="Q294" s="1019"/>
      <c r="R294" s="1016"/>
      <c r="S294" s="1016"/>
      <c r="T294" s="418"/>
      <c r="U294" s="1540"/>
    </row>
    <row r="295" spans="1:21" s="565" customFormat="1" ht="15" customHeight="1" x14ac:dyDescent="0.25">
      <c r="A295" s="1541"/>
      <c r="B295" s="3193" t="s">
        <v>1244</v>
      </c>
      <c r="C295" s="3193"/>
      <c r="D295" s="2462"/>
      <c r="E295" s="2463"/>
      <c r="F295" s="2463"/>
      <c r="G295" s="2463"/>
      <c r="H295" s="2463"/>
      <c r="I295" s="2463"/>
      <c r="J295" s="2463"/>
      <c r="K295" s="2463"/>
      <c r="L295" s="2463"/>
      <c r="M295" s="2463"/>
      <c r="N295" s="2463"/>
      <c r="O295" s="2464"/>
      <c r="P295" s="2465"/>
      <c r="Q295" s="2465"/>
      <c r="R295" s="2463"/>
      <c r="S295" s="2463"/>
      <c r="T295" s="2466"/>
      <c r="U295" s="1540"/>
    </row>
    <row r="296" spans="1:21" s="565" customFormat="1" ht="15" customHeight="1" x14ac:dyDescent="0.25">
      <c r="A296" s="1541"/>
      <c r="B296" s="3194" t="s">
        <v>1245</v>
      </c>
      <c r="C296" s="3194"/>
      <c r="D296" s="543"/>
      <c r="E296" s="542"/>
      <c r="F296" s="542"/>
      <c r="G296" s="542"/>
      <c r="H296" s="542"/>
      <c r="I296" s="542"/>
      <c r="J296" s="542"/>
      <c r="K296" s="542"/>
      <c r="L296" s="542"/>
      <c r="M296" s="542"/>
      <c r="N296" s="542"/>
      <c r="O296" s="586"/>
      <c r="P296" s="1040"/>
      <c r="Q296" s="1040"/>
      <c r="R296" s="542"/>
      <c r="S296" s="542"/>
      <c r="T296" s="1020"/>
      <c r="U296" s="1540"/>
    </row>
    <row r="297" spans="1:21" s="565" customFormat="1" ht="15" customHeight="1" x14ac:dyDescent="0.25">
      <c r="A297" s="1541"/>
      <c r="B297" s="3194" t="s">
        <v>1246</v>
      </c>
      <c r="C297" s="3194"/>
      <c r="D297" s="543"/>
      <c r="E297" s="542"/>
      <c r="F297" s="542"/>
      <c r="G297" s="542"/>
      <c r="H297" s="542"/>
      <c r="I297" s="542"/>
      <c r="J297" s="542"/>
      <c r="K297" s="542"/>
      <c r="L297" s="542"/>
      <c r="M297" s="542"/>
      <c r="N297" s="542"/>
      <c r="O297" s="586"/>
      <c r="P297" s="1040"/>
      <c r="Q297" s="1040"/>
      <c r="R297" s="542"/>
      <c r="S297" s="542"/>
      <c r="T297" s="1020"/>
      <c r="U297" s="1540"/>
    </row>
    <row r="298" spans="1:21" s="565" customFormat="1" ht="15" customHeight="1" x14ac:dyDescent="0.25">
      <c r="A298" s="1541"/>
      <c r="B298" s="3194" t="s">
        <v>1247</v>
      </c>
      <c r="C298" s="3194"/>
      <c r="D298" s="543"/>
      <c r="E298" s="542"/>
      <c r="F298" s="542"/>
      <c r="G298" s="542"/>
      <c r="H298" s="542"/>
      <c r="I298" s="542"/>
      <c r="J298" s="542"/>
      <c r="K298" s="542"/>
      <c r="L298" s="542"/>
      <c r="M298" s="542"/>
      <c r="N298" s="542"/>
      <c r="O298" s="586"/>
      <c r="P298" s="1040"/>
      <c r="Q298" s="1040"/>
      <c r="R298" s="542"/>
      <c r="S298" s="542"/>
      <c r="T298" s="1020"/>
      <c r="U298" s="1540"/>
    </row>
    <row r="299" spans="1:21" s="565" customFormat="1" ht="15" customHeight="1" x14ac:dyDescent="0.25">
      <c r="A299" s="1541"/>
      <c r="B299" s="3194" t="s">
        <v>1248</v>
      </c>
      <c r="C299" s="3194"/>
      <c r="D299" s="543"/>
      <c r="E299" s="542"/>
      <c r="F299" s="542"/>
      <c r="G299" s="542"/>
      <c r="H299" s="542"/>
      <c r="I299" s="542"/>
      <c r="J299" s="542"/>
      <c r="K299" s="542"/>
      <c r="L299" s="542"/>
      <c r="M299" s="542"/>
      <c r="N299" s="542"/>
      <c r="O299" s="586"/>
      <c r="P299" s="1040"/>
      <c r="Q299" s="1040"/>
      <c r="R299" s="542"/>
      <c r="S299" s="542"/>
      <c r="T299" s="1020"/>
      <c r="U299" s="1540"/>
    </row>
    <row r="300" spans="1:21" s="565" customFormat="1" ht="15" customHeight="1" x14ac:dyDescent="0.25">
      <c r="A300" s="1541"/>
      <c r="B300" s="3194" t="s">
        <v>1249</v>
      </c>
      <c r="C300" s="3194"/>
      <c r="D300" s="543"/>
      <c r="E300" s="542"/>
      <c r="F300" s="542"/>
      <c r="G300" s="542"/>
      <c r="H300" s="542"/>
      <c r="I300" s="542"/>
      <c r="J300" s="542"/>
      <c r="K300" s="542"/>
      <c r="L300" s="542"/>
      <c r="M300" s="542"/>
      <c r="N300" s="542"/>
      <c r="O300" s="586"/>
      <c r="P300" s="1040"/>
      <c r="Q300" s="1040"/>
      <c r="R300" s="542"/>
      <c r="S300" s="542"/>
      <c r="T300" s="1020"/>
      <c r="U300" s="1540"/>
    </row>
    <row r="301" spans="1:21" s="565" customFormat="1" ht="15" customHeight="1" x14ac:dyDescent="0.25">
      <c r="A301" s="1541"/>
      <c r="B301" s="3208" t="s">
        <v>1250</v>
      </c>
      <c r="C301" s="3208"/>
      <c r="D301" s="1894"/>
      <c r="E301" s="1016"/>
      <c r="F301" s="1016"/>
      <c r="G301" s="1016"/>
      <c r="H301" s="1016"/>
      <c r="I301" s="1016"/>
      <c r="J301" s="1016"/>
      <c r="K301" s="1016"/>
      <c r="L301" s="1016"/>
      <c r="M301" s="1016"/>
      <c r="N301" s="1016"/>
      <c r="O301" s="1017"/>
      <c r="P301" s="1019"/>
      <c r="Q301" s="1019"/>
      <c r="R301" s="1016"/>
      <c r="S301" s="1016"/>
      <c r="T301" s="418"/>
      <c r="U301" s="1540"/>
    </row>
    <row r="302" spans="1:21" s="565" customFormat="1" ht="15" customHeight="1" x14ac:dyDescent="0.25">
      <c r="A302" s="1541"/>
      <c r="B302" s="3200" t="s">
        <v>1251</v>
      </c>
      <c r="C302" s="3200"/>
      <c r="D302" s="2462"/>
      <c r="E302" s="2463"/>
      <c r="F302" s="2463"/>
      <c r="G302" s="2463"/>
      <c r="H302" s="2463"/>
      <c r="I302" s="2463"/>
      <c r="J302" s="2463"/>
      <c r="K302" s="2463"/>
      <c r="L302" s="2463"/>
      <c r="M302" s="2463"/>
      <c r="N302" s="2463"/>
      <c r="O302" s="2464"/>
      <c r="P302" s="2465"/>
      <c r="Q302" s="2465"/>
      <c r="R302" s="2463"/>
      <c r="S302" s="2463"/>
      <c r="T302" s="2466"/>
      <c r="U302" s="1540"/>
    </row>
    <row r="303" spans="1:21" s="565" customFormat="1" ht="15" customHeight="1" x14ac:dyDescent="0.25">
      <c r="A303" s="1541"/>
      <c r="B303" s="3194" t="s">
        <v>1252</v>
      </c>
      <c r="C303" s="3194"/>
      <c r="D303" s="543"/>
      <c r="E303" s="542"/>
      <c r="F303" s="542"/>
      <c r="G303" s="542"/>
      <c r="H303" s="542"/>
      <c r="I303" s="542"/>
      <c r="J303" s="542"/>
      <c r="K303" s="542"/>
      <c r="L303" s="542"/>
      <c r="M303" s="542"/>
      <c r="N303" s="542"/>
      <c r="O303" s="586"/>
      <c r="P303" s="1040"/>
      <c r="Q303" s="1040"/>
      <c r="R303" s="542"/>
      <c r="S303" s="542"/>
      <c r="T303" s="1020"/>
      <c r="U303" s="1540"/>
    </row>
    <row r="304" spans="1:21" s="565" customFormat="1" ht="15" customHeight="1" x14ac:dyDescent="0.25">
      <c r="A304" s="1541"/>
      <c r="B304" s="3194" t="s">
        <v>1253</v>
      </c>
      <c r="C304" s="3194"/>
      <c r="D304" s="543"/>
      <c r="E304" s="542"/>
      <c r="F304" s="542"/>
      <c r="G304" s="542"/>
      <c r="H304" s="542"/>
      <c r="I304" s="542"/>
      <c r="J304" s="542"/>
      <c r="K304" s="542"/>
      <c r="L304" s="542"/>
      <c r="M304" s="542"/>
      <c r="N304" s="542"/>
      <c r="O304" s="586"/>
      <c r="P304" s="1040"/>
      <c r="Q304" s="1040"/>
      <c r="R304" s="542"/>
      <c r="S304" s="542"/>
      <c r="T304" s="1020"/>
      <c r="U304" s="1540"/>
    </row>
    <row r="305" spans="1:21" s="565" customFormat="1" ht="15" customHeight="1" x14ac:dyDescent="0.25">
      <c r="A305" s="1541"/>
      <c r="B305" s="3194" t="s">
        <v>1254</v>
      </c>
      <c r="C305" s="3194"/>
      <c r="D305" s="543"/>
      <c r="E305" s="542"/>
      <c r="F305" s="542"/>
      <c r="G305" s="542"/>
      <c r="H305" s="542"/>
      <c r="I305" s="542"/>
      <c r="J305" s="542"/>
      <c r="K305" s="542"/>
      <c r="L305" s="542"/>
      <c r="M305" s="542"/>
      <c r="N305" s="542"/>
      <c r="O305" s="586"/>
      <c r="P305" s="1040"/>
      <c r="Q305" s="1040"/>
      <c r="R305" s="542"/>
      <c r="S305" s="542"/>
      <c r="T305" s="1020"/>
      <c r="U305" s="1540"/>
    </row>
    <row r="306" spans="1:21" s="565" customFormat="1" ht="15" customHeight="1" x14ac:dyDescent="0.25">
      <c r="A306" s="1541"/>
      <c r="B306" s="3194" t="s">
        <v>1255</v>
      </c>
      <c r="C306" s="3194"/>
      <c r="D306" s="543"/>
      <c r="E306" s="542"/>
      <c r="F306" s="542"/>
      <c r="G306" s="542"/>
      <c r="H306" s="542"/>
      <c r="I306" s="542"/>
      <c r="J306" s="542"/>
      <c r="K306" s="542"/>
      <c r="L306" s="542"/>
      <c r="M306" s="542"/>
      <c r="N306" s="542"/>
      <c r="O306" s="586"/>
      <c r="P306" s="1040"/>
      <c r="Q306" s="1040"/>
      <c r="R306" s="542"/>
      <c r="S306" s="542"/>
      <c r="T306" s="1020"/>
      <c r="U306" s="1540"/>
    </row>
    <row r="307" spans="1:21" s="565" customFormat="1" ht="15" customHeight="1" x14ac:dyDescent="0.25">
      <c r="A307" s="1541"/>
      <c r="B307" s="3194" t="s">
        <v>1256</v>
      </c>
      <c r="C307" s="3194"/>
      <c r="D307" s="543"/>
      <c r="E307" s="542"/>
      <c r="F307" s="542"/>
      <c r="G307" s="542"/>
      <c r="H307" s="542"/>
      <c r="I307" s="542"/>
      <c r="J307" s="542"/>
      <c r="K307" s="542"/>
      <c r="L307" s="542"/>
      <c r="M307" s="542"/>
      <c r="N307" s="542"/>
      <c r="O307" s="586"/>
      <c r="P307" s="1040"/>
      <c r="Q307" s="1040"/>
      <c r="R307" s="542"/>
      <c r="S307" s="542"/>
      <c r="T307" s="1020"/>
      <c r="U307" s="1540"/>
    </row>
    <row r="308" spans="1:21" s="565" customFormat="1" ht="15" customHeight="1" x14ac:dyDescent="0.25">
      <c r="A308" s="1541"/>
      <c r="B308" s="3199" t="s">
        <v>1257</v>
      </c>
      <c r="C308" s="3199"/>
      <c r="D308" s="1894"/>
      <c r="E308" s="1016"/>
      <c r="F308" s="1016"/>
      <c r="G308" s="1016"/>
      <c r="H308" s="1016"/>
      <c r="I308" s="1016"/>
      <c r="J308" s="1016"/>
      <c r="K308" s="1016"/>
      <c r="L308" s="1016"/>
      <c r="M308" s="1016"/>
      <c r="N308" s="1016"/>
      <c r="O308" s="1017"/>
      <c r="P308" s="1019"/>
      <c r="Q308" s="1019"/>
      <c r="R308" s="1016"/>
      <c r="S308" s="1016"/>
      <c r="T308" s="418"/>
      <c r="U308" s="1540"/>
    </row>
    <row r="309" spans="1:21" s="565" customFormat="1" ht="15" customHeight="1" x14ac:dyDescent="0.25">
      <c r="A309" s="1541"/>
      <c r="B309" s="3205" t="s">
        <v>908</v>
      </c>
      <c r="C309" s="3205"/>
      <c r="D309" s="2467"/>
      <c r="E309" s="2468"/>
      <c r="F309" s="2468"/>
      <c r="G309" s="2468"/>
      <c r="H309" s="2468"/>
      <c r="I309" s="2468"/>
      <c r="J309" s="2468"/>
      <c r="K309" s="2468"/>
      <c r="L309" s="2468"/>
      <c r="M309" s="2468"/>
      <c r="N309" s="2468"/>
      <c r="O309" s="2469"/>
      <c r="P309" s="2469"/>
      <c r="Q309" s="2469"/>
      <c r="R309" s="2468"/>
      <c r="S309" s="2468"/>
      <c r="T309" s="2470"/>
      <c r="U309" s="1540"/>
    </row>
    <row r="310" spans="1:21" s="1434" customFormat="1" ht="15" customHeight="1" x14ac:dyDescent="0.25">
      <c r="A310" s="1541"/>
      <c r="B310" s="3215" t="s">
        <v>895</v>
      </c>
      <c r="C310" s="3216"/>
      <c r="D310" s="3216"/>
      <c r="E310" s="3216"/>
      <c r="F310" s="3216"/>
      <c r="G310" s="2472" t="str">
        <f>IF(AND(G253&gt;=H253,G254&gt;=H254,G255&gt;=H255,G256&gt;=H256,G257&gt;=H257,G258&gt;=H258,G259&gt;=H259,G260&gt;=H260,G261&gt;=H261,G262&gt;=H262,G263&gt;=H263,G264&gt;=H264,G265&gt;=H265,G266&gt;=H266,G267&gt;=H267,G268&gt;=H268,G269&gt;=H269,G270&gt;=H270,G271&gt;=H271,G272&gt;=H272,G273&gt;=H273,G274&gt;=H274,G275&gt;=H275,G276&gt;=H276,G277&gt;=H277,G278&gt;=H278,G279&gt;=H279,G280&gt;=H280,G281&gt;=H281,G282&gt;=H282,G283&gt;=H283,G284&gt;=H284,G285&gt;=H285,G286&gt;=H286,G287&gt;=H287,G288&gt;=H288,G289&gt;=H289,G290&gt;=H290,G291&gt;=H291,G292&gt;=H292,G293&gt;=H293,G294&gt;=H294,G295&gt;=H295,G296&gt;=H296,G297&gt;=H297,G298&gt;=H298,G299&gt;=H299,G300&gt;=H300,G301&gt;=H301,G302&gt;=H302,G303&gt;=H303,G304&gt;=H304,G305&gt;=H305,G306&gt;=H306,G307&gt;=H307,G308&gt;=H308,G309&gt;=H309),"Pass","Fail")</f>
        <v>Pass</v>
      </c>
      <c r="U310" s="1540"/>
    </row>
    <row r="311" spans="1:21" s="1434" customFormat="1" ht="15" customHeight="1" x14ac:dyDescent="0.25">
      <c r="A311" s="1541"/>
      <c r="B311" s="3217" t="s">
        <v>904</v>
      </c>
      <c r="C311" s="3218"/>
      <c r="D311" s="3218"/>
      <c r="E311" s="3218"/>
      <c r="F311" s="3218"/>
      <c r="G311" s="1991" t="str">
        <f>IF(AND(J253&gt;=K253,J254&gt;=K254,J255&gt;=K255,J256&gt;=K256,J257&gt;=K257,J258&gt;=K258,J259&gt;=K259,J260&gt;=K260,J261&gt;=K261,J262&gt;=K262,J263&gt;=K263,J264&gt;=K264,J265&gt;=K265,J266&gt;=K266,J267&gt;=K267,J268&gt;=K268,J269&gt;=K269,J270&gt;=K270,J271&gt;=K271,J272&gt;=K272,J273&gt;=K273,J274&gt;=K274,J275&gt;=K275,J276&gt;=K276,J277&gt;=K277,J278&gt;=K278,J279&gt;=K279,J280&gt;=K280,J281&gt;=K281,J282&gt;=K282,J283&gt;=K283,J284&gt;=K284,J285&gt;=K285,J286&gt;=K286,J287&gt;=K287,J288&gt;=K288,J289&gt;=K289,J290&gt;=K290,J291&gt;=K291,J292&gt;=K292,J293&gt;=K293,J294&gt;=K294,J295&gt;=K295,J296&gt;=K296,J297&gt;=K297,J298&gt;=K298,J299&gt;=K299,J300&gt;=K300,J301&gt;=K301,J302&gt;=K302,J303&gt;=K303,J304&gt;=K304,J305&gt;=K305,J306&gt;=K306,J307&gt;=K307,J308&gt;=K308,J309&gt;=K309),"Pass","Fail")</f>
        <v>Pass</v>
      </c>
      <c r="U311" s="1540"/>
    </row>
    <row r="312" spans="1:21" s="1434" customFormat="1" ht="15" customHeight="1" x14ac:dyDescent="0.25">
      <c r="A312" s="1541"/>
      <c r="B312" s="3219" t="s">
        <v>905</v>
      </c>
      <c r="C312" s="3220"/>
      <c r="D312" s="3220"/>
      <c r="E312" s="3220"/>
      <c r="F312" s="3220"/>
      <c r="G312" s="1992" t="str">
        <f>IF(AND(AND(E309&gt;=SUM(E253:E257,E260:E264,E267:E271,E274:E278,E281:E285,E288:E292,E295:E299,E302:E306),E309&gt;=SUM(E258,E265,E272,E279,E286,E293,E300,E307),E309&gt;=SUM(E259,E266,E273,E280,E287,E294,E301,E308)),AND(F309&gt;=SUM(F253:F257,F260:F264,F267:F271,F274:F278,F281:F285,F288:F292,F295:F299,F302:F306),F309&gt;=SUM(F258,F265,F272,F279,F286,F293,F300,F307),F309&gt;=SUM(F259,F266,F273,F280,F287,F294,F301,F308)),AND(G309&gt;=SUM(G253:G257,G260:G264,G267:G271,G274:G278,G281:G285,G288:G292,G295:G299,G302:G306),G309&gt;=SUM(G258,G265,G272,G279,G286,G293,G300,G307),G309&gt;=SUM(G259,G266,G273,G280,G287,G294,G301,G308)),AND(H309&gt;=SUM(H253:H257,H260:H264,H267:H271,H274:H278,H281:H285,H288:H292,H295:H299,H302:H306),H309&gt;=SUM(H258,H265,H272,H279,H286,H293,H300,H307),H309&gt;=SUM(H259,H266,H273,H280,H287,H294,H301,H308))),"Pass","Fail")</f>
        <v>Pass</v>
      </c>
      <c r="U312" s="1540"/>
    </row>
    <row r="313" spans="1:21" s="401" customFormat="1" ht="45" customHeight="1" x14ac:dyDescent="0.25">
      <c r="A313" s="1724" t="s">
        <v>909</v>
      </c>
      <c r="B313" s="213"/>
      <c r="O313" s="1434"/>
      <c r="P313" s="1434"/>
      <c r="Q313" s="1434"/>
      <c r="R313" s="1434"/>
      <c r="U313" s="1476"/>
    </row>
    <row r="314" spans="1:21" s="401" customFormat="1" ht="45" customHeight="1" x14ac:dyDescent="0.25">
      <c r="A314" s="1724"/>
      <c r="B314" s="3195" t="s">
        <v>1200</v>
      </c>
      <c r="C314" s="3195"/>
      <c r="D314" s="3197" t="s">
        <v>1199</v>
      </c>
      <c r="E314" s="3213" t="s">
        <v>880</v>
      </c>
      <c r="F314" s="3209" t="s">
        <v>881</v>
      </c>
      <c r="G314" s="3209"/>
      <c r="H314" s="3209"/>
      <c r="I314" s="3209" t="s">
        <v>1201</v>
      </c>
      <c r="J314" s="3209"/>
      <c r="K314" s="3209"/>
      <c r="L314" s="3086" t="s">
        <v>1258</v>
      </c>
      <c r="M314" s="3087"/>
      <c r="N314" s="3093"/>
      <c r="O314" s="3211" t="s">
        <v>903</v>
      </c>
      <c r="P314" s="3211" t="s">
        <v>1261</v>
      </c>
      <c r="Q314" s="3211" t="s">
        <v>1262</v>
      </c>
      <c r="R314" s="3211" t="s">
        <v>1263</v>
      </c>
      <c r="S314" s="3211" t="s">
        <v>1264</v>
      </c>
      <c r="T314" s="3211" t="s">
        <v>1265</v>
      </c>
      <c r="U314" s="1476"/>
    </row>
    <row r="315" spans="1:21" s="1434" customFormat="1" ht="60" customHeight="1" x14ac:dyDescent="0.25">
      <c r="A315" s="1541"/>
      <c r="B315" s="3196"/>
      <c r="C315" s="3196"/>
      <c r="D315" s="3198"/>
      <c r="E315" s="3214"/>
      <c r="F315" s="2389" t="s">
        <v>882</v>
      </c>
      <c r="G315" s="2389" t="s">
        <v>883</v>
      </c>
      <c r="H315" s="2389" t="s">
        <v>884</v>
      </c>
      <c r="I315" s="2389" t="s">
        <v>885</v>
      </c>
      <c r="J315" s="2389" t="s">
        <v>886</v>
      </c>
      <c r="K315" s="2389" t="s">
        <v>887</v>
      </c>
      <c r="L315" s="2386" t="s">
        <v>1259</v>
      </c>
      <c r="M315" s="2386" t="s">
        <v>1260</v>
      </c>
      <c r="N315" s="2386" t="s">
        <v>888</v>
      </c>
      <c r="O315" s="3212"/>
      <c r="P315" s="3212"/>
      <c r="Q315" s="3212"/>
      <c r="R315" s="3212"/>
      <c r="S315" s="3212"/>
      <c r="T315" s="3212"/>
      <c r="U315" s="1540"/>
    </row>
    <row r="316" spans="1:21" s="565" customFormat="1" ht="15" customHeight="1" x14ac:dyDescent="0.25">
      <c r="A316" s="1541"/>
      <c r="B316" s="3200" t="s">
        <v>1202</v>
      </c>
      <c r="C316" s="3200"/>
      <c r="D316" s="2462"/>
      <c r="E316" s="2463"/>
      <c r="F316" s="2463"/>
      <c r="G316" s="2463"/>
      <c r="H316" s="2463"/>
      <c r="I316" s="2463"/>
      <c r="J316" s="2463"/>
      <c r="K316" s="2463"/>
      <c r="L316" s="2463"/>
      <c r="M316" s="2463"/>
      <c r="N316" s="2463"/>
      <c r="O316" s="2464"/>
      <c r="P316" s="2085"/>
      <c r="Q316" s="2085"/>
      <c r="R316" s="2463"/>
      <c r="S316" s="2473"/>
      <c r="T316" s="2466"/>
      <c r="U316" s="1540"/>
    </row>
    <row r="317" spans="1:21" s="565" customFormat="1" ht="15" customHeight="1" x14ac:dyDescent="0.25">
      <c r="A317" s="1541"/>
      <c r="B317" s="3193" t="s">
        <v>1203</v>
      </c>
      <c r="C317" s="3193"/>
      <c r="D317" s="543"/>
      <c r="E317" s="542"/>
      <c r="F317" s="542"/>
      <c r="G317" s="542"/>
      <c r="H317" s="542"/>
      <c r="I317" s="542"/>
      <c r="J317" s="542"/>
      <c r="K317" s="542"/>
      <c r="L317" s="542"/>
      <c r="M317" s="542"/>
      <c r="N317" s="542"/>
      <c r="O317" s="586"/>
      <c r="P317" s="551"/>
      <c r="Q317" s="551"/>
      <c r="R317" s="542"/>
      <c r="S317" s="1018"/>
      <c r="T317" s="1020"/>
      <c r="U317" s="1540"/>
    </row>
    <row r="318" spans="1:21" s="565" customFormat="1" ht="15" customHeight="1" x14ac:dyDescent="0.25">
      <c r="A318" s="1541"/>
      <c r="B318" s="3194" t="s">
        <v>1204</v>
      </c>
      <c r="C318" s="3194"/>
      <c r="D318" s="543"/>
      <c r="E318" s="542"/>
      <c r="F318" s="542"/>
      <c r="G318" s="542"/>
      <c r="H318" s="542"/>
      <c r="I318" s="542"/>
      <c r="J318" s="542"/>
      <c r="K318" s="542"/>
      <c r="L318" s="542"/>
      <c r="M318" s="542"/>
      <c r="N318" s="542"/>
      <c r="O318" s="586"/>
      <c r="P318" s="551"/>
      <c r="Q318" s="551"/>
      <c r="R318" s="542"/>
      <c r="S318" s="1018"/>
      <c r="T318" s="1020"/>
      <c r="U318" s="1540"/>
    </row>
    <row r="319" spans="1:21" s="565" customFormat="1" ht="15" customHeight="1" x14ac:dyDescent="0.25">
      <c r="A319" s="1541"/>
      <c r="B319" s="3194" t="s">
        <v>1205</v>
      </c>
      <c r="C319" s="3194"/>
      <c r="D319" s="543"/>
      <c r="E319" s="542"/>
      <c r="F319" s="542"/>
      <c r="G319" s="542"/>
      <c r="H319" s="542"/>
      <c r="I319" s="542"/>
      <c r="J319" s="542"/>
      <c r="K319" s="542"/>
      <c r="L319" s="542"/>
      <c r="M319" s="542"/>
      <c r="N319" s="542"/>
      <c r="O319" s="586"/>
      <c r="P319" s="551"/>
      <c r="Q319" s="551"/>
      <c r="R319" s="542"/>
      <c r="S319" s="1018"/>
      <c r="T319" s="1020"/>
      <c r="U319" s="1540"/>
    </row>
    <row r="320" spans="1:21" s="565" customFormat="1" ht="15" customHeight="1" x14ac:dyDescent="0.25">
      <c r="A320" s="1541"/>
      <c r="B320" s="3194" t="s">
        <v>1206</v>
      </c>
      <c r="C320" s="3194"/>
      <c r="D320" s="543"/>
      <c r="E320" s="542"/>
      <c r="F320" s="542"/>
      <c r="G320" s="542"/>
      <c r="H320" s="542"/>
      <c r="I320" s="542"/>
      <c r="J320" s="542"/>
      <c r="K320" s="542"/>
      <c r="L320" s="542"/>
      <c r="M320" s="542"/>
      <c r="N320" s="542"/>
      <c r="O320" s="586"/>
      <c r="P320" s="551"/>
      <c r="Q320" s="551"/>
      <c r="R320" s="542"/>
      <c r="S320" s="1018"/>
      <c r="T320" s="1020"/>
      <c r="U320" s="1540"/>
    </row>
    <row r="321" spans="1:21" s="565" customFormat="1" ht="15" customHeight="1" x14ac:dyDescent="0.25">
      <c r="A321" s="1541"/>
      <c r="B321" s="3194" t="s">
        <v>1207</v>
      </c>
      <c r="C321" s="3194"/>
      <c r="D321" s="543"/>
      <c r="E321" s="542"/>
      <c r="F321" s="542"/>
      <c r="G321" s="542"/>
      <c r="H321" s="542"/>
      <c r="I321" s="542"/>
      <c r="J321" s="542"/>
      <c r="K321" s="542"/>
      <c r="L321" s="542"/>
      <c r="M321" s="542"/>
      <c r="N321" s="542"/>
      <c r="O321" s="586"/>
      <c r="P321" s="551"/>
      <c r="Q321" s="551"/>
      <c r="R321" s="542"/>
      <c r="S321" s="1018"/>
      <c r="T321" s="1020"/>
      <c r="U321" s="1540"/>
    </row>
    <row r="322" spans="1:21" s="565" customFormat="1" ht="15" customHeight="1" x14ac:dyDescent="0.25">
      <c r="A322" s="1541"/>
      <c r="B322" s="3199" t="s">
        <v>1208</v>
      </c>
      <c r="C322" s="3199"/>
      <c r="D322" s="1894"/>
      <c r="E322" s="1016"/>
      <c r="F322" s="1016"/>
      <c r="G322" s="1016"/>
      <c r="H322" s="1016"/>
      <c r="I322" s="1016"/>
      <c r="J322" s="1016"/>
      <c r="K322" s="1016"/>
      <c r="L322" s="1016"/>
      <c r="M322" s="1016"/>
      <c r="N322" s="1016"/>
      <c r="O322" s="1017"/>
      <c r="P322" s="901"/>
      <c r="Q322" s="901"/>
      <c r="R322" s="1016"/>
      <c r="S322" s="552"/>
      <c r="T322" s="418"/>
      <c r="U322" s="1540"/>
    </row>
    <row r="323" spans="1:21" s="565" customFormat="1" ht="15" customHeight="1" x14ac:dyDescent="0.25">
      <c r="A323" s="1541"/>
      <c r="B323" s="3193" t="s">
        <v>1209</v>
      </c>
      <c r="C323" s="3193"/>
      <c r="D323" s="2462"/>
      <c r="E323" s="2463"/>
      <c r="F323" s="2463"/>
      <c r="G323" s="2463"/>
      <c r="H323" s="2463"/>
      <c r="I323" s="2463"/>
      <c r="J323" s="2463"/>
      <c r="K323" s="2463"/>
      <c r="L323" s="2463"/>
      <c r="M323" s="2463"/>
      <c r="N323" s="2463"/>
      <c r="O323" s="2464"/>
      <c r="P323" s="2085"/>
      <c r="Q323" s="2085"/>
      <c r="R323" s="2463"/>
      <c r="S323" s="2473"/>
      <c r="T323" s="2466"/>
      <c r="U323" s="1540"/>
    </row>
    <row r="324" spans="1:21" s="565" customFormat="1" ht="15" customHeight="1" x14ac:dyDescent="0.25">
      <c r="A324" s="1541"/>
      <c r="B324" s="3194" t="s">
        <v>1210</v>
      </c>
      <c r="C324" s="3194"/>
      <c r="D324" s="543"/>
      <c r="E324" s="542"/>
      <c r="F324" s="542"/>
      <c r="G324" s="542"/>
      <c r="H324" s="542"/>
      <c r="I324" s="542"/>
      <c r="J324" s="542"/>
      <c r="K324" s="542"/>
      <c r="L324" s="542"/>
      <c r="M324" s="542"/>
      <c r="N324" s="542"/>
      <c r="O324" s="586"/>
      <c r="P324" s="551"/>
      <c r="Q324" s="551"/>
      <c r="R324" s="542"/>
      <c r="S324" s="1018"/>
      <c r="T324" s="1020"/>
      <c r="U324" s="1540"/>
    </row>
    <row r="325" spans="1:21" s="565" customFormat="1" ht="15" customHeight="1" x14ac:dyDescent="0.25">
      <c r="A325" s="1541"/>
      <c r="B325" s="3194" t="s">
        <v>1211</v>
      </c>
      <c r="C325" s="3194"/>
      <c r="D325" s="543"/>
      <c r="E325" s="542"/>
      <c r="F325" s="542"/>
      <c r="G325" s="542"/>
      <c r="H325" s="542"/>
      <c r="I325" s="542"/>
      <c r="J325" s="542"/>
      <c r="K325" s="542"/>
      <c r="L325" s="542"/>
      <c r="M325" s="542"/>
      <c r="N325" s="542"/>
      <c r="O325" s="586"/>
      <c r="P325" s="551"/>
      <c r="Q325" s="551"/>
      <c r="R325" s="542"/>
      <c r="S325" s="1018"/>
      <c r="T325" s="1020"/>
      <c r="U325" s="1540"/>
    </row>
    <row r="326" spans="1:21" s="565" customFormat="1" ht="15" customHeight="1" x14ac:dyDescent="0.25">
      <c r="A326" s="1541"/>
      <c r="B326" s="3194" t="s">
        <v>1212</v>
      </c>
      <c r="C326" s="3194"/>
      <c r="D326" s="543"/>
      <c r="E326" s="542"/>
      <c r="F326" s="542"/>
      <c r="G326" s="542"/>
      <c r="H326" s="542"/>
      <c r="I326" s="542"/>
      <c r="J326" s="542"/>
      <c r="K326" s="542"/>
      <c r="L326" s="542"/>
      <c r="M326" s="542"/>
      <c r="N326" s="542"/>
      <c r="O326" s="586"/>
      <c r="P326" s="551"/>
      <c r="Q326" s="551"/>
      <c r="R326" s="542"/>
      <c r="S326" s="1018"/>
      <c r="T326" s="1020"/>
      <c r="U326" s="1540"/>
    </row>
    <row r="327" spans="1:21" s="565" customFormat="1" ht="15" customHeight="1" x14ac:dyDescent="0.25">
      <c r="A327" s="1541"/>
      <c r="B327" s="3194" t="s">
        <v>1213</v>
      </c>
      <c r="C327" s="3194"/>
      <c r="D327" s="543"/>
      <c r="E327" s="542"/>
      <c r="F327" s="542"/>
      <c r="G327" s="542"/>
      <c r="H327" s="542"/>
      <c r="I327" s="542"/>
      <c r="J327" s="542"/>
      <c r="K327" s="542"/>
      <c r="L327" s="542"/>
      <c r="M327" s="542"/>
      <c r="N327" s="542"/>
      <c r="O327" s="586"/>
      <c r="P327" s="551"/>
      <c r="Q327" s="551"/>
      <c r="R327" s="542"/>
      <c r="S327" s="1018"/>
      <c r="T327" s="1020"/>
      <c r="U327" s="1540"/>
    </row>
    <row r="328" spans="1:21" s="565" customFormat="1" ht="15" customHeight="1" x14ac:dyDescent="0.25">
      <c r="A328" s="1541"/>
      <c r="B328" s="3194" t="s">
        <v>1214</v>
      </c>
      <c r="C328" s="3194"/>
      <c r="D328" s="543"/>
      <c r="E328" s="542"/>
      <c r="F328" s="542"/>
      <c r="G328" s="542"/>
      <c r="H328" s="542"/>
      <c r="I328" s="542"/>
      <c r="J328" s="542"/>
      <c r="K328" s="542"/>
      <c r="L328" s="542"/>
      <c r="M328" s="542"/>
      <c r="N328" s="542"/>
      <c r="O328" s="586"/>
      <c r="P328" s="551"/>
      <c r="Q328" s="551"/>
      <c r="R328" s="542"/>
      <c r="S328" s="1018"/>
      <c r="T328" s="1020"/>
      <c r="U328" s="1540"/>
    </row>
    <row r="329" spans="1:21" s="565" customFormat="1" ht="15" customHeight="1" x14ac:dyDescent="0.25">
      <c r="A329" s="1541"/>
      <c r="B329" s="3208" t="s">
        <v>1215</v>
      </c>
      <c r="C329" s="3208"/>
      <c r="D329" s="1894"/>
      <c r="E329" s="1016"/>
      <c r="F329" s="1016"/>
      <c r="G329" s="1016"/>
      <c r="H329" s="1016"/>
      <c r="I329" s="1016"/>
      <c r="J329" s="1016"/>
      <c r="K329" s="1016"/>
      <c r="L329" s="1016"/>
      <c r="M329" s="1016"/>
      <c r="N329" s="1016"/>
      <c r="O329" s="1017"/>
      <c r="P329" s="901"/>
      <c r="Q329" s="901"/>
      <c r="R329" s="1016"/>
      <c r="S329" s="552"/>
      <c r="T329" s="418"/>
      <c r="U329" s="1540"/>
    </row>
    <row r="330" spans="1:21" s="565" customFormat="1" ht="15" customHeight="1" x14ac:dyDescent="0.25">
      <c r="A330" s="1541"/>
      <c r="B330" s="3200" t="s">
        <v>1216</v>
      </c>
      <c r="C330" s="3200"/>
      <c r="D330" s="2462"/>
      <c r="E330" s="2463"/>
      <c r="F330" s="2463"/>
      <c r="G330" s="2463"/>
      <c r="H330" s="2463"/>
      <c r="I330" s="2463"/>
      <c r="J330" s="2463"/>
      <c r="K330" s="2463"/>
      <c r="L330" s="2463"/>
      <c r="M330" s="2463"/>
      <c r="N330" s="2463"/>
      <c r="O330" s="2464"/>
      <c r="P330" s="2085"/>
      <c r="Q330" s="2085"/>
      <c r="R330" s="2463"/>
      <c r="S330" s="2473"/>
      <c r="T330" s="2466"/>
      <c r="U330" s="1540"/>
    </row>
    <row r="331" spans="1:21" s="565" customFormat="1" ht="15" customHeight="1" x14ac:dyDescent="0.25">
      <c r="A331" s="1541"/>
      <c r="B331" s="3194" t="s">
        <v>1217</v>
      </c>
      <c r="C331" s="3194"/>
      <c r="D331" s="543"/>
      <c r="E331" s="542"/>
      <c r="F331" s="542"/>
      <c r="G331" s="542"/>
      <c r="H331" s="542"/>
      <c r="I331" s="542"/>
      <c r="J331" s="542"/>
      <c r="K331" s="542"/>
      <c r="L331" s="542"/>
      <c r="M331" s="542"/>
      <c r="N331" s="542"/>
      <c r="O331" s="586"/>
      <c r="P331" s="551"/>
      <c r="Q331" s="551"/>
      <c r="R331" s="542"/>
      <c r="S331" s="1018"/>
      <c r="T331" s="1020"/>
      <c r="U331" s="1540"/>
    </row>
    <row r="332" spans="1:21" s="565" customFormat="1" ht="15" customHeight="1" x14ac:dyDescent="0.25">
      <c r="A332" s="1541"/>
      <c r="B332" s="3194" t="s">
        <v>1218</v>
      </c>
      <c r="C332" s="3194"/>
      <c r="D332" s="543"/>
      <c r="E332" s="542"/>
      <c r="F332" s="542"/>
      <c r="G332" s="542"/>
      <c r="H332" s="542"/>
      <c r="I332" s="542"/>
      <c r="J332" s="542"/>
      <c r="K332" s="542"/>
      <c r="L332" s="542"/>
      <c r="M332" s="542"/>
      <c r="N332" s="542"/>
      <c r="O332" s="586"/>
      <c r="P332" s="551"/>
      <c r="Q332" s="551"/>
      <c r="R332" s="542"/>
      <c r="S332" s="1018"/>
      <c r="T332" s="1020"/>
      <c r="U332" s="1540"/>
    </row>
    <row r="333" spans="1:21" s="565" customFormat="1" ht="15" customHeight="1" x14ac:dyDescent="0.25">
      <c r="A333" s="1541"/>
      <c r="B333" s="3194" t="s">
        <v>1219</v>
      </c>
      <c r="C333" s="3194"/>
      <c r="D333" s="543"/>
      <c r="E333" s="542"/>
      <c r="F333" s="542"/>
      <c r="G333" s="542"/>
      <c r="H333" s="542"/>
      <c r="I333" s="542"/>
      <c r="J333" s="542"/>
      <c r="K333" s="542"/>
      <c r="L333" s="542"/>
      <c r="M333" s="542"/>
      <c r="N333" s="542"/>
      <c r="O333" s="586"/>
      <c r="P333" s="551"/>
      <c r="Q333" s="551"/>
      <c r="R333" s="542"/>
      <c r="S333" s="1018"/>
      <c r="T333" s="1020"/>
      <c r="U333" s="1540"/>
    </row>
    <row r="334" spans="1:21" s="565" customFormat="1" ht="15" customHeight="1" x14ac:dyDescent="0.25">
      <c r="A334" s="1541"/>
      <c r="B334" s="3194" t="s">
        <v>1220</v>
      </c>
      <c r="C334" s="3194"/>
      <c r="D334" s="543"/>
      <c r="E334" s="542"/>
      <c r="F334" s="542"/>
      <c r="G334" s="542"/>
      <c r="H334" s="542"/>
      <c r="I334" s="542"/>
      <c r="J334" s="542"/>
      <c r="K334" s="542"/>
      <c r="L334" s="542"/>
      <c r="M334" s="542"/>
      <c r="N334" s="542"/>
      <c r="O334" s="586"/>
      <c r="P334" s="551"/>
      <c r="Q334" s="551"/>
      <c r="R334" s="542"/>
      <c r="S334" s="1018"/>
      <c r="T334" s="1020"/>
      <c r="U334" s="1540"/>
    </row>
    <row r="335" spans="1:21" s="565" customFormat="1" ht="15" customHeight="1" x14ac:dyDescent="0.25">
      <c r="A335" s="1541"/>
      <c r="B335" s="3194" t="s">
        <v>1221</v>
      </c>
      <c r="C335" s="3194"/>
      <c r="D335" s="543"/>
      <c r="E335" s="542"/>
      <c r="F335" s="542"/>
      <c r="G335" s="542"/>
      <c r="H335" s="542"/>
      <c r="I335" s="542"/>
      <c r="J335" s="542"/>
      <c r="K335" s="542"/>
      <c r="L335" s="542"/>
      <c r="M335" s="542"/>
      <c r="N335" s="542"/>
      <c r="O335" s="586"/>
      <c r="P335" s="551"/>
      <c r="Q335" s="551"/>
      <c r="R335" s="542"/>
      <c r="S335" s="1018"/>
      <c r="T335" s="1020"/>
      <c r="U335" s="1540"/>
    </row>
    <row r="336" spans="1:21" s="565" customFormat="1" ht="15" customHeight="1" x14ac:dyDescent="0.25">
      <c r="A336" s="1541"/>
      <c r="B336" s="3199" t="s">
        <v>1222</v>
      </c>
      <c r="C336" s="3199"/>
      <c r="D336" s="1894"/>
      <c r="E336" s="1016"/>
      <c r="F336" s="1016"/>
      <c r="G336" s="1016"/>
      <c r="H336" s="1016"/>
      <c r="I336" s="1016"/>
      <c r="J336" s="1016"/>
      <c r="K336" s="1016"/>
      <c r="L336" s="1016"/>
      <c r="M336" s="1016"/>
      <c r="N336" s="1016"/>
      <c r="O336" s="1017"/>
      <c r="P336" s="901"/>
      <c r="Q336" s="901"/>
      <c r="R336" s="1016"/>
      <c r="S336" s="552"/>
      <c r="T336" s="418"/>
      <c r="U336" s="1540"/>
    </row>
    <row r="337" spans="1:21" s="565" customFormat="1" ht="15" customHeight="1" x14ac:dyDescent="0.25">
      <c r="A337" s="1541"/>
      <c r="B337" s="3193" t="s">
        <v>1223</v>
      </c>
      <c r="C337" s="3193"/>
      <c r="D337" s="2462"/>
      <c r="E337" s="2463"/>
      <c r="F337" s="2463"/>
      <c r="G337" s="2463"/>
      <c r="H337" s="2463"/>
      <c r="I337" s="2463"/>
      <c r="J337" s="2463"/>
      <c r="K337" s="2463"/>
      <c r="L337" s="2463"/>
      <c r="M337" s="2463"/>
      <c r="N337" s="2463"/>
      <c r="O337" s="2464"/>
      <c r="P337" s="2085"/>
      <c r="Q337" s="2085"/>
      <c r="R337" s="2463"/>
      <c r="S337" s="2473"/>
      <c r="T337" s="2466"/>
      <c r="U337" s="1540"/>
    </row>
    <row r="338" spans="1:21" s="565" customFormat="1" ht="15" customHeight="1" x14ac:dyDescent="0.25">
      <c r="A338" s="1541"/>
      <c r="B338" s="3194" t="s">
        <v>1224</v>
      </c>
      <c r="C338" s="3194"/>
      <c r="D338" s="543"/>
      <c r="E338" s="542"/>
      <c r="F338" s="542"/>
      <c r="G338" s="542"/>
      <c r="H338" s="542"/>
      <c r="I338" s="542"/>
      <c r="J338" s="542"/>
      <c r="K338" s="542"/>
      <c r="L338" s="542"/>
      <c r="M338" s="542"/>
      <c r="N338" s="542"/>
      <c r="O338" s="586"/>
      <c r="P338" s="551"/>
      <c r="Q338" s="551"/>
      <c r="R338" s="542"/>
      <c r="S338" s="1018"/>
      <c r="T338" s="1020"/>
      <c r="U338" s="1540"/>
    </row>
    <row r="339" spans="1:21" s="565" customFormat="1" ht="15" customHeight="1" x14ac:dyDescent="0.25">
      <c r="A339" s="1541"/>
      <c r="B339" s="3194" t="s">
        <v>1225</v>
      </c>
      <c r="C339" s="3194"/>
      <c r="D339" s="543"/>
      <c r="E339" s="542"/>
      <c r="F339" s="542"/>
      <c r="G339" s="542"/>
      <c r="H339" s="542"/>
      <c r="I339" s="542"/>
      <c r="J339" s="542"/>
      <c r="K339" s="542"/>
      <c r="L339" s="542"/>
      <c r="M339" s="542"/>
      <c r="N339" s="542"/>
      <c r="O339" s="586"/>
      <c r="P339" s="551"/>
      <c r="Q339" s="551"/>
      <c r="R339" s="542"/>
      <c r="S339" s="1018"/>
      <c r="T339" s="1020"/>
      <c r="U339" s="1540"/>
    </row>
    <row r="340" spans="1:21" s="565" customFormat="1" ht="15" customHeight="1" x14ac:dyDescent="0.25">
      <c r="A340" s="1541"/>
      <c r="B340" s="3194" t="s">
        <v>1226</v>
      </c>
      <c r="C340" s="3194"/>
      <c r="D340" s="543"/>
      <c r="E340" s="542"/>
      <c r="F340" s="542"/>
      <c r="G340" s="542"/>
      <c r="H340" s="542"/>
      <c r="I340" s="542"/>
      <c r="J340" s="542"/>
      <c r="K340" s="542"/>
      <c r="L340" s="542"/>
      <c r="M340" s="542"/>
      <c r="N340" s="542"/>
      <c r="O340" s="586"/>
      <c r="P340" s="551"/>
      <c r="Q340" s="551"/>
      <c r="R340" s="542"/>
      <c r="S340" s="1018"/>
      <c r="T340" s="1020"/>
      <c r="U340" s="1540"/>
    </row>
    <row r="341" spans="1:21" s="565" customFormat="1" ht="15" customHeight="1" x14ac:dyDescent="0.25">
      <c r="A341" s="1541"/>
      <c r="B341" s="3194" t="s">
        <v>1227</v>
      </c>
      <c r="C341" s="3194"/>
      <c r="D341" s="543"/>
      <c r="E341" s="542"/>
      <c r="F341" s="542"/>
      <c r="G341" s="542"/>
      <c r="H341" s="542"/>
      <c r="I341" s="542"/>
      <c r="J341" s="542"/>
      <c r="K341" s="542"/>
      <c r="L341" s="542"/>
      <c r="M341" s="542"/>
      <c r="N341" s="542"/>
      <c r="O341" s="586"/>
      <c r="P341" s="551"/>
      <c r="Q341" s="551"/>
      <c r="R341" s="542"/>
      <c r="S341" s="1018"/>
      <c r="T341" s="1020"/>
      <c r="U341" s="1540"/>
    </row>
    <row r="342" spans="1:21" s="565" customFormat="1" ht="15" customHeight="1" x14ac:dyDescent="0.25">
      <c r="A342" s="1541"/>
      <c r="B342" s="3194" t="s">
        <v>1228</v>
      </c>
      <c r="C342" s="3194"/>
      <c r="D342" s="543"/>
      <c r="E342" s="542"/>
      <c r="F342" s="542"/>
      <c r="G342" s="542"/>
      <c r="H342" s="542"/>
      <c r="I342" s="542"/>
      <c r="J342" s="542"/>
      <c r="K342" s="542"/>
      <c r="L342" s="542"/>
      <c r="M342" s="542"/>
      <c r="N342" s="542"/>
      <c r="O342" s="586"/>
      <c r="P342" s="551"/>
      <c r="Q342" s="551"/>
      <c r="R342" s="542"/>
      <c r="S342" s="1018"/>
      <c r="T342" s="1020"/>
      <c r="U342" s="1540"/>
    </row>
    <row r="343" spans="1:21" s="565" customFormat="1" ht="15" customHeight="1" x14ac:dyDescent="0.25">
      <c r="A343" s="1541"/>
      <c r="B343" s="3208" t="s">
        <v>1229</v>
      </c>
      <c r="C343" s="3208"/>
      <c r="D343" s="1894"/>
      <c r="E343" s="1016"/>
      <c r="F343" s="1016"/>
      <c r="G343" s="1016"/>
      <c r="H343" s="1016"/>
      <c r="I343" s="1016"/>
      <c r="J343" s="1016"/>
      <c r="K343" s="1016"/>
      <c r="L343" s="1016"/>
      <c r="M343" s="1016"/>
      <c r="N343" s="1016"/>
      <c r="O343" s="1017"/>
      <c r="P343" s="901"/>
      <c r="Q343" s="901"/>
      <c r="R343" s="1016"/>
      <c r="S343" s="552"/>
      <c r="T343" s="418"/>
      <c r="U343" s="1540"/>
    </row>
    <row r="344" spans="1:21" s="565" customFormat="1" ht="15" customHeight="1" x14ac:dyDescent="0.25">
      <c r="A344" s="1541"/>
      <c r="B344" s="3200" t="s">
        <v>1230</v>
      </c>
      <c r="C344" s="3200"/>
      <c r="D344" s="2462"/>
      <c r="E344" s="2463"/>
      <c r="F344" s="2463"/>
      <c r="G344" s="2463"/>
      <c r="H344" s="2463"/>
      <c r="I344" s="2463"/>
      <c r="J344" s="2463"/>
      <c r="K344" s="2463"/>
      <c r="L344" s="2463"/>
      <c r="M344" s="2463"/>
      <c r="N344" s="2463"/>
      <c r="O344" s="2464"/>
      <c r="P344" s="2085"/>
      <c r="Q344" s="2085"/>
      <c r="R344" s="2463"/>
      <c r="S344" s="2473"/>
      <c r="T344" s="2466"/>
      <c r="U344" s="1540"/>
    </row>
    <row r="345" spans="1:21" s="565" customFormat="1" ht="15" customHeight="1" x14ac:dyDescent="0.25">
      <c r="A345" s="1541"/>
      <c r="B345" s="3194" t="s">
        <v>1231</v>
      </c>
      <c r="C345" s="3194"/>
      <c r="D345" s="543"/>
      <c r="E345" s="542"/>
      <c r="F345" s="542"/>
      <c r="G345" s="542"/>
      <c r="H345" s="542"/>
      <c r="I345" s="542"/>
      <c r="J345" s="542"/>
      <c r="K345" s="542"/>
      <c r="L345" s="542"/>
      <c r="M345" s="542"/>
      <c r="N345" s="542"/>
      <c r="O345" s="586"/>
      <c r="P345" s="551"/>
      <c r="Q345" s="551"/>
      <c r="R345" s="542"/>
      <c r="S345" s="1018"/>
      <c r="T345" s="1020"/>
      <c r="U345" s="1540"/>
    </row>
    <row r="346" spans="1:21" s="565" customFormat="1" ht="15" customHeight="1" x14ac:dyDescent="0.25">
      <c r="A346" s="1541"/>
      <c r="B346" s="3194" t="s">
        <v>1232</v>
      </c>
      <c r="C346" s="3194"/>
      <c r="D346" s="543"/>
      <c r="E346" s="542"/>
      <c r="F346" s="542"/>
      <c r="G346" s="542"/>
      <c r="H346" s="542"/>
      <c r="I346" s="542"/>
      <c r="J346" s="542"/>
      <c r="K346" s="542"/>
      <c r="L346" s="542"/>
      <c r="M346" s="542"/>
      <c r="N346" s="542"/>
      <c r="O346" s="586"/>
      <c r="P346" s="551"/>
      <c r="Q346" s="551"/>
      <c r="R346" s="542"/>
      <c r="S346" s="1018"/>
      <c r="T346" s="1020"/>
      <c r="U346" s="1540"/>
    </row>
    <row r="347" spans="1:21" s="565" customFormat="1" ht="15" customHeight="1" x14ac:dyDescent="0.25">
      <c r="A347" s="1541"/>
      <c r="B347" s="3194" t="s">
        <v>1233</v>
      </c>
      <c r="C347" s="3194"/>
      <c r="D347" s="543"/>
      <c r="E347" s="542"/>
      <c r="F347" s="542"/>
      <c r="G347" s="542"/>
      <c r="H347" s="542"/>
      <c r="I347" s="542"/>
      <c r="J347" s="542"/>
      <c r="K347" s="542"/>
      <c r="L347" s="542"/>
      <c r="M347" s="542"/>
      <c r="N347" s="542"/>
      <c r="O347" s="586"/>
      <c r="P347" s="551"/>
      <c r="Q347" s="551"/>
      <c r="R347" s="542"/>
      <c r="S347" s="1018"/>
      <c r="T347" s="1020"/>
      <c r="U347" s="1540"/>
    </row>
    <row r="348" spans="1:21" s="565" customFormat="1" ht="15" customHeight="1" x14ac:dyDescent="0.25">
      <c r="A348" s="1541"/>
      <c r="B348" s="3194" t="s">
        <v>1234</v>
      </c>
      <c r="C348" s="3194"/>
      <c r="D348" s="543"/>
      <c r="E348" s="542"/>
      <c r="F348" s="542"/>
      <c r="G348" s="542"/>
      <c r="H348" s="542"/>
      <c r="I348" s="542"/>
      <c r="J348" s="542"/>
      <c r="K348" s="542"/>
      <c r="L348" s="542"/>
      <c r="M348" s="542"/>
      <c r="N348" s="542"/>
      <c r="O348" s="586"/>
      <c r="P348" s="551"/>
      <c r="Q348" s="551"/>
      <c r="R348" s="542"/>
      <c r="S348" s="1018"/>
      <c r="T348" s="1020"/>
      <c r="U348" s="1540"/>
    </row>
    <row r="349" spans="1:21" s="565" customFormat="1" ht="15" customHeight="1" x14ac:dyDescent="0.25">
      <c r="A349" s="1541"/>
      <c r="B349" s="3194" t="s">
        <v>1235</v>
      </c>
      <c r="C349" s="3194"/>
      <c r="D349" s="543"/>
      <c r="E349" s="542"/>
      <c r="F349" s="542"/>
      <c r="G349" s="542"/>
      <c r="H349" s="542"/>
      <c r="I349" s="542"/>
      <c r="J349" s="542"/>
      <c r="K349" s="542"/>
      <c r="L349" s="542"/>
      <c r="M349" s="542"/>
      <c r="N349" s="542"/>
      <c r="O349" s="586"/>
      <c r="P349" s="551"/>
      <c r="Q349" s="551"/>
      <c r="R349" s="542"/>
      <c r="S349" s="1018"/>
      <c r="T349" s="1020"/>
      <c r="U349" s="1540"/>
    </row>
    <row r="350" spans="1:21" s="565" customFormat="1" ht="15" customHeight="1" x14ac:dyDescent="0.25">
      <c r="A350" s="1541"/>
      <c r="B350" s="3199" t="s">
        <v>1236</v>
      </c>
      <c r="C350" s="3199"/>
      <c r="D350" s="1894"/>
      <c r="E350" s="1016"/>
      <c r="F350" s="1016"/>
      <c r="G350" s="1016"/>
      <c r="H350" s="1016"/>
      <c r="I350" s="1016"/>
      <c r="J350" s="1016"/>
      <c r="K350" s="1016"/>
      <c r="L350" s="1016"/>
      <c r="M350" s="1016"/>
      <c r="N350" s="1016"/>
      <c r="O350" s="1017"/>
      <c r="P350" s="901"/>
      <c r="Q350" s="901"/>
      <c r="R350" s="1016"/>
      <c r="S350" s="552"/>
      <c r="T350" s="418"/>
      <c r="U350" s="1540"/>
    </row>
    <row r="351" spans="1:21" s="565" customFormat="1" ht="15" customHeight="1" x14ac:dyDescent="0.25">
      <c r="A351" s="1541"/>
      <c r="B351" s="3200" t="s">
        <v>1237</v>
      </c>
      <c r="C351" s="3200"/>
      <c r="D351" s="2462"/>
      <c r="E351" s="2463"/>
      <c r="F351" s="2463"/>
      <c r="G351" s="2463"/>
      <c r="H351" s="2463"/>
      <c r="I351" s="2463"/>
      <c r="J351" s="2463"/>
      <c r="K351" s="2463"/>
      <c r="L351" s="2463"/>
      <c r="M351" s="2463"/>
      <c r="N351" s="2463"/>
      <c r="O351" s="2464"/>
      <c r="P351" s="2085"/>
      <c r="Q351" s="2085"/>
      <c r="R351" s="2463"/>
      <c r="S351" s="2473"/>
      <c r="T351" s="2466"/>
      <c r="U351" s="1540"/>
    </row>
    <row r="352" spans="1:21" s="565" customFormat="1" ht="15" customHeight="1" x14ac:dyDescent="0.25">
      <c r="A352" s="1541"/>
      <c r="B352" s="3194" t="s">
        <v>1238</v>
      </c>
      <c r="C352" s="3194"/>
      <c r="D352" s="543"/>
      <c r="E352" s="542"/>
      <c r="F352" s="542"/>
      <c r="G352" s="542"/>
      <c r="H352" s="542"/>
      <c r="I352" s="542"/>
      <c r="J352" s="542"/>
      <c r="K352" s="542"/>
      <c r="L352" s="542"/>
      <c r="M352" s="542"/>
      <c r="N352" s="542"/>
      <c r="O352" s="586"/>
      <c r="P352" s="551"/>
      <c r="Q352" s="551"/>
      <c r="R352" s="542"/>
      <c r="S352" s="1018"/>
      <c r="T352" s="1020"/>
      <c r="U352" s="1540"/>
    </row>
    <row r="353" spans="1:21" s="565" customFormat="1" ht="15" customHeight="1" x14ac:dyDescent="0.25">
      <c r="A353" s="1541"/>
      <c r="B353" s="3194" t="s">
        <v>1239</v>
      </c>
      <c r="C353" s="3194"/>
      <c r="D353" s="543"/>
      <c r="E353" s="542"/>
      <c r="F353" s="542"/>
      <c r="G353" s="542"/>
      <c r="H353" s="542"/>
      <c r="I353" s="542"/>
      <c r="J353" s="542"/>
      <c r="K353" s="542"/>
      <c r="L353" s="542"/>
      <c r="M353" s="542"/>
      <c r="N353" s="542"/>
      <c r="O353" s="586"/>
      <c r="P353" s="551"/>
      <c r="Q353" s="551"/>
      <c r="R353" s="542"/>
      <c r="S353" s="1018"/>
      <c r="T353" s="1020"/>
      <c r="U353" s="1540"/>
    </row>
    <row r="354" spans="1:21" s="565" customFormat="1" ht="15" customHeight="1" x14ac:dyDescent="0.25">
      <c r="A354" s="1541"/>
      <c r="B354" s="3194" t="s">
        <v>1240</v>
      </c>
      <c r="C354" s="3194"/>
      <c r="D354" s="543"/>
      <c r="E354" s="542"/>
      <c r="F354" s="542"/>
      <c r="G354" s="542"/>
      <c r="H354" s="542"/>
      <c r="I354" s="542"/>
      <c r="J354" s="542"/>
      <c r="K354" s="542"/>
      <c r="L354" s="542"/>
      <c r="M354" s="542"/>
      <c r="N354" s="542"/>
      <c r="O354" s="586"/>
      <c r="P354" s="551"/>
      <c r="Q354" s="551"/>
      <c r="R354" s="542"/>
      <c r="S354" s="1018"/>
      <c r="T354" s="1020"/>
      <c r="U354" s="1540"/>
    </row>
    <row r="355" spans="1:21" s="565" customFormat="1" ht="15" customHeight="1" x14ac:dyDescent="0.25">
      <c r="A355" s="1541"/>
      <c r="B355" s="3194" t="s">
        <v>1241</v>
      </c>
      <c r="C355" s="3194"/>
      <c r="D355" s="543"/>
      <c r="E355" s="542"/>
      <c r="F355" s="542"/>
      <c r="G355" s="542"/>
      <c r="H355" s="542"/>
      <c r="I355" s="542"/>
      <c r="J355" s="542"/>
      <c r="K355" s="542"/>
      <c r="L355" s="542"/>
      <c r="M355" s="542"/>
      <c r="N355" s="542"/>
      <c r="O355" s="586"/>
      <c r="P355" s="551"/>
      <c r="Q355" s="551"/>
      <c r="R355" s="542"/>
      <c r="S355" s="1018"/>
      <c r="T355" s="1020"/>
      <c r="U355" s="1540"/>
    </row>
    <row r="356" spans="1:21" s="565" customFormat="1" ht="15" customHeight="1" x14ac:dyDescent="0.25">
      <c r="A356" s="1541"/>
      <c r="B356" s="3194" t="s">
        <v>1242</v>
      </c>
      <c r="C356" s="3194"/>
      <c r="D356" s="543"/>
      <c r="E356" s="542"/>
      <c r="F356" s="542"/>
      <c r="G356" s="542"/>
      <c r="H356" s="542"/>
      <c r="I356" s="542"/>
      <c r="J356" s="542"/>
      <c r="K356" s="542"/>
      <c r="L356" s="542"/>
      <c r="M356" s="542"/>
      <c r="N356" s="542"/>
      <c r="O356" s="586"/>
      <c r="P356" s="551"/>
      <c r="Q356" s="551"/>
      <c r="R356" s="542"/>
      <c r="S356" s="1018"/>
      <c r="T356" s="1020"/>
      <c r="U356" s="1540"/>
    </row>
    <row r="357" spans="1:21" s="565" customFormat="1" ht="15" customHeight="1" x14ac:dyDescent="0.25">
      <c r="A357" s="1541"/>
      <c r="B357" s="3199" t="s">
        <v>1243</v>
      </c>
      <c r="C357" s="3199"/>
      <c r="D357" s="1894"/>
      <c r="E357" s="1016"/>
      <c r="F357" s="1016"/>
      <c r="G357" s="1016"/>
      <c r="H357" s="1016"/>
      <c r="I357" s="1016"/>
      <c r="J357" s="1016"/>
      <c r="K357" s="1016"/>
      <c r="L357" s="1016"/>
      <c r="M357" s="1016"/>
      <c r="N357" s="1016"/>
      <c r="O357" s="1017"/>
      <c r="P357" s="901"/>
      <c r="Q357" s="901"/>
      <c r="R357" s="1016"/>
      <c r="S357" s="552"/>
      <c r="T357" s="418"/>
      <c r="U357" s="1540"/>
    </row>
    <row r="358" spans="1:21" s="565" customFormat="1" ht="15" customHeight="1" x14ac:dyDescent="0.25">
      <c r="A358" s="1541"/>
      <c r="B358" s="3193" t="s">
        <v>1244</v>
      </c>
      <c r="C358" s="3193"/>
      <c r="D358" s="2462"/>
      <c r="E358" s="2463"/>
      <c r="F358" s="2463"/>
      <c r="G358" s="2463"/>
      <c r="H358" s="2463"/>
      <c r="I358" s="2463"/>
      <c r="J358" s="2463"/>
      <c r="K358" s="2463"/>
      <c r="L358" s="2463"/>
      <c r="M358" s="2463"/>
      <c r="N358" s="2463"/>
      <c r="O358" s="2464"/>
      <c r="P358" s="2085"/>
      <c r="Q358" s="2085"/>
      <c r="R358" s="2463"/>
      <c r="S358" s="2473"/>
      <c r="T358" s="2466"/>
      <c r="U358" s="1540"/>
    </row>
    <row r="359" spans="1:21" s="565" customFormat="1" ht="15" customHeight="1" x14ac:dyDescent="0.25">
      <c r="A359" s="1541"/>
      <c r="B359" s="3194" t="s">
        <v>1245</v>
      </c>
      <c r="C359" s="3194"/>
      <c r="D359" s="543"/>
      <c r="E359" s="542"/>
      <c r="F359" s="542"/>
      <c r="G359" s="542"/>
      <c r="H359" s="542"/>
      <c r="I359" s="542"/>
      <c r="J359" s="542"/>
      <c r="K359" s="542"/>
      <c r="L359" s="542"/>
      <c r="M359" s="542"/>
      <c r="N359" s="542"/>
      <c r="O359" s="586"/>
      <c r="P359" s="551"/>
      <c r="Q359" s="551"/>
      <c r="R359" s="542"/>
      <c r="S359" s="1018"/>
      <c r="T359" s="1020"/>
      <c r="U359" s="1540"/>
    </row>
    <row r="360" spans="1:21" s="565" customFormat="1" ht="15" customHeight="1" x14ac:dyDescent="0.25">
      <c r="A360" s="1541"/>
      <c r="B360" s="3194" t="s">
        <v>1246</v>
      </c>
      <c r="C360" s="3194"/>
      <c r="D360" s="543"/>
      <c r="E360" s="542"/>
      <c r="F360" s="542"/>
      <c r="G360" s="542"/>
      <c r="H360" s="542"/>
      <c r="I360" s="542"/>
      <c r="J360" s="542"/>
      <c r="K360" s="542"/>
      <c r="L360" s="542"/>
      <c r="M360" s="542"/>
      <c r="N360" s="542"/>
      <c r="O360" s="586"/>
      <c r="P360" s="551"/>
      <c r="Q360" s="551"/>
      <c r="R360" s="542"/>
      <c r="S360" s="1018"/>
      <c r="T360" s="1020"/>
      <c r="U360" s="1540"/>
    </row>
    <row r="361" spans="1:21" s="565" customFormat="1" ht="15" customHeight="1" x14ac:dyDescent="0.25">
      <c r="A361" s="1541"/>
      <c r="B361" s="3194" t="s">
        <v>1247</v>
      </c>
      <c r="C361" s="3194"/>
      <c r="D361" s="543"/>
      <c r="E361" s="542"/>
      <c r="F361" s="542"/>
      <c r="G361" s="542"/>
      <c r="H361" s="542"/>
      <c r="I361" s="542"/>
      <c r="J361" s="542"/>
      <c r="K361" s="542"/>
      <c r="L361" s="542"/>
      <c r="M361" s="542"/>
      <c r="N361" s="542"/>
      <c r="O361" s="586"/>
      <c r="P361" s="551"/>
      <c r="Q361" s="551"/>
      <c r="R361" s="542"/>
      <c r="S361" s="1018"/>
      <c r="T361" s="1020"/>
      <c r="U361" s="1540"/>
    </row>
    <row r="362" spans="1:21" s="565" customFormat="1" ht="15" customHeight="1" x14ac:dyDescent="0.25">
      <c r="A362" s="1541"/>
      <c r="B362" s="3194" t="s">
        <v>1248</v>
      </c>
      <c r="C362" s="3194"/>
      <c r="D362" s="543"/>
      <c r="E362" s="542"/>
      <c r="F362" s="542"/>
      <c r="G362" s="542"/>
      <c r="H362" s="542"/>
      <c r="I362" s="542"/>
      <c r="J362" s="542"/>
      <c r="K362" s="542"/>
      <c r="L362" s="542"/>
      <c r="M362" s="542"/>
      <c r="N362" s="542"/>
      <c r="O362" s="586"/>
      <c r="P362" s="551"/>
      <c r="Q362" s="551"/>
      <c r="R362" s="542"/>
      <c r="S362" s="1018"/>
      <c r="T362" s="1020"/>
      <c r="U362" s="1540"/>
    </row>
    <row r="363" spans="1:21" s="565" customFormat="1" ht="15" customHeight="1" x14ac:dyDescent="0.25">
      <c r="A363" s="1541"/>
      <c r="B363" s="3194" t="s">
        <v>1249</v>
      </c>
      <c r="C363" s="3194"/>
      <c r="D363" s="543"/>
      <c r="E363" s="542"/>
      <c r="F363" s="542"/>
      <c r="G363" s="542"/>
      <c r="H363" s="542"/>
      <c r="I363" s="542"/>
      <c r="J363" s="542"/>
      <c r="K363" s="542"/>
      <c r="L363" s="542"/>
      <c r="M363" s="542"/>
      <c r="N363" s="542"/>
      <c r="O363" s="586"/>
      <c r="P363" s="551"/>
      <c r="Q363" s="551"/>
      <c r="R363" s="542"/>
      <c r="S363" s="1018"/>
      <c r="T363" s="1020"/>
      <c r="U363" s="1540"/>
    </row>
    <row r="364" spans="1:21" s="565" customFormat="1" ht="15" customHeight="1" x14ac:dyDescent="0.25">
      <c r="A364" s="1541"/>
      <c r="B364" s="3208" t="s">
        <v>1250</v>
      </c>
      <c r="C364" s="3208"/>
      <c r="D364" s="1894"/>
      <c r="E364" s="1016"/>
      <c r="F364" s="1016"/>
      <c r="G364" s="1016"/>
      <c r="H364" s="1016"/>
      <c r="I364" s="1016"/>
      <c r="J364" s="1016"/>
      <c r="K364" s="1016"/>
      <c r="L364" s="1016"/>
      <c r="M364" s="1016"/>
      <c r="N364" s="1016"/>
      <c r="O364" s="1017"/>
      <c r="P364" s="901"/>
      <c r="Q364" s="901"/>
      <c r="R364" s="1016"/>
      <c r="S364" s="552"/>
      <c r="T364" s="418"/>
      <c r="U364" s="1540"/>
    </row>
    <row r="365" spans="1:21" s="565" customFormat="1" ht="15" customHeight="1" x14ac:dyDescent="0.25">
      <c r="A365" s="1541"/>
      <c r="B365" s="3200" t="s">
        <v>1251</v>
      </c>
      <c r="C365" s="3200"/>
      <c r="D365" s="2462"/>
      <c r="E365" s="2463"/>
      <c r="F365" s="2463"/>
      <c r="G365" s="2463"/>
      <c r="H365" s="2463"/>
      <c r="I365" s="2463"/>
      <c r="J365" s="2463"/>
      <c r="K365" s="2463"/>
      <c r="L365" s="2463"/>
      <c r="M365" s="2463"/>
      <c r="N365" s="2463"/>
      <c r="O365" s="2464"/>
      <c r="P365" s="2085"/>
      <c r="Q365" s="2085"/>
      <c r="R365" s="2463"/>
      <c r="S365" s="2473"/>
      <c r="T365" s="2466"/>
      <c r="U365" s="1540"/>
    </row>
    <row r="366" spans="1:21" s="565" customFormat="1" ht="15" customHeight="1" x14ac:dyDescent="0.25">
      <c r="A366" s="1541"/>
      <c r="B366" s="3194" t="s">
        <v>1252</v>
      </c>
      <c r="C366" s="3194"/>
      <c r="D366" s="543"/>
      <c r="E366" s="542"/>
      <c r="F366" s="542"/>
      <c r="G366" s="542"/>
      <c r="H366" s="542"/>
      <c r="I366" s="542"/>
      <c r="J366" s="542"/>
      <c r="K366" s="542"/>
      <c r="L366" s="542"/>
      <c r="M366" s="542"/>
      <c r="N366" s="542"/>
      <c r="O366" s="586"/>
      <c r="P366" s="551"/>
      <c r="Q366" s="551"/>
      <c r="R366" s="542"/>
      <c r="S366" s="1018"/>
      <c r="T366" s="1020"/>
      <c r="U366" s="1540"/>
    </row>
    <row r="367" spans="1:21" s="565" customFormat="1" ht="15" customHeight="1" x14ac:dyDescent="0.25">
      <c r="A367" s="1541"/>
      <c r="B367" s="3194" t="s">
        <v>1253</v>
      </c>
      <c r="C367" s="3194"/>
      <c r="D367" s="543"/>
      <c r="E367" s="542"/>
      <c r="F367" s="542"/>
      <c r="G367" s="542"/>
      <c r="H367" s="542"/>
      <c r="I367" s="542"/>
      <c r="J367" s="542"/>
      <c r="K367" s="542"/>
      <c r="L367" s="542"/>
      <c r="M367" s="542"/>
      <c r="N367" s="542"/>
      <c r="O367" s="586"/>
      <c r="P367" s="551"/>
      <c r="Q367" s="551"/>
      <c r="R367" s="542"/>
      <c r="S367" s="1018"/>
      <c r="T367" s="1020"/>
      <c r="U367" s="1540"/>
    </row>
    <row r="368" spans="1:21" s="565" customFormat="1" ht="15" customHeight="1" x14ac:dyDescent="0.25">
      <c r="A368" s="1541"/>
      <c r="B368" s="3194" t="s">
        <v>1254</v>
      </c>
      <c r="C368" s="3194"/>
      <c r="D368" s="543"/>
      <c r="E368" s="542"/>
      <c r="F368" s="542"/>
      <c r="G368" s="542"/>
      <c r="H368" s="542"/>
      <c r="I368" s="542"/>
      <c r="J368" s="542"/>
      <c r="K368" s="542"/>
      <c r="L368" s="542"/>
      <c r="M368" s="542"/>
      <c r="N368" s="542"/>
      <c r="O368" s="586"/>
      <c r="P368" s="551"/>
      <c r="Q368" s="551"/>
      <c r="R368" s="542"/>
      <c r="S368" s="1018"/>
      <c r="T368" s="1020"/>
      <c r="U368" s="1540"/>
    </row>
    <row r="369" spans="1:21" s="565" customFormat="1" ht="15" customHeight="1" x14ac:dyDescent="0.25">
      <c r="A369" s="1541"/>
      <c r="B369" s="3194" t="s">
        <v>1255</v>
      </c>
      <c r="C369" s="3194"/>
      <c r="D369" s="543"/>
      <c r="E369" s="542"/>
      <c r="F369" s="542"/>
      <c r="G369" s="542"/>
      <c r="H369" s="542"/>
      <c r="I369" s="542"/>
      <c r="J369" s="542"/>
      <c r="K369" s="542"/>
      <c r="L369" s="542"/>
      <c r="M369" s="542"/>
      <c r="N369" s="542"/>
      <c r="O369" s="586"/>
      <c r="P369" s="551"/>
      <c r="Q369" s="551"/>
      <c r="R369" s="542"/>
      <c r="S369" s="1018"/>
      <c r="T369" s="1020"/>
      <c r="U369" s="1540"/>
    </row>
    <row r="370" spans="1:21" s="565" customFormat="1" ht="15" customHeight="1" x14ac:dyDescent="0.25">
      <c r="A370" s="1541"/>
      <c r="B370" s="3194" t="s">
        <v>1256</v>
      </c>
      <c r="C370" s="3194"/>
      <c r="D370" s="543"/>
      <c r="E370" s="542"/>
      <c r="F370" s="542"/>
      <c r="G370" s="542"/>
      <c r="H370" s="542"/>
      <c r="I370" s="542"/>
      <c r="J370" s="542"/>
      <c r="K370" s="542"/>
      <c r="L370" s="542"/>
      <c r="M370" s="542"/>
      <c r="N370" s="542"/>
      <c r="O370" s="586"/>
      <c r="P370" s="551"/>
      <c r="Q370" s="551"/>
      <c r="R370" s="542"/>
      <c r="S370" s="1018"/>
      <c r="T370" s="1020"/>
      <c r="U370" s="1540"/>
    </row>
    <row r="371" spans="1:21" s="565" customFormat="1" ht="15" customHeight="1" x14ac:dyDescent="0.25">
      <c r="A371" s="1541"/>
      <c r="B371" s="3199" t="s">
        <v>1257</v>
      </c>
      <c r="C371" s="3199"/>
      <c r="D371" s="1894"/>
      <c r="E371" s="1016"/>
      <c r="F371" s="1016"/>
      <c r="G371" s="1016"/>
      <c r="H371" s="1016"/>
      <c r="I371" s="1016"/>
      <c r="J371" s="1016"/>
      <c r="K371" s="1016"/>
      <c r="L371" s="1016"/>
      <c r="M371" s="1016"/>
      <c r="N371" s="1016"/>
      <c r="O371" s="1017"/>
      <c r="P371" s="901"/>
      <c r="Q371" s="901"/>
      <c r="R371" s="1016"/>
      <c r="S371" s="552"/>
      <c r="T371" s="418"/>
      <c r="U371" s="1540"/>
    </row>
    <row r="372" spans="1:21" s="549" customFormat="1" ht="15" customHeight="1" x14ac:dyDescent="0.25">
      <c r="A372" s="1541"/>
      <c r="B372" s="3205" t="s">
        <v>908</v>
      </c>
      <c r="C372" s="3205"/>
      <c r="D372" s="2467"/>
      <c r="E372" s="2468"/>
      <c r="F372" s="2468"/>
      <c r="G372" s="2468"/>
      <c r="H372" s="2468"/>
      <c r="I372" s="2468"/>
      <c r="J372" s="2468"/>
      <c r="K372" s="2468"/>
      <c r="L372" s="2468"/>
      <c r="M372" s="2468"/>
      <c r="N372" s="2468"/>
      <c r="O372" s="2469"/>
      <c r="P372" s="2469"/>
      <c r="Q372" s="2469"/>
      <c r="R372" s="2468"/>
      <c r="S372" s="2474"/>
      <c r="T372" s="2470"/>
      <c r="U372" s="2130"/>
    </row>
    <row r="373" spans="1:21" s="549" customFormat="1" ht="15" customHeight="1" x14ac:dyDescent="0.25">
      <c r="A373" s="1541"/>
      <c r="B373" s="3206" t="s">
        <v>895</v>
      </c>
      <c r="C373" s="3206"/>
      <c r="D373" s="3206"/>
      <c r="E373" s="3206"/>
      <c r="F373" s="3207"/>
      <c r="G373" s="2090" t="str">
        <f>IF(AND(G316&gt;=H316,G317&gt;=H317,G318&gt;=H318,G319&gt;=H319,G320&gt;=H320,G321&gt;=H321,G322&gt;=H322,G323&gt;=H323,G324&gt;=H324,G325&gt;=H325,G326&gt;=H326,G327&gt;=H327,G328&gt;=H328,G329&gt;=H329,G330&gt;=H330,G331&gt;=H331,G332&gt;=H332,G333&gt;=H333,G334&gt;=H334,G335&gt;=H335,G336&gt;=H336,G337&gt;=H337,G338&gt;=H338,G339&gt;=H339,G340&gt;=H340,G341&gt;=H341,G342&gt;=H342,G343&gt;=H343,G344&gt;=H344,G345&gt;=H345,G346&gt;=H346,G347&gt;=H347,G348&gt;=H348,G349&gt;=H349,G350&gt;=H350,G351&gt;=H351,G352&gt;=H352,G353&gt;=H353,G354&gt;=H354,G355&gt;=H355,G356&gt;=H356,G357&gt;=H357,G358&gt;=H358,G359&gt;=H359,G360&gt;=H360,G361&gt;=H361,G362&gt;=H362,G363&gt;=H363,G364&gt;=H364,G365&gt;=H365,G366&gt;=H366,G367&gt;=H367,G368&gt;=H368,G369&gt;=H369,G370&gt;=H370,G371&gt;=H371,G372&gt;=H372),"Pass","Fail")</f>
        <v>Pass</v>
      </c>
      <c r="H373" s="1434"/>
      <c r="I373" s="1434"/>
      <c r="J373" s="1434"/>
      <c r="K373" s="1434"/>
      <c r="L373" s="1434"/>
      <c r="M373" s="1434"/>
      <c r="N373" s="1434"/>
      <c r="O373" s="1434"/>
      <c r="P373" s="1434"/>
      <c r="Q373" s="1434"/>
      <c r="U373" s="2130"/>
    </row>
    <row r="374" spans="1:21" s="549" customFormat="1" ht="15" customHeight="1" x14ac:dyDescent="0.25">
      <c r="A374" s="1541"/>
      <c r="B374" s="3201" t="s">
        <v>904</v>
      </c>
      <c r="C374" s="3201"/>
      <c r="D374" s="3201"/>
      <c r="E374" s="3201"/>
      <c r="F374" s="3202"/>
      <c r="G374" s="1908" t="str">
        <f>IF(AND(J316&gt;=K316,J317&gt;=K317,J318&gt;=K318,J319&gt;=K319,J320&gt;=K320,J321&gt;=K321,J322&gt;=K322,J323&gt;=K323,J324&gt;=K324,J325&gt;=K325,J326&gt;=K326,J327&gt;=K327,J328&gt;=K328,J329&gt;=K329,J330&gt;=K330,J331&gt;=K331,J332&gt;=K332,J333&gt;=K333,J334&gt;=K334,J335&gt;=K335,J336&gt;=K336,J337&gt;=K337,J338&gt;=K338,J339&gt;=K339,J340&gt;=K340,J341&gt;=K341,J342&gt;=K342,J343&gt;=K343,J344&gt;=K344,J345&gt;=K345,J346&gt;=K346,J347&gt;=K347,J348&gt;=K348,J349&gt;=K349,J350&gt;=K350,J351&gt;=K351,J352&gt;=K352,J353&gt;=K353,J354&gt;=K354,J355&gt;=K355,J356&gt;=K356,J357&gt;=K357,J358&gt;=K358,J359&gt;=K359,J360&gt;=K360,J361&gt;=K361,J362&gt;=K362,J363&gt;=K363,J364&gt;=K364,J365&gt;=K365,J366&gt;=K366,J367&gt;=K367,J368&gt;=K368,J369&gt;=K369,J370&gt;=K370,J371&gt;=K371,J372&gt;=K372),"Pass","Fail")</f>
        <v>Pass</v>
      </c>
      <c r="H374" s="1434"/>
      <c r="I374" s="1434"/>
      <c r="J374" s="1434"/>
      <c r="K374" s="1434"/>
      <c r="L374" s="1434"/>
      <c r="M374" s="1434"/>
      <c r="N374" s="1434"/>
      <c r="O374" s="1434"/>
      <c r="P374" s="1434"/>
      <c r="Q374" s="1434"/>
      <c r="U374" s="2130"/>
    </row>
    <row r="375" spans="1:21" s="549" customFormat="1" ht="15" customHeight="1" x14ac:dyDescent="0.25">
      <c r="A375" s="1541"/>
      <c r="B375" s="3203" t="s">
        <v>905</v>
      </c>
      <c r="C375" s="3203"/>
      <c r="D375" s="3203"/>
      <c r="E375" s="3203"/>
      <c r="F375" s="3204"/>
      <c r="G375" s="1563" t="str">
        <f>IF(AND(AND(E372&gt;=SUM(E316:E320,E323:E327,E330:E334,E337:E341,E344:E348,E351:E355,E358:E362,E365:E369),E372&gt;=SUM(E321,E328,E335,E342,E349,E356,E363,E370),E372&gt;=SUM(E322,E329,E336,E343,E350,E357,E364,E371)),AND(F372&gt;=SUM(F316:F320,F323:F327,F330:F334,F337:F341,F344:F348,F351:F355,F358:F362,F365:F369),F372&gt;=SUM(F321,F328,F335,F342,F349,F356,F363,F370),F372&gt;=SUM(F322,F329,F336,F343,F350,F357,F364,F371)),AND(G372&gt;=SUM(G316:G320,G323:G327,G330:G334,G337:G341,G344:G348,G351:G355,G358:G362,G365:G369),G372&gt;=SUM(G321,G328,G335,G342,G349,G356,G363,G370),G372&gt;=SUM(G322,G329,G336,G343,G350,G357,G364,G371)),AND(H372&gt;=SUM(H316:H320,H323:H327,H330:H334,H337:H341,H344:H348,H351:H355,H358:H362,H365:H369),H372&gt;=SUM(H321,H328,H335,H342,H349,H356,H363,H370),H372&gt;=SUM(H322,H329,H336,H343,H350,H357,H364,H371))),"Pass","Fail")</f>
        <v>Pass</v>
      </c>
      <c r="U375" s="2130"/>
    </row>
    <row r="376" spans="1:21" s="401" customFormat="1" ht="45" customHeight="1" x14ac:dyDescent="0.25">
      <c r="A376" s="1724" t="s">
        <v>1274</v>
      </c>
      <c r="B376" s="213"/>
      <c r="O376" s="1434"/>
      <c r="P376" s="1434"/>
      <c r="Q376" s="1434"/>
      <c r="R376" s="1434"/>
      <c r="U376" s="1476"/>
    </row>
    <row r="377" spans="1:21" s="1434" customFormat="1" ht="72.75" customHeight="1" x14ac:dyDescent="0.25">
      <c r="A377" s="1541"/>
      <c r="B377" s="3210"/>
      <c r="C377" s="3210"/>
      <c r="D377" s="2388" t="s">
        <v>1312</v>
      </c>
      <c r="E377" s="2389" t="s">
        <v>1311</v>
      </c>
      <c r="F377" s="2387" t="s">
        <v>1313</v>
      </c>
      <c r="U377" s="1540"/>
    </row>
    <row r="378" spans="1:21" s="549" customFormat="1" ht="30" customHeight="1" x14ac:dyDescent="0.25">
      <c r="A378" s="1541"/>
      <c r="B378" s="566" t="s">
        <v>902</v>
      </c>
      <c r="C378" s="566"/>
      <c r="D378" s="2475"/>
      <c r="E378" s="2465"/>
      <c r="F378" s="2464"/>
      <c r="U378" s="2130"/>
    </row>
    <row r="379" spans="1:21" s="549" customFormat="1" ht="30" customHeight="1" x14ac:dyDescent="0.25">
      <c r="A379" s="1541"/>
      <c r="B379" s="921" t="s">
        <v>907</v>
      </c>
      <c r="C379" s="921"/>
      <c r="D379" s="1892"/>
      <c r="E379" s="1040"/>
      <c r="F379" s="586"/>
      <c r="U379" s="2130"/>
    </row>
    <row r="380" spans="1:21" s="549" customFormat="1" ht="30" customHeight="1" x14ac:dyDescent="0.25">
      <c r="A380" s="1541"/>
      <c r="B380" s="562" t="s">
        <v>909</v>
      </c>
      <c r="C380" s="562"/>
      <c r="D380" s="1893"/>
      <c r="E380" s="1019"/>
      <c r="F380" s="1017"/>
      <c r="U380" s="2130"/>
    </row>
    <row r="381" spans="1:21" s="1021" customFormat="1" ht="15" customHeight="1" x14ac:dyDescent="0.25">
      <c r="A381" s="1725"/>
      <c r="B381" s="1728"/>
      <c r="C381" s="1728"/>
      <c r="D381" s="1728"/>
      <c r="E381" s="1728"/>
      <c r="F381" s="1729"/>
      <c r="G381" s="1502"/>
      <c r="H381" s="1502"/>
      <c r="I381" s="1502"/>
      <c r="J381" s="1502"/>
      <c r="K381" s="1502"/>
      <c r="L381" s="1502"/>
      <c r="M381" s="1502"/>
      <c r="N381" s="1502"/>
      <c r="O381" s="1502"/>
      <c r="P381" s="1502"/>
      <c r="Q381" s="1502"/>
      <c r="R381" s="1502"/>
      <c r="S381" s="1502"/>
      <c r="T381" s="1502"/>
      <c r="U381" s="2350"/>
    </row>
    <row r="382" spans="1:21" hidden="1" x14ac:dyDescent="0.25"/>
    <row r="383" spans="1:21" hidden="1" x14ac:dyDescent="0.25"/>
    <row r="384" spans="1:21"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sheetData>
  <mergeCells count="256">
    <mergeCell ref="C26:H26"/>
    <mergeCell ref="I142:I143"/>
    <mergeCell ref="R174:T174"/>
    <mergeCell ref="R175:T175"/>
    <mergeCell ref="N177:O177"/>
    <mergeCell ref="N178:O178"/>
    <mergeCell ref="N179:O179"/>
    <mergeCell ref="N180:O180"/>
    <mergeCell ref="L177:M177"/>
    <mergeCell ref="L178:M178"/>
    <mergeCell ref="J177:K177"/>
    <mergeCell ref="J178:K178"/>
    <mergeCell ref="J179:K179"/>
    <mergeCell ref="J180:K180"/>
    <mergeCell ref="C79:H79"/>
    <mergeCell ref="J174:K174"/>
    <mergeCell ref="J175:K175"/>
    <mergeCell ref="C73:F73"/>
    <mergeCell ref="J142:K142"/>
    <mergeCell ref="L179:M179"/>
    <mergeCell ref="L180:M180"/>
    <mergeCell ref="P174:Q174"/>
    <mergeCell ref="P175:Q175"/>
    <mergeCell ref="P176:Q176"/>
    <mergeCell ref="B214:C214"/>
    <mergeCell ref="B201:C201"/>
    <mergeCell ref="B202:C202"/>
    <mergeCell ref="B203:C203"/>
    <mergeCell ref="B204:C204"/>
    <mergeCell ref="B207:C207"/>
    <mergeCell ref="B205:C205"/>
    <mergeCell ref="R176:T176"/>
    <mergeCell ref="R177:T177"/>
    <mergeCell ref="R178:T178"/>
    <mergeCell ref="R179:T179"/>
    <mergeCell ref="R180:T180"/>
    <mergeCell ref="B209:C209"/>
    <mergeCell ref="B210:C210"/>
    <mergeCell ref="B211:C211"/>
    <mergeCell ref="B186:C186"/>
    <mergeCell ref="B198:C198"/>
    <mergeCell ref="B199:C199"/>
    <mergeCell ref="B208:C208"/>
    <mergeCell ref="R184:R185"/>
    <mergeCell ref="S184:S185"/>
    <mergeCell ref="P184:P185"/>
    <mergeCell ref="Q184:Q185"/>
    <mergeCell ref="B187:C187"/>
    <mergeCell ref="B90:B99"/>
    <mergeCell ref="C116:H116"/>
    <mergeCell ref="B320:C320"/>
    <mergeCell ref="B321:C321"/>
    <mergeCell ref="B316:C316"/>
    <mergeCell ref="B314:C315"/>
    <mergeCell ref="B217:C217"/>
    <mergeCell ref="B218:C218"/>
    <mergeCell ref="B221:C221"/>
    <mergeCell ref="B219:C219"/>
    <mergeCell ref="B220:C220"/>
    <mergeCell ref="B270:C270"/>
    <mergeCell ref="B271:C271"/>
    <mergeCell ref="B272:C272"/>
    <mergeCell ref="B273:C273"/>
    <mergeCell ref="B279:C279"/>
    <mergeCell ref="B278:C278"/>
    <mergeCell ref="B254:C254"/>
    <mergeCell ref="B255:C255"/>
    <mergeCell ref="B256:C256"/>
    <mergeCell ref="B257:C257"/>
    <mergeCell ref="B258:C258"/>
    <mergeCell ref="B253:C253"/>
    <mergeCell ref="B276:C276"/>
    <mergeCell ref="L314:N314"/>
    <mergeCell ref="O314:O315"/>
    <mergeCell ref="P314:P315"/>
    <mergeCell ref="Q314:Q315"/>
    <mergeCell ref="R314:R315"/>
    <mergeCell ref="B226:C226"/>
    <mergeCell ref="B227:C227"/>
    <mergeCell ref="B236:C236"/>
    <mergeCell ref="B237:C237"/>
    <mergeCell ref="O251:O252"/>
    <mergeCell ref="P251:P252"/>
    <mergeCell ref="Q251:Q252"/>
    <mergeCell ref="B310:F310"/>
    <mergeCell ref="B311:F311"/>
    <mergeCell ref="B304:C304"/>
    <mergeCell ref="B305:C305"/>
    <mergeCell ref="B306:C306"/>
    <mergeCell ref="B307:C307"/>
    <mergeCell ref="B308:C308"/>
    <mergeCell ref="B309:C309"/>
    <mergeCell ref="E251:E252"/>
    <mergeCell ref="F251:H251"/>
    <mergeCell ref="B312:F312"/>
    <mergeCell ref="T184:T185"/>
    <mergeCell ref="R251:R252"/>
    <mergeCell ref="S251:S252"/>
    <mergeCell ref="T251:T252"/>
    <mergeCell ref="S314:S315"/>
    <mergeCell ref="T314:T315"/>
    <mergeCell ref="B351:C351"/>
    <mergeCell ref="B194:C194"/>
    <mergeCell ref="B195:C195"/>
    <mergeCell ref="B196:C196"/>
    <mergeCell ref="B197:C197"/>
    <mergeCell ref="B200:C200"/>
    <mergeCell ref="D314:D315"/>
    <mergeCell ref="E314:E315"/>
    <mergeCell ref="F314:H314"/>
    <mergeCell ref="I314:K314"/>
    <mergeCell ref="B327:C327"/>
    <mergeCell ref="B322:C322"/>
    <mergeCell ref="B323:C323"/>
    <mergeCell ref="B324:C324"/>
    <mergeCell ref="B325:C325"/>
    <mergeCell ref="B326:C326"/>
    <mergeCell ref="B277:C277"/>
    <mergeCell ref="B280:C280"/>
    <mergeCell ref="B188:C188"/>
    <mergeCell ref="B189:C189"/>
    <mergeCell ref="B190:C190"/>
    <mergeCell ref="B193:C193"/>
    <mergeCell ref="B191:C191"/>
    <mergeCell ref="B192:C192"/>
    <mergeCell ref="B184:C185"/>
    <mergeCell ref="D184:D185"/>
    <mergeCell ref="E184:E185"/>
    <mergeCell ref="F184:H184"/>
    <mergeCell ref="I184:K184"/>
    <mergeCell ref="L184:N184"/>
    <mergeCell ref="O184:O185"/>
    <mergeCell ref="B301:C301"/>
    <mergeCell ref="B282:C282"/>
    <mergeCell ref="B206:C206"/>
    <mergeCell ref="B212:C212"/>
    <mergeCell ref="B213:C213"/>
    <mergeCell ref="B238:C238"/>
    <mergeCell ref="B239:C239"/>
    <mergeCell ref="B242:C242"/>
    <mergeCell ref="B229:C229"/>
    <mergeCell ref="B230:C230"/>
    <mergeCell ref="B231:C231"/>
    <mergeCell ref="B232:C232"/>
    <mergeCell ref="B235:C235"/>
    <mergeCell ref="B233:C233"/>
    <mergeCell ref="B234:C234"/>
    <mergeCell ref="B240:C240"/>
    <mergeCell ref="B241:C241"/>
    <mergeCell ref="B222:C222"/>
    <mergeCell ref="B223:C223"/>
    <mergeCell ref="B224:C224"/>
    <mergeCell ref="B225:C225"/>
    <mergeCell ref="B228:C228"/>
    <mergeCell ref="B215:C215"/>
    <mergeCell ref="B216:C216"/>
    <mergeCell ref="B377:C377"/>
    <mergeCell ref="B363:C363"/>
    <mergeCell ref="B364:C364"/>
    <mergeCell ref="B365:C365"/>
    <mergeCell ref="B366:C366"/>
    <mergeCell ref="B367:C367"/>
    <mergeCell ref="B303:C303"/>
    <mergeCell ref="B291:C291"/>
    <mergeCell ref="B333:C333"/>
    <mergeCell ref="B334:C334"/>
    <mergeCell ref="B328:C328"/>
    <mergeCell ref="B329:C329"/>
    <mergeCell ref="B330:C330"/>
    <mergeCell ref="B331:C331"/>
    <mergeCell ref="B335:C335"/>
    <mergeCell ref="B352:C352"/>
    <mergeCell ref="B346:C346"/>
    <mergeCell ref="B347:C347"/>
    <mergeCell ref="B348:C348"/>
    <mergeCell ref="B349:C349"/>
    <mergeCell ref="B337:C337"/>
    <mergeCell ref="B338:C338"/>
    <mergeCell ref="B339:C339"/>
    <mergeCell ref="B340:C340"/>
    <mergeCell ref="B341:C341"/>
    <mergeCell ref="B342:C342"/>
    <mergeCell ref="L251:N251"/>
    <mergeCell ref="B283:C283"/>
    <mergeCell ref="B284:C284"/>
    <mergeCell ref="B285:C285"/>
    <mergeCell ref="B286:C286"/>
    <mergeCell ref="B264:C264"/>
    <mergeCell ref="B265:C265"/>
    <mergeCell ref="B266:C266"/>
    <mergeCell ref="B267:C267"/>
    <mergeCell ref="B268:C268"/>
    <mergeCell ref="B259:C259"/>
    <mergeCell ref="B260:C260"/>
    <mergeCell ref="B261:C261"/>
    <mergeCell ref="B262:C262"/>
    <mergeCell ref="B263:C263"/>
    <mergeCell ref="B274:C274"/>
    <mergeCell ref="I251:K251"/>
    <mergeCell ref="B290:C290"/>
    <mergeCell ref="B332:C332"/>
    <mergeCell ref="B353:C353"/>
    <mergeCell ref="B354:C354"/>
    <mergeCell ref="B355:C355"/>
    <mergeCell ref="B356:C356"/>
    <mergeCell ref="B357:C357"/>
    <mergeCell ref="B358:C358"/>
    <mergeCell ref="B374:F374"/>
    <mergeCell ref="B375:F375"/>
    <mergeCell ref="B362:C362"/>
    <mergeCell ref="B360:C360"/>
    <mergeCell ref="B361:C361"/>
    <mergeCell ref="B359:C359"/>
    <mergeCell ref="B370:C370"/>
    <mergeCell ref="B371:C371"/>
    <mergeCell ref="B372:C372"/>
    <mergeCell ref="B368:C368"/>
    <mergeCell ref="B369:C369"/>
    <mergeCell ref="B373:F373"/>
    <mergeCell ref="B350:C350"/>
    <mergeCell ref="B343:C343"/>
    <mergeCell ref="B344:C344"/>
    <mergeCell ref="B345:C345"/>
    <mergeCell ref="B336:C336"/>
    <mergeCell ref="B317:C317"/>
    <mergeCell ref="B318:C318"/>
    <mergeCell ref="B319:C319"/>
    <mergeCell ref="B292:C292"/>
    <mergeCell ref="B251:C252"/>
    <mergeCell ref="D251:D252"/>
    <mergeCell ref="B287:C287"/>
    <mergeCell ref="B288:C288"/>
    <mergeCell ref="B289:C289"/>
    <mergeCell ref="B275:C275"/>
    <mergeCell ref="B281:C281"/>
    <mergeCell ref="B302:C302"/>
    <mergeCell ref="B293:C293"/>
    <mergeCell ref="B294:C294"/>
    <mergeCell ref="B295:C295"/>
    <mergeCell ref="B296:C296"/>
    <mergeCell ref="B297:C297"/>
    <mergeCell ref="B298:C298"/>
    <mergeCell ref="B299:C299"/>
    <mergeCell ref="B300:C300"/>
    <mergeCell ref="B269:C269"/>
    <mergeCell ref="P177:Q177"/>
    <mergeCell ref="P178:Q178"/>
    <mergeCell ref="P179:Q179"/>
    <mergeCell ref="P180:Q180"/>
    <mergeCell ref="J176:K176"/>
    <mergeCell ref="N175:O175"/>
    <mergeCell ref="N176:O176"/>
    <mergeCell ref="N174:O174"/>
    <mergeCell ref="L174:M174"/>
    <mergeCell ref="L175:M175"/>
    <mergeCell ref="L176:M176"/>
  </mergeCells>
  <conditionalFormatting sqref="K6:K7 H10:I11 I13:I15 H16:I17 I28:J28 K29:K30 K32:K33 J37:J38 J40:J47 J53:K61 K65 I74:K77 K83:K85 K90:K95 K97:K98 K105:K107 K109:K111 K114:K116 K118:K120 K122:K125 K127 K129:K133 K137:K139 K135 J145:K146 K147:K148 J149:K149 G154 H155:H156 G158 I160:I161 J163:K164">
    <cfRule type="cellIs" dxfId="162" priority="23" stopIfTrue="1" operator="lessThan">
      <formula>0</formula>
    </cfRule>
  </conditionalFormatting>
  <conditionalFormatting sqref="E186:O242 R186:T242">
    <cfRule type="cellIs" dxfId="161" priority="24" stopIfTrue="1" operator="lessThan">
      <formula>0</formula>
    </cfRule>
  </conditionalFormatting>
  <conditionalFormatting sqref="E253:O309 R253:T309">
    <cfRule type="cellIs" dxfId="160" priority="25" stopIfTrue="1" operator="lessThan">
      <formula>0</formula>
    </cfRule>
  </conditionalFormatting>
  <conditionalFormatting sqref="E316:O372 R316:R372 T316:T372">
    <cfRule type="cellIs" dxfId="159" priority="26" stopIfTrue="1" operator="lessThan">
      <formula>0</formula>
    </cfRule>
  </conditionalFormatting>
  <conditionalFormatting sqref="D378:F380">
    <cfRule type="cellIs" dxfId="158" priority="78" stopIfTrue="1" operator="lessThan">
      <formula>0</formula>
    </cfRule>
  </conditionalFormatting>
  <conditionalFormatting sqref="K8 J10:J11 J16:J17 H18 I18:I23 K31 K34 J48 I79:K79 K86 K117 K134 H157 A182:XFD381">
    <cfRule type="cellIs" dxfId="157" priority="4" stopIfTrue="1" operator="equal">
      <formula>"Pass"</formula>
    </cfRule>
    <cfRule type="cellIs" dxfId="156" priority="7" stopIfTrue="1" operator="equal">
      <formula>"Fail"</formula>
    </cfRule>
  </conditionalFormatting>
  <dataValidations count="7">
    <dataValidation type="list" allowBlank="1" showInputMessage="1" showErrorMessage="1" sqref="I144">
      <formula1>"Settlement date accounting,Trade date accounting without netting,Trade date accounting with netting"</formula1>
    </dataValidation>
    <dataValidation type="list" allowBlank="1" showInputMessage="1" showErrorMessage="1" sqref="I175:I180">
      <formula1>LeverageRatioPanelMfrequency</formula1>
    </dataValidation>
    <dataValidation type="list" allowBlank="1" showInputMessage="1" showErrorMessage="1" sqref="I161">
      <formula1>YesNo</formula1>
    </dataValidation>
    <dataValidation type="list" allowBlank="1" showInputMessage="1" showErrorMessage="1" sqref="Q186:Q241 Q253:Q308">
      <formula1>LRaPricing</formula1>
    </dataValidation>
    <dataValidation type="list" allowBlank="1" showInputMessage="1" showErrorMessage="1" sqref="P186:P241 P253:P308">
      <formula1>LRaServices</formula1>
    </dataValidation>
    <dataValidation type="list" allowBlank="1" showInputMessage="1" showErrorMessage="1" sqref="O186:O241 O253:O308 O316:O371">
      <formula1>Enforceability</formula1>
    </dataValidation>
    <dataValidation type="list" allowBlank="1" showInputMessage="1" showErrorMessage="1" sqref="N175:O180 J175:K180">
      <formula1>LeverageRatioPanelM</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4" max="11" man="1"/>
    <brk id="62" max="11" man="1"/>
    <brk id="100" max="11" man="1"/>
    <brk id="140" max="11" man="1"/>
    <brk id="172" max="20" man="1"/>
    <brk id="199" max="20" man="1"/>
    <brk id="249" max="20" man="1"/>
    <brk id="294" max="20" man="1"/>
    <brk id="336"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Parameters!$D$534:$D$535</xm:f>
          </x14:formula1>
          <xm:sqref>D378:F380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837" customWidth="1"/>
    <col min="2" max="2" width="75.7109375" style="293" customWidth="1"/>
    <col min="3" max="6" width="16.7109375" style="293" customWidth="1"/>
    <col min="7" max="7" width="1.7109375" style="293" customWidth="1"/>
    <col min="8" max="10" width="12.7109375" style="293" customWidth="1"/>
    <col min="11" max="11" width="1.7109375" style="293" customWidth="1"/>
    <col min="12" max="15" width="16.7109375" style="293" customWidth="1"/>
    <col min="16" max="16" width="1.7109375" style="373" customWidth="1"/>
    <col min="17" max="17" width="16.7109375" style="257" hidden="1" customWidth="1"/>
    <col min="18" max="18" width="65.28515625" style="257" hidden="1" customWidth="1"/>
    <col min="19" max="16384" width="16.7109375" style="257" hidden="1"/>
  </cols>
  <sheetData>
    <row r="1" spans="1:18" ht="30" customHeight="1" x14ac:dyDescent="0.55000000000000004">
      <c r="A1" s="1566" t="s">
        <v>11</v>
      </c>
      <c r="B1" s="1567"/>
      <c r="C1" s="352" t="str">
        <f>CONCATENATE("Reporting unit: ", 'General Info'!$C$7, " ", 'General Info'!$C$5)</f>
        <v xml:space="preserve">Reporting unit: 1 </v>
      </c>
      <c r="D1" s="55"/>
      <c r="E1" s="55"/>
      <c r="F1" s="55"/>
      <c r="G1" s="55"/>
      <c r="H1" s="71"/>
      <c r="I1" s="71"/>
      <c r="J1" s="56"/>
      <c r="K1" s="56"/>
      <c r="L1" s="56"/>
      <c r="M1" s="71"/>
      <c r="N1" s="56"/>
      <c r="O1" s="56"/>
      <c r="P1" s="395"/>
      <c r="R1" s="15"/>
    </row>
    <row r="2" spans="1:18" ht="30" customHeight="1" x14ac:dyDescent="0.35">
      <c r="A2" s="2831" t="s">
        <v>218</v>
      </c>
      <c r="B2" s="71"/>
      <c r="C2" s="71"/>
      <c r="D2" s="71"/>
      <c r="E2" s="71"/>
      <c r="F2" s="71"/>
      <c r="G2" s="71"/>
      <c r="H2" s="71"/>
      <c r="I2" s="71"/>
      <c r="J2" s="71"/>
      <c r="K2" s="41"/>
      <c r="L2" s="41"/>
      <c r="M2" s="41"/>
      <c r="N2" s="41"/>
      <c r="O2" s="41"/>
      <c r="P2" s="396"/>
      <c r="R2" s="3"/>
    </row>
    <row r="3" spans="1:18" ht="15" customHeight="1" x14ac:dyDescent="0.25">
      <c r="A3" s="221"/>
      <c r="B3" s="332"/>
      <c r="C3" s="332"/>
      <c r="D3" s="332"/>
      <c r="E3" s="332"/>
      <c r="F3" s="332"/>
      <c r="G3" s="332"/>
      <c r="H3" s="332"/>
      <c r="I3" s="332"/>
      <c r="J3" s="332"/>
      <c r="K3" s="332"/>
      <c r="L3" s="332"/>
      <c r="M3" s="332"/>
      <c r="N3" s="332"/>
      <c r="O3" s="332"/>
      <c r="P3" s="262"/>
      <c r="R3" s="15"/>
    </row>
    <row r="4" spans="1:18" ht="15" customHeight="1" x14ac:dyDescent="0.25">
      <c r="A4" s="221"/>
      <c r="B4" s="3256"/>
      <c r="C4" s="3242" t="s">
        <v>209</v>
      </c>
      <c r="D4" s="3252" t="s">
        <v>184</v>
      </c>
      <c r="E4" s="3253"/>
      <c r="F4" s="3253"/>
      <c r="G4" s="332"/>
      <c r="H4" s="3246" t="s">
        <v>251</v>
      </c>
      <c r="I4" s="3247"/>
      <c r="J4" s="3248"/>
      <c r="K4" s="332"/>
      <c r="L4" s="3249" t="s">
        <v>252</v>
      </c>
      <c r="M4" s="3249"/>
      <c r="N4" s="3249"/>
      <c r="O4" s="3249"/>
      <c r="P4" s="262"/>
      <c r="R4" s="15"/>
    </row>
    <row r="5" spans="1:18" ht="30" customHeight="1" x14ac:dyDescent="0.25">
      <c r="A5" s="221"/>
      <c r="B5" s="3257"/>
      <c r="C5" s="3243"/>
      <c r="D5" s="73" t="s">
        <v>253</v>
      </c>
      <c r="E5" s="74" t="s">
        <v>265</v>
      </c>
      <c r="F5" s="75" t="s">
        <v>192</v>
      </c>
      <c r="G5" s="332"/>
      <c r="H5" s="73" t="s">
        <v>253</v>
      </c>
      <c r="I5" s="74" t="s">
        <v>265</v>
      </c>
      <c r="J5" s="75" t="s">
        <v>254</v>
      </c>
      <c r="K5" s="332"/>
      <c r="L5" s="73" t="s">
        <v>253</v>
      </c>
      <c r="M5" s="74" t="s">
        <v>265</v>
      </c>
      <c r="N5" s="74" t="s">
        <v>254</v>
      </c>
      <c r="O5" s="75" t="s">
        <v>231</v>
      </c>
      <c r="P5" s="262"/>
      <c r="R5" s="15"/>
    </row>
    <row r="6" spans="1:18" ht="45" customHeight="1" x14ac:dyDescent="0.25">
      <c r="A6" s="221"/>
      <c r="B6" s="76" t="s">
        <v>266</v>
      </c>
      <c r="C6" s="337" t="s">
        <v>364</v>
      </c>
      <c r="D6" s="335"/>
      <c r="E6" s="335"/>
      <c r="F6" s="77"/>
      <c r="G6" s="332"/>
      <c r="H6" s="78"/>
      <c r="I6" s="60"/>
      <c r="J6" s="79">
        <v>1</v>
      </c>
      <c r="K6" s="332"/>
      <c r="L6" s="78"/>
      <c r="M6" s="60"/>
      <c r="N6" s="16" t="str">
        <f>IF(AND(ISNUMBER(F6),ISNUMBER(J6)),SUM(F6)*J6,"")</f>
        <v/>
      </c>
      <c r="O6" s="53" t="str">
        <f>IF(ISNUMBER(N6),SUM(N6),"")</f>
        <v/>
      </c>
      <c r="P6" s="262"/>
      <c r="R6" s="190" t="s">
        <v>449</v>
      </c>
    </row>
    <row r="7" spans="1:18" ht="15" customHeight="1" x14ac:dyDescent="0.25">
      <c r="A7" s="221"/>
      <c r="B7" s="80" t="str">
        <f>CONCATENATE("Check: row ", ROW(B6), " ≤ ", ADDRESS(ROW('General Info'!E43), COLUMN('General Info'!E43), 4), " + ", ADDRESS(ROW('General Info'!E46), COLUMN('General Info'!E46), 4), " + ", ADDRESS(ROW('General Info'!E51), COLUMN('General Info'!E51), 4), " in the General Info worksheet")</f>
        <v>Check: row 6 ≤ E43 + E46 + E51 in the General Info worksheet</v>
      </c>
      <c r="C7" s="335"/>
      <c r="D7" s="335"/>
      <c r="E7" s="335"/>
      <c r="F7" s="1559" t="str">
        <f>IF(AND(ISNUMBER(F6), ISNUMBER('General Info'!E43), ISNUMBER('General Info'!E46), ISNUMBER('General Info'!E51)), IF(F6&lt;=SUM('General Info'!E43,'General Info'!E46,'General Info'!E51), "Pass", "Fail"), "")</f>
        <v/>
      </c>
      <c r="G7" s="332"/>
      <c r="H7" s="81"/>
      <c r="I7" s="335"/>
      <c r="J7" s="336"/>
      <c r="K7" s="332"/>
      <c r="L7" s="81"/>
      <c r="M7" s="335"/>
      <c r="N7" s="335"/>
      <c r="O7" s="336"/>
      <c r="P7" s="262"/>
      <c r="R7" s="15"/>
    </row>
    <row r="8" spans="1:18" ht="28.5" x14ac:dyDescent="0.25">
      <c r="A8" s="221"/>
      <c r="B8" s="82" t="s">
        <v>272</v>
      </c>
      <c r="C8" s="337" t="s">
        <v>365</v>
      </c>
      <c r="D8" s="335"/>
      <c r="E8" s="335"/>
      <c r="F8" s="338"/>
      <c r="G8" s="332"/>
      <c r="H8" s="81"/>
      <c r="I8" s="335"/>
      <c r="J8" s="83">
        <v>1</v>
      </c>
      <c r="K8" s="332"/>
      <c r="L8" s="81"/>
      <c r="M8" s="335"/>
      <c r="N8" s="42" t="str">
        <f>IF(AND(ISNUMBER(F8),ISNUMBER(J8)),SUM(F8)*J8,"")</f>
        <v/>
      </c>
      <c r="O8" s="13" t="str">
        <f>IF(ISNUMBER(N8),SUM(N8),"")</f>
        <v/>
      </c>
      <c r="P8" s="262"/>
      <c r="R8" s="190" t="s">
        <v>449</v>
      </c>
    </row>
    <row r="9" spans="1:18" ht="28.5" x14ac:dyDescent="0.25">
      <c r="A9" s="221"/>
      <c r="B9" s="82" t="s">
        <v>219</v>
      </c>
      <c r="C9" s="337" t="s">
        <v>366</v>
      </c>
      <c r="D9" s="61"/>
      <c r="E9" s="61"/>
      <c r="F9" s="338"/>
      <c r="G9" s="332"/>
      <c r="H9" s="339">
        <v>0.95</v>
      </c>
      <c r="I9" s="84">
        <v>0.95</v>
      </c>
      <c r="J9" s="83">
        <v>1</v>
      </c>
      <c r="K9" s="332"/>
      <c r="L9" s="334" t="str">
        <f>IF(AND(ISNUMBER(D9),ISNUMBER(H9)), D9*H9, "")</f>
        <v/>
      </c>
      <c r="M9" s="42" t="str">
        <f>IF(AND(ISNUMBER(E9),ISNUMBER(I9)), E9*I9, "")</f>
        <v/>
      </c>
      <c r="N9" s="42" t="str">
        <f>IF(AND(ISNUMBER(F9),ISNUMBER(J9)),SUM(F9)*J9,"")</f>
        <v/>
      </c>
      <c r="O9" s="13" t="str">
        <f>IF(AND(ISNUMBER(L9),ISNUMBER(M9),ISNUMBER(N9)), SUM(L9:N9), "")</f>
        <v/>
      </c>
      <c r="P9" s="262"/>
      <c r="R9" s="190" t="s">
        <v>449</v>
      </c>
    </row>
    <row r="10" spans="1:18" ht="15" hidden="1" customHeight="1" x14ac:dyDescent="0.25">
      <c r="A10" s="221"/>
      <c r="B10" s="335"/>
      <c r="C10" s="335"/>
      <c r="D10" s="335"/>
      <c r="E10" s="335"/>
      <c r="F10" s="336"/>
      <c r="G10" s="332"/>
      <c r="H10" s="81"/>
      <c r="I10" s="335"/>
      <c r="J10" s="336"/>
      <c r="K10" s="332"/>
      <c r="L10" s="81"/>
      <c r="M10" s="335"/>
      <c r="N10" s="335"/>
      <c r="O10" s="336"/>
      <c r="P10" s="262"/>
      <c r="R10" s="15"/>
    </row>
    <row r="11" spans="1:18" ht="30" customHeight="1" x14ac:dyDescent="0.25">
      <c r="A11" s="221"/>
      <c r="B11" s="82" t="s">
        <v>220</v>
      </c>
      <c r="C11" s="337" t="s">
        <v>367</v>
      </c>
      <c r="D11" s="61"/>
      <c r="E11" s="61"/>
      <c r="F11" s="338"/>
      <c r="G11" s="332"/>
      <c r="H11" s="339">
        <v>0.9</v>
      </c>
      <c r="I11" s="84">
        <v>0.9</v>
      </c>
      <c r="J11" s="83">
        <v>1</v>
      </c>
      <c r="K11" s="332"/>
      <c r="L11" s="334" t="str">
        <f>IF(AND(ISNUMBER(D11),ISNUMBER(H11)), D11*H11, "")</f>
        <v/>
      </c>
      <c r="M11" s="42" t="str">
        <f>IF(AND(ISNUMBER(E11),ISNUMBER(I11)), E11*I11, "")</f>
        <v/>
      </c>
      <c r="N11" s="42" t="str">
        <f>IF(AND(ISNUMBER(F11),ISNUMBER(J11)),SUM(F11)*J11,"")</f>
        <v/>
      </c>
      <c r="O11" s="13" t="str">
        <f>IF(AND(ISNUMBER(L11),ISNUMBER(M11),ISNUMBER(N11)), SUM(L11:N11), "")</f>
        <v/>
      </c>
      <c r="P11" s="262"/>
      <c r="R11" s="190" t="s">
        <v>449</v>
      </c>
    </row>
    <row r="12" spans="1:18" ht="15" hidden="1" customHeight="1" x14ac:dyDescent="0.25">
      <c r="A12" s="221"/>
      <c r="B12" s="335"/>
      <c r="C12" s="335"/>
      <c r="D12" s="335"/>
      <c r="E12" s="335"/>
      <c r="F12" s="336"/>
      <c r="G12" s="332"/>
      <c r="H12" s="81"/>
      <c r="I12" s="335"/>
      <c r="J12" s="336"/>
      <c r="K12" s="332"/>
      <c r="L12" s="81"/>
      <c r="M12" s="335"/>
      <c r="N12" s="335"/>
      <c r="O12" s="336"/>
      <c r="P12" s="262"/>
      <c r="R12" s="15"/>
    </row>
    <row r="13" spans="1:18" ht="15" customHeight="1" x14ac:dyDescent="0.25">
      <c r="A13" s="221"/>
      <c r="B13" s="82" t="s">
        <v>221</v>
      </c>
      <c r="C13" s="337" t="s">
        <v>368</v>
      </c>
      <c r="D13" s="61"/>
      <c r="E13" s="61"/>
      <c r="F13" s="338"/>
      <c r="G13" s="332"/>
      <c r="H13" s="81"/>
      <c r="I13" s="335"/>
      <c r="J13" s="336"/>
      <c r="K13" s="332"/>
      <c r="L13" s="81"/>
      <c r="M13" s="335"/>
      <c r="N13" s="335"/>
      <c r="O13" s="336"/>
      <c r="P13" s="262"/>
      <c r="R13" s="190" t="s">
        <v>449</v>
      </c>
    </row>
    <row r="14" spans="1:18" ht="15" customHeight="1" x14ac:dyDescent="0.25">
      <c r="A14" s="221"/>
      <c r="B14" s="288" t="s">
        <v>222</v>
      </c>
      <c r="C14" s="335"/>
      <c r="D14" s="61"/>
      <c r="E14" s="61"/>
      <c r="F14" s="338"/>
      <c r="G14" s="332"/>
      <c r="H14" s="339">
        <v>0.5</v>
      </c>
      <c r="I14" s="84">
        <v>0.5</v>
      </c>
      <c r="J14" s="83">
        <v>1</v>
      </c>
      <c r="K14" s="332"/>
      <c r="L14" s="334" t="str">
        <f t="shared" ref="L14:M16" si="0">IF(AND(ISNUMBER(D14),ISNUMBER(H14)), D14*H14, "")</f>
        <v/>
      </c>
      <c r="M14" s="42" t="str">
        <f t="shared" si="0"/>
        <v/>
      </c>
      <c r="N14" s="42" t="str">
        <f>IF(AND(ISNUMBER(F14),ISNUMBER(J14)),SUM(F14)*J14,"")</f>
        <v/>
      </c>
      <c r="O14" s="13" t="str">
        <f>IF(AND(ISNUMBER(L14),ISNUMBER(M14),ISNUMBER(N14)), SUM(L14:N14), "")</f>
        <v/>
      </c>
      <c r="P14" s="262"/>
      <c r="R14" s="15"/>
    </row>
    <row r="15" spans="1:18" ht="15" customHeight="1" x14ac:dyDescent="0.25">
      <c r="A15" s="221"/>
      <c r="B15" s="288" t="s">
        <v>223</v>
      </c>
      <c r="C15" s="335"/>
      <c r="D15" s="61"/>
      <c r="E15" s="61"/>
      <c r="F15" s="338"/>
      <c r="G15" s="332"/>
      <c r="H15" s="339">
        <v>0.5</v>
      </c>
      <c r="I15" s="84">
        <v>0.5</v>
      </c>
      <c r="J15" s="83">
        <v>1</v>
      </c>
      <c r="K15" s="332"/>
      <c r="L15" s="334" t="str">
        <f t="shared" si="0"/>
        <v/>
      </c>
      <c r="M15" s="42" t="str">
        <f t="shared" si="0"/>
        <v/>
      </c>
      <c r="N15" s="42" t="str">
        <f t="shared" ref="N15" si="1">IF(AND(ISNUMBER(F15),ISNUMBER(J15)),SUM(F15)*J15,"")</f>
        <v/>
      </c>
      <c r="O15" s="13" t="str">
        <f>IF(AND(ISNUMBER(L15),ISNUMBER(M15),ISNUMBER(N15)), SUM(L15:N15), "")</f>
        <v/>
      </c>
      <c r="P15" s="262"/>
      <c r="R15" s="15"/>
    </row>
    <row r="16" spans="1:18" ht="15" customHeight="1" x14ac:dyDescent="0.25">
      <c r="A16" s="221"/>
      <c r="B16" s="288" t="s">
        <v>267</v>
      </c>
      <c r="C16" s="335"/>
      <c r="D16" s="61"/>
      <c r="E16" s="61"/>
      <c r="F16" s="338"/>
      <c r="G16" s="332"/>
      <c r="H16" s="339">
        <v>0.5</v>
      </c>
      <c r="I16" s="84">
        <v>0.5</v>
      </c>
      <c r="J16" s="83">
        <v>1</v>
      </c>
      <c r="K16" s="332"/>
      <c r="L16" s="334" t="str">
        <f t="shared" si="0"/>
        <v/>
      </c>
      <c r="M16" s="42" t="str">
        <f t="shared" si="0"/>
        <v/>
      </c>
      <c r="N16" s="42" t="str">
        <f t="shared" ref="N16" si="2">IF(AND(ISNUMBER(F16),ISNUMBER(J16)),SUM(F16)*J16,"")</f>
        <v/>
      </c>
      <c r="O16" s="13" t="str">
        <f>IF(AND(ISNUMBER(L16),ISNUMBER(M16),ISNUMBER(N16)), SUM(L16:N16), "")</f>
        <v/>
      </c>
      <c r="P16" s="262"/>
      <c r="R16" s="15"/>
    </row>
    <row r="17" spans="1:18" ht="15" hidden="1" customHeight="1" x14ac:dyDescent="0.25">
      <c r="A17" s="221"/>
      <c r="B17" s="335"/>
      <c r="C17" s="335"/>
      <c r="D17" s="335"/>
      <c r="E17" s="335"/>
      <c r="F17" s="336"/>
      <c r="G17" s="332"/>
      <c r="H17" s="81"/>
      <c r="I17" s="335"/>
      <c r="J17" s="336"/>
      <c r="K17" s="332"/>
      <c r="L17" s="81"/>
      <c r="M17" s="335"/>
      <c r="N17" s="335"/>
      <c r="O17" s="336"/>
      <c r="P17" s="262"/>
      <c r="R17" s="15"/>
    </row>
    <row r="18" spans="1:18" ht="15" hidden="1" customHeight="1" x14ac:dyDescent="0.25">
      <c r="A18" s="221"/>
      <c r="B18" s="335"/>
      <c r="C18" s="335"/>
      <c r="D18" s="335"/>
      <c r="E18" s="335"/>
      <c r="F18" s="336"/>
      <c r="G18" s="332"/>
      <c r="H18" s="81"/>
      <c r="I18" s="335"/>
      <c r="J18" s="336"/>
      <c r="K18" s="332"/>
      <c r="L18" s="81"/>
      <c r="M18" s="335"/>
      <c r="N18" s="335"/>
      <c r="O18" s="336"/>
      <c r="P18" s="262"/>
      <c r="R18" s="15"/>
    </row>
    <row r="19" spans="1:18" ht="15" customHeight="1" x14ac:dyDescent="0.25">
      <c r="A19" s="221"/>
      <c r="B19" s="80" t="str">
        <f>CONCATENATE("Check: sum of rows ", ROW(B14)," to row ", ROW(B16), " = row ", ROW(B13), " for each column")</f>
        <v>Check: sum of rows 14 to row 16 = row 13 for each column</v>
      </c>
      <c r="C19" s="335"/>
      <c r="D19" s="1559" t="str">
        <f>IF(AND(ISNUMBER(D13), ISNUMBER(D14), ISNUMBER(D15), ISNUMBER(D16)), IF(SUM(D14:D16)=D13, "Pass", "Fail"), "")</f>
        <v/>
      </c>
      <c r="E19" s="1908" t="str">
        <f>IF(AND(ISNUMBER(E13), ISNUMBER(E14), ISNUMBER(E15), ISNUMBER(E16)), IF(SUM(E14:E16)=E13, "Pass", "Fail"), "")</f>
        <v/>
      </c>
      <c r="F19" s="1908" t="str">
        <f>IF(AND(ISNUMBER(F13), ISNUMBER(F14), ISNUMBER(F15), ISNUMBER(F16)), IF(SUM(F14:F16)=F13, "Pass", "Fail"), "")</f>
        <v/>
      </c>
      <c r="G19" s="332"/>
      <c r="H19" s="81"/>
      <c r="I19" s="335"/>
      <c r="J19" s="336"/>
      <c r="K19" s="332"/>
      <c r="L19" s="81"/>
      <c r="M19" s="335"/>
      <c r="N19" s="335"/>
      <c r="O19" s="336"/>
      <c r="P19" s="262"/>
      <c r="R19" s="15"/>
    </row>
    <row r="20" spans="1:18" ht="30" customHeight="1" x14ac:dyDescent="0.25">
      <c r="A20" s="221"/>
      <c r="B20" s="82" t="s">
        <v>224</v>
      </c>
      <c r="C20" s="337" t="s">
        <v>369</v>
      </c>
      <c r="D20" s="61"/>
      <c r="E20" s="61"/>
      <c r="F20" s="338"/>
      <c r="G20" s="332"/>
      <c r="H20" s="81"/>
      <c r="I20" s="335"/>
      <c r="J20" s="336"/>
      <c r="K20" s="332"/>
      <c r="L20" s="81"/>
      <c r="M20" s="335"/>
      <c r="N20" s="335"/>
      <c r="O20" s="336"/>
      <c r="P20" s="262"/>
      <c r="R20" s="190" t="s">
        <v>449</v>
      </c>
    </row>
    <row r="21" spans="1:18" ht="15" customHeight="1" x14ac:dyDescent="0.25">
      <c r="A21" s="221"/>
      <c r="B21" s="288" t="s">
        <v>222</v>
      </c>
      <c r="C21" s="335"/>
      <c r="D21" s="61"/>
      <c r="E21" s="61"/>
      <c r="F21" s="338"/>
      <c r="G21" s="332"/>
      <c r="H21" s="339">
        <v>0.5</v>
      </c>
      <c r="I21" s="84">
        <v>0.5</v>
      </c>
      <c r="J21" s="83">
        <v>1</v>
      </c>
      <c r="K21" s="332"/>
      <c r="L21" s="334" t="str">
        <f t="shared" ref="L21:M23" si="3">IF(AND(ISNUMBER(D21),ISNUMBER(H21)), D21*H21, "")</f>
        <v/>
      </c>
      <c r="M21" s="42" t="str">
        <f t="shared" si="3"/>
        <v/>
      </c>
      <c r="N21" s="42" t="str">
        <f>IF(AND(ISNUMBER(F21),ISNUMBER(J21)),SUM(F21)*J21,"")</f>
        <v/>
      </c>
      <c r="O21" s="13" t="str">
        <f>IF(AND(ISNUMBER(L21),ISNUMBER(M21),ISNUMBER(N21)), SUM(L21:N21), "")</f>
        <v/>
      </c>
      <c r="P21" s="262"/>
      <c r="R21" s="15"/>
    </row>
    <row r="22" spans="1:18" ht="15" customHeight="1" x14ac:dyDescent="0.25">
      <c r="A22" s="221"/>
      <c r="B22" s="288" t="s">
        <v>223</v>
      </c>
      <c r="C22" s="335"/>
      <c r="D22" s="61"/>
      <c r="E22" s="61"/>
      <c r="F22" s="338"/>
      <c r="G22" s="332"/>
      <c r="H22" s="339">
        <v>0</v>
      </c>
      <c r="I22" s="84">
        <v>0.5</v>
      </c>
      <c r="J22" s="83">
        <v>1</v>
      </c>
      <c r="K22" s="332"/>
      <c r="L22" s="334" t="str">
        <f t="shared" si="3"/>
        <v/>
      </c>
      <c r="M22" s="42" t="str">
        <f t="shared" si="3"/>
        <v/>
      </c>
      <c r="N22" s="42" t="str">
        <f t="shared" ref="N22" si="4">IF(AND(ISNUMBER(F22),ISNUMBER(J22)),SUM(F22)*J22,"")</f>
        <v/>
      </c>
      <c r="O22" s="13" t="str">
        <f>IF(AND(ISNUMBER(L22),ISNUMBER(M22),ISNUMBER(N22)), SUM(L22:N22), "")</f>
        <v/>
      </c>
      <c r="P22" s="262"/>
      <c r="R22" s="15"/>
    </row>
    <row r="23" spans="1:18" ht="15" customHeight="1" x14ac:dyDescent="0.25">
      <c r="A23" s="221"/>
      <c r="B23" s="288" t="s">
        <v>267</v>
      </c>
      <c r="C23" s="335"/>
      <c r="D23" s="61"/>
      <c r="E23" s="61"/>
      <c r="F23" s="338"/>
      <c r="G23" s="332"/>
      <c r="H23" s="339">
        <v>0</v>
      </c>
      <c r="I23" s="84">
        <v>0.5</v>
      </c>
      <c r="J23" s="83">
        <v>1</v>
      </c>
      <c r="K23" s="332"/>
      <c r="L23" s="334" t="str">
        <f t="shared" si="3"/>
        <v/>
      </c>
      <c r="M23" s="42" t="str">
        <f t="shared" si="3"/>
        <v/>
      </c>
      <c r="N23" s="42" t="str">
        <f t="shared" ref="N23" si="5">IF(AND(ISNUMBER(F23),ISNUMBER(J23)),SUM(F23)*J23,"")</f>
        <v/>
      </c>
      <c r="O23" s="13" t="str">
        <f>IF(AND(ISNUMBER(L23),ISNUMBER(M23),ISNUMBER(N23)), SUM(L23:N23), "")</f>
        <v/>
      </c>
      <c r="P23" s="262"/>
      <c r="R23" s="15"/>
    </row>
    <row r="24" spans="1:18" ht="15" customHeight="1" x14ac:dyDescent="0.25">
      <c r="A24" s="221"/>
      <c r="B24" s="80" t="str">
        <f>CONCATENATE("Check: sum of row ", ROW(B21)," to row ", ROW(B23), " = row ", ROW(B20), " for each column")</f>
        <v>Check: sum of row 21 to row 23 = row 20 for each column</v>
      </c>
      <c r="C24" s="335"/>
      <c r="D24" s="1559" t="str">
        <f>IF(AND(ISNUMBER(D20), ISNUMBER(D21), ISNUMBER(D22), ISNUMBER(D23)), IF(SUM(D21:D23)=D20, "Pass", "Fail"), "")</f>
        <v/>
      </c>
      <c r="E24" s="1908" t="str">
        <f>IF(AND(ISNUMBER(E20), ISNUMBER(E21), ISNUMBER(E22), ISNUMBER(E23)), IF(SUM(E21:E23)=E20, "Pass", "Fail"), "")</f>
        <v/>
      </c>
      <c r="F24" s="1908" t="str">
        <f>IF(AND(ISNUMBER(F20), ISNUMBER(F21), ISNUMBER(F22), ISNUMBER(F23)), IF(SUM(F21:F23)=F20, "Pass", "Fail"), "")</f>
        <v/>
      </c>
      <c r="G24" s="332"/>
      <c r="H24" s="81"/>
      <c r="I24" s="335"/>
      <c r="J24" s="336"/>
      <c r="K24" s="332"/>
      <c r="L24" s="81"/>
      <c r="M24" s="335"/>
      <c r="N24" s="335"/>
      <c r="O24" s="336"/>
      <c r="P24" s="262"/>
      <c r="R24" s="15"/>
    </row>
    <row r="25" spans="1:18" ht="15" customHeight="1" x14ac:dyDescent="0.25">
      <c r="A25" s="221"/>
      <c r="B25" s="85" t="s">
        <v>268</v>
      </c>
      <c r="C25" s="337" t="s">
        <v>370</v>
      </c>
      <c r="D25" s="61"/>
      <c r="E25" s="61"/>
      <c r="F25" s="338"/>
      <c r="G25" s="332"/>
      <c r="H25" s="81"/>
      <c r="I25" s="335"/>
      <c r="J25" s="336"/>
      <c r="K25" s="332"/>
      <c r="L25" s="81"/>
      <c r="M25" s="335"/>
      <c r="N25" s="335"/>
      <c r="O25" s="336"/>
      <c r="P25" s="262"/>
      <c r="R25" s="190" t="s">
        <v>449</v>
      </c>
    </row>
    <row r="26" spans="1:18" ht="15" customHeight="1" x14ac:dyDescent="0.25">
      <c r="A26" s="221"/>
      <c r="B26" s="288" t="s">
        <v>222</v>
      </c>
      <c r="C26" s="335"/>
      <c r="D26" s="61"/>
      <c r="E26" s="61"/>
      <c r="F26" s="338"/>
      <c r="G26" s="332"/>
      <c r="H26" s="339">
        <v>0.5</v>
      </c>
      <c r="I26" s="84">
        <v>0.5</v>
      </c>
      <c r="J26" s="83">
        <v>1</v>
      </c>
      <c r="K26" s="332"/>
      <c r="L26" s="334" t="str">
        <f t="shared" ref="L26:M28" si="6">IF(AND(ISNUMBER(D26),ISNUMBER(H26)), D26*H26, "")</f>
        <v/>
      </c>
      <c r="M26" s="42" t="str">
        <f t="shared" si="6"/>
        <v/>
      </c>
      <c r="N26" s="42" t="str">
        <f>IF(AND(ISNUMBER(F26),ISNUMBER(J26)),SUM(F26)*J26,"")</f>
        <v/>
      </c>
      <c r="O26" s="13" t="str">
        <f>IF(AND(ISNUMBER(L26),ISNUMBER(M26),ISNUMBER(N26)), SUM(L26:N26), "")</f>
        <v/>
      </c>
      <c r="P26" s="262"/>
      <c r="R26" s="15"/>
    </row>
    <row r="27" spans="1:18" ht="15" customHeight="1" x14ac:dyDescent="0.25">
      <c r="A27" s="221"/>
      <c r="B27" s="288" t="s">
        <v>223</v>
      </c>
      <c r="C27" s="335"/>
      <c r="D27" s="61"/>
      <c r="E27" s="61"/>
      <c r="F27" s="338"/>
      <c r="G27" s="332"/>
      <c r="H27" s="86">
        <v>0.5</v>
      </c>
      <c r="I27" s="84">
        <v>0.5</v>
      </c>
      <c r="J27" s="83">
        <v>1</v>
      </c>
      <c r="K27" s="332"/>
      <c r="L27" s="334" t="str">
        <f t="shared" si="6"/>
        <v/>
      </c>
      <c r="M27" s="42" t="str">
        <f t="shared" si="6"/>
        <v/>
      </c>
      <c r="N27" s="42" t="str">
        <f t="shared" ref="N27" si="7">IF(AND(ISNUMBER(F27),ISNUMBER(J27)),SUM(F27)*J27,"")</f>
        <v/>
      </c>
      <c r="O27" s="13" t="str">
        <f>IF(AND(ISNUMBER(L27),ISNUMBER(M27),ISNUMBER(N27)), SUM(L27:N27), "")</f>
        <v/>
      </c>
      <c r="P27" s="262"/>
      <c r="R27" s="15"/>
    </row>
    <row r="28" spans="1:18" ht="15" customHeight="1" x14ac:dyDescent="0.25">
      <c r="A28" s="221"/>
      <c r="B28" s="288" t="s">
        <v>267</v>
      </c>
      <c r="C28" s="335"/>
      <c r="D28" s="61"/>
      <c r="E28" s="61"/>
      <c r="F28" s="338"/>
      <c r="G28" s="332"/>
      <c r="H28" s="86">
        <v>0.5</v>
      </c>
      <c r="I28" s="84">
        <v>0.5</v>
      </c>
      <c r="J28" s="83">
        <v>1</v>
      </c>
      <c r="K28" s="332"/>
      <c r="L28" s="334" t="str">
        <f t="shared" si="6"/>
        <v/>
      </c>
      <c r="M28" s="42" t="str">
        <f t="shared" si="6"/>
        <v/>
      </c>
      <c r="N28" s="42" t="str">
        <f t="shared" ref="N28" si="8">IF(AND(ISNUMBER(F28),ISNUMBER(J28)),SUM(F28)*J28,"")</f>
        <v/>
      </c>
      <c r="O28" s="13" t="str">
        <f>IF(AND(ISNUMBER(L28),ISNUMBER(M28),ISNUMBER(N28)), SUM(L28:N28), "")</f>
        <v/>
      </c>
      <c r="P28" s="262"/>
      <c r="R28" s="15"/>
    </row>
    <row r="29" spans="1:18" ht="15" customHeight="1" x14ac:dyDescent="0.25">
      <c r="A29" s="221"/>
      <c r="B29" s="80" t="str">
        <f>CONCATENATE("Check: sum of row ", ROW(B26)," to row ", ROW(B28), " = row ", ROW(B25), " for each column")</f>
        <v>Check: sum of row 26 to row 28 = row 25 for each column</v>
      </c>
      <c r="C29" s="335"/>
      <c r="D29" s="1908" t="str">
        <f>IF(AND(ISNUMBER(D25), ISNUMBER(D26), ISNUMBER(D27), ISNUMBER(D28)), IF(SUM(D26:D28)=D25, "Pass", "Fail"), "")</f>
        <v/>
      </c>
      <c r="E29" s="1908" t="str">
        <f>IF(AND(ISNUMBER(E25), ISNUMBER(E26), ISNUMBER(E27), ISNUMBER(E28)), IF(SUM(E26:E28)=E25, "Pass", "Fail"), "")</f>
        <v/>
      </c>
      <c r="F29" s="1908" t="str">
        <f>IF(AND(ISNUMBER(F25), ISNUMBER(F26), ISNUMBER(F27), ISNUMBER(F28)), IF(SUM(F26:F28)=F25, "Pass", "Fail"), "")</f>
        <v/>
      </c>
      <c r="G29" s="332"/>
      <c r="H29" s="81"/>
      <c r="I29" s="335"/>
      <c r="J29" s="336"/>
      <c r="K29" s="332"/>
      <c r="L29" s="81"/>
      <c r="M29" s="335"/>
      <c r="N29" s="335"/>
      <c r="O29" s="336"/>
      <c r="P29" s="262"/>
      <c r="R29" s="15"/>
    </row>
    <row r="30" spans="1:18" ht="15" hidden="1" customHeight="1" x14ac:dyDescent="0.25">
      <c r="A30" s="221"/>
      <c r="B30" s="335"/>
      <c r="C30" s="335"/>
      <c r="D30" s="335"/>
      <c r="E30" s="335"/>
      <c r="F30" s="336"/>
      <c r="G30" s="332"/>
      <c r="H30" s="81"/>
      <c r="I30" s="335"/>
      <c r="J30" s="336"/>
      <c r="K30" s="332"/>
      <c r="L30" s="81"/>
      <c r="M30" s="335"/>
      <c r="N30" s="335"/>
      <c r="O30" s="336"/>
      <c r="P30" s="262"/>
      <c r="R30" s="15"/>
    </row>
    <row r="31" spans="1:18" ht="15" hidden="1" customHeight="1" x14ac:dyDescent="0.25">
      <c r="A31" s="221"/>
      <c r="B31" s="335"/>
      <c r="C31" s="335"/>
      <c r="D31" s="335"/>
      <c r="E31" s="335"/>
      <c r="F31" s="336"/>
      <c r="G31" s="332"/>
      <c r="H31" s="81"/>
      <c r="I31" s="335"/>
      <c r="J31" s="336"/>
      <c r="K31" s="332"/>
      <c r="L31" s="81"/>
      <c r="M31" s="335"/>
      <c r="N31" s="335"/>
      <c r="O31" s="336"/>
      <c r="P31" s="262"/>
      <c r="R31" s="15"/>
    </row>
    <row r="32" spans="1:18" ht="30" customHeight="1" x14ac:dyDescent="0.25">
      <c r="A32" s="221"/>
      <c r="B32" s="82" t="s">
        <v>225</v>
      </c>
      <c r="C32" s="337" t="s">
        <v>369</v>
      </c>
      <c r="D32" s="61"/>
      <c r="E32" s="61"/>
      <c r="F32" s="338"/>
      <c r="G32" s="332"/>
      <c r="H32" s="81"/>
      <c r="I32" s="335"/>
      <c r="J32" s="336"/>
      <c r="K32" s="332"/>
      <c r="L32" s="81"/>
      <c r="M32" s="335"/>
      <c r="N32" s="335"/>
      <c r="O32" s="336"/>
      <c r="P32" s="262"/>
      <c r="R32" s="190" t="s">
        <v>449</v>
      </c>
    </row>
    <row r="33" spans="1:18" ht="15" customHeight="1" x14ac:dyDescent="0.25">
      <c r="A33" s="221"/>
      <c r="B33" s="288" t="s">
        <v>222</v>
      </c>
      <c r="C33" s="335"/>
      <c r="D33" s="61"/>
      <c r="E33" s="61"/>
      <c r="F33" s="338"/>
      <c r="G33" s="332"/>
      <c r="H33" s="339">
        <v>0.5</v>
      </c>
      <c r="I33" s="84">
        <v>0.5</v>
      </c>
      <c r="J33" s="83">
        <v>1</v>
      </c>
      <c r="K33" s="332"/>
      <c r="L33" s="334" t="str">
        <f t="shared" ref="L33:M35" si="9">IF(AND(ISNUMBER(D33),ISNUMBER(H33)), D33*H33, "")</f>
        <v/>
      </c>
      <c r="M33" s="42" t="str">
        <f t="shared" si="9"/>
        <v/>
      </c>
      <c r="N33" s="42" t="str">
        <f>IF(AND(ISNUMBER(F33),ISNUMBER(J33)),SUM(F33)*J33,"")</f>
        <v/>
      </c>
      <c r="O33" s="13" t="str">
        <f>IF(AND(ISNUMBER(L33),ISNUMBER(M33),ISNUMBER(N33)), SUM(L33:N33), "")</f>
        <v/>
      </c>
      <c r="P33" s="262"/>
      <c r="R33" s="15"/>
    </row>
    <row r="34" spans="1:18" ht="15" customHeight="1" x14ac:dyDescent="0.25">
      <c r="A34" s="221"/>
      <c r="B34" s="288" t="s">
        <v>223</v>
      </c>
      <c r="C34" s="335"/>
      <c r="D34" s="61"/>
      <c r="E34" s="61"/>
      <c r="F34" s="338"/>
      <c r="G34" s="332"/>
      <c r="H34" s="339">
        <v>0</v>
      </c>
      <c r="I34" s="84">
        <v>0.5</v>
      </c>
      <c r="J34" s="83">
        <v>1</v>
      </c>
      <c r="K34" s="332"/>
      <c r="L34" s="334" t="str">
        <f t="shared" si="9"/>
        <v/>
      </c>
      <c r="M34" s="42" t="str">
        <f t="shared" si="9"/>
        <v/>
      </c>
      <c r="N34" s="42" t="str">
        <f t="shared" ref="N34" si="10">IF(AND(ISNUMBER(F34),ISNUMBER(J34)),SUM(F34)*J34,"")</f>
        <v/>
      </c>
      <c r="O34" s="13" t="str">
        <f>IF(AND(ISNUMBER(L34),ISNUMBER(M34),ISNUMBER(N34)), SUM(L34:N34), "")</f>
        <v/>
      </c>
      <c r="P34" s="262"/>
      <c r="R34" s="15"/>
    </row>
    <row r="35" spans="1:18" ht="15" customHeight="1" x14ac:dyDescent="0.25">
      <c r="A35" s="221"/>
      <c r="B35" s="288" t="s">
        <v>267</v>
      </c>
      <c r="C35" s="335"/>
      <c r="D35" s="61"/>
      <c r="E35" s="61"/>
      <c r="F35" s="338"/>
      <c r="G35" s="332"/>
      <c r="H35" s="339">
        <v>0</v>
      </c>
      <c r="I35" s="84">
        <v>0.5</v>
      </c>
      <c r="J35" s="83">
        <v>1</v>
      </c>
      <c r="K35" s="332"/>
      <c r="L35" s="334" t="str">
        <f t="shared" si="9"/>
        <v/>
      </c>
      <c r="M35" s="42" t="str">
        <f t="shared" si="9"/>
        <v/>
      </c>
      <c r="N35" s="42" t="str">
        <f t="shared" ref="N35" si="11">IF(AND(ISNUMBER(F35),ISNUMBER(J35)),SUM(F35)*J35,"")</f>
        <v/>
      </c>
      <c r="O35" s="13" t="str">
        <f>IF(AND(ISNUMBER(L35),ISNUMBER(M35),ISNUMBER(N35)), SUM(L35:N35), "")</f>
        <v/>
      </c>
      <c r="P35" s="262"/>
      <c r="R35" s="15"/>
    </row>
    <row r="36" spans="1:18" ht="15" hidden="1" customHeight="1" x14ac:dyDescent="0.25">
      <c r="A36" s="221"/>
      <c r="B36" s="335"/>
      <c r="C36" s="335"/>
      <c r="D36" s="335"/>
      <c r="E36" s="335"/>
      <c r="F36" s="336"/>
      <c r="G36" s="332"/>
      <c r="H36" s="81"/>
      <c r="I36" s="335"/>
      <c r="J36" s="336"/>
      <c r="K36" s="332"/>
      <c r="L36" s="81"/>
      <c r="M36" s="335"/>
      <c r="N36" s="335"/>
      <c r="O36" s="336"/>
      <c r="P36" s="262"/>
      <c r="R36" s="15"/>
    </row>
    <row r="37" spans="1:18" ht="15" hidden="1" customHeight="1" x14ac:dyDescent="0.25">
      <c r="A37" s="221"/>
      <c r="B37" s="335"/>
      <c r="C37" s="335"/>
      <c r="D37" s="335"/>
      <c r="E37" s="335"/>
      <c r="F37" s="336"/>
      <c r="G37" s="332"/>
      <c r="H37" s="81"/>
      <c r="I37" s="335"/>
      <c r="J37" s="336"/>
      <c r="K37" s="332"/>
      <c r="L37" s="81"/>
      <c r="M37" s="335"/>
      <c r="N37" s="335"/>
      <c r="O37" s="336"/>
      <c r="P37" s="262"/>
      <c r="R37" s="15"/>
    </row>
    <row r="38" spans="1:18" ht="15" customHeight="1" x14ac:dyDescent="0.25">
      <c r="A38" s="221"/>
      <c r="B38" s="80" t="str">
        <f>CONCATENATE("Check: sum of row ", ROW(B33)," to row ", ROW(B35), " = row ", ROW(B32), " for each column")</f>
        <v>Check: sum of row 33 to row 35 = row 32 for each column</v>
      </c>
      <c r="C38" s="335"/>
      <c r="D38" s="1559" t="str">
        <f>IF(AND(ISNUMBER(D32), ISNUMBER(D33), ISNUMBER(D34), ISNUMBER(D35)), IF(SUM(D33:D35)=D32, "Pass", "Fail"), "")</f>
        <v/>
      </c>
      <c r="E38" s="1908" t="str">
        <f>IF(AND(ISNUMBER(E32), ISNUMBER(E33), ISNUMBER(E34), ISNUMBER(E35)), IF(SUM(E33:E35)=E32, "Pass", "Fail"), "")</f>
        <v/>
      </c>
      <c r="F38" s="1908" t="str">
        <f>IF(AND(ISNUMBER(F32), ISNUMBER(F33), ISNUMBER(F34), ISNUMBER(F35)), IF(SUM(F33:F35)=F32, "Pass", "Fail"), "")</f>
        <v/>
      </c>
      <c r="G38" s="332"/>
      <c r="H38" s="81"/>
      <c r="I38" s="335"/>
      <c r="J38" s="336"/>
      <c r="K38" s="332"/>
      <c r="L38" s="81"/>
      <c r="M38" s="335"/>
      <c r="N38" s="335"/>
      <c r="O38" s="336"/>
      <c r="P38" s="262"/>
      <c r="R38" s="15"/>
    </row>
    <row r="39" spans="1:18" ht="30" customHeight="1" x14ac:dyDescent="0.25">
      <c r="A39" s="221"/>
      <c r="B39" s="403" t="s">
        <v>558</v>
      </c>
      <c r="C39" s="337" t="s">
        <v>462</v>
      </c>
      <c r="D39" s="61"/>
      <c r="E39" s="61"/>
      <c r="F39" s="338"/>
      <c r="G39" s="332"/>
      <c r="H39" s="252" t="s">
        <v>423</v>
      </c>
      <c r="I39" s="252" t="s">
        <v>423</v>
      </c>
      <c r="J39" s="83">
        <v>1</v>
      </c>
      <c r="K39" s="332"/>
      <c r="L39" s="81"/>
      <c r="M39" s="335"/>
      <c r="N39" s="42" t="str">
        <f>IF(AND(ISNUMBER(F39),ISNUMBER(J39)),SUM(F39)*J39,"")</f>
        <v/>
      </c>
      <c r="O39" s="13" t="str">
        <f>IF(ISNUMBER(N39),SUM(N39),"")</f>
        <v/>
      </c>
      <c r="P39" s="262"/>
      <c r="R39" s="190" t="s">
        <v>450</v>
      </c>
    </row>
    <row r="40" spans="1:18" ht="15" hidden="1" customHeight="1" x14ac:dyDescent="0.25">
      <c r="A40" s="221"/>
      <c r="B40" s="335"/>
      <c r="C40" s="335"/>
      <c r="D40" s="335"/>
      <c r="E40" s="335"/>
      <c r="F40" s="336"/>
      <c r="G40" s="332"/>
      <c r="H40" s="81"/>
      <c r="I40" s="335"/>
      <c r="J40" s="336"/>
      <c r="K40" s="332"/>
      <c r="L40" s="81"/>
      <c r="M40" s="335"/>
      <c r="N40" s="335"/>
      <c r="O40" s="336"/>
      <c r="P40" s="262"/>
      <c r="R40" s="15"/>
    </row>
    <row r="41" spans="1:18" ht="15" customHeight="1" x14ac:dyDescent="0.25">
      <c r="A41" s="221"/>
      <c r="B41" s="82" t="s">
        <v>463</v>
      </c>
      <c r="C41" s="335"/>
      <c r="D41" s="61"/>
      <c r="E41" s="61"/>
      <c r="F41" s="338"/>
      <c r="G41" s="332"/>
      <c r="H41" s="339">
        <v>0</v>
      </c>
      <c r="I41" s="84">
        <v>0.5</v>
      </c>
      <c r="J41" s="83">
        <v>1</v>
      </c>
      <c r="K41" s="332"/>
      <c r="L41" s="334" t="str">
        <f>IF(AND(ISNUMBER(D41),ISNUMBER(H41)), D41*H41, "")</f>
        <v/>
      </c>
      <c r="M41" s="42" t="str">
        <f>IF(AND(ISNUMBER(E41),ISNUMBER(I41)), E41*I41, "")</f>
        <v/>
      </c>
      <c r="N41" s="42" t="str">
        <f>IF(AND(ISNUMBER(F41),ISNUMBER(J41)),SUM(F41)*J41,"")</f>
        <v/>
      </c>
      <c r="O41" s="13" t="str">
        <f>IF(AND(ISNUMBER(L41),ISNUMBER(M41),ISNUMBER(N41)), SUM(L41:N41), "")</f>
        <v/>
      </c>
      <c r="P41" s="262"/>
      <c r="R41" s="190" t="s">
        <v>451</v>
      </c>
    </row>
    <row r="42" spans="1:18" ht="30" customHeight="1" x14ac:dyDescent="0.25">
      <c r="A42" s="221"/>
      <c r="B42" s="82" t="s">
        <v>227</v>
      </c>
      <c r="C42" s="337" t="s">
        <v>464</v>
      </c>
      <c r="D42" s="335"/>
      <c r="E42" s="335"/>
      <c r="F42" s="336"/>
      <c r="G42" s="332"/>
      <c r="H42" s="81"/>
      <c r="I42" s="335"/>
      <c r="J42" s="336"/>
      <c r="K42" s="332"/>
      <c r="L42" s="81"/>
      <c r="M42" s="335"/>
      <c r="N42" s="335"/>
      <c r="O42" s="336"/>
      <c r="P42" s="262"/>
      <c r="R42" s="190" t="s">
        <v>465</v>
      </c>
    </row>
    <row r="43" spans="1:18" ht="15" customHeight="1" x14ac:dyDescent="0.25">
      <c r="A43" s="221"/>
      <c r="B43" s="288" t="s">
        <v>228</v>
      </c>
      <c r="C43" s="335"/>
      <c r="D43" s="61"/>
      <c r="E43" s="61"/>
      <c r="F43" s="338"/>
      <c r="G43" s="332"/>
      <c r="H43" s="339">
        <v>0</v>
      </c>
      <c r="I43" s="84">
        <v>0.5</v>
      </c>
      <c r="J43" s="83">
        <v>1</v>
      </c>
      <c r="K43" s="332"/>
      <c r="L43" s="334" t="str">
        <f t="shared" ref="L43:M47" si="12">IF(AND(ISNUMBER(D43),ISNUMBER(H43)), D43*H43, "")</f>
        <v/>
      </c>
      <c r="M43" s="42" t="str">
        <f t="shared" si="12"/>
        <v/>
      </c>
      <c r="N43" s="42" t="str">
        <f>IF(AND(ISNUMBER(F43),ISNUMBER(J43)),SUM(F43)*J43,"")</f>
        <v/>
      </c>
      <c r="O43" s="13" t="str">
        <f>IF(AND(ISNUMBER(L43),ISNUMBER(M43),ISNUMBER(N43)), SUM(L43:N43), "")</f>
        <v/>
      </c>
      <c r="P43" s="262"/>
      <c r="R43" s="15"/>
    </row>
    <row r="44" spans="1:18" ht="15" customHeight="1" x14ac:dyDescent="0.25">
      <c r="A44" s="221"/>
      <c r="B44" s="288" t="s">
        <v>10</v>
      </c>
      <c r="C44" s="335"/>
      <c r="D44" s="61"/>
      <c r="E44" s="61"/>
      <c r="F44" s="338"/>
      <c r="G44" s="332"/>
      <c r="H44" s="339">
        <v>0.5</v>
      </c>
      <c r="I44" s="84">
        <v>0.5</v>
      </c>
      <c r="J44" s="83">
        <v>1</v>
      </c>
      <c r="K44" s="332"/>
      <c r="L44" s="334" t="str">
        <f t="shared" si="12"/>
        <v/>
      </c>
      <c r="M44" s="42" t="str">
        <f t="shared" si="12"/>
        <v/>
      </c>
      <c r="N44" s="42" t="str">
        <f>IF(AND(ISNUMBER(F44),ISNUMBER(J44)),SUM(F44)*J44,"")</f>
        <v/>
      </c>
      <c r="O44" s="13" t="str">
        <f>IF(AND(ISNUMBER(L44),ISNUMBER(M44),ISNUMBER(N44)), SUM(L44:N44), "")</f>
        <v/>
      </c>
      <c r="P44" s="262"/>
      <c r="R44" s="15"/>
    </row>
    <row r="45" spans="1:18" ht="15" customHeight="1" x14ac:dyDescent="0.25">
      <c r="A45" s="221"/>
      <c r="B45" s="288" t="s">
        <v>132</v>
      </c>
      <c r="C45" s="335"/>
      <c r="D45" s="61"/>
      <c r="E45" s="61"/>
      <c r="F45" s="338"/>
      <c r="G45" s="332"/>
      <c r="H45" s="339">
        <v>0</v>
      </c>
      <c r="I45" s="84">
        <v>0.5</v>
      </c>
      <c r="J45" s="83">
        <v>1</v>
      </c>
      <c r="K45" s="332"/>
      <c r="L45" s="334" t="str">
        <f t="shared" si="12"/>
        <v/>
      </c>
      <c r="M45" s="42" t="str">
        <f t="shared" si="12"/>
        <v/>
      </c>
      <c r="N45" s="42" t="str">
        <f>IF(AND(ISNUMBER(F45),ISNUMBER(J45)),SUM(F45)*J45,"")</f>
        <v/>
      </c>
      <c r="O45" s="13" t="str">
        <f>IF(AND(ISNUMBER(L45),ISNUMBER(M45),ISNUMBER(N45)), SUM(L45:N45), "")</f>
        <v/>
      </c>
      <c r="P45" s="262"/>
      <c r="R45" s="15"/>
    </row>
    <row r="46" spans="1:18" ht="15" customHeight="1" x14ac:dyDescent="0.25">
      <c r="A46" s="221"/>
      <c r="B46" s="288" t="s">
        <v>269</v>
      </c>
      <c r="C46" s="335"/>
      <c r="D46" s="61"/>
      <c r="E46" s="61"/>
      <c r="F46" s="338"/>
      <c r="G46" s="332"/>
      <c r="H46" s="339">
        <v>0.5</v>
      </c>
      <c r="I46" s="84">
        <v>0.5</v>
      </c>
      <c r="J46" s="83">
        <v>1</v>
      </c>
      <c r="K46" s="332"/>
      <c r="L46" s="334" t="str">
        <f t="shared" si="12"/>
        <v/>
      </c>
      <c r="M46" s="42" t="str">
        <f t="shared" si="12"/>
        <v/>
      </c>
      <c r="N46" s="42" t="str">
        <f>IF(AND(ISNUMBER(F46),ISNUMBER(J46)),SUM(F46)*J46,"")</f>
        <v/>
      </c>
      <c r="O46" s="13" t="str">
        <f>IF(AND(ISNUMBER(L46),ISNUMBER(M46),ISNUMBER(N46)), SUM(L46:N46), "")</f>
        <v/>
      </c>
      <c r="P46" s="262"/>
      <c r="R46" s="15"/>
    </row>
    <row r="47" spans="1:18" ht="15" customHeight="1" x14ac:dyDescent="0.25">
      <c r="A47" s="221"/>
      <c r="B47" s="288" t="s">
        <v>229</v>
      </c>
      <c r="C47" s="335"/>
      <c r="D47" s="61"/>
      <c r="E47" s="61"/>
      <c r="F47" s="338"/>
      <c r="G47" s="332"/>
      <c r="H47" s="339">
        <v>0</v>
      </c>
      <c r="I47" s="84">
        <v>0.5</v>
      </c>
      <c r="J47" s="83">
        <v>1</v>
      </c>
      <c r="K47" s="332"/>
      <c r="L47" s="334" t="str">
        <f t="shared" si="12"/>
        <v/>
      </c>
      <c r="M47" s="42" t="str">
        <f t="shared" si="12"/>
        <v/>
      </c>
      <c r="N47" s="42" t="str">
        <f>IF(AND(ISNUMBER(F47),ISNUMBER(J47)),SUM(F47)*J47,"")</f>
        <v/>
      </c>
      <c r="O47" s="13" t="str">
        <f>IF(AND(ISNUMBER(L47),ISNUMBER(M47),ISNUMBER(N47)), SUM(L47:N47), "")</f>
        <v/>
      </c>
      <c r="P47" s="262"/>
      <c r="R47" s="15"/>
    </row>
    <row r="48" spans="1:18" ht="15" customHeight="1" x14ac:dyDescent="0.25">
      <c r="A48" s="221"/>
      <c r="B48" s="82" t="s">
        <v>120</v>
      </c>
      <c r="C48" s="335"/>
      <c r="D48" s="335"/>
      <c r="E48" s="335"/>
      <c r="F48" s="336"/>
      <c r="G48" s="332"/>
      <c r="H48" s="81"/>
      <c r="I48" s="335"/>
      <c r="J48" s="336"/>
      <c r="K48" s="332"/>
      <c r="L48" s="81"/>
      <c r="M48" s="335"/>
      <c r="N48" s="335"/>
      <c r="O48" s="336"/>
      <c r="P48" s="262"/>
      <c r="R48" s="190" t="s">
        <v>412</v>
      </c>
    </row>
    <row r="49" spans="1:18" ht="15" customHeight="1" x14ac:dyDescent="0.25">
      <c r="A49" s="221"/>
      <c r="B49" s="288" t="s">
        <v>466</v>
      </c>
      <c r="C49" s="337">
        <v>19</v>
      </c>
      <c r="D49" s="335"/>
      <c r="E49" s="335"/>
      <c r="F49" s="338"/>
      <c r="G49" s="332"/>
      <c r="H49" s="81"/>
      <c r="I49" s="335"/>
      <c r="J49" s="336"/>
      <c r="K49" s="332"/>
      <c r="L49" s="81"/>
      <c r="M49" s="335"/>
      <c r="N49" s="335"/>
      <c r="O49" s="336"/>
      <c r="P49" s="262"/>
      <c r="R49" s="190" t="s">
        <v>412</v>
      </c>
    </row>
    <row r="50" spans="1:18" ht="30" customHeight="1" x14ac:dyDescent="0.25">
      <c r="A50" s="221"/>
      <c r="B50" s="283" t="s">
        <v>467</v>
      </c>
      <c r="C50" s="335"/>
      <c r="D50" s="335"/>
      <c r="E50" s="335"/>
      <c r="F50" s="336"/>
      <c r="G50" s="332"/>
      <c r="H50" s="81"/>
      <c r="I50" s="335"/>
      <c r="J50" s="336"/>
      <c r="K50" s="332"/>
      <c r="L50" s="81"/>
      <c r="M50" s="335"/>
      <c r="N50" s="335"/>
      <c r="O50" s="336"/>
      <c r="P50" s="262"/>
      <c r="R50" s="190" t="s">
        <v>412</v>
      </c>
    </row>
    <row r="51" spans="1:18" ht="15" customHeight="1" x14ac:dyDescent="0.25">
      <c r="A51" s="221"/>
      <c r="B51" s="67" t="s">
        <v>361</v>
      </c>
      <c r="C51" s="335"/>
      <c r="D51" s="335"/>
      <c r="E51" s="335"/>
      <c r="F51" s="338"/>
      <c r="G51" s="332"/>
      <c r="H51" s="81"/>
      <c r="I51" s="335"/>
      <c r="J51" s="336"/>
      <c r="K51" s="332"/>
      <c r="L51" s="81"/>
      <c r="M51" s="335"/>
      <c r="N51" s="335"/>
      <c r="O51" s="336"/>
      <c r="P51" s="262"/>
      <c r="R51" s="190" t="s">
        <v>412</v>
      </c>
    </row>
    <row r="52" spans="1:18" ht="15" customHeight="1" x14ac:dyDescent="0.25">
      <c r="A52" s="221"/>
      <c r="B52" s="67" t="s">
        <v>363</v>
      </c>
      <c r="C52" s="335"/>
      <c r="D52" s="335"/>
      <c r="E52" s="335"/>
      <c r="F52" s="338"/>
      <c r="G52" s="332"/>
      <c r="H52" s="81"/>
      <c r="I52" s="335"/>
      <c r="J52" s="336"/>
      <c r="K52" s="332"/>
      <c r="L52" s="81"/>
      <c r="M52" s="335"/>
      <c r="N52" s="335"/>
      <c r="O52" s="336"/>
      <c r="P52" s="262"/>
      <c r="R52" s="190" t="s">
        <v>412</v>
      </c>
    </row>
    <row r="53" spans="1:18" ht="15" customHeight="1" x14ac:dyDescent="0.25">
      <c r="A53" s="221"/>
      <c r="B53" s="356" t="str">
        <f>CONCATENATE("Check: row ", ROW(B49)," ≥ sum of rows ", ROW(B51), " to ", ROW(B52))</f>
        <v>Check: row 49 ≥ sum of rows 51 to 52</v>
      </c>
      <c r="C53" s="335"/>
      <c r="D53" s="335"/>
      <c r="E53" s="335"/>
      <c r="F53" s="1559" t="str">
        <f>IF(AND(ISNUMBER(F49), ISNUMBER(F51), ISNUMBER(F52)), IF(F49&gt;=SUM(F51:F52), "Pass", "Fail"), "")</f>
        <v/>
      </c>
      <c r="G53" s="332"/>
      <c r="H53" s="81"/>
      <c r="I53" s="335"/>
      <c r="J53" s="336"/>
      <c r="K53" s="332"/>
      <c r="L53" s="81"/>
      <c r="M53" s="335"/>
      <c r="N53" s="335"/>
      <c r="O53" s="336"/>
      <c r="P53" s="262"/>
      <c r="R53" s="190" t="s">
        <v>412</v>
      </c>
    </row>
    <row r="54" spans="1:18" ht="15" customHeight="1" x14ac:dyDescent="0.25">
      <c r="A54" s="221"/>
      <c r="B54" s="404" t="s">
        <v>559</v>
      </c>
      <c r="C54" s="335"/>
      <c r="D54" s="335"/>
      <c r="E54" s="335"/>
      <c r="F54" s="338"/>
      <c r="G54" s="332"/>
      <c r="H54" s="81"/>
      <c r="I54" s="335"/>
      <c r="J54" s="336"/>
      <c r="K54" s="332"/>
      <c r="L54" s="81"/>
      <c r="M54" s="335"/>
      <c r="N54" s="335"/>
      <c r="O54" s="336"/>
      <c r="P54" s="262"/>
      <c r="R54" s="190" t="s">
        <v>412</v>
      </c>
    </row>
    <row r="55" spans="1:18" ht="30" customHeight="1" x14ac:dyDescent="0.25">
      <c r="A55" s="2832"/>
      <c r="B55" s="67" t="s">
        <v>441</v>
      </c>
      <c r="C55" s="335"/>
      <c r="D55" s="193"/>
      <c r="E55" s="193"/>
      <c r="F55" s="336"/>
      <c r="G55" s="192"/>
      <c r="H55" s="191"/>
      <c r="I55" s="193"/>
      <c r="J55" s="336"/>
      <c r="K55" s="192"/>
      <c r="L55" s="191"/>
      <c r="M55" s="193"/>
      <c r="N55" s="335"/>
      <c r="O55" s="336"/>
      <c r="P55" s="397"/>
      <c r="R55" s="189" t="s">
        <v>412</v>
      </c>
    </row>
    <row r="56" spans="1:18" ht="15" customHeight="1" x14ac:dyDescent="0.25">
      <c r="A56" s="221"/>
      <c r="B56" s="2" t="s">
        <v>361</v>
      </c>
      <c r="C56" s="335"/>
      <c r="D56" s="335"/>
      <c r="E56" s="335"/>
      <c r="F56" s="338"/>
      <c r="G56" s="332"/>
      <c r="H56" s="81"/>
      <c r="I56" s="335"/>
      <c r="J56" s="336"/>
      <c r="K56" s="332"/>
      <c r="L56" s="81"/>
      <c r="M56" s="335"/>
      <c r="N56" s="335"/>
      <c r="O56" s="336"/>
      <c r="P56" s="262"/>
      <c r="R56" s="190" t="s">
        <v>412</v>
      </c>
    </row>
    <row r="57" spans="1:18" ht="15" customHeight="1" x14ac:dyDescent="0.25">
      <c r="A57" s="221"/>
      <c r="B57" s="2" t="s">
        <v>363</v>
      </c>
      <c r="C57" s="335"/>
      <c r="D57" s="335"/>
      <c r="E57" s="335"/>
      <c r="F57" s="338"/>
      <c r="G57" s="332"/>
      <c r="H57" s="81"/>
      <c r="I57" s="335"/>
      <c r="J57" s="336"/>
      <c r="K57" s="332"/>
      <c r="L57" s="81"/>
      <c r="M57" s="335"/>
      <c r="N57" s="335"/>
      <c r="O57" s="336"/>
      <c r="P57" s="262"/>
      <c r="R57" s="190" t="s">
        <v>412</v>
      </c>
    </row>
    <row r="58" spans="1:18" ht="15" customHeight="1" x14ac:dyDescent="0.25">
      <c r="A58" s="221"/>
      <c r="B58" s="356" t="str">
        <f>CONCATENATE("Check: row ", ROW(B54)," ≥ sum of rows ", ROW(B56), " to ", ROW(B57))</f>
        <v>Check: row 54 ≥ sum of rows 56 to 57</v>
      </c>
      <c r="C58" s="335"/>
      <c r="D58" s="335"/>
      <c r="E58" s="335"/>
      <c r="F58" s="1908" t="str">
        <f>IF(AND(ISNUMBER(F54), ISNUMBER(F56), ISNUMBER(F57)), IF(F54&gt;=SUM(F56:F57), "Pass", "Fail"), "")</f>
        <v/>
      </c>
      <c r="G58" s="332"/>
      <c r="H58" s="81"/>
      <c r="I58" s="335"/>
      <c r="J58" s="336"/>
      <c r="K58" s="332"/>
      <c r="L58" s="81"/>
      <c r="M58" s="335"/>
      <c r="N58" s="335"/>
      <c r="O58" s="336"/>
      <c r="P58" s="262"/>
      <c r="R58" s="190" t="s">
        <v>412</v>
      </c>
    </row>
    <row r="59" spans="1:18" ht="30" customHeight="1" x14ac:dyDescent="0.25">
      <c r="A59" s="221"/>
      <c r="B59" s="288" t="s">
        <v>362</v>
      </c>
      <c r="C59" s="337" t="s">
        <v>468</v>
      </c>
      <c r="D59" s="335"/>
      <c r="E59" s="335"/>
      <c r="F59" s="162" t="str">
        <f>IF(AND(ISNUMBER(F49),ISNUMBER(F54)),F49-F54,"")</f>
        <v/>
      </c>
      <c r="G59" s="332"/>
      <c r="H59" s="81"/>
      <c r="I59" s="335"/>
      <c r="J59" s="83">
        <v>0</v>
      </c>
      <c r="K59" s="332"/>
      <c r="L59" s="81"/>
      <c r="M59" s="335"/>
      <c r="N59" s="42" t="str">
        <f>IF(AND(ISNUMBER(F59),ISNUMBER(F230),ISNUMBER(J59)),MAX((F59-F230),0)*J59,"")</f>
        <v/>
      </c>
      <c r="O59" s="13" t="str">
        <f>IF(ISNUMBER(N59),SUM(N59),"")</f>
        <v/>
      </c>
      <c r="P59" s="262"/>
      <c r="R59" s="190" t="s">
        <v>412</v>
      </c>
    </row>
    <row r="60" spans="1:18" ht="15" customHeight="1" x14ac:dyDescent="0.25">
      <c r="A60" s="221"/>
      <c r="B60" s="288" t="s">
        <v>501</v>
      </c>
      <c r="C60" s="335"/>
      <c r="D60" s="335"/>
      <c r="E60" s="335"/>
      <c r="F60" s="338"/>
      <c r="G60" s="332"/>
      <c r="H60" s="81"/>
      <c r="I60" s="335"/>
      <c r="J60" s="336"/>
      <c r="K60" s="332"/>
      <c r="L60" s="81"/>
      <c r="M60" s="335"/>
      <c r="N60" s="335"/>
      <c r="O60" s="336"/>
      <c r="P60" s="262"/>
      <c r="R60" s="190" t="s">
        <v>412</v>
      </c>
    </row>
    <row r="61" spans="1:18" ht="15" customHeight="1" x14ac:dyDescent="0.25">
      <c r="A61" s="221"/>
      <c r="B61" s="283" t="s">
        <v>502</v>
      </c>
      <c r="C61" s="335"/>
      <c r="D61" s="335"/>
      <c r="E61" s="335"/>
      <c r="F61" s="338"/>
      <c r="G61" s="332"/>
      <c r="H61" s="81"/>
      <c r="I61" s="335"/>
      <c r="J61" s="336"/>
      <c r="K61" s="332"/>
      <c r="L61" s="81"/>
      <c r="M61" s="335"/>
      <c r="N61" s="335"/>
      <c r="O61" s="336"/>
      <c r="P61" s="262"/>
      <c r="R61" s="190" t="s">
        <v>412</v>
      </c>
    </row>
    <row r="62" spans="1:18" ht="15" customHeight="1" x14ac:dyDescent="0.25">
      <c r="A62" s="221"/>
      <c r="B62" s="283" t="s">
        <v>503</v>
      </c>
      <c r="C62" s="335"/>
      <c r="D62" s="335"/>
      <c r="E62" s="335"/>
      <c r="F62" s="338"/>
      <c r="G62" s="332"/>
      <c r="H62" s="81"/>
      <c r="I62" s="335"/>
      <c r="J62" s="336"/>
      <c r="K62" s="332"/>
      <c r="L62" s="81"/>
      <c r="M62" s="335"/>
      <c r="N62" s="335"/>
      <c r="O62" s="336"/>
      <c r="P62" s="262"/>
      <c r="R62" s="190" t="s">
        <v>412</v>
      </c>
    </row>
    <row r="63" spans="1:18" ht="15" customHeight="1" x14ac:dyDescent="0.25">
      <c r="A63" s="221"/>
      <c r="B63" s="283" t="s">
        <v>504</v>
      </c>
      <c r="C63" s="335"/>
      <c r="D63" s="335"/>
      <c r="E63" s="335"/>
      <c r="F63" s="338"/>
      <c r="G63" s="332"/>
      <c r="H63" s="81"/>
      <c r="I63" s="335"/>
      <c r="J63" s="336"/>
      <c r="K63" s="332"/>
      <c r="L63" s="81"/>
      <c r="M63" s="335"/>
      <c r="N63" s="335"/>
      <c r="O63" s="336"/>
      <c r="P63" s="262"/>
      <c r="R63" s="190" t="s">
        <v>412</v>
      </c>
    </row>
    <row r="64" spans="1:18" ht="15" customHeight="1" x14ac:dyDescent="0.25">
      <c r="A64" s="221"/>
      <c r="B64" s="356" t="str">
        <f>CONCATENATE("Check: sum of row ", ROW(B61)," to row ", ROW(B63), " = row ", ROW(B60))</f>
        <v>Check: sum of row 61 to row 63 = row 60</v>
      </c>
      <c r="C64" s="335"/>
      <c r="D64" s="335"/>
      <c r="E64" s="335"/>
      <c r="F64" s="1908" t="str">
        <f>IF(AND(ISNUMBER(F60), ISNUMBER(F61), ISNUMBER(F62), ISNUMBER(F63)), IF(SUM(F61:F63)=F60, "Pass", "Fail"), "")</f>
        <v/>
      </c>
      <c r="G64" s="332"/>
      <c r="H64" s="81"/>
      <c r="I64" s="335"/>
      <c r="J64" s="336"/>
      <c r="K64" s="332"/>
      <c r="L64" s="81"/>
      <c r="M64" s="335"/>
      <c r="N64" s="335"/>
      <c r="O64" s="336"/>
      <c r="P64" s="262"/>
      <c r="R64" s="190" t="s">
        <v>412</v>
      </c>
    </row>
    <row r="65" spans="1:18" ht="30" customHeight="1" x14ac:dyDescent="0.25">
      <c r="A65" s="221"/>
      <c r="B65" s="288" t="s">
        <v>442</v>
      </c>
      <c r="C65" s="335"/>
      <c r="D65" s="61"/>
      <c r="E65" s="61"/>
      <c r="F65" s="338"/>
      <c r="G65" s="332"/>
      <c r="H65" s="81"/>
      <c r="I65" s="335"/>
      <c r="J65" s="336"/>
      <c r="K65" s="332"/>
      <c r="L65" s="81"/>
      <c r="M65" s="335"/>
      <c r="N65" s="335"/>
      <c r="O65" s="336"/>
      <c r="P65" s="262"/>
      <c r="R65" s="190" t="s">
        <v>412</v>
      </c>
    </row>
    <row r="66" spans="1:18" ht="15" customHeight="1" x14ac:dyDescent="0.25">
      <c r="A66" s="221"/>
      <c r="B66" s="80" t="str">
        <f>CONCATENATE("Check: sum of row ", ROW(B65), " = row ", ROW(B60))</f>
        <v>Check: sum of row 65 = row 60</v>
      </c>
      <c r="C66" s="335"/>
      <c r="D66" s="335"/>
      <c r="E66" s="335"/>
      <c r="F66" s="1559" t="str">
        <f>IF(AND(ISNUMBER(F60), ISNUMBER(D65), ISNUMBER(E65), ISNUMBER(F65)), IF(SUM(D65:F65)=F60, "Pass", "Fail"), "")</f>
        <v/>
      </c>
      <c r="G66" s="332"/>
      <c r="H66" s="81"/>
      <c r="I66" s="335"/>
      <c r="J66" s="336"/>
      <c r="K66" s="332"/>
      <c r="L66" s="81"/>
      <c r="M66" s="335"/>
      <c r="N66" s="335"/>
      <c r="O66" s="336"/>
      <c r="P66" s="262"/>
      <c r="R66" s="190" t="s">
        <v>412</v>
      </c>
    </row>
    <row r="67" spans="1:18" ht="30" customHeight="1" x14ac:dyDescent="0.25">
      <c r="A67" s="221"/>
      <c r="B67" s="288" t="s">
        <v>469</v>
      </c>
      <c r="C67" s="335"/>
      <c r="D67" s="335"/>
      <c r="E67" s="335"/>
      <c r="F67" s="336"/>
      <c r="G67" s="332"/>
      <c r="H67" s="81"/>
      <c r="I67" s="335"/>
      <c r="J67" s="336"/>
      <c r="K67" s="332"/>
      <c r="L67" s="81"/>
      <c r="M67" s="335"/>
      <c r="N67" s="335"/>
      <c r="O67" s="336"/>
      <c r="P67" s="262"/>
      <c r="R67" s="190" t="s">
        <v>412</v>
      </c>
    </row>
    <row r="68" spans="1:18" ht="15" customHeight="1" x14ac:dyDescent="0.25">
      <c r="A68" s="221"/>
      <c r="B68" s="283" t="s">
        <v>361</v>
      </c>
      <c r="C68" s="335"/>
      <c r="D68" s="335"/>
      <c r="E68" s="335"/>
      <c r="F68" s="338"/>
      <c r="G68" s="332"/>
      <c r="H68" s="81"/>
      <c r="I68" s="335"/>
      <c r="J68" s="336"/>
      <c r="K68" s="332"/>
      <c r="L68" s="81"/>
      <c r="M68" s="335"/>
      <c r="N68" s="335"/>
      <c r="O68" s="336"/>
      <c r="P68" s="262"/>
      <c r="R68" s="190" t="s">
        <v>412</v>
      </c>
    </row>
    <row r="69" spans="1:18" ht="15" customHeight="1" x14ac:dyDescent="0.25">
      <c r="A69" s="221"/>
      <c r="B69" s="283" t="s">
        <v>363</v>
      </c>
      <c r="C69" s="335"/>
      <c r="D69" s="335"/>
      <c r="E69" s="335"/>
      <c r="F69" s="338"/>
      <c r="G69" s="332"/>
      <c r="H69" s="81"/>
      <c r="I69" s="335"/>
      <c r="J69" s="336"/>
      <c r="K69" s="332"/>
      <c r="L69" s="81"/>
      <c r="M69" s="335"/>
      <c r="N69" s="335"/>
      <c r="O69" s="336"/>
      <c r="P69" s="262"/>
      <c r="R69" s="190" t="s">
        <v>412</v>
      </c>
    </row>
    <row r="70" spans="1:18" ht="15" customHeight="1" x14ac:dyDescent="0.25">
      <c r="A70" s="221"/>
      <c r="B70" s="80" t="str">
        <f>CONCATENATE("Check: row ", ROW(B60)," ≥ sum of rows ", ROW(B68), " to ", ROW(B69))</f>
        <v>Check: row 60 ≥ sum of rows 68 to 69</v>
      </c>
      <c r="C70" s="335"/>
      <c r="D70" s="335"/>
      <c r="E70" s="335"/>
      <c r="F70" s="1559" t="str">
        <f>IF(AND(ISNUMBER(F60), ISNUMBER(F68), ISNUMBER(F69)), IF(F60&gt;=SUM(F68:F69), "Pass", "Fail"), "")</f>
        <v/>
      </c>
      <c r="G70" s="332"/>
      <c r="H70" s="81"/>
      <c r="I70" s="335"/>
      <c r="J70" s="336"/>
      <c r="K70" s="332"/>
      <c r="L70" s="81"/>
      <c r="M70" s="335"/>
      <c r="N70" s="335"/>
      <c r="O70" s="336"/>
      <c r="P70" s="262"/>
      <c r="R70" s="190" t="s">
        <v>412</v>
      </c>
    </row>
    <row r="71" spans="1:18" ht="15" customHeight="1" x14ac:dyDescent="0.25">
      <c r="A71" s="221"/>
      <c r="B71" s="82" t="s">
        <v>230</v>
      </c>
      <c r="C71" s="335"/>
      <c r="D71" s="335"/>
      <c r="E71" s="335"/>
      <c r="F71" s="336"/>
      <c r="G71" s="332"/>
      <c r="H71" s="81"/>
      <c r="I71" s="335"/>
      <c r="J71" s="336"/>
      <c r="K71" s="332"/>
      <c r="L71" s="81"/>
      <c r="M71" s="335"/>
      <c r="N71" s="335"/>
      <c r="O71" s="336"/>
      <c r="P71" s="262"/>
      <c r="R71" s="333"/>
    </row>
    <row r="72" spans="1:18" ht="15" customHeight="1" x14ac:dyDescent="0.25">
      <c r="A72" s="221"/>
      <c r="B72" s="288" t="s">
        <v>259</v>
      </c>
      <c r="C72" s="337" t="s">
        <v>371</v>
      </c>
      <c r="D72" s="61"/>
      <c r="E72" s="61"/>
      <c r="F72" s="338"/>
      <c r="G72" s="332"/>
      <c r="H72" s="339">
        <v>0</v>
      </c>
      <c r="I72" s="84">
        <v>0.5</v>
      </c>
      <c r="J72" s="83">
        <v>1</v>
      </c>
      <c r="K72" s="332"/>
      <c r="L72" s="334" t="str">
        <f t="shared" ref="L72:N76" si="13">IF(AND(ISNUMBER(D72),ISNUMBER(H72)), D72*H72, "")</f>
        <v/>
      </c>
      <c r="M72" s="42" t="str">
        <f t="shared" si="13"/>
        <v/>
      </c>
      <c r="N72" s="42" t="str">
        <f>IF(AND(ISNUMBER(F72),ISNUMBER(J72)),SUM(F72)*J72,"")</f>
        <v/>
      </c>
      <c r="O72" s="13" t="str">
        <f>IF(AND(ISNUMBER(L72),ISNUMBER(M72),ISNUMBER(N72)), SUM(L72:N72), "")</f>
        <v/>
      </c>
      <c r="P72" s="262"/>
      <c r="R72" s="190" t="s">
        <v>449</v>
      </c>
    </row>
    <row r="73" spans="1:18" ht="15" customHeight="1" x14ac:dyDescent="0.25">
      <c r="A73" s="221"/>
      <c r="B73" s="288" t="s">
        <v>260</v>
      </c>
      <c r="C73" s="337" t="s">
        <v>371</v>
      </c>
      <c r="D73" s="61"/>
      <c r="E73" s="61"/>
      <c r="F73" s="338"/>
      <c r="G73" s="332"/>
      <c r="H73" s="339">
        <v>0</v>
      </c>
      <c r="I73" s="84">
        <v>0.5</v>
      </c>
      <c r="J73" s="83">
        <v>1</v>
      </c>
      <c r="K73" s="332"/>
      <c r="L73" s="334" t="str">
        <f t="shared" si="13"/>
        <v/>
      </c>
      <c r="M73" s="42" t="str">
        <f t="shared" si="13"/>
        <v/>
      </c>
      <c r="N73" s="42" t="str">
        <f>IF(AND(ISNUMBER(F73),ISNUMBER(J73)),SUM(F73)*J73,"")</f>
        <v/>
      </c>
      <c r="O73" s="13" t="str">
        <f>IF(AND(ISNUMBER(L73),ISNUMBER(M73),ISNUMBER(N73)), SUM(L73:N73), "")</f>
        <v/>
      </c>
      <c r="P73" s="262"/>
      <c r="R73" s="190" t="s">
        <v>449</v>
      </c>
    </row>
    <row r="74" spans="1:18" ht="15" customHeight="1" x14ac:dyDescent="0.25">
      <c r="A74" s="221"/>
      <c r="B74" s="288" t="s">
        <v>375</v>
      </c>
      <c r="C74" s="337" t="s">
        <v>372</v>
      </c>
      <c r="D74" s="338"/>
      <c r="E74" s="335"/>
      <c r="F74" s="336"/>
      <c r="G74" s="332"/>
      <c r="H74" s="339">
        <v>0</v>
      </c>
      <c r="I74" s="335"/>
      <c r="J74" s="336"/>
      <c r="K74" s="332"/>
      <c r="L74" s="334" t="str">
        <f t="shared" si="13"/>
        <v/>
      </c>
      <c r="M74" s="335"/>
      <c r="N74" s="335"/>
      <c r="O74" s="13" t="str">
        <f>IF(ISNUMBER(L74), L74, "")</f>
        <v/>
      </c>
      <c r="P74" s="262"/>
      <c r="R74" s="190" t="s">
        <v>412</v>
      </c>
    </row>
    <row r="75" spans="1:18" ht="15" customHeight="1" x14ac:dyDescent="0.25">
      <c r="A75" s="221"/>
      <c r="B75" s="288" t="s">
        <v>374</v>
      </c>
      <c r="C75" s="337">
        <v>45</v>
      </c>
      <c r="D75" s="61"/>
      <c r="E75" s="61"/>
      <c r="F75" s="338"/>
      <c r="G75" s="332"/>
      <c r="H75" s="339">
        <v>0</v>
      </c>
      <c r="I75" s="84">
        <v>0</v>
      </c>
      <c r="J75" s="83">
        <v>0</v>
      </c>
      <c r="K75" s="332"/>
      <c r="L75" s="334" t="str">
        <f t="shared" si="13"/>
        <v/>
      </c>
      <c r="M75" s="42" t="str">
        <f t="shared" si="13"/>
        <v/>
      </c>
      <c r="N75" s="42" t="str">
        <f t="shared" si="13"/>
        <v/>
      </c>
      <c r="O75" s="13" t="str">
        <f>IF(AND(ISNUMBER(L75),ISNUMBER(M75),ISNUMBER(N75)), SUM(L75:N75), "")</f>
        <v/>
      </c>
      <c r="P75" s="262"/>
      <c r="R75" s="190" t="s">
        <v>412</v>
      </c>
    </row>
    <row r="76" spans="1:18" ht="30" customHeight="1" x14ac:dyDescent="0.25">
      <c r="A76" s="221"/>
      <c r="B76" s="288" t="s">
        <v>250</v>
      </c>
      <c r="C76" s="337" t="s">
        <v>373</v>
      </c>
      <c r="D76" s="61"/>
      <c r="E76" s="61"/>
      <c r="F76" s="338"/>
      <c r="G76" s="332"/>
      <c r="H76" s="339">
        <v>0</v>
      </c>
      <c r="I76" s="84">
        <v>0.5</v>
      </c>
      <c r="J76" s="83">
        <v>1</v>
      </c>
      <c r="K76" s="332"/>
      <c r="L76" s="281" t="str">
        <f t="shared" si="13"/>
        <v/>
      </c>
      <c r="M76" s="710" t="str">
        <f t="shared" si="13"/>
        <v/>
      </c>
      <c r="N76" s="710" t="str">
        <f>IF(AND(ISNUMBER(F76),ISNUMBER(J76)),SUM(F76)*J76,"")</f>
        <v/>
      </c>
      <c r="O76" s="838" t="str">
        <f>IF(AND(ISNUMBER(L76),ISNUMBER(M76),ISNUMBER(N76)), SUM(L76:N76), "")</f>
        <v/>
      </c>
      <c r="P76" s="262"/>
      <c r="R76" s="340" t="s">
        <v>449</v>
      </c>
    </row>
    <row r="77" spans="1:18" ht="15" customHeight="1" x14ac:dyDescent="0.25">
      <c r="A77" s="221"/>
      <c r="B77" s="90"/>
      <c r="C77" s="90"/>
      <c r="D77" s="90"/>
      <c r="E77" s="90"/>
      <c r="F77" s="90"/>
      <c r="G77" s="332"/>
      <c r="H77" s="91"/>
      <c r="I77" s="91"/>
      <c r="J77" s="91"/>
      <c r="K77" s="332"/>
      <c r="L77" s="2562" t="s">
        <v>231</v>
      </c>
      <c r="M77" s="2562"/>
      <c r="N77" s="2562"/>
      <c r="O77" s="2563"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262"/>
      <c r="R77" s="188"/>
    </row>
    <row r="78" spans="1:18" ht="15" customHeight="1" x14ac:dyDescent="0.25">
      <c r="A78" s="221"/>
      <c r="B78" s="332"/>
      <c r="C78" s="332"/>
      <c r="D78" s="332"/>
      <c r="E78" s="332"/>
      <c r="F78" s="332"/>
      <c r="G78" s="332"/>
      <c r="H78" s="332"/>
      <c r="I78" s="332"/>
      <c r="J78" s="332"/>
      <c r="K78" s="332"/>
      <c r="L78" s="332"/>
      <c r="M78" s="332"/>
      <c r="N78" s="332"/>
      <c r="O78" s="332"/>
      <c r="P78" s="262"/>
      <c r="R78" s="15"/>
    </row>
    <row r="79" spans="1:18" ht="45" customHeight="1" x14ac:dyDescent="0.35">
      <c r="A79" s="2831" t="s">
        <v>232</v>
      </c>
      <c r="B79" s="71"/>
      <c r="C79" s="71"/>
      <c r="D79" s="71"/>
      <c r="E79" s="71"/>
      <c r="F79" s="71"/>
      <c r="G79" s="71"/>
      <c r="H79" s="71"/>
      <c r="I79" s="71"/>
      <c r="J79" s="71"/>
      <c r="K79" s="41"/>
      <c r="L79" s="41"/>
      <c r="M79" s="41"/>
      <c r="N79" s="41"/>
      <c r="O79" s="41"/>
      <c r="P79" s="396"/>
      <c r="R79" s="3"/>
    </row>
    <row r="80" spans="1:18" ht="30" customHeight="1" x14ac:dyDescent="0.35">
      <c r="A80" s="2833" t="s">
        <v>233</v>
      </c>
      <c r="B80" s="57"/>
      <c r="C80" s="57"/>
      <c r="D80" s="58"/>
      <c r="E80" s="59"/>
      <c r="F80" s="332"/>
      <c r="G80" s="332"/>
      <c r="H80" s="332"/>
      <c r="I80" s="332"/>
      <c r="J80" s="332"/>
      <c r="K80" s="332"/>
      <c r="L80" s="332"/>
      <c r="M80" s="332"/>
      <c r="N80" s="332"/>
      <c r="O80" s="332"/>
      <c r="P80" s="262"/>
      <c r="R80" s="15"/>
    </row>
    <row r="81" spans="1:18" ht="15" customHeight="1" x14ac:dyDescent="0.25">
      <c r="A81" s="221"/>
      <c r="B81" s="332"/>
      <c r="C81" s="332"/>
      <c r="D81" s="332"/>
      <c r="E81" s="332"/>
      <c r="F81" s="332"/>
      <c r="G81" s="332"/>
      <c r="H81" s="332"/>
      <c r="I81" s="332"/>
      <c r="J81" s="332"/>
      <c r="K81" s="332"/>
      <c r="L81" s="332"/>
      <c r="M81" s="332"/>
      <c r="N81" s="332"/>
      <c r="O81" s="332"/>
      <c r="P81" s="262"/>
      <c r="R81" s="15"/>
    </row>
    <row r="82" spans="1:18" ht="15" customHeight="1" x14ac:dyDescent="0.25">
      <c r="A82" s="221"/>
      <c r="B82" s="3256"/>
      <c r="C82" s="3242" t="s">
        <v>209</v>
      </c>
      <c r="D82" s="3252" t="s">
        <v>184</v>
      </c>
      <c r="E82" s="3253"/>
      <c r="F82" s="3253"/>
      <c r="G82" s="332"/>
      <c r="H82" s="3246" t="s">
        <v>255</v>
      </c>
      <c r="I82" s="3247" t="s">
        <v>234</v>
      </c>
      <c r="J82" s="3248" t="s">
        <v>235</v>
      </c>
      <c r="K82" s="332"/>
      <c r="L82" s="3249" t="s">
        <v>256</v>
      </c>
      <c r="M82" s="3249" t="s">
        <v>236</v>
      </c>
      <c r="N82" s="3249" t="s">
        <v>237</v>
      </c>
      <c r="O82" s="3249" t="s">
        <v>238</v>
      </c>
      <c r="P82" s="262"/>
      <c r="R82" s="15"/>
    </row>
    <row r="83" spans="1:18" ht="30" customHeight="1" x14ac:dyDescent="0.25">
      <c r="A83" s="221"/>
      <c r="B83" s="3257"/>
      <c r="C83" s="3243"/>
      <c r="D83" s="73" t="s">
        <v>253</v>
      </c>
      <c r="E83" s="74" t="s">
        <v>265</v>
      </c>
      <c r="F83" s="75" t="s">
        <v>192</v>
      </c>
      <c r="G83" s="332"/>
      <c r="H83" s="73" t="s">
        <v>253</v>
      </c>
      <c r="I83" s="74" t="s">
        <v>265</v>
      </c>
      <c r="J83" s="75" t="s">
        <v>254</v>
      </c>
      <c r="K83" s="332"/>
      <c r="L83" s="73" t="s">
        <v>253</v>
      </c>
      <c r="M83" s="74" t="s">
        <v>265</v>
      </c>
      <c r="N83" s="74" t="s">
        <v>254</v>
      </c>
      <c r="O83" s="75" t="s">
        <v>245</v>
      </c>
      <c r="P83" s="262"/>
      <c r="R83" s="15"/>
    </row>
    <row r="84" spans="1:18" ht="15" customHeight="1" x14ac:dyDescent="0.25">
      <c r="A84" s="221"/>
      <c r="B84" s="207" t="s">
        <v>206</v>
      </c>
      <c r="C84" s="337" t="s">
        <v>390</v>
      </c>
      <c r="D84" s="94"/>
      <c r="E84" s="335"/>
      <c r="F84" s="118"/>
      <c r="G84" s="332"/>
      <c r="H84" s="339">
        <v>0</v>
      </c>
      <c r="I84" s="95"/>
      <c r="J84" s="96"/>
      <c r="K84" s="332"/>
      <c r="L84" s="18" t="str">
        <f>IF(ISNUMBER(D84), D84*H84, "")</f>
        <v/>
      </c>
      <c r="M84" s="88"/>
      <c r="N84" s="97"/>
      <c r="O84" s="13" t="str">
        <f>IF(ISNUMBER(L84), L84, "")</f>
        <v/>
      </c>
      <c r="P84" s="262"/>
      <c r="Q84" s="257">
        <f>IF(ISNUMBER(O84),1,0)</f>
        <v>0</v>
      </c>
      <c r="R84" s="190" t="s">
        <v>449</v>
      </c>
    </row>
    <row r="85" spans="1:18" ht="15" customHeight="1" x14ac:dyDescent="0.25">
      <c r="A85" s="221"/>
      <c r="B85" s="93" t="s">
        <v>239</v>
      </c>
      <c r="C85" s="337" t="s">
        <v>391</v>
      </c>
      <c r="D85" s="98"/>
      <c r="E85" s="61"/>
      <c r="F85" s="338"/>
      <c r="G85" s="332"/>
      <c r="H85" s="339">
        <v>0</v>
      </c>
      <c r="I85" s="339">
        <v>0</v>
      </c>
      <c r="J85" s="83">
        <v>0</v>
      </c>
      <c r="K85" s="332"/>
      <c r="L85" s="334" t="str">
        <f>IF(AND(ISNUMBER(D85),ISNUMBER(H85)), D85*H85, "")</f>
        <v/>
      </c>
      <c r="M85" s="42" t="str">
        <f>IF(AND(ISNUMBER(E85),ISNUMBER(I85)), E85*I85, "")</f>
        <v/>
      </c>
      <c r="N85" s="334" t="str">
        <f>IF(AND(ISNUMBER(F85),ISNUMBER(J85)),F85*J85,"")</f>
        <v/>
      </c>
      <c r="O85" s="13" t="str">
        <f>IF(AND(ISNUMBER(L85),ISNUMBER(M85),ISNUMBER(N85)), SUM(L85:N85), "")</f>
        <v/>
      </c>
      <c r="P85" s="262"/>
      <c r="Q85" s="257">
        <f>IF(ISNUMBER(O85),1,0)</f>
        <v>0</v>
      </c>
      <c r="R85" s="190" t="s">
        <v>449</v>
      </c>
    </row>
    <row r="86" spans="1:18" ht="15" customHeight="1" x14ac:dyDescent="0.25">
      <c r="A86" s="221"/>
      <c r="B86" s="287" t="s">
        <v>425</v>
      </c>
      <c r="C86" s="337" t="s">
        <v>424</v>
      </c>
      <c r="D86" s="98"/>
      <c r="E86" s="61"/>
      <c r="F86" s="338"/>
      <c r="G86" s="332"/>
      <c r="H86" s="339">
        <f>Parameters!F19</f>
        <v>0</v>
      </c>
      <c r="I86" s="339">
        <f>Parameters!G19</f>
        <v>0</v>
      </c>
      <c r="J86" s="339">
        <f>Parameters!H19</f>
        <v>0</v>
      </c>
      <c r="K86" s="332"/>
      <c r="L86" s="334" t="str">
        <f>IF(AND(ISNUMBER(D86),ISNUMBER(H86)), D86*H86, "")</f>
        <v/>
      </c>
      <c r="M86" s="42" t="str">
        <f>IF(AND(ISNUMBER(E86),ISNUMBER(I86)), E86*I86, "")</f>
        <v/>
      </c>
      <c r="N86" s="334" t="str">
        <f>IF(AND(ISNUMBER(F86),ISNUMBER(J86)),F86*J86,"")</f>
        <v/>
      </c>
      <c r="O86" s="13" t="str">
        <f>IF(AND(ISNUMBER(L86),ISNUMBER(M86),ISNUMBER(N86)), SUM(L86:N86), "")</f>
        <v/>
      </c>
      <c r="P86" s="262"/>
      <c r="Q86" s="292">
        <f>IF(ISNUMBER(O86),1,0)</f>
        <v>0</v>
      </c>
      <c r="R86" s="190" t="s">
        <v>412</v>
      </c>
    </row>
    <row r="87" spans="1:18" ht="15" hidden="1" customHeight="1" x14ac:dyDescent="0.25">
      <c r="A87" s="221"/>
      <c r="B87" s="335"/>
      <c r="C87" s="335"/>
      <c r="D87" s="335"/>
      <c r="E87" s="335"/>
      <c r="F87" s="336"/>
      <c r="G87" s="332"/>
      <c r="H87" s="87"/>
      <c r="I87" s="88"/>
      <c r="J87" s="97"/>
      <c r="K87" s="332"/>
      <c r="L87" s="87"/>
      <c r="M87" s="88"/>
      <c r="N87" s="97"/>
      <c r="O87" s="97"/>
      <c r="P87" s="262"/>
      <c r="R87" s="15"/>
    </row>
    <row r="88" spans="1:18" ht="60" customHeight="1" x14ac:dyDescent="0.25">
      <c r="A88" s="221"/>
      <c r="B88" s="93" t="s">
        <v>470</v>
      </c>
      <c r="C88" s="335"/>
      <c r="D88" s="100"/>
      <c r="E88" s="335"/>
      <c r="F88" s="336"/>
      <c r="G88" s="332"/>
      <c r="H88" s="81"/>
      <c r="I88" s="335"/>
      <c r="J88" s="336"/>
      <c r="K88" s="332"/>
      <c r="L88" s="81"/>
      <c r="M88" s="335"/>
      <c r="N88" s="335"/>
      <c r="O88" s="336"/>
      <c r="P88" s="262"/>
      <c r="R88" s="289"/>
    </row>
    <row r="89" spans="1:18" ht="15" customHeight="1" x14ac:dyDescent="0.25">
      <c r="A89" s="221"/>
      <c r="B89" s="287" t="s">
        <v>240</v>
      </c>
      <c r="C89" s="335"/>
      <c r="D89" s="98"/>
      <c r="E89" s="61"/>
      <c r="F89" s="338"/>
      <c r="G89" s="332"/>
      <c r="H89" s="339">
        <v>0</v>
      </c>
      <c r="I89" s="339">
        <v>0</v>
      </c>
      <c r="J89" s="83">
        <v>0</v>
      </c>
      <c r="K89" s="332"/>
      <c r="L89" s="334" t="str">
        <f>IF(AND(ISNUMBER(D89),ISNUMBER(H89)), D89*H89, "")</f>
        <v/>
      </c>
      <c r="M89" s="42" t="str">
        <f>IF(AND(ISNUMBER(E89),ISNUMBER(I89)), E89*I89, "")</f>
        <v/>
      </c>
      <c r="N89" s="334" t="str">
        <f>IF(AND(ISNUMBER(F89),ISNUMBER(J89)),F89*J89,"")</f>
        <v/>
      </c>
      <c r="O89" s="13" t="str">
        <f>IF(AND(ISNUMBER(L89),ISNUMBER(M89),ISNUMBER(N89)), SUM(L89:N89), "")</f>
        <v/>
      </c>
      <c r="P89" s="262"/>
      <c r="Q89" s="257">
        <f>IF(ISNUMBER(O89),1,0)</f>
        <v>0</v>
      </c>
      <c r="R89" s="15"/>
    </row>
    <row r="90" spans="1:18" ht="15" customHeight="1" x14ac:dyDescent="0.25">
      <c r="A90" s="221"/>
      <c r="B90" s="287" t="s">
        <v>376</v>
      </c>
      <c r="C90" s="335"/>
      <c r="D90" s="100"/>
      <c r="E90" s="335"/>
      <c r="F90" s="336"/>
      <c r="G90" s="332"/>
      <c r="H90" s="81"/>
      <c r="I90" s="335"/>
      <c r="J90" s="336"/>
      <c r="K90" s="332"/>
      <c r="L90" s="81"/>
      <c r="M90" s="335"/>
      <c r="N90" s="335"/>
      <c r="O90" s="336"/>
      <c r="P90" s="262"/>
      <c r="R90" s="190" t="s">
        <v>452</v>
      </c>
    </row>
    <row r="91" spans="1:18" ht="15" customHeight="1" x14ac:dyDescent="0.25">
      <c r="A91" s="221"/>
      <c r="B91" s="286" t="s">
        <v>427</v>
      </c>
      <c r="C91" s="335"/>
      <c r="D91" s="98"/>
      <c r="E91" s="61"/>
      <c r="F91" s="338"/>
      <c r="G91" s="332"/>
      <c r="H91" s="339">
        <v>0</v>
      </c>
      <c r="I91" s="339">
        <v>0</v>
      </c>
      <c r="J91" s="83">
        <v>0</v>
      </c>
      <c r="K91" s="332"/>
      <c r="L91" s="334" t="str">
        <f t="shared" ref="L91:M93" si="14">IF(AND(ISNUMBER(D91),ISNUMBER(H91)), D91*H91, "")</f>
        <v/>
      </c>
      <c r="M91" s="42" t="str">
        <f t="shared" si="14"/>
        <v/>
      </c>
      <c r="N91" s="334" t="str">
        <f t="shared" ref="N91:N94" si="15">IF(AND(ISNUMBER(F91),ISNUMBER(J91)),F91*J91,"")</f>
        <v/>
      </c>
      <c r="O91" s="13" t="str">
        <f>IF(AND(ISNUMBER(L91),ISNUMBER(M91),ISNUMBER(N91)), SUM(L91:N91), "")</f>
        <v/>
      </c>
      <c r="P91" s="262"/>
      <c r="Q91" s="257">
        <f t="shared" ref="Q91:Q101" si="16">IF(ISNUMBER(O91),1,0)</f>
        <v>0</v>
      </c>
      <c r="R91" s="190" t="s">
        <v>452</v>
      </c>
    </row>
    <row r="92" spans="1:18" ht="15" customHeight="1" x14ac:dyDescent="0.25">
      <c r="A92" s="221"/>
      <c r="B92" s="286" t="s">
        <v>429</v>
      </c>
      <c r="C92" s="335"/>
      <c r="D92" s="98"/>
      <c r="E92" s="61"/>
      <c r="F92" s="338"/>
      <c r="G92" s="332"/>
      <c r="H92" s="339">
        <v>0</v>
      </c>
      <c r="I92" s="339">
        <v>0</v>
      </c>
      <c r="J92" s="83">
        <v>0</v>
      </c>
      <c r="K92" s="332"/>
      <c r="L92" s="334" t="str">
        <f t="shared" si="14"/>
        <v/>
      </c>
      <c r="M92" s="42" t="str">
        <f t="shared" si="14"/>
        <v/>
      </c>
      <c r="N92" s="334" t="str">
        <f t="shared" si="15"/>
        <v/>
      </c>
      <c r="O92" s="13" t="str">
        <f>IF(AND(ISNUMBER(L92),ISNUMBER(M92),ISNUMBER(N92)), SUM(L92:N92), "")</f>
        <v/>
      </c>
      <c r="P92" s="262"/>
      <c r="Q92" s="257">
        <f t="shared" si="16"/>
        <v>0</v>
      </c>
      <c r="R92" s="190" t="s">
        <v>452</v>
      </c>
    </row>
    <row r="93" spans="1:18" ht="15" customHeight="1" x14ac:dyDescent="0.25">
      <c r="A93" s="221"/>
      <c r="B93" s="286" t="s">
        <v>430</v>
      </c>
      <c r="C93" s="335"/>
      <c r="D93" s="98"/>
      <c r="E93" s="61"/>
      <c r="F93" s="338"/>
      <c r="G93" s="332"/>
      <c r="H93" s="339">
        <v>0</v>
      </c>
      <c r="I93" s="339">
        <v>0</v>
      </c>
      <c r="J93" s="83">
        <v>0</v>
      </c>
      <c r="K93" s="332"/>
      <c r="L93" s="334" t="str">
        <f t="shared" si="14"/>
        <v/>
      </c>
      <c r="M93" s="42" t="str">
        <f t="shared" si="14"/>
        <v/>
      </c>
      <c r="N93" s="334" t="str">
        <f t="shared" si="15"/>
        <v/>
      </c>
      <c r="O93" s="13" t="str">
        <f>IF(AND(ISNUMBER(L93),ISNUMBER(M93),ISNUMBER(N93)), SUM(L93:N93), "")</f>
        <v/>
      </c>
      <c r="P93" s="262"/>
      <c r="Q93" s="257">
        <f t="shared" si="16"/>
        <v>0</v>
      </c>
      <c r="R93" s="190" t="s">
        <v>452</v>
      </c>
    </row>
    <row r="94" spans="1:18" ht="30" customHeight="1" x14ac:dyDescent="0.25">
      <c r="A94" s="221"/>
      <c r="B94" s="287" t="s">
        <v>426</v>
      </c>
      <c r="C94" s="337" t="s">
        <v>431</v>
      </c>
      <c r="D94" s="98"/>
      <c r="E94" s="61"/>
      <c r="F94" s="338"/>
      <c r="G94" s="332"/>
      <c r="H94" s="275" t="s">
        <v>423</v>
      </c>
      <c r="I94" s="275" t="s">
        <v>423</v>
      </c>
      <c r="J94" s="83">
        <v>1</v>
      </c>
      <c r="K94" s="332"/>
      <c r="L94" s="81"/>
      <c r="M94" s="335"/>
      <c r="N94" s="334" t="str">
        <f t="shared" si="15"/>
        <v/>
      </c>
      <c r="O94" s="13" t="str">
        <f>IF(ISNUMBER(N94), N94, "")</f>
        <v/>
      </c>
      <c r="P94" s="262"/>
      <c r="Q94" s="292">
        <f t="shared" si="16"/>
        <v>0</v>
      </c>
      <c r="R94" s="190" t="s">
        <v>412</v>
      </c>
    </row>
    <row r="95" spans="1:18" ht="15" hidden="1" customHeight="1" x14ac:dyDescent="0.25">
      <c r="A95" s="221"/>
      <c r="B95" s="335"/>
      <c r="C95" s="335"/>
      <c r="D95" s="335"/>
      <c r="E95" s="335"/>
      <c r="F95" s="336"/>
      <c r="G95" s="332"/>
      <c r="H95" s="87"/>
      <c r="I95" s="88"/>
      <c r="J95" s="97"/>
      <c r="K95" s="332"/>
      <c r="L95" s="87"/>
      <c r="M95" s="88"/>
      <c r="N95" s="97"/>
      <c r="O95" s="97"/>
      <c r="P95" s="262"/>
      <c r="R95" s="190" t="s">
        <v>412</v>
      </c>
    </row>
    <row r="96" spans="1:18" ht="30" customHeight="1" x14ac:dyDescent="0.25">
      <c r="A96" s="221"/>
      <c r="B96" s="327" t="s">
        <v>512</v>
      </c>
      <c r="C96" s="335"/>
      <c r="D96" s="100"/>
      <c r="E96" s="335"/>
      <c r="F96" s="336"/>
      <c r="G96" s="332"/>
      <c r="H96" s="81"/>
      <c r="I96" s="335"/>
      <c r="J96" s="336"/>
      <c r="K96" s="332"/>
      <c r="L96" s="87"/>
      <c r="M96" s="88"/>
      <c r="N96" s="97"/>
      <c r="O96" s="97"/>
      <c r="P96" s="262"/>
      <c r="R96" s="190" t="s">
        <v>412</v>
      </c>
    </row>
    <row r="97" spans="1:18" ht="15" customHeight="1" x14ac:dyDescent="0.25">
      <c r="A97" s="221"/>
      <c r="B97" s="286" t="s">
        <v>240</v>
      </c>
      <c r="C97" s="335"/>
      <c r="D97" s="98"/>
      <c r="E97" s="61"/>
      <c r="F97" s="338"/>
      <c r="G97" s="332"/>
      <c r="H97" s="339">
        <v>0.15</v>
      </c>
      <c r="I97" s="339">
        <v>0.5</v>
      </c>
      <c r="J97" s="83">
        <v>1</v>
      </c>
      <c r="K97" s="332"/>
      <c r="L97" s="334" t="str">
        <f>IF(AND(ISNUMBER(D97),ISNUMBER(H97)), D97*H97, "")</f>
        <v/>
      </c>
      <c r="M97" s="42" t="str">
        <f>IF(AND(ISNUMBER(E97),ISNUMBER(I97)), E97*I97, "")</f>
        <v/>
      </c>
      <c r="N97" s="334" t="str">
        <f t="shared" ref="N97" si="17">IF(AND(ISNUMBER(F97),ISNUMBER(J97)),F97*J97,"")</f>
        <v/>
      </c>
      <c r="O97" s="13" t="str">
        <f>IF(AND(ISNUMBER(L97),ISNUMBER(M97),ISNUMBER(N97)), SUM(L97:N97), "")</f>
        <v/>
      </c>
      <c r="P97" s="262"/>
      <c r="Q97" s="292">
        <f t="shared" si="16"/>
        <v>0</v>
      </c>
      <c r="R97" s="190" t="s">
        <v>412</v>
      </c>
    </row>
    <row r="98" spans="1:18" ht="15" customHeight="1" x14ac:dyDescent="0.25">
      <c r="A98" s="221"/>
      <c r="B98" s="286" t="s">
        <v>428</v>
      </c>
      <c r="C98" s="335"/>
      <c r="D98" s="100"/>
      <c r="E98" s="335"/>
      <c r="F98" s="336"/>
      <c r="G98" s="332"/>
      <c r="H98" s="81"/>
      <c r="I98" s="335"/>
      <c r="J98" s="336"/>
      <c r="K98" s="332"/>
      <c r="L98" s="81"/>
      <c r="M98" s="335"/>
      <c r="N98" s="335"/>
      <c r="O98" s="336"/>
      <c r="P98" s="262"/>
      <c r="R98" s="190" t="s">
        <v>412</v>
      </c>
    </row>
    <row r="99" spans="1:18" ht="15" customHeight="1" x14ac:dyDescent="0.25">
      <c r="A99" s="221"/>
      <c r="B99" s="291" t="s">
        <v>427</v>
      </c>
      <c r="C99" s="335"/>
      <c r="D99" s="98"/>
      <c r="E99" s="61"/>
      <c r="F99" s="338"/>
      <c r="G99" s="332"/>
      <c r="H99" s="339">
        <v>0.15</v>
      </c>
      <c r="I99" s="339">
        <v>0.5</v>
      </c>
      <c r="J99" s="83">
        <v>1</v>
      </c>
      <c r="K99" s="332"/>
      <c r="L99" s="334" t="str">
        <f t="shared" ref="L99:M101" si="18">IF(AND(ISNUMBER(D99),ISNUMBER(H99)), D99*H99, "")</f>
        <v/>
      </c>
      <c r="M99" s="42" t="str">
        <f t="shared" si="18"/>
        <v/>
      </c>
      <c r="N99" s="334" t="str">
        <f t="shared" ref="N99:N101" si="19">IF(AND(ISNUMBER(F99),ISNUMBER(J99)),F99*J99,"")</f>
        <v/>
      </c>
      <c r="O99" s="13" t="str">
        <f>IF(AND(ISNUMBER(L99),ISNUMBER(M99),ISNUMBER(N99)), SUM(L99:N99), "")</f>
        <v/>
      </c>
      <c r="P99" s="262"/>
      <c r="Q99" s="292">
        <f t="shared" si="16"/>
        <v>0</v>
      </c>
      <c r="R99" s="190" t="s">
        <v>412</v>
      </c>
    </row>
    <row r="100" spans="1:18" ht="15" customHeight="1" x14ac:dyDescent="0.25">
      <c r="A100" s="221"/>
      <c r="B100" s="291" t="s">
        <v>429</v>
      </c>
      <c r="C100" s="335"/>
      <c r="D100" s="98"/>
      <c r="E100" s="61"/>
      <c r="F100" s="338"/>
      <c r="G100" s="332"/>
      <c r="H100" s="339">
        <v>0.5</v>
      </c>
      <c r="I100" s="339">
        <v>0.5</v>
      </c>
      <c r="J100" s="83">
        <v>1</v>
      </c>
      <c r="K100" s="332"/>
      <c r="L100" s="334" t="str">
        <f t="shared" si="18"/>
        <v/>
      </c>
      <c r="M100" s="42" t="str">
        <f t="shared" si="18"/>
        <v/>
      </c>
      <c r="N100" s="334" t="str">
        <f t="shared" si="19"/>
        <v/>
      </c>
      <c r="O100" s="13" t="str">
        <f>IF(AND(ISNUMBER(L100),ISNUMBER(M100),ISNUMBER(N100)), SUM(L100:N100), "")</f>
        <v/>
      </c>
      <c r="P100" s="262"/>
      <c r="Q100" s="292">
        <f t="shared" si="16"/>
        <v>0</v>
      </c>
      <c r="R100" s="190" t="s">
        <v>412</v>
      </c>
    </row>
    <row r="101" spans="1:18" ht="15" customHeight="1" x14ac:dyDescent="0.25">
      <c r="A101" s="221"/>
      <c r="B101" s="291" t="s">
        <v>430</v>
      </c>
      <c r="C101" s="335"/>
      <c r="D101" s="98"/>
      <c r="E101" s="61"/>
      <c r="F101" s="338"/>
      <c r="G101" s="332"/>
      <c r="H101" s="339">
        <v>1</v>
      </c>
      <c r="I101" s="339">
        <v>1</v>
      </c>
      <c r="J101" s="83">
        <v>1</v>
      </c>
      <c r="K101" s="332"/>
      <c r="L101" s="334" t="str">
        <f t="shared" si="18"/>
        <v/>
      </c>
      <c r="M101" s="42" t="str">
        <f t="shared" si="18"/>
        <v/>
      </c>
      <c r="N101" s="334" t="str">
        <f t="shared" si="19"/>
        <v/>
      </c>
      <c r="O101" s="13" t="str">
        <f>IF(AND(ISNUMBER(L101),ISNUMBER(M101),ISNUMBER(N101)), SUM(L101:N101), "")</f>
        <v/>
      </c>
      <c r="P101" s="262"/>
      <c r="Q101" s="292">
        <f t="shared" si="16"/>
        <v>0</v>
      </c>
      <c r="R101" s="190" t="s">
        <v>412</v>
      </c>
    </row>
    <row r="102" spans="1:18" ht="15" customHeight="1" x14ac:dyDescent="0.25">
      <c r="A102" s="221"/>
      <c r="B102" s="93" t="s">
        <v>377</v>
      </c>
      <c r="C102" s="335"/>
      <c r="D102" s="100"/>
      <c r="E102" s="335"/>
      <c r="F102" s="336"/>
      <c r="G102" s="332"/>
      <c r="H102" s="81"/>
      <c r="I102" s="335"/>
      <c r="J102" s="336"/>
      <c r="K102" s="332"/>
      <c r="L102" s="81"/>
      <c r="M102" s="335"/>
      <c r="N102" s="335"/>
      <c r="O102" s="336"/>
      <c r="P102" s="262"/>
      <c r="R102" s="190" t="s">
        <v>412</v>
      </c>
    </row>
    <row r="103" spans="1:18" ht="45" customHeight="1" x14ac:dyDescent="0.25">
      <c r="A103" s="221"/>
      <c r="B103" s="287" t="s">
        <v>432</v>
      </c>
      <c r="C103" s="337" t="s">
        <v>393</v>
      </c>
      <c r="D103" s="100"/>
      <c r="E103" s="335"/>
      <c r="F103" s="336"/>
      <c r="G103" s="332"/>
      <c r="H103" s="81"/>
      <c r="I103" s="335"/>
      <c r="J103" s="336"/>
      <c r="K103" s="332"/>
      <c r="L103" s="81"/>
      <c r="M103" s="335"/>
      <c r="N103" s="335"/>
      <c r="O103" s="336"/>
      <c r="P103" s="262"/>
      <c r="R103" s="190" t="s">
        <v>412</v>
      </c>
    </row>
    <row r="104" spans="1:18" ht="15" customHeight="1" x14ac:dyDescent="0.25">
      <c r="A104" s="221"/>
      <c r="B104" s="286" t="s">
        <v>240</v>
      </c>
      <c r="C104" s="335"/>
      <c r="D104" s="98"/>
      <c r="E104" s="61"/>
      <c r="F104" s="338"/>
      <c r="G104" s="332"/>
      <c r="H104" s="339">
        <v>0.1</v>
      </c>
      <c r="I104" s="339">
        <v>0.5</v>
      </c>
      <c r="J104" s="83">
        <v>1</v>
      </c>
      <c r="K104" s="332"/>
      <c r="L104" s="334" t="str">
        <f>IF(AND(ISNUMBER(D104),ISNUMBER(H104)), D104*H104, "")</f>
        <v/>
      </c>
      <c r="M104" s="42" t="str">
        <f>IF(AND(ISNUMBER(E104),ISNUMBER(I104)), E104*I104, "")</f>
        <v/>
      </c>
      <c r="N104" s="334" t="str">
        <f>IF(AND(ISNUMBER(F104),ISNUMBER(J104)),F104*J104,"")</f>
        <v/>
      </c>
      <c r="O104" s="13" t="str">
        <f>IF(AND(ISNUMBER(L104),ISNUMBER(M104),ISNUMBER(N104)),SUM(L104:N104),"")</f>
        <v/>
      </c>
      <c r="P104" s="262"/>
      <c r="Q104" s="257">
        <f>IF(ISNUMBER(O104),1,0)</f>
        <v>0</v>
      </c>
      <c r="R104" s="190" t="s">
        <v>412</v>
      </c>
    </row>
    <row r="105" spans="1:18" ht="15" customHeight="1" x14ac:dyDescent="0.25">
      <c r="A105" s="221"/>
      <c r="B105" s="286" t="s">
        <v>376</v>
      </c>
      <c r="C105" s="335"/>
      <c r="D105" s="100"/>
      <c r="E105" s="335"/>
      <c r="F105" s="336"/>
      <c r="G105" s="332"/>
      <c r="H105" s="81"/>
      <c r="I105" s="335"/>
      <c r="J105" s="336"/>
      <c r="K105" s="332"/>
      <c r="L105" s="81"/>
      <c r="M105" s="335"/>
      <c r="N105" s="335"/>
      <c r="O105" s="336"/>
      <c r="P105" s="262"/>
      <c r="R105" s="190" t="s">
        <v>412</v>
      </c>
    </row>
    <row r="106" spans="1:18" ht="15" customHeight="1" x14ac:dyDescent="0.25">
      <c r="A106" s="221"/>
      <c r="B106" s="291" t="s">
        <v>427</v>
      </c>
      <c r="C106" s="335"/>
      <c r="D106" s="98"/>
      <c r="E106" s="61"/>
      <c r="F106" s="338"/>
      <c r="G106" s="332"/>
      <c r="H106" s="339">
        <v>0.1</v>
      </c>
      <c r="I106" s="339">
        <v>0.5</v>
      </c>
      <c r="J106" s="83">
        <v>1</v>
      </c>
      <c r="K106" s="332"/>
      <c r="L106" s="334" t="str">
        <f t="shared" ref="L106:M108" si="20">IF(AND(ISNUMBER(D106),ISNUMBER(H106)), D106*H106, "")</f>
        <v/>
      </c>
      <c r="M106" s="42" t="str">
        <f t="shared" si="20"/>
        <v/>
      </c>
      <c r="N106" s="334" t="str">
        <f>IF(AND(ISNUMBER(F106),ISNUMBER(J106)),F106*J106,"")</f>
        <v/>
      </c>
      <c r="O106" s="13" t="str">
        <f>IF(AND(ISNUMBER(L106),ISNUMBER(M106),ISNUMBER(N106)),SUM(L106:N106),"")</f>
        <v/>
      </c>
      <c r="P106" s="262"/>
      <c r="Q106" s="257">
        <f t="shared" ref="Q106:Q108" si="21">IF(ISNUMBER(O106),1,0)</f>
        <v>0</v>
      </c>
      <c r="R106" s="190" t="s">
        <v>412</v>
      </c>
    </row>
    <row r="107" spans="1:18" ht="15" customHeight="1" x14ac:dyDescent="0.25">
      <c r="A107" s="221"/>
      <c r="B107" s="291" t="s">
        <v>429</v>
      </c>
      <c r="C107" s="335"/>
      <c r="D107" s="98"/>
      <c r="E107" s="61"/>
      <c r="F107" s="338"/>
      <c r="G107" s="332"/>
      <c r="H107" s="339">
        <v>0.5</v>
      </c>
      <c r="I107" s="339">
        <v>0.5</v>
      </c>
      <c r="J107" s="83">
        <v>1</v>
      </c>
      <c r="K107" s="332"/>
      <c r="L107" s="334" t="str">
        <f t="shared" si="20"/>
        <v/>
      </c>
      <c r="M107" s="42" t="str">
        <f t="shared" si="20"/>
        <v/>
      </c>
      <c r="N107" s="334" t="str">
        <f>IF(AND(ISNUMBER(F107),ISNUMBER(J107)),F107*J107,"")</f>
        <v/>
      </c>
      <c r="O107" s="13" t="str">
        <f>IF(AND(ISNUMBER(L107),ISNUMBER(M107),ISNUMBER(N107)),SUM(L107:N107),"")</f>
        <v/>
      </c>
      <c r="P107" s="262"/>
      <c r="Q107" s="257">
        <f t="shared" si="21"/>
        <v>0</v>
      </c>
      <c r="R107" s="190" t="s">
        <v>412</v>
      </c>
    </row>
    <row r="108" spans="1:18" ht="15" customHeight="1" x14ac:dyDescent="0.25">
      <c r="A108" s="221"/>
      <c r="B108" s="291" t="s">
        <v>430</v>
      </c>
      <c r="C108" s="335"/>
      <c r="D108" s="98"/>
      <c r="E108" s="61"/>
      <c r="F108" s="338"/>
      <c r="G108" s="332"/>
      <c r="H108" s="339">
        <v>1</v>
      </c>
      <c r="I108" s="339">
        <v>1</v>
      </c>
      <c r="J108" s="83">
        <v>1</v>
      </c>
      <c r="K108" s="332"/>
      <c r="L108" s="334" t="str">
        <f t="shared" si="20"/>
        <v/>
      </c>
      <c r="M108" s="42" t="str">
        <f t="shared" si="20"/>
        <v/>
      </c>
      <c r="N108" s="334" t="str">
        <f>IF(AND(ISNUMBER(F108),ISNUMBER(J108)),F108*J108,"")</f>
        <v/>
      </c>
      <c r="O108" s="13" t="str">
        <f>IF(AND(ISNUMBER(L108),ISNUMBER(M108),ISNUMBER(N108)),SUM(L108:N108),"")</f>
        <v/>
      </c>
      <c r="P108" s="262"/>
      <c r="Q108" s="257">
        <f t="shared" si="21"/>
        <v>0</v>
      </c>
      <c r="R108" s="190" t="s">
        <v>412</v>
      </c>
    </row>
    <row r="109" spans="1:18" ht="30" customHeight="1" x14ac:dyDescent="0.25">
      <c r="A109" s="221"/>
      <c r="B109" s="287" t="s">
        <v>378</v>
      </c>
      <c r="C109" s="337" t="s">
        <v>394</v>
      </c>
      <c r="D109" s="100"/>
      <c r="E109" s="335"/>
      <c r="F109" s="336"/>
      <c r="G109" s="332"/>
      <c r="H109" s="81"/>
      <c r="I109" s="81"/>
      <c r="J109" s="336"/>
      <c r="K109" s="332"/>
      <c r="L109" s="81"/>
      <c r="M109" s="81"/>
      <c r="N109" s="81"/>
      <c r="O109" s="336"/>
      <c r="P109" s="262"/>
      <c r="R109" s="190" t="s">
        <v>412</v>
      </c>
    </row>
    <row r="110" spans="1:18" ht="15" customHeight="1" x14ac:dyDescent="0.25">
      <c r="A110" s="221"/>
      <c r="B110" s="286" t="s">
        <v>240</v>
      </c>
      <c r="C110" s="335"/>
      <c r="D110" s="98"/>
      <c r="E110" s="61"/>
      <c r="F110" s="338"/>
      <c r="G110" s="332"/>
      <c r="H110" s="339">
        <v>0.15</v>
      </c>
      <c r="I110" s="339">
        <v>0.5</v>
      </c>
      <c r="J110" s="83">
        <v>1</v>
      </c>
      <c r="K110" s="332"/>
      <c r="L110" s="334" t="str">
        <f>IF(AND(ISNUMBER(D110),ISNUMBER(H110)), D110*H110, "")</f>
        <v/>
      </c>
      <c r="M110" s="42" t="str">
        <f>IF(AND(ISNUMBER(E110),ISNUMBER(I110)), E110*I110, "")</f>
        <v/>
      </c>
      <c r="N110" s="334" t="str">
        <f>IF(AND(ISNUMBER(F110),ISNUMBER(J110)),F110*J110,"")</f>
        <v/>
      </c>
      <c r="O110" s="13" t="str">
        <f>IF(AND(ISNUMBER(L110),ISNUMBER(M110),ISNUMBER(N110)),SUM(L110:N110),"")</f>
        <v/>
      </c>
      <c r="P110" s="262"/>
      <c r="Q110" s="257">
        <f>IF(ISNUMBER(O110),1,0)</f>
        <v>0</v>
      </c>
      <c r="R110" s="190" t="s">
        <v>412</v>
      </c>
    </row>
    <row r="111" spans="1:18" ht="15" customHeight="1" x14ac:dyDescent="0.25">
      <c r="A111" s="221"/>
      <c r="B111" s="286" t="s">
        <v>376</v>
      </c>
      <c r="C111" s="335"/>
      <c r="D111" s="100"/>
      <c r="E111" s="335"/>
      <c r="F111" s="336"/>
      <c r="G111" s="332"/>
      <c r="H111" s="81"/>
      <c r="I111" s="335"/>
      <c r="J111" s="336"/>
      <c r="K111" s="332"/>
      <c r="L111" s="81"/>
      <c r="M111" s="335"/>
      <c r="N111" s="335"/>
      <c r="O111" s="336"/>
      <c r="P111" s="262"/>
      <c r="R111" s="190" t="s">
        <v>412</v>
      </c>
    </row>
    <row r="112" spans="1:18" ht="15" customHeight="1" x14ac:dyDescent="0.25">
      <c r="A112" s="221"/>
      <c r="B112" s="291" t="s">
        <v>427</v>
      </c>
      <c r="C112" s="335"/>
      <c r="D112" s="98"/>
      <c r="E112" s="61"/>
      <c r="F112" s="338"/>
      <c r="G112" s="332"/>
      <c r="H112" s="339">
        <v>0.15</v>
      </c>
      <c r="I112" s="339">
        <v>0.5</v>
      </c>
      <c r="J112" s="83">
        <v>1</v>
      </c>
      <c r="K112" s="332"/>
      <c r="L112" s="334" t="str">
        <f t="shared" ref="L112:M114" si="22">IF(AND(ISNUMBER(D112),ISNUMBER(H112)), D112*H112, "")</f>
        <v/>
      </c>
      <c r="M112" s="42" t="str">
        <f t="shared" si="22"/>
        <v/>
      </c>
      <c r="N112" s="334" t="str">
        <f>IF(AND(ISNUMBER(F112),ISNUMBER(J112)),F112*J112,"")</f>
        <v/>
      </c>
      <c r="O112" s="13" t="str">
        <f>IF(AND(ISNUMBER(L112),ISNUMBER(M112),ISNUMBER(N112)),SUM(L112:N112),"")</f>
        <v/>
      </c>
      <c r="P112" s="262"/>
      <c r="Q112" s="257">
        <f t="shared" ref="Q112:Q114" si="23">IF(ISNUMBER(O112),1,0)</f>
        <v>0</v>
      </c>
      <c r="R112" s="190" t="s">
        <v>412</v>
      </c>
    </row>
    <row r="113" spans="1:18" ht="15" customHeight="1" x14ac:dyDescent="0.25">
      <c r="A113" s="221"/>
      <c r="B113" s="291" t="s">
        <v>429</v>
      </c>
      <c r="C113" s="335"/>
      <c r="D113" s="98"/>
      <c r="E113" s="61"/>
      <c r="F113" s="338"/>
      <c r="G113" s="332"/>
      <c r="H113" s="339">
        <v>0.5</v>
      </c>
      <c r="I113" s="339">
        <v>0.5</v>
      </c>
      <c r="J113" s="83">
        <v>1</v>
      </c>
      <c r="K113" s="332"/>
      <c r="L113" s="334" t="str">
        <f t="shared" si="22"/>
        <v/>
      </c>
      <c r="M113" s="42" t="str">
        <f t="shared" si="22"/>
        <v/>
      </c>
      <c r="N113" s="334" t="str">
        <f>IF(AND(ISNUMBER(F113),ISNUMBER(J113)),F113*J113,"")</f>
        <v/>
      </c>
      <c r="O113" s="13" t="str">
        <f>IF(AND(ISNUMBER(L113),ISNUMBER(M113),ISNUMBER(N113)),SUM(L113:N113),"")</f>
        <v/>
      </c>
      <c r="P113" s="262"/>
      <c r="Q113" s="257">
        <f t="shared" si="23"/>
        <v>0</v>
      </c>
      <c r="R113" s="190" t="s">
        <v>412</v>
      </c>
    </row>
    <row r="114" spans="1:18" ht="15" customHeight="1" x14ac:dyDescent="0.25">
      <c r="A114" s="221"/>
      <c r="B114" s="291" t="s">
        <v>430</v>
      </c>
      <c r="C114" s="335"/>
      <c r="D114" s="98"/>
      <c r="E114" s="61"/>
      <c r="F114" s="338"/>
      <c r="G114" s="332"/>
      <c r="H114" s="339">
        <v>1</v>
      </c>
      <c r="I114" s="339">
        <v>1</v>
      </c>
      <c r="J114" s="83">
        <v>1</v>
      </c>
      <c r="K114" s="332"/>
      <c r="L114" s="334" t="str">
        <f t="shared" si="22"/>
        <v/>
      </c>
      <c r="M114" s="42" t="str">
        <f t="shared" si="22"/>
        <v/>
      </c>
      <c r="N114" s="334" t="str">
        <f>IF(AND(ISNUMBER(F114),ISNUMBER(J114)),F114*J114,"")</f>
        <v/>
      </c>
      <c r="O114" s="13" t="str">
        <f>IF(AND(ISNUMBER(L114),ISNUMBER(M114),ISNUMBER(N114)),SUM(L114:N114),"")</f>
        <v/>
      </c>
      <c r="P114" s="262"/>
      <c r="Q114" s="257">
        <f t="shared" si="23"/>
        <v>0</v>
      </c>
      <c r="R114" s="190" t="s">
        <v>412</v>
      </c>
    </row>
    <row r="115" spans="1:18" ht="30" customHeight="1" x14ac:dyDescent="0.25">
      <c r="A115" s="221"/>
      <c r="B115" s="287" t="s">
        <v>379</v>
      </c>
      <c r="C115" s="337" t="s">
        <v>394</v>
      </c>
      <c r="D115" s="100"/>
      <c r="E115" s="335"/>
      <c r="F115" s="336"/>
      <c r="G115" s="332"/>
      <c r="H115" s="81"/>
      <c r="I115" s="81"/>
      <c r="J115" s="336"/>
      <c r="K115" s="332"/>
      <c r="L115" s="81"/>
      <c r="M115" s="81"/>
      <c r="N115" s="81"/>
      <c r="O115" s="336"/>
      <c r="P115" s="262"/>
      <c r="R115" s="190" t="s">
        <v>412</v>
      </c>
    </row>
    <row r="116" spans="1:18" ht="15" customHeight="1" x14ac:dyDescent="0.25">
      <c r="A116" s="221"/>
      <c r="B116" s="286" t="s">
        <v>240</v>
      </c>
      <c r="C116" s="335"/>
      <c r="D116" s="98"/>
      <c r="E116" s="61"/>
      <c r="F116" s="338"/>
      <c r="G116" s="332"/>
      <c r="H116" s="339">
        <v>0.15</v>
      </c>
      <c r="I116" s="339">
        <v>0.5</v>
      </c>
      <c r="J116" s="83">
        <v>1</v>
      </c>
      <c r="K116" s="332"/>
      <c r="L116" s="334" t="str">
        <f>IF(AND(ISNUMBER(D116),ISNUMBER(H116)), D116*H116, "")</f>
        <v/>
      </c>
      <c r="M116" s="42" t="str">
        <f>IF(AND(ISNUMBER(E116),ISNUMBER(I116)), E116*I116, "")</f>
        <v/>
      </c>
      <c r="N116" s="334" t="str">
        <f>IF(AND(ISNUMBER(F116),ISNUMBER(J116)),F116*J116,"")</f>
        <v/>
      </c>
      <c r="O116" s="13" t="str">
        <f>IF(AND(ISNUMBER(L116),ISNUMBER(M116),ISNUMBER(N116)),SUM(L116:N116),"")</f>
        <v/>
      </c>
      <c r="P116" s="262"/>
      <c r="Q116" s="257">
        <f>IF(ISNUMBER(O116),1,0)</f>
        <v>0</v>
      </c>
      <c r="R116" s="190" t="s">
        <v>412</v>
      </c>
    </row>
    <row r="117" spans="1:18" ht="15" customHeight="1" x14ac:dyDescent="0.25">
      <c r="A117" s="221"/>
      <c r="B117" s="286" t="s">
        <v>376</v>
      </c>
      <c r="C117" s="335"/>
      <c r="D117" s="100"/>
      <c r="E117" s="335"/>
      <c r="F117" s="336"/>
      <c r="G117" s="332"/>
      <c r="H117" s="81"/>
      <c r="I117" s="335"/>
      <c r="J117" s="336"/>
      <c r="K117" s="332"/>
      <c r="L117" s="81"/>
      <c r="M117" s="335"/>
      <c r="N117" s="335"/>
      <c r="O117" s="336"/>
      <c r="P117" s="262"/>
      <c r="R117" s="190" t="s">
        <v>412</v>
      </c>
    </row>
    <row r="118" spans="1:18" ht="15" customHeight="1" x14ac:dyDescent="0.25">
      <c r="A118" s="221"/>
      <c r="B118" s="291" t="s">
        <v>427</v>
      </c>
      <c r="C118" s="335"/>
      <c r="D118" s="98"/>
      <c r="E118" s="61"/>
      <c r="F118" s="338"/>
      <c r="G118" s="332"/>
      <c r="H118" s="339">
        <v>0.15</v>
      </c>
      <c r="I118" s="339">
        <v>0.5</v>
      </c>
      <c r="J118" s="83">
        <v>1</v>
      </c>
      <c r="K118" s="332"/>
      <c r="L118" s="334" t="str">
        <f t="shared" ref="L118:M120" si="24">IF(AND(ISNUMBER(D118),ISNUMBER(H118)), D118*H118, "")</f>
        <v/>
      </c>
      <c r="M118" s="42" t="str">
        <f t="shared" si="24"/>
        <v/>
      </c>
      <c r="N118" s="334" t="str">
        <f t="shared" ref="N118:N120" si="25">IF(AND(ISNUMBER(F118),ISNUMBER(J118)),F118*J118,"")</f>
        <v/>
      </c>
      <c r="O118" s="13" t="str">
        <f>IF(AND(ISNUMBER(L118),ISNUMBER(M118),ISNUMBER(N118)),SUM(L118:N118),"")</f>
        <v/>
      </c>
      <c r="P118" s="262"/>
      <c r="Q118" s="257">
        <f t="shared" ref="Q118:Q120" si="26">IF(ISNUMBER(O118),1,0)</f>
        <v>0</v>
      </c>
      <c r="R118" s="190" t="s">
        <v>412</v>
      </c>
    </row>
    <row r="119" spans="1:18" ht="15" customHeight="1" x14ac:dyDescent="0.25">
      <c r="A119" s="221"/>
      <c r="B119" s="291" t="s">
        <v>429</v>
      </c>
      <c r="C119" s="335"/>
      <c r="D119" s="98"/>
      <c r="E119" s="61"/>
      <c r="F119" s="338"/>
      <c r="G119" s="332"/>
      <c r="H119" s="339">
        <v>0.5</v>
      </c>
      <c r="I119" s="339">
        <v>0.5</v>
      </c>
      <c r="J119" s="83">
        <v>1</v>
      </c>
      <c r="K119" s="332"/>
      <c r="L119" s="334" t="str">
        <f t="shared" si="24"/>
        <v/>
      </c>
      <c r="M119" s="42" t="str">
        <f t="shared" si="24"/>
        <v/>
      </c>
      <c r="N119" s="334" t="str">
        <f t="shared" si="25"/>
        <v/>
      </c>
      <c r="O119" s="13" t="str">
        <f>IF(AND(ISNUMBER(L119),ISNUMBER(M119),ISNUMBER(N119)),SUM(L119:N119),"")</f>
        <v/>
      </c>
      <c r="P119" s="262"/>
      <c r="Q119" s="257">
        <f t="shared" si="26"/>
        <v>0</v>
      </c>
      <c r="R119" s="190" t="s">
        <v>412</v>
      </c>
    </row>
    <row r="120" spans="1:18" ht="15" customHeight="1" x14ac:dyDescent="0.25">
      <c r="A120" s="221"/>
      <c r="B120" s="291" t="s">
        <v>430</v>
      </c>
      <c r="C120" s="335"/>
      <c r="D120" s="98"/>
      <c r="E120" s="61"/>
      <c r="F120" s="338"/>
      <c r="G120" s="332"/>
      <c r="H120" s="339">
        <v>1</v>
      </c>
      <c r="I120" s="339">
        <v>1</v>
      </c>
      <c r="J120" s="83">
        <v>1</v>
      </c>
      <c r="K120" s="332"/>
      <c r="L120" s="334" t="str">
        <f t="shared" si="24"/>
        <v/>
      </c>
      <c r="M120" s="42" t="str">
        <f t="shared" si="24"/>
        <v/>
      </c>
      <c r="N120" s="334" t="str">
        <f t="shared" si="25"/>
        <v/>
      </c>
      <c r="O120" s="13" t="str">
        <f>IF(AND(ISNUMBER(L120),ISNUMBER(M120),ISNUMBER(N120)),SUM(L120:N120),"")</f>
        <v/>
      </c>
      <c r="P120" s="262"/>
      <c r="Q120" s="257">
        <f t="shared" si="26"/>
        <v>0</v>
      </c>
      <c r="R120" s="190" t="s">
        <v>412</v>
      </c>
    </row>
    <row r="121" spans="1:18" ht="30" customHeight="1" x14ac:dyDescent="0.25">
      <c r="A121" s="221"/>
      <c r="B121" s="93" t="s">
        <v>471</v>
      </c>
      <c r="C121" s="337" t="s">
        <v>395</v>
      </c>
      <c r="D121" s="100"/>
      <c r="E121" s="335"/>
      <c r="F121" s="336"/>
      <c r="G121" s="332"/>
      <c r="H121" s="81"/>
      <c r="I121" s="335"/>
      <c r="J121" s="336"/>
      <c r="K121" s="332"/>
      <c r="L121" s="81"/>
      <c r="M121" s="335"/>
      <c r="N121" s="335"/>
      <c r="O121" s="336"/>
      <c r="P121" s="262"/>
      <c r="R121" s="190" t="s">
        <v>453</v>
      </c>
    </row>
    <row r="122" spans="1:18" ht="15" customHeight="1" x14ac:dyDescent="0.25">
      <c r="A122" s="221"/>
      <c r="B122" s="287" t="s">
        <v>240</v>
      </c>
      <c r="C122" s="335"/>
      <c r="D122" s="98"/>
      <c r="E122" s="61"/>
      <c r="F122" s="338"/>
      <c r="G122" s="332"/>
      <c r="H122" s="339">
        <v>0.05</v>
      </c>
      <c r="I122" s="339">
        <v>0.05</v>
      </c>
      <c r="J122" s="83">
        <v>0.05</v>
      </c>
      <c r="K122" s="332"/>
      <c r="L122" s="334" t="str">
        <f>IF(AND(ISNUMBER(D122),ISNUMBER(H122)), D122*H122, "")</f>
        <v/>
      </c>
      <c r="M122" s="42" t="str">
        <f>IF(AND(ISNUMBER(E122),ISNUMBER(I122)), E122*I122, "")</f>
        <v/>
      </c>
      <c r="N122" s="334" t="str">
        <f>IF(AND(ISNUMBER(F122),ISNUMBER(J122)),F122*J122,"")</f>
        <v/>
      </c>
      <c r="O122" s="13" t="str">
        <f>IF(AND(ISNUMBER(L122),ISNUMBER(M122),ISNUMBER(N122)),SUM(L122:N122),"")</f>
        <v/>
      </c>
      <c r="P122" s="262"/>
      <c r="Q122" s="257">
        <f>IF(ISNUMBER(O122),1,0)</f>
        <v>0</v>
      </c>
      <c r="R122" s="15"/>
    </row>
    <row r="123" spans="1:18" ht="15" customHeight="1" x14ac:dyDescent="0.25">
      <c r="A123" s="221"/>
      <c r="B123" s="287" t="s">
        <v>376</v>
      </c>
      <c r="C123" s="335"/>
      <c r="D123" s="100"/>
      <c r="E123" s="335"/>
      <c r="F123" s="336"/>
      <c r="G123" s="332"/>
      <c r="H123" s="81"/>
      <c r="I123" s="335"/>
      <c r="J123" s="336"/>
      <c r="K123" s="332"/>
      <c r="L123" s="81"/>
      <c r="M123" s="335"/>
      <c r="N123" s="335"/>
      <c r="O123" s="336"/>
      <c r="P123" s="262"/>
      <c r="R123" s="190" t="s">
        <v>452</v>
      </c>
    </row>
    <row r="124" spans="1:18" ht="15" customHeight="1" x14ac:dyDescent="0.25">
      <c r="A124" s="221"/>
      <c r="B124" s="286" t="s">
        <v>427</v>
      </c>
      <c r="C124" s="335"/>
      <c r="D124" s="98"/>
      <c r="E124" s="61"/>
      <c r="F124" s="338"/>
      <c r="G124" s="332"/>
      <c r="H124" s="339">
        <v>0.05</v>
      </c>
      <c r="I124" s="339">
        <v>0.05</v>
      </c>
      <c r="J124" s="83">
        <v>0.05</v>
      </c>
      <c r="K124" s="332"/>
      <c r="L124" s="334" t="str">
        <f t="shared" ref="L124:M126" si="27">IF(AND(ISNUMBER(D124),ISNUMBER(H124)), D124*H124, "")</f>
        <v/>
      </c>
      <c r="M124" s="42" t="str">
        <f t="shared" si="27"/>
        <v/>
      </c>
      <c r="N124" s="334" t="str">
        <f t="shared" ref="N124:N126" si="28">IF(AND(ISNUMBER(F124),ISNUMBER(J124)),F124*J124,"")</f>
        <v/>
      </c>
      <c r="O124" s="13" t="str">
        <f>IF(AND(ISNUMBER(L124),ISNUMBER(M124),ISNUMBER(N124)),SUM(L124:N124),"")</f>
        <v/>
      </c>
      <c r="P124" s="262"/>
      <c r="Q124" s="257">
        <f t="shared" ref="Q124:Q126" si="29">IF(ISNUMBER(O124),1,0)</f>
        <v>0</v>
      </c>
      <c r="R124" s="190" t="s">
        <v>452</v>
      </c>
    </row>
    <row r="125" spans="1:18" ht="15" customHeight="1" x14ac:dyDescent="0.25">
      <c r="A125" s="221"/>
      <c r="B125" s="286" t="s">
        <v>429</v>
      </c>
      <c r="C125" s="335"/>
      <c r="D125" s="98"/>
      <c r="E125" s="61"/>
      <c r="F125" s="338"/>
      <c r="G125" s="332"/>
      <c r="H125" s="339">
        <v>0.5</v>
      </c>
      <c r="I125" s="339">
        <v>0.5</v>
      </c>
      <c r="J125" s="83">
        <v>0.5</v>
      </c>
      <c r="K125" s="332"/>
      <c r="L125" s="334" t="str">
        <f t="shared" si="27"/>
        <v/>
      </c>
      <c r="M125" s="42" t="str">
        <f t="shared" si="27"/>
        <v/>
      </c>
      <c r="N125" s="334" t="str">
        <f t="shared" si="28"/>
        <v/>
      </c>
      <c r="O125" s="13" t="str">
        <f>IF(AND(ISNUMBER(L125),ISNUMBER(M125),ISNUMBER(N125)),SUM(L125:N125),"")</f>
        <v/>
      </c>
      <c r="P125" s="262"/>
      <c r="Q125" s="257">
        <f t="shared" si="29"/>
        <v>0</v>
      </c>
      <c r="R125" s="190" t="s">
        <v>452</v>
      </c>
    </row>
    <row r="126" spans="1:18" ht="15" customHeight="1" x14ac:dyDescent="0.25">
      <c r="A126" s="221"/>
      <c r="B126" s="286" t="s">
        <v>430</v>
      </c>
      <c r="C126" s="335"/>
      <c r="D126" s="98"/>
      <c r="E126" s="61"/>
      <c r="F126" s="338"/>
      <c r="G126" s="332"/>
      <c r="H126" s="339">
        <v>1</v>
      </c>
      <c r="I126" s="339">
        <v>1</v>
      </c>
      <c r="J126" s="83">
        <v>1</v>
      </c>
      <c r="K126" s="332"/>
      <c r="L126" s="334" t="str">
        <f t="shared" si="27"/>
        <v/>
      </c>
      <c r="M126" s="42" t="str">
        <f t="shared" si="27"/>
        <v/>
      </c>
      <c r="N126" s="334" t="str">
        <f t="shared" si="28"/>
        <v/>
      </c>
      <c r="O126" s="13" t="str">
        <f>IF(AND(ISNUMBER(L126),ISNUMBER(M126),ISNUMBER(N126)),SUM(L126:N126),"")</f>
        <v/>
      </c>
      <c r="P126" s="262"/>
      <c r="Q126" s="257">
        <f t="shared" si="29"/>
        <v>0</v>
      </c>
      <c r="R126" s="190" t="s">
        <v>452</v>
      </c>
    </row>
    <row r="127" spans="1:18" ht="30" customHeight="1" x14ac:dyDescent="0.25">
      <c r="A127" s="221"/>
      <c r="B127" s="93" t="s">
        <v>472</v>
      </c>
      <c r="C127" s="337" t="s">
        <v>396</v>
      </c>
      <c r="D127" s="100"/>
      <c r="E127" s="335"/>
      <c r="F127" s="336"/>
      <c r="G127" s="332"/>
      <c r="H127" s="81"/>
      <c r="I127" s="335"/>
      <c r="J127" s="336"/>
      <c r="K127" s="332"/>
      <c r="L127" s="81"/>
      <c r="M127" s="335"/>
      <c r="N127" s="335"/>
      <c r="O127" s="336"/>
      <c r="P127" s="262"/>
      <c r="R127" s="190" t="s">
        <v>453</v>
      </c>
    </row>
    <row r="128" spans="1:18" ht="15" customHeight="1" x14ac:dyDescent="0.25">
      <c r="A128" s="221"/>
      <c r="B128" s="287" t="s">
        <v>240</v>
      </c>
      <c r="C128" s="335"/>
      <c r="D128" s="98"/>
      <c r="E128" s="61"/>
      <c r="F128" s="338"/>
      <c r="G128" s="332"/>
      <c r="H128" s="339">
        <v>0.15</v>
      </c>
      <c r="I128" s="339">
        <v>0.15</v>
      </c>
      <c r="J128" s="83">
        <v>0.15</v>
      </c>
      <c r="K128" s="332"/>
      <c r="L128" s="334" t="str">
        <f>IF(AND(ISNUMBER(D128),ISNUMBER(H128)), D128*H128, "")</f>
        <v/>
      </c>
      <c r="M128" s="42" t="str">
        <f>IF(AND(ISNUMBER(E128),ISNUMBER(I128)), E128*I128, "")</f>
        <v/>
      </c>
      <c r="N128" s="334" t="str">
        <f>IF(AND(ISNUMBER(F128),ISNUMBER(J128)),F128*J128,"")</f>
        <v/>
      </c>
      <c r="O128" s="13" t="str">
        <f>IF(AND(ISNUMBER(L128),ISNUMBER(M128),ISNUMBER(N128)),SUM(L128:N128),"")</f>
        <v/>
      </c>
      <c r="P128" s="262"/>
      <c r="Q128" s="257">
        <f>IF(ISNUMBER(O128),1,0)</f>
        <v>0</v>
      </c>
      <c r="R128" s="15"/>
    </row>
    <row r="129" spans="1:18" ht="15" customHeight="1" x14ac:dyDescent="0.25">
      <c r="A129" s="221"/>
      <c r="B129" s="287" t="s">
        <v>376</v>
      </c>
      <c r="C129" s="335"/>
      <c r="D129" s="100"/>
      <c r="E129" s="335"/>
      <c r="F129" s="336"/>
      <c r="G129" s="332"/>
      <c r="H129" s="81"/>
      <c r="I129" s="335"/>
      <c r="J129" s="336"/>
      <c r="K129" s="332"/>
      <c r="L129" s="81"/>
      <c r="M129" s="335"/>
      <c r="N129" s="335"/>
      <c r="O129" s="336"/>
      <c r="P129" s="262"/>
      <c r="R129" s="190" t="s">
        <v>452</v>
      </c>
    </row>
    <row r="130" spans="1:18" ht="15" customHeight="1" x14ac:dyDescent="0.25">
      <c r="A130" s="221"/>
      <c r="B130" s="286" t="s">
        <v>427</v>
      </c>
      <c r="C130" s="335"/>
      <c r="D130" s="98"/>
      <c r="E130" s="61"/>
      <c r="F130" s="338"/>
      <c r="G130" s="332"/>
      <c r="H130" s="339">
        <v>0.15</v>
      </c>
      <c r="I130" s="339">
        <v>0.15</v>
      </c>
      <c r="J130" s="83">
        <v>0.15</v>
      </c>
      <c r="K130" s="332"/>
      <c r="L130" s="334" t="str">
        <f t="shared" ref="L130:M132" si="30">IF(AND(ISNUMBER(D130),ISNUMBER(H130)), D130*H130, "")</f>
        <v/>
      </c>
      <c r="M130" s="42" t="str">
        <f t="shared" si="30"/>
        <v/>
      </c>
      <c r="N130" s="334" t="str">
        <f>IF(AND(ISNUMBER(F130),ISNUMBER(J130)),F130*J130,"")</f>
        <v/>
      </c>
      <c r="O130" s="13" t="str">
        <f>IF(AND(ISNUMBER(L130),ISNUMBER(M130),ISNUMBER(N130)),SUM(L130:N130),"")</f>
        <v/>
      </c>
      <c r="P130" s="262"/>
      <c r="Q130" s="257">
        <f t="shared" ref="Q130:Q132" si="31">IF(ISNUMBER(O130),1,0)</f>
        <v>0</v>
      </c>
      <c r="R130" s="190" t="s">
        <v>452</v>
      </c>
    </row>
    <row r="131" spans="1:18" ht="15" customHeight="1" x14ac:dyDescent="0.25">
      <c r="A131" s="221"/>
      <c r="B131" s="286" t="s">
        <v>429</v>
      </c>
      <c r="C131" s="335"/>
      <c r="D131" s="98"/>
      <c r="E131" s="61"/>
      <c r="F131" s="338"/>
      <c r="G131" s="332"/>
      <c r="H131" s="339">
        <v>0.5</v>
      </c>
      <c r="I131" s="339">
        <v>0.5</v>
      </c>
      <c r="J131" s="83">
        <v>0.5</v>
      </c>
      <c r="K131" s="332"/>
      <c r="L131" s="334" t="str">
        <f t="shared" si="30"/>
        <v/>
      </c>
      <c r="M131" s="42" t="str">
        <f t="shared" si="30"/>
        <v/>
      </c>
      <c r="N131" s="334" t="str">
        <f>IF(AND(ISNUMBER(F131),ISNUMBER(J131)),F131*J131,"")</f>
        <v/>
      </c>
      <c r="O131" s="13" t="str">
        <f>IF(AND(ISNUMBER(L131),ISNUMBER(M131),ISNUMBER(N131)),SUM(L131:N131),"")</f>
        <v/>
      </c>
      <c r="P131" s="262"/>
      <c r="Q131" s="257">
        <f t="shared" si="31"/>
        <v>0</v>
      </c>
      <c r="R131" s="190" t="s">
        <v>452</v>
      </c>
    </row>
    <row r="132" spans="1:18" ht="15" customHeight="1" x14ac:dyDescent="0.25">
      <c r="A132" s="221"/>
      <c r="B132" s="286" t="s">
        <v>430</v>
      </c>
      <c r="C132" s="335"/>
      <c r="D132" s="98"/>
      <c r="E132" s="61"/>
      <c r="F132" s="338"/>
      <c r="G132" s="332"/>
      <c r="H132" s="339">
        <v>1</v>
      </c>
      <c r="I132" s="339">
        <v>1</v>
      </c>
      <c r="J132" s="83">
        <v>1</v>
      </c>
      <c r="K132" s="332"/>
      <c r="L132" s="334" t="str">
        <f t="shared" si="30"/>
        <v/>
      </c>
      <c r="M132" s="42" t="str">
        <f t="shared" si="30"/>
        <v/>
      </c>
      <c r="N132" s="334" t="str">
        <f>IF(AND(ISNUMBER(F132),ISNUMBER(J132)),F132*J132,"")</f>
        <v/>
      </c>
      <c r="O132" s="13" t="str">
        <f>IF(AND(ISNUMBER(L132),ISNUMBER(M132),ISNUMBER(N132)),SUM(L132:N132),"")</f>
        <v/>
      </c>
      <c r="P132" s="262"/>
      <c r="Q132" s="257">
        <f t="shared" si="31"/>
        <v>0</v>
      </c>
      <c r="R132" s="190" t="s">
        <v>452</v>
      </c>
    </row>
    <row r="133" spans="1:18" ht="30" customHeight="1" x14ac:dyDescent="0.25">
      <c r="A133" s="221"/>
      <c r="B133" s="93" t="s">
        <v>473</v>
      </c>
      <c r="C133" s="337" t="s">
        <v>397</v>
      </c>
      <c r="D133" s="100"/>
      <c r="E133" s="335"/>
      <c r="F133" s="336"/>
      <c r="G133" s="332"/>
      <c r="H133" s="81"/>
      <c r="I133" s="335"/>
      <c r="J133" s="336"/>
      <c r="K133" s="332"/>
      <c r="L133" s="81"/>
      <c r="M133" s="335"/>
      <c r="N133" s="335"/>
      <c r="O133" s="336"/>
      <c r="P133" s="262"/>
      <c r="R133" s="190" t="s">
        <v>453</v>
      </c>
    </row>
    <row r="134" spans="1:18" ht="15" customHeight="1" x14ac:dyDescent="0.25">
      <c r="A134" s="221"/>
      <c r="B134" s="287" t="s">
        <v>240</v>
      </c>
      <c r="C134" s="335"/>
      <c r="D134" s="98"/>
      <c r="E134" s="61"/>
      <c r="F134" s="338"/>
      <c r="G134" s="332"/>
      <c r="H134" s="339">
        <v>0.5</v>
      </c>
      <c r="I134" s="339">
        <v>0.5</v>
      </c>
      <c r="J134" s="83">
        <v>0.5</v>
      </c>
      <c r="K134" s="332"/>
      <c r="L134" s="334" t="str">
        <f>IF(AND(ISNUMBER(D134),ISNUMBER(H134)), D134*H134, "")</f>
        <v/>
      </c>
      <c r="M134" s="42" t="str">
        <f>IF(AND(ISNUMBER(E134),ISNUMBER(I134)), E134*I134, "")</f>
        <v/>
      </c>
      <c r="N134" s="334" t="str">
        <f>IF(AND(ISNUMBER(F134),ISNUMBER(J134)),F134*J134,"")</f>
        <v/>
      </c>
      <c r="O134" s="13" t="str">
        <f>IF(AND(ISNUMBER(L134),ISNUMBER(M134),ISNUMBER(N134)),SUM(L134:N134),"")</f>
        <v/>
      </c>
      <c r="P134" s="262"/>
      <c r="Q134" s="257">
        <f>IF(ISNUMBER(O134),1,0)</f>
        <v>0</v>
      </c>
      <c r="R134" s="15"/>
    </row>
    <row r="135" spans="1:18" ht="15" customHeight="1" x14ac:dyDescent="0.25">
      <c r="A135" s="221"/>
      <c r="B135" s="287" t="s">
        <v>376</v>
      </c>
      <c r="C135" s="335"/>
      <c r="D135" s="100"/>
      <c r="E135" s="335"/>
      <c r="F135" s="336"/>
      <c r="G135" s="332"/>
      <c r="H135" s="81"/>
      <c r="I135" s="335"/>
      <c r="J135" s="336"/>
      <c r="K135" s="332"/>
      <c r="L135" s="81"/>
      <c r="M135" s="335"/>
      <c r="N135" s="335"/>
      <c r="O135" s="336"/>
      <c r="P135" s="262"/>
      <c r="R135" s="190" t="s">
        <v>452</v>
      </c>
    </row>
    <row r="136" spans="1:18" ht="15" customHeight="1" x14ac:dyDescent="0.25">
      <c r="A136" s="221"/>
      <c r="B136" s="286" t="s">
        <v>427</v>
      </c>
      <c r="C136" s="335"/>
      <c r="D136" s="98"/>
      <c r="E136" s="61"/>
      <c r="F136" s="338"/>
      <c r="G136" s="332"/>
      <c r="H136" s="339">
        <v>0.5</v>
      </c>
      <c r="I136" s="339">
        <v>0.5</v>
      </c>
      <c r="J136" s="83">
        <v>0.5</v>
      </c>
      <c r="K136" s="332"/>
      <c r="L136" s="334" t="str">
        <f t="shared" ref="L136:M138" si="32">IF(AND(ISNUMBER(D136),ISNUMBER(H136)), D136*H136, "")</f>
        <v/>
      </c>
      <c r="M136" s="42" t="str">
        <f t="shared" si="32"/>
        <v/>
      </c>
      <c r="N136" s="334" t="str">
        <f>IF(AND(ISNUMBER(F136),ISNUMBER(J136)),F136*J136,"")</f>
        <v/>
      </c>
      <c r="O136" s="13" t="str">
        <f>IF(AND(ISNUMBER(L136),ISNUMBER(M136),ISNUMBER(N136)),SUM(L136:N136),"")</f>
        <v/>
      </c>
      <c r="P136" s="262"/>
      <c r="Q136" s="257">
        <f t="shared" ref="Q136:Q138" si="33">IF(ISNUMBER(O136),1,0)</f>
        <v>0</v>
      </c>
      <c r="R136" s="190" t="s">
        <v>452</v>
      </c>
    </row>
    <row r="137" spans="1:18" ht="15" customHeight="1" x14ac:dyDescent="0.25">
      <c r="A137" s="221"/>
      <c r="B137" s="286" t="s">
        <v>429</v>
      </c>
      <c r="C137" s="335"/>
      <c r="D137" s="98"/>
      <c r="E137" s="61"/>
      <c r="F137" s="338"/>
      <c r="G137" s="332"/>
      <c r="H137" s="339">
        <v>0.5</v>
      </c>
      <c r="I137" s="339">
        <v>0.5</v>
      </c>
      <c r="J137" s="83">
        <v>0.5</v>
      </c>
      <c r="K137" s="332"/>
      <c r="L137" s="334" t="str">
        <f t="shared" si="32"/>
        <v/>
      </c>
      <c r="M137" s="42" t="str">
        <f t="shared" si="32"/>
        <v/>
      </c>
      <c r="N137" s="334" t="str">
        <f>IF(AND(ISNUMBER(F137),ISNUMBER(J137)),F137*J137,"")</f>
        <v/>
      </c>
      <c r="O137" s="13" t="str">
        <f>IF(AND(ISNUMBER(L137),ISNUMBER(M137),ISNUMBER(N137)),SUM(L137:N137),"")</f>
        <v/>
      </c>
      <c r="P137" s="262"/>
      <c r="Q137" s="257">
        <f t="shared" si="33"/>
        <v>0</v>
      </c>
      <c r="R137" s="190" t="s">
        <v>452</v>
      </c>
    </row>
    <row r="138" spans="1:18" ht="15" customHeight="1" x14ac:dyDescent="0.25">
      <c r="A138" s="221"/>
      <c r="B138" s="286" t="s">
        <v>430</v>
      </c>
      <c r="C138" s="335"/>
      <c r="D138" s="98"/>
      <c r="E138" s="61"/>
      <c r="F138" s="338"/>
      <c r="G138" s="332"/>
      <c r="H138" s="339">
        <v>1</v>
      </c>
      <c r="I138" s="339">
        <v>1</v>
      </c>
      <c r="J138" s="83">
        <v>1</v>
      </c>
      <c r="K138" s="332"/>
      <c r="L138" s="334" t="str">
        <f t="shared" si="32"/>
        <v/>
      </c>
      <c r="M138" s="42" t="str">
        <f t="shared" si="32"/>
        <v/>
      </c>
      <c r="N138" s="334" t="str">
        <f>IF(AND(ISNUMBER(F138),ISNUMBER(J138)),F138*J138,"")</f>
        <v/>
      </c>
      <c r="O138" s="13" t="str">
        <f>IF(AND(ISNUMBER(L138),ISNUMBER(M138),ISNUMBER(N138)),SUM(L138:N138),"")</f>
        <v/>
      </c>
      <c r="P138" s="262"/>
      <c r="Q138" s="257">
        <f t="shared" si="33"/>
        <v>0</v>
      </c>
      <c r="R138" s="190" t="s">
        <v>452</v>
      </c>
    </row>
    <row r="139" spans="1:18" ht="30" customHeight="1" x14ac:dyDescent="0.25">
      <c r="A139" s="221"/>
      <c r="B139" s="93" t="s">
        <v>433</v>
      </c>
      <c r="C139" s="337" t="s">
        <v>398</v>
      </c>
      <c r="D139" s="100"/>
      <c r="E139" s="335"/>
      <c r="F139" s="336"/>
      <c r="G139" s="332"/>
      <c r="H139" s="81"/>
      <c r="I139" s="335"/>
      <c r="J139" s="336"/>
      <c r="K139" s="332"/>
      <c r="L139" s="81"/>
      <c r="M139" s="335"/>
      <c r="N139" s="335"/>
      <c r="O139" s="336"/>
      <c r="P139" s="262"/>
      <c r="R139" s="190" t="s">
        <v>453</v>
      </c>
    </row>
    <row r="140" spans="1:18" ht="15" customHeight="1" x14ac:dyDescent="0.25">
      <c r="A140" s="221"/>
      <c r="B140" s="287" t="s">
        <v>240</v>
      </c>
      <c r="C140" s="335"/>
      <c r="D140" s="98"/>
      <c r="E140" s="61"/>
      <c r="F140" s="338"/>
      <c r="G140" s="332"/>
      <c r="H140" s="339">
        <v>0.5</v>
      </c>
      <c r="I140" s="339">
        <v>0.5</v>
      </c>
      <c r="J140" s="83">
        <v>1</v>
      </c>
      <c r="K140" s="332"/>
      <c r="L140" s="334" t="str">
        <f>IF(AND(ISNUMBER(D140),ISNUMBER(H140)), D140*H140, "")</f>
        <v/>
      </c>
      <c r="M140" s="42" t="str">
        <f>IF(AND(ISNUMBER(E140),ISNUMBER(I140)), E140*I140, "")</f>
        <v/>
      </c>
      <c r="N140" s="334" t="str">
        <f>IF(AND(ISNUMBER(F140),ISNUMBER(J140)),F140*J140,"")</f>
        <v/>
      </c>
      <c r="O140" s="13" t="str">
        <f>IF(AND(ISNUMBER(L140),ISNUMBER(M140),ISNUMBER(N140)),SUM(L140:N140),"")</f>
        <v/>
      </c>
      <c r="P140" s="262"/>
      <c r="Q140" s="257">
        <f>IF(ISNUMBER(O140),1,0)</f>
        <v>0</v>
      </c>
      <c r="R140" s="15"/>
    </row>
    <row r="141" spans="1:18" ht="15" customHeight="1" x14ac:dyDescent="0.25">
      <c r="A141" s="221"/>
      <c r="B141" s="287" t="s">
        <v>376</v>
      </c>
      <c r="C141" s="335"/>
      <c r="D141" s="100"/>
      <c r="E141" s="335"/>
      <c r="F141" s="336"/>
      <c r="G141" s="332"/>
      <c r="H141" s="81"/>
      <c r="I141" s="335"/>
      <c r="J141" s="336"/>
      <c r="K141" s="332"/>
      <c r="L141" s="81"/>
      <c r="M141" s="335"/>
      <c r="N141" s="335"/>
      <c r="O141" s="336"/>
      <c r="P141" s="262"/>
      <c r="R141" s="190" t="s">
        <v>452</v>
      </c>
    </row>
    <row r="142" spans="1:18" ht="15" customHeight="1" x14ac:dyDescent="0.25">
      <c r="A142" s="221"/>
      <c r="B142" s="286" t="s">
        <v>427</v>
      </c>
      <c r="C142" s="335"/>
      <c r="D142" s="98"/>
      <c r="E142" s="61"/>
      <c r="F142" s="338"/>
      <c r="G142" s="332"/>
      <c r="H142" s="339">
        <v>0.5</v>
      </c>
      <c r="I142" s="339">
        <v>0.5</v>
      </c>
      <c r="J142" s="83">
        <v>1</v>
      </c>
      <c r="K142" s="332"/>
      <c r="L142" s="334" t="str">
        <f t="shared" ref="L142:M144" si="34">IF(AND(ISNUMBER(D142),ISNUMBER(H142)), D142*H142, "")</f>
        <v/>
      </c>
      <c r="M142" s="42" t="str">
        <f t="shared" si="34"/>
        <v/>
      </c>
      <c r="N142" s="334" t="str">
        <f>IF(AND(ISNUMBER(F142),ISNUMBER(J142)),F142*J142,"")</f>
        <v/>
      </c>
      <c r="O142" s="13" t="str">
        <f>IF(AND(ISNUMBER(L142),ISNUMBER(M142),ISNUMBER(N142)),SUM(L142:N142),"")</f>
        <v/>
      </c>
      <c r="P142" s="262"/>
      <c r="Q142" s="257">
        <f t="shared" ref="Q142:Q144" si="35">IF(ISNUMBER(O142),1,0)</f>
        <v>0</v>
      </c>
      <c r="R142" s="190" t="s">
        <v>452</v>
      </c>
    </row>
    <row r="143" spans="1:18" ht="15" customHeight="1" x14ac:dyDescent="0.25">
      <c r="A143" s="221"/>
      <c r="B143" s="286" t="s">
        <v>429</v>
      </c>
      <c r="C143" s="335"/>
      <c r="D143" s="98"/>
      <c r="E143" s="61"/>
      <c r="F143" s="338"/>
      <c r="G143" s="332"/>
      <c r="H143" s="339">
        <v>0.5</v>
      </c>
      <c r="I143" s="339">
        <v>0.5</v>
      </c>
      <c r="J143" s="83">
        <v>1</v>
      </c>
      <c r="K143" s="332"/>
      <c r="L143" s="334" t="str">
        <f t="shared" si="34"/>
        <v/>
      </c>
      <c r="M143" s="42" t="str">
        <f t="shared" si="34"/>
        <v/>
      </c>
      <c r="N143" s="334" t="str">
        <f>IF(AND(ISNUMBER(F143),ISNUMBER(J143)),F143*J143,"")</f>
        <v/>
      </c>
      <c r="O143" s="13" t="str">
        <f>IF(AND(ISNUMBER(L143),ISNUMBER(M143),ISNUMBER(N143)),SUM(L143:N143),"")</f>
        <v/>
      </c>
      <c r="P143" s="262"/>
      <c r="Q143" s="257">
        <f t="shared" si="35"/>
        <v>0</v>
      </c>
      <c r="R143" s="190" t="s">
        <v>452</v>
      </c>
    </row>
    <row r="144" spans="1:18" ht="15" customHeight="1" x14ac:dyDescent="0.25">
      <c r="A144" s="221"/>
      <c r="B144" s="286" t="s">
        <v>430</v>
      </c>
      <c r="C144" s="335"/>
      <c r="D144" s="98"/>
      <c r="E144" s="61"/>
      <c r="F144" s="338"/>
      <c r="G144" s="332"/>
      <c r="H144" s="339">
        <v>1</v>
      </c>
      <c r="I144" s="339">
        <v>1</v>
      </c>
      <c r="J144" s="83">
        <v>1</v>
      </c>
      <c r="K144" s="332"/>
      <c r="L144" s="334" t="str">
        <f t="shared" si="34"/>
        <v/>
      </c>
      <c r="M144" s="42" t="str">
        <f t="shared" si="34"/>
        <v/>
      </c>
      <c r="N144" s="334" t="str">
        <f>IF(AND(ISNUMBER(F144),ISNUMBER(J144)),F144*J144,"")</f>
        <v/>
      </c>
      <c r="O144" s="13" t="str">
        <f>IF(AND(ISNUMBER(L144),ISNUMBER(M144),ISNUMBER(N144)),SUM(L144:N144),"")</f>
        <v/>
      </c>
      <c r="P144" s="262"/>
      <c r="Q144" s="257">
        <f t="shared" si="35"/>
        <v>0</v>
      </c>
      <c r="R144" s="190" t="s">
        <v>452</v>
      </c>
    </row>
    <row r="145" spans="1:18" ht="30" customHeight="1" x14ac:dyDescent="0.25">
      <c r="A145" s="221"/>
      <c r="B145" s="353" t="s">
        <v>513</v>
      </c>
      <c r="C145" s="337" t="s">
        <v>392</v>
      </c>
      <c r="D145" s="100"/>
      <c r="E145" s="335"/>
      <c r="F145" s="336"/>
      <c r="G145" s="332"/>
      <c r="H145" s="81"/>
      <c r="I145" s="335"/>
      <c r="J145" s="336"/>
      <c r="K145" s="332"/>
      <c r="L145" s="81"/>
      <c r="M145" s="335"/>
      <c r="N145" s="335"/>
      <c r="O145" s="336"/>
      <c r="P145" s="262"/>
      <c r="R145" s="190" t="s">
        <v>453</v>
      </c>
    </row>
    <row r="146" spans="1:18" ht="15" customHeight="1" x14ac:dyDescent="0.25">
      <c r="A146" s="221"/>
      <c r="B146" s="287" t="s">
        <v>240</v>
      </c>
      <c r="C146" s="335"/>
      <c r="D146" s="98"/>
      <c r="E146" s="61"/>
      <c r="F146" s="336"/>
      <c r="G146" s="332"/>
      <c r="H146" s="339">
        <v>0.5</v>
      </c>
      <c r="I146" s="339">
        <v>0.5</v>
      </c>
      <c r="J146" s="336"/>
      <c r="K146" s="332"/>
      <c r="L146" s="334" t="str">
        <f>IF(AND(ISNUMBER(D146),ISNUMBER(H146)), D146*H146, "")</f>
        <v/>
      </c>
      <c r="M146" s="42" t="str">
        <f>IF(AND(ISNUMBER(E146),ISNUMBER(I146)), E146*I146, "")</f>
        <v/>
      </c>
      <c r="N146" s="335"/>
      <c r="O146" s="13" t="str">
        <f>IF(AND(ISNUMBER(L146),ISNUMBER(M146)),SUM(L146:M146),"")</f>
        <v/>
      </c>
      <c r="P146" s="262"/>
      <c r="Q146" s="257">
        <f>IF(ISNUMBER(O146),1,0)</f>
        <v>0</v>
      </c>
      <c r="R146" s="15"/>
    </row>
    <row r="147" spans="1:18" ht="15" customHeight="1" x14ac:dyDescent="0.25">
      <c r="A147" s="221"/>
      <c r="B147" s="287" t="s">
        <v>376</v>
      </c>
      <c r="C147" s="335"/>
      <c r="D147" s="100"/>
      <c r="E147" s="335"/>
      <c r="F147" s="336"/>
      <c r="G147" s="332"/>
      <c r="H147" s="81"/>
      <c r="I147" s="335"/>
      <c r="J147" s="336"/>
      <c r="K147" s="332"/>
      <c r="L147" s="81"/>
      <c r="M147" s="335"/>
      <c r="N147" s="335"/>
      <c r="O147" s="336"/>
      <c r="P147" s="262"/>
      <c r="R147" s="190" t="s">
        <v>452</v>
      </c>
    </row>
    <row r="148" spans="1:18" ht="15" customHeight="1" x14ac:dyDescent="0.25">
      <c r="A148" s="221"/>
      <c r="B148" s="286" t="s">
        <v>427</v>
      </c>
      <c r="C148" s="335"/>
      <c r="D148" s="98"/>
      <c r="E148" s="61"/>
      <c r="F148" s="336"/>
      <c r="G148" s="332"/>
      <c r="H148" s="339">
        <v>0.5</v>
      </c>
      <c r="I148" s="339">
        <v>0.5</v>
      </c>
      <c r="J148" s="336"/>
      <c r="K148" s="332"/>
      <c r="L148" s="334" t="str">
        <f t="shared" ref="L148:M150" si="36">IF(AND(ISNUMBER(D148),ISNUMBER(H148)), D148*H148, "")</f>
        <v/>
      </c>
      <c r="M148" s="42" t="str">
        <f t="shared" si="36"/>
        <v/>
      </c>
      <c r="N148" s="335"/>
      <c r="O148" s="13" t="str">
        <f t="shared" ref="O148:O150" si="37">IF(AND(ISNUMBER(L148),ISNUMBER(M148)),SUM(L148:M148),"")</f>
        <v/>
      </c>
      <c r="P148" s="262"/>
      <c r="Q148" s="257">
        <f t="shared" ref="Q148:Q150" si="38">IF(ISNUMBER(O148),1,0)</f>
        <v>0</v>
      </c>
      <c r="R148" s="190" t="s">
        <v>452</v>
      </c>
    </row>
    <row r="149" spans="1:18" ht="15" customHeight="1" x14ac:dyDescent="0.25">
      <c r="A149" s="221"/>
      <c r="B149" s="286" t="s">
        <v>429</v>
      </c>
      <c r="C149" s="335"/>
      <c r="D149" s="98"/>
      <c r="E149" s="61"/>
      <c r="F149" s="336"/>
      <c r="G149" s="332"/>
      <c r="H149" s="339">
        <v>0.5</v>
      </c>
      <c r="I149" s="339">
        <v>0.5</v>
      </c>
      <c r="J149" s="336"/>
      <c r="K149" s="332"/>
      <c r="L149" s="334" t="str">
        <f t="shared" si="36"/>
        <v/>
      </c>
      <c r="M149" s="42" t="str">
        <f t="shared" si="36"/>
        <v/>
      </c>
      <c r="N149" s="335"/>
      <c r="O149" s="13" t="str">
        <f t="shared" si="37"/>
        <v/>
      </c>
      <c r="P149" s="262"/>
      <c r="Q149" s="257">
        <f t="shared" si="38"/>
        <v>0</v>
      </c>
      <c r="R149" s="190" t="s">
        <v>452</v>
      </c>
    </row>
    <row r="150" spans="1:18" ht="15" customHeight="1" x14ac:dyDescent="0.25">
      <c r="A150" s="221"/>
      <c r="B150" s="286" t="s">
        <v>430</v>
      </c>
      <c r="C150" s="335"/>
      <c r="D150" s="98"/>
      <c r="E150" s="61"/>
      <c r="F150" s="336"/>
      <c r="G150" s="332"/>
      <c r="H150" s="339">
        <v>1</v>
      </c>
      <c r="I150" s="339">
        <v>1</v>
      </c>
      <c r="J150" s="336"/>
      <c r="K150" s="332"/>
      <c r="L150" s="334" t="str">
        <f t="shared" si="36"/>
        <v/>
      </c>
      <c r="M150" s="42" t="str">
        <f t="shared" si="36"/>
        <v/>
      </c>
      <c r="N150" s="335"/>
      <c r="O150" s="13" t="str">
        <f t="shared" si="37"/>
        <v/>
      </c>
      <c r="P150" s="262"/>
      <c r="Q150" s="257">
        <f t="shared" si="38"/>
        <v>0</v>
      </c>
      <c r="R150" s="190" t="s">
        <v>452</v>
      </c>
    </row>
    <row r="151" spans="1:18" ht="30" customHeight="1" x14ac:dyDescent="0.25">
      <c r="A151" s="221"/>
      <c r="B151" s="353" t="s">
        <v>514</v>
      </c>
      <c r="C151" s="337" t="s">
        <v>518</v>
      </c>
      <c r="D151" s="100"/>
      <c r="E151" s="335"/>
      <c r="F151" s="336"/>
      <c r="G151" s="332"/>
      <c r="H151" s="81"/>
      <c r="I151" s="335"/>
      <c r="J151" s="336"/>
      <c r="K151" s="332"/>
      <c r="L151" s="81"/>
      <c r="M151" s="335"/>
      <c r="N151" s="335"/>
      <c r="O151" s="336"/>
      <c r="P151" s="262"/>
      <c r="R151" s="190" t="s">
        <v>453</v>
      </c>
    </row>
    <row r="152" spans="1:18" ht="15" customHeight="1" x14ac:dyDescent="0.25">
      <c r="A152" s="221"/>
      <c r="B152" s="287" t="s">
        <v>240</v>
      </c>
      <c r="C152" s="335"/>
      <c r="D152" s="98"/>
      <c r="E152" s="61"/>
      <c r="F152" s="336"/>
      <c r="G152" s="332"/>
      <c r="H152" s="339">
        <v>0</v>
      </c>
      <c r="I152" s="339">
        <v>0.5</v>
      </c>
      <c r="J152" s="336"/>
      <c r="K152" s="332"/>
      <c r="L152" s="334" t="str">
        <f>IF(AND(ISNUMBER(D152),ISNUMBER(H152)), D152*H152, "")</f>
        <v/>
      </c>
      <c r="M152" s="42" t="str">
        <f>IF(AND(ISNUMBER(E152),ISNUMBER(I152)), E152*I152, "")</f>
        <v/>
      </c>
      <c r="N152" s="335"/>
      <c r="O152" s="13" t="str">
        <f>IF(AND(ISNUMBER(L152),ISNUMBER(M152)),SUM(L152:M152),"")</f>
        <v/>
      </c>
      <c r="P152" s="262"/>
      <c r="Q152" s="257">
        <f>IF(ISNUMBER(O152),1,0)</f>
        <v>0</v>
      </c>
    </row>
    <row r="153" spans="1:18" ht="15" customHeight="1" x14ac:dyDescent="0.25">
      <c r="A153" s="221"/>
      <c r="B153" s="287" t="s">
        <v>376</v>
      </c>
      <c r="C153" s="335"/>
      <c r="D153" s="100"/>
      <c r="E153" s="335"/>
      <c r="F153" s="336"/>
      <c r="G153" s="332"/>
      <c r="H153" s="81"/>
      <c r="I153" s="335"/>
      <c r="J153" s="336"/>
      <c r="K153" s="332"/>
      <c r="L153" s="81"/>
      <c r="M153" s="335"/>
      <c r="N153" s="335"/>
      <c r="O153" s="336"/>
      <c r="P153" s="262"/>
      <c r="R153" s="190" t="s">
        <v>452</v>
      </c>
    </row>
    <row r="154" spans="1:18" ht="15" customHeight="1" x14ac:dyDescent="0.25">
      <c r="A154" s="221"/>
      <c r="B154" s="286" t="s">
        <v>427</v>
      </c>
      <c r="C154" s="335"/>
      <c r="D154" s="98"/>
      <c r="E154" s="61"/>
      <c r="F154" s="336"/>
      <c r="G154" s="332"/>
      <c r="H154" s="339">
        <v>0</v>
      </c>
      <c r="I154" s="339">
        <v>0.5</v>
      </c>
      <c r="J154" s="336"/>
      <c r="K154" s="332"/>
      <c r="L154" s="334" t="str">
        <f t="shared" ref="L154:M156" si="39">IF(AND(ISNUMBER(D154),ISNUMBER(H154)), D154*H154, "")</f>
        <v/>
      </c>
      <c r="M154" s="42" t="str">
        <f t="shared" si="39"/>
        <v/>
      </c>
      <c r="N154" s="335"/>
      <c r="O154" s="13" t="str">
        <f t="shared" ref="O154:O156" si="40">IF(AND(ISNUMBER(L154),ISNUMBER(M154)),SUM(L154:M154),"")</f>
        <v/>
      </c>
      <c r="P154" s="262"/>
      <c r="Q154" s="257">
        <f t="shared" ref="Q154:Q156" si="41">IF(ISNUMBER(O154),1,0)</f>
        <v>0</v>
      </c>
      <c r="R154" s="204" t="s">
        <v>452</v>
      </c>
    </row>
    <row r="155" spans="1:18" ht="15" customHeight="1" x14ac:dyDescent="0.25">
      <c r="A155" s="221"/>
      <c r="B155" s="286" t="s">
        <v>429</v>
      </c>
      <c r="C155" s="335"/>
      <c r="D155" s="98"/>
      <c r="E155" s="61"/>
      <c r="F155" s="336"/>
      <c r="G155" s="332"/>
      <c r="H155" s="339">
        <v>0.5</v>
      </c>
      <c r="I155" s="339">
        <v>0.5</v>
      </c>
      <c r="J155" s="336"/>
      <c r="K155" s="332"/>
      <c r="L155" s="334" t="str">
        <f t="shared" si="39"/>
        <v/>
      </c>
      <c r="M155" s="42" t="str">
        <f t="shared" si="39"/>
        <v/>
      </c>
      <c r="N155" s="335"/>
      <c r="O155" s="13" t="str">
        <f t="shared" si="40"/>
        <v/>
      </c>
      <c r="P155" s="262"/>
      <c r="Q155" s="257">
        <f t="shared" si="41"/>
        <v>0</v>
      </c>
      <c r="R155" s="190" t="s">
        <v>452</v>
      </c>
    </row>
    <row r="156" spans="1:18" ht="15" customHeight="1" x14ac:dyDescent="0.25">
      <c r="A156" s="221"/>
      <c r="B156" s="286" t="s">
        <v>430</v>
      </c>
      <c r="C156" s="335"/>
      <c r="D156" s="98"/>
      <c r="E156" s="61"/>
      <c r="F156" s="336"/>
      <c r="G156" s="332"/>
      <c r="H156" s="339">
        <v>1</v>
      </c>
      <c r="I156" s="339">
        <v>1</v>
      </c>
      <c r="J156" s="336"/>
      <c r="K156" s="332"/>
      <c r="L156" s="334" t="str">
        <f t="shared" si="39"/>
        <v/>
      </c>
      <c r="M156" s="42" t="str">
        <f t="shared" si="39"/>
        <v/>
      </c>
      <c r="N156" s="335"/>
      <c r="O156" s="13" t="str">
        <f t="shared" si="40"/>
        <v/>
      </c>
      <c r="P156" s="262"/>
      <c r="Q156" s="257">
        <f t="shared" si="41"/>
        <v>0</v>
      </c>
      <c r="R156" s="190" t="s">
        <v>452</v>
      </c>
    </row>
    <row r="157" spans="1:18" ht="30" customHeight="1" x14ac:dyDescent="0.25">
      <c r="A157" s="221"/>
      <c r="B157" s="93" t="s">
        <v>434</v>
      </c>
      <c r="C157" s="337" t="s">
        <v>399</v>
      </c>
      <c r="D157" s="100"/>
      <c r="E157" s="335"/>
      <c r="F157" s="336"/>
      <c r="G157" s="332"/>
      <c r="H157" s="81"/>
      <c r="I157" s="335"/>
      <c r="J157" s="336"/>
      <c r="K157" s="332"/>
      <c r="L157" s="81"/>
      <c r="M157" s="335"/>
      <c r="N157" s="335"/>
      <c r="O157" s="336"/>
      <c r="P157" s="262"/>
      <c r="R157" s="190" t="s">
        <v>453</v>
      </c>
    </row>
    <row r="158" spans="1:18" ht="15" customHeight="1" x14ac:dyDescent="0.25">
      <c r="A158" s="221"/>
      <c r="B158" s="287" t="s">
        <v>240</v>
      </c>
      <c r="C158" s="335"/>
      <c r="D158" s="98"/>
      <c r="E158" s="61"/>
      <c r="F158" s="336"/>
      <c r="G158" s="332"/>
      <c r="H158" s="339">
        <v>0.5</v>
      </c>
      <c r="I158" s="339">
        <v>0.5</v>
      </c>
      <c r="J158" s="336"/>
      <c r="K158" s="332"/>
      <c r="L158" s="334" t="str">
        <f>IF(AND(ISNUMBER(D158),ISNUMBER(H158)), D158*H158, "")</f>
        <v/>
      </c>
      <c r="M158" s="42" t="str">
        <f>IF(AND(ISNUMBER(E158),ISNUMBER(I158)), E158*I158, "")</f>
        <v/>
      </c>
      <c r="N158" s="335"/>
      <c r="O158" s="13" t="str">
        <f>IF(AND(ISNUMBER(L158),ISNUMBER(M158)),SUM(L158:M158),"")</f>
        <v/>
      </c>
      <c r="P158" s="262"/>
      <c r="Q158" s="257">
        <f>IF(ISNUMBER(O158),1,0)</f>
        <v>0</v>
      </c>
      <c r="R158" s="15"/>
    </row>
    <row r="159" spans="1:18" ht="15" customHeight="1" x14ac:dyDescent="0.25">
      <c r="A159" s="221"/>
      <c r="B159" s="287" t="s">
        <v>376</v>
      </c>
      <c r="C159" s="335"/>
      <c r="D159" s="100"/>
      <c r="E159" s="335"/>
      <c r="F159" s="336"/>
      <c r="G159" s="332"/>
      <c r="H159" s="81"/>
      <c r="I159" s="335"/>
      <c r="J159" s="336"/>
      <c r="K159" s="332"/>
      <c r="L159" s="81"/>
      <c r="M159" s="335"/>
      <c r="N159" s="335"/>
      <c r="O159" s="336"/>
      <c r="P159" s="262"/>
      <c r="R159" s="190" t="s">
        <v>452</v>
      </c>
    </row>
    <row r="160" spans="1:18" ht="15" customHeight="1" x14ac:dyDescent="0.25">
      <c r="A160" s="221"/>
      <c r="B160" s="286" t="s">
        <v>427</v>
      </c>
      <c r="C160" s="335"/>
      <c r="D160" s="98"/>
      <c r="E160" s="61"/>
      <c r="F160" s="336"/>
      <c r="G160" s="332"/>
      <c r="H160" s="339">
        <v>0.5</v>
      </c>
      <c r="I160" s="339">
        <v>0.5</v>
      </c>
      <c r="J160" s="336"/>
      <c r="K160" s="332"/>
      <c r="L160" s="334" t="str">
        <f t="shared" ref="L160:M162" si="42">IF(AND(ISNUMBER(D160),ISNUMBER(H160)), D160*H160, "")</f>
        <v/>
      </c>
      <c r="M160" s="42" t="str">
        <f t="shared" si="42"/>
        <v/>
      </c>
      <c r="N160" s="335"/>
      <c r="O160" s="13" t="str">
        <f t="shared" ref="O160:O162" si="43">IF(AND(ISNUMBER(L160),ISNUMBER(M160)),SUM(L160:M160),"")</f>
        <v/>
      </c>
      <c r="P160" s="262"/>
      <c r="Q160" s="257">
        <f t="shared" ref="Q160:Q162" si="44">IF(ISNUMBER(O160),1,0)</f>
        <v>0</v>
      </c>
      <c r="R160" s="190" t="s">
        <v>452</v>
      </c>
    </row>
    <row r="161" spans="1:18" ht="15" customHeight="1" x14ac:dyDescent="0.25">
      <c r="A161" s="221"/>
      <c r="B161" s="286" t="s">
        <v>429</v>
      </c>
      <c r="C161" s="335"/>
      <c r="D161" s="98"/>
      <c r="E161" s="61"/>
      <c r="F161" s="336"/>
      <c r="G161" s="332"/>
      <c r="H161" s="339">
        <v>0.5</v>
      </c>
      <c r="I161" s="339">
        <v>0.5</v>
      </c>
      <c r="J161" s="336"/>
      <c r="K161" s="332"/>
      <c r="L161" s="334" t="str">
        <f t="shared" si="42"/>
        <v/>
      </c>
      <c r="M161" s="42" t="str">
        <f t="shared" si="42"/>
        <v/>
      </c>
      <c r="N161" s="335"/>
      <c r="O161" s="13" t="str">
        <f t="shared" si="43"/>
        <v/>
      </c>
      <c r="P161" s="262"/>
      <c r="Q161" s="257">
        <f t="shared" si="44"/>
        <v>0</v>
      </c>
      <c r="R161" s="190" t="s">
        <v>452</v>
      </c>
    </row>
    <row r="162" spans="1:18" ht="15" customHeight="1" x14ac:dyDescent="0.25">
      <c r="A162" s="221"/>
      <c r="B162" s="286" t="s">
        <v>430</v>
      </c>
      <c r="C162" s="335"/>
      <c r="D162" s="98"/>
      <c r="E162" s="61"/>
      <c r="F162" s="336"/>
      <c r="G162" s="332"/>
      <c r="H162" s="339">
        <v>1</v>
      </c>
      <c r="I162" s="339">
        <v>1</v>
      </c>
      <c r="J162" s="336"/>
      <c r="K162" s="332"/>
      <c r="L162" s="334" t="str">
        <f t="shared" si="42"/>
        <v/>
      </c>
      <c r="M162" s="42" t="str">
        <f t="shared" si="42"/>
        <v/>
      </c>
      <c r="N162" s="335"/>
      <c r="O162" s="13" t="str">
        <f t="shared" si="43"/>
        <v/>
      </c>
      <c r="P162" s="262"/>
      <c r="Q162" s="257">
        <f t="shared" si="44"/>
        <v>0</v>
      </c>
      <c r="R162" s="190" t="s">
        <v>452</v>
      </c>
    </row>
    <row r="163" spans="1:18" ht="30" customHeight="1" x14ac:dyDescent="0.25">
      <c r="A163" s="221"/>
      <c r="B163" s="93" t="s">
        <v>435</v>
      </c>
      <c r="C163" s="337" t="s">
        <v>400</v>
      </c>
      <c r="D163" s="100"/>
      <c r="E163" s="335"/>
      <c r="F163" s="336"/>
      <c r="G163" s="332"/>
      <c r="H163" s="81"/>
      <c r="I163" s="335"/>
      <c r="J163" s="336"/>
      <c r="K163" s="332"/>
      <c r="L163" s="81"/>
      <c r="M163" s="335"/>
      <c r="N163" s="335"/>
      <c r="O163" s="336"/>
      <c r="P163" s="262"/>
      <c r="R163" s="190" t="s">
        <v>453</v>
      </c>
    </row>
    <row r="164" spans="1:18" ht="15" customHeight="1" x14ac:dyDescent="0.25">
      <c r="A164" s="221"/>
      <c r="B164" s="287" t="s">
        <v>240</v>
      </c>
      <c r="C164" s="335"/>
      <c r="D164" s="98"/>
      <c r="E164" s="61"/>
      <c r="F164" s="338"/>
      <c r="G164" s="332"/>
      <c r="H164" s="339">
        <v>0.5</v>
      </c>
      <c r="I164" s="339">
        <v>0.5</v>
      </c>
      <c r="J164" s="83">
        <v>0.65</v>
      </c>
      <c r="K164" s="332"/>
      <c r="L164" s="334" t="str">
        <f>IF(AND(ISNUMBER(D164),ISNUMBER(H164)), D164*H164, "")</f>
        <v/>
      </c>
      <c r="M164" s="42" t="str">
        <f>IF(AND(ISNUMBER(E164),ISNUMBER(I164)), E164*I164, "")</f>
        <v/>
      </c>
      <c r="N164" s="334" t="str">
        <f>IF(AND(ISNUMBER(F164),ISNUMBER(J164)),F164*J164,"")</f>
        <v/>
      </c>
      <c r="O164" s="13" t="str">
        <f>IF(AND(ISNUMBER(L164),ISNUMBER(M164),ISNUMBER(N164)),SUM(L164:N164),"")</f>
        <v/>
      </c>
      <c r="P164" s="262"/>
      <c r="Q164" s="257">
        <f>IF(ISNUMBER(O164),1,0)</f>
        <v>0</v>
      </c>
      <c r="R164" s="15"/>
    </row>
    <row r="165" spans="1:18" ht="15" customHeight="1" x14ac:dyDescent="0.25">
      <c r="A165" s="221"/>
      <c r="B165" s="287" t="s">
        <v>376</v>
      </c>
      <c r="C165" s="335"/>
      <c r="D165" s="100"/>
      <c r="E165" s="335"/>
      <c r="F165" s="336"/>
      <c r="G165" s="332"/>
      <c r="H165" s="81"/>
      <c r="I165" s="335"/>
      <c r="J165" s="336"/>
      <c r="K165" s="332"/>
      <c r="L165" s="81"/>
      <c r="M165" s="335"/>
      <c r="N165" s="335"/>
      <c r="O165" s="336"/>
      <c r="P165" s="262"/>
      <c r="R165" s="190" t="s">
        <v>452</v>
      </c>
    </row>
    <row r="166" spans="1:18" ht="15" customHeight="1" x14ac:dyDescent="0.25">
      <c r="A166" s="221"/>
      <c r="B166" s="286" t="s">
        <v>427</v>
      </c>
      <c r="C166" s="335"/>
      <c r="D166" s="98"/>
      <c r="E166" s="61"/>
      <c r="F166" s="338"/>
      <c r="G166" s="332"/>
      <c r="H166" s="339">
        <v>0.5</v>
      </c>
      <c r="I166" s="339">
        <v>0.5</v>
      </c>
      <c r="J166" s="83">
        <v>0.65</v>
      </c>
      <c r="K166" s="332"/>
      <c r="L166" s="334" t="str">
        <f t="shared" ref="L166:M168" si="45">IF(AND(ISNUMBER(D166),ISNUMBER(H166)), D166*H166, "")</f>
        <v/>
      </c>
      <c r="M166" s="42" t="str">
        <f t="shared" si="45"/>
        <v/>
      </c>
      <c r="N166" s="334" t="str">
        <f t="shared" ref="N166:N168" si="46">IF(AND(ISNUMBER(F166),ISNUMBER(J166)),F166*J166,"")</f>
        <v/>
      </c>
      <c r="O166" s="13" t="str">
        <f>IF(AND(ISNUMBER(L166),ISNUMBER(M166),ISNUMBER(N166)),SUM(L166:N166),"")</f>
        <v/>
      </c>
      <c r="P166" s="262"/>
      <c r="Q166" s="257">
        <f t="shared" ref="Q166:Q168" si="47">IF(ISNUMBER(O166),1,0)</f>
        <v>0</v>
      </c>
      <c r="R166" s="190" t="s">
        <v>452</v>
      </c>
    </row>
    <row r="167" spans="1:18" ht="15" customHeight="1" x14ac:dyDescent="0.25">
      <c r="A167" s="221"/>
      <c r="B167" s="286" t="s">
        <v>429</v>
      </c>
      <c r="C167" s="335"/>
      <c r="D167" s="98"/>
      <c r="E167" s="61"/>
      <c r="F167" s="338"/>
      <c r="G167" s="332"/>
      <c r="H167" s="339">
        <v>0.5</v>
      </c>
      <c r="I167" s="339">
        <v>0.5</v>
      </c>
      <c r="J167" s="83">
        <v>0.65</v>
      </c>
      <c r="K167" s="332"/>
      <c r="L167" s="334" t="str">
        <f t="shared" si="45"/>
        <v/>
      </c>
      <c r="M167" s="42" t="str">
        <f t="shared" si="45"/>
        <v/>
      </c>
      <c r="N167" s="334" t="str">
        <f t="shared" si="46"/>
        <v/>
      </c>
      <c r="O167" s="13" t="str">
        <f>IF(AND(ISNUMBER(L167),ISNUMBER(M167),ISNUMBER(N167)),SUM(L167:N167),"")</f>
        <v/>
      </c>
      <c r="P167" s="262"/>
      <c r="Q167" s="257">
        <f t="shared" si="47"/>
        <v>0</v>
      </c>
      <c r="R167" s="190" t="s">
        <v>452</v>
      </c>
    </row>
    <row r="168" spans="1:18" ht="15" customHeight="1" x14ac:dyDescent="0.25">
      <c r="A168" s="221"/>
      <c r="B168" s="286" t="s">
        <v>430</v>
      </c>
      <c r="C168" s="335"/>
      <c r="D168" s="98"/>
      <c r="E168" s="61"/>
      <c r="F168" s="338"/>
      <c r="G168" s="332"/>
      <c r="H168" s="339">
        <v>1</v>
      </c>
      <c r="I168" s="339">
        <v>1</v>
      </c>
      <c r="J168" s="83">
        <v>1</v>
      </c>
      <c r="K168" s="332"/>
      <c r="L168" s="334" t="str">
        <f t="shared" si="45"/>
        <v/>
      </c>
      <c r="M168" s="42" t="str">
        <f t="shared" si="45"/>
        <v/>
      </c>
      <c r="N168" s="334" t="str">
        <f t="shared" si="46"/>
        <v/>
      </c>
      <c r="O168" s="13" t="str">
        <f>IF(AND(ISNUMBER(L168),ISNUMBER(M168),ISNUMBER(N168)),SUM(L168:N168),"")</f>
        <v/>
      </c>
      <c r="P168" s="262"/>
      <c r="Q168" s="257">
        <f t="shared" si="47"/>
        <v>0</v>
      </c>
      <c r="R168" s="190" t="s">
        <v>452</v>
      </c>
    </row>
    <row r="169" spans="1:18" ht="42.75" x14ac:dyDescent="0.25">
      <c r="A169" s="221"/>
      <c r="B169" s="93" t="s">
        <v>436</v>
      </c>
      <c r="C169" s="337" t="s">
        <v>401</v>
      </c>
      <c r="D169" s="100"/>
      <c r="E169" s="335"/>
      <c r="F169" s="336"/>
      <c r="G169" s="332"/>
      <c r="H169" s="81"/>
      <c r="I169" s="335"/>
      <c r="J169" s="336"/>
      <c r="K169" s="332"/>
      <c r="L169" s="81"/>
      <c r="M169" s="335"/>
      <c r="N169" s="335"/>
      <c r="O169" s="336"/>
      <c r="P169" s="262"/>
      <c r="R169" s="190" t="s">
        <v>453</v>
      </c>
    </row>
    <row r="170" spans="1:18" ht="15" customHeight="1" x14ac:dyDescent="0.25">
      <c r="A170" s="221"/>
      <c r="B170" s="287" t="s">
        <v>240</v>
      </c>
      <c r="C170" s="335"/>
      <c r="D170" s="100"/>
      <c r="E170" s="335"/>
      <c r="F170" s="338"/>
      <c r="G170" s="332"/>
      <c r="H170" s="81"/>
      <c r="I170" s="335"/>
      <c r="J170" s="83">
        <v>0.65</v>
      </c>
      <c r="K170" s="332"/>
      <c r="L170" s="81"/>
      <c r="M170" s="335"/>
      <c r="N170" s="334" t="str">
        <f>IF(AND(ISNUMBER(F170),ISNUMBER(J170)),F170*J170,"")</f>
        <v/>
      </c>
      <c r="O170" s="13" t="str">
        <f>IF(ISNUMBER(N170),N170,"")</f>
        <v/>
      </c>
      <c r="P170" s="262"/>
      <c r="Q170" s="257">
        <f>IF(ISNUMBER(O170),1,0)</f>
        <v>0</v>
      </c>
      <c r="R170" s="15"/>
    </row>
    <row r="171" spans="1:18" ht="15" customHeight="1" x14ac:dyDescent="0.25">
      <c r="A171" s="221"/>
      <c r="B171" s="287" t="s">
        <v>376</v>
      </c>
      <c r="C171" s="335"/>
      <c r="D171" s="100"/>
      <c r="E171" s="335"/>
      <c r="F171" s="336"/>
      <c r="G171" s="332"/>
      <c r="H171" s="81"/>
      <c r="I171" s="335"/>
      <c r="J171" s="336"/>
      <c r="K171" s="332"/>
      <c r="L171" s="81"/>
      <c r="M171" s="335"/>
      <c r="N171" s="335"/>
      <c r="O171" s="336"/>
      <c r="P171" s="262"/>
      <c r="R171" s="190" t="s">
        <v>452</v>
      </c>
    </row>
    <row r="172" spans="1:18" ht="15" customHeight="1" x14ac:dyDescent="0.25">
      <c r="A172" s="221"/>
      <c r="B172" s="286" t="s">
        <v>427</v>
      </c>
      <c r="C172" s="335"/>
      <c r="D172" s="100"/>
      <c r="E172" s="335"/>
      <c r="F172" s="338"/>
      <c r="G172" s="332"/>
      <c r="H172" s="81"/>
      <c r="I172" s="335"/>
      <c r="J172" s="83">
        <v>0.65</v>
      </c>
      <c r="K172" s="332"/>
      <c r="L172" s="81"/>
      <c r="M172" s="335"/>
      <c r="N172" s="334" t="str">
        <f>IF(AND(ISNUMBER(F172),ISNUMBER(J172)),F172*J172,"")</f>
        <v/>
      </c>
      <c r="O172" s="13" t="str">
        <f t="shared" ref="O172:O174" si="48">IF(ISNUMBER(N172),N172,"")</f>
        <v/>
      </c>
      <c r="P172" s="262"/>
      <c r="Q172" s="257">
        <f t="shared" ref="Q172:Q174" si="49">IF(ISNUMBER(O172),1,0)</f>
        <v>0</v>
      </c>
      <c r="R172" s="190" t="s">
        <v>452</v>
      </c>
    </row>
    <row r="173" spans="1:18" ht="15" customHeight="1" x14ac:dyDescent="0.25">
      <c r="A173" s="221"/>
      <c r="B173" s="286" t="s">
        <v>429</v>
      </c>
      <c r="C173" s="335"/>
      <c r="D173" s="100"/>
      <c r="E173" s="335"/>
      <c r="F173" s="338"/>
      <c r="G173" s="332"/>
      <c r="H173" s="81"/>
      <c r="I173" s="335"/>
      <c r="J173" s="83">
        <v>0.65</v>
      </c>
      <c r="K173" s="332"/>
      <c r="L173" s="81"/>
      <c r="M173" s="335"/>
      <c r="N173" s="334" t="str">
        <f>IF(AND(ISNUMBER(F173),ISNUMBER(J173)),F173*J173,"")</f>
        <v/>
      </c>
      <c r="O173" s="13" t="str">
        <f t="shared" si="48"/>
        <v/>
      </c>
      <c r="P173" s="262"/>
      <c r="Q173" s="257">
        <f t="shared" si="49"/>
        <v>0</v>
      </c>
      <c r="R173" s="190" t="s">
        <v>452</v>
      </c>
    </row>
    <row r="174" spans="1:18" ht="15" customHeight="1" x14ac:dyDescent="0.25">
      <c r="A174" s="221"/>
      <c r="B174" s="286" t="s">
        <v>430</v>
      </c>
      <c r="C174" s="335"/>
      <c r="D174" s="100"/>
      <c r="E174" s="335"/>
      <c r="F174" s="338"/>
      <c r="G174" s="332"/>
      <c r="H174" s="81"/>
      <c r="I174" s="335"/>
      <c r="J174" s="83">
        <v>1</v>
      </c>
      <c r="K174" s="332"/>
      <c r="L174" s="81"/>
      <c r="M174" s="335"/>
      <c r="N174" s="334" t="str">
        <f>IF(AND(ISNUMBER(F174),ISNUMBER(J174)),F174*J174,"")</f>
        <v/>
      </c>
      <c r="O174" s="13" t="str">
        <f t="shared" si="48"/>
        <v/>
      </c>
      <c r="P174" s="262"/>
      <c r="Q174" s="257">
        <f t="shared" si="49"/>
        <v>0</v>
      </c>
      <c r="R174" s="190" t="s">
        <v>452</v>
      </c>
    </row>
    <row r="175" spans="1:18" ht="30" customHeight="1" x14ac:dyDescent="0.25">
      <c r="A175" s="221"/>
      <c r="B175" s="93" t="s">
        <v>437</v>
      </c>
      <c r="C175" s="337" t="s">
        <v>392</v>
      </c>
      <c r="D175" s="100"/>
      <c r="E175" s="335"/>
      <c r="F175" s="336"/>
      <c r="G175" s="332"/>
      <c r="H175" s="81"/>
      <c r="I175" s="335"/>
      <c r="J175" s="336"/>
      <c r="K175" s="332"/>
      <c r="L175" s="81"/>
      <c r="M175" s="335"/>
      <c r="N175" s="335"/>
      <c r="O175" s="336"/>
      <c r="P175" s="262"/>
      <c r="R175" s="190" t="s">
        <v>453</v>
      </c>
    </row>
    <row r="176" spans="1:18" ht="15" customHeight="1" x14ac:dyDescent="0.25">
      <c r="A176" s="221"/>
      <c r="B176" s="287" t="s">
        <v>240</v>
      </c>
      <c r="C176" s="335"/>
      <c r="D176" s="98"/>
      <c r="E176" s="61"/>
      <c r="F176" s="336"/>
      <c r="G176" s="332"/>
      <c r="H176" s="339">
        <v>0.5</v>
      </c>
      <c r="I176" s="339">
        <v>0.5</v>
      </c>
      <c r="J176" s="336"/>
      <c r="K176" s="332"/>
      <c r="L176" s="334" t="str">
        <f>IF(AND(ISNUMBER(D176),ISNUMBER(H176)), D176*H176, "")</f>
        <v/>
      </c>
      <c r="M176" s="42" t="str">
        <f>IF(AND(ISNUMBER(E176),ISNUMBER(I176)), E176*I176, "")</f>
        <v/>
      </c>
      <c r="N176" s="335"/>
      <c r="O176" s="13" t="str">
        <f>IF(AND(ISNUMBER(L176),ISNUMBER(M176)),SUM(L176:M176),"")</f>
        <v/>
      </c>
      <c r="P176" s="262"/>
      <c r="Q176" s="257">
        <f>IF(ISNUMBER(O176),1,0)</f>
        <v>0</v>
      </c>
      <c r="R176" s="15"/>
    </row>
    <row r="177" spans="1:18" ht="15" customHeight="1" x14ac:dyDescent="0.25">
      <c r="A177" s="221"/>
      <c r="B177" s="287" t="s">
        <v>376</v>
      </c>
      <c r="C177" s="335"/>
      <c r="D177" s="100"/>
      <c r="E177" s="335"/>
      <c r="F177" s="336"/>
      <c r="G177" s="332"/>
      <c r="H177" s="81"/>
      <c r="I177" s="335"/>
      <c r="J177" s="336"/>
      <c r="K177" s="332"/>
      <c r="L177" s="81"/>
      <c r="M177" s="335"/>
      <c r="N177" s="335"/>
      <c r="O177" s="336"/>
      <c r="P177" s="262"/>
      <c r="R177" s="190" t="s">
        <v>452</v>
      </c>
    </row>
    <row r="178" spans="1:18" ht="15" customHeight="1" x14ac:dyDescent="0.25">
      <c r="A178" s="221"/>
      <c r="B178" s="286" t="s">
        <v>427</v>
      </c>
      <c r="C178" s="335"/>
      <c r="D178" s="98"/>
      <c r="E178" s="61"/>
      <c r="F178" s="336"/>
      <c r="G178" s="332"/>
      <c r="H178" s="339">
        <v>0.5</v>
      </c>
      <c r="I178" s="339">
        <v>0.5</v>
      </c>
      <c r="J178" s="336"/>
      <c r="K178" s="332"/>
      <c r="L178" s="334" t="str">
        <f t="shared" ref="L178:M180" si="50">IF(AND(ISNUMBER(D178),ISNUMBER(H178)), D178*H178, "")</f>
        <v/>
      </c>
      <c r="M178" s="42" t="str">
        <f t="shared" si="50"/>
        <v/>
      </c>
      <c r="N178" s="335"/>
      <c r="O178" s="13" t="str">
        <f t="shared" ref="O178:O180" si="51">IF(AND(ISNUMBER(L178),ISNUMBER(M178)),SUM(L178:M178),"")</f>
        <v/>
      </c>
      <c r="P178" s="262"/>
      <c r="Q178" s="257">
        <f t="shared" ref="Q178:Q180" si="52">IF(ISNUMBER(O178),1,0)</f>
        <v>0</v>
      </c>
      <c r="R178" s="190" t="s">
        <v>452</v>
      </c>
    </row>
    <row r="179" spans="1:18" ht="15" customHeight="1" x14ac:dyDescent="0.25">
      <c r="A179" s="221"/>
      <c r="B179" s="286" t="s">
        <v>429</v>
      </c>
      <c r="C179" s="335"/>
      <c r="D179" s="98"/>
      <c r="E179" s="61"/>
      <c r="F179" s="336"/>
      <c r="G179" s="332"/>
      <c r="H179" s="339">
        <v>0.5</v>
      </c>
      <c r="I179" s="339">
        <v>0.5</v>
      </c>
      <c r="J179" s="336"/>
      <c r="K179" s="332"/>
      <c r="L179" s="334" t="str">
        <f t="shared" si="50"/>
        <v/>
      </c>
      <c r="M179" s="42" t="str">
        <f t="shared" si="50"/>
        <v/>
      </c>
      <c r="N179" s="335"/>
      <c r="O179" s="13" t="str">
        <f t="shared" si="51"/>
        <v/>
      </c>
      <c r="P179" s="262"/>
      <c r="Q179" s="257">
        <f t="shared" si="52"/>
        <v>0</v>
      </c>
      <c r="R179" s="190" t="s">
        <v>452</v>
      </c>
    </row>
    <row r="180" spans="1:18" ht="15" customHeight="1" x14ac:dyDescent="0.25">
      <c r="A180" s="221"/>
      <c r="B180" s="286" t="s">
        <v>430</v>
      </c>
      <c r="C180" s="335"/>
      <c r="D180" s="98"/>
      <c r="E180" s="61"/>
      <c r="F180" s="336"/>
      <c r="G180" s="332"/>
      <c r="H180" s="339">
        <v>1</v>
      </c>
      <c r="I180" s="339">
        <v>1</v>
      </c>
      <c r="J180" s="336"/>
      <c r="K180" s="332"/>
      <c r="L180" s="334" t="str">
        <f t="shared" si="50"/>
        <v/>
      </c>
      <c r="M180" s="42" t="str">
        <f t="shared" si="50"/>
        <v/>
      </c>
      <c r="N180" s="335"/>
      <c r="O180" s="13" t="str">
        <f t="shared" si="51"/>
        <v/>
      </c>
      <c r="P180" s="262"/>
      <c r="Q180" s="257">
        <f t="shared" si="52"/>
        <v>0</v>
      </c>
      <c r="R180" s="190" t="s">
        <v>452</v>
      </c>
    </row>
    <row r="181" spans="1:18" ht="42.75" x14ac:dyDescent="0.25">
      <c r="A181" s="221"/>
      <c r="B181" s="93" t="s">
        <v>438</v>
      </c>
      <c r="C181" s="337" t="s">
        <v>402</v>
      </c>
      <c r="D181" s="100"/>
      <c r="E181" s="335"/>
      <c r="F181" s="336"/>
      <c r="G181" s="332"/>
      <c r="H181" s="81"/>
      <c r="I181" s="335"/>
      <c r="J181" s="336"/>
      <c r="K181" s="332"/>
      <c r="L181" s="81"/>
      <c r="M181" s="335"/>
      <c r="N181" s="335"/>
      <c r="O181" s="336"/>
      <c r="P181" s="262"/>
      <c r="R181" s="190" t="s">
        <v>453</v>
      </c>
    </row>
    <row r="182" spans="1:18" ht="15" customHeight="1" x14ac:dyDescent="0.25">
      <c r="A182" s="221"/>
      <c r="B182" s="287" t="s">
        <v>240</v>
      </c>
      <c r="C182" s="335"/>
      <c r="D182" s="98"/>
      <c r="E182" s="61"/>
      <c r="F182" s="338"/>
      <c r="G182" s="332"/>
      <c r="H182" s="339">
        <v>0.5</v>
      </c>
      <c r="I182" s="339">
        <v>0.5</v>
      </c>
      <c r="J182" s="83">
        <v>0.85</v>
      </c>
      <c r="K182" s="332"/>
      <c r="L182" s="334" t="str">
        <f>IF(AND(ISNUMBER(D182),ISNUMBER(H182)), D182*H182, "")</f>
        <v/>
      </c>
      <c r="M182" s="42" t="str">
        <f>IF(AND(ISNUMBER(E182),ISNUMBER(I182)), E182*I182, "")</f>
        <v/>
      </c>
      <c r="N182" s="334" t="str">
        <f>IF(AND(ISNUMBER(F182),ISNUMBER(J182)),F182*J182,"")</f>
        <v/>
      </c>
      <c r="O182" s="13" t="str">
        <f>IF(AND(ISNUMBER(L182),ISNUMBER(M182),ISNUMBER(N182)),SUM(L182:N182),"")</f>
        <v/>
      </c>
      <c r="P182" s="262"/>
      <c r="Q182" s="257">
        <f>IF(ISNUMBER(O182),1,0)</f>
        <v>0</v>
      </c>
      <c r="R182" s="15"/>
    </row>
    <row r="183" spans="1:18" ht="15" customHeight="1" x14ac:dyDescent="0.25">
      <c r="A183" s="221"/>
      <c r="B183" s="287" t="s">
        <v>376</v>
      </c>
      <c r="C183" s="335"/>
      <c r="D183" s="100"/>
      <c r="E183" s="335"/>
      <c r="F183" s="336"/>
      <c r="G183" s="332"/>
      <c r="H183" s="81"/>
      <c r="I183" s="335"/>
      <c r="J183" s="336"/>
      <c r="K183" s="332"/>
      <c r="L183" s="81"/>
      <c r="M183" s="335"/>
      <c r="N183" s="335"/>
      <c r="O183" s="336"/>
      <c r="P183" s="262"/>
      <c r="R183" s="190" t="s">
        <v>452</v>
      </c>
    </row>
    <row r="184" spans="1:18" ht="15" customHeight="1" x14ac:dyDescent="0.25">
      <c r="A184" s="221"/>
      <c r="B184" s="286" t="s">
        <v>427</v>
      </c>
      <c r="C184" s="335"/>
      <c r="D184" s="98"/>
      <c r="E184" s="61"/>
      <c r="F184" s="338"/>
      <c r="G184" s="332"/>
      <c r="H184" s="339">
        <v>0.5</v>
      </c>
      <c r="I184" s="339">
        <v>0.5</v>
      </c>
      <c r="J184" s="83">
        <v>0.85</v>
      </c>
      <c r="K184" s="332"/>
      <c r="L184" s="334" t="str">
        <f t="shared" ref="L184:M186" si="53">IF(AND(ISNUMBER(D184),ISNUMBER(H184)), D184*H184, "")</f>
        <v/>
      </c>
      <c r="M184" s="42" t="str">
        <f t="shared" si="53"/>
        <v/>
      </c>
      <c r="N184" s="334" t="str">
        <f>IF(AND(ISNUMBER(F184),ISNUMBER(J184)),F184*J184,"")</f>
        <v/>
      </c>
      <c r="O184" s="13" t="str">
        <f>IF(AND(ISNUMBER(L184),ISNUMBER(M184),ISNUMBER(N184)),SUM(L184:N184),"")</f>
        <v/>
      </c>
      <c r="P184" s="262"/>
      <c r="Q184" s="257">
        <f t="shared" ref="Q184:Q186" si="54">IF(ISNUMBER(O184),1,0)</f>
        <v>0</v>
      </c>
      <c r="R184" s="190" t="s">
        <v>452</v>
      </c>
    </row>
    <row r="185" spans="1:18" ht="15" customHeight="1" x14ac:dyDescent="0.25">
      <c r="A185" s="221"/>
      <c r="B185" s="286" t="s">
        <v>429</v>
      </c>
      <c r="C185" s="335"/>
      <c r="D185" s="98"/>
      <c r="E185" s="61"/>
      <c r="F185" s="338"/>
      <c r="G185" s="332"/>
      <c r="H185" s="339">
        <v>0.5</v>
      </c>
      <c r="I185" s="339">
        <v>0.5</v>
      </c>
      <c r="J185" s="83">
        <v>0.85</v>
      </c>
      <c r="K185" s="332"/>
      <c r="L185" s="334" t="str">
        <f t="shared" si="53"/>
        <v/>
      </c>
      <c r="M185" s="42" t="str">
        <f t="shared" si="53"/>
        <v/>
      </c>
      <c r="N185" s="334" t="str">
        <f>IF(AND(ISNUMBER(F185),ISNUMBER(J185)),F185*J185,"")</f>
        <v/>
      </c>
      <c r="O185" s="13" t="str">
        <f>IF(AND(ISNUMBER(L185),ISNUMBER(M185),ISNUMBER(N185)),SUM(L185:N185),"")</f>
        <v/>
      </c>
      <c r="P185" s="262"/>
      <c r="Q185" s="257">
        <f t="shared" si="54"/>
        <v>0</v>
      </c>
      <c r="R185" s="190" t="s">
        <v>452</v>
      </c>
    </row>
    <row r="186" spans="1:18" ht="15" customHeight="1" x14ac:dyDescent="0.25">
      <c r="A186" s="221"/>
      <c r="B186" s="286" t="s">
        <v>430</v>
      </c>
      <c r="C186" s="335"/>
      <c r="D186" s="98"/>
      <c r="E186" s="61"/>
      <c r="F186" s="338"/>
      <c r="G186" s="332"/>
      <c r="H186" s="339">
        <v>1</v>
      </c>
      <c r="I186" s="339">
        <v>1</v>
      </c>
      <c r="J186" s="83">
        <v>1</v>
      </c>
      <c r="K186" s="332"/>
      <c r="L186" s="334" t="str">
        <f t="shared" si="53"/>
        <v/>
      </c>
      <c r="M186" s="42" t="str">
        <f t="shared" si="53"/>
        <v/>
      </c>
      <c r="N186" s="334" t="str">
        <f>IF(AND(ISNUMBER(F186),ISNUMBER(J186)),F186*J186,"")</f>
        <v/>
      </c>
      <c r="O186" s="13" t="str">
        <f>IF(AND(ISNUMBER(L186),ISNUMBER(M186),ISNUMBER(N186)),SUM(L186:N186),"")</f>
        <v/>
      </c>
      <c r="P186" s="262"/>
      <c r="Q186" s="257">
        <f t="shared" si="54"/>
        <v>0</v>
      </c>
      <c r="R186" s="190" t="s">
        <v>452</v>
      </c>
    </row>
    <row r="187" spans="1:18" ht="15" customHeight="1" x14ac:dyDescent="0.25">
      <c r="A187" s="221"/>
      <c r="B187" s="93" t="s">
        <v>439</v>
      </c>
      <c r="C187" s="337" t="s">
        <v>403</v>
      </c>
      <c r="D187" s="100"/>
      <c r="E187" s="335"/>
      <c r="F187" s="336"/>
      <c r="G187" s="332"/>
      <c r="H187" s="81"/>
      <c r="I187" s="335"/>
      <c r="J187" s="336"/>
      <c r="K187" s="332"/>
      <c r="L187" s="81"/>
      <c r="M187" s="335"/>
      <c r="N187" s="335"/>
      <c r="O187" s="336"/>
      <c r="P187" s="262"/>
      <c r="R187" s="190" t="s">
        <v>453</v>
      </c>
    </row>
    <row r="188" spans="1:18" ht="15" customHeight="1" x14ac:dyDescent="0.25">
      <c r="A188" s="221"/>
      <c r="B188" s="287" t="s">
        <v>240</v>
      </c>
      <c r="C188" s="335"/>
      <c r="D188" s="100"/>
      <c r="E188" s="335"/>
      <c r="F188" s="338"/>
      <c r="G188" s="332"/>
      <c r="H188" s="81"/>
      <c r="I188" s="335"/>
      <c r="J188" s="83">
        <v>0.85</v>
      </c>
      <c r="K188" s="332"/>
      <c r="L188" s="81"/>
      <c r="M188" s="335"/>
      <c r="N188" s="334" t="str">
        <f>IF(AND(ISNUMBER(F188),ISNUMBER(J188)),F188*J188,"")</f>
        <v/>
      </c>
      <c r="O188" s="13" t="str">
        <f>IF(ISNUMBER(N188),N188,"")</f>
        <v/>
      </c>
      <c r="P188" s="262"/>
      <c r="Q188" s="257">
        <f>IF(ISNUMBER(O188),1,0)</f>
        <v>0</v>
      </c>
      <c r="R188" s="15"/>
    </row>
    <row r="189" spans="1:18" ht="15" customHeight="1" x14ac:dyDescent="0.25">
      <c r="A189" s="221"/>
      <c r="B189" s="287" t="s">
        <v>376</v>
      </c>
      <c r="C189" s="335"/>
      <c r="D189" s="100"/>
      <c r="E189" s="335"/>
      <c r="F189" s="336"/>
      <c r="G189" s="332"/>
      <c r="H189" s="81"/>
      <c r="I189" s="335"/>
      <c r="J189" s="336"/>
      <c r="K189" s="332"/>
      <c r="L189" s="81"/>
      <c r="M189" s="335"/>
      <c r="N189" s="335"/>
      <c r="O189" s="336"/>
      <c r="P189" s="262"/>
      <c r="R189" s="190" t="s">
        <v>452</v>
      </c>
    </row>
    <row r="190" spans="1:18" ht="15" customHeight="1" x14ac:dyDescent="0.25">
      <c r="A190" s="221"/>
      <c r="B190" s="286" t="s">
        <v>427</v>
      </c>
      <c r="C190" s="335"/>
      <c r="D190" s="100"/>
      <c r="E190" s="335"/>
      <c r="F190" s="338"/>
      <c r="G190" s="332"/>
      <c r="H190" s="81"/>
      <c r="I190" s="335"/>
      <c r="J190" s="83">
        <v>0.85</v>
      </c>
      <c r="K190" s="332"/>
      <c r="L190" s="81"/>
      <c r="M190" s="335"/>
      <c r="N190" s="334" t="str">
        <f>IF(AND(ISNUMBER(F190),ISNUMBER(J190)),F190*J190,"")</f>
        <v/>
      </c>
      <c r="O190" s="13" t="str">
        <f t="shared" ref="O190:O192" si="55">IF(ISNUMBER(N190),N190,"")</f>
        <v/>
      </c>
      <c r="P190" s="262"/>
      <c r="Q190" s="257">
        <f t="shared" ref="Q190:Q192" si="56">IF(ISNUMBER(O190),1,0)</f>
        <v>0</v>
      </c>
      <c r="R190" s="190" t="s">
        <v>452</v>
      </c>
    </row>
    <row r="191" spans="1:18" ht="15" customHeight="1" x14ac:dyDescent="0.25">
      <c r="A191" s="221"/>
      <c r="B191" s="286" t="s">
        <v>429</v>
      </c>
      <c r="C191" s="335"/>
      <c r="D191" s="100"/>
      <c r="E191" s="335"/>
      <c r="F191" s="338"/>
      <c r="G191" s="332"/>
      <c r="H191" s="81"/>
      <c r="I191" s="335"/>
      <c r="J191" s="83">
        <v>0.85</v>
      </c>
      <c r="K191" s="332"/>
      <c r="L191" s="81"/>
      <c r="M191" s="335"/>
      <c r="N191" s="334" t="str">
        <f>IF(AND(ISNUMBER(F191),ISNUMBER(J191)),F191*J191,"")</f>
        <v/>
      </c>
      <c r="O191" s="13" t="str">
        <f t="shared" si="55"/>
        <v/>
      </c>
      <c r="P191" s="262"/>
      <c r="Q191" s="257">
        <f t="shared" si="56"/>
        <v>0</v>
      </c>
      <c r="R191" s="190" t="s">
        <v>452</v>
      </c>
    </row>
    <row r="192" spans="1:18" ht="15" customHeight="1" x14ac:dyDescent="0.25">
      <c r="A192" s="221"/>
      <c r="B192" s="286" t="s">
        <v>430</v>
      </c>
      <c r="C192" s="335"/>
      <c r="D192" s="100"/>
      <c r="E192" s="335"/>
      <c r="F192" s="338"/>
      <c r="G192" s="332"/>
      <c r="H192" s="81"/>
      <c r="I192" s="335"/>
      <c r="J192" s="83">
        <v>1</v>
      </c>
      <c r="K192" s="332"/>
      <c r="L192" s="81"/>
      <c r="M192" s="335"/>
      <c r="N192" s="334" t="str">
        <f>IF(AND(ISNUMBER(F192),ISNUMBER(J192)),F192*J192,"")</f>
        <v/>
      </c>
      <c r="O192" s="13" t="str">
        <f t="shared" si="55"/>
        <v/>
      </c>
      <c r="P192" s="262"/>
      <c r="Q192" s="257">
        <f t="shared" si="56"/>
        <v>0</v>
      </c>
      <c r="R192" s="190" t="s">
        <v>452</v>
      </c>
    </row>
    <row r="193" spans="1:18" ht="30" customHeight="1" x14ac:dyDescent="0.25">
      <c r="A193" s="221"/>
      <c r="B193" s="93" t="s">
        <v>440</v>
      </c>
      <c r="C193" s="337" t="s">
        <v>404</v>
      </c>
      <c r="D193" s="100"/>
      <c r="E193" s="335"/>
      <c r="F193" s="336"/>
      <c r="G193" s="332"/>
      <c r="H193" s="81"/>
      <c r="I193" s="335"/>
      <c r="J193" s="336"/>
      <c r="K193" s="332"/>
      <c r="L193" s="81"/>
      <c r="M193" s="335"/>
      <c r="N193" s="335"/>
      <c r="O193" s="336"/>
      <c r="P193" s="262"/>
      <c r="R193" s="190" t="s">
        <v>453</v>
      </c>
    </row>
    <row r="194" spans="1:18" ht="15" customHeight="1" x14ac:dyDescent="0.25">
      <c r="A194" s="221"/>
      <c r="B194" s="287" t="s">
        <v>240</v>
      </c>
      <c r="C194" s="335"/>
      <c r="D194" s="98"/>
      <c r="E194" s="61"/>
      <c r="F194" s="338"/>
      <c r="G194" s="332"/>
      <c r="H194" s="339">
        <v>0.5</v>
      </c>
      <c r="I194" s="339">
        <v>0.5</v>
      </c>
      <c r="J194" s="83">
        <v>0.85</v>
      </c>
      <c r="K194" s="332"/>
      <c r="L194" s="334" t="str">
        <f>IF(AND(ISNUMBER(D194),ISNUMBER(H194)), D194*H194, "")</f>
        <v/>
      </c>
      <c r="M194" s="42" t="str">
        <f>IF(AND(ISNUMBER(E194),ISNUMBER(I194)), E194*I194, "")</f>
        <v/>
      </c>
      <c r="N194" s="334" t="str">
        <f>IF(AND(ISNUMBER(F194),ISNUMBER(J194)),F194*J194,"")</f>
        <v/>
      </c>
      <c r="O194" s="13" t="str">
        <f>IF(AND(ISNUMBER(L194),ISNUMBER(M194),ISNUMBER(N194)),SUM(L194:N194),"")</f>
        <v/>
      </c>
      <c r="P194" s="262"/>
      <c r="Q194" s="257">
        <f>IF(ISNUMBER(O194),1,0)</f>
        <v>0</v>
      </c>
      <c r="R194" s="15"/>
    </row>
    <row r="195" spans="1:18" ht="15" customHeight="1" x14ac:dyDescent="0.25">
      <c r="A195" s="221"/>
      <c r="B195" s="287" t="s">
        <v>376</v>
      </c>
      <c r="C195" s="335"/>
      <c r="D195" s="100"/>
      <c r="E195" s="335"/>
      <c r="F195" s="336"/>
      <c r="G195" s="332"/>
      <c r="H195" s="81"/>
      <c r="I195" s="335"/>
      <c r="J195" s="336"/>
      <c r="K195" s="332"/>
      <c r="L195" s="81"/>
      <c r="M195" s="335"/>
      <c r="N195" s="335"/>
      <c r="O195" s="336"/>
      <c r="P195" s="262"/>
      <c r="R195" s="190" t="s">
        <v>452</v>
      </c>
    </row>
    <row r="196" spans="1:18" ht="15" customHeight="1" x14ac:dyDescent="0.25">
      <c r="A196" s="221"/>
      <c r="B196" s="286" t="s">
        <v>427</v>
      </c>
      <c r="C196" s="335"/>
      <c r="D196" s="98"/>
      <c r="E196" s="61"/>
      <c r="F196" s="338"/>
      <c r="G196" s="332"/>
      <c r="H196" s="339">
        <v>0.5</v>
      </c>
      <c r="I196" s="339">
        <v>0.5</v>
      </c>
      <c r="J196" s="83">
        <v>0.85</v>
      </c>
      <c r="K196" s="332"/>
      <c r="L196" s="334" t="str">
        <f t="shared" ref="L196:M198" si="57">IF(AND(ISNUMBER(D196),ISNUMBER(H196)), D196*H196, "")</f>
        <v/>
      </c>
      <c r="M196" s="42" t="str">
        <f t="shared" si="57"/>
        <v/>
      </c>
      <c r="N196" s="334" t="str">
        <f>IF(AND(ISNUMBER(F196),ISNUMBER(J196)),F196*J196,"")</f>
        <v/>
      </c>
      <c r="O196" s="13" t="str">
        <f>IF(AND(ISNUMBER(L196),ISNUMBER(M196),ISNUMBER(N196)),SUM(L196:N196),"")</f>
        <v/>
      </c>
      <c r="P196" s="262"/>
      <c r="Q196" s="257">
        <f t="shared" ref="Q196:Q198" si="58">IF(ISNUMBER(O196),1,0)</f>
        <v>0</v>
      </c>
      <c r="R196" s="190" t="s">
        <v>452</v>
      </c>
    </row>
    <row r="197" spans="1:18" ht="15" customHeight="1" x14ac:dyDescent="0.25">
      <c r="A197" s="221"/>
      <c r="B197" s="286" t="s">
        <v>429</v>
      </c>
      <c r="C197" s="335"/>
      <c r="D197" s="98"/>
      <c r="E197" s="61"/>
      <c r="F197" s="338"/>
      <c r="G197" s="332"/>
      <c r="H197" s="339">
        <v>0.5</v>
      </c>
      <c r="I197" s="339">
        <v>0.5</v>
      </c>
      <c r="J197" s="83">
        <v>0.85</v>
      </c>
      <c r="K197" s="332"/>
      <c r="L197" s="334" t="str">
        <f t="shared" si="57"/>
        <v/>
      </c>
      <c r="M197" s="42" t="str">
        <f t="shared" si="57"/>
        <v/>
      </c>
      <c r="N197" s="334" t="str">
        <f>IF(AND(ISNUMBER(F197),ISNUMBER(J197)),F197*J197,"")</f>
        <v/>
      </c>
      <c r="O197" s="13" t="str">
        <f>IF(AND(ISNUMBER(L197),ISNUMBER(M197),ISNUMBER(N197)),SUM(L197:N197),"")</f>
        <v/>
      </c>
      <c r="P197" s="262"/>
      <c r="Q197" s="257">
        <f t="shared" si="58"/>
        <v>0</v>
      </c>
      <c r="R197" s="190" t="s">
        <v>452</v>
      </c>
    </row>
    <row r="198" spans="1:18" ht="15" customHeight="1" x14ac:dyDescent="0.25">
      <c r="A198" s="221"/>
      <c r="B198" s="286" t="s">
        <v>430</v>
      </c>
      <c r="C198" s="335"/>
      <c r="D198" s="98"/>
      <c r="E198" s="61"/>
      <c r="F198" s="338"/>
      <c r="G198" s="332"/>
      <c r="H198" s="339">
        <v>1</v>
      </c>
      <c r="I198" s="339">
        <v>1</v>
      </c>
      <c r="J198" s="83">
        <v>1</v>
      </c>
      <c r="K198" s="332"/>
      <c r="L198" s="334" t="str">
        <f t="shared" si="57"/>
        <v/>
      </c>
      <c r="M198" s="42" t="str">
        <f t="shared" si="57"/>
        <v/>
      </c>
      <c r="N198" s="334" t="str">
        <f>IF(AND(ISNUMBER(F198),ISNUMBER(J198)),F198*J198,"")</f>
        <v/>
      </c>
      <c r="O198" s="13" t="str">
        <f>IF(AND(ISNUMBER(L198),ISNUMBER(M198),ISNUMBER(N198)),SUM(L198:N198),"")</f>
        <v/>
      </c>
      <c r="P198" s="262"/>
      <c r="Q198" s="257">
        <f t="shared" si="58"/>
        <v>0</v>
      </c>
      <c r="R198" s="190" t="s">
        <v>452</v>
      </c>
    </row>
    <row r="199" spans="1:18" ht="15" customHeight="1" x14ac:dyDescent="0.25">
      <c r="A199" s="221"/>
      <c r="B199" s="93" t="s">
        <v>474</v>
      </c>
      <c r="C199" s="337" t="s">
        <v>405</v>
      </c>
      <c r="D199" s="100"/>
      <c r="E199" s="335"/>
      <c r="F199" s="336"/>
      <c r="G199" s="332"/>
      <c r="H199" s="81"/>
      <c r="I199" s="335"/>
      <c r="J199" s="336"/>
      <c r="K199" s="332"/>
      <c r="L199" s="81"/>
      <c r="M199" s="335"/>
      <c r="N199" s="335"/>
      <c r="O199" s="336"/>
      <c r="P199" s="262"/>
      <c r="R199" s="204" t="s">
        <v>453</v>
      </c>
    </row>
    <row r="200" spans="1:18" ht="15" customHeight="1" x14ac:dyDescent="0.25">
      <c r="A200" s="221"/>
      <c r="B200" s="287" t="s">
        <v>240</v>
      </c>
      <c r="C200" s="335"/>
      <c r="D200" s="100"/>
      <c r="E200" s="335"/>
      <c r="F200" s="338"/>
      <c r="G200" s="332"/>
      <c r="H200" s="81"/>
      <c r="I200" s="335"/>
      <c r="J200" s="83">
        <v>0.85</v>
      </c>
      <c r="K200" s="332"/>
      <c r="L200" s="81"/>
      <c r="M200" s="81"/>
      <c r="N200" s="334" t="str">
        <f>IF(AND(ISNUMBER(F200),ISNUMBER(J200)),F200*J200,"")</f>
        <v/>
      </c>
      <c r="O200" s="13" t="str">
        <f>IF(ISNUMBER(N200),N200,"")</f>
        <v/>
      </c>
      <c r="P200" s="262"/>
      <c r="Q200" s="257">
        <f>IF(ISNUMBER(O200),1,0)</f>
        <v>0</v>
      </c>
      <c r="R200" s="15"/>
    </row>
    <row r="201" spans="1:18" ht="15" customHeight="1" x14ac:dyDescent="0.25">
      <c r="A201" s="221"/>
      <c r="B201" s="287" t="s">
        <v>376</v>
      </c>
      <c r="C201" s="335"/>
      <c r="D201" s="100"/>
      <c r="E201" s="335"/>
      <c r="F201" s="336"/>
      <c r="G201" s="332"/>
      <c r="H201" s="81"/>
      <c r="I201" s="335"/>
      <c r="J201" s="336"/>
      <c r="K201" s="332"/>
      <c r="L201" s="81"/>
      <c r="M201" s="81"/>
      <c r="N201" s="335"/>
      <c r="O201" s="336"/>
      <c r="P201" s="262"/>
      <c r="R201" s="190" t="s">
        <v>452</v>
      </c>
    </row>
    <row r="202" spans="1:18" ht="15" customHeight="1" x14ac:dyDescent="0.25">
      <c r="A202" s="221"/>
      <c r="B202" s="286" t="s">
        <v>427</v>
      </c>
      <c r="C202" s="335"/>
      <c r="D202" s="100"/>
      <c r="E202" s="335"/>
      <c r="F202" s="338"/>
      <c r="G202" s="332"/>
      <c r="H202" s="81"/>
      <c r="I202" s="335"/>
      <c r="J202" s="83">
        <v>0.85</v>
      </c>
      <c r="K202" s="332"/>
      <c r="L202" s="81"/>
      <c r="M202" s="81"/>
      <c r="N202" s="334" t="str">
        <f>IF(AND(ISNUMBER(F202),ISNUMBER(J202)),F202*J202,"")</f>
        <v/>
      </c>
      <c r="O202" s="13" t="str">
        <f t="shared" ref="O202:O204" si="59">IF(ISNUMBER(N202),N202,"")</f>
        <v/>
      </c>
      <c r="P202" s="262"/>
      <c r="Q202" s="257">
        <f t="shared" ref="Q202:Q204" si="60">IF(ISNUMBER(O202),1,0)</f>
        <v>0</v>
      </c>
      <c r="R202" s="190" t="s">
        <v>452</v>
      </c>
    </row>
    <row r="203" spans="1:18" ht="15" customHeight="1" x14ac:dyDescent="0.25">
      <c r="A203" s="221"/>
      <c r="B203" s="286" t="s">
        <v>429</v>
      </c>
      <c r="C203" s="335"/>
      <c r="D203" s="100"/>
      <c r="E203" s="335"/>
      <c r="F203" s="338"/>
      <c r="G203" s="332"/>
      <c r="H203" s="81"/>
      <c r="I203" s="335"/>
      <c r="J203" s="83">
        <v>0.85</v>
      </c>
      <c r="K203" s="332"/>
      <c r="L203" s="81"/>
      <c r="M203" s="81"/>
      <c r="N203" s="334" t="str">
        <f>IF(AND(ISNUMBER(F203),ISNUMBER(J203)),F203*J203,"")</f>
        <v/>
      </c>
      <c r="O203" s="13" t="str">
        <f t="shared" si="59"/>
        <v/>
      </c>
      <c r="P203" s="262"/>
      <c r="Q203" s="257">
        <f t="shared" si="60"/>
        <v>0</v>
      </c>
      <c r="R203" s="190" t="s">
        <v>452</v>
      </c>
    </row>
    <row r="204" spans="1:18" ht="15" customHeight="1" x14ac:dyDescent="0.25">
      <c r="A204" s="221"/>
      <c r="B204" s="286" t="s">
        <v>430</v>
      </c>
      <c r="C204" s="335"/>
      <c r="D204" s="100"/>
      <c r="E204" s="335"/>
      <c r="F204" s="338"/>
      <c r="G204" s="332"/>
      <c r="H204" s="81"/>
      <c r="I204" s="335"/>
      <c r="J204" s="83">
        <v>1</v>
      </c>
      <c r="K204" s="332"/>
      <c r="L204" s="81"/>
      <c r="M204" s="81"/>
      <c r="N204" s="334" t="str">
        <f>IF(AND(ISNUMBER(F204),ISNUMBER(J204)),F204*J204,"")</f>
        <v/>
      </c>
      <c r="O204" s="13" t="str">
        <f t="shared" si="59"/>
        <v/>
      </c>
      <c r="P204" s="262"/>
      <c r="Q204" s="257">
        <f t="shared" si="60"/>
        <v>0</v>
      </c>
      <c r="R204" s="190" t="s">
        <v>452</v>
      </c>
    </row>
    <row r="205" spans="1:18" ht="30" customHeight="1" x14ac:dyDescent="0.25">
      <c r="A205" s="221"/>
      <c r="B205" s="353" t="s">
        <v>515</v>
      </c>
      <c r="C205" s="337" t="s">
        <v>392</v>
      </c>
      <c r="D205" s="100"/>
      <c r="E205" s="335"/>
      <c r="F205" s="336"/>
      <c r="G205" s="332"/>
      <c r="H205" s="81"/>
      <c r="I205" s="335"/>
      <c r="J205" s="336"/>
      <c r="K205" s="332"/>
      <c r="L205" s="81"/>
      <c r="M205" s="335"/>
      <c r="N205" s="335"/>
      <c r="O205" s="336"/>
      <c r="P205" s="262"/>
      <c r="R205" s="204" t="s">
        <v>412</v>
      </c>
    </row>
    <row r="206" spans="1:18" ht="15" customHeight="1" x14ac:dyDescent="0.25">
      <c r="A206" s="221"/>
      <c r="B206" s="287" t="s">
        <v>240</v>
      </c>
      <c r="C206" s="335"/>
      <c r="D206" s="98"/>
      <c r="E206" s="61"/>
      <c r="F206" s="336"/>
      <c r="G206" s="332"/>
      <c r="H206" s="108">
        <v>0.5</v>
      </c>
      <c r="I206" s="83">
        <v>0.5</v>
      </c>
      <c r="J206" s="187"/>
      <c r="K206" s="332"/>
      <c r="L206" s="334" t="str">
        <f>IF(AND(ISNUMBER(D206),ISNUMBER(H206)), D206*H206, "")</f>
        <v/>
      </c>
      <c r="M206" s="42" t="str">
        <f>IF(AND(ISNUMBER(E206),ISNUMBER(I206)), E206*I206, "")</f>
        <v/>
      </c>
      <c r="N206" s="335"/>
      <c r="O206" s="13" t="str">
        <f t="shared" ref="O206" si="61">IF(AND(ISNUMBER(L206),ISNUMBER(M206)),SUM(L206:M206),"")</f>
        <v/>
      </c>
      <c r="P206" s="262"/>
      <c r="Q206" s="257">
        <f>IF(ISNUMBER(O206),1,0)</f>
        <v>0</v>
      </c>
      <c r="R206" s="190" t="s">
        <v>412</v>
      </c>
    </row>
    <row r="207" spans="1:18" ht="15" customHeight="1" x14ac:dyDescent="0.25">
      <c r="A207" s="221"/>
      <c r="B207" s="287" t="s">
        <v>428</v>
      </c>
      <c r="C207" s="335"/>
      <c r="D207" s="100"/>
      <c r="E207" s="335"/>
      <c r="F207" s="336"/>
      <c r="G207" s="332"/>
      <c r="H207" s="81"/>
      <c r="I207" s="335"/>
      <c r="J207" s="187"/>
      <c r="K207" s="332"/>
      <c r="L207" s="81"/>
      <c r="M207" s="81"/>
      <c r="N207" s="335"/>
      <c r="O207" s="336"/>
      <c r="P207" s="262"/>
      <c r="R207" s="190" t="s">
        <v>412</v>
      </c>
    </row>
    <row r="208" spans="1:18" ht="15" customHeight="1" x14ac:dyDescent="0.25">
      <c r="A208" s="221"/>
      <c r="B208" s="286" t="s">
        <v>427</v>
      </c>
      <c r="C208" s="335"/>
      <c r="D208" s="98"/>
      <c r="E208" s="61"/>
      <c r="F208" s="336"/>
      <c r="G208" s="332"/>
      <c r="H208" s="108">
        <v>0.5</v>
      </c>
      <c r="I208" s="83">
        <v>0.5</v>
      </c>
      <c r="J208" s="187"/>
      <c r="K208" s="332"/>
      <c r="L208" s="334" t="str">
        <f t="shared" ref="L208:M211" si="62">IF(AND(ISNUMBER(D208),ISNUMBER(H208)), D208*H208, "")</f>
        <v/>
      </c>
      <c r="M208" s="42" t="str">
        <f t="shared" si="62"/>
        <v/>
      </c>
      <c r="N208" s="335"/>
      <c r="O208" s="13" t="str">
        <f t="shared" ref="O208:O210" si="63">IF(AND(ISNUMBER(L208),ISNUMBER(M208)),SUM(L208:M208),"")</f>
        <v/>
      </c>
      <c r="P208" s="262"/>
      <c r="Q208" s="257">
        <f t="shared" ref="Q208:Q210" si="64">IF(ISNUMBER(O208),1,0)</f>
        <v>0</v>
      </c>
      <c r="R208" s="190" t="s">
        <v>412</v>
      </c>
    </row>
    <row r="209" spans="1:18" ht="15" customHeight="1" x14ac:dyDescent="0.25">
      <c r="A209" s="221"/>
      <c r="B209" s="286" t="s">
        <v>429</v>
      </c>
      <c r="C209" s="335"/>
      <c r="D209" s="98"/>
      <c r="E209" s="61"/>
      <c r="F209" s="336"/>
      <c r="G209" s="332"/>
      <c r="H209" s="108">
        <v>0.5</v>
      </c>
      <c r="I209" s="83">
        <v>0.5</v>
      </c>
      <c r="J209" s="187"/>
      <c r="K209" s="332"/>
      <c r="L209" s="334" t="str">
        <f t="shared" si="62"/>
        <v/>
      </c>
      <c r="M209" s="42" t="str">
        <f t="shared" si="62"/>
        <v/>
      </c>
      <c r="N209" s="335"/>
      <c r="O209" s="13" t="str">
        <f t="shared" si="63"/>
        <v/>
      </c>
      <c r="P209" s="262"/>
      <c r="Q209" s="257">
        <f t="shared" si="64"/>
        <v>0</v>
      </c>
      <c r="R209" s="190" t="s">
        <v>412</v>
      </c>
    </row>
    <row r="210" spans="1:18" ht="15" customHeight="1" x14ac:dyDescent="0.25">
      <c r="A210" s="221"/>
      <c r="B210" s="286" t="s">
        <v>430</v>
      </c>
      <c r="C210" s="335"/>
      <c r="D210" s="98"/>
      <c r="E210" s="61"/>
      <c r="F210" s="336"/>
      <c r="G210" s="332"/>
      <c r="H210" s="108">
        <v>1</v>
      </c>
      <c r="I210" s="83">
        <v>1</v>
      </c>
      <c r="J210" s="187"/>
      <c r="K210" s="332"/>
      <c r="L210" s="334" t="str">
        <f t="shared" si="62"/>
        <v/>
      </c>
      <c r="M210" s="42" t="str">
        <f t="shared" si="62"/>
        <v/>
      </c>
      <c r="N210" s="335"/>
      <c r="O210" s="13" t="str">
        <f t="shared" si="63"/>
        <v/>
      </c>
      <c r="P210" s="262"/>
      <c r="Q210" s="257">
        <f t="shared" si="64"/>
        <v>0</v>
      </c>
      <c r="R210" s="190" t="s">
        <v>412</v>
      </c>
    </row>
    <row r="211" spans="1:18" ht="15" customHeight="1" x14ac:dyDescent="0.25">
      <c r="A211" s="221"/>
      <c r="B211" s="182" t="s">
        <v>270</v>
      </c>
      <c r="C211" s="337" t="s">
        <v>406</v>
      </c>
      <c r="D211" s="98"/>
      <c r="E211" s="338"/>
      <c r="F211" s="338"/>
      <c r="G211" s="332"/>
      <c r="H211" s="102">
        <v>1</v>
      </c>
      <c r="I211" s="103">
        <v>1</v>
      </c>
      <c r="J211" s="101">
        <v>1</v>
      </c>
      <c r="K211" s="332"/>
      <c r="L211" s="334" t="str">
        <f t="shared" si="62"/>
        <v/>
      </c>
      <c r="M211" s="42" t="str">
        <f t="shared" si="62"/>
        <v/>
      </c>
      <c r="N211" s="334" t="str">
        <f t="shared" ref="N211:N251" si="65">IF(AND(ISNUMBER(F211),ISNUMBER(J211)),F211*J211,"")</f>
        <v/>
      </c>
      <c r="O211" s="13" t="str">
        <f>IF(AND(ISNUMBER(L211),ISNUMBER(M211),ISNUMBER(N211)),SUM(L211:N211),"")</f>
        <v/>
      </c>
      <c r="P211" s="262"/>
      <c r="Q211" s="257">
        <f>IF(ISNUMBER(O211),1,0)</f>
        <v>0</v>
      </c>
      <c r="R211" s="190" t="s">
        <v>412</v>
      </c>
    </row>
    <row r="212" spans="1:18" ht="15" customHeight="1" x14ac:dyDescent="0.25">
      <c r="A212" s="221"/>
      <c r="B212" s="182" t="s">
        <v>120</v>
      </c>
      <c r="C212" s="335"/>
      <c r="D212" s="335"/>
      <c r="E212" s="335"/>
      <c r="F212" s="336"/>
      <c r="G212" s="332"/>
      <c r="H212" s="100"/>
      <c r="I212" s="100"/>
      <c r="J212" s="100"/>
      <c r="K212" s="332"/>
      <c r="L212" s="81"/>
      <c r="M212" s="81"/>
      <c r="N212" s="81"/>
      <c r="O212" s="187"/>
      <c r="P212" s="262"/>
      <c r="R212" s="190" t="s">
        <v>412</v>
      </c>
    </row>
    <row r="213" spans="1:18" ht="15" customHeight="1" x14ac:dyDescent="0.25">
      <c r="A213" s="221"/>
      <c r="B213" s="327" t="s">
        <v>516</v>
      </c>
      <c r="C213" s="335"/>
      <c r="D213" s="335"/>
      <c r="E213" s="335"/>
      <c r="F213" s="338"/>
      <c r="G213" s="332"/>
      <c r="H213" s="100"/>
      <c r="I213" s="100"/>
      <c r="J213" s="100"/>
      <c r="K213" s="332"/>
      <c r="L213" s="81"/>
      <c r="M213" s="81"/>
      <c r="N213" s="81"/>
      <c r="O213" s="187"/>
      <c r="P213" s="262"/>
      <c r="R213" s="190" t="s">
        <v>412</v>
      </c>
    </row>
    <row r="214" spans="1:18" ht="30" customHeight="1" x14ac:dyDescent="0.25">
      <c r="A214" s="221"/>
      <c r="B214" s="286" t="s">
        <v>475</v>
      </c>
      <c r="C214" s="335"/>
      <c r="D214" s="335"/>
      <c r="E214" s="335"/>
      <c r="F214" s="336"/>
      <c r="G214" s="332"/>
      <c r="H214" s="100"/>
      <c r="I214" s="100"/>
      <c r="J214" s="100"/>
      <c r="K214" s="332"/>
      <c r="L214" s="81"/>
      <c r="M214" s="81"/>
      <c r="N214" s="81"/>
      <c r="O214" s="187"/>
      <c r="P214" s="262"/>
      <c r="R214" s="190" t="s">
        <v>412</v>
      </c>
    </row>
    <row r="215" spans="1:18" ht="15" customHeight="1" x14ac:dyDescent="0.25">
      <c r="A215" s="2834"/>
      <c r="B215" s="291" t="s">
        <v>361</v>
      </c>
      <c r="C215" s="335"/>
      <c r="D215" s="335"/>
      <c r="E215" s="335"/>
      <c r="F215" s="338"/>
      <c r="G215" s="196"/>
      <c r="H215" s="100"/>
      <c r="I215" s="100"/>
      <c r="J215" s="100"/>
      <c r="K215" s="196"/>
      <c r="L215" s="81"/>
      <c r="M215" s="81"/>
      <c r="N215" s="81"/>
      <c r="O215" s="187"/>
      <c r="P215" s="398"/>
      <c r="R215" s="184" t="s">
        <v>412</v>
      </c>
    </row>
    <row r="216" spans="1:18" ht="15" customHeight="1" x14ac:dyDescent="0.25">
      <c r="A216" s="2834"/>
      <c r="B216" s="291" t="s">
        <v>363</v>
      </c>
      <c r="C216" s="335"/>
      <c r="D216" s="335"/>
      <c r="E216" s="335"/>
      <c r="F216" s="338"/>
      <c r="G216" s="196"/>
      <c r="H216" s="100"/>
      <c r="I216" s="100"/>
      <c r="J216" s="100"/>
      <c r="K216" s="196"/>
      <c r="L216" s="81"/>
      <c r="M216" s="81"/>
      <c r="N216" s="81"/>
      <c r="O216" s="187"/>
      <c r="P216" s="398"/>
      <c r="R216" s="184" t="s">
        <v>412</v>
      </c>
    </row>
    <row r="217" spans="1:18" ht="15" customHeight="1" x14ac:dyDescent="0.25">
      <c r="A217" s="221"/>
      <c r="B217" s="99" t="str">
        <f>CONCATENATE("Check: Row ", ROW(B213)," ≥ sum of rows ", ROW(B215), " to ", ROW(B216))</f>
        <v>Check: Row 213 ≥ sum of rows 215 to 216</v>
      </c>
      <c r="C217" s="335"/>
      <c r="D217" s="335"/>
      <c r="E217" s="335"/>
      <c r="F217" s="1559" t="str">
        <f>IF(AND(ISNUMBER(F213), ISNUMBER(F215), ISNUMBER(F216)), IF(F213&gt;=SUM(F215:F216), "Pass", "Fail"), "")</f>
        <v/>
      </c>
      <c r="G217" s="332"/>
      <c r="H217" s="100"/>
      <c r="I217" s="100"/>
      <c r="J217" s="100"/>
      <c r="K217" s="332"/>
      <c r="L217" s="81"/>
      <c r="M217" s="81"/>
      <c r="N217" s="81"/>
      <c r="O217" s="187"/>
      <c r="P217" s="262"/>
      <c r="R217" s="190" t="s">
        <v>412</v>
      </c>
    </row>
    <row r="218" spans="1:18" ht="15" customHeight="1" x14ac:dyDescent="0.25">
      <c r="A218" s="221"/>
      <c r="B218" s="287" t="s">
        <v>384</v>
      </c>
      <c r="C218" s="335"/>
      <c r="D218" s="335"/>
      <c r="E218" s="335"/>
      <c r="F218" s="336"/>
      <c r="G218" s="332"/>
      <c r="H218" s="100"/>
      <c r="I218" s="100"/>
      <c r="J218" s="100"/>
      <c r="K218" s="332"/>
      <c r="L218" s="81"/>
      <c r="M218" s="81"/>
      <c r="N218" s="81"/>
      <c r="O218" s="187"/>
      <c r="P218" s="262"/>
      <c r="R218" s="190" t="s">
        <v>412</v>
      </c>
    </row>
    <row r="219" spans="1:18" ht="30" customHeight="1" x14ac:dyDescent="0.25">
      <c r="A219" s="221"/>
      <c r="B219" s="286" t="s">
        <v>476</v>
      </c>
      <c r="C219" s="335"/>
      <c r="D219" s="335"/>
      <c r="E219" s="335"/>
      <c r="F219" s="338"/>
      <c r="G219" s="332"/>
      <c r="H219" s="100"/>
      <c r="I219" s="100"/>
      <c r="J219" s="100"/>
      <c r="K219" s="332"/>
      <c r="L219" s="81"/>
      <c r="M219" s="81"/>
      <c r="N219" s="81"/>
      <c r="O219" s="187"/>
      <c r="P219" s="262"/>
      <c r="R219" s="190" t="s">
        <v>412</v>
      </c>
    </row>
    <row r="220" spans="1:18" ht="15" hidden="1" customHeight="1" x14ac:dyDescent="0.25">
      <c r="A220" s="221"/>
      <c r="B220" s="1923"/>
      <c r="C220" s="335"/>
      <c r="D220" s="335"/>
      <c r="E220" s="335"/>
      <c r="F220" s="335"/>
      <c r="G220" s="332"/>
      <c r="H220" s="100"/>
      <c r="I220" s="100"/>
      <c r="J220" s="100"/>
      <c r="K220" s="332"/>
      <c r="L220" s="81"/>
      <c r="M220" s="81"/>
      <c r="N220" s="81"/>
      <c r="O220" s="187"/>
      <c r="P220" s="262"/>
      <c r="R220" s="190" t="s">
        <v>412</v>
      </c>
    </row>
    <row r="221" spans="1:18" ht="30" customHeight="1" x14ac:dyDescent="0.25">
      <c r="A221" s="221"/>
      <c r="B221" s="291" t="s">
        <v>477</v>
      </c>
      <c r="C221" s="335"/>
      <c r="D221" s="335"/>
      <c r="E221" s="335"/>
      <c r="F221" s="336"/>
      <c r="G221" s="332"/>
      <c r="H221" s="100"/>
      <c r="I221" s="100"/>
      <c r="J221" s="100"/>
      <c r="K221" s="332"/>
      <c r="L221" s="81"/>
      <c r="M221" s="81"/>
      <c r="N221" s="81"/>
      <c r="O221" s="187"/>
      <c r="P221" s="262"/>
      <c r="R221" s="190" t="s">
        <v>412</v>
      </c>
    </row>
    <row r="222" spans="1:18" ht="15" customHeight="1" x14ac:dyDescent="0.25">
      <c r="A222" s="221"/>
      <c r="B222" s="195" t="s">
        <v>361</v>
      </c>
      <c r="C222" s="335"/>
      <c r="D222" s="335"/>
      <c r="E222" s="335"/>
      <c r="F222" s="338"/>
      <c r="G222" s="332"/>
      <c r="H222" s="100"/>
      <c r="I222" s="100"/>
      <c r="J222" s="100"/>
      <c r="K222" s="332"/>
      <c r="L222" s="81"/>
      <c r="M222" s="81"/>
      <c r="N222" s="81"/>
      <c r="O222" s="187"/>
      <c r="P222" s="262"/>
      <c r="R222" s="190" t="s">
        <v>412</v>
      </c>
    </row>
    <row r="223" spans="1:18" ht="15" customHeight="1" x14ac:dyDescent="0.25">
      <c r="A223" s="221"/>
      <c r="B223" s="195" t="s">
        <v>363</v>
      </c>
      <c r="C223" s="335"/>
      <c r="D223" s="335"/>
      <c r="E223" s="335"/>
      <c r="F223" s="338"/>
      <c r="G223" s="332"/>
      <c r="H223" s="100"/>
      <c r="I223" s="100"/>
      <c r="J223" s="100"/>
      <c r="K223" s="332"/>
      <c r="L223" s="81"/>
      <c r="M223" s="81"/>
      <c r="N223" s="81"/>
      <c r="O223" s="187"/>
      <c r="P223" s="262"/>
      <c r="R223" s="190" t="s">
        <v>412</v>
      </c>
    </row>
    <row r="224" spans="1:18" ht="15" customHeight="1" x14ac:dyDescent="0.25">
      <c r="A224" s="221"/>
      <c r="B224" s="355" t="str">
        <f>CONCATENATE("Check: row ", ROW(B219)," ≥ sum of rows ", ROW(B222), " to ", ROW(B223))</f>
        <v>Check: row 219 ≥ sum of rows 222 to 223</v>
      </c>
      <c r="C224" s="335"/>
      <c r="D224" s="335"/>
      <c r="E224" s="335"/>
      <c r="F224" s="1559" t="str">
        <f>IF(AND(ISNUMBER(F219), ISNUMBER(F222), ISNUMBER(F223)), IF(F219&gt;=SUM(F222:F223), "Pass", "Fail"), "")</f>
        <v/>
      </c>
      <c r="G224" s="332"/>
      <c r="H224" s="100"/>
      <c r="I224" s="100"/>
      <c r="J224" s="100"/>
      <c r="K224" s="332"/>
      <c r="L224" s="81"/>
      <c r="M224" s="81"/>
      <c r="N224" s="81"/>
      <c r="O224" s="187"/>
      <c r="P224" s="262"/>
      <c r="R224" s="190" t="s">
        <v>412</v>
      </c>
    </row>
    <row r="225" spans="1:18" ht="15" customHeight="1" x14ac:dyDescent="0.25">
      <c r="A225" s="221"/>
      <c r="B225" s="286" t="s">
        <v>479</v>
      </c>
      <c r="C225" s="335"/>
      <c r="D225" s="335"/>
      <c r="E225" s="335"/>
      <c r="F225" s="338"/>
      <c r="G225" s="332"/>
      <c r="H225" s="100"/>
      <c r="I225" s="100"/>
      <c r="J225" s="100"/>
      <c r="K225" s="332"/>
      <c r="L225" s="81"/>
      <c r="M225" s="81"/>
      <c r="N225" s="81"/>
      <c r="O225" s="187"/>
      <c r="P225" s="262"/>
      <c r="R225" s="190" t="s">
        <v>412</v>
      </c>
    </row>
    <row r="226" spans="1:18" ht="30" customHeight="1" x14ac:dyDescent="0.25">
      <c r="A226" s="221"/>
      <c r="B226" s="291" t="s">
        <v>478</v>
      </c>
      <c r="C226" s="335"/>
      <c r="D226" s="335"/>
      <c r="E226" s="335"/>
      <c r="F226" s="336"/>
      <c r="G226" s="332"/>
      <c r="H226" s="100"/>
      <c r="I226" s="100"/>
      <c r="J226" s="100"/>
      <c r="K226" s="332"/>
      <c r="L226" s="81"/>
      <c r="M226" s="81"/>
      <c r="N226" s="81"/>
      <c r="O226" s="187"/>
      <c r="P226" s="262"/>
      <c r="R226" s="190" t="s">
        <v>412</v>
      </c>
    </row>
    <row r="227" spans="1:18" ht="15" customHeight="1" x14ac:dyDescent="0.25">
      <c r="A227" s="221"/>
      <c r="B227" s="195" t="s">
        <v>361</v>
      </c>
      <c r="C227" s="335"/>
      <c r="D227" s="335"/>
      <c r="E227" s="335"/>
      <c r="F227" s="338"/>
      <c r="G227" s="332"/>
      <c r="H227" s="100"/>
      <c r="I227" s="100"/>
      <c r="J227" s="100"/>
      <c r="K227" s="332"/>
      <c r="L227" s="81"/>
      <c r="M227" s="81"/>
      <c r="N227" s="81"/>
      <c r="O227" s="187"/>
      <c r="P227" s="262"/>
      <c r="R227" s="190" t="s">
        <v>412</v>
      </c>
    </row>
    <row r="228" spans="1:18" ht="15" customHeight="1" x14ac:dyDescent="0.25">
      <c r="A228" s="221"/>
      <c r="B228" s="195" t="s">
        <v>363</v>
      </c>
      <c r="C228" s="335"/>
      <c r="D228" s="335"/>
      <c r="E228" s="335"/>
      <c r="F228" s="338"/>
      <c r="G228" s="332"/>
      <c r="H228" s="100"/>
      <c r="I228" s="100"/>
      <c r="J228" s="100"/>
      <c r="K228" s="332"/>
      <c r="L228" s="81"/>
      <c r="M228" s="81"/>
      <c r="N228" s="186"/>
      <c r="O228" s="187"/>
      <c r="P228" s="262"/>
      <c r="R228" s="190" t="s">
        <v>412</v>
      </c>
    </row>
    <row r="229" spans="1:18" ht="15" customHeight="1" x14ac:dyDescent="0.25">
      <c r="A229" s="221"/>
      <c r="B229" s="355" t="str">
        <f>CONCATENATE("Check: row ", ROW(B225)," ≥ sum of rows ", ROW(B227), " to ", ROW(B228))</f>
        <v>Check: row 225 ≥ sum of rows 227 to 228</v>
      </c>
      <c r="C229" s="335"/>
      <c r="D229" s="335"/>
      <c r="E229" s="335"/>
      <c r="F229" s="1908" t="str">
        <f>IF(AND(ISNUMBER(F225), ISNUMBER(F227), ISNUMBER(F228)), IF(F225&gt;=SUM(F227:F228), "Pass", "Fail"), "")</f>
        <v/>
      </c>
      <c r="G229" s="332"/>
      <c r="H229" s="100"/>
      <c r="I229" s="100"/>
      <c r="J229" s="100"/>
      <c r="K229" s="332"/>
      <c r="L229" s="81"/>
      <c r="M229" s="81"/>
      <c r="N229" s="81"/>
      <c r="O229" s="187"/>
      <c r="P229" s="262"/>
      <c r="R229" s="190" t="s">
        <v>412</v>
      </c>
    </row>
    <row r="230" spans="1:18" ht="30" customHeight="1" x14ac:dyDescent="0.25">
      <c r="A230" s="221"/>
      <c r="B230" s="287" t="s">
        <v>380</v>
      </c>
      <c r="C230" s="337" t="s">
        <v>407</v>
      </c>
      <c r="D230" s="335"/>
      <c r="E230" s="335"/>
      <c r="F230" s="162" t="str">
        <f>IF(AND(ISNUMBER(F213),ISNUMBER(F219)),F213-F219,"")</f>
        <v/>
      </c>
      <c r="G230" s="332"/>
      <c r="H230" s="100"/>
      <c r="I230" s="100"/>
      <c r="J230" s="101">
        <v>1</v>
      </c>
      <c r="K230" s="332"/>
      <c r="L230" s="81"/>
      <c r="M230" s="187"/>
      <c r="N230" s="42" t="str">
        <f>IF(AND(ISNUMBER(F230),ISNUMBER(F59),ISNUMBER(J230)),MAX((F230-F59),0)*J230,"")</f>
        <v/>
      </c>
      <c r="O230" s="13" t="str">
        <f t="shared" ref="O230" si="66">IF(ISNUMBER(N230),N230,"")</f>
        <v/>
      </c>
      <c r="P230" s="262"/>
      <c r="Q230" s="292">
        <f>IF(ISNUMBER(O230),1,0)</f>
        <v>0</v>
      </c>
      <c r="R230" s="190" t="s">
        <v>412</v>
      </c>
    </row>
    <row r="231" spans="1:18" ht="15" customHeight="1" x14ac:dyDescent="0.25">
      <c r="A231" s="221"/>
      <c r="B231" s="287" t="s">
        <v>385</v>
      </c>
      <c r="C231" s="337" t="s">
        <v>496</v>
      </c>
      <c r="D231" s="335"/>
      <c r="E231" s="335"/>
      <c r="F231" s="162" t="str">
        <f>IF(ISNUMBER(F49), F49, "")</f>
        <v/>
      </c>
      <c r="G231" s="332"/>
      <c r="H231" s="100"/>
      <c r="I231" s="100"/>
      <c r="J231" s="101">
        <f>IF(ISNUMBER(Parameters!H20), Parameters!H20, "")</f>
        <v>0.2</v>
      </c>
      <c r="K231" s="332"/>
      <c r="L231" s="81"/>
      <c r="M231" s="187"/>
      <c r="N231" s="42" t="str">
        <f>IF(AND(ISNUMBER(F231),ISNUMBER(J231)),F231*J231,"")</f>
        <v/>
      </c>
      <c r="O231" s="13" t="str">
        <f>IF(ISNUMBER(N231),N231,"")</f>
        <v/>
      </c>
      <c r="P231" s="262"/>
      <c r="Q231" s="292">
        <f>IF(ISNUMBER(O231),1,0)</f>
        <v>0</v>
      </c>
      <c r="R231" s="326" t="s">
        <v>497</v>
      </c>
    </row>
    <row r="232" spans="1:18" ht="15" customHeight="1" x14ac:dyDescent="0.25">
      <c r="A232" s="221"/>
      <c r="B232" s="327" t="s">
        <v>498</v>
      </c>
      <c r="C232" s="335"/>
      <c r="D232" s="335"/>
      <c r="E232" s="335"/>
      <c r="F232" s="338"/>
      <c r="G232" s="332"/>
      <c r="H232" s="100"/>
      <c r="I232" s="100"/>
      <c r="J232" s="100"/>
      <c r="K232" s="332"/>
      <c r="L232" s="81"/>
      <c r="M232" s="81"/>
      <c r="N232" s="87"/>
      <c r="O232" s="187"/>
      <c r="P232" s="262"/>
      <c r="R232" s="190" t="s">
        <v>412</v>
      </c>
    </row>
    <row r="233" spans="1:18" ht="15" customHeight="1" x14ac:dyDescent="0.25">
      <c r="A233" s="221"/>
      <c r="B233" s="286" t="s">
        <v>386</v>
      </c>
      <c r="C233" s="337" t="s">
        <v>408</v>
      </c>
      <c r="D233" s="335"/>
      <c r="E233" s="335"/>
      <c r="F233" s="336"/>
      <c r="G233" s="332"/>
      <c r="H233" s="100"/>
      <c r="I233" s="100"/>
      <c r="J233" s="100"/>
      <c r="K233" s="332"/>
      <c r="L233" s="81"/>
      <c r="M233" s="81"/>
      <c r="N233" s="81"/>
      <c r="O233" s="187"/>
      <c r="P233" s="262"/>
      <c r="R233" s="190" t="s">
        <v>412</v>
      </c>
    </row>
    <row r="234" spans="1:18" ht="15" customHeight="1" x14ac:dyDescent="0.25">
      <c r="A234" s="221"/>
      <c r="B234" s="291" t="s">
        <v>387</v>
      </c>
      <c r="C234" s="335"/>
      <c r="D234" s="335"/>
      <c r="E234" s="335"/>
      <c r="F234" s="338"/>
      <c r="G234" s="332"/>
      <c r="H234" s="100"/>
      <c r="I234" s="100"/>
      <c r="J234" s="100"/>
      <c r="K234" s="332"/>
      <c r="L234" s="81"/>
      <c r="M234" s="81"/>
      <c r="N234" s="81"/>
      <c r="O234" s="187"/>
      <c r="P234" s="262"/>
      <c r="R234" s="190" t="s">
        <v>412</v>
      </c>
    </row>
    <row r="235" spans="1:18" ht="15" customHeight="1" x14ac:dyDescent="0.25">
      <c r="A235" s="221"/>
      <c r="B235" s="291" t="s">
        <v>388</v>
      </c>
      <c r="C235" s="335"/>
      <c r="D235" s="335"/>
      <c r="E235" s="335"/>
      <c r="F235" s="338"/>
      <c r="G235" s="332"/>
      <c r="H235" s="100"/>
      <c r="I235" s="100"/>
      <c r="J235" s="100"/>
      <c r="K235" s="332"/>
      <c r="L235" s="81"/>
      <c r="M235" s="81"/>
      <c r="N235" s="81"/>
      <c r="O235" s="187"/>
      <c r="P235" s="262"/>
      <c r="R235" s="190" t="s">
        <v>412</v>
      </c>
    </row>
    <row r="236" spans="1:18" ht="15" customHeight="1" x14ac:dyDescent="0.25">
      <c r="A236" s="221"/>
      <c r="B236" s="354" t="s">
        <v>517</v>
      </c>
      <c r="C236" s="335"/>
      <c r="D236" s="335"/>
      <c r="E236" s="335"/>
      <c r="F236" s="338"/>
      <c r="G236" s="332"/>
      <c r="H236" s="100"/>
      <c r="I236" s="100"/>
      <c r="J236" s="100"/>
      <c r="K236" s="332"/>
      <c r="L236" s="81"/>
      <c r="M236" s="81"/>
      <c r="N236" s="81"/>
      <c r="O236" s="187"/>
      <c r="P236" s="262"/>
      <c r="R236" s="190" t="s">
        <v>412</v>
      </c>
    </row>
    <row r="237" spans="1:18" ht="15" customHeight="1" x14ac:dyDescent="0.25">
      <c r="A237" s="221"/>
      <c r="B237" s="286" t="s">
        <v>505</v>
      </c>
      <c r="C237" s="337" t="s">
        <v>409</v>
      </c>
      <c r="D237" s="335"/>
      <c r="E237" s="335"/>
      <c r="F237" s="338"/>
      <c r="G237" s="332"/>
      <c r="H237" s="100"/>
      <c r="I237" s="100"/>
      <c r="J237" s="100"/>
      <c r="K237" s="332"/>
      <c r="L237" s="81"/>
      <c r="M237" s="81"/>
      <c r="N237" s="81"/>
      <c r="O237" s="187"/>
      <c r="P237" s="262"/>
      <c r="R237" s="190" t="s">
        <v>412</v>
      </c>
    </row>
    <row r="238" spans="1:18" ht="15" customHeight="1" x14ac:dyDescent="0.25">
      <c r="A238" s="221"/>
      <c r="B238" s="355" t="str">
        <f>CONCATENATE("Check: sum of row ", ROW(F234), " to row ", ROW(F237), " = row ", ROW(F232))</f>
        <v>Check: sum of row 234 to row 237 = row 232</v>
      </c>
      <c r="C238" s="335"/>
      <c r="D238" s="335"/>
      <c r="E238" s="335"/>
      <c r="F238" s="1559" t="str">
        <f>IF(AND(ISNUMBER(F232), ISNUMBER(F234), ISNUMBER(F235), ISNUMBER(F236), ISNUMBER(F237)), IF(SUM(F234:F237)=F232, "Pass", "Fail"), "")</f>
        <v/>
      </c>
      <c r="G238" s="332"/>
      <c r="H238" s="100"/>
      <c r="I238" s="100"/>
      <c r="J238" s="100"/>
      <c r="K238" s="332"/>
      <c r="L238" s="81"/>
      <c r="M238" s="81"/>
      <c r="N238" s="81"/>
      <c r="O238" s="187"/>
      <c r="P238" s="262"/>
      <c r="R238" s="190" t="s">
        <v>412</v>
      </c>
    </row>
    <row r="239" spans="1:18" ht="30" customHeight="1" x14ac:dyDescent="0.25">
      <c r="A239" s="221"/>
      <c r="B239" s="286" t="s">
        <v>480</v>
      </c>
      <c r="C239" s="335"/>
      <c r="D239" s="98"/>
      <c r="E239" s="338"/>
      <c r="F239" s="338"/>
      <c r="G239" s="332"/>
      <c r="H239" s="100"/>
      <c r="I239" s="100"/>
      <c r="J239" s="100"/>
      <c r="K239" s="332"/>
      <c r="L239" s="81"/>
      <c r="M239" s="81"/>
      <c r="N239" s="81"/>
      <c r="O239" s="187"/>
      <c r="P239" s="262"/>
      <c r="R239" s="190" t="s">
        <v>412</v>
      </c>
    </row>
    <row r="240" spans="1:18" ht="15" customHeight="1" x14ac:dyDescent="0.25">
      <c r="A240" s="221"/>
      <c r="B240" s="355" t="str">
        <f>CONCATENATE("Check: sum of row ", ROW(B239), " = sum of rows ", ROW(B234), " to ", ROW(B236))</f>
        <v>Check: sum of row 239 = sum of rows 234 to 236</v>
      </c>
      <c r="C240" s="335"/>
      <c r="D240" s="335"/>
      <c r="E240" s="335"/>
      <c r="F240" s="1559" t="str">
        <f>IF(AND(ISNUMBER(D239), ISNUMBER(E239), ISNUMBER(F239), ISNUMBER(F234), ISNUMBER(F235), ISNUMBER(F236)), IF(SUM(D239:F239)=SUM(F234:F236), "Pass", "Fail"), "")</f>
        <v/>
      </c>
      <c r="G240" s="332"/>
      <c r="H240" s="100"/>
      <c r="I240" s="100"/>
      <c r="J240" s="100"/>
      <c r="K240" s="332"/>
      <c r="L240" s="81"/>
      <c r="M240" s="81"/>
      <c r="N240" s="81"/>
      <c r="O240" s="187"/>
      <c r="P240" s="262"/>
      <c r="R240" s="190" t="s">
        <v>412</v>
      </c>
    </row>
    <row r="241" spans="1:18" ht="30" customHeight="1" x14ac:dyDescent="0.25">
      <c r="A241" s="221"/>
      <c r="B241" s="286" t="s">
        <v>481</v>
      </c>
      <c r="C241" s="335"/>
      <c r="D241" s="335"/>
      <c r="E241" s="335"/>
      <c r="F241" s="336"/>
      <c r="G241" s="332"/>
      <c r="H241" s="100"/>
      <c r="I241" s="100"/>
      <c r="J241" s="100"/>
      <c r="K241" s="332"/>
      <c r="L241" s="81"/>
      <c r="M241" s="81"/>
      <c r="N241" s="81"/>
      <c r="O241" s="187"/>
      <c r="P241" s="262"/>
      <c r="R241" s="190" t="s">
        <v>412</v>
      </c>
    </row>
    <row r="242" spans="1:18" ht="15" customHeight="1" x14ac:dyDescent="0.25">
      <c r="A242" s="221"/>
      <c r="B242" s="291" t="s">
        <v>361</v>
      </c>
      <c r="C242" s="335"/>
      <c r="D242" s="335"/>
      <c r="E242" s="335"/>
      <c r="F242" s="338"/>
      <c r="G242" s="332"/>
      <c r="H242" s="100"/>
      <c r="I242" s="100"/>
      <c r="J242" s="100"/>
      <c r="K242" s="332"/>
      <c r="L242" s="81"/>
      <c r="M242" s="81"/>
      <c r="N242" s="81"/>
      <c r="O242" s="187"/>
      <c r="P242" s="262"/>
      <c r="R242" s="190" t="s">
        <v>412</v>
      </c>
    </row>
    <row r="243" spans="1:18" ht="15" customHeight="1" x14ac:dyDescent="0.25">
      <c r="A243" s="221"/>
      <c r="B243" s="291" t="s">
        <v>363</v>
      </c>
      <c r="C243" s="335"/>
      <c r="D243" s="335"/>
      <c r="E243" s="335"/>
      <c r="F243" s="338"/>
      <c r="G243" s="332"/>
      <c r="H243" s="100"/>
      <c r="I243" s="100"/>
      <c r="J243" s="100"/>
      <c r="K243" s="332"/>
      <c r="L243" s="81"/>
      <c r="M243" s="81"/>
      <c r="N243" s="81"/>
      <c r="O243" s="187"/>
      <c r="P243" s="262"/>
      <c r="R243" s="190" t="s">
        <v>412</v>
      </c>
    </row>
    <row r="244" spans="1:18" ht="15" customHeight="1" x14ac:dyDescent="0.25">
      <c r="A244" s="221"/>
      <c r="B244" s="355" t="str">
        <f>CONCATENATE("Check: Sum of rows ", ROW(B234)," to ",ROW(B236)," ≥ sum of rows ", ROW(B242), " to ", ROW(B243))</f>
        <v>Check: Sum of rows 234 to 236 ≥ sum of rows 242 to 243</v>
      </c>
      <c r="C244" s="335"/>
      <c r="D244" s="335"/>
      <c r="E244" s="335"/>
      <c r="F244" s="1559" t="str">
        <f>IF(AND(ISNUMBER(F234), ISNUMBER(F235), ISNUMBER(F236), ISNUMBER(F242), ISNUMBER(F243)), IF(SUM(F234:F236)&gt;=SUM(F242:F243), "Pass", "Fail"), "")</f>
        <v/>
      </c>
      <c r="G244" s="332"/>
      <c r="H244" s="100"/>
      <c r="I244" s="100"/>
      <c r="J244" s="100"/>
      <c r="K244" s="332"/>
      <c r="L244" s="81"/>
      <c r="M244" s="81"/>
      <c r="N244" s="81"/>
      <c r="O244" s="187"/>
      <c r="P244" s="262"/>
      <c r="R244" s="190" t="s">
        <v>412</v>
      </c>
    </row>
    <row r="245" spans="1:18" ht="15" customHeight="1" x14ac:dyDescent="0.25">
      <c r="A245" s="221"/>
      <c r="B245" s="287" t="s">
        <v>389</v>
      </c>
      <c r="C245" s="337" t="s">
        <v>408</v>
      </c>
      <c r="D245" s="335"/>
      <c r="E245" s="335"/>
      <c r="F245" s="338"/>
      <c r="G245" s="332"/>
      <c r="H245" s="100"/>
      <c r="I245" s="100"/>
      <c r="J245" s="100"/>
      <c r="K245" s="332"/>
      <c r="L245" s="81"/>
      <c r="M245" s="81"/>
      <c r="N245" s="81"/>
      <c r="O245" s="187"/>
      <c r="P245" s="262"/>
      <c r="R245" s="190" t="s">
        <v>412</v>
      </c>
    </row>
    <row r="246" spans="1:18" ht="30" customHeight="1" x14ac:dyDescent="0.25">
      <c r="A246" s="221"/>
      <c r="B246" s="287" t="s">
        <v>381</v>
      </c>
      <c r="C246" s="337" t="s">
        <v>408</v>
      </c>
      <c r="D246" s="335"/>
      <c r="E246" s="335"/>
      <c r="F246" s="162" t="str">
        <f>IF(AND(ISNUMBER(F232),ISNUMBER(F245),ISNUMBER(F237)),F232-F237+F245,"")</f>
        <v/>
      </c>
      <c r="G246" s="332"/>
      <c r="H246" s="100"/>
      <c r="I246" s="100"/>
      <c r="J246" s="101">
        <v>0.85</v>
      </c>
      <c r="K246" s="332"/>
      <c r="L246" s="81"/>
      <c r="M246" s="81"/>
      <c r="N246" s="334" t="str">
        <f>IF(AND(ISNUMBER(F246),ISNUMBER(J246)),F246*J246,"")</f>
        <v/>
      </c>
      <c r="O246" s="13" t="str">
        <f t="shared" ref="O246" si="67">IF(ISNUMBER(N246),N246,"")</f>
        <v/>
      </c>
      <c r="P246" s="262"/>
      <c r="Q246" s="292">
        <f t="shared" ref="Q246:Q251" si="68">IF(ISNUMBER(O246),1,0)</f>
        <v>0</v>
      </c>
      <c r="R246" s="190" t="s">
        <v>412</v>
      </c>
    </row>
    <row r="247" spans="1:18" ht="15" customHeight="1" x14ac:dyDescent="0.25">
      <c r="A247" s="221"/>
      <c r="B247" s="182" t="s">
        <v>382</v>
      </c>
      <c r="C247" s="337" t="s">
        <v>410</v>
      </c>
      <c r="D247" s="98"/>
      <c r="E247" s="338"/>
      <c r="F247" s="338"/>
      <c r="G247" s="332"/>
      <c r="H247" s="102">
        <v>1</v>
      </c>
      <c r="I247" s="103">
        <v>1</v>
      </c>
      <c r="J247" s="101">
        <v>1</v>
      </c>
      <c r="K247" s="332"/>
      <c r="L247" s="334" t="str">
        <f>IF(AND(ISNUMBER(D247),ISNUMBER(H247)), D247*H247, "")</f>
        <v/>
      </c>
      <c r="M247" s="42" t="str">
        <f>IF(AND(ISNUMBER(E247),ISNUMBER(I247)), E247*I247, "")</f>
        <v/>
      </c>
      <c r="N247" s="334" t="str">
        <f>IF(AND(ISNUMBER(F247),ISNUMBER(J247)),F247*J247,"")</f>
        <v/>
      </c>
      <c r="O247" s="13" t="str">
        <f>IF(AND(ISNUMBER(L247),ISNUMBER(M247),ISNUMBER(N247)),SUM(L247:N247),"")</f>
        <v/>
      </c>
      <c r="P247" s="262"/>
      <c r="Q247" s="292">
        <f t="shared" si="68"/>
        <v>0</v>
      </c>
      <c r="R247" s="190" t="s">
        <v>412</v>
      </c>
    </row>
    <row r="248" spans="1:18" ht="15" customHeight="1" x14ac:dyDescent="0.25">
      <c r="A248" s="221"/>
      <c r="B248" s="182" t="s">
        <v>443</v>
      </c>
      <c r="C248" s="337" t="s">
        <v>411</v>
      </c>
      <c r="D248" s="338"/>
      <c r="E248" s="335"/>
      <c r="F248" s="336"/>
      <c r="G248" s="332"/>
      <c r="H248" s="339">
        <v>0</v>
      </c>
      <c r="I248" s="335"/>
      <c r="J248" s="336"/>
      <c r="K248" s="332"/>
      <c r="L248" s="334" t="str">
        <f t="shared" ref="L248" si="69">IF(AND(ISNUMBER(D248),ISNUMBER(H248)), D248*H248, "")</f>
        <v/>
      </c>
      <c r="M248" s="335"/>
      <c r="N248" s="335"/>
      <c r="O248" s="13" t="str">
        <f>IF(ISNUMBER(L248), L248,"")</f>
        <v/>
      </c>
      <c r="P248" s="262"/>
      <c r="Q248" s="257">
        <f t="shared" si="68"/>
        <v>0</v>
      </c>
      <c r="R248" s="326" t="s">
        <v>506</v>
      </c>
    </row>
    <row r="249" spans="1:18" ht="15" customHeight="1" x14ac:dyDescent="0.25">
      <c r="A249" s="221"/>
      <c r="B249" s="182" t="s">
        <v>383</v>
      </c>
      <c r="C249" s="337">
        <v>45</v>
      </c>
      <c r="D249" s="98"/>
      <c r="E249" s="338"/>
      <c r="F249" s="338"/>
      <c r="G249" s="332"/>
      <c r="H249" s="102">
        <v>0</v>
      </c>
      <c r="I249" s="103">
        <v>0</v>
      </c>
      <c r="J249" s="101">
        <v>0</v>
      </c>
      <c r="K249" s="332"/>
      <c r="L249" s="334" t="str">
        <f>IF(AND(ISNUMBER(D249),ISNUMBER(H249)), D249*H249, "")</f>
        <v/>
      </c>
      <c r="M249" s="42" t="str">
        <f>IF(AND(ISNUMBER(E249),ISNUMBER(I249)), E249*I249, "")</f>
        <v/>
      </c>
      <c r="N249" s="334" t="str">
        <f t="shared" si="65"/>
        <v/>
      </c>
      <c r="O249" s="13" t="str">
        <f>IF(AND(ISNUMBER(L249),ISNUMBER(M249),ISNUMBER(N249)),SUM(L249:N249),"")</f>
        <v/>
      </c>
      <c r="P249" s="262"/>
      <c r="Q249" s="257">
        <f t="shared" si="68"/>
        <v>0</v>
      </c>
      <c r="R249" s="190" t="s">
        <v>412</v>
      </c>
    </row>
    <row r="250" spans="1:18" ht="15" customHeight="1" x14ac:dyDescent="0.25">
      <c r="A250" s="221"/>
      <c r="B250" s="185" t="str">
        <f>CONCATENATE("Check: interdependent assets in row ", ROW(B249), " = interdependent liabilities above in row ", ROW(B75))</f>
        <v>Check: interdependent assets in row 249 = interdependent liabilities above in row 75</v>
      </c>
      <c r="C250" s="335"/>
      <c r="D250" s="1559" t="str">
        <f>IF(AND(ISNUMBER(D75), ISNUMBER(D249)), IF(D249=D75, "Pass", "Fail"), "")</f>
        <v/>
      </c>
      <c r="E250" s="1908" t="str">
        <f>IF(AND(ISNUMBER(E75), ISNUMBER(E249)), IF(E249=E75, "Pass", "Fail"), "")</f>
        <v/>
      </c>
      <c r="F250" s="1908" t="str">
        <f>IF(AND(ISNUMBER(F75), ISNUMBER(F249)), IF(F249=F75, "Pass", "Fail"), "")</f>
        <v/>
      </c>
      <c r="G250" s="332"/>
      <c r="H250" s="100"/>
      <c r="I250" s="100"/>
      <c r="J250" s="100"/>
      <c r="K250" s="332"/>
      <c r="L250" s="100"/>
      <c r="M250" s="100"/>
      <c r="N250" s="100"/>
      <c r="O250" s="202"/>
      <c r="P250" s="262"/>
      <c r="R250" s="190" t="s">
        <v>412</v>
      </c>
    </row>
    <row r="251" spans="1:18" ht="15" customHeight="1" x14ac:dyDescent="0.25">
      <c r="A251" s="221"/>
      <c r="B251" s="183" t="s">
        <v>271</v>
      </c>
      <c r="C251" s="64" t="s">
        <v>410</v>
      </c>
      <c r="D251" s="200"/>
      <c r="E251" s="110"/>
      <c r="F251" s="110"/>
      <c r="G251" s="332"/>
      <c r="H251" s="199">
        <v>1</v>
      </c>
      <c r="I251" s="198">
        <v>1</v>
      </c>
      <c r="J251" s="197">
        <v>1</v>
      </c>
      <c r="K251" s="332"/>
      <c r="L251" s="290" t="str">
        <f>IF(AND(ISNUMBER(D251),ISNUMBER(H251)), D251*H251, "")</f>
        <v/>
      </c>
      <c r="M251" s="284" t="str">
        <f>IF(AND(ISNUMBER(E251),ISNUMBER(I251)), E251*I251, "")</f>
        <v/>
      </c>
      <c r="N251" s="290" t="str">
        <f t="shared" si="65"/>
        <v/>
      </c>
      <c r="O251" s="51" t="str">
        <f>IF(AND(ISNUMBER(L251),ISNUMBER(M251),ISNUMBER(N251)),SUM(L251:N251),"")</f>
        <v/>
      </c>
      <c r="P251" s="262"/>
      <c r="Q251" s="257">
        <f t="shared" si="68"/>
        <v>0</v>
      </c>
      <c r="R251" s="15"/>
    </row>
    <row r="252" spans="1:18" ht="45" customHeight="1" x14ac:dyDescent="0.35">
      <c r="A252" s="2833" t="s">
        <v>242</v>
      </c>
      <c r="B252" s="57"/>
      <c r="C252" s="57"/>
      <c r="D252" s="58"/>
      <c r="E252" s="59"/>
      <c r="F252" s="332"/>
      <c r="G252" s="332"/>
      <c r="H252" s="332"/>
      <c r="I252" s="332"/>
      <c r="J252" s="332"/>
      <c r="K252" s="332"/>
      <c r="L252" s="332"/>
      <c r="M252" s="332"/>
      <c r="N252" s="332"/>
      <c r="O252" s="332"/>
      <c r="P252" s="262"/>
      <c r="R252" s="15"/>
    </row>
    <row r="253" spans="1:18" ht="15" customHeight="1" x14ac:dyDescent="0.25">
      <c r="A253" s="221"/>
      <c r="B253" s="332"/>
      <c r="C253" s="332"/>
      <c r="D253" s="332"/>
      <c r="E253" s="332"/>
      <c r="F253" s="332"/>
      <c r="G253" s="332"/>
      <c r="H253" s="332"/>
      <c r="I253" s="332"/>
      <c r="J253" s="332"/>
      <c r="K253" s="332"/>
      <c r="L253" s="332"/>
      <c r="M253" s="332"/>
      <c r="N253" s="332"/>
      <c r="O253" s="332"/>
      <c r="P253" s="262"/>
      <c r="R253" s="15"/>
    </row>
    <row r="254" spans="1:18" ht="45" customHeight="1" x14ac:dyDescent="0.25">
      <c r="A254" s="221"/>
      <c r="B254" s="56"/>
      <c r="C254" s="181" t="s">
        <v>209</v>
      </c>
      <c r="D254" s="181" t="s">
        <v>184</v>
      </c>
      <c r="E254" s="332"/>
      <c r="F254" s="332"/>
      <c r="G254" s="332"/>
      <c r="H254" s="105" t="s">
        <v>257</v>
      </c>
      <c r="I254" s="332"/>
      <c r="J254" s="332"/>
      <c r="K254" s="332"/>
      <c r="L254" s="3241"/>
      <c r="M254" s="3241"/>
      <c r="N254" s="3241"/>
      <c r="O254" s="105" t="s">
        <v>258</v>
      </c>
      <c r="P254" s="262"/>
      <c r="R254" s="15"/>
    </row>
    <row r="255" spans="1:18" ht="15" customHeight="1" x14ac:dyDescent="0.25">
      <c r="A255" s="221"/>
      <c r="B255" s="332" t="s">
        <v>243</v>
      </c>
      <c r="C255" s="337">
        <v>47</v>
      </c>
      <c r="D255" s="106"/>
      <c r="E255" s="332"/>
      <c r="F255" s="332"/>
      <c r="G255" s="332"/>
      <c r="H255" s="107">
        <v>0.05</v>
      </c>
      <c r="I255" s="332"/>
      <c r="J255" s="332"/>
      <c r="K255" s="332"/>
      <c r="L255" s="87"/>
      <c r="M255" s="88"/>
      <c r="N255" s="88"/>
      <c r="O255" s="44" t="str">
        <f t="shared" ref="O255:O260" si="70">IF(AND(ISNUMBER(D255),ISNUMBER(H255)),SUM(D255)*H255,"")</f>
        <v/>
      </c>
      <c r="P255" s="262"/>
      <c r="Q255" s="257">
        <f t="shared" ref="Q255:Q260" si="71">IF(ISNUMBER(O255),1,0)</f>
        <v>0</v>
      </c>
      <c r="R255" s="15"/>
    </row>
    <row r="256" spans="1:18" ht="15" customHeight="1" x14ac:dyDescent="0.25">
      <c r="A256" s="221"/>
      <c r="B256" s="332" t="s">
        <v>244</v>
      </c>
      <c r="C256" s="337">
        <v>47</v>
      </c>
      <c r="D256" s="338"/>
      <c r="E256" s="332"/>
      <c r="F256" s="332"/>
      <c r="G256" s="332"/>
      <c r="H256" s="108">
        <v>0.05</v>
      </c>
      <c r="I256" s="332"/>
      <c r="J256" s="332"/>
      <c r="K256" s="332"/>
      <c r="L256" s="81"/>
      <c r="M256" s="335"/>
      <c r="N256" s="335"/>
      <c r="O256" s="13" t="str">
        <f t="shared" si="70"/>
        <v/>
      </c>
      <c r="P256" s="262"/>
      <c r="Q256" s="257">
        <f t="shared" si="71"/>
        <v>0</v>
      </c>
      <c r="R256" s="15"/>
    </row>
    <row r="257" spans="1:18" ht="15" customHeight="1" x14ac:dyDescent="0.25">
      <c r="A257" s="221"/>
      <c r="B257" s="332" t="s">
        <v>274</v>
      </c>
      <c r="C257" s="337">
        <v>47</v>
      </c>
      <c r="D257" s="338"/>
      <c r="E257" s="332"/>
      <c r="F257" s="332"/>
      <c r="G257" s="332"/>
      <c r="H257" s="108">
        <f>Parameters!F23</f>
        <v>0</v>
      </c>
      <c r="I257" s="332"/>
      <c r="J257" s="332"/>
      <c r="K257" s="332"/>
      <c r="L257" s="81"/>
      <c r="M257" s="335"/>
      <c r="N257" s="335"/>
      <c r="O257" s="13" t="str">
        <f t="shared" si="70"/>
        <v/>
      </c>
      <c r="P257" s="262"/>
      <c r="Q257" s="257">
        <f t="shared" si="71"/>
        <v>0</v>
      </c>
      <c r="R257" s="15"/>
    </row>
    <row r="258" spans="1:18" ht="15" customHeight="1" x14ac:dyDescent="0.25">
      <c r="A258" s="221"/>
      <c r="B258" s="332" t="s">
        <v>275</v>
      </c>
      <c r="C258" s="337">
        <v>47</v>
      </c>
      <c r="D258" s="338"/>
      <c r="E258" s="332"/>
      <c r="F258" s="332"/>
      <c r="G258" s="332"/>
      <c r="H258" s="108">
        <f>Parameters!F24</f>
        <v>0</v>
      </c>
      <c r="I258" s="332"/>
      <c r="J258" s="332"/>
      <c r="K258" s="332"/>
      <c r="L258" s="81"/>
      <c r="M258" s="335"/>
      <c r="N258" s="335"/>
      <c r="O258" s="13" t="str">
        <f t="shared" si="70"/>
        <v/>
      </c>
      <c r="P258" s="262"/>
      <c r="Q258" s="257">
        <f t="shared" si="71"/>
        <v>0</v>
      </c>
      <c r="R258" s="15"/>
    </row>
    <row r="259" spans="1:18" ht="15" customHeight="1" x14ac:dyDescent="0.25">
      <c r="A259" s="221"/>
      <c r="B259" s="332" t="s">
        <v>207</v>
      </c>
      <c r="C259" s="337">
        <v>47</v>
      </c>
      <c r="D259" s="338"/>
      <c r="E259" s="332"/>
      <c r="F259" s="332"/>
      <c r="G259" s="332"/>
      <c r="H259" s="108">
        <f>Parameters!F25</f>
        <v>0</v>
      </c>
      <c r="I259" s="332"/>
      <c r="J259" s="332"/>
      <c r="K259" s="332"/>
      <c r="L259" s="81"/>
      <c r="M259" s="335"/>
      <c r="N259" s="335"/>
      <c r="O259" s="13" t="str">
        <f t="shared" si="70"/>
        <v/>
      </c>
      <c r="P259" s="262"/>
      <c r="Q259" s="257">
        <f t="shared" si="71"/>
        <v>0</v>
      </c>
      <c r="R259" s="15"/>
    </row>
    <row r="260" spans="1:18" ht="15" customHeight="1" x14ac:dyDescent="0.25">
      <c r="A260" s="221"/>
      <c r="B260" s="332" t="s">
        <v>208</v>
      </c>
      <c r="C260" s="337">
        <v>47</v>
      </c>
      <c r="D260" s="338"/>
      <c r="E260" s="332"/>
      <c r="F260" s="332"/>
      <c r="G260" s="332"/>
      <c r="H260" s="108">
        <f>Parameters!F26</f>
        <v>0</v>
      </c>
      <c r="I260" s="332"/>
      <c r="J260" s="332"/>
      <c r="K260" s="332"/>
      <c r="L260" s="81"/>
      <c r="M260" s="335"/>
      <c r="N260" s="335"/>
      <c r="O260" s="13" t="str">
        <f t="shared" si="70"/>
        <v/>
      </c>
      <c r="P260" s="262"/>
      <c r="Q260" s="257">
        <f t="shared" si="71"/>
        <v>0</v>
      </c>
      <c r="R260" s="15"/>
    </row>
    <row r="261" spans="1:18" ht="15" customHeight="1" x14ac:dyDescent="0.25">
      <c r="A261" s="221"/>
      <c r="B261" s="332" t="s">
        <v>203</v>
      </c>
      <c r="C261" s="337">
        <v>47</v>
      </c>
      <c r="D261" s="336"/>
      <c r="E261" s="332"/>
      <c r="F261" s="332"/>
      <c r="G261" s="332"/>
      <c r="H261" s="81"/>
      <c r="I261" s="332"/>
      <c r="J261" s="332"/>
      <c r="K261" s="332"/>
      <c r="L261" s="81"/>
      <c r="M261" s="335"/>
      <c r="N261" s="335"/>
      <c r="O261" s="336"/>
      <c r="P261" s="262"/>
      <c r="R261" s="15"/>
    </row>
    <row r="262" spans="1:18" ht="15" customHeight="1" x14ac:dyDescent="0.25">
      <c r="A262" s="221"/>
      <c r="B262" s="109" t="s">
        <v>144</v>
      </c>
      <c r="C262" s="337">
        <v>47</v>
      </c>
      <c r="D262" s="338"/>
      <c r="E262" s="332"/>
      <c r="F262" s="332"/>
      <c r="G262" s="332"/>
      <c r="H262" s="108">
        <f>Parameters!F28</f>
        <v>0</v>
      </c>
      <c r="I262" s="332"/>
      <c r="J262" s="332"/>
      <c r="K262" s="332"/>
      <c r="L262" s="81"/>
      <c r="M262" s="335"/>
      <c r="N262" s="335"/>
      <c r="O262" s="13" t="str">
        <f>IF(AND(ISNUMBER(D262),ISNUMBER(H262)),SUM(D262)*H262,"")</f>
        <v/>
      </c>
      <c r="P262" s="262"/>
      <c r="Q262" s="257">
        <f t="shared" ref="Q262:Q266" si="72">IF(ISNUMBER(O262),1,0)</f>
        <v>0</v>
      </c>
      <c r="R262" s="15"/>
    </row>
    <row r="263" spans="1:18" ht="15" customHeight="1" x14ac:dyDescent="0.25">
      <c r="A263" s="221"/>
      <c r="B263" s="109" t="s">
        <v>0</v>
      </c>
      <c r="C263" s="337">
        <v>47</v>
      </c>
      <c r="D263" s="338"/>
      <c r="E263" s="332"/>
      <c r="F263" s="332"/>
      <c r="G263" s="332"/>
      <c r="H263" s="108">
        <f>Parameters!F29</f>
        <v>0</v>
      </c>
      <c r="I263" s="332"/>
      <c r="J263" s="332"/>
      <c r="K263" s="332"/>
      <c r="L263" s="81"/>
      <c r="M263" s="335"/>
      <c r="N263" s="335"/>
      <c r="O263" s="13" t="str">
        <f>IF(AND(ISNUMBER(D263),ISNUMBER(H263)),SUM(D263)*H263,"")</f>
        <v/>
      </c>
      <c r="P263" s="262"/>
      <c r="Q263" s="257">
        <f t="shared" si="72"/>
        <v>0</v>
      </c>
      <c r="R263" s="15"/>
    </row>
    <row r="264" spans="1:18" ht="15" customHeight="1" x14ac:dyDescent="0.25">
      <c r="A264" s="221"/>
      <c r="B264" s="109" t="s">
        <v>204</v>
      </c>
      <c r="C264" s="337">
        <v>47</v>
      </c>
      <c r="D264" s="338"/>
      <c r="E264" s="332"/>
      <c r="F264" s="332"/>
      <c r="G264" s="332"/>
      <c r="H264" s="108">
        <f>Parameters!F30</f>
        <v>0</v>
      </c>
      <c r="I264" s="332"/>
      <c r="J264" s="332"/>
      <c r="K264" s="332"/>
      <c r="L264" s="81"/>
      <c r="M264" s="335"/>
      <c r="N264" s="335"/>
      <c r="O264" s="13" t="str">
        <f>IF(AND(ISNUMBER(D264),ISNUMBER(H264)),SUM(D264)*H264,"")</f>
        <v/>
      </c>
      <c r="P264" s="262"/>
      <c r="Q264" s="257">
        <f t="shared" si="72"/>
        <v>0</v>
      </c>
      <c r="R264" s="15"/>
    </row>
    <row r="265" spans="1:18" ht="15" customHeight="1" x14ac:dyDescent="0.25">
      <c r="A265" s="221"/>
      <c r="B265" s="109" t="s">
        <v>1</v>
      </c>
      <c r="C265" s="337">
        <v>47</v>
      </c>
      <c r="D265" s="338"/>
      <c r="E265" s="332"/>
      <c r="F265" s="332"/>
      <c r="G265" s="332"/>
      <c r="H265" s="108">
        <f>Parameters!F31</f>
        <v>0</v>
      </c>
      <c r="I265" s="332"/>
      <c r="J265" s="332"/>
      <c r="K265" s="332"/>
      <c r="L265" s="81"/>
      <c r="M265" s="335"/>
      <c r="N265" s="335"/>
      <c r="O265" s="13" t="str">
        <f>IF(AND(ISNUMBER(D265),ISNUMBER(H265)),SUM(D265)*H265,"")</f>
        <v/>
      </c>
      <c r="P265" s="262"/>
      <c r="Q265" s="257">
        <f t="shared" si="72"/>
        <v>0</v>
      </c>
      <c r="R265" s="15"/>
    </row>
    <row r="266" spans="1:18" ht="15" customHeight="1" x14ac:dyDescent="0.25">
      <c r="A266" s="221"/>
      <c r="B266" s="332" t="s">
        <v>66</v>
      </c>
      <c r="C266" s="62">
        <v>47</v>
      </c>
      <c r="D266" s="2564"/>
      <c r="E266" s="332"/>
      <c r="F266" s="332"/>
      <c r="G266" s="332"/>
      <c r="H266" s="2565">
        <f>Parameters!F32</f>
        <v>0</v>
      </c>
      <c r="I266" s="332"/>
      <c r="J266" s="332"/>
      <c r="K266" s="332"/>
      <c r="L266" s="186"/>
      <c r="M266" s="63"/>
      <c r="N266" s="63"/>
      <c r="O266" s="838" t="str">
        <f>IF(AND(ISNUMBER(D266),ISNUMBER(H266)),SUM(D266)*H266,"")</f>
        <v/>
      </c>
      <c r="P266" s="262"/>
      <c r="Q266" s="257">
        <f t="shared" si="72"/>
        <v>0</v>
      </c>
      <c r="R266" s="15"/>
    </row>
    <row r="267" spans="1:18" ht="15" customHeight="1" x14ac:dyDescent="0.25">
      <c r="A267" s="221"/>
      <c r="B267" s="89"/>
      <c r="C267" s="90"/>
      <c r="D267" s="90"/>
      <c r="E267" s="332"/>
      <c r="F267" s="332"/>
      <c r="G267" s="332"/>
      <c r="H267" s="104"/>
      <c r="I267" s="332"/>
      <c r="J267" s="332"/>
      <c r="K267" s="332"/>
      <c r="L267" s="2562" t="s">
        <v>245</v>
      </c>
      <c r="M267" s="2562"/>
      <c r="N267" s="2566"/>
      <c r="O267" s="2563" t="str">
        <f>IF(SUM(Q84:Q266)=103,SUM(O84:O266)+SUM(O302:O378),"")</f>
        <v/>
      </c>
      <c r="P267" s="262"/>
      <c r="R267" s="188" t="s">
        <v>454</v>
      </c>
    </row>
    <row r="268" spans="1:18" ht="15" customHeight="1" x14ac:dyDescent="0.25">
      <c r="A268" s="221"/>
      <c r="B268" s="332"/>
      <c r="C268" s="332"/>
      <c r="D268" s="332"/>
      <c r="E268" s="332"/>
      <c r="F268" s="332"/>
      <c r="G268" s="332"/>
      <c r="H268" s="332"/>
      <c r="I268" s="332"/>
      <c r="J268" s="332"/>
      <c r="K268" s="332"/>
      <c r="L268" s="332"/>
      <c r="M268" s="332"/>
      <c r="N268" s="332"/>
      <c r="O268" s="332"/>
      <c r="P268" s="262"/>
      <c r="R268" s="15"/>
    </row>
    <row r="269" spans="1:18" ht="45" customHeight="1" x14ac:dyDescent="0.35">
      <c r="A269" s="2831" t="s">
        <v>246</v>
      </c>
      <c r="B269" s="71"/>
      <c r="C269" s="71"/>
      <c r="D269" s="71"/>
      <c r="E269" s="71"/>
      <c r="F269" s="71"/>
      <c r="G269" s="71"/>
      <c r="H269" s="71"/>
      <c r="I269" s="71"/>
      <c r="J269" s="71"/>
      <c r="K269" s="41"/>
      <c r="L269" s="41"/>
      <c r="M269" s="41"/>
      <c r="N269" s="41"/>
      <c r="O269" s="41"/>
      <c r="P269" s="396"/>
      <c r="R269" s="3"/>
    </row>
    <row r="270" spans="1:18" ht="15" customHeight="1" x14ac:dyDescent="0.25">
      <c r="A270" s="221"/>
      <c r="B270" s="332"/>
      <c r="C270" s="332"/>
      <c r="D270" s="332"/>
      <c r="E270" s="332"/>
      <c r="F270" s="332"/>
      <c r="G270" s="332"/>
      <c r="H270" s="332"/>
      <c r="I270" s="332"/>
      <c r="J270" s="332"/>
      <c r="K270" s="332"/>
      <c r="L270" s="332"/>
      <c r="M270" s="332"/>
      <c r="N270" s="332"/>
      <c r="O270" s="332"/>
      <c r="P270" s="262"/>
      <c r="R270" s="15"/>
    </row>
    <row r="271" spans="1:18" ht="15" customHeight="1" x14ac:dyDescent="0.25">
      <c r="A271" s="221"/>
      <c r="B271" s="332"/>
      <c r="C271" s="332"/>
      <c r="D271" s="332"/>
      <c r="E271" s="332"/>
      <c r="F271" s="332"/>
      <c r="G271" s="332"/>
      <c r="H271" s="332"/>
      <c r="I271" s="332"/>
      <c r="J271" s="332"/>
      <c r="K271" s="332"/>
      <c r="L271" s="92" t="s">
        <v>247</v>
      </c>
      <c r="M271" s="92"/>
      <c r="N271" s="113"/>
      <c r="O271" s="114" t="str">
        <f>IF(AND(ISNUMBER(O267),ISNUMBER(O77)),IF(O267&gt;0,O77/O267,""),"")</f>
        <v/>
      </c>
      <c r="P271" s="262"/>
      <c r="R271" s="15"/>
    </row>
    <row r="272" spans="1:18" ht="15" customHeight="1" x14ac:dyDescent="0.25">
      <c r="A272" s="221"/>
      <c r="B272" s="332"/>
      <c r="C272" s="332"/>
      <c r="D272" s="332"/>
      <c r="E272" s="332"/>
      <c r="F272" s="332"/>
      <c r="G272" s="332"/>
      <c r="H272" s="332"/>
      <c r="I272" s="332"/>
      <c r="J272" s="332"/>
      <c r="K272" s="332"/>
      <c r="L272" s="332"/>
      <c r="M272" s="332"/>
      <c r="N272" s="332"/>
      <c r="O272" s="332"/>
      <c r="P272" s="262"/>
      <c r="R272" s="15"/>
    </row>
    <row r="273" spans="1:18" ht="60" customHeight="1" x14ac:dyDescent="0.35">
      <c r="A273" s="3254" t="s">
        <v>444</v>
      </c>
      <c r="B273" s="3255"/>
      <c r="C273" s="3255"/>
      <c r="D273" s="3255"/>
      <c r="E273" s="3255"/>
      <c r="F273" s="3255"/>
      <c r="G273" s="3255"/>
      <c r="H273" s="3255"/>
      <c r="I273" s="3255"/>
      <c r="J273" s="3255"/>
      <c r="K273" s="3255"/>
      <c r="L273" s="3255"/>
      <c r="M273" s="3255"/>
      <c r="N273" s="3255"/>
      <c r="O273" s="3255"/>
      <c r="P273" s="396"/>
      <c r="R273" s="203" t="s">
        <v>452</v>
      </c>
    </row>
    <row r="274" spans="1:18" ht="15" customHeight="1" x14ac:dyDescent="0.25">
      <c r="A274" s="221"/>
      <c r="B274" s="332"/>
      <c r="C274" s="332"/>
      <c r="D274" s="332"/>
      <c r="E274" s="332"/>
      <c r="F274" s="332"/>
      <c r="G274" s="332"/>
      <c r="H274" s="332"/>
      <c r="I274" s="332"/>
      <c r="J274" s="332"/>
      <c r="K274" s="332"/>
      <c r="L274" s="332"/>
      <c r="M274" s="332"/>
      <c r="N274" s="332"/>
      <c r="O274" s="332"/>
      <c r="P274" s="262"/>
      <c r="R274" s="15"/>
    </row>
    <row r="275" spans="1:18" ht="15" customHeight="1" x14ac:dyDescent="0.25">
      <c r="A275" s="221"/>
      <c r="B275" s="3250"/>
      <c r="C275" s="3242" t="s">
        <v>209</v>
      </c>
      <c r="D275" s="3252" t="s">
        <v>184</v>
      </c>
      <c r="E275" s="3253"/>
      <c r="F275" s="3253"/>
      <c r="G275" s="332"/>
      <c r="H275" s="3246" t="s">
        <v>251</v>
      </c>
      <c r="I275" s="3247"/>
      <c r="J275" s="3248"/>
      <c r="K275" s="332"/>
      <c r="L275" s="3249" t="s">
        <v>252</v>
      </c>
      <c r="M275" s="3249"/>
      <c r="N275" s="3249"/>
      <c r="O275" s="3249"/>
      <c r="P275" s="262"/>
      <c r="R275" s="15"/>
    </row>
    <row r="276" spans="1:18" ht="30" customHeight="1" x14ac:dyDescent="0.25">
      <c r="A276" s="221"/>
      <c r="B276" s="3251"/>
      <c r="C276" s="3243"/>
      <c r="D276" s="73" t="s">
        <v>253</v>
      </c>
      <c r="E276" s="74" t="s">
        <v>265</v>
      </c>
      <c r="F276" s="75" t="s">
        <v>192</v>
      </c>
      <c r="G276" s="332"/>
      <c r="H276" s="73" t="s">
        <v>253</v>
      </c>
      <c r="I276" s="74" t="s">
        <v>265</v>
      </c>
      <c r="J276" s="75" t="s">
        <v>254</v>
      </c>
      <c r="K276" s="332"/>
      <c r="L276" s="73" t="s">
        <v>253</v>
      </c>
      <c r="M276" s="74" t="s">
        <v>265</v>
      </c>
      <c r="N276" s="74" t="s">
        <v>254</v>
      </c>
      <c r="O276" s="75" t="s">
        <v>231</v>
      </c>
      <c r="P276" s="262"/>
      <c r="R276" s="15"/>
    </row>
    <row r="277" spans="1:18" ht="45" customHeight="1" x14ac:dyDescent="0.25">
      <c r="A277" s="221"/>
      <c r="B277" s="115" t="s">
        <v>266</v>
      </c>
      <c r="C277" s="337" t="s">
        <v>413</v>
      </c>
      <c r="D277" s="88"/>
      <c r="E277" s="88"/>
      <c r="F277" s="276"/>
      <c r="G277" s="332"/>
      <c r="H277" s="78"/>
      <c r="I277" s="60"/>
      <c r="J277" s="79">
        <v>1</v>
      </c>
      <c r="K277" s="332"/>
      <c r="L277" s="81"/>
      <c r="M277" s="335"/>
      <c r="N277" s="334" t="str">
        <f t="shared" ref="N277:N278" si="73">IF(AND(ISNUMBER(F277),ISNUMBER(J277)),SUM(F277)*J277,"")</f>
        <v/>
      </c>
      <c r="O277" s="13" t="str">
        <f>N277</f>
        <v/>
      </c>
      <c r="P277" s="262"/>
      <c r="R277" s="190" t="s">
        <v>455</v>
      </c>
    </row>
    <row r="278" spans="1:18" ht="30" customHeight="1" x14ac:dyDescent="0.25">
      <c r="A278" s="221"/>
      <c r="B278" s="82" t="s">
        <v>272</v>
      </c>
      <c r="C278" s="337" t="s">
        <v>413</v>
      </c>
      <c r="D278" s="335"/>
      <c r="E278" s="335"/>
      <c r="F278" s="66"/>
      <c r="G278" s="332"/>
      <c r="H278" s="81"/>
      <c r="I278" s="335"/>
      <c r="J278" s="83">
        <v>1</v>
      </c>
      <c r="K278" s="332"/>
      <c r="L278" s="81"/>
      <c r="M278" s="335"/>
      <c r="N278" s="334" t="str">
        <f t="shared" si="73"/>
        <v/>
      </c>
      <c r="O278" s="13" t="str">
        <f>N278</f>
        <v/>
      </c>
      <c r="P278" s="262"/>
      <c r="R278" s="190" t="s">
        <v>455</v>
      </c>
    </row>
    <row r="279" spans="1:18" ht="30" customHeight="1" x14ac:dyDescent="0.25">
      <c r="A279" s="221"/>
      <c r="B279" s="93" t="s">
        <v>248</v>
      </c>
      <c r="C279" s="337" t="s">
        <v>413</v>
      </c>
      <c r="D279" s="65"/>
      <c r="E279" s="65"/>
      <c r="F279" s="66"/>
      <c r="G279" s="332"/>
      <c r="H279" s="339">
        <v>0.85</v>
      </c>
      <c r="I279" s="84">
        <v>0.85</v>
      </c>
      <c r="J279" s="83">
        <v>1</v>
      </c>
      <c r="K279" s="332"/>
      <c r="L279" s="334" t="str">
        <f t="shared" ref="L279:M284" si="74">IF(AND(ISNUMBER(D279),ISNUMBER(H279)), D279*H279, "")</f>
        <v/>
      </c>
      <c r="M279" s="42" t="str">
        <f t="shared" si="74"/>
        <v/>
      </c>
      <c r="N279" s="334" t="str">
        <f t="shared" ref="N279:N284" si="75">IF(AND(ISNUMBER(F279),ISNUMBER(J279)),F279*J279,"")</f>
        <v/>
      </c>
      <c r="O279" s="13" t="str">
        <f t="shared" ref="O279:O284" si="76">IF(AND(ISNUMBER(L279),ISNUMBER(N279)),SUM(L279:N279),"")</f>
        <v/>
      </c>
      <c r="P279" s="262"/>
      <c r="R279" s="190" t="s">
        <v>455</v>
      </c>
    </row>
    <row r="280" spans="1:18" ht="30" customHeight="1" x14ac:dyDescent="0.25">
      <c r="A280" s="221"/>
      <c r="B280" s="93" t="s">
        <v>220</v>
      </c>
      <c r="C280" s="337" t="s">
        <v>413</v>
      </c>
      <c r="D280" s="65"/>
      <c r="E280" s="65"/>
      <c r="F280" s="66"/>
      <c r="G280" s="332"/>
      <c r="H280" s="339">
        <v>0.85</v>
      </c>
      <c r="I280" s="84">
        <v>0.85</v>
      </c>
      <c r="J280" s="83">
        <v>1</v>
      </c>
      <c r="K280" s="332"/>
      <c r="L280" s="334" t="str">
        <f t="shared" si="74"/>
        <v/>
      </c>
      <c r="M280" s="42" t="str">
        <f t="shared" si="74"/>
        <v/>
      </c>
      <c r="N280" s="334" t="str">
        <f t="shared" si="75"/>
        <v/>
      </c>
      <c r="O280" s="13" t="str">
        <f t="shared" si="76"/>
        <v/>
      </c>
      <c r="P280" s="262"/>
      <c r="R280" s="190" t="s">
        <v>455</v>
      </c>
    </row>
    <row r="281" spans="1:18" ht="15" customHeight="1" x14ac:dyDescent="0.25">
      <c r="A281" s="221"/>
      <c r="B281" s="93" t="s">
        <v>221</v>
      </c>
      <c r="C281" s="337" t="s">
        <v>413</v>
      </c>
      <c r="D281" s="65"/>
      <c r="E281" s="65"/>
      <c r="F281" s="66"/>
      <c r="G281" s="332"/>
      <c r="H281" s="339">
        <v>0.5</v>
      </c>
      <c r="I281" s="84">
        <v>0.5</v>
      </c>
      <c r="J281" s="83">
        <v>1</v>
      </c>
      <c r="K281" s="332"/>
      <c r="L281" s="334" t="str">
        <f t="shared" si="74"/>
        <v/>
      </c>
      <c r="M281" s="42" t="str">
        <f t="shared" si="74"/>
        <v/>
      </c>
      <c r="N281" s="334" t="str">
        <f t="shared" si="75"/>
        <v/>
      </c>
      <c r="O281" s="13" t="str">
        <f t="shared" si="76"/>
        <v/>
      </c>
      <c r="P281" s="262"/>
      <c r="R281" s="190" t="s">
        <v>455</v>
      </c>
    </row>
    <row r="282" spans="1:18" ht="15" customHeight="1" x14ac:dyDescent="0.25">
      <c r="A282" s="221"/>
      <c r="B282" s="93" t="s">
        <v>268</v>
      </c>
      <c r="C282" s="337" t="s">
        <v>413</v>
      </c>
      <c r="D282" s="65"/>
      <c r="E282" s="65"/>
      <c r="F282" s="66"/>
      <c r="G282" s="332"/>
      <c r="H282" s="339">
        <v>0.5</v>
      </c>
      <c r="I282" s="84">
        <v>0.5</v>
      </c>
      <c r="J282" s="83">
        <v>1</v>
      </c>
      <c r="K282" s="332"/>
      <c r="L282" s="334" t="str">
        <f t="shared" si="74"/>
        <v/>
      </c>
      <c r="M282" s="42" t="str">
        <f t="shared" si="74"/>
        <v/>
      </c>
      <c r="N282" s="334" t="str">
        <f t="shared" si="75"/>
        <v/>
      </c>
      <c r="O282" s="13" t="str">
        <f t="shared" si="76"/>
        <v/>
      </c>
      <c r="P282" s="262"/>
      <c r="R282" s="190" t="s">
        <v>455</v>
      </c>
    </row>
    <row r="283" spans="1:18" ht="15" customHeight="1" x14ac:dyDescent="0.25">
      <c r="A283" s="221"/>
      <c r="B283" s="93" t="s">
        <v>224</v>
      </c>
      <c r="C283" s="337" t="s">
        <v>413</v>
      </c>
      <c r="D283" s="65"/>
      <c r="E283" s="65"/>
      <c r="F283" s="66"/>
      <c r="G283" s="332"/>
      <c r="H283" s="339">
        <v>0</v>
      </c>
      <c r="I283" s="84">
        <v>0.5</v>
      </c>
      <c r="J283" s="83">
        <v>1</v>
      </c>
      <c r="K283" s="332"/>
      <c r="L283" s="334" t="str">
        <f t="shared" si="74"/>
        <v/>
      </c>
      <c r="M283" s="42" t="str">
        <f t="shared" si="74"/>
        <v/>
      </c>
      <c r="N283" s="334" t="str">
        <f t="shared" si="75"/>
        <v/>
      </c>
      <c r="O283" s="13" t="str">
        <f t="shared" si="76"/>
        <v/>
      </c>
      <c r="P283" s="262"/>
      <c r="R283" s="190" t="s">
        <v>455</v>
      </c>
    </row>
    <row r="284" spans="1:18" ht="28.5" x14ac:dyDescent="0.25">
      <c r="A284" s="221"/>
      <c r="B284" s="93" t="s">
        <v>225</v>
      </c>
      <c r="C284" s="337" t="s">
        <v>413</v>
      </c>
      <c r="D284" s="65"/>
      <c r="E284" s="65"/>
      <c r="F284" s="66"/>
      <c r="G284" s="332"/>
      <c r="H284" s="339">
        <v>0</v>
      </c>
      <c r="I284" s="84">
        <v>0.5</v>
      </c>
      <c r="J284" s="83">
        <v>1</v>
      </c>
      <c r="K284" s="332"/>
      <c r="L284" s="334" t="str">
        <f t="shared" si="74"/>
        <v/>
      </c>
      <c r="M284" s="42" t="str">
        <f t="shared" si="74"/>
        <v/>
      </c>
      <c r="N284" s="334" t="str">
        <f t="shared" si="75"/>
        <v/>
      </c>
      <c r="O284" s="13" t="str">
        <f t="shared" si="76"/>
        <v/>
      </c>
      <c r="P284" s="262"/>
      <c r="R284" s="190" t="s">
        <v>455</v>
      </c>
    </row>
    <row r="285" spans="1:18" ht="30" customHeight="1" x14ac:dyDescent="0.25">
      <c r="A285" s="221"/>
      <c r="B285" s="93" t="s">
        <v>249</v>
      </c>
      <c r="C285" s="337" t="s">
        <v>413</v>
      </c>
      <c r="D285" s="88"/>
      <c r="E285" s="88"/>
      <c r="F285" s="336"/>
      <c r="G285" s="332"/>
      <c r="H285" s="81"/>
      <c r="I285" s="335"/>
      <c r="J285" s="336"/>
      <c r="K285" s="332"/>
      <c r="L285" s="87"/>
      <c r="M285" s="88"/>
      <c r="N285" s="88"/>
      <c r="O285" s="97"/>
      <c r="P285" s="262"/>
      <c r="R285" s="15"/>
    </row>
    <row r="286" spans="1:18" ht="15" customHeight="1" x14ac:dyDescent="0.25">
      <c r="A286" s="221"/>
      <c r="B286" s="182" t="s">
        <v>226</v>
      </c>
      <c r="C286" s="337" t="s">
        <v>413</v>
      </c>
      <c r="D286" s="88"/>
      <c r="E286" s="88"/>
      <c r="F286" s="97"/>
      <c r="G286" s="332"/>
      <c r="H286" s="81"/>
      <c r="I286" s="335"/>
      <c r="J286" s="336"/>
      <c r="K286" s="332"/>
      <c r="L286" s="87"/>
      <c r="M286" s="88"/>
      <c r="N286" s="88"/>
      <c r="O286" s="97"/>
      <c r="P286" s="262"/>
      <c r="R286" s="15"/>
    </row>
    <row r="287" spans="1:18" ht="15" customHeight="1" x14ac:dyDescent="0.25">
      <c r="A287" s="221"/>
      <c r="B287" s="182" t="s">
        <v>227</v>
      </c>
      <c r="C287" s="337" t="s">
        <v>413</v>
      </c>
      <c r="D287" s="88"/>
      <c r="E287" s="88"/>
      <c r="F287" s="97"/>
      <c r="G287" s="332"/>
      <c r="H287" s="81"/>
      <c r="I287" s="335"/>
      <c r="J287" s="336"/>
      <c r="K287" s="332"/>
      <c r="L287" s="87"/>
      <c r="M287" s="88"/>
      <c r="N287" s="88"/>
      <c r="O287" s="97"/>
      <c r="P287" s="262"/>
      <c r="R287" s="15"/>
    </row>
    <row r="288" spans="1:18" ht="15" customHeight="1" x14ac:dyDescent="0.25">
      <c r="A288" s="221"/>
      <c r="B288" s="287" t="s">
        <v>228</v>
      </c>
      <c r="C288" s="335"/>
      <c r="D288" s="65"/>
      <c r="E288" s="65"/>
      <c r="F288" s="66"/>
      <c r="G288" s="332"/>
      <c r="H288" s="339">
        <v>0</v>
      </c>
      <c r="I288" s="84">
        <v>0.5</v>
      </c>
      <c r="J288" s="83">
        <v>1</v>
      </c>
      <c r="K288" s="332"/>
      <c r="L288" s="334" t="str">
        <f t="shared" ref="L288:M292" si="77">IF(AND(ISNUMBER(D288),ISNUMBER(H288)), D288*H288, "")</f>
        <v/>
      </c>
      <c r="M288" s="42" t="str">
        <f t="shared" si="77"/>
        <v/>
      </c>
      <c r="N288" s="334" t="str">
        <f t="shared" ref="N288:N292" si="78">IF(AND(ISNUMBER(F288),ISNUMBER(J288)),F288*J288,"")</f>
        <v/>
      </c>
      <c r="O288" s="13" t="str">
        <f t="shared" ref="O288:O292" si="79">IF(AND(ISNUMBER(L288),ISNUMBER(N288)),SUM(L288:N288),"")</f>
        <v/>
      </c>
      <c r="P288" s="262"/>
      <c r="R288" s="190" t="s">
        <v>455</v>
      </c>
    </row>
    <row r="289" spans="1:18" ht="15" customHeight="1" x14ac:dyDescent="0.25">
      <c r="A289" s="221"/>
      <c r="B289" s="287" t="s">
        <v>10</v>
      </c>
      <c r="C289" s="335"/>
      <c r="D289" s="65"/>
      <c r="E289" s="65"/>
      <c r="F289" s="66"/>
      <c r="G289" s="332"/>
      <c r="H289" s="339">
        <v>0.5</v>
      </c>
      <c r="I289" s="84">
        <v>0.5</v>
      </c>
      <c r="J289" s="83">
        <v>1</v>
      </c>
      <c r="K289" s="332"/>
      <c r="L289" s="334" t="str">
        <f t="shared" si="77"/>
        <v/>
      </c>
      <c r="M289" s="42" t="str">
        <f t="shared" si="77"/>
        <v/>
      </c>
      <c r="N289" s="334" t="str">
        <f t="shared" si="78"/>
        <v/>
      </c>
      <c r="O289" s="13" t="str">
        <f t="shared" si="79"/>
        <v/>
      </c>
      <c r="P289" s="262"/>
      <c r="R289" s="190" t="s">
        <v>455</v>
      </c>
    </row>
    <row r="290" spans="1:18" ht="15" customHeight="1" x14ac:dyDescent="0.25">
      <c r="A290" s="221"/>
      <c r="B290" s="287" t="s">
        <v>132</v>
      </c>
      <c r="C290" s="335"/>
      <c r="D290" s="65"/>
      <c r="E290" s="65"/>
      <c r="F290" s="66"/>
      <c r="G290" s="332"/>
      <c r="H290" s="339">
        <v>0</v>
      </c>
      <c r="I290" s="84">
        <v>0.5</v>
      </c>
      <c r="J290" s="83">
        <v>1</v>
      </c>
      <c r="K290" s="332"/>
      <c r="L290" s="334" t="str">
        <f t="shared" si="77"/>
        <v/>
      </c>
      <c r="M290" s="42" t="str">
        <f t="shared" si="77"/>
        <v/>
      </c>
      <c r="N290" s="334" t="str">
        <f t="shared" si="78"/>
        <v/>
      </c>
      <c r="O290" s="13" t="str">
        <f t="shared" si="79"/>
        <v/>
      </c>
      <c r="P290" s="262"/>
      <c r="R290" s="190" t="s">
        <v>455</v>
      </c>
    </row>
    <row r="291" spans="1:18" ht="15" customHeight="1" x14ac:dyDescent="0.25">
      <c r="A291" s="221"/>
      <c r="B291" s="287" t="s">
        <v>269</v>
      </c>
      <c r="C291" s="335"/>
      <c r="D291" s="65"/>
      <c r="E291" s="65"/>
      <c r="F291" s="66"/>
      <c r="G291" s="332"/>
      <c r="H291" s="339">
        <v>0.5</v>
      </c>
      <c r="I291" s="84">
        <v>0.5</v>
      </c>
      <c r="J291" s="83">
        <v>1</v>
      </c>
      <c r="K291" s="332"/>
      <c r="L291" s="334" t="str">
        <f t="shared" si="77"/>
        <v/>
      </c>
      <c r="M291" s="42" t="str">
        <f t="shared" si="77"/>
        <v/>
      </c>
      <c r="N291" s="334" t="str">
        <f t="shared" si="78"/>
        <v/>
      </c>
      <c r="O291" s="13" t="str">
        <f t="shared" si="79"/>
        <v/>
      </c>
      <c r="P291" s="262"/>
      <c r="R291" s="190" t="s">
        <v>455</v>
      </c>
    </row>
    <row r="292" spans="1:18" ht="15" customHeight="1" x14ac:dyDescent="0.25">
      <c r="A292" s="221"/>
      <c r="B292" s="287" t="s">
        <v>229</v>
      </c>
      <c r="C292" s="335"/>
      <c r="D292" s="65"/>
      <c r="E292" s="65"/>
      <c r="F292" s="277"/>
      <c r="G292" s="332"/>
      <c r="H292" s="339">
        <v>0</v>
      </c>
      <c r="I292" s="84">
        <v>0.5</v>
      </c>
      <c r="J292" s="83">
        <v>1</v>
      </c>
      <c r="K292" s="332"/>
      <c r="L292" s="334" t="str">
        <f t="shared" si="77"/>
        <v/>
      </c>
      <c r="M292" s="42" t="str">
        <f t="shared" si="77"/>
        <v/>
      </c>
      <c r="N292" s="334" t="str">
        <f t="shared" si="78"/>
        <v/>
      </c>
      <c r="O292" s="13" t="str">
        <f t="shared" si="79"/>
        <v/>
      </c>
      <c r="P292" s="262"/>
      <c r="R292" s="190" t="s">
        <v>455</v>
      </c>
    </row>
    <row r="293" spans="1:18" ht="15" customHeight="1" x14ac:dyDescent="0.25">
      <c r="A293" s="221"/>
      <c r="B293" s="93" t="s">
        <v>445</v>
      </c>
      <c r="C293" s="337" t="s">
        <v>413</v>
      </c>
      <c r="D293" s="335"/>
      <c r="E293" s="335"/>
      <c r="F293" s="375"/>
      <c r="G293" s="332"/>
      <c r="H293" s="81"/>
      <c r="I293" s="335"/>
      <c r="J293" s="83">
        <v>0</v>
      </c>
      <c r="K293" s="332"/>
      <c r="L293" s="81"/>
      <c r="M293" s="81"/>
      <c r="N293" s="334" t="str">
        <f>IF(AND(ISNUMBER(F293),ISNUMBER(F230),ISNUMBER(J293)),MAX((F293-F230),0)*J293,"")</f>
        <v/>
      </c>
      <c r="O293" s="13" t="str">
        <f>N293</f>
        <v/>
      </c>
      <c r="P293" s="399"/>
      <c r="R293" s="190" t="s">
        <v>456</v>
      </c>
    </row>
    <row r="294" spans="1:18" ht="15" customHeight="1" x14ac:dyDescent="0.25">
      <c r="A294" s="221"/>
      <c r="B294" s="93" t="s">
        <v>250</v>
      </c>
      <c r="C294" s="337" t="s">
        <v>413</v>
      </c>
      <c r="D294" s="65"/>
      <c r="E294" s="65"/>
      <c r="F294" s="278"/>
      <c r="G294" s="332"/>
      <c r="H294" s="339">
        <v>0</v>
      </c>
      <c r="I294" s="84">
        <v>0.5</v>
      </c>
      <c r="J294" s="83">
        <v>1</v>
      </c>
      <c r="K294" s="332"/>
      <c r="L294" s="334" t="str">
        <f>IF(AND(ISNUMBER(D294),ISNUMBER(H294)), D294*H294, "")</f>
        <v/>
      </c>
      <c r="M294" s="42" t="str">
        <f>IF(AND(ISNUMBER(E294),ISNUMBER(I294)), E294*I294, "")</f>
        <v/>
      </c>
      <c r="N294" s="334" t="str">
        <f>IF(AND(ISNUMBER(F294),ISNUMBER(J294)),F294*J294,"")</f>
        <v/>
      </c>
      <c r="O294" s="13" t="str">
        <f>IF(AND(ISNUMBER(L294),ISNUMBER(N294)),SUM(L294:N294),"")</f>
        <v/>
      </c>
      <c r="P294" s="262"/>
      <c r="R294" s="190" t="s">
        <v>455</v>
      </c>
    </row>
    <row r="295" spans="1:18" ht="30" customHeight="1" x14ac:dyDescent="0.25">
      <c r="A295" s="221"/>
      <c r="B295" s="116" t="str">
        <f>CONCATENATE("Check: the sum of each of the columns for rows ", ROW(B277), " to ", ROW(B294), " should equal the corresponding column in row ", ROW(B39))</f>
        <v>Check: the sum of each of the columns for rows 277 to 294 should equal the corresponding column in row 39</v>
      </c>
      <c r="C295" s="299"/>
      <c r="D295" s="1553" t="str">
        <f>IF(AND(SUM(D277:D294)&gt;0,SUM($D$97:$F$101,$D$94:$F$94)&gt;0),"Fail",IF(AND(SUM($D$94:$F$94,$D$97:$F$101)=0,D39=SUM(D277:D294)),"Pass","Fail"))</f>
        <v>Pass</v>
      </c>
      <c r="E295" s="1553" t="str">
        <f>IF(AND(SUM(E277:E294)&gt;0,SUM($D$97:$F$101,$D$94:$F$94)&gt;0),"Fail",IF(AND(SUM($D$94:$F$94,$D$97:$F$101)=0,E39=SUM(E277:E294)),"Pass","Fail"))</f>
        <v>Pass</v>
      </c>
      <c r="F295" s="1553" t="str">
        <f>IF(AND(SUM(F277:F294)&gt;0,SUM($D$97:$F$101,$D$94:$F$94)&gt;0),"Fail",IF(AND(SUM($D$94:$F$94,$D$97:$F$101)=0,F39=SUM(F277:F294)),"Pass","Fail"))</f>
        <v>Pass</v>
      </c>
      <c r="G295" s="332"/>
      <c r="H295" s="104"/>
      <c r="I295" s="299"/>
      <c r="J295" s="89"/>
      <c r="K295" s="332"/>
      <c r="L295" s="112"/>
      <c r="M295" s="117"/>
      <c r="N295" s="117"/>
      <c r="O295" s="111"/>
      <c r="P295" s="262"/>
      <c r="R295" s="15"/>
    </row>
    <row r="296" spans="1:18" ht="15" customHeight="1" x14ac:dyDescent="0.25">
      <c r="A296" s="221"/>
      <c r="B296" s="332"/>
      <c r="C296" s="332"/>
      <c r="D296" s="332"/>
      <c r="E296" s="332"/>
      <c r="F296" s="332"/>
      <c r="G296" s="332"/>
      <c r="H296" s="332"/>
      <c r="I296" s="332"/>
      <c r="J296" s="332"/>
      <c r="K296" s="332"/>
      <c r="L296" s="332"/>
      <c r="M296" s="332"/>
      <c r="N296" s="332"/>
      <c r="O296" s="332"/>
      <c r="P296" s="262"/>
      <c r="R296" s="15"/>
    </row>
    <row r="297" spans="1:18" ht="60" customHeight="1" x14ac:dyDescent="0.25">
      <c r="A297" s="2835" t="s">
        <v>414</v>
      </c>
      <c r="B297" s="41"/>
      <c r="C297" s="41"/>
      <c r="D297" s="41"/>
      <c r="E297" s="41"/>
      <c r="F297" s="41"/>
      <c r="G297" s="41"/>
      <c r="H297" s="41"/>
      <c r="I297" s="41"/>
      <c r="J297" s="41"/>
      <c r="K297" s="41"/>
      <c r="L297" s="41"/>
      <c r="M297" s="41"/>
      <c r="N297" s="41"/>
      <c r="O297" s="41"/>
      <c r="P297" s="396"/>
      <c r="R297" s="203" t="s">
        <v>412</v>
      </c>
    </row>
    <row r="298" spans="1:18" ht="30" customHeight="1" x14ac:dyDescent="0.25">
      <c r="A298" s="221"/>
      <c r="B298" s="3244" t="s">
        <v>446</v>
      </c>
      <c r="C298" s="3245"/>
      <c r="D298" s="3245"/>
      <c r="E298" s="3245"/>
      <c r="F298" s="3245"/>
      <c r="G298" s="3245"/>
      <c r="H298" s="3245"/>
      <c r="I298" s="3245"/>
      <c r="J298" s="3245"/>
      <c r="K298" s="3245"/>
      <c r="L298" s="3245"/>
      <c r="M298" s="3245"/>
      <c r="N298" s="3245"/>
      <c r="O298" s="3245"/>
      <c r="P298" s="262"/>
      <c r="R298" s="190" t="s">
        <v>412</v>
      </c>
    </row>
    <row r="299" spans="1:18" ht="15" customHeight="1" x14ac:dyDescent="0.25">
      <c r="A299" s="221"/>
      <c r="B299" s="332"/>
      <c r="C299" s="332"/>
      <c r="D299" s="332"/>
      <c r="E299" s="332"/>
      <c r="F299" s="332"/>
      <c r="G299" s="332"/>
      <c r="H299" s="332"/>
      <c r="I299" s="332"/>
      <c r="J299" s="332"/>
      <c r="K299" s="332"/>
      <c r="L299" s="332"/>
      <c r="M299" s="332"/>
      <c r="N299" s="332"/>
      <c r="O299" s="332"/>
      <c r="P299" s="262"/>
      <c r="R299" s="190" t="s">
        <v>412</v>
      </c>
    </row>
    <row r="300" spans="1:18" ht="15" customHeight="1" x14ac:dyDescent="0.25">
      <c r="A300" s="221"/>
      <c r="B300" s="201"/>
      <c r="C300" s="3242" t="s">
        <v>209</v>
      </c>
      <c r="D300" s="3252" t="s">
        <v>184</v>
      </c>
      <c r="E300" s="3253"/>
      <c r="F300" s="3253"/>
      <c r="G300" s="332"/>
      <c r="H300" s="3246" t="s">
        <v>255</v>
      </c>
      <c r="I300" s="3247"/>
      <c r="J300" s="3248"/>
      <c r="K300" s="332"/>
      <c r="L300" s="3249" t="s">
        <v>256</v>
      </c>
      <c r="M300" s="3249"/>
      <c r="N300" s="3249"/>
      <c r="O300" s="3249"/>
      <c r="P300" s="262"/>
      <c r="R300" s="190" t="s">
        <v>412</v>
      </c>
    </row>
    <row r="301" spans="1:18" ht="30" customHeight="1" x14ac:dyDescent="0.25">
      <c r="A301" s="221"/>
      <c r="B301" s="174"/>
      <c r="C301" s="3243"/>
      <c r="D301" s="73" t="s">
        <v>253</v>
      </c>
      <c r="E301" s="74" t="s">
        <v>265</v>
      </c>
      <c r="F301" s="75" t="s">
        <v>192</v>
      </c>
      <c r="G301" s="332"/>
      <c r="H301" s="73" t="s">
        <v>253</v>
      </c>
      <c r="I301" s="74" t="s">
        <v>265</v>
      </c>
      <c r="J301" s="75" t="s">
        <v>254</v>
      </c>
      <c r="K301" s="332"/>
      <c r="L301" s="73" t="s">
        <v>253</v>
      </c>
      <c r="M301" s="74" t="s">
        <v>265</v>
      </c>
      <c r="N301" s="74" t="s">
        <v>254</v>
      </c>
      <c r="O301" s="341" t="s">
        <v>245</v>
      </c>
      <c r="P301" s="262"/>
      <c r="R301" s="190" t="s">
        <v>412</v>
      </c>
    </row>
    <row r="302" spans="1:18" ht="60" customHeight="1" x14ac:dyDescent="0.25">
      <c r="A302" s="221"/>
      <c r="B302" s="93" t="s">
        <v>241</v>
      </c>
      <c r="C302" s="337" t="s">
        <v>415</v>
      </c>
      <c r="D302" s="88"/>
      <c r="E302" s="88"/>
      <c r="F302" s="97"/>
      <c r="G302" s="332"/>
      <c r="H302" s="78"/>
      <c r="I302" s="78"/>
      <c r="J302" s="206"/>
      <c r="K302" s="332"/>
      <c r="L302" s="81"/>
      <c r="M302" s="81"/>
      <c r="N302" s="81"/>
      <c r="O302" s="187"/>
      <c r="P302" s="262"/>
      <c r="R302" s="190" t="s">
        <v>412</v>
      </c>
    </row>
    <row r="303" spans="1:18" ht="15" customHeight="1" x14ac:dyDescent="0.25">
      <c r="A303" s="221"/>
      <c r="B303" s="287" t="s">
        <v>416</v>
      </c>
      <c r="C303" s="335"/>
      <c r="D303" s="88"/>
      <c r="E303" s="88"/>
      <c r="F303" s="97"/>
      <c r="G303" s="332"/>
      <c r="H303" s="81"/>
      <c r="I303" s="81"/>
      <c r="J303" s="187"/>
      <c r="K303" s="332"/>
      <c r="L303" s="81"/>
      <c r="M303" s="81"/>
      <c r="N303" s="81"/>
      <c r="O303" s="187"/>
      <c r="P303" s="262"/>
      <c r="R303" s="190" t="s">
        <v>412</v>
      </c>
    </row>
    <row r="304" spans="1:18" ht="15" customHeight="1" x14ac:dyDescent="0.25">
      <c r="A304" s="221"/>
      <c r="B304" s="286" t="s">
        <v>429</v>
      </c>
      <c r="C304" s="335"/>
      <c r="D304" s="272"/>
      <c r="E304" s="272"/>
      <c r="F304" s="272"/>
      <c r="G304" s="332"/>
      <c r="H304" s="339">
        <v>0</v>
      </c>
      <c r="I304" s="84">
        <v>0</v>
      </c>
      <c r="J304" s="83">
        <v>0</v>
      </c>
      <c r="K304" s="332"/>
      <c r="L304" s="334" t="str">
        <f>IF(AND(ISNUMBER(D304),ISNUMBER(H304)), D304*H304, "")</f>
        <v/>
      </c>
      <c r="M304" s="42" t="str">
        <f>IF(AND(ISNUMBER(E304),ISNUMBER(I304)), E304*I304, "")</f>
        <v/>
      </c>
      <c r="N304" s="334" t="str">
        <f t="shared" ref="N304:N305" si="80">IF(AND(ISNUMBER(F304),ISNUMBER(J304)),F304*J304,"")</f>
        <v/>
      </c>
      <c r="O304" s="194" t="str">
        <f>IF(AND(ISNUMBER(L304),ISNUMBER(M304),ISNUMBER(N304)),SUM(L304:N304),"")</f>
        <v/>
      </c>
      <c r="P304" s="262"/>
      <c r="R304" s="190" t="s">
        <v>412</v>
      </c>
    </row>
    <row r="305" spans="1:18" ht="15" customHeight="1" x14ac:dyDescent="0.25">
      <c r="A305" s="221"/>
      <c r="B305" s="286" t="s">
        <v>430</v>
      </c>
      <c r="C305" s="335"/>
      <c r="D305" s="272"/>
      <c r="E305" s="272"/>
      <c r="F305" s="272"/>
      <c r="G305" s="332"/>
      <c r="H305" s="339">
        <v>0</v>
      </c>
      <c r="I305" s="84">
        <v>0</v>
      </c>
      <c r="J305" s="83">
        <v>0</v>
      </c>
      <c r="K305" s="332"/>
      <c r="L305" s="334" t="str">
        <f>IF(AND(ISNUMBER(D305),ISNUMBER(H305)), D305*H305, "")</f>
        <v/>
      </c>
      <c r="M305" s="42" t="str">
        <f>IF(AND(ISNUMBER(E305),ISNUMBER(I305)), E305*I305, "")</f>
        <v/>
      </c>
      <c r="N305" s="334" t="str">
        <f t="shared" si="80"/>
        <v/>
      </c>
      <c r="O305" s="194" t="str">
        <f>IF(AND(ISNUMBER(L305),ISNUMBER(M305),ISNUMBER(N305)),SUM(L305:N305),"")</f>
        <v/>
      </c>
      <c r="P305" s="262"/>
      <c r="R305" s="190" t="s">
        <v>412</v>
      </c>
    </row>
    <row r="306" spans="1:18" ht="15" customHeight="1" x14ac:dyDescent="0.25">
      <c r="A306" s="221"/>
      <c r="B306" s="93" t="s">
        <v>447</v>
      </c>
      <c r="C306" s="337" t="s">
        <v>415</v>
      </c>
      <c r="D306" s="88"/>
      <c r="E306" s="88"/>
      <c r="F306" s="97"/>
      <c r="G306" s="332"/>
      <c r="H306" s="81"/>
      <c r="I306" s="81"/>
      <c r="J306" s="187"/>
      <c r="K306" s="332"/>
      <c r="L306" s="81"/>
      <c r="M306" s="81"/>
      <c r="N306" s="81"/>
      <c r="O306" s="187"/>
      <c r="P306" s="262"/>
      <c r="R306" s="190" t="s">
        <v>412</v>
      </c>
    </row>
    <row r="307" spans="1:18" ht="30" customHeight="1" x14ac:dyDescent="0.25">
      <c r="A307" s="221"/>
      <c r="B307" s="287" t="s">
        <v>417</v>
      </c>
      <c r="C307" s="335"/>
      <c r="D307" s="88"/>
      <c r="E307" s="88"/>
      <c r="F307" s="97"/>
      <c r="G307" s="332"/>
      <c r="H307" s="81"/>
      <c r="I307" s="81"/>
      <c r="J307" s="187"/>
      <c r="K307" s="332"/>
      <c r="L307" s="81"/>
      <c r="M307" s="81"/>
      <c r="N307" s="81"/>
      <c r="O307" s="187"/>
      <c r="P307" s="262"/>
      <c r="R307" s="190" t="s">
        <v>412</v>
      </c>
    </row>
    <row r="308" spans="1:18" ht="15" customHeight="1" x14ac:dyDescent="0.25">
      <c r="A308" s="221"/>
      <c r="B308" s="286" t="s">
        <v>416</v>
      </c>
      <c r="C308" s="335"/>
      <c r="D308" s="88"/>
      <c r="E308" s="88"/>
      <c r="F308" s="97"/>
      <c r="G308" s="332"/>
      <c r="H308" s="81"/>
      <c r="I308" s="81"/>
      <c r="J308" s="187"/>
      <c r="K308" s="332"/>
      <c r="L308" s="81"/>
      <c r="M308" s="81"/>
      <c r="N308" s="81"/>
      <c r="O308" s="187"/>
      <c r="P308" s="262"/>
      <c r="R308" s="190" t="s">
        <v>412</v>
      </c>
    </row>
    <row r="309" spans="1:18" ht="15" customHeight="1" x14ac:dyDescent="0.25">
      <c r="A309" s="221"/>
      <c r="B309" s="291" t="s">
        <v>429</v>
      </c>
      <c r="C309" s="335"/>
      <c r="D309" s="272"/>
      <c r="E309" s="272"/>
      <c r="F309" s="272"/>
      <c r="G309" s="332"/>
      <c r="H309" s="339">
        <f>IF(Parameters!F39&lt;H$104,H$104,Parameters!F39)</f>
        <v>0.5</v>
      </c>
      <c r="I309" s="339">
        <f>IF(Parameters!G39&lt;I$104,I$104,Parameters!G39)</f>
        <v>0.5</v>
      </c>
      <c r="J309" s="108">
        <f>IF(Parameters!H39&lt;J$104,J$104,Parameters!H39)</f>
        <v>1</v>
      </c>
      <c r="K309" s="332"/>
      <c r="L309" s="334" t="str">
        <f>IF(AND(ISNUMBER(D309),ISNUMBER(H309)), D309*H309, "")</f>
        <v/>
      </c>
      <c r="M309" s="42" t="str">
        <f>IF(AND(ISNUMBER(E309),ISNUMBER(I309)), E309*I309, "")</f>
        <v/>
      </c>
      <c r="N309" s="334" t="str">
        <f t="shared" ref="N309:N310" si="81">IF(AND(ISNUMBER(F309),ISNUMBER(J309)),F309*J309,"")</f>
        <v/>
      </c>
      <c r="O309" s="194" t="str">
        <f>IF(AND(ISNUMBER(L309),ISNUMBER(M309),ISNUMBER(N309)),SUM(L309:N309),"")</f>
        <v/>
      </c>
      <c r="P309" s="262"/>
      <c r="R309" s="190" t="s">
        <v>412</v>
      </c>
    </row>
    <row r="310" spans="1:18" ht="15" customHeight="1" x14ac:dyDescent="0.25">
      <c r="A310" s="221"/>
      <c r="B310" s="291" t="s">
        <v>430</v>
      </c>
      <c r="C310" s="335"/>
      <c r="D310" s="272"/>
      <c r="E310" s="272"/>
      <c r="F310" s="272"/>
      <c r="G310" s="332"/>
      <c r="H310" s="339">
        <f>IF(Parameters!F40&lt;H$104,H$104,Parameters!F40)</f>
        <v>1</v>
      </c>
      <c r="I310" s="339">
        <f>IF(Parameters!G40&lt;I$104,I$104,Parameters!G40)</f>
        <v>1</v>
      </c>
      <c r="J310" s="108">
        <f>IF(Parameters!H40&lt;J$104,J$104,Parameters!H40)</f>
        <v>1</v>
      </c>
      <c r="K310" s="332"/>
      <c r="L310" s="334" t="str">
        <f>IF(AND(ISNUMBER(D310),ISNUMBER(H310)), D310*H310, "")</f>
        <v/>
      </c>
      <c r="M310" s="42" t="str">
        <f>IF(AND(ISNUMBER(E310),ISNUMBER(I310)), E310*I310, "")</f>
        <v/>
      </c>
      <c r="N310" s="334" t="str">
        <f t="shared" si="81"/>
        <v/>
      </c>
      <c r="O310" s="194" t="str">
        <f>IF(AND(ISNUMBER(L310),ISNUMBER(M310),ISNUMBER(N310)),SUM(L310:N310),"")</f>
        <v/>
      </c>
      <c r="P310" s="262"/>
      <c r="R310" s="190" t="s">
        <v>412</v>
      </c>
    </row>
    <row r="311" spans="1:18" ht="15" customHeight="1" x14ac:dyDescent="0.25">
      <c r="A311" s="221"/>
      <c r="B311" s="287" t="s">
        <v>448</v>
      </c>
      <c r="C311" s="335"/>
      <c r="D311" s="88"/>
      <c r="E311" s="88"/>
      <c r="F311" s="97"/>
      <c r="G311" s="332"/>
      <c r="H311" s="81"/>
      <c r="I311" s="81"/>
      <c r="J311" s="187"/>
      <c r="K311" s="332"/>
      <c r="L311" s="81"/>
      <c r="M311" s="81"/>
      <c r="N311" s="81"/>
      <c r="O311" s="187"/>
      <c r="P311" s="262"/>
      <c r="R311" s="190" t="s">
        <v>412</v>
      </c>
    </row>
    <row r="312" spans="1:18" ht="15" customHeight="1" x14ac:dyDescent="0.25">
      <c r="A312" s="221"/>
      <c r="B312" s="286" t="s">
        <v>416</v>
      </c>
      <c r="C312" s="335"/>
      <c r="D312" s="88"/>
      <c r="E312" s="88"/>
      <c r="F312" s="97"/>
      <c r="G312" s="332"/>
      <c r="H312" s="81"/>
      <c r="I312" s="81"/>
      <c r="J312" s="187"/>
      <c r="K312" s="332"/>
      <c r="L312" s="81"/>
      <c r="M312" s="81"/>
      <c r="N312" s="81"/>
      <c r="O312" s="187"/>
      <c r="P312" s="262"/>
      <c r="R312" s="190" t="s">
        <v>412</v>
      </c>
    </row>
    <row r="313" spans="1:18" ht="15" customHeight="1" x14ac:dyDescent="0.25">
      <c r="A313" s="221"/>
      <c r="B313" s="291" t="s">
        <v>429</v>
      </c>
      <c r="C313" s="335"/>
      <c r="D313" s="272"/>
      <c r="E313" s="272"/>
      <c r="F313" s="272"/>
      <c r="G313" s="332"/>
      <c r="H313" s="339">
        <f>IF(Parameters!F43&lt;H$110,H$110,Parameters!F43)</f>
        <v>0.5</v>
      </c>
      <c r="I313" s="339">
        <f>IF(Parameters!G43&lt;I$110,I$110,Parameters!G43)</f>
        <v>0.5</v>
      </c>
      <c r="J313" s="108">
        <f>IF(Parameters!H43&lt;J$110,J$110,Parameters!H43)</f>
        <v>1</v>
      </c>
      <c r="K313" s="332"/>
      <c r="L313" s="334" t="str">
        <f>IF(AND(ISNUMBER(D313),ISNUMBER(H313)), D313*H313, "")</f>
        <v/>
      </c>
      <c r="M313" s="42" t="str">
        <f>IF(AND(ISNUMBER(E313),ISNUMBER(I313)), E313*I313, "")</f>
        <v/>
      </c>
      <c r="N313" s="334" t="str">
        <f t="shared" ref="N313:N314" si="82">IF(AND(ISNUMBER(F313),ISNUMBER(J313)),F313*J313,"")</f>
        <v/>
      </c>
      <c r="O313" s="194" t="str">
        <f>IF(AND(ISNUMBER(L313),ISNUMBER(M313),ISNUMBER(N313)),SUM(L313:N313),"")</f>
        <v/>
      </c>
      <c r="P313" s="262"/>
      <c r="R313" s="190" t="s">
        <v>412</v>
      </c>
    </row>
    <row r="314" spans="1:18" ht="15" customHeight="1" x14ac:dyDescent="0.25">
      <c r="A314" s="221"/>
      <c r="B314" s="291" t="s">
        <v>430</v>
      </c>
      <c r="C314" s="335"/>
      <c r="D314" s="272"/>
      <c r="E314" s="272"/>
      <c r="F314" s="272"/>
      <c r="G314" s="332"/>
      <c r="H314" s="339">
        <f>IF(Parameters!F44&lt;H$110,H$110,Parameters!F44)</f>
        <v>1</v>
      </c>
      <c r="I314" s="339">
        <f>IF(Parameters!G44&lt;I$110,I$110,Parameters!G44)</f>
        <v>1</v>
      </c>
      <c r="J314" s="108">
        <f>IF(Parameters!H44&lt;J$110,J$110,Parameters!H44)</f>
        <v>1</v>
      </c>
      <c r="K314" s="332"/>
      <c r="L314" s="334" t="str">
        <f>IF(AND(ISNUMBER(D314),ISNUMBER(H314)), D314*H314, "")</f>
        <v/>
      </c>
      <c r="M314" s="42" t="str">
        <f>IF(AND(ISNUMBER(E314),ISNUMBER(I314)), E314*I314, "")</f>
        <v/>
      </c>
      <c r="N314" s="334" t="str">
        <f t="shared" si="82"/>
        <v/>
      </c>
      <c r="O314" s="194" t="str">
        <f>IF(AND(ISNUMBER(L314),ISNUMBER(M314),ISNUMBER(N314)),SUM(L314:N314),"")</f>
        <v/>
      </c>
      <c r="P314" s="262"/>
      <c r="R314" s="190" t="s">
        <v>412</v>
      </c>
    </row>
    <row r="315" spans="1:18" ht="15" customHeight="1" x14ac:dyDescent="0.25">
      <c r="A315" s="221"/>
      <c r="B315" s="287" t="s">
        <v>418</v>
      </c>
      <c r="C315" s="335"/>
      <c r="D315" s="88"/>
      <c r="E315" s="88"/>
      <c r="F315" s="97"/>
      <c r="G315" s="332"/>
      <c r="H315" s="81"/>
      <c r="I315" s="81"/>
      <c r="J315" s="187"/>
      <c r="K315" s="332"/>
      <c r="L315" s="81"/>
      <c r="M315" s="81"/>
      <c r="N315" s="81"/>
      <c r="O315" s="187"/>
      <c r="P315" s="262"/>
      <c r="R315" s="190" t="s">
        <v>412</v>
      </c>
    </row>
    <row r="316" spans="1:18" ht="15" customHeight="1" x14ac:dyDescent="0.25">
      <c r="A316" s="221"/>
      <c r="B316" s="286" t="s">
        <v>416</v>
      </c>
      <c r="C316" s="335"/>
      <c r="D316" s="88"/>
      <c r="E316" s="88"/>
      <c r="F316" s="97"/>
      <c r="G316" s="332"/>
      <c r="H316" s="81"/>
      <c r="I316" s="81"/>
      <c r="J316" s="187"/>
      <c r="K316" s="332"/>
      <c r="L316" s="81"/>
      <c r="M316" s="81"/>
      <c r="N316" s="81"/>
      <c r="O316" s="187"/>
      <c r="P316" s="262"/>
      <c r="R316" s="190" t="s">
        <v>412</v>
      </c>
    </row>
    <row r="317" spans="1:18" ht="15" customHeight="1" x14ac:dyDescent="0.25">
      <c r="A317" s="221"/>
      <c r="B317" s="291" t="s">
        <v>429</v>
      </c>
      <c r="C317" s="335"/>
      <c r="D317" s="272"/>
      <c r="E317" s="272"/>
      <c r="F317" s="272"/>
      <c r="G317" s="332"/>
      <c r="H317" s="339">
        <f>IF(Parameters!F47&lt;H$116,H$116,Parameters!F47)</f>
        <v>0.5</v>
      </c>
      <c r="I317" s="339">
        <f>IF(Parameters!G47&lt;I$116,I$116,Parameters!G47)</f>
        <v>0.5</v>
      </c>
      <c r="J317" s="108">
        <f>IF(Parameters!H47&lt;J$116,J$116,Parameters!H47)</f>
        <v>1</v>
      </c>
      <c r="K317" s="332"/>
      <c r="L317" s="334" t="str">
        <f>IF(AND(ISNUMBER(D317),ISNUMBER(H317)), D317*H317, "")</f>
        <v/>
      </c>
      <c r="M317" s="42" t="str">
        <f>IF(AND(ISNUMBER(E317),ISNUMBER(I317)), E317*I317, "")</f>
        <v/>
      </c>
      <c r="N317" s="334" t="str">
        <f t="shared" ref="N317:N318" si="83">IF(AND(ISNUMBER(F317),ISNUMBER(J317)),F317*J317,"")</f>
        <v/>
      </c>
      <c r="O317" s="194" t="str">
        <f>IF(AND(ISNUMBER(L317),ISNUMBER(M317),ISNUMBER(N317)),SUM(L317:N317),"")</f>
        <v/>
      </c>
      <c r="P317" s="262"/>
      <c r="R317" s="190" t="s">
        <v>412</v>
      </c>
    </row>
    <row r="318" spans="1:18" ht="15" customHeight="1" x14ac:dyDescent="0.25">
      <c r="A318" s="221"/>
      <c r="B318" s="291" t="s">
        <v>430</v>
      </c>
      <c r="C318" s="335"/>
      <c r="D318" s="272"/>
      <c r="E318" s="272"/>
      <c r="F318" s="272"/>
      <c r="G318" s="332"/>
      <c r="H318" s="339">
        <f>IF(Parameters!F48&lt;H$116,H$116,Parameters!F48)</f>
        <v>1</v>
      </c>
      <c r="I318" s="339">
        <f>IF(Parameters!G48&lt;I$116,I$116,Parameters!G48)</f>
        <v>1</v>
      </c>
      <c r="J318" s="108">
        <f>IF(Parameters!H48&lt;J$116,J$116,Parameters!H48)</f>
        <v>1</v>
      </c>
      <c r="K318" s="332"/>
      <c r="L318" s="334" t="str">
        <f>IF(AND(ISNUMBER(D318),ISNUMBER(H318)), D318*H318, "")</f>
        <v/>
      </c>
      <c r="M318" s="42" t="str">
        <f>IF(AND(ISNUMBER(E318),ISNUMBER(I318)), E318*I318, "")</f>
        <v/>
      </c>
      <c r="N318" s="334" t="str">
        <f t="shared" si="83"/>
        <v/>
      </c>
      <c r="O318" s="194" t="str">
        <f>IF(AND(ISNUMBER(L318),ISNUMBER(M318),ISNUMBER(N318)),SUM(L318:N318),"")</f>
        <v/>
      </c>
      <c r="P318" s="262"/>
      <c r="R318" s="190" t="s">
        <v>412</v>
      </c>
    </row>
    <row r="319" spans="1:18" ht="15" customHeight="1" x14ac:dyDescent="0.25">
      <c r="A319" s="221"/>
      <c r="B319" s="93" t="s">
        <v>471</v>
      </c>
      <c r="C319" s="337" t="s">
        <v>415</v>
      </c>
      <c r="D319" s="88"/>
      <c r="E319" s="88"/>
      <c r="F319" s="97"/>
      <c r="G319" s="332"/>
      <c r="H319" s="81"/>
      <c r="I319" s="81"/>
      <c r="J319" s="187"/>
      <c r="K319" s="332"/>
      <c r="L319" s="81"/>
      <c r="M319" s="81"/>
      <c r="N319" s="81"/>
      <c r="O319" s="187"/>
      <c r="P319" s="262"/>
      <c r="R319" s="190" t="s">
        <v>412</v>
      </c>
    </row>
    <row r="320" spans="1:18" ht="15" customHeight="1" x14ac:dyDescent="0.25">
      <c r="A320" s="221"/>
      <c r="B320" s="287" t="s">
        <v>416</v>
      </c>
      <c r="C320" s="335"/>
      <c r="D320" s="88"/>
      <c r="E320" s="88"/>
      <c r="F320" s="97"/>
      <c r="G320" s="332"/>
      <c r="H320" s="81"/>
      <c r="I320" s="81"/>
      <c r="J320" s="187"/>
      <c r="K320" s="332"/>
      <c r="L320" s="81"/>
      <c r="M320" s="81"/>
      <c r="N320" s="81"/>
      <c r="O320" s="187"/>
      <c r="P320" s="262"/>
      <c r="R320" s="190" t="s">
        <v>412</v>
      </c>
    </row>
    <row r="321" spans="1:18" ht="15" customHeight="1" x14ac:dyDescent="0.25">
      <c r="A321" s="221"/>
      <c r="B321" s="286" t="s">
        <v>429</v>
      </c>
      <c r="C321" s="335"/>
      <c r="D321" s="272"/>
      <c r="E321" s="272"/>
      <c r="F321" s="272"/>
      <c r="G321" s="332"/>
      <c r="H321" s="339">
        <f>IF(Parameters!F51&lt;H$122,H$122,Parameters!F51)</f>
        <v>0.5</v>
      </c>
      <c r="I321" s="339">
        <f>IF(Parameters!G51&lt;I$122,I$122,Parameters!G51)</f>
        <v>0.5</v>
      </c>
      <c r="J321" s="108">
        <f>IF(Parameters!H51&lt;J$122,J$122,Parameters!H51)</f>
        <v>0.5</v>
      </c>
      <c r="K321" s="332"/>
      <c r="L321" s="334" t="str">
        <f>IF(AND(ISNUMBER(D321),ISNUMBER(H321)), D321*H321, "")</f>
        <v/>
      </c>
      <c r="M321" s="42" t="str">
        <f>IF(AND(ISNUMBER(E321),ISNUMBER(I321)), E321*I321, "")</f>
        <v/>
      </c>
      <c r="N321" s="334" t="str">
        <f t="shared" ref="N321:N322" si="84">IF(AND(ISNUMBER(F321),ISNUMBER(J321)),F321*J321,"")</f>
        <v/>
      </c>
      <c r="O321" s="194" t="str">
        <f>IF(AND(ISNUMBER(L321),ISNUMBER(M321),ISNUMBER(N321)),SUM(L321:N321),"")</f>
        <v/>
      </c>
      <c r="P321" s="262"/>
      <c r="R321" s="190" t="s">
        <v>412</v>
      </c>
    </row>
    <row r="322" spans="1:18" ht="15" customHeight="1" x14ac:dyDescent="0.25">
      <c r="A322" s="221"/>
      <c r="B322" s="286" t="s">
        <v>430</v>
      </c>
      <c r="C322" s="335"/>
      <c r="D322" s="272"/>
      <c r="E322" s="272"/>
      <c r="F322" s="272"/>
      <c r="G322" s="332"/>
      <c r="H322" s="339">
        <f>IF(Parameters!F52&lt;H$122,H$122,Parameters!F52)</f>
        <v>1</v>
      </c>
      <c r="I322" s="339">
        <f>IF(Parameters!G52&lt;I$122,I$122,Parameters!G52)</f>
        <v>1</v>
      </c>
      <c r="J322" s="108">
        <f>IF(Parameters!H52&lt;J$122,J$122,Parameters!H52)</f>
        <v>1</v>
      </c>
      <c r="K322" s="332"/>
      <c r="L322" s="334" t="str">
        <f>IF(AND(ISNUMBER(D322),ISNUMBER(H322)), D322*H322, "")</f>
        <v/>
      </c>
      <c r="M322" s="42" t="str">
        <f>IF(AND(ISNUMBER(E322),ISNUMBER(I322)), E322*I322, "")</f>
        <v/>
      </c>
      <c r="N322" s="334" t="str">
        <f t="shared" si="84"/>
        <v/>
      </c>
      <c r="O322" s="194" t="str">
        <f>IF(AND(ISNUMBER(L322),ISNUMBER(M322),ISNUMBER(N322)),SUM(L322:N322),"")</f>
        <v/>
      </c>
      <c r="P322" s="262"/>
      <c r="R322" s="190" t="s">
        <v>412</v>
      </c>
    </row>
    <row r="323" spans="1:18" ht="15" customHeight="1" x14ac:dyDescent="0.25">
      <c r="A323" s="221"/>
      <c r="B323" s="93" t="s">
        <v>482</v>
      </c>
      <c r="C323" s="337" t="s">
        <v>415</v>
      </c>
      <c r="D323" s="88"/>
      <c r="E323" s="88"/>
      <c r="F323" s="97"/>
      <c r="G323" s="332"/>
      <c r="H323" s="81"/>
      <c r="I323" s="81"/>
      <c r="J323" s="187"/>
      <c r="K323" s="332"/>
      <c r="L323" s="81"/>
      <c r="M323" s="81"/>
      <c r="N323" s="81"/>
      <c r="O323" s="187"/>
      <c r="P323" s="262"/>
      <c r="R323" s="190" t="s">
        <v>412</v>
      </c>
    </row>
    <row r="324" spans="1:18" ht="15" customHeight="1" x14ac:dyDescent="0.25">
      <c r="A324" s="221"/>
      <c r="B324" s="287" t="s">
        <v>416</v>
      </c>
      <c r="C324" s="335"/>
      <c r="D324" s="88"/>
      <c r="E324" s="88"/>
      <c r="F324" s="97"/>
      <c r="G324" s="332"/>
      <c r="H324" s="81"/>
      <c r="I324" s="81"/>
      <c r="J324" s="187"/>
      <c r="K324" s="332"/>
      <c r="L324" s="81"/>
      <c r="M324" s="81"/>
      <c r="N324" s="81"/>
      <c r="O324" s="187"/>
      <c r="P324" s="262"/>
      <c r="R324" s="190" t="s">
        <v>412</v>
      </c>
    </row>
    <row r="325" spans="1:18" ht="15" customHeight="1" x14ac:dyDescent="0.25">
      <c r="A325" s="221"/>
      <c r="B325" s="286" t="s">
        <v>429</v>
      </c>
      <c r="C325" s="335"/>
      <c r="D325" s="272"/>
      <c r="E325" s="272"/>
      <c r="F325" s="272"/>
      <c r="G325" s="332"/>
      <c r="H325" s="339">
        <f>IF(Parameters!F55&lt;H$128,H$128,Parameters!F55)</f>
        <v>0.5</v>
      </c>
      <c r="I325" s="339">
        <f>IF(Parameters!G55&lt;I$128,I$128,Parameters!G55)</f>
        <v>0.5</v>
      </c>
      <c r="J325" s="108">
        <f>IF(Parameters!H55&lt;J$128,J$128,Parameters!H55)</f>
        <v>0.5</v>
      </c>
      <c r="K325" s="332"/>
      <c r="L325" s="334" t="str">
        <f>IF(AND(ISNUMBER(D325),ISNUMBER(H325)), D325*H325, "")</f>
        <v/>
      </c>
      <c r="M325" s="42" t="str">
        <f>IF(AND(ISNUMBER(E325),ISNUMBER(I325)), E325*I325, "")</f>
        <v/>
      </c>
      <c r="N325" s="334" t="str">
        <f>IF(AND(ISNUMBER(F325),ISNUMBER(J325)),F325*J325,"")</f>
        <v/>
      </c>
      <c r="O325" s="194" t="str">
        <f>IF(AND(ISNUMBER(L325),ISNUMBER(M325),ISNUMBER(N325)),SUM(L325:N325),"")</f>
        <v/>
      </c>
      <c r="P325" s="262"/>
      <c r="R325" s="190" t="s">
        <v>412</v>
      </c>
    </row>
    <row r="326" spans="1:18" ht="15" customHeight="1" x14ac:dyDescent="0.25">
      <c r="A326" s="221"/>
      <c r="B326" s="286" t="s">
        <v>430</v>
      </c>
      <c r="C326" s="335"/>
      <c r="D326" s="272"/>
      <c r="E326" s="272"/>
      <c r="F326" s="272"/>
      <c r="G326" s="332"/>
      <c r="H326" s="339">
        <f>IF(Parameters!F56&lt;H$128,H$128,Parameters!F56)</f>
        <v>1</v>
      </c>
      <c r="I326" s="339">
        <f>IF(Parameters!G56&lt;I$128,I$128,Parameters!G56)</f>
        <v>1</v>
      </c>
      <c r="J326" s="108">
        <f>IF(Parameters!H56&lt;J$128,J$128,Parameters!H56)</f>
        <v>1</v>
      </c>
      <c r="K326" s="332"/>
      <c r="L326" s="334" t="str">
        <f>IF(AND(ISNUMBER(D326),ISNUMBER(H326)), D326*H326, "")</f>
        <v/>
      </c>
      <c r="M326" s="42" t="str">
        <f>IF(AND(ISNUMBER(E326),ISNUMBER(I326)), E326*I326, "")</f>
        <v/>
      </c>
      <c r="N326" s="334" t="str">
        <f>IF(AND(ISNUMBER(F326),ISNUMBER(J326)),F326*J326,"")</f>
        <v/>
      </c>
      <c r="O326" s="194" t="str">
        <f>IF(AND(ISNUMBER(L326),ISNUMBER(M326),ISNUMBER(N326)),SUM(L326:N326),"")</f>
        <v/>
      </c>
      <c r="P326" s="262"/>
      <c r="R326" s="190" t="s">
        <v>412</v>
      </c>
    </row>
    <row r="327" spans="1:18" ht="15" customHeight="1" x14ac:dyDescent="0.25">
      <c r="A327" s="221"/>
      <c r="B327" s="93" t="s">
        <v>473</v>
      </c>
      <c r="C327" s="337" t="s">
        <v>415</v>
      </c>
      <c r="D327" s="88"/>
      <c r="E327" s="88"/>
      <c r="F327" s="97"/>
      <c r="G327" s="332"/>
      <c r="H327" s="81"/>
      <c r="I327" s="81"/>
      <c r="J327" s="187"/>
      <c r="K327" s="332"/>
      <c r="L327" s="81"/>
      <c r="M327" s="81"/>
      <c r="N327" s="81"/>
      <c r="O327" s="187"/>
      <c r="P327" s="262"/>
      <c r="R327" s="190" t="s">
        <v>412</v>
      </c>
    </row>
    <row r="328" spans="1:18" ht="15" customHeight="1" x14ac:dyDescent="0.25">
      <c r="A328" s="221"/>
      <c r="B328" s="287" t="s">
        <v>416</v>
      </c>
      <c r="C328" s="335"/>
      <c r="D328" s="88"/>
      <c r="E328" s="88"/>
      <c r="F328" s="97"/>
      <c r="G328" s="332"/>
      <c r="H328" s="81"/>
      <c r="I328" s="81"/>
      <c r="J328" s="187"/>
      <c r="K328" s="332"/>
      <c r="L328" s="81"/>
      <c r="M328" s="81"/>
      <c r="N328" s="81"/>
      <c r="O328" s="187"/>
      <c r="P328" s="262"/>
      <c r="R328" s="190" t="s">
        <v>412</v>
      </c>
    </row>
    <row r="329" spans="1:18" ht="15" customHeight="1" x14ac:dyDescent="0.25">
      <c r="A329" s="221"/>
      <c r="B329" s="286" t="s">
        <v>429</v>
      </c>
      <c r="C329" s="335"/>
      <c r="D329" s="272"/>
      <c r="E329" s="272"/>
      <c r="F329" s="272"/>
      <c r="G329" s="332"/>
      <c r="H329" s="339">
        <f>IF(Parameters!F59&lt;H$134,H$134,Parameters!F59)</f>
        <v>0.5</v>
      </c>
      <c r="I329" s="339">
        <f>IF(Parameters!G59&lt;I$134,I$134,Parameters!G59)</f>
        <v>0.5</v>
      </c>
      <c r="J329" s="108">
        <f>IF(Parameters!H59&lt;J$134,J$134,Parameters!H59)</f>
        <v>0.5</v>
      </c>
      <c r="K329" s="332"/>
      <c r="L329" s="334" t="str">
        <f>IF(AND(ISNUMBER(D329),ISNUMBER(H329)), D329*H329, "")</f>
        <v/>
      </c>
      <c r="M329" s="42" t="str">
        <f>IF(AND(ISNUMBER(E329),ISNUMBER(I329)), E329*I329, "")</f>
        <v/>
      </c>
      <c r="N329" s="334" t="str">
        <f>IF(AND(ISNUMBER(F329),ISNUMBER(J329)),F329*J329,"")</f>
        <v/>
      </c>
      <c r="O329" s="194" t="str">
        <f>IF(AND(ISNUMBER(L329),ISNUMBER(M329),ISNUMBER(N329)),SUM(L329:N329),"")</f>
        <v/>
      </c>
      <c r="P329" s="262"/>
      <c r="R329" s="190" t="s">
        <v>412</v>
      </c>
    </row>
    <row r="330" spans="1:18" ht="15" customHeight="1" x14ac:dyDescent="0.25">
      <c r="A330" s="221"/>
      <c r="B330" s="286" t="s">
        <v>430</v>
      </c>
      <c r="C330" s="335"/>
      <c r="D330" s="272"/>
      <c r="E330" s="272"/>
      <c r="F330" s="272"/>
      <c r="G330" s="332"/>
      <c r="H330" s="339">
        <f>IF(Parameters!F60&lt;H$134,H$134,Parameters!F60)</f>
        <v>1</v>
      </c>
      <c r="I330" s="339">
        <f>IF(Parameters!G60&lt;I$134,I$134,Parameters!G60)</f>
        <v>1</v>
      </c>
      <c r="J330" s="108">
        <f>IF(Parameters!H60&lt;J$134,J$134,Parameters!H60)</f>
        <v>1</v>
      </c>
      <c r="K330" s="332"/>
      <c r="L330" s="334" t="str">
        <f>IF(AND(ISNUMBER(D330),ISNUMBER(H330)), D330*H330, "")</f>
        <v/>
      </c>
      <c r="M330" s="42" t="str">
        <f>IF(AND(ISNUMBER(E330),ISNUMBER(I330)), E330*I330, "")</f>
        <v/>
      </c>
      <c r="N330" s="334" t="str">
        <f>IF(AND(ISNUMBER(F330),ISNUMBER(J330)),F330*J330,"")</f>
        <v/>
      </c>
      <c r="O330" s="194" t="str">
        <f>IF(AND(ISNUMBER(L330),ISNUMBER(M330),ISNUMBER(N330)),SUM(L330:N330),"")</f>
        <v/>
      </c>
      <c r="P330" s="262"/>
      <c r="R330" s="190" t="s">
        <v>412</v>
      </c>
    </row>
    <row r="331" spans="1:18" ht="15" customHeight="1" x14ac:dyDescent="0.25">
      <c r="A331" s="221"/>
      <c r="B331" s="93" t="s">
        <v>433</v>
      </c>
      <c r="C331" s="337" t="s">
        <v>415</v>
      </c>
      <c r="D331" s="88"/>
      <c r="E331" s="88"/>
      <c r="F331" s="97"/>
      <c r="G331" s="332"/>
      <c r="H331" s="81"/>
      <c r="I331" s="81"/>
      <c r="J331" s="187"/>
      <c r="K331" s="332"/>
      <c r="L331" s="81"/>
      <c r="M331" s="81"/>
      <c r="N331" s="81"/>
      <c r="O331" s="187"/>
      <c r="P331" s="262"/>
      <c r="R331" s="190" t="s">
        <v>412</v>
      </c>
    </row>
    <row r="332" spans="1:18" ht="15" customHeight="1" x14ac:dyDescent="0.25">
      <c r="A332" s="221"/>
      <c r="B332" s="287" t="s">
        <v>416</v>
      </c>
      <c r="C332" s="335"/>
      <c r="D332" s="88"/>
      <c r="E332" s="88"/>
      <c r="F332" s="97"/>
      <c r="G332" s="332"/>
      <c r="H332" s="81"/>
      <c r="I332" s="81"/>
      <c r="J332" s="187"/>
      <c r="K332" s="332"/>
      <c r="L332" s="81"/>
      <c r="M332" s="81"/>
      <c r="N332" s="81"/>
      <c r="O332" s="187"/>
      <c r="P332" s="262"/>
      <c r="R332" s="190" t="s">
        <v>412</v>
      </c>
    </row>
    <row r="333" spans="1:18" ht="15" customHeight="1" x14ac:dyDescent="0.25">
      <c r="A333" s="221"/>
      <c r="B333" s="286" t="s">
        <v>429</v>
      </c>
      <c r="C333" s="335"/>
      <c r="D333" s="272"/>
      <c r="E333" s="272"/>
      <c r="F333" s="272"/>
      <c r="G333" s="332"/>
      <c r="H333" s="339">
        <f>IF(Parameters!F63&lt;H$140,H$140,Parameters!F63)</f>
        <v>0.5</v>
      </c>
      <c r="I333" s="339">
        <f>IF(Parameters!G63&lt;I$140,I$140,Parameters!G63)</f>
        <v>0.5</v>
      </c>
      <c r="J333" s="108">
        <f>IF(Parameters!H63&lt;J$140,J$140,Parameters!H63)</f>
        <v>1</v>
      </c>
      <c r="K333" s="332"/>
      <c r="L333" s="334" t="str">
        <f>IF(AND(ISNUMBER(D333),ISNUMBER(H333)), D333*H333, "")</f>
        <v/>
      </c>
      <c r="M333" s="42" t="str">
        <f>IF(AND(ISNUMBER(E333),ISNUMBER(I333)), E333*I333, "")</f>
        <v/>
      </c>
      <c r="N333" s="334" t="str">
        <f>IF(AND(ISNUMBER(F333),ISNUMBER(J333)),F333*J333,"")</f>
        <v/>
      </c>
      <c r="O333" s="194" t="str">
        <f>IF(AND(ISNUMBER(L333),ISNUMBER(M333),ISNUMBER(N333)),SUM(L333:N333),"")</f>
        <v/>
      </c>
      <c r="P333" s="262"/>
      <c r="R333" s="190" t="s">
        <v>412</v>
      </c>
    </row>
    <row r="334" spans="1:18" ht="15" customHeight="1" x14ac:dyDescent="0.25">
      <c r="A334" s="221"/>
      <c r="B334" s="286" t="s">
        <v>430</v>
      </c>
      <c r="C334" s="335"/>
      <c r="D334" s="272"/>
      <c r="E334" s="272"/>
      <c r="F334" s="272"/>
      <c r="G334" s="332"/>
      <c r="H334" s="339">
        <f>IF(Parameters!F64&lt;H$140,H$140,Parameters!F64)</f>
        <v>1</v>
      </c>
      <c r="I334" s="339">
        <f>IF(Parameters!G64&lt;I$140,I$140,Parameters!G64)</f>
        <v>1</v>
      </c>
      <c r="J334" s="108">
        <f>IF(Parameters!H64&lt;J$140,J$140,Parameters!H64)</f>
        <v>1</v>
      </c>
      <c r="K334" s="332"/>
      <c r="L334" s="334" t="str">
        <f>IF(AND(ISNUMBER(D334),ISNUMBER(H334)), D334*H334, "")</f>
        <v/>
      </c>
      <c r="M334" s="42" t="str">
        <f>IF(AND(ISNUMBER(E334),ISNUMBER(I334)), E334*I334, "")</f>
        <v/>
      </c>
      <c r="N334" s="334" t="str">
        <f>IF(AND(ISNUMBER(F334),ISNUMBER(J334)),F334*J334,"")</f>
        <v/>
      </c>
      <c r="O334" s="194" t="str">
        <f>IF(AND(ISNUMBER(L334),ISNUMBER(M334),ISNUMBER(N334)),SUM(L334:N334),"")</f>
        <v/>
      </c>
      <c r="P334" s="262"/>
      <c r="R334" s="190" t="s">
        <v>412</v>
      </c>
    </row>
    <row r="335" spans="1:18" ht="30" customHeight="1" x14ac:dyDescent="0.25">
      <c r="A335" s="221"/>
      <c r="B335" s="353" t="s">
        <v>513</v>
      </c>
      <c r="C335" s="337" t="s">
        <v>415</v>
      </c>
      <c r="D335" s="88"/>
      <c r="E335" s="88"/>
      <c r="F335" s="97"/>
      <c r="G335" s="332"/>
      <c r="H335" s="81"/>
      <c r="I335" s="81"/>
      <c r="J335" s="187"/>
      <c r="K335" s="332"/>
      <c r="L335" s="81"/>
      <c r="M335" s="81"/>
      <c r="N335" s="81"/>
      <c r="O335" s="187"/>
      <c r="P335" s="262"/>
      <c r="R335" s="190" t="s">
        <v>412</v>
      </c>
    </row>
    <row r="336" spans="1:18" ht="15" customHeight="1" x14ac:dyDescent="0.25">
      <c r="A336" s="221"/>
      <c r="B336" s="287" t="s">
        <v>416</v>
      </c>
      <c r="C336" s="335"/>
      <c r="D336" s="88"/>
      <c r="E336" s="88"/>
      <c r="F336" s="97"/>
      <c r="G336" s="332"/>
      <c r="H336" s="81"/>
      <c r="I336" s="81"/>
      <c r="J336" s="187"/>
      <c r="K336" s="332"/>
      <c r="L336" s="81"/>
      <c r="M336" s="81"/>
      <c r="N336" s="81"/>
      <c r="O336" s="187"/>
      <c r="P336" s="262"/>
      <c r="R336" s="190" t="s">
        <v>412</v>
      </c>
    </row>
    <row r="337" spans="1:18" ht="15" customHeight="1" x14ac:dyDescent="0.25">
      <c r="A337" s="221"/>
      <c r="B337" s="286" t="s">
        <v>429</v>
      </c>
      <c r="C337" s="335"/>
      <c r="D337" s="272"/>
      <c r="E337" s="272"/>
      <c r="F337" s="97"/>
      <c r="G337" s="332"/>
      <c r="H337" s="339">
        <f>IF(Parameters!F67&lt;H$146,H$146,Parameters!F67)</f>
        <v>0.5</v>
      </c>
      <c r="I337" s="339">
        <f>IF(Parameters!G67&lt;I$146,I$146,Parameters!G67)</f>
        <v>0.5</v>
      </c>
      <c r="J337" s="187"/>
      <c r="K337" s="332"/>
      <c r="L337" s="334" t="str">
        <f>IF(AND(ISNUMBER(D337),ISNUMBER(H337)), D337*H337, "")</f>
        <v/>
      </c>
      <c r="M337" s="42" t="str">
        <f>IF(AND(ISNUMBER(E337),ISNUMBER(I337)), E337*I337, "")</f>
        <v/>
      </c>
      <c r="N337" s="81"/>
      <c r="O337" s="194" t="str">
        <f t="shared" ref="O337:O338" si="85">IF(AND(ISNUMBER(L337),ISNUMBER(M337)),SUM(L337:M337),"")</f>
        <v/>
      </c>
      <c r="P337" s="262"/>
      <c r="R337" s="190" t="s">
        <v>412</v>
      </c>
    </row>
    <row r="338" spans="1:18" ht="15" customHeight="1" x14ac:dyDescent="0.25">
      <c r="A338" s="221"/>
      <c r="B338" s="286" t="s">
        <v>430</v>
      </c>
      <c r="C338" s="335"/>
      <c r="D338" s="272"/>
      <c r="E338" s="272"/>
      <c r="F338" s="97"/>
      <c r="G338" s="332"/>
      <c r="H338" s="339">
        <f>IF(Parameters!F68&lt;H$146,H$146,Parameters!F68)</f>
        <v>1</v>
      </c>
      <c r="I338" s="339">
        <f>IF(Parameters!G68&lt;I$146,I$146,Parameters!G68)</f>
        <v>1</v>
      </c>
      <c r="J338" s="187"/>
      <c r="K338" s="332"/>
      <c r="L338" s="334" t="str">
        <f>IF(AND(ISNUMBER(D338),ISNUMBER(H338)), D338*H338, "")</f>
        <v/>
      </c>
      <c r="M338" s="42" t="str">
        <f>IF(AND(ISNUMBER(E338),ISNUMBER(I338)), E338*I338, "")</f>
        <v/>
      </c>
      <c r="N338" s="81"/>
      <c r="O338" s="194" t="str">
        <f t="shared" si="85"/>
        <v/>
      </c>
      <c r="P338" s="262"/>
      <c r="R338" s="190" t="s">
        <v>412</v>
      </c>
    </row>
    <row r="339" spans="1:18" ht="15" customHeight="1" x14ac:dyDescent="0.25">
      <c r="A339" s="221"/>
      <c r="B339" s="353" t="s">
        <v>514</v>
      </c>
      <c r="C339" s="337" t="s">
        <v>415</v>
      </c>
      <c r="D339" s="88"/>
      <c r="E339" s="88"/>
      <c r="F339" s="97"/>
      <c r="G339" s="332"/>
      <c r="H339" s="81"/>
      <c r="I339" s="81"/>
      <c r="J339" s="187"/>
      <c r="K339" s="332"/>
      <c r="L339" s="81"/>
      <c r="M339" s="81"/>
      <c r="N339" s="81"/>
      <c r="O339" s="187"/>
      <c r="P339" s="262"/>
      <c r="R339" s="190" t="s">
        <v>412</v>
      </c>
    </row>
    <row r="340" spans="1:18" ht="15" customHeight="1" x14ac:dyDescent="0.25">
      <c r="A340" s="221"/>
      <c r="B340" s="287" t="s">
        <v>416</v>
      </c>
      <c r="C340" s="335"/>
      <c r="D340" s="88"/>
      <c r="E340" s="88"/>
      <c r="F340" s="97"/>
      <c r="G340" s="332"/>
      <c r="H340" s="81"/>
      <c r="I340" s="81"/>
      <c r="J340" s="187"/>
      <c r="K340" s="332"/>
      <c r="L340" s="81"/>
      <c r="M340" s="81"/>
      <c r="N340" s="81"/>
      <c r="O340" s="187"/>
      <c r="P340" s="262"/>
      <c r="R340" s="190" t="s">
        <v>412</v>
      </c>
    </row>
    <row r="341" spans="1:18" ht="15" customHeight="1" x14ac:dyDescent="0.25">
      <c r="A341" s="221"/>
      <c r="B341" s="286" t="s">
        <v>429</v>
      </c>
      <c r="C341" s="335"/>
      <c r="D341" s="272"/>
      <c r="E341" s="272"/>
      <c r="F341" s="97"/>
      <c r="G341" s="332"/>
      <c r="H341" s="339">
        <f>IF(Parameters!F71&lt;H$152,H$152,Parameters!F71)</f>
        <v>0.5</v>
      </c>
      <c r="I341" s="339">
        <f>IF(Parameters!G71&lt;I$152,I$152,Parameters!G71)</f>
        <v>0.5</v>
      </c>
      <c r="J341" s="187"/>
      <c r="K341" s="332"/>
      <c r="L341" s="334" t="str">
        <f>IF(AND(ISNUMBER(D341),ISNUMBER(H341)), D341*H341, "")</f>
        <v/>
      </c>
      <c r="M341" s="42" t="str">
        <f>IF(AND(ISNUMBER(E341),ISNUMBER(I341)), E341*I341, "")</f>
        <v/>
      </c>
      <c r="N341" s="81"/>
      <c r="O341" s="194" t="str">
        <f t="shared" ref="O341:O342" si="86">IF(AND(ISNUMBER(L341),ISNUMBER(M341)),SUM(L341:M341),"")</f>
        <v/>
      </c>
      <c r="P341" s="262"/>
      <c r="R341" s="190" t="s">
        <v>412</v>
      </c>
    </row>
    <row r="342" spans="1:18" ht="15" customHeight="1" x14ac:dyDescent="0.25">
      <c r="A342" s="221"/>
      <c r="B342" s="286" t="s">
        <v>430</v>
      </c>
      <c r="C342" s="335"/>
      <c r="D342" s="272"/>
      <c r="E342" s="272"/>
      <c r="F342" s="97"/>
      <c r="G342" s="332"/>
      <c r="H342" s="339">
        <f>IF(Parameters!F72&lt;H$152,H$152,Parameters!F72)</f>
        <v>1</v>
      </c>
      <c r="I342" s="339">
        <f>IF(Parameters!G72&lt;I$152,I$152,Parameters!G72)</f>
        <v>1</v>
      </c>
      <c r="J342" s="187"/>
      <c r="K342" s="332"/>
      <c r="L342" s="334" t="str">
        <f>IF(AND(ISNUMBER(D342),ISNUMBER(H342)), D342*H342, "")</f>
        <v/>
      </c>
      <c r="M342" s="42" t="str">
        <f>IF(AND(ISNUMBER(E342),ISNUMBER(I342)), E342*I342, "")</f>
        <v/>
      </c>
      <c r="N342" s="81"/>
      <c r="O342" s="194" t="str">
        <f t="shared" si="86"/>
        <v/>
      </c>
      <c r="P342" s="262"/>
      <c r="R342" s="190" t="s">
        <v>412</v>
      </c>
    </row>
    <row r="343" spans="1:18" ht="30" customHeight="1" x14ac:dyDescent="0.25">
      <c r="A343" s="221"/>
      <c r="B343" s="93" t="s">
        <v>434</v>
      </c>
      <c r="C343" s="337" t="s">
        <v>415</v>
      </c>
      <c r="D343" s="88"/>
      <c r="E343" s="88"/>
      <c r="F343" s="97"/>
      <c r="G343" s="332"/>
      <c r="H343" s="81"/>
      <c r="I343" s="81"/>
      <c r="J343" s="187"/>
      <c r="K343" s="332"/>
      <c r="L343" s="81"/>
      <c r="M343" s="81"/>
      <c r="N343" s="81"/>
      <c r="O343" s="187"/>
      <c r="P343" s="262"/>
      <c r="R343" s="190" t="s">
        <v>412</v>
      </c>
    </row>
    <row r="344" spans="1:18" ht="15" customHeight="1" x14ac:dyDescent="0.25">
      <c r="A344" s="221"/>
      <c r="B344" s="287" t="s">
        <v>416</v>
      </c>
      <c r="C344" s="335"/>
      <c r="D344" s="88"/>
      <c r="E344" s="88"/>
      <c r="F344" s="97"/>
      <c r="G344" s="332"/>
      <c r="H344" s="81"/>
      <c r="I344" s="81"/>
      <c r="J344" s="187"/>
      <c r="K344" s="332"/>
      <c r="L344" s="81"/>
      <c r="M344" s="81"/>
      <c r="N344" s="81"/>
      <c r="O344" s="187"/>
      <c r="P344" s="262"/>
      <c r="R344" s="190" t="s">
        <v>412</v>
      </c>
    </row>
    <row r="345" spans="1:18" ht="15" customHeight="1" x14ac:dyDescent="0.25">
      <c r="A345" s="221"/>
      <c r="B345" s="286" t="s">
        <v>429</v>
      </c>
      <c r="C345" s="335"/>
      <c r="D345" s="272"/>
      <c r="E345" s="272"/>
      <c r="F345" s="97"/>
      <c r="G345" s="332"/>
      <c r="H345" s="339">
        <f>IF(Parameters!F75&lt;H$158,H$158,Parameters!F75)</f>
        <v>0.5</v>
      </c>
      <c r="I345" s="339">
        <f>IF(Parameters!G75&lt;I$158,I$158,Parameters!G75)</f>
        <v>0.5</v>
      </c>
      <c r="J345" s="187"/>
      <c r="K345" s="332"/>
      <c r="L345" s="334" t="str">
        <f>IF(AND(ISNUMBER(D345),ISNUMBER(H345)), D345*H345, "")</f>
        <v/>
      </c>
      <c r="M345" s="42" t="str">
        <f>IF(AND(ISNUMBER(E345),ISNUMBER(I345)), E345*I345, "")</f>
        <v/>
      </c>
      <c r="N345" s="81"/>
      <c r="O345" s="194" t="str">
        <f t="shared" ref="O345:O346" si="87">IF(AND(ISNUMBER(L345),ISNUMBER(M345)),SUM(L345:M345),"")</f>
        <v/>
      </c>
      <c r="P345" s="262"/>
      <c r="R345" s="190" t="s">
        <v>412</v>
      </c>
    </row>
    <row r="346" spans="1:18" ht="15" customHeight="1" x14ac:dyDescent="0.25">
      <c r="A346" s="221"/>
      <c r="B346" s="286" t="s">
        <v>430</v>
      </c>
      <c r="C346" s="335"/>
      <c r="D346" s="272"/>
      <c r="E346" s="272"/>
      <c r="F346" s="97"/>
      <c r="G346" s="332"/>
      <c r="H346" s="339">
        <f>IF(Parameters!F76&lt;H$158,H$158,Parameters!F76)</f>
        <v>1</v>
      </c>
      <c r="I346" s="339">
        <f>IF(Parameters!G76&lt;I$158,I$158,Parameters!G76)</f>
        <v>1</v>
      </c>
      <c r="J346" s="187"/>
      <c r="K346" s="332"/>
      <c r="L346" s="334" t="str">
        <f>IF(AND(ISNUMBER(D346),ISNUMBER(H346)), D346*H346, "")</f>
        <v/>
      </c>
      <c r="M346" s="42" t="str">
        <f>IF(AND(ISNUMBER(E346),ISNUMBER(I346)), E346*I346, "")</f>
        <v/>
      </c>
      <c r="N346" s="81"/>
      <c r="O346" s="194" t="str">
        <f t="shared" si="87"/>
        <v/>
      </c>
      <c r="P346" s="262"/>
      <c r="R346" s="190" t="s">
        <v>412</v>
      </c>
    </row>
    <row r="347" spans="1:18" ht="30" customHeight="1" x14ac:dyDescent="0.25">
      <c r="A347" s="221"/>
      <c r="B347" s="93" t="s">
        <v>435</v>
      </c>
      <c r="C347" s="337" t="s">
        <v>415</v>
      </c>
      <c r="D347" s="88"/>
      <c r="E347" s="88"/>
      <c r="F347" s="97"/>
      <c r="G347" s="332"/>
      <c r="H347" s="81"/>
      <c r="I347" s="81"/>
      <c r="J347" s="187"/>
      <c r="K347" s="332"/>
      <c r="L347" s="81"/>
      <c r="M347" s="81"/>
      <c r="N347" s="81"/>
      <c r="O347" s="187"/>
      <c r="P347" s="262"/>
      <c r="R347" s="190" t="s">
        <v>412</v>
      </c>
    </row>
    <row r="348" spans="1:18" ht="15" customHeight="1" x14ac:dyDescent="0.25">
      <c r="A348" s="221"/>
      <c r="B348" s="287" t="s">
        <v>416</v>
      </c>
      <c r="C348" s="335"/>
      <c r="D348" s="88"/>
      <c r="E348" s="88"/>
      <c r="F348" s="97"/>
      <c r="G348" s="332"/>
      <c r="H348" s="81"/>
      <c r="I348" s="81"/>
      <c r="J348" s="187"/>
      <c r="K348" s="332"/>
      <c r="L348" s="81"/>
      <c r="M348" s="81"/>
      <c r="N348" s="81"/>
      <c r="O348" s="187"/>
      <c r="P348" s="262"/>
      <c r="R348" s="190" t="s">
        <v>412</v>
      </c>
    </row>
    <row r="349" spans="1:18" ht="15" customHeight="1" x14ac:dyDescent="0.25">
      <c r="A349" s="221"/>
      <c r="B349" s="286" t="s">
        <v>429</v>
      </c>
      <c r="C349" s="335"/>
      <c r="D349" s="272"/>
      <c r="E349" s="272"/>
      <c r="F349" s="272"/>
      <c r="G349" s="332"/>
      <c r="H349" s="339">
        <f>IF(Parameters!F79&lt;H$164,H$164,Parameters!F79)</f>
        <v>0.5</v>
      </c>
      <c r="I349" s="339">
        <f>IF(Parameters!G79&lt;I$164,I$164,Parameters!G79)</f>
        <v>0.5</v>
      </c>
      <c r="J349" s="108">
        <f>IF(Parameters!H79&lt;J$164,J$164,Parameters!H79)</f>
        <v>0.65</v>
      </c>
      <c r="K349" s="332"/>
      <c r="L349" s="334" t="str">
        <f>IF(AND(ISNUMBER(D349),ISNUMBER(H349)), D349*H349, "")</f>
        <v/>
      </c>
      <c r="M349" s="42" t="str">
        <f>IF(AND(ISNUMBER(E349),ISNUMBER(I349)), E349*I349, "")</f>
        <v/>
      </c>
      <c r="N349" s="334" t="str">
        <f t="shared" ref="N349:N350" si="88">IF(AND(ISNUMBER(F349),ISNUMBER(J349)),F349*J349,"")</f>
        <v/>
      </c>
      <c r="O349" s="194" t="str">
        <f>IF(AND(ISNUMBER(L349),ISNUMBER(M349),ISNUMBER(N349)),SUM(L349:N349),"")</f>
        <v/>
      </c>
      <c r="P349" s="262"/>
      <c r="R349" s="190" t="s">
        <v>412</v>
      </c>
    </row>
    <row r="350" spans="1:18" ht="15" customHeight="1" x14ac:dyDescent="0.25">
      <c r="A350" s="221"/>
      <c r="B350" s="286" t="s">
        <v>430</v>
      </c>
      <c r="C350" s="335"/>
      <c r="D350" s="272"/>
      <c r="E350" s="272"/>
      <c r="F350" s="272"/>
      <c r="G350" s="332"/>
      <c r="H350" s="339">
        <f>IF(Parameters!F80&lt;H$164,H$164,Parameters!F80)</f>
        <v>1</v>
      </c>
      <c r="I350" s="339">
        <f>IF(Parameters!G80&lt;I$164,I$164,Parameters!G80)</f>
        <v>1</v>
      </c>
      <c r="J350" s="108">
        <f>IF(Parameters!H80&lt;J$164,J$164,Parameters!H80)</f>
        <v>1</v>
      </c>
      <c r="K350" s="332"/>
      <c r="L350" s="334" t="str">
        <f>IF(AND(ISNUMBER(D350),ISNUMBER(H350)), D350*H350, "")</f>
        <v/>
      </c>
      <c r="M350" s="42" t="str">
        <f>IF(AND(ISNUMBER(E350),ISNUMBER(I350)), E350*I350, "")</f>
        <v/>
      </c>
      <c r="N350" s="334" t="str">
        <f t="shared" si="88"/>
        <v/>
      </c>
      <c r="O350" s="194" t="str">
        <f>IF(AND(ISNUMBER(L350),ISNUMBER(M350),ISNUMBER(N350)),SUM(L350:N350),"")</f>
        <v/>
      </c>
      <c r="P350" s="262"/>
      <c r="R350" s="190" t="s">
        <v>412</v>
      </c>
    </row>
    <row r="351" spans="1:18" ht="45" customHeight="1" x14ac:dyDescent="0.25">
      <c r="A351" s="221"/>
      <c r="B351" s="93" t="s">
        <v>436</v>
      </c>
      <c r="C351" s="337" t="s">
        <v>415</v>
      </c>
      <c r="D351" s="88"/>
      <c r="E351" s="88"/>
      <c r="F351" s="97"/>
      <c r="G351" s="332"/>
      <c r="H351" s="81"/>
      <c r="I351" s="81"/>
      <c r="J351" s="187"/>
      <c r="K351" s="332"/>
      <c r="L351" s="81"/>
      <c r="M351" s="81"/>
      <c r="N351" s="81"/>
      <c r="O351" s="187"/>
      <c r="P351" s="262"/>
      <c r="R351" s="190" t="s">
        <v>412</v>
      </c>
    </row>
    <row r="352" spans="1:18" ht="15" customHeight="1" x14ac:dyDescent="0.25">
      <c r="A352" s="221"/>
      <c r="B352" s="287" t="s">
        <v>416</v>
      </c>
      <c r="C352" s="335"/>
      <c r="D352" s="88"/>
      <c r="E352" s="88"/>
      <c r="F352" s="97"/>
      <c r="G352" s="332"/>
      <c r="H352" s="81"/>
      <c r="I352" s="81"/>
      <c r="J352" s="187"/>
      <c r="K352" s="332"/>
      <c r="L352" s="81"/>
      <c r="M352" s="81"/>
      <c r="N352" s="81"/>
      <c r="O352" s="187"/>
      <c r="P352" s="262"/>
      <c r="R352" s="190" t="s">
        <v>412</v>
      </c>
    </row>
    <row r="353" spans="1:18" ht="15" customHeight="1" x14ac:dyDescent="0.25">
      <c r="A353" s="221"/>
      <c r="B353" s="286" t="s">
        <v>429</v>
      </c>
      <c r="C353" s="335"/>
      <c r="D353" s="88"/>
      <c r="E353" s="88"/>
      <c r="F353" s="272"/>
      <c r="G353" s="332"/>
      <c r="H353" s="81"/>
      <c r="I353" s="81"/>
      <c r="J353" s="108">
        <f>IF(Parameters!H83&lt;J$170,J$170,Parameters!H83)</f>
        <v>0.65</v>
      </c>
      <c r="K353" s="332"/>
      <c r="L353" s="81"/>
      <c r="M353" s="81"/>
      <c r="N353" s="334" t="str">
        <f>IF(AND(ISNUMBER(F353),ISNUMBER(J353)),F353*J353,"")</f>
        <v/>
      </c>
      <c r="O353" s="194" t="str">
        <f t="shared" ref="O353:O354" si="89">IF(ISNUMBER(N353),N353,"")</f>
        <v/>
      </c>
      <c r="P353" s="262"/>
      <c r="R353" s="190" t="s">
        <v>412</v>
      </c>
    </row>
    <row r="354" spans="1:18" ht="15" customHeight="1" x14ac:dyDescent="0.25">
      <c r="A354" s="221"/>
      <c r="B354" s="286" t="s">
        <v>430</v>
      </c>
      <c r="C354" s="335"/>
      <c r="D354" s="88"/>
      <c r="E354" s="88"/>
      <c r="F354" s="272"/>
      <c r="G354" s="332"/>
      <c r="H354" s="81"/>
      <c r="I354" s="81"/>
      <c r="J354" s="108">
        <f>IF(Parameters!H84&lt;J$170,J$170,Parameters!H84)</f>
        <v>1</v>
      </c>
      <c r="K354" s="332"/>
      <c r="L354" s="81"/>
      <c r="M354" s="81"/>
      <c r="N354" s="334" t="str">
        <f>IF(AND(ISNUMBER(F354),ISNUMBER(J354)),F354*J354,"")</f>
        <v/>
      </c>
      <c r="O354" s="194" t="str">
        <f t="shared" si="89"/>
        <v/>
      </c>
      <c r="P354" s="262"/>
      <c r="R354" s="190" t="s">
        <v>412</v>
      </c>
    </row>
    <row r="355" spans="1:18" ht="30" customHeight="1" x14ac:dyDescent="0.25">
      <c r="A355" s="221"/>
      <c r="B355" s="93" t="s">
        <v>483</v>
      </c>
      <c r="C355" s="337" t="s">
        <v>415</v>
      </c>
      <c r="D355" s="88"/>
      <c r="E355" s="88"/>
      <c r="F355" s="97"/>
      <c r="G355" s="332"/>
      <c r="H355" s="81"/>
      <c r="I355" s="81"/>
      <c r="J355" s="187"/>
      <c r="K355" s="332"/>
      <c r="L355" s="81"/>
      <c r="M355" s="81"/>
      <c r="N355" s="81"/>
      <c r="O355" s="187"/>
      <c r="P355" s="262"/>
      <c r="R355" s="190" t="s">
        <v>412</v>
      </c>
    </row>
    <row r="356" spans="1:18" ht="15" customHeight="1" x14ac:dyDescent="0.25">
      <c r="A356" s="221"/>
      <c r="B356" s="287" t="s">
        <v>416</v>
      </c>
      <c r="C356" s="335"/>
      <c r="D356" s="88"/>
      <c r="E356" s="88"/>
      <c r="F356" s="97"/>
      <c r="G356" s="332"/>
      <c r="H356" s="81"/>
      <c r="I356" s="81"/>
      <c r="J356" s="187"/>
      <c r="K356" s="332"/>
      <c r="L356" s="81"/>
      <c r="M356" s="81"/>
      <c r="N356" s="81"/>
      <c r="O356" s="187"/>
      <c r="P356" s="262"/>
      <c r="R356" s="190" t="s">
        <v>412</v>
      </c>
    </row>
    <row r="357" spans="1:18" ht="15" customHeight="1" x14ac:dyDescent="0.25">
      <c r="A357" s="221"/>
      <c r="B357" s="286" t="s">
        <v>429</v>
      </c>
      <c r="C357" s="335"/>
      <c r="D357" s="272"/>
      <c r="E357" s="272"/>
      <c r="F357" s="97"/>
      <c r="G357" s="332"/>
      <c r="H357" s="339">
        <f>IF(Parameters!F87&lt;H$176,H$176,Parameters!F87)</f>
        <v>0.5</v>
      </c>
      <c r="I357" s="339">
        <f>IF(Parameters!G87&lt;I$176,I$176,Parameters!G87)</f>
        <v>0.5</v>
      </c>
      <c r="J357" s="187"/>
      <c r="K357" s="332"/>
      <c r="L357" s="334" t="str">
        <f>IF(AND(ISNUMBER(D357),ISNUMBER(H357)), D357*H357, "")</f>
        <v/>
      </c>
      <c r="M357" s="42" t="str">
        <f>IF(AND(ISNUMBER(E357),ISNUMBER(I357)), E357*I357, "")</f>
        <v/>
      </c>
      <c r="N357" s="81"/>
      <c r="O357" s="194" t="str">
        <f t="shared" ref="O357:O358" si="90">IF(AND(ISNUMBER(L357),ISNUMBER(M357)),SUM(L357:M357),"")</f>
        <v/>
      </c>
      <c r="P357" s="262"/>
      <c r="R357" s="190" t="s">
        <v>412</v>
      </c>
    </row>
    <row r="358" spans="1:18" ht="15" customHeight="1" x14ac:dyDescent="0.25">
      <c r="A358" s="221"/>
      <c r="B358" s="286" t="s">
        <v>430</v>
      </c>
      <c r="C358" s="335"/>
      <c r="D358" s="272"/>
      <c r="E358" s="272"/>
      <c r="F358" s="97"/>
      <c r="G358" s="332"/>
      <c r="H358" s="339">
        <f>IF(Parameters!F88&lt;H$176,H$176,Parameters!F88)</f>
        <v>1</v>
      </c>
      <c r="I358" s="339">
        <f>IF(Parameters!G88&lt;I$176,I$176,Parameters!G88)</f>
        <v>1</v>
      </c>
      <c r="J358" s="187"/>
      <c r="K358" s="332"/>
      <c r="L358" s="334" t="str">
        <f>IF(AND(ISNUMBER(D358),ISNUMBER(H358)), D358*H358, "")</f>
        <v/>
      </c>
      <c r="M358" s="42" t="str">
        <f>IF(AND(ISNUMBER(E358),ISNUMBER(I358)), E358*I358, "")</f>
        <v/>
      </c>
      <c r="N358" s="81"/>
      <c r="O358" s="194" t="str">
        <f t="shared" si="90"/>
        <v/>
      </c>
      <c r="P358" s="262"/>
      <c r="R358" s="190" t="s">
        <v>412</v>
      </c>
    </row>
    <row r="359" spans="1:18" ht="45" customHeight="1" x14ac:dyDescent="0.25">
      <c r="A359" s="221"/>
      <c r="B359" s="93" t="s">
        <v>438</v>
      </c>
      <c r="C359" s="337" t="s">
        <v>415</v>
      </c>
      <c r="D359" s="88"/>
      <c r="E359" s="88"/>
      <c r="F359" s="97"/>
      <c r="G359" s="332"/>
      <c r="H359" s="81"/>
      <c r="I359" s="81"/>
      <c r="J359" s="187"/>
      <c r="K359" s="332"/>
      <c r="L359" s="81"/>
      <c r="M359" s="81"/>
      <c r="N359" s="81"/>
      <c r="O359" s="187"/>
      <c r="P359" s="262"/>
      <c r="R359" s="190" t="s">
        <v>412</v>
      </c>
    </row>
    <row r="360" spans="1:18" ht="15" customHeight="1" x14ac:dyDescent="0.25">
      <c r="A360" s="221"/>
      <c r="B360" s="287" t="s">
        <v>416</v>
      </c>
      <c r="C360" s="335"/>
      <c r="D360" s="88"/>
      <c r="E360" s="88"/>
      <c r="F360" s="97"/>
      <c r="G360" s="332"/>
      <c r="H360" s="81"/>
      <c r="I360" s="81"/>
      <c r="J360" s="187"/>
      <c r="K360" s="332"/>
      <c r="L360" s="81"/>
      <c r="M360" s="81"/>
      <c r="N360" s="81"/>
      <c r="O360" s="187"/>
      <c r="P360" s="262"/>
      <c r="R360" s="190" t="s">
        <v>412</v>
      </c>
    </row>
    <row r="361" spans="1:18" ht="15" customHeight="1" x14ac:dyDescent="0.25">
      <c r="A361" s="221"/>
      <c r="B361" s="286" t="s">
        <v>429</v>
      </c>
      <c r="C361" s="335"/>
      <c r="D361" s="272"/>
      <c r="E361" s="272"/>
      <c r="F361" s="272"/>
      <c r="G361" s="332"/>
      <c r="H361" s="339">
        <f>IF(Parameters!F91&lt;H$182,H$182,Parameters!F91)</f>
        <v>0.5</v>
      </c>
      <c r="I361" s="339">
        <f>IF(Parameters!G91&lt;I$182,I$182,Parameters!G91)</f>
        <v>0.5</v>
      </c>
      <c r="J361" s="108">
        <f>IF(Parameters!H91&lt;J$182,J$182,Parameters!H91)</f>
        <v>0.85</v>
      </c>
      <c r="K361" s="332"/>
      <c r="L361" s="334" t="str">
        <f>IF(AND(ISNUMBER(D361),ISNUMBER(H361)), D361*H361, "")</f>
        <v/>
      </c>
      <c r="M361" s="42" t="str">
        <f>IF(AND(ISNUMBER(E361),ISNUMBER(I361)), E361*I361, "")</f>
        <v/>
      </c>
      <c r="N361" s="334" t="str">
        <f>IF(AND(ISNUMBER(F361),ISNUMBER(J361)),F361*J361,"")</f>
        <v/>
      </c>
      <c r="O361" s="194" t="str">
        <f>IF(AND(ISNUMBER(L361),ISNUMBER(M361),ISNUMBER(N361)),SUM(L361:N361),"")</f>
        <v/>
      </c>
      <c r="P361" s="262"/>
      <c r="R361" s="190" t="s">
        <v>412</v>
      </c>
    </row>
    <row r="362" spans="1:18" ht="15" customHeight="1" x14ac:dyDescent="0.25">
      <c r="A362" s="221"/>
      <c r="B362" s="286" t="s">
        <v>430</v>
      </c>
      <c r="C362" s="335"/>
      <c r="D362" s="272"/>
      <c r="E362" s="272"/>
      <c r="F362" s="272"/>
      <c r="G362" s="332"/>
      <c r="H362" s="339">
        <f>IF(Parameters!F92&lt;H$182,H$182,Parameters!F92)</f>
        <v>1</v>
      </c>
      <c r="I362" s="339">
        <f>IF(Parameters!G92&lt;I$182,I$182,Parameters!G92)</f>
        <v>1</v>
      </c>
      <c r="J362" s="108">
        <f>IF(Parameters!H92&lt;J$182,J$182,Parameters!H92)</f>
        <v>1</v>
      </c>
      <c r="K362" s="332"/>
      <c r="L362" s="334" t="str">
        <f>IF(AND(ISNUMBER(D362),ISNUMBER(H362)), D362*H362, "")</f>
        <v/>
      </c>
      <c r="M362" s="42" t="str">
        <f>IF(AND(ISNUMBER(E362),ISNUMBER(I362)), E362*I362, "")</f>
        <v/>
      </c>
      <c r="N362" s="334" t="str">
        <f>IF(AND(ISNUMBER(F362),ISNUMBER(J362)),F362*J362,"")</f>
        <v/>
      </c>
      <c r="O362" s="194" t="str">
        <f>IF(AND(ISNUMBER(L362),ISNUMBER(M362),ISNUMBER(N362)),SUM(L362:N362),"")</f>
        <v/>
      </c>
      <c r="P362" s="262"/>
      <c r="R362" s="190" t="s">
        <v>412</v>
      </c>
    </row>
    <row r="363" spans="1:18" ht="15" customHeight="1" x14ac:dyDescent="0.25">
      <c r="A363" s="221"/>
      <c r="B363" s="93" t="s">
        <v>439</v>
      </c>
      <c r="C363" s="337" t="s">
        <v>415</v>
      </c>
      <c r="D363" s="88"/>
      <c r="E363" s="88"/>
      <c r="F363" s="97"/>
      <c r="G363" s="332"/>
      <c r="H363" s="81"/>
      <c r="I363" s="81"/>
      <c r="J363" s="187"/>
      <c r="K363" s="332"/>
      <c r="L363" s="81"/>
      <c r="M363" s="81"/>
      <c r="N363" s="81"/>
      <c r="O363" s="187"/>
      <c r="P363" s="262"/>
      <c r="R363" s="190" t="s">
        <v>412</v>
      </c>
    </row>
    <row r="364" spans="1:18" ht="15" customHeight="1" x14ac:dyDescent="0.25">
      <c r="A364" s="221"/>
      <c r="B364" s="287" t="s">
        <v>416</v>
      </c>
      <c r="C364" s="335"/>
      <c r="D364" s="88"/>
      <c r="E364" s="88"/>
      <c r="F364" s="97"/>
      <c r="G364" s="332"/>
      <c r="H364" s="81"/>
      <c r="I364" s="81"/>
      <c r="J364" s="187"/>
      <c r="K364" s="332"/>
      <c r="L364" s="81"/>
      <c r="M364" s="81"/>
      <c r="N364" s="81"/>
      <c r="O364" s="187"/>
      <c r="P364" s="262"/>
      <c r="R364" s="190" t="s">
        <v>412</v>
      </c>
    </row>
    <row r="365" spans="1:18" ht="15" customHeight="1" x14ac:dyDescent="0.25">
      <c r="A365" s="221"/>
      <c r="B365" s="286" t="s">
        <v>429</v>
      </c>
      <c r="C365" s="335"/>
      <c r="D365" s="88"/>
      <c r="E365" s="88"/>
      <c r="F365" s="272"/>
      <c r="G365" s="332"/>
      <c r="H365" s="81"/>
      <c r="I365" s="81"/>
      <c r="J365" s="108">
        <f>IF(Parameters!H95&lt;J$188,J$188,Parameters!H95)</f>
        <v>0.85</v>
      </c>
      <c r="K365" s="332"/>
      <c r="L365" s="81"/>
      <c r="M365" s="81"/>
      <c r="N365" s="334" t="str">
        <f>IF(AND(ISNUMBER(F365),ISNUMBER(J365)),F365*J365,"")</f>
        <v/>
      </c>
      <c r="O365" s="194" t="str">
        <f t="shared" ref="O365:O366" si="91">IF(ISNUMBER(N365),N365,"")</f>
        <v/>
      </c>
      <c r="P365" s="262"/>
      <c r="R365" s="190" t="s">
        <v>412</v>
      </c>
    </row>
    <row r="366" spans="1:18" ht="15" customHeight="1" x14ac:dyDescent="0.25">
      <c r="A366" s="221"/>
      <c r="B366" s="286" t="s">
        <v>430</v>
      </c>
      <c r="C366" s="335"/>
      <c r="D366" s="88"/>
      <c r="E366" s="88"/>
      <c r="F366" s="272"/>
      <c r="G366" s="332"/>
      <c r="H366" s="81"/>
      <c r="I366" s="81"/>
      <c r="J366" s="108">
        <f>IF(Parameters!H96&lt;J$188,J$188,Parameters!H96)</f>
        <v>1</v>
      </c>
      <c r="K366" s="332"/>
      <c r="L366" s="81"/>
      <c r="M366" s="81"/>
      <c r="N366" s="334" t="str">
        <f>IF(AND(ISNUMBER(F366),ISNUMBER(J366)),F366*J366,"")</f>
        <v/>
      </c>
      <c r="O366" s="194" t="str">
        <f t="shared" si="91"/>
        <v/>
      </c>
      <c r="P366" s="262"/>
      <c r="R366" s="190" t="s">
        <v>412</v>
      </c>
    </row>
    <row r="367" spans="1:18" ht="15" customHeight="1" x14ac:dyDescent="0.25">
      <c r="A367" s="221"/>
      <c r="B367" s="93" t="s">
        <v>440</v>
      </c>
      <c r="C367" s="337" t="s">
        <v>415</v>
      </c>
      <c r="D367" s="88"/>
      <c r="E367" s="88"/>
      <c r="F367" s="97"/>
      <c r="G367" s="332"/>
      <c r="H367" s="81"/>
      <c r="I367" s="81"/>
      <c r="J367" s="187"/>
      <c r="K367" s="332"/>
      <c r="L367" s="81"/>
      <c r="M367" s="81"/>
      <c r="N367" s="81"/>
      <c r="O367" s="187"/>
      <c r="P367" s="262"/>
      <c r="R367" s="190" t="s">
        <v>412</v>
      </c>
    </row>
    <row r="368" spans="1:18" ht="15" customHeight="1" x14ac:dyDescent="0.25">
      <c r="A368" s="221"/>
      <c r="B368" s="287" t="s">
        <v>416</v>
      </c>
      <c r="C368" s="335"/>
      <c r="D368" s="88"/>
      <c r="E368" s="88"/>
      <c r="F368" s="97"/>
      <c r="G368" s="332"/>
      <c r="H368" s="81"/>
      <c r="I368" s="81"/>
      <c r="J368" s="187"/>
      <c r="K368" s="332"/>
      <c r="L368" s="81"/>
      <c r="M368" s="81"/>
      <c r="N368" s="81"/>
      <c r="O368" s="187"/>
      <c r="P368" s="262"/>
      <c r="R368" s="190" t="s">
        <v>412</v>
      </c>
    </row>
    <row r="369" spans="1:18" ht="15" customHeight="1" x14ac:dyDescent="0.25">
      <c r="A369" s="221"/>
      <c r="B369" s="286" t="s">
        <v>429</v>
      </c>
      <c r="C369" s="335"/>
      <c r="D369" s="272"/>
      <c r="E369" s="272"/>
      <c r="F369" s="272"/>
      <c r="G369" s="332"/>
      <c r="H369" s="339">
        <f>IF(Parameters!F99&lt;H$194,H$194,Parameters!F99)</f>
        <v>0.5</v>
      </c>
      <c r="I369" s="339">
        <f>IF(Parameters!G99&lt;I$194,I$194,Parameters!G99)</f>
        <v>0.5</v>
      </c>
      <c r="J369" s="108">
        <f>IF(Parameters!H99&lt;J$194,J$194,Parameters!H99)</f>
        <v>0.85</v>
      </c>
      <c r="K369" s="332"/>
      <c r="L369" s="334" t="str">
        <f>IF(AND(ISNUMBER(D369),ISNUMBER(H369)), D369*H369, "")</f>
        <v/>
      </c>
      <c r="M369" s="42" t="str">
        <f>IF(AND(ISNUMBER(E369),ISNUMBER(I369)), E369*I369, "")</f>
        <v/>
      </c>
      <c r="N369" s="334" t="str">
        <f>IF(AND(ISNUMBER(F369),ISNUMBER(J369)),F369*J369,"")</f>
        <v/>
      </c>
      <c r="O369" s="194" t="str">
        <f>IF(AND(ISNUMBER(L369),ISNUMBER(M369),ISNUMBER(N369)),SUM(L369:N369),"")</f>
        <v/>
      </c>
      <c r="P369" s="262"/>
      <c r="R369" s="190" t="s">
        <v>412</v>
      </c>
    </row>
    <row r="370" spans="1:18" ht="15" customHeight="1" x14ac:dyDescent="0.25">
      <c r="A370" s="221"/>
      <c r="B370" s="286" t="s">
        <v>430</v>
      </c>
      <c r="C370" s="335"/>
      <c r="D370" s="272"/>
      <c r="E370" s="272"/>
      <c r="F370" s="272"/>
      <c r="G370" s="332"/>
      <c r="H370" s="339">
        <f>IF(Parameters!F100&lt;H$194,H$194,Parameters!F100)</f>
        <v>1</v>
      </c>
      <c r="I370" s="339">
        <f>IF(Parameters!G100&lt;I$194,I$194,Parameters!G100)</f>
        <v>1</v>
      </c>
      <c r="J370" s="108">
        <f>IF(Parameters!H100&lt;J$194,J$194,Parameters!H100)</f>
        <v>1</v>
      </c>
      <c r="K370" s="332"/>
      <c r="L370" s="334" t="str">
        <f>IF(AND(ISNUMBER(D370),ISNUMBER(H370)), D370*H370, "")</f>
        <v/>
      </c>
      <c r="M370" s="42" t="str">
        <f>IF(AND(ISNUMBER(E370),ISNUMBER(I370)), E370*I370, "")</f>
        <v/>
      </c>
      <c r="N370" s="334" t="str">
        <f>IF(AND(ISNUMBER(F370),ISNUMBER(J370)),F370*J370,"")</f>
        <v/>
      </c>
      <c r="O370" s="194" t="str">
        <f>IF(AND(ISNUMBER(L370),ISNUMBER(M370),ISNUMBER(N370)),SUM(L370:N370),"")</f>
        <v/>
      </c>
      <c r="P370" s="262"/>
      <c r="R370" s="190" t="s">
        <v>412</v>
      </c>
    </row>
    <row r="371" spans="1:18" ht="15" customHeight="1" x14ac:dyDescent="0.25">
      <c r="A371" s="221"/>
      <c r="B371" s="93" t="s">
        <v>474</v>
      </c>
      <c r="C371" s="337" t="s">
        <v>415</v>
      </c>
      <c r="D371" s="88"/>
      <c r="E371" s="88"/>
      <c r="F371" s="97"/>
      <c r="G371" s="332"/>
      <c r="H371" s="81"/>
      <c r="I371" s="81"/>
      <c r="J371" s="187"/>
      <c r="K371" s="332"/>
      <c r="L371" s="81"/>
      <c r="M371" s="81"/>
      <c r="N371" s="81"/>
      <c r="O371" s="187"/>
      <c r="P371" s="262"/>
      <c r="R371" s="190" t="s">
        <v>412</v>
      </c>
    </row>
    <row r="372" spans="1:18" ht="15" customHeight="1" x14ac:dyDescent="0.25">
      <c r="A372" s="221"/>
      <c r="B372" s="287" t="s">
        <v>416</v>
      </c>
      <c r="C372" s="335"/>
      <c r="D372" s="88"/>
      <c r="E372" s="88"/>
      <c r="F372" s="97"/>
      <c r="G372" s="332"/>
      <c r="H372" s="81"/>
      <c r="I372" s="81"/>
      <c r="J372" s="187"/>
      <c r="K372" s="332"/>
      <c r="L372" s="81"/>
      <c r="M372" s="81"/>
      <c r="N372" s="81"/>
      <c r="O372" s="187"/>
      <c r="P372" s="262"/>
      <c r="R372" s="190" t="s">
        <v>412</v>
      </c>
    </row>
    <row r="373" spans="1:18" ht="15" customHeight="1" x14ac:dyDescent="0.25">
      <c r="A373" s="221"/>
      <c r="B373" s="286" t="s">
        <v>429</v>
      </c>
      <c r="C373" s="335"/>
      <c r="D373" s="88"/>
      <c r="E373" s="88"/>
      <c r="F373" s="272"/>
      <c r="G373" s="332"/>
      <c r="H373" s="81"/>
      <c r="I373" s="81"/>
      <c r="J373" s="108">
        <f>IF(Parameters!H103&lt;J$200,J$200,Parameters!H103)</f>
        <v>0.85</v>
      </c>
      <c r="K373" s="332"/>
      <c r="L373" s="81"/>
      <c r="M373" s="81"/>
      <c r="N373" s="334" t="str">
        <f>IF(AND(ISNUMBER(F373),ISNUMBER(J373)),F373*J373,"")</f>
        <v/>
      </c>
      <c r="O373" s="194" t="str">
        <f t="shared" ref="O373:O374" si="92">IF(ISNUMBER(N373),N373,"")</f>
        <v/>
      </c>
      <c r="P373" s="262"/>
      <c r="R373" s="190" t="s">
        <v>412</v>
      </c>
    </row>
    <row r="374" spans="1:18" ht="15" customHeight="1" x14ac:dyDescent="0.25">
      <c r="A374" s="221"/>
      <c r="B374" s="286" t="s">
        <v>430</v>
      </c>
      <c r="C374" s="63"/>
      <c r="D374" s="280"/>
      <c r="E374" s="280"/>
      <c r="F374" s="48"/>
      <c r="G374" s="332"/>
      <c r="H374" s="186"/>
      <c r="I374" s="186"/>
      <c r="J374" s="108">
        <f>IF(Parameters!H104&lt;J$200,J$200,Parameters!H104)</f>
        <v>1</v>
      </c>
      <c r="K374" s="332"/>
      <c r="L374" s="186"/>
      <c r="M374" s="186"/>
      <c r="N374" s="281" t="str">
        <f>IF(AND(ISNUMBER(F374),ISNUMBER(J374)),F374*J374,"")</f>
        <v/>
      </c>
      <c r="O374" s="282" t="str">
        <f t="shared" si="92"/>
        <v/>
      </c>
      <c r="P374" s="262"/>
      <c r="R374" s="190" t="s">
        <v>412</v>
      </c>
    </row>
    <row r="375" spans="1:18" ht="30" customHeight="1" x14ac:dyDescent="0.25">
      <c r="A375" s="221"/>
      <c r="B375" s="353" t="s">
        <v>515</v>
      </c>
      <c r="C375" s="337" t="s">
        <v>415</v>
      </c>
      <c r="D375" s="335"/>
      <c r="E375" s="335"/>
      <c r="F375" s="336"/>
      <c r="G375" s="332"/>
      <c r="H375" s="81"/>
      <c r="I375" s="81"/>
      <c r="J375" s="187"/>
      <c r="K375" s="332"/>
      <c r="L375" s="81"/>
      <c r="M375" s="81"/>
      <c r="N375" s="81"/>
      <c r="O375" s="187"/>
      <c r="P375" s="262"/>
      <c r="R375" s="190" t="s">
        <v>412</v>
      </c>
    </row>
    <row r="376" spans="1:18" ht="15" customHeight="1" x14ac:dyDescent="0.25">
      <c r="A376" s="221"/>
      <c r="B376" s="287" t="s">
        <v>416</v>
      </c>
      <c r="C376" s="335"/>
      <c r="D376" s="88"/>
      <c r="E376" s="88"/>
      <c r="F376" s="97"/>
      <c r="G376" s="332"/>
      <c r="H376" s="81"/>
      <c r="I376" s="81"/>
      <c r="J376" s="187"/>
      <c r="K376" s="332"/>
      <c r="L376" s="81"/>
      <c r="M376" s="81"/>
      <c r="N376" s="81"/>
      <c r="O376" s="187"/>
      <c r="P376" s="262"/>
      <c r="R376" s="190" t="s">
        <v>412</v>
      </c>
    </row>
    <row r="377" spans="1:18" ht="15" customHeight="1" x14ac:dyDescent="0.25">
      <c r="A377" s="221"/>
      <c r="B377" s="286" t="s">
        <v>429</v>
      </c>
      <c r="C377" s="335"/>
      <c r="D377" s="272"/>
      <c r="E377" s="272"/>
      <c r="F377" s="336"/>
      <c r="G377" s="332"/>
      <c r="H377" s="339">
        <f>IF(Parameters!F107&lt;H$206,H$206,Parameters!F107)</f>
        <v>0.5</v>
      </c>
      <c r="I377" s="339">
        <f>IF(Parameters!G107&lt;I$206,I$206,Parameters!G107)</f>
        <v>0.5</v>
      </c>
      <c r="J377" s="187"/>
      <c r="K377" s="332"/>
      <c r="L377" s="334" t="str">
        <f>IF(AND(ISNUMBER(D377),ISNUMBER(H377)), D377*H377, "")</f>
        <v/>
      </c>
      <c r="M377" s="42" t="str">
        <f>IF(AND(ISNUMBER(E377),ISNUMBER(I377)), E377*I377, "")</f>
        <v/>
      </c>
      <c r="N377" s="81"/>
      <c r="O377" s="194" t="str">
        <f t="shared" ref="O377:O378" si="93">IF(AND(ISNUMBER(L377),ISNUMBER(M377)),SUM(L377:M377),"")</f>
        <v/>
      </c>
      <c r="P377" s="262"/>
      <c r="R377" s="190" t="s">
        <v>412</v>
      </c>
    </row>
    <row r="378" spans="1:18" ht="15" customHeight="1" x14ac:dyDescent="0.25">
      <c r="A378" s="221"/>
      <c r="B378" s="285" t="s">
        <v>430</v>
      </c>
      <c r="C378" s="299"/>
      <c r="D378" s="46"/>
      <c r="E378" s="46"/>
      <c r="F378" s="89"/>
      <c r="G378" s="332"/>
      <c r="H378" s="279">
        <f>IF(Parameters!F108&lt;H$206,H$206,Parameters!F108)</f>
        <v>1</v>
      </c>
      <c r="I378" s="279">
        <f>IF(Parameters!G108&lt;I$206,I$206,Parameters!G108)</f>
        <v>1</v>
      </c>
      <c r="J378" s="90"/>
      <c r="K378" s="332"/>
      <c r="L378" s="290" t="str">
        <f>IF(AND(ISNUMBER(D378),ISNUMBER(H378)), D378*H378, "")</f>
        <v/>
      </c>
      <c r="M378" s="284" t="str">
        <f>IF(AND(ISNUMBER(E378),ISNUMBER(I378)), E378*I378, "")</f>
        <v/>
      </c>
      <c r="N378" s="104"/>
      <c r="O378" s="205" t="str">
        <f t="shared" si="93"/>
        <v/>
      </c>
      <c r="P378" s="262"/>
      <c r="R378" s="190" t="s">
        <v>412</v>
      </c>
    </row>
    <row r="379" spans="1:18" ht="15" customHeight="1" x14ac:dyDescent="0.25">
      <c r="A379" s="2836"/>
      <c r="B379" s="72"/>
      <c r="C379" s="72"/>
      <c r="D379" s="72"/>
      <c r="E379" s="72"/>
      <c r="F379" s="72"/>
      <c r="G379" s="72"/>
      <c r="H379" s="72"/>
      <c r="I379" s="72"/>
      <c r="J379" s="72"/>
      <c r="K379" s="72"/>
      <c r="L379" s="72"/>
      <c r="M379" s="72"/>
      <c r="N379" s="72"/>
      <c r="O379" s="72"/>
      <c r="P379" s="263"/>
      <c r="R379" s="15"/>
    </row>
    <row r="380" spans="1:18" ht="15" hidden="1" customHeight="1" x14ac:dyDescent="0.25"/>
    <row r="381" spans="1:18" ht="15" hidden="1" customHeight="1" x14ac:dyDescent="0.25"/>
    <row r="382" spans="1:18" ht="15" hidden="1" customHeight="1" x14ac:dyDescent="0.25"/>
    <row r="383" spans="1:18"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55" priority="78" stopIfTrue="1" operator="lessThan">
      <formula>0</formula>
    </cfRule>
  </conditionalFormatting>
  <conditionalFormatting sqref="A1:XFD1048576">
    <cfRule type="cellIs" dxfId="154" priority="1" stopIfTrue="1" operator="equal">
      <formula>"Pass"</formula>
    </cfRule>
    <cfRule type="cellIs" dxfId="153" priority="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N327"/>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7109375" style="1541" customWidth="1"/>
    <col min="2" max="2" width="70.7109375" style="549" customWidth="1"/>
    <col min="3" max="38" width="16.7109375" style="549" customWidth="1"/>
    <col min="39" max="39" width="1.7109375" style="549" customWidth="1"/>
    <col min="40" max="40" width="0" style="549" hidden="1" customWidth="1"/>
    <col min="41" max="16384" width="6.140625" style="549" hidden="1"/>
  </cols>
  <sheetData>
    <row r="1" spans="1:39" s="2106" customFormat="1" ht="30" customHeight="1" x14ac:dyDescent="0.55000000000000004">
      <c r="A1" s="2671" t="s">
        <v>1971</v>
      </c>
      <c r="B1" s="2105"/>
      <c r="C1" s="2126"/>
      <c r="D1" s="2126"/>
      <c r="E1" s="1980" t="str">
        <f>CONCATENATE("Reporting unit: ", 'General Info'!$C$7, " ", 'General Info'!$C$5)</f>
        <v xml:space="preserve">Reporting unit: 1 </v>
      </c>
      <c r="F1" s="1980"/>
      <c r="G1" s="1980"/>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827"/>
    </row>
    <row r="2" spans="1:39" ht="15" customHeight="1" thickBot="1" x14ac:dyDescent="0.3">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540"/>
    </row>
    <row r="3" spans="1:39" ht="15" customHeight="1" x14ac:dyDescent="0.25">
      <c r="B3" s="2396" t="s">
        <v>2276</v>
      </c>
      <c r="C3" s="2131"/>
      <c r="D3" s="2131"/>
      <c r="E3" s="2131"/>
      <c r="F3" s="2131"/>
      <c r="G3" s="2132"/>
      <c r="H3" s="2132"/>
      <c r="I3" s="2132"/>
      <c r="J3" s="2132"/>
      <c r="K3" s="2132"/>
      <c r="L3" s="2132"/>
      <c r="M3" s="2133"/>
      <c r="N3" s="1434"/>
      <c r="O3" s="1434"/>
      <c r="P3" s="2134"/>
      <c r="Q3" s="1433"/>
      <c r="R3" s="1434"/>
      <c r="S3" s="1434"/>
      <c r="T3" s="1434"/>
      <c r="U3" s="1434"/>
      <c r="V3" s="1434"/>
      <c r="W3" s="1434"/>
      <c r="X3" s="1434"/>
      <c r="Y3" s="1434"/>
      <c r="Z3" s="1434"/>
      <c r="AA3" s="1434"/>
      <c r="AB3" s="1434"/>
      <c r="AC3" s="1434"/>
      <c r="AD3" s="1434"/>
      <c r="AE3" s="1434"/>
      <c r="AF3" s="1434"/>
      <c r="AG3" s="1434"/>
      <c r="AH3" s="1434"/>
      <c r="AI3" s="1434"/>
      <c r="AJ3" s="1434"/>
      <c r="AK3" s="1434"/>
      <c r="AL3" s="1434"/>
      <c r="AM3" s="1540"/>
    </row>
    <row r="4" spans="1:39" ht="15" customHeight="1" x14ac:dyDescent="0.25">
      <c r="B4" s="2148" t="s">
        <v>2277</v>
      </c>
      <c r="C4" s="2986" t="s">
        <v>53</v>
      </c>
      <c r="D4" s="2987" t="s">
        <v>1757</v>
      </c>
      <c r="E4" s="2707"/>
      <c r="F4" s="2707"/>
      <c r="G4" s="2150" t="s">
        <v>2278</v>
      </c>
      <c r="H4" s="2988"/>
      <c r="I4" s="2988"/>
      <c r="J4" s="2989" t="s">
        <v>2279</v>
      </c>
      <c r="K4" s="2707"/>
      <c r="L4" s="2707"/>
      <c r="M4" s="2149"/>
      <c r="N4" s="1434"/>
      <c r="O4" s="1434"/>
      <c r="P4" s="1434"/>
      <c r="Q4" s="1434"/>
      <c r="R4" s="1434"/>
      <c r="S4" s="2135"/>
      <c r="T4" s="2135"/>
      <c r="U4" s="1434"/>
      <c r="V4" s="1434"/>
      <c r="W4" s="1434"/>
      <c r="X4" s="1434"/>
      <c r="Y4" s="1434"/>
      <c r="Z4" s="1434"/>
      <c r="AA4" s="1434"/>
      <c r="AB4" s="1434"/>
      <c r="AC4" s="1434"/>
      <c r="AD4" s="1434"/>
      <c r="AE4" s="1434"/>
      <c r="AF4" s="1434"/>
      <c r="AG4" s="1434"/>
      <c r="AH4" s="1434"/>
      <c r="AI4" s="1434"/>
      <c r="AJ4" s="1434"/>
      <c r="AK4" s="1434"/>
      <c r="AL4" s="1434"/>
      <c r="AM4" s="1540"/>
    </row>
    <row r="5" spans="1:39" ht="30" customHeight="1" x14ac:dyDescent="0.25">
      <c r="B5" s="2151" t="str">
        <f>'General Info'!$B11</f>
        <v>Standardised approach</v>
      </c>
      <c r="C5" s="3002" t="str">
        <f>IF(ISBLANK('General Info'!$C11),"",'General Info'!$C11)</f>
        <v/>
      </c>
      <c r="D5" s="3292" t="str">
        <f>IF(C$5="Yes",IF(AND(C$8="No",C$9="No"),"Only SA exposures, please fill in only this worksheet and put 0 in columns referring to IRB exposures moving to SA","Partial use: please fill in this worksheet and the worksheet for IRB exposures"), IF(AND(C$8="No", C$9="No"), "No SA/IRB exposures, please check General Info", "No SA exposures, please check to have put 0 in panel A1 of this worksheet"))</f>
        <v>No SA exposures, please check to have put 0 in panel A1 of this worksheet</v>
      </c>
      <c r="E5" s="3292"/>
      <c r="F5" s="3293"/>
      <c r="G5" s="3304" t="str">
        <f>'General Info'!$B16</f>
        <v>Current Exposure Method</v>
      </c>
      <c r="H5" s="3200"/>
      <c r="I5" s="3002" t="str">
        <f>IF(ISBLANK('General Info'!$C16),"",'General Info'!$C16)</f>
        <v/>
      </c>
      <c r="J5" s="3296" t="str">
        <f>'General Info'!$B23</f>
        <v>Simple approach for financial collateral</v>
      </c>
      <c r="K5" s="3297"/>
      <c r="L5" s="3297"/>
      <c r="M5" s="3003" t="str">
        <f>IF(ISBLANK('General Info'!$C23),"",'General Info'!$C23)</f>
        <v/>
      </c>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540"/>
    </row>
    <row r="6" spans="1:39" ht="30" customHeight="1" x14ac:dyDescent="0.25">
      <c r="B6" s="2151" t="str">
        <f>Parameters!B111</f>
        <v>External ratings allowed</v>
      </c>
      <c r="C6" s="3000" t="str">
        <f>IF(ISBLANK(Parameters!$F111), "", Parameters!$F111)</f>
        <v>No</v>
      </c>
      <c r="D6" s="3302" t="str">
        <f>IF(C5="Yes", IF(C6="No", "Please complete in the panel A1 data under SCRA and Corporates-rating not allowed", "Please compete in panel A1 information under ECRA and Corporates-rating allowed"), "No SA exposures, please check General Info")</f>
        <v>No SA exposures, please check General Info</v>
      </c>
      <c r="E6" s="3302"/>
      <c r="F6" s="3303"/>
      <c r="G6" s="3291" t="str">
        <f>'General Info'!$B17</f>
        <v>Standardised Method</v>
      </c>
      <c r="H6" s="3194"/>
      <c r="I6" s="3002" t="str">
        <f>IF(ISBLANK('General Info'!$C17),"",'General Info'!$C17)</f>
        <v/>
      </c>
      <c r="J6" s="3298" t="str">
        <f>'General Info'!$B24</f>
        <v>Comprehensive approach for financial collateral</v>
      </c>
      <c r="K6" s="3299"/>
      <c r="L6" s="3299"/>
      <c r="M6" s="3004" t="str">
        <f>IF(ISBLANK('General Info'!$C24),"",'General Info'!$C24)</f>
        <v/>
      </c>
      <c r="N6" s="1434"/>
      <c r="O6" s="1434"/>
      <c r="P6" s="1434"/>
      <c r="Q6" s="1434"/>
      <c r="R6" s="1434"/>
      <c r="S6" s="1432"/>
      <c r="T6" s="1432"/>
      <c r="U6" s="1434"/>
      <c r="V6" s="1434"/>
      <c r="W6" s="1434"/>
      <c r="X6" s="1434"/>
      <c r="Y6" s="1434"/>
      <c r="Z6" s="1434"/>
      <c r="AA6" s="1434"/>
      <c r="AB6" s="1434"/>
      <c r="AC6" s="1434"/>
      <c r="AD6" s="1434"/>
      <c r="AE6" s="1434"/>
      <c r="AF6" s="1434"/>
      <c r="AG6" s="1434"/>
      <c r="AH6" s="1434"/>
      <c r="AI6" s="1434"/>
      <c r="AJ6" s="1434"/>
      <c r="AK6" s="1434"/>
      <c r="AL6" s="1434"/>
      <c r="AM6" s="1540"/>
    </row>
    <row r="7" spans="1:39" ht="30" customHeight="1" x14ac:dyDescent="0.25">
      <c r="B7" s="2151" t="str">
        <f>Parameters!B112</f>
        <v>Loan splitting approach</v>
      </c>
      <c r="C7" s="3000" t="str">
        <f>IF(ISBLANK(Parameters!$F112), "", Parameters!$F112)</f>
        <v>Yes</v>
      </c>
      <c r="D7" s="3302" t="str">
        <f>IF(C6="Yes", IF(C7="No", "Please complete in panel A1 rows referring to the whole loan appraoch ", "Please compete in panel A1 rows referring to the loan splitting approach"), "No SA exposures, please check General Info")</f>
        <v>No SA exposures, please check General Info</v>
      </c>
      <c r="E7" s="3302"/>
      <c r="F7" s="3303"/>
      <c r="G7" s="3291" t="str">
        <f>'General Info'!$B18</f>
        <v>Internal Model Method</v>
      </c>
      <c r="H7" s="3194"/>
      <c r="I7" s="3002" t="str">
        <f>IF(ISBLANK('General Info'!$C18),"",'General Info'!$C18)</f>
        <v/>
      </c>
      <c r="J7" s="3300" t="str">
        <f>'General Info'!$B25</f>
        <v>if yes: own estimates of haircuts</v>
      </c>
      <c r="K7" s="3301"/>
      <c r="L7" s="3301"/>
      <c r="M7" s="3004" t="str">
        <f>IF(ISBLANK('General Info'!$C25),"",'General Info'!$C25)</f>
        <v/>
      </c>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540"/>
    </row>
    <row r="8" spans="1:39" ht="30" customHeight="1" x14ac:dyDescent="0.25">
      <c r="B8" s="2151" t="str">
        <f>'General Info'!$B12</f>
        <v>FIRB approach</v>
      </c>
      <c r="C8" s="3002" t="str">
        <f>IF(ISBLANK('General Info'!$C12),"",'General Info'!$C12)</f>
        <v/>
      </c>
      <c r="D8" s="2104"/>
      <c r="E8" s="2104"/>
      <c r="F8" s="557"/>
      <c r="G8" s="3291" t="str">
        <f>'General Info'!$B19</f>
        <v>SA-CCR</v>
      </c>
      <c r="H8" s="3194"/>
      <c r="I8" s="3002" t="str">
        <f>IF(ISBLANK('General Info'!$C19),"",'General Info'!$C19)</f>
        <v/>
      </c>
      <c r="J8" s="3300" t="str">
        <f>'General Info'!$B26</f>
        <v>if yes: repo VaR</v>
      </c>
      <c r="K8" s="3301"/>
      <c r="L8" s="3301"/>
      <c r="M8" s="3004" t="str">
        <f>IF(ISBLANK('General Info'!$C26),"",'General Info'!$C26)</f>
        <v/>
      </c>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540"/>
    </row>
    <row r="9" spans="1:39" ht="30" customHeight="1" x14ac:dyDescent="0.25">
      <c r="B9" s="2151" t="str">
        <f>'General Info'!$B13</f>
        <v>AIRB approach</v>
      </c>
      <c r="C9" s="3002" t="str">
        <f>IF(ISBLANK('General Info'!$C13),"",'General Info'!$C13)</f>
        <v/>
      </c>
      <c r="D9" s="2104"/>
      <c r="E9" s="2104"/>
      <c r="F9" s="557"/>
      <c r="G9" s="3291" t="str">
        <f>'General Info'!$B20</f>
        <v>Approach to CCR for non-centrally cleared OTC derivatives</v>
      </c>
      <c r="H9" s="3194"/>
      <c r="I9" s="3002" t="str">
        <f>IF(ISBLANK('General Info'!$C20),"",'General Info'!$C20)</f>
        <v/>
      </c>
      <c r="J9" s="3300" t="str">
        <f>'General Info'!$B27</f>
        <v>if yes: carve-out for repo style transactions</v>
      </c>
      <c r="K9" s="3301"/>
      <c r="L9" s="3301"/>
      <c r="M9" s="3004" t="str">
        <f>IF(ISBLANK('General Info'!$C27),"",'General Info'!$C27)</f>
        <v/>
      </c>
      <c r="N9" s="1434"/>
      <c r="O9" s="1434"/>
      <c r="P9" s="1434"/>
      <c r="Q9" s="1434"/>
      <c r="R9" s="1434"/>
      <c r="S9" s="1434"/>
      <c r="T9" s="1434"/>
      <c r="U9" s="1434"/>
      <c r="V9" s="1434"/>
      <c r="W9" s="1434"/>
      <c r="X9" s="1434"/>
      <c r="Y9" s="1434"/>
      <c r="Z9" s="1434"/>
      <c r="AA9" s="1434"/>
      <c r="AB9" s="1434"/>
      <c r="AC9" s="1434"/>
      <c r="AD9" s="1434"/>
      <c r="AE9" s="1434"/>
      <c r="AF9" s="1434"/>
      <c r="AG9" s="1434"/>
      <c r="AH9" s="1434"/>
      <c r="AI9" s="1434"/>
      <c r="AJ9" s="1434"/>
      <c r="AK9" s="1434"/>
      <c r="AL9" s="1434"/>
      <c r="AM9" s="1540"/>
    </row>
    <row r="10" spans="1:39" ht="15" customHeight="1" thickBot="1" x14ac:dyDescent="0.3">
      <c r="B10" s="2152" t="str">
        <f>'General Info'!$B14</f>
        <v>Slotting approach for specialised lending</v>
      </c>
      <c r="C10" s="3001" t="str">
        <f>IF(ISBLANK('General Info'!$C14),"",'General Info'!$C14)</f>
        <v/>
      </c>
      <c r="D10" s="2158"/>
      <c r="E10" s="2158"/>
      <c r="F10" s="2153"/>
      <c r="G10" s="3294" t="str">
        <f>'General Info'!$B21</f>
        <v>Use of cross-product netting</v>
      </c>
      <c r="H10" s="3295"/>
      <c r="I10" s="3001" t="str">
        <f>IF(ISBLANK('General Info'!$C21),"",'General Info'!$C21)</f>
        <v/>
      </c>
      <c r="J10" s="2155"/>
      <c r="K10" s="2154"/>
      <c r="L10" s="2154"/>
      <c r="M10" s="2156"/>
      <c r="N10" s="1434"/>
      <c r="O10" s="1434"/>
      <c r="P10" s="1434"/>
      <c r="Q10" s="1434"/>
      <c r="R10" s="1434"/>
      <c r="S10" s="1434"/>
      <c r="T10" s="1434"/>
      <c r="U10" s="1434"/>
      <c r="V10" s="1434"/>
      <c r="W10" s="1434"/>
      <c r="X10" s="1434"/>
      <c r="Y10" s="1434"/>
      <c r="Z10" s="1434"/>
      <c r="AA10" s="1434"/>
      <c r="AB10" s="1434"/>
      <c r="AC10" s="1434"/>
      <c r="AD10" s="1434"/>
      <c r="AE10" s="1434"/>
      <c r="AF10" s="1434"/>
      <c r="AG10" s="1434"/>
      <c r="AH10" s="1434"/>
      <c r="AI10" s="1434"/>
      <c r="AJ10" s="1434"/>
      <c r="AK10" s="1434"/>
      <c r="AL10" s="1434"/>
      <c r="AM10" s="1540"/>
    </row>
    <row r="11" spans="1:39" ht="15" customHeight="1" x14ac:dyDescent="0.25">
      <c r="N11" s="1434"/>
      <c r="O11" s="1434"/>
      <c r="P11" s="1434"/>
      <c r="Q11" s="1434"/>
      <c r="R11" s="1434"/>
      <c r="S11" s="1434"/>
      <c r="T11" s="1434"/>
      <c r="U11" s="1434"/>
      <c r="V11" s="1434"/>
      <c r="W11" s="1434"/>
      <c r="X11" s="1434"/>
      <c r="Y11" s="1434"/>
      <c r="Z11" s="1434"/>
      <c r="AA11" s="1434"/>
      <c r="AB11" s="1439"/>
      <c r="AC11" s="1439"/>
      <c r="AD11" s="1439"/>
      <c r="AE11" s="1439"/>
      <c r="AF11" s="1439"/>
      <c r="AG11" s="1439"/>
      <c r="AH11" s="1439"/>
      <c r="AI11" s="1439"/>
      <c r="AJ11" s="1439"/>
      <c r="AK11" s="1439"/>
      <c r="AL11" s="1439"/>
      <c r="AM11" s="1540"/>
    </row>
    <row r="12" spans="1:39" s="2106" customFormat="1" ht="55.5" customHeight="1" x14ac:dyDescent="0.25">
      <c r="A12" s="2889" t="s">
        <v>2280</v>
      </c>
      <c r="B12" s="2891"/>
      <c r="F12" s="2301"/>
      <c r="Q12" s="2301"/>
      <c r="X12" s="2271"/>
      <c r="Y12" s="2271"/>
      <c r="AA12" s="2301"/>
      <c r="AM12" s="2114"/>
    </row>
    <row r="13" spans="1:39" s="1434" customFormat="1" ht="55.5" customHeight="1" x14ac:dyDescent="0.25">
      <c r="A13" s="1463" t="s">
        <v>1967</v>
      </c>
      <c r="B13" s="733"/>
      <c r="W13" s="2990"/>
      <c r="X13" s="2990"/>
      <c r="Y13" s="2990"/>
      <c r="AM13" s="1540"/>
    </row>
    <row r="14" spans="1:39" s="1434" customFormat="1" ht="15" customHeight="1" x14ac:dyDescent="0.25">
      <c r="A14" s="1541"/>
      <c r="B14" s="3087" t="s">
        <v>1758</v>
      </c>
      <c r="C14" s="3328" t="s">
        <v>2112</v>
      </c>
      <c r="D14" s="3329"/>
      <c r="E14" s="3329"/>
      <c r="F14" s="3329"/>
      <c r="G14" s="3329"/>
      <c r="H14" s="3329"/>
      <c r="I14" s="3329"/>
      <c r="J14" s="3329"/>
      <c r="K14" s="3329"/>
      <c r="L14" s="3329"/>
      <c r="M14" s="3329"/>
      <c r="N14" s="3329"/>
      <c r="O14" s="3329"/>
      <c r="P14" s="3330"/>
      <c r="Q14" s="3279" t="s">
        <v>2113</v>
      </c>
      <c r="R14" s="3280"/>
      <c r="S14" s="3280"/>
      <c r="T14" s="3280"/>
      <c r="U14" s="3280"/>
      <c r="V14" s="3280"/>
      <c r="W14" s="3280"/>
      <c r="X14" s="3280"/>
      <c r="Y14" s="3280"/>
      <c r="Z14" s="3280"/>
      <c r="AA14" s="3280"/>
      <c r="AB14" s="3280"/>
      <c r="AC14" s="3281"/>
      <c r="AD14" s="3272" t="s">
        <v>560</v>
      </c>
      <c r="AE14" s="3273"/>
      <c r="AF14" s="3277" t="s">
        <v>1854</v>
      </c>
      <c r="AG14" s="3278"/>
      <c r="AH14" s="3278"/>
      <c r="AM14" s="1540"/>
    </row>
    <row r="15" spans="1:39" s="1434" customFormat="1" ht="30" customHeight="1" x14ac:dyDescent="0.25">
      <c r="A15" s="1541"/>
      <c r="B15" s="3087"/>
      <c r="C15" s="3325" t="s">
        <v>1759</v>
      </c>
      <c r="D15" s="3325"/>
      <c r="E15" s="3325"/>
      <c r="F15" s="3325"/>
      <c r="G15" s="3325"/>
      <c r="H15" s="3326"/>
      <c r="I15" s="3287" t="s">
        <v>1760</v>
      </c>
      <c r="J15" s="3276" t="s">
        <v>45</v>
      </c>
      <c r="K15" s="3333"/>
      <c r="L15" s="3333"/>
      <c r="M15" s="3334"/>
      <c r="N15" s="3282" t="s">
        <v>1350</v>
      </c>
      <c r="O15" s="3331" t="s">
        <v>1761</v>
      </c>
      <c r="P15" s="3332"/>
      <c r="Q15" s="3284" t="s">
        <v>1759</v>
      </c>
      <c r="R15" s="3285"/>
      <c r="S15" s="3285"/>
      <c r="T15" s="3285"/>
      <c r="U15" s="3285"/>
      <c r="V15" s="3286"/>
      <c r="W15" s="3282" t="s">
        <v>1760</v>
      </c>
      <c r="X15" s="3145" t="s">
        <v>45</v>
      </c>
      <c r="Y15" s="3274"/>
      <c r="Z15" s="3274"/>
      <c r="AA15" s="3143"/>
      <c r="AB15" s="3282" t="s">
        <v>2109</v>
      </c>
      <c r="AC15" s="3288" t="str">
        <f>"Check: column " &amp; LEFT(ADDRESS(ROW(AB17),COLUMN(AB17),4), 2) &amp; " RW in Parameters worksheet"</f>
        <v>Check: column AB RW in Parameters worksheet</v>
      </c>
      <c r="AD15" s="3268" t="s">
        <v>2374</v>
      </c>
      <c r="AE15" s="3269"/>
      <c r="AF15" s="3145" t="s">
        <v>2435</v>
      </c>
      <c r="AG15" s="3274"/>
      <c r="AH15" s="3274"/>
      <c r="AM15" s="1540"/>
    </row>
    <row r="16" spans="1:39" s="1434" customFormat="1" ht="30" customHeight="1" x14ac:dyDescent="0.25">
      <c r="A16" s="1541"/>
      <c r="B16" s="3087"/>
      <c r="C16" s="3286" t="s">
        <v>1765</v>
      </c>
      <c r="D16" s="3327"/>
      <c r="E16" s="3145" t="s">
        <v>1764</v>
      </c>
      <c r="F16" s="3143"/>
      <c r="G16" s="3284" t="s">
        <v>1812</v>
      </c>
      <c r="H16" s="3286"/>
      <c r="I16" s="3287"/>
      <c r="J16" s="3282" t="s">
        <v>1765</v>
      </c>
      <c r="K16" s="3282" t="s">
        <v>1764</v>
      </c>
      <c r="L16" s="3282" t="s">
        <v>1812</v>
      </c>
      <c r="M16" s="3282" t="s">
        <v>163</v>
      </c>
      <c r="N16" s="3287"/>
      <c r="O16" s="3213" t="s">
        <v>1706</v>
      </c>
      <c r="P16" s="3213" t="s">
        <v>1705</v>
      </c>
      <c r="Q16" s="3284" t="s">
        <v>1765</v>
      </c>
      <c r="R16" s="3286"/>
      <c r="S16" s="3145" t="s">
        <v>1764</v>
      </c>
      <c r="T16" s="3143"/>
      <c r="U16" s="3284" t="s">
        <v>1812</v>
      </c>
      <c r="V16" s="3286"/>
      <c r="W16" s="3287"/>
      <c r="X16" s="3282" t="s">
        <v>1765</v>
      </c>
      <c r="Y16" s="3282" t="s">
        <v>1764</v>
      </c>
      <c r="Z16" s="3282" t="s">
        <v>1812</v>
      </c>
      <c r="AA16" s="3282" t="s">
        <v>163</v>
      </c>
      <c r="AB16" s="3287"/>
      <c r="AC16" s="3289"/>
      <c r="AD16" s="3270"/>
      <c r="AE16" s="3271"/>
      <c r="AF16" s="3262" t="s">
        <v>1766</v>
      </c>
      <c r="AG16" s="3264"/>
      <c r="AH16" s="3275" t="s">
        <v>45</v>
      </c>
      <c r="AM16" s="1540"/>
    </row>
    <row r="17" spans="1:39" s="1434" customFormat="1" ht="45" customHeight="1" x14ac:dyDescent="0.25">
      <c r="A17" s="1541"/>
      <c r="B17" s="3087"/>
      <c r="C17" s="3014" t="s">
        <v>1767</v>
      </c>
      <c r="D17" s="3015" t="s">
        <v>1768</v>
      </c>
      <c r="E17" s="3015" t="s">
        <v>163</v>
      </c>
      <c r="F17" s="3015" t="s">
        <v>1958</v>
      </c>
      <c r="G17" s="3015" t="s">
        <v>1769</v>
      </c>
      <c r="H17" s="3015" t="s">
        <v>1770</v>
      </c>
      <c r="I17" s="3283"/>
      <c r="J17" s="3283"/>
      <c r="K17" s="3283"/>
      <c r="L17" s="3283"/>
      <c r="M17" s="3283"/>
      <c r="N17" s="3283"/>
      <c r="O17" s="3214"/>
      <c r="P17" s="3214"/>
      <c r="Q17" s="3015" t="s">
        <v>1767</v>
      </c>
      <c r="R17" s="3015" t="s">
        <v>1768</v>
      </c>
      <c r="S17" s="3015" t="s">
        <v>163</v>
      </c>
      <c r="T17" s="3015" t="s">
        <v>1958</v>
      </c>
      <c r="U17" s="3015" t="s">
        <v>1769</v>
      </c>
      <c r="V17" s="3015" t="s">
        <v>1770</v>
      </c>
      <c r="W17" s="3283"/>
      <c r="X17" s="3283"/>
      <c r="Y17" s="3283"/>
      <c r="Z17" s="3283"/>
      <c r="AA17" s="3283"/>
      <c r="AB17" s="3283"/>
      <c r="AC17" s="3290"/>
      <c r="AD17" s="3015" t="s">
        <v>1771</v>
      </c>
      <c r="AE17" s="3015" t="s">
        <v>2375</v>
      </c>
      <c r="AF17" s="3021" t="s">
        <v>163</v>
      </c>
      <c r="AG17" s="3021" t="s">
        <v>1772</v>
      </c>
      <c r="AH17" s="3276"/>
      <c r="AM17" s="1540"/>
    </row>
    <row r="18" spans="1:39" s="1434" customFormat="1" ht="15" customHeight="1" x14ac:dyDescent="0.25">
      <c r="A18" s="1541"/>
      <c r="B18" s="1941" t="s">
        <v>1973</v>
      </c>
      <c r="C18" s="1443" t="str">
        <f>IF(AND(ISNUMBER(C19),ISNUMBER(C20),ISNUMBER(C21),ISNUMBER(C22)),SUM(C19:C22),"")</f>
        <v/>
      </c>
      <c r="D18" s="1444" t="str">
        <f t="shared" ref="D18:I18" si="0">IF(AND(ISNUMBER(D19),ISNUMBER(D20),ISNUMBER(D21),ISNUMBER(D22)),SUM(D19:D22),"")</f>
        <v/>
      </c>
      <c r="E18" s="1444" t="str">
        <f t="shared" si="0"/>
        <v/>
      </c>
      <c r="F18" s="1444" t="str">
        <f t="shared" si="0"/>
        <v/>
      </c>
      <c r="G18" s="1444" t="str">
        <f t="shared" si="0"/>
        <v/>
      </c>
      <c r="H18" s="1444" t="str">
        <f t="shared" si="0"/>
        <v/>
      </c>
      <c r="I18" s="1444" t="str">
        <f t="shared" si="0"/>
        <v/>
      </c>
      <c r="J18" s="1444" t="str">
        <f t="shared" ref="J18:K18" si="1">IF(AND(ISNUMBER(J19),ISNUMBER(J20),ISNUMBER(J21),ISNUMBER(J22)),SUM(J19:J22),"")</f>
        <v/>
      </c>
      <c r="K18" s="1444" t="str">
        <f t="shared" si="1"/>
        <v/>
      </c>
      <c r="L18" s="1444" t="str">
        <f t="shared" ref="L18" si="2">IF(AND(ISNUMBER(L19),ISNUMBER(L20),ISNUMBER(L21),ISNUMBER(L22)),SUM(L19:L22),"")</f>
        <v/>
      </c>
      <c r="M18" s="1459" t="str">
        <f>IF(AND(ISNUMBER(M19),ISNUMBER(M20),ISNUMBER(M21),ISNUMBER(M22)),SUM(M19:M22),"")</f>
        <v/>
      </c>
      <c r="N18" s="1444" t="str">
        <f>IF(AND(ISNUMBER(N19),ISNUMBER(N20),ISNUMBER(N21),ISNUMBER(N22)),SUM(N19:N22),"")</f>
        <v/>
      </c>
      <c r="O18" s="734"/>
      <c r="P18" s="734"/>
      <c r="Q18" s="1444" t="str">
        <f>IF(AND(ISNUMBER(Q19),ISNUMBER(Q20),ISNUMBER(Q21),ISNUMBER(Q22)),SUM(Q19:Q22),"")</f>
        <v/>
      </c>
      <c r="R18" s="1444" t="str">
        <f t="shared" ref="R18:V18" si="3">IF(AND(ISNUMBER(R19),ISNUMBER(R20),ISNUMBER(R21),ISNUMBER(R22)),SUM(R19:R22),"")</f>
        <v/>
      </c>
      <c r="S18" s="1444" t="str">
        <f t="shared" si="3"/>
        <v/>
      </c>
      <c r="T18" s="1444" t="str">
        <f t="shared" si="3"/>
        <v/>
      </c>
      <c r="U18" s="1444" t="str">
        <f t="shared" si="3"/>
        <v/>
      </c>
      <c r="V18" s="1444" t="str">
        <f t="shared" si="3"/>
        <v/>
      </c>
      <c r="W18" s="1444" t="str">
        <f>IF(AND(ISNUMBER(W19),ISNUMBER(W20),ISNUMBER(W21),ISNUMBER(W22)),SUM(W19:W22),"")</f>
        <v/>
      </c>
      <c r="X18" s="1444" t="str">
        <f>IF(AND(ISNUMBER(X19),ISNUMBER(X20),ISNUMBER(X21),ISNUMBER(X22)),SUM(X19:X22),"")</f>
        <v/>
      </c>
      <c r="Y18" s="1444" t="str">
        <f>IF(AND(ISNUMBER(Y19),ISNUMBER(Y20),ISNUMBER(Y21),ISNUMBER(Y22)),SUM(Y19:Y22),"")</f>
        <v/>
      </c>
      <c r="Z18" s="1444" t="str">
        <f>IF(AND(ISNUMBER(Z19),ISNUMBER(Z20),ISNUMBER(Z21),ISNUMBER(Z22)),SUM(Z19:Z22),"")</f>
        <v/>
      </c>
      <c r="AA18" s="2862" t="str">
        <f>IF(AND(ISNUMBER(AA19),ISNUMBER(AA20),ISNUMBER(AA21),ISNUMBER(AA22)),SUM(AA19:AA22),"")</f>
        <v/>
      </c>
      <c r="AB18" s="2762" t="str">
        <f t="shared" ref="AB18" si="4">IF(AND(ISNUMBER(W18), ISNUMBER(AA18)),IF(W18&lt;&gt;0,(AA18/W18),""),"")</f>
        <v/>
      </c>
      <c r="AC18" s="1473"/>
      <c r="AD18" s="1444" t="str">
        <f t="shared" ref="AD18" si="5">IF(AND(ISNUMBER(AD19),ISNUMBER(AD20),ISNUMBER(AD21),ISNUMBER(AD22)),SUM(AD19:AD22),"")</f>
        <v/>
      </c>
      <c r="AE18" s="1444" t="str">
        <f>IF(AND(ISNUMBER(AE19),ISNUMBER(AE20),ISNUMBER(AE21),ISNUMBER(AE22)),SUM(AE19:AE22),"")</f>
        <v/>
      </c>
      <c r="AF18" s="1444" t="str">
        <f t="shared" ref="AF18:AH18" si="6">IF(AND(ISNUMBER(AF19),ISNUMBER(AF20),ISNUMBER(AF21),ISNUMBER(AF22)),SUM(AF19:AF22),"")</f>
        <v/>
      </c>
      <c r="AG18" s="1444" t="str">
        <f t="shared" si="6"/>
        <v/>
      </c>
      <c r="AH18" s="1695" t="str">
        <f t="shared" si="6"/>
        <v/>
      </c>
      <c r="AM18" s="1540"/>
    </row>
    <row r="19" spans="1:39" s="1434" customFormat="1" ht="15" customHeight="1" x14ac:dyDescent="0.25">
      <c r="A19" s="1541"/>
      <c r="B19" s="527" t="s">
        <v>1974</v>
      </c>
      <c r="C19" s="1447"/>
      <c r="D19" s="734"/>
      <c r="E19" s="734"/>
      <c r="F19" s="734"/>
      <c r="G19" s="734"/>
      <c r="H19" s="734"/>
      <c r="I19" s="1444" t="str">
        <f>IF(AND(ISNUMBER(D19),ISNUMBER(E19),ISNUMBER(H19)),SUM(D19,E19,H19),"")</f>
        <v/>
      </c>
      <c r="J19" s="734"/>
      <c r="K19" s="734"/>
      <c r="L19" s="426"/>
      <c r="M19" s="1680" t="str">
        <f>IF(AND(ISNUMBER(J19),ISNUMBER(K19),ISNUMBER(L19)),SUM(J19:L19), "")</f>
        <v/>
      </c>
      <c r="N19" s="2142"/>
      <c r="O19" s="734"/>
      <c r="P19" s="734"/>
      <c r="Q19" s="734"/>
      <c r="R19" s="734"/>
      <c r="S19" s="734"/>
      <c r="T19" s="734"/>
      <c r="U19" s="734"/>
      <c r="V19" s="734"/>
      <c r="W19" s="1444" t="str">
        <f>IF(AND(ISNUMBER(R19),ISNUMBER(S19),ISNUMBER(V19)),SUM(R19,S19,V19),"")</f>
        <v/>
      </c>
      <c r="X19" s="734"/>
      <c r="Y19" s="734"/>
      <c r="Z19" s="734"/>
      <c r="AA19" s="427" t="str">
        <f t="shared" ref="AA19:AA22" si="7">IF(AND(ISNUMBER(X19),ISNUMBER(Y19),ISNUMBER(Z19)),SUM(X19:Z19), "")</f>
        <v/>
      </c>
      <c r="AB19" s="2763" t="str">
        <f>IF(AND(ISNUMBER(W19), ISNUMBER(AA19)),IF(W19&lt;&gt;0,(AA19/W19),""),"")</f>
        <v/>
      </c>
      <c r="AC19" s="1473"/>
      <c r="AD19" s="734"/>
      <c r="AE19" s="734"/>
      <c r="AF19" s="734"/>
      <c r="AG19" s="426"/>
      <c r="AH19" s="426"/>
      <c r="AM19" s="1540"/>
    </row>
    <row r="20" spans="1:39" s="1434" customFormat="1" ht="15" customHeight="1" x14ac:dyDescent="0.25">
      <c r="A20" s="1541"/>
      <c r="B20" s="527" t="s">
        <v>1975</v>
      </c>
      <c r="C20" s="1447"/>
      <c r="D20" s="734"/>
      <c r="E20" s="734"/>
      <c r="F20" s="734"/>
      <c r="G20" s="734"/>
      <c r="H20" s="734"/>
      <c r="I20" s="1444" t="str">
        <f>IF(AND(ISNUMBER(D20),ISNUMBER(E20),ISNUMBER(H20)),SUM(D20,E20,H20),"")</f>
        <v/>
      </c>
      <c r="J20" s="734"/>
      <c r="K20" s="734"/>
      <c r="L20" s="734"/>
      <c r="M20" s="1680" t="str">
        <f>IF(AND(ISNUMBER(J20),ISNUMBER(K20),ISNUMBER(L20)),SUM(J20:L20), "")</f>
        <v/>
      </c>
      <c r="N20" s="2136"/>
      <c r="O20" s="734"/>
      <c r="P20" s="734"/>
      <c r="Q20" s="734"/>
      <c r="R20" s="734"/>
      <c r="S20" s="734"/>
      <c r="T20" s="734"/>
      <c r="U20" s="734"/>
      <c r="V20" s="734"/>
      <c r="W20" s="1444" t="str">
        <f>IF(AND(ISNUMBER(R20),ISNUMBER(S20),ISNUMBER(V20)),SUM(R20,S20,V20),"")</f>
        <v/>
      </c>
      <c r="X20" s="734"/>
      <c r="Y20" s="734"/>
      <c r="Z20" s="734"/>
      <c r="AA20" s="427" t="str">
        <f t="shared" si="7"/>
        <v/>
      </c>
      <c r="AB20" s="2763" t="str">
        <f t="shared" ref="AB20:AB85" si="8">IF(AND(ISNUMBER(W20), ISNUMBER(AA20)),IF(W20&lt;&gt;0,(AA20/W20),""),"")</f>
        <v/>
      </c>
      <c r="AC20" s="1473"/>
      <c r="AD20" s="734"/>
      <c r="AE20" s="734"/>
      <c r="AF20" s="734"/>
      <c r="AG20" s="426"/>
      <c r="AH20" s="426"/>
      <c r="AM20" s="1540"/>
    </row>
    <row r="21" spans="1:39" s="1434" customFormat="1" ht="15" customHeight="1" x14ac:dyDescent="0.25">
      <c r="A21" s="1541"/>
      <c r="B21" s="527" t="s">
        <v>1976</v>
      </c>
      <c r="C21" s="1447"/>
      <c r="D21" s="734"/>
      <c r="E21" s="734"/>
      <c r="F21" s="734"/>
      <c r="G21" s="734"/>
      <c r="H21" s="734"/>
      <c r="I21" s="1444" t="str">
        <f>IF(AND(ISNUMBER(D21),ISNUMBER(E21),ISNUMBER(H21)),SUM(D21,E21,H21),"")</f>
        <v/>
      </c>
      <c r="J21" s="734"/>
      <c r="K21" s="734"/>
      <c r="L21" s="734"/>
      <c r="M21" s="1680" t="str">
        <f>IF(AND(ISNUMBER(J21),ISNUMBER(K21),ISNUMBER(L21)),SUM(J21:L21), "")</f>
        <v/>
      </c>
      <c r="N21" s="2136"/>
      <c r="O21" s="734"/>
      <c r="P21" s="734"/>
      <c r="Q21" s="734"/>
      <c r="R21" s="734"/>
      <c r="S21" s="734"/>
      <c r="T21" s="734"/>
      <c r="U21" s="734"/>
      <c r="V21" s="734"/>
      <c r="W21" s="1444" t="str">
        <f>IF(AND(ISNUMBER(R21),ISNUMBER(S21),ISNUMBER(V21)),SUM(R21,S21,V21),"")</f>
        <v/>
      </c>
      <c r="X21" s="734"/>
      <c r="Y21" s="734"/>
      <c r="Z21" s="734"/>
      <c r="AA21" s="427" t="str">
        <f t="shared" si="7"/>
        <v/>
      </c>
      <c r="AB21" s="2763" t="str">
        <f t="shared" si="8"/>
        <v/>
      </c>
      <c r="AC21" s="1473"/>
      <c r="AD21" s="734"/>
      <c r="AE21" s="734"/>
      <c r="AF21" s="734"/>
      <c r="AG21" s="426"/>
      <c r="AH21" s="426"/>
      <c r="AM21" s="1540"/>
    </row>
    <row r="22" spans="1:39" s="1434" customFormat="1" ht="15" customHeight="1" x14ac:dyDescent="0.25">
      <c r="A22" s="1541"/>
      <c r="B22" s="527" t="s">
        <v>138</v>
      </c>
      <c r="C22" s="1447"/>
      <c r="D22" s="734"/>
      <c r="E22" s="734"/>
      <c r="F22" s="734"/>
      <c r="G22" s="734"/>
      <c r="H22" s="734"/>
      <c r="I22" s="1444" t="str">
        <f>IF(AND(ISNUMBER(D22),ISNUMBER(E22),ISNUMBER(H22)),SUM(D22,E22,H22),"")</f>
        <v/>
      </c>
      <c r="J22" s="734"/>
      <c r="K22" s="734"/>
      <c r="L22" s="734"/>
      <c r="M22" s="1680" t="str">
        <f>IF(AND(ISNUMBER(J22),ISNUMBER(K22),ISNUMBER(L22)),SUM(J22:L22), "")</f>
        <v/>
      </c>
      <c r="N22" s="2136"/>
      <c r="O22" s="734"/>
      <c r="P22" s="734"/>
      <c r="Q22" s="734"/>
      <c r="R22" s="734"/>
      <c r="S22" s="734"/>
      <c r="T22" s="734"/>
      <c r="U22" s="734"/>
      <c r="V22" s="734"/>
      <c r="W22" s="1444" t="str">
        <f>IF(AND(ISNUMBER(R22),ISNUMBER(S22),ISNUMBER(V22)),SUM(R22,S22,V22),"")</f>
        <v/>
      </c>
      <c r="X22" s="734"/>
      <c r="Y22" s="734"/>
      <c r="Z22" s="734"/>
      <c r="AA22" s="427" t="str">
        <f t="shared" si="7"/>
        <v/>
      </c>
      <c r="AB22" s="2763" t="str">
        <f t="shared" si="8"/>
        <v/>
      </c>
      <c r="AC22" s="1473"/>
      <c r="AD22" s="734"/>
      <c r="AE22" s="734"/>
      <c r="AF22" s="734"/>
      <c r="AG22" s="426"/>
      <c r="AH22" s="426"/>
      <c r="AM22" s="1540"/>
    </row>
    <row r="23" spans="1:39" s="1434" customFormat="1" ht="15" customHeight="1" x14ac:dyDescent="0.25">
      <c r="A23" s="1541"/>
      <c r="B23" s="561" t="s">
        <v>1982</v>
      </c>
      <c r="C23" s="1443" t="str">
        <f t="shared" ref="C23:I23" si="9">IF(AND(ISNUMBER(C24),ISNUMBER(C25),ISNUMBER(C38)),SUM(C24, C25, C38),"")</f>
        <v/>
      </c>
      <c r="D23" s="1443" t="str">
        <f t="shared" si="9"/>
        <v/>
      </c>
      <c r="E23" s="1443" t="str">
        <f t="shared" si="9"/>
        <v/>
      </c>
      <c r="F23" s="1443" t="str">
        <f t="shared" si="9"/>
        <v/>
      </c>
      <c r="G23" s="1443" t="str">
        <f t="shared" si="9"/>
        <v/>
      </c>
      <c r="H23" s="1443" t="str">
        <f t="shared" si="9"/>
        <v/>
      </c>
      <c r="I23" s="1443" t="str">
        <f t="shared" si="9"/>
        <v/>
      </c>
      <c r="J23" s="1443" t="str">
        <f t="shared" ref="J23:K23" si="10">IF(AND(ISNUMBER(J24),ISNUMBER(J25),ISNUMBER(J38)),SUM(J24, J25, J38),"")</f>
        <v/>
      </c>
      <c r="K23" s="1443" t="str">
        <f t="shared" si="10"/>
        <v/>
      </c>
      <c r="L23" s="1443" t="str">
        <f t="shared" ref="L23" si="11">IF(AND(ISNUMBER(L24),ISNUMBER(L25),ISNUMBER(L38)),SUM(L24, L25, L38),"")</f>
        <v/>
      </c>
      <c r="M23" s="1443" t="str">
        <f>IF(AND(ISNUMBER(M24),ISNUMBER(M25),ISNUMBER(M38)),SUM(M24, M25, M38),"")</f>
        <v/>
      </c>
      <c r="N23" s="1443" t="str">
        <f>IF(AND(ISNUMBER(N24),ISNUMBER(N25),ISNUMBER(N38)),SUM(N24, N25, N38),"")</f>
        <v/>
      </c>
      <c r="O23" s="734"/>
      <c r="P23" s="734"/>
      <c r="Q23" s="1443" t="str">
        <f t="shared" ref="Q23:W23" si="12">IF(AND(ISNUMBER(Q24),ISNUMBER(Q25),ISNUMBER(Q38)),SUM(Q24, Q25, Q38),"")</f>
        <v/>
      </c>
      <c r="R23" s="1443" t="str">
        <f t="shared" si="12"/>
        <v/>
      </c>
      <c r="S23" s="1443" t="str">
        <f t="shared" si="12"/>
        <v/>
      </c>
      <c r="T23" s="1443" t="str">
        <f t="shared" si="12"/>
        <v/>
      </c>
      <c r="U23" s="1443" t="str">
        <f t="shared" si="12"/>
        <v/>
      </c>
      <c r="V23" s="1443" t="str">
        <f t="shared" si="12"/>
        <v/>
      </c>
      <c r="W23" s="1443" t="str">
        <f t="shared" si="12"/>
        <v/>
      </c>
      <c r="X23" s="1443" t="str">
        <f>IF(AND(ISNUMBER(X24),ISNUMBER(X25),ISNUMBER(X38)),SUM(X24, X25, X38),"")</f>
        <v/>
      </c>
      <c r="Y23" s="1443" t="str">
        <f>IF(AND(ISNUMBER(Y24),ISNUMBER(Y25),ISNUMBER(Y38)),SUM(Y24, Y25, Y38),"")</f>
        <v/>
      </c>
      <c r="Z23" s="1443" t="str">
        <f>IF(AND(ISNUMBER(Z24),ISNUMBER(Z25),ISNUMBER(Z38)),SUM(Z24, Z25, Z38),"")</f>
        <v/>
      </c>
      <c r="AA23" s="750" t="str">
        <f>IF(AND(ISNUMBER(AA24),ISNUMBER(AA25),ISNUMBER(AA38)),SUM(AA24, AA25, AA38),"")</f>
        <v/>
      </c>
      <c r="AB23" s="2763" t="str">
        <f t="shared" si="8"/>
        <v/>
      </c>
      <c r="AC23" s="1473"/>
      <c r="AD23" s="1443" t="str">
        <f t="shared" ref="AD23:AH23" si="13">IF(AND(ISNUMBER(AD24),ISNUMBER(AD25),ISNUMBER(AD38)),SUM(AD24, AD25, AD38),"")</f>
        <v/>
      </c>
      <c r="AE23" s="1443" t="str">
        <f t="shared" si="13"/>
        <v/>
      </c>
      <c r="AF23" s="1443" t="str">
        <f t="shared" si="13"/>
        <v/>
      </c>
      <c r="AG23" s="1449" t="str">
        <f t="shared" si="13"/>
        <v/>
      </c>
      <c r="AH23" s="750" t="str">
        <f t="shared" si="13"/>
        <v/>
      </c>
      <c r="AM23" s="1540"/>
    </row>
    <row r="24" spans="1:39" s="1434" customFormat="1" ht="30" customHeight="1" x14ac:dyDescent="0.25">
      <c r="A24" s="1541"/>
      <c r="B24" s="1740" t="s">
        <v>1773</v>
      </c>
      <c r="C24" s="1447"/>
      <c r="D24" s="734"/>
      <c r="E24" s="734"/>
      <c r="F24" s="734"/>
      <c r="G24" s="734"/>
      <c r="H24" s="734"/>
      <c r="I24" s="1444" t="str">
        <f>IF(AND(ISNUMBER(D24),ISNUMBER(E24),ISNUMBER(H24)),SUM(D24,E24,H24),"")</f>
        <v/>
      </c>
      <c r="J24" s="734"/>
      <c r="K24" s="734"/>
      <c r="L24" s="734"/>
      <c r="M24" s="1680" t="str">
        <f>IF(AND(ISNUMBER(J24),ISNUMBER(K24),ISNUMBER(L24)),SUM(J24:L24), "")</f>
        <v/>
      </c>
      <c r="N24" s="2136"/>
      <c r="O24" s="734"/>
      <c r="P24" s="734"/>
      <c r="Q24" s="734"/>
      <c r="R24" s="734"/>
      <c r="S24" s="734"/>
      <c r="T24" s="734"/>
      <c r="U24" s="734"/>
      <c r="V24" s="734"/>
      <c r="W24" s="1444" t="str">
        <f>IF(AND(ISNUMBER(R24),ISNUMBER(S24),ISNUMBER(V24)),SUM(R24,S24,V24),"")</f>
        <v/>
      </c>
      <c r="X24" s="734"/>
      <c r="Y24" s="734"/>
      <c r="Z24" s="734"/>
      <c r="AA24" s="427" t="str">
        <f>IF(AND(ISNUMBER(X24),ISNUMBER(Y24),ISNUMBER(Z24)),SUM(X24:Z24), "")</f>
        <v/>
      </c>
      <c r="AB24" s="2763" t="str">
        <f t="shared" si="8"/>
        <v/>
      </c>
      <c r="AC24" s="1473"/>
      <c r="AD24" s="734"/>
      <c r="AE24" s="734"/>
      <c r="AF24" s="734"/>
      <c r="AG24" s="426"/>
      <c r="AH24" s="426"/>
      <c r="AM24" s="1540"/>
    </row>
    <row r="25" spans="1:39" s="2761" customFormat="1" ht="15" customHeight="1" x14ac:dyDescent="0.25">
      <c r="A25" s="2760"/>
      <c r="B25" s="1523" t="s">
        <v>1981</v>
      </c>
      <c r="C25" s="1443">
        <f t="shared" ref="C25:I25" si="14">IF(AND(ISNUMBER(C26),ISNUMBER(C32)),SUM(C26,C32),"")</f>
        <v>0</v>
      </c>
      <c r="D25" s="1444">
        <f t="shared" si="14"/>
        <v>0</v>
      </c>
      <c r="E25" s="1444">
        <f t="shared" si="14"/>
        <v>0</v>
      </c>
      <c r="F25" s="1444">
        <f t="shared" si="14"/>
        <v>0</v>
      </c>
      <c r="G25" s="1444">
        <f t="shared" si="14"/>
        <v>0</v>
      </c>
      <c r="H25" s="1444">
        <f t="shared" si="14"/>
        <v>0</v>
      </c>
      <c r="I25" s="1444">
        <f t="shared" si="14"/>
        <v>0</v>
      </c>
      <c r="J25" s="1444">
        <f t="shared" ref="J25:K25" si="15">IF(AND(ISNUMBER(J26),ISNUMBER(J32)),SUM(J26,J32),"")</f>
        <v>0</v>
      </c>
      <c r="K25" s="1444">
        <f t="shared" si="15"/>
        <v>0</v>
      </c>
      <c r="L25" s="1444">
        <f t="shared" ref="L25" si="16">IF(AND(ISNUMBER(L26),ISNUMBER(L32)),SUM(L26,L32),"")</f>
        <v>0</v>
      </c>
      <c r="M25" s="1444">
        <f>IF(AND(ISNUMBER(M26),ISNUMBER(M32)),SUM(M26,M32),"")</f>
        <v>0</v>
      </c>
      <c r="N25" s="1444">
        <f>IF(AND(ISNUMBER(N26),ISNUMBER(N32)),SUM(N26,N32),"")</f>
        <v>0</v>
      </c>
      <c r="O25" s="734"/>
      <c r="P25" s="734"/>
      <c r="Q25" s="1444">
        <f t="shared" ref="Q25:W25" si="17">IF(AND(ISNUMBER(Q26),ISNUMBER(Q32)),SUM(Q26,Q32),"")</f>
        <v>0</v>
      </c>
      <c r="R25" s="1444">
        <f t="shared" si="17"/>
        <v>0</v>
      </c>
      <c r="S25" s="1444">
        <f t="shared" si="17"/>
        <v>0</v>
      </c>
      <c r="T25" s="1444">
        <f t="shared" si="17"/>
        <v>0</v>
      </c>
      <c r="U25" s="1444">
        <f t="shared" si="17"/>
        <v>0</v>
      </c>
      <c r="V25" s="1444">
        <f t="shared" si="17"/>
        <v>0</v>
      </c>
      <c r="W25" s="1444">
        <f t="shared" si="17"/>
        <v>0</v>
      </c>
      <c r="X25" s="1444">
        <f>IF(AND(ISNUMBER(X26),ISNUMBER(X32)),SUM(X26,X32),"")</f>
        <v>0</v>
      </c>
      <c r="Y25" s="1444">
        <f>IF(AND(ISNUMBER(Y26),ISNUMBER(Y32)),SUM(Y26,Y32),"")</f>
        <v>0</v>
      </c>
      <c r="Z25" s="1444">
        <f>IF(AND(ISNUMBER(Z26),ISNUMBER(Z32)),SUM(Z26,Z32),"")</f>
        <v>0</v>
      </c>
      <c r="AA25" s="2862">
        <f>IF(AND(ISNUMBER(AA26),ISNUMBER(AA32)),SUM(AA26,AA32),"")</f>
        <v>0</v>
      </c>
      <c r="AB25" s="2763" t="str">
        <f t="shared" si="8"/>
        <v/>
      </c>
      <c r="AC25" s="1473"/>
      <c r="AD25" s="1444">
        <f t="shared" ref="AD25:AH25" si="18">IF(AND(ISNUMBER(AD26),ISNUMBER(AD32)),SUM(AD26,AD32),"")</f>
        <v>0</v>
      </c>
      <c r="AE25" s="1444">
        <f t="shared" si="18"/>
        <v>0</v>
      </c>
      <c r="AF25" s="1444">
        <f t="shared" si="18"/>
        <v>0</v>
      </c>
      <c r="AG25" s="2862">
        <f t="shared" si="18"/>
        <v>0</v>
      </c>
      <c r="AH25" s="2862">
        <f t="shared" si="18"/>
        <v>0</v>
      </c>
      <c r="AM25" s="2901"/>
    </row>
    <row r="26" spans="1:39" s="1434" customFormat="1" ht="15" customHeight="1" x14ac:dyDescent="0.25">
      <c r="A26" s="1541"/>
      <c r="B26" s="530" t="s">
        <v>1977</v>
      </c>
      <c r="C26" s="1443">
        <f>IF($C$6="No", 0, IF(AND(ISNUMBER(C27),ISNUMBER(C28),ISNUMBER(C29),ISNUMBER(C30),ISNUMBER(C31)),SUM(C27:C31),""))</f>
        <v>0</v>
      </c>
      <c r="D26" s="1443">
        <f t="shared" ref="D26:AA26" si="19">IF($C$6="No", 0, IF(AND(ISNUMBER(D27),ISNUMBER(D28),ISNUMBER(D29),ISNUMBER(D30),ISNUMBER(D31)),SUM(D27:D31),""))</f>
        <v>0</v>
      </c>
      <c r="E26" s="1443">
        <f t="shared" si="19"/>
        <v>0</v>
      </c>
      <c r="F26" s="1443">
        <f t="shared" si="19"/>
        <v>0</v>
      </c>
      <c r="G26" s="1443">
        <f t="shared" si="19"/>
        <v>0</v>
      </c>
      <c r="H26" s="1443">
        <f t="shared" si="19"/>
        <v>0</v>
      </c>
      <c r="I26" s="1443">
        <f t="shared" si="19"/>
        <v>0</v>
      </c>
      <c r="J26" s="1443">
        <f t="shared" si="19"/>
        <v>0</v>
      </c>
      <c r="K26" s="1443">
        <f t="shared" si="19"/>
        <v>0</v>
      </c>
      <c r="L26" s="1443">
        <f t="shared" si="19"/>
        <v>0</v>
      </c>
      <c r="M26" s="1443">
        <f t="shared" si="19"/>
        <v>0</v>
      </c>
      <c r="N26" s="1443">
        <f t="shared" si="19"/>
        <v>0</v>
      </c>
      <c r="O26" s="734"/>
      <c r="P26" s="734"/>
      <c r="Q26" s="1443">
        <f t="shared" si="19"/>
        <v>0</v>
      </c>
      <c r="R26" s="1443">
        <f t="shared" si="19"/>
        <v>0</v>
      </c>
      <c r="S26" s="1443">
        <f t="shared" si="19"/>
        <v>0</v>
      </c>
      <c r="T26" s="1443">
        <f t="shared" si="19"/>
        <v>0</v>
      </c>
      <c r="U26" s="1443">
        <f t="shared" si="19"/>
        <v>0</v>
      </c>
      <c r="V26" s="1443">
        <f t="shared" si="19"/>
        <v>0</v>
      </c>
      <c r="W26" s="1443">
        <f t="shared" si="19"/>
        <v>0</v>
      </c>
      <c r="X26" s="1443">
        <f t="shared" si="19"/>
        <v>0</v>
      </c>
      <c r="Y26" s="1443">
        <f t="shared" si="19"/>
        <v>0</v>
      </c>
      <c r="Z26" s="1443">
        <f t="shared" si="19"/>
        <v>0</v>
      </c>
      <c r="AA26" s="750">
        <f t="shared" si="19"/>
        <v>0</v>
      </c>
      <c r="AB26" s="2763" t="str">
        <f t="shared" si="8"/>
        <v/>
      </c>
      <c r="AC26" s="1473"/>
      <c r="AD26" s="1443">
        <f t="shared" ref="AD26:AH26" si="20">IF($C$6="No", 0, IF(AND(ISNUMBER(AD27),ISNUMBER(AD28),ISNUMBER(AD29),ISNUMBER(AD30),ISNUMBER(AD31)),SUM(AD27:AD31),""))</f>
        <v>0</v>
      </c>
      <c r="AE26" s="1443">
        <f t="shared" si="20"/>
        <v>0</v>
      </c>
      <c r="AF26" s="1443">
        <f t="shared" si="20"/>
        <v>0</v>
      </c>
      <c r="AG26" s="1443">
        <f t="shared" si="20"/>
        <v>0</v>
      </c>
      <c r="AH26" s="2862">
        <f t="shared" si="20"/>
        <v>0</v>
      </c>
      <c r="AM26" s="1540"/>
    </row>
    <row r="27" spans="1:39" s="1434" customFormat="1" ht="15" customHeight="1" x14ac:dyDescent="0.25">
      <c r="A27" s="1541"/>
      <c r="B27" s="1738" t="s">
        <v>1979</v>
      </c>
      <c r="C27" s="1447"/>
      <c r="D27" s="734"/>
      <c r="E27" s="734"/>
      <c r="F27" s="734"/>
      <c r="G27" s="734"/>
      <c r="H27" s="734"/>
      <c r="I27" s="1444" t="str">
        <f t="shared" ref="I27:I31" si="21">IF(AND(ISNUMBER(D27),ISNUMBER(E27),ISNUMBER(H27)),SUM(D27,E27,H27),"")</f>
        <v/>
      </c>
      <c r="J27" s="734"/>
      <c r="K27" s="734"/>
      <c r="L27" s="734"/>
      <c r="M27" s="1680" t="str">
        <f>IF(AND(ISNUMBER(J27),ISNUMBER(K27),ISNUMBER(L27)),SUM(J27:L27), "")</f>
        <v/>
      </c>
      <c r="N27" s="2136"/>
      <c r="O27" s="734"/>
      <c r="P27" s="734"/>
      <c r="Q27" s="734"/>
      <c r="R27" s="734"/>
      <c r="S27" s="734"/>
      <c r="T27" s="734"/>
      <c r="U27" s="734"/>
      <c r="V27" s="734"/>
      <c r="W27" s="1444" t="str">
        <f>IF(AND(ISNUMBER(R27),ISNUMBER(S27),ISNUMBER(V27)),SUM(R27,S27,V27),"")</f>
        <v/>
      </c>
      <c r="X27" s="734"/>
      <c r="Y27" s="734"/>
      <c r="Z27" s="734"/>
      <c r="AA27" s="427" t="str">
        <f t="shared" ref="AA27:AA31" si="22">IF(AND(ISNUMBER(X27),ISNUMBER(Y27),ISNUMBER(Z27)),SUM(X27:Z27), "")</f>
        <v/>
      </c>
      <c r="AB27" s="2763" t="str">
        <f t="shared" si="8"/>
        <v/>
      </c>
      <c r="AC27" s="1564" t="str">
        <f>IF(ISNUMBER(AB27),IF(AND(AB27&gt;=(Parameters!F124*0.95), AB27&lt;=(Parameters!F124*1.05)), "Pass", "Fail"),"")</f>
        <v/>
      </c>
      <c r="AD27" s="734"/>
      <c r="AE27" s="734"/>
      <c r="AF27" s="734"/>
      <c r="AG27" s="426"/>
      <c r="AH27" s="426"/>
      <c r="AM27" s="1540"/>
    </row>
    <row r="28" spans="1:39" s="1434" customFormat="1" ht="15" customHeight="1" x14ac:dyDescent="0.25">
      <c r="A28" s="1541"/>
      <c r="B28" s="1738" t="s">
        <v>1042</v>
      </c>
      <c r="C28" s="1447"/>
      <c r="D28" s="734"/>
      <c r="E28" s="734"/>
      <c r="F28" s="734"/>
      <c r="G28" s="734"/>
      <c r="H28" s="734"/>
      <c r="I28" s="1444" t="str">
        <f t="shared" si="21"/>
        <v/>
      </c>
      <c r="J28" s="734"/>
      <c r="K28" s="734"/>
      <c r="L28" s="734"/>
      <c r="M28" s="1680" t="str">
        <f>IF(AND(ISNUMBER(J28),ISNUMBER(K28),ISNUMBER(L28)),SUM(J28:L28), "")</f>
        <v/>
      </c>
      <c r="N28" s="2136"/>
      <c r="O28" s="734"/>
      <c r="P28" s="734"/>
      <c r="Q28" s="734"/>
      <c r="R28" s="734"/>
      <c r="S28" s="734"/>
      <c r="T28" s="734"/>
      <c r="U28" s="734"/>
      <c r="V28" s="734"/>
      <c r="W28" s="1444" t="str">
        <f>IF(AND(ISNUMBER(R28),ISNUMBER(S28),ISNUMBER(V28)),SUM(R28,S28,V28),"")</f>
        <v/>
      </c>
      <c r="X28" s="734"/>
      <c r="Y28" s="734"/>
      <c r="Z28" s="734"/>
      <c r="AA28" s="427" t="str">
        <f t="shared" si="22"/>
        <v/>
      </c>
      <c r="AB28" s="2763" t="str">
        <f t="shared" si="8"/>
        <v/>
      </c>
      <c r="AC28" s="1564" t="str">
        <f>IF(ISNUMBER(AB28),IF(AND(AB28&gt;=(Parameters!F125*0.95), AB28&lt;=(Parameters!F125*1.05)), "Pass", "Fail"),"")</f>
        <v/>
      </c>
      <c r="AD28" s="734"/>
      <c r="AE28" s="734"/>
      <c r="AF28" s="734"/>
      <c r="AG28" s="426"/>
      <c r="AH28" s="426"/>
      <c r="AM28" s="1540"/>
    </row>
    <row r="29" spans="1:39" s="1434" customFormat="1" ht="15" customHeight="1" x14ac:dyDescent="0.25">
      <c r="A29" s="1541"/>
      <c r="B29" s="1738" t="s">
        <v>1043</v>
      </c>
      <c r="C29" s="1447"/>
      <c r="D29" s="734"/>
      <c r="E29" s="734"/>
      <c r="F29" s="734"/>
      <c r="G29" s="734"/>
      <c r="H29" s="734"/>
      <c r="I29" s="1444" t="str">
        <f t="shared" si="21"/>
        <v/>
      </c>
      <c r="J29" s="734"/>
      <c r="K29" s="734"/>
      <c r="L29" s="734"/>
      <c r="M29" s="1680" t="str">
        <f>IF(AND(ISNUMBER(J29),ISNUMBER(K29),ISNUMBER(L29)),SUM(J29:L29), "")</f>
        <v/>
      </c>
      <c r="N29" s="2136"/>
      <c r="O29" s="734"/>
      <c r="P29" s="734"/>
      <c r="Q29" s="734"/>
      <c r="R29" s="734"/>
      <c r="S29" s="734"/>
      <c r="T29" s="734"/>
      <c r="U29" s="734"/>
      <c r="V29" s="734"/>
      <c r="W29" s="1444" t="str">
        <f>IF(AND(ISNUMBER(R29),ISNUMBER(S29),ISNUMBER(V29)),SUM(R29,S29,V29),"")</f>
        <v/>
      </c>
      <c r="X29" s="734"/>
      <c r="Y29" s="734"/>
      <c r="Z29" s="734"/>
      <c r="AA29" s="427" t="str">
        <f t="shared" si="22"/>
        <v/>
      </c>
      <c r="AB29" s="2763" t="str">
        <f t="shared" si="8"/>
        <v/>
      </c>
      <c r="AC29" s="1564" t="str">
        <f>IF(ISNUMBER(AB29),IF(AND(AB29&gt;=(Parameters!F126*0.95), AB29&lt;=(Parameters!F126*1.05)), "Pass", "Fail"),"")</f>
        <v/>
      </c>
      <c r="AD29" s="734"/>
      <c r="AE29" s="734"/>
      <c r="AF29" s="734"/>
      <c r="AG29" s="426"/>
      <c r="AH29" s="426"/>
      <c r="AM29" s="1540"/>
    </row>
    <row r="30" spans="1:39" s="1434" customFormat="1" ht="15" customHeight="1" x14ac:dyDescent="0.25">
      <c r="A30" s="1541"/>
      <c r="B30" s="1738" t="s">
        <v>1044</v>
      </c>
      <c r="C30" s="1447"/>
      <c r="D30" s="734"/>
      <c r="E30" s="734"/>
      <c r="F30" s="734"/>
      <c r="G30" s="734"/>
      <c r="H30" s="734"/>
      <c r="I30" s="1444" t="str">
        <f t="shared" si="21"/>
        <v/>
      </c>
      <c r="J30" s="734"/>
      <c r="K30" s="734"/>
      <c r="L30" s="734"/>
      <c r="M30" s="1680" t="str">
        <f>IF(AND(ISNUMBER(J30),ISNUMBER(K30),ISNUMBER(L30)),SUM(J30:L30), "")</f>
        <v/>
      </c>
      <c r="N30" s="2136"/>
      <c r="O30" s="734"/>
      <c r="P30" s="734"/>
      <c r="Q30" s="734"/>
      <c r="R30" s="734"/>
      <c r="S30" s="734"/>
      <c r="T30" s="734"/>
      <c r="U30" s="734"/>
      <c r="V30" s="734"/>
      <c r="W30" s="1444" t="str">
        <f>IF(AND(ISNUMBER(R30),ISNUMBER(S30),ISNUMBER(V30)),SUM(R30,S30,V30),"")</f>
        <v/>
      </c>
      <c r="X30" s="734"/>
      <c r="Y30" s="734"/>
      <c r="Z30" s="734"/>
      <c r="AA30" s="427" t="str">
        <f t="shared" si="22"/>
        <v/>
      </c>
      <c r="AB30" s="2763" t="str">
        <f t="shared" si="8"/>
        <v/>
      </c>
      <c r="AC30" s="1564" t="str">
        <f>IF(ISNUMBER(AB30),IF(AND(AB30&gt;=(Parameters!F127*0.95), AB30&lt;=(Parameters!F127*1.05)), "Pass", "Fail"),"")</f>
        <v/>
      </c>
      <c r="AD30" s="734"/>
      <c r="AE30" s="734"/>
      <c r="AF30" s="734"/>
      <c r="AG30" s="426"/>
      <c r="AH30" s="426"/>
      <c r="AM30" s="1540"/>
    </row>
    <row r="31" spans="1:39" s="1434" customFormat="1" ht="15" customHeight="1" x14ac:dyDescent="0.25">
      <c r="A31" s="1541"/>
      <c r="B31" s="1738" t="s">
        <v>1980</v>
      </c>
      <c r="C31" s="1447"/>
      <c r="D31" s="734"/>
      <c r="E31" s="734"/>
      <c r="F31" s="734"/>
      <c r="G31" s="734"/>
      <c r="H31" s="734"/>
      <c r="I31" s="1444" t="str">
        <f t="shared" si="21"/>
        <v/>
      </c>
      <c r="J31" s="734"/>
      <c r="K31" s="734"/>
      <c r="L31" s="734"/>
      <c r="M31" s="1680" t="str">
        <f>IF(AND(ISNUMBER(J31),ISNUMBER(K31),ISNUMBER(L31)),SUM(J31:L31), "")</f>
        <v/>
      </c>
      <c r="N31" s="2136"/>
      <c r="O31" s="734"/>
      <c r="P31" s="734"/>
      <c r="Q31" s="734"/>
      <c r="R31" s="734"/>
      <c r="S31" s="734"/>
      <c r="T31" s="734"/>
      <c r="U31" s="734"/>
      <c r="V31" s="734"/>
      <c r="W31" s="1444" t="str">
        <f>IF(AND(ISNUMBER(R31),ISNUMBER(S31),ISNUMBER(V31)),SUM(R31,S31,V31),"")</f>
        <v/>
      </c>
      <c r="X31" s="734"/>
      <c r="Y31" s="734"/>
      <c r="Z31" s="734"/>
      <c r="AA31" s="427" t="str">
        <f t="shared" si="22"/>
        <v/>
      </c>
      <c r="AB31" s="2763" t="str">
        <f t="shared" si="8"/>
        <v/>
      </c>
      <c r="AC31" s="1564" t="str">
        <f>IF(ISNUMBER(AB31),IF(AND(AB31&gt;=(Parameters!F128*0.95), AB31&lt;=(Parameters!F128*1.05)), "Pass", "Fail"),"")</f>
        <v/>
      </c>
      <c r="AD31" s="734"/>
      <c r="AE31" s="734"/>
      <c r="AF31" s="734"/>
      <c r="AG31" s="426"/>
      <c r="AH31" s="426"/>
      <c r="AM31" s="1540"/>
    </row>
    <row r="32" spans="1:39" s="1434" customFormat="1" ht="15" customHeight="1" x14ac:dyDescent="0.25">
      <c r="A32" s="1541"/>
      <c r="B32" s="530" t="s">
        <v>1978</v>
      </c>
      <c r="C32" s="1443">
        <f>IF($C$6="No", 0, IF(AND(ISNUMBER(C33),ISNUMBER(C34),ISNUMBER(C35),ISNUMBER(C36),ISNUMBER(C37)),SUM(C33:C37),""))</f>
        <v>0</v>
      </c>
      <c r="D32" s="1443">
        <f t="shared" ref="D32:AA32" si="23">IF($C$6="No", 0, IF(AND(ISNUMBER(D33),ISNUMBER(D34),ISNUMBER(D35),ISNUMBER(D36),ISNUMBER(D37)),SUM(D33:D37),""))</f>
        <v>0</v>
      </c>
      <c r="E32" s="1443">
        <f t="shared" si="23"/>
        <v>0</v>
      </c>
      <c r="F32" s="1443">
        <f t="shared" si="23"/>
        <v>0</v>
      </c>
      <c r="G32" s="1443">
        <f t="shared" si="23"/>
        <v>0</v>
      </c>
      <c r="H32" s="1443">
        <f t="shared" si="23"/>
        <v>0</v>
      </c>
      <c r="I32" s="1443">
        <f t="shared" si="23"/>
        <v>0</v>
      </c>
      <c r="J32" s="1443">
        <f t="shared" si="23"/>
        <v>0</v>
      </c>
      <c r="K32" s="1443">
        <f t="shared" si="23"/>
        <v>0</v>
      </c>
      <c r="L32" s="1443">
        <f t="shared" si="23"/>
        <v>0</v>
      </c>
      <c r="M32" s="1443">
        <f t="shared" si="23"/>
        <v>0</v>
      </c>
      <c r="N32" s="1443">
        <f t="shared" si="23"/>
        <v>0</v>
      </c>
      <c r="O32" s="734"/>
      <c r="P32" s="734"/>
      <c r="Q32" s="1443">
        <f t="shared" si="23"/>
        <v>0</v>
      </c>
      <c r="R32" s="1443">
        <f t="shared" si="23"/>
        <v>0</v>
      </c>
      <c r="S32" s="1443">
        <f t="shared" si="23"/>
        <v>0</v>
      </c>
      <c r="T32" s="1443">
        <f t="shared" si="23"/>
        <v>0</v>
      </c>
      <c r="U32" s="1443">
        <f t="shared" si="23"/>
        <v>0</v>
      </c>
      <c r="V32" s="1443">
        <f t="shared" si="23"/>
        <v>0</v>
      </c>
      <c r="W32" s="1443">
        <f t="shared" si="23"/>
        <v>0</v>
      </c>
      <c r="X32" s="1443">
        <f t="shared" si="23"/>
        <v>0</v>
      </c>
      <c r="Y32" s="1443">
        <f t="shared" si="23"/>
        <v>0</v>
      </c>
      <c r="Z32" s="1443">
        <f t="shared" si="23"/>
        <v>0</v>
      </c>
      <c r="AA32" s="750">
        <f t="shared" si="23"/>
        <v>0</v>
      </c>
      <c r="AB32" s="2763" t="str">
        <f t="shared" si="8"/>
        <v/>
      </c>
      <c r="AC32" s="1473"/>
      <c r="AD32" s="1444">
        <f t="shared" ref="AD32" si="24">IF($C$6="No", 0, IF(AND(ISNUMBER(AD33),ISNUMBER(AD34),ISNUMBER(AD35),ISNUMBER(AD36),ISNUMBER(AD37)),SUM(AD33:AD37),""))</f>
        <v>0</v>
      </c>
      <c r="AE32" s="1443">
        <f t="shared" ref="AE32" si="25">IF($C$6="No", 0, IF(AND(ISNUMBER(AE33),ISNUMBER(AE34),ISNUMBER(AE35),ISNUMBER(AE36),ISNUMBER(AE37)),SUM(AE33:AE37),""))</f>
        <v>0</v>
      </c>
      <c r="AF32" s="1443">
        <f t="shared" ref="AF32" si="26">IF($C$6="No", 0, IF(AND(ISNUMBER(AF33),ISNUMBER(AF34),ISNUMBER(AF35),ISNUMBER(AF36),ISNUMBER(AF37)),SUM(AF33:AF37),""))</f>
        <v>0</v>
      </c>
      <c r="AG32" s="1443">
        <f t="shared" ref="AG32" si="27">IF($C$6="No", 0, IF(AND(ISNUMBER(AG33),ISNUMBER(AG34),ISNUMBER(AG35),ISNUMBER(AG36),ISNUMBER(AG37)),SUM(AG33:AG37),""))</f>
        <v>0</v>
      </c>
      <c r="AH32" s="750">
        <f t="shared" ref="AH32" si="28">IF($C$6="No", 0, IF(AND(ISNUMBER(AH33),ISNUMBER(AH34),ISNUMBER(AH35),ISNUMBER(AH36),ISNUMBER(AH37)),SUM(AH33:AH37),""))</f>
        <v>0</v>
      </c>
      <c r="AM32" s="1540"/>
    </row>
    <row r="33" spans="1:39" s="1434" customFormat="1" ht="15" customHeight="1" x14ac:dyDescent="0.25">
      <c r="A33" s="1541"/>
      <c r="B33" s="1738" t="s">
        <v>1979</v>
      </c>
      <c r="C33" s="1447"/>
      <c r="D33" s="734"/>
      <c r="E33" s="734"/>
      <c r="F33" s="734"/>
      <c r="G33" s="734"/>
      <c r="H33" s="734"/>
      <c r="I33" s="1444" t="str">
        <f t="shared" ref="I33:I37" si="29">IF(AND(ISNUMBER(D33),ISNUMBER(E33),ISNUMBER(H33)),SUM(D33,E33,H33),"")</f>
        <v/>
      </c>
      <c r="J33" s="734"/>
      <c r="K33" s="734"/>
      <c r="L33" s="734"/>
      <c r="M33" s="1680" t="str">
        <f>IF(AND(ISNUMBER(J33),ISNUMBER(K33),ISNUMBER(L33)),SUM(J33:L33), "")</f>
        <v/>
      </c>
      <c r="N33" s="2136"/>
      <c r="O33" s="734"/>
      <c r="P33" s="734"/>
      <c r="Q33" s="734"/>
      <c r="R33" s="734"/>
      <c r="S33" s="734"/>
      <c r="T33" s="734"/>
      <c r="U33" s="734"/>
      <c r="V33" s="734"/>
      <c r="W33" s="1444" t="str">
        <f>IF(AND(ISNUMBER(R33),ISNUMBER(S33),ISNUMBER(V33)),SUM(R33,S33,V33),"")</f>
        <v/>
      </c>
      <c r="X33" s="734"/>
      <c r="Y33" s="734"/>
      <c r="Z33" s="734"/>
      <c r="AA33" s="427" t="str">
        <f t="shared" ref="AA33:AA37" si="30">IF(AND(ISNUMBER(X33),ISNUMBER(Y33),ISNUMBER(Z33)),SUM(X33:Z33), "")</f>
        <v/>
      </c>
      <c r="AB33" s="2763" t="str">
        <f t="shared" si="8"/>
        <v/>
      </c>
      <c r="AC33" s="1564" t="str">
        <f>IF(ISNUMBER(AB33),IF(AND(AB33&gt;=(Parameters!F130*0.95), AB33&lt;=(Parameters!F130*1.05)), "Pass", "Fail"),"")</f>
        <v/>
      </c>
      <c r="AD33" s="734"/>
      <c r="AE33" s="734"/>
      <c r="AF33" s="734"/>
      <c r="AG33" s="426"/>
      <c r="AH33" s="426"/>
      <c r="AM33" s="1540"/>
    </row>
    <row r="34" spans="1:39" s="1434" customFormat="1" ht="15" customHeight="1" x14ac:dyDescent="0.25">
      <c r="A34" s="1541"/>
      <c r="B34" s="1738" t="s">
        <v>1042</v>
      </c>
      <c r="C34" s="1447"/>
      <c r="D34" s="734"/>
      <c r="E34" s="734"/>
      <c r="F34" s="734"/>
      <c r="G34" s="734"/>
      <c r="H34" s="734"/>
      <c r="I34" s="1444" t="str">
        <f t="shared" si="29"/>
        <v/>
      </c>
      <c r="J34" s="734"/>
      <c r="K34" s="734"/>
      <c r="L34" s="734"/>
      <c r="M34" s="1680" t="str">
        <f>IF(AND(ISNUMBER(J34),ISNUMBER(K34),ISNUMBER(L34)),SUM(J34:L34), "")</f>
        <v/>
      </c>
      <c r="N34" s="2136"/>
      <c r="O34" s="734"/>
      <c r="P34" s="734"/>
      <c r="Q34" s="734"/>
      <c r="R34" s="734"/>
      <c r="S34" s="734"/>
      <c r="T34" s="734"/>
      <c r="U34" s="734"/>
      <c r="V34" s="734"/>
      <c r="W34" s="1444" t="str">
        <f>IF(AND(ISNUMBER(R34),ISNUMBER(S34),ISNUMBER(V34)),SUM(R34,S34,V34),"")</f>
        <v/>
      </c>
      <c r="X34" s="734"/>
      <c r="Y34" s="734"/>
      <c r="Z34" s="734"/>
      <c r="AA34" s="427" t="str">
        <f t="shared" si="30"/>
        <v/>
      </c>
      <c r="AB34" s="2763" t="str">
        <f t="shared" si="8"/>
        <v/>
      </c>
      <c r="AC34" s="1564" t="str">
        <f>IF(ISNUMBER(AB34),IF(AND(AB34&gt;=(Parameters!F131*0.95), AB34&lt;=(Parameters!F131*1.05)), "Pass", "Fail"),"")</f>
        <v/>
      </c>
      <c r="AD34" s="734"/>
      <c r="AE34" s="734"/>
      <c r="AF34" s="734"/>
      <c r="AG34" s="426"/>
      <c r="AH34" s="426"/>
      <c r="AM34" s="1540"/>
    </row>
    <row r="35" spans="1:39" s="1434" customFormat="1" ht="15" customHeight="1" x14ac:dyDescent="0.25">
      <c r="A35" s="1541"/>
      <c r="B35" s="1738" t="s">
        <v>1043</v>
      </c>
      <c r="C35" s="1447"/>
      <c r="D35" s="734"/>
      <c r="E35" s="734"/>
      <c r="F35" s="734"/>
      <c r="G35" s="734"/>
      <c r="H35" s="734"/>
      <c r="I35" s="1444" t="str">
        <f t="shared" si="29"/>
        <v/>
      </c>
      <c r="J35" s="734"/>
      <c r="K35" s="734"/>
      <c r="L35" s="734"/>
      <c r="M35" s="1680" t="str">
        <f>IF(AND(ISNUMBER(J35),ISNUMBER(K35),ISNUMBER(L35)),SUM(J35:L35), "")</f>
        <v/>
      </c>
      <c r="N35" s="2136"/>
      <c r="O35" s="734"/>
      <c r="P35" s="734"/>
      <c r="Q35" s="734"/>
      <c r="R35" s="734"/>
      <c r="S35" s="734"/>
      <c r="T35" s="734"/>
      <c r="U35" s="734"/>
      <c r="V35" s="734"/>
      <c r="W35" s="1444" t="str">
        <f>IF(AND(ISNUMBER(R35),ISNUMBER(S35),ISNUMBER(V35)),SUM(R35,S35,V35),"")</f>
        <v/>
      </c>
      <c r="X35" s="734"/>
      <c r="Y35" s="734"/>
      <c r="Z35" s="734"/>
      <c r="AA35" s="427" t="str">
        <f t="shared" si="30"/>
        <v/>
      </c>
      <c r="AB35" s="2763" t="str">
        <f t="shared" si="8"/>
        <v/>
      </c>
      <c r="AC35" s="1564" t="str">
        <f>IF(ISNUMBER(AB35),IF(AND(AB35&gt;=(Parameters!F132*0.95), AB35&lt;=(Parameters!F132*1.05)), "Pass", "Fail"),"")</f>
        <v/>
      </c>
      <c r="AD35" s="734"/>
      <c r="AE35" s="734"/>
      <c r="AF35" s="734"/>
      <c r="AG35" s="426"/>
      <c r="AH35" s="426"/>
      <c r="AM35" s="1540"/>
    </row>
    <row r="36" spans="1:39" s="1434" customFormat="1" ht="15" customHeight="1" x14ac:dyDescent="0.25">
      <c r="A36" s="1541"/>
      <c r="B36" s="1738" t="s">
        <v>1044</v>
      </c>
      <c r="C36" s="1447"/>
      <c r="D36" s="734"/>
      <c r="E36" s="734"/>
      <c r="F36" s="734"/>
      <c r="G36" s="734"/>
      <c r="H36" s="734"/>
      <c r="I36" s="1444" t="str">
        <f t="shared" si="29"/>
        <v/>
      </c>
      <c r="J36" s="734"/>
      <c r="K36" s="734"/>
      <c r="L36" s="734"/>
      <c r="M36" s="1680" t="str">
        <f>IF(AND(ISNUMBER(J36),ISNUMBER(K36),ISNUMBER(L36)),SUM(J36:L36), "")</f>
        <v/>
      </c>
      <c r="N36" s="2136"/>
      <c r="O36" s="734"/>
      <c r="P36" s="734"/>
      <c r="Q36" s="734"/>
      <c r="R36" s="734"/>
      <c r="S36" s="734"/>
      <c r="T36" s="734"/>
      <c r="U36" s="734"/>
      <c r="V36" s="734"/>
      <c r="W36" s="1444" t="str">
        <f>IF(AND(ISNUMBER(R36),ISNUMBER(S36),ISNUMBER(V36)),SUM(R36,S36,V36),"")</f>
        <v/>
      </c>
      <c r="X36" s="734"/>
      <c r="Y36" s="734"/>
      <c r="Z36" s="734"/>
      <c r="AA36" s="427" t="str">
        <f t="shared" si="30"/>
        <v/>
      </c>
      <c r="AB36" s="2763" t="str">
        <f t="shared" si="8"/>
        <v/>
      </c>
      <c r="AC36" s="1564" t="str">
        <f>IF(ISNUMBER(AB36),IF(AND(AB36&gt;=(Parameters!F133*0.95), AB36&lt;=(Parameters!F133*1.05)), "Pass", "Fail"),"")</f>
        <v/>
      </c>
      <c r="AD36" s="734"/>
      <c r="AE36" s="734"/>
      <c r="AF36" s="734"/>
      <c r="AG36" s="426"/>
      <c r="AH36" s="426"/>
      <c r="AM36" s="1540"/>
    </row>
    <row r="37" spans="1:39" s="1434" customFormat="1" ht="15" customHeight="1" x14ac:dyDescent="0.25">
      <c r="A37" s="1541"/>
      <c r="B37" s="1738" t="s">
        <v>1980</v>
      </c>
      <c r="C37" s="1447"/>
      <c r="D37" s="734"/>
      <c r="E37" s="734"/>
      <c r="F37" s="734"/>
      <c r="G37" s="734"/>
      <c r="H37" s="734"/>
      <c r="I37" s="1444" t="str">
        <f t="shared" si="29"/>
        <v/>
      </c>
      <c r="J37" s="734"/>
      <c r="K37" s="734"/>
      <c r="L37" s="734"/>
      <c r="M37" s="1680" t="str">
        <f>IF(AND(ISNUMBER(J37),ISNUMBER(K37),ISNUMBER(L37)),SUM(J37:L37), "")</f>
        <v/>
      </c>
      <c r="N37" s="2136"/>
      <c r="O37" s="734"/>
      <c r="P37" s="734"/>
      <c r="Q37" s="734"/>
      <c r="R37" s="734"/>
      <c r="S37" s="734"/>
      <c r="T37" s="734"/>
      <c r="U37" s="734"/>
      <c r="V37" s="734"/>
      <c r="W37" s="1444" t="str">
        <f>IF(AND(ISNUMBER(R37),ISNUMBER(S37),ISNUMBER(V37)),SUM(R37,S37,V37),"")</f>
        <v/>
      </c>
      <c r="X37" s="734"/>
      <c r="Y37" s="734"/>
      <c r="Z37" s="734"/>
      <c r="AA37" s="427" t="str">
        <f t="shared" si="30"/>
        <v/>
      </c>
      <c r="AB37" s="2763" t="str">
        <f t="shared" si="8"/>
        <v/>
      </c>
      <c r="AC37" s="1564" t="str">
        <f>IF(ISNUMBER(AB37),IF(AND(AB37&gt;=(Parameters!F134*0.95), AB37&lt;=(Parameters!F134*1.05)), "Pass", "Fail"),"")</f>
        <v/>
      </c>
      <c r="AD37" s="734"/>
      <c r="AE37" s="734"/>
      <c r="AF37" s="734"/>
      <c r="AG37" s="426"/>
      <c r="AH37" s="426"/>
      <c r="AM37" s="1540"/>
    </row>
    <row r="38" spans="1:39" s="2665" customFormat="1" ht="15" customHeight="1" x14ac:dyDescent="0.25">
      <c r="A38" s="2137"/>
      <c r="B38" s="1523" t="s">
        <v>1983</v>
      </c>
      <c r="C38" s="1450" t="str">
        <f t="shared" ref="C38:I38" si="31">IF(AND(ISNUMBER(C39),ISNUMBER(C45)),SUM(C39,C45),"")</f>
        <v/>
      </c>
      <c r="D38" s="1451" t="str">
        <f t="shared" si="31"/>
        <v/>
      </c>
      <c r="E38" s="1451" t="str">
        <f t="shared" si="31"/>
        <v/>
      </c>
      <c r="F38" s="1451" t="str">
        <f t="shared" si="31"/>
        <v/>
      </c>
      <c r="G38" s="1451" t="str">
        <f t="shared" si="31"/>
        <v/>
      </c>
      <c r="H38" s="1451" t="str">
        <f t="shared" si="31"/>
        <v/>
      </c>
      <c r="I38" s="1451" t="str">
        <f t="shared" si="31"/>
        <v/>
      </c>
      <c r="J38" s="1451" t="str">
        <f t="shared" ref="J38:K38" si="32">IF(AND(ISNUMBER(J39),ISNUMBER(J45)),SUM(J39,J45),"")</f>
        <v/>
      </c>
      <c r="K38" s="1451" t="str">
        <f t="shared" si="32"/>
        <v/>
      </c>
      <c r="L38" s="1451" t="str">
        <f t="shared" ref="L38" si="33">IF(AND(ISNUMBER(L39),ISNUMBER(L45)),SUM(L39,L45),"")</f>
        <v/>
      </c>
      <c r="M38" s="1451" t="str">
        <f>IF(AND(ISNUMBER(M39),ISNUMBER(M45)),SUM(M39,M45),"")</f>
        <v/>
      </c>
      <c r="N38" s="1451" t="str">
        <f>IF(AND(ISNUMBER(N39),ISNUMBER(N45)),SUM(N39,N45),"")</f>
        <v/>
      </c>
      <c r="O38" s="2892"/>
      <c r="P38" s="2892"/>
      <c r="Q38" s="1451" t="str">
        <f t="shared" ref="Q38:W38" si="34">IF(AND(ISNUMBER(Q39),ISNUMBER(Q45)),SUM(Q39,Q45),"")</f>
        <v/>
      </c>
      <c r="R38" s="1451" t="str">
        <f t="shared" si="34"/>
        <v/>
      </c>
      <c r="S38" s="1451" t="str">
        <f t="shared" si="34"/>
        <v/>
      </c>
      <c r="T38" s="1451" t="str">
        <f t="shared" si="34"/>
        <v/>
      </c>
      <c r="U38" s="1451" t="str">
        <f t="shared" si="34"/>
        <v/>
      </c>
      <c r="V38" s="1451" t="str">
        <f t="shared" si="34"/>
        <v/>
      </c>
      <c r="W38" s="1451" t="str">
        <f t="shared" si="34"/>
        <v/>
      </c>
      <c r="X38" s="1451" t="str">
        <f>IF(AND(ISNUMBER(X39),ISNUMBER(X45)),SUM(X39,X45),"")</f>
        <v/>
      </c>
      <c r="Y38" s="1451" t="str">
        <f>IF(AND(ISNUMBER(Y39),ISNUMBER(Y45)),SUM(Y39,Y45),"")</f>
        <v/>
      </c>
      <c r="Z38" s="1451" t="str">
        <f>IF(AND(ISNUMBER(Z39),ISNUMBER(Z45)),SUM(Z39,Z45),"")</f>
        <v/>
      </c>
      <c r="AA38" s="1449" t="str">
        <f>IF(AND(ISNUMBER(AA39),ISNUMBER(AA45)),SUM(AA39,AA45),"")</f>
        <v/>
      </c>
      <c r="AB38" s="2763" t="str">
        <f t="shared" si="8"/>
        <v/>
      </c>
      <c r="AC38" s="1499"/>
      <c r="AD38" s="1451" t="str">
        <f t="shared" ref="AD38:AH38" si="35">IF(AND(ISNUMBER(AD39),ISNUMBER(AD45)),SUM(AD39,AD45),"")</f>
        <v/>
      </c>
      <c r="AE38" s="1451" t="str">
        <f t="shared" si="35"/>
        <v/>
      </c>
      <c r="AF38" s="1451" t="str">
        <f t="shared" si="35"/>
        <v/>
      </c>
      <c r="AG38" s="1449" t="str">
        <f t="shared" si="35"/>
        <v/>
      </c>
      <c r="AH38" s="1449" t="str">
        <f t="shared" si="35"/>
        <v/>
      </c>
      <c r="AM38" s="2902"/>
    </row>
    <row r="39" spans="1:39" s="1434" customFormat="1" ht="15" customHeight="1" x14ac:dyDescent="0.25">
      <c r="A39" s="1541"/>
      <c r="B39" s="530" t="s">
        <v>1984</v>
      </c>
      <c r="C39" s="1443" t="str">
        <f t="shared" ref="C39:N39" si="36">IF(AND(ISNUMBER(C40), ISNUMBER(C41), ISNUMBER(C42), ISNUMBER(C43)), SUM(C40:C44), "")</f>
        <v/>
      </c>
      <c r="D39" s="1443" t="str">
        <f t="shared" si="36"/>
        <v/>
      </c>
      <c r="E39" s="1443" t="str">
        <f t="shared" si="36"/>
        <v/>
      </c>
      <c r="F39" s="1443" t="str">
        <f t="shared" si="36"/>
        <v/>
      </c>
      <c r="G39" s="1443" t="str">
        <f t="shared" si="36"/>
        <v/>
      </c>
      <c r="H39" s="1443" t="str">
        <f t="shared" si="36"/>
        <v/>
      </c>
      <c r="I39" s="1443" t="str">
        <f t="shared" si="36"/>
        <v/>
      </c>
      <c r="J39" s="1443" t="str">
        <f t="shared" si="36"/>
        <v/>
      </c>
      <c r="K39" s="1443" t="str">
        <f t="shared" si="36"/>
        <v/>
      </c>
      <c r="L39" s="1443" t="str">
        <f t="shared" si="36"/>
        <v/>
      </c>
      <c r="M39" s="1443" t="str">
        <f t="shared" si="36"/>
        <v/>
      </c>
      <c r="N39" s="1443" t="str">
        <f t="shared" si="36"/>
        <v/>
      </c>
      <c r="O39" s="734"/>
      <c r="P39" s="734"/>
      <c r="Q39" s="1443" t="str">
        <f t="shared" ref="Q39:AA39" si="37">IF(AND(ISNUMBER(Q40), ISNUMBER(Q41), ISNUMBER(Q42), ISNUMBER(Q43)), SUM(Q40:Q44), "")</f>
        <v/>
      </c>
      <c r="R39" s="1443" t="str">
        <f t="shared" si="37"/>
        <v/>
      </c>
      <c r="S39" s="1443" t="str">
        <f t="shared" si="37"/>
        <v/>
      </c>
      <c r="T39" s="1443" t="str">
        <f t="shared" si="37"/>
        <v/>
      </c>
      <c r="U39" s="1443" t="str">
        <f t="shared" si="37"/>
        <v/>
      </c>
      <c r="V39" s="1443" t="str">
        <f t="shared" si="37"/>
        <v/>
      </c>
      <c r="W39" s="1443" t="str">
        <f t="shared" si="37"/>
        <v/>
      </c>
      <c r="X39" s="1443" t="str">
        <f t="shared" si="37"/>
        <v/>
      </c>
      <c r="Y39" s="1443" t="str">
        <f t="shared" si="37"/>
        <v/>
      </c>
      <c r="Z39" s="1443" t="str">
        <f t="shared" si="37"/>
        <v/>
      </c>
      <c r="AA39" s="1443" t="str">
        <f t="shared" si="37"/>
        <v/>
      </c>
      <c r="AB39" s="2763" t="str">
        <f t="shared" si="8"/>
        <v/>
      </c>
      <c r="AC39" s="1473"/>
      <c r="AD39" s="1443" t="str">
        <f>IF(AND(ISNUMBER(AD40), ISNUMBER(AD41), ISNUMBER(AD42), ISNUMBER(AD43)), SUM(AD40:AD44), "")</f>
        <v/>
      </c>
      <c r="AE39" s="1443" t="str">
        <f>IF(AND(ISNUMBER(AE40), ISNUMBER(AE41), ISNUMBER(AE42), ISNUMBER(AE43)), SUM(AE40:AE44), "")</f>
        <v/>
      </c>
      <c r="AF39" s="1443" t="str">
        <f>IF(AND(ISNUMBER(AF40), ISNUMBER(AF41), ISNUMBER(AF42), ISNUMBER(AF43)), SUM(AF40:AF44), "")</f>
        <v/>
      </c>
      <c r="AG39" s="1443" t="str">
        <f>IF(AND(ISNUMBER(AG40), ISNUMBER(AG41), ISNUMBER(AG42), ISNUMBER(AG43)), SUM(AG40:AG44), "")</f>
        <v/>
      </c>
      <c r="AH39" s="1443" t="str">
        <f>IF(AND(ISNUMBER(AH40), ISNUMBER(AH41), ISNUMBER(AH42), ISNUMBER(AH43)), SUM(AH40:AH44), "")</f>
        <v/>
      </c>
      <c r="AM39" s="1540"/>
    </row>
    <row r="40" spans="1:39" s="1434" customFormat="1" ht="15" customHeight="1" x14ac:dyDescent="0.25">
      <c r="A40" s="1453"/>
      <c r="B40" s="1738" t="s">
        <v>1985</v>
      </c>
      <c r="C40" s="1447"/>
      <c r="D40" s="734"/>
      <c r="E40" s="734"/>
      <c r="F40" s="734"/>
      <c r="G40" s="734"/>
      <c r="H40" s="734"/>
      <c r="I40" s="1444" t="str">
        <f t="shared" ref="I40:I44" si="38">IF(AND(ISNUMBER(D40),ISNUMBER(E40),ISNUMBER(H40)),SUM(D40,E40,H40),"")</f>
        <v/>
      </c>
      <c r="J40" s="734"/>
      <c r="K40" s="734"/>
      <c r="L40" s="734"/>
      <c r="M40" s="1680" t="str">
        <f>IF(AND(ISNUMBER(J40),ISNUMBER(K40),ISNUMBER(L40)),SUM(J40:L40), "")</f>
        <v/>
      </c>
      <c r="N40" s="2136"/>
      <c r="O40" s="734"/>
      <c r="P40" s="734"/>
      <c r="Q40" s="734"/>
      <c r="R40" s="734"/>
      <c r="S40" s="734"/>
      <c r="T40" s="734"/>
      <c r="U40" s="734"/>
      <c r="V40" s="734"/>
      <c r="W40" s="1444" t="str">
        <f>IF(AND(ISNUMBER(R40),ISNUMBER(S40),ISNUMBER(V40)),SUM(R40,S40,V40),"")</f>
        <v/>
      </c>
      <c r="X40" s="734"/>
      <c r="Y40" s="734"/>
      <c r="Z40" s="734"/>
      <c r="AA40" s="427" t="str">
        <f t="shared" ref="AA40:AA44" si="39">IF(AND(ISNUMBER(X40),ISNUMBER(Y40),ISNUMBER(Z40)),SUM(X40:Z40), "")</f>
        <v/>
      </c>
      <c r="AB40" s="2763" t="str">
        <f t="shared" si="8"/>
        <v/>
      </c>
      <c r="AC40" s="1564" t="str">
        <f>IF(ISNUMBER(AB40),IF(AND(AB40&gt;=(Parameters!F137*0.95), AB40&lt;=(Parameters!F137*1.05)), "Pass", "Fail"),"")</f>
        <v/>
      </c>
      <c r="AD40" s="734"/>
      <c r="AE40" s="734"/>
      <c r="AF40" s="734"/>
      <c r="AG40" s="426"/>
      <c r="AH40" s="426"/>
      <c r="AM40" s="1540"/>
    </row>
    <row r="41" spans="1:39" s="1434" customFormat="1" ht="15" customHeight="1" x14ac:dyDescent="0.25">
      <c r="A41" s="1541"/>
      <c r="B41" s="1738" t="s">
        <v>1986</v>
      </c>
      <c r="C41" s="1447"/>
      <c r="D41" s="734"/>
      <c r="E41" s="734"/>
      <c r="F41" s="734"/>
      <c r="G41" s="734"/>
      <c r="H41" s="734"/>
      <c r="I41" s="1444" t="str">
        <f t="shared" si="38"/>
        <v/>
      </c>
      <c r="J41" s="734"/>
      <c r="K41" s="734"/>
      <c r="L41" s="734"/>
      <c r="M41" s="1680" t="str">
        <f>IF(AND(ISNUMBER(J41),ISNUMBER(K41),ISNUMBER(L41)),SUM(J41:L41), "")</f>
        <v/>
      </c>
      <c r="N41" s="2136"/>
      <c r="O41" s="734"/>
      <c r="P41" s="734"/>
      <c r="Q41" s="734"/>
      <c r="R41" s="734"/>
      <c r="S41" s="734"/>
      <c r="T41" s="734"/>
      <c r="U41" s="734"/>
      <c r="V41" s="734"/>
      <c r="W41" s="1444" t="str">
        <f>IF(AND(ISNUMBER(R41),ISNUMBER(S41),ISNUMBER(V41)),SUM(R41,S41,V41),"")</f>
        <v/>
      </c>
      <c r="X41" s="734"/>
      <c r="Y41" s="734"/>
      <c r="Z41" s="734"/>
      <c r="AA41" s="427" t="str">
        <f t="shared" si="39"/>
        <v/>
      </c>
      <c r="AB41" s="2763" t="str">
        <f t="shared" si="8"/>
        <v/>
      </c>
      <c r="AC41" s="1564" t="str">
        <f>IF(ISNUMBER(AB41),IF(AND(AB41&gt;=(Parameters!F138*0.95), AB41&lt;=(Parameters!F138*1.05)), "Pass", "Fail"),"")</f>
        <v/>
      </c>
      <c r="AD41" s="734"/>
      <c r="AE41" s="734"/>
      <c r="AF41" s="734"/>
      <c r="AG41" s="426"/>
      <c r="AH41" s="426"/>
      <c r="AM41" s="1540"/>
    </row>
    <row r="42" spans="1:39" s="1434" customFormat="1" ht="15" customHeight="1" x14ac:dyDescent="0.25">
      <c r="A42" s="1541"/>
      <c r="B42" s="1738" t="s">
        <v>1987</v>
      </c>
      <c r="C42" s="1447"/>
      <c r="D42" s="734"/>
      <c r="E42" s="734"/>
      <c r="F42" s="734"/>
      <c r="G42" s="734"/>
      <c r="H42" s="734"/>
      <c r="I42" s="1444" t="str">
        <f t="shared" si="38"/>
        <v/>
      </c>
      <c r="J42" s="734"/>
      <c r="K42" s="734"/>
      <c r="L42" s="734"/>
      <c r="M42" s="1680" t="str">
        <f>IF(AND(ISNUMBER(J42),ISNUMBER(K42),ISNUMBER(L42)),SUM(J42:L42), "")</f>
        <v/>
      </c>
      <c r="N42" s="2136"/>
      <c r="O42" s="734"/>
      <c r="P42" s="734"/>
      <c r="Q42" s="734"/>
      <c r="R42" s="734"/>
      <c r="S42" s="734"/>
      <c r="T42" s="734"/>
      <c r="U42" s="734"/>
      <c r="V42" s="734"/>
      <c r="W42" s="1444" t="str">
        <f>IF(AND(ISNUMBER(R42),ISNUMBER(S42),ISNUMBER(V42)),SUM(R42,S42,V42),"")</f>
        <v/>
      </c>
      <c r="X42" s="734"/>
      <c r="Y42" s="734"/>
      <c r="Z42" s="734"/>
      <c r="AA42" s="427" t="str">
        <f t="shared" si="39"/>
        <v/>
      </c>
      <c r="AB42" s="2763" t="str">
        <f t="shared" si="8"/>
        <v/>
      </c>
      <c r="AC42" s="1564" t="str">
        <f>IF(ISNUMBER(AB42),IF(AND(AB42&gt;=(Parameters!F139*0.95), AB42&lt;=(Parameters!F139*1.05)), "Pass", "Fail"),"")</f>
        <v/>
      </c>
      <c r="AD42" s="734"/>
      <c r="AE42" s="734"/>
      <c r="AF42" s="734"/>
      <c r="AG42" s="426"/>
      <c r="AH42" s="426"/>
      <c r="AM42" s="1540"/>
    </row>
    <row r="43" spans="1:39" s="1434" customFormat="1" ht="15" customHeight="1" x14ac:dyDescent="0.25">
      <c r="A43" s="1541"/>
      <c r="B43" s="1738" t="s">
        <v>1988</v>
      </c>
      <c r="C43" s="1447"/>
      <c r="D43" s="734"/>
      <c r="E43" s="734"/>
      <c r="F43" s="734"/>
      <c r="G43" s="734"/>
      <c r="H43" s="734"/>
      <c r="I43" s="1444" t="str">
        <f t="shared" si="38"/>
        <v/>
      </c>
      <c r="J43" s="734"/>
      <c r="K43" s="734"/>
      <c r="L43" s="734"/>
      <c r="M43" s="1680" t="str">
        <f>IF(AND(ISNUMBER(J43),ISNUMBER(K43),ISNUMBER(L43)),SUM(J43:L43), "")</f>
        <v/>
      </c>
      <c r="N43" s="2136"/>
      <c r="O43" s="734"/>
      <c r="P43" s="734"/>
      <c r="Q43" s="734"/>
      <c r="R43" s="734"/>
      <c r="S43" s="734"/>
      <c r="T43" s="734"/>
      <c r="U43" s="734"/>
      <c r="V43" s="734"/>
      <c r="W43" s="1444" t="str">
        <f>IF(AND(ISNUMBER(R43),ISNUMBER(S43),ISNUMBER(V43)),SUM(R43,S43,V43),"")</f>
        <v/>
      </c>
      <c r="X43" s="734"/>
      <c r="Y43" s="734"/>
      <c r="Z43" s="734"/>
      <c r="AA43" s="427" t="str">
        <f t="shared" si="39"/>
        <v/>
      </c>
      <c r="AB43" s="2763" t="str">
        <f t="shared" si="8"/>
        <v/>
      </c>
      <c r="AC43" s="1564" t="str">
        <f>IF(ISNUMBER(AB43),IF(AND(AB43&gt;=(Parameters!F140*0.95), AB43&lt;=(Parameters!F140*1.05)), "Pass", "Fail"),"")</f>
        <v/>
      </c>
      <c r="AD43" s="734"/>
      <c r="AE43" s="734"/>
      <c r="AF43" s="734"/>
      <c r="AG43" s="426"/>
      <c r="AH43" s="426"/>
      <c r="AM43" s="1540"/>
    </row>
    <row r="44" spans="1:39" s="1434" customFormat="1" ht="15" customHeight="1" x14ac:dyDescent="0.25">
      <c r="A44" s="1541"/>
      <c r="B44" s="1738" t="s">
        <v>2409</v>
      </c>
      <c r="C44" s="2765"/>
      <c r="D44" s="2765"/>
      <c r="E44" s="2765"/>
      <c r="F44" s="2765"/>
      <c r="G44" s="2765"/>
      <c r="H44" s="2765"/>
      <c r="I44" s="1444" t="str">
        <f t="shared" si="38"/>
        <v/>
      </c>
      <c r="J44" s="2765"/>
      <c r="K44" s="2765"/>
      <c r="L44" s="2765"/>
      <c r="M44" s="1680" t="str">
        <f>IF(AND(ISNUMBER(J44),ISNUMBER(K44),ISNUMBER(L44)),SUM(J44:L44), "")</f>
        <v/>
      </c>
      <c r="N44" s="2136"/>
      <c r="O44" s="734"/>
      <c r="P44" s="734"/>
      <c r="Q44" s="2765"/>
      <c r="R44" s="2765"/>
      <c r="S44" s="2765"/>
      <c r="T44" s="2765"/>
      <c r="U44" s="2765"/>
      <c r="V44" s="2765"/>
      <c r="W44" s="1444" t="str">
        <f>IF(AND(ISNUMBER(R44),ISNUMBER(S44),ISNUMBER(V44)),SUM(R44,S44,V44),"")</f>
        <v/>
      </c>
      <c r="X44" s="2765"/>
      <c r="Y44" s="2765"/>
      <c r="Z44" s="2765"/>
      <c r="AA44" s="427" t="str">
        <f t="shared" si="39"/>
        <v/>
      </c>
      <c r="AB44" s="2763" t="str">
        <f t="shared" si="8"/>
        <v/>
      </c>
      <c r="AC44" s="1564" t="str">
        <f>IF(ISNUMBER(AB44),IF(AND(AB44&gt;=(Parameters!F140*0.95), AB44&lt;=(Parameters!F140*1.05)), "Pass", "Fail"),"")</f>
        <v/>
      </c>
      <c r="AD44" s="2765"/>
      <c r="AE44" s="2765"/>
      <c r="AF44" s="2765"/>
      <c r="AG44" s="2765"/>
      <c r="AH44" s="2764"/>
      <c r="AM44" s="1540"/>
    </row>
    <row r="45" spans="1:39" s="1434" customFormat="1" ht="15" customHeight="1" x14ac:dyDescent="0.25">
      <c r="A45" s="1541"/>
      <c r="B45" s="530" t="s">
        <v>2254</v>
      </c>
      <c r="C45" s="1443" t="str">
        <f>IF(AND(ISNUMBER(C46), ISNUMBER(C47), ISNUMBER(C48)), SUM(C46:C49), "")</f>
        <v/>
      </c>
      <c r="D45" s="1443" t="str">
        <f t="shared" ref="D45:N45" si="40">IF(AND(ISNUMBER(D46), ISNUMBER(D47), ISNUMBER(D48)), SUM(D46:D49), "")</f>
        <v/>
      </c>
      <c r="E45" s="1443" t="str">
        <f t="shared" si="40"/>
        <v/>
      </c>
      <c r="F45" s="1443" t="str">
        <f t="shared" si="40"/>
        <v/>
      </c>
      <c r="G45" s="1443" t="str">
        <f t="shared" si="40"/>
        <v/>
      </c>
      <c r="H45" s="1443" t="str">
        <f t="shared" si="40"/>
        <v/>
      </c>
      <c r="I45" s="1443" t="str">
        <f t="shared" si="40"/>
        <v/>
      </c>
      <c r="J45" s="1443" t="str">
        <f t="shared" si="40"/>
        <v/>
      </c>
      <c r="K45" s="1443" t="str">
        <f t="shared" si="40"/>
        <v/>
      </c>
      <c r="L45" s="1443" t="str">
        <f t="shared" si="40"/>
        <v/>
      </c>
      <c r="M45" s="1443" t="str">
        <f t="shared" si="40"/>
        <v/>
      </c>
      <c r="N45" s="1443" t="str">
        <f t="shared" si="40"/>
        <v/>
      </c>
      <c r="O45" s="734"/>
      <c r="P45" s="734"/>
      <c r="Q45" s="1443" t="str">
        <f t="shared" ref="Q45:AA45" si="41">IF(AND(ISNUMBER(Q46), ISNUMBER(Q47), ISNUMBER(Q48)), SUM(Q46:Q49), "")</f>
        <v/>
      </c>
      <c r="R45" s="1443" t="str">
        <f t="shared" si="41"/>
        <v/>
      </c>
      <c r="S45" s="1443" t="str">
        <f t="shared" si="41"/>
        <v/>
      </c>
      <c r="T45" s="1443" t="str">
        <f t="shared" si="41"/>
        <v/>
      </c>
      <c r="U45" s="1443" t="str">
        <f t="shared" si="41"/>
        <v/>
      </c>
      <c r="V45" s="1443" t="str">
        <f t="shared" si="41"/>
        <v/>
      </c>
      <c r="W45" s="1443" t="str">
        <f t="shared" si="41"/>
        <v/>
      </c>
      <c r="X45" s="1443" t="str">
        <f t="shared" si="41"/>
        <v/>
      </c>
      <c r="Y45" s="1443" t="str">
        <f t="shared" si="41"/>
        <v/>
      </c>
      <c r="Z45" s="1443" t="str">
        <f t="shared" si="41"/>
        <v/>
      </c>
      <c r="AA45" s="1443" t="str">
        <f t="shared" si="41"/>
        <v/>
      </c>
      <c r="AB45" s="2763" t="str">
        <f t="shared" si="8"/>
        <v/>
      </c>
      <c r="AC45" s="1473"/>
      <c r="AD45" s="1444" t="str">
        <f>IF(AND(ISNUMBER(AD46), ISNUMBER(AD47), ISNUMBER(AD48)), SUM(AD46:AD49), "")</f>
        <v/>
      </c>
      <c r="AE45" s="1443" t="str">
        <f t="shared" ref="AE45:AH45" si="42">IF(AND(ISNUMBER(AE46), ISNUMBER(AE47), ISNUMBER(AE48)), SUM(AE46:AE49), "")</f>
        <v/>
      </c>
      <c r="AF45" s="1443" t="str">
        <f t="shared" si="42"/>
        <v/>
      </c>
      <c r="AG45" s="1443" t="str">
        <f t="shared" si="42"/>
        <v/>
      </c>
      <c r="AH45" s="750" t="str">
        <f t="shared" si="42"/>
        <v/>
      </c>
      <c r="AM45" s="1540"/>
    </row>
    <row r="46" spans="1:39" s="1434" customFormat="1" ht="15" customHeight="1" x14ac:dyDescent="0.25">
      <c r="A46" s="1541"/>
      <c r="B46" s="1738" t="s">
        <v>1989</v>
      </c>
      <c r="C46" s="1447"/>
      <c r="D46" s="734"/>
      <c r="E46" s="734"/>
      <c r="F46" s="734"/>
      <c r="G46" s="734"/>
      <c r="H46" s="734"/>
      <c r="I46" s="1444" t="str">
        <f t="shared" ref="I46:I49" si="43">IF(AND(ISNUMBER(D46),ISNUMBER(E46),ISNUMBER(H46)),SUM(D46,E46,H46),"")</f>
        <v/>
      </c>
      <c r="J46" s="734"/>
      <c r="K46" s="734"/>
      <c r="L46" s="734"/>
      <c r="M46" s="1680" t="str">
        <f t="shared" ref="M46:M49" si="44">IF(AND(ISNUMBER(J46),ISNUMBER(K46),ISNUMBER(L46)),SUM(J46:L46), "")</f>
        <v/>
      </c>
      <c r="N46" s="2136"/>
      <c r="O46" s="734"/>
      <c r="P46" s="734"/>
      <c r="Q46" s="734"/>
      <c r="R46" s="734"/>
      <c r="S46" s="734"/>
      <c r="T46" s="734"/>
      <c r="U46" s="734"/>
      <c r="V46" s="734"/>
      <c r="W46" s="1444" t="str">
        <f>IF(AND(ISNUMBER(R46),ISNUMBER(S46),ISNUMBER(V46)),SUM(R46,S46,V46),"")</f>
        <v/>
      </c>
      <c r="X46" s="734"/>
      <c r="Y46" s="734"/>
      <c r="Z46" s="734"/>
      <c r="AA46" s="427" t="str">
        <f t="shared" ref="AA46:AA49" si="45">IF(AND(ISNUMBER(X46),ISNUMBER(Y46),ISNUMBER(Z46)),SUM(X46:Z46), "")</f>
        <v/>
      </c>
      <c r="AB46" s="2763" t="str">
        <f t="shared" si="8"/>
        <v/>
      </c>
      <c r="AC46" s="1564" t="str">
        <f>IF(ISNUMBER(AB46),IF(AND(AB46&gt;=(Parameters!F142*0.95), AB46&lt;=(Parameters!F142*1.05)), "Pass", "Fail"),"")</f>
        <v/>
      </c>
      <c r="AD46" s="734"/>
      <c r="AE46" s="734"/>
      <c r="AF46" s="734"/>
      <c r="AG46" s="426"/>
      <c r="AH46" s="426"/>
      <c r="AM46" s="1540"/>
    </row>
    <row r="47" spans="1:39" s="1434" customFormat="1" ht="15" customHeight="1" x14ac:dyDescent="0.25">
      <c r="A47" s="1541"/>
      <c r="B47" s="1738" t="s">
        <v>1987</v>
      </c>
      <c r="C47" s="1447"/>
      <c r="D47" s="734"/>
      <c r="E47" s="734"/>
      <c r="F47" s="734"/>
      <c r="G47" s="734"/>
      <c r="H47" s="734"/>
      <c r="I47" s="1444" t="str">
        <f t="shared" si="43"/>
        <v/>
      </c>
      <c r="J47" s="734"/>
      <c r="K47" s="734"/>
      <c r="L47" s="734"/>
      <c r="M47" s="1680" t="str">
        <f t="shared" si="44"/>
        <v/>
      </c>
      <c r="N47" s="2136"/>
      <c r="O47" s="734"/>
      <c r="P47" s="734"/>
      <c r="Q47" s="734"/>
      <c r="R47" s="734"/>
      <c r="S47" s="734"/>
      <c r="T47" s="734"/>
      <c r="U47" s="734"/>
      <c r="V47" s="734"/>
      <c r="W47" s="1444" t="str">
        <f>IF(AND(ISNUMBER(R47),ISNUMBER(S47),ISNUMBER(V47)),SUM(R47,S47,V47),"")</f>
        <v/>
      </c>
      <c r="X47" s="734"/>
      <c r="Y47" s="734"/>
      <c r="Z47" s="734"/>
      <c r="AA47" s="427" t="str">
        <f t="shared" si="45"/>
        <v/>
      </c>
      <c r="AB47" s="2763" t="str">
        <f t="shared" si="8"/>
        <v/>
      </c>
      <c r="AC47" s="1564" t="str">
        <f>IF(ISNUMBER(AB47),IF(AND(AB47&gt;=(Parameters!F143*0.95), AB47&lt;=(Parameters!F143*1.05)), "Pass", "Fail"),"")</f>
        <v/>
      </c>
      <c r="AD47" s="734"/>
      <c r="AE47" s="734"/>
      <c r="AF47" s="734"/>
      <c r="AG47" s="426"/>
      <c r="AH47" s="426"/>
      <c r="AM47" s="1540"/>
    </row>
    <row r="48" spans="1:39" s="1434" customFormat="1" ht="15" customHeight="1" x14ac:dyDescent="0.25">
      <c r="A48" s="1541"/>
      <c r="B48" s="1738" t="s">
        <v>1988</v>
      </c>
      <c r="C48" s="1447"/>
      <c r="D48" s="734"/>
      <c r="E48" s="734"/>
      <c r="F48" s="734"/>
      <c r="G48" s="734"/>
      <c r="H48" s="734"/>
      <c r="I48" s="1444" t="str">
        <f t="shared" si="43"/>
        <v/>
      </c>
      <c r="J48" s="734"/>
      <c r="K48" s="734"/>
      <c r="L48" s="734"/>
      <c r="M48" s="1680" t="str">
        <f t="shared" si="44"/>
        <v/>
      </c>
      <c r="N48" s="2136"/>
      <c r="O48" s="734"/>
      <c r="P48" s="734"/>
      <c r="Q48" s="734"/>
      <c r="R48" s="734"/>
      <c r="S48" s="734"/>
      <c r="T48" s="734"/>
      <c r="U48" s="734"/>
      <c r="V48" s="734"/>
      <c r="W48" s="1444" t="str">
        <f>IF(AND(ISNUMBER(R48),ISNUMBER(S48),ISNUMBER(V48)),SUM(R48,S48,V48),"")</f>
        <v/>
      </c>
      <c r="X48" s="734"/>
      <c r="Y48" s="734"/>
      <c r="Z48" s="734"/>
      <c r="AA48" s="427" t="str">
        <f t="shared" si="45"/>
        <v/>
      </c>
      <c r="AB48" s="2763" t="str">
        <f t="shared" si="8"/>
        <v/>
      </c>
      <c r="AC48" s="1564" t="str">
        <f>IF(ISNUMBER(AB48),IF(AND(AB48&gt;=(Parameters!F144*0.95), AB48&lt;=(Parameters!F144*1.05)), "Pass", "Fail"),"")</f>
        <v/>
      </c>
      <c r="AD48" s="734"/>
      <c r="AE48" s="734"/>
      <c r="AF48" s="734"/>
      <c r="AG48" s="426"/>
      <c r="AH48" s="426"/>
      <c r="AM48" s="1540"/>
    </row>
    <row r="49" spans="1:39" s="1434" customFormat="1" ht="15" customHeight="1" x14ac:dyDescent="0.25">
      <c r="A49" s="1541"/>
      <c r="B49" s="1738" t="s">
        <v>2409</v>
      </c>
      <c r="C49" s="2765"/>
      <c r="D49" s="2765"/>
      <c r="E49" s="2765"/>
      <c r="F49" s="2765"/>
      <c r="G49" s="2765"/>
      <c r="H49" s="2765"/>
      <c r="I49" s="1444" t="str">
        <f t="shared" si="43"/>
        <v/>
      </c>
      <c r="J49" s="2765"/>
      <c r="K49" s="2765"/>
      <c r="L49" s="2765"/>
      <c r="M49" s="1680" t="str">
        <f t="shared" si="44"/>
        <v/>
      </c>
      <c r="N49" s="2136"/>
      <c r="O49" s="734"/>
      <c r="P49" s="734"/>
      <c r="Q49" s="2765"/>
      <c r="R49" s="2765"/>
      <c r="S49" s="2765"/>
      <c r="T49" s="2765"/>
      <c r="U49" s="2765"/>
      <c r="V49" s="2765"/>
      <c r="W49" s="1444" t="str">
        <f>IF(AND(ISNUMBER(R49),ISNUMBER(S49),ISNUMBER(V49)),SUM(R49,S49,V49),"")</f>
        <v/>
      </c>
      <c r="X49" s="2765"/>
      <c r="Y49" s="2765"/>
      <c r="Z49" s="2765"/>
      <c r="AA49" s="427" t="str">
        <f t="shared" si="45"/>
        <v/>
      </c>
      <c r="AB49" s="2763" t="str">
        <f t="shared" si="8"/>
        <v/>
      </c>
      <c r="AC49" s="1564" t="str">
        <f>IF(ISNUMBER(AB49),IF(AND(AB49&gt;=(Parameters!F144*0.95), AB49&lt;=(Parameters!F144*1.05)), "Pass", "Fail"),"")</f>
        <v/>
      </c>
      <c r="AD49" s="2765"/>
      <c r="AE49" s="2765"/>
      <c r="AF49" s="2765"/>
      <c r="AG49" s="2765"/>
      <c r="AH49" s="2764"/>
      <c r="AM49" s="1540"/>
    </row>
    <row r="50" spans="1:39" s="2665" customFormat="1" ht="15" customHeight="1" x14ac:dyDescent="0.25">
      <c r="A50" s="2137"/>
      <c r="B50" s="561" t="s">
        <v>1990</v>
      </c>
      <c r="C50" s="1450" t="str">
        <f>IF(AND(ISNUMBER(C51),ISNUMBER(C57)), SUM(C51,C57),"")</f>
        <v/>
      </c>
      <c r="D50" s="1451" t="str">
        <f t="shared" ref="D50:I50" si="46">IF(AND(ISNUMBER(D51),ISNUMBER(D57)), SUM(D51,D57),"")</f>
        <v/>
      </c>
      <c r="E50" s="1451" t="str">
        <f t="shared" si="46"/>
        <v/>
      </c>
      <c r="F50" s="1451" t="str">
        <f t="shared" si="46"/>
        <v/>
      </c>
      <c r="G50" s="1451" t="str">
        <f t="shared" si="46"/>
        <v/>
      </c>
      <c r="H50" s="1451" t="str">
        <f t="shared" si="46"/>
        <v/>
      </c>
      <c r="I50" s="1451" t="str">
        <f t="shared" si="46"/>
        <v/>
      </c>
      <c r="J50" s="1451" t="str">
        <f t="shared" ref="J50:K50" si="47">IF(AND(ISNUMBER(J51),ISNUMBER(J57)), SUM(J51,J57),"")</f>
        <v/>
      </c>
      <c r="K50" s="1451" t="str">
        <f t="shared" si="47"/>
        <v/>
      </c>
      <c r="L50" s="1451" t="str">
        <f t="shared" ref="L50" si="48">IF(AND(ISNUMBER(L51),ISNUMBER(L57)), SUM(L51,L57),"")</f>
        <v/>
      </c>
      <c r="M50" s="1451" t="str">
        <f>IF(AND(ISNUMBER(M51),ISNUMBER(M57)), SUM(M51,M57),"")</f>
        <v/>
      </c>
      <c r="N50" s="1444" t="str">
        <f>IF(AND(ISNUMBER(N51),ISNUMBER(N57)), SUM(N51,N57),"")</f>
        <v/>
      </c>
      <c r="O50" s="2892"/>
      <c r="P50" s="2892"/>
      <c r="Q50" s="1451" t="str">
        <f t="shared" ref="Q50:W50" si="49">IF(AND(ISNUMBER(Q51),ISNUMBER(Q57)), SUM(Q51,Q57),"")</f>
        <v/>
      </c>
      <c r="R50" s="1451" t="str">
        <f t="shared" si="49"/>
        <v/>
      </c>
      <c r="S50" s="1451" t="str">
        <f t="shared" si="49"/>
        <v/>
      </c>
      <c r="T50" s="1451" t="str">
        <f t="shared" si="49"/>
        <v/>
      </c>
      <c r="U50" s="1451" t="str">
        <f t="shared" si="49"/>
        <v/>
      </c>
      <c r="V50" s="1451" t="str">
        <f t="shared" si="49"/>
        <v/>
      </c>
      <c r="W50" s="1451" t="str">
        <f t="shared" si="49"/>
        <v/>
      </c>
      <c r="X50" s="1451" t="str">
        <f>IF(AND(ISNUMBER(X51),ISNUMBER(X57)), SUM(X51,X57),"")</f>
        <v/>
      </c>
      <c r="Y50" s="1451" t="str">
        <f>IF(AND(ISNUMBER(Y51),ISNUMBER(Y57)), SUM(Y51,Y57),"")</f>
        <v/>
      </c>
      <c r="Z50" s="1451" t="str">
        <f>IF(AND(ISNUMBER(Z51),ISNUMBER(Z57)), SUM(Z51,Z57),"")</f>
        <v/>
      </c>
      <c r="AA50" s="1449" t="str">
        <f>IF(AND(ISNUMBER(AA51),ISNUMBER(AA57)), SUM(AA51,AA57),"")</f>
        <v/>
      </c>
      <c r="AB50" s="2763" t="str">
        <f t="shared" si="8"/>
        <v/>
      </c>
      <c r="AC50" s="1499"/>
      <c r="AD50" s="1451" t="str">
        <f t="shared" ref="AD50" si="50">IF(AND(ISNUMBER(AD51),ISNUMBER(AD57)), SUM(AD51,AD57),"")</f>
        <v/>
      </c>
      <c r="AE50" s="1451" t="str">
        <f>IF(AND(ISNUMBER(AE51),ISNUMBER(AE57)), SUM(AE51,AE57),"")</f>
        <v/>
      </c>
      <c r="AF50" s="1451" t="str">
        <f t="shared" ref="AF50:AH50" si="51">IF(AND(ISNUMBER(AF51),ISNUMBER(AF57)), SUM(AF51,AF57),"")</f>
        <v/>
      </c>
      <c r="AG50" s="2862" t="str">
        <f t="shared" si="51"/>
        <v/>
      </c>
      <c r="AH50" s="1449" t="str">
        <f t="shared" si="51"/>
        <v/>
      </c>
      <c r="AM50" s="2902"/>
    </row>
    <row r="51" spans="1:39" s="1434" customFormat="1" ht="15" customHeight="1" x14ac:dyDescent="0.25">
      <c r="A51" s="1541"/>
      <c r="B51" s="527" t="s">
        <v>1991</v>
      </c>
      <c r="C51" s="1443">
        <f>IF($C$6="No",0,IF(AND(ISNUMBER(C52),ISNUMBER(C53),ISNUMBER(C54),ISNUMBER(C55),ISNUMBER(C56)),SUM(C52:C56),""))</f>
        <v>0</v>
      </c>
      <c r="D51" s="1443">
        <f t="shared" ref="D51:Z51" si="52">IF($C$6="No",0,IF(AND(ISNUMBER(D52),ISNUMBER(D53),ISNUMBER(D54),ISNUMBER(D55),ISNUMBER(D56)),SUM(D52:D56),""))</f>
        <v>0</v>
      </c>
      <c r="E51" s="1443">
        <f t="shared" si="52"/>
        <v>0</v>
      </c>
      <c r="F51" s="1443">
        <f t="shared" si="52"/>
        <v>0</v>
      </c>
      <c r="G51" s="1443">
        <f t="shared" si="52"/>
        <v>0</v>
      </c>
      <c r="H51" s="1443">
        <f t="shared" si="52"/>
        <v>0</v>
      </c>
      <c r="I51" s="1443">
        <f t="shared" si="52"/>
        <v>0</v>
      </c>
      <c r="J51" s="1443">
        <f t="shared" si="52"/>
        <v>0</v>
      </c>
      <c r="K51" s="1443">
        <f t="shared" si="52"/>
        <v>0</v>
      </c>
      <c r="L51" s="1443">
        <f t="shared" si="52"/>
        <v>0</v>
      </c>
      <c r="M51" s="1443">
        <f t="shared" si="52"/>
        <v>0</v>
      </c>
      <c r="N51" s="1443">
        <f t="shared" si="52"/>
        <v>0</v>
      </c>
      <c r="O51" s="734"/>
      <c r="P51" s="734"/>
      <c r="Q51" s="1443">
        <f t="shared" si="52"/>
        <v>0</v>
      </c>
      <c r="R51" s="1443">
        <f t="shared" si="52"/>
        <v>0</v>
      </c>
      <c r="S51" s="1443">
        <f t="shared" si="52"/>
        <v>0</v>
      </c>
      <c r="T51" s="1443">
        <f t="shared" si="52"/>
        <v>0</v>
      </c>
      <c r="U51" s="1443">
        <f t="shared" si="52"/>
        <v>0</v>
      </c>
      <c r="V51" s="1443">
        <f t="shared" si="52"/>
        <v>0</v>
      </c>
      <c r="W51" s="1443">
        <f t="shared" si="52"/>
        <v>0</v>
      </c>
      <c r="X51" s="1443">
        <f t="shared" si="52"/>
        <v>0</v>
      </c>
      <c r="Y51" s="1443">
        <f t="shared" si="52"/>
        <v>0</v>
      </c>
      <c r="Z51" s="1443">
        <f t="shared" si="52"/>
        <v>0</v>
      </c>
      <c r="AA51" s="1443">
        <f>IF($C$6="No",0,IF(AND(ISNUMBER(AA52),ISNUMBER(AA53),ISNUMBER(AA54),ISNUMBER(AA55),ISNUMBER(AA56)),SUM(AA52:AA56),""))</f>
        <v>0</v>
      </c>
      <c r="AB51" s="2763" t="str">
        <f t="shared" si="8"/>
        <v/>
      </c>
      <c r="AC51" s="1473"/>
      <c r="AD51" s="1444">
        <f t="shared" ref="AD51:AH51" si="53">IF($C$6="No",0,IF(AND(ISNUMBER(AD52),ISNUMBER(AD53),ISNUMBER(AD54),ISNUMBER(AD55),ISNUMBER(AD56)),SUM(AD52:AD56),""))</f>
        <v>0</v>
      </c>
      <c r="AE51" s="1443">
        <f t="shared" si="53"/>
        <v>0</v>
      </c>
      <c r="AF51" s="1443">
        <f t="shared" si="53"/>
        <v>0</v>
      </c>
      <c r="AG51" s="1443">
        <f t="shared" si="53"/>
        <v>0</v>
      </c>
      <c r="AH51" s="750">
        <f t="shared" si="53"/>
        <v>0</v>
      </c>
      <c r="AM51" s="1540"/>
    </row>
    <row r="52" spans="1:39" s="1434" customFormat="1" ht="15" customHeight="1" x14ac:dyDescent="0.25">
      <c r="A52" s="1541"/>
      <c r="B52" s="1737" t="s">
        <v>1979</v>
      </c>
      <c r="C52" s="1447"/>
      <c r="D52" s="734"/>
      <c r="E52" s="734"/>
      <c r="F52" s="734"/>
      <c r="G52" s="734"/>
      <c r="H52" s="734"/>
      <c r="I52" s="1444" t="str">
        <f t="shared" ref="I52:I56" si="54">IF(AND(ISNUMBER(D52),ISNUMBER(E52),ISNUMBER(H52)),SUM(D52,E52,H52),"")</f>
        <v/>
      </c>
      <c r="J52" s="734"/>
      <c r="K52" s="734"/>
      <c r="L52" s="734"/>
      <c r="M52" s="1680" t="str">
        <f t="shared" ref="M52:M56" si="55">IF(AND(ISNUMBER(J52),ISNUMBER(K52),ISNUMBER(L52)),SUM(J52:L52), "")</f>
        <v/>
      </c>
      <c r="N52" s="2136"/>
      <c r="O52" s="734"/>
      <c r="P52" s="734"/>
      <c r="Q52" s="734"/>
      <c r="R52" s="734"/>
      <c r="S52" s="734"/>
      <c r="T52" s="734"/>
      <c r="U52" s="734"/>
      <c r="V52" s="734"/>
      <c r="W52" s="1444" t="str">
        <f>IF(AND(ISNUMBER(R52),ISNUMBER(S52),ISNUMBER(V52)),SUM(R52,S52,V52),"")</f>
        <v/>
      </c>
      <c r="X52" s="734"/>
      <c r="Y52" s="734"/>
      <c r="Z52" s="734"/>
      <c r="AA52" s="427" t="str">
        <f t="shared" ref="AA52:AA56" si="56">IF(AND(ISNUMBER(X52),ISNUMBER(Y52),ISNUMBER(Z52)),SUM(X52:Z52), "")</f>
        <v/>
      </c>
      <c r="AB52" s="2763" t="str">
        <f t="shared" si="8"/>
        <v/>
      </c>
      <c r="AC52" s="1564" t="str">
        <f>IF(ISNUMBER(AB52),IF(AND(AB52&gt;=(Parameters!F147*0.95), AB52&lt;=(Parameters!F147*1.05)), "Pass", "Fail"),"")</f>
        <v/>
      </c>
      <c r="AD52" s="734"/>
      <c r="AE52" s="734"/>
      <c r="AF52" s="734"/>
      <c r="AG52" s="426"/>
      <c r="AH52" s="426"/>
      <c r="AM52" s="1540"/>
    </row>
    <row r="53" spans="1:39" s="1434" customFormat="1" ht="15" customHeight="1" x14ac:dyDescent="0.25">
      <c r="A53" s="1541"/>
      <c r="B53" s="1737" t="s">
        <v>1042</v>
      </c>
      <c r="C53" s="1447"/>
      <c r="D53" s="734"/>
      <c r="E53" s="734"/>
      <c r="F53" s="734"/>
      <c r="G53" s="734"/>
      <c r="H53" s="734"/>
      <c r="I53" s="1444" t="str">
        <f t="shared" si="54"/>
        <v/>
      </c>
      <c r="J53" s="734"/>
      <c r="K53" s="734"/>
      <c r="L53" s="734"/>
      <c r="M53" s="1680" t="str">
        <f t="shared" si="55"/>
        <v/>
      </c>
      <c r="N53" s="2136"/>
      <c r="O53" s="734"/>
      <c r="P53" s="734"/>
      <c r="Q53" s="734"/>
      <c r="R53" s="734"/>
      <c r="S53" s="734"/>
      <c r="T53" s="734"/>
      <c r="U53" s="734"/>
      <c r="V53" s="734"/>
      <c r="W53" s="1444" t="str">
        <f>IF(AND(ISNUMBER(R53),ISNUMBER(S53),ISNUMBER(V53)),SUM(R53,S53,V53),"")</f>
        <v/>
      </c>
      <c r="X53" s="734"/>
      <c r="Y53" s="734"/>
      <c r="Z53" s="734"/>
      <c r="AA53" s="427" t="str">
        <f t="shared" si="56"/>
        <v/>
      </c>
      <c r="AB53" s="2763" t="str">
        <f t="shared" si="8"/>
        <v/>
      </c>
      <c r="AC53" s="1564" t="str">
        <f>IF(ISNUMBER(AB53),IF(AND(AB53&gt;=(Parameters!F148*0.95), AB53&lt;=(Parameters!F148*1.05)), "Pass", "Fail"),"")</f>
        <v/>
      </c>
      <c r="AD53" s="734"/>
      <c r="AE53" s="734"/>
      <c r="AF53" s="734"/>
      <c r="AG53" s="426"/>
      <c r="AH53" s="426"/>
      <c r="AM53" s="1540"/>
    </row>
    <row r="54" spans="1:39" s="1434" customFormat="1" ht="15" customHeight="1" x14ac:dyDescent="0.25">
      <c r="A54" s="1541"/>
      <c r="B54" s="1737" t="s">
        <v>1043</v>
      </c>
      <c r="C54" s="1447"/>
      <c r="D54" s="734"/>
      <c r="E54" s="734"/>
      <c r="F54" s="734"/>
      <c r="G54" s="734"/>
      <c r="H54" s="734"/>
      <c r="I54" s="1444" t="str">
        <f t="shared" si="54"/>
        <v/>
      </c>
      <c r="J54" s="734"/>
      <c r="K54" s="734"/>
      <c r="L54" s="734"/>
      <c r="M54" s="1680" t="str">
        <f t="shared" si="55"/>
        <v/>
      </c>
      <c r="N54" s="2136"/>
      <c r="O54" s="734"/>
      <c r="P54" s="734"/>
      <c r="Q54" s="734"/>
      <c r="R54" s="734"/>
      <c r="S54" s="734"/>
      <c r="T54" s="734"/>
      <c r="U54" s="734"/>
      <c r="V54" s="734"/>
      <c r="W54" s="1444" t="str">
        <f>IF(AND(ISNUMBER(R54),ISNUMBER(S54),ISNUMBER(V54)),SUM(R54,S54,V54),"")</f>
        <v/>
      </c>
      <c r="X54" s="734"/>
      <c r="Y54" s="734"/>
      <c r="Z54" s="734"/>
      <c r="AA54" s="427" t="str">
        <f t="shared" si="56"/>
        <v/>
      </c>
      <c r="AB54" s="2763" t="str">
        <f t="shared" si="8"/>
        <v/>
      </c>
      <c r="AC54" s="1564" t="str">
        <f>IF(ISNUMBER(AB54),IF(AND(AB54&gt;=(Parameters!F149*0.95), AB54&lt;=(Parameters!F149*1.05)), "Pass", "Fail"),"")</f>
        <v/>
      </c>
      <c r="AD54" s="734"/>
      <c r="AE54" s="734"/>
      <c r="AF54" s="734"/>
      <c r="AG54" s="426"/>
      <c r="AH54" s="426"/>
      <c r="AM54" s="1540"/>
    </row>
    <row r="55" spans="1:39" s="1434" customFormat="1" ht="15" customHeight="1" x14ac:dyDescent="0.25">
      <c r="A55" s="1541"/>
      <c r="B55" s="1737" t="s">
        <v>1044</v>
      </c>
      <c r="C55" s="1447"/>
      <c r="D55" s="734"/>
      <c r="E55" s="734"/>
      <c r="F55" s="734"/>
      <c r="G55" s="734"/>
      <c r="H55" s="734"/>
      <c r="I55" s="1444" t="str">
        <f t="shared" si="54"/>
        <v/>
      </c>
      <c r="J55" s="734"/>
      <c r="K55" s="734"/>
      <c r="L55" s="734"/>
      <c r="M55" s="1680" t="str">
        <f t="shared" si="55"/>
        <v/>
      </c>
      <c r="N55" s="2136"/>
      <c r="O55" s="734"/>
      <c r="P55" s="734"/>
      <c r="Q55" s="734"/>
      <c r="R55" s="734"/>
      <c r="S55" s="734"/>
      <c r="T55" s="734"/>
      <c r="U55" s="734"/>
      <c r="V55" s="734"/>
      <c r="W55" s="1444" t="str">
        <f>IF(AND(ISNUMBER(R55),ISNUMBER(S55),ISNUMBER(V55)),SUM(R55,S55,V55),"")</f>
        <v/>
      </c>
      <c r="X55" s="734"/>
      <c r="Y55" s="734"/>
      <c r="Z55" s="734"/>
      <c r="AA55" s="427" t="str">
        <f t="shared" si="56"/>
        <v/>
      </c>
      <c r="AB55" s="2763" t="str">
        <f t="shared" si="8"/>
        <v/>
      </c>
      <c r="AC55" s="1564" t="str">
        <f>IF(ISNUMBER(AB55),IF(AND(AB55&gt;=(Parameters!F150*0.95), AB55&lt;=(Parameters!F150*1.05)), "Pass", "Fail"),"")</f>
        <v/>
      </c>
      <c r="AD55" s="734"/>
      <c r="AE55" s="734"/>
      <c r="AF55" s="734"/>
      <c r="AG55" s="426"/>
      <c r="AH55" s="426"/>
      <c r="AM55" s="1540"/>
    </row>
    <row r="56" spans="1:39" s="1434" customFormat="1" ht="15" customHeight="1" x14ac:dyDescent="0.25">
      <c r="A56" s="1541"/>
      <c r="B56" s="1737" t="s">
        <v>1980</v>
      </c>
      <c r="C56" s="1447"/>
      <c r="D56" s="734"/>
      <c r="E56" s="734"/>
      <c r="F56" s="734"/>
      <c r="G56" s="734"/>
      <c r="H56" s="734"/>
      <c r="I56" s="1444" t="str">
        <f t="shared" si="54"/>
        <v/>
      </c>
      <c r="J56" s="734"/>
      <c r="K56" s="734"/>
      <c r="L56" s="734"/>
      <c r="M56" s="1680" t="str">
        <f t="shared" si="55"/>
        <v/>
      </c>
      <c r="N56" s="2136"/>
      <c r="O56" s="734"/>
      <c r="P56" s="734"/>
      <c r="Q56" s="734"/>
      <c r="R56" s="734"/>
      <c r="S56" s="734"/>
      <c r="T56" s="734"/>
      <c r="U56" s="734"/>
      <c r="V56" s="734"/>
      <c r="W56" s="1444" t="str">
        <f>IF(AND(ISNUMBER(R56),ISNUMBER(S56),ISNUMBER(V56)),SUM(R56,S56,V56),"")</f>
        <v/>
      </c>
      <c r="X56" s="734"/>
      <c r="Y56" s="734"/>
      <c r="Z56" s="734"/>
      <c r="AA56" s="427" t="str">
        <f t="shared" si="56"/>
        <v/>
      </c>
      <c r="AB56" s="2763" t="str">
        <f t="shared" si="8"/>
        <v/>
      </c>
      <c r="AC56" s="1564" t="str">
        <f>IF(ISNUMBER(AB56),IF(AND(AB56&gt;=(Parameters!F151*0.95), AB56&lt;=(Parameters!F151*1.05)), "Pass", "Fail"),"")</f>
        <v/>
      </c>
      <c r="AD56" s="734"/>
      <c r="AE56" s="734"/>
      <c r="AF56" s="734"/>
      <c r="AG56" s="426"/>
      <c r="AH56" s="426"/>
      <c r="AM56" s="1540"/>
    </row>
    <row r="57" spans="1:39" s="1434" customFormat="1" ht="15" customHeight="1" x14ac:dyDescent="0.25">
      <c r="A57" s="1541"/>
      <c r="B57" s="527" t="s">
        <v>1992</v>
      </c>
      <c r="C57" s="1443" t="str">
        <f t="shared" ref="C57:D57" si="57">IF(AND(ISNUMBER(C58),ISNUMBER(C59),ISNUMBER(C60),ISNUMBER(C61),ISNUMBER(C62),ISNUMBER(C63),ISNUMBER(C64)),SUM(C58:C64),"")</f>
        <v/>
      </c>
      <c r="D57" s="1444" t="str">
        <f t="shared" si="57"/>
        <v/>
      </c>
      <c r="E57" s="1444" t="str">
        <f t="shared" ref="E57:I57" si="58">IF(AND(ISNUMBER(E58),ISNUMBER(E59),ISNUMBER(E60),ISNUMBER(E61),ISNUMBER(E62),ISNUMBER(E63),ISNUMBER(E64)),SUM(E58:E64),"")</f>
        <v/>
      </c>
      <c r="F57" s="1444" t="str">
        <f t="shared" si="58"/>
        <v/>
      </c>
      <c r="G57" s="1444" t="str">
        <f t="shared" si="58"/>
        <v/>
      </c>
      <c r="H57" s="1444" t="str">
        <f t="shared" si="58"/>
        <v/>
      </c>
      <c r="I57" s="1444" t="str">
        <f t="shared" si="58"/>
        <v/>
      </c>
      <c r="J57" s="1444" t="str">
        <f t="shared" ref="J57:K57" si="59">IF(AND(ISNUMBER(J58),ISNUMBER(J59),ISNUMBER(J60),ISNUMBER(J61),ISNUMBER(J62),ISNUMBER(J63),ISNUMBER(J64)),SUM(J58:J64),"")</f>
        <v/>
      </c>
      <c r="K57" s="1444" t="str">
        <f t="shared" si="59"/>
        <v/>
      </c>
      <c r="L57" s="1444" t="str">
        <f t="shared" ref="L57" si="60">IF(AND(ISNUMBER(L58),ISNUMBER(L59),ISNUMBER(L60),ISNUMBER(L61),ISNUMBER(L62),ISNUMBER(L63),ISNUMBER(L64)),SUM(L58:L64),"")</f>
        <v/>
      </c>
      <c r="M57" s="1444" t="str">
        <f>IF(AND(ISNUMBER(M58),ISNUMBER(M59),ISNUMBER(M60),ISNUMBER(M61),ISNUMBER(M62),ISNUMBER(M63),ISNUMBER(M64)),SUM(M58:M64),"")</f>
        <v/>
      </c>
      <c r="N57" s="1444" t="str">
        <f>IF(AND(ISNUMBER(N58),ISNUMBER(N59),ISNUMBER(N60),ISNUMBER(N61),ISNUMBER(N62),ISNUMBER(N63),ISNUMBER(N64)),SUM(N58:N64),"")</f>
        <v/>
      </c>
      <c r="O57" s="734"/>
      <c r="P57" s="734"/>
      <c r="Q57" s="1444" t="str">
        <f t="shared" ref="Q57:W57" si="61">IF(AND(ISNUMBER(Q58),ISNUMBER(Q59),ISNUMBER(Q60),ISNUMBER(Q61),ISNUMBER(Q62),ISNUMBER(Q63),ISNUMBER(Q64)),SUM(Q58:Q64),"")</f>
        <v/>
      </c>
      <c r="R57" s="1444" t="str">
        <f t="shared" si="61"/>
        <v/>
      </c>
      <c r="S57" s="1444" t="str">
        <f t="shared" si="61"/>
        <v/>
      </c>
      <c r="T57" s="1444" t="str">
        <f t="shared" si="61"/>
        <v/>
      </c>
      <c r="U57" s="1444" t="str">
        <f t="shared" si="61"/>
        <v/>
      </c>
      <c r="V57" s="1444" t="str">
        <f t="shared" si="61"/>
        <v/>
      </c>
      <c r="W57" s="1444" t="str">
        <f t="shared" si="61"/>
        <v/>
      </c>
      <c r="X57" s="1444" t="str">
        <f>IF(AND(ISNUMBER(X58),ISNUMBER(X59),ISNUMBER(X60),ISNUMBER(X61),ISNUMBER(X62),ISNUMBER(X63),ISNUMBER(X64)),SUM(X58:X64),"")</f>
        <v/>
      </c>
      <c r="Y57" s="1444" t="str">
        <f>IF(AND(ISNUMBER(Y58),ISNUMBER(Y59),ISNUMBER(Y60),ISNUMBER(Y61),ISNUMBER(Y62),ISNUMBER(Y63),ISNUMBER(Y64)),SUM(Y58:Y64),"")</f>
        <v/>
      </c>
      <c r="Z57" s="1444" t="str">
        <f>IF(AND(ISNUMBER(Z58),ISNUMBER(Z59),ISNUMBER(Z60),ISNUMBER(Z61),ISNUMBER(Z62),ISNUMBER(Z63),ISNUMBER(Z64)),SUM(Z58:Z64),"")</f>
        <v/>
      </c>
      <c r="AA57" s="2862" t="str">
        <f>IF(AND(ISNUMBER(AA58),ISNUMBER(AA59),ISNUMBER(AA60),ISNUMBER(AA61),ISNUMBER(AA62),ISNUMBER(AA63),ISNUMBER(AA64)),SUM(AA58:AA64),"")</f>
        <v/>
      </c>
      <c r="AB57" s="2763" t="str">
        <f t="shared" si="8"/>
        <v/>
      </c>
      <c r="AC57" s="1473"/>
      <c r="AD57" s="1444" t="str">
        <f t="shared" ref="AD57" si="62">IF(AND(ISNUMBER(AD58),ISNUMBER(AD59),ISNUMBER(AD60),ISNUMBER(AD61),ISNUMBER(AD62),ISNUMBER(AD63),ISNUMBER(AD64)),SUM(AD58:AD64),"")</f>
        <v/>
      </c>
      <c r="AE57" s="1444" t="str">
        <f>IF(AND(ISNUMBER(AE58),ISNUMBER(AE59),ISNUMBER(AE60),ISNUMBER(AE61),ISNUMBER(AE62),ISNUMBER(AE63),ISNUMBER(AE64)),SUM(AE58:AE64),"")</f>
        <v/>
      </c>
      <c r="AF57" s="1444" t="str">
        <f t="shared" ref="AF57:AH57" si="63">IF(AND(ISNUMBER(AF58),ISNUMBER(AF59),ISNUMBER(AF60),ISNUMBER(AF61),ISNUMBER(AF62),ISNUMBER(AF63),ISNUMBER(AF64)),SUM(AF58:AF64),"")</f>
        <v/>
      </c>
      <c r="AG57" s="2862" t="str">
        <f t="shared" si="63"/>
        <v/>
      </c>
      <c r="AH57" s="2862" t="str">
        <f t="shared" si="63"/>
        <v/>
      </c>
      <c r="AM57" s="1540"/>
    </row>
    <row r="58" spans="1:39" s="1434" customFormat="1" ht="15" customHeight="1" x14ac:dyDescent="0.25">
      <c r="A58" s="1541"/>
      <c r="B58" s="1737" t="s">
        <v>1993</v>
      </c>
      <c r="C58" s="1447"/>
      <c r="D58" s="734"/>
      <c r="E58" s="734"/>
      <c r="F58" s="734"/>
      <c r="G58" s="734"/>
      <c r="H58" s="734"/>
      <c r="I58" s="1444" t="str">
        <f t="shared" ref="I58:I64" si="64">IF(AND(ISNUMBER(D58),ISNUMBER(E58),ISNUMBER(H58)),SUM(D58,E58,H58),"")</f>
        <v/>
      </c>
      <c r="J58" s="734"/>
      <c r="K58" s="734"/>
      <c r="L58" s="734"/>
      <c r="M58" s="1680" t="str">
        <f t="shared" ref="M58:M64" si="65">IF(AND(ISNUMBER(J58),ISNUMBER(K58),ISNUMBER(L58)),SUM(J58:L58), "")</f>
        <v/>
      </c>
      <c r="N58" s="2136"/>
      <c r="O58" s="734"/>
      <c r="P58" s="734"/>
      <c r="Q58" s="734"/>
      <c r="R58" s="734"/>
      <c r="S58" s="734"/>
      <c r="T58" s="734"/>
      <c r="U58" s="734"/>
      <c r="V58" s="734"/>
      <c r="W58" s="1444" t="str">
        <f t="shared" ref="W58:W64" si="66">IF(AND(ISNUMBER(R58),ISNUMBER(S58),ISNUMBER(V58)),SUM(R58,S58,V58),"")</f>
        <v/>
      </c>
      <c r="X58" s="734"/>
      <c r="Y58" s="734"/>
      <c r="Z58" s="734"/>
      <c r="AA58" s="427" t="str">
        <f t="shared" ref="AA58:AA64" si="67">IF(AND(ISNUMBER(X58),ISNUMBER(Y58),ISNUMBER(Z58)),SUM(X58:Z58), "")</f>
        <v/>
      </c>
      <c r="AB58" s="2763" t="str">
        <f t="shared" si="8"/>
        <v/>
      </c>
      <c r="AC58" s="1564" t="str">
        <f>IF(ISNUMBER(AB58),IF(AND(AB58&gt;=(Parameters!F153*0.95), AB58&lt;=(Parameters!F153*1.05)), "Pass", "Fail"),"")</f>
        <v/>
      </c>
      <c r="AD58" s="734"/>
      <c r="AE58" s="734"/>
      <c r="AF58" s="734"/>
      <c r="AG58" s="426"/>
      <c r="AH58" s="426"/>
      <c r="AM58" s="1540"/>
    </row>
    <row r="59" spans="1:39" s="1434" customFormat="1" ht="15" customHeight="1" x14ac:dyDescent="0.25">
      <c r="A59" s="1541"/>
      <c r="B59" s="1737" t="s">
        <v>1994</v>
      </c>
      <c r="C59" s="1447"/>
      <c r="D59" s="734"/>
      <c r="E59" s="734"/>
      <c r="F59" s="734"/>
      <c r="G59" s="734"/>
      <c r="H59" s="734"/>
      <c r="I59" s="1444" t="str">
        <f t="shared" si="64"/>
        <v/>
      </c>
      <c r="J59" s="734"/>
      <c r="K59" s="734"/>
      <c r="L59" s="734"/>
      <c r="M59" s="1680" t="str">
        <f t="shared" si="65"/>
        <v/>
      </c>
      <c r="N59" s="2136"/>
      <c r="O59" s="734"/>
      <c r="P59" s="734"/>
      <c r="Q59" s="734"/>
      <c r="R59" s="734"/>
      <c r="S59" s="734"/>
      <c r="T59" s="734"/>
      <c r="U59" s="734"/>
      <c r="V59" s="734"/>
      <c r="W59" s="1444" t="str">
        <f t="shared" si="66"/>
        <v/>
      </c>
      <c r="X59" s="734"/>
      <c r="Y59" s="734"/>
      <c r="Z59" s="734"/>
      <c r="AA59" s="427" t="str">
        <f t="shared" si="67"/>
        <v/>
      </c>
      <c r="AB59" s="2763" t="str">
        <f t="shared" si="8"/>
        <v/>
      </c>
      <c r="AC59" s="1564" t="str">
        <f>IF(ISNUMBER(AB59),IF(AND(AB59&gt;=(Parameters!F154*0.95), AB59&lt;=(Parameters!F154*1.05)), "Pass", "Fail"),"")</f>
        <v/>
      </c>
      <c r="AD59" s="734"/>
      <c r="AE59" s="734"/>
      <c r="AF59" s="734"/>
      <c r="AG59" s="426"/>
      <c r="AH59" s="426"/>
      <c r="AM59" s="1540"/>
    </row>
    <row r="60" spans="1:39" s="1434" customFormat="1" ht="15" customHeight="1" x14ac:dyDescent="0.25">
      <c r="A60" s="1541"/>
      <c r="B60" s="1737" t="s">
        <v>1995</v>
      </c>
      <c r="C60" s="1447"/>
      <c r="D60" s="734"/>
      <c r="E60" s="734"/>
      <c r="F60" s="734"/>
      <c r="G60" s="734"/>
      <c r="H60" s="734"/>
      <c r="I60" s="1444" t="str">
        <f t="shared" si="64"/>
        <v/>
      </c>
      <c r="J60" s="734"/>
      <c r="K60" s="734"/>
      <c r="L60" s="734"/>
      <c r="M60" s="1680" t="str">
        <f t="shared" si="65"/>
        <v/>
      </c>
      <c r="N60" s="2136"/>
      <c r="O60" s="734"/>
      <c r="P60" s="734"/>
      <c r="Q60" s="734"/>
      <c r="R60" s="734"/>
      <c r="S60" s="734"/>
      <c r="T60" s="734"/>
      <c r="U60" s="734"/>
      <c r="V60" s="734"/>
      <c r="W60" s="1444" t="str">
        <f t="shared" si="66"/>
        <v/>
      </c>
      <c r="X60" s="734"/>
      <c r="Y60" s="734"/>
      <c r="Z60" s="734"/>
      <c r="AA60" s="427" t="str">
        <f t="shared" si="67"/>
        <v/>
      </c>
      <c r="AB60" s="2763" t="str">
        <f t="shared" si="8"/>
        <v/>
      </c>
      <c r="AC60" s="1564" t="str">
        <f>IF(ISNUMBER(AB60),IF(AND(AB60&gt;=(Parameters!F155*0.95), AB60&lt;=(Parameters!F155*1.05)), "Pass", "Fail"),"")</f>
        <v/>
      </c>
      <c r="AD60" s="734"/>
      <c r="AE60" s="734"/>
      <c r="AF60" s="734"/>
      <c r="AG60" s="426"/>
      <c r="AH60" s="426"/>
      <c r="AM60" s="1540"/>
    </row>
    <row r="61" spans="1:39" s="1434" customFormat="1" ht="15" customHeight="1" x14ac:dyDescent="0.25">
      <c r="A61" s="1541"/>
      <c r="B61" s="1737" t="s">
        <v>1996</v>
      </c>
      <c r="C61" s="1447"/>
      <c r="D61" s="734"/>
      <c r="E61" s="734"/>
      <c r="F61" s="734"/>
      <c r="G61" s="734"/>
      <c r="H61" s="734"/>
      <c r="I61" s="1444" t="str">
        <f t="shared" si="64"/>
        <v/>
      </c>
      <c r="J61" s="734"/>
      <c r="K61" s="734"/>
      <c r="L61" s="734"/>
      <c r="M61" s="1680" t="str">
        <f t="shared" si="65"/>
        <v/>
      </c>
      <c r="N61" s="2136"/>
      <c r="O61" s="734"/>
      <c r="P61" s="734"/>
      <c r="Q61" s="734"/>
      <c r="R61" s="734"/>
      <c r="S61" s="734"/>
      <c r="T61" s="734"/>
      <c r="U61" s="734"/>
      <c r="V61" s="734"/>
      <c r="W61" s="1444" t="str">
        <f t="shared" si="66"/>
        <v/>
      </c>
      <c r="X61" s="734"/>
      <c r="Y61" s="734"/>
      <c r="Z61" s="734"/>
      <c r="AA61" s="427" t="str">
        <f t="shared" si="67"/>
        <v/>
      </c>
      <c r="AB61" s="2763" t="str">
        <f t="shared" si="8"/>
        <v/>
      </c>
      <c r="AC61" s="1564" t="str">
        <f>IF(ISNUMBER(AB61),IF(AND(AB61&gt;=(Parameters!F156*0.95), AB61&lt;=(Parameters!F156*1.05)), "Pass", "Fail"),"")</f>
        <v/>
      </c>
      <c r="AD61" s="734"/>
      <c r="AE61" s="734"/>
      <c r="AF61" s="734"/>
      <c r="AG61" s="426"/>
      <c r="AH61" s="426"/>
      <c r="AM61" s="1540"/>
    </row>
    <row r="62" spans="1:39" s="1434" customFormat="1" ht="15" customHeight="1" x14ac:dyDescent="0.25">
      <c r="A62" s="1541"/>
      <c r="B62" s="1737" t="s">
        <v>1997</v>
      </c>
      <c r="C62" s="1447"/>
      <c r="D62" s="734"/>
      <c r="E62" s="734"/>
      <c r="F62" s="734"/>
      <c r="G62" s="734"/>
      <c r="H62" s="734"/>
      <c r="I62" s="1444" t="str">
        <f t="shared" si="64"/>
        <v/>
      </c>
      <c r="J62" s="734"/>
      <c r="K62" s="734"/>
      <c r="L62" s="734"/>
      <c r="M62" s="1680" t="str">
        <f t="shared" si="65"/>
        <v/>
      </c>
      <c r="N62" s="2136"/>
      <c r="O62" s="734"/>
      <c r="P62" s="734"/>
      <c r="Q62" s="734"/>
      <c r="R62" s="734"/>
      <c r="S62" s="734"/>
      <c r="T62" s="734"/>
      <c r="U62" s="734"/>
      <c r="V62" s="734"/>
      <c r="W62" s="1444" t="str">
        <f t="shared" si="66"/>
        <v/>
      </c>
      <c r="X62" s="734"/>
      <c r="Y62" s="734"/>
      <c r="Z62" s="734"/>
      <c r="AA62" s="427" t="str">
        <f t="shared" si="67"/>
        <v/>
      </c>
      <c r="AB62" s="2763" t="str">
        <f t="shared" si="8"/>
        <v/>
      </c>
      <c r="AC62" s="1564" t="str">
        <f>IF(ISNUMBER(AB62),IF(AND(AB62&gt;=(Parameters!F157*0.95), AB62&lt;=(Parameters!F157*1.05)), "Pass", "Fail"),"")</f>
        <v/>
      </c>
      <c r="AD62" s="734"/>
      <c r="AE62" s="734"/>
      <c r="AF62" s="734"/>
      <c r="AG62" s="426"/>
      <c r="AH62" s="426"/>
      <c r="AM62" s="1540"/>
    </row>
    <row r="63" spans="1:39" s="1434" customFormat="1" ht="15" customHeight="1" x14ac:dyDescent="0.25">
      <c r="A63" s="1541"/>
      <c r="B63" s="1737" t="s">
        <v>1998</v>
      </c>
      <c r="C63" s="1447"/>
      <c r="D63" s="734"/>
      <c r="E63" s="734"/>
      <c r="F63" s="734"/>
      <c r="G63" s="734"/>
      <c r="H63" s="734"/>
      <c r="I63" s="1444" t="str">
        <f t="shared" si="64"/>
        <v/>
      </c>
      <c r="J63" s="734"/>
      <c r="K63" s="734"/>
      <c r="L63" s="734"/>
      <c r="M63" s="1680" t="str">
        <f t="shared" si="65"/>
        <v/>
      </c>
      <c r="N63" s="2136"/>
      <c r="O63" s="734"/>
      <c r="P63" s="734"/>
      <c r="Q63" s="734"/>
      <c r="R63" s="734"/>
      <c r="S63" s="734"/>
      <c r="T63" s="734"/>
      <c r="U63" s="734"/>
      <c r="V63" s="734"/>
      <c r="W63" s="1444" t="str">
        <f t="shared" si="66"/>
        <v/>
      </c>
      <c r="X63" s="734"/>
      <c r="Y63" s="734"/>
      <c r="Z63" s="734"/>
      <c r="AA63" s="427" t="str">
        <f t="shared" si="67"/>
        <v/>
      </c>
      <c r="AB63" s="2763" t="str">
        <f t="shared" si="8"/>
        <v/>
      </c>
      <c r="AC63" s="1564" t="str">
        <f>IF(ISNUMBER(AB63),IF(AND(AB63&gt;=(Parameters!F158*0.95), AB63&lt;=(Parameters!F158*1.05)), "Pass", "Fail"),"")</f>
        <v/>
      </c>
      <c r="AD63" s="734"/>
      <c r="AE63" s="734"/>
      <c r="AF63" s="734"/>
      <c r="AG63" s="426"/>
      <c r="AH63" s="426"/>
      <c r="AM63" s="1540"/>
    </row>
    <row r="64" spans="1:39" s="1434" customFormat="1" ht="15" customHeight="1" x14ac:dyDescent="0.25">
      <c r="A64" s="1541"/>
      <c r="B64" s="1737" t="s">
        <v>1999</v>
      </c>
      <c r="C64" s="1447"/>
      <c r="D64" s="734"/>
      <c r="E64" s="734"/>
      <c r="F64" s="734"/>
      <c r="G64" s="734"/>
      <c r="H64" s="734"/>
      <c r="I64" s="1444" t="str">
        <f t="shared" si="64"/>
        <v/>
      </c>
      <c r="J64" s="734"/>
      <c r="K64" s="734"/>
      <c r="L64" s="734"/>
      <c r="M64" s="1680" t="str">
        <f t="shared" si="65"/>
        <v/>
      </c>
      <c r="N64" s="2136"/>
      <c r="O64" s="734"/>
      <c r="P64" s="734"/>
      <c r="Q64" s="734"/>
      <c r="R64" s="734"/>
      <c r="S64" s="734"/>
      <c r="T64" s="734"/>
      <c r="U64" s="734"/>
      <c r="V64" s="734"/>
      <c r="W64" s="1444" t="str">
        <f t="shared" si="66"/>
        <v/>
      </c>
      <c r="X64" s="734"/>
      <c r="Y64" s="734"/>
      <c r="Z64" s="734"/>
      <c r="AA64" s="427" t="str">
        <f t="shared" si="67"/>
        <v/>
      </c>
      <c r="AB64" s="2763" t="str">
        <f t="shared" si="8"/>
        <v/>
      </c>
      <c r="AC64" s="1564" t="str">
        <f>IF(ISNUMBER(AB64),IF(AND(AB64&gt;=(Parameters!F159*0.95), AB64&lt;=(Parameters!F159*1.05)), "Pass", "Fail"),"")</f>
        <v/>
      </c>
      <c r="AD64" s="734"/>
      <c r="AE64" s="734"/>
      <c r="AF64" s="734"/>
      <c r="AG64" s="426"/>
      <c r="AH64" s="426"/>
      <c r="AM64" s="1540"/>
    </row>
    <row r="65" spans="1:39" s="1434" customFormat="1" ht="15" customHeight="1" x14ac:dyDescent="0.25">
      <c r="A65" s="1541"/>
      <c r="B65" s="561" t="s">
        <v>2000</v>
      </c>
      <c r="C65" s="1443" t="str">
        <f t="shared" ref="C65:I65" si="68">IF($C$6="No", C74, C66)</f>
        <v/>
      </c>
      <c r="D65" s="1443" t="str">
        <f t="shared" si="68"/>
        <v/>
      </c>
      <c r="E65" s="1443" t="str">
        <f t="shared" si="68"/>
        <v/>
      </c>
      <c r="F65" s="1443" t="str">
        <f t="shared" si="68"/>
        <v/>
      </c>
      <c r="G65" s="1443" t="str">
        <f t="shared" si="68"/>
        <v/>
      </c>
      <c r="H65" s="1443" t="str">
        <f t="shared" si="68"/>
        <v/>
      </c>
      <c r="I65" s="1443" t="str">
        <f t="shared" si="68"/>
        <v/>
      </c>
      <c r="J65" s="1443" t="str">
        <f t="shared" ref="J65:K65" si="69">IF($C$6="No", J74, J66)</f>
        <v/>
      </c>
      <c r="K65" s="1443" t="str">
        <f t="shared" si="69"/>
        <v/>
      </c>
      <c r="L65" s="1443" t="str">
        <f t="shared" ref="L65" si="70">IF($C$6="No", L74, L66)</f>
        <v/>
      </c>
      <c r="M65" s="1443" t="str">
        <f t="shared" ref="M65:AA65" si="71">IF($C$6="No", M74, M66)</f>
        <v/>
      </c>
      <c r="N65" s="1443" t="str">
        <f t="shared" si="71"/>
        <v/>
      </c>
      <c r="O65" s="734"/>
      <c r="P65" s="734"/>
      <c r="Q65" s="1443" t="str">
        <f t="shared" si="71"/>
        <v/>
      </c>
      <c r="R65" s="1443" t="str">
        <f t="shared" si="71"/>
        <v/>
      </c>
      <c r="S65" s="1443" t="str">
        <f t="shared" si="71"/>
        <v/>
      </c>
      <c r="T65" s="1443" t="str">
        <f t="shared" si="71"/>
        <v/>
      </c>
      <c r="U65" s="1443" t="str">
        <f t="shared" si="71"/>
        <v/>
      </c>
      <c r="V65" s="1443" t="str">
        <f t="shared" si="71"/>
        <v/>
      </c>
      <c r="W65" s="1443" t="str">
        <f t="shared" si="71"/>
        <v/>
      </c>
      <c r="X65" s="1443" t="str">
        <f t="shared" si="71"/>
        <v/>
      </c>
      <c r="Y65" s="1443" t="str">
        <f t="shared" si="71"/>
        <v/>
      </c>
      <c r="Z65" s="1443" t="str">
        <f t="shared" si="71"/>
        <v/>
      </c>
      <c r="AA65" s="750" t="str">
        <f t="shared" si="71"/>
        <v/>
      </c>
      <c r="AB65" s="2763" t="str">
        <f t="shared" si="8"/>
        <v/>
      </c>
      <c r="AC65" s="1473"/>
      <c r="AD65" s="1443" t="str">
        <f>IF($C$6="No", AD74, AD66)</f>
        <v/>
      </c>
      <c r="AE65" s="1443" t="str">
        <f>IF($C$6="No", AE74, AE66)</f>
        <v/>
      </c>
      <c r="AF65" s="1443" t="str">
        <f>IF($C$6="No", AF74, AF66)</f>
        <v/>
      </c>
      <c r="AG65" s="1443" t="str">
        <f>IF($C$6="No", AG74, AG66)</f>
        <v/>
      </c>
      <c r="AH65" s="2862" t="str">
        <f>IF($C$6="No", AH74, AH66)</f>
        <v/>
      </c>
      <c r="AM65" s="1540"/>
    </row>
    <row r="66" spans="1:39" s="1434" customFormat="1" ht="15" customHeight="1" x14ac:dyDescent="0.25">
      <c r="A66" s="1541"/>
      <c r="B66" s="1523" t="s">
        <v>2001</v>
      </c>
      <c r="C66" s="1443">
        <f>IF($C$6="No", 0, IF(AND(ISNUMBER(C67),ISNUMBER(C73)), SUM(C67,C73),""))</f>
        <v>0</v>
      </c>
      <c r="D66" s="1443">
        <f t="shared" ref="D66:AA66" si="72">IF($C$6="No", 0, IF(AND(ISNUMBER(D67),ISNUMBER(D73)), SUM(D67,D73),""))</f>
        <v>0</v>
      </c>
      <c r="E66" s="1443">
        <f t="shared" si="72"/>
        <v>0</v>
      </c>
      <c r="F66" s="1443">
        <f t="shared" si="72"/>
        <v>0</v>
      </c>
      <c r="G66" s="1443">
        <f t="shared" si="72"/>
        <v>0</v>
      </c>
      <c r="H66" s="1443">
        <f t="shared" si="72"/>
        <v>0</v>
      </c>
      <c r="I66" s="1443">
        <f t="shared" si="72"/>
        <v>0</v>
      </c>
      <c r="J66" s="1443">
        <f t="shared" si="72"/>
        <v>0</v>
      </c>
      <c r="K66" s="1443">
        <f t="shared" si="72"/>
        <v>0</v>
      </c>
      <c r="L66" s="1443">
        <f t="shared" si="72"/>
        <v>0</v>
      </c>
      <c r="M66" s="1443">
        <f t="shared" si="72"/>
        <v>0</v>
      </c>
      <c r="N66" s="1443">
        <f t="shared" si="72"/>
        <v>0</v>
      </c>
      <c r="O66" s="734"/>
      <c r="P66" s="734"/>
      <c r="Q66" s="1443">
        <f t="shared" si="72"/>
        <v>0</v>
      </c>
      <c r="R66" s="1443">
        <f t="shared" si="72"/>
        <v>0</v>
      </c>
      <c r="S66" s="1443">
        <f t="shared" si="72"/>
        <v>0</v>
      </c>
      <c r="T66" s="1443">
        <f t="shared" si="72"/>
        <v>0</v>
      </c>
      <c r="U66" s="1443">
        <f t="shared" si="72"/>
        <v>0</v>
      </c>
      <c r="V66" s="1443">
        <f t="shared" si="72"/>
        <v>0</v>
      </c>
      <c r="W66" s="1443">
        <f t="shared" si="72"/>
        <v>0</v>
      </c>
      <c r="X66" s="1443">
        <f t="shared" si="72"/>
        <v>0</v>
      </c>
      <c r="Y66" s="1443">
        <f t="shared" si="72"/>
        <v>0</v>
      </c>
      <c r="Z66" s="1443">
        <f t="shared" si="72"/>
        <v>0</v>
      </c>
      <c r="AA66" s="750">
        <f t="shared" si="72"/>
        <v>0</v>
      </c>
      <c r="AB66" s="2763" t="str">
        <f t="shared" si="8"/>
        <v/>
      </c>
      <c r="AC66" s="1473"/>
      <c r="AD66" s="1444">
        <f t="shared" ref="AD66" si="73">IF($C$6="No", 0, IF(AND(ISNUMBER(AD67),ISNUMBER(AD73)), SUM(AD67,AD73),""))</f>
        <v>0</v>
      </c>
      <c r="AE66" s="1443">
        <f t="shared" ref="AE66" si="74">IF($C$6="No", 0, IF(AND(ISNUMBER(AE67),ISNUMBER(AE73)), SUM(AE67,AE73),""))</f>
        <v>0</v>
      </c>
      <c r="AF66" s="1443">
        <f t="shared" ref="AF66" si="75">IF($C$6="No", 0, IF(AND(ISNUMBER(AF67),ISNUMBER(AF73)), SUM(AF67,AF73),""))</f>
        <v>0</v>
      </c>
      <c r="AG66" s="1443">
        <f t="shared" ref="AG66" si="76">IF($C$6="No", 0, IF(AND(ISNUMBER(AG67),ISNUMBER(AG73)), SUM(AG67,AG73),""))</f>
        <v>0</v>
      </c>
      <c r="AH66" s="750">
        <f t="shared" ref="AH66" si="77">IF($C$6="No", 0, IF(AND(ISNUMBER(AH67),ISNUMBER(AH73)), SUM(AH67,AH73),""))</f>
        <v>0</v>
      </c>
      <c r="AM66" s="1540"/>
    </row>
    <row r="67" spans="1:39" s="1434" customFormat="1" ht="15" customHeight="1" x14ac:dyDescent="0.25">
      <c r="A67" s="1541"/>
      <c r="B67" s="530" t="s">
        <v>2002</v>
      </c>
      <c r="C67" s="1443">
        <f>IF($C$6="No", 0, IF(AND(ISNUMBER(C68),ISNUMBER(C69),ISNUMBER(C70),ISNUMBER(C71),ISNUMBER(C72)),SUM(C68:C72),""))</f>
        <v>0</v>
      </c>
      <c r="D67" s="1443">
        <f t="shared" ref="D67:AA67" si="78">IF($C$6="No", 0, IF(AND(ISNUMBER(D68),ISNUMBER(D69),ISNUMBER(D70),ISNUMBER(D71),ISNUMBER(D72)),SUM(D68:D72),""))</f>
        <v>0</v>
      </c>
      <c r="E67" s="1443">
        <f t="shared" si="78"/>
        <v>0</v>
      </c>
      <c r="F67" s="1443">
        <f t="shared" si="78"/>
        <v>0</v>
      </c>
      <c r="G67" s="1443">
        <f t="shared" si="78"/>
        <v>0</v>
      </c>
      <c r="H67" s="1443">
        <f t="shared" si="78"/>
        <v>0</v>
      </c>
      <c r="I67" s="1443">
        <f t="shared" si="78"/>
        <v>0</v>
      </c>
      <c r="J67" s="1443">
        <f t="shared" si="78"/>
        <v>0</v>
      </c>
      <c r="K67" s="1443">
        <f t="shared" si="78"/>
        <v>0</v>
      </c>
      <c r="L67" s="1443">
        <f t="shared" si="78"/>
        <v>0</v>
      </c>
      <c r="M67" s="1443">
        <f t="shared" si="78"/>
        <v>0</v>
      </c>
      <c r="N67" s="1443">
        <f t="shared" si="78"/>
        <v>0</v>
      </c>
      <c r="O67" s="734"/>
      <c r="P67" s="734"/>
      <c r="Q67" s="1443">
        <f t="shared" si="78"/>
        <v>0</v>
      </c>
      <c r="R67" s="1443">
        <f t="shared" si="78"/>
        <v>0</v>
      </c>
      <c r="S67" s="1443">
        <f t="shared" si="78"/>
        <v>0</v>
      </c>
      <c r="T67" s="1443">
        <f t="shared" si="78"/>
        <v>0</v>
      </c>
      <c r="U67" s="1443">
        <f t="shared" si="78"/>
        <v>0</v>
      </c>
      <c r="V67" s="1443">
        <f t="shared" si="78"/>
        <v>0</v>
      </c>
      <c r="W67" s="1443">
        <f t="shared" si="78"/>
        <v>0</v>
      </c>
      <c r="X67" s="1443">
        <f t="shared" si="78"/>
        <v>0</v>
      </c>
      <c r="Y67" s="1443">
        <f t="shared" si="78"/>
        <v>0</v>
      </c>
      <c r="Z67" s="1443">
        <f t="shared" si="78"/>
        <v>0</v>
      </c>
      <c r="AA67" s="750">
        <f t="shared" si="78"/>
        <v>0</v>
      </c>
      <c r="AB67" s="2763" t="str">
        <f t="shared" si="8"/>
        <v/>
      </c>
      <c r="AC67" s="1473"/>
      <c r="AD67" s="1444">
        <f t="shared" ref="AD67" si="79">IF($C$6="No", 0, IF(AND(ISNUMBER(AD68),ISNUMBER(AD69),ISNUMBER(AD70),ISNUMBER(AD71),ISNUMBER(AD72)),SUM(AD68:AD72),""))</f>
        <v>0</v>
      </c>
      <c r="AE67" s="1443">
        <f t="shared" ref="AE67" si="80">IF($C$6="No", 0, IF(AND(ISNUMBER(AE68),ISNUMBER(AE69),ISNUMBER(AE70),ISNUMBER(AE71),ISNUMBER(AE72)),SUM(AE68:AE72),""))</f>
        <v>0</v>
      </c>
      <c r="AF67" s="1443">
        <f t="shared" ref="AF67" si="81">IF($C$6="No", 0, IF(AND(ISNUMBER(AF68),ISNUMBER(AF69),ISNUMBER(AF70),ISNUMBER(AF71),ISNUMBER(AF72)),SUM(AF68:AF72),""))</f>
        <v>0</v>
      </c>
      <c r="AG67" s="1443">
        <f t="shared" ref="AG67" si="82">IF($C$6="No", 0, IF(AND(ISNUMBER(AG68),ISNUMBER(AG69),ISNUMBER(AG70),ISNUMBER(AG71),ISNUMBER(AG72)),SUM(AG68:AG72),""))</f>
        <v>0</v>
      </c>
      <c r="AH67" s="750">
        <f t="shared" ref="AH67" si="83">IF($C$6="No", 0, IF(AND(ISNUMBER(AH68),ISNUMBER(AH69),ISNUMBER(AH70),ISNUMBER(AH71),ISNUMBER(AH72)),SUM(AH68:AH72),""))</f>
        <v>0</v>
      </c>
      <c r="AM67" s="1540"/>
    </row>
    <row r="68" spans="1:39" s="1434" customFormat="1" ht="15" customHeight="1" x14ac:dyDescent="0.25">
      <c r="A68" s="1541"/>
      <c r="B68" s="1738" t="s">
        <v>1979</v>
      </c>
      <c r="C68" s="1447"/>
      <c r="D68" s="734"/>
      <c r="E68" s="734"/>
      <c r="F68" s="734"/>
      <c r="G68" s="734"/>
      <c r="H68" s="734"/>
      <c r="I68" s="1444" t="str">
        <f t="shared" ref="I68:I73" si="84">IF(AND(ISNUMBER(D68),ISNUMBER(E68),ISNUMBER(H68)),SUM(D68,E68,H68),"")</f>
        <v/>
      </c>
      <c r="J68" s="734"/>
      <c r="K68" s="734"/>
      <c r="L68" s="734"/>
      <c r="M68" s="1680" t="str">
        <f t="shared" ref="M68:M73" si="85">IF(AND(ISNUMBER(J68),ISNUMBER(K68),ISNUMBER(L68)),SUM(J68:L68), "")</f>
        <v/>
      </c>
      <c r="N68" s="2136"/>
      <c r="O68" s="734"/>
      <c r="P68" s="734"/>
      <c r="Q68" s="734"/>
      <c r="R68" s="734"/>
      <c r="S68" s="734"/>
      <c r="T68" s="734"/>
      <c r="U68" s="734"/>
      <c r="V68" s="734"/>
      <c r="W68" s="1444" t="str">
        <f t="shared" ref="W68:W73" si="86">IF(AND(ISNUMBER(R68),ISNUMBER(S68),ISNUMBER(V68)),SUM(R68,S68,V68),"")</f>
        <v/>
      </c>
      <c r="X68" s="734"/>
      <c r="Y68" s="734"/>
      <c r="Z68" s="734"/>
      <c r="AA68" s="427" t="str">
        <f t="shared" ref="AA68:AA73" si="87">IF(AND(ISNUMBER(X68),ISNUMBER(Y68),ISNUMBER(Z68)),SUM(X68:Z68), "")</f>
        <v/>
      </c>
      <c r="AB68" s="2763" t="str">
        <f t="shared" si="8"/>
        <v/>
      </c>
      <c r="AC68" s="1564" t="str">
        <f>IF(ISNUMBER(AB68),IF(AND(AB68&gt;=(Parameters!F163*0.95), AB68&lt;=(Parameters!F163*1.05)), "Pass", "Fail"),"")</f>
        <v/>
      </c>
      <c r="AD68" s="734"/>
      <c r="AE68" s="734"/>
      <c r="AF68" s="734"/>
      <c r="AG68" s="426"/>
      <c r="AH68" s="426"/>
      <c r="AM68" s="1540"/>
    </row>
    <row r="69" spans="1:39" s="1434" customFormat="1" ht="15" customHeight="1" x14ac:dyDescent="0.25">
      <c r="A69" s="1541"/>
      <c r="B69" s="1738" t="s">
        <v>1042</v>
      </c>
      <c r="C69" s="1447"/>
      <c r="D69" s="734"/>
      <c r="E69" s="734"/>
      <c r="F69" s="734"/>
      <c r="G69" s="734"/>
      <c r="H69" s="734"/>
      <c r="I69" s="1444" t="str">
        <f t="shared" si="84"/>
        <v/>
      </c>
      <c r="J69" s="734"/>
      <c r="K69" s="734"/>
      <c r="L69" s="734"/>
      <c r="M69" s="1680" t="str">
        <f t="shared" si="85"/>
        <v/>
      </c>
      <c r="N69" s="2136"/>
      <c r="O69" s="734"/>
      <c r="P69" s="734"/>
      <c r="Q69" s="734"/>
      <c r="R69" s="734"/>
      <c r="S69" s="734"/>
      <c r="T69" s="734"/>
      <c r="U69" s="734"/>
      <c r="V69" s="734"/>
      <c r="W69" s="1444" t="str">
        <f t="shared" si="86"/>
        <v/>
      </c>
      <c r="X69" s="734"/>
      <c r="Y69" s="734"/>
      <c r="Z69" s="734"/>
      <c r="AA69" s="427" t="str">
        <f t="shared" si="87"/>
        <v/>
      </c>
      <c r="AB69" s="2763" t="str">
        <f t="shared" si="8"/>
        <v/>
      </c>
      <c r="AC69" s="1564" t="str">
        <f>IF(ISNUMBER(AB69),IF(AND(AB69&gt;=(Parameters!F164*0.95), AB69&lt;=(Parameters!F164*1.05)), "Pass", "Fail"),"")</f>
        <v/>
      </c>
      <c r="AD69" s="734"/>
      <c r="AE69" s="734"/>
      <c r="AF69" s="734"/>
      <c r="AG69" s="426"/>
      <c r="AH69" s="426"/>
      <c r="AM69" s="1540"/>
    </row>
    <row r="70" spans="1:39" s="1434" customFormat="1" ht="15" customHeight="1" x14ac:dyDescent="0.25">
      <c r="A70" s="1541"/>
      <c r="B70" s="1738" t="s">
        <v>1043</v>
      </c>
      <c r="C70" s="1447"/>
      <c r="D70" s="734"/>
      <c r="E70" s="734"/>
      <c r="F70" s="734"/>
      <c r="G70" s="734"/>
      <c r="H70" s="734"/>
      <c r="I70" s="1444" t="str">
        <f t="shared" si="84"/>
        <v/>
      </c>
      <c r="J70" s="734"/>
      <c r="K70" s="734"/>
      <c r="L70" s="734"/>
      <c r="M70" s="1680" t="str">
        <f t="shared" si="85"/>
        <v/>
      </c>
      <c r="N70" s="2136"/>
      <c r="O70" s="734"/>
      <c r="P70" s="734"/>
      <c r="Q70" s="734"/>
      <c r="R70" s="734"/>
      <c r="S70" s="734"/>
      <c r="T70" s="734"/>
      <c r="U70" s="734"/>
      <c r="V70" s="734"/>
      <c r="W70" s="1444" t="str">
        <f t="shared" si="86"/>
        <v/>
      </c>
      <c r="X70" s="734"/>
      <c r="Y70" s="734"/>
      <c r="Z70" s="734"/>
      <c r="AA70" s="427" t="str">
        <f t="shared" si="87"/>
        <v/>
      </c>
      <c r="AB70" s="2763" t="str">
        <f t="shared" si="8"/>
        <v/>
      </c>
      <c r="AC70" s="1564" t="str">
        <f>IF(ISNUMBER(AB70),IF(AND(AB70&gt;=(Parameters!F165*0.95), AB70&lt;=(Parameters!F165*1.05)), "Pass", "Fail"),"")</f>
        <v/>
      </c>
      <c r="AD70" s="734"/>
      <c r="AE70" s="734"/>
      <c r="AF70" s="734"/>
      <c r="AG70" s="426"/>
      <c r="AH70" s="426"/>
      <c r="AM70" s="1540"/>
    </row>
    <row r="71" spans="1:39" s="1434" customFormat="1" ht="15" customHeight="1" x14ac:dyDescent="0.25">
      <c r="A71" s="1541"/>
      <c r="B71" s="1738" t="s">
        <v>1056</v>
      </c>
      <c r="C71" s="1447"/>
      <c r="D71" s="734"/>
      <c r="E71" s="734"/>
      <c r="F71" s="734"/>
      <c r="G71" s="734"/>
      <c r="H71" s="734"/>
      <c r="I71" s="1444" t="str">
        <f t="shared" si="84"/>
        <v/>
      </c>
      <c r="J71" s="734"/>
      <c r="K71" s="734"/>
      <c r="L71" s="734"/>
      <c r="M71" s="1680" t="str">
        <f t="shared" si="85"/>
        <v/>
      </c>
      <c r="N71" s="2136"/>
      <c r="O71" s="734"/>
      <c r="P71" s="734"/>
      <c r="Q71" s="734"/>
      <c r="R71" s="734"/>
      <c r="S71" s="734"/>
      <c r="T71" s="734"/>
      <c r="U71" s="734"/>
      <c r="V71" s="734"/>
      <c r="W71" s="1444" t="str">
        <f t="shared" si="86"/>
        <v/>
      </c>
      <c r="X71" s="734"/>
      <c r="Y71" s="734"/>
      <c r="Z71" s="734"/>
      <c r="AA71" s="427" t="str">
        <f t="shared" si="87"/>
        <v/>
      </c>
      <c r="AB71" s="2763" t="str">
        <f t="shared" si="8"/>
        <v/>
      </c>
      <c r="AC71" s="1564" t="str">
        <f>IF(ISNUMBER(AB71),IF(AND(AB71&gt;=(Parameters!F166*0.95), AB71&lt;=(Parameters!F166*1.05)), "Pass", "Fail"),"")</f>
        <v/>
      </c>
      <c r="AD71" s="734"/>
      <c r="AE71" s="734"/>
      <c r="AF71" s="734"/>
      <c r="AG71" s="426"/>
      <c r="AH71" s="426"/>
      <c r="AM71" s="1540"/>
    </row>
    <row r="72" spans="1:39" s="1434" customFormat="1" ht="15" customHeight="1" x14ac:dyDescent="0.25">
      <c r="A72" s="1541"/>
      <c r="B72" s="1738" t="s">
        <v>2003</v>
      </c>
      <c r="C72" s="1447"/>
      <c r="D72" s="734"/>
      <c r="E72" s="734"/>
      <c r="F72" s="734"/>
      <c r="G72" s="734"/>
      <c r="H72" s="734"/>
      <c r="I72" s="1444" t="str">
        <f t="shared" si="84"/>
        <v/>
      </c>
      <c r="J72" s="734"/>
      <c r="K72" s="734"/>
      <c r="L72" s="734"/>
      <c r="M72" s="1680" t="str">
        <f t="shared" si="85"/>
        <v/>
      </c>
      <c r="N72" s="2136"/>
      <c r="O72" s="734"/>
      <c r="P72" s="734"/>
      <c r="Q72" s="734"/>
      <c r="R72" s="734"/>
      <c r="S72" s="734"/>
      <c r="T72" s="734"/>
      <c r="U72" s="734"/>
      <c r="V72" s="734"/>
      <c r="W72" s="1444" t="str">
        <f t="shared" si="86"/>
        <v/>
      </c>
      <c r="X72" s="734"/>
      <c r="Y72" s="734"/>
      <c r="Z72" s="734"/>
      <c r="AA72" s="427" t="str">
        <f t="shared" si="87"/>
        <v/>
      </c>
      <c r="AB72" s="2763" t="str">
        <f t="shared" si="8"/>
        <v/>
      </c>
      <c r="AC72" s="1564" t="str">
        <f>IF(ISNUMBER(AB72),IF(AND(AB72&gt;=(Parameters!F167*0.95), AB72&lt;=(Parameters!F167*1.05)), "Pass", "Fail"),"")</f>
        <v/>
      </c>
      <c r="AD72" s="734"/>
      <c r="AE72" s="734"/>
      <c r="AF72" s="734"/>
      <c r="AG72" s="426"/>
      <c r="AH72" s="426"/>
      <c r="AM72" s="1540"/>
    </row>
    <row r="73" spans="1:39" s="1434" customFormat="1" ht="15" customHeight="1" x14ac:dyDescent="0.25">
      <c r="A73" s="1541"/>
      <c r="B73" s="530" t="s">
        <v>2004</v>
      </c>
      <c r="C73" s="1447"/>
      <c r="D73" s="734"/>
      <c r="E73" s="734"/>
      <c r="F73" s="734"/>
      <c r="G73" s="734"/>
      <c r="H73" s="734"/>
      <c r="I73" s="1444" t="str">
        <f t="shared" si="84"/>
        <v/>
      </c>
      <c r="J73" s="734"/>
      <c r="K73" s="734"/>
      <c r="L73" s="734"/>
      <c r="M73" s="1680" t="str">
        <f t="shared" si="85"/>
        <v/>
      </c>
      <c r="N73" s="2136"/>
      <c r="O73" s="734"/>
      <c r="P73" s="734"/>
      <c r="Q73" s="734"/>
      <c r="R73" s="734"/>
      <c r="S73" s="734"/>
      <c r="T73" s="734"/>
      <c r="U73" s="734"/>
      <c r="V73" s="734"/>
      <c r="W73" s="1444" t="str">
        <f t="shared" si="86"/>
        <v/>
      </c>
      <c r="X73" s="734"/>
      <c r="Y73" s="734"/>
      <c r="Z73" s="734"/>
      <c r="AA73" s="427" t="str">
        <f t="shared" si="87"/>
        <v/>
      </c>
      <c r="AB73" s="2763" t="str">
        <f t="shared" si="8"/>
        <v/>
      </c>
      <c r="AC73" s="1564" t="str">
        <f>IF(ISNUMBER(AB73),IF(AND(AB73&gt;=(Parameters!F168*0.95), AB73&lt;=(Parameters!F168*1.05)), "Pass", "Fail"),"")</f>
        <v/>
      </c>
      <c r="AD73" s="734"/>
      <c r="AE73" s="734"/>
      <c r="AF73" s="734"/>
      <c r="AG73" s="426"/>
      <c r="AH73" s="426"/>
      <c r="AM73" s="1540"/>
    </row>
    <row r="74" spans="1:39" s="1434" customFormat="1" ht="15" customHeight="1" x14ac:dyDescent="0.25">
      <c r="A74" s="1541"/>
      <c r="B74" s="1523" t="s">
        <v>2005</v>
      </c>
      <c r="C74" s="1443" t="str">
        <f>IF($C$6="Yes", 0, IF(AND(ISNUMBER(C75),ISNUMBER(C76)), SUM(C75,C76),""))</f>
        <v/>
      </c>
      <c r="D74" s="1443" t="str">
        <f t="shared" ref="D74:AA74" si="88">IF($C$6="Yes", 0, IF(AND(ISNUMBER(D75),ISNUMBER(D76)), SUM(D75,D76),""))</f>
        <v/>
      </c>
      <c r="E74" s="1443" t="str">
        <f t="shared" si="88"/>
        <v/>
      </c>
      <c r="F74" s="1443" t="str">
        <f t="shared" si="88"/>
        <v/>
      </c>
      <c r="G74" s="1443" t="str">
        <f t="shared" si="88"/>
        <v/>
      </c>
      <c r="H74" s="1443" t="str">
        <f t="shared" si="88"/>
        <v/>
      </c>
      <c r="I74" s="1443" t="str">
        <f t="shared" si="88"/>
        <v/>
      </c>
      <c r="J74" s="1443" t="str">
        <f t="shared" si="88"/>
        <v/>
      </c>
      <c r="K74" s="1443" t="str">
        <f t="shared" si="88"/>
        <v/>
      </c>
      <c r="L74" s="1443" t="str">
        <f t="shared" si="88"/>
        <v/>
      </c>
      <c r="M74" s="1443" t="str">
        <f t="shared" si="88"/>
        <v/>
      </c>
      <c r="N74" s="1443" t="str">
        <f t="shared" si="88"/>
        <v/>
      </c>
      <c r="O74" s="734"/>
      <c r="P74" s="734"/>
      <c r="Q74" s="1443" t="str">
        <f t="shared" si="88"/>
        <v/>
      </c>
      <c r="R74" s="1443" t="str">
        <f t="shared" si="88"/>
        <v/>
      </c>
      <c r="S74" s="1443" t="str">
        <f t="shared" si="88"/>
        <v/>
      </c>
      <c r="T74" s="1443" t="str">
        <f t="shared" si="88"/>
        <v/>
      </c>
      <c r="U74" s="1443" t="str">
        <f t="shared" si="88"/>
        <v/>
      </c>
      <c r="V74" s="1443" t="str">
        <f t="shared" si="88"/>
        <v/>
      </c>
      <c r="W74" s="1443" t="str">
        <f t="shared" si="88"/>
        <v/>
      </c>
      <c r="X74" s="1443" t="str">
        <f t="shared" si="88"/>
        <v/>
      </c>
      <c r="Y74" s="1443" t="str">
        <f t="shared" si="88"/>
        <v/>
      </c>
      <c r="Z74" s="1443" t="str">
        <f t="shared" si="88"/>
        <v/>
      </c>
      <c r="AA74" s="750" t="str">
        <f t="shared" si="88"/>
        <v/>
      </c>
      <c r="AB74" s="2763" t="str">
        <f t="shared" si="8"/>
        <v/>
      </c>
      <c r="AC74" s="1473"/>
      <c r="AD74" s="1444" t="str">
        <f t="shared" ref="AD74" si="89">IF($C$6="Yes", 0, IF(AND(ISNUMBER(AD75),ISNUMBER(AD76)), SUM(AD75,AD76),""))</f>
        <v/>
      </c>
      <c r="AE74" s="1443" t="str">
        <f t="shared" ref="AE74" si="90">IF($C$6="Yes", 0, IF(AND(ISNUMBER(AE75),ISNUMBER(AE76)), SUM(AE75,AE76),""))</f>
        <v/>
      </c>
      <c r="AF74" s="1443" t="str">
        <f t="shared" ref="AF74" si="91">IF($C$6="Yes", 0, IF(AND(ISNUMBER(AF75),ISNUMBER(AF76)), SUM(AF75,AF76),""))</f>
        <v/>
      </c>
      <c r="AG74" s="1443" t="str">
        <f t="shared" ref="AG74" si="92">IF($C$6="Yes", 0, IF(AND(ISNUMBER(AG75),ISNUMBER(AG76)), SUM(AG75,AG76),""))</f>
        <v/>
      </c>
      <c r="AH74" s="750" t="str">
        <f t="shared" ref="AH74" si="93">IF($C$6="Yes", 0, IF(AND(ISNUMBER(AH75),ISNUMBER(AH76)), SUM(AH75,AH76),""))</f>
        <v/>
      </c>
      <c r="AM74" s="1540"/>
    </row>
    <row r="75" spans="1:39" s="1434" customFormat="1" ht="15" customHeight="1" x14ac:dyDescent="0.25">
      <c r="A75" s="1541"/>
      <c r="B75" s="1737" t="s">
        <v>2006</v>
      </c>
      <c r="C75" s="1447"/>
      <c r="D75" s="734"/>
      <c r="E75" s="734"/>
      <c r="F75" s="734"/>
      <c r="G75" s="734"/>
      <c r="H75" s="734"/>
      <c r="I75" s="1444" t="str">
        <f t="shared" ref="I75:I77" si="94">IF(AND(ISNUMBER(D75),ISNUMBER(E75),ISNUMBER(H75)),SUM(D75,E75,H75),"")</f>
        <v/>
      </c>
      <c r="J75" s="734"/>
      <c r="K75" s="734"/>
      <c r="L75" s="734"/>
      <c r="M75" s="1680" t="str">
        <f t="shared" ref="M75:M77" si="95">IF(AND(ISNUMBER(J75),ISNUMBER(K75),ISNUMBER(L75)),SUM(J75:L75), "")</f>
        <v/>
      </c>
      <c r="N75" s="2136"/>
      <c r="O75" s="734"/>
      <c r="P75" s="734"/>
      <c r="Q75" s="734"/>
      <c r="R75" s="734"/>
      <c r="S75" s="734"/>
      <c r="T75" s="734"/>
      <c r="U75" s="734"/>
      <c r="V75" s="734"/>
      <c r="W75" s="1444" t="str">
        <f>IF(AND(ISNUMBER(R75),ISNUMBER(S75),ISNUMBER(V75)),SUM(R75,S75,V75),"")</f>
        <v/>
      </c>
      <c r="X75" s="734"/>
      <c r="Y75" s="734"/>
      <c r="Z75" s="734"/>
      <c r="AA75" s="427" t="str">
        <f t="shared" ref="AA75:AA77" si="96">IF(AND(ISNUMBER(X75),ISNUMBER(Y75),ISNUMBER(Z75)),SUM(X75:Z75), "")</f>
        <v/>
      </c>
      <c r="AB75" s="2763" t="str">
        <f t="shared" si="8"/>
        <v/>
      </c>
      <c r="AC75" s="1564" t="str">
        <f>IF(ISNUMBER(AB75),IF(AND(AB75&gt;=(Parameters!F170*0.95), AB75&lt;=(Parameters!F170*1.05)), "Pass", "Fail"),"")</f>
        <v/>
      </c>
      <c r="AD75" s="734"/>
      <c r="AE75" s="734"/>
      <c r="AF75" s="734"/>
      <c r="AG75" s="426"/>
      <c r="AH75" s="426"/>
      <c r="AM75" s="1540"/>
    </row>
    <row r="76" spans="1:39" s="1434" customFormat="1" ht="15" customHeight="1" x14ac:dyDescent="0.25">
      <c r="A76" s="1541"/>
      <c r="B76" s="1737" t="s">
        <v>2007</v>
      </c>
      <c r="C76" s="1447"/>
      <c r="D76" s="734"/>
      <c r="E76" s="734"/>
      <c r="F76" s="734"/>
      <c r="G76" s="734"/>
      <c r="H76" s="734"/>
      <c r="I76" s="1444" t="str">
        <f t="shared" si="94"/>
        <v/>
      </c>
      <c r="J76" s="734"/>
      <c r="K76" s="734"/>
      <c r="L76" s="734"/>
      <c r="M76" s="1680" t="str">
        <f t="shared" si="95"/>
        <v/>
      </c>
      <c r="N76" s="2136"/>
      <c r="O76" s="734"/>
      <c r="P76" s="734"/>
      <c r="Q76" s="734"/>
      <c r="R76" s="734"/>
      <c r="S76" s="734"/>
      <c r="T76" s="734"/>
      <c r="U76" s="734"/>
      <c r="V76" s="734"/>
      <c r="W76" s="1444" t="str">
        <f>IF(AND(ISNUMBER(R76),ISNUMBER(S76),ISNUMBER(V76)),SUM(R76,S76,V76),"")</f>
        <v/>
      </c>
      <c r="X76" s="734"/>
      <c r="Y76" s="734"/>
      <c r="Z76" s="734"/>
      <c r="AA76" s="427" t="str">
        <f t="shared" si="96"/>
        <v/>
      </c>
      <c r="AB76" s="2763" t="str">
        <f t="shared" si="8"/>
        <v/>
      </c>
      <c r="AC76" s="1564" t="str">
        <f>IF(ISNUMBER(AB76),IF(AND(AB76&gt;=(Parameters!F171*0.95), AB76&lt;=(Parameters!F171*1.05)), "Pass", "Fail"),"")</f>
        <v/>
      </c>
      <c r="AD76" s="734"/>
      <c r="AE76" s="734"/>
      <c r="AF76" s="734"/>
      <c r="AG76" s="426"/>
      <c r="AH76" s="426"/>
      <c r="AM76" s="1540"/>
    </row>
    <row r="77" spans="1:39" s="1434" customFormat="1" ht="15" customHeight="1" x14ac:dyDescent="0.25">
      <c r="A77" s="1541"/>
      <c r="B77" s="561" t="s">
        <v>1774</v>
      </c>
      <c r="C77" s="1447"/>
      <c r="D77" s="734"/>
      <c r="E77" s="734"/>
      <c r="F77" s="734"/>
      <c r="G77" s="734"/>
      <c r="H77" s="734"/>
      <c r="I77" s="1444" t="str">
        <f t="shared" si="94"/>
        <v/>
      </c>
      <c r="J77" s="734"/>
      <c r="K77" s="734"/>
      <c r="L77" s="734"/>
      <c r="M77" s="1680" t="str">
        <f t="shared" si="95"/>
        <v/>
      </c>
      <c r="N77" s="2136"/>
      <c r="O77" s="734"/>
      <c r="P77" s="734"/>
      <c r="Q77" s="734"/>
      <c r="R77" s="734"/>
      <c r="S77" s="734"/>
      <c r="T77" s="734"/>
      <c r="U77" s="734"/>
      <c r="V77" s="734"/>
      <c r="W77" s="1444" t="str">
        <f>IF(AND(ISNUMBER(R77),ISNUMBER(S77),ISNUMBER(V77)),SUM(R77,S77,V77),"")</f>
        <v/>
      </c>
      <c r="X77" s="734"/>
      <c r="Y77" s="734"/>
      <c r="Z77" s="734"/>
      <c r="AA77" s="427" t="str">
        <f t="shared" si="96"/>
        <v/>
      </c>
      <c r="AB77" s="2763" t="str">
        <f t="shared" si="8"/>
        <v/>
      </c>
      <c r="AC77" s="1564" t="str">
        <f>IF(ISNUMBER(AB77),IF(AND(AB77&gt;=(Parameters!F172*0.95), AB77&lt;=(Parameters!F172*1.05)), "Pass", "Fail"),"")</f>
        <v/>
      </c>
      <c r="AD77" s="734"/>
      <c r="AE77" s="734"/>
      <c r="AF77" s="734"/>
      <c r="AG77" s="426"/>
      <c r="AH77" s="426"/>
      <c r="AM77" s="1540"/>
    </row>
    <row r="78" spans="1:39" s="1434" customFormat="1" ht="15" customHeight="1" x14ac:dyDescent="0.25">
      <c r="A78" s="1541"/>
      <c r="B78" s="561" t="s">
        <v>2008</v>
      </c>
      <c r="C78" s="1443" t="str">
        <f>IF(AND(OR(ISNUMBER(C79), $C$6="No"), ISNUMBER(C80), ISNUMBER(C84), ISNUMBER(C85)), SUM(C79,C80,C84,C85), "")</f>
        <v/>
      </c>
      <c r="D78" s="1443" t="str">
        <f t="shared" ref="D78:AA78" si="97">IF(AND(OR(ISNUMBER(D79), $C$6="No"), ISNUMBER(D80), ISNUMBER(D84), ISNUMBER(D85)), SUM(D79,D80,D84,D85), "")</f>
        <v/>
      </c>
      <c r="E78" s="1443" t="str">
        <f t="shared" si="97"/>
        <v/>
      </c>
      <c r="F78" s="1443" t="str">
        <f t="shared" si="97"/>
        <v/>
      </c>
      <c r="G78" s="1443" t="str">
        <f t="shared" si="97"/>
        <v/>
      </c>
      <c r="H78" s="1443" t="str">
        <f t="shared" si="97"/>
        <v/>
      </c>
      <c r="I78" s="1443" t="str">
        <f t="shared" si="97"/>
        <v/>
      </c>
      <c r="J78" s="1443" t="str">
        <f t="shared" si="97"/>
        <v/>
      </c>
      <c r="K78" s="1443" t="str">
        <f t="shared" si="97"/>
        <v/>
      </c>
      <c r="L78" s="1443" t="str">
        <f t="shared" si="97"/>
        <v/>
      </c>
      <c r="M78" s="1443" t="str">
        <f t="shared" si="97"/>
        <v/>
      </c>
      <c r="N78" s="1443" t="str">
        <f t="shared" si="97"/>
        <v/>
      </c>
      <c r="O78" s="734"/>
      <c r="P78" s="734"/>
      <c r="Q78" s="1443" t="str">
        <f t="shared" si="97"/>
        <v/>
      </c>
      <c r="R78" s="1443" t="str">
        <f t="shared" si="97"/>
        <v/>
      </c>
      <c r="S78" s="1443" t="str">
        <f t="shared" si="97"/>
        <v/>
      </c>
      <c r="T78" s="1443" t="str">
        <f t="shared" si="97"/>
        <v/>
      </c>
      <c r="U78" s="1443" t="str">
        <f t="shared" si="97"/>
        <v/>
      </c>
      <c r="V78" s="1443" t="str">
        <f t="shared" si="97"/>
        <v/>
      </c>
      <c r="W78" s="1443" t="str">
        <f t="shared" si="97"/>
        <v/>
      </c>
      <c r="X78" s="1443" t="str">
        <f t="shared" si="97"/>
        <v/>
      </c>
      <c r="Y78" s="1443" t="str">
        <f t="shared" si="97"/>
        <v/>
      </c>
      <c r="Z78" s="1443" t="str">
        <f t="shared" si="97"/>
        <v/>
      </c>
      <c r="AA78" s="750" t="str">
        <f t="shared" si="97"/>
        <v/>
      </c>
      <c r="AB78" s="2763" t="str">
        <f t="shared" si="8"/>
        <v/>
      </c>
      <c r="AC78" s="1473"/>
      <c r="AD78" s="1444" t="str">
        <f t="shared" ref="AD78" si="98">IF(AND(OR(ISNUMBER(AD79), $C$6="No"), ISNUMBER(AD80), ISNUMBER(AD84), ISNUMBER(AD85)), SUM(AD79,AD80,AD84,AD85), "")</f>
        <v/>
      </c>
      <c r="AE78" s="1443" t="str">
        <f t="shared" ref="AE78" si="99">IF(AND(OR(ISNUMBER(AE79), $C$6="No"), ISNUMBER(AE80), ISNUMBER(AE84), ISNUMBER(AE85)), SUM(AE79,AE80,AE84,AE85), "")</f>
        <v/>
      </c>
      <c r="AF78" s="1443" t="str">
        <f t="shared" ref="AF78" si="100">IF(AND(OR(ISNUMBER(AF79), $C$6="No"), ISNUMBER(AF80), ISNUMBER(AF84), ISNUMBER(AF85)), SUM(AF79,AF80,AF84,AF85), "")</f>
        <v/>
      </c>
      <c r="AG78" s="1443" t="str">
        <f t="shared" ref="AG78" si="101">IF(AND(OR(ISNUMBER(AG79), $C$6="No"), ISNUMBER(AG80), ISNUMBER(AG84), ISNUMBER(AG85)), SUM(AG79,AG80,AG84,AG85), "")</f>
        <v/>
      </c>
      <c r="AH78" s="750" t="str">
        <f t="shared" ref="AH78" si="102">IF(AND(OR(ISNUMBER(AH79), $C$6="No"), ISNUMBER(AH80), ISNUMBER(AH84), ISNUMBER(AH85)), SUM(AH79,AH80,AH84,AH85), "")</f>
        <v/>
      </c>
      <c r="AM78" s="1540"/>
    </row>
    <row r="79" spans="1:39" s="1434" customFormat="1" ht="15" customHeight="1" x14ac:dyDescent="0.25">
      <c r="A79" s="1541"/>
      <c r="B79" s="527" t="s">
        <v>2009</v>
      </c>
      <c r="C79" s="1447"/>
      <c r="D79" s="734"/>
      <c r="E79" s="734"/>
      <c r="F79" s="734"/>
      <c r="G79" s="734"/>
      <c r="H79" s="734"/>
      <c r="I79" s="1444" t="str">
        <f>IF(AND(ISNUMBER(D79),ISNUMBER(E79),ISNUMBER(H79)),SUM(D79,E79,H79),"")</f>
        <v/>
      </c>
      <c r="J79" s="734"/>
      <c r="K79" s="734"/>
      <c r="L79" s="734"/>
      <c r="M79" s="1680" t="str">
        <f>IF(AND(ISNUMBER(J79),ISNUMBER(K79),ISNUMBER(L79)),SUM(J79:L79), "")</f>
        <v/>
      </c>
      <c r="N79" s="2136"/>
      <c r="O79" s="734"/>
      <c r="P79" s="734"/>
      <c r="Q79" s="734"/>
      <c r="R79" s="734"/>
      <c r="S79" s="734"/>
      <c r="T79" s="734"/>
      <c r="U79" s="734"/>
      <c r="V79" s="734"/>
      <c r="W79" s="1444" t="str">
        <f>IF(AND(ISNUMBER(R79),ISNUMBER(S79),ISNUMBER(V79)),SUM(R79,S79,V79),"")</f>
        <v/>
      </c>
      <c r="X79" s="734"/>
      <c r="Y79" s="734"/>
      <c r="Z79" s="734"/>
      <c r="AA79" s="427" t="str">
        <f>IF(AND(ISNUMBER(X79),ISNUMBER(Y79),ISNUMBER(Z79)),SUM(X79:Z79), "")</f>
        <v/>
      </c>
      <c r="AB79" s="2763" t="str">
        <f t="shared" si="8"/>
        <v/>
      </c>
      <c r="AC79" s="1473"/>
      <c r="AD79" s="734"/>
      <c r="AE79" s="734"/>
      <c r="AF79" s="734"/>
      <c r="AG79" s="426"/>
      <c r="AH79" s="426"/>
      <c r="AM79" s="1540"/>
    </row>
    <row r="80" spans="1:39" s="1434" customFormat="1" ht="15" customHeight="1" x14ac:dyDescent="0.25">
      <c r="A80" s="1541"/>
      <c r="B80" s="527" t="s">
        <v>2014</v>
      </c>
      <c r="C80" s="1443" t="str">
        <f>IF(AND(ISNUMBER(C81),ISNUMBER(C82),ISNUMBER(C83)),SUM(C81:C83),"")</f>
        <v/>
      </c>
      <c r="D80" s="1444" t="str">
        <f t="shared" ref="D80:I80" si="103">IF(AND(ISNUMBER(D81),ISNUMBER(D82),ISNUMBER(D83)),SUM(D81:D83),"")</f>
        <v/>
      </c>
      <c r="E80" s="1444" t="str">
        <f t="shared" si="103"/>
        <v/>
      </c>
      <c r="F80" s="1444" t="str">
        <f t="shared" si="103"/>
        <v/>
      </c>
      <c r="G80" s="1444" t="str">
        <f t="shared" si="103"/>
        <v/>
      </c>
      <c r="H80" s="1444" t="str">
        <f t="shared" si="103"/>
        <v/>
      </c>
      <c r="I80" s="1444" t="str">
        <f t="shared" si="103"/>
        <v/>
      </c>
      <c r="J80" s="1444" t="str">
        <f t="shared" ref="J80:K80" si="104">IF(AND(ISNUMBER(J81),ISNUMBER(J82),ISNUMBER(J83)),SUM(J81:J83),"")</f>
        <v/>
      </c>
      <c r="K80" s="1444" t="str">
        <f t="shared" si="104"/>
        <v/>
      </c>
      <c r="L80" s="1444" t="str">
        <f t="shared" ref="L80" si="105">IF(AND(ISNUMBER(L81),ISNUMBER(L82),ISNUMBER(L83)),SUM(L81:L83),"")</f>
        <v/>
      </c>
      <c r="M80" s="1444" t="str">
        <f>IF(AND(ISNUMBER(M81),ISNUMBER(M82),ISNUMBER(M83)),SUM(M81:M83),"")</f>
        <v/>
      </c>
      <c r="N80" s="1444" t="str">
        <f>IF(AND(ISNUMBER(N81),ISNUMBER(N82),ISNUMBER(N83)),SUM(N81:N83),"")</f>
        <v/>
      </c>
      <c r="O80" s="734"/>
      <c r="P80" s="734"/>
      <c r="Q80" s="1444" t="str">
        <f t="shared" ref="Q80:V80" si="106">IF(AND(ISNUMBER(Q81),ISNUMBER(Q82),ISNUMBER(Q83)),SUM(Q81:Q83),"")</f>
        <v/>
      </c>
      <c r="R80" s="1444" t="str">
        <f t="shared" si="106"/>
        <v/>
      </c>
      <c r="S80" s="1444" t="str">
        <f t="shared" si="106"/>
        <v/>
      </c>
      <c r="T80" s="1444" t="str">
        <f t="shared" si="106"/>
        <v/>
      </c>
      <c r="U80" s="1444" t="str">
        <f t="shared" si="106"/>
        <v/>
      </c>
      <c r="V80" s="1444" t="str">
        <f t="shared" si="106"/>
        <v/>
      </c>
      <c r="W80" s="1444" t="str">
        <f>IF(AND(ISNUMBER(W81),ISNUMBER(W82),ISNUMBER(W83)), SUM(W81,W82,W83),"")</f>
        <v/>
      </c>
      <c r="X80" s="1444" t="str">
        <f>IF(AND(ISNUMBER(X81),ISNUMBER(X82),ISNUMBER(X83)), SUM(X81,X82,X83),"")</f>
        <v/>
      </c>
      <c r="Y80" s="1444" t="str">
        <f>IF(AND(ISNUMBER(Y81),ISNUMBER(Y82),ISNUMBER(Y83)), SUM(Y81,Y82,Y83),"")</f>
        <v/>
      </c>
      <c r="Z80" s="1444" t="str">
        <f>IF(AND(ISNUMBER(Z81),ISNUMBER(Z82),ISNUMBER(Z83)), SUM(Z81,Z82,Z83),"")</f>
        <v/>
      </c>
      <c r="AA80" s="2862" t="str">
        <f>IF(AND(ISNUMBER(AA81),ISNUMBER(AA82),ISNUMBER(AA83)), SUM(AA81,AA82,AA83),"")</f>
        <v/>
      </c>
      <c r="AB80" s="2763" t="str">
        <f t="shared" si="8"/>
        <v/>
      </c>
      <c r="AC80" s="1473"/>
      <c r="AD80" s="1444" t="str">
        <f t="shared" ref="AD80" si="107">IF(AND(ISNUMBER(AD81),ISNUMBER(AD82),ISNUMBER(AD83)),SUM(AD81:AD83),"")</f>
        <v/>
      </c>
      <c r="AE80" s="1444" t="str">
        <f>IF(AND(ISNUMBER(AE81),ISNUMBER(AE82),ISNUMBER(AE83)),SUM(AE81:AE83),"")</f>
        <v/>
      </c>
      <c r="AF80" s="1444" t="str">
        <f t="shared" ref="AF80:AH80" si="108">IF(AND(ISNUMBER(AF81),ISNUMBER(AF82),ISNUMBER(AF83)),SUM(AF81:AF83),"")</f>
        <v/>
      </c>
      <c r="AG80" s="2862" t="str">
        <f t="shared" si="108"/>
        <v/>
      </c>
      <c r="AH80" s="2862" t="str">
        <f t="shared" si="108"/>
        <v/>
      </c>
      <c r="AM80" s="1540"/>
    </row>
    <row r="81" spans="1:39" s="1434" customFormat="1" ht="15" customHeight="1" x14ac:dyDescent="0.25">
      <c r="A81" s="1541"/>
      <c r="B81" s="1739" t="s">
        <v>2010</v>
      </c>
      <c r="C81" s="1447"/>
      <c r="D81" s="734"/>
      <c r="E81" s="734"/>
      <c r="F81" s="734"/>
      <c r="G81" s="734"/>
      <c r="H81" s="734"/>
      <c r="I81" s="1444" t="str">
        <f t="shared" ref="I81:I85" si="109">IF(AND(ISNUMBER(D81),ISNUMBER(E81),ISNUMBER(H81)),SUM(D81,E81,H81),"")</f>
        <v/>
      </c>
      <c r="J81" s="734"/>
      <c r="K81" s="734"/>
      <c r="L81" s="734"/>
      <c r="M81" s="1680" t="str">
        <f t="shared" ref="M81:M85" si="110">IF(AND(ISNUMBER(J81),ISNUMBER(K81),ISNUMBER(L81)),SUM(J81:L81), "")</f>
        <v/>
      </c>
      <c r="N81" s="2136"/>
      <c r="O81" s="734"/>
      <c r="P81" s="734"/>
      <c r="Q81" s="734"/>
      <c r="R81" s="734"/>
      <c r="S81" s="734"/>
      <c r="T81" s="734"/>
      <c r="U81" s="734"/>
      <c r="V81" s="734"/>
      <c r="W81" s="1444" t="str">
        <f>IF(AND(ISNUMBER(R81),ISNUMBER(S81),ISNUMBER(V81)),SUM(R81,S81,V81),"")</f>
        <v/>
      </c>
      <c r="X81" s="734"/>
      <c r="Y81" s="734"/>
      <c r="Z81" s="734"/>
      <c r="AA81" s="427" t="str">
        <f t="shared" ref="AA81:AA85" si="111">IF(AND(ISNUMBER(X81),ISNUMBER(Y81),ISNUMBER(Z81)),SUM(X81:Z81), "")</f>
        <v/>
      </c>
      <c r="AB81" s="2763" t="str">
        <f t="shared" si="8"/>
        <v/>
      </c>
      <c r="AC81" s="1564" t="str">
        <f>IF(ISNUMBER(AB81),IF(AND(AB81&gt;=(Parameters!F176*0.95), AB81&lt;=(Parameters!F176*1.05)), "Pass", "Fail"),"")</f>
        <v/>
      </c>
      <c r="AD81" s="734"/>
      <c r="AE81" s="734"/>
      <c r="AF81" s="734"/>
      <c r="AG81" s="426"/>
      <c r="AH81" s="426"/>
      <c r="AM81" s="1540"/>
    </row>
    <row r="82" spans="1:39" s="1434" customFormat="1" ht="15" customHeight="1" x14ac:dyDescent="0.25">
      <c r="A82" s="1541"/>
      <c r="B82" s="1739" t="s">
        <v>2011</v>
      </c>
      <c r="C82" s="1447"/>
      <c r="D82" s="734"/>
      <c r="E82" s="734"/>
      <c r="F82" s="734"/>
      <c r="G82" s="734"/>
      <c r="H82" s="734"/>
      <c r="I82" s="1444" t="str">
        <f t="shared" si="109"/>
        <v/>
      </c>
      <c r="J82" s="734"/>
      <c r="K82" s="734"/>
      <c r="L82" s="734"/>
      <c r="M82" s="1680" t="str">
        <f t="shared" si="110"/>
        <v/>
      </c>
      <c r="N82" s="2136"/>
      <c r="O82" s="734"/>
      <c r="P82" s="734"/>
      <c r="Q82" s="734"/>
      <c r="R82" s="734"/>
      <c r="S82" s="734"/>
      <c r="T82" s="734"/>
      <c r="U82" s="734"/>
      <c r="V82" s="734"/>
      <c r="W82" s="1444" t="str">
        <f>IF(AND(ISNUMBER(R82),ISNUMBER(S82),ISNUMBER(V82)),SUM(R82,S82,V82),"")</f>
        <v/>
      </c>
      <c r="X82" s="734"/>
      <c r="Y82" s="734"/>
      <c r="Z82" s="734"/>
      <c r="AA82" s="427" t="str">
        <f t="shared" si="111"/>
        <v/>
      </c>
      <c r="AB82" s="2763" t="str">
        <f t="shared" si="8"/>
        <v/>
      </c>
      <c r="AC82" s="1564" t="str">
        <f>IF(ISNUMBER(AB82),IF(AND(AB82&gt;=(Parameters!F177*0.95), AB82&lt;=(Parameters!F177*1.05)), "Pass", "Fail"),"")</f>
        <v/>
      </c>
      <c r="AD82" s="734"/>
      <c r="AE82" s="734"/>
      <c r="AF82" s="734"/>
      <c r="AG82" s="426"/>
      <c r="AH82" s="426"/>
      <c r="AM82" s="1540"/>
    </row>
    <row r="83" spans="1:39" s="1434" customFormat="1" ht="15" customHeight="1" x14ac:dyDescent="0.25">
      <c r="A83" s="1541"/>
      <c r="B83" s="1737" t="s">
        <v>2012</v>
      </c>
      <c r="C83" s="1447"/>
      <c r="D83" s="734"/>
      <c r="E83" s="734"/>
      <c r="F83" s="734"/>
      <c r="G83" s="734"/>
      <c r="H83" s="734"/>
      <c r="I83" s="1444" t="str">
        <f t="shared" si="109"/>
        <v/>
      </c>
      <c r="J83" s="734"/>
      <c r="K83" s="734"/>
      <c r="L83" s="734"/>
      <c r="M83" s="1680" t="str">
        <f t="shared" si="110"/>
        <v/>
      </c>
      <c r="N83" s="2136"/>
      <c r="O83" s="734"/>
      <c r="P83" s="734"/>
      <c r="Q83" s="734"/>
      <c r="R83" s="734"/>
      <c r="S83" s="734"/>
      <c r="T83" s="734"/>
      <c r="U83" s="734"/>
      <c r="V83" s="734"/>
      <c r="W83" s="1444" t="str">
        <f>IF(AND(ISNUMBER(R83),ISNUMBER(S83),ISNUMBER(V83)),SUM(R83,S83,V83),"")</f>
        <v/>
      </c>
      <c r="X83" s="734"/>
      <c r="Y83" s="734"/>
      <c r="Z83" s="734"/>
      <c r="AA83" s="427" t="str">
        <f t="shared" si="111"/>
        <v/>
      </c>
      <c r="AB83" s="2763" t="str">
        <f t="shared" si="8"/>
        <v/>
      </c>
      <c r="AC83" s="1564" t="str">
        <f>IF(ISNUMBER(AB83),IF(AND(AB83&gt;=(Parameters!F178*0.95), AB83&lt;=(Parameters!F178*1.05)), "Pass", "Fail"),"")</f>
        <v/>
      </c>
      <c r="AD83" s="734"/>
      <c r="AE83" s="734"/>
      <c r="AF83" s="734"/>
      <c r="AG83" s="426"/>
      <c r="AH83" s="426"/>
      <c r="AM83" s="1540"/>
    </row>
    <row r="84" spans="1:39" s="1434" customFormat="1" ht="15" customHeight="1" x14ac:dyDescent="0.25">
      <c r="A84" s="1541"/>
      <c r="B84" s="527" t="s">
        <v>2013</v>
      </c>
      <c r="C84" s="1447"/>
      <c r="D84" s="734"/>
      <c r="E84" s="734"/>
      <c r="F84" s="734"/>
      <c r="G84" s="734"/>
      <c r="H84" s="734"/>
      <c r="I84" s="1444" t="str">
        <f t="shared" si="109"/>
        <v/>
      </c>
      <c r="J84" s="734"/>
      <c r="K84" s="734"/>
      <c r="L84" s="734"/>
      <c r="M84" s="1680" t="str">
        <f t="shared" si="110"/>
        <v/>
      </c>
      <c r="N84" s="2136"/>
      <c r="O84" s="734"/>
      <c r="P84" s="734"/>
      <c r="Q84" s="734"/>
      <c r="R84" s="734"/>
      <c r="S84" s="734"/>
      <c r="T84" s="734"/>
      <c r="U84" s="734"/>
      <c r="V84" s="734"/>
      <c r="W84" s="1444" t="str">
        <f>IF(AND(ISNUMBER(R84),ISNUMBER(S84),ISNUMBER(V84)),SUM(R84,S84,V84),"")</f>
        <v/>
      </c>
      <c r="X84" s="734"/>
      <c r="Y84" s="734"/>
      <c r="Z84" s="734"/>
      <c r="AA84" s="427" t="str">
        <f t="shared" si="111"/>
        <v/>
      </c>
      <c r="AB84" s="2763" t="str">
        <f t="shared" si="8"/>
        <v/>
      </c>
      <c r="AC84" s="1564" t="str">
        <f>IF(ISNUMBER(AB84),IF(AND(AB84&gt;=(Parameters!F179*0.95), AB84&lt;=(Parameters!F179*1.05)), "Pass", "Fail"),"")</f>
        <v/>
      </c>
      <c r="AD84" s="734"/>
      <c r="AE84" s="734"/>
      <c r="AF84" s="734"/>
      <c r="AG84" s="426"/>
      <c r="AH84" s="426"/>
      <c r="AM84" s="1540"/>
    </row>
    <row r="85" spans="1:39" s="1434" customFormat="1" ht="15" customHeight="1" x14ac:dyDescent="0.25">
      <c r="A85" s="1541"/>
      <c r="B85" s="527" t="s">
        <v>2015</v>
      </c>
      <c r="C85" s="1447"/>
      <c r="D85" s="734"/>
      <c r="E85" s="734"/>
      <c r="F85" s="734"/>
      <c r="G85" s="734"/>
      <c r="H85" s="734"/>
      <c r="I85" s="1444" t="str">
        <f t="shared" si="109"/>
        <v/>
      </c>
      <c r="J85" s="734"/>
      <c r="K85" s="734"/>
      <c r="L85" s="734"/>
      <c r="M85" s="1680" t="str">
        <f t="shared" si="110"/>
        <v/>
      </c>
      <c r="N85" s="2136"/>
      <c r="O85" s="734"/>
      <c r="P85" s="734"/>
      <c r="Q85" s="734"/>
      <c r="R85" s="734"/>
      <c r="S85" s="734"/>
      <c r="T85" s="734"/>
      <c r="U85" s="734"/>
      <c r="V85" s="734"/>
      <c r="W85" s="1444" t="str">
        <f>IF(AND(ISNUMBER(R85),ISNUMBER(S85),ISNUMBER(V85)),SUM(R85,S85,V85),"")</f>
        <v/>
      </c>
      <c r="X85" s="734"/>
      <c r="Y85" s="734"/>
      <c r="Z85" s="734"/>
      <c r="AA85" s="427" t="str">
        <f t="shared" si="111"/>
        <v/>
      </c>
      <c r="AB85" s="2763" t="str">
        <f t="shared" si="8"/>
        <v/>
      </c>
      <c r="AC85" s="1564" t="str">
        <f>IF(ISNUMBER(AB85),IF(AND(AB85&gt;=(Parameters!F180*0.95), AB85&lt;=(Parameters!F180*1.05)), "Pass", "Fail"),"")</f>
        <v/>
      </c>
      <c r="AD85" s="734"/>
      <c r="AE85" s="734"/>
      <c r="AF85" s="734"/>
      <c r="AG85" s="426"/>
      <c r="AH85" s="426"/>
      <c r="AM85" s="1540"/>
    </row>
    <row r="86" spans="1:39" s="1434" customFormat="1" ht="15" customHeight="1" x14ac:dyDescent="0.25">
      <c r="A86" s="1541"/>
      <c r="B86" s="1496" t="s">
        <v>2016</v>
      </c>
      <c r="C86" s="1443" t="str">
        <f t="shared" ref="C86:D86" si="112">IF(AND(ISNUMBER(C87),ISNUMBER(C88),ISNUMBER(C89)),SUM(C87:C89),"")</f>
        <v/>
      </c>
      <c r="D86" s="1444" t="str">
        <f t="shared" si="112"/>
        <v/>
      </c>
      <c r="E86" s="1444" t="str">
        <f t="shared" ref="E86:I86" si="113">IF(AND(ISNUMBER(E87),ISNUMBER(E88),ISNUMBER(E89)),SUM(E87:E89),"")</f>
        <v/>
      </c>
      <c r="F86" s="1444" t="str">
        <f t="shared" si="113"/>
        <v/>
      </c>
      <c r="G86" s="1444" t="str">
        <f t="shared" si="113"/>
        <v/>
      </c>
      <c r="H86" s="1444" t="str">
        <f t="shared" si="113"/>
        <v/>
      </c>
      <c r="I86" s="1444" t="str">
        <f t="shared" si="113"/>
        <v/>
      </c>
      <c r="J86" s="1444" t="str">
        <f t="shared" ref="J86:K86" si="114">IF(AND(ISNUMBER(J87),ISNUMBER(J88),ISNUMBER(J89)),SUM(J87:J89),"")</f>
        <v/>
      </c>
      <c r="K86" s="1444" t="str">
        <f t="shared" si="114"/>
        <v/>
      </c>
      <c r="L86" s="1444" t="str">
        <f t="shared" ref="L86" si="115">IF(AND(ISNUMBER(L87),ISNUMBER(L88),ISNUMBER(L89)),SUM(L87:L89),"")</f>
        <v/>
      </c>
      <c r="M86" s="1444" t="str">
        <f>IF(AND(ISNUMBER(M87),ISNUMBER(M88),ISNUMBER(M89)),SUM(M87:M89),"")</f>
        <v/>
      </c>
      <c r="N86" s="1444" t="str">
        <f>IF(AND(ISNUMBER(N87),ISNUMBER(N88),ISNUMBER(N89)),SUM(N87:N89),"")</f>
        <v/>
      </c>
      <c r="O86" s="734"/>
      <c r="P86" s="734"/>
      <c r="Q86" s="1444" t="str">
        <f t="shared" ref="Q86:V86" si="116">IF(AND(ISNUMBER(Q87),ISNUMBER(Q88),ISNUMBER(Q89)),SUM(Q87:Q89),"")</f>
        <v/>
      </c>
      <c r="R86" s="1444" t="str">
        <f t="shared" si="116"/>
        <v/>
      </c>
      <c r="S86" s="1444" t="str">
        <f t="shared" si="116"/>
        <v/>
      </c>
      <c r="T86" s="1444" t="str">
        <f t="shared" si="116"/>
        <v/>
      </c>
      <c r="U86" s="1444" t="str">
        <f t="shared" si="116"/>
        <v/>
      </c>
      <c r="V86" s="1444" t="str">
        <f t="shared" si="116"/>
        <v/>
      </c>
      <c r="W86" s="1444" t="str">
        <f>IF(AND(ISNUMBER(W87),ISNUMBER(W88),ISNUMBER(W89)),SUM(W87:W89),"")</f>
        <v/>
      </c>
      <c r="X86" s="1444" t="str">
        <f>IF(AND(ISNUMBER(X87),ISNUMBER(X88),ISNUMBER(X89)),SUM(X87:X89),"")</f>
        <v/>
      </c>
      <c r="Y86" s="1444" t="str">
        <f>IF(AND(ISNUMBER(Y87),ISNUMBER(Y88),ISNUMBER(Y89)),SUM(Y87:Y89),"")</f>
        <v/>
      </c>
      <c r="Z86" s="1444" t="str">
        <f>IF(AND(ISNUMBER(Z87),ISNUMBER(Z88),ISNUMBER(Z89)),SUM(Z87:Z89),"")</f>
        <v/>
      </c>
      <c r="AA86" s="2862" t="str">
        <f>IF(AND(ISNUMBER(AA87),ISNUMBER(AA88),ISNUMBER(AA89)),SUM(AA87:AA89),"")</f>
        <v/>
      </c>
      <c r="AB86" s="2763" t="str">
        <f t="shared" ref="AB86:AB142" si="117">IF(AND(ISNUMBER(W86), ISNUMBER(AA86)),IF(W86&lt;&gt;0,(AA86/W86),""),"")</f>
        <v/>
      </c>
      <c r="AC86" s="1473"/>
      <c r="AD86" s="1444" t="str">
        <f t="shared" ref="AD86" si="118">IF(AND(ISNUMBER(AD87),ISNUMBER(AD88),ISNUMBER(AD89)),SUM(AD87:AD89),"")</f>
        <v/>
      </c>
      <c r="AE86" s="1444" t="str">
        <f>IF(AND(ISNUMBER(AE87),ISNUMBER(AE88),ISNUMBER(AE89)),SUM(AE87:AE89),"")</f>
        <v/>
      </c>
      <c r="AF86" s="1444" t="str">
        <f t="shared" ref="AF86:AH86" si="119">IF(AND(ISNUMBER(AF87),ISNUMBER(AF88),ISNUMBER(AF89)),SUM(AF87:AF89),"")</f>
        <v/>
      </c>
      <c r="AG86" s="2862" t="str">
        <f t="shared" si="119"/>
        <v/>
      </c>
      <c r="AH86" s="2862" t="str">
        <f t="shared" si="119"/>
        <v/>
      </c>
      <c r="AM86" s="1540"/>
    </row>
    <row r="87" spans="1:39" s="1434" customFormat="1" ht="15" customHeight="1" x14ac:dyDescent="0.25">
      <c r="A87" s="1541"/>
      <c r="B87" s="785" t="s">
        <v>2017</v>
      </c>
      <c r="C87" s="1447"/>
      <c r="D87" s="734"/>
      <c r="E87" s="734"/>
      <c r="F87" s="734"/>
      <c r="G87" s="734"/>
      <c r="H87" s="734"/>
      <c r="I87" s="1444" t="str">
        <f t="shared" ref="I87:I90" si="120">IF(AND(ISNUMBER(D87),ISNUMBER(E87),ISNUMBER(H87)),SUM(D87,E87,H87),"")</f>
        <v/>
      </c>
      <c r="J87" s="734"/>
      <c r="K87" s="734"/>
      <c r="L87" s="734"/>
      <c r="M87" s="1680" t="str">
        <f t="shared" ref="M87:M90" si="121">IF(AND(ISNUMBER(J87),ISNUMBER(K87),ISNUMBER(L87)),SUM(J87:L87), "")</f>
        <v/>
      </c>
      <c r="N87" s="2136"/>
      <c r="O87" s="734"/>
      <c r="P87" s="734"/>
      <c r="Q87" s="734"/>
      <c r="R87" s="734"/>
      <c r="S87" s="734"/>
      <c r="T87" s="734"/>
      <c r="U87" s="734"/>
      <c r="V87" s="734"/>
      <c r="W87" s="1444" t="str">
        <f>IF(AND(ISNUMBER(R87),ISNUMBER(S87),ISNUMBER(V87)),SUM(R87,S87,V87),"")</f>
        <v/>
      </c>
      <c r="X87" s="734"/>
      <c r="Y87" s="734"/>
      <c r="Z87" s="734"/>
      <c r="AA87" s="427" t="str">
        <f t="shared" ref="AA87:AA90" si="122">IF(AND(ISNUMBER(X87),ISNUMBER(Y87),ISNUMBER(Z87)),SUM(X87:Z87), "")</f>
        <v/>
      </c>
      <c r="AB87" s="2763" t="str">
        <f t="shared" si="117"/>
        <v/>
      </c>
      <c r="AC87" s="1564" t="str">
        <f>IF(ISNUMBER(AB87),IF(AND(AB87&gt;=(Parameters!F182*0.95), AB87&lt;=(Parameters!F182*1.05)), "Pass", "Fail"),"")</f>
        <v/>
      </c>
      <c r="AD87" s="734"/>
      <c r="AE87" s="734"/>
      <c r="AF87" s="734"/>
      <c r="AG87" s="426"/>
      <c r="AH87" s="426"/>
      <c r="AM87" s="1540"/>
    </row>
    <row r="88" spans="1:39" s="1434" customFormat="1" ht="15" customHeight="1" x14ac:dyDescent="0.25">
      <c r="A88" s="1541"/>
      <c r="B88" s="785" t="s">
        <v>2018</v>
      </c>
      <c r="C88" s="1447"/>
      <c r="D88" s="734"/>
      <c r="E88" s="734"/>
      <c r="F88" s="734"/>
      <c r="G88" s="734"/>
      <c r="H88" s="734"/>
      <c r="I88" s="1444" t="str">
        <f t="shared" si="120"/>
        <v/>
      </c>
      <c r="J88" s="734"/>
      <c r="K88" s="734"/>
      <c r="L88" s="734"/>
      <c r="M88" s="1680" t="str">
        <f t="shared" si="121"/>
        <v/>
      </c>
      <c r="N88" s="2136"/>
      <c r="O88" s="734"/>
      <c r="P88" s="734"/>
      <c r="Q88" s="734"/>
      <c r="R88" s="734"/>
      <c r="S88" s="734"/>
      <c r="T88" s="734"/>
      <c r="U88" s="734"/>
      <c r="V88" s="734"/>
      <c r="W88" s="1444" t="str">
        <f>IF(AND(ISNUMBER(R88),ISNUMBER(S88),ISNUMBER(V88)),SUM(R88,S88,V88),"")</f>
        <v/>
      </c>
      <c r="X88" s="734"/>
      <c r="Y88" s="734"/>
      <c r="Z88" s="734"/>
      <c r="AA88" s="427" t="str">
        <f t="shared" si="122"/>
        <v/>
      </c>
      <c r="AB88" s="2763" t="str">
        <f t="shared" si="117"/>
        <v/>
      </c>
      <c r="AC88" s="1564" t="str">
        <f>IF(ISNUMBER(AB88),IF(AND(AB88&gt;=(Parameters!F183*0.95), AB88&lt;=(Parameters!F183*1.05)), "Pass", "Fail"),"")</f>
        <v/>
      </c>
      <c r="AD88" s="734"/>
      <c r="AE88" s="734"/>
      <c r="AF88" s="734"/>
      <c r="AG88" s="426"/>
      <c r="AH88" s="426"/>
      <c r="AM88" s="1540"/>
    </row>
    <row r="89" spans="1:39" s="1434" customFormat="1" ht="15" customHeight="1" x14ac:dyDescent="0.25">
      <c r="A89" s="1541"/>
      <c r="B89" s="785" t="s">
        <v>2019</v>
      </c>
      <c r="C89" s="1447"/>
      <c r="D89" s="734"/>
      <c r="E89" s="734"/>
      <c r="F89" s="734"/>
      <c r="G89" s="734"/>
      <c r="H89" s="734"/>
      <c r="I89" s="1444" t="str">
        <f t="shared" si="120"/>
        <v/>
      </c>
      <c r="J89" s="734"/>
      <c r="K89" s="734"/>
      <c r="L89" s="734"/>
      <c r="M89" s="1680" t="str">
        <f t="shared" si="121"/>
        <v/>
      </c>
      <c r="N89" s="2136"/>
      <c r="O89" s="734"/>
      <c r="P89" s="734"/>
      <c r="Q89" s="734"/>
      <c r="R89" s="734"/>
      <c r="S89" s="734"/>
      <c r="T89" s="734"/>
      <c r="U89" s="734"/>
      <c r="V89" s="734"/>
      <c r="W89" s="1444" t="str">
        <f>IF(AND(ISNUMBER(R89),ISNUMBER(S89),ISNUMBER(V89)),SUM(R89,S89,V89),"")</f>
        <v/>
      </c>
      <c r="X89" s="734"/>
      <c r="Y89" s="734"/>
      <c r="Z89" s="734"/>
      <c r="AA89" s="427" t="str">
        <f t="shared" si="122"/>
        <v/>
      </c>
      <c r="AB89" s="2763" t="str">
        <f t="shared" si="117"/>
        <v/>
      </c>
      <c r="AC89" s="1564" t="str">
        <f>IF(ISNUMBER(AB89),IF(AND(AB89&gt;=(Parameters!F184*0.95), AB89&lt;=(Parameters!F184*1.05)), "Pass", "Fail"),"")</f>
        <v/>
      </c>
      <c r="AD89" s="734"/>
      <c r="AE89" s="734"/>
      <c r="AF89" s="734"/>
      <c r="AG89" s="426"/>
      <c r="AH89" s="426"/>
      <c r="AM89" s="1540"/>
    </row>
    <row r="90" spans="1:39" s="1434" customFormat="1" ht="30" customHeight="1" x14ac:dyDescent="0.25">
      <c r="A90" s="1541"/>
      <c r="B90" s="3022" t="s">
        <v>2335</v>
      </c>
      <c r="C90" s="1447"/>
      <c r="D90" s="734"/>
      <c r="E90" s="734"/>
      <c r="F90" s="734"/>
      <c r="G90" s="734"/>
      <c r="H90" s="734"/>
      <c r="I90" s="1444" t="str">
        <f t="shared" si="120"/>
        <v/>
      </c>
      <c r="J90" s="734"/>
      <c r="K90" s="734"/>
      <c r="L90" s="734"/>
      <c r="M90" s="1680" t="str">
        <f t="shared" si="121"/>
        <v/>
      </c>
      <c r="N90" s="2136"/>
      <c r="O90" s="734"/>
      <c r="P90" s="734"/>
      <c r="Q90" s="734"/>
      <c r="R90" s="734"/>
      <c r="S90" s="734"/>
      <c r="T90" s="734"/>
      <c r="U90" s="734"/>
      <c r="V90" s="734"/>
      <c r="W90" s="1444" t="str">
        <f>IF(AND(ISNUMBER(R90),ISNUMBER(S90),ISNUMBER(V90)),SUM(R90,S90,V90),"")</f>
        <v/>
      </c>
      <c r="X90" s="734"/>
      <c r="Y90" s="734"/>
      <c r="Z90" s="734"/>
      <c r="AA90" s="427" t="str">
        <f t="shared" si="122"/>
        <v/>
      </c>
      <c r="AB90" s="2763" t="str">
        <f t="shared" si="117"/>
        <v/>
      </c>
      <c r="AC90" s="1473"/>
      <c r="AD90" s="734"/>
      <c r="AE90" s="734"/>
      <c r="AF90" s="734"/>
      <c r="AG90" s="426"/>
      <c r="AH90" s="426"/>
      <c r="AM90" s="1540"/>
    </row>
    <row r="91" spans="1:39" s="1434" customFormat="1" ht="15" customHeight="1" x14ac:dyDescent="0.25">
      <c r="A91" s="1541"/>
      <c r="B91" s="1496" t="s">
        <v>2020</v>
      </c>
      <c r="C91" s="1443" t="str">
        <f>IF(AND(ISNUMBER(C92),ISNUMBER(C93)),SUM(C92:C93),"")</f>
        <v/>
      </c>
      <c r="D91" s="1444" t="str">
        <f t="shared" ref="D91:I91" si="123">IF(AND(ISNUMBER(D92),ISNUMBER(D93)),SUM(D92:D93),"")</f>
        <v/>
      </c>
      <c r="E91" s="1444" t="str">
        <f t="shared" si="123"/>
        <v/>
      </c>
      <c r="F91" s="1444" t="str">
        <f t="shared" si="123"/>
        <v/>
      </c>
      <c r="G91" s="1444" t="str">
        <f t="shared" si="123"/>
        <v/>
      </c>
      <c r="H91" s="1444" t="str">
        <f t="shared" si="123"/>
        <v/>
      </c>
      <c r="I91" s="1444" t="str">
        <f t="shared" si="123"/>
        <v/>
      </c>
      <c r="J91" s="1444" t="str">
        <f t="shared" ref="J91:K91" si="124">IF(AND(ISNUMBER(J92),ISNUMBER(J93)),SUM(J92:J93),"")</f>
        <v/>
      </c>
      <c r="K91" s="1444" t="str">
        <f t="shared" si="124"/>
        <v/>
      </c>
      <c r="L91" s="1444" t="str">
        <f t="shared" ref="L91" si="125">IF(AND(ISNUMBER(L92),ISNUMBER(L93)),SUM(L92:L93),"")</f>
        <v/>
      </c>
      <c r="M91" s="1444" t="str">
        <f>IF(AND(ISNUMBER(M92),ISNUMBER(M93)),SUM(M92:M93),"")</f>
        <v/>
      </c>
      <c r="N91" s="1444" t="str">
        <f>IF(AND(ISNUMBER(N92),ISNUMBER(N93)),SUM(N92:N93),"")</f>
        <v/>
      </c>
      <c r="O91" s="734"/>
      <c r="P91" s="734"/>
      <c r="Q91" s="1444" t="str">
        <f>IF(AND(ISNUMBER(Q92),ISNUMBER(Q93)),SUM(Q92:Q93),"")</f>
        <v/>
      </c>
      <c r="R91" s="1444" t="str">
        <f t="shared" ref="R91:V91" si="126">IF(AND(ISNUMBER(R92),ISNUMBER(R93)),SUM(R92:R93),"")</f>
        <v/>
      </c>
      <c r="S91" s="1444" t="str">
        <f t="shared" si="126"/>
        <v/>
      </c>
      <c r="T91" s="1444" t="str">
        <f t="shared" si="126"/>
        <v/>
      </c>
      <c r="U91" s="1444" t="str">
        <f t="shared" si="126"/>
        <v/>
      </c>
      <c r="V91" s="1444" t="str">
        <f t="shared" si="126"/>
        <v/>
      </c>
      <c r="W91" s="1444" t="str">
        <f>IF(AND(ISNUMBER(W92),ISNUMBER(W93)),SUM(W92:W93),"")</f>
        <v/>
      </c>
      <c r="X91" s="1444" t="str">
        <f t="shared" ref="X91" si="127">IF(AND(ISNUMBER(X92),ISNUMBER(X93)),SUM(X92:X93),"")</f>
        <v/>
      </c>
      <c r="Y91" s="1444" t="str">
        <f t="shared" ref="Y91:AA91" si="128">IF(AND(ISNUMBER(Y92),ISNUMBER(Y93)),SUM(Y92:Y93),"")</f>
        <v/>
      </c>
      <c r="Z91" s="1444" t="str">
        <f t="shared" ref="Z91" si="129">IF(AND(ISNUMBER(Z92),ISNUMBER(Z93)),SUM(Z92:Z93),"")</f>
        <v/>
      </c>
      <c r="AA91" s="2862" t="str">
        <f t="shared" si="128"/>
        <v/>
      </c>
      <c r="AB91" s="2763" t="str">
        <f t="shared" si="117"/>
        <v/>
      </c>
      <c r="AC91" s="1473"/>
      <c r="AD91" s="1444" t="str">
        <f>IF(AND(ISNUMBER(AD92),ISNUMBER(AD93)),SUM(AD92:AD93),"")</f>
        <v/>
      </c>
      <c r="AE91" s="1444" t="str">
        <f>IF(AND(ISNUMBER(AE92),ISNUMBER(AE93)),SUM(AE92:AE93),"")</f>
        <v/>
      </c>
      <c r="AF91" s="1444" t="str">
        <f t="shared" ref="AF91:AH91" si="130">IF(AND(ISNUMBER(AF92),ISNUMBER(AF93)),SUM(AF92:AF93),"")</f>
        <v/>
      </c>
      <c r="AG91" s="2862" t="str">
        <f t="shared" si="130"/>
        <v/>
      </c>
      <c r="AH91" s="2862" t="str">
        <f t="shared" si="130"/>
        <v/>
      </c>
      <c r="AM91" s="1540"/>
    </row>
    <row r="92" spans="1:39" s="1434" customFormat="1" ht="15" customHeight="1" x14ac:dyDescent="0.25">
      <c r="A92" s="1541"/>
      <c r="B92" s="785" t="s">
        <v>2022</v>
      </c>
      <c r="C92" s="1447"/>
      <c r="D92" s="734"/>
      <c r="E92" s="734"/>
      <c r="F92" s="734"/>
      <c r="G92" s="734"/>
      <c r="H92" s="734"/>
      <c r="I92" s="1444" t="str">
        <f t="shared" ref="I92:I93" si="131">IF(AND(ISNUMBER(D92),ISNUMBER(E92),ISNUMBER(H92)),SUM(D92,E92,H92),"")</f>
        <v/>
      </c>
      <c r="J92" s="734"/>
      <c r="K92" s="734"/>
      <c r="L92" s="734"/>
      <c r="M92" s="1680" t="str">
        <f t="shared" ref="M92:M97" si="132">IF(AND(ISNUMBER(J92),ISNUMBER(K92),ISNUMBER(L92)),SUM(J92:L92), "")</f>
        <v/>
      </c>
      <c r="N92" s="2136"/>
      <c r="O92" s="734"/>
      <c r="P92" s="734"/>
      <c r="Q92" s="734"/>
      <c r="R92" s="734"/>
      <c r="S92" s="734"/>
      <c r="T92" s="734"/>
      <c r="U92" s="734"/>
      <c r="V92" s="734"/>
      <c r="W92" s="1444" t="str">
        <f>IF(AND(ISNUMBER(R92),ISNUMBER(S92),ISNUMBER(V92)),SUM(R92,S92,V92),"")</f>
        <v/>
      </c>
      <c r="X92" s="734"/>
      <c r="Y92" s="734"/>
      <c r="Z92" s="734"/>
      <c r="AA92" s="427" t="str">
        <f t="shared" ref="AA92:AA93" si="133">IF(AND(ISNUMBER(X92),ISNUMBER(Y92),ISNUMBER(Z92)),SUM(X92:Z92), "")</f>
        <v/>
      </c>
      <c r="AB92" s="2763" t="str">
        <f t="shared" si="117"/>
        <v/>
      </c>
      <c r="AC92" s="1473"/>
      <c r="AD92" s="734"/>
      <c r="AE92" s="734"/>
      <c r="AF92" s="734"/>
      <c r="AG92" s="426"/>
      <c r="AH92" s="426"/>
      <c r="AM92" s="1540"/>
    </row>
    <row r="93" spans="1:39" s="1434" customFormat="1" ht="15" customHeight="1" x14ac:dyDescent="0.25">
      <c r="A93" s="1541"/>
      <c r="B93" s="785" t="s">
        <v>2021</v>
      </c>
      <c r="C93" s="1447"/>
      <c r="D93" s="734"/>
      <c r="E93" s="734"/>
      <c r="F93" s="734"/>
      <c r="G93" s="734"/>
      <c r="H93" s="734"/>
      <c r="I93" s="1444" t="str">
        <f t="shared" si="131"/>
        <v/>
      </c>
      <c r="J93" s="734"/>
      <c r="K93" s="734"/>
      <c r="L93" s="734"/>
      <c r="M93" s="1680" t="str">
        <f t="shared" si="132"/>
        <v/>
      </c>
      <c r="N93" s="2136"/>
      <c r="O93" s="734"/>
      <c r="P93" s="734"/>
      <c r="Q93" s="734"/>
      <c r="R93" s="734"/>
      <c r="S93" s="734"/>
      <c r="T93" s="734"/>
      <c r="U93" s="734"/>
      <c r="V93" s="734"/>
      <c r="W93" s="1444" t="str">
        <f>IF(AND(ISNUMBER(R93),ISNUMBER(S93),ISNUMBER(V93)),SUM(R93,S93,V93),"")</f>
        <v/>
      </c>
      <c r="X93" s="734"/>
      <c r="Y93" s="734"/>
      <c r="Z93" s="734"/>
      <c r="AA93" s="427" t="str">
        <f t="shared" si="133"/>
        <v/>
      </c>
      <c r="AB93" s="2763" t="str">
        <f t="shared" si="117"/>
        <v/>
      </c>
      <c r="AC93" s="1473"/>
      <c r="AD93" s="734"/>
      <c r="AE93" s="734"/>
      <c r="AF93" s="734"/>
      <c r="AG93" s="426"/>
      <c r="AH93" s="426"/>
      <c r="AM93" s="1540"/>
    </row>
    <row r="94" spans="1:39" s="1434" customFormat="1" ht="15" customHeight="1" x14ac:dyDescent="0.25">
      <c r="A94" s="1541"/>
      <c r="B94" s="561" t="s">
        <v>491</v>
      </c>
      <c r="C94" s="1443" t="str">
        <f t="shared" ref="C94:D94" si="134">IF(AND(ISNUMBER(C95),ISNUMBER(C96),ISNUMBER(C97)),SUM(C95:C97),"")</f>
        <v/>
      </c>
      <c r="D94" s="1444" t="str">
        <f t="shared" si="134"/>
        <v/>
      </c>
      <c r="E94" s="1444" t="str">
        <f t="shared" ref="E94:I94" si="135">IF(AND(ISNUMBER(E95),ISNUMBER(E96),ISNUMBER(E97)),SUM(E95:E97),"")</f>
        <v/>
      </c>
      <c r="F94" s="1444" t="str">
        <f t="shared" si="135"/>
        <v/>
      </c>
      <c r="G94" s="1444" t="str">
        <f t="shared" si="135"/>
        <v/>
      </c>
      <c r="H94" s="1444" t="str">
        <f t="shared" si="135"/>
        <v/>
      </c>
      <c r="I94" s="1444" t="str">
        <f t="shared" si="135"/>
        <v/>
      </c>
      <c r="J94" s="1444" t="str">
        <f t="shared" ref="J94:K94" si="136">IF(AND(ISNUMBER(J95),ISNUMBER(J96),ISNUMBER(J97)),SUM(J95:J97),"")</f>
        <v/>
      </c>
      <c r="K94" s="1444" t="str">
        <f t="shared" si="136"/>
        <v/>
      </c>
      <c r="L94" s="1444" t="str">
        <f t="shared" ref="L94" si="137">IF(AND(ISNUMBER(L95),ISNUMBER(L96),ISNUMBER(L97)),SUM(L95:L97),"")</f>
        <v/>
      </c>
      <c r="M94" s="1680" t="str">
        <f t="shared" si="132"/>
        <v/>
      </c>
      <c r="N94" s="1444" t="str">
        <f>IF(AND(ISNUMBER(N95),ISNUMBER(N96),ISNUMBER(N97)),SUM(N95:N97),"")</f>
        <v/>
      </c>
      <c r="O94" s="734"/>
      <c r="P94" s="734"/>
      <c r="Q94" s="1444" t="str">
        <f t="shared" ref="Q94:W94" si="138">IF(AND(ISNUMBER(Q95),ISNUMBER(Q96),ISNUMBER(Q97)),SUM(Q95:Q97),"")</f>
        <v/>
      </c>
      <c r="R94" s="1444" t="str">
        <f t="shared" si="138"/>
        <v/>
      </c>
      <c r="S94" s="1444" t="str">
        <f t="shared" si="138"/>
        <v/>
      </c>
      <c r="T94" s="1444" t="str">
        <f t="shared" si="138"/>
        <v/>
      </c>
      <c r="U94" s="1444" t="str">
        <f t="shared" si="138"/>
        <v/>
      </c>
      <c r="V94" s="1444" t="str">
        <f t="shared" si="138"/>
        <v/>
      </c>
      <c r="W94" s="1444" t="str">
        <f t="shared" si="138"/>
        <v/>
      </c>
      <c r="X94" s="1444" t="str">
        <f>IF(AND(ISNUMBER(X95),ISNUMBER(X96),ISNUMBER(X97)),SUM(X95:X97),"")</f>
        <v/>
      </c>
      <c r="Y94" s="1444" t="str">
        <f>IF(AND(ISNUMBER(Y95),ISNUMBER(Y96),ISNUMBER(Y97)),SUM(Y95:Y97),"")</f>
        <v/>
      </c>
      <c r="Z94" s="1444" t="str">
        <f>IF(AND(ISNUMBER(Z95),ISNUMBER(Z96),ISNUMBER(Z97)),SUM(Z95:Z97),"")</f>
        <v/>
      </c>
      <c r="AA94" s="2862" t="str">
        <f>IF(AND(ISNUMBER(AA95),ISNUMBER(AA96),ISNUMBER(AA97)),SUM(AA95:AA97),"")</f>
        <v/>
      </c>
      <c r="AB94" s="2763" t="str">
        <f t="shared" si="117"/>
        <v/>
      </c>
      <c r="AC94" s="1473"/>
      <c r="AD94" s="1444" t="str">
        <f t="shared" ref="AD94" si="139">IF(AND(ISNUMBER(AD95),ISNUMBER(AD96),ISNUMBER(AD97)),SUM(AD95:AD97),"")</f>
        <v/>
      </c>
      <c r="AE94" s="1444" t="str">
        <f>IF(AND(ISNUMBER(AE95),ISNUMBER(AE96),ISNUMBER(AE97)),SUM(AE95:AE97),"")</f>
        <v/>
      </c>
      <c r="AF94" s="1444" t="str">
        <f t="shared" ref="AF94:AH94" si="140">IF(AND(ISNUMBER(AF95),ISNUMBER(AF96),ISNUMBER(AF97)),SUM(AF95:AF97),"")</f>
        <v/>
      </c>
      <c r="AG94" s="2862" t="str">
        <f t="shared" si="140"/>
        <v/>
      </c>
      <c r="AH94" s="2862" t="str">
        <f t="shared" si="140"/>
        <v/>
      </c>
      <c r="AM94" s="1540"/>
    </row>
    <row r="95" spans="1:39" s="1434" customFormat="1" ht="15" customHeight="1" x14ac:dyDescent="0.25">
      <c r="A95" s="1541"/>
      <c r="B95" s="527" t="s">
        <v>2110</v>
      </c>
      <c r="C95" s="1447"/>
      <c r="D95" s="734"/>
      <c r="E95" s="734"/>
      <c r="F95" s="734"/>
      <c r="G95" s="734"/>
      <c r="H95" s="734"/>
      <c r="I95" s="1444" t="str">
        <f t="shared" ref="I95:I97" si="141">IF(AND(ISNUMBER(D95),ISNUMBER(E95),ISNUMBER(H95)),SUM(D95,E95,H95),"")</f>
        <v/>
      </c>
      <c r="J95" s="734"/>
      <c r="K95" s="734"/>
      <c r="L95" s="734"/>
      <c r="M95" s="1680" t="str">
        <f t="shared" si="132"/>
        <v/>
      </c>
      <c r="N95" s="2136"/>
      <c r="O95" s="734"/>
      <c r="P95" s="734"/>
      <c r="Q95" s="734"/>
      <c r="R95" s="734"/>
      <c r="S95" s="734"/>
      <c r="T95" s="734"/>
      <c r="U95" s="734"/>
      <c r="V95" s="734"/>
      <c r="W95" s="1444" t="str">
        <f>IF(AND(ISNUMBER(R95),ISNUMBER(S95),ISNUMBER(V95)),SUM(R95,S95,V95),"")</f>
        <v/>
      </c>
      <c r="X95" s="734"/>
      <c r="Y95" s="734"/>
      <c r="Z95" s="734"/>
      <c r="AA95" s="427" t="str">
        <f t="shared" ref="AA95:AA97" si="142">IF(AND(ISNUMBER(X95),ISNUMBER(Y95),ISNUMBER(Z95)),SUM(X95:Z95), "")</f>
        <v/>
      </c>
      <c r="AB95" s="2763" t="str">
        <f t="shared" si="117"/>
        <v/>
      </c>
      <c r="AC95" s="1564" t="str">
        <f>IF(ISNUMBER(AB95),IF(AND(AB95&gt;=(Parameters!F190*0.95), AB95&lt;=(Parameters!G190*1.05)), "Pass", "Fail"),"")</f>
        <v/>
      </c>
      <c r="AD95" s="734"/>
      <c r="AE95" s="734"/>
      <c r="AF95" s="734"/>
      <c r="AG95" s="426"/>
      <c r="AH95" s="426"/>
      <c r="AM95" s="1540"/>
    </row>
    <row r="96" spans="1:39" s="1434" customFormat="1" ht="15" customHeight="1" x14ac:dyDescent="0.25">
      <c r="A96" s="1541"/>
      <c r="B96" s="1454" t="s">
        <v>2111</v>
      </c>
      <c r="C96" s="1447"/>
      <c r="D96" s="734"/>
      <c r="E96" s="734"/>
      <c r="F96" s="734"/>
      <c r="G96" s="734"/>
      <c r="H96" s="734"/>
      <c r="I96" s="1444" t="str">
        <f t="shared" si="141"/>
        <v/>
      </c>
      <c r="J96" s="734"/>
      <c r="K96" s="734"/>
      <c r="L96" s="734"/>
      <c r="M96" s="1680" t="str">
        <f t="shared" si="132"/>
        <v/>
      </c>
      <c r="N96" s="2136"/>
      <c r="O96" s="734"/>
      <c r="P96" s="734"/>
      <c r="Q96" s="734"/>
      <c r="R96" s="734"/>
      <c r="S96" s="734"/>
      <c r="T96" s="734"/>
      <c r="U96" s="734"/>
      <c r="V96" s="734"/>
      <c r="W96" s="1444" t="str">
        <f>IF(AND(ISNUMBER(R96),ISNUMBER(S96),ISNUMBER(V96)),SUM(R96,S96,V96),"")</f>
        <v/>
      </c>
      <c r="X96" s="734"/>
      <c r="Y96" s="734"/>
      <c r="Z96" s="734"/>
      <c r="AA96" s="427" t="str">
        <f t="shared" si="142"/>
        <v/>
      </c>
      <c r="AB96" s="2763" t="str">
        <f t="shared" si="117"/>
        <v/>
      </c>
      <c r="AC96" s="1564" t="str">
        <f>IF(ISNUMBER(AB96),IF(AND(AB96&gt;=(Parameters!F191*0.95), AB96&lt;=(Parameters!G191*1.05)), "Pass", "Fail"),"")</f>
        <v/>
      </c>
      <c r="AD96" s="734"/>
      <c r="AE96" s="734"/>
      <c r="AF96" s="734"/>
      <c r="AG96" s="426"/>
      <c r="AH96" s="426"/>
      <c r="AM96" s="1540"/>
    </row>
    <row r="97" spans="1:39" s="1434" customFormat="1" ht="15" customHeight="1" x14ac:dyDescent="0.25">
      <c r="A97" s="1541"/>
      <c r="B97" s="1454" t="s">
        <v>2024</v>
      </c>
      <c r="C97" s="1447"/>
      <c r="D97" s="734"/>
      <c r="E97" s="734"/>
      <c r="F97" s="734"/>
      <c r="G97" s="734"/>
      <c r="H97" s="734"/>
      <c r="I97" s="1444" t="str">
        <f t="shared" si="141"/>
        <v/>
      </c>
      <c r="J97" s="734"/>
      <c r="K97" s="734"/>
      <c r="L97" s="734"/>
      <c r="M97" s="1680" t="str">
        <f t="shared" si="132"/>
        <v/>
      </c>
      <c r="N97" s="2136"/>
      <c r="O97" s="734"/>
      <c r="P97" s="734"/>
      <c r="Q97" s="734"/>
      <c r="R97" s="734"/>
      <c r="S97" s="734"/>
      <c r="T97" s="734"/>
      <c r="U97" s="734"/>
      <c r="V97" s="734"/>
      <c r="W97" s="1444" t="str">
        <f>IF(AND(ISNUMBER(R97),ISNUMBER(S97),ISNUMBER(V97)),SUM(R97,S97,V97),"")</f>
        <v/>
      </c>
      <c r="X97" s="734"/>
      <c r="Y97" s="734"/>
      <c r="Z97" s="734"/>
      <c r="AA97" s="427" t="str">
        <f t="shared" si="142"/>
        <v/>
      </c>
      <c r="AB97" s="2763" t="str">
        <f t="shared" si="117"/>
        <v/>
      </c>
      <c r="AC97" s="1564" t="str">
        <f>IF(ISNUMBER(AB97),IF(AND(AB97&gt;=(Parameters!F192*0.95), AB97&lt;=(Parameters!G192*1.05)), "Pass", "Fail"),"")</f>
        <v/>
      </c>
      <c r="AD97" s="734"/>
      <c r="AE97" s="734"/>
      <c r="AF97" s="734"/>
      <c r="AG97" s="426"/>
      <c r="AH97" s="426"/>
      <c r="AM97" s="1540"/>
    </row>
    <row r="98" spans="1:39" s="1434" customFormat="1" ht="15" customHeight="1" x14ac:dyDescent="0.25">
      <c r="A98" s="1541"/>
      <c r="B98" s="1448" t="s">
        <v>2025</v>
      </c>
      <c r="C98" s="1443" t="str">
        <f>IF(AND(ISNUMBER(C99),ISNUMBER(C112),ISNUMBER(C121),ISNUMBER(C129),ISNUMBER(C134)),SUM(C99,C112,C121,C129,C134),"")</f>
        <v/>
      </c>
      <c r="D98" s="1444" t="str">
        <f t="shared" ref="D98:I98" si="143">IF(AND(ISNUMBER(D99),ISNUMBER(D112),ISNUMBER(D121),ISNUMBER(D129),ISNUMBER(D134)),SUM(D99,D112,D121,D129,D134),"")</f>
        <v/>
      </c>
      <c r="E98" s="1444" t="str">
        <f t="shared" si="143"/>
        <v/>
      </c>
      <c r="F98" s="1444" t="str">
        <f t="shared" si="143"/>
        <v/>
      </c>
      <c r="G98" s="1444" t="str">
        <f t="shared" si="143"/>
        <v/>
      </c>
      <c r="H98" s="1444" t="str">
        <f t="shared" si="143"/>
        <v/>
      </c>
      <c r="I98" s="1444" t="str">
        <f t="shared" si="143"/>
        <v/>
      </c>
      <c r="J98" s="1444" t="str">
        <f t="shared" ref="J98:K98" si="144">IF(AND(ISNUMBER(J99),ISNUMBER(J112),ISNUMBER(J121),ISNUMBER(J129),ISNUMBER(J134)),SUM(J99,J112,J121,J129,J134),"")</f>
        <v/>
      </c>
      <c r="K98" s="1444" t="str">
        <f t="shared" si="144"/>
        <v/>
      </c>
      <c r="L98" s="1444" t="str">
        <f t="shared" ref="L98" si="145">IF(AND(ISNUMBER(L99),ISNUMBER(L112),ISNUMBER(L121),ISNUMBER(L129),ISNUMBER(L134)),SUM(L99,L112,L121,L129,L134),"")</f>
        <v/>
      </c>
      <c r="M98" s="1444" t="str">
        <f>IF(AND(ISNUMBER(M99),ISNUMBER(M112),ISNUMBER(M121),ISNUMBER(M129),ISNUMBER(M134)),SUM(M99,M112,M121,M129,M134),"")</f>
        <v/>
      </c>
      <c r="N98" s="1444" t="str">
        <f>IF(AND(ISNUMBER(N99),ISNUMBER(N112),ISNUMBER(N121),ISNUMBER(N129),ISNUMBER(N134)),SUM(N99,N112,N121,N129,N134),"")</f>
        <v/>
      </c>
      <c r="O98" s="734"/>
      <c r="P98" s="734"/>
      <c r="Q98" s="1444" t="str">
        <f t="shared" ref="Q98:W98" si="146">IF(AND(ISNUMBER(Q99),ISNUMBER(Q112),ISNUMBER(Q121),ISNUMBER(Q129),ISNUMBER(Q134)),SUM(Q99,Q112,Q121,Q129,Q134),"")</f>
        <v/>
      </c>
      <c r="R98" s="1444" t="str">
        <f t="shared" si="146"/>
        <v/>
      </c>
      <c r="S98" s="1444" t="str">
        <f t="shared" si="146"/>
        <v/>
      </c>
      <c r="T98" s="1444" t="str">
        <f t="shared" si="146"/>
        <v/>
      </c>
      <c r="U98" s="1444" t="str">
        <f t="shared" si="146"/>
        <v/>
      </c>
      <c r="V98" s="1444" t="str">
        <f t="shared" si="146"/>
        <v/>
      </c>
      <c r="W98" s="1444" t="str">
        <f t="shared" si="146"/>
        <v/>
      </c>
      <c r="X98" s="1444" t="str">
        <f>IF(AND(ISNUMBER(X99),ISNUMBER(X112),ISNUMBER(X121),ISNUMBER(X129),ISNUMBER(X134)),SUM(X99,X112,X121,X129,X134),"")</f>
        <v/>
      </c>
      <c r="Y98" s="1444" t="str">
        <f>IF(AND(ISNUMBER(Y99),ISNUMBER(Y112),ISNUMBER(Y121),ISNUMBER(Y129),ISNUMBER(Y134)),SUM(Y99,Y112,Y121,Y129,Y134),"")</f>
        <v/>
      </c>
      <c r="Z98" s="1444" t="str">
        <f>IF(AND(ISNUMBER(Z99),ISNUMBER(Z112),ISNUMBER(Z121),ISNUMBER(Z129),ISNUMBER(Z134)),SUM(Z99,Z112,Z121,Z129,Z134),"")</f>
        <v/>
      </c>
      <c r="AA98" s="2862" t="str">
        <f>IF(AND(ISNUMBER(AA99),ISNUMBER(AA112),ISNUMBER(AA121),ISNUMBER(AA129),ISNUMBER(AA134)),SUM(AA99,AA112,AA121,AA129,AA134),"")</f>
        <v/>
      </c>
      <c r="AB98" s="2763" t="str">
        <f t="shared" si="117"/>
        <v/>
      </c>
      <c r="AC98" s="1473"/>
      <c r="AD98" s="1444" t="str">
        <f t="shared" ref="AD98:AH98" si="147">IF(AND(ISNUMBER(AD99),ISNUMBER(AD112),ISNUMBER(AD121),ISNUMBER(AD129),ISNUMBER(AD134)),SUM(AD99,AD112,AD121,AD129,AD134),"")</f>
        <v/>
      </c>
      <c r="AE98" s="1444" t="str">
        <f t="shared" si="147"/>
        <v/>
      </c>
      <c r="AF98" s="1444" t="str">
        <f t="shared" si="147"/>
        <v/>
      </c>
      <c r="AG98" s="2862" t="str">
        <f t="shared" si="147"/>
        <v/>
      </c>
      <c r="AH98" s="2862" t="str">
        <f t="shared" si="147"/>
        <v/>
      </c>
      <c r="AM98" s="1540"/>
    </row>
    <row r="99" spans="1:39" s="1434" customFormat="1" ht="15" customHeight="1" x14ac:dyDescent="0.25">
      <c r="A99" s="1541"/>
      <c r="B99" s="1456" t="s">
        <v>2027</v>
      </c>
      <c r="C99" s="1443" t="str">
        <f>IF(AND(ISNUMBER(C100),ISNUMBER(C108)),SUM(C100,C108),"")</f>
        <v/>
      </c>
      <c r="D99" s="1444" t="str">
        <f t="shared" ref="D99:I99" si="148">IF(AND(ISNUMBER(D100),ISNUMBER(D108)),SUM(D100,D108),"")</f>
        <v/>
      </c>
      <c r="E99" s="1444" t="str">
        <f t="shared" si="148"/>
        <v/>
      </c>
      <c r="F99" s="1444" t="str">
        <f t="shared" si="148"/>
        <v/>
      </c>
      <c r="G99" s="1444" t="str">
        <f t="shared" si="148"/>
        <v/>
      </c>
      <c r="H99" s="1444" t="str">
        <f t="shared" si="148"/>
        <v/>
      </c>
      <c r="I99" s="1444" t="str">
        <f t="shared" si="148"/>
        <v/>
      </c>
      <c r="J99" s="1444" t="str">
        <f t="shared" ref="J99:K99" si="149">IF(AND(ISNUMBER(J100),ISNUMBER(J108)),SUM(J100,J108),"")</f>
        <v/>
      </c>
      <c r="K99" s="1444" t="str">
        <f t="shared" si="149"/>
        <v/>
      </c>
      <c r="L99" s="1444" t="str">
        <f t="shared" ref="L99" si="150">IF(AND(ISNUMBER(L100),ISNUMBER(L108)),SUM(L100,L108),"")</f>
        <v/>
      </c>
      <c r="M99" s="1444" t="str">
        <f>IF(AND(ISNUMBER(M100),ISNUMBER(M108)),SUM(M100,M108),"")</f>
        <v/>
      </c>
      <c r="N99" s="1444" t="str">
        <f>IF(AND(ISNUMBER(N100),ISNUMBER(N108)),SUM(N100,N108),"")</f>
        <v/>
      </c>
      <c r="O99" s="734"/>
      <c r="P99" s="734"/>
      <c r="Q99" s="1444" t="str">
        <f t="shared" ref="Q99:W99" si="151">IF(AND(ISNUMBER(Q100),ISNUMBER(Q108)),SUM(Q100,Q108),"")</f>
        <v/>
      </c>
      <c r="R99" s="1444" t="str">
        <f t="shared" si="151"/>
        <v/>
      </c>
      <c r="S99" s="1444" t="str">
        <f t="shared" si="151"/>
        <v/>
      </c>
      <c r="T99" s="1444" t="str">
        <f t="shared" si="151"/>
        <v/>
      </c>
      <c r="U99" s="1444" t="str">
        <f t="shared" si="151"/>
        <v/>
      </c>
      <c r="V99" s="1444" t="str">
        <f t="shared" si="151"/>
        <v/>
      </c>
      <c r="W99" s="1444" t="str">
        <f t="shared" si="151"/>
        <v/>
      </c>
      <c r="X99" s="1444" t="str">
        <f>IF(AND(ISNUMBER(X100),ISNUMBER(X108)),SUM(X100,X108),"")</f>
        <v/>
      </c>
      <c r="Y99" s="1444" t="str">
        <f>IF(AND(ISNUMBER(Y100),ISNUMBER(Y108)),SUM(Y100,Y108),"")</f>
        <v/>
      </c>
      <c r="Z99" s="1444" t="str">
        <f>IF(AND(ISNUMBER(Z100),ISNUMBER(Z108)),SUM(Z100,Z108),"")</f>
        <v/>
      </c>
      <c r="AA99" s="2862" t="str">
        <f>IF(AND(ISNUMBER(AA100),ISNUMBER(AA108)),SUM(AA100,AA108),"")</f>
        <v/>
      </c>
      <c r="AB99" s="2763" t="str">
        <f t="shared" si="117"/>
        <v/>
      </c>
      <c r="AC99" s="1473"/>
      <c r="AD99" s="1444" t="str">
        <f t="shared" ref="AD99" si="152">IF(AND(ISNUMBER(AD100),ISNUMBER(AD108)),SUM(AD100,AD108),"")</f>
        <v/>
      </c>
      <c r="AE99" s="1444" t="str">
        <f>IF(AND(ISNUMBER(AE100),ISNUMBER(AE108)),SUM(AE100,AE108),"")</f>
        <v/>
      </c>
      <c r="AF99" s="1444" t="str">
        <f t="shared" ref="AF99:AH99" si="153">IF(AND(ISNUMBER(AF100),ISNUMBER(AF108)),SUM(AF100,AF108),"")</f>
        <v/>
      </c>
      <c r="AG99" s="2862" t="str">
        <f t="shared" si="153"/>
        <v/>
      </c>
      <c r="AH99" s="2862" t="str">
        <f t="shared" si="153"/>
        <v/>
      </c>
      <c r="AM99" s="1540"/>
    </row>
    <row r="100" spans="1:39" s="1434" customFormat="1" ht="15" customHeight="1" x14ac:dyDescent="0.25">
      <c r="A100" s="1541"/>
      <c r="B100" s="1735" t="s">
        <v>2026</v>
      </c>
      <c r="C100" s="1443">
        <f t="shared" ref="C100:N100" si="154">IF($C$7="Yes", 0, IF(AND(ISNUMBER(C101),ISNUMBER(C102),ISNUMBER(C103),ISNUMBER(C104),ISNUMBER(C105),ISNUMBER(C106),ISNUMBER(C107)),SUM(C101:C107),""))</f>
        <v>0</v>
      </c>
      <c r="D100" s="1443">
        <f t="shared" si="154"/>
        <v>0</v>
      </c>
      <c r="E100" s="1443">
        <f t="shared" si="154"/>
        <v>0</v>
      </c>
      <c r="F100" s="1443">
        <f t="shared" si="154"/>
        <v>0</v>
      </c>
      <c r="G100" s="1443">
        <f t="shared" si="154"/>
        <v>0</v>
      </c>
      <c r="H100" s="1443">
        <f t="shared" si="154"/>
        <v>0</v>
      </c>
      <c r="I100" s="1443">
        <f t="shared" si="154"/>
        <v>0</v>
      </c>
      <c r="J100" s="1443">
        <f t="shared" si="154"/>
        <v>0</v>
      </c>
      <c r="K100" s="1443">
        <f t="shared" si="154"/>
        <v>0</v>
      </c>
      <c r="L100" s="1443">
        <f t="shared" si="154"/>
        <v>0</v>
      </c>
      <c r="M100" s="1443">
        <f t="shared" si="154"/>
        <v>0</v>
      </c>
      <c r="N100" s="1443">
        <f t="shared" si="154"/>
        <v>0</v>
      </c>
      <c r="O100" s="734"/>
      <c r="P100" s="734"/>
      <c r="Q100" s="1443">
        <f t="shared" ref="Q100:AA100" si="155">IF($C$7="Yes", 0, IF(AND(ISNUMBER(Q101),ISNUMBER(Q102),ISNUMBER(Q103),ISNUMBER(Q104),ISNUMBER(Q105),ISNUMBER(Q106),ISNUMBER(Q107)),SUM(Q101:Q107),""))</f>
        <v>0</v>
      </c>
      <c r="R100" s="1443">
        <f t="shared" si="155"/>
        <v>0</v>
      </c>
      <c r="S100" s="1443">
        <f t="shared" si="155"/>
        <v>0</v>
      </c>
      <c r="T100" s="1443">
        <f t="shared" si="155"/>
        <v>0</v>
      </c>
      <c r="U100" s="1443">
        <f t="shared" si="155"/>
        <v>0</v>
      </c>
      <c r="V100" s="1443">
        <f t="shared" si="155"/>
        <v>0</v>
      </c>
      <c r="W100" s="1443">
        <f t="shared" si="155"/>
        <v>0</v>
      </c>
      <c r="X100" s="1443">
        <f t="shared" si="155"/>
        <v>0</v>
      </c>
      <c r="Y100" s="1443">
        <f t="shared" si="155"/>
        <v>0</v>
      </c>
      <c r="Z100" s="1443">
        <f t="shared" si="155"/>
        <v>0</v>
      </c>
      <c r="AA100" s="1443">
        <f t="shared" si="155"/>
        <v>0</v>
      </c>
      <c r="AB100" s="2763" t="str">
        <f t="shared" si="117"/>
        <v/>
      </c>
      <c r="AC100" s="1473"/>
      <c r="AD100" s="1443">
        <f>IF($C$7="Yes", 0, IF(AND(ISNUMBER(AD101),ISNUMBER(AD102),ISNUMBER(AD103),ISNUMBER(AD104),ISNUMBER(AD105),ISNUMBER(AD106),ISNUMBER(AD107)),SUM(AD101:AD107),""))</f>
        <v>0</v>
      </c>
      <c r="AE100" s="1443">
        <f>IF($C$7="Yes", 0, IF(AND(ISNUMBER(AE101),ISNUMBER(AE102),ISNUMBER(AE103),ISNUMBER(AE104),ISNUMBER(AE105),ISNUMBER(AE106),ISNUMBER(AE107)),SUM(AE101:AE107),""))</f>
        <v>0</v>
      </c>
      <c r="AF100" s="1443">
        <f>IF($C$7="Yes", 0, IF(AND(ISNUMBER(AF101),ISNUMBER(AF102),ISNUMBER(AF103),ISNUMBER(AF104),ISNUMBER(AF105),ISNUMBER(AF106),ISNUMBER(AF107)),SUM(AF101:AF107),""))</f>
        <v>0</v>
      </c>
      <c r="AG100" s="1443">
        <f>IF($C$7="Yes", 0, IF(AND(ISNUMBER(AG101),ISNUMBER(AG102),ISNUMBER(AG103),ISNUMBER(AG104),ISNUMBER(AG105),ISNUMBER(AG106),ISNUMBER(AG107)),SUM(AG101:AG107),""))</f>
        <v>0</v>
      </c>
      <c r="AH100" s="2862">
        <f>IF($C$7="Yes", 0, IF(AND(ISNUMBER(AH101),ISNUMBER(AH102),ISNUMBER(AH103),ISNUMBER(AH104),ISNUMBER(AH105),ISNUMBER(AH106),ISNUMBER(AH107)),SUM(AH101:AH107),""))</f>
        <v>0</v>
      </c>
      <c r="AM100" s="1540"/>
    </row>
    <row r="101" spans="1:39" s="1434" customFormat="1" ht="15" customHeight="1" x14ac:dyDescent="0.25">
      <c r="A101" s="1541"/>
      <c r="B101" s="1736" t="s">
        <v>1778</v>
      </c>
      <c r="C101" s="1447"/>
      <c r="D101" s="734"/>
      <c r="E101" s="734"/>
      <c r="F101" s="734"/>
      <c r="G101" s="734"/>
      <c r="H101" s="734"/>
      <c r="I101" s="1444" t="str">
        <f t="shared" ref="I101:I107" si="156">IF(AND(ISNUMBER(D101),ISNUMBER(E101),ISNUMBER(H101)),SUM(D101,E101,H101),"")</f>
        <v/>
      </c>
      <c r="J101" s="734"/>
      <c r="K101" s="734"/>
      <c r="L101" s="734"/>
      <c r="M101" s="1680" t="str">
        <f t="shared" ref="M101:M107" si="157">IF(AND(ISNUMBER(J101),ISNUMBER(K101),ISNUMBER(L101)),SUM(J101:L101), "")</f>
        <v/>
      </c>
      <c r="N101" s="2136"/>
      <c r="O101" s="734"/>
      <c r="P101" s="734"/>
      <c r="Q101" s="734"/>
      <c r="R101" s="734"/>
      <c r="S101" s="734"/>
      <c r="T101" s="734"/>
      <c r="U101" s="734"/>
      <c r="V101" s="734"/>
      <c r="W101" s="1444" t="str">
        <f t="shared" ref="W101:W107" si="158">IF(AND(ISNUMBER(R101),ISNUMBER(S101),ISNUMBER(V101)),SUM(R101,S101,V101),"")</f>
        <v/>
      </c>
      <c r="X101" s="734"/>
      <c r="Y101" s="734"/>
      <c r="Z101" s="734"/>
      <c r="AA101" s="427" t="str">
        <f t="shared" ref="AA101:AA107" si="159">IF(AND(ISNUMBER(X101),ISNUMBER(Y101),ISNUMBER(Z101)),SUM(X101:Z101), "")</f>
        <v/>
      </c>
      <c r="AB101" s="2763" t="str">
        <f t="shared" si="117"/>
        <v/>
      </c>
      <c r="AC101" s="1564" t="str">
        <f>IF(ISNUMBER(AB101),IF(AND(AB101&gt;=(Parameters!F196*0.95), AB101&lt;=(Parameters!G196*1.05)), "Pass", "Fail"),"")</f>
        <v/>
      </c>
      <c r="AD101" s="734"/>
      <c r="AE101" s="734"/>
      <c r="AF101" s="734"/>
      <c r="AG101" s="426"/>
      <c r="AH101" s="426"/>
      <c r="AM101" s="1540"/>
    </row>
    <row r="102" spans="1:39" s="1434" customFormat="1" ht="15" customHeight="1" x14ac:dyDescent="0.25">
      <c r="A102" s="1541"/>
      <c r="B102" s="1736" t="s">
        <v>1779</v>
      </c>
      <c r="C102" s="1447"/>
      <c r="D102" s="734"/>
      <c r="E102" s="734"/>
      <c r="F102" s="734"/>
      <c r="G102" s="734"/>
      <c r="H102" s="734"/>
      <c r="I102" s="1444" t="str">
        <f t="shared" si="156"/>
        <v/>
      </c>
      <c r="J102" s="734"/>
      <c r="K102" s="734"/>
      <c r="L102" s="734"/>
      <c r="M102" s="1680" t="str">
        <f t="shared" si="157"/>
        <v/>
      </c>
      <c r="N102" s="2136"/>
      <c r="O102" s="734"/>
      <c r="P102" s="734"/>
      <c r="Q102" s="734"/>
      <c r="R102" s="734"/>
      <c r="S102" s="734"/>
      <c r="T102" s="734"/>
      <c r="U102" s="734"/>
      <c r="V102" s="734"/>
      <c r="W102" s="1444" t="str">
        <f t="shared" si="158"/>
        <v/>
      </c>
      <c r="X102" s="734"/>
      <c r="Y102" s="734"/>
      <c r="Z102" s="734"/>
      <c r="AA102" s="427" t="str">
        <f t="shared" si="159"/>
        <v/>
      </c>
      <c r="AB102" s="2763" t="str">
        <f t="shared" si="117"/>
        <v/>
      </c>
      <c r="AC102" s="1564" t="str">
        <f>IF(ISNUMBER(AB102),IF(AND(AB102&gt;=(Parameters!F197*0.95), AB102&lt;=(Parameters!G197*1.05)), "Pass", "Fail"),"")</f>
        <v/>
      </c>
      <c r="AD102" s="734"/>
      <c r="AE102" s="734"/>
      <c r="AF102" s="734"/>
      <c r="AG102" s="426"/>
      <c r="AH102" s="426"/>
      <c r="AM102" s="1540"/>
    </row>
    <row r="103" spans="1:39" s="1434" customFormat="1" ht="15" customHeight="1" x14ac:dyDescent="0.25">
      <c r="A103" s="1541"/>
      <c r="B103" s="1736" t="s">
        <v>1780</v>
      </c>
      <c r="C103" s="1447"/>
      <c r="D103" s="734"/>
      <c r="E103" s="734"/>
      <c r="F103" s="734"/>
      <c r="G103" s="734"/>
      <c r="H103" s="734"/>
      <c r="I103" s="1444" t="str">
        <f t="shared" si="156"/>
        <v/>
      </c>
      <c r="J103" s="734"/>
      <c r="K103" s="734"/>
      <c r="L103" s="734"/>
      <c r="M103" s="1680" t="str">
        <f t="shared" si="157"/>
        <v/>
      </c>
      <c r="N103" s="2136"/>
      <c r="O103" s="734"/>
      <c r="P103" s="734"/>
      <c r="Q103" s="734"/>
      <c r="R103" s="734"/>
      <c r="S103" s="734"/>
      <c r="T103" s="734"/>
      <c r="U103" s="734"/>
      <c r="V103" s="734"/>
      <c r="W103" s="1444" t="str">
        <f t="shared" si="158"/>
        <v/>
      </c>
      <c r="X103" s="734"/>
      <c r="Y103" s="734"/>
      <c r="Z103" s="734"/>
      <c r="AA103" s="427" t="str">
        <f t="shared" si="159"/>
        <v/>
      </c>
      <c r="AB103" s="2763" t="str">
        <f t="shared" si="117"/>
        <v/>
      </c>
      <c r="AC103" s="1564" t="str">
        <f>IF(ISNUMBER(AB103),IF(AND(AB103&gt;=(Parameters!F198*0.95), AB103&lt;=(Parameters!G198*1.05)), "Pass", "Fail"),"")</f>
        <v/>
      </c>
      <c r="AD103" s="734"/>
      <c r="AE103" s="734"/>
      <c r="AF103" s="734"/>
      <c r="AG103" s="426"/>
      <c r="AH103" s="426"/>
      <c r="AM103" s="1540"/>
    </row>
    <row r="104" spans="1:39" s="1434" customFormat="1" ht="15" customHeight="1" x14ac:dyDescent="0.25">
      <c r="A104" s="1541"/>
      <c r="B104" s="1736" t="s">
        <v>1781</v>
      </c>
      <c r="C104" s="1447"/>
      <c r="D104" s="734"/>
      <c r="E104" s="734"/>
      <c r="F104" s="734"/>
      <c r="G104" s="734"/>
      <c r="H104" s="734"/>
      <c r="I104" s="1444" t="str">
        <f t="shared" si="156"/>
        <v/>
      </c>
      <c r="J104" s="734"/>
      <c r="K104" s="734"/>
      <c r="L104" s="734"/>
      <c r="M104" s="1680" t="str">
        <f t="shared" si="157"/>
        <v/>
      </c>
      <c r="N104" s="2136"/>
      <c r="O104" s="734"/>
      <c r="P104" s="734"/>
      <c r="Q104" s="734"/>
      <c r="R104" s="734"/>
      <c r="S104" s="734"/>
      <c r="T104" s="734"/>
      <c r="U104" s="734"/>
      <c r="V104" s="734"/>
      <c r="W104" s="1444" t="str">
        <f t="shared" si="158"/>
        <v/>
      </c>
      <c r="X104" s="734"/>
      <c r="Y104" s="734"/>
      <c r="Z104" s="734"/>
      <c r="AA104" s="427" t="str">
        <f t="shared" si="159"/>
        <v/>
      </c>
      <c r="AB104" s="2763" t="str">
        <f t="shared" si="117"/>
        <v/>
      </c>
      <c r="AC104" s="1564" t="str">
        <f>IF(ISNUMBER(AB104),IF(AND(AB104&gt;=(Parameters!F199*0.95), AB104&lt;=(Parameters!G199*1.05)), "Pass", "Fail"),"")</f>
        <v/>
      </c>
      <c r="AD104" s="734"/>
      <c r="AE104" s="734"/>
      <c r="AF104" s="734"/>
      <c r="AG104" s="426"/>
      <c r="AH104" s="426"/>
      <c r="AM104" s="1540"/>
    </row>
    <row r="105" spans="1:39" s="1434" customFormat="1" ht="15" customHeight="1" x14ac:dyDescent="0.25">
      <c r="A105" s="1541"/>
      <c r="B105" s="1736" t="s">
        <v>1782</v>
      </c>
      <c r="C105" s="1447"/>
      <c r="D105" s="734"/>
      <c r="E105" s="734"/>
      <c r="F105" s="734"/>
      <c r="G105" s="734"/>
      <c r="H105" s="734"/>
      <c r="I105" s="1444" t="str">
        <f t="shared" si="156"/>
        <v/>
      </c>
      <c r="J105" s="734"/>
      <c r="K105" s="734"/>
      <c r="L105" s="734"/>
      <c r="M105" s="1680" t="str">
        <f t="shared" si="157"/>
        <v/>
      </c>
      <c r="N105" s="2136"/>
      <c r="O105" s="734"/>
      <c r="P105" s="734"/>
      <c r="Q105" s="734"/>
      <c r="R105" s="734"/>
      <c r="S105" s="734"/>
      <c r="T105" s="734"/>
      <c r="U105" s="734"/>
      <c r="V105" s="734"/>
      <c r="W105" s="1444" t="str">
        <f t="shared" si="158"/>
        <v/>
      </c>
      <c r="X105" s="734"/>
      <c r="Y105" s="734"/>
      <c r="Z105" s="734"/>
      <c r="AA105" s="427" t="str">
        <f t="shared" si="159"/>
        <v/>
      </c>
      <c r="AB105" s="2763" t="str">
        <f t="shared" si="117"/>
        <v/>
      </c>
      <c r="AC105" s="1564" t="str">
        <f>IF(ISNUMBER(AB105),IF(AND(AB105&gt;=(Parameters!F200*0.95), AB105&lt;=(Parameters!G200*1.05)), "Pass", "Fail"),"")</f>
        <v/>
      </c>
      <c r="AD105" s="734"/>
      <c r="AE105" s="734"/>
      <c r="AF105" s="734"/>
      <c r="AG105" s="426"/>
      <c r="AH105" s="426"/>
      <c r="AM105" s="1540"/>
    </row>
    <row r="106" spans="1:39" s="1434" customFormat="1" ht="15" customHeight="1" x14ac:dyDescent="0.25">
      <c r="A106" s="1541"/>
      <c r="B106" s="1736" t="s">
        <v>1783</v>
      </c>
      <c r="C106" s="1447"/>
      <c r="D106" s="734"/>
      <c r="E106" s="734"/>
      <c r="F106" s="734"/>
      <c r="G106" s="734"/>
      <c r="H106" s="734"/>
      <c r="I106" s="1444" t="str">
        <f t="shared" si="156"/>
        <v/>
      </c>
      <c r="J106" s="734"/>
      <c r="K106" s="734"/>
      <c r="L106" s="734"/>
      <c r="M106" s="1680" t="str">
        <f t="shared" si="157"/>
        <v/>
      </c>
      <c r="N106" s="2136"/>
      <c r="O106" s="734"/>
      <c r="P106" s="734"/>
      <c r="Q106" s="734"/>
      <c r="R106" s="734"/>
      <c r="S106" s="734"/>
      <c r="T106" s="734"/>
      <c r="U106" s="734"/>
      <c r="V106" s="734"/>
      <c r="W106" s="1444" t="str">
        <f t="shared" si="158"/>
        <v/>
      </c>
      <c r="X106" s="734"/>
      <c r="Y106" s="734"/>
      <c r="Z106" s="734"/>
      <c r="AA106" s="427" t="str">
        <f t="shared" si="159"/>
        <v/>
      </c>
      <c r="AB106" s="2763" t="str">
        <f t="shared" si="117"/>
        <v/>
      </c>
      <c r="AC106" s="1564" t="str">
        <f>IF(ISNUMBER(AB106),IF(AND(AB106&gt;=(Parameters!F201*0.95), AB106&lt;=(Parameters!G201*1.05)), "Pass", "Fail"),"")</f>
        <v/>
      </c>
      <c r="AD106" s="734"/>
      <c r="AE106" s="734"/>
      <c r="AF106" s="734"/>
      <c r="AG106" s="426"/>
      <c r="AH106" s="426"/>
      <c r="AM106" s="1540"/>
    </row>
    <row r="107" spans="1:39" s="1434" customFormat="1" ht="15" customHeight="1" x14ac:dyDescent="0.25">
      <c r="A107" s="1541"/>
      <c r="B107" s="1736" t="s">
        <v>1784</v>
      </c>
      <c r="C107" s="1447"/>
      <c r="D107" s="734"/>
      <c r="E107" s="734"/>
      <c r="F107" s="734"/>
      <c r="G107" s="734"/>
      <c r="H107" s="734"/>
      <c r="I107" s="1444" t="str">
        <f t="shared" si="156"/>
        <v/>
      </c>
      <c r="J107" s="734"/>
      <c r="K107" s="734"/>
      <c r="L107" s="734"/>
      <c r="M107" s="1680" t="str">
        <f t="shared" si="157"/>
        <v/>
      </c>
      <c r="N107" s="2136"/>
      <c r="O107" s="734"/>
      <c r="P107" s="734"/>
      <c r="Q107" s="734"/>
      <c r="R107" s="734"/>
      <c r="S107" s="734"/>
      <c r="T107" s="734"/>
      <c r="U107" s="734"/>
      <c r="V107" s="734"/>
      <c r="W107" s="1444" t="str">
        <f t="shared" si="158"/>
        <v/>
      </c>
      <c r="X107" s="734"/>
      <c r="Y107" s="734"/>
      <c r="Z107" s="734"/>
      <c r="AA107" s="427" t="str">
        <f t="shared" si="159"/>
        <v/>
      </c>
      <c r="AB107" s="2763" t="str">
        <f t="shared" si="117"/>
        <v/>
      </c>
      <c r="AC107" s="1473"/>
      <c r="AD107" s="734"/>
      <c r="AE107" s="734"/>
      <c r="AF107" s="734"/>
      <c r="AG107" s="426"/>
      <c r="AH107" s="426"/>
      <c r="AM107" s="1540"/>
    </row>
    <row r="108" spans="1:39" s="1434" customFormat="1" ht="15" customHeight="1" x14ac:dyDescent="0.25">
      <c r="A108" s="1541"/>
      <c r="B108" s="1735" t="s">
        <v>2028</v>
      </c>
      <c r="C108" s="1443" t="str">
        <f>IF($C$7="No", 0, IF(AND(ISNUMBER(C109), ISNUMBER(C110), ISNUMBER(C111)), SUM(C109:C111), ""))</f>
        <v/>
      </c>
      <c r="D108" s="1443" t="str">
        <f t="shared" ref="D108:AA108" si="160">IF($C$7="No", 0, IF(AND(ISNUMBER(D109), ISNUMBER(D110), ISNUMBER(D111)), SUM(D109:D111), ""))</f>
        <v/>
      </c>
      <c r="E108" s="1443" t="str">
        <f t="shared" si="160"/>
        <v/>
      </c>
      <c r="F108" s="1443" t="str">
        <f t="shared" si="160"/>
        <v/>
      </c>
      <c r="G108" s="1443" t="str">
        <f t="shared" si="160"/>
        <v/>
      </c>
      <c r="H108" s="1443" t="str">
        <f t="shared" si="160"/>
        <v/>
      </c>
      <c r="I108" s="1443" t="str">
        <f t="shared" si="160"/>
        <v/>
      </c>
      <c r="J108" s="1443" t="str">
        <f t="shared" si="160"/>
        <v/>
      </c>
      <c r="K108" s="1443" t="str">
        <f t="shared" si="160"/>
        <v/>
      </c>
      <c r="L108" s="1443" t="str">
        <f t="shared" si="160"/>
        <v/>
      </c>
      <c r="M108" s="1443" t="str">
        <f t="shared" si="160"/>
        <v/>
      </c>
      <c r="N108" s="1443" t="str">
        <f t="shared" si="160"/>
        <v/>
      </c>
      <c r="O108" s="734"/>
      <c r="P108" s="734"/>
      <c r="Q108" s="1443" t="str">
        <f t="shared" si="160"/>
        <v/>
      </c>
      <c r="R108" s="1443" t="str">
        <f t="shared" si="160"/>
        <v/>
      </c>
      <c r="S108" s="1443" t="str">
        <f t="shared" si="160"/>
        <v/>
      </c>
      <c r="T108" s="1443" t="str">
        <f t="shared" si="160"/>
        <v/>
      </c>
      <c r="U108" s="1443" t="str">
        <f t="shared" si="160"/>
        <v/>
      </c>
      <c r="V108" s="1443" t="str">
        <f t="shared" si="160"/>
        <v/>
      </c>
      <c r="W108" s="1443" t="str">
        <f t="shared" si="160"/>
        <v/>
      </c>
      <c r="X108" s="1443" t="str">
        <f t="shared" si="160"/>
        <v/>
      </c>
      <c r="Y108" s="1443" t="str">
        <f t="shared" si="160"/>
        <v/>
      </c>
      <c r="Z108" s="1443" t="str">
        <f t="shared" si="160"/>
        <v/>
      </c>
      <c r="AA108" s="750" t="str">
        <f t="shared" si="160"/>
        <v/>
      </c>
      <c r="AB108" s="2763" t="str">
        <f t="shared" si="117"/>
        <v/>
      </c>
      <c r="AC108" s="1473"/>
      <c r="AD108" s="1444" t="str">
        <f t="shared" ref="AD108" si="161">IF($C$7="No", 0, IF(AND(ISNUMBER(AD109), ISNUMBER(AD110), ISNUMBER(AD111)), SUM(AD109:AD111), ""))</f>
        <v/>
      </c>
      <c r="AE108" s="1443" t="str">
        <f t="shared" ref="AE108" si="162">IF($C$7="No", 0, IF(AND(ISNUMBER(AE109), ISNUMBER(AE110), ISNUMBER(AE111)), SUM(AE109:AE111), ""))</f>
        <v/>
      </c>
      <c r="AF108" s="1443" t="str">
        <f t="shared" ref="AF108" si="163">IF($C$7="No", 0, IF(AND(ISNUMBER(AF109), ISNUMBER(AF110), ISNUMBER(AF111)), SUM(AF109:AF111), ""))</f>
        <v/>
      </c>
      <c r="AG108" s="1443" t="str">
        <f t="shared" ref="AG108" si="164">IF($C$7="No", 0, IF(AND(ISNUMBER(AG109), ISNUMBER(AG110), ISNUMBER(AG111)), SUM(AG109:AG111), ""))</f>
        <v/>
      </c>
      <c r="AH108" s="750" t="str">
        <f t="shared" ref="AH108" si="165">IF($C$7="No", 0, IF(AND(ISNUMBER(AH109), ISNUMBER(AH110), ISNUMBER(AH111)), SUM(AH109:AH111), ""))</f>
        <v/>
      </c>
      <c r="AM108" s="1540"/>
    </row>
    <row r="109" spans="1:39" s="1434" customFormat="1" ht="15" customHeight="1" x14ac:dyDescent="0.25">
      <c r="A109" s="1541"/>
      <c r="B109" s="1736" t="s">
        <v>2333</v>
      </c>
      <c r="C109" s="1447"/>
      <c r="D109" s="734"/>
      <c r="E109" s="734"/>
      <c r="F109" s="734"/>
      <c r="G109" s="734"/>
      <c r="H109" s="734"/>
      <c r="I109" s="1444" t="str">
        <f t="shared" ref="I109:I111" si="166">IF(AND(ISNUMBER(D109),ISNUMBER(E109),ISNUMBER(H109)),SUM(D109,E109,H109),"")</f>
        <v/>
      </c>
      <c r="J109" s="734"/>
      <c r="K109" s="734"/>
      <c r="L109" s="734"/>
      <c r="M109" s="1680" t="str">
        <f t="shared" ref="M109:M111" si="167">IF(AND(ISNUMBER(J109),ISNUMBER(K109),ISNUMBER(L109)),SUM(J109:L109), "")</f>
        <v/>
      </c>
      <c r="N109" s="2136"/>
      <c r="O109" s="734"/>
      <c r="P109" s="734"/>
      <c r="Q109" s="734"/>
      <c r="R109" s="734"/>
      <c r="S109" s="734"/>
      <c r="T109" s="734"/>
      <c r="U109" s="734"/>
      <c r="V109" s="734"/>
      <c r="W109" s="1444" t="str">
        <f>IF(AND(ISNUMBER(R109),ISNUMBER(S109),ISNUMBER(V109)),SUM(R109,S109,V109),"")</f>
        <v/>
      </c>
      <c r="X109" s="734"/>
      <c r="Y109" s="734"/>
      <c r="Z109" s="734"/>
      <c r="AA109" s="427" t="str">
        <f t="shared" ref="AA109:AA111" si="168">IF(AND(ISNUMBER(X109),ISNUMBER(Y109),ISNUMBER(Z109)),SUM(X109:Z109), "")</f>
        <v/>
      </c>
      <c r="AB109" s="2763" t="str">
        <f t="shared" si="117"/>
        <v/>
      </c>
      <c r="AC109" s="1564" t="str">
        <f>IF(ISNUMBER(AB109),IF(AND(AB109&gt;=(Parameters!F204*0.95), AB109&lt;=(Parameters!G204*1.05)), "Pass", "Fail"),"")</f>
        <v/>
      </c>
      <c r="AD109" s="734"/>
      <c r="AE109" s="734"/>
      <c r="AF109" s="734"/>
      <c r="AG109" s="426"/>
      <c r="AH109" s="426"/>
      <c r="AM109" s="1540"/>
    </row>
    <row r="110" spans="1:39" s="1434" customFormat="1" ht="15" customHeight="1" x14ac:dyDescent="0.25">
      <c r="A110" s="1541"/>
      <c r="B110" s="1736" t="s">
        <v>2334</v>
      </c>
      <c r="C110" s="1447"/>
      <c r="D110" s="734"/>
      <c r="E110" s="734"/>
      <c r="F110" s="734"/>
      <c r="G110" s="734"/>
      <c r="H110" s="734"/>
      <c r="I110" s="1444" t="str">
        <f t="shared" si="166"/>
        <v/>
      </c>
      <c r="J110" s="734"/>
      <c r="K110" s="734"/>
      <c r="L110" s="734"/>
      <c r="M110" s="1680" t="str">
        <f t="shared" si="167"/>
        <v/>
      </c>
      <c r="N110" s="2136"/>
      <c r="O110" s="734"/>
      <c r="P110" s="734"/>
      <c r="Q110" s="734"/>
      <c r="R110" s="734"/>
      <c r="S110" s="734"/>
      <c r="T110" s="734"/>
      <c r="U110" s="734"/>
      <c r="V110" s="734"/>
      <c r="W110" s="1444" t="str">
        <f>IF(AND(ISNUMBER(R110),ISNUMBER(S110),ISNUMBER(V110)),SUM(R110,S110,V110),"")</f>
        <v/>
      </c>
      <c r="X110" s="734"/>
      <c r="Y110" s="734"/>
      <c r="Z110" s="734"/>
      <c r="AA110" s="427" t="str">
        <f t="shared" si="168"/>
        <v/>
      </c>
      <c r="AB110" s="2763" t="str">
        <f t="shared" si="117"/>
        <v/>
      </c>
      <c r="AC110" s="1473"/>
      <c r="AD110" s="734"/>
      <c r="AE110" s="734"/>
      <c r="AF110" s="734"/>
      <c r="AG110" s="426"/>
      <c r="AH110" s="426"/>
      <c r="AM110" s="1540"/>
    </row>
    <row r="111" spans="1:39" s="1434" customFormat="1" ht="15" customHeight="1" x14ac:dyDescent="0.25">
      <c r="A111" s="1541"/>
      <c r="B111" s="1736" t="s">
        <v>1784</v>
      </c>
      <c r="C111" s="1447"/>
      <c r="D111" s="734"/>
      <c r="E111" s="734"/>
      <c r="F111" s="734"/>
      <c r="G111" s="734"/>
      <c r="H111" s="734"/>
      <c r="I111" s="1444" t="str">
        <f t="shared" si="166"/>
        <v/>
      </c>
      <c r="J111" s="734"/>
      <c r="K111" s="734"/>
      <c r="L111" s="734"/>
      <c r="M111" s="1680" t="str">
        <f t="shared" si="167"/>
        <v/>
      </c>
      <c r="N111" s="2136"/>
      <c r="O111" s="734"/>
      <c r="P111" s="734"/>
      <c r="Q111" s="734"/>
      <c r="R111" s="734"/>
      <c r="S111" s="734"/>
      <c r="T111" s="734"/>
      <c r="U111" s="734"/>
      <c r="V111" s="734"/>
      <c r="W111" s="1444" t="str">
        <f>IF(AND(ISNUMBER(R111),ISNUMBER(S111),ISNUMBER(V111)),SUM(R111,S111,V111),"")</f>
        <v/>
      </c>
      <c r="X111" s="734"/>
      <c r="Y111" s="734"/>
      <c r="Z111" s="734"/>
      <c r="AA111" s="427" t="str">
        <f t="shared" si="168"/>
        <v/>
      </c>
      <c r="AB111" s="2763" t="str">
        <f t="shared" si="117"/>
        <v/>
      </c>
      <c r="AC111" s="1473"/>
      <c r="AD111" s="734"/>
      <c r="AE111" s="734"/>
      <c r="AF111" s="734"/>
      <c r="AG111" s="426"/>
      <c r="AH111" s="426"/>
      <c r="AM111" s="1540"/>
    </row>
    <row r="112" spans="1:39" s="1434" customFormat="1" ht="15" customHeight="1" x14ac:dyDescent="0.25">
      <c r="A112" s="1541"/>
      <c r="B112" s="1456" t="s">
        <v>2029</v>
      </c>
      <c r="C112" s="1443" t="str">
        <f>IF(AND(ISNUMBER(C113),ISNUMBER(C117)),SUM(C113,C117),"")</f>
        <v/>
      </c>
      <c r="D112" s="1444" t="str">
        <f t="shared" ref="D112:I112" si="169">IF(AND(ISNUMBER(D113),ISNUMBER(D117)),SUM(D113,D117),"")</f>
        <v/>
      </c>
      <c r="E112" s="1444" t="str">
        <f t="shared" si="169"/>
        <v/>
      </c>
      <c r="F112" s="1444" t="str">
        <f t="shared" si="169"/>
        <v/>
      </c>
      <c r="G112" s="1444" t="str">
        <f t="shared" si="169"/>
        <v/>
      </c>
      <c r="H112" s="1444" t="str">
        <f t="shared" si="169"/>
        <v/>
      </c>
      <c r="I112" s="1444" t="str">
        <f t="shared" si="169"/>
        <v/>
      </c>
      <c r="J112" s="1444" t="str">
        <f t="shared" ref="J112:K112" si="170">IF(AND(ISNUMBER(J113),ISNUMBER(J117)),SUM(J113,J117),"")</f>
        <v/>
      </c>
      <c r="K112" s="1444" t="str">
        <f t="shared" si="170"/>
        <v/>
      </c>
      <c r="L112" s="1444" t="str">
        <f t="shared" ref="L112" si="171">IF(AND(ISNUMBER(L113),ISNUMBER(L117)),SUM(L113,L117),"")</f>
        <v/>
      </c>
      <c r="M112" s="1444" t="str">
        <f>IF(AND(ISNUMBER(M113),ISNUMBER(M117)),SUM(M113,M117),"")</f>
        <v/>
      </c>
      <c r="N112" s="1444" t="str">
        <f>IF(AND(ISNUMBER(N113),ISNUMBER(N117)),SUM(N113,N117),"")</f>
        <v/>
      </c>
      <c r="O112" s="734"/>
      <c r="P112" s="734"/>
      <c r="Q112" s="1444" t="str">
        <f>IF(AND(ISNUMBER(Q113),ISNUMBER(Q117)),SUM(Q113,Q117),"")</f>
        <v/>
      </c>
      <c r="R112" s="1444" t="str">
        <f t="shared" ref="R112:W112" si="172">IF(AND(ISNUMBER(R113),ISNUMBER(R117)),SUM(R113,R117),"")</f>
        <v/>
      </c>
      <c r="S112" s="1444" t="str">
        <f t="shared" si="172"/>
        <v/>
      </c>
      <c r="T112" s="1444" t="str">
        <f t="shared" si="172"/>
        <v/>
      </c>
      <c r="U112" s="1444" t="str">
        <f t="shared" si="172"/>
        <v/>
      </c>
      <c r="V112" s="1444" t="str">
        <f t="shared" si="172"/>
        <v/>
      </c>
      <c r="W112" s="1444" t="str">
        <f t="shared" si="172"/>
        <v/>
      </c>
      <c r="X112" s="1444" t="str">
        <f>IF(AND(ISNUMBER(X113),ISNUMBER(X117)),SUM(X113,X117),"")</f>
        <v/>
      </c>
      <c r="Y112" s="1444" t="str">
        <f>IF(AND(ISNUMBER(Y113),ISNUMBER(Y117)),SUM(Y113,Y117),"")</f>
        <v/>
      </c>
      <c r="Z112" s="1444" t="str">
        <f>IF(AND(ISNUMBER(Z113),ISNUMBER(Z117)),SUM(Z113,Z117),"")</f>
        <v/>
      </c>
      <c r="AA112" s="2862" t="str">
        <f>IF(AND(ISNUMBER(AA113),ISNUMBER(AA117)),SUM(AA113,AA117),"")</f>
        <v/>
      </c>
      <c r="AB112" s="2763" t="str">
        <f t="shared" si="117"/>
        <v/>
      </c>
      <c r="AC112" s="1473"/>
      <c r="AD112" s="1444" t="str">
        <f t="shared" ref="AD112" si="173">IF(AND(ISNUMBER(AD113),ISNUMBER(AD117)),SUM(AD113,AD117),"")</f>
        <v/>
      </c>
      <c r="AE112" s="1444" t="str">
        <f>IF(AND(ISNUMBER(AE113),ISNUMBER(AE117)),SUM(AE113,AE117),"")</f>
        <v/>
      </c>
      <c r="AF112" s="1444" t="str">
        <f t="shared" ref="AF112:AH112" si="174">IF(AND(ISNUMBER(AF113),ISNUMBER(AF117)),SUM(AF113,AF117),"")</f>
        <v/>
      </c>
      <c r="AG112" s="2862" t="str">
        <f t="shared" si="174"/>
        <v/>
      </c>
      <c r="AH112" s="2862" t="str">
        <f t="shared" si="174"/>
        <v/>
      </c>
      <c r="AM112" s="1540"/>
    </row>
    <row r="113" spans="1:39" s="1434" customFormat="1" ht="15" customHeight="1" x14ac:dyDescent="0.25">
      <c r="A113" s="1541"/>
      <c r="B113" s="1735" t="s">
        <v>2026</v>
      </c>
      <c r="C113" s="1443">
        <f>IF($C$7="Yes", 0, IF(AND(ISNUMBER(C114),ISNUMBER(C115),ISNUMBER(C116)),SUM(C114:C116),""))</f>
        <v>0</v>
      </c>
      <c r="D113" s="1443">
        <f t="shared" ref="D113:N113" si="175">IF($C$7="Yes", 0, IF(AND(ISNUMBER(D114),ISNUMBER(D115),ISNUMBER(D116)),SUM(D114:D116),""))</f>
        <v>0</v>
      </c>
      <c r="E113" s="1443">
        <f t="shared" si="175"/>
        <v>0</v>
      </c>
      <c r="F113" s="1443">
        <f t="shared" si="175"/>
        <v>0</v>
      </c>
      <c r="G113" s="1443">
        <f t="shared" si="175"/>
        <v>0</v>
      </c>
      <c r="H113" s="1443">
        <f t="shared" si="175"/>
        <v>0</v>
      </c>
      <c r="I113" s="1443">
        <f t="shared" si="175"/>
        <v>0</v>
      </c>
      <c r="J113" s="1443">
        <f t="shared" si="175"/>
        <v>0</v>
      </c>
      <c r="K113" s="1443">
        <f t="shared" si="175"/>
        <v>0</v>
      </c>
      <c r="L113" s="1443">
        <f t="shared" si="175"/>
        <v>0</v>
      </c>
      <c r="M113" s="1443">
        <f t="shared" si="175"/>
        <v>0</v>
      </c>
      <c r="N113" s="1443">
        <f t="shared" si="175"/>
        <v>0</v>
      </c>
      <c r="O113" s="734"/>
      <c r="P113" s="734"/>
      <c r="Q113" s="1443">
        <f t="shared" ref="Q113:AA113" si="176">IF($C$7="Yes", 0, IF(AND(ISNUMBER(Q114),ISNUMBER(Q115),ISNUMBER(Q116)),SUM(Q114:Q116),""))</f>
        <v>0</v>
      </c>
      <c r="R113" s="1443">
        <f t="shared" si="176"/>
        <v>0</v>
      </c>
      <c r="S113" s="1443">
        <f t="shared" si="176"/>
        <v>0</v>
      </c>
      <c r="T113" s="1443">
        <f t="shared" si="176"/>
        <v>0</v>
      </c>
      <c r="U113" s="1443">
        <f t="shared" si="176"/>
        <v>0</v>
      </c>
      <c r="V113" s="1443">
        <f t="shared" si="176"/>
        <v>0</v>
      </c>
      <c r="W113" s="1443">
        <f t="shared" si="176"/>
        <v>0</v>
      </c>
      <c r="X113" s="1443">
        <f t="shared" si="176"/>
        <v>0</v>
      </c>
      <c r="Y113" s="1443">
        <f t="shared" si="176"/>
        <v>0</v>
      </c>
      <c r="Z113" s="1443">
        <f t="shared" si="176"/>
        <v>0</v>
      </c>
      <c r="AA113" s="1443">
        <f t="shared" si="176"/>
        <v>0</v>
      </c>
      <c r="AB113" s="2763" t="str">
        <f t="shared" si="117"/>
        <v/>
      </c>
      <c r="AC113" s="1473"/>
      <c r="AD113" s="1444">
        <f t="shared" ref="AD113:AH113" si="177">IF($C$7="Yes", 0, IF(AND(ISNUMBER(AD114),ISNUMBER(AD115),ISNUMBER(AD116)),SUM(AD114:AD116),""))</f>
        <v>0</v>
      </c>
      <c r="AE113" s="1443">
        <f t="shared" si="177"/>
        <v>0</v>
      </c>
      <c r="AF113" s="1443">
        <f t="shared" si="177"/>
        <v>0</v>
      </c>
      <c r="AG113" s="1443">
        <f t="shared" si="177"/>
        <v>0</v>
      </c>
      <c r="AH113" s="750">
        <f t="shared" si="177"/>
        <v>0</v>
      </c>
      <c r="AM113" s="1540"/>
    </row>
    <row r="114" spans="1:39" s="1434" customFormat="1" ht="15" customHeight="1" x14ac:dyDescent="0.25">
      <c r="A114" s="1541"/>
      <c r="B114" s="1736" t="s">
        <v>2092</v>
      </c>
      <c r="C114" s="1447"/>
      <c r="D114" s="734"/>
      <c r="E114" s="734"/>
      <c r="F114" s="734"/>
      <c r="G114" s="734"/>
      <c r="H114" s="734"/>
      <c r="I114" s="1444" t="str">
        <f t="shared" ref="I114:I116" si="178">IF(AND(ISNUMBER(D114),ISNUMBER(E114),ISNUMBER(H114)),SUM(D114,E114,H114),"")</f>
        <v/>
      </c>
      <c r="J114" s="734"/>
      <c r="K114" s="734"/>
      <c r="L114" s="734"/>
      <c r="M114" s="1680" t="str">
        <f t="shared" ref="M114:M116" si="179">IF(AND(ISNUMBER(J114),ISNUMBER(K114),ISNUMBER(L114)),SUM(J114:L114), "")</f>
        <v/>
      </c>
      <c r="N114" s="2136"/>
      <c r="O114" s="734"/>
      <c r="P114" s="734"/>
      <c r="Q114" s="734"/>
      <c r="R114" s="734"/>
      <c r="S114" s="734"/>
      <c r="T114" s="734"/>
      <c r="U114" s="734"/>
      <c r="V114" s="734"/>
      <c r="W114" s="1444" t="str">
        <f>IF(AND(ISNUMBER(R114),ISNUMBER(S114),ISNUMBER(V114)),SUM(R114,S114,V114),"")</f>
        <v/>
      </c>
      <c r="X114" s="734"/>
      <c r="Y114" s="734"/>
      <c r="Z114" s="734"/>
      <c r="AA114" s="427" t="str">
        <f t="shared" ref="AA114:AA116" si="180">IF(AND(ISNUMBER(X114),ISNUMBER(Y114),ISNUMBER(Z114)),SUM(X114:Z114), "")</f>
        <v/>
      </c>
      <c r="AB114" s="2763" t="str">
        <f t="shared" si="117"/>
        <v/>
      </c>
      <c r="AC114" s="1473"/>
      <c r="AD114" s="734"/>
      <c r="AE114" s="734"/>
      <c r="AF114" s="734"/>
      <c r="AG114" s="426"/>
      <c r="AH114" s="426"/>
      <c r="AM114" s="1540"/>
    </row>
    <row r="115" spans="1:39" s="1434" customFormat="1" ht="15" customHeight="1" x14ac:dyDescent="0.25">
      <c r="A115" s="1541"/>
      <c r="B115" s="1736" t="s">
        <v>1785</v>
      </c>
      <c r="C115" s="1447"/>
      <c r="D115" s="734"/>
      <c r="E115" s="734"/>
      <c r="F115" s="734"/>
      <c r="G115" s="734"/>
      <c r="H115" s="734"/>
      <c r="I115" s="1444" t="str">
        <f t="shared" si="178"/>
        <v/>
      </c>
      <c r="J115" s="734"/>
      <c r="K115" s="734"/>
      <c r="L115" s="734"/>
      <c r="M115" s="1680" t="str">
        <f t="shared" si="179"/>
        <v/>
      </c>
      <c r="N115" s="2136"/>
      <c r="O115" s="734"/>
      <c r="P115" s="734"/>
      <c r="Q115" s="734"/>
      <c r="R115" s="734"/>
      <c r="S115" s="734"/>
      <c r="T115" s="734"/>
      <c r="U115" s="734"/>
      <c r="V115" s="734"/>
      <c r="W115" s="1444" t="str">
        <f>IF(AND(ISNUMBER(R115),ISNUMBER(S115),ISNUMBER(V115)),SUM(R115,S115,V115),"")</f>
        <v/>
      </c>
      <c r="X115" s="734"/>
      <c r="Y115" s="734"/>
      <c r="Z115" s="734"/>
      <c r="AA115" s="427" t="str">
        <f t="shared" si="180"/>
        <v/>
      </c>
      <c r="AB115" s="2763" t="str">
        <f t="shared" si="117"/>
        <v/>
      </c>
      <c r="AC115" s="1473"/>
      <c r="AD115" s="734"/>
      <c r="AE115" s="734"/>
      <c r="AF115" s="734"/>
      <c r="AG115" s="426"/>
      <c r="AH115" s="426"/>
      <c r="AM115" s="1540"/>
    </row>
    <row r="116" spans="1:39" s="1434" customFormat="1" ht="15" customHeight="1" x14ac:dyDescent="0.25">
      <c r="A116" s="1541"/>
      <c r="B116" s="1736" t="s">
        <v>1784</v>
      </c>
      <c r="C116" s="1447"/>
      <c r="D116" s="734"/>
      <c r="E116" s="734"/>
      <c r="F116" s="734"/>
      <c r="G116" s="734"/>
      <c r="H116" s="734"/>
      <c r="I116" s="1444" t="str">
        <f t="shared" si="178"/>
        <v/>
      </c>
      <c r="J116" s="734"/>
      <c r="K116" s="734"/>
      <c r="L116" s="734"/>
      <c r="M116" s="1680" t="str">
        <f t="shared" si="179"/>
        <v/>
      </c>
      <c r="N116" s="2136"/>
      <c r="O116" s="734"/>
      <c r="P116" s="734"/>
      <c r="Q116" s="734"/>
      <c r="R116" s="734"/>
      <c r="S116" s="734"/>
      <c r="T116" s="734"/>
      <c r="U116" s="734"/>
      <c r="V116" s="734"/>
      <c r="W116" s="1444" t="str">
        <f>IF(AND(ISNUMBER(R116),ISNUMBER(S116),ISNUMBER(V116)),SUM(R116,S116,V116),"")</f>
        <v/>
      </c>
      <c r="X116" s="734"/>
      <c r="Y116" s="734"/>
      <c r="Z116" s="734"/>
      <c r="AA116" s="427" t="str">
        <f t="shared" si="180"/>
        <v/>
      </c>
      <c r="AB116" s="2763" t="str">
        <f t="shared" si="117"/>
        <v/>
      </c>
      <c r="AC116" s="1473"/>
      <c r="AD116" s="734"/>
      <c r="AE116" s="734"/>
      <c r="AF116" s="734"/>
      <c r="AG116" s="426"/>
      <c r="AH116" s="426"/>
      <c r="AM116" s="1540"/>
    </row>
    <row r="117" spans="1:39" s="1434" customFormat="1" ht="15" customHeight="1" x14ac:dyDescent="0.25">
      <c r="A117" s="1541"/>
      <c r="B117" s="1735" t="s">
        <v>2028</v>
      </c>
      <c r="C117" s="1443" t="str">
        <f>IF($C$7="No", 0, IF(AND(ISNUMBER(C118), ISNUMBER(C119), ISNUMBER(C120)), SUM(C118:C120), ""))</f>
        <v/>
      </c>
      <c r="D117" s="1443" t="str">
        <f t="shared" ref="D117:AA117" si="181">IF($C$7="No", 0, IF(AND(ISNUMBER(D118), ISNUMBER(D119), ISNUMBER(D120)), SUM(D118:D120), ""))</f>
        <v/>
      </c>
      <c r="E117" s="1443" t="str">
        <f t="shared" si="181"/>
        <v/>
      </c>
      <c r="F117" s="1443" t="str">
        <f t="shared" si="181"/>
        <v/>
      </c>
      <c r="G117" s="1443" t="str">
        <f t="shared" si="181"/>
        <v/>
      </c>
      <c r="H117" s="1443" t="str">
        <f t="shared" si="181"/>
        <v/>
      </c>
      <c r="I117" s="1443" t="str">
        <f t="shared" si="181"/>
        <v/>
      </c>
      <c r="J117" s="1443" t="str">
        <f t="shared" si="181"/>
        <v/>
      </c>
      <c r="K117" s="1443" t="str">
        <f t="shared" si="181"/>
        <v/>
      </c>
      <c r="L117" s="1443" t="str">
        <f t="shared" si="181"/>
        <v/>
      </c>
      <c r="M117" s="1443" t="str">
        <f t="shared" si="181"/>
        <v/>
      </c>
      <c r="N117" s="1443" t="str">
        <f t="shared" si="181"/>
        <v/>
      </c>
      <c r="O117" s="734"/>
      <c r="P117" s="734"/>
      <c r="Q117" s="1443" t="str">
        <f t="shared" si="181"/>
        <v/>
      </c>
      <c r="R117" s="1443" t="str">
        <f t="shared" si="181"/>
        <v/>
      </c>
      <c r="S117" s="1443" t="str">
        <f t="shared" si="181"/>
        <v/>
      </c>
      <c r="T117" s="1443" t="str">
        <f t="shared" si="181"/>
        <v/>
      </c>
      <c r="U117" s="1443" t="str">
        <f t="shared" si="181"/>
        <v/>
      </c>
      <c r="V117" s="1443" t="str">
        <f t="shared" si="181"/>
        <v/>
      </c>
      <c r="W117" s="1443" t="str">
        <f t="shared" si="181"/>
        <v/>
      </c>
      <c r="X117" s="1443" t="str">
        <f t="shared" si="181"/>
        <v/>
      </c>
      <c r="Y117" s="1443" t="str">
        <f t="shared" si="181"/>
        <v/>
      </c>
      <c r="Z117" s="1443" t="str">
        <f t="shared" si="181"/>
        <v/>
      </c>
      <c r="AA117" s="750" t="str">
        <f t="shared" si="181"/>
        <v/>
      </c>
      <c r="AB117" s="2763" t="str">
        <f t="shared" si="117"/>
        <v/>
      </c>
      <c r="AC117" s="1473"/>
      <c r="AD117" s="1444" t="str">
        <f t="shared" ref="AD117" si="182">IF($C$7="No", 0, IF(AND(ISNUMBER(AD118), ISNUMBER(AD119), ISNUMBER(AD120)), SUM(AD118:AD120), ""))</f>
        <v/>
      </c>
      <c r="AE117" s="1443" t="str">
        <f t="shared" ref="AE117" si="183">IF($C$7="No", 0, IF(AND(ISNUMBER(AE118), ISNUMBER(AE119), ISNUMBER(AE120)), SUM(AE118:AE120), ""))</f>
        <v/>
      </c>
      <c r="AF117" s="1443" t="str">
        <f t="shared" ref="AF117" si="184">IF($C$7="No", 0, IF(AND(ISNUMBER(AF118), ISNUMBER(AF119), ISNUMBER(AF120)), SUM(AF118:AF120), ""))</f>
        <v/>
      </c>
      <c r="AG117" s="1443" t="str">
        <f t="shared" ref="AG117" si="185">IF($C$7="No", 0, IF(AND(ISNUMBER(AG118), ISNUMBER(AG119), ISNUMBER(AG120)), SUM(AG118:AG120), ""))</f>
        <v/>
      </c>
      <c r="AH117" s="750" t="str">
        <f t="shared" ref="AH117" si="186">IF($C$7="No", 0, IF(AND(ISNUMBER(AH118), ISNUMBER(AH119), ISNUMBER(AH120)), SUM(AH118:AH120), ""))</f>
        <v/>
      </c>
      <c r="AM117" s="1540"/>
    </row>
    <row r="118" spans="1:39" s="1434" customFormat="1" ht="15" customHeight="1" x14ac:dyDescent="0.25">
      <c r="A118" s="1541"/>
      <c r="B118" s="1736" t="s">
        <v>2333</v>
      </c>
      <c r="C118" s="1447"/>
      <c r="D118" s="734"/>
      <c r="E118" s="734"/>
      <c r="F118" s="734"/>
      <c r="G118" s="734"/>
      <c r="H118" s="734"/>
      <c r="I118" s="1444" t="str">
        <f t="shared" ref="I118:I120" si="187">IF(AND(ISNUMBER(D118),ISNUMBER(E118),ISNUMBER(H118)),SUM(D118,E118,H118),"")</f>
        <v/>
      </c>
      <c r="J118" s="734"/>
      <c r="K118" s="734"/>
      <c r="L118" s="734"/>
      <c r="M118" s="1680" t="str">
        <f t="shared" ref="M118:M120" si="188">IF(AND(ISNUMBER(J118),ISNUMBER(K118),ISNUMBER(L118)),SUM(J118:L118), "")</f>
        <v/>
      </c>
      <c r="N118" s="2136"/>
      <c r="O118" s="734"/>
      <c r="P118" s="734"/>
      <c r="Q118" s="734"/>
      <c r="R118" s="734"/>
      <c r="S118" s="734"/>
      <c r="T118" s="734"/>
      <c r="U118" s="734"/>
      <c r="V118" s="734"/>
      <c r="W118" s="1444" t="str">
        <f>IF(AND(ISNUMBER(R118),ISNUMBER(S118),ISNUMBER(V118)),SUM(R118,S118,V118),"")</f>
        <v/>
      </c>
      <c r="X118" s="734"/>
      <c r="Y118" s="734"/>
      <c r="Z118" s="734"/>
      <c r="AA118" s="427" t="str">
        <f t="shared" ref="AA118:AA120" si="189">IF(AND(ISNUMBER(X118),ISNUMBER(Y118),ISNUMBER(Z118)),SUM(X118:Z118), "")</f>
        <v/>
      </c>
      <c r="AB118" s="2763" t="str">
        <f t="shared" si="117"/>
        <v/>
      </c>
      <c r="AC118" s="1473"/>
      <c r="AD118" s="734"/>
      <c r="AE118" s="734"/>
      <c r="AF118" s="734"/>
      <c r="AG118" s="426"/>
      <c r="AH118" s="426"/>
      <c r="AM118" s="1540"/>
    </row>
    <row r="119" spans="1:39" s="1434" customFormat="1" ht="15" customHeight="1" x14ac:dyDescent="0.25">
      <c r="A119" s="1541"/>
      <c r="B119" s="1736" t="s">
        <v>2334</v>
      </c>
      <c r="C119" s="1447"/>
      <c r="D119" s="734"/>
      <c r="E119" s="734"/>
      <c r="F119" s="734"/>
      <c r="G119" s="734"/>
      <c r="H119" s="734"/>
      <c r="I119" s="1444" t="str">
        <f t="shared" si="187"/>
        <v/>
      </c>
      <c r="J119" s="734"/>
      <c r="K119" s="734"/>
      <c r="L119" s="734"/>
      <c r="M119" s="1680" t="str">
        <f t="shared" si="188"/>
        <v/>
      </c>
      <c r="N119" s="2136"/>
      <c r="O119" s="734"/>
      <c r="P119" s="734"/>
      <c r="Q119" s="734"/>
      <c r="R119" s="734"/>
      <c r="S119" s="734"/>
      <c r="T119" s="734"/>
      <c r="U119" s="734"/>
      <c r="V119" s="734"/>
      <c r="W119" s="1444" t="str">
        <f>IF(AND(ISNUMBER(R119),ISNUMBER(S119),ISNUMBER(V119)),SUM(R119,S119,V119),"")</f>
        <v/>
      </c>
      <c r="X119" s="734"/>
      <c r="Y119" s="734"/>
      <c r="Z119" s="734"/>
      <c r="AA119" s="427" t="str">
        <f t="shared" si="189"/>
        <v/>
      </c>
      <c r="AB119" s="2763" t="str">
        <f t="shared" si="117"/>
        <v/>
      </c>
      <c r="AC119" s="1473"/>
      <c r="AD119" s="734"/>
      <c r="AE119" s="734"/>
      <c r="AF119" s="734"/>
      <c r="AG119" s="426"/>
      <c r="AH119" s="426"/>
      <c r="AM119" s="1540"/>
    </row>
    <row r="120" spans="1:39" s="1434" customFormat="1" ht="15" customHeight="1" x14ac:dyDescent="0.25">
      <c r="A120" s="1541"/>
      <c r="B120" s="1736" t="s">
        <v>1784</v>
      </c>
      <c r="C120" s="1447"/>
      <c r="D120" s="734"/>
      <c r="E120" s="734"/>
      <c r="F120" s="734"/>
      <c r="G120" s="734"/>
      <c r="H120" s="734"/>
      <c r="I120" s="1444" t="str">
        <f t="shared" si="187"/>
        <v/>
      </c>
      <c r="J120" s="734"/>
      <c r="K120" s="734"/>
      <c r="L120" s="734"/>
      <c r="M120" s="1680" t="str">
        <f t="shared" si="188"/>
        <v/>
      </c>
      <c r="N120" s="2136"/>
      <c r="O120" s="734"/>
      <c r="P120" s="734"/>
      <c r="Q120" s="734"/>
      <c r="R120" s="734"/>
      <c r="S120" s="734"/>
      <c r="T120" s="734"/>
      <c r="U120" s="734"/>
      <c r="V120" s="734"/>
      <c r="W120" s="1444" t="str">
        <f>IF(AND(ISNUMBER(R120),ISNUMBER(S120),ISNUMBER(V120)),SUM(R120,S120,V120),"")</f>
        <v/>
      </c>
      <c r="X120" s="734"/>
      <c r="Y120" s="734"/>
      <c r="Z120" s="734"/>
      <c r="AA120" s="427" t="str">
        <f t="shared" si="189"/>
        <v/>
      </c>
      <c r="AB120" s="2763" t="str">
        <f t="shared" si="117"/>
        <v/>
      </c>
      <c r="AC120" s="1473"/>
      <c r="AD120" s="734"/>
      <c r="AE120" s="734"/>
      <c r="AF120" s="734"/>
      <c r="AG120" s="426"/>
      <c r="AH120" s="426"/>
      <c r="AM120" s="1540"/>
    </row>
    <row r="121" spans="1:39" s="1434" customFormat="1" ht="15" customHeight="1" x14ac:dyDescent="0.25">
      <c r="A121" s="1541"/>
      <c r="B121" s="1456" t="s">
        <v>2030</v>
      </c>
      <c r="C121" s="1443" t="str">
        <f t="shared" ref="C121:D121" si="190">IF(AND(ISNUMBER(C122),ISNUMBER(C123),ISNUMBER(C124),ISNUMBER(C125),ISNUMBER(C126),ISNUMBER(C127),ISNUMBER(C128)),SUM(C122:C128),"")</f>
        <v/>
      </c>
      <c r="D121" s="1444" t="str">
        <f t="shared" si="190"/>
        <v/>
      </c>
      <c r="E121" s="1444" t="str">
        <f t="shared" ref="E121:I121" si="191">IF(AND(ISNUMBER(E122),ISNUMBER(E123),ISNUMBER(E124),ISNUMBER(E125),ISNUMBER(E126),ISNUMBER(E127),ISNUMBER(E128)),SUM(E122:E128),"")</f>
        <v/>
      </c>
      <c r="F121" s="1444" t="str">
        <f t="shared" si="191"/>
        <v/>
      </c>
      <c r="G121" s="1444" t="str">
        <f t="shared" si="191"/>
        <v/>
      </c>
      <c r="H121" s="1444" t="str">
        <f t="shared" si="191"/>
        <v/>
      </c>
      <c r="I121" s="1444" t="str">
        <f t="shared" si="191"/>
        <v/>
      </c>
      <c r="J121" s="1444" t="str">
        <f t="shared" ref="J121:K121" si="192">IF(AND(ISNUMBER(J122),ISNUMBER(J123),ISNUMBER(J124),ISNUMBER(J125),ISNUMBER(J126),ISNUMBER(J127),ISNUMBER(J128)),SUM(J122:J128),"")</f>
        <v/>
      </c>
      <c r="K121" s="1444" t="str">
        <f t="shared" si="192"/>
        <v/>
      </c>
      <c r="L121" s="1444" t="str">
        <f t="shared" ref="L121" si="193">IF(AND(ISNUMBER(L122),ISNUMBER(L123),ISNUMBER(L124),ISNUMBER(L125),ISNUMBER(L126),ISNUMBER(L127),ISNUMBER(L128)),SUM(L122:L128),"")</f>
        <v/>
      </c>
      <c r="M121" s="1444" t="str">
        <f>IF(AND(ISNUMBER(M122),ISNUMBER(M123),ISNUMBER(M124),ISNUMBER(M125),ISNUMBER(M126),ISNUMBER(M127),ISNUMBER(M128)),SUM(M122:M128),"")</f>
        <v/>
      </c>
      <c r="N121" s="1444" t="str">
        <f>IF(AND(ISNUMBER(N122),ISNUMBER(N123),ISNUMBER(N124),ISNUMBER(N125),ISNUMBER(N126),ISNUMBER(N127),ISNUMBER(N128)),SUM(N122:N128),"")</f>
        <v/>
      </c>
      <c r="O121" s="734"/>
      <c r="P121" s="734"/>
      <c r="Q121" s="1444" t="str">
        <f t="shared" ref="Q121:W121" si="194">IF(AND(ISNUMBER(Q122),ISNUMBER(Q123),ISNUMBER(Q124),ISNUMBER(Q125),ISNUMBER(Q126),ISNUMBER(Q127),ISNUMBER(Q128)),SUM(Q122:Q128),"")</f>
        <v/>
      </c>
      <c r="R121" s="1444" t="str">
        <f t="shared" si="194"/>
        <v/>
      </c>
      <c r="S121" s="1444" t="str">
        <f t="shared" si="194"/>
        <v/>
      </c>
      <c r="T121" s="1444" t="str">
        <f t="shared" si="194"/>
        <v/>
      </c>
      <c r="U121" s="1444" t="str">
        <f t="shared" si="194"/>
        <v/>
      </c>
      <c r="V121" s="1444" t="str">
        <f t="shared" si="194"/>
        <v/>
      </c>
      <c r="W121" s="1444" t="str">
        <f t="shared" si="194"/>
        <v/>
      </c>
      <c r="X121" s="1444" t="str">
        <f>IF(AND(ISNUMBER(X122),ISNUMBER(X123),ISNUMBER(X124),ISNUMBER(X125),ISNUMBER(X126),ISNUMBER(X127),ISNUMBER(X128)),SUM(X122:X128),"")</f>
        <v/>
      </c>
      <c r="Y121" s="1444" t="str">
        <f>IF(AND(ISNUMBER(Y122),ISNUMBER(Y123),ISNUMBER(Y124),ISNUMBER(Y125),ISNUMBER(Y126),ISNUMBER(Y127),ISNUMBER(Y128)),SUM(Y122:Y128),"")</f>
        <v/>
      </c>
      <c r="Z121" s="1444" t="str">
        <f>IF(AND(ISNUMBER(Z122),ISNUMBER(Z123),ISNUMBER(Z124),ISNUMBER(Z125),ISNUMBER(Z126),ISNUMBER(Z127),ISNUMBER(Z128)),SUM(Z122:Z128),"")</f>
        <v/>
      </c>
      <c r="AA121" s="2862" t="str">
        <f>IF(AND(ISNUMBER(AA122),ISNUMBER(AA123),ISNUMBER(AA124),ISNUMBER(AA125),ISNUMBER(AA126),ISNUMBER(AA127),ISNUMBER(AA128)),SUM(AA122:AA128),"")</f>
        <v/>
      </c>
      <c r="AB121" s="2763" t="str">
        <f t="shared" si="117"/>
        <v/>
      </c>
      <c r="AC121" s="1473"/>
      <c r="AD121" s="1444" t="str">
        <f t="shared" ref="AD121" si="195">IF(AND(ISNUMBER(AD122),ISNUMBER(AD123),ISNUMBER(AD124),ISNUMBER(AD125),ISNUMBER(AD126),ISNUMBER(AD127),ISNUMBER(AD128)),SUM(AD122:AD128),"")</f>
        <v/>
      </c>
      <c r="AE121" s="1444" t="str">
        <f>IF(AND(ISNUMBER(AE122),ISNUMBER(AE123),ISNUMBER(AE124),ISNUMBER(AE125),ISNUMBER(AE126),ISNUMBER(AE127),ISNUMBER(AE128)),SUM(AE122:AE128),"")</f>
        <v/>
      </c>
      <c r="AF121" s="1444" t="str">
        <f t="shared" ref="AF121:AH121" si="196">IF(AND(ISNUMBER(AF122),ISNUMBER(AF123),ISNUMBER(AF124),ISNUMBER(AF125),ISNUMBER(AF126),ISNUMBER(AF127),ISNUMBER(AF128)),SUM(AF122:AF128),"")</f>
        <v/>
      </c>
      <c r="AG121" s="2862" t="str">
        <f t="shared" si="196"/>
        <v/>
      </c>
      <c r="AH121" s="2862" t="str">
        <f t="shared" si="196"/>
        <v/>
      </c>
      <c r="AM121" s="1540"/>
    </row>
    <row r="122" spans="1:39" s="1434" customFormat="1" ht="15" customHeight="1" x14ac:dyDescent="0.25">
      <c r="A122" s="1541"/>
      <c r="B122" s="1736" t="s">
        <v>1778</v>
      </c>
      <c r="C122" s="1447"/>
      <c r="D122" s="734"/>
      <c r="E122" s="734"/>
      <c r="F122" s="734"/>
      <c r="G122" s="734"/>
      <c r="H122" s="734"/>
      <c r="I122" s="1444" t="str">
        <f t="shared" ref="I122:I128" si="197">IF(AND(ISNUMBER(D122),ISNUMBER(E122),ISNUMBER(H122)),SUM(D122,E122,H122),"")</f>
        <v/>
      </c>
      <c r="J122" s="734"/>
      <c r="K122" s="734"/>
      <c r="L122" s="734"/>
      <c r="M122" s="1680" t="str">
        <f t="shared" ref="M122:M128" si="198">IF(AND(ISNUMBER(J122),ISNUMBER(K122),ISNUMBER(L122)),SUM(J122:L122), "")</f>
        <v/>
      </c>
      <c r="N122" s="2136"/>
      <c r="O122" s="734"/>
      <c r="P122" s="734"/>
      <c r="Q122" s="734"/>
      <c r="R122" s="734"/>
      <c r="S122" s="734"/>
      <c r="T122" s="734"/>
      <c r="U122" s="734"/>
      <c r="V122" s="734"/>
      <c r="W122" s="1444" t="str">
        <f t="shared" ref="W122:W128" si="199">IF(AND(ISNUMBER(R122),ISNUMBER(S122),ISNUMBER(V122)),SUM(R122,S122,V122),"")</f>
        <v/>
      </c>
      <c r="X122" s="734"/>
      <c r="Y122" s="734"/>
      <c r="Z122" s="734"/>
      <c r="AA122" s="427" t="str">
        <f t="shared" ref="AA122:AA128" si="200">IF(AND(ISNUMBER(X122),ISNUMBER(Y122),ISNUMBER(Z122)),SUM(X122:Z122), "")</f>
        <v/>
      </c>
      <c r="AB122" s="2763" t="str">
        <f t="shared" si="117"/>
        <v/>
      </c>
      <c r="AC122" s="1564" t="str">
        <f>IF(ISNUMBER(AB122),IF(AND(AB122&gt;=(Parameters!F217*0.95),AB122&lt;=(Parameters!F217*1.05)), "Pass", "Fail"),"")</f>
        <v/>
      </c>
      <c r="AD122" s="734"/>
      <c r="AE122" s="734"/>
      <c r="AF122" s="734"/>
      <c r="AG122" s="426"/>
      <c r="AH122" s="426"/>
      <c r="AM122" s="1540"/>
    </row>
    <row r="123" spans="1:39" s="1434" customFormat="1" ht="15" customHeight="1" x14ac:dyDescent="0.25">
      <c r="A123" s="1541"/>
      <c r="B123" s="1736" t="s">
        <v>1779</v>
      </c>
      <c r="C123" s="1447"/>
      <c r="D123" s="734"/>
      <c r="E123" s="734"/>
      <c r="F123" s="734"/>
      <c r="G123" s="734"/>
      <c r="H123" s="734"/>
      <c r="I123" s="1444" t="str">
        <f t="shared" si="197"/>
        <v/>
      </c>
      <c r="J123" s="734"/>
      <c r="K123" s="734"/>
      <c r="L123" s="734"/>
      <c r="M123" s="1680" t="str">
        <f t="shared" si="198"/>
        <v/>
      </c>
      <c r="N123" s="2136"/>
      <c r="O123" s="734"/>
      <c r="P123" s="734"/>
      <c r="Q123" s="734"/>
      <c r="R123" s="734"/>
      <c r="S123" s="734"/>
      <c r="T123" s="734"/>
      <c r="U123" s="734"/>
      <c r="V123" s="734"/>
      <c r="W123" s="1444" t="str">
        <f t="shared" si="199"/>
        <v/>
      </c>
      <c r="X123" s="734"/>
      <c r="Y123" s="734"/>
      <c r="Z123" s="734"/>
      <c r="AA123" s="427" t="str">
        <f t="shared" si="200"/>
        <v/>
      </c>
      <c r="AB123" s="2763" t="str">
        <f t="shared" si="117"/>
        <v/>
      </c>
      <c r="AC123" s="1564" t="str">
        <f>IF(ISNUMBER(AB123),IF(AND(AB123&gt;=(Parameters!F218*0.95),AB123&lt;=(Parameters!F218*1.05)), "Pass", "Fail"),"")</f>
        <v/>
      </c>
      <c r="AD123" s="734"/>
      <c r="AE123" s="734"/>
      <c r="AF123" s="734"/>
      <c r="AG123" s="426"/>
      <c r="AH123" s="426"/>
      <c r="AM123" s="1540"/>
    </row>
    <row r="124" spans="1:39" s="1434" customFormat="1" ht="15" customHeight="1" x14ac:dyDescent="0.25">
      <c r="A124" s="1541"/>
      <c r="B124" s="1736" t="s">
        <v>1780</v>
      </c>
      <c r="C124" s="1447"/>
      <c r="D124" s="734"/>
      <c r="E124" s="734"/>
      <c r="F124" s="734"/>
      <c r="G124" s="734"/>
      <c r="H124" s="734"/>
      <c r="I124" s="1444" t="str">
        <f t="shared" si="197"/>
        <v/>
      </c>
      <c r="J124" s="734"/>
      <c r="K124" s="734"/>
      <c r="L124" s="734"/>
      <c r="M124" s="1680" t="str">
        <f t="shared" si="198"/>
        <v/>
      </c>
      <c r="N124" s="2136"/>
      <c r="O124" s="734"/>
      <c r="P124" s="734"/>
      <c r="Q124" s="734"/>
      <c r="R124" s="734"/>
      <c r="S124" s="734"/>
      <c r="T124" s="734"/>
      <c r="U124" s="734"/>
      <c r="V124" s="734"/>
      <c r="W124" s="1444" t="str">
        <f t="shared" si="199"/>
        <v/>
      </c>
      <c r="X124" s="734"/>
      <c r="Y124" s="734"/>
      <c r="Z124" s="734"/>
      <c r="AA124" s="427" t="str">
        <f t="shared" si="200"/>
        <v/>
      </c>
      <c r="AB124" s="2763" t="str">
        <f t="shared" si="117"/>
        <v/>
      </c>
      <c r="AC124" s="1564" t="str">
        <f>IF(ISNUMBER(AB124),IF(AND(AB124&gt;=(Parameters!F219*0.95),AB124&lt;=(Parameters!F219*1.05)), "Pass", "Fail"),"")</f>
        <v/>
      </c>
      <c r="AD124" s="734"/>
      <c r="AE124" s="734"/>
      <c r="AF124" s="734"/>
      <c r="AG124" s="426"/>
      <c r="AH124" s="426"/>
      <c r="AM124" s="1540"/>
    </row>
    <row r="125" spans="1:39" s="1434" customFormat="1" ht="15" customHeight="1" x14ac:dyDescent="0.25">
      <c r="A125" s="1541"/>
      <c r="B125" s="1736" t="s">
        <v>1781</v>
      </c>
      <c r="C125" s="1447"/>
      <c r="D125" s="734"/>
      <c r="E125" s="734"/>
      <c r="F125" s="734"/>
      <c r="G125" s="734"/>
      <c r="H125" s="734"/>
      <c r="I125" s="1444" t="str">
        <f t="shared" si="197"/>
        <v/>
      </c>
      <c r="J125" s="734"/>
      <c r="K125" s="734"/>
      <c r="L125" s="734"/>
      <c r="M125" s="1680" t="str">
        <f t="shared" si="198"/>
        <v/>
      </c>
      <c r="N125" s="2136"/>
      <c r="O125" s="734"/>
      <c r="P125" s="734"/>
      <c r="Q125" s="734"/>
      <c r="R125" s="734"/>
      <c r="S125" s="734"/>
      <c r="T125" s="734"/>
      <c r="U125" s="734"/>
      <c r="V125" s="734"/>
      <c r="W125" s="1444" t="str">
        <f t="shared" si="199"/>
        <v/>
      </c>
      <c r="X125" s="734"/>
      <c r="Y125" s="734"/>
      <c r="Z125" s="734"/>
      <c r="AA125" s="427" t="str">
        <f t="shared" si="200"/>
        <v/>
      </c>
      <c r="AB125" s="2763" t="str">
        <f t="shared" si="117"/>
        <v/>
      </c>
      <c r="AC125" s="1564" t="str">
        <f>IF(ISNUMBER(AB125),IF(AND(AB125&gt;=(Parameters!F220*0.95),AB125&lt;=(Parameters!F220*1.05)), "Pass", "Fail"),"")</f>
        <v/>
      </c>
      <c r="AD125" s="734"/>
      <c r="AE125" s="734"/>
      <c r="AF125" s="734"/>
      <c r="AG125" s="426"/>
      <c r="AH125" s="426"/>
      <c r="AM125" s="1540"/>
    </row>
    <row r="126" spans="1:39" s="1434" customFormat="1" ht="15" customHeight="1" x14ac:dyDescent="0.25">
      <c r="A126" s="1541"/>
      <c r="B126" s="1736" t="s">
        <v>1782</v>
      </c>
      <c r="C126" s="1447"/>
      <c r="D126" s="734"/>
      <c r="E126" s="734"/>
      <c r="F126" s="734"/>
      <c r="G126" s="734"/>
      <c r="H126" s="734"/>
      <c r="I126" s="1444" t="str">
        <f t="shared" si="197"/>
        <v/>
      </c>
      <c r="J126" s="734"/>
      <c r="K126" s="734"/>
      <c r="L126" s="734"/>
      <c r="M126" s="1680" t="str">
        <f t="shared" si="198"/>
        <v/>
      </c>
      <c r="N126" s="2136"/>
      <c r="O126" s="734"/>
      <c r="P126" s="734"/>
      <c r="Q126" s="734"/>
      <c r="R126" s="734"/>
      <c r="S126" s="734"/>
      <c r="T126" s="734"/>
      <c r="U126" s="734"/>
      <c r="V126" s="734"/>
      <c r="W126" s="1444" t="str">
        <f t="shared" si="199"/>
        <v/>
      </c>
      <c r="X126" s="734"/>
      <c r="Y126" s="734"/>
      <c r="Z126" s="734"/>
      <c r="AA126" s="427" t="str">
        <f t="shared" si="200"/>
        <v/>
      </c>
      <c r="AB126" s="2763" t="str">
        <f t="shared" si="117"/>
        <v/>
      </c>
      <c r="AC126" s="1564" t="str">
        <f>IF(ISNUMBER(AB126),IF(AND(AB126&gt;=(Parameters!F221*0.95),AB126&lt;=(Parameters!F221*1.05)), "Pass", "Fail"),"")</f>
        <v/>
      </c>
      <c r="AD126" s="734"/>
      <c r="AE126" s="734"/>
      <c r="AF126" s="734"/>
      <c r="AG126" s="426"/>
      <c r="AH126" s="426"/>
      <c r="AM126" s="1540"/>
    </row>
    <row r="127" spans="1:39" s="1434" customFormat="1" ht="15" customHeight="1" x14ac:dyDescent="0.25">
      <c r="A127" s="1541"/>
      <c r="B127" s="1736" t="s">
        <v>1783</v>
      </c>
      <c r="C127" s="1447"/>
      <c r="D127" s="734"/>
      <c r="E127" s="734"/>
      <c r="F127" s="734"/>
      <c r="G127" s="734"/>
      <c r="H127" s="734"/>
      <c r="I127" s="1444" t="str">
        <f t="shared" si="197"/>
        <v/>
      </c>
      <c r="J127" s="734"/>
      <c r="K127" s="734"/>
      <c r="L127" s="734"/>
      <c r="M127" s="1680" t="str">
        <f t="shared" si="198"/>
        <v/>
      </c>
      <c r="N127" s="2136"/>
      <c r="O127" s="734"/>
      <c r="P127" s="734"/>
      <c r="Q127" s="734"/>
      <c r="R127" s="734"/>
      <c r="S127" s="734"/>
      <c r="T127" s="734"/>
      <c r="U127" s="734"/>
      <c r="V127" s="734"/>
      <c r="W127" s="1444" t="str">
        <f t="shared" si="199"/>
        <v/>
      </c>
      <c r="X127" s="734"/>
      <c r="Y127" s="734"/>
      <c r="Z127" s="734"/>
      <c r="AA127" s="427" t="str">
        <f t="shared" si="200"/>
        <v/>
      </c>
      <c r="AB127" s="2763" t="str">
        <f t="shared" si="117"/>
        <v/>
      </c>
      <c r="AC127" s="1564" t="str">
        <f>IF(ISNUMBER(AB127),IF(AND(AB127&gt;=(Parameters!F222*0.95),AB127&lt;=(Parameters!F222*1.05)), "Pass", "Fail"),"")</f>
        <v/>
      </c>
      <c r="AD127" s="734"/>
      <c r="AE127" s="734"/>
      <c r="AF127" s="734"/>
      <c r="AG127" s="426"/>
      <c r="AH127" s="426"/>
      <c r="AM127" s="1540"/>
    </row>
    <row r="128" spans="1:39" s="1434" customFormat="1" ht="15" customHeight="1" x14ac:dyDescent="0.25">
      <c r="A128" s="1541"/>
      <c r="B128" s="1736" t="s">
        <v>1784</v>
      </c>
      <c r="C128" s="1447"/>
      <c r="D128" s="734"/>
      <c r="E128" s="734"/>
      <c r="F128" s="734"/>
      <c r="G128" s="734"/>
      <c r="H128" s="734"/>
      <c r="I128" s="1444" t="str">
        <f t="shared" si="197"/>
        <v/>
      </c>
      <c r="J128" s="734"/>
      <c r="K128" s="734"/>
      <c r="L128" s="734"/>
      <c r="M128" s="1680" t="str">
        <f t="shared" si="198"/>
        <v/>
      </c>
      <c r="N128" s="2136"/>
      <c r="O128" s="734"/>
      <c r="P128" s="734"/>
      <c r="Q128" s="734"/>
      <c r="R128" s="734"/>
      <c r="S128" s="734"/>
      <c r="T128" s="734"/>
      <c r="U128" s="734"/>
      <c r="V128" s="734"/>
      <c r="W128" s="1444" t="str">
        <f t="shared" si="199"/>
        <v/>
      </c>
      <c r="X128" s="734"/>
      <c r="Y128" s="734"/>
      <c r="Z128" s="734"/>
      <c r="AA128" s="427" t="str">
        <f t="shared" si="200"/>
        <v/>
      </c>
      <c r="AB128" s="2763" t="str">
        <f t="shared" si="117"/>
        <v/>
      </c>
      <c r="AC128" s="1564" t="str">
        <f>IF(ISNUMBER(AB128),IF(AND(AB128&gt;=(Parameters!F223*0.95),AB128&lt;=(Parameters!F223*1.05)), "Pass", "Fail"),"")</f>
        <v/>
      </c>
      <c r="AD128" s="734"/>
      <c r="AE128" s="734"/>
      <c r="AF128" s="734"/>
      <c r="AG128" s="426"/>
      <c r="AH128" s="426"/>
      <c r="AM128" s="1540"/>
    </row>
    <row r="129" spans="1:39" s="1434" customFormat="1" ht="15" customHeight="1" x14ac:dyDescent="0.25">
      <c r="A129" s="1541"/>
      <c r="B129" s="1456" t="s">
        <v>2031</v>
      </c>
      <c r="C129" s="1443" t="str">
        <f t="shared" ref="C129:D129" si="201">IF(AND(ISNUMBER(C130),ISNUMBER(C131),ISNUMBER(C132),ISNUMBER(C133)),SUM(C130:C133),"")</f>
        <v/>
      </c>
      <c r="D129" s="1444" t="str">
        <f t="shared" si="201"/>
        <v/>
      </c>
      <c r="E129" s="1444" t="str">
        <f t="shared" ref="E129:I129" si="202">IF(AND(ISNUMBER(E130),ISNUMBER(E131),ISNUMBER(E132),ISNUMBER(E133)),SUM(E130:E133),"")</f>
        <v/>
      </c>
      <c r="F129" s="1444" t="str">
        <f t="shared" si="202"/>
        <v/>
      </c>
      <c r="G129" s="1444" t="str">
        <f t="shared" si="202"/>
        <v/>
      </c>
      <c r="H129" s="1444" t="str">
        <f t="shared" si="202"/>
        <v/>
      </c>
      <c r="I129" s="1444" t="str">
        <f t="shared" si="202"/>
        <v/>
      </c>
      <c r="J129" s="1444" t="str">
        <f t="shared" ref="J129:K129" si="203">IF(AND(ISNUMBER(J130),ISNUMBER(J131),ISNUMBER(J132),ISNUMBER(J133)),SUM(J130:J133),"")</f>
        <v/>
      </c>
      <c r="K129" s="1444" t="str">
        <f t="shared" si="203"/>
        <v/>
      </c>
      <c r="L129" s="1444" t="str">
        <f t="shared" ref="L129" si="204">IF(AND(ISNUMBER(L130),ISNUMBER(L131),ISNUMBER(L132),ISNUMBER(L133)),SUM(L130:L133),"")</f>
        <v/>
      </c>
      <c r="M129" s="1444" t="str">
        <f>IF(AND(ISNUMBER(M130),ISNUMBER(M131),ISNUMBER(M132),ISNUMBER(M133)),SUM(M130:M133),"")</f>
        <v/>
      </c>
      <c r="N129" s="1444" t="str">
        <f>IF(AND(ISNUMBER(N130),ISNUMBER(N131),ISNUMBER(N132),ISNUMBER(N133)),SUM(N130:N133),"")</f>
        <v/>
      </c>
      <c r="O129" s="734"/>
      <c r="P129" s="734"/>
      <c r="Q129" s="1444" t="str">
        <f t="shared" ref="Q129:W129" si="205">IF(AND(ISNUMBER(Q130),ISNUMBER(Q131),ISNUMBER(Q132),ISNUMBER(Q133)),SUM(Q130:Q133),"")</f>
        <v/>
      </c>
      <c r="R129" s="1444" t="str">
        <f t="shared" si="205"/>
        <v/>
      </c>
      <c r="S129" s="1444" t="str">
        <f t="shared" si="205"/>
        <v/>
      </c>
      <c r="T129" s="1444" t="str">
        <f t="shared" si="205"/>
        <v/>
      </c>
      <c r="U129" s="1444" t="str">
        <f t="shared" si="205"/>
        <v/>
      </c>
      <c r="V129" s="1444" t="str">
        <f t="shared" si="205"/>
        <v/>
      </c>
      <c r="W129" s="1444" t="str">
        <f t="shared" si="205"/>
        <v/>
      </c>
      <c r="X129" s="1444" t="str">
        <f>IF(AND(ISNUMBER(X130),ISNUMBER(X131),ISNUMBER(X132),ISNUMBER(X133)),SUM(X130:X133),"")</f>
        <v/>
      </c>
      <c r="Y129" s="1444" t="str">
        <f>IF(AND(ISNUMBER(Y130),ISNUMBER(Y131),ISNUMBER(Y132),ISNUMBER(Y133)),SUM(Y130:Y133),"")</f>
        <v/>
      </c>
      <c r="Z129" s="1444" t="str">
        <f>IF(AND(ISNUMBER(Z130),ISNUMBER(Z131),ISNUMBER(Z132),ISNUMBER(Z133)),SUM(Z130:Z133),"")</f>
        <v/>
      </c>
      <c r="AA129" s="2862" t="str">
        <f>IF(AND(ISNUMBER(AA130),ISNUMBER(AA131),ISNUMBER(AA132),ISNUMBER(AA133)),SUM(AA130:AA133),"")</f>
        <v/>
      </c>
      <c r="AB129" s="2763" t="str">
        <f t="shared" si="117"/>
        <v/>
      </c>
      <c r="AC129" s="1473"/>
      <c r="AD129" s="1444" t="str">
        <f>IF(AND(ISNUMBER(AD130),ISNUMBER(AD131),ISNUMBER(AD132),ISNUMBER(AD133)),SUM(AD130:AD133),"")</f>
        <v/>
      </c>
      <c r="AE129" s="1444" t="str">
        <f>IF(AND(ISNUMBER(AE130),ISNUMBER(AE131),ISNUMBER(AE132),ISNUMBER(AE133)),SUM(AE130:AE133),"")</f>
        <v/>
      </c>
      <c r="AF129" s="1444" t="str">
        <f>IF(AND(ISNUMBER(AF130),ISNUMBER(AF131),ISNUMBER(AF132),ISNUMBER(AF133)),SUM(AF130:AF133),"")</f>
        <v/>
      </c>
      <c r="AG129" s="2862" t="str">
        <f>IF(AND(ISNUMBER(AG130),ISNUMBER(AG131),ISNUMBER(AG132),ISNUMBER(AG133)),SUM(AG130:AG133),"")</f>
        <v/>
      </c>
      <c r="AH129" s="2862" t="str">
        <f>IF(AND(ISNUMBER(AH130),ISNUMBER(AH131),ISNUMBER(AH132),ISNUMBER(AH133)),SUM(AH130:AH133),"")</f>
        <v/>
      </c>
      <c r="AM129" s="1540"/>
    </row>
    <row r="130" spans="1:39" s="1434" customFormat="1" ht="15" customHeight="1" x14ac:dyDescent="0.25">
      <c r="A130" s="1541"/>
      <c r="B130" s="1736" t="s">
        <v>1786</v>
      </c>
      <c r="C130" s="1447"/>
      <c r="D130" s="734"/>
      <c r="E130" s="734"/>
      <c r="F130" s="734"/>
      <c r="G130" s="734"/>
      <c r="H130" s="734"/>
      <c r="I130" s="1444" t="str">
        <f t="shared" ref="I130:I133" si="206">IF(AND(ISNUMBER(D130),ISNUMBER(E130),ISNUMBER(H130)),SUM(D130,E130,H130),"")</f>
        <v/>
      </c>
      <c r="J130" s="734"/>
      <c r="K130" s="734"/>
      <c r="L130" s="734"/>
      <c r="M130" s="1680" t="str">
        <f t="shared" ref="M130:M133" si="207">IF(AND(ISNUMBER(J130),ISNUMBER(K130),ISNUMBER(L130)),SUM(J130:L130), "")</f>
        <v/>
      </c>
      <c r="N130" s="2136"/>
      <c r="O130" s="734"/>
      <c r="P130" s="734"/>
      <c r="Q130" s="734"/>
      <c r="R130" s="734"/>
      <c r="S130" s="734"/>
      <c r="T130" s="734"/>
      <c r="U130" s="734"/>
      <c r="V130" s="734"/>
      <c r="W130" s="1444" t="str">
        <f>IF(AND(ISNUMBER(R130),ISNUMBER(S130),ISNUMBER(V130)),SUM(R130,S130,V130),"")</f>
        <v/>
      </c>
      <c r="X130" s="734"/>
      <c r="Y130" s="734"/>
      <c r="Z130" s="734"/>
      <c r="AA130" s="427" t="str">
        <f t="shared" ref="AA130:AA133" si="208">IF(AND(ISNUMBER(X130),ISNUMBER(Y130),ISNUMBER(Z130)),SUM(X130:Z130), "")</f>
        <v/>
      </c>
      <c r="AB130" s="2763" t="str">
        <f t="shared" si="117"/>
        <v/>
      </c>
      <c r="AC130" s="1564" t="str">
        <f>IF(ISNUMBER(AB130),IF(AND(AB130&gt;=(Parameters!F225*0.95),AB130&lt;=(Parameters!F225*1.05)), "Pass", "Fail"),"")</f>
        <v/>
      </c>
      <c r="AD130" s="734"/>
      <c r="AE130" s="734"/>
      <c r="AF130" s="734"/>
      <c r="AG130" s="426"/>
      <c r="AH130" s="426"/>
      <c r="AM130" s="1540"/>
    </row>
    <row r="131" spans="1:39" s="1434" customFormat="1" ht="15" customHeight="1" x14ac:dyDescent="0.25">
      <c r="A131" s="1541"/>
      <c r="B131" s="1736" t="s">
        <v>1787</v>
      </c>
      <c r="C131" s="1447"/>
      <c r="D131" s="734"/>
      <c r="E131" s="734"/>
      <c r="F131" s="734"/>
      <c r="G131" s="734"/>
      <c r="H131" s="734"/>
      <c r="I131" s="1444" t="str">
        <f t="shared" si="206"/>
        <v/>
      </c>
      <c r="J131" s="734"/>
      <c r="K131" s="734"/>
      <c r="L131" s="734"/>
      <c r="M131" s="1680" t="str">
        <f t="shared" si="207"/>
        <v/>
      </c>
      <c r="N131" s="2136"/>
      <c r="O131" s="734"/>
      <c r="P131" s="734"/>
      <c r="Q131" s="734"/>
      <c r="R131" s="734"/>
      <c r="S131" s="734"/>
      <c r="T131" s="734"/>
      <c r="U131" s="734"/>
      <c r="V131" s="734"/>
      <c r="W131" s="1444" t="str">
        <f>IF(AND(ISNUMBER(R131),ISNUMBER(S131),ISNUMBER(V131)),SUM(R131,S131,V131),"")</f>
        <v/>
      </c>
      <c r="X131" s="734"/>
      <c r="Y131" s="734"/>
      <c r="Z131" s="734"/>
      <c r="AA131" s="427" t="str">
        <f t="shared" si="208"/>
        <v/>
      </c>
      <c r="AB131" s="2763" t="str">
        <f t="shared" si="117"/>
        <v/>
      </c>
      <c r="AC131" s="1564" t="str">
        <f>IF(ISNUMBER(AB131),IF(AND(AB131&gt;=(Parameters!F226*0.95),AB131&lt;=(Parameters!F226*1.05)), "Pass", "Fail"),"")</f>
        <v/>
      </c>
      <c r="AD131" s="734"/>
      <c r="AE131" s="734"/>
      <c r="AF131" s="734"/>
      <c r="AG131" s="426"/>
      <c r="AH131" s="426"/>
      <c r="AM131" s="1540"/>
    </row>
    <row r="132" spans="1:39" s="1434" customFormat="1" ht="15" customHeight="1" x14ac:dyDescent="0.25">
      <c r="A132" s="1541"/>
      <c r="B132" s="1736" t="s">
        <v>1788</v>
      </c>
      <c r="C132" s="1447"/>
      <c r="D132" s="734"/>
      <c r="E132" s="734"/>
      <c r="F132" s="734"/>
      <c r="G132" s="734"/>
      <c r="H132" s="734"/>
      <c r="I132" s="1444" t="str">
        <f t="shared" si="206"/>
        <v/>
      </c>
      <c r="J132" s="734"/>
      <c r="K132" s="734"/>
      <c r="L132" s="734"/>
      <c r="M132" s="1680" t="str">
        <f t="shared" si="207"/>
        <v/>
      </c>
      <c r="N132" s="2136"/>
      <c r="O132" s="734"/>
      <c r="P132" s="734"/>
      <c r="Q132" s="734"/>
      <c r="R132" s="734"/>
      <c r="S132" s="734"/>
      <c r="T132" s="734"/>
      <c r="U132" s="734"/>
      <c r="V132" s="734"/>
      <c r="W132" s="1444" t="str">
        <f>IF(AND(ISNUMBER(R132),ISNUMBER(S132),ISNUMBER(V132)),SUM(R132,S132,V132),"")</f>
        <v/>
      </c>
      <c r="X132" s="734"/>
      <c r="Y132" s="734"/>
      <c r="Z132" s="734"/>
      <c r="AA132" s="427" t="str">
        <f t="shared" si="208"/>
        <v/>
      </c>
      <c r="AB132" s="2763" t="str">
        <f t="shared" si="117"/>
        <v/>
      </c>
      <c r="AC132" s="1564" t="str">
        <f>IF(ISNUMBER(AB132),IF(AND(AB132&gt;=(Parameters!F227*0.95),AB132&lt;=(Parameters!F227*1.05)), "Pass", "Fail"),"")</f>
        <v/>
      </c>
      <c r="AD132" s="734"/>
      <c r="AE132" s="734"/>
      <c r="AF132" s="734"/>
      <c r="AG132" s="426"/>
      <c r="AH132" s="426"/>
      <c r="AM132" s="1540"/>
    </row>
    <row r="133" spans="1:39" s="1434" customFormat="1" ht="15" customHeight="1" x14ac:dyDescent="0.25">
      <c r="A133" s="1541"/>
      <c r="B133" s="1736" t="s">
        <v>1784</v>
      </c>
      <c r="C133" s="1447"/>
      <c r="D133" s="734"/>
      <c r="E133" s="734"/>
      <c r="F133" s="734"/>
      <c r="G133" s="734"/>
      <c r="H133" s="734"/>
      <c r="I133" s="1444" t="str">
        <f t="shared" si="206"/>
        <v/>
      </c>
      <c r="J133" s="734"/>
      <c r="K133" s="734"/>
      <c r="L133" s="734"/>
      <c r="M133" s="1680" t="str">
        <f t="shared" si="207"/>
        <v/>
      </c>
      <c r="N133" s="2136"/>
      <c r="O133" s="734"/>
      <c r="P133" s="734"/>
      <c r="Q133" s="734"/>
      <c r="R133" s="734"/>
      <c r="S133" s="734"/>
      <c r="T133" s="734"/>
      <c r="U133" s="734"/>
      <c r="V133" s="734"/>
      <c r="W133" s="1444" t="str">
        <f>IF(AND(ISNUMBER(R133),ISNUMBER(S133),ISNUMBER(V133)),SUM(R133,S133,V133),"")</f>
        <v/>
      </c>
      <c r="X133" s="734"/>
      <c r="Y133" s="734"/>
      <c r="Z133" s="734"/>
      <c r="AA133" s="427" t="str">
        <f t="shared" si="208"/>
        <v/>
      </c>
      <c r="AB133" s="2763" t="str">
        <f t="shared" si="117"/>
        <v/>
      </c>
      <c r="AC133" s="1564" t="str">
        <f>IF(ISNUMBER(AB133),IF(AND(AB133&gt;=(Parameters!F228*0.95),AB133&lt;=(Parameters!F228*1.05)), "Pass", "Fail"),"")</f>
        <v/>
      </c>
      <c r="AD133" s="734"/>
      <c r="AE133" s="734"/>
      <c r="AF133" s="734"/>
      <c r="AG133" s="426"/>
      <c r="AH133" s="426"/>
      <c r="AM133" s="1540"/>
    </row>
    <row r="134" spans="1:39" s="1434" customFormat="1" ht="15" customHeight="1" x14ac:dyDescent="0.25">
      <c r="A134" s="1541"/>
      <c r="B134" s="1456" t="s">
        <v>2032</v>
      </c>
      <c r="C134" s="1443" t="str">
        <f t="shared" ref="C134:D134" si="209">IF(AND(ISNUMBER(C135),ISNUMBER(C136)),SUM(C135:C136),"")</f>
        <v/>
      </c>
      <c r="D134" s="1444" t="str">
        <f t="shared" si="209"/>
        <v/>
      </c>
      <c r="E134" s="1444" t="str">
        <f t="shared" ref="E134:I134" si="210">IF(AND(ISNUMBER(E135),ISNUMBER(E136)),SUM(E135:E136),"")</f>
        <v/>
      </c>
      <c r="F134" s="1444" t="str">
        <f t="shared" si="210"/>
        <v/>
      </c>
      <c r="G134" s="1444" t="str">
        <f t="shared" si="210"/>
        <v/>
      </c>
      <c r="H134" s="1444" t="str">
        <f t="shared" si="210"/>
        <v/>
      </c>
      <c r="I134" s="1444" t="str">
        <f t="shared" si="210"/>
        <v/>
      </c>
      <c r="J134" s="1444" t="str">
        <f t="shared" ref="J134:K134" si="211">IF(AND(ISNUMBER(J135),ISNUMBER(J136)),SUM(J135:J136),"")</f>
        <v/>
      </c>
      <c r="K134" s="1444" t="str">
        <f t="shared" si="211"/>
        <v/>
      </c>
      <c r="L134" s="1444" t="str">
        <f t="shared" ref="L134" si="212">IF(AND(ISNUMBER(L135),ISNUMBER(L136)),SUM(L135:L136),"")</f>
        <v/>
      </c>
      <c r="M134" s="1444" t="str">
        <f>IF(AND(ISNUMBER(M135),ISNUMBER(M136)),SUM(M135:M136),"")</f>
        <v/>
      </c>
      <c r="N134" s="1444" t="str">
        <f>IF(AND(ISNUMBER(N135),ISNUMBER(N136)),SUM(N135:N136),"")</f>
        <v/>
      </c>
      <c r="O134" s="734"/>
      <c r="P134" s="734"/>
      <c r="Q134" s="1444" t="str">
        <f t="shared" ref="Q134:W134" si="213">IF(AND(ISNUMBER(Q135),ISNUMBER(Q136)),SUM(Q135:Q136),"")</f>
        <v/>
      </c>
      <c r="R134" s="1444" t="str">
        <f t="shared" si="213"/>
        <v/>
      </c>
      <c r="S134" s="1444" t="str">
        <f t="shared" si="213"/>
        <v/>
      </c>
      <c r="T134" s="1444" t="str">
        <f t="shared" si="213"/>
        <v/>
      </c>
      <c r="U134" s="1444" t="str">
        <f t="shared" si="213"/>
        <v/>
      </c>
      <c r="V134" s="1444" t="str">
        <f t="shared" si="213"/>
        <v/>
      </c>
      <c r="W134" s="1444" t="str">
        <f t="shared" si="213"/>
        <v/>
      </c>
      <c r="X134" s="1444" t="str">
        <f>IF(AND(ISNUMBER(X135),ISNUMBER(X136)),SUM(X135:X136),"")</f>
        <v/>
      </c>
      <c r="Y134" s="1444" t="str">
        <f>IF(AND(ISNUMBER(Y135),ISNUMBER(Y136)),SUM(Y135:Y136),"")</f>
        <v/>
      </c>
      <c r="Z134" s="1444" t="str">
        <f>IF(AND(ISNUMBER(Z135),ISNUMBER(Z136)),SUM(Z135:Z136),"")</f>
        <v/>
      </c>
      <c r="AA134" s="2862" t="str">
        <f>IF(AND(ISNUMBER(AA135),ISNUMBER(AA136)),SUM(AA135:AA136),"")</f>
        <v/>
      </c>
      <c r="AB134" s="2763" t="str">
        <f t="shared" si="117"/>
        <v/>
      </c>
      <c r="AC134" s="1473"/>
      <c r="AD134" s="1444" t="str">
        <f t="shared" ref="AD134:AH134" si="214">IF(AND(ISNUMBER(AD135),ISNUMBER(AD136)),SUM(AD135:AD136),"")</f>
        <v/>
      </c>
      <c r="AE134" s="1444" t="str">
        <f t="shared" si="214"/>
        <v/>
      </c>
      <c r="AF134" s="1444" t="str">
        <f t="shared" si="214"/>
        <v/>
      </c>
      <c r="AG134" s="2862" t="str">
        <f t="shared" si="214"/>
        <v/>
      </c>
      <c r="AH134" s="2862" t="str">
        <f t="shared" si="214"/>
        <v/>
      </c>
      <c r="AM134" s="1540"/>
    </row>
    <row r="135" spans="1:39" s="1434" customFormat="1" ht="15" customHeight="1" x14ac:dyDescent="0.25">
      <c r="A135" s="1541"/>
      <c r="B135" s="1736" t="s">
        <v>1789</v>
      </c>
      <c r="C135" s="1447"/>
      <c r="D135" s="734"/>
      <c r="E135" s="734"/>
      <c r="F135" s="734"/>
      <c r="G135" s="734"/>
      <c r="H135" s="734"/>
      <c r="I135" s="1444" t="str">
        <f t="shared" ref="I135:I138" si="215">IF(AND(ISNUMBER(D135),ISNUMBER(E135),ISNUMBER(H135)),SUM(D135,E135,H135),"")</f>
        <v/>
      </c>
      <c r="J135" s="734"/>
      <c r="K135" s="734"/>
      <c r="L135" s="734"/>
      <c r="M135" s="1680" t="str">
        <f t="shared" ref="M135:M138" si="216">IF(AND(ISNUMBER(J135),ISNUMBER(K135),ISNUMBER(L135)),SUM(J135:L135), "")</f>
        <v/>
      </c>
      <c r="N135" s="2136"/>
      <c r="O135" s="734"/>
      <c r="P135" s="734"/>
      <c r="Q135" s="734"/>
      <c r="R135" s="734"/>
      <c r="S135" s="734"/>
      <c r="T135" s="734"/>
      <c r="U135" s="734"/>
      <c r="V135" s="734"/>
      <c r="W135" s="1444" t="str">
        <f t="shared" ref="W135:W141" si="217">IF(AND(ISNUMBER(R135),ISNUMBER(S135),ISNUMBER(V135)),SUM(R135,S135,V135),"")</f>
        <v/>
      </c>
      <c r="X135" s="734"/>
      <c r="Y135" s="734"/>
      <c r="Z135" s="734"/>
      <c r="AA135" s="427" t="str">
        <f t="shared" ref="AA135:AA141" si="218">IF(AND(ISNUMBER(X135),ISNUMBER(Y135),ISNUMBER(Z135)),SUM(X135:Z135), "")</f>
        <v/>
      </c>
      <c r="AB135" s="2763" t="str">
        <f t="shared" si="117"/>
        <v/>
      </c>
      <c r="AC135" s="1564" t="str">
        <f>IF(ISNUMBER(AB135),IF(AND(AB135&gt;=(Parameters!F230*0.95),AB135&lt;=(Parameters!F230*1.05)), "Pass", "Fail"),"")</f>
        <v/>
      </c>
      <c r="AD135" s="734"/>
      <c r="AE135" s="734"/>
      <c r="AF135" s="734"/>
      <c r="AG135" s="426"/>
      <c r="AH135" s="426"/>
      <c r="AM135" s="1540"/>
    </row>
    <row r="136" spans="1:39" s="1434" customFormat="1" ht="15" customHeight="1" x14ac:dyDescent="0.25">
      <c r="A136" s="1541"/>
      <c r="B136" s="1736" t="s">
        <v>1790</v>
      </c>
      <c r="C136" s="1447"/>
      <c r="D136" s="734"/>
      <c r="E136" s="734"/>
      <c r="F136" s="734"/>
      <c r="G136" s="734"/>
      <c r="H136" s="734"/>
      <c r="I136" s="1444" t="str">
        <f t="shared" si="215"/>
        <v/>
      </c>
      <c r="J136" s="734"/>
      <c r="K136" s="734"/>
      <c r="L136" s="734"/>
      <c r="M136" s="1680" t="str">
        <f t="shared" si="216"/>
        <v/>
      </c>
      <c r="N136" s="2136"/>
      <c r="O136" s="734"/>
      <c r="P136" s="734"/>
      <c r="Q136" s="734"/>
      <c r="R136" s="734"/>
      <c r="S136" s="734"/>
      <c r="T136" s="734"/>
      <c r="U136" s="734"/>
      <c r="V136" s="734"/>
      <c r="W136" s="1444" t="str">
        <f t="shared" si="217"/>
        <v/>
      </c>
      <c r="X136" s="734"/>
      <c r="Y136" s="734"/>
      <c r="Z136" s="734"/>
      <c r="AA136" s="427" t="str">
        <f t="shared" si="218"/>
        <v/>
      </c>
      <c r="AB136" s="2763" t="str">
        <f t="shared" si="117"/>
        <v/>
      </c>
      <c r="AC136" s="1564" t="str">
        <f>IF(ISNUMBER(AB136),IF(AND(AB136&gt;=(Parameters!F231*0.95),AB136&lt;=(Parameters!F231*1.05)), "Pass", "Fail"),"")</f>
        <v/>
      </c>
      <c r="AD136" s="734"/>
      <c r="AE136" s="734"/>
      <c r="AF136" s="734"/>
      <c r="AG136" s="426"/>
      <c r="AH136" s="426"/>
      <c r="AM136" s="1540"/>
    </row>
    <row r="137" spans="1:39" s="1434" customFormat="1" ht="15" customHeight="1" x14ac:dyDescent="0.25">
      <c r="A137" s="1541"/>
      <c r="B137" s="1448" t="s">
        <v>2217</v>
      </c>
      <c r="C137" s="1447"/>
      <c r="D137" s="734"/>
      <c r="E137" s="734"/>
      <c r="F137" s="734"/>
      <c r="G137" s="734"/>
      <c r="H137" s="734"/>
      <c r="I137" s="1444" t="str">
        <f t="shared" si="215"/>
        <v/>
      </c>
      <c r="J137" s="734"/>
      <c r="K137" s="734"/>
      <c r="L137" s="734"/>
      <c r="M137" s="1680" t="str">
        <f t="shared" si="216"/>
        <v/>
      </c>
      <c r="N137" s="1445"/>
      <c r="O137" s="734"/>
      <c r="P137" s="734"/>
      <c r="Q137" s="734"/>
      <c r="R137" s="734"/>
      <c r="S137" s="734"/>
      <c r="T137" s="734"/>
      <c r="U137" s="734"/>
      <c r="V137" s="734"/>
      <c r="W137" s="1444" t="str">
        <f t="shared" si="217"/>
        <v/>
      </c>
      <c r="X137" s="734"/>
      <c r="Y137" s="734"/>
      <c r="Z137" s="734"/>
      <c r="AA137" s="427" t="str">
        <f t="shared" si="218"/>
        <v/>
      </c>
      <c r="AB137" s="2763" t="str">
        <f t="shared" si="117"/>
        <v/>
      </c>
      <c r="AC137" s="1473"/>
      <c r="AD137" s="734"/>
      <c r="AE137" s="734"/>
      <c r="AF137" s="734"/>
      <c r="AG137" s="426"/>
      <c r="AH137" s="426"/>
      <c r="AM137" s="1540"/>
    </row>
    <row r="138" spans="1:39" s="1434" customFormat="1" ht="15" customHeight="1" x14ac:dyDescent="0.25">
      <c r="A138" s="1541"/>
      <c r="B138" s="2075" t="s">
        <v>2051</v>
      </c>
      <c r="C138" s="1447"/>
      <c r="D138" s="734"/>
      <c r="E138" s="734"/>
      <c r="F138" s="734"/>
      <c r="G138" s="734"/>
      <c r="H138" s="734"/>
      <c r="I138" s="1444" t="str">
        <f t="shared" si="215"/>
        <v/>
      </c>
      <c r="J138" s="734"/>
      <c r="K138" s="734"/>
      <c r="L138" s="734"/>
      <c r="M138" s="1680" t="str">
        <f t="shared" si="216"/>
        <v/>
      </c>
      <c r="N138" s="1445"/>
      <c r="O138" s="1445"/>
      <c r="P138" s="1445"/>
      <c r="Q138" s="734"/>
      <c r="R138" s="734"/>
      <c r="S138" s="734"/>
      <c r="T138" s="734"/>
      <c r="U138" s="734"/>
      <c r="V138" s="734"/>
      <c r="W138" s="1444" t="str">
        <f t="shared" si="217"/>
        <v/>
      </c>
      <c r="X138" s="734"/>
      <c r="Y138" s="734"/>
      <c r="Z138" s="734"/>
      <c r="AA138" s="427" t="str">
        <f t="shared" si="218"/>
        <v/>
      </c>
      <c r="AB138" s="2763" t="str">
        <f t="shared" si="117"/>
        <v/>
      </c>
      <c r="AC138" s="1473"/>
      <c r="AD138" s="734"/>
      <c r="AE138" s="734"/>
      <c r="AF138" s="734"/>
      <c r="AG138" s="426"/>
      <c r="AH138" s="426"/>
      <c r="AM138" s="1540"/>
    </row>
    <row r="139" spans="1:39" s="1434" customFormat="1" ht="15" customHeight="1" x14ac:dyDescent="0.25">
      <c r="A139" s="1541"/>
      <c r="B139" s="2077" t="str">
        <f>"Check: row" &amp; ROW(C138) &amp; " ≤ row "&amp; ROW(C137)</f>
        <v>Check: row138 ≤ row 137</v>
      </c>
      <c r="C139" s="2138" t="str">
        <f t="shared" ref="C139:H139" si="219">IF(AND(ISNUMBER(C137), ISNUMBER(C138)), IF(C138&lt;=C137, "Pass", "Fail"), "")</f>
        <v/>
      </c>
      <c r="D139" s="2138" t="str">
        <f t="shared" si="219"/>
        <v/>
      </c>
      <c r="E139" s="2138" t="str">
        <f t="shared" si="219"/>
        <v/>
      </c>
      <c r="F139" s="2138" t="str">
        <f t="shared" si="219"/>
        <v/>
      </c>
      <c r="G139" s="2138" t="str">
        <f t="shared" si="219"/>
        <v/>
      </c>
      <c r="H139" s="2138" t="str">
        <f t="shared" si="219"/>
        <v/>
      </c>
      <c r="I139" s="1445"/>
      <c r="J139" s="2138" t="str">
        <f>IF(AND(ISNUMBER(J137), ISNUMBER(J138)), IF(J138&lt;=J137, "Pass", "Fail"), "")</f>
        <v/>
      </c>
      <c r="K139" s="2138" t="str">
        <f>IF(AND(ISNUMBER(K137), ISNUMBER(K138)), IF(K138&lt;=K137, "Pass", "Fail"), "")</f>
        <v/>
      </c>
      <c r="L139" s="2138" t="str">
        <f>IF(AND(ISNUMBER(L137), ISNUMBER(L138)), IF(L138&lt;=L137, "Pass", "Fail"), "")</f>
        <v/>
      </c>
      <c r="M139" s="1445"/>
      <c r="N139" s="1445"/>
      <c r="O139" s="1445"/>
      <c r="P139" s="1445"/>
      <c r="Q139" s="2138" t="str">
        <f t="shared" ref="Q139:W139" si="220">IF(AND(ISNUMBER(Q137), ISNUMBER(Q138)), IF(Q138&lt;=Q137, "Pass", "Fail"), "")</f>
        <v/>
      </c>
      <c r="R139" s="2138" t="str">
        <f t="shared" si="220"/>
        <v/>
      </c>
      <c r="S139" s="2138" t="str">
        <f t="shared" si="220"/>
        <v/>
      </c>
      <c r="T139" s="2138" t="str">
        <f t="shared" si="220"/>
        <v/>
      </c>
      <c r="U139" s="2138" t="str">
        <f t="shared" si="220"/>
        <v/>
      </c>
      <c r="V139" s="2138" t="str">
        <f t="shared" si="220"/>
        <v/>
      </c>
      <c r="W139" s="2138" t="str">
        <f t="shared" si="220"/>
        <v/>
      </c>
      <c r="X139" s="2138" t="str">
        <f>IF(AND(ISNUMBER(X137), ISNUMBER(X138)), IF(X138&lt;=X137, "Pass", "Fail"), "")</f>
        <v/>
      </c>
      <c r="Y139" s="2138" t="str">
        <f>IF(AND(ISNUMBER(Y137), ISNUMBER(Y138)), IF(Y138&lt;=Y137, "Pass", "Fail"), "")</f>
        <v/>
      </c>
      <c r="Z139" s="2138" t="str">
        <f>IF(AND(ISNUMBER(Z137), ISNUMBER(Z138)), IF(Z138&lt;=Z137, "Pass", "Fail"), "")</f>
        <v/>
      </c>
      <c r="AA139" s="1445"/>
      <c r="AB139" s="2109"/>
      <c r="AC139" s="1445"/>
      <c r="AD139" s="2138" t="str">
        <f>IF(AND(ISNUMBER(AD137), ISNUMBER(AD138)), IF(AD138&lt;=AD137, "Pass", "Fail"), "")</f>
        <v/>
      </c>
      <c r="AE139" s="2138" t="str">
        <f>IF(AND(ISNUMBER(AE137), ISNUMBER(AE138)), IF(AE138&lt;=AE137, "Pass", "Fail"), "")</f>
        <v/>
      </c>
      <c r="AF139" s="2138" t="str">
        <f>IF(AND(ISNUMBER(AF137), ISNUMBER(AF138)), IF(AF138&lt;=AF137, "Pass", "Fail"), "")</f>
        <v/>
      </c>
      <c r="AG139" s="2138" t="str">
        <f>IF(AND(ISNUMBER(AG137), ISNUMBER(AG138)), IF(AG138&lt;=AG137, "Pass", "Fail"), "")</f>
        <v/>
      </c>
      <c r="AH139" s="2139" t="str">
        <f>IF(AND(ISNUMBER(AH137), ISNUMBER(AH138)), IF(AH138&lt;=AH137, "Pass", "Fail"), "")</f>
        <v/>
      </c>
      <c r="AM139" s="1540"/>
    </row>
    <row r="140" spans="1:39" s="1434" customFormat="1" ht="15" customHeight="1" x14ac:dyDescent="0.25">
      <c r="A140" s="1541"/>
      <c r="B140" s="2076" t="s">
        <v>1791</v>
      </c>
      <c r="C140" s="1447"/>
      <c r="D140" s="734"/>
      <c r="E140" s="734"/>
      <c r="F140" s="734"/>
      <c r="G140" s="734"/>
      <c r="H140" s="734"/>
      <c r="I140" s="1444" t="str">
        <f>IF(AND(ISNUMBER(D140),ISNUMBER(E140),ISNUMBER(H140)),SUM(D140,E140,H140),"")</f>
        <v/>
      </c>
      <c r="J140" s="734"/>
      <c r="K140" s="734"/>
      <c r="L140" s="734"/>
      <c r="M140" s="1680" t="str">
        <f t="shared" ref="M140:M141" si="221">IF(AND(ISNUMBER(J140),ISNUMBER(K140),ISNUMBER(L140)),SUM(J140:L140), "")</f>
        <v/>
      </c>
      <c r="N140" s="1445"/>
      <c r="O140" s="734"/>
      <c r="P140" s="734"/>
      <c r="Q140" s="734"/>
      <c r="R140" s="734"/>
      <c r="S140" s="734"/>
      <c r="T140" s="734"/>
      <c r="U140" s="734"/>
      <c r="V140" s="734"/>
      <c r="W140" s="1444" t="str">
        <f t="shared" si="217"/>
        <v/>
      </c>
      <c r="X140" s="734"/>
      <c r="Y140" s="734"/>
      <c r="Z140" s="734"/>
      <c r="AA140" s="1680" t="str">
        <f t="shared" si="218"/>
        <v/>
      </c>
      <c r="AB140" s="2763" t="str">
        <f t="shared" si="117"/>
        <v/>
      </c>
      <c r="AC140" s="1445"/>
      <c r="AD140" s="734"/>
      <c r="AE140" s="734"/>
      <c r="AF140" s="734"/>
      <c r="AG140" s="426"/>
      <c r="AH140" s="426"/>
      <c r="AM140" s="1540"/>
    </row>
    <row r="141" spans="1:39" s="1434" customFormat="1" ht="15" customHeight="1" x14ac:dyDescent="0.25">
      <c r="A141" s="1541"/>
      <c r="B141" s="1457" t="s">
        <v>41</v>
      </c>
      <c r="C141" s="1458"/>
      <c r="D141" s="736"/>
      <c r="E141" s="736"/>
      <c r="F141" s="736"/>
      <c r="G141" s="736"/>
      <c r="H141" s="736"/>
      <c r="I141" s="1459" t="str">
        <f>IF(AND(ISNUMBER(D141),ISNUMBER(E141),ISNUMBER(H141)),SUM(D141,E141,H141),"")</f>
        <v/>
      </c>
      <c r="J141" s="736"/>
      <c r="K141" s="736"/>
      <c r="L141" s="736"/>
      <c r="M141" s="1680" t="str">
        <f t="shared" si="221"/>
        <v/>
      </c>
      <c r="N141" s="2140"/>
      <c r="O141" s="736"/>
      <c r="P141" s="736"/>
      <c r="Q141" s="736"/>
      <c r="R141" s="736"/>
      <c r="S141" s="736"/>
      <c r="T141" s="736"/>
      <c r="U141" s="736"/>
      <c r="V141" s="736"/>
      <c r="W141" s="1459" t="str">
        <f t="shared" si="217"/>
        <v/>
      </c>
      <c r="X141" s="736"/>
      <c r="Y141" s="736"/>
      <c r="Z141" s="736"/>
      <c r="AA141" s="1680" t="str">
        <f t="shared" si="218"/>
        <v/>
      </c>
      <c r="AB141" s="2763" t="str">
        <f t="shared" si="117"/>
        <v/>
      </c>
      <c r="AC141" s="1460"/>
      <c r="AD141" s="736"/>
      <c r="AE141" s="736"/>
      <c r="AF141" s="736"/>
      <c r="AG141" s="909"/>
      <c r="AH141" s="909"/>
      <c r="AM141" s="1540"/>
    </row>
    <row r="142" spans="1:39" s="1434" customFormat="1" ht="15" customHeight="1" x14ac:dyDescent="0.25">
      <c r="A142" s="1541"/>
      <c r="B142" s="2289" t="s">
        <v>2336</v>
      </c>
      <c r="C142" s="2290" t="str">
        <f t="shared" ref="C142:I142" si="222">IF(AND(ISNUMBER(C18),ISNUMBER(C23),ISNUMBER(C50), ISNUMBER(C65), ISNUMBER(C77),ISNUMBER(C78),ISNUMBER(C86),ISNUMBER(C90),ISNUMBER(C91),ISNUMBER(C94),ISNUMBER(C98), ISNUMBER(C137),ISNUMBER(C140), ISNUMBER(C141)), SUM(C18,C23,C50,C65,C77,C78,C86,C90,C91,C94,C98,C137,C140, C141)," ")</f>
        <v xml:space="preserve"> </v>
      </c>
      <c r="D142" s="2290" t="str">
        <f t="shared" si="222"/>
        <v xml:space="preserve"> </v>
      </c>
      <c r="E142" s="2290" t="str">
        <f t="shared" si="222"/>
        <v xml:space="preserve"> </v>
      </c>
      <c r="F142" s="2290" t="str">
        <f t="shared" si="222"/>
        <v xml:space="preserve"> </v>
      </c>
      <c r="G142" s="2290" t="str">
        <f t="shared" si="222"/>
        <v xml:space="preserve"> </v>
      </c>
      <c r="H142" s="2290" t="str">
        <f t="shared" si="222"/>
        <v xml:space="preserve"> </v>
      </c>
      <c r="I142" s="2290" t="str">
        <f t="shared" si="222"/>
        <v xml:space="preserve"> </v>
      </c>
      <c r="J142" s="2290" t="str">
        <f t="shared" ref="J142:K142" si="223">IF(AND(ISNUMBER(J18),ISNUMBER(J23),ISNUMBER(J50), ISNUMBER(J65), ISNUMBER(J77),ISNUMBER(J78),ISNUMBER(J86),ISNUMBER(J90),ISNUMBER(J91),ISNUMBER(J94),ISNUMBER(J98), ISNUMBER(J137),ISNUMBER(J140), ISNUMBER(J141)), SUM(J18,J23,J50,J65,J77,J78,J86,J90,J91,J94,J98,J137,J140, J141)," ")</f>
        <v xml:space="preserve"> </v>
      </c>
      <c r="K142" s="2290" t="str">
        <f t="shared" si="223"/>
        <v xml:space="preserve"> </v>
      </c>
      <c r="L142" s="2290" t="str">
        <f t="shared" ref="L142" si="224">IF(AND(ISNUMBER(L18),ISNUMBER(L23),ISNUMBER(L50), ISNUMBER(L65), ISNUMBER(L77),ISNUMBER(L78),ISNUMBER(L86),ISNUMBER(L90),ISNUMBER(L91),ISNUMBER(L94),ISNUMBER(L98), ISNUMBER(L137),ISNUMBER(L140), ISNUMBER(L141)), SUM(L18,L23,L50,L65,L77,L78,L86,L90,L91,L94,L98,L137,L140, L141)," ")</f>
        <v xml:space="preserve"> </v>
      </c>
      <c r="M142" s="2290" t="str">
        <f>IF(AND(ISNUMBER(M18),ISNUMBER(M23),ISNUMBER(M50), ISNUMBER(M65), ISNUMBER(M77),ISNUMBER(M78),ISNUMBER(M86),ISNUMBER(M90),ISNUMBER(M91),ISNUMBER(M94),ISNUMBER(M98), ISNUMBER(M137),ISNUMBER(M140), ISNUMBER(M141)), SUM(M18,M23,M50,M65,M77,M78,M86,M90,M91,M94,M98,M137,M140, M141)," ")</f>
        <v xml:space="preserve"> </v>
      </c>
      <c r="N142" s="2290" t="str">
        <f>IF(AND(ISNUMBER(N18),ISNUMBER(N23),ISNUMBER(N50), ISNUMBER(N65), ISNUMBER(N77),ISNUMBER(N78),ISNUMBER(N86),ISNUMBER(N90),ISNUMBER(N91),ISNUMBER(N94),ISNUMBER(N98), ISNUMBER(N141)), SUM(N18,N23,N50,N65,N77,N78,N86,N90,N91,N94,N98,N141)," ")</f>
        <v xml:space="preserve"> </v>
      </c>
      <c r="O142" s="734"/>
      <c r="P142" s="734"/>
      <c r="Q142" s="2290" t="str">
        <f t="shared" ref="Q142:W142" si="225">IF(AND(ISNUMBER(Q18),ISNUMBER(Q23),ISNUMBER(Q50), ISNUMBER(Q65), ISNUMBER(Q77),ISNUMBER(Q78),ISNUMBER(Q86),ISNUMBER(Q90),ISNUMBER(Q91),ISNUMBER(Q94),ISNUMBER(Q98), ISNUMBER(Q137),ISNUMBER(Q140), ISNUMBER(Q141)), SUM(Q18,Q23,Q50,Q65,Q77,Q78,Q86,Q90,Q91,Q94,Q98,Q137,Q140, Q141)," ")</f>
        <v xml:space="preserve"> </v>
      </c>
      <c r="R142" s="2290" t="str">
        <f t="shared" si="225"/>
        <v xml:space="preserve"> </v>
      </c>
      <c r="S142" s="2290" t="str">
        <f t="shared" si="225"/>
        <v xml:space="preserve"> </v>
      </c>
      <c r="T142" s="2290" t="str">
        <f t="shared" si="225"/>
        <v xml:space="preserve"> </v>
      </c>
      <c r="U142" s="2290" t="str">
        <f t="shared" si="225"/>
        <v xml:space="preserve"> </v>
      </c>
      <c r="V142" s="2290" t="str">
        <f t="shared" si="225"/>
        <v xml:space="preserve"> </v>
      </c>
      <c r="W142" s="2290" t="str">
        <f t="shared" si="225"/>
        <v xml:space="preserve"> </v>
      </c>
      <c r="X142" s="2290" t="str">
        <f>IF(AND(ISNUMBER(X18),ISNUMBER(X23),ISNUMBER(X50), ISNUMBER(X65), ISNUMBER(X77),ISNUMBER(X78),ISNUMBER(X86),ISNUMBER(X90),ISNUMBER(X91),ISNUMBER(X94),ISNUMBER(X98), ISNUMBER(X137),ISNUMBER(X140), ISNUMBER(X141)), SUM(X18,X23,X50,X65,X77,X78,X86,X90,X91,X94,X98,X137,X140, X141)," ")</f>
        <v xml:space="preserve"> </v>
      </c>
      <c r="Y142" s="2290" t="str">
        <f>IF(AND(ISNUMBER(Y18),ISNUMBER(Y23),ISNUMBER(Y50), ISNUMBER(Y65), ISNUMBER(Y77),ISNUMBER(Y78),ISNUMBER(Y86),ISNUMBER(Y90),ISNUMBER(Y91),ISNUMBER(Y94),ISNUMBER(Y98), ISNUMBER(Y137),ISNUMBER(Y140), ISNUMBER(Y141)), SUM(Y18,Y23,Y50,Y65,Y77,Y78,Y86,Y90,Y91,Y94,Y98,Y137,Y140, Y141)," ")</f>
        <v xml:space="preserve"> </v>
      </c>
      <c r="Z142" s="2290" t="str">
        <f>IF(AND(ISNUMBER(Z18),ISNUMBER(Z23),ISNUMBER(Z50), ISNUMBER(Z65), ISNUMBER(Z77),ISNUMBER(Z78),ISNUMBER(Z86),ISNUMBER(Z90),ISNUMBER(Z91),ISNUMBER(Z94),ISNUMBER(Z98), ISNUMBER(Z137),ISNUMBER(Z140), ISNUMBER(Z141)), SUM(Z18,Z23,Z50,Z65,Z77,Z78,Z86,Z90,Z91,Z94,Z98,Z137,Z140, Z141)," ")</f>
        <v xml:space="preserve"> </v>
      </c>
      <c r="AA142" s="2290"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2893" t="str">
        <f t="shared" si="117"/>
        <v/>
      </c>
      <c r="AC142" s="1445"/>
      <c r="AD142" s="2290"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2290"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2290"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2290"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2291"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1540"/>
    </row>
    <row r="143" spans="1:39" s="1434" customFormat="1" ht="15" customHeight="1" x14ac:dyDescent="0.25">
      <c r="A143" s="1541"/>
      <c r="B143" s="984" t="str">
        <f>"Check: cell I" &amp; ROW(I137) &amp; " = cell N"&amp; ROW(N142)</f>
        <v>Check: cell I137 = cell N142</v>
      </c>
      <c r="C143" s="1474"/>
      <c r="D143" s="1471"/>
      <c r="E143" s="1471"/>
      <c r="F143" s="1471"/>
      <c r="G143" s="1471"/>
      <c r="H143" s="1471"/>
      <c r="I143" s="1471"/>
      <c r="J143" s="1471"/>
      <c r="K143" s="1471"/>
      <c r="L143" s="1471"/>
      <c r="M143" s="1471"/>
      <c r="N143" s="1554" t="str">
        <f>IF(AND(ISNUMBER(I137),ISNUMBER(N142)), IF(I137=N142, "Pass", "Fail"),"")</f>
        <v/>
      </c>
      <c r="O143" s="1462"/>
      <c r="P143" s="1462"/>
      <c r="Q143" s="1471"/>
      <c r="R143" s="1471"/>
      <c r="S143" s="1471"/>
      <c r="T143" s="1471"/>
      <c r="U143" s="1471"/>
      <c r="V143" s="1471"/>
      <c r="W143" s="1471"/>
      <c r="X143" s="1471"/>
      <c r="Y143" s="1471"/>
      <c r="Z143" s="1471"/>
      <c r="AA143" s="1471"/>
      <c r="AB143" s="1471"/>
      <c r="AC143" s="1471"/>
      <c r="AD143" s="1471"/>
      <c r="AE143" s="1471"/>
      <c r="AF143" s="1471"/>
      <c r="AG143" s="1471"/>
      <c r="AH143" s="1472"/>
      <c r="AM143" s="1540"/>
    </row>
    <row r="144" spans="1:39" s="1434" customFormat="1" ht="60" customHeight="1" x14ac:dyDescent="0.25">
      <c r="A144" s="1463" t="s">
        <v>1968</v>
      </c>
      <c r="B144" s="1464"/>
      <c r="C144" s="401"/>
      <c r="D144" s="401"/>
      <c r="E144" s="401"/>
      <c r="F144" s="401"/>
      <c r="G144" s="401"/>
      <c r="H144" s="401"/>
      <c r="I144" s="401"/>
      <c r="J144" s="401"/>
      <c r="K144" s="549"/>
      <c r="L144" s="549"/>
      <c r="M144" s="549"/>
      <c r="N144" s="549"/>
      <c r="O144" s="549"/>
      <c r="P144" s="549"/>
      <c r="Q144" s="549"/>
      <c r="R144" s="549"/>
      <c r="S144" s="549"/>
      <c r="T144" s="549"/>
      <c r="U144" s="549"/>
      <c r="V144" s="549"/>
      <c r="W144" s="549"/>
      <c r="X144" s="549"/>
      <c r="Y144" s="549"/>
      <c r="Z144" s="549"/>
      <c r="AA144" s="549"/>
      <c r="AB144" s="549"/>
      <c r="AM144" s="1540"/>
    </row>
    <row r="145" spans="1:39" s="1434" customFormat="1" ht="15" customHeight="1" x14ac:dyDescent="0.3">
      <c r="A145" s="1463"/>
      <c r="B145" s="2894"/>
      <c r="C145" s="3308" t="s">
        <v>1792</v>
      </c>
      <c r="D145" s="3309"/>
      <c r="E145" s="3309"/>
      <c r="F145" s="3309"/>
      <c r="G145" s="3309"/>
      <c r="H145" s="3309"/>
      <c r="I145" s="3309"/>
      <c r="J145" s="3310"/>
      <c r="K145" s="549"/>
      <c r="L145" s="549"/>
      <c r="M145" s="549"/>
      <c r="N145" s="549"/>
      <c r="O145" s="549"/>
      <c r="P145" s="549"/>
      <c r="Q145" s="549"/>
      <c r="R145" s="549"/>
      <c r="S145" s="549"/>
      <c r="T145" s="549"/>
      <c r="U145" s="549"/>
      <c r="V145" s="549"/>
      <c r="W145" s="549"/>
      <c r="X145" s="549"/>
      <c r="Y145" s="549"/>
      <c r="Z145" s="549"/>
      <c r="AA145" s="549"/>
      <c r="AB145" s="549"/>
      <c r="AC145" s="549"/>
      <c r="AM145" s="1540"/>
    </row>
    <row r="146" spans="1:39" s="1434" customFormat="1" ht="15" customHeight="1" x14ac:dyDescent="0.25">
      <c r="A146" s="1478"/>
      <c r="B146" s="424"/>
      <c r="C146" s="3320" t="s">
        <v>1759</v>
      </c>
      <c r="D146" s="3317"/>
      <c r="E146" s="3317"/>
      <c r="F146" s="3317"/>
      <c r="G146" s="3317"/>
      <c r="H146" s="3317"/>
      <c r="I146" s="3213" t="s">
        <v>45</v>
      </c>
      <c r="J146" s="3211" t="s">
        <v>1350</v>
      </c>
      <c r="K146" s="549"/>
      <c r="L146" s="549"/>
      <c r="M146" s="549"/>
      <c r="N146" s="549"/>
      <c r="O146" s="549"/>
      <c r="P146" s="549"/>
      <c r="Q146" s="549"/>
      <c r="R146" s="549"/>
      <c r="S146" s="549"/>
      <c r="T146" s="549"/>
      <c r="U146" s="549"/>
      <c r="V146" s="549"/>
      <c r="W146" s="549"/>
      <c r="X146" s="549"/>
      <c r="Y146" s="549"/>
      <c r="Z146" s="549"/>
      <c r="AA146" s="549"/>
      <c r="AB146" s="549"/>
      <c r="AC146" s="549"/>
      <c r="AM146" s="1540"/>
    </row>
    <row r="147" spans="1:39" ht="15" customHeight="1" x14ac:dyDescent="0.25">
      <c r="A147" s="1478"/>
      <c r="B147" s="424"/>
      <c r="C147" s="3321" t="s">
        <v>1793</v>
      </c>
      <c r="D147" s="3322"/>
      <c r="E147" s="3213" t="s">
        <v>1764</v>
      </c>
      <c r="F147" s="3317" t="s">
        <v>1794</v>
      </c>
      <c r="G147" s="3317"/>
      <c r="H147" s="3144" t="s">
        <v>1760</v>
      </c>
      <c r="I147" s="3319"/>
      <c r="J147" s="3312"/>
      <c r="AD147" s="1434"/>
      <c r="AE147" s="1434"/>
      <c r="AF147" s="1434"/>
      <c r="AG147" s="1434"/>
      <c r="AH147" s="1434"/>
      <c r="AI147" s="1434"/>
      <c r="AJ147" s="1434"/>
      <c r="AK147" s="1434"/>
      <c r="AL147" s="1434"/>
      <c r="AM147" s="2130"/>
    </row>
    <row r="148" spans="1:39" ht="45" customHeight="1" x14ac:dyDescent="0.25">
      <c r="A148" s="1478"/>
      <c r="B148" s="2991"/>
      <c r="C148" s="3020" t="s">
        <v>1795</v>
      </c>
      <c r="D148" s="3021" t="s">
        <v>1796</v>
      </c>
      <c r="E148" s="3214"/>
      <c r="F148" s="3021" t="s">
        <v>1797</v>
      </c>
      <c r="G148" s="3021" t="s">
        <v>1760</v>
      </c>
      <c r="H148" s="3318"/>
      <c r="I148" s="3214"/>
      <c r="J148" s="3212"/>
      <c r="Z148" s="1434"/>
      <c r="AA148" s="1434"/>
      <c r="AB148" s="1434"/>
      <c r="AC148" s="1434"/>
      <c r="AD148" s="1434"/>
      <c r="AE148" s="1434"/>
      <c r="AF148" s="1434"/>
      <c r="AG148" s="1434"/>
      <c r="AH148" s="1434"/>
      <c r="AI148" s="1434"/>
      <c r="AJ148" s="1434"/>
      <c r="AK148" s="1434"/>
      <c r="AL148" s="1434"/>
      <c r="AM148" s="2130"/>
    </row>
    <row r="149" spans="1:39" ht="15" customHeight="1" x14ac:dyDescent="0.25">
      <c r="A149" s="1478"/>
      <c r="B149" s="1465" t="s">
        <v>2033</v>
      </c>
      <c r="C149" s="1443" t="str">
        <f>IF(AND(ISNUMBER(C150),ISNUMBER(C151)), SUM(C150,C151),"")</f>
        <v/>
      </c>
      <c r="D149" s="1444" t="str">
        <f t="shared" ref="D149:J149" si="226">IF(AND(ISNUMBER(D150),ISNUMBER(D151)), SUM(D150,D151),"")</f>
        <v/>
      </c>
      <c r="E149" s="1444" t="str">
        <f t="shared" si="226"/>
        <v/>
      </c>
      <c r="F149" s="1444" t="str">
        <f t="shared" si="226"/>
        <v/>
      </c>
      <c r="G149" s="1444" t="str">
        <f t="shared" si="226"/>
        <v/>
      </c>
      <c r="H149" s="1444" t="str">
        <f t="shared" si="226"/>
        <v/>
      </c>
      <c r="I149" s="1444" t="str">
        <f t="shared" si="226"/>
        <v/>
      </c>
      <c r="J149" s="2862" t="str">
        <f t="shared" si="226"/>
        <v/>
      </c>
      <c r="Z149" s="1434"/>
      <c r="AA149" s="1434"/>
      <c r="AB149" s="1434"/>
      <c r="AC149" s="1434"/>
      <c r="AD149" s="1434"/>
      <c r="AE149" s="1434"/>
      <c r="AF149" s="1434"/>
      <c r="AG149" s="1434"/>
      <c r="AH149" s="1434"/>
      <c r="AI149" s="1434"/>
      <c r="AJ149" s="1434"/>
      <c r="AK149" s="1434"/>
      <c r="AL149" s="1434"/>
      <c r="AM149" s="2130"/>
    </row>
    <row r="150" spans="1:39" ht="15" customHeight="1" x14ac:dyDescent="0.25">
      <c r="A150" s="1478"/>
      <c r="B150" s="1455" t="s">
        <v>2034</v>
      </c>
      <c r="C150" s="2142"/>
      <c r="D150" s="2136"/>
      <c r="E150" s="2136"/>
      <c r="F150" s="2136"/>
      <c r="G150" s="2136"/>
      <c r="H150" s="1444" t="str">
        <f>IF(AND(ISNUMBER(D150),ISNUMBER(E150),ISNUMBER(G150)),SUM(D150,E150,G150),"")</f>
        <v/>
      </c>
      <c r="I150" s="2136"/>
      <c r="J150" s="2143"/>
      <c r="Z150" s="1434"/>
      <c r="AA150" s="1434"/>
      <c r="AB150" s="1434"/>
      <c r="AC150" s="1434"/>
      <c r="AD150" s="1434"/>
      <c r="AE150" s="1434"/>
      <c r="AF150" s="1434"/>
      <c r="AG150" s="1434"/>
      <c r="AH150" s="1434"/>
      <c r="AI150" s="1434"/>
      <c r="AJ150" s="1434"/>
      <c r="AK150" s="1434"/>
      <c r="AL150" s="1434"/>
      <c r="AM150" s="2130"/>
    </row>
    <row r="151" spans="1:39" ht="15" customHeight="1" x14ac:dyDescent="0.25">
      <c r="A151" s="1478"/>
      <c r="B151" s="1466" t="s">
        <v>2035</v>
      </c>
      <c r="C151" s="2144"/>
      <c r="D151" s="2145"/>
      <c r="E151" s="2145"/>
      <c r="F151" s="2145"/>
      <c r="G151" s="2145"/>
      <c r="H151" s="1467" t="str">
        <f>IF(AND(ISNUMBER(D151),ISNUMBER(E151),ISNUMBER(G151)),SUM(D151,E151,G151),"")</f>
        <v/>
      </c>
      <c r="I151" s="2145"/>
      <c r="J151" s="2146"/>
      <c r="Z151" s="1434"/>
      <c r="AA151" s="1434"/>
      <c r="AB151" s="1434"/>
      <c r="AC151" s="1434"/>
      <c r="AD151" s="1434"/>
      <c r="AE151" s="1434"/>
      <c r="AF151" s="1434"/>
      <c r="AG151" s="1434"/>
      <c r="AH151" s="1434"/>
      <c r="AI151" s="1434"/>
      <c r="AJ151" s="1434"/>
      <c r="AK151" s="1434"/>
      <c r="AL151" s="1434"/>
      <c r="AM151" s="2130"/>
    </row>
    <row r="152" spans="1:39" ht="15" customHeight="1" x14ac:dyDescent="0.25">
      <c r="A152" s="1478"/>
      <c r="B152" s="2895" t="str">
        <f>"Check: row " &amp; ROW(B149) &amp;" = row " &amp; ROW(B86)</f>
        <v>Check: row 149 = row 86</v>
      </c>
      <c r="C152" s="2117" t="str">
        <f>IF(AND(ISNUMBER(C149), ISNUMBER(C86)), IF(C149=C86, "Pass", "Fail"), "")</f>
        <v/>
      </c>
      <c r="D152" s="2497" t="str">
        <f>IF(AND(ISNUMBER(D149), ISNUMBER(D86)), IF(D149=D86, "Pass", "Fail"), "")</f>
        <v/>
      </c>
      <c r="E152" s="2497" t="str">
        <f t="shared" ref="E152:H152" si="227">IF(AND(ISNUMBER(E149), ISNUMBER(F86)), IF(E149=F86, "Pass", "Fail"), "")</f>
        <v/>
      </c>
      <c r="F152" s="2497" t="str">
        <f t="shared" si="227"/>
        <v/>
      </c>
      <c r="G152" s="2497" t="str">
        <f t="shared" si="227"/>
        <v/>
      </c>
      <c r="H152" s="2497" t="str">
        <f t="shared" si="227"/>
        <v/>
      </c>
      <c r="I152" s="2497" t="str">
        <f>IF(AND(ISNUMBER(I149), ISNUMBER(M86)), IF(I149=M86, "Pass", "Fail"), "")</f>
        <v/>
      </c>
      <c r="J152" s="2118" t="str">
        <f>IF(AND(ISNUMBER(J149), ISNUMBER(N86)), IF(J149=N86, "Pass", "Fail"), "")</f>
        <v/>
      </c>
      <c r="Z152" s="1434"/>
      <c r="AA152" s="1434"/>
      <c r="AB152" s="1434"/>
      <c r="AC152" s="1434"/>
      <c r="AD152" s="1434"/>
      <c r="AE152" s="1434"/>
      <c r="AF152" s="1434"/>
      <c r="AG152" s="1434"/>
      <c r="AH152" s="1434"/>
      <c r="AI152" s="1434"/>
      <c r="AJ152" s="1434"/>
      <c r="AK152" s="1434"/>
      <c r="AL152" s="1434"/>
      <c r="AM152" s="1540"/>
    </row>
    <row r="153" spans="1:39" s="2988" customFormat="1" ht="15" customHeight="1" x14ac:dyDescent="0.25">
      <c r="A153" s="1541"/>
      <c r="B153" s="2992"/>
      <c r="AD153" s="2707"/>
      <c r="AE153" s="2707"/>
      <c r="AF153" s="2707"/>
      <c r="AG153" s="2707"/>
      <c r="AH153" s="2707"/>
      <c r="AI153" s="2707"/>
      <c r="AJ153" s="2707"/>
      <c r="AK153" s="2707"/>
      <c r="AL153" s="2707"/>
      <c r="AM153" s="2350"/>
    </row>
    <row r="154" spans="1:39" s="401" customFormat="1" ht="45" customHeight="1" x14ac:dyDescent="0.25">
      <c r="A154" s="2896" t="s">
        <v>1966</v>
      </c>
      <c r="B154" s="2274"/>
      <c r="C154" s="2275"/>
      <c r="D154" s="2275"/>
      <c r="E154" s="2275"/>
      <c r="F154" s="2275"/>
      <c r="G154" s="2275"/>
      <c r="H154" s="2275"/>
      <c r="I154" s="2275"/>
      <c r="J154" s="2275"/>
      <c r="K154" s="2275"/>
      <c r="L154" s="2275"/>
      <c r="M154" s="2275"/>
      <c r="N154" s="2275"/>
      <c r="O154" s="2275"/>
      <c r="P154" s="2275"/>
      <c r="Q154" s="2275"/>
      <c r="R154" s="2275"/>
      <c r="S154" s="2275"/>
      <c r="T154" s="2275"/>
      <c r="U154" s="2275"/>
      <c r="V154" s="2275"/>
      <c r="W154" s="2275"/>
      <c r="X154" s="2275"/>
      <c r="Y154" s="2275"/>
      <c r="AD154" s="1434"/>
      <c r="AE154" s="1434"/>
      <c r="AF154" s="1434"/>
      <c r="AG154" s="1434"/>
      <c r="AH154" s="1434"/>
      <c r="AI154" s="1434"/>
      <c r="AJ154" s="1434"/>
      <c r="AK154" s="1434"/>
      <c r="AL154" s="1434"/>
      <c r="AM154" s="1476"/>
    </row>
    <row r="155" spans="1:39" s="401" customFormat="1" ht="45" customHeight="1" x14ac:dyDescent="0.25">
      <c r="A155" s="1724" t="s">
        <v>1969</v>
      </c>
      <c r="B155" s="1464"/>
      <c r="AD155" s="1434"/>
      <c r="AE155" s="1434"/>
      <c r="AF155" s="1434"/>
      <c r="AG155" s="1434"/>
      <c r="AH155" s="1434"/>
      <c r="AI155" s="1434"/>
      <c r="AJ155" s="1434"/>
      <c r="AK155" s="1434"/>
      <c r="AL155" s="1434"/>
      <c r="AM155" s="1476"/>
    </row>
    <row r="156" spans="1:39" ht="15" customHeight="1" x14ac:dyDescent="0.25">
      <c r="B156" s="3305"/>
      <c r="C156" s="3265" t="s">
        <v>2230</v>
      </c>
      <c r="D156" s="3266"/>
      <c r="E156" s="3266"/>
      <c r="F156" s="3266"/>
      <c r="G156" s="3266"/>
      <c r="H156" s="3266"/>
      <c r="I156" s="3266"/>
      <c r="J156" s="3266"/>
      <c r="K156" s="3266"/>
      <c r="L156" s="3265" t="s">
        <v>2231</v>
      </c>
      <c r="M156" s="3266"/>
      <c r="N156" s="3266"/>
      <c r="O156" s="3266"/>
      <c r="P156" s="3266"/>
      <c r="Q156" s="3266"/>
      <c r="R156" s="3266"/>
      <c r="S156" s="3266"/>
      <c r="T156" s="3266"/>
      <c r="U156" s="3279" t="s">
        <v>2232</v>
      </c>
      <c r="V156" s="3280"/>
      <c r="W156" s="3280"/>
      <c r="X156" s="3280"/>
      <c r="Y156" s="3280"/>
      <c r="Z156" s="3280"/>
      <c r="AA156" s="3280"/>
      <c r="AB156" s="3280"/>
      <c r="AC156" s="3280"/>
      <c r="AD156" s="3278" t="s">
        <v>2233</v>
      </c>
      <c r="AE156" s="3278"/>
      <c r="AF156" s="3278"/>
      <c r="AG156" s="3278"/>
      <c r="AH156" s="3278"/>
      <c r="AI156" s="3278"/>
      <c r="AJ156" s="3278"/>
      <c r="AK156" s="3278"/>
      <c r="AL156" s="3278"/>
      <c r="AM156" s="2130"/>
    </row>
    <row r="157" spans="1:39" ht="15" customHeight="1" x14ac:dyDescent="0.25">
      <c r="B157" s="3306"/>
      <c r="C157" s="3264" t="s">
        <v>1798</v>
      </c>
      <c r="D157" s="3311"/>
      <c r="E157" s="3311"/>
      <c r="F157" s="3311" t="s">
        <v>1799</v>
      </c>
      <c r="G157" s="3311"/>
      <c r="H157" s="3311"/>
      <c r="I157" s="3311" t="s">
        <v>1800</v>
      </c>
      <c r="J157" s="3311"/>
      <c r="K157" s="3311"/>
      <c r="L157" s="3262" t="s">
        <v>1798</v>
      </c>
      <c r="M157" s="3263"/>
      <c r="N157" s="3264"/>
      <c r="O157" s="3262" t="s">
        <v>1799</v>
      </c>
      <c r="P157" s="3263"/>
      <c r="Q157" s="3264"/>
      <c r="R157" s="3262" t="s">
        <v>1800</v>
      </c>
      <c r="S157" s="3263"/>
      <c r="T157" s="3263"/>
      <c r="U157" s="3262" t="s">
        <v>1798</v>
      </c>
      <c r="V157" s="3263"/>
      <c r="W157" s="3264"/>
      <c r="X157" s="3262" t="s">
        <v>1799</v>
      </c>
      <c r="Y157" s="3263"/>
      <c r="Z157" s="3264"/>
      <c r="AA157" s="3262" t="s">
        <v>1800</v>
      </c>
      <c r="AB157" s="3263"/>
      <c r="AC157" s="3263"/>
      <c r="AD157" s="3262" t="s">
        <v>1798</v>
      </c>
      <c r="AE157" s="3263"/>
      <c r="AF157" s="3264"/>
      <c r="AG157" s="3262" t="s">
        <v>1799</v>
      </c>
      <c r="AH157" s="3263"/>
      <c r="AI157" s="3264"/>
      <c r="AJ157" s="3262" t="s">
        <v>1800</v>
      </c>
      <c r="AK157" s="3263"/>
      <c r="AL157" s="3263"/>
      <c r="AM157" s="2130"/>
    </row>
    <row r="158" spans="1:39" ht="30" customHeight="1" x14ac:dyDescent="0.25">
      <c r="B158" s="3307"/>
      <c r="C158" s="3020" t="s">
        <v>1801</v>
      </c>
      <c r="D158" s="3021" t="s">
        <v>45</v>
      </c>
      <c r="E158" s="3021" t="s">
        <v>1802</v>
      </c>
      <c r="F158" s="3021" t="s">
        <v>1801</v>
      </c>
      <c r="G158" s="3021" t="s">
        <v>45</v>
      </c>
      <c r="H158" s="3021" t="s">
        <v>1802</v>
      </c>
      <c r="I158" s="3021" t="s">
        <v>1803</v>
      </c>
      <c r="J158" s="3021" t="s">
        <v>45</v>
      </c>
      <c r="K158" s="3021" t="s">
        <v>1802</v>
      </c>
      <c r="L158" s="3021" t="s">
        <v>1801</v>
      </c>
      <c r="M158" s="3021" t="s">
        <v>45</v>
      </c>
      <c r="N158" s="3021" t="s">
        <v>1802</v>
      </c>
      <c r="O158" s="3021" t="s">
        <v>1801</v>
      </c>
      <c r="P158" s="3021" t="s">
        <v>45</v>
      </c>
      <c r="Q158" s="3021" t="s">
        <v>1802</v>
      </c>
      <c r="R158" s="3021" t="s">
        <v>1801</v>
      </c>
      <c r="S158" s="3021" t="s">
        <v>45</v>
      </c>
      <c r="T158" s="3019" t="s">
        <v>1802</v>
      </c>
      <c r="U158" s="3021" t="s">
        <v>1801</v>
      </c>
      <c r="V158" s="3021" t="s">
        <v>45</v>
      </c>
      <c r="W158" s="3021" t="s">
        <v>1802</v>
      </c>
      <c r="X158" s="3021" t="s">
        <v>1801</v>
      </c>
      <c r="Y158" s="3021" t="s">
        <v>45</v>
      </c>
      <c r="Z158" s="3021" t="s">
        <v>1802</v>
      </c>
      <c r="AA158" s="3021" t="s">
        <v>1801</v>
      </c>
      <c r="AB158" s="3021" t="s">
        <v>45</v>
      </c>
      <c r="AC158" s="3019" t="s">
        <v>1802</v>
      </c>
      <c r="AD158" s="3021" t="s">
        <v>1801</v>
      </c>
      <c r="AE158" s="3021" t="s">
        <v>45</v>
      </c>
      <c r="AF158" s="3021" t="s">
        <v>1802</v>
      </c>
      <c r="AG158" s="3021" t="s">
        <v>1801</v>
      </c>
      <c r="AH158" s="3021" t="s">
        <v>45</v>
      </c>
      <c r="AI158" s="3021" t="s">
        <v>1802</v>
      </c>
      <c r="AJ158" s="3021" t="s">
        <v>1801</v>
      </c>
      <c r="AK158" s="3021" t="s">
        <v>45</v>
      </c>
      <c r="AL158" s="3019" t="s">
        <v>1802</v>
      </c>
      <c r="AM158" s="2130"/>
    </row>
    <row r="159" spans="1:39" ht="15" customHeight="1" x14ac:dyDescent="0.25">
      <c r="B159" s="2219" t="s">
        <v>2224</v>
      </c>
      <c r="C159" s="2423" t="str">
        <f>IF(AND(ISNUMBER(C160), ISNUMBER(C163), ISNUMBER(C166)), C160+C163+C166, "")</f>
        <v/>
      </c>
      <c r="D159" s="2423" t="str">
        <f t="shared" ref="D159:AL159" si="228">IF(AND(ISNUMBER(D160), ISNUMBER(D163), ISNUMBER(D166)), D160+D163+D166, "")</f>
        <v/>
      </c>
      <c r="E159" s="2423" t="str">
        <f t="shared" si="228"/>
        <v/>
      </c>
      <c r="F159" s="2423" t="str">
        <f t="shared" si="228"/>
        <v/>
      </c>
      <c r="G159" s="2423" t="str">
        <f t="shared" si="228"/>
        <v/>
      </c>
      <c r="H159" s="2423" t="str">
        <f t="shared" si="228"/>
        <v/>
      </c>
      <c r="I159" s="2423" t="str">
        <f t="shared" si="228"/>
        <v/>
      </c>
      <c r="J159" s="2423" t="str">
        <f t="shared" si="228"/>
        <v/>
      </c>
      <c r="K159" s="2423" t="str">
        <f t="shared" si="228"/>
        <v/>
      </c>
      <c r="L159" s="2423" t="str">
        <f t="shared" si="228"/>
        <v/>
      </c>
      <c r="M159" s="2423" t="str">
        <f t="shared" si="228"/>
        <v/>
      </c>
      <c r="N159" s="2423" t="str">
        <f t="shared" si="228"/>
        <v/>
      </c>
      <c r="O159" s="2423" t="str">
        <f t="shared" si="228"/>
        <v/>
      </c>
      <c r="P159" s="2423" t="str">
        <f t="shared" si="228"/>
        <v/>
      </c>
      <c r="Q159" s="2423" t="str">
        <f t="shared" si="228"/>
        <v/>
      </c>
      <c r="R159" s="2423" t="str">
        <f t="shared" si="228"/>
        <v/>
      </c>
      <c r="S159" s="2423" t="str">
        <f t="shared" si="228"/>
        <v/>
      </c>
      <c r="T159" s="2423" t="str">
        <f t="shared" si="228"/>
        <v/>
      </c>
      <c r="U159" s="2423" t="str">
        <f t="shared" si="228"/>
        <v/>
      </c>
      <c r="V159" s="2423" t="str">
        <f t="shared" si="228"/>
        <v/>
      </c>
      <c r="W159" s="2423" t="str">
        <f t="shared" si="228"/>
        <v/>
      </c>
      <c r="X159" s="2423" t="str">
        <f t="shared" si="228"/>
        <v/>
      </c>
      <c r="Y159" s="2423" t="str">
        <f t="shared" si="228"/>
        <v/>
      </c>
      <c r="Z159" s="2423" t="str">
        <f t="shared" si="228"/>
        <v/>
      </c>
      <c r="AA159" s="2423" t="str">
        <f t="shared" si="228"/>
        <v/>
      </c>
      <c r="AB159" s="2423" t="str">
        <f t="shared" si="228"/>
        <v/>
      </c>
      <c r="AC159" s="2423" t="str">
        <f t="shared" si="228"/>
        <v/>
      </c>
      <c r="AD159" s="2423" t="str">
        <f t="shared" si="228"/>
        <v/>
      </c>
      <c r="AE159" s="2423" t="str">
        <f t="shared" si="228"/>
        <v/>
      </c>
      <c r="AF159" s="2423" t="str">
        <f t="shared" si="228"/>
        <v/>
      </c>
      <c r="AG159" s="2423" t="str">
        <f t="shared" si="228"/>
        <v/>
      </c>
      <c r="AH159" s="2423" t="str">
        <f t="shared" si="228"/>
        <v/>
      </c>
      <c r="AI159" s="2423" t="str">
        <f t="shared" si="228"/>
        <v/>
      </c>
      <c r="AJ159" s="2423" t="str">
        <f t="shared" si="228"/>
        <v/>
      </c>
      <c r="AK159" s="2423" t="str">
        <f t="shared" si="228"/>
        <v/>
      </c>
      <c r="AL159" s="2351" t="str">
        <f t="shared" si="228"/>
        <v/>
      </c>
      <c r="AM159" s="2130"/>
    </row>
    <row r="160" spans="1:39" ht="15" customHeight="1" x14ac:dyDescent="0.25">
      <c r="B160" s="2348" t="s">
        <v>2225</v>
      </c>
      <c r="C160" s="2780" t="str">
        <f>IF(AND(ISNUMBER(C161), ISNUMBER(C162)), C161+C162, "")</f>
        <v/>
      </c>
      <c r="D160" s="2780" t="str">
        <f>IF(AND(ISNUMBER(D161), ISNUMBER(D162)), D161+D162, "")</f>
        <v/>
      </c>
      <c r="E160" s="2781" t="str">
        <f>IF(ISNUMBER(E161), E161, "")</f>
        <v/>
      </c>
      <c r="F160" s="2780" t="str">
        <f>IF(AND(ISNUMBER(F161), ISNUMBER(F162)), F161+F162, "")</f>
        <v/>
      </c>
      <c r="G160" s="2780" t="str">
        <f>IF(AND(ISNUMBER(G161), ISNUMBER(G162)), G161+G162, "")</f>
        <v/>
      </c>
      <c r="H160" s="2781" t="str">
        <f>IF(ISNUMBER(H161), H161, "")</f>
        <v/>
      </c>
      <c r="I160" s="2780" t="str">
        <f>IF(AND(ISNUMBER(I161), ISNUMBER(I162)), I161+I162, "")</f>
        <v/>
      </c>
      <c r="J160" s="2780" t="str">
        <f>IF(AND(ISNUMBER(J161), ISNUMBER(J162)), J161+J162, "")</f>
        <v/>
      </c>
      <c r="K160" s="2781" t="str">
        <f>IF(ISNUMBER(K161), K161, "")</f>
        <v/>
      </c>
      <c r="L160" s="2780" t="str">
        <f>IF(AND(ISNUMBER(L161), ISNUMBER(L162)), L161+L162, "")</f>
        <v/>
      </c>
      <c r="M160" s="2780" t="str">
        <f>IF(AND(ISNUMBER(M161), ISNUMBER(M162)), M161+M162, "")</f>
        <v/>
      </c>
      <c r="N160" s="2781" t="str">
        <f>IF(ISNUMBER(N161), N161, "")</f>
        <v/>
      </c>
      <c r="O160" s="2780" t="str">
        <f>IF(AND(ISNUMBER(O161), ISNUMBER(O162)), O161+O162, "")</f>
        <v/>
      </c>
      <c r="P160" s="2780" t="str">
        <f>IF(AND(ISNUMBER(P161), ISNUMBER(P162)), P161+P162, "")</f>
        <v/>
      </c>
      <c r="Q160" s="2781" t="str">
        <f>IF(ISNUMBER(Q161), Q161, "")</f>
        <v/>
      </c>
      <c r="R160" s="2780" t="str">
        <f>IF(AND(ISNUMBER(R161), ISNUMBER(R162)), R161+R162, "")</f>
        <v/>
      </c>
      <c r="S160" s="2780" t="str">
        <f>IF(AND(ISNUMBER(S161), ISNUMBER(S162)), S161+S162, "")</f>
        <v/>
      </c>
      <c r="T160" s="2781" t="str">
        <f>IF(ISNUMBER(T161), T161, "")</f>
        <v/>
      </c>
      <c r="U160" s="2780" t="str">
        <f>IF(AND(ISNUMBER(U161), ISNUMBER(U162)), U161+U162, "")</f>
        <v/>
      </c>
      <c r="V160" s="2780" t="str">
        <f>IF(AND(ISNUMBER(V161), ISNUMBER(V162)), V161+V162, "")</f>
        <v/>
      </c>
      <c r="W160" s="2781" t="str">
        <f>IF(ISNUMBER(W161), W161, "")</f>
        <v/>
      </c>
      <c r="X160" s="2780" t="str">
        <f>IF(AND(ISNUMBER(X161), ISNUMBER(X162)), X161+X162, "")</f>
        <v/>
      </c>
      <c r="Y160" s="2780" t="str">
        <f>IF(AND(ISNUMBER(Y161), ISNUMBER(Y162)), Y161+Y162, "")</f>
        <v/>
      </c>
      <c r="Z160" s="2781" t="str">
        <f>IF(ISNUMBER(Z161), Z161, "")</f>
        <v/>
      </c>
      <c r="AA160" s="2780" t="str">
        <f>IF(AND(ISNUMBER(AA161), ISNUMBER(AA162)), AA161+AA162, "")</f>
        <v/>
      </c>
      <c r="AB160" s="2780" t="str">
        <f>IF(AND(ISNUMBER(AB161), ISNUMBER(AB162)), AB161+AB162, "")</f>
        <v/>
      </c>
      <c r="AC160" s="2781" t="str">
        <f>IF(ISNUMBER(AC161), AC161, "")</f>
        <v/>
      </c>
      <c r="AD160" s="2780" t="str">
        <f>IF(AND(ISNUMBER(AD161), ISNUMBER(AD162)), AD161+AD162, "")</f>
        <v/>
      </c>
      <c r="AE160" s="2780" t="str">
        <f>IF(AND(ISNUMBER(AE161), ISNUMBER(AE162)), AE161+AE162, "")</f>
        <v/>
      </c>
      <c r="AF160" s="2781" t="str">
        <f>IF(ISNUMBER(AF161), AF161, "")</f>
        <v/>
      </c>
      <c r="AG160" s="2780" t="str">
        <f>IF(AND(ISNUMBER(AG161), ISNUMBER(AG162)), AG161+AG162, "")</f>
        <v/>
      </c>
      <c r="AH160" s="2780" t="str">
        <f>IF(AND(ISNUMBER(AH161), ISNUMBER(AH162)), AH161+AH162, "")</f>
        <v/>
      </c>
      <c r="AI160" s="2781" t="str">
        <f>IF(ISNUMBER(AI161), AI161, "")</f>
        <v/>
      </c>
      <c r="AJ160" s="2780" t="str">
        <f>IF(AND(ISNUMBER(AJ161), ISNUMBER(AJ162)), AJ161+AJ162, "")</f>
        <v/>
      </c>
      <c r="AK160" s="2780" t="str">
        <f>IF(AND(ISNUMBER(AK161), ISNUMBER(AK162)), AK161+AK162, "")</f>
        <v/>
      </c>
      <c r="AL160" s="2782" t="str">
        <f>IF(ISNUMBER(AL161), AL161, "")</f>
        <v/>
      </c>
      <c r="AM160" s="2130"/>
    </row>
    <row r="161" spans="2:39" ht="15" customHeight="1" x14ac:dyDescent="0.25">
      <c r="B161" s="2349" t="s">
        <v>2226</v>
      </c>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5"/>
      <c r="AL161" s="420"/>
      <c r="AM161" s="2130"/>
    </row>
    <row r="162" spans="2:39" ht="15" customHeight="1" x14ac:dyDescent="0.25">
      <c r="B162" s="2349" t="s">
        <v>2227</v>
      </c>
      <c r="C162" s="535"/>
      <c r="D162" s="535"/>
      <c r="E162" s="1018"/>
      <c r="F162" s="535"/>
      <c r="G162" s="535"/>
      <c r="H162" s="1018"/>
      <c r="I162" s="535"/>
      <c r="J162" s="535"/>
      <c r="K162" s="1018"/>
      <c r="L162" s="535"/>
      <c r="M162" s="535"/>
      <c r="N162" s="1018"/>
      <c r="O162" s="535"/>
      <c r="P162" s="535"/>
      <c r="Q162" s="1018"/>
      <c r="R162" s="535"/>
      <c r="S162" s="535"/>
      <c r="T162" s="1018"/>
      <c r="U162" s="535"/>
      <c r="V162" s="535"/>
      <c r="W162" s="1018"/>
      <c r="X162" s="535"/>
      <c r="Y162" s="535"/>
      <c r="Z162" s="1018"/>
      <c r="AA162" s="535"/>
      <c r="AB162" s="535"/>
      <c r="AC162" s="1018"/>
      <c r="AD162" s="535"/>
      <c r="AE162" s="535"/>
      <c r="AF162" s="1018"/>
      <c r="AG162" s="535"/>
      <c r="AH162" s="535"/>
      <c r="AI162" s="1018"/>
      <c r="AJ162" s="535"/>
      <c r="AK162" s="535"/>
      <c r="AL162" s="1020"/>
      <c r="AM162" s="2130"/>
    </row>
    <row r="163" spans="2:39" ht="15" customHeight="1" x14ac:dyDescent="0.25">
      <c r="B163" s="2348" t="s">
        <v>2228</v>
      </c>
      <c r="C163" s="2780" t="str">
        <f>IF(AND(ISNUMBER(C164), ISNUMBER(C165)), C164+C165, "")</f>
        <v/>
      </c>
      <c r="D163" s="2780" t="str">
        <f>IF(AND(ISNUMBER(D164), ISNUMBER(D165)), D164+D165, "")</f>
        <v/>
      </c>
      <c r="E163" s="2781" t="str">
        <f>IF(ISNUMBER(E164), E164, "")</f>
        <v/>
      </c>
      <c r="F163" s="2780" t="str">
        <f>IF(AND(ISNUMBER(F164), ISNUMBER(F165)), F164+F165, "")</f>
        <v/>
      </c>
      <c r="G163" s="2780" t="str">
        <f>IF(AND(ISNUMBER(G164), ISNUMBER(G165)), G164+G165, "")</f>
        <v/>
      </c>
      <c r="H163" s="2781" t="str">
        <f>IF(ISNUMBER(H164), H164, "")</f>
        <v/>
      </c>
      <c r="I163" s="2780" t="str">
        <f>IF(AND(ISNUMBER(I164), ISNUMBER(I165)), I164+I165, "")</f>
        <v/>
      </c>
      <c r="J163" s="2780" t="str">
        <f>IF(AND(ISNUMBER(J164), ISNUMBER(J165)), J164+J165, "")</f>
        <v/>
      </c>
      <c r="K163" s="2781" t="str">
        <f>IF(ISNUMBER(K164), K164, "")</f>
        <v/>
      </c>
      <c r="L163" s="2780" t="str">
        <f>IF(AND(ISNUMBER(L164), ISNUMBER(L165)), L164+L165, "")</f>
        <v/>
      </c>
      <c r="M163" s="2780" t="str">
        <f>IF(AND(ISNUMBER(M164), ISNUMBER(M165)), M164+M165, "")</f>
        <v/>
      </c>
      <c r="N163" s="2781" t="str">
        <f>IF(ISNUMBER(N164), N164, "")</f>
        <v/>
      </c>
      <c r="O163" s="2780" t="str">
        <f>IF(AND(ISNUMBER(O164), ISNUMBER(O165)), O164+O165, "")</f>
        <v/>
      </c>
      <c r="P163" s="2780" t="str">
        <f>IF(AND(ISNUMBER(P164), ISNUMBER(P165)), P164+P165, "")</f>
        <v/>
      </c>
      <c r="Q163" s="2781" t="str">
        <f>IF(ISNUMBER(Q164), Q164, "")</f>
        <v/>
      </c>
      <c r="R163" s="2780" t="str">
        <f>IF(AND(ISNUMBER(R164), ISNUMBER(R165)), R164+R165, "")</f>
        <v/>
      </c>
      <c r="S163" s="2780" t="str">
        <f>IF(AND(ISNUMBER(S164), ISNUMBER(S165)), S164+S165, "")</f>
        <v/>
      </c>
      <c r="T163" s="2781" t="str">
        <f>IF(ISNUMBER(T164), T164, "")</f>
        <v/>
      </c>
      <c r="U163" s="2780" t="str">
        <f>IF(AND(ISNUMBER(U164), ISNUMBER(U165)), U164+U165, "")</f>
        <v/>
      </c>
      <c r="V163" s="2780" t="str">
        <f>IF(AND(ISNUMBER(V164), ISNUMBER(V165)), V164+V165, "")</f>
        <v/>
      </c>
      <c r="W163" s="2781" t="str">
        <f>IF(ISNUMBER(W164), W164, "")</f>
        <v/>
      </c>
      <c r="X163" s="2780" t="str">
        <f>IF(AND(ISNUMBER(X164), ISNUMBER(X165)), X164+X165, "")</f>
        <v/>
      </c>
      <c r="Y163" s="2780" t="str">
        <f>IF(AND(ISNUMBER(Y164), ISNUMBER(Y165)), Y164+Y165, "")</f>
        <v/>
      </c>
      <c r="Z163" s="2781" t="str">
        <f>IF(ISNUMBER(Z164), Z164, "")</f>
        <v/>
      </c>
      <c r="AA163" s="2780" t="str">
        <f>IF(AND(ISNUMBER(AA164), ISNUMBER(AA165)), AA164+AA165, "")</f>
        <v/>
      </c>
      <c r="AB163" s="2780" t="str">
        <f>IF(AND(ISNUMBER(AB164), ISNUMBER(AB165)), AB164+AB165, "")</f>
        <v/>
      </c>
      <c r="AC163" s="2781" t="str">
        <f>IF(ISNUMBER(AC164), AC164, "")</f>
        <v/>
      </c>
      <c r="AD163" s="2780" t="str">
        <f>IF(AND(ISNUMBER(AD164), ISNUMBER(AD165)), AD164+AD165, "")</f>
        <v/>
      </c>
      <c r="AE163" s="2780" t="str">
        <f>IF(AND(ISNUMBER(AE164), ISNUMBER(AE165)), AE164+AE165, "")</f>
        <v/>
      </c>
      <c r="AF163" s="2781" t="str">
        <f>IF(ISNUMBER(AF164), AF164, "")</f>
        <v/>
      </c>
      <c r="AG163" s="2780" t="str">
        <f>IF(AND(ISNUMBER(AG164), ISNUMBER(AG165)), AG164+AG165, "")</f>
        <v/>
      </c>
      <c r="AH163" s="2780" t="str">
        <f>IF(AND(ISNUMBER(AH164), ISNUMBER(AH165)), AH164+AH165, "")</f>
        <v/>
      </c>
      <c r="AI163" s="2781" t="str">
        <f>IF(ISNUMBER(AI164), AI164, "")</f>
        <v/>
      </c>
      <c r="AJ163" s="2780" t="str">
        <f>IF(AND(ISNUMBER(AJ164), ISNUMBER(AJ165)), AJ164+AJ165, "")</f>
        <v/>
      </c>
      <c r="AK163" s="2780" t="str">
        <f>IF(AND(ISNUMBER(AK164), ISNUMBER(AK165)), AK164+AK165, "")</f>
        <v/>
      </c>
      <c r="AL163" s="2782" t="str">
        <f>IF(ISNUMBER(AL164), AL164, "")</f>
        <v/>
      </c>
      <c r="AM163" s="2130"/>
    </row>
    <row r="164" spans="2:39" ht="15" customHeight="1" x14ac:dyDescent="0.25">
      <c r="B164" s="2349" t="s">
        <v>2226</v>
      </c>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420"/>
      <c r="AM164" s="2130"/>
    </row>
    <row r="165" spans="2:39" ht="15" customHeight="1" x14ac:dyDescent="0.25">
      <c r="B165" s="2349" t="s">
        <v>2227</v>
      </c>
      <c r="C165" s="535"/>
      <c r="D165" s="535"/>
      <c r="E165" s="1018"/>
      <c r="F165" s="535"/>
      <c r="G165" s="535"/>
      <c r="H165" s="1018"/>
      <c r="I165" s="535"/>
      <c r="J165" s="535"/>
      <c r="K165" s="1018"/>
      <c r="L165" s="535"/>
      <c r="M165" s="535"/>
      <c r="N165" s="1018"/>
      <c r="O165" s="535"/>
      <c r="P165" s="535"/>
      <c r="Q165" s="1018"/>
      <c r="R165" s="535"/>
      <c r="S165" s="535"/>
      <c r="T165" s="1018"/>
      <c r="U165" s="535"/>
      <c r="V165" s="535"/>
      <c r="W165" s="1018"/>
      <c r="X165" s="535"/>
      <c r="Y165" s="535"/>
      <c r="Z165" s="1018"/>
      <c r="AA165" s="535"/>
      <c r="AB165" s="535"/>
      <c r="AC165" s="1018"/>
      <c r="AD165" s="535"/>
      <c r="AE165" s="535"/>
      <c r="AF165" s="1018"/>
      <c r="AG165" s="535"/>
      <c r="AH165" s="535"/>
      <c r="AI165" s="1018"/>
      <c r="AJ165" s="535"/>
      <c r="AK165" s="535"/>
      <c r="AL165" s="1020"/>
      <c r="AM165" s="2130"/>
    </row>
    <row r="166" spans="2:39" ht="15" customHeight="1" x14ac:dyDescent="0.25">
      <c r="B166" s="2348" t="s">
        <v>2229</v>
      </c>
      <c r="C166" s="2780" t="str">
        <f>IF(AND(ISNUMBER(C167), ISNUMBER(C168)), C167+C168, "")</f>
        <v/>
      </c>
      <c r="D166" s="2780" t="str">
        <f>IF(AND(ISNUMBER(D167), ISNUMBER(D168)), D167+D168, "")</f>
        <v/>
      </c>
      <c r="E166" s="2781" t="str">
        <f>IF(ISNUMBER(E167), E167, "")</f>
        <v/>
      </c>
      <c r="F166" s="2780" t="str">
        <f>IF(AND(ISNUMBER(F167), ISNUMBER(F168)), F167+F168, "")</f>
        <v/>
      </c>
      <c r="G166" s="2780" t="str">
        <f>IF(AND(ISNUMBER(G167), ISNUMBER(G168)), G167+G168, "")</f>
        <v/>
      </c>
      <c r="H166" s="2781" t="str">
        <f>IF(ISNUMBER(H167), H167, "")</f>
        <v/>
      </c>
      <c r="I166" s="2780" t="str">
        <f>IF(AND(ISNUMBER(I167), ISNUMBER(I168)), I167+I168, "")</f>
        <v/>
      </c>
      <c r="J166" s="2780" t="str">
        <f>IF(AND(ISNUMBER(J167), ISNUMBER(J168)), J167+J168, "")</f>
        <v/>
      </c>
      <c r="K166" s="2781" t="str">
        <f>IF(ISNUMBER(K167), K167, "")</f>
        <v/>
      </c>
      <c r="L166" s="2780" t="str">
        <f>IF(AND(ISNUMBER(L167), ISNUMBER(L168)), L167+L168, "")</f>
        <v/>
      </c>
      <c r="M166" s="2780" t="str">
        <f>IF(AND(ISNUMBER(M167), ISNUMBER(M168)), M167+M168, "")</f>
        <v/>
      </c>
      <c r="N166" s="2781" t="str">
        <f>IF(ISNUMBER(N167), N167, "")</f>
        <v/>
      </c>
      <c r="O166" s="2780" t="str">
        <f>IF(AND(ISNUMBER(O167), ISNUMBER(O168)), O167+O168, "")</f>
        <v/>
      </c>
      <c r="P166" s="2780" t="str">
        <f>IF(AND(ISNUMBER(P167), ISNUMBER(P168)), P167+P168, "")</f>
        <v/>
      </c>
      <c r="Q166" s="2781" t="str">
        <f>IF(ISNUMBER(Q167), Q167, "")</f>
        <v/>
      </c>
      <c r="R166" s="2780" t="str">
        <f>IF(AND(ISNUMBER(R167), ISNUMBER(R168)), R167+R168, "")</f>
        <v/>
      </c>
      <c r="S166" s="2780" t="str">
        <f>IF(AND(ISNUMBER(S167), ISNUMBER(S168)), S167+S168, "")</f>
        <v/>
      </c>
      <c r="T166" s="2781" t="str">
        <f>IF(ISNUMBER(T167), T167, "")</f>
        <v/>
      </c>
      <c r="U166" s="2780" t="str">
        <f>IF(AND(ISNUMBER(U167), ISNUMBER(U168)), U167+U168, "")</f>
        <v/>
      </c>
      <c r="V166" s="2780" t="str">
        <f>IF(AND(ISNUMBER(V167), ISNUMBER(V168)), V167+V168, "")</f>
        <v/>
      </c>
      <c r="W166" s="2781" t="str">
        <f>IF(ISNUMBER(W167), W167, "")</f>
        <v/>
      </c>
      <c r="X166" s="2780" t="str">
        <f>IF(AND(ISNUMBER(X167), ISNUMBER(X168)), X167+X168, "")</f>
        <v/>
      </c>
      <c r="Y166" s="2780" t="str">
        <f>IF(AND(ISNUMBER(Y167), ISNUMBER(Y168)), Y167+Y168, "")</f>
        <v/>
      </c>
      <c r="Z166" s="2781" t="str">
        <f>IF(ISNUMBER(Z167), Z167, "")</f>
        <v/>
      </c>
      <c r="AA166" s="2780" t="str">
        <f>IF(AND(ISNUMBER(AA167), ISNUMBER(AA168)), AA167+AA168, "")</f>
        <v/>
      </c>
      <c r="AB166" s="2780" t="str">
        <f>IF(AND(ISNUMBER(AB167), ISNUMBER(AB168)), AB167+AB168, "")</f>
        <v/>
      </c>
      <c r="AC166" s="2781" t="str">
        <f>IF(ISNUMBER(AC167), AC167, "")</f>
        <v/>
      </c>
      <c r="AD166" s="2780" t="str">
        <f>IF(AND(ISNUMBER(AD167), ISNUMBER(AD168)), AD167+AD168, "")</f>
        <v/>
      </c>
      <c r="AE166" s="2780" t="str">
        <f>IF(AND(ISNUMBER(AE167), ISNUMBER(AE168)), AE167+AE168, "")</f>
        <v/>
      </c>
      <c r="AF166" s="2781" t="str">
        <f>IF(ISNUMBER(AF167), AF167, "")</f>
        <v/>
      </c>
      <c r="AG166" s="2780" t="str">
        <f>IF(AND(ISNUMBER(AG167), ISNUMBER(AG168)), AG167+AG168, "")</f>
        <v/>
      </c>
      <c r="AH166" s="2780" t="str">
        <f>IF(AND(ISNUMBER(AH167), ISNUMBER(AH168)), AH167+AH168, "")</f>
        <v/>
      </c>
      <c r="AI166" s="2781" t="str">
        <f>IF(ISNUMBER(AI167), AI167, "")</f>
        <v/>
      </c>
      <c r="AJ166" s="2780" t="str">
        <f>IF(AND(ISNUMBER(AJ167), ISNUMBER(AJ168)), AJ167+AJ168, "")</f>
        <v/>
      </c>
      <c r="AK166" s="2780" t="str">
        <f>IF(AND(ISNUMBER(AK167), ISNUMBER(AK168)), AK167+AK168, "")</f>
        <v/>
      </c>
      <c r="AL166" s="2782" t="str">
        <f>IF(ISNUMBER(AL167), AL167, "")</f>
        <v/>
      </c>
      <c r="AM166" s="2130"/>
    </row>
    <row r="167" spans="2:39" ht="15" customHeight="1" x14ac:dyDescent="0.25">
      <c r="B167" s="2349" t="s">
        <v>2226</v>
      </c>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420"/>
      <c r="AM167" s="2130"/>
    </row>
    <row r="168" spans="2:39" ht="15" customHeight="1" x14ac:dyDescent="0.25">
      <c r="B168" s="1737" t="s">
        <v>2227</v>
      </c>
      <c r="C168" s="535"/>
      <c r="D168" s="535"/>
      <c r="E168" s="1018"/>
      <c r="F168" s="535"/>
      <c r="G168" s="535"/>
      <c r="H168" s="1018"/>
      <c r="I168" s="535"/>
      <c r="J168" s="535"/>
      <c r="K168" s="1018"/>
      <c r="L168" s="535"/>
      <c r="M168" s="535"/>
      <c r="N168" s="1018"/>
      <c r="O168" s="535"/>
      <c r="P168" s="535"/>
      <c r="Q168" s="1018"/>
      <c r="R168" s="535"/>
      <c r="S168" s="535"/>
      <c r="T168" s="1018"/>
      <c r="U168" s="535"/>
      <c r="V168" s="535"/>
      <c r="W168" s="1018"/>
      <c r="X168" s="535"/>
      <c r="Y168" s="535"/>
      <c r="Z168" s="1018"/>
      <c r="AA168" s="535"/>
      <c r="AB168" s="535"/>
      <c r="AC168" s="1018"/>
      <c r="AD168" s="535"/>
      <c r="AE168" s="535"/>
      <c r="AF168" s="1018"/>
      <c r="AG168" s="535"/>
      <c r="AH168" s="535"/>
      <c r="AI168" s="1018"/>
      <c r="AJ168" s="535"/>
      <c r="AK168" s="535"/>
      <c r="AL168" s="1020"/>
      <c r="AM168" s="2130"/>
    </row>
    <row r="169" spans="2:39" ht="15" customHeight="1" x14ac:dyDescent="0.25">
      <c r="B169" s="2347" t="s">
        <v>2377</v>
      </c>
      <c r="C169" s="1670"/>
      <c r="D169" s="946"/>
      <c r="E169" s="946"/>
      <c r="F169" s="2780" t="str">
        <f t="shared" ref="F169" si="229">IF(AND(ISNUMBER(F170), ISNUMBER(F173), ISNUMBER(F176)), F170+F173+F176, "")</f>
        <v/>
      </c>
      <c r="G169" s="2780" t="str">
        <f t="shared" ref="G169" si="230">IF(AND(ISNUMBER(G170), ISNUMBER(G173), ISNUMBER(G176)), G170+G173+G176, "")</f>
        <v/>
      </c>
      <c r="H169" s="2780" t="str">
        <f t="shared" ref="H169" si="231">IF(AND(ISNUMBER(H170), ISNUMBER(H173), ISNUMBER(H176)), H170+H173+H176, "")</f>
        <v/>
      </c>
      <c r="I169" s="2780" t="str">
        <f t="shared" ref="I169" si="232">IF(AND(ISNUMBER(I170), ISNUMBER(I173), ISNUMBER(I176)), I170+I173+I176, "")</f>
        <v/>
      </c>
      <c r="J169" s="2780" t="str">
        <f t="shared" ref="J169" si="233">IF(AND(ISNUMBER(J170), ISNUMBER(J173), ISNUMBER(J176)), J170+J173+J176, "")</f>
        <v/>
      </c>
      <c r="K169" s="2780" t="str">
        <f t="shared" ref="K169" si="234">IF(AND(ISNUMBER(K170), ISNUMBER(K173), ISNUMBER(K176)), K170+K173+K176, "")</f>
        <v/>
      </c>
      <c r="L169" s="1670"/>
      <c r="M169" s="946"/>
      <c r="N169" s="946"/>
      <c r="O169" s="2780" t="str">
        <f t="shared" ref="O169" si="235">IF(AND(ISNUMBER(O170), ISNUMBER(O173), ISNUMBER(O176)), O170+O173+O176, "")</f>
        <v/>
      </c>
      <c r="P169" s="2780" t="str">
        <f t="shared" ref="P169" si="236">IF(AND(ISNUMBER(P170), ISNUMBER(P173), ISNUMBER(P176)), P170+P173+P176, "")</f>
        <v/>
      </c>
      <c r="Q169" s="2780" t="str">
        <f t="shared" ref="Q169" si="237">IF(AND(ISNUMBER(Q170), ISNUMBER(Q173), ISNUMBER(Q176)), Q170+Q173+Q176, "")</f>
        <v/>
      </c>
      <c r="R169" s="2780" t="str">
        <f t="shared" ref="R169" si="238">IF(AND(ISNUMBER(R170), ISNUMBER(R173), ISNUMBER(R176)), R170+R173+R176, "")</f>
        <v/>
      </c>
      <c r="S169" s="2780" t="str">
        <f t="shared" ref="S169" si="239">IF(AND(ISNUMBER(S170), ISNUMBER(S173), ISNUMBER(S176)), S170+S173+S176, "")</f>
        <v/>
      </c>
      <c r="T169" s="2780" t="str">
        <f t="shared" ref="T169" si="240">IF(AND(ISNUMBER(T170), ISNUMBER(T173), ISNUMBER(T176)), T170+T173+T176, "")</f>
        <v/>
      </c>
      <c r="U169" s="1670"/>
      <c r="V169" s="946"/>
      <c r="W169" s="946"/>
      <c r="X169" s="2780" t="str">
        <f t="shared" ref="X169" si="241">IF(AND(ISNUMBER(X170), ISNUMBER(X173), ISNUMBER(X176)), X170+X173+X176, "")</f>
        <v/>
      </c>
      <c r="Y169" s="2780" t="str">
        <f t="shared" ref="Y169" si="242">IF(AND(ISNUMBER(Y170), ISNUMBER(Y173), ISNUMBER(Y176)), Y170+Y173+Y176, "")</f>
        <v/>
      </c>
      <c r="Z169" s="2780" t="str">
        <f t="shared" ref="Z169" si="243">IF(AND(ISNUMBER(Z170), ISNUMBER(Z173), ISNUMBER(Z176)), Z170+Z173+Z176, "")</f>
        <v/>
      </c>
      <c r="AA169" s="2780" t="str">
        <f t="shared" ref="AA169" si="244">IF(AND(ISNUMBER(AA170), ISNUMBER(AA173), ISNUMBER(AA176)), AA170+AA173+AA176, "")</f>
        <v/>
      </c>
      <c r="AB169" s="2780" t="str">
        <f t="shared" ref="AB169" si="245">IF(AND(ISNUMBER(AB170), ISNUMBER(AB173), ISNUMBER(AB176)), AB170+AB173+AB176, "")</f>
        <v/>
      </c>
      <c r="AC169" s="2780" t="str">
        <f t="shared" ref="AC169" si="246">IF(AND(ISNUMBER(AC170), ISNUMBER(AC173), ISNUMBER(AC176)), AC170+AC173+AC176, "")</f>
        <v/>
      </c>
      <c r="AD169" s="1670"/>
      <c r="AE169" s="946"/>
      <c r="AF169" s="946"/>
      <c r="AG169" s="2780" t="str">
        <f t="shared" ref="AG169" si="247">IF(AND(ISNUMBER(AG170), ISNUMBER(AG173), ISNUMBER(AG176)), AG170+AG173+AG176, "")</f>
        <v/>
      </c>
      <c r="AH169" s="2780" t="str">
        <f t="shared" ref="AH169" si="248">IF(AND(ISNUMBER(AH170), ISNUMBER(AH173), ISNUMBER(AH176)), AH170+AH173+AH176, "")</f>
        <v/>
      </c>
      <c r="AI169" s="2780" t="str">
        <f t="shared" ref="AI169" si="249">IF(AND(ISNUMBER(AI170), ISNUMBER(AI173), ISNUMBER(AI176)), AI170+AI173+AI176, "")</f>
        <v/>
      </c>
      <c r="AJ169" s="2780" t="str">
        <f t="shared" ref="AJ169" si="250">IF(AND(ISNUMBER(AJ170), ISNUMBER(AJ173), ISNUMBER(AJ176)), AJ170+AJ173+AJ176, "")</f>
        <v/>
      </c>
      <c r="AK169" s="2780" t="str">
        <f t="shared" ref="AK169" si="251">IF(AND(ISNUMBER(AK170), ISNUMBER(AK173), ISNUMBER(AK176)), AK170+AK173+AK176, "")</f>
        <v/>
      </c>
      <c r="AL169" s="2352" t="str">
        <f t="shared" ref="AL169" si="252">IF(AND(ISNUMBER(AL170), ISNUMBER(AL173), ISNUMBER(AL176)), AL170+AL173+AL176, "")</f>
        <v/>
      </c>
      <c r="AM169" s="2130"/>
    </row>
    <row r="170" spans="2:39" ht="15" customHeight="1" x14ac:dyDescent="0.25">
      <c r="B170" s="2348" t="s">
        <v>2225</v>
      </c>
      <c r="C170" s="1670"/>
      <c r="D170" s="946"/>
      <c r="E170" s="946"/>
      <c r="F170" s="2780" t="str">
        <f>IF(AND(ISNUMBER(F171), ISNUMBER(F172)), F171+F172, "")</f>
        <v/>
      </c>
      <c r="G170" s="2780" t="str">
        <f>IF(AND(ISNUMBER(G171), ISNUMBER(G172)), G171+G172, "")</f>
        <v/>
      </c>
      <c r="H170" s="2781" t="str">
        <f>IF(ISNUMBER(H171), H171, "")</f>
        <v/>
      </c>
      <c r="I170" s="2780" t="str">
        <f>IF(AND(ISNUMBER(I171), ISNUMBER(I172)), I171+I172, "")</f>
        <v/>
      </c>
      <c r="J170" s="2780" t="str">
        <f>IF(AND(ISNUMBER(J171), ISNUMBER(J172)), J171+J172, "")</f>
        <v/>
      </c>
      <c r="K170" s="2781" t="str">
        <f>IF(ISNUMBER(K171), K171, "")</f>
        <v/>
      </c>
      <c r="L170" s="1670"/>
      <c r="M170" s="946"/>
      <c r="N170" s="946"/>
      <c r="O170" s="2780" t="str">
        <f>IF(AND(ISNUMBER(O171), ISNUMBER(O172)), O171+O172, "")</f>
        <v/>
      </c>
      <c r="P170" s="2780" t="str">
        <f>IF(AND(ISNUMBER(P171), ISNUMBER(P172)), P171+P172, "")</f>
        <v/>
      </c>
      <c r="Q170" s="2781" t="str">
        <f>IF(ISNUMBER(Q171), Q171, "")</f>
        <v/>
      </c>
      <c r="R170" s="2780" t="str">
        <f>IF(AND(ISNUMBER(R171), ISNUMBER(R172)), R171+R172, "")</f>
        <v/>
      </c>
      <c r="S170" s="2780" t="str">
        <f>IF(AND(ISNUMBER(S171), ISNUMBER(S172)), S171+S172, "")</f>
        <v/>
      </c>
      <c r="T170" s="2781" t="str">
        <f>IF(ISNUMBER(T171), T171, "")</f>
        <v/>
      </c>
      <c r="U170" s="1670"/>
      <c r="V170" s="946"/>
      <c r="W170" s="946"/>
      <c r="X170" s="2780" t="str">
        <f>IF(AND(ISNUMBER(X171), ISNUMBER(X172)), X171+X172, "")</f>
        <v/>
      </c>
      <c r="Y170" s="2780" t="str">
        <f>IF(AND(ISNUMBER(Y171), ISNUMBER(Y172)), Y171+Y172, "")</f>
        <v/>
      </c>
      <c r="Z170" s="2781" t="str">
        <f>IF(ISNUMBER(Z171), Z171, "")</f>
        <v/>
      </c>
      <c r="AA170" s="2780" t="str">
        <f>IF(AND(ISNUMBER(AA171), ISNUMBER(AA172)), AA171+AA172, "")</f>
        <v/>
      </c>
      <c r="AB170" s="2780" t="str">
        <f>IF(AND(ISNUMBER(AB171), ISNUMBER(AB172)), AB171+AB172, "")</f>
        <v/>
      </c>
      <c r="AC170" s="2781" t="str">
        <f>IF(ISNUMBER(AC171), AC171, "")</f>
        <v/>
      </c>
      <c r="AD170" s="1670"/>
      <c r="AE170" s="946"/>
      <c r="AF170" s="946"/>
      <c r="AG170" s="2780" t="str">
        <f>IF(AND(ISNUMBER(AG171), ISNUMBER(AG172)), AG171+AG172, "")</f>
        <v/>
      </c>
      <c r="AH170" s="2780" t="str">
        <f>IF(AND(ISNUMBER(AH171), ISNUMBER(AH172)), AH171+AH172, "")</f>
        <v/>
      </c>
      <c r="AI170" s="2781" t="str">
        <f>IF(ISNUMBER(AI171), AI171, "")</f>
        <v/>
      </c>
      <c r="AJ170" s="2780" t="str">
        <f>IF(AND(ISNUMBER(AJ171), ISNUMBER(AJ172)), AJ171+AJ172, "")</f>
        <v/>
      </c>
      <c r="AK170" s="2780" t="str">
        <f>IF(AND(ISNUMBER(AK171), ISNUMBER(AK172)), AK171+AK172, "")</f>
        <v/>
      </c>
      <c r="AL170" s="2782" t="str">
        <f>IF(ISNUMBER(AL171), AL171, "")</f>
        <v/>
      </c>
      <c r="AM170" s="2130"/>
    </row>
    <row r="171" spans="2:39" ht="15" customHeight="1" x14ac:dyDescent="0.25">
      <c r="B171" s="2349" t="s">
        <v>2226</v>
      </c>
      <c r="C171" s="1018"/>
      <c r="D171" s="1018"/>
      <c r="E171" s="1018"/>
      <c r="F171" s="535"/>
      <c r="G171" s="535"/>
      <c r="H171" s="535"/>
      <c r="I171" s="535"/>
      <c r="J171" s="535"/>
      <c r="K171" s="535"/>
      <c r="L171" s="1018"/>
      <c r="M171" s="1018"/>
      <c r="N171" s="1018"/>
      <c r="O171" s="535"/>
      <c r="P171" s="535"/>
      <c r="Q171" s="535"/>
      <c r="R171" s="535"/>
      <c r="S171" s="535"/>
      <c r="T171" s="535"/>
      <c r="U171" s="1018"/>
      <c r="V171" s="1018"/>
      <c r="W171" s="1018"/>
      <c r="X171" s="535"/>
      <c r="Y171" s="535"/>
      <c r="Z171" s="535"/>
      <c r="AA171" s="535"/>
      <c r="AB171" s="535"/>
      <c r="AC171" s="535"/>
      <c r="AD171" s="1018"/>
      <c r="AE171" s="1018"/>
      <c r="AF171" s="1018"/>
      <c r="AG171" s="535"/>
      <c r="AH171" s="535"/>
      <c r="AI171" s="535"/>
      <c r="AJ171" s="535"/>
      <c r="AK171" s="535"/>
      <c r="AL171" s="420"/>
      <c r="AM171" s="2130"/>
    </row>
    <row r="172" spans="2:39" ht="15" customHeight="1" x14ac:dyDescent="0.25">
      <c r="B172" s="2349" t="s">
        <v>2227</v>
      </c>
      <c r="C172" s="1018"/>
      <c r="D172" s="1018"/>
      <c r="E172" s="1018"/>
      <c r="F172" s="535"/>
      <c r="G172" s="535"/>
      <c r="H172" s="1018"/>
      <c r="I172" s="535"/>
      <c r="J172" s="535"/>
      <c r="K172" s="1018"/>
      <c r="L172" s="1018"/>
      <c r="M172" s="1018"/>
      <c r="N172" s="1018"/>
      <c r="O172" s="535"/>
      <c r="P172" s="535"/>
      <c r="Q172" s="1018"/>
      <c r="R172" s="535"/>
      <c r="S172" s="535"/>
      <c r="T172" s="1018"/>
      <c r="U172" s="1018"/>
      <c r="V172" s="1018"/>
      <c r="W172" s="1018"/>
      <c r="X172" s="535"/>
      <c r="Y172" s="535"/>
      <c r="Z172" s="1018"/>
      <c r="AA172" s="535"/>
      <c r="AB172" s="535"/>
      <c r="AC172" s="1018"/>
      <c r="AD172" s="1018"/>
      <c r="AE172" s="1018"/>
      <c r="AF172" s="1018"/>
      <c r="AG172" s="535"/>
      <c r="AH172" s="535"/>
      <c r="AI172" s="1018"/>
      <c r="AJ172" s="535"/>
      <c r="AK172" s="535"/>
      <c r="AL172" s="1020"/>
      <c r="AM172" s="2130"/>
    </row>
    <row r="173" spans="2:39" ht="15" customHeight="1" x14ac:dyDescent="0.25">
      <c r="B173" s="2348" t="s">
        <v>2228</v>
      </c>
      <c r="C173" s="1670"/>
      <c r="D173" s="946"/>
      <c r="E173" s="946"/>
      <c r="F173" s="2780" t="str">
        <f>IF(AND(ISNUMBER(F174), ISNUMBER(F175)), F174+F175, "")</f>
        <v/>
      </c>
      <c r="G173" s="2780" t="str">
        <f>IF(AND(ISNUMBER(G174), ISNUMBER(G175)), G174+G175, "")</f>
        <v/>
      </c>
      <c r="H173" s="2781" t="str">
        <f>IF(ISNUMBER(H174), H174, "")</f>
        <v/>
      </c>
      <c r="I173" s="2780" t="str">
        <f>IF(AND(ISNUMBER(I174), ISNUMBER(I175)), I174+I175, "")</f>
        <v/>
      </c>
      <c r="J173" s="2780" t="str">
        <f>IF(AND(ISNUMBER(J174), ISNUMBER(J175)), J174+J175, "")</f>
        <v/>
      </c>
      <c r="K173" s="2781" t="str">
        <f>IF(ISNUMBER(K174), K174, "")</f>
        <v/>
      </c>
      <c r="L173" s="1670"/>
      <c r="M173" s="946"/>
      <c r="N173" s="946"/>
      <c r="O173" s="2780" t="str">
        <f>IF(AND(ISNUMBER(O174), ISNUMBER(O175)), O174+O175, "")</f>
        <v/>
      </c>
      <c r="P173" s="2780" t="str">
        <f>IF(AND(ISNUMBER(P174), ISNUMBER(P175)), P174+P175, "")</f>
        <v/>
      </c>
      <c r="Q173" s="2781" t="str">
        <f>IF(ISNUMBER(Q174), Q174, "")</f>
        <v/>
      </c>
      <c r="R173" s="2780" t="str">
        <f>IF(AND(ISNUMBER(R174), ISNUMBER(R175)), R174+R175, "")</f>
        <v/>
      </c>
      <c r="S173" s="2780" t="str">
        <f>IF(AND(ISNUMBER(S174), ISNUMBER(S175)), S174+S175, "")</f>
        <v/>
      </c>
      <c r="T173" s="2781" t="str">
        <f>IF(ISNUMBER(T174), T174, "")</f>
        <v/>
      </c>
      <c r="U173" s="1670"/>
      <c r="V173" s="946"/>
      <c r="W173" s="946"/>
      <c r="X173" s="2780" t="str">
        <f>IF(AND(ISNUMBER(X174), ISNUMBER(X175)), X174+X175, "")</f>
        <v/>
      </c>
      <c r="Y173" s="2780" t="str">
        <f>IF(AND(ISNUMBER(Y174), ISNUMBER(Y175)), Y174+Y175, "")</f>
        <v/>
      </c>
      <c r="Z173" s="2781" t="str">
        <f>IF(ISNUMBER(Z174), Z174, "")</f>
        <v/>
      </c>
      <c r="AA173" s="2780" t="str">
        <f>IF(AND(ISNUMBER(AA174), ISNUMBER(AA175)), AA174+AA175, "")</f>
        <v/>
      </c>
      <c r="AB173" s="2780" t="str">
        <f>IF(AND(ISNUMBER(AB174), ISNUMBER(AB175)), AB174+AB175, "")</f>
        <v/>
      </c>
      <c r="AC173" s="2781" t="str">
        <f>IF(ISNUMBER(AC174), AC174, "")</f>
        <v/>
      </c>
      <c r="AD173" s="1670"/>
      <c r="AE173" s="946"/>
      <c r="AF173" s="946"/>
      <c r="AG173" s="2780" t="str">
        <f>IF(AND(ISNUMBER(AG174), ISNUMBER(AG175)), AG174+AG175, "")</f>
        <v/>
      </c>
      <c r="AH173" s="2780" t="str">
        <f>IF(AND(ISNUMBER(AH174), ISNUMBER(AH175)), AH174+AH175, "")</f>
        <v/>
      </c>
      <c r="AI173" s="2781" t="str">
        <f>IF(ISNUMBER(AI174), AI174, "")</f>
        <v/>
      </c>
      <c r="AJ173" s="2780" t="str">
        <f>IF(AND(ISNUMBER(AJ174), ISNUMBER(AJ175)), AJ174+AJ175, "")</f>
        <v/>
      </c>
      <c r="AK173" s="2780" t="str">
        <f>IF(AND(ISNUMBER(AK174), ISNUMBER(AK175)), AK174+AK175, "")</f>
        <v/>
      </c>
      <c r="AL173" s="2782" t="str">
        <f>IF(ISNUMBER(AL174), AL174, "")</f>
        <v/>
      </c>
      <c r="AM173" s="2130"/>
    </row>
    <row r="174" spans="2:39" ht="15" customHeight="1" x14ac:dyDescent="0.25">
      <c r="B174" s="2349" t="s">
        <v>2226</v>
      </c>
      <c r="C174" s="1018"/>
      <c r="D174" s="1018"/>
      <c r="E174" s="1018"/>
      <c r="F174" s="535"/>
      <c r="G174" s="535"/>
      <c r="H174" s="535"/>
      <c r="I174" s="535"/>
      <c r="J174" s="535"/>
      <c r="K174" s="535"/>
      <c r="L174" s="1018"/>
      <c r="M174" s="1018"/>
      <c r="N174" s="1018"/>
      <c r="O174" s="535"/>
      <c r="P174" s="535"/>
      <c r="Q174" s="535"/>
      <c r="R174" s="535"/>
      <c r="S174" s="535"/>
      <c r="T174" s="535"/>
      <c r="U174" s="1018"/>
      <c r="V174" s="1018"/>
      <c r="W174" s="1018"/>
      <c r="X174" s="535"/>
      <c r="Y174" s="535"/>
      <c r="Z174" s="535"/>
      <c r="AA174" s="535"/>
      <c r="AB174" s="535"/>
      <c r="AC174" s="535"/>
      <c r="AD174" s="1018"/>
      <c r="AE174" s="1018"/>
      <c r="AF174" s="1018"/>
      <c r="AG174" s="535"/>
      <c r="AH174" s="535"/>
      <c r="AI174" s="535"/>
      <c r="AJ174" s="535"/>
      <c r="AK174" s="535"/>
      <c r="AL174" s="420"/>
      <c r="AM174" s="2130"/>
    </row>
    <row r="175" spans="2:39" ht="15" customHeight="1" x14ac:dyDescent="0.25">
      <c r="B175" s="2349" t="s">
        <v>2227</v>
      </c>
      <c r="C175" s="1018"/>
      <c r="D175" s="1018"/>
      <c r="E175" s="1018"/>
      <c r="F175" s="535"/>
      <c r="G175" s="535"/>
      <c r="H175" s="1018"/>
      <c r="I175" s="535"/>
      <c r="J175" s="535"/>
      <c r="K175" s="1018"/>
      <c r="L175" s="1018"/>
      <c r="M175" s="1018"/>
      <c r="N175" s="1018"/>
      <c r="O175" s="535"/>
      <c r="P175" s="535"/>
      <c r="Q175" s="1018"/>
      <c r="R175" s="535"/>
      <c r="S175" s="535"/>
      <c r="T175" s="1018"/>
      <c r="U175" s="1018"/>
      <c r="V175" s="1018"/>
      <c r="W175" s="1018"/>
      <c r="X175" s="535"/>
      <c r="Y175" s="535"/>
      <c r="Z175" s="1018"/>
      <c r="AA175" s="535"/>
      <c r="AB175" s="535"/>
      <c r="AC175" s="1018"/>
      <c r="AD175" s="1018"/>
      <c r="AE175" s="1018"/>
      <c r="AF175" s="1018"/>
      <c r="AG175" s="535"/>
      <c r="AH175" s="535"/>
      <c r="AI175" s="1018"/>
      <c r="AJ175" s="535"/>
      <c r="AK175" s="535"/>
      <c r="AL175" s="1020"/>
      <c r="AM175" s="2130"/>
    </row>
    <row r="176" spans="2:39" ht="15" customHeight="1" x14ac:dyDescent="0.25">
      <c r="B176" s="2348" t="s">
        <v>2229</v>
      </c>
      <c r="C176" s="1670"/>
      <c r="D176" s="946"/>
      <c r="E176" s="946"/>
      <c r="F176" s="2780" t="str">
        <f>IF(AND(ISNUMBER(F177), ISNUMBER(F178)), F177+F178, "")</f>
        <v/>
      </c>
      <c r="G176" s="2780" t="str">
        <f>IF(AND(ISNUMBER(G177), ISNUMBER(G178)), G177+G178, "")</f>
        <v/>
      </c>
      <c r="H176" s="2781" t="str">
        <f>IF(ISNUMBER(H177), H177, "")</f>
        <v/>
      </c>
      <c r="I176" s="2780" t="str">
        <f>IF(AND(ISNUMBER(I177), ISNUMBER(I178)), I177+I178, "")</f>
        <v/>
      </c>
      <c r="J176" s="2780" t="str">
        <f>IF(AND(ISNUMBER(J177), ISNUMBER(J178)), J177+J178, "")</f>
        <v/>
      </c>
      <c r="K176" s="2781" t="str">
        <f>IF(ISNUMBER(K177), K177, "")</f>
        <v/>
      </c>
      <c r="L176" s="1670"/>
      <c r="M176" s="946"/>
      <c r="N176" s="946"/>
      <c r="O176" s="2780" t="str">
        <f>IF(AND(ISNUMBER(O177), ISNUMBER(O178)), O177+O178, "")</f>
        <v/>
      </c>
      <c r="P176" s="2780" t="str">
        <f>IF(AND(ISNUMBER(P177), ISNUMBER(P178)), P177+P178, "")</f>
        <v/>
      </c>
      <c r="Q176" s="2781" t="str">
        <f>IF(ISNUMBER(Q177), Q177, "")</f>
        <v/>
      </c>
      <c r="R176" s="2780" t="str">
        <f>IF(AND(ISNUMBER(R177), ISNUMBER(R178)), R177+R178, "")</f>
        <v/>
      </c>
      <c r="S176" s="2780" t="str">
        <f>IF(AND(ISNUMBER(S177), ISNUMBER(S178)), S177+S178, "")</f>
        <v/>
      </c>
      <c r="T176" s="2781" t="str">
        <f>IF(ISNUMBER(T177), T177, "")</f>
        <v/>
      </c>
      <c r="U176" s="1670"/>
      <c r="V176" s="946"/>
      <c r="W176" s="946"/>
      <c r="X176" s="2780" t="str">
        <f>IF(AND(ISNUMBER(X177), ISNUMBER(X178)), X177+X178, "")</f>
        <v/>
      </c>
      <c r="Y176" s="2780" t="str">
        <f>IF(AND(ISNUMBER(Y177), ISNUMBER(Y178)), Y177+Y178, "")</f>
        <v/>
      </c>
      <c r="Z176" s="2781" t="str">
        <f>IF(ISNUMBER(Z177), Z177, "")</f>
        <v/>
      </c>
      <c r="AA176" s="2780" t="str">
        <f>IF(AND(ISNUMBER(AA177), ISNUMBER(AA178)), AA177+AA178, "")</f>
        <v/>
      </c>
      <c r="AB176" s="2780" t="str">
        <f>IF(AND(ISNUMBER(AB177), ISNUMBER(AB178)), AB177+AB178, "")</f>
        <v/>
      </c>
      <c r="AC176" s="2781" t="str">
        <f>IF(ISNUMBER(AC177), AC177, "")</f>
        <v/>
      </c>
      <c r="AD176" s="1670"/>
      <c r="AE176" s="946"/>
      <c r="AF176" s="946"/>
      <c r="AG176" s="2780" t="str">
        <f>IF(AND(ISNUMBER(AG177), ISNUMBER(AG178)), AG177+AG178, "")</f>
        <v/>
      </c>
      <c r="AH176" s="2780" t="str">
        <f>IF(AND(ISNUMBER(AH177), ISNUMBER(AH178)), AH177+AH178, "")</f>
        <v/>
      </c>
      <c r="AI176" s="2781" t="str">
        <f>IF(ISNUMBER(AI177), AI177, "")</f>
        <v/>
      </c>
      <c r="AJ176" s="2780" t="str">
        <f>IF(AND(ISNUMBER(AJ177), ISNUMBER(AJ178)), AJ177+AJ178, "")</f>
        <v/>
      </c>
      <c r="AK176" s="2780" t="str">
        <f>IF(AND(ISNUMBER(AK177), ISNUMBER(AK178)), AK177+AK178, "")</f>
        <v/>
      </c>
      <c r="AL176" s="2782" t="str">
        <f>IF(ISNUMBER(AL177), AL177, "")</f>
        <v/>
      </c>
      <c r="AM176" s="2130"/>
    </row>
    <row r="177" spans="1:39" ht="15" customHeight="1" x14ac:dyDescent="0.25">
      <c r="B177" s="2349" t="s">
        <v>2226</v>
      </c>
      <c r="C177" s="1018"/>
      <c r="D177" s="1018"/>
      <c r="E177" s="1018"/>
      <c r="F177" s="535"/>
      <c r="G177" s="535"/>
      <c r="H177" s="535"/>
      <c r="I177" s="535"/>
      <c r="J177" s="535"/>
      <c r="K177" s="535"/>
      <c r="L177" s="1018"/>
      <c r="M177" s="1018"/>
      <c r="N177" s="1018"/>
      <c r="O177" s="535"/>
      <c r="P177" s="535"/>
      <c r="Q177" s="535"/>
      <c r="R177" s="535"/>
      <c r="S177" s="535"/>
      <c r="T177" s="535"/>
      <c r="U177" s="1018"/>
      <c r="V177" s="1018"/>
      <c r="W177" s="1018"/>
      <c r="X177" s="535"/>
      <c r="Y177" s="535"/>
      <c r="Z177" s="535"/>
      <c r="AA177" s="535"/>
      <c r="AB177" s="535"/>
      <c r="AC177" s="535"/>
      <c r="AD177" s="1018"/>
      <c r="AE177" s="1018"/>
      <c r="AF177" s="1018"/>
      <c r="AG177" s="535"/>
      <c r="AH177" s="535"/>
      <c r="AI177" s="535"/>
      <c r="AJ177" s="535"/>
      <c r="AK177" s="535"/>
      <c r="AL177" s="420"/>
      <c r="AM177" s="2130"/>
    </row>
    <row r="178" spans="1:39" ht="15" customHeight="1" x14ac:dyDescent="0.25">
      <c r="B178" s="2349" t="s">
        <v>2227</v>
      </c>
      <c r="C178" s="554"/>
      <c r="D178" s="1018"/>
      <c r="E178" s="1018"/>
      <c r="F178" s="535"/>
      <c r="G178" s="535"/>
      <c r="H178" s="1018"/>
      <c r="I178" s="535"/>
      <c r="J178" s="535"/>
      <c r="K178" s="1018"/>
      <c r="L178" s="1018"/>
      <c r="M178" s="1018"/>
      <c r="N178" s="1018"/>
      <c r="O178" s="535"/>
      <c r="P178" s="535"/>
      <c r="Q178" s="1018"/>
      <c r="R178" s="535"/>
      <c r="S178" s="535"/>
      <c r="T178" s="1018"/>
      <c r="U178" s="1018"/>
      <c r="V178" s="1018"/>
      <c r="W178" s="1018"/>
      <c r="X178" s="535"/>
      <c r="Y178" s="535"/>
      <c r="Z178" s="1018"/>
      <c r="AA178" s="535"/>
      <c r="AB178" s="535"/>
      <c r="AC178" s="1018"/>
      <c r="AD178" s="1018"/>
      <c r="AE178" s="1018"/>
      <c r="AF178" s="1018"/>
      <c r="AG178" s="535"/>
      <c r="AH178" s="535"/>
      <c r="AI178" s="1018"/>
      <c r="AJ178" s="535"/>
      <c r="AK178" s="535"/>
      <c r="AL178" s="1020"/>
      <c r="AM178" s="2130"/>
    </row>
    <row r="179" spans="1:39" ht="15" customHeight="1" x14ac:dyDescent="0.25">
      <c r="B179" s="2347" t="s">
        <v>2052</v>
      </c>
      <c r="C179" s="2783" t="str">
        <f>IF(AND(ISNUMBER(C180), ISNUMBER(C183), ISNUMBER(C186)), C180+C183+C186, "")</f>
        <v/>
      </c>
      <c r="D179" s="2780" t="str">
        <f t="shared" ref="D179" si="253">IF(AND(ISNUMBER(D180), ISNUMBER(D183), ISNUMBER(D186)), D180+D183+D186, "")</f>
        <v/>
      </c>
      <c r="E179" s="2780" t="str">
        <f t="shared" ref="E179" si="254">IF(AND(ISNUMBER(E180), ISNUMBER(E183), ISNUMBER(E186)), E180+E183+E186, "")</f>
        <v/>
      </c>
      <c r="F179" s="2780" t="str">
        <f t="shared" ref="F179" si="255">IF(AND(ISNUMBER(F180), ISNUMBER(F183), ISNUMBER(F186)), F180+F183+F186, "")</f>
        <v/>
      </c>
      <c r="G179" s="2780" t="str">
        <f t="shared" ref="G179" si="256">IF(AND(ISNUMBER(G180), ISNUMBER(G183), ISNUMBER(G186)), G180+G183+G186, "")</f>
        <v/>
      </c>
      <c r="H179" s="2780" t="str">
        <f t="shared" ref="H179" si="257">IF(AND(ISNUMBER(H180), ISNUMBER(H183), ISNUMBER(H186)), H180+H183+H186, "")</f>
        <v/>
      </c>
      <c r="I179" s="2780" t="str">
        <f t="shared" ref="I179" si="258">IF(AND(ISNUMBER(I180), ISNUMBER(I183), ISNUMBER(I186)), I180+I183+I186, "")</f>
        <v/>
      </c>
      <c r="J179" s="2780" t="str">
        <f t="shared" ref="J179" si="259">IF(AND(ISNUMBER(J180), ISNUMBER(J183), ISNUMBER(J186)), J180+J183+J186, "")</f>
        <v/>
      </c>
      <c r="K179" s="2780" t="str">
        <f t="shared" ref="K179" si="260">IF(AND(ISNUMBER(K180), ISNUMBER(K183), ISNUMBER(K186)), K180+K183+K186, "")</f>
        <v/>
      </c>
      <c r="L179" s="2780" t="str">
        <f t="shared" ref="L179" si="261">IF(AND(ISNUMBER(L180), ISNUMBER(L183), ISNUMBER(L186)), L180+L183+L186, "")</f>
        <v/>
      </c>
      <c r="M179" s="2780" t="str">
        <f t="shared" ref="M179" si="262">IF(AND(ISNUMBER(M180), ISNUMBER(M183), ISNUMBER(M186)), M180+M183+M186, "")</f>
        <v/>
      </c>
      <c r="N179" s="2780" t="str">
        <f t="shared" ref="N179" si="263">IF(AND(ISNUMBER(N180), ISNUMBER(N183), ISNUMBER(N186)), N180+N183+N186, "")</f>
        <v/>
      </c>
      <c r="O179" s="2780" t="str">
        <f t="shared" ref="O179" si="264">IF(AND(ISNUMBER(O180), ISNUMBER(O183), ISNUMBER(O186)), O180+O183+O186, "")</f>
        <v/>
      </c>
      <c r="P179" s="2780" t="str">
        <f t="shared" ref="P179" si="265">IF(AND(ISNUMBER(P180), ISNUMBER(P183), ISNUMBER(P186)), P180+P183+P186, "")</f>
        <v/>
      </c>
      <c r="Q179" s="2780" t="str">
        <f t="shared" ref="Q179" si="266">IF(AND(ISNUMBER(Q180), ISNUMBER(Q183), ISNUMBER(Q186)), Q180+Q183+Q186, "")</f>
        <v/>
      </c>
      <c r="R179" s="2780" t="str">
        <f t="shared" ref="R179" si="267">IF(AND(ISNUMBER(R180), ISNUMBER(R183), ISNUMBER(R186)), R180+R183+R186, "")</f>
        <v/>
      </c>
      <c r="S179" s="2780" t="str">
        <f t="shared" ref="S179" si="268">IF(AND(ISNUMBER(S180), ISNUMBER(S183), ISNUMBER(S186)), S180+S183+S186, "")</f>
        <v/>
      </c>
      <c r="T179" s="2780" t="str">
        <f t="shared" ref="T179" si="269">IF(AND(ISNUMBER(T180), ISNUMBER(T183), ISNUMBER(T186)), T180+T183+T186, "")</f>
        <v/>
      </c>
      <c r="U179" s="2780" t="str">
        <f t="shared" ref="U179" si="270">IF(AND(ISNUMBER(U180), ISNUMBER(U183), ISNUMBER(U186)), U180+U183+U186, "")</f>
        <v/>
      </c>
      <c r="V179" s="2780" t="str">
        <f t="shared" ref="V179" si="271">IF(AND(ISNUMBER(V180), ISNUMBER(V183), ISNUMBER(V186)), V180+V183+V186, "")</f>
        <v/>
      </c>
      <c r="W179" s="2780" t="str">
        <f t="shared" ref="W179" si="272">IF(AND(ISNUMBER(W180), ISNUMBER(W183), ISNUMBER(W186)), W180+W183+W186, "")</f>
        <v/>
      </c>
      <c r="X179" s="2780" t="str">
        <f t="shared" ref="X179" si="273">IF(AND(ISNUMBER(X180), ISNUMBER(X183), ISNUMBER(X186)), X180+X183+X186, "")</f>
        <v/>
      </c>
      <c r="Y179" s="2780" t="str">
        <f t="shared" ref="Y179" si="274">IF(AND(ISNUMBER(Y180), ISNUMBER(Y183), ISNUMBER(Y186)), Y180+Y183+Y186, "")</f>
        <v/>
      </c>
      <c r="Z179" s="2780" t="str">
        <f t="shared" ref="Z179" si="275">IF(AND(ISNUMBER(Z180), ISNUMBER(Z183), ISNUMBER(Z186)), Z180+Z183+Z186, "")</f>
        <v/>
      </c>
      <c r="AA179" s="2780" t="str">
        <f t="shared" ref="AA179" si="276">IF(AND(ISNUMBER(AA180), ISNUMBER(AA183), ISNUMBER(AA186)), AA180+AA183+AA186, "")</f>
        <v/>
      </c>
      <c r="AB179" s="2780" t="str">
        <f t="shared" ref="AB179" si="277">IF(AND(ISNUMBER(AB180), ISNUMBER(AB183), ISNUMBER(AB186)), AB180+AB183+AB186, "")</f>
        <v/>
      </c>
      <c r="AC179" s="2780" t="str">
        <f t="shared" ref="AC179" si="278">IF(AND(ISNUMBER(AC180), ISNUMBER(AC183), ISNUMBER(AC186)), AC180+AC183+AC186, "")</f>
        <v/>
      </c>
      <c r="AD179" s="2780" t="str">
        <f t="shared" ref="AD179" si="279">IF(AND(ISNUMBER(AD180), ISNUMBER(AD183), ISNUMBER(AD186)), AD180+AD183+AD186, "")</f>
        <v/>
      </c>
      <c r="AE179" s="2780" t="str">
        <f t="shared" ref="AE179" si="280">IF(AND(ISNUMBER(AE180), ISNUMBER(AE183), ISNUMBER(AE186)), AE180+AE183+AE186, "")</f>
        <v/>
      </c>
      <c r="AF179" s="2780" t="str">
        <f t="shared" ref="AF179" si="281">IF(AND(ISNUMBER(AF180), ISNUMBER(AF183), ISNUMBER(AF186)), AF180+AF183+AF186, "")</f>
        <v/>
      </c>
      <c r="AG179" s="2780" t="str">
        <f t="shared" ref="AG179" si="282">IF(AND(ISNUMBER(AG180), ISNUMBER(AG183), ISNUMBER(AG186)), AG180+AG183+AG186, "")</f>
        <v/>
      </c>
      <c r="AH179" s="2780" t="str">
        <f t="shared" ref="AH179" si="283">IF(AND(ISNUMBER(AH180), ISNUMBER(AH183), ISNUMBER(AH186)), AH180+AH183+AH186, "")</f>
        <v/>
      </c>
      <c r="AI179" s="2780" t="str">
        <f t="shared" ref="AI179" si="284">IF(AND(ISNUMBER(AI180), ISNUMBER(AI183), ISNUMBER(AI186)), AI180+AI183+AI186, "")</f>
        <v/>
      </c>
      <c r="AJ179" s="2780" t="str">
        <f t="shared" ref="AJ179" si="285">IF(AND(ISNUMBER(AJ180), ISNUMBER(AJ183), ISNUMBER(AJ186)), AJ180+AJ183+AJ186, "")</f>
        <v/>
      </c>
      <c r="AK179" s="2780" t="str">
        <f t="shared" ref="AK179" si="286">IF(AND(ISNUMBER(AK180), ISNUMBER(AK183), ISNUMBER(AK186)), AK180+AK183+AK186, "")</f>
        <v/>
      </c>
      <c r="AL179" s="2784" t="str">
        <f t="shared" ref="AL179" si="287">IF(AND(ISNUMBER(AL180), ISNUMBER(AL183), ISNUMBER(AL186)), AL180+AL183+AL186, "")</f>
        <v/>
      </c>
      <c r="AM179" s="2130"/>
    </row>
    <row r="180" spans="1:39" ht="15" customHeight="1" x14ac:dyDescent="0.25">
      <c r="B180" s="2348" t="s">
        <v>2225</v>
      </c>
      <c r="C180" s="2780" t="str">
        <f>IF(AND(ISNUMBER(C181), ISNUMBER(C182)), C181+C182, "")</f>
        <v/>
      </c>
      <c r="D180" s="2780" t="str">
        <f>IF(AND(ISNUMBER(D181), ISNUMBER(D182)), D181+D182, "")</f>
        <v/>
      </c>
      <c r="E180" s="2781" t="str">
        <f>IF(ISNUMBER(E181), E181, "")</f>
        <v/>
      </c>
      <c r="F180" s="2780" t="str">
        <f>IF(AND(ISNUMBER(F181), ISNUMBER(F182)), F181+F182, "")</f>
        <v/>
      </c>
      <c r="G180" s="2780" t="str">
        <f>IF(AND(ISNUMBER(G181), ISNUMBER(G182)), G181+G182, "")</f>
        <v/>
      </c>
      <c r="H180" s="2781" t="str">
        <f>IF(ISNUMBER(H181), H181, "")</f>
        <v/>
      </c>
      <c r="I180" s="2780" t="str">
        <f>IF(AND(ISNUMBER(I181), ISNUMBER(I182)), I181+I182, "")</f>
        <v/>
      </c>
      <c r="J180" s="2780" t="str">
        <f>IF(AND(ISNUMBER(J181), ISNUMBER(J182)), J181+J182, "")</f>
        <v/>
      </c>
      <c r="K180" s="2781" t="str">
        <f>IF(ISNUMBER(K181), K181, "")</f>
        <v/>
      </c>
      <c r="L180" s="2780" t="str">
        <f>IF(AND(ISNUMBER(L181), ISNUMBER(L182)), L181+L182, "")</f>
        <v/>
      </c>
      <c r="M180" s="2780" t="str">
        <f>IF(AND(ISNUMBER(M181), ISNUMBER(M182)), M181+M182, "")</f>
        <v/>
      </c>
      <c r="N180" s="2781" t="str">
        <f>IF(ISNUMBER(N181), N181, "")</f>
        <v/>
      </c>
      <c r="O180" s="2780" t="str">
        <f>IF(AND(ISNUMBER(O181), ISNUMBER(O182)), O181+O182, "")</f>
        <v/>
      </c>
      <c r="P180" s="2780" t="str">
        <f>IF(AND(ISNUMBER(P181), ISNUMBER(P182)), P181+P182, "")</f>
        <v/>
      </c>
      <c r="Q180" s="2781" t="str">
        <f>IF(ISNUMBER(Q181), Q181, "")</f>
        <v/>
      </c>
      <c r="R180" s="2780" t="str">
        <f>IF(AND(ISNUMBER(R181), ISNUMBER(R182)), R181+R182, "")</f>
        <v/>
      </c>
      <c r="S180" s="2780" t="str">
        <f>IF(AND(ISNUMBER(S181), ISNUMBER(S182)), S181+S182, "")</f>
        <v/>
      </c>
      <c r="T180" s="2781" t="str">
        <f>IF(ISNUMBER(T181), T181, "")</f>
        <v/>
      </c>
      <c r="U180" s="2780" t="str">
        <f>IF(AND(ISNUMBER(U181), ISNUMBER(U182)), U181+U182, "")</f>
        <v/>
      </c>
      <c r="V180" s="2780" t="str">
        <f>IF(AND(ISNUMBER(V181), ISNUMBER(V182)), V181+V182, "")</f>
        <v/>
      </c>
      <c r="W180" s="2781" t="str">
        <f>IF(ISNUMBER(W181), W181, "")</f>
        <v/>
      </c>
      <c r="X180" s="2780" t="str">
        <f>IF(AND(ISNUMBER(X181), ISNUMBER(X182)), X181+X182, "")</f>
        <v/>
      </c>
      <c r="Y180" s="2780" t="str">
        <f>IF(AND(ISNUMBER(Y181), ISNUMBER(Y182)), Y181+Y182, "")</f>
        <v/>
      </c>
      <c r="Z180" s="2781" t="str">
        <f>IF(ISNUMBER(Z181), Z181, "")</f>
        <v/>
      </c>
      <c r="AA180" s="2780" t="str">
        <f>IF(AND(ISNUMBER(AA181), ISNUMBER(AA182)), AA181+AA182, "")</f>
        <v/>
      </c>
      <c r="AB180" s="2780" t="str">
        <f>IF(AND(ISNUMBER(AB181), ISNUMBER(AB182)), AB181+AB182, "")</f>
        <v/>
      </c>
      <c r="AC180" s="2781" t="str">
        <f>IF(ISNUMBER(AC181), AC181, "")</f>
        <v/>
      </c>
      <c r="AD180" s="2780" t="str">
        <f>IF(AND(ISNUMBER(AD181), ISNUMBER(AD182)), AD181+AD182, "")</f>
        <v/>
      </c>
      <c r="AE180" s="2780" t="str">
        <f>IF(AND(ISNUMBER(AE181), ISNUMBER(AE182)), AE181+AE182, "")</f>
        <v/>
      </c>
      <c r="AF180" s="2781" t="str">
        <f>IF(ISNUMBER(AF181), AF181, "")</f>
        <v/>
      </c>
      <c r="AG180" s="2780" t="str">
        <f>IF(AND(ISNUMBER(AG181), ISNUMBER(AG182)), AG181+AG182, "")</f>
        <v/>
      </c>
      <c r="AH180" s="2780" t="str">
        <f>IF(AND(ISNUMBER(AH181), ISNUMBER(AH182)), AH181+AH182, "")</f>
        <v/>
      </c>
      <c r="AI180" s="2781" t="str">
        <f>IF(ISNUMBER(AI181), AI181, "")</f>
        <v/>
      </c>
      <c r="AJ180" s="2780" t="str">
        <f>IF(AND(ISNUMBER(AJ181), ISNUMBER(AJ182)), AJ181+AJ182, "")</f>
        <v/>
      </c>
      <c r="AK180" s="2780" t="str">
        <f>IF(AND(ISNUMBER(AK181), ISNUMBER(AK182)), AK181+AK182, "")</f>
        <v/>
      </c>
      <c r="AL180" s="2782" t="str">
        <f>IF(ISNUMBER(AL181), AL181, "")</f>
        <v/>
      </c>
      <c r="AM180" s="2130"/>
    </row>
    <row r="181" spans="1:39" ht="15" customHeight="1" x14ac:dyDescent="0.25">
      <c r="B181" s="2349" t="s">
        <v>2226</v>
      </c>
      <c r="C181" s="535"/>
      <c r="D181" s="535"/>
      <c r="E181" s="535"/>
      <c r="F181" s="535"/>
      <c r="G181" s="535"/>
      <c r="H181" s="535"/>
      <c r="I181" s="535"/>
      <c r="J181" s="535"/>
      <c r="K181" s="535"/>
      <c r="L181" s="535"/>
      <c r="M181" s="535"/>
      <c r="N181" s="535"/>
      <c r="O181" s="535"/>
      <c r="P181" s="535"/>
      <c r="Q181" s="535"/>
      <c r="R181" s="535"/>
      <c r="S181" s="535"/>
      <c r="T181" s="535"/>
      <c r="U181" s="535"/>
      <c r="V181" s="535"/>
      <c r="W181" s="535"/>
      <c r="X181" s="535"/>
      <c r="Y181" s="535"/>
      <c r="Z181" s="535"/>
      <c r="AA181" s="535"/>
      <c r="AB181" s="535"/>
      <c r="AC181" s="535"/>
      <c r="AD181" s="535"/>
      <c r="AE181" s="535"/>
      <c r="AF181" s="535"/>
      <c r="AG181" s="535"/>
      <c r="AH181" s="535"/>
      <c r="AI181" s="535"/>
      <c r="AJ181" s="535"/>
      <c r="AK181" s="535"/>
      <c r="AL181" s="420"/>
      <c r="AM181" s="2130"/>
    </row>
    <row r="182" spans="1:39" ht="15" customHeight="1" x14ac:dyDescent="0.25">
      <c r="B182" s="2349" t="s">
        <v>2227</v>
      </c>
      <c r="C182" s="535"/>
      <c r="D182" s="535"/>
      <c r="E182" s="1018"/>
      <c r="F182" s="535"/>
      <c r="G182" s="535"/>
      <c r="H182" s="1018"/>
      <c r="I182" s="535"/>
      <c r="J182" s="535"/>
      <c r="K182" s="1018"/>
      <c r="L182" s="535"/>
      <c r="M182" s="535"/>
      <c r="N182" s="1018"/>
      <c r="O182" s="535"/>
      <c r="P182" s="535"/>
      <c r="Q182" s="1018"/>
      <c r="R182" s="535"/>
      <c r="S182" s="535"/>
      <c r="T182" s="1018"/>
      <c r="U182" s="535"/>
      <c r="V182" s="535"/>
      <c r="W182" s="1018"/>
      <c r="X182" s="535"/>
      <c r="Y182" s="535"/>
      <c r="Z182" s="1018"/>
      <c r="AA182" s="535"/>
      <c r="AB182" s="535"/>
      <c r="AC182" s="1018"/>
      <c r="AD182" s="535"/>
      <c r="AE182" s="535"/>
      <c r="AF182" s="1018"/>
      <c r="AG182" s="535"/>
      <c r="AH182" s="535"/>
      <c r="AI182" s="1018"/>
      <c r="AJ182" s="535"/>
      <c r="AK182" s="535"/>
      <c r="AL182" s="1020"/>
      <c r="AM182" s="2130"/>
    </row>
    <row r="183" spans="1:39" ht="15" customHeight="1" x14ac:dyDescent="0.25">
      <c r="B183" s="2348" t="s">
        <v>2228</v>
      </c>
      <c r="C183" s="2780" t="str">
        <f>IF(AND(ISNUMBER(C184), ISNUMBER(C185)), C184+C185, "")</f>
        <v/>
      </c>
      <c r="D183" s="2780" t="str">
        <f>IF(AND(ISNUMBER(D184), ISNUMBER(D185)), D184+D185, "")</f>
        <v/>
      </c>
      <c r="E183" s="2781" t="str">
        <f>IF(ISNUMBER(E184), E184, "")</f>
        <v/>
      </c>
      <c r="F183" s="2780" t="str">
        <f>IF(AND(ISNUMBER(F184), ISNUMBER(F185)), F184+F185, "")</f>
        <v/>
      </c>
      <c r="G183" s="2780" t="str">
        <f>IF(AND(ISNUMBER(G184), ISNUMBER(G185)), G184+G185, "")</f>
        <v/>
      </c>
      <c r="H183" s="2781" t="str">
        <f>IF(ISNUMBER(H184), H184, "")</f>
        <v/>
      </c>
      <c r="I183" s="2780" t="str">
        <f>IF(AND(ISNUMBER(I184), ISNUMBER(I185)), I184+I185, "")</f>
        <v/>
      </c>
      <c r="J183" s="2780" t="str">
        <f>IF(AND(ISNUMBER(J184), ISNUMBER(J185)), J184+J185, "")</f>
        <v/>
      </c>
      <c r="K183" s="2781" t="str">
        <f>IF(ISNUMBER(K184), K184, "")</f>
        <v/>
      </c>
      <c r="L183" s="2780" t="str">
        <f>IF(AND(ISNUMBER(L184), ISNUMBER(L185)), L184+L185, "")</f>
        <v/>
      </c>
      <c r="M183" s="2780" t="str">
        <f>IF(AND(ISNUMBER(M184), ISNUMBER(M185)), M184+M185, "")</f>
        <v/>
      </c>
      <c r="N183" s="2781" t="str">
        <f>IF(ISNUMBER(N184), N184, "")</f>
        <v/>
      </c>
      <c r="O183" s="2780" t="str">
        <f>IF(AND(ISNUMBER(O184), ISNUMBER(O185)), O184+O185, "")</f>
        <v/>
      </c>
      <c r="P183" s="2780" t="str">
        <f>IF(AND(ISNUMBER(P184), ISNUMBER(P185)), P184+P185, "")</f>
        <v/>
      </c>
      <c r="Q183" s="2781" t="str">
        <f>IF(ISNUMBER(Q184), Q184, "")</f>
        <v/>
      </c>
      <c r="R183" s="2780" t="str">
        <f>IF(AND(ISNUMBER(R184), ISNUMBER(R185)), R184+R185, "")</f>
        <v/>
      </c>
      <c r="S183" s="2780" t="str">
        <f>IF(AND(ISNUMBER(S184), ISNUMBER(S185)), S184+S185, "")</f>
        <v/>
      </c>
      <c r="T183" s="2781" t="str">
        <f>IF(ISNUMBER(T184), T184, "")</f>
        <v/>
      </c>
      <c r="U183" s="2780" t="str">
        <f>IF(AND(ISNUMBER(U184), ISNUMBER(U185)), U184+U185, "")</f>
        <v/>
      </c>
      <c r="V183" s="2780" t="str">
        <f>IF(AND(ISNUMBER(V184), ISNUMBER(V185)), V184+V185, "")</f>
        <v/>
      </c>
      <c r="W183" s="2781" t="str">
        <f>IF(ISNUMBER(W184), W184, "")</f>
        <v/>
      </c>
      <c r="X183" s="2780" t="str">
        <f>IF(AND(ISNUMBER(X184), ISNUMBER(X185)), X184+X185, "")</f>
        <v/>
      </c>
      <c r="Y183" s="2780" t="str">
        <f>IF(AND(ISNUMBER(Y184), ISNUMBER(Y185)), Y184+Y185, "")</f>
        <v/>
      </c>
      <c r="Z183" s="2781" t="str">
        <f>IF(ISNUMBER(Z184), Z184, "")</f>
        <v/>
      </c>
      <c r="AA183" s="2780" t="str">
        <f>IF(AND(ISNUMBER(AA184), ISNUMBER(AA185)), AA184+AA185, "")</f>
        <v/>
      </c>
      <c r="AB183" s="2780" t="str">
        <f>IF(AND(ISNUMBER(AB184), ISNUMBER(AB185)), AB184+AB185, "")</f>
        <v/>
      </c>
      <c r="AC183" s="2781" t="str">
        <f>IF(ISNUMBER(AC184), AC184, "")</f>
        <v/>
      </c>
      <c r="AD183" s="2780" t="str">
        <f>IF(AND(ISNUMBER(AD184), ISNUMBER(AD185)), AD184+AD185, "")</f>
        <v/>
      </c>
      <c r="AE183" s="2780" t="str">
        <f>IF(AND(ISNUMBER(AE184), ISNUMBER(AE185)), AE184+AE185, "")</f>
        <v/>
      </c>
      <c r="AF183" s="2781" t="str">
        <f>IF(ISNUMBER(AF184), AF184, "")</f>
        <v/>
      </c>
      <c r="AG183" s="2780" t="str">
        <f>IF(AND(ISNUMBER(AG184), ISNUMBER(AG185)), AG184+AG185, "")</f>
        <v/>
      </c>
      <c r="AH183" s="2780" t="str">
        <f>IF(AND(ISNUMBER(AH184), ISNUMBER(AH185)), AH184+AH185, "")</f>
        <v/>
      </c>
      <c r="AI183" s="2781" t="str">
        <f>IF(ISNUMBER(AI184), AI184, "")</f>
        <v/>
      </c>
      <c r="AJ183" s="2780" t="str">
        <f>IF(AND(ISNUMBER(AJ184), ISNUMBER(AJ185)), AJ184+AJ185, "")</f>
        <v/>
      </c>
      <c r="AK183" s="2780" t="str">
        <f>IF(AND(ISNUMBER(AK184), ISNUMBER(AK185)), AK184+AK185, "")</f>
        <v/>
      </c>
      <c r="AL183" s="2782" t="str">
        <f>IF(ISNUMBER(AL184), AL184, "")</f>
        <v/>
      </c>
      <c r="AM183" s="2130"/>
    </row>
    <row r="184" spans="1:39" ht="15" customHeight="1" x14ac:dyDescent="0.25">
      <c r="B184" s="2349" t="s">
        <v>2226</v>
      </c>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420"/>
      <c r="AM184" s="2130"/>
    </row>
    <row r="185" spans="1:39" ht="15" customHeight="1" x14ac:dyDescent="0.25">
      <c r="B185" s="2349" t="s">
        <v>2227</v>
      </c>
      <c r="C185" s="535"/>
      <c r="D185" s="535"/>
      <c r="E185" s="1018"/>
      <c r="F185" s="535"/>
      <c r="G185" s="535"/>
      <c r="H185" s="1018"/>
      <c r="I185" s="535"/>
      <c r="J185" s="535"/>
      <c r="K185" s="1018"/>
      <c r="L185" s="535"/>
      <c r="M185" s="535"/>
      <c r="N185" s="1018"/>
      <c r="O185" s="535"/>
      <c r="P185" s="535"/>
      <c r="Q185" s="1018"/>
      <c r="R185" s="535"/>
      <c r="S185" s="535"/>
      <c r="T185" s="1018"/>
      <c r="U185" s="535"/>
      <c r="V185" s="535"/>
      <c r="W185" s="1018"/>
      <c r="X185" s="535"/>
      <c r="Y185" s="535"/>
      <c r="Z185" s="1018"/>
      <c r="AA185" s="535"/>
      <c r="AB185" s="535"/>
      <c r="AC185" s="1018"/>
      <c r="AD185" s="535"/>
      <c r="AE185" s="535"/>
      <c r="AF185" s="1018"/>
      <c r="AG185" s="535"/>
      <c r="AH185" s="535"/>
      <c r="AI185" s="1018"/>
      <c r="AJ185" s="535"/>
      <c r="AK185" s="535"/>
      <c r="AL185" s="1020"/>
      <c r="AM185" s="2130"/>
    </row>
    <row r="186" spans="1:39" ht="15" customHeight="1" x14ac:dyDescent="0.25">
      <c r="B186" s="2348" t="s">
        <v>2229</v>
      </c>
      <c r="C186" s="2780" t="str">
        <f>IF(AND(ISNUMBER(C187), ISNUMBER(C188)), C187+C188, "")</f>
        <v/>
      </c>
      <c r="D186" s="2780" t="str">
        <f>IF(AND(ISNUMBER(D187), ISNUMBER(D188)), D187+D188, "")</f>
        <v/>
      </c>
      <c r="E186" s="2781" t="str">
        <f>IF(ISNUMBER(E187), E187, "")</f>
        <v/>
      </c>
      <c r="F186" s="2780" t="str">
        <f>IF(AND(ISNUMBER(F187), ISNUMBER(F188)), F187+F188, "")</f>
        <v/>
      </c>
      <c r="G186" s="2780" t="str">
        <f>IF(AND(ISNUMBER(G187), ISNUMBER(G188)), G187+G188, "")</f>
        <v/>
      </c>
      <c r="H186" s="2781" t="str">
        <f>IF(ISNUMBER(H187), H187, "")</f>
        <v/>
      </c>
      <c r="I186" s="2780" t="str">
        <f>IF(AND(ISNUMBER(I187), ISNUMBER(I188)), I187+I188, "")</f>
        <v/>
      </c>
      <c r="J186" s="2780" t="str">
        <f>IF(AND(ISNUMBER(J187), ISNUMBER(J188)), J187+J188, "")</f>
        <v/>
      </c>
      <c r="K186" s="2781" t="str">
        <f>IF(ISNUMBER(K187), K187, "")</f>
        <v/>
      </c>
      <c r="L186" s="2780" t="str">
        <f>IF(AND(ISNUMBER(L187), ISNUMBER(L188)), L187+L188, "")</f>
        <v/>
      </c>
      <c r="M186" s="2780" t="str">
        <f>IF(AND(ISNUMBER(M187), ISNUMBER(M188)), M187+M188, "")</f>
        <v/>
      </c>
      <c r="N186" s="2781" t="str">
        <f>IF(ISNUMBER(N187), N187, "")</f>
        <v/>
      </c>
      <c r="O186" s="2780" t="str">
        <f>IF(AND(ISNUMBER(O187), ISNUMBER(O188)), O187+O188, "")</f>
        <v/>
      </c>
      <c r="P186" s="2780" t="str">
        <f>IF(AND(ISNUMBER(P187), ISNUMBER(P188)), P187+P188, "")</f>
        <v/>
      </c>
      <c r="Q186" s="2781" t="str">
        <f>IF(ISNUMBER(Q187), Q187, "")</f>
        <v/>
      </c>
      <c r="R186" s="2780" t="str">
        <f>IF(AND(ISNUMBER(R187), ISNUMBER(R188)), R187+R188, "")</f>
        <v/>
      </c>
      <c r="S186" s="2780" t="str">
        <f>IF(AND(ISNUMBER(S187), ISNUMBER(S188)), S187+S188, "")</f>
        <v/>
      </c>
      <c r="T186" s="2781" t="str">
        <f>IF(ISNUMBER(T187), T187, "")</f>
        <v/>
      </c>
      <c r="U186" s="2780" t="str">
        <f>IF(AND(ISNUMBER(U187), ISNUMBER(U188)), U187+U188, "")</f>
        <v/>
      </c>
      <c r="V186" s="2780" t="str">
        <f>IF(AND(ISNUMBER(V187), ISNUMBER(V188)), V187+V188, "")</f>
        <v/>
      </c>
      <c r="W186" s="2781" t="str">
        <f>IF(ISNUMBER(W187), W187, "")</f>
        <v/>
      </c>
      <c r="X186" s="2780" t="str">
        <f>IF(AND(ISNUMBER(X187), ISNUMBER(X188)), X187+X188, "")</f>
        <v/>
      </c>
      <c r="Y186" s="2780" t="str">
        <f>IF(AND(ISNUMBER(Y187), ISNUMBER(Y188)), Y187+Y188, "")</f>
        <v/>
      </c>
      <c r="Z186" s="2781" t="str">
        <f>IF(ISNUMBER(Z187), Z187, "")</f>
        <v/>
      </c>
      <c r="AA186" s="2780" t="str">
        <f>IF(AND(ISNUMBER(AA187), ISNUMBER(AA188)), AA187+AA188, "")</f>
        <v/>
      </c>
      <c r="AB186" s="2780" t="str">
        <f>IF(AND(ISNUMBER(AB187), ISNUMBER(AB188)), AB187+AB188, "")</f>
        <v/>
      </c>
      <c r="AC186" s="2781" t="str">
        <f>IF(ISNUMBER(AC187), AC187, "")</f>
        <v/>
      </c>
      <c r="AD186" s="2780" t="str">
        <f>IF(AND(ISNUMBER(AD187), ISNUMBER(AD188)), AD187+AD188, "")</f>
        <v/>
      </c>
      <c r="AE186" s="2780" t="str">
        <f>IF(AND(ISNUMBER(AE187), ISNUMBER(AE188)), AE187+AE188, "")</f>
        <v/>
      </c>
      <c r="AF186" s="2781" t="str">
        <f>IF(ISNUMBER(AF187), AF187, "")</f>
        <v/>
      </c>
      <c r="AG186" s="2780" t="str">
        <f>IF(AND(ISNUMBER(AG187), ISNUMBER(AG188)), AG187+AG188, "")</f>
        <v/>
      </c>
      <c r="AH186" s="2780" t="str">
        <f>IF(AND(ISNUMBER(AH187), ISNUMBER(AH188)), AH187+AH188, "")</f>
        <v/>
      </c>
      <c r="AI186" s="2781" t="str">
        <f>IF(ISNUMBER(AI187), AI187, "")</f>
        <v/>
      </c>
      <c r="AJ186" s="2780" t="str">
        <f>IF(AND(ISNUMBER(AJ187), ISNUMBER(AJ188)), AJ187+AJ188, "")</f>
        <v/>
      </c>
      <c r="AK186" s="2780" t="str">
        <f>IF(AND(ISNUMBER(AK187), ISNUMBER(AK188)), AK187+AK188, "")</f>
        <v/>
      </c>
      <c r="AL186" s="2782" t="str">
        <f>IF(ISNUMBER(AL187), AL187, "")</f>
        <v/>
      </c>
      <c r="AM186" s="2130"/>
    </row>
    <row r="187" spans="1:39" ht="15" customHeight="1" x14ac:dyDescent="0.25">
      <c r="B187" s="2349" t="s">
        <v>2226</v>
      </c>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420"/>
      <c r="AM187" s="2130"/>
    </row>
    <row r="188" spans="1:39" ht="15" customHeight="1" x14ac:dyDescent="0.25">
      <c r="B188" s="2349" t="s">
        <v>2227</v>
      </c>
      <c r="C188" s="2353"/>
      <c r="D188" s="2353"/>
      <c r="E188" s="554"/>
      <c r="F188" s="2353"/>
      <c r="G188" s="2353"/>
      <c r="H188" s="554"/>
      <c r="I188" s="2353"/>
      <c r="J188" s="2353"/>
      <c r="K188" s="554"/>
      <c r="L188" s="2353"/>
      <c r="M188" s="2353"/>
      <c r="N188" s="554"/>
      <c r="O188" s="2353"/>
      <c r="P188" s="2353"/>
      <c r="Q188" s="554"/>
      <c r="R188" s="2353"/>
      <c r="S188" s="2353"/>
      <c r="T188" s="554"/>
      <c r="U188" s="2353"/>
      <c r="V188" s="2353"/>
      <c r="W188" s="554"/>
      <c r="X188" s="2353"/>
      <c r="Y188" s="2353"/>
      <c r="Z188" s="554"/>
      <c r="AA188" s="2353"/>
      <c r="AB188" s="2353"/>
      <c r="AC188" s="554"/>
      <c r="AD188" s="2353"/>
      <c r="AE188" s="2353"/>
      <c r="AF188" s="554"/>
      <c r="AG188" s="2353"/>
      <c r="AH188" s="2353"/>
      <c r="AI188" s="554"/>
      <c r="AJ188" s="2353"/>
      <c r="AK188" s="2353"/>
      <c r="AL188" s="2314"/>
      <c r="AM188" s="2130"/>
    </row>
    <row r="189" spans="1:39" ht="15" customHeight="1" x14ac:dyDescent="0.25">
      <c r="B189" s="2355" t="s">
        <v>163</v>
      </c>
      <c r="C189" s="2354" t="str">
        <f>IF(AND(ISNUMBER(C159), ISNUMBER(C179)), C159+C179, "")</f>
        <v/>
      </c>
      <c r="D189" s="2354" t="str">
        <f>IF(AND(ISNUMBER(D159), ISNUMBER(D179)), D159+D179, "")</f>
        <v/>
      </c>
      <c r="E189" s="2354" t="str">
        <f>IF(AND(ISNUMBER(E159), ISNUMBER(E179)), E159+E179, "")</f>
        <v/>
      </c>
      <c r="F189" s="2354" t="str">
        <f>IF(AND(ISNUMBER(F159), ISNUMBER(F169), ISNUMBER(F179)), F159+F169+F179, "")</f>
        <v/>
      </c>
      <c r="G189" s="2354" t="str">
        <f t="shared" ref="G189:K189" si="288">IF(AND(ISNUMBER(G159), ISNUMBER(G169), ISNUMBER(G179)), G159+G169+G179, "")</f>
        <v/>
      </c>
      <c r="H189" s="2354" t="str">
        <f t="shared" si="288"/>
        <v/>
      </c>
      <c r="I189" s="2354" t="str">
        <f t="shared" si="288"/>
        <v/>
      </c>
      <c r="J189" s="2354" t="str">
        <f t="shared" si="288"/>
        <v/>
      </c>
      <c r="K189" s="2354" t="str">
        <f t="shared" si="288"/>
        <v/>
      </c>
      <c r="L189" s="2354" t="str">
        <f>IF(AND(ISNUMBER(L159), ISNUMBER(L179)), L159+L179, "")</f>
        <v/>
      </c>
      <c r="M189" s="2354" t="str">
        <f>IF(AND(ISNUMBER(M159), ISNUMBER(M179)), M159+M179, "")</f>
        <v/>
      </c>
      <c r="N189" s="2354" t="str">
        <f>IF(AND(ISNUMBER(N159), ISNUMBER(N179)), N159+N179, "")</f>
        <v/>
      </c>
      <c r="O189" s="2354" t="str">
        <f>IF(AND(ISNUMBER(O159), ISNUMBER(O169), ISNUMBER(O179)), O159+O169+O179, "")</f>
        <v/>
      </c>
      <c r="P189" s="2354" t="str">
        <f t="shared" ref="P189:T189" si="289">IF(AND(ISNUMBER(P159), ISNUMBER(P169), ISNUMBER(P179)), P159+P169+P179, "")</f>
        <v/>
      </c>
      <c r="Q189" s="2354" t="str">
        <f t="shared" si="289"/>
        <v/>
      </c>
      <c r="R189" s="2354" t="str">
        <f t="shared" si="289"/>
        <v/>
      </c>
      <c r="S189" s="2354" t="str">
        <f t="shared" si="289"/>
        <v/>
      </c>
      <c r="T189" s="2354" t="str">
        <f t="shared" si="289"/>
        <v/>
      </c>
      <c r="U189" s="2354" t="str">
        <f>IF(AND(ISNUMBER(U159), ISNUMBER(U179)), U159+U179, "")</f>
        <v/>
      </c>
      <c r="V189" s="2354" t="str">
        <f>IF(AND(ISNUMBER(V159), ISNUMBER(V179)), V159+V179, "")</f>
        <v/>
      </c>
      <c r="W189" s="2354" t="str">
        <f>IF(AND(ISNUMBER(W159), ISNUMBER(W179)), W159+W179, "")</f>
        <v/>
      </c>
      <c r="X189" s="2354" t="str">
        <f>IF(AND(ISNUMBER(X159), ISNUMBER(X169), ISNUMBER(X179)), X159+X169+X179, "")</f>
        <v/>
      </c>
      <c r="Y189" s="2354" t="str">
        <f t="shared" ref="Y189:AC189" si="290">IF(AND(ISNUMBER(Y159), ISNUMBER(Y169), ISNUMBER(Y179)), Y159+Y169+Y179, "")</f>
        <v/>
      </c>
      <c r="Z189" s="2354" t="str">
        <f t="shared" si="290"/>
        <v/>
      </c>
      <c r="AA189" s="2354" t="str">
        <f t="shared" si="290"/>
        <v/>
      </c>
      <c r="AB189" s="2354" t="str">
        <f t="shared" si="290"/>
        <v/>
      </c>
      <c r="AC189" s="2354" t="str">
        <f t="shared" si="290"/>
        <v/>
      </c>
      <c r="AD189" s="2354" t="str">
        <f>IF(AND(ISNUMBER(AD159), ISNUMBER(AD179)), AD159+AD179, "")</f>
        <v/>
      </c>
      <c r="AE189" s="2354" t="str">
        <f>IF(AND(ISNUMBER(AE159), ISNUMBER(AE179)), AE159+AE179, "")</f>
        <v/>
      </c>
      <c r="AF189" s="2354" t="str">
        <f>IF(AND(ISNUMBER(AF159), ISNUMBER(AF179)), AF159+AF179, "")</f>
        <v/>
      </c>
      <c r="AG189" s="2354" t="str">
        <f>IF(AND(ISNUMBER(AG159), ISNUMBER(AG169), ISNUMBER(AG179)), AG159+AG169+AG179, "")</f>
        <v/>
      </c>
      <c r="AH189" s="2354" t="str">
        <f t="shared" ref="AH189:AL189" si="291">IF(AND(ISNUMBER(AH159), ISNUMBER(AH169), ISNUMBER(AH179)), AH159+AH169+AH179, "")</f>
        <v/>
      </c>
      <c r="AI189" s="2354" t="str">
        <f t="shared" si="291"/>
        <v/>
      </c>
      <c r="AJ189" s="2354" t="str">
        <f t="shared" si="291"/>
        <v/>
      </c>
      <c r="AK189" s="2354" t="str">
        <f t="shared" si="291"/>
        <v/>
      </c>
      <c r="AL189" s="2355" t="str">
        <f t="shared" si="291"/>
        <v/>
      </c>
      <c r="AM189" s="2130"/>
    </row>
    <row r="190" spans="1:39" ht="60" customHeight="1" x14ac:dyDescent="0.25">
      <c r="A190" s="1724" t="s">
        <v>1970</v>
      </c>
      <c r="B190" s="1464"/>
      <c r="C190" s="401"/>
      <c r="D190" s="401"/>
      <c r="E190" s="401"/>
      <c r="F190" s="401"/>
      <c r="Z190" s="1434"/>
      <c r="AA190" s="1434"/>
      <c r="AB190" s="1434"/>
      <c r="AC190" s="1434"/>
      <c r="AD190" s="1434"/>
      <c r="AE190" s="1434"/>
      <c r="AF190" s="1434"/>
      <c r="AG190" s="1434"/>
      <c r="AH190" s="1434"/>
      <c r="AI190" s="1434"/>
      <c r="AJ190" s="1434"/>
      <c r="AK190" s="1434"/>
      <c r="AL190" s="1434"/>
      <c r="AM190" s="2130"/>
    </row>
    <row r="191" spans="1:39" ht="30" customHeight="1" x14ac:dyDescent="0.25">
      <c r="A191" s="1463"/>
      <c r="B191" s="2891"/>
      <c r="C191" s="3313" t="s">
        <v>1804</v>
      </c>
      <c r="D191" s="3314"/>
      <c r="E191" s="3315" t="s">
        <v>1805</v>
      </c>
      <c r="F191" s="3316"/>
      <c r="G191" s="3323" t="s">
        <v>2440</v>
      </c>
      <c r="H191" s="3324"/>
      <c r="X191" s="1434"/>
      <c r="Y191" s="1434"/>
      <c r="Z191" s="1434"/>
      <c r="AA191" s="1434"/>
      <c r="AB191" s="1434"/>
      <c r="AC191" s="1434"/>
      <c r="AD191" s="1434"/>
      <c r="AE191" s="1434"/>
      <c r="AF191" s="1434"/>
      <c r="AG191" s="1434"/>
      <c r="AH191" s="1434"/>
      <c r="AI191" s="1434"/>
      <c r="AJ191" s="1434"/>
      <c r="AK191" s="1434"/>
      <c r="AM191" s="2130"/>
    </row>
    <row r="192" spans="1:39" ht="15" customHeight="1" x14ac:dyDescent="0.25">
      <c r="A192" s="1430"/>
      <c r="B192" s="2993"/>
      <c r="C192" s="3018" t="s">
        <v>1801</v>
      </c>
      <c r="D192" s="3017" t="s">
        <v>45</v>
      </c>
      <c r="E192" s="3017" t="s">
        <v>1801</v>
      </c>
      <c r="F192" s="3016" t="s">
        <v>45</v>
      </c>
      <c r="G192" s="3017" t="s">
        <v>1801</v>
      </c>
      <c r="H192" s="3016" t="s">
        <v>45</v>
      </c>
      <c r="X192" s="1434"/>
      <c r="Y192" s="1434"/>
      <c r="Z192" s="1434"/>
      <c r="AA192" s="1434"/>
      <c r="AB192" s="1434"/>
      <c r="AC192" s="1434"/>
      <c r="AD192" s="1434"/>
      <c r="AE192" s="1434"/>
      <c r="AF192" s="1434"/>
      <c r="AG192" s="1434"/>
      <c r="AH192" s="1434"/>
      <c r="AI192" s="1434"/>
      <c r="AJ192" s="1434"/>
      <c r="AK192" s="1434"/>
      <c r="AM192" s="2130"/>
    </row>
    <row r="193" spans="1:39" ht="15" customHeight="1" x14ac:dyDescent="0.25">
      <c r="A193" s="1430"/>
      <c r="B193" s="2219" t="s">
        <v>2036</v>
      </c>
      <c r="C193" s="2423" t="str">
        <f>IF(AND(ISNUMBER(C194),ISNUMBER(C198),ISNUMBER(C199)),SUM(C194,C198, C199),"")</f>
        <v/>
      </c>
      <c r="D193" s="2859" t="str">
        <f>IF(AND(ISNUMBER(D194),ISNUMBER(D198),ISNUMBER(D199)),SUM(D194,D198, D199),"")</f>
        <v/>
      </c>
      <c r="E193" s="2859" t="str">
        <f>IF(AND(ISNUMBER(E194),ISNUMBER(E198),ISNUMBER(E199)),SUM(E194,E198, E199),"")</f>
        <v/>
      </c>
      <c r="F193" s="2994" t="str">
        <f>IF(AND(ISNUMBER(F194),ISNUMBER(F198),ISNUMBER(F199)),SUM(F194,F198, F199),"")</f>
        <v/>
      </c>
      <c r="G193" s="2859" t="str">
        <f>IF(AND(ISNUMBER(G194),ISNUMBER(G198)),SUM(G194,G198),"")</f>
        <v/>
      </c>
      <c r="H193" s="2994" t="str">
        <f>IF(AND(ISNUMBER(H194),ISNUMBER(H198)),SUM(H194,H198),"")</f>
        <v/>
      </c>
      <c r="X193" s="1434"/>
      <c r="Y193" s="1434"/>
      <c r="Z193" s="1434"/>
      <c r="AA193" s="1434"/>
      <c r="AB193" s="1434"/>
      <c r="AC193" s="1434"/>
      <c r="AD193" s="1434"/>
      <c r="AE193" s="1434"/>
      <c r="AF193" s="1434"/>
      <c r="AG193" s="1434"/>
      <c r="AH193" s="1434"/>
      <c r="AI193" s="1434"/>
      <c r="AJ193" s="1434"/>
      <c r="AK193" s="1434"/>
      <c r="AM193" s="2130"/>
    </row>
    <row r="194" spans="1:39" ht="15" customHeight="1" x14ac:dyDescent="0.25">
      <c r="A194" s="1430"/>
      <c r="B194" s="785" t="s">
        <v>2273</v>
      </c>
      <c r="C194" s="1447"/>
      <c r="D194" s="734"/>
      <c r="E194" s="734"/>
      <c r="F194" s="426"/>
      <c r="G194" s="1680" t="str">
        <f>IF(ISNUMBER(E194), E194, "")</f>
        <v/>
      </c>
      <c r="H194" s="427" t="str">
        <f>IF(ISNUMBER(F194), F194, "")</f>
        <v/>
      </c>
      <c r="X194" s="1434"/>
      <c r="Y194" s="1434"/>
      <c r="Z194" s="1434"/>
      <c r="AA194" s="1434"/>
      <c r="AB194" s="1434"/>
      <c r="AC194" s="1434"/>
      <c r="AD194" s="1434"/>
      <c r="AE194" s="1434"/>
      <c r="AF194" s="1434"/>
      <c r="AG194" s="1434"/>
      <c r="AH194" s="1434"/>
      <c r="AI194" s="1434"/>
      <c r="AJ194" s="1434"/>
      <c r="AK194" s="1434"/>
      <c r="AM194" s="2130"/>
    </row>
    <row r="195" spans="1:39" ht="15" customHeight="1" x14ac:dyDescent="0.25">
      <c r="A195" s="1430"/>
      <c r="B195" s="1737" t="s">
        <v>2274</v>
      </c>
      <c r="C195" s="1447"/>
      <c r="D195" s="1470"/>
      <c r="E195" s="1470"/>
      <c r="F195" s="1470"/>
      <c r="G195" s="1445"/>
      <c r="H195" s="1470"/>
      <c r="X195" s="1434"/>
      <c r="Y195" s="1434"/>
      <c r="Z195" s="1434"/>
      <c r="AA195" s="1434"/>
      <c r="AB195" s="1434"/>
      <c r="AC195" s="1434"/>
      <c r="AD195" s="1434"/>
      <c r="AE195" s="1434"/>
      <c r="AF195" s="1434"/>
      <c r="AG195" s="1434"/>
      <c r="AH195" s="1434"/>
      <c r="AI195" s="1434"/>
      <c r="AJ195" s="1434"/>
      <c r="AK195" s="1434"/>
      <c r="AM195" s="2130"/>
    </row>
    <row r="196" spans="1:39" ht="15" customHeight="1" x14ac:dyDescent="0.25">
      <c r="A196" s="1430"/>
      <c r="B196" s="1737" t="s">
        <v>2275</v>
      </c>
      <c r="C196" s="1447"/>
      <c r="D196" s="1470"/>
      <c r="E196" s="1470"/>
      <c r="F196" s="1470"/>
      <c r="G196" s="1445"/>
      <c r="H196" s="1470"/>
      <c r="X196" s="1434"/>
      <c r="Y196" s="1434"/>
      <c r="Z196" s="1434"/>
      <c r="AA196" s="1434"/>
      <c r="AB196" s="1434"/>
      <c r="AC196" s="1434"/>
      <c r="AD196" s="1434"/>
      <c r="AE196" s="1434"/>
      <c r="AF196" s="1434"/>
      <c r="AG196" s="1434"/>
      <c r="AH196" s="1434"/>
      <c r="AI196" s="1434"/>
      <c r="AJ196" s="1434"/>
      <c r="AK196" s="1434"/>
      <c r="AM196" s="2130"/>
    </row>
    <row r="197" spans="1:39" ht="15" customHeight="1" x14ac:dyDescent="0.25">
      <c r="A197" s="1430"/>
      <c r="B197" s="1481" t="s">
        <v>2250</v>
      </c>
      <c r="C197" s="1564" t="str">
        <f>IF(AND(ISNUMBER(C194), ISNUMBER(C195), ISNUMBER(C196)), IF(C194=C195+C196, "Pass", "Fail"), "")</f>
        <v/>
      </c>
      <c r="D197" s="1445"/>
      <c r="E197" s="1445"/>
      <c r="F197" s="1470"/>
      <c r="G197" s="1445"/>
      <c r="H197" s="1470"/>
      <c r="X197" s="1434"/>
      <c r="Y197" s="1434"/>
      <c r="Z197" s="1434"/>
      <c r="AA197" s="1434"/>
      <c r="AB197" s="1434"/>
      <c r="AC197" s="1434"/>
      <c r="AD197" s="1434"/>
      <c r="AE197" s="1434"/>
      <c r="AF197" s="1434"/>
      <c r="AG197" s="1434"/>
      <c r="AH197" s="1434"/>
      <c r="AI197" s="1434"/>
      <c r="AJ197" s="1434"/>
      <c r="AK197" s="1434"/>
      <c r="AM197" s="2130"/>
    </row>
    <row r="198" spans="1:39" ht="15" customHeight="1" x14ac:dyDescent="0.25">
      <c r="A198" s="1430"/>
      <c r="B198" s="1987" t="s">
        <v>2053</v>
      </c>
      <c r="C198" s="1447"/>
      <c r="D198" s="734"/>
      <c r="E198" s="734"/>
      <c r="F198" s="426"/>
      <c r="G198" s="3258"/>
      <c r="H198" s="3259"/>
      <c r="X198" s="1434"/>
      <c r="Y198" s="1434"/>
      <c r="Z198" s="1434"/>
      <c r="AA198" s="1434"/>
      <c r="AB198" s="1434"/>
      <c r="AC198" s="1434"/>
      <c r="AD198" s="1434"/>
      <c r="AE198" s="1434"/>
      <c r="AF198" s="1434"/>
      <c r="AG198" s="1434"/>
      <c r="AH198" s="1434"/>
      <c r="AI198" s="1434"/>
      <c r="AJ198" s="1434"/>
      <c r="AK198" s="1434"/>
      <c r="AM198" s="2130"/>
    </row>
    <row r="199" spans="1:39" ht="15" customHeight="1" x14ac:dyDescent="0.25">
      <c r="A199" s="1430"/>
      <c r="B199" s="785" t="s">
        <v>2038</v>
      </c>
      <c r="C199" s="1447"/>
      <c r="D199" s="734"/>
      <c r="E199" s="734"/>
      <c r="F199" s="426"/>
      <c r="G199" s="3258"/>
      <c r="H199" s="3259"/>
      <c r="X199" s="1434"/>
      <c r="Y199" s="1434"/>
      <c r="Z199" s="1434"/>
      <c r="AA199" s="1434"/>
      <c r="AB199" s="1434"/>
      <c r="AC199" s="1434"/>
      <c r="AD199" s="1434"/>
      <c r="AE199" s="1434"/>
      <c r="AF199" s="1434"/>
      <c r="AG199" s="1434"/>
      <c r="AH199" s="1434"/>
      <c r="AI199" s="1434"/>
      <c r="AJ199" s="1434"/>
      <c r="AK199" s="1434"/>
      <c r="AM199" s="2130"/>
    </row>
    <row r="200" spans="1:39" ht="15" customHeight="1" x14ac:dyDescent="0.25">
      <c r="A200" s="1430"/>
      <c r="B200" s="786" t="s">
        <v>2039</v>
      </c>
      <c r="C200" s="1443" t="str">
        <f>IF(AND(ISNUMBER(C201),ISNUMBER(C202),ISNUMBER(C203)),SUM(C201:C203),"")</f>
        <v/>
      </c>
      <c r="D200" s="1444" t="str">
        <f>IF(AND(ISNUMBER(D201),ISNUMBER(D202),ISNUMBER(D203)),SUM(D201:D203),"")</f>
        <v/>
      </c>
      <c r="E200" s="1444" t="str">
        <f>IF(AND(ISNUMBER(E201),ISNUMBER(E202),ISNUMBER(E203)),SUM(E201:E203),"")</f>
        <v/>
      </c>
      <c r="F200" s="2862" t="str">
        <f>IF(AND(ISNUMBER(F201),ISNUMBER(F202),ISNUMBER(F203)),SUM(F201:F203),"")</f>
        <v/>
      </c>
      <c r="G200" s="2785" t="str">
        <f>IF(AND(ISNUMBER(G201),ISNUMBER(G202)),SUM(G201:G202),"")</f>
        <v/>
      </c>
      <c r="H200" s="2784" t="str">
        <f>IF(AND(ISNUMBER(H201),ISNUMBER(H202)),SUM(H201:H202),"")</f>
        <v/>
      </c>
      <c r="X200" s="1434"/>
      <c r="Y200" s="1434"/>
      <c r="Z200" s="1434"/>
      <c r="AA200" s="1434"/>
      <c r="AB200" s="1434"/>
      <c r="AC200" s="1434"/>
      <c r="AD200" s="1434"/>
      <c r="AE200" s="1434"/>
      <c r="AF200" s="1434"/>
      <c r="AG200" s="1434"/>
      <c r="AH200" s="1434"/>
      <c r="AI200" s="1434"/>
      <c r="AJ200" s="1434"/>
      <c r="AK200" s="1434"/>
      <c r="AM200" s="2130"/>
    </row>
    <row r="201" spans="1:39" ht="15" customHeight="1" x14ac:dyDescent="0.25">
      <c r="A201" s="1430"/>
      <c r="B201" s="785" t="s">
        <v>2037</v>
      </c>
      <c r="C201" s="1447"/>
      <c r="D201" s="2785" t="str">
        <f>IF(ISNUMBER(C201),C201*12.5,"")</f>
        <v/>
      </c>
      <c r="E201" s="734"/>
      <c r="F201" s="2862" t="str">
        <f>IF(ISNUMBER(E201),E201*12.5,"")</f>
        <v/>
      </c>
      <c r="G201" s="1680" t="str">
        <f>IF(ISNUMBER(E201), E201, "")</f>
        <v/>
      </c>
      <c r="H201" s="427" t="str">
        <f>IF(ISNUMBER(F201), F201, "")</f>
        <v/>
      </c>
      <c r="X201" s="1434"/>
      <c r="Y201" s="1434"/>
      <c r="Z201" s="1434"/>
      <c r="AA201" s="1434"/>
      <c r="AB201" s="1434"/>
      <c r="AC201" s="1434"/>
      <c r="AD201" s="1434"/>
      <c r="AE201" s="1434"/>
      <c r="AF201" s="1434"/>
      <c r="AG201" s="1434"/>
      <c r="AH201" s="1434"/>
      <c r="AI201" s="1434"/>
      <c r="AJ201" s="1434"/>
      <c r="AK201" s="1434"/>
      <c r="AM201" s="2130"/>
    </row>
    <row r="202" spans="1:39" ht="15" customHeight="1" x14ac:dyDescent="0.25">
      <c r="A202" s="1430"/>
      <c r="B202" s="1988" t="s">
        <v>2053</v>
      </c>
      <c r="C202" s="1447"/>
      <c r="D202" s="734"/>
      <c r="E202" s="734"/>
      <c r="F202" s="426"/>
      <c r="G202" s="3258"/>
      <c r="H202" s="3259"/>
      <c r="X202" s="1434"/>
      <c r="Y202" s="1434"/>
      <c r="Z202" s="1434"/>
      <c r="AA202" s="1434"/>
      <c r="AB202" s="1434"/>
      <c r="AC202" s="1434"/>
      <c r="AD202" s="1434"/>
      <c r="AE202" s="1434"/>
      <c r="AF202" s="1434"/>
      <c r="AG202" s="1434"/>
      <c r="AH202" s="1434"/>
      <c r="AI202" s="1434"/>
      <c r="AJ202" s="1434"/>
      <c r="AK202" s="1434"/>
      <c r="AM202" s="2130"/>
    </row>
    <row r="203" spans="1:39" ht="15" customHeight="1" x14ac:dyDescent="0.25">
      <c r="A203" s="1430"/>
      <c r="B203" s="785" t="s">
        <v>2038</v>
      </c>
      <c r="C203" s="1447"/>
      <c r="D203" s="734"/>
      <c r="E203" s="734"/>
      <c r="F203" s="426"/>
      <c r="G203" s="3260"/>
      <c r="H203" s="3261"/>
      <c r="X203" s="1434"/>
      <c r="Y203" s="1434"/>
      <c r="Z203" s="1434"/>
      <c r="AA203" s="1434"/>
      <c r="AB203" s="1434"/>
      <c r="AC203" s="1434"/>
      <c r="AD203" s="1434"/>
      <c r="AE203" s="1434"/>
      <c r="AF203" s="1434"/>
      <c r="AG203" s="1434"/>
      <c r="AH203" s="1434"/>
      <c r="AI203" s="1434"/>
      <c r="AJ203" s="1434"/>
      <c r="AK203" s="1434"/>
      <c r="AM203" s="2130"/>
    </row>
    <row r="204" spans="1:39" ht="15" customHeight="1" x14ac:dyDescent="0.25">
      <c r="B204" s="2897" t="s">
        <v>163</v>
      </c>
      <c r="C204" s="2898" t="str">
        <f t="shared" ref="C204:H204" si="292">IF(AND(ISNUMBER(C193),ISNUMBER(C200)), SUM(C193,C200),"")</f>
        <v/>
      </c>
      <c r="D204" s="2899" t="str">
        <f t="shared" si="292"/>
        <v/>
      </c>
      <c r="E204" s="2899" t="str">
        <f t="shared" si="292"/>
        <v/>
      </c>
      <c r="F204" s="2860" t="str">
        <f t="shared" si="292"/>
        <v/>
      </c>
      <c r="G204" s="2899" t="str">
        <f t="shared" si="292"/>
        <v/>
      </c>
      <c r="H204" s="2860" t="str">
        <f t="shared" si="292"/>
        <v/>
      </c>
      <c r="X204" s="1434"/>
      <c r="Y204" s="1434"/>
      <c r="Z204" s="1434"/>
      <c r="AA204" s="1434"/>
      <c r="AB204" s="1434"/>
      <c r="AC204" s="1434"/>
      <c r="AD204" s="1434"/>
      <c r="AE204" s="1434"/>
      <c r="AF204" s="1434"/>
      <c r="AG204" s="1434"/>
      <c r="AH204" s="1434"/>
      <c r="AI204" s="1434"/>
      <c r="AJ204" s="1434"/>
      <c r="AK204" s="1434"/>
      <c r="AM204" s="2130"/>
    </row>
    <row r="205" spans="1:39" ht="15" customHeight="1" x14ac:dyDescent="0.25">
      <c r="Z205" s="1434"/>
      <c r="AA205" s="1434"/>
      <c r="AB205" s="1434"/>
      <c r="AC205" s="1434"/>
      <c r="AD205" s="1434"/>
      <c r="AE205" s="1434"/>
      <c r="AF205" s="1434"/>
      <c r="AG205" s="1434"/>
      <c r="AH205" s="1434"/>
      <c r="AI205" s="1434"/>
      <c r="AJ205" s="1434"/>
      <c r="AK205" s="1434"/>
      <c r="AL205" s="1434"/>
      <c r="AM205" s="2130"/>
    </row>
    <row r="206" spans="1:39" s="2998" customFormat="1" ht="45" hidden="1" customHeight="1" x14ac:dyDescent="0.25"/>
    <row r="207" spans="1:39" s="2998" customFormat="1" ht="15" hidden="1" customHeight="1" x14ac:dyDescent="0.25"/>
    <row r="208" spans="1:39" s="2998" customFormat="1" ht="15" hidden="1" customHeight="1" x14ac:dyDescent="0.25">
      <c r="B208" s="3267"/>
      <c r="C208" s="3267"/>
      <c r="D208" s="3267"/>
      <c r="E208" s="3267"/>
      <c r="F208" s="3267"/>
      <c r="G208" s="3267"/>
      <c r="H208" s="3267"/>
      <c r="I208" s="3267"/>
      <c r="J208" s="3267"/>
      <c r="K208" s="3267"/>
      <c r="L208" s="3267"/>
      <c r="M208" s="3267"/>
      <c r="N208" s="3267"/>
      <c r="O208" s="3267"/>
      <c r="P208" s="3267"/>
      <c r="Q208" s="3267"/>
      <c r="AF208" s="3267"/>
      <c r="AG208" s="3267"/>
      <c r="AH208" s="3267"/>
      <c r="AI208" s="3267"/>
      <c r="AJ208" s="3267"/>
      <c r="AK208" s="3267"/>
      <c r="AL208" s="3267"/>
    </row>
    <row r="209" spans="2:38" s="2998" customFormat="1" ht="30" hidden="1" customHeight="1" x14ac:dyDescent="0.25">
      <c r="B209" s="3267"/>
      <c r="C209" s="3267"/>
      <c r="D209" s="3267"/>
      <c r="E209" s="3267"/>
      <c r="F209" s="3267"/>
      <c r="G209" s="3267"/>
      <c r="H209" s="3267"/>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67"/>
      <c r="AD209" s="3267"/>
      <c r="AE209" s="3267"/>
      <c r="AF209" s="3267"/>
      <c r="AG209" s="3267"/>
      <c r="AH209" s="3267"/>
      <c r="AI209" s="3267"/>
      <c r="AJ209" s="3267"/>
      <c r="AK209" s="3267"/>
      <c r="AL209" s="3267"/>
    </row>
    <row r="210" spans="2:38" s="2998" customFormat="1" ht="30" hidden="1" customHeight="1" x14ac:dyDescent="0.25">
      <c r="B210" s="3267"/>
      <c r="C210" s="3267"/>
      <c r="D210" s="3267"/>
      <c r="E210" s="3267"/>
      <c r="F210" s="3267"/>
      <c r="G210" s="3267"/>
      <c r="H210" s="3267"/>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67"/>
      <c r="AD210" s="3267"/>
      <c r="AE210" s="3267"/>
      <c r="AF210" s="3267"/>
      <c r="AG210" s="3267"/>
      <c r="AH210" s="3267"/>
      <c r="AI210" s="3267"/>
      <c r="AJ210" s="3267"/>
      <c r="AK210" s="3267"/>
      <c r="AL210" s="3267"/>
    </row>
    <row r="211" spans="2:38" s="2998" customFormat="1" ht="45" hidden="1" customHeight="1" x14ac:dyDescent="0.25">
      <c r="B211" s="3267"/>
      <c r="I211" s="3267"/>
      <c r="J211" s="3267"/>
      <c r="K211" s="3267"/>
      <c r="L211" s="3267"/>
      <c r="M211" s="3267"/>
      <c r="N211" s="3267"/>
      <c r="O211" s="3267"/>
      <c r="P211" s="3267"/>
      <c r="Q211" s="3267"/>
      <c r="X211" s="3267"/>
      <c r="Y211" s="3267"/>
      <c r="Z211" s="3267"/>
      <c r="AA211" s="3267"/>
      <c r="AB211" s="3267"/>
      <c r="AC211" s="3267"/>
      <c r="AF211" s="3267"/>
    </row>
    <row r="212" spans="2:38" s="2998" customFormat="1" ht="15" hidden="1" customHeight="1" x14ac:dyDescent="0.25"/>
    <row r="213" spans="2:38" s="2998" customFormat="1" ht="15" hidden="1" customHeight="1" x14ac:dyDescent="0.25"/>
    <row r="214" spans="2:38" s="2998" customFormat="1" ht="15" hidden="1" customHeight="1" x14ac:dyDescent="0.25"/>
    <row r="215" spans="2:38" s="2998" customFormat="1" ht="15" hidden="1" customHeight="1" x14ac:dyDescent="0.25"/>
    <row r="216" spans="2:38" s="2998" customFormat="1" ht="15" hidden="1" customHeight="1" x14ac:dyDescent="0.25"/>
    <row r="217" spans="2:38" s="2998" customFormat="1" ht="15" hidden="1" customHeight="1" x14ac:dyDescent="0.25"/>
    <row r="218" spans="2:38" s="2998" customFormat="1" ht="15" hidden="1" customHeight="1" x14ac:dyDescent="0.25"/>
    <row r="219" spans="2:38" s="2998" customFormat="1" ht="15" hidden="1" customHeight="1" x14ac:dyDescent="0.25"/>
    <row r="220" spans="2:38" s="2998" customFormat="1" ht="15" hidden="1" customHeight="1" x14ac:dyDescent="0.25"/>
    <row r="221" spans="2:38" s="2998" customFormat="1" ht="15" hidden="1" customHeight="1" x14ac:dyDescent="0.25"/>
    <row r="222" spans="2:38" s="2998" customFormat="1" ht="15" hidden="1" customHeight="1" x14ac:dyDescent="0.25"/>
    <row r="223" spans="2:38" s="2998" customFormat="1" ht="15" hidden="1" customHeight="1" x14ac:dyDescent="0.25"/>
    <row r="224" spans="2:38" s="2998" customFormat="1" ht="15" hidden="1" customHeight="1" x14ac:dyDescent="0.25"/>
    <row r="225" s="2998" customFormat="1" ht="15" hidden="1" customHeight="1" x14ac:dyDescent="0.25"/>
    <row r="226" s="2998" customFormat="1" ht="15" hidden="1" customHeight="1" x14ac:dyDescent="0.25"/>
    <row r="227" s="2998" customFormat="1" ht="15" hidden="1" customHeight="1" x14ac:dyDescent="0.25"/>
    <row r="228" s="2998" customFormat="1" ht="15" hidden="1" customHeight="1" x14ac:dyDescent="0.25"/>
    <row r="229" s="2998" customFormat="1" ht="15" hidden="1" customHeight="1" x14ac:dyDescent="0.25"/>
    <row r="230" s="2998" customFormat="1" ht="15" hidden="1" customHeight="1" x14ac:dyDescent="0.25"/>
    <row r="231" s="2998" customFormat="1" ht="15" hidden="1" customHeight="1" x14ac:dyDescent="0.25"/>
    <row r="232" s="2998" customFormat="1" ht="15" hidden="1" customHeight="1" x14ac:dyDescent="0.25"/>
    <row r="233" s="2998" customFormat="1" ht="15" hidden="1" customHeight="1" x14ac:dyDescent="0.25"/>
    <row r="234" s="2998" customFormat="1" ht="15" hidden="1" customHeight="1" x14ac:dyDescent="0.25"/>
    <row r="235" s="2998" customFormat="1" ht="15" hidden="1" customHeight="1" x14ac:dyDescent="0.25"/>
    <row r="236" s="2998" customFormat="1" ht="15" hidden="1" customHeight="1" x14ac:dyDescent="0.25"/>
    <row r="237" s="2998" customFormat="1" ht="15" hidden="1" customHeight="1" x14ac:dyDescent="0.25"/>
    <row r="238" s="2998" customFormat="1" ht="15" hidden="1" customHeight="1" x14ac:dyDescent="0.25"/>
    <row r="239" s="2998" customFormat="1" ht="15" hidden="1" customHeight="1" x14ac:dyDescent="0.25"/>
    <row r="240" s="2998" customFormat="1" ht="15" hidden="1" customHeight="1" x14ac:dyDescent="0.25"/>
    <row r="241" s="2998" customFormat="1" ht="15" hidden="1" customHeight="1" x14ac:dyDescent="0.25"/>
    <row r="242" s="2998" customFormat="1" ht="15" hidden="1" customHeight="1" x14ac:dyDescent="0.25"/>
    <row r="243" s="2998" customFormat="1" ht="15" hidden="1" customHeight="1" x14ac:dyDescent="0.25"/>
    <row r="244" s="2998" customFormat="1" ht="15" hidden="1" customHeight="1" x14ac:dyDescent="0.25"/>
    <row r="245" s="2998" customFormat="1" ht="15" hidden="1" customHeight="1" x14ac:dyDescent="0.25"/>
    <row r="246" s="2998" customFormat="1" ht="15" hidden="1" customHeight="1" x14ac:dyDescent="0.25"/>
    <row r="247" s="2998" customFormat="1" ht="15" hidden="1" customHeight="1" x14ac:dyDescent="0.25"/>
    <row r="248" s="2998" customFormat="1" ht="15" hidden="1" customHeight="1" x14ac:dyDescent="0.25"/>
    <row r="249" s="2998" customFormat="1" ht="15" hidden="1" customHeight="1" x14ac:dyDescent="0.25"/>
    <row r="250" s="2998" customFormat="1" ht="15" hidden="1" customHeight="1" x14ac:dyDescent="0.25"/>
    <row r="251" s="2998" customFormat="1" ht="15" hidden="1" customHeight="1" x14ac:dyDescent="0.25"/>
    <row r="252" s="2998" customFormat="1" ht="15" hidden="1" customHeight="1" x14ac:dyDescent="0.25"/>
    <row r="253" s="2998" customFormat="1" ht="15" hidden="1" customHeight="1" x14ac:dyDescent="0.25"/>
    <row r="254" s="2998" customFormat="1" ht="15" hidden="1" customHeight="1" x14ac:dyDescent="0.25"/>
    <row r="255" s="2998" customFormat="1" ht="15" hidden="1" customHeight="1" x14ac:dyDescent="0.25"/>
    <row r="256" s="2998" customFormat="1" ht="15" hidden="1" customHeight="1" x14ac:dyDescent="0.25"/>
    <row r="257" spans="1:39" s="2998" customFormat="1" ht="15" hidden="1" customHeight="1" x14ac:dyDescent="0.25"/>
    <row r="258" spans="1:39" s="2998" customFormat="1" ht="15" hidden="1" customHeight="1" x14ac:dyDescent="0.25"/>
    <row r="259" spans="1:39" s="2998" customFormat="1" ht="15" hidden="1" customHeight="1" x14ac:dyDescent="0.25"/>
    <row r="260" spans="1:39" s="2998" customFormat="1" ht="15" hidden="1" customHeight="1" x14ac:dyDescent="0.25"/>
    <row r="261" spans="1:39" s="2998" customFormat="1" ht="15" hidden="1" customHeight="1" x14ac:dyDescent="0.25"/>
    <row r="262" spans="1:39" s="2998" customFormat="1" ht="15" hidden="1" customHeight="1" x14ac:dyDescent="0.25"/>
    <row r="263" spans="1:39" s="2998" customFormat="1" ht="15" hidden="1" customHeight="1" x14ac:dyDescent="0.25"/>
    <row r="264" spans="1:39" s="2998" customFormat="1" ht="15" hidden="1" customHeight="1" x14ac:dyDescent="0.25"/>
    <row r="265" spans="1:39" s="2998" customFormat="1" ht="15" hidden="1" customHeight="1" x14ac:dyDescent="0.25"/>
    <row r="266" spans="1:39" s="2998" customFormat="1" ht="15" hidden="1" customHeight="1" x14ac:dyDescent="0.25"/>
    <row r="267" spans="1:39" s="2998" customFormat="1" ht="15" hidden="1" customHeight="1" x14ac:dyDescent="0.25"/>
    <row r="268" spans="1:39" s="2998" customFormat="1" ht="15" hidden="1" customHeight="1" x14ac:dyDescent="0.25"/>
    <row r="269" spans="1:39" s="2998" customFormat="1" ht="15" hidden="1" customHeight="1" x14ac:dyDescent="0.25"/>
    <row r="270" spans="1:39" s="2998" customFormat="1" ht="15" hidden="1" customHeight="1" x14ac:dyDescent="0.25"/>
    <row r="271" spans="1:39" s="2998" customFormat="1" ht="15" hidden="1" customHeight="1" x14ac:dyDescent="0.25"/>
    <row r="272" spans="1:39" s="2882" customFormat="1" ht="45" customHeight="1" x14ac:dyDescent="0.25">
      <c r="A272" s="2890" t="s">
        <v>2486</v>
      </c>
      <c r="B272" s="2885"/>
      <c r="C272" s="2886"/>
      <c r="D272" s="2886"/>
      <c r="E272" s="2886"/>
      <c r="F272" s="2886"/>
      <c r="G272" s="2886"/>
      <c r="H272" s="2886"/>
      <c r="I272" s="2886"/>
      <c r="J272" s="2886"/>
      <c r="K272" s="2886"/>
      <c r="L272" s="2886"/>
      <c r="M272" s="2886"/>
      <c r="N272" s="2886"/>
      <c r="O272" s="2886"/>
      <c r="P272" s="2886"/>
      <c r="Q272" s="2886"/>
      <c r="R272" s="2886"/>
      <c r="S272" s="2886"/>
      <c r="T272" s="2886"/>
      <c r="U272" s="2886"/>
      <c r="V272" s="2886"/>
      <c r="W272" s="2886"/>
      <c r="X272" s="2886"/>
      <c r="Y272" s="2886"/>
      <c r="AD272" s="2883"/>
      <c r="AE272" s="2883"/>
      <c r="AF272" s="2883"/>
      <c r="AG272" s="2883"/>
      <c r="AH272" s="2883"/>
      <c r="AI272" s="2883"/>
      <c r="AJ272" s="2883"/>
      <c r="AK272" s="2883"/>
      <c r="AL272" s="2883"/>
      <c r="AM272" s="2884"/>
    </row>
    <row r="273" spans="1:39" ht="15" customHeight="1" x14ac:dyDescent="0.25">
      <c r="A273" s="2887"/>
      <c r="B273" s="2988"/>
      <c r="C273" s="2988"/>
      <c r="D273" s="2988"/>
      <c r="E273" s="2988"/>
      <c r="F273" s="2988"/>
      <c r="G273" s="2988"/>
      <c r="H273" s="2988"/>
      <c r="I273" s="2988"/>
      <c r="J273" s="2988"/>
      <c r="K273" s="2988"/>
      <c r="L273" s="2988"/>
      <c r="M273" s="2988"/>
      <c r="N273" s="2988"/>
      <c r="O273" s="2988"/>
      <c r="P273" s="2988"/>
      <c r="Q273" s="2988"/>
      <c r="R273" s="2988"/>
      <c r="S273" s="2988"/>
      <c r="T273" s="2988"/>
      <c r="U273" s="2988"/>
      <c r="V273" s="2988"/>
      <c r="W273" s="2988"/>
      <c r="X273" s="2988"/>
      <c r="Y273" s="2988"/>
      <c r="Z273" s="2707"/>
      <c r="AA273" s="2707"/>
      <c r="AB273" s="2707"/>
      <c r="AC273" s="2707"/>
      <c r="AD273" s="2707"/>
      <c r="AE273" s="2707"/>
      <c r="AF273" s="1434"/>
      <c r="AG273" s="1434"/>
      <c r="AH273" s="1434"/>
      <c r="AI273" s="1434"/>
      <c r="AJ273" s="1434"/>
      <c r="AK273" s="1434"/>
      <c r="AL273" s="1434"/>
      <c r="AM273" s="2130"/>
    </row>
    <row r="274" spans="1:39" s="1434" customFormat="1" ht="15" customHeight="1" x14ac:dyDescent="0.25">
      <c r="A274" s="2887"/>
      <c r="B274" s="3087" t="s">
        <v>1758</v>
      </c>
      <c r="C274" s="3328" t="s">
        <v>2112</v>
      </c>
      <c r="D274" s="3329"/>
      <c r="E274" s="3329"/>
      <c r="F274" s="3329"/>
      <c r="G274" s="3329"/>
      <c r="H274" s="3329"/>
      <c r="I274" s="3329"/>
      <c r="J274" s="3329"/>
      <c r="K274" s="3329"/>
      <c r="L274" s="3329"/>
      <c r="M274" s="3329"/>
      <c r="N274" s="3329"/>
      <c r="O274" s="3329"/>
      <c r="P274" s="3330"/>
      <c r="Q274" s="3279" t="s">
        <v>2113</v>
      </c>
      <c r="R274" s="3280"/>
      <c r="S274" s="3280"/>
      <c r="T274" s="3280"/>
      <c r="U274" s="3280"/>
      <c r="V274" s="3280"/>
      <c r="W274" s="3280"/>
      <c r="X274" s="3280"/>
      <c r="Y274" s="3280"/>
      <c r="Z274" s="3280"/>
      <c r="AA274" s="3280"/>
      <c r="AB274" s="3280"/>
      <c r="AC274" s="3281"/>
      <c r="AD274" s="3272" t="s">
        <v>560</v>
      </c>
      <c r="AE274" s="3273"/>
      <c r="AF274" s="3277" t="s">
        <v>1854</v>
      </c>
      <c r="AG274" s="3278"/>
      <c r="AH274" s="3278"/>
      <c r="AM274" s="1540"/>
    </row>
    <row r="275" spans="1:39" s="1434" customFormat="1" ht="30" customHeight="1" x14ac:dyDescent="0.25">
      <c r="A275" s="2887"/>
      <c r="B275" s="3087"/>
      <c r="C275" s="3325" t="s">
        <v>1759</v>
      </c>
      <c r="D275" s="3325"/>
      <c r="E275" s="3325"/>
      <c r="F275" s="3325"/>
      <c r="G275" s="3325"/>
      <c r="H275" s="3326"/>
      <c r="I275" s="3287" t="s">
        <v>1760</v>
      </c>
      <c r="J275" s="3276" t="s">
        <v>45</v>
      </c>
      <c r="K275" s="3333"/>
      <c r="L275" s="3333"/>
      <c r="M275" s="3334"/>
      <c r="N275" s="3282" t="s">
        <v>1350</v>
      </c>
      <c r="O275" s="3331" t="s">
        <v>1761</v>
      </c>
      <c r="P275" s="3332"/>
      <c r="Q275" s="3284" t="s">
        <v>1759</v>
      </c>
      <c r="R275" s="3285"/>
      <c r="S275" s="3285"/>
      <c r="T275" s="3285"/>
      <c r="U275" s="3285"/>
      <c r="V275" s="3286"/>
      <c r="W275" s="3282" t="s">
        <v>1760</v>
      </c>
      <c r="X275" s="3145" t="s">
        <v>45</v>
      </c>
      <c r="Y275" s="3274"/>
      <c r="Z275" s="3274"/>
      <c r="AA275" s="3143"/>
      <c r="AB275" s="3282" t="s">
        <v>2109</v>
      </c>
      <c r="AC275" s="3288" t="str">
        <f>"Check: column " &amp; LEFT(ADDRESS(ROW(AB277),COLUMN(AB277),4), 2) &amp; " RW in Parameters worksheet"</f>
        <v>Check: column AB RW in Parameters worksheet</v>
      </c>
      <c r="AD275" s="3268" t="s">
        <v>2374</v>
      </c>
      <c r="AE275" s="3269"/>
      <c r="AF275" s="3145" t="s">
        <v>2435</v>
      </c>
      <c r="AG275" s="3274"/>
      <c r="AH275" s="3274"/>
      <c r="AM275" s="1540"/>
    </row>
    <row r="276" spans="1:39" s="1434" customFormat="1" ht="30" customHeight="1" x14ac:dyDescent="0.25">
      <c r="A276" s="2887"/>
      <c r="B276" s="3087"/>
      <c r="C276" s="3286" t="s">
        <v>1765</v>
      </c>
      <c r="D276" s="3327"/>
      <c r="E276" s="3145" t="s">
        <v>1764</v>
      </c>
      <c r="F276" s="3143"/>
      <c r="G276" s="3284" t="s">
        <v>1812</v>
      </c>
      <c r="H276" s="3286"/>
      <c r="I276" s="3287"/>
      <c r="J276" s="3282" t="s">
        <v>1765</v>
      </c>
      <c r="K276" s="3282" t="s">
        <v>1764</v>
      </c>
      <c r="L276" s="3282" t="s">
        <v>1812</v>
      </c>
      <c r="M276" s="3282" t="s">
        <v>163</v>
      </c>
      <c r="N276" s="3287"/>
      <c r="O276" s="3213" t="s">
        <v>1706</v>
      </c>
      <c r="P276" s="3213" t="s">
        <v>1705</v>
      </c>
      <c r="Q276" s="3284" t="s">
        <v>1765</v>
      </c>
      <c r="R276" s="3286"/>
      <c r="S276" s="3145" t="s">
        <v>1764</v>
      </c>
      <c r="T276" s="3143"/>
      <c r="U276" s="3284" t="s">
        <v>1812</v>
      </c>
      <c r="V276" s="3286"/>
      <c r="W276" s="3287"/>
      <c r="X276" s="3282" t="s">
        <v>1765</v>
      </c>
      <c r="Y276" s="3282" t="s">
        <v>1764</v>
      </c>
      <c r="Z276" s="3282" t="s">
        <v>1812</v>
      </c>
      <c r="AA276" s="3282" t="s">
        <v>163</v>
      </c>
      <c r="AB276" s="3287"/>
      <c r="AC276" s="3289"/>
      <c r="AD276" s="3270"/>
      <c r="AE276" s="3271"/>
      <c r="AF276" s="3262" t="s">
        <v>1766</v>
      </c>
      <c r="AG276" s="3264"/>
      <c r="AH276" s="3275" t="s">
        <v>45</v>
      </c>
      <c r="AM276" s="1540"/>
    </row>
    <row r="277" spans="1:39" s="1434" customFormat="1" ht="45" customHeight="1" x14ac:dyDescent="0.25">
      <c r="A277" s="2887"/>
      <c r="B277" s="3087"/>
      <c r="C277" s="3014" t="s">
        <v>1767</v>
      </c>
      <c r="D277" s="3015" t="s">
        <v>1768</v>
      </c>
      <c r="E277" s="3015" t="s">
        <v>163</v>
      </c>
      <c r="F277" s="3015" t="s">
        <v>1958</v>
      </c>
      <c r="G277" s="3015" t="s">
        <v>1769</v>
      </c>
      <c r="H277" s="3015" t="s">
        <v>1770</v>
      </c>
      <c r="I277" s="3283"/>
      <c r="J277" s="3283"/>
      <c r="K277" s="3283"/>
      <c r="L277" s="3283"/>
      <c r="M277" s="3283"/>
      <c r="N277" s="3283"/>
      <c r="O277" s="3214"/>
      <c r="P277" s="3214"/>
      <c r="Q277" s="3015" t="s">
        <v>1767</v>
      </c>
      <c r="R277" s="3015" t="s">
        <v>1768</v>
      </c>
      <c r="S277" s="3015" t="s">
        <v>163</v>
      </c>
      <c r="T277" s="3015" t="s">
        <v>1958</v>
      </c>
      <c r="U277" s="3015" t="s">
        <v>1769</v>
      </c>
      <c r="V277" s="3015" t="s">
        <v>1770</v>
      </c>
      <c r="W277" s="3283"/>
      <c r="X277" s="3283"/>
      <c r="Y277" s="3283"/>
      <c r="Z277" s="3283"/>
      <c r="AA277" s="3283"/>
      <c r="AB277" s="3283"/>
      <c r="AC277" s="3290"/>
      <c r="AD277" s="3015" t="s">
        <v>1771</v>
      </c>
      <c r="AE277" s="3015" t="s">
        <v>2375</v>
      </c>
      <c r="AF277" s="3021" t="s">
        <v>163</v>
      </c>
      <c r="AG277" s="3021" t="s">
        <v>1772</v>
      </c>
      <c r="AH277" s="3276"/>
      <c r="AM277" s="1540"/>
    </row>
    <row r="278" spans="1:39" s="1434" customFormat="1" ht="15" customHeight="1" x14ac:dyDescent="0.25">
      <c r="A278" s="2887"/>
      <c r="B278" s="3025" t="s">
        <v>2267</v>
      </c>
      <c r="C278" s="2199" t="str">
        <f>IF(AND(ISNUMBER(C279),ISNUMBER(C287)),SUM(C279,C287),"")</f>
        <v/>
      </c>
      <c r="D278" s="2200" t="str">
        <f t="shared" ref="D278:L278" si="293">IF(AND(ISNUMBER(D279),ISNUMBER(D287)),SUM(D279,D287),"")</f>
        <v/>
      </c>
      <c r="E278" s="2200" t="str">
        <f t="shared" si="293"/>
        <v/>
      </c>
      <c r="F278" s="2200" t="str">
        <f t="shared" si="293"/>
        <v/>
      </c>
      <c r="G278" s="2200" t="str">
        <f t="shared" si="293"/>
        <v/>
      </c>
      <c r="H278" s="2200" t="str">
        <f t="shared" si="293"/>
        <v/>
      </c>
      <c r="I278" s="2200" t="str">
        <f t="shared" si="293"/>
        <v/>
      </c>
      <c r="J278" s="2200" t="str">
        <f t="shared" si="293"/>
        <v/>
      </c>
      <c r="K278" s="2200" t="str">
        <f t="shared" si="293"/>
        <v/>
      </c>
      <c r="L278" s="2200" t="str">
        <f t="shared" si="293"/>
        <v/>
      </c>
      <c r="M278" s="2200" t="str">
        <f>IF(AND(ISNUMBER(M279),ISNUMBER(M287)),SUM(M279,M287),"")</f>
        <v/>
      </c>
      <c r="N278" s="2200" t="str">
        <f>IF(AND(ISNUMBER(N279),ISNUMBER(N287)),SUM(N279,N287),"")</f>
        <v/>
      </c>
      <c r="O278" s="3026"/>
      <c r="P278" s="3026"/>
      <c r="Q278" s="2200" t="str">
        <f t="shared" ref="Q278:W278" si="294">IF(AND(ISNUMBER(Q279),ISNUMBER(Q287)),SUM(Q279,Q287),"")</f>
        <v/>
      </c>
      <c r="R278" s="2200" t="str">
        <f t="shared" si="294"/>
        <v/>
      </c>
      <c r="S278" s="2200" t="str">
        <f t="shared" si="294"/>
        <v/>
      </c>
      <c r="T278" s="2200" t="str">
        <f t="shared" si="294"/>
        <v/>
      </c>
      <c r="U278" s="2200" t="str">
        <f t="shared" si="294"/>
        <v/>
      </c>
      <c r="V278" s="2200" t="str">
        <f t="shared" si="294"/>
        <v/>
      </c>
      <c r="W278" s="2200" t="str">
        <f t="shared" si="294"/>
        <v/>
      </c>
      <c r="X278" s="2200" t="str">
        <f>IF(AND(ISNUMBER(X279),ISNUMBER(X287)),SUM(X279,X287),"")</f>
        <v/>
      </c>
      <c r="Y278" s="2200" t="str">
        <f>IF(AND(ISNUMBER(Y279),ISNUMBER(Y287)),SUM(Y279,Y287),"")</f>
        <v/>
      </c>
      <c r="Z278" s="2200" t="str">
        <f>IF(AND(ISNUMBER(Z279),ISNUMBER(Z287)),SUM(Z279,Z287),"")</f>
        <v/>
      </c>
      <c r="AA278" s="2074" t="str">
        <f>IF(AND(ISNUMBER(AA279),ISNUMBER(AA287)),SUM(AA279,AA287),"")</f>
        <v/>
      </c>
      <c r="AB278" s="2762" t="str">
        <f t="shared" ref="AB278" si="295">IF(AND(ISNUMBER(W278), ISNUMBER(AA278)),IF(W278&lt;&gt;0,(AA278/W278),""),"")</f>
        <v/>
      </c>
      <c r="AC278" s="3027"/>
      <c r="AD278" s="2200" t="str">
        <f t="shared" ref="AD278" si="296">IF(AND(ISNUMBER(AD279),ISNUMBER(AD287)),SUM(AD279,AD287),"")</f>
        <v/>
      </c>
      <c r="AE278" s="2200" t="str">
        <f>IF(AND(ISNUMBER(AE279),ISNUMBER(AE287)),SUM(AE279,AE287),"")</f>
        <v/>
      </c>
      <c r="AF278" s="2200" t="str">
        <f t="shared" ref="AF278:AH278" si="297">IF(AND(ISNUMBER(AF279),ISNUMBER(AF287)),SUM(AF279,AF287),"")</f>
        <v/>
      </c>
      <c r="AG278" s="2074" t="str">
        <f t="shared" si="297"/>
        <v/>
      </c>
      <c r="AH278" s="2074" t="str">
        <f t="shared" si="297"/>
        <v/>
      </c>
      <c r="AM278" s="1540"/>
    </row>
    <row r="279" spans="1:39" s="1434" customFormat="1" ht="15" customHeight="1" x14ac:dyDescent="0.25">
      <c r="A279" s="2887"/>
      <c r="B279" s="1735" t="s">
        <v>2026</v>
      </c>
      <c r="C279" s="1443" t="str">
        <f>IF($C$7="No", 0, IF(AND(ISNUMBER(C280),ISNUMBER(C281),ISNUMBER(C282),ISNUMBER(C283),ISNUMBER(C284),ISNUMBER(C285),ISNUMBER(C286)),SUM(C280:C286),""))</f>
        <v/>
      </c>
      <c r="D279" s="1443" t="str">
        <f t="shared" ref="D279:N279" si="298">IF($C$7="No", 0, IF(AND(ISNUMBER(D280),ISNUMBER(D281),ISNUMBER(D282),ISNUMBER(D283),ISNUMBER(D284),ISNUMBER(D285),ISNUMBER(D286)),SUM(D280:D286),""))</f>
        <v/>
      </c>
      <c r="E279" s="1443" t="str">
        <f t="shared" si="298"/>
        <v/>
      </c>
      <c r="F279" s="1443" t="str">
        <f t="shared" si="298"/>
        <v/>
      </c>
      <c r="G279" s="1443" t="str">
        <f t="shared" si="298"/>
        <v/>
      </c>
      <c r="H279" s="1443" t="str">
        <f t="shared" si="298"/>
        <v/>
      </c>
      <c r="I279" s="1443" t="str">
        <f t="shared" si="298"/>
        <v/>
      </c>
      <c r="J279" s="1443" t="str">
        <f t="shared" si="298"/>
        <v/>
      </c>
      <c r="K279" s="1443" t="str">
        <f t="shared" si="298"/>
        <v/>
      </c>
      <c r="L279" s="1443" t="str">
        <f t="shared" si="298"/>
        <v/>
      </c>
      <c r="M279" s="1443" t="str">
        <f t="shared" si="298"/>
        <v/>
      </c>
      <c r="N279" s="1443" t="str">
        <f t="shared" si="298"/>
        <v/>
      </c>
      <c r="O279" s="2765"/>
      <c r="P279" s="2765"/>
      <c r="Q279" s="1443" t="str">
        <f t="shared" ref="Q279:AA279" si="299">IF($C$7="No", 0, IF(AND(ISNUMBER(Q280),ISNUMBER(Q281),ISNUMBER(Q282),ISNUMBER(Q283),ISNUMBER(Q284),ISNUMBER(Q285),ISNUMBER(Q286)),SUM(Q280:Q286),""))</f>
        <v/>
      </c>
      <c r="R279" s="1443" t="str">
        <f t="shared" si="299"/>
        <v/>
      </c>
      <c r="S279" s="1443" t="str">
        <f t="shared" si="299"/>
        <v/>
      </c>
      <c r="T279" s="1443" t="str">
        <f t="shared" si="299"/>
        <v/>
      </c>
      <c r="U279" s="1443" t="str">
        <f t="shared" si="299"/>
        <v/>
      </c>
      <c r="V279" s="1443" t="str">
        <f t="shared" si="299"/>
        <v/>
      </c>
      <c r="W279" s="1443" t="str">
        <f t="shared" si="299"/>
        <v/>
      </c>
      <c r="X279" s="1443" t="str">
        <f t="shared" si="299"/>
        <v/>
      </c>
      <c r="Y279" s="1443" t="str">
        <f t="shared" si="299"/>
        <v/>
      </c>
      <c r="Z279" s="1443" t="str">
        <f t="shared" si="299"/>
        <v/>
      </c>
      <c r="AA279" s="1443" t="str">
        <f t="shared" si="299"/>
        <v/>
      </c>
      <c r="AB279" s="2763" t="str">
        <f t="shared" ref="AB279:AB294" si="300">IF(AND(ISNUMBER(W279), ISNUMBER(AA279)),IF(W279&lt;&gt;0,(AA279/W279),""),"")</f>
        <v/>
      </c>
      <c r="AC279" s="1473"/>
      <c r="AD279" s="1443" t="str">
        <f t="shared" ref="AD279:AH279" si="301">IF($C$7="No", 0, IF(AND(ISNUMBER(AD280),ISNUMBER(AD281),ISNUMBER(AD282),ISNUMBER(AD283),ISNUMBER(AD284),ISNUMBER(AD285),ISNUMBER(AD286)),SUM(AD280:AD286),""))</f>
        <v/>
      </c>
      <c r="AE279" s="1443" t="str">
        <f t="shared" si="301"/>
        <v/>
      </c>
      <c r="AF279" s="1443" t="str">
        <f t="shared" si="301"/>
        <v/>
      </c>
      <c r="AG279" s="1443" t="str">
        <f t="shared" si="301"/>
        <v/>
      </c>
      <c r="AH279" s="2862" t="str">
        <f t="shared" si="301"/>
        <v/>
      </c>
      <c r="AM279" s="1540"/>
    </row>
    <row r="280" spans="1:39" s="1434" customFormat="1" ht="15" customHeight="1" x14ac:dyDescent="0.25">
      <c r="A280" s="2887"/>
      <c r="B280" s="1736" t="s">
        <v>1778</v>
      </c>
      <c r="C280" s="2765"/>
      <c r="D280" s="2765"/>
      <c r="E280" s="2765"/>
      <c r="F280" s="2765"/>
      <c r="G280" s="2765"/>
      <c r="H280" s="2765"/>
      <c r="I280" s="1444" t="str">
        <f t="shared" ref="I280:I286" si="302">IF(AND(ISNUMBER(D280),ISNUMBER(E280),ISNUMBER(H280)),SUM(D280,E280,H280),"")</f>
        <v/>
      </c>
      <c r="J280" s="2765"/>
      <c r="K280" s="2765"/>
      <c r="L280" s="2765"/>
      <c r="M280" s="1680" t="str">
        <f t="shared" ref="M280:M286" si="303">IF(AND(ISNUMBER(J280),ISNUMBER(K280),ISNUMBER(L280)),SUM(J280:L280), "")</f>
        <v/>
      </c>
      <c r="N280" s="2136"/>
      <c r="O280" s="2765"/>
      <c r="P280" s="2765"/>
      <c r="Q280" s="2765"/>
      <c r="R280" s="2765"/>
      <c r="S280" s="2765"/>
      <c r="T280" s="2765"/>
      <c r="U280" s="2765"/>
      <c r="V280" s="2765"/>
      <c r="W280" s="1444" t="str">
        <f t="shared" ref="W280:W286" si="304">IF(AND(ISNUMBER(R280),ISNUMBER(S280),ISNUMBER(V280)),SUM(R280,S280,V280),"")</f>
        <v/>
      </c>
      <c r="X280" s="2765"/>
      <c r="Y280" s="2765"/>
      <c r="Z280" s="2765"/>
      <c r="AA280" s="427" t="str">
        <f t="shared" ref="AA280:AA286" si="305">IF(AND(ISNUMBER(X280),ISNUMBER(Y280),ISNUMBER(Z280)),SUM(X280:Z280), "")</f>
        <v/>
      </c>
      <c r="AB280" s="2763" t="str">
        <f t="shared" si="300"/>
        <v/>
      </c>
      <c r="AC280" s="1564" t="str">
        <f>IF(ISNUMBER(AB280),IF(AND(AB280&gt;=(Parameters!F196*0.95), AB280&lt;=(Parameters!G196*1.05)), "Pass", "Fail"),"")</f>
        <v/>
      </c>
      <c r="AD280" s="2765"/>
      <c r="AE280" s="2765"/>
      <c r="AF280" s="2765"/>
      <c r="AG280" s="2765"/>
      <c r="AH280" s="2764"/>
      <c r="AM280" s="1540"/>
    </row>
    <row r="281" spans="1:39" s="1434" customFormat="1" ht="15" customHeight="1" x14ac:dyDescent="0.25">
      <c r="A281" s="2887"/>
      <c r="B281" s="1736" t="s">
        <v>1779</v>
      </c>
      <c r="C281" s="2765"/>
      <c r="D281" s="2765"/>
      <c r="E281" s="2765"/>
      <c r="F281" s="2765"/>
      <c r="G281" s="2765"/>
      <c r="H281" s="2765"/>
      <c r="I281" s="1444" t="str">
        <f t="shared" si="302"/>
        <v/>
      </c>
      <c r="J281" s="2765"/>
      <c r="K281" s="2765"/>
      <c r="L281" s="2765"/>
      <c r="M281" s="1680" t="str">
        <f t="shared" si="303"/>
        <v/>
      </c>
      <c r="N281" s="2136"/>
      <c r="O281" s="2765"/>
      <c r="P281" s="2765"/>
      <c r="Q281" s="2765"/>
      <c r="R281" s="2765"/>
      <c r="S281" s="2765"/>
      <c r="T281" s="2765"/>
      <c r="U281" s="2765"/>
      <c r="V281" s="2765"/>
      <c r="W281" s="1444" t="str">
        <f t="shared" si="304"/>
        <v/>
      </c>
      <c r="X281" s="2765"/>
      <c r="Y281" s="2765"/>
      <c r="Z281" s="2765"/>
      <c r="AA281" s="427" t="str">
        <f t="shared" si="305"/>
        <v/>
      </c>
      <c r="AB281" s="2763" t="str">
        <f t="shared" si="300"/>
        <v/>
      </c>
      <c r="AC281" s="1564" t="str">
        <f>IF(ISNUMBER(AB281),IF(AND(AB281&gt;=(Parameters!F197*0.95), AB281&lt;=(Parameters!G197*1.05)), "Pass", "Fail"),"")</f>
        <v/>
      </c>
      <c r="AD281" s="2765"/>
      <c r="AE281" s="2765"/>
      <c r="AF281" s="2765"/>
      <c r="AG281" s="2765"/>
      <c r="AH281" s="2764"/>
      <c r="AM281" s="1540"/>
    </row>
    <row r="282" spans="1:39" s="1434" customFormat="1" ht="15" customHeight="1" x14ac:dyDescent="0.25">
      <c r="A282" s="2887"/>
      <c r="B282" s="1736" t="s">
        <v>1780</v>
      </c>
      <c r="C282" s="2765"/>
      <c r="D282" s="2765"/>
      <c r="E282" s="2765"/>
      <c r="F282" s="2765"/>
      <c r="G282" s="2765"/>
      <c r="H282" s="2765"/>
      <c r="I282" s="1444" t="str">
        <f t="shared" si="302"/>
        <v/>
      </c>
      <c r="J282" s="2765"/>
      <c r="K282" s="2765"/>
      <c r="L282" s="2765"/>
      <c r="M282" s="1680" t="str">
        <f t="shared" si="303"/>
        <v/>
      </c>
      <c r="N282" s="2136"/>
      <c r="O282" s="2765"/>
      <c r="P282" s="2765"/>
      <c r="Q282" s="2765"/>
      <c r="R282" s="2765"/>
      <c r="S282" s="2765"/>
      <c r="T282" s="2765"/>
      <c r="U282" s="2765"/>
      <c r="V282" s="2765"/>
      <c r="W282" s="1444" t="str">
        <f t="shared" si="304"/>
        <v/>
      </c>
      <c r="X282" s="2765"/>
      <c r="Y282" s="2765"/>
      <c r="Z282" s="2765"/>
      <c r="AA282" s="427" t="str">
        <f t="shared" si="305"/>
        <v/>
      </c>
      <c r="AB282" s="2763" t="str">
        <f t="shared" si="300"/>
        <v/>
      </c>
      <c r="AC282" s="1564" t="str">
        <f>IF(ISNUMBER(AB282),IF(AND(AB282&gt;=(Parameters!F198*0.95), AB282&lt;=(Parameters!G198*1.05)), "Pass", "Fail"),"")</f>
        <v/>
      </c>
      <c r="AD282" s="2765"/>
      <c r="AE282" s="2765"/>
      <c r="AF282" s="2765"/>
      <c r="AG282" s="2765"/>
      <c r="AH282" s="2764"/>
      <c r="AM282" s="1540"/>
    </row>
    <row r="283" spans="1:39" s="1434" customFormat="1" ht="15" customHeight="1" x14ac:dyDescent="0.25">
      <c r="A283" s="2887"/>
      <c r="B283" s="1736" t="s">
        <v>1781</v>
      </c>
      <c r="C283" s="2765"/>
      <c r="D283" s="2765"/>
      <c r="E283" s="2765"/>
      <c r="F283" s="2765"/>
      <c r="G283" s="2765"/>
      <c r="H283" s="2765"/>
      <c r="I283" s="1444" t="str">
        <f t="shared" si="302"/>
        <v/>
      </c>
      <c r="J283" s="2765"/>
      <c r="K283" s="2765"/>
      <c r="L283" s="2765"/>
      <c r="M283" s="1680" t="str">
        <f t="shared" si="303"/>
        <v/>
      </c>
      <c r="N283" s="2136"/>
      <c r="O283" s="2765"/>
      <c r="P283" s="2765"/>
      <c r="Q283" s="2765"/>
      <c r="R283" s="2765"/>
      <c r="S283" s="2765"/>
      <c r="T283" s="2765"/>
      <c r="U283" s="2765"/>
      <c r="V283" s="2765"/>
      <c r="W283" s="1444" t="str">
        <f t="shared" si="304"/>
        <v/>
      </c>
      <c r="X283" s="2765"/>
      <c r="Y283" s="2765"/>
      <c r="Z283" s="2765"/>
      <c r="AA283" s="427" t="str">
        <f t="shared" si="305"/>
        <v/>
      </c>
      <c r="AB283" s="2763" t="str">
        <f t="shared" si="300"/>
        <v/>
      </c>
      <c r="AC283" s="1564" t="str">
        <f>IF(ISNUMBER(AB283),IF(AND(AB283&gt;=(Parameters!F199*0.95), AB283&lt;=(Parameters!G199*1.05)), "Pass", "Fail"),"")</f>
        <v/>
      </c>
      <c r="AD283" s="2765"/>
      <c r="AE283" s="2765"/>
      <c r="AF283" s="2765"/>
      <c r="AG283" s="2765"/>
      <c r="AH283" s="2764"/>
      <c r="AM283" s="1540"/>
    </row>
    <row r="284" spans="1:39" s="1434" customFormat="1" ht="15" customHeight="1" x14ac:dyDescent="0.25">
      <c r="A284" s="2887"/>
      <c r="B284" s="1736" t="s">
        <v>1782</v>
      </c>
      <c r="C284" s="2765"/>
      <c r="D284" s="2765"/>
      <c r="E284" s="2765"/>
      <c r="F284" s="2765"/>
      <c r="G284" s="2765"/>
      <c r="H284" s="2765"/>
      <c r="I284" s="1444" t="str">
        <f t="shared" si="302"/>
        <v/>
      </c>
      <c r="J284" s="2765"/>
      <c r="K284" s="2765"/>
      <c r="L284" s="2765"/>
      <c r="M284" s="1680" t="str">
        <f t="shared" si="303"/>
        <v/>
      </c>
      <c r="N284" s="2136"/>
      <c r="O284" s="2765"/>
      <c r="P284" s="2765"/>
      <c r="Q284" s="2765"/>
      <c r="R284" s="2765"/>
      <c r="S284" s="2765"/>
      <c r="T284" s="2765"/>
      <c r="U284" s="2765"/>
      <c r="V284" s="2765"/>
      <c r="W284" s="1444" t="str">
        <f t="shared" si="304"/>
        <v/>
      </c>
      <c r="X284" s="2765"/>
      <c r="Y284" s="2765"/>
      <c r="Z284" s="2765"/>
      <c r="AA284" s="427" t="str">
        <f t="shared" si="305"/>
        <v/>
      </c>
      <c r="AB284" s="2763" t="str">
        <f t="shared" si="300"/>
        <v/>
      </c>
      <c r="AC284" s="1564" t="str">
        <f>IF(ISNUMBER(AB284),IF(AND(AB284&gt;=(Parameters!F200*0.95), AB284&lt;=(Parameters!G200*1.05)), "Pass", "Fail"),"")</f>
        <v/>
      </c>
      <c r="AD284" s="2765"/>
      <c r="AE284" s="2765"/>
      <c r="AF284" s="2765"/>
      <c r="AG284" s="2765"/>
      <c r="AH284" s="2764"/>
      <c r="AM284" s="1540"/>
    </row>
    <row r="285" spans="1:39" s="1434" customFormat="1" ht="15" customHeight="1" x14ac:dyDescent="0.25">
      <c r="A285" s="2887"/>
      <c r="B285" s="1736" t="s">
        <v>1783</v>
      </c>
      <c r="C285" s="2765"/>
      <c r="D285" s="2765"/>
      <c r="E285" s="2765"/>
      <c r="F285" s="2765"/>
      <c r="G285" s="2765"/>
      <c r="H285" s="2765"/>
      <c r="I285" s="1444" t="str">
        <f t="shared" si="302"/>
        <v/>
      </c>
      <c r="J285" s="2765"/>
      <c r="K285" s="2765"/>
      <c r="L285" s="2765"/>
      <c r="M285" s="1680" t="str">
        <f t="shared" si="303"/>
        <v/>
      </c>
      <c r="N285" s="2136"/>
      <c r="O285" s="2765"/>
      <c r="P285" s="2765"/>
      <c r="Q285" s="2765"/>
      <c r="R285" s="2765"/>
      <c r="S285" s="2765"/>
      <c r="T285" s="2765"/>
      <c r="U285" s="2765"/>
      <c r="V285" s="2765"/>
      <c r="W285" s="1444" t="str">
        <f t="shared" si="304"/>
        <v/>
      </c>
      <c r="X285" s="2765"/>
      <c r="Y285" s="2765"/>
      <c r="Z285" s="2765"/>
      <c r="AA285" s="427" t="str">
        <f t="shared" si="305"/>
        <v/>
      </c>
      <c r="AB285" s="2763" t="str">
        <f t="shared" si="300"/>
        <v/>
      </c>
      <c r="AC285" s="1564" t="str">
        <f>IF(ISNUMBER(AB285),IF(AND(AB285&gt;=(Parameters!F201*0.95), AB285&lt;=(Parameters!G201*1.05)), "Pass", "Fail"),"")</f>
        <v/>
      </c>
      <c r="AD285" s="2765"/>
      <c r="AE285" s="2765"/>
      <c r="AF285" s="2765"/>
      <c r="AG285" s="2765"/>
      <c r="AH285" s="2764"/>
      <c r="AM285" s="1540"/>
    </row>
    <row r="286" spans="1:39" s="1434" customFormat="1" ht="15" customHeight="1" x14ac:dyDescent="0.25">
      <c r="A286" s="2887"/>
      <c r="B286" s="1736" t="s">
        <v>1784</v>
      </c>
      <c r="C286" s="2765"/>
      <c r="D286" s="2765"/>
      <c r="E286" s="2765"/>
      <c r="F286" s="2765"/>
      <c r="G286" s="2765"/>
      <c r="H286" s="2765"/>
      <c r="I286" s="1444" t="str">
        <f t="shared" si="302"/>
        <v/>
      </c>
      <c r="J286" s="2765"/>
      <c r="K286" s="2765"/>
      <c r="L286" s="2765"/>
      <c r="M286" s="1680" t="str">
        <f t="shared" si="303"/>
        <v/>
      </c>
      <c r="N286" s="2136"/>
      <c r="O286" s="2765"/>
      <c r="P286" s="2765"/>
      <c r="Q286" s="2765"/>
      <c r="R286" s="2765"/>
      <c r="S286" s="2765"/>
      <c r="T286" s="2765"/>
      <c r="U286" s="2765"/>
      <c r="V286" s="2765"/>
      <c r="W286" s="1444" t="str">
        <f t="shared" si="304"/>
        <v/>
      </c>
      <c r="X286" s="2765"/>
      <c r="Y286" s="2765"/>
      <c r="Z286" s="2765"/>
      <c r="AA286" s="427" t="str">
        <f t="shared" si="305"/>
        <v/>
      </c>
      <c r="AB286" s="2763" t="str">
        <f t="shared" si="300"/>
        <v/>
      </c>
      <c r="AC286" s="1473"/>
      <c r="AD286" s="2765"/>
      <c r="AE286" s="2765"/>
      <c r="AF286" s="2765"/>
      <c r="AG286" s="2765"/>
      <c r="AH286" s="2764"/>
      <c r="AM286" s="1540"/>
    </row>
    <row r="287" spans="1:39" s="1434" customFormat="1" ht="15" customHeight="1" x14ac:dyDescent="0.25">
      <c r="A287" s="2887"/>
      <c r="B287" s="1735" t="s">
        <v>2028</v>
      </c>
      <c r="C287" s="1443">
        <f>IF($C$7="Yes", 0, IF(AND(ISNUMBER(C288), ISNUMBER(C289), ISNUMBER(C290)), SUM(C288:C290), ""))</f>
        <v>0</v>
      </c>
      <c r="D287" s="1443">
        <f t="shared" ref="D287:N287" si="306">IF($C$7="Yes", 0, IF(AND(ISNUMBER(D288), ISNUMBER(D289), ISNUMBER(D290)), SUM(D288:D290), ""))</f>
        <v>0</v>
      </c>
      <c r="E287" s="1443">
        <f t="shared" si="306"/>
        <v>0</v>
      </c>
      <c r="F287" s="1443">
        <f t="shared" si="306"/>
        <v>0</v>
      </c>
      <c r="G287" s="1443">
        <f t="shared" si="306"/>
        <v>0</v>
      </c>
      <c r="H287" s="1443">
        <f t="shared" si="306"/>
        <v>0</v>
      </c>
      <c r="I287" s="1443">
        <f t="shared" si="306"/>
        <v>0</v>
      </c>
      <c r="J287" s="1443">
        <f t="shared" si="306"/>
        <v>0</v>
      </c>
      <c r="K287" s="1443">
        <f t="shared" si="306"/>
        <v>0</v>
      </c>
      <c r="L287" s="1443">
        <f t="shared" si="306"/>
        <v>0</v>
      </c>
      <c r="M287" s="1443">
        <f t="shared" si="306"/>
        <v>0</v>
      </c>
      <c r="N287" s="1443">
        <f t="shared" si="306"/>
        <v>0</v>
      </c>
      <c r="O287" s="2765"/>
      <c r="P287" s="2765"/>
      <c r="Q287" s="1443">
        <f t="shared" ref="Q287:AA287" si="307">IF($C$7="Yes", 0, IF(AND(ISNUMBER(Q288), ISNUMBER(Q289), ISNUMBER(Q290)), SUM(Q288:Q290), ""))</f>
        <v>0</v>
      </c>
      <c r="R287" s="1443">
        <f t="shared" si="307"/>
        <v>0</v>
      </c>
      <c r="S287" s="1443">
        <f t="shared" si="307"/>
        <v>0</v>
      </c>
      <c r="T287" s="1443">
        <f t="shared" si="307"/>
        <v>0</v>
      </c>
      <c r="U287" s="1443">
        <f t="shared" si="307"/>
        <v>0</v>
      </c>
      <c r="V287" s="1443">
        <f t="shared" si="307"/>
        <v>0</v>
      </c>
      <c r="W287" s="1443">
        <f t="shared" si="307"/>
        <v>0</v>
      </c>
      <c r="X287" s="1443">
        <f t="shared" si="307"/>
        <v>0</v>
      </c>
      <c r="Y287" s="1443">
        <f t="shared" si="307"/>
        <v>0</v>
      </c>
      <c r="Z287" s="1443">
        <f t="shared" si="307"/>
        <v>0</v>
      </c>
      <c r="AA287" s="1443">
        <f t="shared" si="307"/>
        <v>0</v>
      </c>
      <c r="AB287" s="2763" t="str">
        <f t="shared" si="300"/>
        <v/>
      </c>
      <c r="AC287" s="1473"/>
      <c r="AD287" s="1443">
        <f t="shared" ref="AD287:AH287" si="308">IF($C$7="Yes", 0, IF(AND(ISNUMBER(AD288), ISNUMBER(AD289), ISNUMBER(AD290)), SUM(AD288:AD290), ""))</f>
        <v>0</v>
      </c>
      <c r="AE287" s="1443">
        <f t="shared" si="308"/>
        <v>0</v>
      </c>
      <c r="AF287" s="1443">
        <f t="shared" si="308"/>
        <v>0</v>
      </c>
      <c r="AG287" s="1443">
        <f t="shared" si="308"/>
        <v>0</v>
      </c>
      <c r="AH287" s="2862">
        <f t="shared" si="308"/>
        <v>0</v>
      </c>
      <c r="AM287" s="1540"/>
    </row>
    <row r="288" spans="1:39" s="1434" customFormat="1" ht="15" customHeight="1" x14ac:dyDescent="0.25">
      <c r="A288" s="2887"/>
      <c r="B288" s="1736" t="s">
        <v>2333</v>
      </c>
      <c r="C288" s="2765"/>
      <c r="D288" s="2765"/>
      <c r="E288" s="2765"/>
      <c r="F288" s="2765"/>
      <c r="G288" s="2765"/>
      <c r="H288" s="2765"/>
      <c r="I288" s="1444" t="str">
        <f t="shared" ref="I288:I290" si="309">IF(AND(ISNUMBER(D288),ISNUMBER(E288),ISNUMBER(H288)),SUM(D288,E288,H288),"")</f>
        <v/>
      </c>
      <c r="J288" s="2765"/>
      <c r="K288" s="2765"/>
      <c r="L288" s="2765"/>
      <c r="M288" s="1680" t="str">
        <f t="shared" ref="M288:M290" si="310">IF(AND(ISNUMBER(J288),ISNUMBER(K288),ISNUMBER(L288)),SUM(J288:L288), "")</f>
        <v/>
      </c>
      <c r="N288" s="2136"/>
      <c r="O288" s="2765"/>
      <c r="P288" s="2765"/>
      <c r="Q288" s="2765"/>
      <c r="R288" s="2765"/>
      <c r="S288" s="2765"/>
      <c r="T288" s="2765"/>
      <c r="U288" s="2765"/>
      <c r="V288" s="2765"/>
      <c r="W288" s="1444" t="str">
        <f>IF(AND(ISNUMBER(R288),ISNUMBER(S288),ISNUMBER(V288)),SUM(R288,S288,V288),"")</f>
        <v/>
      </c>
      <c r="X288" s="2765"/>
      <c r="Y288" s="2765"/>
      <c r="Z288" s="2765"/>
      <c r="AA288" s="427" t="str">
        <f t="shared" ref="AA288:AA290" si="311">IF(AND(ISNUMBER(X288),ISNUMBER(Y288),ISNUMBER(Z288)),SUM(X288:Z288), "")</f>
        <v/>
      </c>
      <c r="AB288" s="2763" t="str">
        <f t="shared" si="300"/>
        <v/>
      </c>
      <c r="AC288" s="1564" t="str">
        <f>IF(ISNUMBER(AB288),IF(AND(AB288&gt;=(Parameters!F204*0.95), AB288&lt;=(Parameters!G204*1.05)), "Pass", "Fail"),"")</f>
        <v/>
      </c>
      <c r="AD288" s="2765"/>
      <c r="AE288" s="2765"/>
      <c r="AF288" s="2765"/>
      <c r="AG288" s="2765"/>
      <c r="AH288" s="2764"/>
      <c r="AM288" s="1540"/>
    </row>
    <row r="289" spans="1:39" s="1434" customFormat="1" ht="15" customHeight="1" x14ac:dyDescent="0.25">
      <c r="A289" s="2887"/>
      <c r="B289" s="1736" t="s">
        <v>2334</v>
      </c>
      <c r="C289" s="2765"/>
      <c r="D289" s="2765"/>
      <c r="E289" s="2765"/>
      <c r="F289" s="2765"/>
      <c r="G289" s="2765"/>
      <c r="H289" s="2765"/>
      <c r="I289" s="1444" t="str">
        <f t="shared" si="309"/>
        <v/>
      </c>
      <c r="J289" s="2765"/>
      <c r="K289" s="2765"/>
      <c r="L289" s="2765"/>
      <c r="M289" s="1680" t="str">
        <f t="shared" si="310"/>
        <v/>
      </c>
      <c r="N289" s="2136"/>
      <c r="O289" s="2765"/>
      <c r="P289" s="2765"/>
      <c r="Q289" s="2765"/>
      <c r="R289" s="2765"/>
      <c r="S289" s="2765"/>
      <c r="T289" s="2765"/>
      <c r="U289" s="2765"/>
      <c r="V289" s="2765"/>
      <c r="W289" s="1444" t="str">
        <f>IF(AND(ISNUMBER(R289),ISNUMBER(S289),ISNUMBER(V289)),SUM(R289,S289,V289),"")</f>
        <v/>
      </c>
      <c r="X289" s="2765"/>
      <c r="Y289" s="2765"/>
      <c r="Z289" s="2765"/>
      <c r="AA289" s="427" t="str">
        <f t="shared" si="311"/>
        <v/>
      </c>
      <c r="AB289" s="2763" t="str">
        <f t="shared" si="300"/>
        <v/>
      </c>
      <c r="AC289" s="1473"/>
      <c r="AD289" s="2765"/>
      <c r="AE289" s="2765"/>
      <c r="AF289" s="2765"/>
      <c r="AG289" s="2765"/>
      <c r="AH289" s="2764"/>
      <c r="AM289" s="1540"/>
    </row>
    <row r="290" spans="1:39" s="1434" customFormat="1" ht="15" customHeight="1" x14ac:dyDescent="0.25">
      <c r="A290" s="2887"/>
      <c r="B290" s="1736" t="s">
        <v>1784</v>
      </c>
      <c r="C290" s="3029"/>
      <c r="D290" s="2765"/>
      <c r="E290" s="2765"/>
      <c r="F290" s="2765"/>
      <c r="G290" s="2765"/>
      <c r="H290" s="2765"/>
      <c r="I290" s="1444" t="str">
        <f t="shared" si="309"/>
        <v/>
      </c>
      <c r="J290" s="2765"/>
      <c r="K290" s="2765"/>
      <c r="L290" s="2765"/>
      <c r="M290" s="1680" t="str">
        <f t="shared" si="310"/>
        <v/>
      </c>
      <c r="N290" s="2136"/>
      <c r="O290" s="2765"/>
      <c r="P290" s="2765"/>
      <c r="Q290" s="2765"/>
      <c r="R290" s="2765"/>
      <c r="S290" s="2765"/>
      <c r="T290" s="2765"/>
      <c r="U290" s="2765"/>
      <c r="V290" s="2765"/>
      <c r="W290" s="1444" t="str">
        <f>IF(AND(ISNUMBER(R290),ISNUMBER(S290),ISNUMBER(V290)),SUM(R290,S290,V290),"")</f>
        <v/>
      </c>
      <c r="X290" s="2765"/>
      <c r="Y290" s="2765"/>
      <c r="Z290" s="2765"/>
      <c r="AA290" s="427" t="str">
        <f t="shared" si="311"/>
        <v/>
      </c>
      <c r="AB290" s="2763" t="str">
        <f t="shared" si="300"/>
        <v/>
      </c>
      <c r="AC290" s="1473"/>
      <c r="AD290" s="2765"/>
      <c r="AE290" s="2765"/>
      <c r="AF290" s="2765"/>
      <c r="AG290" s="2765"/>
      <c r="AH290" s="2764"/>
      <c r="AM290" s="1540"/>
    </row>
    <row r="291" spans="1:39" s="1434" customFormat="1" ht="15" customHeight="1" x14ac:dyDescent="0.2">
      <c r="A291" s="2887"/>
      <c r="B291" s="3024" t="s">
        <v>2484</v>
      </c>
      <c r="C291" s="1680" t="str">
        <f>IF(ISNUMBER(C99), C99, "")</f>
        <v/>
      </c>
      <c r="D291" s="1680" t="str">
        <f t="shared" ref="D291:AA291" si="312">IF(ISNUMBER(D99), D99, "")</f>
        <v/>
      </c>
      <c r="E291" s="1680" t="str">
        <f t="shared" si="312"/>
        <v/>
      </c>
      <c r="F291" s="1680" t="str">
        <f t="shared" si="312"/>
        <v/>
      </c>
      <c r="G291" s="1680" t="str">
        <f t="shared" si="312"/>
        <v/>
      </c>
      <c r="H291" s="1680" t="str">
        <f t="shared" si="312"/>
        <v/>
      </c>
      <c r="I291" s="1680" t="str">
        <f t="shared" si="312"/>
        <v/>
      </c>
      <c r="J291" s="1680" t="str">
        <f t="shared" si="312"/>
        <v/>
      </c>
      <c r="K291" s="1680" t="str">
        <f t="shared" si="312"/>
        <v/>
      </c>
      <c r="L291" s="1680" t="str">
        <f t="shared" si="312"/>
        <v/>
      </c>
      <c r="M291" s="1680" t="str">
        <f t="shared" si="312"/>
        <v/>
      </c>
      <c r="N291" s="1680" t="str">
        <f t="shared" si="312"/>
        <v/>
      </c>
      <c r="O291" s="1680" t="str">
        <f t="shared" si="312"/>
        <v/>
      </c>
      <c r="P291" s="1680" t="str">
        <f t="shared" si="312"/>
        <v/>
      </c>
      <c r="Q291" s="1680" t="str">
        <f t="shared" si="312"/>
        <v/>
      </c>
      <c r="R291" s="1680" t="str">
        <f t="shared" si="312"/>
        <v/>
      </c>
      <c r="S291" s="1680" t="str">
        <f t="shared" si="312"/>
        <v/>
      </c>
      <c r="T291" s="1680" t="str">
        <f t="shared" si="312"/>
        <v/>
      </c>
      <c r="U291" s="1680" t="str">
        <f t="shared" si="312"/>
        <v/>
      </c>
      <c r="V291" s="1680" t="str">
        <f t="shared" si="312"/>
        <v/>
      </c>
      <c r="W291" s="1680" t="str">
        <f t="shared" si="312"/>
        <v/>
      </c>
      <c r="X291" s="1680" t="str">
        <f t="shared" si="312"/>
        <v/>
      </c>
      <c r="Y291" s="1680" t="str">
        <f t="shared" si="312"/>
        <v/>
      </c>
      <c r="Z291" s="1680" t="str">
        <f t="shared" si="312"/>
        <v/>
      </c>
      <c r="AA291" s="1680" t="str">
        <f t="shared" si="312"/>
        <v/>
      </c>
      <c r="AB291" s="1473"/>
      <c r="AC291" s="1473"/>
      <c r="AD291" s="1680" t="str">
        <f t="shared" ref="AD291:AH291" si="313">IF(ISNUMBER(AD99), AD99, "")</f>
        <v/>
      </c>
      <c r="AE291" s="1680" t="str">
        <f t="shared" si="313"/>
        <v/>
      </c>
      <c r="AF291" s="1680" t="str">
        <f t="shared" si="313"/>
        <v/>
      </c>
      <c r="AG291" s="1680" t="str">
        <f t="shared" si="313"/>
        <v/>
      </c>
      <c r="AH291" s="427" t="str">
        <f t="shared" si="313"/>
        <v/>
      </c>
      <c r="AM291" s="1540"/>
    </row>
    <row r="292" spans="1:39" s="1434" customFormat="1" ht="15" customHeight="1" x14ac:dyDescent="0.25">
      <c r="A292" s="2887"/>
      <c r="B292" s="2888" t="s">
        <v>2485</v>
      </c>
      <c r="C292" s="1552" t="str">
        <f>IF(AND(ISNUMBER(C278), ISNUMBER(C291)), IF(C291=C278, "Pass", "Fail"), "")</f>
        <v/>
      </c>
      <c r="D292" s="1552" t="str">
        <f t="shared" ref="D292:AA292" si="314">IF(AND(ISNUMBER(D278), ISNUMBER(D291)), IF(D291=D278, "Pass", "Fail"), "")</f>
        <v/>
      </c>
      <c r="E292" s="1552" t="str">
        <f t="shared" si="314"/>
        <v/>
      </c>
      <c r="F292" s="1552" t="str">
        <f t="shared" si="314"/>
        <v/>
      </c>
      <c r="G292" s="1552" t="str">
        <f t="shared" si="314"/>
        <v/>
      </c>
      <c r="H292" s="1552" t="str">
        <f t="shared" si="314"/>
        <v/>
      </c>
      <c r="I292" s="1552" t="str">
        <f t="shared" si="314"/>
        <v/>
      </c>
      <c r="J292" s="1552" t="str">
        <f t="shared" si="314"/>
        <v/>
      </c>
      <c r="K292" s="1552" t="str">
        <f t="shared" si="314"/>
        <v/>
      </c>
      <c r="L292" s="1552" t="str">
        <f t="shared" si="314"/>
        <v/>
      </c>
      <c r="M292" s="1552" t="str">
        <f t="shared" si="314"/>
        <v/>
      </c>
      <c r="N292" s="1552" t="str">
        <f t="shared" si="314"/>
        <v/>
      </c>
      <c r="O292" s="1552" t="str">
        <f t="shared" si="314"/>
        <v/>
      </c>
      <c r="P292" s="1552" t="str">
        <f t="shared" si="314"/>
        <v/>
      </c>
      <c r="Q292" s="1552" t="str">
        <f t="shared" si="314"/>
        <v/>
      </c>
      <c r="R292" s="1552" t="str">
        <f t="shared" si="314"/>
        <v/>
      </c>
      <c r="S292" s="1552" t="str">
        <f t="shared" si="314"/>
        <v/>
      </c>
      <c r="T292" s="1552" t="str">
        <f t="shared" si="314"/>
        <v/>
      </c>
      <c r="U292" s="1552" t="str">
        <f t="shared" si="314"/>
        <v/>
      </c>
      <c r="V292" s="1552" t="str">
        <f t="shared" si="314"/>
        <v/>
      </c>
      <c r="W292" s="1552" t="str">
        <f t="shared" si="314"/>
        <v/>
      </c>
      <c r="X292" s="1552" t="str">
        <f t="shared" si="314"/>
        <v/>
      </c>
      <c r="Y292" s="1552" t="str">
        <f t="shared" si="314"/>
        <v/>
      </c>
      <c r="Z292" s="1552" t="str">
        <f t="shared" si="314"/>
        <v/>
      </c>
      <c r="AA292" s="1552" t="str">
        <f t="shared" si="314"/>
        <v/>
      </c>
      <c r="AB292" s="1473"/>
      <c r="AC292" s="1473"/>
      <c r="AD292" s="1552" t="str">
        <f t="shared" ref="AD292" si="315">IF(AND(ISNUMBER(AD278), ISNUMBER(AD291)), IF(AD291=AD278, "Pass", "Fail"), "")</f>
        <v/>
      </c>
      <c r="AE292" s="1552" t="str">
        <f t="shared" ref="AE292" si="316">IF(AND(ISNUMBER(AE278), ISNUMBER(AE291)), IF(AE291=AE278, "Pass", "Fail"), "")</f>
        <v/>
      </c>
      <c r="AF292" s="1552" t="str">
        <f t="shared" ref="AF292" si="317">IF(AND(ISNUMBER(AF278), ISNUMBER(AF291)), IF(AF291=AF278, "Pass", "Fail"), "")</f>
        <v/>
      </c>
      <c r="AG292" s="1552" t="str">
        <f t="shared" ref="AG292" si="318">IF(AND(ISNUMBER(AG278), ISNUMBER(AG291)), IF(AG291=AG278, "Pass", "Fail"), "")</f>
        <v/>
      </c>
      <c r="AH292" s="1908" t="str">
        <f t="shared" ref="AH292" si="319">IF(AND(ISNUMBER(AH278), ISNUMBER(AH291)), IF(AH291=AH278, "Pass", "Fail"), "")</f>
        <v/>
      </c>
      <c r="AM292" s="1540"/>
    </row>
    <row r="293" spans="1:39" s="1434" customFormat="1" ht="15" customHeight="1" x14ac:dyDescent="0.25">
      <c r="A293" s="2887"/>
      <c r="B293" s="1456" t="s">
        <v>2266</v>
      </c>
      <c r="C293" s="1443" t="str">
        <f>IF(AND(ISNUMBER(C294),ISNUMBER(C298)),SUM(C294,C298),"")</f>
        <v/>
      </c>
      <c r="D293" s="1444" t="str">
        <f t="shared" ref="D293:L293" si="320">IF(AND(ISNUMBER(D294),ISNUMBER(D298)),SUM(D294,D298),"")</f>
        <v/>
      </c>
      <c r="E293" s="1444" t="str">
        <f t="shared" si="320"/>
        <v/>
      </c>
      <c r="F293" s="1444" t="str">
        <f t="shared" si="320"/>
        <v/>
      </c>
      <c r="G293" s="1444" t="str">
        <f t="shared" si="320"/>
        <v/>
      </c>
      <c r="H293" s="1444" t="str">
        <f t="shared" si="320"/>
        <v/>
      </c>
      <c r="I293" s="1444" t="str">
        <f t="shared" si="320"/>
        <v/>
      </c>
      <c r="J293" s="1444" t="str">
        <f t="shared" si="320"/>
        <v/>
      </c>
      <c r="K293" s="1444" t="str">
        <f t="shared" si="320"/>
        <v/>
      </c>
      <c r="L293" s="1444" t="str">
        <f t="shared" si="320"/>
        <v/>
      </c>
      <c r="M293" s="1444" t="str">
        <f>IF(AND(ISNUMBER(M294),ISNUMBER(M298)),SUM(M294,M298),"")</f>
        <v/>
      </c>
      <c r="N293" s="1444" t="str">
        <f>IF(AND(ISNUMBER(N294),ISNUMBER(N298)),SUM(N294,N298),"")</f>
        <v/>
      </c>
      <c r="O293" s="2765"/>
      <c r="P293" s="2765"/>
      <c r="Q293" s="1444" t="str">
        <f>IF(AND(ISNUMBER(Q294),ISNUMBER(Q298)),SUM(Q294,Q298),"")</f>
        <v/>
      </c>
      <c r="R293" s="1444" t="str">
        <f t="shared" ref="R293:W293" si="321">IF(AND(ISNUMBER(R294),ISNUMBER(R298)),SUM(R294,R298),"")</f>
        <v/>
      </c>
      <c r="S293" s="1444" t="str">
        <f t="shared" si="321"/>
        <v/>
      </c>
      <c r="T293" s="1444" t="str">
        <f t="shared" si="321"/>
        <v/>
      </c>
      <c r="U293" s="1444" t="str">
        <f t="shared" si="321"/>
        <v/>
      </c>
      <c r="V293" s="1444" t="str">
        <f t="shared" si="321"/>
        <v/>
      </c>
      <c r="W293" s="1444" t="str">
        <f t="shared" si="321"/>
        <v/>
      </c>
      <c r="X293" s="1444" t="str">
        <f>IF(AND(ISNUMBER(X294),ISNUMBER(X298)),SUM(X294,X298),"")</f>
        <v/>
      </c>
      <c r="Y293" s="1444" t="str">
        <f>IF(AND(ISNUMBER(Y294),ISNUMBER(Y298)),SUM(Y294,Y298),"")</f>
        <v/>
      </c>
      <c r="Z293" s="1444" t="str">
        <f>IF(AND(ISNUMBER(Z294),ISNUMBER(Z298)),SUM(Z294,Z298),"")</f>
        <v/>
      </c>
      <c r="AA293" s="2862" t="str">
        <f>IF(AND(ISNUMBER(AA294),ISNUMBER(AA298)),SUM(AA294,AA298),"")</f>
        <v/>
      </c>
      <c r="AB293" s="2763" t="str">
        <f t="shared" si="300"/>
        <v/>
      </c>
      <c r="AC293" s="1473"/>
      <c r="AD293" s="1444" t="str">
        <f t="shared" ref="AD293" si="322">IF(AND(ISNUMBER(AD294),ISNUMBER(AD298)),SUM(AD294,AD298),"")</f>
        <v/>
      </c>
      <c r="AE293" s="1444" t="str">
        <f>IF(AND(ISNUMBER(AE294),ISNUMBER(AE298)),SUM(AE294,AE298),"")</f>
        <v/>
      </c>
      <c r="AF293" s="1444" t="str">
        <f t="shared" ref="AF293:AH293" si="323">IF(AND(ISNUMBER(AF294),ISNUMBER(AF298)),SUM(AF294,AF298),"")</f>
        <v/>
      </c>
      <c r="AG293" s="2862" t="str">
        <f t="shared" si="323"/>
        <v/>
      </c>
      <c r="AH293" s="2862" t="str">
        <f t="shared" si="323"/>
        <v/>
      </c>
      <c r="AM293" s="1540"/>
    </row>
    <row r="294" spans="1:39" s="1434" customFormat="1" ht="15" customHeight="1" x14ac:dyDescent="0.25">
      <c r="A294" s="2887"/>
      <c r="B294" s="1735" t="s">
        <v>2026</v>
      </c>
      <c r="C294" s="1443" t="str">
        <f>IF($C$7="No", 0, IF(AND(ISNUMBER(C295),ISNUMBER(C296),ISNUMBER(C297)),SUM(C295:C297),""))</f>
        <v/>
      </c>
      <c r="D294" s="1443" t="str">
        <f t="shared" ref="D294:N294" si="324">IF($C$7="No", 0, IF(AND(ISNUMBER(D295),ISNUMBER(D296),ISNUMBER(D297)),SUM(D295:D297),""))</f>
        <v/>
      </c>
      <c r="E294" s="1443" t="str">
        <f t="shared" si="324"/>
        <v/>
      </c>
      <c r="F294" s="1443" t="str">
        <f t="shared" si="324"/>
        <v/>
      </c>
      <c r="G294" s="1443" t="str">
        <f t="shared" si="324"/>
        <v/>
      </c>
      <c r="H294" s="1443" t="str">
        <f t="shared" si="324"/>
        <v/>
      </c>
      <c r="I294" s="1443" t="str">
        <f t="shared" si="324"/>
        <v/>
      </c>
      <c r="J294" s="1443" t="str">
        <f t="shared" si="324"/>
        <v/>
      </c>
      <c r="K294" s="1443" t="str">
        <f t="shared" si="324"/>
        <v/>
      </c>
      <c r="L294" s="1443" t="str">
        <f t="shared" si="324"/>
        <v/>
      </c>
      <c r="M294" s="1443" t="str">
        <f t="shared" si="324"/>
        <v/>
      </c>
      <c r="N294" s="1443" t="str">
        <f t="shared" si="324"/>
        <v/>
      </c>
      <c r="O294" s="2765"/>
      <c r="P294" s="2765"/>
      <c r="Q294" s="1443" t="str">
        <f t="shared" ref="Q294:AA294" si="325">IF($C$7="No", 0, IF(AND(ISNUMBER(Q295),ISNUMBER(Q296),ISNUMBER(Q297)),SUM(Q295:Q297),""))</f>
        <v/>
      </c>
      <c r="R294" s="1443" t="str">
        <f t="shared" si="325"/>
        <v/>
      </c>
      <c r="S294" s="1443" t="str">
        <f t="shared" si="325"/>
        <v/>
      </c>
      <c r="T294" s="1443" t="str">
        <f t="shared" si="325"/>
        <v/>
      </c>
      <c r="U294" s="1443" t="str">
        <f t="shared" si="325"/>
        <v/>
      </c>
      <c r="V294" s="1443" t="str">
        <f t="shared" si="325"/>
        <v/>
      </c>
      <c r="W294" s="1443" t="str">
        <f t="shared" si="325"/>
        <v/>
      </c>
      <c r="X294" s="1443" t="str">
        <f t="shared" si="325"/>
        <v/>
      </c>
      <c r="Y294" s="1443" t="str">
        <f t="shared" si="325"/>
        <v/>
      </c>
      <c r="Z294" s="1443" t="str">
        <f t="shared" si="325"/>
        <v/>
      </c>
      <c r="AA294" s="1443" t="str">
        <f t="shared" si="325"/>
        <v/>
      </c>
      <c r="AB294" s="2763" t="str">
        <f t="shared" si="300"/>
        <v/>
      </c>
      <c r="AC294" s="1473"/>
      <c r="AD294" s="1443" t="str">
        <f t="shared" ref="AD294:AH294" si="326">IF($C$7="No", 0, IF(AND(ISNUMBER(AD295),ISNUMBER(AD296),ISNUMBER(AD297)),SUM(AD295:AD297),""))</f>
        <v/>
      </c>
      <c r="AE294" s="1443" t="str">
        <f t="shared" si="326"/>
        <v/>
      </c>
      <c r="AF294" s="1443" t="str">
        <f t="shared" si="326"/>
        <v/>
      </c>
      <c r="AG294" s="1443" t="str">
        <f t="shared" si="326"/>
        <v/>
      </c>
      <c r="AH294" s="2862" t="str">
        <f t="shared" si="326"/>
        <v/>
      </c>
      <c r="AM294" s="1540"/>
    </row>
    <row r="295" spans="1:39" s="1434" customFormat="1" ht="15" customHeight="1" x14ac:dyDescent="0.25">
      <c r="A295" s="2887"/>
      <c r="B295" s="1736" t="s">
        <v>2092</v>
      </c>
      <c r="C295" s="2765"/>
      <c r="D295" s="2765"/>
      <c r="E295" s="2765"/>
      <c r="F295" s="2765"/>
      <c r="G295" s="2765"/>
      <c r="H295" s="2765"/>
      <c r="I295" s="1444" t="str">
        <f t="shared" ref="I295:I297" si="327">IF(AND(ISNUMBER(D295),ISNUMBER(E295),ISNUMBER(H295)),SUM(D295,E295,H295),"")</f>
        <v/>
      </c>
      <c r="J295" s="2765"/>
      <c r="K295" s="2765"/>
      <c r="L295" s="2765"/>
      <c r="M295" s="1680" t="str">
        <f t="shared" ref="M295:M297" si="328">IF(AND(ISNUMBER(J295),ISNUMBER(K295),ISNUMBER(L295)),SUM(J295:L295), "")</f>
        <v/>
      </c>
      <c r="N295" s="2136"/>
      <c r="O295" s="2765"/>
      <c r="P295" s="2765"/>
      <c r="Q295" s="2765"/>
      <c r="R295" s="2765"/>
      <c r="S295" s="2765"/>
      <c r="T295" s="2765"/>
      <c r="U295" s="2765"/>
      <c r="V295" s="2765"/>
      <c r="W295" s="1444" t="str">
        <f>IF(AND(ISNUMBER(R295),ISNUMBER(S295),ISNUMBER(V295)),SUM(R295,S295,V295),"")</f>
        <v/>
      </c>
      <c r="X295" s="2765"/>
      <c r="Y295" s="2765"/>
      <c r="Z295" s="2765"/>
      <c r="AA295" s="427" t="str">
        <f t="shared" ref="AA295:AA297" si="329">IF(AND(ISNUMBER(X295),ISNUMBER(Y295),ISNUMBER(Z295)),SUM(X295:Z295), "")</f>
        <v/>
      </c>
      <c r="AB295" s="2763" t="str">
        <f t="shared" ref="AB295:AB301" si="330">IF(AND(ISNUMBER(W295), ISNUMBER(AA295)),IF(W295&lt;&gt;0,(AA295/W295),""),"")</f>
        <v/>
      </c>
      <c r="AC295" s="1473"/>
      <c r="AD295" s="2765"/>
      <c r="AE295" s="2765"/>
      <c r="AF295" s="2765"/>
      <c r="AG295" s="2765"/>
      <c r="AH295" s="2764"/>
      <c r="AM295" s="1540"/>
    </row>
    <row r="296" spans="1:39" s="1434" customFormat="1" ht="15" customHeight="1" x14ac:dyDescent="0.25">
      <c r="A296" s="2887"/>
      <c r="B296" s="1736" t="s">
        <v>1785</v>
      </c>
      <c r="C296" s="2765"/>
      <c r="D296" s="2765"/>
      <c r="E296" s="2765"/>
      <c r="F296" s="2765"/>
      <c r="G296" s="2765"/>
      <c r="H296" s="2765"/>
      <c r="I296" s="1444" t="str">
        <f t="shared" si="327"/>
        <v/>
      </c>
      <c r="J296" s="2765"/>
      <c r="K296" s="2765"/>
      <c r="L296" s="2765"/>
      <c r="M296" s="1680" t="str">
        <f t="shared" si="328"/>
        <v/>
      </c>
      <c r="N296" s="2136"/>
      <c r="O296" s="2765"/>
      <c r="P296" s="2765"/>
      <c r="Q296" s="2765"/>
      <c r="R296" s="2765"/>
      <c r="S296" s="2765"/>
      <c r="T296" s="2765"/>
      <c r="U296" s="2765"/>
      <c r="V296" s="2765"/>
      <c r="W296" s="1444" t="str">
        <f>IF(AND(ISNUMBER(R296),ISNUMBER(S296),ISNUMBER(V296)),SUM(R296,S296,V296),"")</f>
        <v/>
      </c>
      <c r="X296" s="2765"/>
      <c r="Y296" s="2765"/>
      <c r="Z296" s="2765"/>
      <c r="AA296" s="427" t="str">
        <f t="shared" si="329"/>
        <v/>
      </c>
      <c r="AB296" s="2763" t="str">
        <f t="shared" si="330"/>
        <v/>
      </c>
      <c r="AC296" s="1473"/>
      <c r="AD296" s="2765"/>
      <c r="AE296" s="2765"/>
      <c r="AF296" s="2765"/>
      <c r="AG296" s="2765"/>
      <c r="AH296" s="2764"/>
      <c r="AM296" s="1540"/>
    </row>
    <row r="297" spans="1:39" s="1434" customFormat="1" ht="15" customHeight="1" x14ac:dyDescent="0.25">
      <c r="A297" s="2887"/>
      <c r="B297" s="1736" t="s">
        <v>1784</v>
      </c>
      <c r="C297" s="2765"/>
      <c r="D297" s="2765"/>
      <c r="E297" s="2765"/>
      <c r="F297" s="2765"/>
      <c r="G297" s="2765"/>
      <c r="H297" s="2765"/>
      <c r="I297" s="1444" t="str">
        <f t="shared" si="327"/>
        <v/>
      </c>
      <c r="J297" s="2765"/>
      <c r="K297" s="2765"/>
      <c r="L297" s="2765"/>
      <c r="M297" s="1680" t="str">
        <f t="shared" si="328"/>
        <v/>
      </c>
      <c r="N297" s="2136"/>
      <c r="O297" s="2765"/>
      <c r="P297" s="2765"/>
      <c r="Q297" s="2765"/>
      <c r="R297" s="2765"/>
      <c r="S297" s="2765"/>
      <c r="T297" s="2765"/>
      <c r="U297" s="2765"/>
      <c r="V297" s="2765"/>
      <c r="W297" s="1444" t="str">
        <f>IF(AND(ISNUMBER(R297),ISNUMBER(S297),ISNUMBER(V297)),SUM(R297,S297,V297),"")</f>
        <v/>
      </c>
      <c r="X297" s="2765"/>
      <c r="Y297" s="2765"/>
      <c r="Z297" s="2765"/>
      <c r="AA297" s="427" t="str">
        <f t="shared" si="329"/>
        <v/>
      </c>
      <c r="AB297" s="2763" t="str">
        <f t="shared" si="330"/>
        <v/>
      </c>
      <c r="AC297" s="1473"/>
      <c r="AD297" s="2765"/>
      <c r="AE297" s="2765"/>
      <c r="AF297" s="2765"/>
      <c r="AG297" s="2765"/>
      <c r="AH297" s="2764"/>
      <c r="AM297" s="1540"/>
    </row>
    <row r="298" spans="1:39" s="1434" customFormat="1" ht="15" customHeight="1" x14ac:dyDescent="0.25">
      <c r="A298" s="2887"/>
      <c r="B298" s="1735" t="s">
        <v>2028</v>
      </c>
      <c r="C298" s="1443">
        <f>IF($C$7="Yes", 0, IF(AND(ISNUMBER(C299), ISNUMBER(C300), ISNUMBER(C301)), SUM(C299:C301), ""))</f>
        <v>0</v>
      </c>
      <c r="D298" s="1443">
        <f t="shared" ref="D298:N298" si="331">IF($C$7="Yes", 0, IF(AND(ISNUMBER(D299), ISNUMBER(D300), ISNUMBER(D301)), SUM(D299:D301), ""))</f>
        <v>0</v>
      </c>
      <c r="E298" s="1443">
        <f t="shared" si="331"/>
        <v>0</v>
      </c>
      <c r="F298" s="1443">
        <f t="shared" si="331"/>
        <v>0</v>
      </c>
      <c r="G298" s="1443">
        <f t="shared" si="331"/>
        <v>0</v>
      </c>
      <c r="H298" s="1443">
        <f t="shared" si="331"/>
        <v>0</v>
      </c>
      <c r="I298" s="1443">
        <f t="shared" si="331"/>
        <v>0</v>
      </c>
      <c r="J298" s="1443">
        <f t="shared" si="331"/>
        <v>0</v>
      </c>
      <c r="K298" s="1443">
        <f t="shared" si="331"/>
        <v>0</v>
      </c>
      <c r="L298" s="1443">
        <f t="shared" si="331"/>
        <v>0</v>
      </c>
      <c r="M298" s="1443">
        <f t="shared" si="331"/>
        <v>0</v>
      </c>
      <c r="N298" s="1443">
        <f t="shared" si="331"/>
        <v>0</v>
      </c>
      <c r="O298" s="2765"/>
      <c r="P298" s="2765"/>
      <c r="Q298" s="1443">
        <f t="shared" ref="Q298:AA298" si="332">IF($C$7="Yes", 0, IF(AND(ISNUMBER(Q299), ISNUMBER(Q300), ISNUMBER(Q301)), SUM(Q299:Q301), ""))</f>
        <v>0</v>
      </c>
      <c r="R298" s="1443">
        <f t="shared" si="332"/>
        <v>0</v>
      </c>
      <c r="S298" s="1443">
        <f t="shared" si="332"/>
        <v>0</v>
      </c>
      <c r="T298" s="1443">
        <f t="shared" si="332"/>
        <v>0</v>
      </c>
      <c r="U298" s="1443">
        <f t="shared" si="332"/>
        <v>0</v>
      </c>
      <c r="V298" s="1443">
        <f t="shared" si="332"/>
        <v>0</v>
      </c>
      <c r="W298" s="1443">
        <f t="shared" si="332"/>
        <v>0</v>
      </c>
      <c r="X298" s="1443">
        <f t="shared" si="332"/>
        <v>0</v>
      </c>
      <c r="Y298" s="1443">
        <f t="shared" si="332"/>
        <v>0</v>
      </c>
      <c r="Z298" s="1443">
        <f t="shared" si="332"/>
        <v>0</v>
      </c>
      <c r="AA298" s="1443">
        <f t="shared" si="332"/>
        <v>0</v>
      </c>
      <c r="AB298" s="2763" t="str">
        <f t="shared" si="330"/>
        <v/>
      </c>
      <c r="AC298" s="1473"/>
      <c r="AD298" s="1443">
        <f t="shared" ref="AD298:AH298" si="333">IF($C$7="Yes", 0, IF(AND(ISNUMBER(AD299), ISNUMBER(AD300), ISNUMBER(AD301)), SUM(AD299:AD301), ""))</f>
        <v>0</v>
      </c>
      <c r="AE298" s="1443">
        <f t="shared" si="333"/>
        <v>0</v>
      </c>
      <c r="AF298" s="1443">
        <f t="shared" si="333"/>
        <v>0</v>
      </c>
      <c r="AG298" s="1443">
        <f t="shared" si="333"/>
        <v>0</v>
      </c>
      <c r="AH298" s="2862">
        <f t="shared" si="333"/>
        <v>0</v>
      </c>
      <c r="AM298" s="1540"/>
    </row>
    <row r="299" spans="1:39" s="1434" customFormat="1" ht="15" customHeight="1" x14ac:dyDescent="0.25">
      <c r="A299" s="2887"/>
      <c r="B299" s="1736" t="s">
        <v>2333</v>
      </c>
      <c r="C299" s="2765"/>
      <c r="D299" s="2765"/>
      <c r="E299" s="2765"/>
      <c r="F299" s="2765"/>
      <c r="G299" s="2765"/>
      <c r="H299" s="2765"/>
      <c r="I299" s="1444" t="str">
        <f t="shared" ref="I299:I301" si="334">IF(AND(ISNUMBER(D299),ISNUMBER(E299),ISNUMBER(H299)),SUM(D299,E299,H299),"")</f>
        <v/>
      </c>
      <c r="J299" s="2765"/>
      <c r="K299" s="2765"/>
      <c r="L299" s="2765"/>
      <c r="M299" s="1680" t="str">
        <f t="shared" ref="M299:M301" si="335">IF(AND(ISNUMBER(J299),ISNUMBER(K299),ISNUMBER(L299)),SUM(J299:L299), "")</f>
        <v/>
      </c>
      <c r="N299" s="2136"/>
      <c r="O299" s="2765"/>
      <c r="P299" s="2765"/>
      <c r="Q299" s="2765"/>
      <c r="R299" s="2765"/>
      <c r="S299" s="2765"/>
      <c r="T299" s="2765"/>
      <c r="U299" s="2765"/>
      <c r="V299" s="2765"/>
      <c r="W299" s="1444" t="str">
        <f>IF(AND(ISNUMBER(R299),ISNUMBER(S299),ISNUMBER(V299)),SUM(R299,S299,V299),"")</f>
        <v/>
      </c>
      <c r="X299" s="2765"/>
      <c r="Y299" s="2765"/>
      <c r="Z299" s="2765"/>
      <c r="AA299" s="427" t="str">
        <f t="shared" ref="AA299:AA301" si="336">IF(AND(ISNUMBER(X299),ISNUMBER(Y299),ISNUMBER(Z299)),SUM(X299:Z299), "")</f>
        <v/>
      </c>
      <c r="AB299" s="2763" t="str">
        <f t="shared" si="330"/>
        <v/>
      </c>
      <c r="AC299" s="1473"/>
      <c r="AD299" s="2765"/>
      <c r="AE299" s="2765"/>
      <c r="AF299" s="2765"/>
      <c r="AG299" s="2765"/>
      <c r="AH299" s="2764"/>
      <c r="AM299" s="1540"/>
    </row>
    <row r="300" spans="1:39" s="1434" customFormat="1" ht="15" customHeight="1" x14ac:dyDescent="0.25">
      <c r="A300" s="2887"/>
      <c r="B300" s="1736" t="s">
        <v>2334</v>
      </c>
      <c r="C300" s="2765"/>
      <c r="D300" s="2765"/>
      <c r="E300" s="2765"/>
      <c r="F300" s="2765"/>
      <c r="G300" s="2765"/>
      <c r="H300" s="2765"/>
      <c r="I300" s="1444" t="str">
        <f t="shared" si="334"/>
        <v/>
      </c>
      <c r="J300" s="2765"/>
      <c r="K300" s="2765"/>
      <c r="L300" s="2765"/>
      <c r="M300" s="1680" t="str">
        <f t="shared" si="335"/>
        <v/>
      </c>
      <c r="N300" s="2136"/>
      <c r="O300" s="2765"/>
      <c r="P300" s="2765"/>
      <c r="Q300" s="2765"/>
      <c r="R300" s="2765"/>
      <c r="S300" s="2765"/>
      <c r="T300" s="2765"/>
      <c r="U300" s="2765"/>
      <c r="V300" s="2765"/>
      <c r="W300" s="1444" t="str">
        <f>IF(AND(ISNUMBER(R300),ISNUMBER(S300),ISNUMBER(V300)),SUM(R300,S300,V300),"")</f>
        <v/>
      </c>
      <c r="X300" s="2765"/>
      <c r="Y300" s="2765"/>
      <c r="Z300" s="2765"/>
      <c r="AA300" s="427" t="str">
        <f t="shared" si="336"/>
        <v/>
      </c>
      <c r="AB300" s="2763" t="str">
        <f t="shared" si="330"/>
        <v/>
      </c>
      <c r="AC300" s="1473"/>
      <c r="AD300" s="2765"/>
      <c r="AE300" s="2765"/>
      <c r="AF300" s="2765"/>
      <c r="AG300" s="2765"/>
      <c r="AH300" s="2764"/>
      <c r="AM300" s="1540"/>
    </row>
    <row r="301" spans="1:39" s="1434" customFormat="1" ht="15" customHeight="1" x14ac:dyDescent="0.25">
      <c r="A301" s="2887"/>
      <c r="B301" s="1736" t="s">
        <v>1784</v>
      </c>
      <c r="C301" s="2765"/>
      <c r="D301" s="2765"/>
      <c r="E301" s="2765"/>
      <c r="F301" s="2765"/>
      <c r="G301" s="2765"/>
      <c r="H301" s="2765"/>
      <c r="I301" s="1444" t="str">
        <f t="shared" si="334"/>
        <v/>
      </c>
      <c r="J301" s="2765"/>
      <c r="K301" s="2765"/>
      <c r="L301" s="2765"/>
      <c r="M301" s="1680" t="str">
        <f t="shared" si="335"/>
        <v/>
      </c>
      <c r="N301" s="2136"/>
      <c r="O301" s="2765"/>
      <c r="P301" s="2765"/>
      <c r="Q301" s="2765"/>
      <c r="R301" s="2765"/>
      <c r="S301" s="2765"/>
      <c r="T301" s="2765"/>
      <c r="U301" s="2765"/>
      <c r="V301" s="2765"/>
      <c r="W301" s="1444" t="str">
        <f>IF(AND(ISNUMBER(R301),ISNUMBER(S301),ISNUMBER(V301)),SUM(R301,S301,V301),"")</f>
        <v/>
      </c>
      <c r="X301" s="2765"/>
      <c r="Y301" s="2765"/>
      <c r="Z301" s="2765"/>
      <c r="AA301" s="427" t="str">
        <f t="shared" si="336"/>
        <v/>
      </c>
      <c r="AB301" s="2763" t="str">
        <f t="shared" si="330"/>
        <v/>
      </c>
      <c r="AC301" s="1473"/>
      <c r="AD301" s="2765"/>
      <c r="AE301" s="2765"/>
      <c r="AF301" s="2765"/>
      <c r="AG301" s="2765"/>
      <c r="AH301" s="2764"/>
      <c r="AM301" s="1540"/>
    </row>
    <row r="302" spans="1:39" s="1434" customFormat="1" ht="15" customHeight="1" x14ac:dyDescent="0.2">
      <c r="A302" s="2887"/>
      <c r="B302" s="3024" t="s">
        <v>2484</v>
      </c>
      <c r="C302" s="1680" t="str">
        <f>IF(ISNUMBER(C112), C112, "")</f>
        <v/>
      </c>
      <c r="D302" s="1680" t="str">
        <f t="shared" ref="D302:AA302" si="337">IF(ISNUMBER(D112), D112, "")</f>
        <v/>
      </c>
      <c r="E302" s="1680" t="str">
        <f t="shared" si="337"/>
        <v/>
      </c>
      <c r="F302" s="1680" t="str">
        <f t="shared" si="337"/>
        <v/>
      </c>
      <c r="G302" s="1680" t="str">
        <f t="shared" si="337"/>
        <v/>
      </c>
      <c r="H302" s="1680" t="str">
        <f t="shared" si="337"/>
        <v/>
      </c>
      <c r="I302" s="1680" t="str">
        <f t="shared" si="337"/>
        <v/>
      </c>
      <c r="J302" s="1680" t="str">
        <f t="shared" si="337"/>
        <v/>
      </c>
      <c r="K302" s="1680" t="str">
        <f t="shared" si="337"/>
        <v/>
      </c>
      <c r="L302" s="1680" t="str">
        <f t="shared" si="337"/>
        <v/>
      </c>
      <c r="M302" s="1680" t="str">
        <f t="shared" si="337"/>
        <v/>
      </c>
      <c r="N302" s="1680" t="str">
        <f t="shared" si="337"/>
        <v/>
      </c>
      <c r="O302" s="1680" t="str">
        <f t="shared" si="337"/>
        <v/>
      </c>
      <c r="P302" s="1680" t="str">
        <f t="shared" si="337"/>
        <v/>
      </c>
      <c r="Q302" s="1680" t="str">
        <f t="shared" si="337"/>
        <v/>
      </c>
      <c r="R302" s="1680" t="str">
        <f t="shared" si="337"/>
        <v/>
      </c>
      <c r="S302" s="1680" t="str">
        <f t="shared" si="337"/>
        <v/>
      </c>
      <c r="T302" s="1680" t="str">
        <f t="shared" si="337"/>
        <v/>
      </c>
      <c r="U302" s="1680" t="str">
        <f t="shared" si="337"/>
        <v/>
      </c>
      <c r="V302" s="1680" t="str">
        <f t="shared" si="337"/>
        <v/>
      </c>
      <c r="W302" s="1680" t="str">
        <f t="shared" si="337"/>
        <v/>
      </c>
      <c r="X302" s="1680" t="str">
        <f t="shared" si="337"/>
        <v/>
      </c>
      <c r="Y302" s="1680" t="str">
        <f t="shared" si="337"/>
        <v/>
      </c>
      <c r="Z302" s="1680" t="str">
        <f t="shared" si="337"/>
        <v/>
      </c>
      <c r="AA302" s="1680" t="str">
        <f t="shared" si="337"/>
        <v/>
      </c>
      <c r="AB302" s="1473"/>
      <c r="AC302" s="1473"/>
      <c r="AD302" s="1680" t="str">
        <f t="shared" ref="AD302:AH302" si="338">IF(ISNUMBER(AD112), AD112, "")</f>
        <v/>
      </c>
      <c r="AE302" s="1680" t="str">
        <f t="shared" si="338"/>
        <v/>
      </c>
      <c r="AF302" s="1680" t="str">
        <f t="shared" si="338"/>
        <v/>
      </c>
      <c r="AG302" s="1680" t="str">
        <f t="shared" si="338"/>
        <v/>
      </c>
      <c r="AH302" s="427" t="str">
        <f t="shared" si="338"/>
        <v/>
      </c>
      <c r="AM302" s="1540"/>
    </row>
    <row r="303" spans="1:39" s="1434" customFormat="1" ht="15" customHeight="1" x14ac:dyDescent="0.25">
      <c r="A303" s="2887"/>
      <c r="B303" s="3028" t="s">
        <v>2485</v>
      </c>
      <c r="C303" s="1554" t="str">
        <f>IF(AND(ISNUMBER(C293), ISNUMBER(C302)), IF(C302=C293, "Pass", "Fail"), "")</f>
        <v/>
      </c>
      <c r="D303" s="1554" t="str">
        <f t="shared" ref="D303:AA303" si="339">IF(AND(ISNUMBER(D293), ISNUMBER(D302)), IF(D302=D293, "Pass", "Fail"), "")</f>
        <v/>
      </c>
      <c r="E303" s="1554" t="str">
        <f t="shared" si="339"/>
        <v/>
      </c>
      <c r="F303" s="1554" t="str">
        <f t="shared" si="339"/>
        <v/>
      </c>
      <c r="G303" s="1554" t="str">
        <f t="shared" si="339"/>
        <v/>
      </c>
      <c r="H303" s="1554" t="str">
        <f t="shared" si="339"/>
        <v/>
      </c>
      <c r="I303" s="1554" t="str">
        <f t="shared" si="339"/>
        <v/>
      </c>
      <c r="J303" s="1554" t="str">
        <f t="shared" si="339"/>
        <v/>
      </c>
      <c r="K303" s="1554" t="str">
        <f t="shared" si="339"/>
        <v/>
      </c>
      <c r="L303" s="1554" t="str">
        <f t="shared" si="339"/>
        <v/>
      </c>
      <c r="M303" s="1554" t="str">
        <f t="shared" si="339"/>
        <v/>
      </c>
      <c r="N303" s="1554" t="str">
        <f t="shared" si="339"/>
        <v/>
      </c>
      <c r="O303" s="1554" t="str">
        <f t="shared" si="339"/>
        <v/>
      </c>
      <c r="P303" s="1554" t="str">
        <f t="shared" si="339"/>
        <v/>
      </c>
      <c r="Q303" s="1554" t="str">
        <f t="shared" si="339"/>
        <v/>
      </c>
      <c r="R303" s="1554" t="str">
        <f t="shared" si="339"/>
        <v/>
      </c>
      <c r="S303" s="1554" t="str">
        <f t="shared" si="339"/>
        <v/>
      </c>
      <c r="T303" s="1554" t="str">
        <f t="shared" si="339"/>
        <v/>
      </c>
      <c r="U303" s="1554" t="str">
        <f t="shared" si="339"/>
        <v/>
      </c>
      <c r="V303" s="1554" t="str">
        <f t="shared" si="339"/>
        <v/>
      </c>
      <c r="W303" s="1554" t="str">
        <f t="shared" si="339"/>
        <v/>
      </c>
      <c r="X303" s="1554" t="str">
        <f t="shared" si="339"/>
        <v/>
      </c>
      <c r="Y303" s="1554" t="str">
        <f t="shared" si="339"/>
        <v/>
      </c>
      <c r="Z303" s="1554" t="str">
        <f t="shared" si="339"/>
        <v/>
      </c>
      <c r="AA303" s="1554" t="str">
        <f t="shared" si="339"/>
        <v/>
      </c>
      <c r="AB303" s="1474"/>
      <c r="AC303" s="1474"/>
      <c r="AD303" s="1554" t="str">
        <f t="shared" ref="AD303:AH303" si="340">IF(AND(ISNUMBER(AD293), ISNUMBER(AD302)), IF(AD302=AD293, "Pass", "Fail"), "")</f>
        <v/>
      </c>
      <c r="AE303" s="1554" t="str">
        <f t="shared" si="340"/>
        <v/>
      </c>
      <c r="AF303" s="1554" t="str">
        <f t="shared" si="340"/>
        <v/>
      </c>
      <c r="AG303" s="1554" t="str">
        <f t="shared" si="340"/>
        <v/>
      </c>
      <c r="AH303" s="1553" t="str">
        <f t="shared" si="340"/>
        <v/>
      </c>
      <c r="AM303" s="1540"/>
    </row>
    <row r="304" spans="1:39" s="2988" customFormat="1" ht="15" customHeight="1" x14ac:dyDescent="0.25">
      <c r="A304" s="2996"/>
      <c r="B304" s="2997"/>
    </row>
    <row r="305" spans="2:2" ht="15" hidden="1" customHeight="1" x14ac:dyDescent="0.25">
      <c r="B305" s="2879"/>
    </row>
    <row r="306" spans="2:2" ht="15" hidden="1" customHeight="1" x14ac:dyDescent="0.25">
      <c r="B306" s="2879"/>
    </row>
    <row r="307" spans="2:2" ht="15" hidden="1" customHeight="1" x14ac:dyDescent="0.25">
      <c r="B307" s="2879"/>
    </row>
    <row r="308" spans="2:2" ht="15" hidden="1" customHeight="1" x14ac:dyDescent="0.25">
      <c r="B308" s="2879"/>
    </row>
    <row r="309" spans="2:2" ht="15" hidden="1" customHeight="1" x14ac:dyDescent="0.25">
      <c r="B309" s="2879"/>
    </row>
    <row r="310" spans="2:2" ht="15" hidden="1" customHeight="1" x14ac:dyDescent="0.25">
      <c r="B310" s="2879"/>
    </row>
    <row r="311" spans="2:2" ht="15" hidden="1" customHeight="1" x14ac:dyDescent="0.25">
      <c r="B311" s="2879"/>
    </row>
    <row r="312" spans="2:2" ht="15" hidden="1" customHeight="1" x14ac:dyDescent="0.25">
      <c r="B312" s="2879"/>
    </row>
    <row r="313" spans="2:2" ht="15" hidden="1" customHeight="1" x14ac:dyDescent="0.25">
      <c r="B313" s="2879"/>
    </row>
    <row r="314" spans="2:2" ht="15" hidden="1" customHeight="1" x14ac:dyDescent="0.25">
      <c r="B314" s="2879"/>
    </row>
    <row r="315" spans="2:2" ht="15" hidden="1" customHeight="1" x14ac:dyDescent="0.25">
      <c r="B315" s="2879"/>
    </row>
    <row r="316" spans="2:2" ht="15" hidden="1" customHeight="1" x14ac:dyDescent="0.25">
      <c r="B316" s="2879"/>
    </row>
    <row r="317" spans="2:2" ht="15" hidden="1" customHeight="1" x14ac:dyDescent="0.25">
      <c r="B317" s="2879"/>
    </row>
    <row r="318" spans="2:2" ht="15" hidden="1" customHeight="1" x14ac:dyDescent="0.25">
      <c r="B318" s="2879"/>
    </row>
    <row r="319" spans="2:2" ht="15" hidden="1" customHeight="1" x14ac:dyDescent="0.25">
      <c r="B319" s="2879"/>
    </row>
    <row r="320" spans="2:2" ht="15" hidden="1" customHeight="1" x14ac:dyDescent="0.25">
      <c r="B320" s="2880"/>
    </row>
    <row r="321" spans="2:2" ht="15" hidden="1" customHeight="1" x14ac:dyDescent="0.25">
      <c r="B321" s="2880"/>
    </row>
    <row r="322" spans="2:2" ht="15" hidden="1" customHeight="1" x14ac:dyDescent="0.25">
      <c r="B322" s="2880"/>
    </row>
    <row r="323" spans="2:2" ht="15" hidden="1" customHeight="1" x14ac:dyDescent="0.25">
      <c r="B323" s="2880"/>
    </row>
    <row r="324" spans="2:2" ht="15" hidden="1" customHeight="1" x14ac:dyDescent="0.25">
      <c r="B324" s="2880"/>
    </row>
    <row r="325" spans="2:2" ht="15" hidden="1" customHeight="1" x14ac:dyDescent="0.25">
      <c r="B325" s="2881"/>
    </row>
    <row r="326" spans="2:2" ht="15" hidden="1" customHeight="1" x14ac:dyDescent="0.25"/>
    <row r="327" spans="2:2" ht="15" hidden="1" customHeight="1" x14ac:dyDescent="0.25"/>
  </sheetData>
  <mergeCells count="153">
    <mergeCell ref="AF276:AG276"/>
    <mergeCell ref="AH276:AH277"/>
    <mergeCell ref="O276:O277"/>
    <mergeCell ref="P276:P277"/>
    <mergeCell ref="Q276:R276"/>
    <mergeCell ref="S276:T276"/>
    <mergeCell ref="U276:V276"/>
    <mergeCell ref="X276:X277"/>
    <mergeCell ref="Y276:Y277"/>
    <mergeCell ref="Z276:Z277"/>
    <mergeCell ref="AA276:AA277"/>
    <mergeCell ref="B274:B277"/>
    <mergeCell ref="C274:P274"/>
    <mergeCell ref="Q274:AC274"/>
    <mergeCell ref="AD274:AE274"/>
    <mergeCell ref="AF274:AH274"/>
    <mergeCell ref="C275:H275"/>
    <mergeCell ref="I275:I277"/>
    <mergeCell ref="J275:M275"/>
    <mergeCell ref="N275:N277"/>
    <mergeCell ref="O275:P275"/>
    <mergeCell ref="Q275:V275"/>
    <mergeCell ref="W275:W277"/>
    <mergeCell ref="X275:AA275"/>
    <mergeCell ref="AB275:AB277"/>
    <mergeCell ref="AC275:AC277"/>
    <mergeCell ref="AD275:AE276"/>
    <mergeCell ref="AF275:AH275"/>
    <mergeCell ref="C276:D276"/>
    <mergeCell ref="E276:F276"/>
    <mergeCell ref="G276:H276"/>
    <mergeCell ref="J276:J277"/>
    <mergeCell ref="K276:K277"/>
    <mergeCell ref="L276:L277"/>
    <mergeCell ref="M276:M277"/>
    <mergeCell ref="B208:B211"/>
    <mergeCell ref="C209:H209"/>
    <mergeCell ref="I209:I211"/>
    <mergeCell ref="J209:M209"/>
    <mergeCell ref="O209:O211"/>
    <mergeCell ref="P209:Q209"/>
    <mergeCell ref="R209:W209"/>
    <mergeCell ref="X209:X211"/>
    <mergeCell ref="Y209:AB209"/>
    <mergeCell ref="N209:N211"/>
    <mergeCell ref="C208:Q208"/>
    <mergeCell ref="C210:D210"/>
    <mergeCell ref="E210:F210"/>
    <mergeCell ref="G210:H210"/>
    <mergeCell ref="Y210:Y211"/>
    <mergeCell ref="Z210:Z211"/>
    <mergeCell ref="AG157:AI157"/>
    <mergeCell ref="AJ157:AL157"/>
    <mergeCell ref="AD156:AL156"/>
    <mergeCell ref="U156:AC156"/>
    <mergeCell ref="U157:W157"/>
    <mergeCell ref="X157:Z157"/>
    <mergeCell ref="AA157:AC157"/>
    <mergeCell ref="AD157:AF157"/>
    <mergeCell ref="AC209:AC211"/>
    <mergeCell ref="AB210:AB211"/>
    <mergeCell ref="AA210:AA211"/>
    <mergeCell ref="T210:U210"/>
    <mergeCell ref="V210:W210"/>
    <mergeCell ref="AF208:AH208"/>
    <mergeCell ref="AI208:AL208"/>
    <mergeCell ref="AI209:AL209"/>
    <mergeCell ref="AI210:AJ210"/>
    <mergeCell ref="AK210:AL210"/>
    <mergeCell ref="AF209:AH209"/>
    <mergeCell ref="AF210:AF211"/>
    <mergeCell ref="AG210:AH210"/>
    <mergeCell ref="AD209:AE210"/>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B156:B158"/>
    <mergeCell ref="C156:K156"/>
    <mergeCell ref="E147:E148"/>
    <mergeCell ref="C145:J145"/>
    <mergeCell ref="C157:E157"/>
    <mergeCell ref="F157:H157"/>
    <mergeCell ref="I157:K157"/>
    <mergeCell ref="J146:J148"/>
    <mergeCell ref="C191:D191"/>
    <mergeCell ref="E191:F191"/>
    <mergeCell ref="F147:G147"/>
    <mergeCell ref="H147:H148"/>
    <mergeCell ref="I146:I148"/>
    <mergeCell ref="C146:H146"/>
    <mergeCell ref="C147:D147"/>
    <mergeCell ref="G191:H191"/>
    <mergeCell ref="G8:H8"/>
    <mergeCell ref="D5:F5"/>
    <mergeCell ref="G9:H9"/>
    <mergeCell ref="G10:H10"/>
    <mergeCell ref="J5:L5"/>
    <mergeCell ref="J6:L6"/>
    <mergeCell ref="J7:L7"/>
    <mergeCell ref="J8:L8"/>
    <mergeCell ref="J9:L9"/>
    <mergeCell ref="D6:F6"/>
    <mergeCell ref="D7:F7"/>
    <mergeCell ref="G5:H5"/>
    <mergeCell ref="G6:H6"/>
    <mergeCell ref="G7:H7"/>
    <mergeCell ref="AD15:AE16"/>
    <mergeCell ref="AD14:AE14"/>
    <mergeCell ref="AF15:AH15"/>
    <mergeCell ref="AH16:AH17"/>
    <mergeCell ref="AF16:AG16"/>
    <mergeCell ref="AF14:AH14"/>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G198:G199"/>
    <mergeCell ref="H198:H199"/>
    <mergeCell ref="G202:G203"/>
    <mergeCell ref="H202:H203"/>
    <mergeCell ref="L157:N157"/>
    <mergeCell ref="O157:Q157"/>
    <mergeCell ref="R157:T157"/>
    <mergeCell ref="L156:T156"/>
    <mergeCell ref="J210:J211"/>
    <mergeCell ref="K210:K211"/>
    <mergeCell ref="L210:L211"/>
    <mergeCell ref="M210:M211"/>
    <mergeCell ref="P210:P211"/>
    <mergeCell ref="Q210:Q211"/>
    <mergeCell ref="R210:S210"/>
  </mergeCells>
  <conditionalFormatting sqref="C212:AF270 AI212:AL270">
    <cfRule type="cellIs" dxfId="152" priority="2523" stopIfTrue="1" operator="lessThan">
      <formula>0</formula>
    </cfRule>
  </conditionalFormatting>
  <conditionalFormatting sqref="C159:AL188">
    <cfRule type="cellIs" dxfId="151" priority="2521" stopIfTrue="1" operator="lessThan">
      <formula>0</formula>
    </cfRule>
  </conditionalFormatting>
  <conditionalFormatting sqref="C149:J151">
    <cfRule type="cellIs" dxfId="150" priority="2442" stopIfTrue="1" operator="lessThan">
      <formula>0</formula>
    </cfRule>
  </conditionalFormatting>
  <conditionalFormatting sqref="AD45:AH45 AD113:AH113 AF18:AH142 C18:AD142">
    <cfRule type="cellIs" dxfId="149" priority="2436" stopIfTrue="1" operator="lessThan">
      <formula>0</formula>
    </cfRule>
  </conditionalFormatting>
  <conditionalFormatting sqref="C193:H204">
    <cfRule type="cellIs" dxfId="148" priority="2522" stopIfTrue="1" operator="lessThan">
      <formula>0</formula>
    </cfRule>
  </conditionalFormatting>
  <conditionalFormatting sqref="A1:XFD1048576">
    <cfRule type="cellIs" dxfId="147" priority="2415" stopIfTrue="1" operator="equal">
      <formula>"Pass"</formula>
    </cfRule>
    <cfRule type="cellIs" dxfId="146" priority="2428" stopIfTrue="1" operator="equal">
      <formula>"please check"</formula>
    </cfRule>
    <cfRule type="cellIs" dxfId="145" priority="2435" stopIfTrue="1" operator="equal">
      <formula>"Fail"</formula>
    </cfRule>
  </conditionalFormatting>
  <conditionalFormatting sqref="AE39">
    <cfRule type="cellIs" dxfId="144" priority="15" stopIfTrue="1" operator="lessThan">
      <formula>0</formula>
    </cfRule>
  </conditionalFormatting>
  <conditionalFormatting sqref="AE100">
    <cfRule type="cellIs" dxfId="143" priority="14" stopIfTrue="1" operator="lessThan">
      <formula>0</formula>
    </cfRule>
  </conditionalFormatting>
  <conditionalFormatting sqref="AF278:AH301 AD279:AH279 AD287:AH287 AD294:AH294 AD298:AH298 AD291:AH292 C278:AD301">
    <cfRule type="cellIs" dxfId="142" priority="13" stopIfTrue="1" operator="lessThan">
      <formula>0</formula>
    </cfRule>
  </conditionalFormatting>
  <conditionalFormatting sqref="AE279">
    <cfRule type="cellIs" dxfId="141" priority="12" stopIfTrue="1" operator="lessThan">
      <formula>0</formula>
    </cfRule>
  </conditionalFormatting>
  <conditionalFormatting sqref="C302:AH303">
    <cfRule type="cellIs" dxfId="140" priority="11" stopIfTrue="1" operator="lessThan">
      <formula>0</formula>
    </cfRule>
  </conditionalFormatting>
  <conditionalFormatting sqref="C292:AA292">
    <cfRule type="cellIs" dxfId="139" priority="10" stopIfTrue="1" operator="lessThan">
      <formula>0</formula>
    </cfRule>
  </conditionalFormatting>
  <conditionalFormatting sqref="AD292:AH292">
    <cfRule type="cellIs" dxfId="138" priority="9" stopIfTrue="1" operator="lessThan">
      <formula>0</formula>
    </cfRule>
  </conditionalFormatting>
  <conditionalFormatting sqref="C302:AA302">
    <cfRule type="cellIs" dxfId="137" priority="8" stopIfTrue="1" operator="lessThan">
      <formula>0</formula>
    </cfRule>
  </conditionalFormatting>
  <conditionalFormatting sqref="C303:AA303">
    <cfRule type="cellIs" dxfId="136" priority="7" stopIfTrue="1" operator="lessThan">
      <formula>0</formula>
    </cfRule>
  </conditionalFormatting>
  <conditionalFormatting sqref="C303:AA303">
    <cfRule type="cellIs" dxfId="135" priority="6" stopIfTrue="1" operator="lessThan">
      <formula>0</formula>
    </cfRule>
  </conditionalFormatting>
  <conditionalFormatting sqref="AD302:AH302">
    <cfRule type="cellIs" dxfId="134" priority="5" stopIfTrue="1" operator="lessThan">
      <formula>0</formula>
    </cfRule>
  </conditionalFormatting>
  <conditionalFormatting sqref="AD303:AH303">
    <cfRule type="cellIs" dxfId="133" priority="4" stopIfTrue="1" operator="lessThan">
      <formula>0</formula>
    </cfRule>
  </conditionalFormatting>
  <conditionalFormatting sqref="AD303:AH303">
    <cfRule type="cellIs" dxfId="132" priority="3" stopIfTrue="1" operator="lessThan">
      <formula>0</formula>
    </cfRule>
  </conditionalFormatting>
  <conditionalFormatting sqref="AE39">
    <cfRule type="cellIs" dxfId="131" priority="2" stopIfTrue="1" operator="lessThan">
      <formula>0</formula>
    </cfRule>
  </conditionalFormatting>
  <conditionalFormatting sqref="AC288">
    <cfRule type="cellIs" dxfId="13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7" max="16383" man="1"/>
    <brk id="90" max="16383" man="1"/>
    <brk id="143" max="16383" man="1"/>
    <brk id="153" max="16383" man="1"/>
    <brk id="244" max="39" man="1"/>
  </rowBreaks>
  <colBreaks count="11" manualBreakCount="11">
    <brk id="10" max="142" man="1"/>
    <brk id="10" min="153" max="188" man="1"/>
    <brk id="10" min="205" max="270" man="1"/>
    <brk id="13" min="271" max="303" man="1"/>
    <brk id="16" max="142" man="1"/>
    <brk id="16" min="153" max="188" man="1"/>
    <brk id="16" min="205" max="270" man="1"/>
    <brk id="23" max="142" man="1"/>
    <brk id="23" min="153" max="188" man="1"/>
    <brk id="23" min="205" max="270" man="1"/>
    <brk id="23" min="271" max="303"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W177"/>
  <sheetViews>
    <sheetView zoomScale="75" zoomScaleNormal="75" zoomScaleSheetLayoutView="50"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14.25" zeroHeight="1" x14ac:dyDescent="0.25"/>
  <cols>
    <col min="1" max="1" width="1.7109375" style="1434" customWidth="1"/>
    <col min="2" max="2" width="55.7109375" style="1434" customWidth="1"/>
    <col min="3" max="47" width="16.7109375" style="549" customWidth="1"/>
    <col min="48" max="48" width="18.7109375" style="549" customWidth="1"/>
    <col min="49" max="68" width="16.7109375" style="549" customWidth="1"/>
    <col min="69" max="88" width="16.7109375" style="1434" customWidth="1"/>
    <col min="89" max="92" width="16.7109375" style="293" customWidth="1"/>
    <col min="93" max="93" width="16.7109375" style="1434" customWidth="1"/>
    <col min="94" max="96" width="16.7109375" style="549" customWidth="1"/>
    <col min="97" max="97" width="1.7109375" style="549" customWidth="1"/>
    <col min="98" max="101" width="0" style="549" hidden="1" customWidth="1"/>
    <col min="102" max="16384" width="16.7109375" style="549" hidden="1"/>
  </cols>
  <sheetData>
    <row r="1" spans="1:97" s="2126" customFormat="1" ht="30" customHeight="1" x14ac:dyDescent="0.55000000000000004">
      <c r="A1" s="2671" t="s">
        <v>1972</v>
      </c>
      <c r="B1" s="2105"/>
      <c r="D1" s="1980" t="str">
        <f>CONCATENATE("Reporting unit: ", 'General Info'!$C$7, " ", 'General Info'!$C$5)</f>
        <v xml:space="preserve">Reporting unit: 1 </v>
      </c>
      <c r="E1" s="1980"/>
      <c r="F1" s="1980"/>
      <c r="G1" s="1980"/>
      <c r="H1" s="1980"/>
      <c r="CK1" s="2215"/>
      <c r="CL1" s="2215"/>
      <c r="CM1" s="2215"/>
      <c r="CN1" s="2215"/>
      <c r="CO1" s="2106"/>
      <c r="CS1" s="2827"/>
    </row>
    <row r="2" spans="1:97" s="2894" customFormat="1" ht="15" customHeight="1" thickBot="1" x14ac:dyDescent="0.3">
      <c r="A2" s="1541"/>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c r="BP2" s="1434"/>
      <c r="BQ2" s="1434"/>
      <c r="BR2" s="1434"/>
      <c r="BS2" s="1434"/>
      <c r="BT2" s="1434"/>
      <c r="BU2" s="1434"/>
      <c r="BV2" s="1434"/>
      <c r="BW2" s="1434"/>
      <c r="BX2" s="1434"/>
      <c r="BY2" s="1434"/>
      <c r="BZ2" s="1434"/>
      <c r="CA2" s="1434"/>
      <c r="CB2" s="1434"/>
      <c r="CC2" s="1434"/>
      <c r="CD2" s="1434"/>
      <c r="CE2" s="1434"/>
      <c r="CF2" s="1434"/>
      <c r="CG2" s="1434"/>
      <c r="CH2" s="1434"/>
      <c r="CI2" s="1434"/>
      <c r="CJ2" s="1434"/>
      <c r="CK2" s="2215"/>
      <c r="CL2" s="2215"/>
      <c r="CM2" s="2215"/>
      <c r="CN2" s="2215"/>
      <c r="CO2" s="2106"/>
      <c r="CS2" s="2903"/>
    </row>
    <row r="3" spans="1:97" ht="15" customHeight="1" x14ac:dyDescent="0.25">
      <c r="A3" s="1541"/>
      <c r="B3" s="2396" t="s">
        <v>991</v>
      </c>
      <c r="C3" s="2159"/>
      <c r="D3" s="2131"/>
      <c r="E3" s="2131"/>
      <c r="F3" s="2131"/>
      <c r="G3" s="2131"/>
      <c r="H3" s="2131"/>
      <c r="I3" s="2131"/>
      <c r="J3" s="2131"/>
      <c r="K3" s="2160"/>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434"/>
      <c r="AR3" s="1434"/>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c r="BP3" s="1434"/>
      <c r="CS3" s="2130"/>
    </row>
    <row r="4" spans="1:97" ht="15" customHeight="1" x14ac:dyDescent="0.25">
      <c r="A4" s="1541"/>
      <c r="B4" s="2148" t="s">
        <v>1756</v>
      </c>
      <c r="C4" s="2986" t="s">
        <v>53</v>
      </c>
      <c r="D4" s="2987" t="s">
        <v>1757</v>
      </c>
      <c r="E4" s="2707"/>
      <c r="F4" s="2707"/>
      <c r="G4" s="2989"/>
      <c r="H4" s="2988"/>
      <c r="I4" s="2988"/>
      <c r="J4" s="2989"/>
      <c r="K4" s="2149"/>
      <c r="R4" s="1434"/>
      <c r="S4" s="2135"/>
      <c r="T4" s="2135"/>
      <c r="U4" s="1434"/>
      <c r="V4" s="1434"/>
      <c r="W4" s="1434"/>
      <c r="X4" s="1434"/>
      <c r="Y4" s="1434"/>
      <c r="Z4" s="1434"/>
      <c r="AA4" s="1434"/>
      <c r="AB4" s="1434"/>
      <c r="AC4" s="1434"/>
      <c r="AD4" s="1434"/>
      <c r="AE4" s="1434"/>
      <c r="AF4" s="1434"/>
      <c r="AK4" s="1434"/>
      <c r="BQ4" s="549"/>
      <c r="BR4" s="549"/>
      <c r="BS4" s="549"/>
      <c r="BT4" s="549"/>
      <c r="BU4" s="549"/>
      <c r="BV4" s="549"/>
      <c r="BW4" s="549"/>
      <c r="BX4" s="549"/>
      <c r="BY4" s="549"/>
      <c r="BZ4" s="549"/>
      <c r="CA4" s="549"/>
      <c r="CB4" s="549"/>
      <c r="CC4" s="549"/>
      <c r="CD4" s="549"/>
      <c r="CE4" s="549"/>
      <c r="CF4" s="549"/>
      <c r="CG4" s="549"/>
      <c r="CH4" s="549"/>
      <c r="CI4" s="549"/>
      <c r="CJ4" s="549"/>
      <c r="CO4" s="549"/>
      <c r="CS4" s="2130"/>
    </row>
    <row r="5" spans="1:97" ht="15" customHeight="1" x14ac:dyDescent="0.25">
      <c r="A5" s="1541"/>
      <c r="B5" s="1435" t="str">
        <f>'General Info'!$B12</f>
        <v>FIRB approach</v>
      </c>
      <c r="C5" s="3005" t="str">
        <f>IF(ISBLANK('General Info'!$C12),"",'General Info'!$C12)</f>
        <v/>
      </c>
      <c r="D5" s="1437" t="str">
        <f>IF(C5="Yes", "Please fill in FIRB exposures section in panel A", "No FIRB exposures")</f>
        <v>No FIRB exposures</v>
      </c>
      <c r="E5" s="1437"/>
      <c r="F5" s="1437"/>
      <c r="G5" s="1437"/>
      <c r="H5" s="1437"/>
      <c r="I5" s="1437"/>
      <c r="J5" s="1437"/>
      <c r="K5" s="1438"/>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434"/>
      <c r="AN5" s="1434"/>
      <c r="AO5" s="1434"/>
      <c r="AP5" s="1434"/>
      <c r="AQ5" s="1434"/>
      <c r="AR5" s="1434"/>
      <c r="AS5" s="1434"/>
      <c r="AT5" s="1434"/>
      <c r="AU5" s="1434"/>
      <c r="AV5" s="1434"/>
      <c r="AW5" s="1434"/>
      <c r="AX5" s="1434"/>
      <c r="AY5" s="1434"/>
      <c r="AZ5" s="1434"/>
      <c r="BA5" s="1434"/>
      <c r="BB5" s="1434"/>
      <c r="BC5" s="1434"/>
      <c r="BD5" s="1434"/>
      <c r="BE5" s="1434"/>
      <c r="BF5" s="1434"/>
      <c r="BG5" s="1434"/>
      <c r="BH5" s="1434"/>
      <c r="BI5" s="1434"/>
      <c r="BJ5" s="1434"/>
      <c r="BK5" s="1434"/>
      <c r="BL5" s="1434"/>
      <c r="BM5" s="1434"/>
      <c r="BN5" s="1434"/>
      <c r="BO5" s="1434"/>
      <c r="BP5" s="1434"/>
      <c r="CS5" s="2130"/>
    </row>
    <row r="6" spans="1:97" ht="15" customHeight="1" x14ac:dyDescent="0.25">
      <c r="A6" s="1541"/>
      <c r="B6" s="1435" t="str">
        <f>'General Info'!$B13</f>
        <v>AIRB approach</v>
      </c>
      <c r="C6" s="3002" t="str">
        <f>IF(ISBLANK('General Info'!$C13),"",'General Info'!$C13)</f>
        <v/>
      </c>
      <c r="D6" s="1437" t="str">
        <f>IF(C6="Yes", "Please fill in AIRB exposures section in panel A", "No AIRB exposures")</f>
        <v>No AIRB exposures</v>
      </c>
      <c r="E6" s="1437"/>
      <c r="F6" s="1437"/>
      <c r="G6" s="1437"/>
      <c r="H6" s="1437"/>
      <c r="I6" s="1437"/>
      <c r="J6" s="1437"/>
      <c r="K6" s="1438"/>
      <c r="L6" s="1434"/>
      <c r="M6" s="1434"/>
      <c r="N6" s="1434"/>
      <c r="O6" s="1434"/>
      <c r="P6" s="1434"/>
      <c r="Q6" s="1434"/>
      <c r="R6" s="1434"/>
      <c r="S6" s="1434"/>
      <c r="T6" s="1434"/>
      <c r="U6" s="1434"/>
      <c r="V6" s="1434"/>
      <c r="W6" s="1434"/>
      <c r="X6" s="1434"/>
      <c r="Y6" s="1434"/>
      <c r="Z6" s="1434"/>
      <c r="AA6" s="1434"/>
      <c r="AB6" s="1434"/>
      <c r="AC6" s="1434"/>
      <c r="AD6" s="1434"/>
      <c r="AE6" s="1434"/>
      <c r="AF6" s="1434"/>
      <c r="AG6" s="1434"/>
      <c r="AH6" s="1434"/>
      <c r="AI6" s="1434"/>
      <c r="AJ6" s="1434"/>
      <c r="AK6" s="1434"/>
      <c r="AL6" s="1434"/>
      <c r="AM6" s="1434"/>
      <c r="AN6" s="1434"/>
      <c r="AO6" s="1434"/>
      <c r="AP6" s="1434"/>
      <c r="AQ6" s="1434"/>
      <c r="AR6" s="1434"/>
      <c r="AS6" s="1434"/>
      <c r="AT6" s="1434"/>
      <c r="AU6" s="1434"/>
      <c r="AV6" s="1434"/>
      <c r="AW6" s="1434"/>
      <c r="AX6" s="1434"/>
      <c r="AY6" s="1434"/>
      <c r="AZ6" s="1434"/>
      <c r="BA6" s="1434"/>
      <c r="BB6" s="1434"/>
      <c r="BC6" s="1434"/>
      <c r="BD6" s="1434"/>
      <c r="BE6" s="1434"/>
      <c r="BF6" s="1434"/>
      <c r="BG6" s="1434"/>
      <c r="BH6" s="1434"/>
      <c r="BI6" s="1434"/>
      <c r="BJ6" s="1434"/>
      <c r="BK6" s="1434"/>
      <c r="BL6" s="1434"/>
      <c r="BM6" s="1434"/>
      <c r="CS6" s="2130"/>
    </row>
    <row r="7" spans="1:97" ht="15" customHeight="1" thickBot="1" x14ac:dyDescent="0.3">
      <c r="A7" s="1541"/>
      <c r="B7" s="1440" t="str">
        <f>'General Info'!$B14</f>
        <v>Slotting approach for specialised lending</v>
      </c>
      <c r="C7" s="3006" t="str">
        <f>IF(ISBLANK('General Info'!$C14),"",'General Info'!$C14)</f>
        <v/>
      </c>
      <c r="D7" s="1475" t="str">
        <f>IF(C7="Yes","Please report data in FIRB section of panel A"," ")</f>
        <v xml:space="preserve"> </v>
      </c>
      <c r="E7" s="1475"/>
      <c r="F7" s="1475"/>
      <c r="G7" s="1475"/>
      <c r="H7" s="1475"/>
      <c r="I7" s="1475"/>
      <c r="J7" s="1475"/>
      <c r="K7" s="1492"/>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CS7" s="2130"/>
    </row>
    <row r="8" spans="1:97" s="2988" customFormat="1" ht="15" customHeight="1" x14ac:dyDescent="0.25">
      <c r="A8" s="2995"/>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c r="BP8" s="1434"/>
      <c r="BQ8" s="1434"/>
      <c r="BR8" s="1434"/>
      <c r="BS8" s="1434"/>
      <c r="BT8" s="1434"/>
      <c r="BU8" s="1434"/>
      <c r="BV8" s="1434"/>
      <c r="BW8" s="1434"/>
      <c r="BX8" s="1434"/>
      <c r="BY8" s="1434"/>
      <c r="BZ8" s="1434"/>
      <c r="CA8" s="1434"/>
      <c r="CB8" s="1434"/>
      <c r="CC8" s="1434"/>
      <c r="CD8" s="1434"/>
      <c r="CE8" s="1434"/>
      <c r="CF8" s="1434"/>
      <c r="CG8" s="1434"/>
      <c r="CH8" s="1434"/>
      <c r="CI8" s="1434"/>
      <c r="CJ8" s="1434"/>
      <c r="CK8" s="3043"/>
      <c r="CL8" s="3043"/>
      <c r="CM8" s="3043"/>
      <c r="CN8" s="3043"/>
      <c r="CO8" s="2707"/>
      <c r="CS8" s="2904"/>
    </row>
    <row r="9" spans="1:97" s="401" customFormat="1" ht="52.5" customHeight="1" x14ac:dyDescent="0.25">
      <c r="A9" s="2889"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9" s="2274"/>
      <c r="C9" s="2275"/>
      <c r="D9" s="2275"/>
      <c r="E9" s="2275"/>
      <c r="F9" s="2275"/>
      <c r="G9" s="2275"/>
      <c r="H9" s="2275"/>
      <c r="I9" s="2275"/>
      <c r="J9" s="2275"/>
      <c r="K9" s="2275"/>
      <c r="L9" s="2275"/>
      <c r="M9" s="2275"/>
      <c r="N9" s="2275"/>
      <c r="O9" s="2275"/>
      <c r="P9" s="2275"/>
      <c r="Q9" s="2275"/>
      <c r="R9" s="2275"/>
      <c r="S9" s="2275"/>
      <c r="T9" s="2275"/>
      <c r="U9" s="2275"/>
      <c r="V9" s="2275"/>
      <c r="W9" s="2275"/>
      <c r="X9" s="2275"/>
      <c r="Y9" s="2275"/>
      <c r="Z9" s="2275"/>
      <c r="AA9" s="2275"/>
      <c r="AB9" s="2275"/>
      <c r="AC9" s="2275"/>
      <c r="AD9" s="2275"/>
      <c r="AE9" s="2275"/>
      <c r="AF9" s="2275"/>
      <c r="AG9" s="2275"/>
      <c r="AH9" s="2275"/>
      <c r="AI9" s="2275"/>
      <c r="AJ9" s="2275"/>
      <c r="AK9" s="2275"/>
      <c r="AL9" s="2275"/>
      <c r="AM9" s="2275"/>
      <c r="AN9" s="2275"/>
      <c r="AO9" s="2275"/>
      <c r="AP9" s="2275"/>
      <c r="AQ9" s="2275"/>
      <c r="AR9" s="2275"/>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c r="BP9" s="2275"/>
      <c r="BQ9" s="2275"/>
      <c r="BR9" s="2275"/>
      <c r="BS9" s="2275"/>
      <c r="BT9" s="2275"/>
      <c r="BU9" s="2275"/>
      <c r="BV9" s="2275"/>
      <c r="BW9" s="2275"/>
      <c r="BX9" s="2275"/>
      <c r="BY9" s="2275"/>
      <c r="BZ9" s="2275"/>
      <c r="CA9" s="2275"/>
      <c r="CB9" s="2275"/>
      <c r="CC9" s="2275"/>
      <c r="CD9" s="2275"/>
      <c r="CE9" s="2275"/>
      <c r="CF9" s="2275"/>
      <c r="CG9" s="2275"/>
      <c r="CH9" s="2275"/>
      <c r="CI9" s="2275"/>
      <c r="CJ9" s="2275"/>
      <c r="CK9" s="293"/>
      <c r="CL9" s="293"/>
      <c r="CM9" s="293"/>
      <c r="CN9" s="293"/>
      <c r="CS9" s="1476"/>
    </row>
    <row r="10" spans="1:97" s="1477" customFormat="1" ht="15" customHeight="1" x14ac:dyDescent="0.25">
      <c r="A10" s="1541"/>
      <c r="B10" s="3373" t="s">
        <v>1758</v>
      </c>
      <c r="C10" s="3358" t="s">
        <v>2114</v>
      </c>
      <c r="D10" s="3358"/>
      <c r="E10" s="3358"/>
      <c r="F10" s="3358"/>
      <c r="G10" s="3358"/>
      <c r="H10" s="3358"/>
      <c r="I10" s="3358"/>
      <c r="J10" s="3358"/>
      <c r="K10" s="3358"/>
      <c r="L10" s="3358"/>
      <c r="M10" s="3358"/>
      <c r="N10" s="3358"/>
      <c r="O10" s="3358" t="s">
        <v>2114</v>
      </c>
      <c r="P10" s="3358"/>
      <c r="Q10" s="3358"/>
      <c r="R10" s="3358"/>
      <c r="S10" s="3358"/>
      <c r="T10" s="3358"/>
      <c r="U10" s="3358"/>
      <c r="V10" s="3358"/>
      <c r="W10" s="3358"/>
      <c r="X10" s="3358"/>
      <c r="Y10" s="3358"/>
      <c r="Z10" s="3358"/>
      <c r="AA10" s="3358"/>
      <c r="AB10" s="3358" t="s">
        <v>2114</v>
      </c>
      <c r="AC10" s="3358"/>
      <c r="AD10" s="3358"/>
      <c r="AE10" s="3358"/>
      <c r="AF10" s="3358"/>
      <c r="AG10" s="3358"/>
      <c r="AH10" s="3358"/>
      <c r="AI10" s="3358"/>
      <c r="AJ10" s="3358"/>
      <c r="AK10" s="3358"/>
      <c r="AL10" s="3358"/>
      <c r="AM10" s="3358"/>
      <c r="AN10" s="3358"/>
      <c r="AO10" s="2668"/>
      <c r="AP10" s="2668"/>
      <c r="AQ10" s="2668"/>
      <c r="AR10" s="2669"/>
      <c r="AS10" s="3355" t="s">
        <v>2115</v>
      </c>
      <c r="AT10" s="3356"/>
      <c r="AU10" s="3356"/>
      <c r="AV10" s="3356"/>
      <c r="AW10" s="3356"/>
      <c r="AX10" s="3356"/>
      <c r="AY10" s="3356"/>
      <c r="AZ10" s="3356"/>
      <c r="BA10" s="3356"/>
      <c r="BB10" s="3356"/>
      <c r="BC10" s="3356"/>
      <c r="BD10" s="3357"/>
      <c r="BE10" s="3355" t="s">
        <v>2115</v>
      </c>
      <c r="BF10" s="3356"/>
      <c r="BG10" s="3356"/>
      <c r="BH10" s="3356"/>
      <c r="BI10" s="3356"/>
      <c r="BJ10" s="3356"/>
      <c r="BK10" s="3356"/>
      <c r="BL10" s="3356"/>
      <c r="BM10" s="3356"/>
      <c r="BN10" s="3356"/>
      <c r="BO10" s="3356"/>
      <c r="BP10" s="3357"/>
      <c r="BQ10" s="3355" t="s">
        <v>2115</v>
      </c>
      <c r="BR10" s="3356"/>
      <c r="BS10" s="3356"/>
      <c r="BT10" s="3356"/>
      <c r="BU10" s="3356"/>
      <c r="BV10" s="3356"/>
      <c r="BW10" s="3356"/>
      <c r="BX10" s="3356"/>
      <c r="BY10" s="3356"/>
      <c r="BZ10" s="3356"/>
      <c r="CA10" s="3356"/>
      <c r="CB10" s="3357"/>
      <c r="CC10" s="3352" t="s">
        <v>2373</v>
      </c>
      <c r="CD10" s="3353"/>
      <c r="CE10" s="3354"/>
      <c r="CF10" s="3344" t="s">
        <v>1854</v>
      </c>
      <c r="CG10" s="3345"/>
      <c r="CH10" s="3345"/>
      <c r="CI10" s="3345"/>
      <c r="CJ10" s="3345"/>
      <c r="CK10" s="293"/>
      <c r="CL10" s="293"/>
      <c r="CM10" s="293"/>
      <c r="CN10" s="293"/>
      <c r="CO10" s="3041"/>
      <c r="CS10" s="2905"/>
    </row>
    <row r="11" spans="1:97" s="480" customFormat="1" ht="30" customHeight="1" x14ac:dyDescent="0.25">
      <c r="A11" s="1541"/>
      <c r="B11" s="3374"/>
      <c r="C11" s="3274" t="s">
        <v>1806</v>
      </c>
      <c r="D11" s="3274"/>
      <c r="E11" s="3274"/>
      <c r="F11" s="3274"/>
      <c r="G11" s="3274"/>
      <c r="H11" s="3274"/>
      <c r="I11" s="3274"/>
      <c r="J11" s="3274"/>
      <c r="K11" s="3274"/>
      <c r="L11" s="3274"/>
      <c r="M11" s="3274"/>
      <c r="N11" s="3143"/>
      <c r="O11" s="3262" t="s">
        <v>1807</v>
      </c>
      <c r="P11" s="3263"/>
      <c r="Q11" s="3263"/>
      <c r="R11" s="3263"/>
      <c r="S11" s="3263"/>
      <c r="T11" s="3263"/>
      <c r="U11" s="3263"/>
      <c r="V11" s="3263"/>
      <c r="W11" s="3263"/>
      <c r="X11" s="3263"/>
      <c r="Y11" s="3263"/>
      <c r="Z11" s="3263"/>
      <c r="AA11" s="3264"/>
      <c r="AB11" s="3262" t="s">
        <v>1808</v>
      </c>
      <c r="AC11" s="3263"/>
      <c r="AD11" s="3263"/>
      <c r="AE11" s="3263"/>
      <c r="AF11" s="3263"/>
      <c r="AG11" s="3263"/>
      <c r="AH11" s="3263"/>
      <c r="AI11" s="3263"/>
      <c r="AJ11" s="3263"/>
      <c r="AK11" s="3263"/>
      <c r="AL11" s="3263"/>
      <c r="AM11" s="3263"/>
      <c r="AN11" s="3264"/>
      <c r="AO11" s="3262" t="s">
        <v>1761</v>
      </c>
      <c r="AP11" s="3263"/>
      <c r="AQ11" s="3263"/>
      <c r="AR11" s="3264"/>
      <c r="AS11" s="3262" t="s">
        <v>1806</v>
      </c>
      <c r="AT11" s="3263"/>
      <c r="AU11" s="3263"/>
      <c r="AV11" s="3263"/>
      <c r="AW11" s="3263"/>
      <c r="AX11" s="3263"/>
      <c r="AY11" s="3263"/>
      <c r="AZ11" s="3263"/>
      <c r="BA11" s="3263"/>
      <c r="BB11" s="3263"/>
      <c r="BC11" s="3263"/>
      <c r="BD11" s="3264"/>
      <c r="BE11" s="3262" t="s">
        <v>1807</v>
      </c>
      <c r="BF11" s="3263"/>
      <c r="BG11" s="3263"/>
      <c r="BH11" s="3263"/>
      <c r="BI11" s="3263"/>
      <c r="BJ11" s="3263"/>
      <c r="BK11" s="3263"/>
      <c r="BL11" s="3263"/>
      <c r="BM11" s="3263"/>
      <c r="BN11" s="3263"/>
      <c r="BO11" s="3263"/>
      <c r="BP11" s="3264"/>
      <c r="BQ11" s="3262" t="s">
        <v>1808</v>
      </c>
      <c r="BR11" s="3263"/>
      <c r="BS11" s="3263"/>
      <c r="BT11" s="3263"/>
      <c r="BU11" s="3263"/>
      <c r="BV11" s="3263"/>
      <c r="BW11" s="3263"/>
      <c r="BX11" s="3263"/>
      <c r="BY11" s="3263"/>
      <c r="BZ11" s="3263"/>
      <c r="CA11" s="3263"/>
      <c r="CB11" s="3264"/>
      <c r="CC11" s="3275" t="s">
        <v>2374</v>
      </c>
      <c r="CD11" s="3351"/>
      <c r="CE11" s="3338"/>
      <c r="CF11" s="3211" t="s">
        <v>1763</v>
      </c>
      <c r="CG11" s="3305"/>
      <c r="CH11" s="3197"/>
      <c r="CI11" s="3347" t="s">
        <v>1715</v>
      </c>
      <c r="CJ11" s="3348"/>
      <c r="CK11" s="293"/>
      <c r="CL11" s="293"/>
      <c r="CM11" s="293"/>
      <c r="CN11" s="293"/>
      <c r="CO11" s="2666"/>
      <c r="CS11" s="2906"/>
    </row>
    <row r="12" spans="1:97" s="480" customFormat="1" ht="30" customHeight="1" x14ac:dyDescent="0.25">
      <c r="A12" s="1541"/>
      <c r="B12" s="3374"/>
      <c r="C12" s="3010"/>
      <c r="D12" s="3337" t="s">
        <v>1759</v>
      </c>
      <c r="E12" s="3337"/>
      <c r="F12" s="3337"/>
      <c r="G12" s="3337"/>
      <c r="H12" s="3321"/>
      <c r="I12" s="3282" t="s">
        <v>1810</v>
      </c>
      <c r="J12" s="3145" t="s">
        <v>45</v>
      </c>
      <c r="K12" s="3274"/>
      <c r="L12" s="3274"/>
      <c r="M12" s="3143"/>
      <c r="N12" s="3282" t="s">
        <v>2371</v>
      </c>
      <c r="O12" s="3010"/>
      <c r="P12" s="3337" t="s">
        <v>1759</v>
      </c>
      <c r="Q12" s="3337"/>
      <c r="R12" s="3337"/>
      <c r="S12" s="3337"/>
      <c r="T12" s="3321"/>
      <c r="U12" s="3335" t="s">
        <v>1810</v>
      </c>
      <c r="V12" s="3262" t="s">
        <v>45</v>
      </c>
      <c r="W12" s="3263"/>
      <c r="X12" s="3263"/>
      <c r="Y12" s="3264"/>
      <c r="Z12" s="3145" t="s">
        <v>1802</v>
      </c>
      <c r="AA12" s="3143"/>
      <c r="AB12" s="3010"/>
      <c r="AC12" s="3337" t="s">
        <v>1759</v>
      </c>
      <c r="AD12" s="3337"/>
      <c r="AE12" s="3337"/>
      <c r="AF12" s="3337"/>
      <c r="AG12" s="3321"/>
      <c r="AH12" s="3335" t="s">
        <v>1810</v>
      </c>
      <c r="AI12" s="3262" t="s">
        <v>45</v>
      </c>
      <c r="AJ12" s="3263"/>
      <c r="AK12" s="3263"/>
      <c r="AL12" s="3264"/>
      <c r="AM12" s="3145" t="s">
        <v>1802</v>
      </c>
      <c r="AN12" s="3143"/>
      <c r="AO12" s="3311" t="s">
        <v>1706</v>
      </c>
      <c r="AP12" s="3311"/>
      <c r="AQ12" s="3311" t="s">
        <v>1705</v>
      </c>
      <c r="AR12" s="3311"/>
      <c r="AS12" s="3010"/>
      <c r="AT12" s="3361" t="s">
        <v>1759</v>
      </c>
      <c r="AU12" s="3337"/>
      <c r="AV12" s="3337"/>
      <c r="AW12" s="3337"/>
      <c r="AX12" s="3321"/>
      <c r="AY12" s="3213" t="s">
        <v>1810</v>
      </c>
      <c r="AZ12" s="3262" t="s">
        <v>45</v>
      </c>
      <c r="BA12" s="3263"/>
      <c r="BB12" s="3263"/>
      <c r="BC12" s="3264"/>
      <c r="BD12" s="3213" t="s">
        <v>1802</v>
      </c>
      <c r="BE12" s="3010"/>
      <c r="BF12" s="3337" t="s">
        <v>1759</v>
      </c>
      <c r="BG12" s="3337"/>
      <c r="BH12" s="3337"/>
      <c r="BI12" s="3337"/>
      <c r="BJ12" s="3321"/>
      <c r="BK12" s="3213" t="s">
        <v>1811</v>
      </c>
      <c r="BL12" s="3262" t="s">
        <v>45</v>
      </c>
      <c r="BM12" s="3263"/>
      <c r="BN12" s="3263"/>
      <c r="BO12" s="3264"/>
      <c r="BP12" s="3213" t="s">
        <v>1802</v>
      </c>
      <c r="BQ12" s="3010"/>
      <c r="BR12" s="3337" t="s">
        <v>1759</v>
      </c>
      <c r="BS12" s="3337"/>
      <c r="BT12" s="3337"/>
      <c r="BU12" s="3337"/>
      <c r="BV12" s="3321"/>
      <c r="BW12" s="3213" t="s">
        <v>1811</v>
      </c>
      <c r="BX12" s="3262" t="s">
        <v>45</v>
      </c>
      <c r="BY12" s="3263"/>
      <c r="BZ12" s="3263"/>
      <c r="CA12" s="3264"/>
      <c r="CB12" s="3213" t="s">
        <v>1802</v>
      </c>
      <c r="CC12" s="3276"/>
      <c r="CD12" s="3333"/>
      <c r="CE12" s="3334"/>
      <c r="CF12" s="3212"/>
      <c r="CG12" s="3346"/>
      <c r="CH12" s="3198"/>
      <c r="CI12" s="3349"/>
      <c r="CJ12" s="3350"/>
      <c r="CK12" s="293"/>
      <c r="CL12" s="293"/>
      <c r="CM12" s="293"/>
      <c r="CN12" s="293"/>
      <c r="CO12" s="2666"/>
      <c r="CS12" s="2906"/>
    </row>
    <row r="13" spans="1:97" s="480" customFormat="1" ht="15" customHeight="1" x14ac:dyDescent="0.25">
      <c r="A13" s="1541"/>
      <c r="B13" s="3374"/>
      <c r="C13" s="3011"/>
      <c r="D13" s="3338" t="s">
        <v>2483</v>
      </c>
      <c r="E13" s="3145" t="s">
        <v>1764</v>
      </c>
      <c r="F13" s="3143"/>
      <c r="G13" s="3340" t="s">
        <v>1812</v>
      </c>
      <c r="H13" s="3341"/>
      <c r="I13" s="3287"/>
      <c r="J13" s="3282" t="s">
        <v>1765</v>
      </c>
      <c r="K13" s="3282" t="s">
        <v>1764</v>
      </c>
      <c r="L13" s="3282" t="s">
        <v>1812</v>
      </c>
      <c r="M13" s="3282" t="s">
        <v>163</v>
      </c>
      <c r="N13" s="3287"/>
      <c r="O13" s="3011"/>
      <c r="P13" s="3338" t="s">
        <v>2483</v>
      </c>
      <c r="Q13" s="3145" t="s">
        <v>1764</v>
      </c>
      <c r="R13" s="3143"/>
      <c r="S13" s="3284" t="s">
        <v>1812</v>
      </c>
      <c r="T13" s="3285"/>
      <c r="U13" s="3336"/>
      <c r="V13" s="3282" t="s">
        <v>1765</v>
      </c>
      <c r="W13" s="3282" t="s">
        <v>1764</v>
      </c>
      <c r="X13" s="3282" t="s">
        <v>1812</v>
      </c>
      <c r="Y13" s="3282" t="s">
        <v>163</v>
      </c>
      <c r="Z13" s="3282" t="s">
        <v>163</v>
      </c>
      <c r="AA13" s="3213" t="s">
        <v>2372</v>
      </c>
      <c r="AB13" s="3011"/>
      <c r="AC13" s="3338" t="s">
        <v>2483</v>
      </c>
      <c r="AD13" s="3145" t="s">
        <v>1764</v>
      </c>
      <c r="AE13" s="3143"/>
      <c r="AF13" s="3284" t="s">
        <v>1812</v>
      </c>
      <c r="AG13" s="3285"/>
      <c r="AH13" s="3336"/>
      <c r="AI13" s="3282" t="s">
        <v>1765</v>
      </c>
      <c r="AJ13" s="3282" t="s">
        <v>1764</v>
      </c>
      <c r="AK13" s="3282" t="s">
        <v>1812</v>
      </c>
      <c r="AL13" s="3282" t="s">
        <v>163</v>
      </c>
      <c r="AM13" s="3282" t="s">
        <v>163</v>
      </c>
      <c r="AN13" s="3213" t="s">
        <v>2372</v>
      </c>
      <c r="AO13" s="3311" t="s">
        <v>1814</v>
      </c>
      <c r="AP13" s="3311" t="s">
        <v>1350</v>
      </c>
      <c r="AQ13" s="3311" t="s">
        <v>1814</v>
      </c>
      <c r="AR13" s="3311" t="s">
        <v>1350</v>
      </c>
      <c r="AS13" s="3011"/>
      <c r="AT13" s="3282" t="s">
        <v>2483</v>
      </c>
      <c r="AU13" s="3145" t="s">
        <v>1764</v>
      </c>
      <c r="AV13" s="3143"/>
      <c r="AW13" s="3284" t="s">
        <v>1812</v>
      </c>
      <c r="AX13" s="3285"/>
      <c r="AY13" s="3319"/>
      <c r="AZ13" s="3282" t="s">
        <v>1765</v>
      </c>
      <c r="BA13" s="3282" t="s">
        <v>1764</v>
      </c>
      <c r="BB13" s="3282" t="s">
        <v>1812</v>
      </c>
      <c r="BC13" s="3282" t="s">
        <v>163</v>
      </c>
      <c r="BD13" s="3319"/>
      <c r="BE13" s="3011"/>
      <c r="BF13" s="3338" t="s">
        <v>2483</v>
      </c>
      <c r="BG13" s="3145" t="s">
        <v>1764</v>
      </c>
      <c r="BH13" s="3143"/>
      <c r="BI13" s="3284" t="s">
        <v>1812</v>
      </c>
      <c r="BJ13" s="3285"/>
      <c r="BK13" s="3319"/>
      <c r="BL13" s="3282" t="s">
        <v>1765</v>
      </c>
      <c r="BM13" s="3282" t="s">
        <v>1764</v>
      </c>
      <c r="BN13" s="3282" t="s">
        <v>1812</v>
      </c>
      <c r="BO13" s="3282" t="s">
        <v>163</v>
      </c>
      <c r="BP13" s="3319"/>
      <c r="BQ13" s="3011"/>
      <c r="BR13" s="3338" t="s">
        <v>2483</v>
      </c>
      <c r="BS13" s="3145" t="s">
        <v>1764</v>
      </c>
      <c r="BT13" s="3143"/>
      <c r="BU13" s="3284" t="s">
        <v>1812</v>
      </c>
      <c r="BV13" s="3285"/>
      <c r="BW13" s="3319"/>
      <c r="BX13" s="3282" t="s">
        <v>1765</v>
      </c>
      <c r="BY13" s="3282" t="s">
        <v>1764</v>
      </c>
      <c r="BZ13" s="3282" t="s">
        <v>1812</v>
      </c>
      <c r="CA13" s="3282" t="s">
        <v>163</v>
      </c>
      <c r="CB13" s="3319"/>
      <c r="CC13" s="3213" t="s">
        <v>1810</v>
      </c>
      <c r="CD13" s="3213" t="s">
        <v>2375</v>
      </c>
      <c r="CE13" s="3213" t="s">
        <v>2376</v>
      </c>
      <c r="CF13" s="3262" t="s">
        <v>1766</v>
      </c>
      <c r="CG13" s="3264"/>
      <c r="CH13" s="3213" t="s">
        <v>45</v>
      </c>
      <c r="CI13" s="2276" t="s">
        <v>1803</v>
      </c>
      <c r="CJ13" s="2277" t="s">
        <v>1813</v>
      </c>
      <c r="CK13" s="293"/>
      <c r="CL13" s="293"/>
      <c r="CM13" s="293"/>
      <c r="CN13" s="293"/>
      <c r="CO13" s="2666"/>
      <c r="CS13" s="2906"/>
    </row>
    <row r="14" spans="1:97" s="480" customFormat="1" ht="75" customHeight="1" x14ac:dyDescent="0.25">
      <c r="A14" s="1541"/>
      <c r="B14" s="3375"/>
      <c r="C14" s="3009"/>
      <c r="D14" s="3334"/>
      <c r="E14" s="3037" t="s">
        <v>163</v>
      </c>
      <c r="F14" s="3037" t="s">
        <v>1957</v>
      </c>
      <c r="G14" s="3037" t="s">
        <v>1769</v>
      </c>
      <c r="H14" s="3038" t="s">
        <v>1770</v>
      </c>
      <c r="I14" s="3283"/>
      <c r="J14" s="3283"/>
      <c r="K14" s="3283"/>
      <c r="L14" s="3283"/>
      <c r="M14" s="3283"/>
      <c r="N14" s="3283"/>
      <c r="O14" s="3009"/>
      <c r="P14" s="3339"/>
      <c r="Q14" s="3049" t="s">
        <v>163</v>
      </c>
      <c r="R14" s="3049" t="s">
        <v>1957</v>
      </c>
      <c r="S14" s="3049" t="s">
        <v>1769</v>
      </c>
      <c r="T14" s="3050" t="s">
        <v>1770</v>
      </c>
      <c r="U14" s="3336"/>
      <c r="V14" s="3287"/>
      <c r="W14" s="3287"/>
      <c r="X14" s="3287"/>
      <c r="Y14" s="3287"/>
      <c r="Z14" s="3287"/>
      <c r="AA14" s="3319"/>
      <c r="AB14" s="3009"/>
      <c r="AC14" s="3339"/>
      <c r="AD14" s="3049" t="s">
        <v>163</v>
      </c>
      <c r="AE14" s="3049" t="s">
        <v>1957</v>
      </c>
      <c r="AF14" s="3049" t="s">
        <v>1769</v>
      </c>
      <c r="AG14" s="3050" t="s">
        <v>1770</v>
      </c>
      <c r="AH14" s="3336"/>
      <c r="AI14" s="3287"/>
      <c r="AJ14" s="3287"/>
      <c r="AK14" s="3287"/>
      <c r="AL14" s="3287"/>
      <c r="AM14" s="3287"/>
      <c r="AN14" s="3319"/>
      <c r="AO14" s="3311"/>
      <c r="AP14" s="3311"/>
      <c r="AQ14" s="3311"/>
      <c r="AR14" s="3311"/>
      <c r="AS14" s="3009"/>
      <c r="AT14" s="3283"/>
      <c r="AU14" s="3047" t="s">
        <v>163</v>
      </c>
      <c r="AV14" s="3047" t="s">
        <v>1957</v>
      </c>
      <c r="AW14" s="3047" t="s">
        <v>1769</v>
      </c>
      <c r="AX14" s="3048" t="s">
        <v>1770</v>
      </c>
      <c r="AY14" s="3214"/>
      <c r="AZ14" s="3283"/>
      <c r="BA14" s="3283"/>
      <c r="BB14" s="3283"/>
      <c r="BC14" s="3283"/>
      <c r="BD14" s="3214"/>
      <c r="BE14" s="3009"/>
      <c r="BF14" s="3334"/>
      <c r="BG14" s="3037" t="s">
        <v>163</v>
      </c>
      <c r="BH14" s="3037" t="s">
        <v>1957</v>
      </c>
      <c r="BI14" s="3037" t="s">
        <v>1769</v>
      </c>
      <c r="BJ14" s="3038" t="s">
        <v>1770</v>
      </c>
      <c r="BK14" s="3214"/>
      <c r="BL14" s="3283"/>
      <c r="BM14" s="3283"/>
      <c r="BN14" s="3283"/>
      <c r="BO14" s="3283"/>
      <c r="BP14" s="3214"/>
      <c r="BQ14" s="3009"/>
      <c r="BR14" s="3334"/>
      <c r="BS14" s="3037" t="s">
        <v>163</v>
      </c>
      <c r="BT14" s="3037" t="s">
        <v>1957</v>
      </c>
      <c r="BU14" s="3037" t="s">
        <v>1769</v>
      </c>
      <c r="BV14" s="3038" t="s">
        <v>1770</v>
      </c>
      <c r="BW14" s="3214"/>
      <c r="BX14" s="3283"/>
      <c r="BY14" s="3283"/>
      <c r="BZ14" s="3283"/>
      <c r="CA14" s="3283"/>
      <c r="CB14" s="3214"/>
      <c r="CC14" s="3214"/>
      <c r="CD14" s="3214"/>
      <c r="CE14" s="3214"/>
      <c r="CF14" s="3039" t="s">
        <v>163</v>
      </c>
      <c r="CG14" s="3039" t="s">
        <v>1772</v>
      </c>
      <c r="CH14" s="3214"/>
      <c r="CI14" s="2278" t="str">
        <f>"Check: column " &amp; LEFT(ADDRESS(ROW(CF14),COLUMN(CF14),4), 2) &amp; " ≥ column " &amp; LEFT(ADDRESS(ROW(AY14),COLUMN(AY14),4), 2)</f>
        <v>Check: column CF ≥ column AY</v>
      </c>
      <c r="CJ14" s="2279" t="str">
        <f>"Check column " &amp; LEFT(ADDRESS(ROW(CH14),COLUMN(CH14),4), 2)  &amp; " ≥ column " &amp; LEFT(ADDRESS(ROW(BC14),COLUMN(BC14),4), 2)   &amp; " plus column "  &amp; LEFT(ADDRESS(ROW(BD14),COLUMN(BD14),4), 2)</f>
        <v>Check column CH ≥ column BC plus column BD</v>
      </c>
      <c r="CK14" s="293"/>
      <c r="CL14" s="293"/>
      <c r="CM14" s="293"/>
      <c r="CN14" s="293"/>
      <c r="CO14" s="2667"/>
      <c r="CS14" s="2906"/>
    </row>
    <row r="15" spans="1:97" ht="15" customHeight="1" x14ac:dyDescent="0.25">
      <c r="A15" s="1541"/>
      <c r="B15" s="2219" t="s">
        <v>2054</v>
      </c>
      <c r="C15" s="3058"/>
      <c r="D15" s="2284" t="str">
        <f t="shared" ref="D15:U15" si="0">IF(AND(ISNUMBER(D16),ISNUMBER(D17)),SUM(D16:D17),"")</f>
        <v/>
      </c>
      <c r="E15" s="2284" t="str">
        <f t="shared" si="0"/>
        <v/>
      </c>
      <c r="F15" s="2284" t="str">
        <f t="shared" si="0"/>
        <v/>
      </c>
      <c r="G15" s="2284" t="str">
        <f t="shared" si="0"/>
        <v/>
      </c>
      <c r="H15" s="2284" t="str">
        <f t="shared" si="0"/>
        <v/>
      </c>
      <c r="I15" s="2284" t="str">
        <f>IF(AND(ISNUMBER(I16),ISNUMBER(I17)),SUM(I16:I17),"")</f>
        <v/>
      </c>
      <c r="J15" s="2284" t="str">
        <f t="shared" ref="J15" si="1">IF(AND(ISNUMBER(J16),ISNUMBER(J17)),SUM(J16:J17),"")</f>
        <v/>
      </c>
      <c r="K15" s="2284" t="str">
        <f t="shared" ref="K15" si="2">IF(AND(ISNUMBER(K16),ISNUMBER(K17)),SUM(K16:K17),"")</f>
        <v/>
      </c>
      <c r="L15" s="2284" t="str">
        <f t="shared" ref="L15" si="3">IF(AND(ISNUMBER(L16),ISNUMBER(L17)),SUM(L16:L17),"")</f>
        <v/>
      </c>
      <c r="M15" s="2284" t="str">
        <f t="shared" si="0"/>
        <v/>
      </c>
      <c r="N15" s="2284" t="str">
        <f t="shared" si="0"/>
        <v/>
      </c>
      <c r="O15" s="3058"/>
      <c r="P15" s="2284" t="str">
        <f t="shared" si="0"/>
        <v/>
      </c>
      <c r="Q15" s="2284" t="str">
        <f t="shared" si="0"/>
        <v/>
      </c>
      <c r="R15" s="2284" t="str">
        <f t="shared" si="0"/>
        <v/>
      </c>
      <c r="S15" s="2284" t="str">
        <f t="shared" si="0"/>
        <v/>
      </c>
      <c r="T15" s="2284" t="str">
        <f t="shared" si="0"/>
        <v/>
      </c>
      <c r="U15" s="2284" t="str">
        <f t="shared" si="0"/>
        <v/>
      </c>
      <c r="V15" s="2284" t="str">
        <f t="shared" ref="V15:AA15" si="4">IF(AND(ISNUMBER(V16),ISNUMBER(V17)), SUM(V16:V17),"")</f>
        <v/>
      </c>
      <c r="W15" s="2284" t="str">
        <f t="shared" si="4"/>
        <v/>
      </c>
      <c r="X15" s="2284" t="str">
        <f t="shared" si="4"/>
        <v/>
      </c>
      <c r="Y15" s="2284" t="str">
        <f t="shared" si="4"/>
        <v/>
      </c>
      <c r="Z15" s="2284" t="str">
        <f t="shared" si="4"/>
        <v/>
      </c>
      <c r="AA15" s="2284" t="str">
        <f t="shared" si="4"/>
        <v/>
      </c>
      <c r="AB15" s="3058"/>
      <c r="AC15" s="2518" t="str">
        <f t="shared" ref="AC15:AM15" si="5">IF(AND(ISNUMBER(AC16),ISNUMBER(AC17)),SUM(AC16:AC17),"")</f>
        <v/>
      </c>
      <c r="AD15" s="2284" t="str">
        <f t="shared" si="5"/>
        <v/>
      </c>
      <c r="AE15" s="2284" t="str">
        <f t="shared" ref="AE15" si="6">IF(AND(ISNUMBER(AE16),ISNUMBER(AE17)),SUM(AE16:AE17),"")</f>
        <v/>
      </c>
      <c r="AF15" s="2284" t="str">
        <f t="shared" si="5"/>
        <v/>
      </c>
      <c r="AG15" s="2284" t="str">
        <f t="shared" si="5"/>
        <v/>
      </c>
      <c r="AH15" s="2284" t="str">
        <f t="shared" si="5"/>
        <v/>
      </c>
      <c r="AI15" s="2284" t="str">
        <f t="shared" ref="AI15" si="7">IF(AND(ISNUMBER(AI16),ISNUMBER(AI17)),SUM(AI16:AI17),"")</f>
        <v/>
      </c>
      <c r="AJ15" s="2284" t="str">
        <f t="shared" ref="AJ15" si="8">IF(AND(ISNUMBER(AJ16),ISNUMBER(AJ17)),SUM(AJ16:AJ17),"")</f>
        <v/>
      </c>
      <c r="AK15" s="2284" t="str">
        <f t="shared" ref="AK15" si="9">IF(AND(ISNUMBER(AK16),ISNUMBER(AK17)),SUM(AK16:AK17),"")</f>
        <v/>
      </c>
      <c r="AL15" s="2284" t="str">
        <f t="shared" si="5"/>
        <v/>
      </c>
      <c r="AM15" s="2284" t="str">
        <f t="shared" si="5"/>
        <v/>
      </c>
      <c r="AN15" s="2284" t="str">
        <f t="shared" ref="AN15" si="10">IF(AND(ISNUMBER(AN16),ISNUMBER(AN17)),SUM(AN16:AN17),"")</f>
        <v/>
      </c>
      <c r="AO15" s="1447"/>
      <c r="AP15" s="734"/>
      <c r="AQ15" s="734"/>
      <c r="AR15" s="734"/>
      <c r="AS15" s="3053"/>
      <c r="AT15" s="2534" t="str">
        <f t="shared" ref="AT15:BD15" si="11">IF(AND(ISNUMBER(AT16),ISNUMBER(AT17)),SUM(AT16:AT17),"")</f>
        <v/>
      </c>
      <c r="AU15" s="2534" t="str">
        <f t="shared" si="11"/>
        <v/>
      </c>
      <c r="AV15" s="2534" t="str">
        <f t="shared" si="11"/>
        <v/>
      </c>
      <c r="AW15" s="2534" t="str">
        <f t="shared" si="11"/>
        <v/>
      </c>
      <c r="AX15" s="2534" t="str">
        <f t="shared" si="11"/>
        <v/>
      </c>
      <c r="AY15" s="2534" t="str">
        <f>IF(AND(ISNUMBER(AY16),ISNUMBER(AY17)),SUM(AY16:AY17),"")</f>
        <v/>
      </c>
      <c r="AZ15" s="2534" t="str">
        <f t="shared" ref="AZ15" si="12">IF(AND(ISNUMBER(AZ16),ISNUMBER(AZ17)),SUM(AZ16:AZ17),"")</f>
        <v/>
      </c>
      <c r="BA15" s="2534" t="str">
        <f t="shared" ref="BA15" si="13">IF(AND(ISNUMBER(BA16),ISNUMBER(BA17)),SUM(BA16:BA17),"")</f>
        <v/>
      </c>
      <c r="BB15" s="2534" t="str">
        <f t="shared" ref="BB15" si="14">IF(AND(ISNUMBER(BB16),ISNUMBER(BB17)),SUM(BB16:BB17),"")</f>
        <v/>
      </c>
      <c r="BC15" s="2534" t="str">
        <f t="shared" si="11"/>
        <v/>
      </c>
      <c r="BD15" s="2534" t="str">
        <f t="shared" si="11"/>
        <v/>
      </c>
      <c r="BE15" s="3058"/>
      <c r="BF15" s="2284" t="str">
        <f t="shared" ref="BF15:BP15" si="15">IF(ISNUMBER(BF17), BF17, "")</f>
        <v/>
      </c>
      <c r="BG15" s="2284" t="str">
        <f t="shared" si="15"/>
        <v/>
      </c>
      <c r="BH15" s="2284" t="str">
        <f t="shared" si="15"/>
        <v/>
      </c>
      <c r="BI15" s="2284" t="str">
        <f t="shared" si="15"/>
        <v/>
      </c>
      <c r="BJ15" s="2284" t="str">
        <f t="shared" si="15"/>
        <v/>
      </c>
      <c r="BK15" s="2284" t="str">
        <f t="shared" si="15"/>
        <v/>
      </c>
      <c r="BL15" s="2284" t="str">
        <f t="shared" si="15"/>
        <v/>
      </c>
      <c r="BM15" s="2284" t="str">
        <f t="shared" si="15"/>
        <v/>
      </c>
      <c r="BN15" s="2284" t="str">
        <f t="shared" si="15"/>
        <v/>
      </c>
      <c r="BO15" s="2284" t="str">
        <f t="shared" si="15"/>
        <v/>
      </c>
      <c r="BP15" s="2284" t="str">
        <f t="shared" si="15"/>
        <v/>
      </c>
      <c r="BQ15" s="3058"/>
      <c r="BR15" s="2284" t="str">
        <f t="shared" ref="BR15:BW15" si="16">IF(AND( ISNUMBER(BR16),ISNUMBER(BR17)), SUM(BR16:BR17),"")</f>
        <v/>
      </c>
      <c r="BS15" s="2284" t="str">
        <f t="shared" ref="BS15" si="17">IF(AND( ISNUMBER(BS16),ISNUMBER(BS17)), SUM(BS16:BS17),"")</f>
        <v/>
      </c>
      <c r="BT15" s="2284" t="str">
        <f t="shared" si="16"/>
        <v/>
      </c>
      <c r="BU15" s="2284" t="str">
        <f t="shared" si="16"/>
        <v/>
      </c>
      <c r="BV15" s="2284" t="str">
        <f t="shared" si="16"/>
        <v/>
      </c>
      <c r="BW15" s="3054" t="str">
        <f t="shared" si="16"/>
        <v/>
      </c>
      <c r="BX15" s="2284" t="str">
        <f t="shared" ref="BX15" si="18">IF(AND( ISNUMBER(BX16),ISNUMBER(BX17)), SUM(BX16:BX17),"")</f>
        <v/>
      </c>
      <c r="BY15" s="2284" t="str">
        <f t="shared" ref="BY15" si="19">IF(AND( ISNUMBER(BY16),ISNUMBER(BY17)), SUM(BY16:BY17),"")</f>
        <v/>
      </c>
      <c r="BZ15" s="2284" t="str">
        <f t="shared" ref="BZ15" si="20">IF(AND( ISNUMBER(BZ16),ISNUMBER(BZ17)), SUM(BZ16:BZ17),"")</f>
        <v/>
      </c>
      <c r="CA15" s="2284" t="str">
        <f t="shared" ref="CA15:CH15" si="21">IF(AND( ISNUMBER(CA16),ISNUMBER(CA17)), SUM(CA16:CA17),"")</f>
        <v/>
      </c>
      <c r="CB15" s="2284" t="str">
        <f t="shared" si="21"/>
        <v/>
      </c>
      <c r="CC15" s="2284" t="str">
        <f t="shared" si="21"/>
        <v/>
      </c>
      <c r="CD15" s="2284" t="str">
        <f t="shared" si="21"/>
        <v/>
      </c>
      <c r="CE15" s="2284" t="str">
        <f t="shared" si="21"/>
        <v/>
      </c>
      <c r="CF15" s="2284" t="str">
        <f t="shared" si="21"/>
        <v/>
      </c>
      <c r="CG15" s="2284" t="str">
        <f t="shared" si="21"/>
        <v/>
      </c>
      <c r="CH15" s="2284" t="str">
        <f t="shared" si="21"/>
        <v/>
      </c>
      <c r="CI15" s="1962" t="str">
        <f t="shared" ref="CI15:CI20" si="22">IF(AND(ISNUMBER(CF15), ISNUMBER(AY15)),IF(CF15&gt;=AY15, "Pass", "please check"),"")</f>
        <v/>
      </c>
      <c r="CJ15" s="2090" t="str">
        <f>IF(AND(ISNUMBER(BC15), ISNUMBER(BD15), ISNUMBER(CH15)), IF(CH15&gt;=(BC15+12.5*BD15), "Pass", "please check"), "")</f>
        <v/>
      </c>
      <c r="CO15" s="3042"/>
      <c r="CS15" s="2130"/>
    </row>
    <row r="16" spans="1:97" ht="15" customHeight="1" x14ac:dyDescent="0.25">
      <c r="A16" s="1541"/>
      <c r="B16" s="785" t="s">
        <v>2055</v>
      </c>
      <c r="C16" s="3056"/>
      <c r="D16" s="1680" t="str">
        <f t="shared" ref="D16:H17" si="23">IF(AND(ISNUMBER(P16),ISNUMBER(AC16)),SUM(P16,AC16),"")</f>
        <v/>
      </c>
      <c r="E16" s="1680" t="str">
        <f t="shared" si="23"/>
        <v/>
      </c>
      <c r="F16" s="1680" t="str">
        <f t="shared" si="23"/>
        <v/>
      </c>
      <c r="G16" s="1680" t="str">
        <f t="shared" si="23"/>
        <v/>
      </c>
      <c r="H16" s="1680" t="str">
        <f t="shared" si="23"/>
        <v/>
      </c>
      <c r="I16" s="1680" t="str">
        <f>IF(AND(ISNUMBER(D16),ISNUMBER(E16),ISNUMBER(H16)),SUM(D16,E16,H16),"")</f>
        <v/>
      </c>
      <c r="J16" s="1680" t="str">
        <f t="shared" ref="J16:N17" si="24">IF(AND(ISNUMBER(V16),ISNUMBER(AI16)),SUM(V16,AI16),"")</f>
        <v/>
      </c>
      <c r="K16" s="1680" t="str">
        <f t="shared" si="24"/>
        <v/>
      </c>
      <c r="L16" s="1680" t="str">
        <f t="shared" si="24"/>
        <v/>
      </c>
      <c r="M16" s="1680" t="str">
        <f t="shared" si="24"/>
        <v/>
      </c>
      <c r="N16" s="1680" t="str">
        <f t="shared" si="24"/>
        <v/>
      </c>
      <c r="O16" s="2945"/>
      <c r="P16" s="738"/>
      <c r="Q16" s="738"/>
      <c r="R16" s="738"/>
      <c r="S16" s="738"/>
      <c r="T16" s="455"/>
      <c r="U16" s="1680" t="str">
        <f>IF(AND(ISNUMBER(P16),ISNUMBER(Q16),ISNUMBER(T16)),SUM(P16,Q16,T16),"")</f>
        <v/>
      </c>
      <c r="V16" s="1969"/>
      <c r="W16" s="738"/>
      <c r="X16" s="455"/>
      <c r="Y16" s="1680" t="str">
        <f>IF(AND(ISNUMBER(V16),ISNUMBER(W16),ISNUMBER(X16)),SUM(V16:X16), "")</f>
        <v/>
      </c>
      <c r="Z16" s="1969"/>
      <c r="AA16" s="738"/>
      <c r="AB16" s="1373"/>
      <c r="AC16" s="738"/>
      <c r="AD16" s="738"/>
      <c r="AE16" s="738"/>
      <c r="AF16" s="738"/>
      <c r="AG16" s="455"/>
      <c r="AH16" s="2523" t="str">
        <f>IF(AND(ISNUMBER(AC16),ISNUMBER(AD16),ISNUMBER(AG16)),SUM(AC16,AD16,AG16),"")</f>
        <v/>
      </c>
      <c r="AI16" s="1969"/>
      <c r="AJ16" s="738"/>
      <c r="AK16" s="455"/>
      <c r="AL16" s="2523" t="str">
        <f>IF(AND(ISNUMBER(AI16),ISNUMBER(AJ16),ISNUMBER(AK16)),SUM(AI16:AK16), "")</f>
        <v/>
      </c>
      <c r="AM16" s="1969"/>
      <c r="AN16" s="738"/>
      <c r="AO16" s="734"/>
      <c r="AP16" s="734"/>
      <c r="AQ16" s="734"/>
      <c r="AR16" s="734"/>
      <c r="AS16" s="3051"/>
      <c r="AT16" s="1680" t="str">
        <f t="shared" ref="AT16:AX16" si="25">IF(ISNUMBER(BR16),BR16,"")</f>
        <v/>
      </c>
      <c r="AU16" s="1680" t="str">
        <f t="shared" si="25"/>
        <v/>
      </c>
      <c r="AV16" s="1680" t="str">
        <f t="shared" si="25"/>
        <v/>
      </c>
      <c r="AW16" s="1680" t="str">
        <f t="shared" si="25"/>
        <v/>
      </c>
      <c r="AX16" s="1680" t="str">
        <f t="shared" si="25"/>
        <v/>
      </c>
      <c r="AY16" s="1680" t="str">
        <f>IF(AND(ISNUMBER(AT16),ISNUMBER(AU16),ISNUMBER(AX16)),SUM(AT16,AU16,AX16),"")</f>
        <v/>
      </c>
      <c r="AZ16" s="1680" t="str">
        <f>IF(ISNUMBER(BX16),BX16,"")</f>
        <v/>
      </c>
      <c r="BA16" s="1680" t="str">
        <f>IF(ISNUMBER(BY16),BY16,"")</f>
        <v/>
      </c>
      <c r="BB16" s="1680" t="str">
        <f>IF(ISNUMBER(BZ16),BZ16,"")</f>
        <v/>
      </c>
      <c r="BC16" s="1680" t="str">
        <f>IF(ISNUMBER(CA16),CA16,"")</f>
        <v/>
      </c>
      <c r="BD16" s="1680" t="str">
        <f>IF(ISNUMBER(CB16),CB16,"")</f>
        <v/>
      </c>
      <c r="BE16" s="2528"/>
      <c r="BF16" s="2109"/>
      <c r="BG16" s="2109"/>
      <c r="BH16" s="2109"/>
      <c r="BI16" s="2109"/>
      <c r="BJ16" s="2109"/>
      <c r="BK16" s="2297"/>
      <c r="BL16" s="2109"/>
      <c r="BM16" s="2109"/>
      <c r="BN16" s="2109"/>
      <c r="BO16" s="2109"/>
      <c r="BP16" s="2109"/>
      <c r="BQ16" s="1373"/>
      <c r="BR16" s="738"/>
      <c r="BS16" s="738"/>
      <c r="BT16" s="738"/>
      <c r="BU16" s="738"/>
      <c r="BV16" s="455"/>
      <c r="BW16" s="1680" t="str">
        <f>IF(AND(ISNUMBER(BR16), ISNUMBER(BS16), ISNUMBER(BV16)), SUM(BR16,BS16,BV16), "")</f>
        <v/>
      </c>
      <c r="BX16" s="1969"/>
      <c r="BY16" s="738"/>
      <c r="BZ16" s="738"/>
      <c r="CA16" s="2534" t="str">
        <f>IF(AND(ISNUMBER(BX16),ISNUMBER(BY16),ISNUMBER(BZ16)),SUM(BX16:BZ16), "")</f>
        <v/>
      </c>
      <c r="CB16" s="738"/>
      <c r="CC16" s="738"/>
      <c r="CD16" s="738"/>
      <c r="CE16" s="738"/>
      <c r="CF16" s="738"/>
      <c r="CG16" s="738"/>
      <c r="CH16" s="738"/>
      <c r="CI16" s="1552" t="str">
        <f t="shared" si="22"/>
        <v/>
      </c>
      <c r="CJ16" s="1908" t="str">
        <f t="shared" ref="CJ16:CJ20" si="26">IF(AND(ISNUMBER(BC16), ISNUMBER(BD16), ISNUMBER(CH16)), IF(CH16&gt;=(BC16+12.5*BD16), "Pass", "please check"), "")</f>
        <v/>
      </c>
      <c r="CO16" s="3042"/>
      <c r="CS16" s="2130"/>
    </row>
    <row r="17" spans="1:97" ht="15" customHeight="1" x14ac:dyDescent="0.25">
      <c r="A17" s="1541"/>
      <c r="B17" s="785" t="s">
        <v>2056</v>
      </c>
      <c r="C17" s="3056"/>
      <c r="D17" s="1680" t="str">
        <f t="shared" si="23"/>
        <v/>
      </c>
      <c r="E17" s="1680" t="str">
        <f t="shared" si="23"/>
        <v/>
      </c>
      <c r="F17" s="1680" t="str">
        <f t="shared" si="23"/>
        <v/>
      </c>
      <c r="G17" s="1680" t="str">
        <f t="shared" si="23"/>
        <v/>
      </c>
      <c r="H17" s="1680" t="str">
        <f t="shared" si="23"/>
        <v/>
      </c>
      <c r="I17" s="1680" t="str">
        <f>IF(AND(ISNUMBER(D17),ISNUMBER(E17),ISNUMBER(H17)),SUM(D17,E17,H17),"")</f>
        <v/>
      </c>
      <c r="J17" s="1680" t="str">
        <f t="shared" si="24"/>
        <v/>
      </c>
      <c r="K17" s="1680" t="str">
        <f t="shared" si="24"/>
        <v/>
      </c>
      <c r="L17" s="1680" t="str">
        <f t="shared" si="24"/>
        <v/>
      </c>
      <c r="M17" s="1680" t="str">
        <f t="shared" si="24"/>
        <v/>
      </c>
      <c r="N17" s="1680" t="str">
        <f t="shared" si="24"/>
        <v/>
      </c>
      <c r="O17" s="2945"/>
      <c r="P17" s="736"/>
      <c r="Q17" s="736"/>
      <c r="R17" s="736"/>
      <c r="S17" s="736"/>
      <c r="T17" s="909"/>
      <c r="U17" s="1680" t="str">
        <f>IF(AND(ISNUMBER(P17),ISNUMBER(Q17),ISNUMBER(T17)),SUM(P17,Q17,T17),"")</f>
        <v/>
      </c>
      <c r="V17" s="1458"/>
      <c r="W17" s="736"/>
      <c r="X17" s="909"/>
      <c r="Y17" s="1680" t="str">
        <f>IF(AND(ISNUMBER(V17),ISNUMBER(W17),ISNUMBER(X17)),SUM(V17:X17), "")</f>
        <v/>
      </c>
      <c r="Z17" s="1458"/>
      <c r="AA17" s="736"/>
      <c r="AB17" s="1373"/>
      <c r="AC17" s="736" t="s">
        <v>191</v>
      </c>
      <c r="AD17" s="736"/>
      <c r="AE17" s="736"/>
      <c r="AF17" s="736"/>
      <c r="AG17" s="909"/>
      <c r="AH17" s="2523" t="str">
        <f>IF(AND(ISNUMBER(AC17),ISNUMBER(AD17),ISNUMBER(AG17)),SUM(AC17,AD17,AG17),"")</f>
        <v/>
      </c>
      <c r="AI17" s="1458"/>
      <c r="AJ17" s="736"/>
      <c r="AK17" s="909"/>
      <c r="AL17" s="2523" t="str">
        <f>IF(AND(ISNUMBER(AI17),ISNUMBER(AJ17),ISNUMBER(AK17)),SUM(AI17:AK17), "")</f>
        <v/>
      </c>
      <c r="AM17" s="1458"/>
      <c r="AN17" s="736"/>
      <c r="AO17" s="734"/>
      <c r="AP17" s="734"/>
      <c r="AQ17" s="734"/>
      <c r="AR17" s="734"/>
      <c r="AS17" s="3051"/>
      <c r="AT17" s="1680" t="str">
        <f t="shared" ref="AT17:AX17" si="27">IF(AND(ISNUMBER(BF17),ISNUMBER(BR17)),SUM(BF17,BR17),"")</f>
        <v/>
      </c>
      <c r="AU17" s="1680" t="str">
        <f t="shared" si="27"/>
        <v/>
      </c>
      <c r="AV17" s="1680" t="str">
        <f t="shared" si="27"/>
        <v/>
      </c>
      <c r="AW17" s="1680" t="str">
        <f t="shared" si="27"/>
        <v/>
      </c>
      <c r="AX17" s="1680" t="str">
        <f t="shared" si="27"/>
        <v/>
      </c>
      <c r="AY17" s="1680" t="str">
        <f>IF(AND(ISNUMBER(AT17),ISNUMBER(AU17),ISNUMBER(AX17)),SUM(AT17,AU17,AX17),"")</f>
        <v/>
      </c>
      <c r="AZ17" s="1680" t="str">
        <f>IF(AND(ISNUMBER(BL17),ISNUMBER(BX17)),SUM(BL17,BX17),"")</f>
        <v/>
      </c>
      <c r="BA17" s="1680" t="str">
        <f>IF(AND(ISNUMBER(BM17),ISNUMBER(BY17)),SUM(BM17,BY17),"")</f>
        <v/>
      </c>
      <c r="BB17" s="1680" t="str">
        <f>IF(AND(ISNUMBER(BN17),ISNUMBER(BZ17)),SUM(BN17,BZ17),"")</f>
        <v/>
      </c>
      <c r="BC17" s="1680" t="str">
        <f>IF(AND(ISNUMBER(BO17),ISNUMBER(CA17)),SUM(BO17,CA17),"")</f>
        <v/>
      </c>
      <c r="BD17" s="1680" t="str">
        <f>IF(AND(ISNUMBER(BP17),ISNUMBER(CB17)),SUM(BP17,CB17),"")</f>
        <v/>
      </c>
      <c r="BE17" s="2945"/>
      <c r="BF17" s="734"/>
      <c r="BG17" s="734"/>
      <c r="BH17" s="734"/>
      <c r="BI17" s="734"/>
      <c r="BJ17" s="426"/>
      <c r="BK17" s="1680" t="str">
        <f>IF(AND(ISNUMBER(BF17), ISNUMBER(BG17), ISNUMBER(BJ17)), SUM(BF17,BG17,BJ17), "")</f>
        <v/>
      </c>
      <c r="BL17" s="1447"/>
      <c r="BM17" s="734"/>
      <c r="BN17" s="734"/>
      <c r="BO17" s="1680" t="str">
        <f>IF(AND(ISNUMBER(BL17),ISNUMBER(BM17),ISNUMBER(BN17)),SUM(BL17:BN17), "")</f>
        <v/>
      </c>
      <c r="BP17" s="734"/>
      <c r="BQ17" s="1373"/>
      <c r="BR17" s="736"/>
      <c r="BS17" s="736"/>
      <c r="BT17" s="736"/>
      <c r="BU17" s="736"/>
      <c r="BV17" s="909"/>
      <c r="BW17" s="1680" t="str">
        <f>IF(AND(ISNUMBER(BR17), ISNUMBER(BS17), ISNUMBER(BV17)), SUM(BR17,BS17,BV17), "")</f>
        <v/>
      </c>
      <c r="BX17" s="1458"/>
      <c r="BY17" s="736"/>
      <c r="BZ17" s="736"/>
      <c r="CA17" s="2532" t="str">
        <f>IF(AND(ISNUMBER(BX17),ISNUMBER(BY17),ISNUMBER(BZ17)),SUM(BX17:BZ17), "")</f>
        <v/>
      </c>
      <c r="CB17" s="736"/>
      <c r="CC17" s="736"/>
      <c r="CD17" s="736"/>
      <c r="CE17" s="736"/>
      <c r="CF17" s="736"/>
      <c r="CG17" s="736"/>
      <c r="CH17" s="736"/>
      <c r="CI17" s="1552" t="str">
        <f t="shared" si="22"/>
        <v/>
      </c>
      <c r="CJ17" s="1908" t="str">
        <f t="shared" si="26"/>
        <v/>
      </c>
      <c r="CO17" s="3042"/>
      <c r="CS17" s="2130"/>
    </row>
    <row r="18" spans="1:97" ht="15" customHeight="1" x14ac:dyDescent="0.25">
      <c r="A18" s="1541"/>
      <c r="B18" s="1480" t="s">
        <v>2008</v>
      </c>
      <c r="C18" s="3056"/>
      <c r="D18" s="1680" t="str">
        <f t="shared" ref="D18:AF18" si="28">IF(AND(ISNUMBER(D19),ISNUMBER(D22),ISNUMBER(D25),ISNUMBER(D28),ISNUMBER(D31)),SUM(D19,D22,D25,D28,D31),"")</f>
        <v/>
      </c>
      <c r="E18" s="1680" t="str">
        <f t="shared" si="28"/>
        <v/>
      </c>
      <c r="F18" s="1680" t="str">
        <f t="shared" si="28"/>
        <v/>
      </c>
      <c r="G18" s="1680" t="str">
        <f t="shared" si="28"/>
        <v/>
      </c>
      <c r="H18" s="1680" t="str">
        <f t="shared" si="28"/>
        <v/>
      </c>
      <c r="I18" s="1680" t="str">
        <f t="shared" si="28"/>
        <v/>
      </c>
      <c r="J18" s="1680" t="str">
        <f t="shared" ref="J18" si="29">IF(AND(ISNUMBER(J19),ISNUMBER(J22),ISNUMBER(J25),ISNUMBER(J28),ISNUMBER(J31)),SUM(J19,J22,J25,J28,J31),"")</f>
        <v/>
      </c>
      <c r="K18" s="1680" t="str">
        <f t="shared" ref="K18" si="30">IF(AND(ISNUMBER(K19),ISNUMBER(K22),ISNUMBER(K25),ISNUMBER(K28),ISNUMBER(K31)),SUM(K19,K22,K25,K28,K31),"")</f>
        <v/>
      </c>
      <c r="L18" s="1680" t="str">
        <f t="shared" ref="L18" si="31">IF(AND(ISNUMBER(L19),ISNUMBER(L22),ISNUMBER(L25),ISNUMBER(L28),ISNUMBER(L31)),SUM(L19,L22,L25,L28,L31),"")</f>
        <v/>
      </c>
      <c r="M18" s="1680" t="str">
        <f t="shared" si="28"/>
        <v/>
      </c>
      <c r="N18" s="1680" t="str">
        <f t="shared" si="28"/>
        <v/>
      </c>
      <c r="O18" s="3056"/>
      <c r="P18" s="1680" t="str">
        <f t="shared" si="28"/>
        <v/>
      </c>
      <c r="Q18" s="1680" t="str">
        <f t="shared" si="28"/>
        <v/>
      </c>
      <c r="R18" s="1680" t="str">
        <f t="shared" si="28"/>
        <v/>
      </c>
      <c r="S18" s="1680" t="str">
        <f t="shared" si="28"/>
        <v/>
      </c>
      <c r="T18" s="1680" t="str">
        <f t="shared" si="28"/>
        <v/>
      </c>
      <c r="U18" s="1680" t="str">
        <f t="shared" si="28"/>
        <v/>
      </c>
      <c r="V18" s="1680" t="str">
        <f t="shared" ref="V18" si="32">IF(AND(ISNUMBER(V19),ISNUMBER(V22),ISNUMBER(V25),ISNUMBER(V28),ISNUMBER(V31)),SUM(V19,V22,V25,V28,V31),"")</f>
        <v/>
      </c>
      <c r="W18" s="1680" t="str">
        <f t="shared" ref="W18" si="33">IF(AND(ISNUMBER(W19),ISNUMBER(W22),ISNUMBER(W25),ISNUMBER(W28),ISNUMBER(W31)),SUM(W19,W22,W25,W28,W31),"")</f>
        <v/>
      </c>
      <c r="X18" s="1680" t="str">
        <f t="shared" ref="X18" si="34">IF(AND(ISNUMBER(X19),ISNUMBER(X22),ISNUMBER(X25),ISNUMBER(X28),ISNUMBER(X31)),SUM(X19,X22,X25,X28,X31),"")</f>
        <v/>
      </c>
      <c r="Y18" s="1680" t="str">
        <f t="shared" si="28"/>
        <v/>
      </c>
      <c r="Z18" s="1680" t="str">
        <f t="shared" si="28"/>
        <v/>
      </c>
      <c r="AA18" s="1680" t="str">
        <f t="shared" si="28"/>
        <v/>
      </c>
      <c r="AB18" s="3056"/>
      <c r="AC18" s="2523" t="str">
        <f t="shared" si="28"/>
        <v/>
      </c>
      <c r="AD18" s="1680" t="str">
        <f t="shared" si="28"/>
        <v/>
      </c>
      <c r="AE18" s="1680" t="str">
        <f t="shared" si="28"/>
        <v/>
      </c>
      <c r="AF18" s="1680" t="str">
        <f t="shared" si="28"/>
        <v/>
      </c>
      <c r="AG18" s="1680" t="str">
        <f t="shared" ref="AG18:AN18" si="35">IF(AND(ISNUMBER(AG19),ISNUMBER(AG22),ISNUMBER(AG25),ISNUMBER(AG28),ISNUMBER(AG31)),SUM(AG19,AG22,AG25,AG28,AG31),"")</f>
        <v/>
      </c>
      <c r="AH18" s="2523" t="str">
        <f t="shared" si="35"/>
        <v/>
      </c>
      <c r="AI18" s="1680" t="str">
        <f t="shared" si="35"/>
        <v/>
      </c>
      <c r="AJ18" s="1680" t="str">
        <f t="shared" si="35"/>
        <v/>
      </c>
      <c r="AK18" s="1680" t="str">
        <f t="shared" si="35"/>
        <v/>
      </c>
      <c r="AL18" s="2523" t="str">
        <f t="shared" si="35"/>
        <v/>
      </c>
      <c r="AM18" s="1680" t="str">
        <f t="shared" si="35"/>
        <v/>
      </c>
      <c r="AN18" s="1680" t="str">
        <f t="shared" si="35"/>
        <v/>
      </c>
      <c r="AO18" s="1447"/>
      <c r="AP18" s="734"/>
      <c r="AQ18" s="734"/>
      <c r="AR18" s="734"/>
      <c r="AS18" s="3051"/>
      <c r="AT18" s="1680" t="str">
        <f t="shared" ref="AT18:AU18" si="36">IF(AND(ISNUMBER(AT19),ISNUMBER(AT22),ISNUMBER(AT25),ISNUMBER(AT28),ISNUMBER(AT31)),SUM(AT19,AT22,AT25,AT28,AT31),"")</f>
        <v/>
      </c>
      <c r="AU18" s="1680" t="str">
        <f t="shared" si="36"/>
        <v/>
      </c>
      <c r="AV18" s="1680" t="str">
        <f>IF(AND(ISNUMBER(AV19),ISNUMBER(AV22),ISNUMBER(AV25),ISNUMBER(AV28),ISNUMBER(AV31)),SUM(AV19,AV22,AV25,AV28,AV31),"")</f>
        <v/>
      </c>
      <c r="AW18" s="1680" t="str">
        <f>IF(AND(ISNUMBER(AW19),ISNUMBER(AW22),ISNUMBER(AW25),ISNUMBER(AW28),ISNUMBER(AW31)),SUM(AW19,AW22,AW25,AW28,AW31),"")</f>
        <v/>
      </c>
      <c r="AX18" s="1680" t="str">
        <f>IF(AND(ISNUMBER(AX19),ISNUMBER(AX22),ISNUMBER(AX25),ISNUMBER(AX28),ISNUMBER(AX31)),SUM(AX19,AX22,AX25,AX28,AX31),"")</f>
        <v/>
      </c>
      <c r="AY18" s="1680" t="str">
        <f>IF(AND(ISNUMBER(AY19),ISNUMBER(AY22),ISNUMBER(AY25),ISNUMBER(AY28),ISNUMBER(AY31)),SUM(AY19,AY22,AY25,AY28,AY31),"")</f>
        <v/>
      </c>
      <c r="AZ18" s="1680" t="str">
        <f t="shared" ref="AZ18" si="37">IF(AND(ISNUMBER(AZ19),ISNUMBER(AZ22),ISNUMBER(AZ25),ISNUMBER(AZ28),ISNUMBER(AZ31)),SUM(AZ19,AZ22,AZ25,AZ28,AZ31),"")</f>
        <v/>
      </c>
      <c r="BA18" s="1680" t="str">
        <f t="shared" ref="BA18" si="38">IF(AND(ISNUMBER(BA19),ISNUMBER(BA22),ISNUMBER(BA25),ISNUMBER(BA28),ISNUMBER(BA31)),SUM(BA19,BA22,BA25,BA28,BA31),"")</f>
        <v/>
      </c>
      <c r="BB18" s="1680" t="str">
        <f t="shared" ref="BB18" si="39">IF(AND(ISNUMBER(BB19),ISNUMBER(BB22),ISNUMBER(BB25),ISNUMBER(BB28),ISNUMBER(BB31)),SUM(BB19,BB22,BB25,BB28,BB31),"")</f>
        <v/>
      </c>
      <c r="BC18" s="1680" t="str">
        <f t="shared" ref="BC18:CH18" si="40">IF(AND(ISNUMBER(BC19),ISNUMBER(BC22),ISNUMBER(BC25),ISNUMBER(BC28),ISNUMBER(BC31)),SUM(BC19,BC22,BC25,BC28,BC31),"")</f>
        <v/>
      </c>
      <c r="BD18" s="1680" t="str">
        <f t="shared" si="40"/>
        <v/>
      </c>
      <c r="BE18" s="2528"/>
      <c r="BF18" s="1680" t="str">
        <f t="shared" si="40"/>
        <v/>
      </c>
      <c r="BG18" s="1680" t="str">
        <f t="shared" si="40"/>
        <v/>
      </c>
      <c r="BH18" s="1680" t="str">
        <f t="shared" si="40"/>
        <v/>
      </c>
      <c r="BI18" s="1680" t="str">
        <f t="shared" si="40"/>
        <v/>
      </c>
      <c r="BJ18" s="427" t="str">
        <f t="shared" si="40"/>
        <v/>
      </c>
      <c r="BK18" s="1680" t="str">
        <f t="shared" si="40"/>
        <v/>
      </c>
      <c r="BL18" s="2523" t="str">
        <f t="shared" ref="BL18" si="41">IF(AND(ISNUMBER(BL19),ISNUMBER(BL22),ISNUMBER(BL25),ISNUMBER(BL28),ISNUMBER(BL31)),SUM(BL19,BL22,BL25,BL28,BL31),"")</f>
        <v/>
      </c>
      <c r="BM18" s="1680" t="str">
        <f t="shared" ref="BM18" si="42">IF(AND(ISNUMBER(BM19),ISNUMBER(BM22),ISNUMBER(BM25),ISNUMBER(BM28),ISNUMBER(BM31)),SUM(BM19,BM22,BM25,BM28,BM31),"")</f>
        <v/>
      </c>
      <c r="BN18" s="1680" t="str">
        <f t="shared" ref="BN18" si="43">IF(AND(ISNUMBER(BN19),ISNUMBER(BN22),ISNUMBER(BN25),ISNUMBER(BN28),ISNUMBER(BN31)),SUM(BN19,BN22,BN25,BN28,BN31),"")</f>
        <v/>
      </c>
      <c r="BO18" s="1680" t="str">
        <f t="shared" si="40"/>
        <v/>
      </c>
      <c r="BP18" s="1680" t="str">
        <f t="shared" si="40"/>
        <v/>
      </c>
      <c r="BQ18" s="3051"/>
      <c r="BR18" s="1680" t="str">
        <f t="shared" si="40"/>
        <v/>
      </c>
      <c r="BS18" s="1680" t="str">
        <f t="shared" si="40"/>
        <v/>
      </c>
      <c r="BT18" s="1680" t="str">
        <f t="shared" si="40"/>
        <v/>
      </c>
      <c r="BU18" s="1680" t="str">
        <f t="shared" si="40"/>
        <v/>
      </c>
      <c r="BV18" s="1680" t="str">
        <f t="shared" si="40"/>
        <v/>
      </c>
      <c r="BW18" s="3052" t="str">
        <f t="shared" si="40"/>
        <v/>
      </c>
      <c r="BX18" s="1680" t="str">
        <f t="shared" ref="BX18" si="44">IF(AND(ISNUMBER(BX19),ISNUMBER(BX22),ISNUMBER(BX25),ISNUMBER(BX28),ISNUMBER(BX31)),SUM(BX19,BX22,BX25,BX28,BX31),"")</f>
        <v/>
      </c>
      <c r="BY18" s="1680" t="str">
        <f t="shared" ref="BY18:BZ18" si="45">IF(AND(ISNUMBER(BY19),ISNUMBER(BY22),ISNUMBER(BY25),ISNUMBER(BY28),ISNUMBER(BY31)),SUM(BY19,BY22,BY25,BY28,BY31),"")</f>
        <v/>
      </c>
      <c r="BZ18" s="1680" t="str">
        <f t="shared" si="45"/>
        <v/>
      </c>
      <c r="CA18" s="1680" t="str">
        <f t="shared" si="40"/>
        <v/>
      </c>
      <c r="CB18" s="1680" t="str">
        <f t="shared" si="40"/>
        <v/>
      </c>
      <c r="CC18" s="1680" t="str">
        <f t="shared" si="40"/>
        <v/>
      </c>
      <c r="CD18" s="1680" t="str">
        <f t="shared" si="40"/>
        <v/>
      </c>
      <c r="CE18" s="1680" t="str">
        <f t="shared" si="40"/>
        <v/>
      </c>
      <c r="CF18" s="1680" t="str">
        <f t="shared" si="40"/>
        <v/>
      </c>
      <c r="CG18" s="1680" t="str">
        <f t="shared" si="40"/>
        <v/>
      </c>
      <c r="CH18" s="1680" t="str">
        <f t="shared" si="40"/>
        <v/>
      </c>
      <c r="CI18" s="1564" t="str">
        <f t="shared" si="22"/>
        <v/>
      </c>
      <c r="CJ18" s="1908" t="str">
        <f t="shared" si="26"/>
        <v/>
      </c>
      <c r="CO18" s="3042"/>
      <c r="CS18" s="2130"/>
    </row>
    <row r="19" spans="1:97" ht="15" customHeight="1" x14ac:dyDescent="0.25">
      <c r="A19" s="1541"/>
      <c r="B19" s="785" t="s">
        <v>2058</v>
      </c>
      <c r="C19" s="3056"/>
      <c r="D19" s="1680" t="str">
        <f t="shared" ref="D19:H19" si="46">IF(AND(ISNUMBER(P19),ISNUMBER(AC19)),SUM(P19,AC19),"")</f>
        <v/>
      </c>
      <c r="E19" s="1680" t="str">
        <f t="shared" si="46"/>
        <v/>
      </c>
      <c r="F19" s="1680" t="str">
        <f t="shared" si="46"/>
        <v/>
      </c>
      <c r="G19" s="1680" t="str">
        <f t="shared" si="46"/>
        <v/>
      </c>
      <c r="H19" s="1680" t="str">
        <f t="shared" si="46"/>
        <v/>
      </c>
      <c r="I19" s="1680" t="str">
        <f>IF(AND(ISNUMBER(D19),ISNUMBER(E19),ISNUMBER(H19)),SUM(D19,E19,H19),"")</f>
        <v/>
      </c>
      <c r="J19" s="1680" t="str">
        <f>IF(AND(ISNUMBER(V19),ISNUMBER(AI19)),SUM(V19,AI19),"")</f>
        <v/>
      </c>
      <c r="K19" s="1680" t="str">
        <f>IF(AND(ISNUMBER(W19),ISNUMBER(AJ19)),SUM(W19,AJ19),"")</f>
        <v/>
      </c>
      <c r="L19" s="1680" t="str">
        <f>IF(AND(ISNUMBER(X19),ISNUMBER(AK19)),SUM(X19,AK19),"")</f>
        <v/>
      </c>
      <c r="M19" s="1680" t="str">
        <f>IF(AND(ISNUMBER(Y19),ISNUMBER(AL19)),SUM(Y19,AL19),"")</f>
        <v/>
      </c>
      <c r="N19" s="1680" t="str">
        <f>IF(AND(ISNUMBER(Z19),ISNUMBER(AM19)),SUM(Z19,AM19),"")</f>
        <v/>
      </c>
      <c r="O19" s="2945"/>
      <c r="P19" s="738"/>
      <c r="Q19" s="738"/>
      <c r="R19" s="738"/>
      <c r="S19" s="738"/>
      <c r="T19" s="455"/>
      <c r="U19" s="1680" t="str">
        <f t="shared" ref="U19:U38" si="47">IF(AND(ISNUMBER(P19),ISNUMBER(Q19),ISNUMBER(T19)),SUM(P19,Q19,T19),"")</f>
        <v/>
      </c>
      <c r="V19" s="1969"/>
      <c r="W19" s="738"/>
      <c r="X19" s="455"/>
      <c r="Y19" s="1680" t="str">
        <f>IF(AND(ISNUMBER(V19),ISNUMBER(W19),ISNUMBER(X19)),SUM(V19:X19), "")</f>
        <v/>
      </c>
      <c r="Z19" s="1969"/>
      <c r="AA19" s="738"/>
      <c r="AB19" s="1373"/>
      <c r="AC19" s="738"/>
      <c r="AD19" s="738"/>
      <c r="AE19" s="738"/>
      <c r="AF19" s="738"/>
      <c r="AG19" s="455"/>
      <c r="AH19" s="2523" t="str">
        <f t="shared" ref="AH19:AH37" si="48">IF(AND(ISNUMBER(AC19),ISNUMBER(AD19),ISNUMBER(AG19)),SUM(AC19,AD19,AG19),"")</f>
        <v/>
      </c>
      <c r="AI19" s="1969"/>
      <c r="AJ19" s="738"/>
      <c r="AK19" s="455"/>
      <c r="AL19" s="2523" t="str">
        <f>IF(AND(ISNUMBER(AI19),ISNUMBER(AJ19),ISNUMBER(AK19)),SUM(AI19:AK19), "")</f>
        <v/>
      </c>
      <c r="AM19" s="1969"/>
      <c r="AN19" s="738"/>
      <c r="AO19" s="734"/>
      <c r="AP19" s="734"/>
      <c r="AQ19" s="734"/>
      <c r="AR19" s="734"/>
      <c r="AS19" s="3051"/>
      <c r="AT19" s="1680" t="str">
        <f t="shared" ref="AT19:AX19" si="49">IF(AND(ISNUMBER(BF19),ISNUMBER(BR19)),SUM(BF19,BR19),"")</f>
        <v/>
      </c>
      <c r="AU19" s="1680" t="str">
        <f t="shared" si="49"/>
        <v/>
      </c>
      <c r="AV19" s="1680" t="str">
        <f t="shared" si="49"/>
        <v/>
      </c>
      <c r="AW19" s="1680" t="str">
        <f t="shared" si="49"/>
        <v/>
      </c>
      <c r="AX19" s="1680" t="str">
        <f t="shared" si="49"/>
        <v/>
      </c>
      <c r="AY19" s="1680" t="str">
        <f>IF(AND(ISNUMBER(AT19),ISNUMBER(AU19),ISNUMBER(AX19)),SUM(AT19,AU19,AX19),"")</f>
        <v/>
      </c>
      <c r="AZ19" s="1680" t="str">
        <f>IF(AND(ISNUMBER(BL19),ISNUMBER(BX19)),SUM(BL19,BX19),"")</f>
        <v/>
      </c>
      <c r="BA19" s="1680" t="str">
        <f>IF(AND(ISNUMBER(BM19),ISNUMBER(BY19)),SUM(BM19,BY19),"")</f>
        <v/>
      </c>
      <c r="BB19" s="1680" t="str">
        <f>IF(AND(ISNUMBER(BN19),ISNUMBER(BZ19)),SUM(BN19,BZ19),"")</f>
        <v/>
      </c>
      <c r="BC19" s="1680" t="str">
        <f>IF(AND(ISNUMBER(BO19),ISNUMBER(CA19)),SUM(BO19,CA19),"")</f>
        <v/>
      </c>
      <c r="BD19" s="1680" t="str">
        <f>IF(AND(ISNUMBER(BP19),ISNUMBER(CB19)),SUM(BP19,CB19),"")</f>
        <v/>
      </c>
      <c r="BE19" s="2945"/>
      <c r="BF19" s="734"/>
      <c r="BG19" s="734"/>
      <c r="BH19" s="734"/>
      <c r="BI19" s="734"/>
      <c r="BJ19" s="426"/>
      <c r="BK19" s="1680" t="str">
        <f>IF(AND(ISNUMBER(BF19), ISNUMBER(BG19), ISNUMBER(BJ19)), SUM(BF19,BG19,BJ19), "")</f>
        <v/>
      </c>
      <c r="BL19" s="1447"/>
      <c r="BM19" s="734"/>
      <c r="BN19" s="734"/>
      <c r="BO19" s="1680" t="str">
        <f>IF(AND(ISNUMBER(BL19),ISNUMBER(BM19),ISNUMBER(BN19)),SUM(BL19:BN19), "")</f>
        <v/>
      </c>
      <c r="BP19" s="734"/>
      <c r="BQ19" s="1373"/>
      <c r="BR19" s="738"/>
      <c r="BS19" s="738"/>
      <c r="BT19" s="738"/>
      <c r="BU19" s="738"/>
      <c r="BV19" s="455"/>
      <c r="BW19" s="1680" t="str">
        <f>IF(AND(ISNUMBER(BR19), ISNUMBER(BS19), ISNUMBER(BV19)), SUM(BR19,BS19,BV19), "")</f>
        <v/>
      </c>
      <c r="BX19" s="1969"/>
      <c r="BY19" s="738"/>
      <c r="BZ19" s="738"/>
      <c r="CA19" s="2534" t="str">
        <f>IF(AND(ISNUMBER(BX19),ISNUMBER(BY19),ISNUMBER(BZ19)),SUM(BX19:BZ19), "")</f>
        <v/>
      </c>
      <c r="CB19" s="738"/>
      <c r="CC19" s="738"/>
      <c r="CD19" s="738"/>
      <c r="CE19" s="738"/>
      <c r="CF19" s="738"/>
      <c r="CG19" s="738"/>
      <c r="CH19" s="738"/>
      <c r="CI19" s="1552" t="str">
        <f t="shared" si="22"/>
        <v/>
      </c>
      <c r="CJ19" s="1908" t="str">
        <f t="shared" si="26"/>
        <v/>
      </c>
      <c r="CO19" s="3042"/>
      <c r="CS19" s="2130"/>
    </row>
    <row r="20" spans="1:97" ht="15" customHeight="1" x14ac:dyDescent="0.25">
      <c r="A20" s="1541"/>
      <c r="B20" s="1737" t="s">
        <v>2059</v>
      </c>
      <c r="C20" s="3056"/>
      <c r="D20" s="1680" t="str">
        <f t="shared" ref="D20:H20" si="50">IF(ISNUMBER(AC20), AC20, "")</f>
        <v/>
      </c>
      <c r="E20" s="1680" t="str">
        <f t="shared" si="50"/>
        <v/>
      </c>
      <c r="F20" s="1680" t="str">
        <f t="shared" si="50"/>
        <v/>
      </c>
      <c r="G20" s="1680" t="str">
        <f t="shared" si="50"/>
        <v/>
      </c>
      <c r="H20" s="1680" t="str">
        <f t="shared" si="50"/>
        <v/>
      </c>
      <c r="I20" s="1680" t="str">
        <f>IF(AND(ISNUMBER(D20),ISNUMBER(E20),ISNUMBER(H20)),SUM(D20,E20,H20),"")</f>
        <v/>
      </c>
      <c r="J20" s="1680" t="str">
        <f>IF(ISNUMBER(AI20), AI20, "")</f>
        <v/>
      </c>
      <c r="K20" s="1680" t="str">
        <f>IF(ISNUMBER(AJ20), AJ20, "")</f>
        <v/>
      </c>
      <c r="L20" s="1680" t="str">
        <f>IF(ISNUMBER(AK20), AK20, "")</f>
        <v/>
      </c>
      <c r="M20" s="1680" t="str">
        <f>IF(ISNUMBER(AL20), AL20, "")</f>
        <v/>
      </c>
      <c r="N20" s="1680" t="str">
        <f>IF(ISNUMBER(AM20), AM20, "")</f>
        <v/>
      </c>
      <c r="O20" s="2528"/>
      <c r="P20" s="1445"/>
      <c r="Q20" s="1445"/>
      <c r="R20" s="1445"/>
      <c r="S20" s="1445"/>
      <c r="T20" s="1445"/>
      <c r="U20" s="2109"/>
      <c r="V20" s="1445"/>
      <c r="W20" s="1445"/>
      <c r="X20" s="1445"/>
      <c r="Y20" s="2109"/>
      <c r="Z20" s="1445"/>
      <c r="AA20" s="1445"/>
      <c r="AB20" s="3013"/>
      <c r="AC20" s="2136"/>
      <c r="AD20" s="2136"/>
      <c r="AE20" s="2136"/>
      <c r="AF20" s="2136"/>
      <c r="AG20" s="2143"/>
      <c r="AH20" s="2523" t="str">
        <f t="shared" si="48"/>
        <v/>
      </c>
      <c r="AI20" s="2142"/>
      <c r="AJ20" s="2136"/>
      <c r="AK20" s="2143"/>
      <c r="AL20" s="2523" t="str">
        <f>IF(AND(ISNUMBER(AI20),ISNUMBER(AJ20),ISNUMBER(AK20)),SUM(AI20:AK20), "")</f>
        <v/>
      </c>
      <c r="AM20" s="2142"/>
      <c r="AN20" s="2136"/>
      <c r="AO20" s="1445"/>
      <c r="AP20" s="1445"/>
      <c r="AQ20" s="1445"/>
      <c r="AR20" s="1445"/>
      <c r="AS20" s="3051"/>
      <c r="AT20" s="1680" t="str">
        <f t="shared" ref="AT20:AX20" si="51">IF(ISNUMBER(BR20),BR20,"")</f>
        <v/>
      </c>
      <c r="AU20" s="1680" t="str">
        <f t="shared" si="51"/>
        <v/>
      </c>
      <c r="AV20" s="1680" t="str">
        <f t="shared" si="51"/>
        <v/>
      </c>
      <c r="AW20" s="1680" t="str">
        <f t="shared" si="51"/>
        <v/>
      </c>
      <c r="AX20" s="1680" t="str">
        <f t="shared" si="51"/>
        <v/>
      </c>
      <c r="AY20" s="1680" t="str">
        <f>IF(AND(ISNUMBER(AT20),ISNUMBER(AU20),ISNUMBER(AX20)),SUM(AT20,AU20,AX20),"")</f>
        <v/>
      </c>
      <c r="AZ20" s="1680" t="str">
        <f>IF(ISNUMBER(BX20),BX20,"")</f>
        <v/>
      </c>
      <c r="BA20" s="1680" t="str">
        <f t="shared" ref="BA20:BD20" si="52">IF(ISNUMBER(BY20),BY20,"")</f>
        <v/>
      </c>
      <c r="BB20" s="1680" t="str">
        <f t="shared" si="52"/>
        <v/>
      </c>
      <c r="BC20" s="1680" t="str">
        <f t="shared" si="52"/>
        <v/>
      </c>
      <c r="BD20" s="1680" t="str">
        <f t="shared" si="52"/>
        <v/>
      </c>
      <c r="BE20" s="2528"/>
      <c r="BF20" s="1445"/>
      <c r="BG20" s="1445"/>
      <c r="BH20" s="1445"/>
      <c r="BI20" s="1445"/>
      <c r="BJ20" s="1445"/>
      <c r="BK20" s="2109"/>
      <c r="BL20" s="1445"/>
      <c r="BM20" s="1445"/>
      <c r="BN20" s="1445"/>
      <c r="BO20" s="1445"/>
      <c r="BP20" s="1445"/>
      <c r="BQ20" s="3013"/>
      <c r="BR20" s="2136"/>
      <c r="BS20" s="2136"/>
      <c r="BT20" s="2136"/>
      <c r="BU20" s="2136"/>
      <c r="BV20" s="2143"/>
      <c r="BW20" s="1680" t="str">
        <f>IF(AND(ISNUMBER(BR20), ISNUMBER(BS20), ISNUMBER(BV20)), SUM(BR20,BS20,BV20), "")</f>
        <v/>
      </c>
      <c r="BX20" s="2142"/>
      <c r="BY20" s="2136"/>
      <c r="BZ20" s="2136"/>
      <c r="CA20" s="1680" t="str">
        <f>IF(AND(ISNUMBER(BX20),ISNUMBER(BY20),ISNUMBER(BZ20)),SUM(BX20:BZ20), "")</f>
        <v/>
      </c>
      <c r="CB20" s="2136"/>
      <c r="CC20" s="2136"/>
      <c r="CD20" s="2136"/>
      <c r="CE20" s="2136"/>
      <c r="CF20" s="2136"/>
      <c r="CG20" s="2136"/>
      <c r="CH20" s="2136"/>
      <c r="CI20" s="1552" t="str">
        <f t="shared" si="22"/>
        <v/>
      </c>
      <c r="CJ20" s="1908" t="str">
        <f t="shared" si="26"/>
        <v/>
      </c>
      <c r="CO20" s="3042"/>
      <c r="CS20" s="2130"/>
    </row>
    <row r="21" spans="1:97" ht="15" customHeight="1" x14ac:dyDescent="0.25">
      <c r="A21" s="1541"/>
      <c r="B21" s="1481" t="str">
        <f>"Check: row " &amp; ROW(B20) &amp; " ≤ row " &amp; ROW(B19)</f>
        <v>Check: row 20 ≤ row 19</v>
      </c>
      <c r="C21" s="2528"/>
      <c r="D21" s="2297"/>
      <c r="E21" s="2297"/>
      <c r="F21" s="2297"/>
      <c r="G21" s="2297"/>
      <c r="H21" s="2297"/>
      <c r="I21" s="2297"/>
      <c r="J21" s="2297"/>
      <c r="K21" s="2297"/>
      <c r="L21" s="2297"/>
      <c r="M21" s="2297"/>
      <c r="N21" s="2297"/>
      <c r="O21" s="2272"/>
      <c r="P21" s="1445"/>
      <c r="Q21" s="1445"/>
      <c r="R21" s="1445"/>
      <c r="S21" s="1445"/>
      <c r="T21" s="1445"/>
      <c r="U21" s="1460"/>
      <c r="V21" s="1445"/>
      <c r="W21" s="1445"/>
      <c r="X21" s="1445"/>
      <c r="Y21" s="1460"/>
      <c r="Z21" s="1445"/>
      <c r="AA21" s="1445"/>
      <c r="AB21" s="1694"/>
      <c r="AC21" s="1552" t="str">
        <f t="shared" ref="AC21" si="53">IF(AND(ISNUMBER(AC20),ISNUMBER(AC19)), IF(AC20&lt;=AC19, "Pass", "Fail"), "")</f>
        <v/>
      </c>
      <c r="AD21" s="1552" t="str">
        <f t="shared" ref="AD21" si="54">IF(AND(ISNUMBER(AD20),ISNUMBER(AD19)), IF(AD20&lt;=AD19, "Pass", "Fail"), "")</f>
        <v/>
      </c>
      <c r="AE21" s="1552" t="str">
        <f t="shared" ref="AE21" si="55">IF(AND(ISNUMBER(AE20),ISNUMBER(AE19)), IF(AE20&lt;=AE19, "Pass", "Fail"), "")</f>
        <v/>
      </c>
      <c r="AF21" s="1552" t="str">
        <f t="shared" ref="AF21" si="56">IF(AND(ISNUMBER(AF20),ISNUMBER(AF19)), IF(AF20&lt;=AF19, "Pass", "Fail"), "")</f>
        <v/>
      </c>
      <c r="AG21" s="1552" t="str">
        <f t="shared" ref="AG21" si="57">IF(AND(ISNUMBER(AG20),ISNUMBER(AG19)), IF(AG20&lt;=AG19, "Pass", "Fail"), "")</f>
        <v/>
      </c>
      <c r="AH21" s="2297"/>
      <c r="AI21" s="1552" t="str">
        <f t="shared" ref="AI21" si="58">IF(AND(ISNUMBER(AI20),ISNUMBER(AI19)), IF(AI20&lt;=AI19, "Pass", "Fail"), "")</f>
        <v/>
      </c>
      <c r="AJ21" s="1552" t="str">
        <f t="shared" ref="AJ21" si="59">IF(AND(ISNUMBER(AJ20),ISNUMBER(AJ19)), IF(AJ20&lt;=AJ19, "Pass", "Fail"), "")</f>
        <v/>
      </c>
      <c r="AK21" s="1552" t="str">
        <f t="shared" ref="AK21" si="60">IF(AND(ISNUMBER(AK20),ISNUMBER(AK19)), IF(AK20&lt;=AK19, "Pass", "Fail"), "")</f>
        <v/>
      </c>
      <c r="AL21" s="2297"/>
      <c r="AM21" s="1552" t="str">
        <f t="shared" ref="AM21" si="61">IF(AND(ISNUMBER(AM20),ISNUMBER(AM19)), IF(AM20&lt;=AM19, "Pass", "Fail"), "")</f>
        <v/>
      </c>
      <c r="AN21" s="1552" t="str">
        <f t="shared" ref="AN21" si="62">IF(AND(ISNUMBER(AN20),ISNUMBER(AN19)), IF(AN20&lt;=AN19, "Pass", "Fail"), "")</f>
        <v/>
      </c>
      <c r="AO21" s="1445"/>
      <c r="AP21" s="1445"/>
      <c r="AQ21" s="1445"/>
      <c r="AR21" s="1445"/>
      <c r="AS21" s="2272"/>
      <c r="AT21" s="2297"/>
      <c r="AU21" s="2297"/>
      <c r="AV21" s="2297"/>
      <c r="AW21" s="2297"/>
      <c r="AX21" s="2297"/>
      <c r="AY21" s="2297"/>
      <c r="AZ21" s="2297"/>
      <c r="BA21" s="2297"/>
      <c r="BB21" s="2297"/>
      <c r="BC21" s="2297"/>
      <c r="BD21" s="2297"/>
      <c r="BE21" s="2272"/>
      <c r="BF21" s="1445"/>
      <c r="BG21" s="1445"/>
      <c r="BH21" s="1445"/>
      <c r="BI21" s="1445"/>
      <c r="BJ21" s="1445"/>
      <c r="BK21" s="1460"/>
      <c r="BL21" s="1445"/>
      <c r="BM21" s="1445"/>
      <c r="BN21" s="1445"/>
      <c r="BO21" s="2272"/>
      <c r="BP21" s="1445"/>
      <c r="BQ21" s="1694"/>
      <c r="BR21" s="1552" t="str">
        <f t="shared" ref="BR21:BV21" si="63">IF(AND(ISNUMBER(BR20),ISNUMBER(BR19)), IF(BR20&lt;=BR19, "Pass", "Fail"), "")</f>
        <v/>
      </c>
      <c r="BS21" s="1552" t="str">
        <f t="shared" si="63"/>
        <v/>
      </c>
      <c r="BT21" s="1552" t="str">
        <f t="shared" si="63"/>
        <v/>
      </c>
      <c r="BU21" s="1552" t="str">
        <f t="shared" si="63"/>
        <v/>
      </c>
      <c r="BV21" s="1552" t="str">
        <f t="shared" si="63"/>
        <v/>
      </c>
      <c r="BW21" s="2297"/>
      <c r="BX21" s="1552" t="str">
        <f t="shared" ref="BX21" si="64">IF(AND(ISNUMBER(BX20),ISNUMBER(BX19)), IF(BX20&lt;=BX19, "Pass", "Fail"), "")</f>
        <v/>
      </c>
      <c r="BY21" s="1552" t="str">
        <f t="shared" ref="BY21:BZ21" si="65">IF(AND(ISNUMBER(BY20),ISNUMBER(BY19)), IF(BY20&lt;=BY19, "Pass", "Fail"), "")</f>
        <v/>
      </c>
      <c r="BZ21" s="1552" t="str">
        <f t="shared" si="65"/>
        <v/>
      </c>
      <c r="CA21" s="1445"/>
      <c r="CB21" s="1552" t="str">
        <f t="shared" ref="CB21:CH21" si="66">IF(AND(ISNUMBER(CB20),ISNUMBER(CB19)), IF(CB20&lt;=CB19, "Pass", "Fail"), "")</f>
        <v/>
      </c>
      <c r="CC21" s="1552" t="str">
        <f t="shared" si="66"/>
        <v/>
      </c>
      <c r="CD21" s="1552" t="str">
        <f t="shared" si="66"/>
        <v/>
      </c>
      <c r="CE21" s="1552" t="str">
        <f t="shared" si="66"/>
        <v/>
      </c>
      <c r="CF21" s="1552" t="str">
        <f t="shared" si="66"/>
        <v/>
      </c>
      <c r="CG21" s="1552" t="str">
        <f t="shared" si="66"/>
        <v/>
      </c>
      <c r="CH21" s="1552" t="str">
        <f t="shared" si="66"/>
        <v/>
      </c>
      <c r="CI21" s="2373"/>
      <c r="CJ21" s="2374"/>
      <c r="CO21" s="1157"/>
      <c r="CS21" s="2130"/>
    </row>
    <row r="22" spans="1:97" ht="15" customHeight="1" x14ac:dyDescent="0.25">
      <c r="A22" s="1541"/>
      <c r="B22" s="785" t="s">
        <v>2060</v>
      </c>
      <c r="C22" s="3056"/>
      <c r="D22" s="1680" t="str">
        <f t="shared" ref="D22:H22" si="67">IF(AND(ISNUMBER(P22),ISNUMBER(AC22)),SUM(P22,AC22),"")</f>
        <v/>
      </c>
      <c r="E22" s="1680" t="str">
        <f t="shared" si="67"/>
        <v/>
      </c>
      <c r="F22" s="1680" t="str">
        <f t="shared" si="67"/>
        <v/>
      </c>
      <c r="G22" s="1680" t="str">
        <f t="shared" si="67"/>
        <v/>
      </c>
      <c r="H22" s="1680" t="str">
        <f t="shared" si="67"/>
        <v/>
      </c>
      <c r="I22" s="1680" t="str">
        <f t="shared" ref="I22:I38" si="68">IF(AND(ISNUMBER(D22),ISNUMBER(E22),ISNUMBER(H22)),SUM(D22,E22,H22),"")</f>
        <v/>
      </c>
      <c r="J22" s="1680" t="str">
        <f>IF(AND(ISNUMBER(V22),ISNUMBER(AI22)),SUM(V22,AI22),"")</f>
        <v/>
      </c>
      <c r="K22" s="1680" t="str">
        <f>IF(AND(ISNUMBER(W22),ISNUMBER(AJ22)),SUM(W22,AJ22),"")</f>
        <v/>
      </c>
      <c r="L22" s="1680" t="str">
        <f>IF(AND(ISNUMBER(X22),ISNUMBER(AK22)),SUM(X22,AK22),"")</f>
        <v/>
      </c>
      <c r="M22" s="1680" t="str">
        <f>IF(AND(ISNUMBER(Y22),ISNUMBER(AL22)),SUM(Y22,AL22),"")</f>
        <v/>
      </c>
      <c r="N22" s="1680" t="str">
        <f>IF(AND(ISNUMBER(Z22),ISNUMBER(AM22)),SUM(Z22,AM22),"")</f>
        <v/>
      </c>
      <c r="O22" s="2945"/>
      <c r="P22" s="734"/>
      <c r="Q22" s="734"/>
      <c r="R22" s="734"/>
      <c r="S22" s="734"/>
      <c r="T22" s="426"/>
      <c r="U22" s="1680" t="str">
        <f t="shared" si="47"/>
        <v/>
      </c>
      <c r="V22" s="1447"/>
      <c r="W22" s="734"/>
      <c r="X22" s="426"/>
      <c r="Y22" s="1680" t="str">
        <f>IF(AND(ISNUMBER(V22),ISNUMBER(W22),ISNUMBER(X22)),SUM(V22:X22), "")</f>
        <v/>
      </c>
      <c r="Z22" s="1447"/>
      <c r="AA22" s="734"/>
      <c r="AB22" s="1373"/>
      <c r="AC22" s="734"/>
      <c r="AD22" s="734"/>
      <c r="AE22" s="734"/>
      <c r="AF22" s="734"/>
      <c r="AG22" s="426"/>
      <c r="AH22" s="1680" t="str">
        <f t="shared" si="48"/>
        <v/>
      </c>
      <c r="AI22" s="1447"/>
      <c r="AJ22" s="734"/>
      <c r="AK22" s="426"/>
      <c r="AL22" s="1680" t="str">
        <f>IF(AND(ISNUMBER(AI22),ISNUMBER(AJ22),ISNUMBER(AK22)),SUM(AI22:AK22), "")</f>
        <v/>
      </c>
      <c r="AM22" s="1447"/>
      <c r="AN22" s="734"/>
      <c r="AO22" s="734"/>
      <c r="AP22" s="734"/>
      <c r="AQ22" s="734"/>
      <c r="AR22" s="734"/>
      <c r="AS22" s="3051"/>
      <c r="AT22" s="1680" t="str">
        <f t="shared" ref="AT22:AX22" si="69">IF(AND(ISNUMBER(BF22),ISNUMBER(BR22)),SUM(BF22,BR22),"")</f>
        <v/>
      </c>
      <c r="AU22" s="1680" t="str">
        <f t="shared" si="69"/>
        <v/>
      </c>
      <c r="AV22" s="1680" t="str">
        <f t="shared" si="69"/>
        <v/>
      </c>
      <c r="AW22" s="1680" t="str">
        <f t="shared" si="69"/>
        <v/>
      </c>
      <c r="AX22" s="1680" t="str">
        <f t="shared" si="69"/>
        <v/>
      </c>
      <c r="AY22" s="1680" t="str">
        <f>IF(AND(ISNUMBER(AT22),ISNUMBER(AU22),ISNUMBER(AX22)),SUM(AT22,AU22,AX22),"")</f>
        <v/>
      </c>
      <c r="AZ22" s="1680" t="str">
        <f>IF(AND(ISNUMBER(BL22),ISNUMBER(BX22)),SUM(BL22,BX22),"")</f>
        <v/>
      </c>
      <c r="BA22" s="1680" t="str">
        <f>IF(AND(ISNUMBER(BM22),ISNUMBER(BY22)),SUM(BM22,BY22),"")</f>
        <v/>
      </c>
      <c r="BB22" s="1680" t="str">
        <f>IF(AND(ISNUMBER(BN22),ISNUMBER(BZ22)),SUM(BN22,BZ22),"")</f>
        <v/>
      </c>
      <c r="BC22" s="1680" t="str">
        <f>IF(AND(ISNUMBER(BO22),ISNUMBER(CA22)),SUM(BO22,CA22),"")</f>
        <v/>
      </c>
      <c r="BD22" s="1680" t="str">
        <f>IF(AND(ISNUMBER(BP22),ISNUMBER(CB22)),SUM(BP22,CB22),"")</f>
        <v/>
      </c>
      <c r="BE22" s="2945"/>
      <c r="BF22" s="734"/>
      <c r="BG22" s="734"/>
      <c r="BH22" s="734"/>
      <c r="BI22" s="734"/>
      <c r="BJ22" s="426"/>
      <c r="BK22" s="1680" t="str">
        <f>IF(AND(ISNUMBER(BF22), ISNUMBER(BG22), ISNUMBER(BJ22)), SUM(BF22,BG22,BJ22), "")</f>
        <v/>
      </c>
      <c r="BL22" s="1447"/>
      <c r="BM22" s="734"/>
      <c r="BN22" s="734"/>
      <c r="BO22" s="1680" t="str">
        <f>IF(AND(ISNUMBER(BL22),ISNUMBER(BM22),ISNUMBER(BN22)),SUM(BL22:BN22), "")</f>
        <v/>
      </c>
      <c r="BP22" s="734"/>
      <c r="BQ22" s="1373"/>
      <c r="BR22" s="734"/>
      <c r="BS22" s="734"/>
      <c r="BT22" s="734"/>
      <c r="BU22" s="734"/>
      <c r="BV22" s="426"/>
      <c r="BW22" s="1680" t="str">
        <f>IF(AND(ISNUMBER(BR22), ISNUMBER(BS22), ISNUMBER(BV22)), SUM(BR22,BS22,BV22), "")</f>
        <v/>
      </c>
      <c r="BX22" s="1447"/>
      <c r="BY22" s="734"/>
      <c r="BZ22" s="734"/>
      <c r="CA22" s="1680" t="str">
        <f>IF(AND(ISNUMBER(BX22),ISNUMBER(BY22),ISNUMBER(BZ22)),SUM(BX22:BZ22), "")</f>
        <v/>
      </c>
      <c r="CB22" s="734"/>
      <c r="CC22" s="734"/>
      <c r="CD22" s="734"/>
      <c r="CE22" s="734"/>
      <c r="CF22" s="734"/>
      <c r="CG22" s="734"/>
      <c r="CH22" s="734"/>
      <c r="CI22" s="1552" t="str">
        <f>IF(AND(ISNUMBER(CF22), ISNUMBER(AY22)),IF(CF22&gt;=AY22, "Pass", "please check"),"")</f>
        <v/>
      </c>
      <c r="CJ22" s="1908" t="str">
        <f t="shared" ref="CJ22:CJ23" si="70">IF(AND(ISNUMBER(BC22), ISNUMBER(BD22), ISNUMBER(CH22)), IF(CH22&gt;=(BC22+12.5*BD22), "Pass", "please check"), "")</f>
        <v/>
      </c>
      <c r="CO22" s="3042"/>
      <c r="CS22" s="2130"/>
    </row>
    <row r="23" spans="1:97" ht="15" customHeight="1" x14ac:dyDescent="0.25">
      <c r="A23" s="1541"/>
      <c r="B23" s="1737" t="s">
        <v>2059</v>
      </c>
      <c r="C23" s="3056"/>
      <c r="D23" s="1680" t="str">
        <f t="shared" ref="D23:H23" si="71">IF(ISNUMBER(AC23), AC23, "")</f>
        <v/>
      </c>
      <c r="E23" s="1680" t="str">
        <f t="shared" si="71"/>
        <v/>
      </c>
      <c r="F23" s="1680" t="str">
        <f t="shared" si="71"/>
        <v/>
      </c>
      <c r="G23" s="1680" t="str">
        <f t="shared" si="71"/>
        <v/>
      </c>
      <c r="H23" s="1680" t="str">
        <f t="shared" si="71"/>
        <v/>
      </c>
      <c r="I23" s="1680" t="str">
        <f>IF(AND(ISNUMBER(D23),ISNUMBER(E23),ISNUMBER(H23)),SUM(D23,E23,H23),"")</f>
        <v/>
      </c>
      <c r="J23" s="1680" t="str">
        <f>IF(ISNUMBER(AI23), AI23, "")</f>
        <v/>
      </c>
      <c r="K23" s="1680" t="str">
        <f>IF(ISNUMBER(AJ23), AJ23, "")</f>
        <v/>
      </c>
      <c r="L23" s="1680" t="str">
        <f>IF(ISNUMBER(AK23), AK23, "")</f>
        <v/>
      </c>
      <c r="M23" s="1680" t="str">
        <f>IF(ISNUMBER(AL23), AL23, "")</f>
        <v/>
      </c>
      <c r="N23" s="1680" t="str">
        <f>IF(ISNUMBER(AM23), AM23, "")</f>
        <v/>
      </c>
      <c r="O23" s="2528"/>
      <c r="P23" s="1445"/>
      <c r="Q23" s="1445"/>
      <c r="R23" s="1445"/>
      <c r="S23" s="1445"/>
      <c r="T23" s="1445"/>
      <c r="U23" s="2109"/>
      <c r="V23" s="1445"/>
      <c r="W23" s="1445"/>
      <c r="X23" s="1445"/>
      <c r="Y23" s="2109"/>
      <c r="Z23" s="1445"/>
      <c r="AA23" s="1445"/>
      <c r="AB23" s="3013"/>
      <c r="AC23" s="2136"/>
      <c r="AD23" s="2136"/>
      <c r="AE23" s="2136"/>
      <c r="AF23" s="2136"/>
      <c r="AG23" s="2143"/>
      <c r="AH23" s="1680" t="str">
        <f t="shared" si="48"/>
        <v/>
      </c>
      <c r="AI23" s="2142"/>
      <c r="AJ23" s="2136"/>
      <c r="AK23" s="2143"/>
      <c r="AL23" s="1680" t="str">
        <f>IF(AND(ISNUMBER(AI23),ISNUMBER(AJ23),ISNUMBER(AK23)),SUM(AI23:AK23), "")</f>
        <v/>
      </c>
      <c r="AM23" s="2142"/>
      <c r="AN23" s="2136"/>
      <c r="AO23" s="1445"/>
      <c r="AP23" s="1445"/>
      <c r="AQ23" s="1445"/>
      <c r="AR23" s="1445"/>
      <c r="AS23" s="3051"/>
      <c r="AT23" s="1680" t="str">
        <f t="shared" ref="AT23:AX23" si="72">IF(ISNUMBER(BR23),BR23,"")</f>
        <v/>
      </c>
      <c r="AU23" s="1680" t="str">
        <f t="shared" si="72"/>
        <v/>
      </c>
      <c r="AV23" s="1680" t="str">
        <f t="shared" si="72"/>
        <v/>
      </c>
      <c r="AW23" s="1680" t="str">
        <f t="shared" si="72"/>
        <v/>
      </c>
      <c r="AX23" s="1680" t="str">
        <f t="shared" si="72"/>
        <v/>
      </c>
      <c r="AY23" s="1680" t="str">
        <f>IF(AND(ISNUMBER(AT23),ISNUMBER(AU23),ISNUMBER(AX23)),SUM(AT23,AU23,AX23),"")</f>
        <v/>
      </c>
      <c r="AZ23" s="1680" t="str">
        <f t="shared" ref="AZ23:BD23" si="73">IF(ISNUMBER(BX23),BX23,"")</f>
        <v/>
      </c>
      <c r="BA23" s="1680" t="str">
        <f t="shared" si="73"/>
        <v/>
      </c>
      <c r="BB23" s="1680" t="str">
        <f t="shared" si="73"/>
        <v/>
      </c>
      <c r="BC23" s="1680" t="str">
        <f t="shared" si="73"/>
        <v/>
      </c>
      <c r="BD23" s="1680" t="str">
        <f t="shared" si="73"/>
        <v/>
      </c>
      <c r="BE23" s="2528"/>
      <c r="BF23" s="1445"/>
      <c r="BG23" s="1445"/>
      <c r="BH23" s="1445"/>
      <c r="BI23" s="1445"/>
      <c r="BJ23" s="1445"/>
      <c r="BK23" s="2109"/>
      <c r="BL23" s="1445"/>
      <c r="BM23" s="1445"/>
      <c r="BN23" s="1445"/>
      <c r="BO23" s="1445"/>
      <c r="BP23" s="1445"/>
      <c r="BQ23" s="3013"/>
      <c r="BR23" s="2136"/>
      <c r="BS23" s="2136"/>
      <c r="BT23" s="2136"/>
      <c r="BU23" s="2136"/>
      <c r="BV23" s="2143"/>
      <c r="BW23" s="1680" t="str">
        <f>IF(AND(ISNUMBER(BR23), ISNUMBER(BS23), ISNUMBER(BV23)), SUM(BR23,BS23,BV23), "")</f>
        <v/>
      </c>
      <c r="BX23" s="2142"/>
      <c r="BY23" s="2136"/>
      <c r="BZ23" s="2136"/>
      <c r="CA23" s="1680" t="str">
        <f>IF(AND(ISNUMBER(BX23),ISNUMBER(BY23),ISNUMBER(BZ23)),SUM(BX23:BZ23), "")</f>
        <v/>
      </c>
      <c r="CB23" s="2136"/>
      <c r="CC23" s="2136"/>
      <c r="CD23" s="2136"/>
      <c r="CE23" s="2136"/>
      <c r="CF23" s="2136"/>
      <c r="CG23" s="2136"/>
      <c r="CH23" s="2136"/>
      <c r="CI23" s="1552" t="str">
        <f>IF(AND(ISNUMBER(CF23), ISNUMBER(AY23)),IF(CF23&gt;=AY23, "Pass", "please check"),"")</f>
        <v/>
      </c>
      <c r="CJ23" s="1908" t="str">
        <f t="shared" si="70"/>
        <v/>
      </c>
      <c r="CO23" s="3042"/>
      <c r="CS23" s="2130"/>
    </row>
    <row r="24" spans="1:97" ht="15" customHeight="1" x14ac:dyDescent="0.25">
      <c r="A24" s="1541"/>
      <c r="B24" s="1481" t="str">
        <f>"Check: row " &amp; ROW(B23) &amp; " ≤ row " &amp; ROW(B22)</f>
        <v>Check: row 23 ≤ row 22</v>
      </c>
      <c r="C24" s="2528"/>
      <c r="D24" s="2297"/>
      <c r="E24" s="2297"/>
      <c r="F24" s="2297"/>
      <c r="G24" s="2297"/>
      <c r="H24" s="2297"/>
      <c r="I24" s="2297"/>
      <c r="J24" s="2297"/>
      <c r="K24" s="2297"/>
      <c r="L24" s="2297"/>
      <c r="M24" s="2297"/>
      <c r="N24" s="2297"/>
      <c r="O24" s="2272"/>
      <c r="P24" s="1445"/>
      <c r="Q24" s="1445"/>
      <c r="R24" s="1445"/>
      <c r="S24" s="1445"/>
      <c r="T24" s="1445"/>
      <c r="U24" s="1460"/>
      <c r="V24" s="1445"/>
      <c r="W24" s="1445"/>
      <c r="X24" s="1445"/>
      <c r="Y24" s="1460"/>
      <c r="Z24" s="1445"/>
      <c r="AA24" s="1445"/>
      <c r="AB24" s="1694"/>
      <c r="AC24" s="1552" t="str">
        <f t="shared" ref="AC24" si="74">IF(AND(ISNUMBER(AC23),ISNUMBER(AC22)), IF(AC23&lt;=AC22, "Pass", "Fail"), "")</f>
        <v/>
      </c>
      <c r="AD24" s="1552" t="str">
        <f t="shared" ref="AD24" si="75">IF(AND(ISNUMBER(AD23),ISNUMBER(AD22)), IF(AD23&lt;=AD22, "Pass", "Fail"), "")</f>
        <v/>
      </c>
      <c r="AE24" s="1552" t="str">
        <f t="shared" ref="AE24" si="76">IF(AND(ISNUMBER(AE23),ISNUMBER(AE22)), IF(AE23&lt;=AE22, "Pass", "Fail"), "")</f>
        <v/>
      </c>
      <c r="AF24" s="1552" t="str">
        <f t="shared" ref="AF24" si="77">IF(AND(ISNUMBER(AF23),ISNUMBER(AF22)), IF(AF23&lt;=AF22, "Pass", "Fail"), "")</f>
        <v/>
      </c>
      <c r="AG24" s="1552" t="str">
        <f t="shared" ref="AG24" si="78">IF(AND(ISNUMBER(AG23),ISNUMBER(AG22)), IF(AG23&lt;=AG22, "Pass", "Fail"), "")</f>
        <v/>
      </c>
      <c r="AH24" s="2297"/>
      <c r="AI24" s="1552" t="str">
        <f t="shared" ref="AI24" si="79">IF(AND(ISNUMBER(AI23),ISNUMBER(AI22)), IF(AI23&lt;=AI22, "Pass", "Fail"), "")</f>
        <v/>
      </c>
      <c r="AJ24" s="1552" t="str">
        <f t="shared" ref="AJ24" si="80">IF(AND(ISNUMBER(AJ23),ISNUMBER(AJ22)), IF(AJ23&lt;=AJ22, "Pass", "Fail"), "")</f>
        <v/>
      </c>
      <c r="AK24" s="1552" t="str">
        <f t="shared" ref="AK24" si="81">IF(AND(ISNUMBER(AK23),ISNUMBER(AK22)), IF(AK23&lt;=AK22, "Pass", "Fail"), "")</f>
        <v/>
      </c>
      <c r="AL24" s="2297"/>
      <c r="AM24" s="1552" t="str">
        <f t="shared" ref="AM24" si="82">IF(AND(ISNUMBER(AM23),ISNUMBER(AM22)), IF(AM23&lt;=AM22, "Pass", "Fail"), "")</f>
        <v/>
      </c>
      <c r="AN24" s="1552" t="str">
        <f t="shared" ref="AN24" si="83">IF(AND(ISNUMBER(AN23),ISNUMBER(AN22)), IF(AN23&lt;=AN22, "Pass", "Fail"), "")</f>
        <v/>
      </c>
      <c r="AO24" s="1445"/>
      <c r="AP24" s="1445"/>
      <c r="AQ24" s="1445"/>
      <c r="AR24" s="1445"/>
      <c r="AS24" s="2272"/>
      <c r="AT24" s="2297"/>
      <c r="AU24" s="2297"/>
      <c r="AV24" s="2297"/>
      <c r="AW24" s="2297"/>
      <c r="AX24" s="2297"/>
      <c r="AY24" s="2297"/>
      <c r="AZ24" s="2297"/>
      <c r="BA24" s="2297"/>
      <c r="BB24" s="2297"/>
      <c r="BC24" s="2297"/>
      <c r="BD24" s="2297"/>
      <c r="BE24" s="2272"/>
      <c r="BF24" s="1445"/>
      <c r="BG24" s="1445"/>
      <c r="BH24" s="1445"/>
      <c r="BI24" s="1445"/>
      <c r="BJ24" s="1445"/>
      <c r="BK24" s="1460"/>
      <c r="BL24" s="1445"/>
      <c r="BM24" s="1445"/>
      <c r="BN24" s="1445"/>
      <c r="BO24" s="1445"/>
      <c r="BP24" s="1445"/>
      <c r="BQ24" s="1694"/>
      <c r="BR24" s="1552" t="str">
        <f t="shared" ref="BR24:BV24" si="84">IF(AND(ISNUMBER(BR23),ISNUMBER(BR22)), IF(BR23&lt;=BR22, "Pass", "Fail"), "")</f>
        <v/>
      </c>
      <c r="BS24" s="1552" t="str">
        <f t="shared" si="84"/>
        <v/>
      </c>
      <c r="BT24" s="1552" t="str">
        <f t="shared" si="84"/>
        <v/>
      </c>
      <c r="BU24" s="1552" t="str">
        <f t="shared" si="84"/>
        <v/>
      </c>
      <c r="BV24" s="1552" t="str">
        <f t="shared" si="84"/>
        <v/>
      </c>
      <c r="BW24" s="2297"/>
      <c r="BX24" s="1552" t="str">
        <f t="shared" ref="BX24" si="85">IF(AND(ISNUMBER(BX23),ISNUMBER(BX22)), IF(BX23&lt;=BX22, "Pass", "Fail"), "")</f>
        <v/>
      </c>
      <c r="BY24" s="1552" t="str">
        <f t="shared" ref="BY24:BZ24" si="86">IF(AND(ISNUMBER(BY23),ISNUMBER(BY22)), IF(BY23&lt;=BY22, "Pass", "Fail"), "")</f>
        <v/>
      </c>
      <c r="BZ24" s="1552" t="str">
        <f t="shared" si="86"/>
        <v/>
      </c>
      <c r="CA24" s="1445"/>
      <c r="CB24" s="1552" t="str">
        <f t="shared" ref="CB24:CH24" si="87">IF(AND(ISNUMBER(CB23),ISNUMBER(CB22)), IF(CB23&lt;=CB22, "Pass", "Fail"), "")</f>
        <v/>
      </c>
      <c r="CC24" s="1552" t="str">
        <f t="shared" si="87"/>
        <v/>
      </c>
      <c r="CD24" s="1552" t="str">
        <f t="shared" si="87"/>
        <v/>
      </c>
      <c r="CE24" s="1552" t="str">
        <f t="shared" si="87"/>
        <v/>
      </c>
      <c r="CF24" s="1552" t="str">
        <f t="shared" si="87"/>
        <v/>
      </c>
      <c r="CG24" s="1552" t="str">
        <f t="shared" si="87"/>
        <v/>
      </c>
      <c r="CH24" s="1552" t="str">
        <f t="shared" si="87"/>
        <v/>
      </c>
      <c r="CI24" s="2373"/>
      <c r="CJ24" s="2374"/>
      <c r="CO24" s="1157"/>
      <c r="CS24" s="2130"/>
    </row>
    <row r="25" spans="1:97" ht="15" customHeight="1" x14ac:dyDescent="0.25">
      <c r="A25" s="1541"/>
      <c r="B25" s="785" t="s">
        <v>2061</v>
      </c>
      <c r="C25" s="3056"/>
      <c r="D25" s="1680" t="str">
        <f t="shared" ref="D25:H25" si="88">IF(AND(ISNUMBER(P25),ISNUMBER(AC25)),SUM(P25,AC25),"")</f>
        <v/>
      </c>
      <c r="E25" s="1680" t="str">
        <f t="shared" si="88"/>
        <v/>
      </c>
      <c r="F25" s="1680" t="str">
        <f t="shared" si="88"/>
        <v/>
      </c>
      <c r="G25" s="1680" t="str">
        <f t="shared" si="88"/>
        <v/>
      </c>
      <c r="H25" s="1680" t="str">
        <f t="shared" si="88"/>
        <v/>
      </c>
      <c r="I25" s="1680" t="str">
        <f t="shared" si="68"/>
        <v/>
      </c>
      <c r="J25" s="1680" t="str">
        <f>IF(AND(ISNUMBER(V25),ISNUMBER(AI25)),SUM(V25,AI25),"")</f>
        <v/>
      </c>
      <c r="K25" s="1680" t="str">
        <f>IF(AND(ISNUMBER(W25),ISNUMBER(AJ25)),SUM(W25,AJ25),"")</f>
        <v/>
      </c>
      <c r="L25" s="1680" t="str">
        <f>IF(AND(ISNUMBER(X25),ISNUMBER(AK25)),SUM(X25,AK25),"")</f>
        <v/>
      </c>
      <c r="M25" s="1680" t="str">
        <f>IF(AND(ISNUMBER(Y25),ISNUMBER(AL25)),SUM(Y25,AL25),"")</f>
        <v/>
      </c>
      <c r="N25" s="1680" t="str">
        <f>IF(AND(ISNUMBER(Z25),ISNUMBER(AM25)),SUM(Z25,AM25),"")</f>
        <v/>
      </c>
      <c r="O25" s="2945"/>
      <c r="P25" s="734"/>
      <c r="Q25" s="734"/>
      <c r="R25" s="734"/>
      <c r="S25" s="734"/>
      <c r="T25" s="426"/>
      <c r="U25" s="1680" t="str">
        <f t="shared" si="47"/>
        <v/>
      </c>
      <c r="V25" s="1447"/>
      <c r="W25" s="734"/>
      <c r="X25" s="426"/>
      <c r="Y25" s="1680" t="str">
        <f>IF(AND(ISNUMBER(V25),ISNUMBER(W25),ISNUMBER(X25)),SUM(V25:X25), "")</f>
        <v/>
      </c>
      <c r="Z25" s="1447"/>
      <c r="AA25" s="734"/>
      <c r="AB25" s="1373"/>
      <c r="AC25" s="734"/>
      <c r="AD25" s="734"/>
      <c r="AE25" s="734"/>
      <c r="AF25" s="734"/>
      <c r="AG25" s="426"/>
      <c r="AH25" s="1680" t="str">
        <f t="shared" si="48"/>
        <v/>
      </c>
      <c r="AI25" s="1447"/>
      <c r="AJ25" s="734"/>
      <c r="AK25" s="426"/>
      <c r="AL25" s="1680" t="str">
        <f>IF(AND(ISNUMBER(AI25),ISNUMBER(AJ25),ISNUMBER(AK25)),SUM(AI25:AK25), "")</f>
        <v/>
      </c>
      <c r="AM25" s="1447"/>
      <c r="AN25" s="734"/>
      <c r="AO25" s="734"/>
      <c r="AP25" s="734"/>
      <c r="AQ25" s="734"/>
      <c r="AR25" s="734"/>
      <c r="AS25" s="3051"/>
      <c r="AT25" s="1680" t="str">
        <f t="shared" ref="AT25:AX25" si="89">IF(AND(ISNUMBER(BF25),ISNUMBER(BR25)),SUM(BF25,BR25),"")</f>
        <v/>
      </c>
      <c r="AU25" s="1680" t="str">
        <f t="shared" si="89"/>
        <v/>
      </c>
      <c r="AV25" s="1680" t="str">
        <f t="shared" si="89"/>
        <v/>
      </c>
      <c r="AW25" s="1680" t="str">
        <f t="shared" si="89"/>
        <v/>
      </c>
      <c r="AX25" s="1680" t="str">
        <f t="shared" si="89"/>
        <v/>
      </c>
      <c r="AY25" s="1680" t="str">
        <f>IF(AND(ISNUMBER(AT25),ISNUMBER(AU25),ISNUMBER(AX25)),SUM(AT25,AU25,AX25),"")</f>
        <v/>
      </c>
      <c r="AZ25" s="1680" t="str">
        <f>IF(AND(ISNUMBER(BL25),ISNUMBER(BX25)),SUM(BL25,BX25),"")</f>
        <v/>
      </c>
      <c r="BA25" s="1680" t="str">
        <f>IF(AND(ISNUMBER(BM25),ISNUMBER(BY25)),SUM(BM25,BY25),"")</f>
        <v/>
      </c>
      <c r="BB25" s="1680" t="str">
        <f>IF(AND(ISNUMBER(BN25),ISNUMBER(BZ25)),SUM(BN25,BZ25),"")</f>
        <v/>
      </c>
      <c r="BC25" s="1680" t="str">
        <f>IF(AND(ISNUMBER(BO25),ISNUMBER(CA25)),SUM(BO25,CA25),"")</f>
        <v/>
      </c>
      <c r="BD25" s="1680" t="str">
        <f>IF(AND(ISNUMBER(BP25),ISNUMBER(CB25)),SUM(BP25,CB25),"")</f>
        <v/>
      </c>
      <c r="BE25" s="2945"/>
      <c r="BF25" s="734"/>
      <c r="BG25" s="734"/>
      <c r="BH25" s="734"/>
      <c r="BI25" s="734"/>
      <c r="BJ25" s="426"/>
      <c r="BK25" s="1680" t="str">
        <f>IF(AND(ISNUMBER(BF25), ISNUMBER(BG25), ISNUMBER(BJ25)), SUM(BF25,BG25,BJ25), "")</f>
        <v/>
      </c>
      <c r="BL25" s="1447"/>
      <c r="BM25" s="734"/>
      <c r="BN25" s="734"/>
      <c r="BO25" s="1680" t="str">
        <f>IF(AND(ISNUMBER(BL25),ISNUMBER(BM25),ISNUMBER(BN25)),SUM(BL25:BN25), "")</f>
        <v/>
      </c>
      <c r="BP25" s="734"/>
      <c r="BQ25" s="1373"/>
      <c r="BR25" s="734"/>
      <c r="BS25" s="734"/>
      <c r="BT25" s="734"/>
      <c r="BU25" s="734"/>
      <c r="BV25" s="426"/>
      <c r="BW25" s="1680" t="str">
        <f>IF(AND(ISNUMBER(BR25), ISNUMBER(BS25), ISNUMBER(BV25)), SUM(BR25,BS25,BV25), "")</f>
        <v/>
      </c>
      <c r="BX25" s="1447"/>
      <c r="BY25" s="734"/>
      <c r="BZ25" s="734"/>
      <c r="CA25" s="1680" t="str">
        <f>IF(AND(ISNUMBER(BX25),ISNUMBER(BY25),ISNUMBER(BZ25)),SUM(BX25:BZ25), "")</f>
        <v/>
      </c>
      <c r="CB25" s="734"/>
      <c r="CC25" s="734"/>
      <c r="CD25" s="734"/>
      <c r="CE25" s="734"/>
      <c r="CF25" s="734"/>
      <c r="CG25" s="734"/>
      <c r="CH25" s="734"/>
      <c r="CI25" s="1552" t="str">
        <f>IF(AND(ISNUMBER(CF25), ISNUMBER(AY25)),IF(CF25&gt;=AY25, "Pass", "please check"),"")</f>
        <v/>
      </c>
      <c r="CJ25" s="1908" t="str">
        <f t="shared" ref="CJ25:CJ26" si="90">IF(AND(ISNUMBER(BC25), ISNUMBER(BD25), ISNUMBER(CH25)), IF(CH25&gt;=(BC25+12.5*BD25), "Pass", "please check"), "")</f>
        <v/>
      </c>
      <c r="CO25" s="3042"/>
      <c r="CS25" s="2130"/>
    </row>
    <row r="26" spans="1:97" ht="15" customHeight="1" x14ac:dyDescent="0.25">
      <c r="A26" s="1541"/>
      <c r="B26" s="1737" t="s">
        <v>2059</v>
      </c>
      <c r="C26" s="3056"/>
      <c r="D26" s="1680" t="str">
        <f t="shared" ref="D26:H26" si="91">IF(ISNUMBER(AC26), AC26, "")</f>
        <v/>
      </c>
      <c r="E26" s="1680" t="str">
        <f t="shared" si="91"/>
        <v/>
      </c>
      <c r="F26" s="1680" t="str">
        <f t="shared" si="91"/>
        <v/>
      </c>
      <c r="G26" s="1680" t="str">
        <f t="shared" si="91"/>
        <v/>
      </c>
      <c r="H26" s="1680" t="str">
        <f t="shared" si="91"/>
        <v/>
      </c>
      <c r="I26" s="1680" t="str">
        <f>IF(AND(ISNUMBER(D26),ISNUMBER(E26),ISNUMBER(H26)),SUM(D26,E26,H26),"")</f>
        <v/>
      </c>
      <c r="J26" s="1680" t="str">
        <f>IF(ISNUMBER(AI26), AI26, "")</f>
        <v/>
      </c>
      <c r="K26" s="1680" t="str">
        <f>IF(ISNUMBER(AJ26), AJ26, "")</f>
        <v/>
      </c>
      <c r="L26" s="1680" t="str">
        <f>IF(ISNUMBER(AK26), AK26, "")</f>
        <v/>
      </c>
      <c r="M26" s="1680" t="str">
        <f>IF(ISNUMBER(AL26), AL26, "")</f>
        <v/>
      </c>
      <c r="N26" s="1680" t="str">
        <f>IF(ISNUMBER(AM26), AM26, "")</f>
        <v/>
      </c>
      <c r="O26" s="2528"/>
      <c r="P26" s="1445"/>
      <c r="Q26" s="1445"/>
      <c r="R26" s="1445"/>
      <c r="S26" s="1445"/>
      <c r="T26" s="1445"/>
      <c r="U26" s="2109"/>
      <c r="V26" s="1445"/>
      <c r="W26" s="1445"/>
      <c r="X26" s="1445"/>
      <c r="Y26" s="2109"/>
      <c r="Z26" s="1445"/>
      <c r="AA26" s="1445"/>
      <c r="AB26" s="3013"/>
      <c r="AC26" s="2136"/>
      <c r="AD26" s="2136"/>
      <c r="AE26" s="2136"/>
      <c r="AF26" s="2136"/>
      <c r="AG26" s="2143"/>
      <c r="AH26" s="1680" t="str">
        <f t="shared" si="48"/>
        <v/>
      </c>
      <c r="AI26" s="2142"/>
      <c r="AJ26" s="2136"/>
      <c r="AK26" s="2143"/>
      <c r="AL26" s="1680" t="str">
        <f>IF(AND(ISNUMBER(AI26),ISNUMBER(AJ26),ISNUMBER(AK26)),SUM(AI26:AK26), "")</f>
        <v/>
      </c>
      <c r="AM26" s="2142"/>
      <c r="AN26" s="2136"/>
      <c r="AO26" s="1445"/>
      <c r="AP26" s="1445"/>
      <c r="AQ26" s="1445"/>
      <c r="AR26" s="1445"/>
      <c r="AS26" s="3051"/>
      <c r="AT26" s="1680" t="str">
        <f t="shared" ref="AT26:AX26" si="92">IF(ISNUMBER(BR26),BR26,"")</f>
        <v/>
      </c>
      <c r="AU26" s="1680" t="str">
        <f t="shared" si="92"/>
        <v/>
      </c>
      <c r="AV26" s="1680" t="str">
        <f t="shared" si="92"/>
        <v/>
      </c>
      <c r="AW26" s="1680" t="str">
        <f t="shared" si="92"/>
        <v/>
      </c>
      <c r="AX26" s="1680" t="str">
        <f t="shared" si="92"/>
        <v/>
      </c>
      <c r="AY26" s="1680" t="str">
        <f>IF(AND(ISNUMBER(AT26),ISNUMBER(AU26),ISNUMBER(AX26)),SUM(AT26,AU26,AX26),"")</f>
        <v/>
      </c>
      <c r="AZ26" s="1680" t="str">
        <f t="shared" ref="AZ26:BD26" si="93">IF(ISNUMBER(BX26),BX26,"")</f>
        <v/>
      </c>
      <c r="BA26" s="1680" t="str">
        <f t="shared" si="93"/>
        <v/>
      </c>
      <c r="BB26" s="1680" t="str">
        <f t="shared" si="93"/>
        <v/>
      </c>
      <c r="BC26" s="1680" t="str">
        <f t="shared" si="93"/>
        <v/>
      </c>
      <c r="BD26" s="1680" t="str">
        <f t="shared" si="93"/>
        <v/>
      </c>
      <c r="BE26" s="2528"/>
      <c r="BF26" s="1445"/>
      <c r="BG26" s="1445"/>
      <c r="BH26" s="1445"/>
      <c r="BI26" s="1445"/>
      <c r="BJ26" s="1445"/>
      <c r="BK26" s="2109"/>
      <c r="BL26" s="1445"/>
      <c r="BM26" s="1445"/>
      <c r="BN26" s="1445"/>
      <c r="BO26" s="1445"/>
      <c r="BP26" s="1445"/>
      <c r="BQ26" s="3013"/>
      <c r="BR26" s="2136"/>
      <c r="BS26" s="2136"/>
      <c r="BT26" s="2136"/>
      <c r="BU26" s="2136"/>
      <c r="BV26" s="2143"/>
      <c r="BW26" s="1680" t="str">
        <f>IF(AND(ISNUMBER(BR26), ISNUMBER(BS26), ISNUMBER(BV26)), SUM(BR26,BS26,BV26), "")</f>
        <v/>
      </c>
      <c r="BX26" s="2142"/>
      <c r="BY26" s="2136"/>
      <c r="BZ26" s="2136"/>
      <c r="CA26" s="1680" t="str">
        <f>IF(AND(ISNUMBER(BX26),ISNUMBER(BY26),ISNUMBER(BZ26)),SUM(BX26:BZ26), "")</f>
        <v/>
      </c>
      <c r="CB26" s="2136"/>
      <c r="CC26" s="2136"/>
      <c r="CD26" s="2136"/>
      <c r="CE26" s="2136"/>
      <c r="CF26" s="2136"/>
      <c r="CG26" s="2136"/>
      <c r="CH26" s="2136"/>
      <c r="CI26" s="1552" t="str">
        <f>IF(AND(ISNUMBER(CF26), ISNUMBER(AY26)),IF(CF26&gt;=AY26, "Pass", "please check"),"")</f>
        <v/>
      </c>
      <c r="CJ26" s="1908" t="str">
        <f t="shared" si="90"/>
        <v/>
      </c>
      <c r="CO26" s="3042"/>
      <c r="CS26" s="2130"/>
    </row>
    <row r="27" spans="1:97" ht="15" customHeight="1" x14ac:dyDescent="0.25">
      <c r="A27" s="1541"/>
      <c r="B27" s="1481" t="str">
        <f>"Check: row " &amp; ROW(B26) &amp; " ≤ row " &amp; ROW(B25)</f>
        <v>Check: row 26 ≤ row 25</v>
      </c>
      <c r="C27" s="2528"/>
      <c r="D27" s="2297"/>
      <c r="E27" s="2297"/>
      <c r="F27" s="2297"/>
      <c r="G27" s="2297"/>
      <c r="H27" s="2297"/>
      <c r="I27" s="2297"/>
      <c r="J27" s="2297"/>
      <c r="K27" s="2297"/>
      <c r="L27" s="2297"/>
      <c r="M27" s="2297"/>
      <c r="N27" s="2297"/>
      <c r="O27" s="2272"/>
      <c r="P27" s="1445"/>
      <c r="Q27" s="1445"/>
      <c r="R27" s="1445"/>
      <c r="S27" s="1445"/>
      <c r="T27" s="1445"/>
      <c r="U27" s="1460"/>
      <c r="V27" s="1445"/>
      <c r="W27" s="1445"/>
      <c r="X27" s="1445"/>
      <c r="Y27" s="1460"/>
      <c r="Z27" s="1445"/>
      <c r="AA27" s="1445"/>
      <c r="AB27" s="1694"/>
      <c r="AC27" s="1552" t="str">
        <f t="shared" ref="AC27" si="94">IF(AND(ISNUMBER(AC26),ISNUMBER(AC25)), IF(AC26&lt;=AC25, "Pass", "Fail"), "")</f>
        <v/>
      </c>
      <c r="AD27" s="1552" t="str">
        <f t="shared" ref="AD27" si="95">IF(AND(ISNUMBER(AD26),ISNUMBER(AD25)), IF(AD26&lt;=AD25, "Pass", "Fail"), "")</f>
        <v/>
      </c>
      <c r="AE27" s="1552" t="str">
        <f t="shared" ref="AE27" si="96">IF(AND(ISNUMBER(AE26),ISNUMBER(AE25)), IF(AE26&lt;=AE25, "Pass", "Fail"), "")</f>
        <v/>
      </c>
      <c r="AF27" s="1552" t="str">
        <f t="shared" ref="AF27" si="97">IF(AND(ISNUMBER(AF26),ISNUMBER(AF25)), IF(AF26&lt;=AF25, "Pass", "Fail"), "")</f>
        <v/>
      </c>
      <c r="AG27" s="1552" t="str">
        <f t="shared" ref="AG27" si="98">IF(AND(ISNUMBER(AG26),ISNUMBER(AG25)), IF(AG26&lt;=AG25, "Pass", "Fail"), "")</f>
        <v/>
      </c>
      <c r="AH27" s="2297"/>
      <c r="AI27" s="1552" t="str">
        <f t="shared" ref="AI27" si="99">IF(AND(ISNUMBER(AI26),ISNUMBER(AI25)), IF(AI26&lt;=AI25, "Pass", "Fail"), "")</f>
        <v/>
      </c>
      <c r="AJ27" s="1552" t="str">
        <f t="shared" ref="AJ27" si="100">IF(AND(ISNUMBER(AJ26),ISNUMBER(AJ25)), IF(AJ26&lt;=AJ25, "Pass", "Fail"), "")</f>
        <v/>
      </c>
      <c r="AK27" s="1552" t="str">
        <f t="shared" ref="AK27" si="101">IF(AND(ISNUMBER(AK26),ISNUMBER(AK25)), IF(AK26&lt;=AK25, "Pass", "Fail"), "")</f>
        <v/>
      </c>
      <c r="AL27" s="2297"/>
      <c r="AM27" s="1552" t="str">
        <f t="shared" ref="AM27" si="102">IF(AND(ISNUMBER(AM26),ISNUMBER(AM25)), IF(AM26&lt;=AM25, "Pass", "Fail"), "")</f>
        <v/>
      </c>
      <c r="AN27" s="1552" t="str">
        <f t="shared" ref="AN27" si="103">IF(AND(ISNUMBER(AN26),ISNUMBER(AN25)), IF(AN26&lt;=AN25, "Pass", "Fail"), "")</f>
        <v/>
      </c>
      <c r="AO27" s="1445"/>
      <c r="AP27" s="1445"/>
      <c r="AQ27" s="1445"/>
      <c r="AR27" s="1445"/>
      <c r="AS27" s="2272"/>
      <c r="AT27" s="2297"/>
      <c r="AU27" s="2297"/>
      <c r="AV27" s="2297"/>
      <c r="AW27" s="2297"/>
      <c r="AX27" s="2297"/>
      <c r="AY27" s="2297"/>
      <c r="AZ27" s="2297"/>
      <c r="BA27" s="2297"/>
      <c r="BB27" s="2297"/>
      <c r="BC27" s="2297"/>
      <c r="BD27" s="2297"/>
      <c r="BE27" s="2272"/>
      <c r="BF27" s="1445"/>
      <c r="BG27" s="1445"/>
      <c r="BH27" s="1445"/>
      <c r="BI27" s="1445"/>
      <c r="BJ27" s="1445"/>
      <c r="BK27" s="1460"/>
      <c r="BL27" s="1445"/>
      <c r="BM27" s="1445"/>
      <c r="BN27" s="1445"/>
      <c r="BO27" s="1445"/>
      <c r="BP27" s="1445"/>
      <c r="BQ27" s="1694"/>
      <c r="BR27" s="1552" t="str">
        <f t="shared" ref="BR27:BV27" si="104">IF(AND(ISNUMBER(BR26),ISNUMBER(BR25)), IF(BR26&lt;=BR25, "Pass", "Fail"), "")</f>
        <v/>
      </c>
      <c r="BS27" s="1552" t="str">
        <f t="shared" si="104"/>
        <v/>
      </c>
      <c r="BT27" s="1552" t="str">
        <f t="shared" si="104"/>
        <v/>
      </c>
      <c r="BU27" s="1552" t="str">
        <f t="shared" si="104"/>
        <v/>
      </c>
      <c r="BV27" s="1552" t="str">
        <f t="shared" si="104"/>
        <v/>
      </c>
      <c r="BW27" s="2297"/>
      <c r="BX27" s="1552" t="str">
        <f t="shared" ref="BX27" si="105">IF(AND(ISNUMBER(BX26),ISNUMBER(BX25)), IF(BX26&lt;=BX25, "Pass", "Fail"), "")</f>
        <v/>
      </c>
      <c r="BY27" s="1552" t="str">
        <f t="shared" ref="BY27:BZ27" si="106">IF(AND(ISNUMBER(BY26),ISNUMBER(BY25)), IF(BY26&lt;=BY25, "Pass", "Fail"), "")</f>
        <v/>
      </c>
      <c r="BZ27" s="1552" t="str">
        <f t="shared" si="106"/>
        <v/>
      </c>
      <c r="CA27" s="1445"/>
      <c r="CB27" s="1552" t="str">
        <f t="shared" ref="CB27:CH27" si="107">IF(AND(ISNUMBER(CB26),ISNUMBER(CB25)), IF(CB26&lt;=CB25, "Pass", "Fail"), "")</f>
        <v/>
      </c>
      <c r="CC27" s="1552" t="str">
        <f t="shared" si="107"/>
        <v/>
      </c>
      <c r="CD27" s="1552" t="str">
        <f t="shared" si="107"/>
        <v/>
      </c>
      <c r="CE27" s="1552" t="str">
        <f t="shared" si="107"/>
        <v/>
      </c>
      <c r="CF27" s="1552" t="str">
        <f t="shared" si="107"/>
        <v/>
      </c>
      <c r="CG27" s="1552" t="str">
        <f t="shared" si="107"/>
        <v/>
      </c>
      <c r="CH27" s="1552" t="str">
        <f t="shared" si="107"/>
        <v/>
      </c>
      <c r="CI27" s="2373"/>
      <c r="CJ27" s="2374"/>
      <c r="CO27" s="1157"/>
      <c r="CS27" s="2130"/>
    </row>
    <row r="28" spans="1:97" ht="15" customHeight="1" x14ac:dyDescent="0.25">
      <c r="A28" s="1541"/>
      <c r="B28" s="785" t="s">
        <v>2062</v>
      </c>
      <c r="C28" s="3056"/>
      <c r="D28" s="1680" t="str">
        <f t="shared" ref="D28:H28" si="108">IF(AND(ISNUMBER(P28),ISNUMBER(AC28)),SUM(P28,AC28),"")</f>
        <v/>
      </c>
      <c r="E28" s="1680" t="str">
        <f t="shared" si="108"/>
        <v/>
      </c>
      <c r="F28" s="1680" t="str">
        <f t="shared" si="108"/>
        <v/>
      </c>
      <c r="G28" s="1680" t="str">
        <f t="shared" si="108"/>
        <v/>
      </c>
      <c r="H28" s="1680" t="str">
        <f t="shared" si="108"/>
        <v/>
      </c>
      <c r="I28" s="1680" t="str">
        <f t="shared" si="68"/>
        <v/>
      </c>
      <c r="J28" s="1680" t="str">
        <f>IF(AND(ISNUMBER(V28),ISNUMBER(AI28)),SUM(V28,AI28),"")</f>
        <v/>
      </c>
      <c r="K28" s="1680" t="str">
        <f>IF(AND(ISNUMBER(W28),ISNUMBER(AJ28)),SUM(W28,AJ28),"")</f>
        <v/>
      </c>
      <c r="L28" s="1680" t="str">
        <f>IF(AND(ISNUMBER(X28),ISNUMBER(AK28)),SUM(X28,AK28),"")</f>
        <v/>
      </c>
      <c r="M28" s="1680" t="str">
        <f>IF(AND(ISNUMBER(Y28),ISNUMBER(AL28)),SUM(Y28,AL28),"")</f>
        <v/>
      </c>
      <c r="N28" s="1680" t="str">
        <f>IF(AND(ISNUMBER(Z28),ISNUMBER(AM28)),SUM(Z28,AM28),"")</f>
        <v/>
      </c>
      <c r="O28" s="2945"/>
      <c r="P28" s="734"/>
      <c r="Q28" s="734"/>
      <c r="R28" s="734"/>
      <c r="S28" s="734"/>
      <c r="T28" s="426"/>
      <c r="U28" s="1680" t="str">
        <f t="shared" si="47"/>
        <v/>
      </c>
      <c r="V28" s="1447"/>
      <c r="W28" s="734"/>
      <c r="X28" s="426"/>
      <c r="Y28" s="1680" t="str">
        <f>IF(AND(ISNUMBER(V28),ISNUMBER(W28),ISNUMBER(X28)),SUM(V28:X28), "")</f>
        <v/>
      </c>
      <c r="Z28" s="1447"/>
      <c r="AA28" s="734"/>
      <c r="AB28" s="1373"/>
      <c r="AC28" s="734"/>
      <c r="AD28" s="734"/>
      <c r="AE28" s="734"/>
      <c r="AF28" s="734"/>
      <c r="AG28" s="426"/>
      <c r="AH28" s="1680" t="str">
        <f t="shared" si="48"/>
        <v/>
      </c>
      <c r="AI28" s="1447"/>
      <c r="AJ28" s="734"/>
      <c r="AK28" s="426"/>
      <c r="AL28" s="1680" t="str">
        <f>IF(AND(ISNUMBER(AI28),ISNUMBER(AJ28),ISNUMBER(AK28)),SUM(AI28:AK28), "")</f>
        <v/>
      </c>
      <c r="AM28" s="1447"/>
      <c r="AN28" s="734"/>
      <c r="AO28" s="734"/>
      <c r="AP28" s="734"/>
      <c r="AQ28" s="734"/>
      <c r="AR28" s="734"/>
      <c r="AS28" s="3051"/>
      <c r="AT28" s="1680" t="str">
        <f t="shared" ref="AT28:AX28" si="109">IF(AND(ISNUMBER(BF28),ISNUMBER(BR28)),SUM(BF28,BR28),"")</f>
        <v/>
      </c>
      <c r="AU28" s="1680" t="str">
        <f t="shared" si="109"/>
        <v/>
      </c>
      <c r="AV28" s="1680" t="str">
        <f t="shared" si="109"/>
        <v/>
      </c>
      <c r="AW28" s="1680" t="str">
        <f t="shared" si="109"/>
        <v/>
      </c>
      <c r="AX28" s="1680" t="str">
        <f t="shared" si="109"/>
        <v/>
      </c>
      <c r="AY28" s="1680" t="str">
        <f>IF(AND(ISNUMBER(AT28),ISNUMBER(AU28),ISNUMBER(AX28)),SUM(AT28,AU28,AX28),"")</f>
        <v/>
      </c>
      <c r="AZ28" s="1680" t="str">
        <f>IF(AND(ISNUMBER(BL28),ISNUMBER(BX28)),SUM(BL28,BX28),"")</f>
        <v/>
      </c>
      <c r="BA28" s="1680" t="str">
        <f>IF(AND(ISNUMBER(BM28),ISNUMBER(BY28)),SUM(BM28,BY28),"")</f>
        <v/>
      </c>
      <c r="BB28" s="1680" t="str">
        <f>IF(AND(ISNUMBER(BN28),ISNUMBER(BZ28)),SUM(BN28,BZ28),"")</f>
        <v/>
      </c>
      <c r="BC28" s="1680" t="str">
        <f>IF(AND(ISNUMBER(BO28),ISNUMBER(CA28)),SUM(BO28,CA28),"")</f>
        <v/>
      </c>
      <c r="BD28" s="1680" t="str">
        <f>IF(AND(ISNUMBER(BP28),ISNUMBER(CB28)),SUM(BP28,CB28),"")</f>
        <v/>
      </c>
      <c r="BE28" s="2945"/>
      <c r="BF28" s="734"/>
      <c r="BG28" s="734"/>
      <c r="BH28" s="734"/>
      <c r="BI28" s="734"/>
      <c r="BJ28" s="426"/>
      <c r="BK28" s="1680" t="str">
        <f>IF(AND(ISNUMBER(BF28), ISNUMBER(BG28), ISNUMBER(BJ28)), SUM(BF28,BG28,BJ28), "")</f>
        <v/>
      </c>
      <c r="BL28" s="1447"/>
      <c r="BM28" s="734"/>
      <c r="BN28" s="734"/>
      <c r="BO28" s="1680" t="str">
        <f>IF(AND(ISNUMBER(BL28),ISNUMBER(BM28),ISNUMBER(BN28)),SUM(BL28:BN28), "")</f>
        <v/>
      </c>
      <c r="BP28" s="734"/>
      <c r="BQ28" s="1373"/>
      <c r="BR28" s="734"/>
      <c r="BS28" s="734"/>
      <c r="BT28" s="734"/>
      <c r="BU28" s="734"/>
      <c r="BV28" s="426"/>
      <c r="BW28" s="1680" t="str">
        <f>IF(AND(ISNUMBER(BR28), ISNUMBER(BS28), ISNUMBER(BV28)), SUM(BR28,BS28,BV28), "")</f>
        <v/>
      </c>
      <c r="BX28" s="1447"/>
      <c r="BY28" s="734"/>
      <c r="BZ28" s="734"/>
      <c r="CA28" s="1680" t="str">
        <f>IF(AND(ISNUMBER(BX28),ISNUMBER(BY28),ISNUMBER(BZ28)),SUM(BX28:BZ28), "")</f>
        <v/>
      </c>
      <c r="CB28" s="734"/>
      <c r="CC28" s="734"/>
      <c r="CD28" s="734"/>
      <c r="CE28" s="734"/>
      <c r="CF28" s="734"/>
      <c r="CG28" s="734"/>
      <c r="CH28" s="734"/>
      <c r="CI28" s="1552" t="str">
        <f>IF(AND(ISNUMBER(CF28), ISNUMBER(AY28)),IF(CF28&gt;=AY28, "Pass", "please check"),"")</f>
        <v/>
      </c>
      <c r="CJ28" s="1908" t="str">
        <f t="shared" ref="CJ28:CJ29" si="110">IF(AND(ISNUMBER(BC28), ISNUMBER(BD28), ISNUMBER(CH28)), IF(CH28&gt;=(BC28+12.5*BD28), "Pass", "please check"), "")</f>
        <v/>
      </c>
      <c r="CO28" s="3042"/>
      <c r="CS28" s="2130"/>
    </row>
    <row r="29" spans="1:97" ht="15" customHeight="1" x14ac:dyDescent="0.25">
      <c r="A29" s="1541"/>
      <c r="B29" s="1737" t="s">
        <v>2059</v>
      </c>
      <c r="C29" s="3056"/>
      <c r="D29" s="1680" t="str">
        <f t="shared" ref="D29:H29" si="111">IF(ISNUMBER(AC29), AC29, "")</f>
        <v/>
      </c>
      <c r="E29" s="1680" t="str">
        <f t="shared" si="111"/>
        <v/>
      </c>
      <c r="F29" s="1680" t="str">
        <f t="shared" si="111"/>
        <v/>
      </c>
      <c r="G29" s="1680" t="str">
        <f t="shared" si="111"/>
        <v/>
      </c>
      <c r="H29" s="1680" t="str">
        <f t="shared" si="111"/>
        <v/>
      </c>
      <c r="I29" s="1680" t="str">
        <f>IF(AND(ISNUMBER(D29),ISNUMBER(E29),ISNUMBER(H29)),SUM(D29,E29,H29),"")</f>
        <v/>
      </c>
      <c r="J29" s="1680" t="str">
        <f>IF(ISNUMBER(AI29), AI29, "")</f>
        <v/>
      </c>
      <c r="K29" s="1680" t="str">
        <f>IF(ISNUMBER(AJ29), AJ29, "")</f>
        <v/>
      </c>
      <c r="L29" s="1680" t="str">
        <f>IF(ISNUMBER(AK29), AK29, "")</f>
        <v/>
      </c>
      <c r="M29" s="1680" t="str">
        <f>IF(ISNUMBER(AL29), AL29, "")</f>
        <v/>
      </c>
      <c r="N29" s="1680" t="str">
        <f>IF(ISNUMBER(AM29), AM29, "")</f>
        <v/>
      </c>
      <c r="O29" s="2528"/>
      <c r="P29" s="1445"/>
      <c r="Q29" s="1445"/>
      <c r="R29" s="1445"/>
      <c r="S29" s="1445"/>
      <c r="T29" s="1445"/>
      <c r="U29" s="2109"/>
      <c r="V29" s="1445"/>
      <c r="W29" s="1445"/>
      <c r="X29" s="1445"/>
      <c r="Y29" s="2109"/>
      <c r="Z29" s="1445"/>
      <c r="AA29" s="1445"/>
      <c r="AB29" s="3013"/>
      <c r="AC29" s="2136"/>
      <c r="AD29" s="2136"/>
      <c r="AE29" s="2136"/>
      <c r="AF29" s="2136"/>
      <c r="AG29" s="2143"/>
      <c r="AH29" s="1680" t="str">
        <f t="shared" si="48"/>
        <v/>
      </c>
      <c r="AI29" s="2142"/>
      <c r="AJ29" s="2136"/>
      <c r="AK29" s="2143"/>
      <c r="AL29" s="1680" t="str">
        <f>IF(AND(ISNUMBER(AI29),ISNUMBER(AJ29),ISNUMBER(AK29)),SUM(AI29:AK29), "")</f>
        <v/>
      </c>
      <c r="AM29" s="2142"/>
      <c r="AN29" s="2136"/>
      <c r="AO29" s="1445"/>
      <c r="AP29" s="1445"/>
      <c r="AQ29" s="1445"/>
      <c r="AR29" s="1445"/>
      <c r="AS29" s="3051"/>
      <c r="AT29" s="1680" t="str">
        <f t="shared" ref="AT29:AX29" si="112">IF(ISNUMBER(BR29),BR29,"")</f>
        <v/>
      </c>
      <c r="AU29" s="1680" t="str">
        <f t="shared" si="112"/>
        <v/>
      </c>
      <c r="AV29" s="1680" t="str">
        <f t="shared" si="112"/>
        <v/>
      </c>
      <c r="AW29" s="1680" t="str">
        <f t="shared" si="112"/>
        <v/>
      </c>
      <c r="AX29" s="1680" t="str">
        <f t="shared" si="112"/>
        <v/>
      </c>
      <c r="AY29" s="1680" t="str">
        <f>IF(AND(ISNUMBER(AT29),ISNUMBER(AU29),ISNUMBER(AX29)),SUM(AT29,AU29,AX29),"")</f>
        <v/>
      </c>
      <c r="AZ29" s="1680" t="str">
        <f t="shared" ref="AZ29:BD29" si="113">IF(ISNUMBER(BX29),BX29,"")</f>
        <v/>
      </c>
      <c r="BA29" s="1680" t="str">
        <f t="shared" si="113"/>
        <v/>
      </c>
      <c r="BB29" s="1680" t="str">
        <f t="shared" si="113"/>
        <v/>
      </c>
      <c r="BC29" s="1680" t="str">
        <f t="shared" si="113"/>
        <v/>
      </c>
      <c r="BD29" s="1680" t="str">
        <f t="shared" si="113"/>
        <v/>
      </c>
      <c r="BE29" s="2528"/>
      <c r="BF29" s="1445"/>
      <c r="BG29" s="1445"/>
      <c r="BH29" s="1445"/>
      <c r="BI29" s="1445"/>
      <c r="BJ29" s="1445"/>
      <c r="BK29" s="2109"/>
      <c r="BL29" s="1445"/>
      <c r="BM29" s="1445"/>
      <c r="BN29" s="1445"/>
      <c r="BO29" s="1445"/>
      <c r="BP29" s="1445"/>
      <c r="BQ29" s="3013"/>
      <c r="BR29" s="2136"/>
      <c r="BS29" s="2136"/>
      <c r="BT29" s="2136"/>
      <c r="BU29" s="2136"/>
      <c r="BV29" s="2143"/>
      <c r="BW29" s="1680" t="str">
        <f>IF(AND(ISNUMBER(BR29), ISNUMBER(BS29), ISNUMBER(BV29)), SUM(BR29,BS29,BV29), "")</f>
        <v/>
      </c>
      <c r="BX29" s="2142"/>
      <c r="BY29" s="2136"/>
      <c r="BZ29" s="2136"/>
      <c r="CA29" s="1680" t="str">
        <f>IF(AND(ISNUMBER(BX29),ISNUMBER(BY29),ISNUMBER(BZ29)),SUM(BX29:BZ29), "")</f>
        <v/>
      </c>
      <c r="CB29" s="2136"/>
      <c r="CC29" s="2136"/>
      <c r="CD29" s="2136"/>
      <c r="CE29" s="2136"/>
      <c r="CF29" s="2136"/>
      <c r="CG29" s="2136"/>
      <c r="CH29" s="2136"/>
      <c r="CI29" s="1552" t="str">
        <f>IF(AND(ISNUMBER(CF29), ISNUMBER(AY29)),IF(CF29&gt;=AY29, "Pass", "please check"),"")</f>
        <v/>
      </c>
      <c r="CJ29" s="1908" t="str">
        <f t="shared" si="110"/>
        <v/>
      </c>
      <c r="CO29" s="3042"/>
      <c r="CS29" s="2130"/>
    </row>
    <row r="30" spans="1:97" ht="15" customHeight="1" x14ac:dyDescent="0.25">
      <c r="A30" s="1541"/>
      <c r="B30" s="1481" t="str">
        <f>"Check: row " &amp; ROW(B29) &amp; " ≤ row " &amp; ROW(B28)</f>
        <v>Check: row 29 ≤ row 28</v>
      </c>
      <c r="C30" s="2528"/>
      <c r="D30" s="2297"/>
      <c r="E30" s="2297"/>
      <c r="F30" s="2297"/>
      <c r="G30" s="2297"/>
      <c r="H30" s="2297"/>
      <c r="I30" s="2297"/>
      <c r="J30" s="2297"/>
      <c r="K30" s="2297"/>
      <c r="L30" s="2297"/>
      <c r="M30" s="2297"/>
      <c r="N30" s="2297"/>
      <c r="O30" s="2272"/>
      <c r="P30" s="1445"/>
      <c r="Q30" s="1445"/>
      <c r="R30" s="1445"/>
      <c r="S30" s="1445"/>
      <c r="T30" s="1445"/>
      <c r="U30" s="1460"/>
      <c r="V30" s="1445"/>
      <c r="W30" s="1445"/>
      <c r="X30" s="1445"/>
      <c r="Y30" s="1460"/>
      <c r="Z30" s="1445"/>
      <c r="AA30" s="1445"/>
      <c r="AB30" s="1694"/>
      <c r="AC30" s="1552" t="str">
        <f t="shared" ref="AC30" si="114">IF(AND(ISNUMBER(AC29),ISNUMBER(AC28)), IF(AC29&lt;=AC28, "Pass", "Fail"), "")</f>
        <v/>
      </c>
      <c r="AD30" s="1552" t="str">
        <f t="shared" ref="AD30" si="115">IF(AND(ISNUMBER(AD29),ISNUMBER(AD28)), IF(AD29&lt;=AD28, "Pass", "Fail"), "")</f>
        <v/>
      </c>
      <c r="AE30" s="1552" t="str">
        <f t="shared" ref="AE30" si="116">IF(AND(ISNUMBER(AE29),ISNUMBER(AE28)), IF(AE29&lt;=AE28, "Pass", "Fail"), "")</f>
        <v/>
      </c>
      <c r="AF30" s="1552" t="str">
        <f t="shared" ref="AF30" si="117">IF(AND(ISNUMBER(AF29),ISNUMBER(AF28)), IF(AF29&lt;=AF28, "Pass", "Fail"), "")</f>
        <v/>
      </c>
      <c r="AG30" s="1552" t="str">
        <f t="shared" ref="AG30" si="118">IF(AND(ISNUMBER(AG29),ISNUMBER(AG28)), IF(AG29&lt;=AG28, "Pass", "Fail"), "")</f>
        <v/>
      </c>
      <c r="AH30" s="2297"/>
      <c r="AI30" s="1552" t="str">
        <f t="shared" ref="AI30" si="119">IF(AND(ISNUMBER(AI29),ISNUMBER(AI28)), IF(AI29&lt;=AI28, "Pass", "Fail"), "")</f>
        <v/>
      </c>
      <c r="AJ30" s="1552" t="str">
        <f t="shared" ref="AJ30" si="120">IF(AND(ISNUMBER(AJ29),ISNUMBER(AJ28)), IF(AJ29&lt;=AJ28, "Pass", "Fail"), "")</f>
        <v/>
      </c>
      <c r="AK30" s="1552" t="str">
        <f t="shared" ref="AK30" si="121">IF(AND(ISNUMBER(AK29),ISNUMBER(AK28)), IF(AK29&lt;=AK28, "Pass", "Fail"), "")</f>
        <v/>
      </c>
      <c r="AL30" s="2297"/>
      <c r="AM30" s="1552" t="str">
        <f t="shared" ref="AM30" si="122">IF(AND(ISNUMBER(AM29),ISNUMBER(AM28)), IF(AM29&lt;=AM28, "Pass", "Fail"), "")</f>
        <v/>
      </c>
      <c r="AN30" s="1552" t="str">
        <f t="shared" ref="AN30" si="123">IF(AND(ISNUMBER(AN29),ISNUMBER(AN28)), IF(AN29&lt;=AN28, "Pass", "Fail"), "")</f>
        <v/>
      </c>
      <c r="AO30" s="1445"/>
      <c r="AP30" s="1445"/>
      <c r="AQ30" s="1445"/>
      <c r="AR30" s="1445"/>
      <c r="AS30" s="2272"/>
      <c r="AT30" s="2297"/>
      <c r="AU30" s="2297"/>
      <c r="AV30" s="2297"/>
      <c r="AW30" s="2297"/>
      <c r="AX30" s="2297"/>
      <c r="AY30" s="2297"/>
      <c r="AZ30" s="2297"/>
      <c r="BA30" s="2297"/>
      <c r="BB30" s="2297"/>
      <c r="BC30" s="2297"/>
      <c r="BD30" s="2297"/>
      <c r="BE30" s="2272"/>
      <c r="BF30" s="1445"/>
      <c r="BG30" s="1445"/>
      <c r="BH30" s="1445"/>
      <c r="BI30" s="1445"/>
      <c r="BJ30" s="1445"/>
      <c r="BK30" s="1460"/>
      <c r="BL30" s="1445"/>
      <c r="BM30" s="1445"/>
      <c r="BN30" s="1445"/>
      <c r="BO30" s="1445"/>
      <c r="BP30" s="1445"/>
      <c r="BQ30" s="1694"/>
      <c r="BR30" s="1552" t="str">
        <f t="shared" ref="BR30:BV30" si="124">IF(AND(ISNUMBER(BR29),ISNUMBER(BR28)), IF(BR29&lt;=BR28, "Pass", "Fail"), "")</f>
        <v/>
      </c>
      <c r="BS30" s="1552" t="str">
        <f t="shared" si="124"/>
        <v/>
      </c>
      <c r="BT30" s="1552" t="str">
        <f t="shared" si="124"/>
        <v/>
      </c>
      <c r="BU30" s="1552" t="str">
        <f t="shared" si="124"/>
        <v/>
      </c>
      <c r="BV30" s="1552" t="str">
        <f t="shared" si="124"/>
        <v/>
      </c>
      <c r="BW30" s="2297"/>
      <c r="BX30" s="1552" t="str">
        <f t="shared" ref="BX30" si="125">IF(AND(ISNUMBER(BX29),ISNUMBER(BX28)), IF(BX29&lt;=BX28, "Pass", "Fail"), "")</f>
        <v/>
      </c>
      <c r="BY30" s="1552" t="str">
        <f t="shared" ref="BY30:BZ30" si="126">IF(AND(ISNUMBER(BY29),ISNUMBER(BY28)), IF(BY29&lt;=BY28, "Pass", "Fail"), "")</f>
        <v/>
      </c>
      <c r="BZ30" s="1552" t="str">
        <f t="shared" si="126"/>
        <v/>
      </c>
      <c r="CA30" s="1445"/>
      <c r="CB30" s="1552" t="str">
        <f t="shared" ref="CB30:CH30" si="127">IF(AND(ISNUMBER(CB29),ISNUMBER(CB28)), IF(CB29&lt;=CB28, "Pass", "Fail"), "")</f>
        <v/>
      </c>
      <c r="CC30" s="1552" t="str">
        <f t="shared" si="127"/>
        <v/>
      </c>
      <c r="CD30" s="1552" t="str">
        <f t="shared" si="127"/>
        <v/>
      </c>
      <c r="CE30" s="1552" t="str">
        <f t="shared" si="127"/>
        <v/>
      </c>
      <c r="CF30" s="1552" t="str">
        <f t="shared" si="127"/>
        <v/>
      </c>
      <c r="CG30" s="1552" t="str">
        <f t="shared" si="127"/>
        <v/>
      </c>
      <c r="CH30" s="1552" t="str">
        <f t="shared" si="127"/>
        <v/>
      </c>
      <c r="CI30" s="2373"/>
      <c r="CJ30" s="2374"/>
      <c r="CO30" s="1157"/>
      <c r="CS30" s="2130"/>
    </row>
    <row r="31" spans="1:97" ht="15" customHeight="1" x14ac:dyDescent="0.25">
      <c r="A31" s="1541"/>
      <c r="B31" s="785" t="s">
        <v>2116</v>
      </c>
      <c r="C31" s="3056"/>
      <c r="D31" s="1680" t="str">
        <f t="shared" ref="D31:H31" si="128">IF(AND(ISNUMBER(P31),ISNUMBER(AC31)),SUM(P31,AC31),"")</f>
        <v/>
      </c>
      <c r="E31" s="1680" t="str">
        <f t="shared" si="128"/>
        <v/>
      </c>
      <c r="F31" s="1680" t="str">
        <f t="shared" si="128"/>
        <v/>
      </c>
      <c r="G31" s="1680" t="str">
        <f t="shared" si="128"/>
        <v/>
      </c>
      <c r="H31" s="1680" t="str">
        <f t="shared" si="128"/>
        <v/>
      </c>
      <c r="I31" s="1680" t="str">
        <f t="shared" si="68"/>
        <v/>
      </c>
      <c r="J31" s="1680" t="str">
        <f>IF(AND(ISNUMBER(V31),ISNUMBER(AI31)),SUM(V31,AI31),"")</f>
        <v/>
      </c>
      <c r="K31" s="1680" t="str">
        <f>IF(AND(ISNUMBER(W31),ISNUMBER(AJ31)),SUM(W31,AJ31),"")</f>
        <v/>
      </c>
      <c r="L31" s="1680" t="str">
        <f>IF(AND(ISNUMBER(X31),ISNUMBER(AK31)),SUM(X31,AK31),"")</f>
        <v/>
      </c>
      <c r="M31" s="1680" t="str">
        <f>IF(AND(ISNUMBER(Y31),ISNUMBER(AL31)),SUM(Y31,AL31),"")</f>
        <v/>
      </c>
      <c r="N31" s="1680" t="str">
        <f>IF(AND(ISNUMBER(Z31),ISNUMBER(AM31)),SUM(Z31,AM31),"")</f>
        <v/>
      </c>
      <c r="O31" s="2945"/>
      <c r="P31" s="734"/>
      <c r="Q31" s="734"/>
      <c r="R31" s="734"/>
      <c r="S31" s="734"/>
      <c r="T31" s="426"/>
      <c r="U31" s="1680" t="str">
        <f t="shared" si="47"/>
        <v/>
      </c>
      <c r="V31" s="1447"/>
      <c r="W31" s="734"/>
      <c r="X31" s="426"/>
      <c r="Y31" s="1680" t="str">
        <f>IF(AND(ISNUMBER(V31),ISNUMBER(W31),ISNUMBER(X31)),SUM(V31:X31), "")</f>
        <v/>
      </c>
      <c r="Z31" s="1447"/>
      <c r="AA31" s="734"/>
      <c r="AB31" s="1373"/>
      <c r="AC31" s="734"/>
      <c r="AD31" s="734"/>
      <c r="AE31" s="734"/>
      <c r="AF31" s="734"/>
      <c r="AG31" s="426"/>
      <c r="AH31" s="1680" t="str">
        <f t="shared" si="48"/>
        <v/>
      </c>
      <c r="AI31" s="1447"/>
      <c r="AJ31" s="734"/>
      <c r="AK31" s="426"/>
      <c r="AL31" s="1680" t="str">
        <f>IF(AND(ISNUMBER(AI31),ISNUMBER(AJ31),ISNUMBER(AK31)),SUM(AI31:AK31), "")</f>
        <v/>
      </c>
      <c r="AM31" s="1447"/>
      <c r="AN31" s="734"/>
      <c r="AO31" s="734"/>
      <c r="AP31" s="734"/>
      <c r="AQ31" s="734"/>
      <c r="AR31" s="734"/>
      <c r="AS31" s="3051"/>
      <c r="AT31" s="1680" t="str">
        <f t="shared" ref="AT31:AX31" si="129">IF(AND(ISNUMBER(BF31),ISNUMBER(BR31)),SUM(BF31,BR31),"")</f>
        <v/>
      </c>
      <c r="AU31" s="1680" t="str">
        <f t="shared" si="129"/>
        <v/>
      </c>
      <c r="AV31" s="1680" t="str">
        <f t="shared" si="129"/>
        <v/>
      </c>
      <c r="AW31" s="1680" t="str">
        <f t="shared" si="129"/>
        <v/>
      </c>
      <c r="AX31" s="1680" t="str">
        <f t="shared" si="129"/>
        <v/>
      </c>
      <c r="AY31" s="1680" t="str">
        <f>IF(AND(ISNUMBER(AT31),ISNUMBER(AU31),ISNUMBER(AX31)),SUM(AT31,AU31,AX31),"")</f>
        <v/>
      </c>
      <c r="AZ31" s="1680" t="str">
        <f>IF(AND(ISNUMBER(BL31),ISNUMBER(BX31)),SUM(BL31,BX31),"")</f>
        <v/>
      </c>
      <c r="BA31" s="1680" t="str">
        <f>IF(AND(ISNUMBER(BM31),ISNUMBER(BY31)),SUM(BM31,BY31),"")</f>
        <v/>
      </c>
      <c r="BB31" s="1680" t="str">
        <f>IF(AND(ISNUMBER(BN31),ISNUMBER(BZ31)),SUM(BN31,BZ31),"")</f>
        <v/>
      </c>
      <c r="BC31" s="1680" t="str">
        <f>IF(AND(ISNUMBER(BO31),ISNUMBER(CA31)),SUM(BO31,CA31),"")</f>
        <v/>
      </c>
      <c r="BD31" s="1680" t="str">
        <f>IF(AND(ISNUMBER(BP31),ISNUMBER(CB31)),SUM(BP31,CB31),"")</f>
        <v/>
      </c>
      <c r="BE31" s="2945"/>
      <c r="BF31" s="734"/>
      <c r="BG31" s="734"/>
      <c r="BH31" s="734"/>
      <c r="BI31" s="734"/>
      <c r="BJ31" s="426"/>
      <c r="BK31" s="1680" t="str">
        <f>IF(AND(ISNUMBER(BF31), ISNUMBER(BG31), ISNUMBER(BJ31)), SUM(BF31,BG31,BJ31), "")</f>
        <v/>
      </c>
      <c r="BL31" s="1447"/>
      <c r="BM31" s="734"/>
      <c r="BN31" s="734"/>
      <c r="BO31" s="1680" t="str">
        <f>IF(AND(ISNUMBER(BL31),ISNUMBER(BM31),ISNUMBER(BN31)),SUM(BL31:BN31), "")</f>
        <v/>
      </c>
      <c r="BP31" s="734"/>
      <c r="BQ31" s="1373"/>
      <c r="BR31" s="734"/>
      <c r="BS31" s="734"/>
      <c r="BT31" s="734"/>
      <c r="BU31" s="734"/>
      <c r="BV31" s="426"/>
      <c r="BW31" s="1680" t="str">
        <f>IF(AND(ISNUMBER(BR31), ISNUMBER(BS31), ISNUMBER(BV31)), SUM(BR31,BS31,BV31), "")</f>
        <v/>
      </c>
      <c r="BX31" s="1447"/>
      <c r="BY31" s="734"/>
      <c r="BZ31" s="734"/>
      <c r="CA31" s="1680" t="str">
        <f>IF(AND(ISNUMBER(BX31),ISNUMBER(BY31),ISNUMBER(BZ31)),SUM(BX31:BZ31), "")</f>
        <v/>
      </c>
      <c r="CB31" s="734"/>
      <c r="CC31" s="734"/>
      <c r="CD31" s="734"/>
      <c r="CE31" s="734"/>
      <c r="CF31" s="734"/>
      <c r="CG31" s="734"/>
      <c r="CH31" s="734"/>
      <c r="CI31" s="1552" t="str">
        <f>IF(AND(ISNUMBER(CF31), ISNUMBER(AY31)),IF(CF31&gt;=AY31, "Pass", "please check"),"")</f>
        <v/>
      </c>
      <c r="CJ31" s="1908" t="str">
        <f t="shared" ref="CJ31:CJ32" si="130">IF(AND(ISNUMBER(BC31), ISNUMBER(BD31), ISNUMBER(CH31)), IF(CH31&gt;=(BC31+12.5*BD31), "Pass", "please check"), "")</f>
        <v/>
      </c>
      <c r="CO31" s="3042"/>
      <c r="CS31" s="2130"/>
    </row>
    <row r="32" spans="1:97" ht="15" customHeight="1" x14ac:dyDescent="0.25">
      <c r="A32" s="1541"/>
      <c r="B32" s="1737" t="s">
        <v>2059</v>
      </c>
      <c r="C32" s="3056"/>
      <c r="D32" s="1680" t="str">
        <f t="shared" ref="D32:H32" si="131">IF(ISNUMBER(AC32), AC32, "")</f>
        <v/>
      </c>
      <c r="E32" s="1680" t="str">
        <f t="shared" si="131"/>
        <v/>
      </c>
      <c r="F32" s="1680" t="str">
        <f t="shared" si="131"/>
        <v/>
      </c>
      <c r="G32" s="1680" t="str">
        <f t="shared" si="131"/>
        <v/>
      </c>
      <c r="H32" s="1680" t="str">
        <f t="shared" si="131"/>
        <v/>
      </c>
      <c r="I32" s="1680" t="str">
        <f>IF(AND(ISNUMBER(D32),ISNUMBER(E32),ISNUMBER(H32)),SUM(D32,E32,H32),"")</f>
        <v/>
      </c>
      <c r="J32" s="1680" t="str">
        <f>IF(ISNUMBER(AI32), AI32, "")</f>
        <v/>
      </c>
      <c r="K32" s="1680" t="str">
        <f>IF(ISNUMBER(AJ32), AJ32, "")</f>
        <v/>
      </c>
      <c r="L32" s="1680" t="str">
        <f>IF(ISNUMBER(AK32), AK32, "")</f>
        <v/>
      </c>
      <c r="M32" s="1680" t="str">
        <f>IF(ISNUMBER(AL32), AL32, "")</f>
        <v/>
      </c>
      <c r="N32" s="1680" t="str">
        <f>IF(ISNUMBER(AM32), AM32, "")</f>
        <v/>
      </c>
      <c r="O32" s="2528"/>
      <c r="P32" s="1445"/>
      <c r="Q32" s="1445"/>
      <c r="R32" s="1445"/>
      <c r="S32" s="1445"/>
      <c r="T32" s="1445"/>
      <c r="U32" s="2109"/>
      <c r="V32" s="1445"/>
      <c r="W32" s="1445"/>
      <c r="X32" s="1445"/>
      <c r="Y32" s="2109"/>
      <c r="Z32" s="1445"/>
      <c r="AA32" s="1445"/>
      <c r="AB32" s="3013"/>
      <c r="AC32" s="2136"/>
      <c r="AD32" s="2136"/>
      <c r="AE32" s="2136"/>
      <c r="AF32" s="2136"/>
      <c r="AG32" s="2143"/>
      <c r="AH32" s="1680" t="str">
        <f t="shared" si="48"/>
        <v/>
      </c>
      <c r="AI32" s="2142"/>
      <c r="AJ32" s="2136"/>
      <c r="AK32" s="2143"/>
      <c r="AL32" s="1680" t="str">
        <f>IF(AND(ISNUMBER(AI32),ISNUMBER(AJ32),ISNUMBER(AK32)),SUM(AI32:AK32), "")</f>
        <v/>
      </c>
      <c r="AM32" s="2142"/>
      <c r="AN32" s="2136"/>
      <c r="AO32" s="1445"/>
      <c r="AP32" s="1445"/>
      <c r="AQ32" s="1445"/>
      <c r="AR32" s="1445"/>
      <c r="AS32" s="3051"/>
      <c r="AT32" s="1680" t="str">
        <f t="shared" ref="AT32:AX32" si="132">IF(ISNUMBER(BR32),BR32,"")</f>
        <v/>
      </c>
      <c r="AU32" s="1680" t="str">
        <f t="shared" si="132"/>
        <v/>
      </c>
      <c r="AV32" s="1680" t="str">
        <f t="shared" si="132"/>
        <v/>
      </c>
      <c r="AW32" s="1680" t="str">
        <f t="shared" si="132"/>
        <v/>
      </c>
      <c r="AX32" s="1680" t="str">
        <f t="shared" si="132"/>
        <v/>
      </c>
      <c r="AY32" s="1680" t="str">
        <f>IF(AND(ISNUMBER(AT32),ISNUMBER(AU32),ISNUMBER(AX32)),SUM(AT32,AU32,AX32),"")</f>
        <v/>
      </c>
      <c r="AZ32" s="1680" t="str">
        <f t="shared" ref="AZ32:BD32" si="133">IF(ISNUMBER(BX32),BX32,"")</f>
        <v/>
      </c>
      <c r="BA32" s="1680" t="str">
        <f t="shared" si="133"/>
        <v/>
      </c>
      <c r="BB32" s="1680" t="str">
        <f t="shared" si="133"/>
        <v/>
      </c>
      <c r="BC32" s="1680" t="str">
        <f t="shared" si="133"/>
        <v/>
      </c>
      <c r="BD32" s="1680" t="str">
        <f t="shared" si="133"/>
        <v/>
      </c>
      <c r="BE32" s="2528"/>
      <c r="BF32" s="1445"/>
      <c r="BG32" s="1445"/>
      <c r="BH32" s="1445"/>
      <c r="BI32" s="1445"/>
      <c r="BJ32" s="1445"/>
      <c r="BK32" s="2109"/>
      <c r="BL32" s="1445"/>
      <c r="BM32" s="1445"/>
      <c r="BN32" s="1445"/>
      <c r="BO32" s="1445"/>
      <c r="BP32" s="1445"/>
      <c r="BQ32" s="3013"/>
      <c r="BR32" s="2136"/>
      <c r="BS32" s="2136"/>
      <c r="BT32" s="2136"/>
      <c r="BU32" s="2136"/>
      <c r="BV32" s="2143"/>
      <c r="BW32" s="1680" t="str">
        <f>IF(AND(ISNUMBER(BR32), ISNUMBER(BS32), ISNUMBER(BV32)), SUM(BR32,BS32,BV32), "")</f>
        <v/>
      </c>
      <c r="BX32" s="2142"/>
      <c r="BY32" s="2136"/>
      <c r="BZ32" s="2136"/>
      <c r="CA32" s="1680" t="str">
        <f>IF(AND(ISNUMBER(BX32),ISNUMBER(BY32),ISNUMBER(BZ32)),SUM(BX32:BZ32), "")</f>
        <v/>
      </c>
      <c r="CB32" s="2136"/>
      <c r="CC32" s="2136"/>
      <c r="CD32" s="2136"/>
      <c r="CE32" s="2136"/>
      <c r="CF32" s="2136"/>
      <c r="CG32" s="2136"/>
      <c r="CH32" s="2136"/>
      <c r="CI32" s="1552" t="str">
        <f>IF(AND(ISNUMBER(CF32), ISNUMBER(AY32)),IF(CF32&gt;=AY32, "Pass", "please check"),"")</f>
        <v/>
      </c>
      <c r="CJ32" s="1908" t="str">
        <f t="shared" si="130"/>
        <v/>
      </c>
      <c r="CO32" s="3042"/>
      <c r="CS32" s="2130"/>
    </row>
    <row r="33" spans="1:97" ht="15" customHeight="1" x14ac:dyDescent="0.25">
      <c r="A33" s="1541"/>
      <c r="B33" s="1481" t="str">
        <f>"Check: row " &amp; ROW(B32) &amp; " ≤ row " &amp; ROW(B31)</f>
        <v>Check: row 32 ≤ row 31</v>
      </c>
      <c r="C33" s="2528"/>
      <c r="D33" s="2297"/>
      <c r="E33" s="2297"/>
      <c r="F33" s="2297"/>
      <c r="G33" s="2297"/>
      <c r="H33" s="2297"/>
      <c r="I33" s="2297"/>
      <c r="J33" s="2297"/>
      <c r="K33" s="2297"/>
      <c r="L33" s="2297"/>
      <c r="M33" s="2297"/>
      <c r="N33" s="2297"/>
      <c r="O33" s="2272"/>
      <c r="P33" s="1445"/>
      <c r="Q33" s="1445"/>
      <c r="R33" s="1445"/>
      <c r="S33" s="1445"/>
      <c r="T33" s="1445"/>
      <c r="U33" s="1460"/>
      <c r="V33" s="1445"/>
      <c r="W33" s="1445"/>
      <c r="X33" s="1445"/>
      <c r="Y33" s="1460"/>
      <c r="Z33" s="1445"/>
      <c r="AA33" s="1445"/>
      <c r="AB33" s="1694"/>
      <c r="AC33" s="1552" t="str">
        <f t="shared" ref="AC33" si="134">IF(AND(ISNUMBER(AC32),ISNUMBER(AC31)), IF(AC32&lt;=AC31, "Pass", "Fail"), "")</f>
        <v/>
      </c>
      <c r="AD33" s="1552" t="str">
        <f t="shared" ref="AD33" si="135">IF(AND(ISNUMBER(AD32),ISNUMBER(AD31)), IF(AD32&lt;=AD31, "Pass", "Fail"), "")</f>
        <v/>
      </c>
      <c r="AE33" s="1552" t="str">
        <f t="shared" ref="AE33" si="136">IF(AND(ISNUMBER(AE32),ISNUMBER(AE31)), IF(AE32&lt;=AE31, "Pass", "Fail"), "")</f>
        <v/>
      </c>
      <c r="AF33" s="1552" t="str">
        <f t="shared" ref="AF33" si="137">IF(AND(ISNUMBER(AF32),ISNUMBER(AF31)), IF(AF32&lt;=AF31, "Pass", "Fail"), "")</f>
        <v/>
      </c>
      <c r="AG33" s="1552" t="str">
        <f t="shared" ref="AG33" si="138">IF(AND(ISNUMBER(AG32),ISNUMBER(AG31)), IF(AG32&lt;=AG31, "Pass", "Fail"), "")</f>
        <v/>
      </c>
      <c r="AH33" s="2297"/>
      <c r="AI33" s="1552" t="str">
        <f t="shared" ref="AI33" si="139">IF(AND(ISNUMBER(AI32),ISNUMBER(AI31)), IF(AI32&lt;=AI31, "Pass", "Fail"), "")</f>
        <v/>
      </c>
      <c r="AJ33" s="1552" t="str">
        <f t="shared" ref="AJ33" si="140">IF(AND(ISNUMBER(AJ32),ISNUMBER(AJ31)), IF(AJ32&lt;=AJ31, "Pass", "Fail"), "")</f>
        <v/>
      </c>
      <c r="AK33" s="1552" t="str">
        <f t="shared" ref="AK33" si="141">IF(AND(ISNUMBER(AK32),ISNUMBER(AK31)), IF(AK32&lt;=AK31, "Pass", "Fail"), "")</f>
        <v/>
      </c>
      <c r="AL33" s="2297"/>
      <c r="AM33" s="1552" t="str">
        <f t="shared" ref="AM33" si="142">IF(AND(ISNUMBER(AM32),ISNUMBER(AM31)), IF(AM32&lt;=AM31, "Pass", "Fail"), "")</f>
        <v/>
      </c>
      <c r="AN33" s="1552" t="str">
        <f t="shared" ref="AN33" si="143">IF(AND(ISNUMBER(AN32),ISNUMBER(AN31)), IF(AN32&lt;=AN31, "Pass", "Fail"), "")</f>
        <v/>
      </c>
      <c r="AO33" s="1445"/>
      <c r="AP33" s="1445"/>
      <c r="AQ33" s="1445"/>
      <c r="AR33" s="1445"/>
      <c r="AS33" s="2272"/>
      <c r="AT33" s="2297"/>
      <c r="AU33" s="2297"/>
      <c r="AV33" s="2297"/>
      <c r="AW33" s="2297"/>
      <c r="AX33" s="2297"/>
      <c r="AY33" s="2297"/>
      <c r="AZ33" s="2297"/>
      <c r="BA33" s="2297"/>
      <c r="BB33" s="2297"/>
      <c r="BC33" s="2297"/>
      <c r="BD33" s="2297"/>
      <c r="BE33" s="2272"/>
      <c r="BF33" s="1445"/>
      <c r="BG33" s="1445"/>
      <c r="BH33" s="1445"/>
      <c r="BI33" s="1445"/>
      <c r="BJ33" s="1445"/>
      <c r="BK33" s="1460"/>
      <c r="BL33" s="1445"/>
      <c r="BM33" s="1445"/>
      <c r="BN33" s="1445"/>
      <c r="BO33" s="1445"/>
      <c r="BP33" s="1445"/>
      <c r="BQ33" s="1694"/>
      <c r="BR33" s="1552" t="str">
        <f t="shared" ref="BR33:BV33" si="144">IF(AND(ISNUMBER(BR32),ISNUMBER(BR31)), IF(BR32&lt;=BR31, "Pass", "Fail"), "")</f>
        <v/>
      </c>
      <c r="BS33" s="1552" t="str">
        <f t="shared" si="144"/>
        <v/>
      </c>
      <c r="BT33" s="1552" t="str">
        <f t="shared" si="144"/>
        <v/>
      </c>
      <c r="BU33" s="1552" t="str">
        <f t="shared" si="144"/>
        <v/>
      </c>
      <c r="BV33" s="1552" t="str">
        <f t="shared" si="144"/>
        <v/>
      </c>
      <c r="BW33" s="2297"/>
      <c r="BX33" s="1552" t="str">
        <f t="shared" ref="BX33" si="145">IF(AND(ISNUMBER(BX32),ISNUMBER(BX31)), IF(BX32&lt;=BX31, "Pass", "Fail"), "")</f>
        <v/>
      </c>
      <c r="BY33" s="1552" t="str">
        <f t="shared" ref="BY33:BZ33" si="146">IF(AND(ISNUMBER(BY32),ISNUMBER(BY31)), IF(BY32&lt;=BY31, "Pass", "Fail"), "")</f>
        <v/>
      </c>
      <c r="BZ33" s="1552" t="str">
        <f t="shared" si="146"/>
        <v/>
      </c>
      <c r="CA33" s="1445"/>
      <c r="CB33" s="1552" t="str">
        <f t="shared" ref="CB33:CH33" si="147">IF(AND(ISNUMBER(CB32),ISNUMBER(CB31)), IF(CB32&lt;=CB31, "Pass", "Fail"), "")</f>
        <v/>
      </c>
      <c r="CC33" s="1552" t="str">
        <f t="shared" si="147"/>
        <v/>
      </c>
      <c r="CD33" s="1552" t="str">
        <f t="shared" si="147"/>
        <v/>
      </c>
      <c r="CE33" s="1552" t="str">
        <f t="shared" si="147"/>
        <v/>
      </c>
      <c r="CF33" s="1552" t="str">
        <f t="shared" si="147"/>
        <v/>
      </c>
      <c r="CG33" s="1552" t="str">
        <f t="shared" si="147"/>
        <v/>
      </c>
      <c r="CH33" s="1552" t="str">
        <f t="shared" si="147"/>
        <v/>
      </c>
      <c r="CI33" s="2373"/>
      <c r="CJ33" s="2374"/>
      <c r="CO33" s="1157"/>
      <c r="CS33" s="2130"/>
    </row>
    <row r="34" spans="1:97" ht="15" customHeight="1" x14ac:dyDescent="0.25">
      <c r="A34" s="1541"/>
      <c r="B34" s="1480" t="s">
        <v>1816</v>
      </c>
      <c r="C34" s="3056"/>
      <c r="D34" s="1680" t="str">
        <f t="shared" ref="D34:H37" si="148">IF(AND(ISNUMBER(P34),ISNUMBER(AC34)),SUM(P34,AC34),"")</f>
        <v/>
      </c>
      <c r="E34" s="1680" t="str">
        <f t="shared" si="148"/>
        <v/>
      </c>
      <c r="F34" s="1680" t="str">
        <f t="shared" si="148"/>
        <v/>
      </c>
      <c r="G34" s="1680" t="str">
        <f t="shared" si="148"/>
        <v/>
      </c>
      <c r="H34" s="1680" t="str">
        <f t="shared" si="148"/>
        <v/>
      </c>
      <c r="I34" s="1680" t="str">
        <f t="shared" si="68"/>
        <v/>
      </c>
      <c r="J34" s="1680" t="str">
        <f t="shared" ref="J34:N37" si="149">IF(AND(ISNUMBER(V34),ISNUMBER(AI34)),SUM(V34,AI34),"")</f>
        <v/>
      </c>
      <c r="K34" s="1680" t="str">
        <f t="shared" si="149"/>
        <v/>
      </c>
      <c r="L34" s="1680" t="str">
        <f t="shared" si="149"/>
        <v/>
      </c>
      <c r="M34" s="1680" t="str">
        <f t="shared" si="149"/>
        <v/>
      </c>
      <c r="N34" s="1680" t="str">
        <f t="shared" si="149"/>
        <v/>
      </c>
      <c r="O34" s="2945"/>
      <c r="P34" s="734"/>
      <c r="Q34" s="734"/>
      <c r="R34" s="734"/>
      <c r="S34" s="734"/>
      <c r="T34" s="426"/>
      <c r="U34" s="1680" t="str">
        <f t="shared" si="47"/>
        <v/>
      </c>
      <c r="V34" s="1447"/>
      <c r="W34" s="734"/>
      <c r="X34" s="426"/>
      <c r="Y34" s="1680" t="str">
        <f t="shared" ref="Y34:Y38" si="150">IF(AND(ISNUMBER(V34),ISNUMBER(W34),ISNUMBER(X34)),SUM(V34:X34), "")</f>
        <v/>
      </c>
      <c r="Z34" s="1447"/>
      <c r="AA34" s="734"/>
      <c r="AB34" s="1373"/>
      <c r="AC34" s="734"/>
      <c r="AD34" s="734"/>
      <c r="AE34" s="734"/>
      <c r="AF34" s="734"/>
      <c r="AG34" s="426"/>
      <c r="AH34" s="1680" t="str">
        <f t="shared" si="48"/>
        <v/>
      </c>
      <c r="AI34" s="1447"/>
      <c r="AJ34" s="734"/>
      <c r="AK34" s="426"/>
      <c r="AL34" s="1680" t="str">
        <f>IF(AND(ISNUMBER(AI34),ISNUMBER(AJ34),ISNUMBER(AK34)),SUM(AI34:AK34), "")</f>
        <v/>
      </c>
      <c r="AM34" s="1447"/>
      <c r="AN34" s="734"/>
      <c r="AO34" s="734"/>
      <c r="AP34" s="734"/>
      <c r="AQ34" s="734"/>
      <c r="AR34" s="734"/>
      <c r="AS34" s="3051"/>
      <c r="AT34" s="1680" t="str">
        <f t="shared" ref="AT34:AX34" si="151">IF(AND(ISNUMBER(BF34),ISNUMBER(BR34)),SUM(BF34,BR34),"")</f>
        <v/>
      </c>
      <c r="AU34" s="1680" t="str">
        <f t="shared" si="151"/>
        <v/>
      </c>
      <c r="AV34" s="1680" t="str">
        <f t="shared" si="151"/>
        <v/>
      </c>
      <c r="AW34" s="1680" t="str">
        <f t="shared" si="151"/>
        <v/>
      </c>
      <c r="AX34" s="1680" t="str">
        <f t="shared" si="151"/>
        <v/>
      </c>
      <c r="AY34" s="1680" t="str">
        <f>IF(AND(ISNUMBER(AT34),ISNUMBER(AU34),ISNUMBER(AX34)),SUM(AT34,AU34,AX34),"")</f>
        <v/>
      </c>
      <c r="AZ34" s="1680" t="str">
        <f>IF(ISNUMBER(BX34),BX34,"")</f>
        <v/>
      </c>
      <c r="BA34" s="1680" t="str">
        <f>IF(ISNUMBER(BY34),BY34,"")</f>
        <v/>
      </c>
      <c r="BB34" s="1680" t="str">
        <f>IF(ISNUMBER(BZ34),BZ34,"")</f>
        <v/>
      </c>
      <c r="BC34" s="1680" t="str">
        <f>IF(ISNUMBER(CA34),CA34,"")</f>
        <v/>
      </c>
      <c r="BD34" s="1680" t="str">
        <f>IF(ISNUMBER(CB34),CB34,"")</f>
        <v/>
      </c>
      <c r="BE34" s="2945"/>
      <c r="BF34" s="734"/>
      <c r="BG34" s="734"/>
      <c r="BH34" s="734"/>
      <c r="BI34" s="734"/>
      <c r="BJ34" s="426"/>
      <c r="BK34" s="1680" t="str">
        <f>IF(AND(ISNUMBER(BF34), ISNUMBER(BG34), ISNUMBER(BJ34)), SUM(BF34,BG34,BJ34), "")</f>
        <v/>
      </c>
      <c r="BL34" s="1447"/>
      <c r="BM34" s="734"/>
      <c r="BN34" s="734"/>
      <c r="BO34" s="1680" t="str">
        <f>IF(AND(ISNUMBER(BL34),ISNUMBER(BM34),ISNUMBER(BN34)),SUM(BL34:BN34), "")</f>
        <v/>
      </c>
      <c r="BP34" s="734"/>
      <c r="BQ34" s="1373"/>
      <c r="BR34" s="734"/>
      <c r="BS34" s="734"/>
      <c r="BT34" s="734"/>
      <c r="BU34" s="734"/>
      <c r="BV34" s="426"/>
      <c r="BW34" s="1680" t="str">
        <f>IF(AND(ISNUMBER(BR34), ISNUMBER(BS34), ISNUMBER(BV34)), SUM(BR34,BS34,BV34), "")</f>
        <v/>
      </c>
      <c r="BX34" s="1447"/>
      <c r="BY34" s="734"/>
      <c r="BZ34" s="734"/>
      <c r="CA34" s="1680" t="str">
        <f>IF(AND(ISNUMBER(BX34),ISNUMBER(BY34),ISNUMBER(BZ34)),SUM(BX34:BZ34), "")</f>
        <v/>
      </c>
      <c r="CB34" s="734"/>
      <c r="CC34" s="734"/>
      <c r="CD34" s="734"/>
      <c r="CE34" s="734"/>
      <c r="CF34" s="734"/>
      <c r="CG34" s="734"/>
      <c r="CH34" s="734"/>
      <c r="CI34" s="1552" t="str">
        <f t="shared" ref="CI34:CI44" si="152">IF(AND(ISNUMBER(CF34), ISNUMBER(AY34)),IF(CF34&gt;=AY34, "Pass", "please check"),"")</f>
        <v/>
      </c>
      <c r="CJ34" s="1908" t="str">
        <f t="shared" ref="CJ34:CJ44" si="153">IF(AND(ISNUMBER(BC34), ISNUMBER(BD34), ISNUMBER(CH34)), IF(CH34&gt;=(BC34+12.5*BD34), "Pass", "please check"), "")</f>
        <v/>
      </c>
      <c r="CO34" s="3042"/>
      <c r="CS34" s="2130"/>
    </row>
    <row r="35" spans="1:97" ht="15" customHeight="1" x14ac:dyDescent="0.25">
      <c r="A35" s="1541"/>
      <c r="B35" s="1480" t="s">
        <v>1817</v>
      </c>
      <c r="C35" s="3056"/>
      <c r="D35" s="1680" t="str">
        <f t="shared" si="148"/>
        <v/>
      </c>
      <c r="E35" s="1680" t="str">
        <f t="shared" si="148"/>
        <v/>
      </c>
      <c r="F35" s="1680" t="str">
        <f t="shared" si="148"/>
        <v/>
      </c>
      <c r="G35" s="1680" t="str">
        <f t="shared" si="148"/>
        <v/>
      </c>
      <c r="H35" s="1680" t="str">
        <f t="shared" si="148"/>
        <v/>
      </c>
      <c r="I35" s="1680" t="str">
        <f t="shared" si="68"/>
        <v/>
      </c>
      <c r="J35" s="1680" t="str">
        <f t="shared" si="149"/>
        <v/>
      </c>
      <c r="K35" s="1680" t="str">
        <f t="shared" si="149"/>
        <v/>
      </c>
      <c r="L35" s="1680" t="str">
        <f t="shared" si="149"/>
        <v/>
      </c>
      <c r="M35" s="1680" t="str">
        <f t="shared" si="149"/>
        <v/>
      </c>
      <c r="N35" s="1680" t="str">
        <f t="shared" si="149"/>
        <v/>
      </c>
      <c r="O35" s="2945"/>
      <c r="P35" s="734"/>
      <c r="Q35" s="734"/>
      <c r="R35" s="734"/>
      <c r="S35" s="734"/>
      <c r="T35" s="426"/>
      <c r="U35" s="1680" t="str">
        <f t="shared" si="47"/>
        <v/>
      </c>
      <c r="V35" s="1447"/>
      <c r="W35" s="734"/>
      <c r="X35" s="426"/>
      <c r="Y35" s="1680" t="str">
        <f t="shared" si="150"/>
        <v/>
      </c>
      <c r="Z35" s="1447"/>
      <c r="AA35" s="734"/>
      <c r="AB35" s="1373"/>
      <c r="AC35" s="734"/>
      <c r="AD35" s="734"/>
      <c r="AE35" s="734"/>
      <c r="AF35" s="734"/>
      <c r="AG35" s="426"/>
      <c r="AH35" s="1680" t="str">
        <f t="shared" si="48"/>
        <v/>
      </c>
      <c r="AI35" s="1447"/>
      <c r="AJ35" s="734"/>
      <c r="AK35" s="426"/>
      <c r="AL35" s="1680" t="str">
        <f>IF(AND(ISNUMBER(AI35),ISNUMBER(AJ35),ISNUMBER(AK35)),SUM(AI35:AK35), "")</f>
        <v/>
      </c>
      <c r="AM35" s="1447"/>
      <c r="AN35" s="734"/>
      <c r="AO35" s="734"/>
      <c r="AP35" s="734"/>
      <c r="AQ35" s="734"/>
      <c r="AR35" s="734"/>
      <c r="AS35" s="3051"/>
      <c r="AT35" s="1680" t="str">
        <f t="shared" ref="AT35:BD35" si="154">IF((ISNUMBER(BR35)),BR35,"")</f>
        <v/>
      </c>
      <c r="AU35" s="1680" t="str">
        <f t="shared" si="154"/>
        <v/>
      </c>
      <c r="AV35" s="1680" t="str">
        <f t="shared" si="154"/>
        <v/>
      </c>
      <c r="AW35" s="1680" t="str">
        <f t="shared" si="154"/>
        <v/>
      </c>
      <c r="AX35" s="1680" t="str">
        <f t="shared" si="154"/>
        <v/>
      </c>
      <c r="AY35" s="1680" t="str">
        <f t="shared" si="154"/>
        <v/>
      </c>
      <c r="AZ35" s="1680" t="str">
        <f t="shared" si="154"/>
        <v/>
      </c>
      <c r="BA35" s="1680" t="str">
        <f t="shared" si="154"/>
        <v/>
      </c>
      <c r="BB35" s="1680" t="str">
        <f t="shared" si="154"/>
        <v/>
      </c>
      <c r="BC35" s="1680" t="str">
        <f t="shared" si="154"/>
        <v/>
      </c>
      <c r="BD35" s="1680" t="str">
        <f t="shared" si="154"/>
        <v/>
      </c>
      <c r="BE35" s="2528"/>
      <c r="BF35" s="1445"/>
      <c r="BG35" s="1445"/>
      <c r="BH35" s="1445"/>
      <c r="BI35" s="1445"/>
      <c r="BJ35" s="1445"/>
      <c r="BK35" s="2297"/>
      <c r="BL35" s="1445"/>
      <c r="BM35" s="1445"/>
      <c r="BN35" s="1445"/>
      <c r="BO35" s="1445"/>
      <c r="BP35" s="1445"/>
      <c r="BQ35" s="1373"/>
      <c r="BR35" s="734"/>
      <c r="BS35" s="734"/>
      <c r="BT35" s="734"/>
      <c r="BU35" s="734"/>
      <c r="BV35" s="426"/>
      <c r="BW35" s="1680" t="str">
        <f>IF(AND(ISNUMBER(BR35), ISNUMBER(BS35), ISNUMBER(BV35)), SUM(BR35,BS35,BV35), "")</f>
        <v/>
      </c>
      <c r="BX35" s="1447"/>
      <c r="BY35" s="734"/>
      <c r="BZ35" s="734"/>
      <c r="CA35" s="1680" t="str">
        <f>IF(AND(ISNUMBER(BX35),ISNUMBER(BY35),ISNUMBER(BZ35)),SUM(BX35:BZ35), "")</f>
        <v/>
      </c>
      <c r="CB35" s="734"/>
      <c r="CC35" s="734"/>
      <c r="CD35" s="734"/>
      <c r="CE35" s="734"/>
      <c r="CF35" s="734"/>
      <c r="CG35" s="734"/>
      <c r="CH35" s="734"/>
      <c r="CI35" s="1552" t="str">
        <f t="shared" si="152"/>
        <v/>
      </c>
      <c r="CJ35" s="1908" t="str">
        <f t="shared" si="153"/>
        <v/>
      </c>
      <c r="CO35" s="3042"/>
      <c r="CS35" s="2130"/>
    </row>
    <row r="36" spans="1:97" ht="15" customHeight="1" x14ac:dyDescent="0.25">
      <c r="A36" s="1541"/>
      <c r="B36" s="1480" t="s">
        <v>1818</v>
      </c>
      <c r="C36" s="3056"/>
      <c r="D36" s="1680" t="str">
        <f t="shared" si="148"/>
        <v/>
      </c>
      <c r="E36" s="1680" t="str">
        <f t="shared" si="148"/>
        <v/>
      </c>
      <c r="F36" s="1680" t="str">
        <f t="shared" si="148"/>
        <v/>
      </c>
      <c r="G36" s="1680" t="str">
        <f t="shared" si="148"/>
        <v/>
      </c>
      <c r="H36" s="1680" t="str">
        <f t="shared" si="148"/>
        <v/>
      </c>
      <c r="I36" s="1680" t="str">
        <f t="shared" si="68"/>
        <v/>
      </c>
      <c r="J36" s="1680" t="str">
        <f t="shared" si="149"/>
        <v/>
      </c>
      <c r="K36" s="1680" t="str">
        <f t="shared" si="149"/>
        <v/>
      </c>
      <c r="L36" s="1680" t="str">
        <f t="shared" si="149"/>
        <v/>
      </c>
      <c r="M36" s="1680" t="str">
        <f t="shared" si="149"/>
        <v/>
      </c>
      <c r="N36" s="1680" t="str">
        <f t="shared" si="149"/>
        <v/>
      </c>
      <c r="O36" s="2945"/>
      <c r="P36" s="734"/>
      <c r="Q36" s="734"/>
      <c r="R36" s="734"/>
      <c r="S36" s="734"/>
      <c r="T36" s="426"/>
      <c r="U36" s="1680" t="str">
        <f t="shared" si="47"/>
        <v/>
      </c>
      <c r="V36" s="1447"/>
      <c r="W36" s="734"/>
      <c r="X36" s="426"/>
      <c r="Y36" s="1680" t="str">
        <f t="shared" si="150"/>
        <v/>
      </c>
      <c r="Z36" s="1447"/>
      <c r="AA36" s="734"/>
      <c r="AB36" s="1373"/>
      <c r="AC36" s="734"/>
      <c r="AD36" s="734"/>
      <c r="AE36" s="734"/>
      <c r="AF36" s="734"/>
      <c r="AG36" s="426"/>
      <c r="AH36" s="1680" t="str">
        <f t="shared" si="48"/>
        <v/>
      </c>
      <c r="AI36" s="1447"/>
      <c r="AJ36" s="734"/>
      <c r="AK36" s="426"/>
      <c r="AL36" s="1680" t="str">
        <f>IF(AND(ISNUMBER(AI36),ISNUMBER(AJ36),ISNUMBER(AK36)),SUM(AI36:AK36), "")</f>
        <v/>
      </c>
      <c r="AM36" s="1447"/>
      <c r="AN36" s="734"/>
      <c r="AO36" s="734"/>
      <c r="AP36" s="734"/>
      <c r="AQ36" s="734"/>
      <c r="AR36" s="734"/>
      <c r="AS36" s="3051"/>
      <c r="AT36" s="1680" t="str">
        <f t="shared" ref="AT36:AX36" si="155">IF(AND(ISNUMBER(BF36),ISNUMBER(BR36)),SUM(BF36,BR36),"")</f>
        <v/>
      </c>
      <c r="AU36" s="1680" t="str">
        <f t="shared" si="155"/>
        <v/>
      </c>
      <c r="AV36" s="1680" t="str">
        <f t="shared" si="155"/>
        <v/>
      </c>
      <c r="AW36" s="1680" t="str">
        <f t="shared" si="155"/>
        <v/>
      </c>
      <c r="AX36" s="1680" t="str">
        <f t="shared" si="155"/>
        <v/>
      </c>
      <c r="AY36" s="1680" t="str">
        <f>IF(AND(ISNUMBER(AT36),ISNUMBER(AU36),ISNUMBER(AX36)),SUM(AT36,AU36,AX36),"")</f>
        <v/>
      </c>
      <c r="AZ36" s="1680" t="str">
        <f>IF(AND(ISNUMBER(BL36),ISNUMBER(BX36)),SUM(BL36,BX36),"")</f>
        <v/>
      </c>
      <c r="BA36" s="1680" t="str">
        <f>IF(AND(ISNUMBER(BM36),ISNUMBER(BY36)),SUM(BM36,BY36),"")</f>
        <v/>
      </c>
      <c r="BB36" s="1680" t="str">
        <f>IF(AND(ISNUMBER(BN36),ISNUMBER(BZ36)),SUM(BN36,BZ36),"")</f>
        <v/>
      </c>
      <c r="BC36" s="1680" t="str">
        <f>IF(AND(ISNUMBER(BO36),ISNUMBER(CA36)),SUM(BO36,CA36),"")</f>
        <v/>
      </c>
      <c r="BD36" s="1680" t="str">
        <f>IF(AND(ISNUMBER(BP36),ISNUMBER(CB36)),SUM(BP36,CB36),"")</f>
        <v/>
      </c>
      <c r="BE36" s="2945"/>
      <c r="BF36" s="734"/>
      <c r="BG36" s="734"/>
      <c r="BH36" s="734"/>
      <c r="BI36" s="734"/>
      <c r="BJ36" s="426"/>
      <c r="BK36" s="1680" t="str">
        <f>IF(AND(ISNUMBER(BF36), ISNUMBER(BG36), ISNUMBER(BJ36)), SUM(BF36,BG36,BJ36), "")</f>
        <v/>
      </c>
      <c r="BL36" s="1447"/>
      <c r="BM36" s="734"/>
      <c r="BN36" s="734"/>
      <c r="BO36" s="1680" t="str">
        <f>IF(AND(ISNUMBER(BL36),ISNUMBER(BM36),ISNUMBER(BN36)),SUM(BL36:BN36), "")</f>
        <v/>
      </c>
      <c r="BP36" s="734"/>
      <c r="BQ36" s="1373"/>
      <c r="BR36" s="734"/>
      <c r="BS36" s="734"/>
      <c r="BT36" s="734"/>
      <c r="BU36" s="734"/>
      <c r="BV36" s="426"/>
      <c r="BW36" s="1680" t="str">
        <f>IF(AND(ISNUMBER(BR36), ISNUMBER(BS36), ISNUMBER(BV36)), SUM(BR36,BS36,BV36), "")</f>
        <v/>
      </c>
      <c r="BX36" s="1447"/>
      <c r="BY36" s="734"/>
      <c r="BZ36" s="734"/>
      <c r="CA36" s="1680" t="str">
        <f>IF(AND(ISNUMBER(BX36),ISNUMBER(BY36),ISNUMBER(BZ36)),SUM(BX36:BZ36), "")</f>
        <v/>
      </c>
      <c r="CB36" s="734"/>
      <c r="CC36" s="734"/>
      <c r="CD36" s="734"/>
      <c r="CE36" s="734"/>
      <c r="CF36" s="734"/>
      <c r="CG36" s="734"/>
      <c r="CH36" s="734"/>
      <c r="CI36" s="1552" t="str">
        <f t="shared" si="152"/>
        <v/>
      </c>
      <c r="CJ36" s="1908" t="str">
        <f t="shared" si="153"/>
        <v/>
      </c>
      <c r="CO36" s="3042"/>
      <c r="CS36" s="2130"/>
    </row>
    <row r="37" spans="1:97" ht="15" customHeight="1" x14ac:dyDescent="0.25">
      <c r="A37" s="1541"/>
      <c r="B37" s="1480" t="s">
        <v>141</v>
      </c>
      <c r="C37" s="3056"/>
      <c r="D37" s="1680" t="str">
        <f t="shared" si="148"/>
        <v/>
      </c>
      <c r="E37" s="1680" t="str">
        <f t="shared" si="148"/>
        <v/>
      </c>
      <c r="F37" s="1680" t="str">
        <f t="shared" si="148"/>
        <v/>
      </c>
      <c r="G37" s="1680" t="str">
        <f t="shared" si="148"/>
        <v/>
      </c>
      <c r="H37" s="1680" t="str">
        <f t="shared" si="148"/>
        <v/>
      </c>
      <c r="I37" s="1680" t="str">
        <f t="shared" si="68"/>
        <v/>
      </c>
      <c r="J37" s="1680" t="str">
        <f t="shared" si="149"/>
        <v/>
      </c>
      <c r="K37" s="1680" t="str">
        <f t="shared" si="149"/>
        <v/>
      </c>
      <c r="L37" s="1680" t="str">
        <f t="shared" si="149"/>
        <v/>
      </c>
      <c r="M37" s="1680" t="str">
        <f t="shared" si="149"/>
        <v/>
      </c>
      <c r="N37" s="1680" t="str">
        <f t="shared" si="149"/>
        <v/>
      </c>
      <c r="O37" s="2945"/>
      <c r="P37" s="734"/>
      <c r="Q37" s="734"/>
      <c r="R37" s="734"/>
      <c r="S37" s="734"/>
      <c r="T37" s="426"/>
      <c r="U37" s="1680" t="str">
        <f t="shared" si="47"/>
        <v/>
      </c>
      <c r="V37" s="1447"/>
      <c r="W37" s="734"/>
      <c r="X37" s="426"/>
      <c r="Y37" s="1680" t="str">
        <f t="shared" si="150"/>
        <v/>
      </c>
      <c r="Z37" s="1447"/>
      <c r="AA37" s="734"/>
      <c r="AB37" s="1373"/>
      <c r="AC37" s="734"/>
      <c r="AD37" s="734"/>
      <c r="AE37" s="734"/>
      <c r="AF37" s="734"/>
      <c r="AG37" s="426"/>
      <c r="AH37" s="1680" t="str">
        <f t="shared" si="48"/>
        <v/>
      </c>
      <c r="AI37" s="1447"/>
      <c r="AJ37" s="734"/>
      <c r="AK37" s="426"/>
      <c r="AL37" s="1680" t="str">
        <f>IF(AND(ISNUMBER(AI37),ISNUMBER(AJ37),ISNUMBER(AK37)),SUM(AI37:AK37), "")</f>
        <v/>
      </c>
      <c r="AM37" s="1447"/>
      <c r="AN37" s="734"/>
      <c r="AO37" s="734"/>
      <c r="AP37" s="734"/>
      <c r="AQ37" s="734"/>
      <c r="AR37" s="734"/>
      <c r="AS37" s="3051"/>
      <c r="AT37" s="1680" t="str">
        <f t="shared" ref="AT37:AX37" si="156">IF(ISNUMBER(BR37),BR37,"")</f>
        <v/>
      </c>
      <c r="AU37" s="1680" t="str">
        <f t="shared" si="156"/>
        <v/>
      </c>
      <c r="AV37" s="1680" t="str">
        <f t="shared" si="156"/>
        <v/>
      </c>
      <c r="AW37" s="1680" t="str">
        <f t="shared" si="156"/>
        <v/>
      </c>
      <c r="AX37" s="1680" t="str">
        <f t="shared" si="156"/>
        <v/>
      </c>
      <c r="AY37" s="1680" t="str">
        <f>IF(AND(ISNUMBER(AT37),ISNUMBER(AU37),ISNUMBER(AX37)),SUM(AT37,AU37,AX37),"")</f>
        <v/>
      </c>
      <c r="AZ37" s="1680" t="str">
        <f>IF(ISNUMBER(BX37),BX37,"")</f>
        <v/>
      </c>
      <c r="BA37" s="1680" t="str">
        <f>IF(ISNUMBER(BY37),BY37,"")</f>
        <v/>
      </c>
      <c r="BB37" s="1680" t="str">
        <f>IF(ISNUMBER(BZ37),BZ37,"")</f>
        <v/>
      </c>
      <c r="BC37" s="1680" t="str">
        <f>IF(ISNUMBER(CA37),CA37,"")</f>
        <v/>
      </c>
      <c r="BD37" s="1680" t="str">
        <f>IF(ISNUMBER(CB37),CB37,"")</f>
        <v/>
      </c>
      <c r="BE37" s="2528"/>
      <c r="BF37" s="1445"/>
      <c r="BG37" s="1445"/>
      <c r="BH37" s="1445"/>
      <c r="BI37" s="1445"/>
      <c r="BJ37" s="1445"/>
      <c r="BK37" s="2297"/>
      <c r="BL37" s="1445"/>
      <c r="BM37" s="1445"/>
      <c r="BN37" s="1445"/>
      <c r="BO37" s="1445"/>
      <c r="BP37" s="1445"/>
      <c r="BQ37" s="1373"/>
      <c r="BR37" s="734"/>
      <c r="BS37" s="734"/>
      <c r="BT37" s="734"/>
      <c r="BU37" s="734"/>
      <c r="BV37" s="426"/>
      <c r="BW37" s="1680" t="str">
        <f>IF(AND(ISNUMBER(BR37), ISNUMBER(BS37), ISNUMBER(BV37)), SUM(BR37,BS37,BV37), "")</f>
        <v/>
      </c>
      <c r="BX37" s="1447"/>
      <c r="BY37" s="734"/>
      <c r="BZ37" s="734"/>
      <c r="CA37" s="1680" t="str">
        <f>IF(AND(ISNUMBER(BX37),ISNUMBER(BY37),ISNUMBER(BZ37)),SUM(BX37:BZ37), "")</f>
        <v/>
      </c>
      <c r="CB37" s="734"/>
      <c r="CC37" s="734"/>
      <c r="CD37" s="734"/>
      <c r="CE37" s="734"/>
      <c r="CF37" s="734"/>
      <c r="CG37" s="734"/>
      <c r="CH37" s="734"/>
      <c r="CI37" s="1552" t="str">
        <f t="shared" si="152"/>
        <v/>
      </c>
      <c r="CJ37" s="1908" t="str">
        <f t="shared" si="153"/>
        <v/>
      </c>
      <c r="CO37" s="3042"/>
      <c r="CS37" s="2130"/>
    </row>
    <row r="38" spans="1:97" ht="15" customHeight="1" x14ac:dyDescent="0.25">
      <c r="A38" s="1541"/>
      <c r="B38" s="1480" t="s">
        <v>1819</v>
      </c>
      <c r="C38" s="3056"/>
      <c r="D38" s="1680" t="str">
        <f t="shared" ref="D38:H38" si="157">IF((ISNUMBER(P38)),P38,"")</f>
        <v/>
      </c>
      <c r="E38" s="1680" t="str">
        <f t="shared" si="157"/>
        <v/>
      </c>
      <c r="F38" s="1680" t="str">
        <f t="shared" si="157"/>
        <v/>
      </c>
      <c r="G38" s="1680" t="str">
        <f t="shared" si="157"/>
        <v/>
      </c>
      <c r="H38" s="1680" t="str">
        <f t="shared" si="157"/>
        <v/>
      </c>
      <c r="I38" s="1680" t="str">
        <f t="shared" si="68"/>
        <v/>
      </c>
      <c r="J38" s="1680" t="str">
        <f>IF((ISNUMBER(V38)),V38,"")</f>
        <v/>
      </c>
      <c r="K38" s="1680" t="str">
        <f>IF((ISNUMBER(W38)),W38,"")</f>
        <v/>
      </c>
      <c r="L38" s="1680" t="str">
        <f>IF((ISNUMBER(X38)),X38,"")</f>
        <v/>
      </c>
      <c r="M38" s="1680" t="str">
        <f>IF((ISNUMBER(Y38)),Y38,"")</f>
        <v/>
      </c>
      <c r="N38" s="1680" t="str">
        <f>IF((ISNUMBER(Z38)),Z38,"")</f>
        <v/>
      </c>
      <c r="O38" s="2945"/>
      <c r="P38" s="736"/>
      <c r="Q38" s="736"/>
      <c r="R38" s="736"/>
      <c r="S38" s="736"/>
      <c r="T38" s="909"/>
      <c r="U38" s="1680" t="str">
        <f t="shared" si="47"/>
        <v/>
      </c>
      <c r="V38" s="1458"/>
      <c r="W38" s="736"/>
      <c r="X38" s="909"/>
      <c r="Y38" s="1680" t="str">
        <f t="shared" si="150"/>
        <v/>
      </c>
      <c r="Z38" s="1458"/>
      <c r="AA38" s="736"/>
      <c r="AB38" s="2272"/>
      <c r="AC38" s="1445"/>
      <c r="AD38" s="1445"/>
      <c r="AE38" s="1445"/>
      <c r="AF38" s="1445"/>
      <c r="AG38" s="1445"/>
      <c r="AH38" s="2109"/>
      <c r="AI38" s="1445"/>
      <c r="AJ38" s="1445"/>
      <c r="AK38" s="1445"/>
      <c r="AL38" s="2109"/>
      <c r="AM38" s="1445"/>
      <c r="AN38" s="1445"/>
      <c r="AO38" s="734"/>
      <c r="AP38" s="734"/>
      <c r="AQ38" s="734"/>
      <c r="AR38" s="734"/>
      <c r="AS38" s="3051"/>
      <c r="AT38" s="1680" t="str">
        <f t="shared" ref="AT38:AX38" si="158">IF((ISNUMBER(BF38)),BF38,"")</f>
        <v/>
      </c>
      <c r="AU38" s="1680" t="str">
        <f t="shared" si="158"/>
        <v/>
      </c>
      <c r="AV38" s="1680" t="str">
        <f t="shared" si="158"/>
        <v/>
      </c>
      <c r="AW38" s="1680" t="str">
        <f t="shared" si="158"/>
        <v/>
      </c>
      <c r="AX38" s="1680" t="str">
        <f t="shared" si="158"/>
        <v/>
      </c>
      <c r="AY38" s="1680" t="str">
        <f>IF(AND(ISNUMBER(AT38),ISNUMBER(AU38),ISNUMBER(AX38)),SUM(AT38,AU38,AX38),"")</f>
        <v/>
      </c>
      <c r="AZ38" s="1680" t="str">
        <f>IF((ISNUMBER(BL38)),BL38,"")</f>
        <v/>
      </c>
      <c r="BA38" s="1680" t="str">
        <f>IF((ISNUMBER(BM38)),BM38,"")</f>
        <v/>
      </c>
      <c r="BB38" s="1680" t="str">
        <f>IF((ISNUMBER(BN38)),BN38,"")</f>
        <v/>
      </c>
      <c r="BC38" s="1680" t="str">
        <f>IF((ISNUMBER(BO38)),BO38,"")</f>
        <v/>
      </c>
      <c r="BD38" s="1680" t="str">
        <f>IF((ISNUMBER(BP38)),BP38,"")</f>
        <v/>
      </c>
      <c r="BE38" s="2945"/>
      <c r="BF38" s="736"/>
      <c r="BG38" s="736"/>
      <c r="BH38" s="736"/>
      <c r="BI38" s="736"/>
      <c r="BJ38" s="909"/>
      <c r="BK38" s="1680" t="str">
        <f>IF(AND(ISNUMBER(BF38), ISNUMBER(BG38), ISNUMBER(BJ38)), SUM(BF38,BG38,BJ38), "")</f>
        <v/>
      </c>
      <c r="BL38" s="1458"/>
      <c r="BM38" s="736"/>
      <c r="BN38" s="736"/>
      <c r="BO38" s="2532" t="str">
        <f>IF(AND(ISNUMBER(BL38),ISNUMBER(BM38),ISNUMBER(BN38)),SUM(BL38:BN38), "")</f>
        <v/>
      </c>
      <c r="BP38" s="736"/>
      <c r="BQ38" s="2272"/>
      <c r="BR38" s="1445"/>
      <c r="BS38" s="1445"/>
      <c r="BT38" s="1445"/>
      <c r="BU38" s="1445"/>
      <c r="BV38" s="1445"/>
      <c r="BW38" s="2109"/>
      <c r="BX38" s="1445"/>
      <c r="BY38" s="1445"/>
      <c r="BZ38" s="1445"/>
      <c r="CA38" s="1445"/>
      <c r="CB38" s="1445"/>
      <c r="CC38" s="734"/>
      <c r="CD38" s="734"/>
      <c r="CE38" s="734"/>
      <c r="CF38" s="734"/>
      <c r="CG38" s="734"/>
      <c r="CH38" s="734"/>
      <c r="CI38" s="1552" t="str">
        <f t="shared" si="152"/>
        <v/>
      </c>
      <c r="CJ38" s="1908" t="str">
        <f t="shared" si="153"/>
        <v/>
      </c>
      <c r="CO38" s="3042"/>
      <c r="CS38" s="2130"/>
    </row>
    <row r="39" spans="1:97" ht="15" customHeight="1" x14ac:dyDescent="0.25">
      <c r="A39" s="1541"/>
      <c r="B39" s="1480" t="s">
        <v>2063</v>
      </c>
      <c r="C39" s="3056"/>
      <c r="D39" s="1680" t="str">
        <f t="shared" ref="D39:I39" si="159">IF(AND(ISNUMBER(D40),ISNUMBER(D41)),SUM(D40:D41),"")</f>
        <v/>
      </c>
      <c r="E39" s="1680" t="str">
        <f t="shared" si="159"/>
        <v/>
      </c>
      <c r="F39" s="1680" t="str">
        <f t="shared" ref="F39" si="160">IF(AND(ISNUMBER(F40),ISNUMBER(F41)),SUM(F40:F41),"")</f>
        <v/>
      </c>
      <c r="G39" s="1680" t="str">
        <f t="shared" si="159"/>
        <v/>
      </c>
      <c r="H39" s="1680" t="str">
        <f t="shared" si="159"/>
        <v/>
      </c>
      <c r="I39" s="1680" t="str">
        <f t="shared" si="159"/>
        <v/>
      </c>
      <c r="J39" s="1680" t="str">
        <f>IF(AND(ISNUMBER(J40), ISNUMBER(J41)), SUM(J40:J41),"")</f>
        <v/>
      </c>
      <c r="K39" s="1680" t="str">
        <f>IF(AND(ISNUMBER(K40), ISNUMBER(K41)), SUM(K40:K41),"")</f>
        <v/>
      </c>
      <c r="L39" s="1680" t="str">
        <f>IF(AND(ISNUMBER(L40), ISNUMBER(L41)), SUM(L40:L41),"")</f>
        <v/>
      </c>
      <c r="M39" s="1680" t="str">
        <f>IF(AND(ISNUMBER(M40), ISNUMBER(M41)), SUM(M40:M41),"")</f>
        <v/>
      </c>
      <c r="N39" s="1680" t="str">
        <f>IF(AND(ISNUMBER(N40), ISNUMBER(N41)), SUM(N40:N41),"")</f>
        <v/>
      </c>
      <c r="O39" s="3056"/>
      <c r="P39" s="1680" t="str">
        <f t="shared" ref="P39:U39" si="161">IF(AND(ISNUMBER(P40),ISNUMBER(P41)),SUM(P40:P41),"")</f>
        <v/>
      </c>
      <c r="Q39" s="1680" t="str">
        <f t="shared" si="161"/>
        <v/>
      </c>
      <c r="R39" s="1680" t="str">
        <f t="shared" ref="R39" si="162">IF(AND(ISNUMBER(R40),ISNUMBER(R41)),SUM(R40:R41),"")</f>
        <v/>
      </c>
      <c r="S39" s="1680" t="str">
        <f t="shared" si="161"/>
        <v/>
      </c>
      <c r="T39" s="1680" t="str">
        <f t="shared" si="161"/>
        <v/>
      </c>
      <c r="U39" s="1680" t="str">
        <f t="shared" si="161"/>
        <v/>
      </c>
      <c r="V39" s="1680" t="str">
        <f t="shared" ref="V39:AA39" si="163">IF(AND(ISNUMBER(V40), ISNUMBER(V41)), SUM(V40:V41),"")</f>
        <v/>
      </c>
      <c r="W39" s="1680" t="str">
        <f t="shared" si="163"/>
        <v/>
      </c>
      <c r="X39" s="1680" t="str">
        <f t="shared" si="163"/>
        <v/>
      </c>
      <c r="Y39" s="1680" t="str">
        <f t="shared" si="163"/>
        <v/>
      </c>
      <c r="Z39" s="1680" t="str">
        <f t="shared" si="163"/>
        <v/>
      </c>
      <c r="AA39" s="1680" t="str">
        <f t="shared" si="163"/>
        <v/>
      </c>
      <c r="AB39" s="2528"/>
      <c r="AC39" s="1445"/>
      <c r="AD39" s="1445"/>
      <c r="AE39" s="1445"/>
      <c r="AF39" s="1445"/>
      <c r="AG39" s="1445"/>
      <c r="AH39" s="1445"/>
      <c r="AI39" s="1445"/>
      <c r="AJ39" s="1445"/>
      <c r="AK39" s="1445"/>
      <c r="AL39" s="1445"/>
      <c r="AM39" s="1445"/>
      <c r="AN39" s="1445"/>
      <c r="AO39" s="535"/>
      <c r="AP39" s="535"/>
      <c r="AQ39" s="535"/>
      <c r="AR39" s="535"/>
      <c r="AS39" s="3051"/>
      <c r="AT39" s="1680" t="str">
        <f t="shared" ref="AT39:AY39" si="164">IF(AND(ISNUMBER(AT40),ISNUMBER(AT41)),SUM(AT40:AT41),"")</f>
        <v/>
      </c>
      <c r="AU39" s="1680" t="str">
        <f t="shared" ref="AU39" si="165">IF(AND(ISNUMBER(AU40),ISNUMBER(AU41)),SUM(AU40:AU41),"")</f>
        <v/>
      </c>
      <c r="AV39" s="1680" t="str">
        <f t="shared" si="164"/>
        <v/>
      </c>
      <c r="AW39" s="1680" t="str">
        <f t="shared" si="164"/>
        <v/>
      </c>
      <c r="AX39" s="1680" t="str">
        <f t="shared" si="164"/>
        <v/>
      </c>
      <c r="AY39" s="1680" t="str">
        <f t="shared" si="164"/>
        <v/>
      </c>
      <c r="AZ39" s="1680" t="str">
        <f>IF(AND(ISNUMBER(AZ40), ISNUMBER(AZ41)), SUM(AZ40:AZ41),"")</f>
        <v/>
      </c>
      <c r="BA39" s="1680" t="str">
        <f>IF(AND(ISNUMBER(BA40), ISNUMBER(BA41)), SUM(BA40:BA41),"")</f>
        <v/>
      </c>
      <c r="BB39" s="1680" t="str">
        <f>IF(AND(ISNUMBER(BB40), ISNUMBER(BB41)), SUM(BB40:BB41),"")</f>
        <v/>
      </c>
      <c r="BC39" s="1680" t="str">
        <f>IF(AND(ISNUMBER(BC40), ISNUMBER(BC41)), SUM(BC40:BC41),"")</f>
        <v/>
      </c>
      <c r="BD39" s="1680" t="str">
        <f>IF(AND(ISNUMBER(BD40), ISNUMBER(BD41)), SUM(BD40:BD41),"")</f>
        <v/>
      </c>
      <c r="BE39" s="3056"/>
      <c r="BF39" s="1680" t="str">
        <f t="shared" ref="BF39:BK39" si="166">IF(AND(ISNUMBER(BF40),ISNUMBER(BF41)),SUM(BF40:BF41),"")</f>
        <v/>
      </c>
      <c r="BG39" s="1680" t="str">
        <f t="shared" ref="BG39:BH39" si="167">IF(AND(ISNUMBER(BG40),ISNUMBER(BG41)),SUM(BG40:BG41),"")</f>
        <v/>
      </c>
      <c r="BH39" s="1680" t="str">
        <f t="shared" si="167"/>
        <v/>
      </c>
      <c r="BI39" s="1680" t="str">
        <f t="shared" si="166"/>
        <v/>
      </c>
      <c r="BJ39" s="1680" t="str">
        <f t="shared" si="166"/>
        <v/>
      </c>
      <c r="BK39" s="3052" t="str">
        <f t="shared" si="166"/>
        <v/>
      </c>
      <c r="BL39" s="1680" t="str">
        <f>IF(AND(ISNUMBER(BL40), ISNUMBER(BL41)), SUM(BL40:BL41),"")</f>
        <v/>
      </c>
      <c r="BM39" s="1680" t="str">
        <f>IF(AND(ISNUMBER(BM40), ISNUMBER(BM41)), SUM(BM40:BM41),"")</f>
        <v/>
      </c>
      <c r="BN39" s="1680" t="str">
        <f>IF(AND(ISNUMBER(BN40), ISNUMBER(BN41)), SUM(BN40:BN41),"")</f>
        <v/>
      </c>
      <c r="BO39" s="1680" t="str">
        <f>IF(AND(ISNUMBER(BO40), ISNUMBER(BO41)), SUM(BO40:BO41),"")</f>
        <v/>
      </c>
      <c r="BP39" s="1680" t="str">
        <f>IF(AND(ISNUMBER(BP40), ISNUMBER(BP41)), SUM(BP40:BP41),"")</f>
        <v/>
      </c>
      <c r="BQ39" s="2528"/>
      <c r="BR39" s="1445"/>
      <c r="BS39" s="1445"/>
      <c r="BT39" s="1445"/>
      <c r="BU39" s="1445"/>
      <c r="BV39" s="1445"/>
      <c r="BW39" s="1445"/>
      <c r="BX39" s="1445"/>
      <c r="BY39" s="1445"/>
      <c r="BZ39" s="1445"/>
      <c r="CA39" s="1445"/>
      <c r="CB39" s="1445"/>
      <c r="CC39" s="1444" t="str">
        <f>IF(AND(ISNUMBER(CC40),ISNUMBER(CC41)),SUM(CC40:CC41),"")</f>
        <v/>
      </c>
      <c r="CD39" s="1479" t="str">
        <f t="shared" ref="CD39:CH39" si="168">IF(AND(ISNUMBER(CD40),ISNUMBER(CD41)),SUM(CD40:CD41),"")</f>
        <v/>
      </c>
      <c r="CE39" s="1479" t="str">
        <f t="shared" si="168"/>
        <v/>
      </c>
      <c r="CF39" s="1479" t="str">
        <f t="shared" si="168"/>
        <v/>
      </c>
      <c r="CG39" s="1479" t="str">
        <f>IF(AND(ISNUMBER(CG40),ISNUMBER(CG41)),SUM(CG40:CG41),"")</f>
        <v/>
      </c>
      <c r="CH39" s="1444" t="str">
        <f t="shared" si="168"/>
        <v/>
      </c>
      <c r="CI39" s="1552" t="str">
        <f t="shared" si="152"/>
        <v/>
      </c>
      <c r="CJ39" s="1908" t="str">
        <f t="shared" si="153"/>
        <v/>
      </c>
      <c r="CO39" s="3042"/>
      <c r="CS39" s="2130"/>
    </row>
    <row r="40" spans="1:97" ht="15" customHeight="1" x14ac:dyDescent="0.25">
      <c r="A40" s="1541"/>
      <c r="B40" s="785" t="s">
        <v>2023</v>
      </c>
      <c r="C40" s="3056"/>
      <c r="D40" s="1680" t="str">
        <f t="shared" ref="D40:H41" si="169">IF((ISNUMBER(P40)),P40,"")</f>
        <v/>
      </c>
      <c r="E40" s="1680" t="str">
        <f t="shared" si="169"/>
        <v/>
      </c>
      <c r="F40" s="1680" t="str">
        <f t="shared" si="169"/>
        <v/>
      </c>
      <c r="G40" s="1680" t="str">
        <f t="shared" si="169"/>
        <v/>
      </c>
      <c r="H40" s="1680" t="str">
        <f t="shared" si="169"/>
        <v/>
      </c>
      <c r="I40" s="1680" t="str">
        <f>IF(AND(ISNUMBER(D40),ISNUMBER(E40),ISNUMBER(H40)),SUM(D40,E40,H40),"")</f>
        <v/>
      </c>
      <c r="J40" s="1680" t="str">
        <f t="shared" ref="J40:N41" si="170">IF((ISNUMBER(V40)),V40,"")</f>
        <v/>
      </c>
      <c r="K40" s="1680" t="str">
        <f t="shared" si="170"/>
        <v/>
      </c>
      <c r="L40" s="1680" t="str">
        <f t="shared" si="170"/>
        <v/>
      </c>
      <c r="M40" s="1680" t="str">
        <f t="shared" si="170"/>
        <v/>
      </c>
      <c r="N40" s="1680" t="str">
        <f t="shared" si="170"/>
        <v/>
      </c>
      <c r="O40" s="2945"/>
      <c r="P40" s="738"/>
      <c r="Q40" s="738"/>
      <c r="R40" s="738"/>
      <c r="S40" s="738"/>
      <c r="T40" s="455"/>
      <c r="U40" s="1680" t="str">
        <f>IF(AND(ISNUMBER(P40),ISNUMBER(Q40),ISNUMBER(T40)),SUM(P40,Q40,T40),"")</f>
        <v/>
      </c>
      <c r="V40" s="1969"/>
      <c r="W40" s="738"/>
      <c r="X40" s="455"/>
      <c r="Y40" s="1680" t="str">
        <f t="shared" ref="Y40:Y41" si="171">IF(AND(ISNUMBER(V40),ISNUMBER(W40),ISNUMBER(X40)),SUM(V40:X40), "")</f>
        <v/>
      </c>
      <c r="Z40" s="1969"/>
      <c r="AA40" s="738"/>
      <c r="AB40" s="2272"/>
      <c r="AC40" s="1445"/>
      <c r="AD40" s="1445"/>
      <c r="AE40" s="1445"/>
      <c r="AF40" s="1445"/>
      <c r="AG40" s="1445"/>
      <c r="AH40" s="1445"/>
      <c r="AI40" s="1445"/>
      <c r="AJ40" s="1445"/>
      <c r="AK40" s="1445"/>
      <c r="AL40" s="1445"/>
      <c r="AM40" s="1445"/>
      <c r="AN40" s="1445"/>
      <c r="AO40" s="734"/>
      <c r="AP40" s="734"/>
      <c r="AQ40" s="734"/>
      <c r="AR40" s="734"/>
      <c r="AS40" s="3051"/>
      <c r="AT40" s="1680" t="str">
        <f t="shared" ref="AT40:AX41" si="172">IF((ISNUMBER(BF40)),BF40,"")</f>
        <v/>
      </c>
      <c r="AU40" s="1680" t="str">
        <f t="shared" si="172"/>
        <v/>
      </c>
      <c r="AV40" s="1680" t="str">
        <f t="shared" si="172"/>
        <v/>
      </c>
      <c r="AW40" s="1680" t="str">
        <f t="shared" si="172"/>
        <v/>
      </c>
      <c r="AX40" s="1680" t="str">
        <f t="shared" si="172"/>
        <v/>
      </c>
      <c r="AY40" s="1680" t="str">
        <f>IF(AND(ISNUMBER(AT40),ISNUMBER(AU40),ISNUMBER(AX40)),SUM(AT40,AU40,AX40),"")</f>
        <v/>
      </c>
      <c r="AZ40" s="1680" t="str">
        <f>IF((ISNUMBER(BL40)),BL40,"")</f>
        <v/>
      </c>
      <c r="BA40" s="1680" t="str">
        <f>IF((ISNUMBER(BM40)),BM40,"")</f>
        <v/>
      </c>
      <c r="BB40" s="1680" t="str">
        <f>IF((ISNUMBER(BN40)),BN40,"")</f>
        <v/>
      </c>
      <c r="BC40" s="1680" t="str">
        <f>IF((ISNUMBER(BO40)),BO40,"")</f>
        <v/>
      </c>
      <c r="BD40" s="1680" t="str">
        <f>IF((ISNUMBER(BP40)),BP40,"")</f>
        <v/>
      </c>
      <c r="BE40" s="2945"/>
      <c r="BF40" s="738"/>
      <c r="BG40" s="738"/>
      <c r="BH40" s="738"/>
      <c r="BI40" s="738"/>
      <c r="BJ40" s="455"/>
      <c r="BK40" s="1680" t="str">
        <f>IF(AND(ISNUMBER(BF40), ISNUMBER(BG40), ISNUMBER(BJ40)), SUM(BF40,BG40,BJ40), "")</f>
        <v/>
      </c>
      <c r="BL40" s="1969"/>
      <c r="BM40" s="738"/>
      <c r="BN40" s="738"/>
      <c r="BO40" s="2534" t="str">
        <f>IF(AND(ISNUMBER(BL40),ISNUMBER(BM40),ISNUMBER(BN40)),SUM(BL40:BN40), "")</f>
        <v/>
      </c>
      <c r="BP40" s="738"/>
      <c r="BQ40" s="2272"/>
      <c r="BR40" s="1445"/>
      <c r="BS40" s="1445"/>
      <c r="BT40" s="1445"/>
      <c r="BU40" s="1445"/>
      <c r="BV40" s="1445"/>
      <c r="BW40" s="1445"/>
      <c r="BX40" s="1445"/>
      <c r="BY40" s="1445"/>
      <c r="BZ40" s="1445"/>
      <c r="CA40" s="1445"/>
      <c r="CB40" s="1445"/>
      <c r="CC40" s="734"/>
      <c r="CD40" s="734"/>
      <c r="CE40" s="734"/>
      <c r="CF40" s="734"/>
      <c r="CG40" s="734"/>
      <c r="CH40" s="734"/>
      <c r="CI40" s="1552" t="str">
        <f t="shared" si="152"/>
        <v/>
      </c>
      <c r="CJ40" s="1908" t="str">
        <f t="shared" si="153"/>
        <v/>
      </c>
      <c r="CO40" s="3042"/>
      <c r="CS40" s="2130"/>
    </row>
    <row r="41" spans="1:97" ht="15" customHeight="1" x14ac:dyDescent="0.25">
      <c r="A41" s="1541"/>
      <c r="B41" s="785" t="s">
        <v>2064</v>
      </c>
      <c r="C41" s="3056"/>
      <c r="D41" s="1680" t="str">
        <f t="shared" si="169"/>
        <v/>
      </c>
      <c r="E41" s="1680" t="str">
        <f t="shared" si="169"/>
        <v/>
      </c>
      <c r="F41" s="1680" t="str">
        <f t="shared" si="169"/>
        <v/>
      </c>
      <c r="G41" s="1680" t="str">
        <f t="shared" si="169"/>
        <v/>
      </c>
      <c r="H41" s="1680" t="str">
        <f t="shared" si="169"/>
        <v/>
      </c>
      <c r="I41" s="1680" t="str">
        <f>IF(AND(ISNUMBER(D41),ISNUMBER(E41),ISNUMBER(H41)),SUM(D41,E41,H41),"")</f>
        <v/>
      </c>
      <c r="J41" s="1680" t="str">
        <f t="shared" si="170"/>
        <v/>
      </c>
      <c r="K41" s="1680" t="str">
        <f t="shared" si="170"/>
        <v/>
      </c>
      <c r="L41" s="1680" t="str">
        <f t="shared" si="170"/>
        <v/>
      </c>
      <c r="M41" s="1680" t="str">
        <f t="shared" si="170"/>
        <v/>
      </c>
      <c r="N41" s="1680" t="str">
        <f t="shared" si="170"/>
        <v/>
      </c>
      <c r="O41" s="2945"/>
      <c r="P41" s="736"/>
      <c r="Q41" s="736"/>
      <c r="R41" s="736"/>
      <c r="S41" s="736"/>
      <c r="T41" s="909"/>
      <c r="U41" s="1680" t="str">
        <f>IF(AND(ISNUMBER(P41),ISNUMBER(Q41),ISNUMBER(T41)),SUM(P41,Q41,T41),"")</f>
        <v/>
      </c>
      <c r="V41" s="1458"/>
      <c r="W41" s="736"/>
      <c r="X41" s="909"/>
      <c r="Y41" s="1680" t="str">
        <f t="shared" si="171"/>
        <v/>
      </c>
      <c r="Z41" s="1458"/>
      <c r="AA41" s="736"/>
      <c r="AB41" s="2272"/>
      <c r="AC41" s="1445"/>
      <c r="AD41" s="1445"/>
      <c r="AE41" s="1445"/>
      <c r="AF41" s="1445"/>
      <c r="AG41" s="1445"/>
      <c r="AH41" s="1445"/>
      <c r="AI41" s="1445"/>
      <c r="AJ41" s="1445"/>
      <c r="AK41" s="1445"/>
      <c r="AL41" s="1445"/>
      <c r="AM41" s="1445"/>
      <c r="AN41" s="1445"/>
      <c r="AO41" s="734"/>
      <c r="AP41" s="734"/>
      <c r="AQ41" s="734"/>
      <c r="AR41" s="734"/>
      <c r="AS41" s="3051"/>
      <c r="AT41" s="1680" t="str">
        <f t="shared" si="172"/>
        <v/>
      </c>
      <c r="AU41" s="1680" t="str">
        <f t="shared" si="172"/>
        <v/>
      </c>
      <c r="AV41" s="1680" t="str">
        <f t="shared" si="172"/>
        <v/>
      </c>
      <c r="AW41" s="1680" t="str">
        <f t="shared" si="172"/>
        <v/>
      </c>
      <c r="AX41" s="1680" t="str">
        <f t="shared" si="172"/>
        <v/>
      </c>
      <c r="AY41" s="1680" t="str">
        <f>IF(AND(ISNUMBER(AT41),ISNUMBER(AU41),ISNUMBER(AX41)),SUM(AT41,AU41,AX41),"")</f>
        <v/>
      </c>
      <c r="AZ41" s="1680" t="str">
        <f>IF(ISNUMBER(BL41), BL41,"")</f>
        <v/>
      </c>
      <c r="BA41" s="1680" t="str">
        <f>IF(ISNUMBER(BM41), BM41,"")</f>
        <v/>
      </c>
      <c r="BB41" s="1680" t="str">
        <f>IF(ISNUMBER(BN41), BN41,"")</f>
        <v/>
      </c>
      <c r="BC41" s="1680" t="str">
        <f>IF(ISNUMBER(BO41), BO41,"")</f>
        <v/>
      </c>
      <c r="BD41" s="1680" t="str">
        <f>IF(ISNUMBER(BP41), BP41,"")</f>
        <v/>
      </c>
      <c r="BE41" s="2945"/>
      <c r="BF41" s="734"/>
      <c r="BG41" s="734"/>
      <c r="BH41" s="734"/>
      <c r="BI41" s="734"/>
      <c r="BJ41" s="426"/>
      <c r="BK41" s="1680" t="str">
        <f>IF(AND(ISNUMBER(BF41), ISNUMBER(BG41), ISNUMBER(BJ41)), SUM(BF41,BG41,BJ41), "")</f>
        <v/>
      </c>
      <c r="BL41" s="1447"/>
      <c r="BM41" s="734"/>
      <c r="BN41" s="734"/>
      <c r="BO41" s="1680" t="str">
        <f>IF(AND(ISNUMBER(BL41),ISNUMBER(BM41),ISNUMBER(BN41)),SUM(BL41:BN41), "")</f>
        <v/>
      </c>
      <c r="BP41" s="734"/>
      <c r="BQ41" s="2272"/>
      <c r="BR41" s="1445"/>
      <c r="BS41" s="1445"/>
      <c r="BT41" s="1445"/>
      <c r="BU41" s="1445"/>
      <c r="BV41" s="1445"/>
      <c r="BW41" s="1445"/>
      <c r="BX41" s="1445"/>
      <c r="BY41" s="1445"/>
      <c r="BZ41" s="1445"/>
      <c r="CA41" s="1445"/>
      <c r="CB41" s="1445"/>
      <c r="CC41" s="734"/>
      <c r="CD41" s="734"/>
      <c r="CE41" s="734"/>
      <c r="CF41" s="734"/>
      <c r="CG41" s="734"/>
      <c r="CH41" s="734"/>
      <c r="CI41" s="1552" t="str">
        <f t="shared" si="152"/>
        <v/>
      </c>
      <c r="CJ41" s="1908" t="str">
        <f t="shared" si="153"/>
        <v/>
      </c>
      <c r="CO41" s="3042"/>
      <c r="CS41" s="2130"/>
    </row>
    <row r="42" spans="1:97" ht="15" customHeight="1" x14ac:dyDescent="0.25">
      <c r="A42" s="1541"/>
      <c r="B42" s="1480" t="s">
        <v>2065</v>
      </c>
      <c r="C42" s="3056"/>
      <c r="D42" s="1680" t="str">
        <f t="shared" ref="D42:T42" si="173">IF(AND(ISNUMBER(D43),ISNUMBER(D46)),SUM(D43,D46),"")</f>
        <v/>
      </c>
      <c r="E42" s="1680" t="str">
        <f t="shared" si="173"/>
        <v/>
      </c>
      <c r="F42" s="1680" t="str">
        <f t="shared" si="173"/>
        <v/>
      </c>
      <c r="G42" s="1680" t="str">
        <f t="shared" si="173"/>
        <v/>
      </c>
      <c r="H42" s="1680" t="str">
        <f t="shared" si="173"/>
        <v/>
      </c>
      <c r="I42" s="1680" t="str">
        <f t="shared" si="173"/>
        <v/>
      </c>
      <c r="J42" s="1680" t="str">
        <f t="shared" ref="J42" si="174">IF(AND(ISNUMBER(J43),ISNUMBER(J46)),SUM(J43,J46),"")</f>
        <v/>
      </c>
      <c r="K42" s="1680" t="str">
        <f t="shared" ref="K42" si="175">IF(AND(ISNUMBER(K43),ISNUMBER(K46)),SUM(K43,K46),"")</f>
        <v/>
      </c>
      <c r="L42" s="1680" t="str">
        <f t="shared" ref="L42" si="176">IF(AND(ISNUMBER(L43),ISNUMBER(L46)),SUM(L43,L46),"")</f>
        <v/>
      </c>
      <c r="M42" s="1680" t="str">
        <f t="shared" si="173"/>
        <v/>
      </c>
      <c r="N42" s="1680" t="str">
        <f t="shared" si="173"/>
        <v/>
      </c>
      <c r="O42" s="3056"/>
      <c r="P42" s="1680" t="str">
        <f t="shared" si="173"/>
        <v/>
      </c>
      <c r="Q42" s="1680" t="str">
        <f t="shared" si="173"/>
        <v/>
      </c>
      <c r="R42" s="1680" t="str">
        <f t="shared" si="173"/>
        <v/>
      </c>
      <c r="S42" s="1680" t="str">
        <f t="shared" si="173"/>
        <v/>
      </c>
      <c r="T42" s="1680" t="str">
        <f t="shared" si="173"/>
        <v/>
      </c>
      <c r="U42" s="1680" t="str">
        <f t="shared" ref="U42:AA42" si="177">IF(AND(ISNUMBER(U43),ISNUMBER(U46)),SUM(U43,U46),"")</f>
        <v/>
      </c>
      <c r="V42" s="1680" t="str">
        <f t="shared" si="177"/>
        <v/>
      </c>
      <c r="W42" s="1680" t="str">
        <f t="shared" si="177"/>
        <v/>
      </c>
      <c r="X42" s="1680" t="str">
        <f t="shared" si="177"/>
        <v/>
      </c>
      <c r="Y42" s="1680" t="str">
        <f t="shared" si="177"/>
        <v/>
      </c>
      <c r="Z42" s="1680" t="str">
        <f t="shared" si="177"/>
        <v/>
      </c>
      <c r="AA42" s="1680" t="str">
        <f t="shared" si="177"/>
        <v/>
      </c>
      <c r="AB42" s="2528"/>
      <c r="AC42" s="1445"/>
      <c r="AD42" s="1445"/>
      <c r="AE42" s="1445"/>
      <c r="AF42" s="1445"/>
      <c r="AG42" s="1445"/>
      <c r="AH42" s="1445"/>
      <c r="AI42" s="1445"/>
      <c r="AJ42" s="1445"/>
      <c r="AK42" s="1445"/>
      <c r="AL42" s="1445"/>
      <c r="AM42" s="1445"/>
      <c r="AN42" s="1445"/>
      <c r="AO42" s="535"/>
      <c r="AP42" s="535"/>
      <c r="AQ42" s="535"/>
      <c r="AR42" s="535"/>
      <c r="AS42" s="3051"/>
      <c r="AT42" s="1680" t="str">
        <f t="shared" ref="AT42:BK42" si="178">IF(AND(ISNUMBER(AT43),ISNUMBER(AT46)),SUM(AT43,AT46),"")</f>
        <v/>
      </c>
      <c r="AU42" s="1680" t="str">
        <f t="shared" si="178"/>
        <v/>
      </c>
      <c r="AV42" s="1680" t="str">
        <f t="shared" si="178"/>
        <v/>
      </c>
      <c r="AW42" s="1680" t="str">
        <f t="shared" si="178"/>
        <v/>
      </c>
      <c r="AX42" s="1680" t="str">
        <f t="shared" si="178"/>
        <v/>
      </c>
      <c r="AY42" s="1680" t="str">
        <f t="shared" si="178"/>
        <v/>
      </c>
      <c r="AZ42" s="1680" t="str">
        <f t="shared" ref="AZ42" si="179">IF(AND(ISNUMBER(AZ43),ISNUMBER(AZ46)),SUM(AZ43,AZ46),"")</f>
        <v/>
      </c>
      <c r="BA42" s="1680" t="str">
        <f t="shared" ref="BA42" si="180">IF(AND(ISNUMBER(BA43),ISNUMBER(BA46)),SUM(BA43,BA46),"")</f>
        <v/>
      </c>
      <c r="BB42" s="1680" t="str">
        <f t="shared" ref="BB42" si="181">IF(AND(ISNUMBER(BB43),ISNUMBER(BB46)),SUM(BB43,BB46),"")</f>
        <v/>
      </c>
      <c r="BC42" s="1680" t="str">
        <f t="shared" si="178"/>
        <v/>
      </c>
      <c r="BD42" s="1680" t="str">
        <f t="shared" si="178"/>
        <v/>
      </c>
      <c r="BE42" s="2528"/>
      <c r="BF42" s="1680" t="str">
        <f>IF(AND(ISNUMBER(BF43),ISNUMBER(BF46)),SUM(BF43,BF46),"")</f>
        <v/>
      </c>
      <c r="BG42" s="1680" t="str">
        <f t="shared" si="178"/>
        <v/>
      </c>
      <c r="BH42" s="1680" t="str">
        <f t="shared" si="178"/>
        <v/>
      </c>
      <c r="BI42" s="1680" t="str">
        <f t="shared" si="178"/>
        <v/>
      </c>
      <c r="BJ42" s="1680" t="str">
        <f t="shared" si="178"/>
        <v/>
      </c>
      <c r="BK42" s="3052" t="str">
        <f t="shared" si="178"/>
        <v/>
      </c>
      <c r="BL42" s="1680" t="str">
        <f>IF(AND(ISNUMBER(BL43),ISNUMBER(BL46)),SUM(BL43,BL46),"")</f>
        <v/>
      </c>
      <c r="BM42" s="1680" t="str">
        <f>IF(AND(ISNUMBER(BM43),ISNUMBER(BM46)),SUM(BM43,BM46),"")</f>
        <v/>
      </c>
      <c r="BN42" s="1680" t="str">
        <f>IF(AND(ISNUMBER(BN43),ISNUMBER(BN46)),SUM(BN43,BN46),"")</f>
        <v/>
      </c>
      <c r="BO42" s="1680" t="str">
        <f>IF(AND(ISNUMBER(BO43),ISNUMBER(BO46)),SUM(BO43,BO46),"")</f>
        <v/>
      </c>
      <c r="BP42" s="1680" t="str">
        <f>IF(AND(ISNUMBER(BP43),ISNUMBER(BP46)),SUM(BP43,BP46),"")</f>
        <v/>
      </c>
      <c r="BQ42" s="2272"/>
      <c r="BR42" s="1445"/>
      <c r="BS42" s="1445"/>
      <c r="BT42" s="1445"/>
      <c r="BU42" s="1445"/>
      <c r="BV42" s="1445"/>
      <c r="BW42" s="1445"/>
      <c r="BX42" s="1445"/>
      <c r="BY42" s="1445"/>
      <c r="BZ42" s="1445"/>
      <c r="CA42" s="1445"/>
      <c r="CB42" s="1445"/>
      <c r="CC42" s="1444" t="str">
        <f>IF(AND(ISNUMBER(CC43),ISNUMBER(CC46)),SUM(CC43,CC46),"")</f>
        <v/>
      </c>
      <c r="CD42" s="1444" t="str">
        <f t="shared" ref="CD42:CH42" si="182">IF(AND(ISNUMBER(CD43),ISNUMBER(CD46)),SUM(CD43,CD46),"")</f>
        <v/>
      </c>
      <c r="CE42" s="1444" t="str">
        <f t="shared" si="182"/>
        <v/>
      </c>
      <c r="CF42" s="1444" t="str">
        <f t="shared" si="182"/>
        <v/>
      </c>
      <c r="CG42" s="1444" t="str">
        <f t="shared" si="182"/>
        <v/>
      </c>
      <c r="CH42" s="1444" t="str">
        <f t="shared" si="182"/>
        <v/>
      </c>
      <c r="CI42" s="1552" t="str">
        <f t="shared" si="152"/>
        <v/>
      </c>
      <c r="CJ42" s="1908" t="str">
        <f t="shared" si="153"/>
        <v/>
      </c>
      <c r="CO42" s="3042"/>
      <c r="CS42" s="2130"/>
    </row>
    <row r="43" spans="1:97" ht="15" customHeight="1" x14ac:dyDescent="0.25">
      <c r="A43" s="1541"/>
      <c r="B43" s="785" t="s">
        <v>2067</v>
      </c>
      <c r="C43" s="3056"/>
      <c r="D43" s="1680" t="str">
        <f t="shared" ref="D43:H44" si="183">IF((ISNUMBER(P43)),P43,"")</f>
        <v/>
      </c>
      <c r="E43" s="1680" t="str">
        <f t="shared" si="183"/>
        <v/>
      </c>
      <c r="F43" s="1680" t="str">
        <f t="shared" si="183"/>
        <v/>
      </c>
      <c r="G43" s="1680" t="str">
        <f t="shared" si="183"/>
        <v/>
      </c>
      <c r="H43" s="1680" t="str">
        <f t="shared" si="183"/>
        <v/>
      </c>
      <c r="I43" s="1680" t="str">
        <f t="shared" ref="I43:I58" si="184">IF(AND(ISNUMBER(D43),ISNUMBER(E43),ISNUMBER(H43)),SUM(D43,E43,H43),"")</f>
        <v/>
      </c>
      <c r="J43" s="1680" t="str">
        <f t="shared" ref="J43:N44" si="185">IF((ISNUMBER(V43)),V43,"")</f>
        <v/>
      </c>
      <c r="K43" s="1680" t="str">
        <f t="shared" si="185"/>
        <v/>
      </c>
      <c r="L43" s="1680" t="str">
        <f t="shared" si="185"/>
        <v/>
      </c>
      <c r="M43" s="1680" t="str">
        <f t="shared" si="185"/>
        <v/>
      </c>
      <c r="N43" s="1680" t="str">
        <f t="shared" si="185"/>
        <v/>
      </c>
      <c r="O43" s="2945"/>
      <c r="P43" s="738"/>
      <c r="Q43" s="738"/>
      <c r="R43" s="738"/>
      <c r="S43" s="738"/>
      <c r="T43" s="455"/>
      <c r="U43" s="1680" t="str">
        <f t="shared" ref="U43:U55" si="186">IF(AND(ISNUMBER(P43),ISNUMBER(Q43),ISNUMBER(T43)),SUM(P43,Q43,T43),"")</f>
        <v/>
      </c>
      <c r="V43" s="1969"/>
      <c r="W43" s="738"/>
      <c r="X43" s="455"/>
      <c r="Y43" s="1680" t="str">
        <f t="shared" ref="Y43:Y44" si="187">IF(AND(ISNUMBER(V43),ISNUMBER(W43),ISNUMBER(X43)),SUM(V43:X43), "")</f>
        <v/>
      </c>
      <c r="Z43" s="1969"/>
      <c r="AA43" s="738"/>
      <c r="AB43" s="2272"/>
      <c r="AC43" s="1445"/>
      <c r="AD43" s="1445"/>
      <c r="AE43" s="1445"/>
      <c r="AF43" s="1445"/>
      <c r="AG43" s="1445"/>
      <c r="AH43" s="1445"/>
      <c r="AI43" s="1445"/>
      <c r="AJ43" s="1445"/>
      <c r="AK43" s="1445"/>
      <c r="AL43" s="1445"/>
      <c r="AM43" s="1445"/>
      <c r="AN43" s="1445"/>
      <c r="AO43" s="734"/>
      <c r="AP43" s="734"/>
      <c r="AQ43" s="734"/>
      <c r="AR43" s="734"/>
      <c r="AS43" s="3051"/>
      <c r="AT43" s="1680" t="str">
        <f t="shared" ref="AT43:AX44" si="188">IF((ISNUMBER(BF43)),BF43,"")</f>
        <v/>
      </c>
      <c r="AU43" s="1680" t="str">
        <f t="shared" si="188"/>
        <v/>
      </c>
      <c r="AV43" s="1680" t="str">
        <f t="shared" si="188"/>
        <v/>
      </c>
      <c r="AW43" s="1680" t="str">
        <f t="shared" si="188"/>
        <v/>
      </c>
      <c r="AX43" s="1680" t="str">
        <f t="shared" si="188"/>
        <v/>
      </c>
      <c r="AY43" s="1680" t="str">
        <f>IF(AND(ISNUMBER(AT43),ISNUMBER(AU43),ISNUMBER(AX43)),SUM(AT43,AU43,AX43),"")</f>
        <v/>
      </c>
      <c r="AZ43" s="1680" t="str">
        <f t="shared" ref="AZ43:BD44" si="189">IF((ISNUMBER(BL43)),BL43,"")</f>
        <v/>
      </c>
      <c r="BA43" s="1680" t="str">
        <f t="shared" si="189"/>
        <v/>
      </c>
      <c r="BB43" s="1680" t="str">
        <f t="shared" si="189"/>
        <v/>
      </c>
      <c r="BC43" s="1680" t="str">
        <f t="shared" si="189"/>
        <v/>
      </c>
      <c r="BD43" s="1680" t="str">
        <f t="shared" si="189"/>
        <v/>
      </c>
      <c r="BE43" s="2945"/>
      <c r="BF43" s="734"/>
      <c r="BG43" s="734"/>
      <c r="BH43" s="734"/>
      <c r="BI43" s="734"/>
      <c r="BJ43" s="426"/>
      <c r="BK43" s="1680" t="str">
        <f>IF(AND(ISNUMBER(BF43), ISNUMBER(BG43), ISNUMBER(BJ43)), SUM(BF43,BG43,BJ43), "")</f>
        <v/>
      </c>
      <c r="BL43" s="1447"/>
      <c r="BM43" s="734"/>
      <c r="BN43" s="734"/>
      <c r="BO43" s="1680" t="str">
        <f>IF(AND(ISNUMBER(BL43),ISNUMBER(BM43),ISNUMBER(BN43)),SUM(BL43:BN43), "")</f>
        <v/>
      </c>
      <c r="BP43" s="734"/>
      <c r="BQ43" s="2272"/>
      <c r="BR43" s="1445"/>
      <c r="BS43" s="1445"/>
      <c r="BT43" s="1445"/>
      <c r="BU43" s="1445"/>
      <c r="BV43" s="1445"/>
      <c r="BW43" s="1445"/>
      <c r="BX43" s="1445"/>
      <c r="BY43" s="1445"/>
      <c r="BZ43" s="1445"/>
      <c r="CA43" s="1445"/>
      <c r="CB43" s="1445"/>
      <c r="CC43" s="734"/>
      <c r="CD43" s="734"/>
      <c r="CE43" s="734"/>
      <c r="CF43" s="734"/>
      <c r="CG43" s="734"/>
      <c r="CH43" s="734"/>
      <c r="CI43" s="1552" t="str">
        <f t="shared" si="152"/>
        <v/>
      </c>
      <c r="CJ43" s="1908" t="str">
        <f t="shared" si="153"/>
        <v/>
      </c>
      <c r="CO43" s="3042"/>
      <c r="CS43" s="2130"/>
    </row>
    <row r="44" spans="1:97" ht="15" customHeight="1" x14ac:dyDescent="0.25">
      <c r="A44" s="1541"/>
      <c r="B44" s="1737" t="s">
        <v>2066</v>
      </c>
      <c r="C44" s="3056"/>
      <c r="D44" s="1680" t="str">
        <f t="shared" si="183"/>
        <v/>
      </c>
      <c r="E44" s="1680" t="str">
        <f t="shared" si="183"/>
        <v/>
      </c>
      <c r="F44" s="1680" t="str">
        <f t="shared" si="183"/>
        <v/>
      </c>
      <c r="G44" s="1680" t="str">
        <f t="shared" si="183"/>
        <v/>
      </c>
      <c r="H44" s="1680" t="str">
        <f t="shared" si="183"/>
        <v/>
      </c>
      <c r="I44" s="1680" t="str">
        <f t="shared" si="184"/>
        <v/>
      </c>
      <c r="J44" s="1680" t="str">
        <f t="shared" si="185"/>
        <v/>
      </c>
      <c r="K44" s="1680" t="str">
        <f t="shared" si="185"/>
        <v/>
      </c>
      <c r="L44" s="1680" t="str">
        <f t="shared" si="185"/>
        <v/>
      </c>
      <c r="M44" s="1680" t="str">
        <f t="shared" si="185"/>
        <v/>
      </c>
      <c r="N44" s="1680" t="str">
        <f t="shared" si="185"/>
        <v/>
      </c>
      <c r="O44" s="2945"/>
      <c r="P44" s="734"/>
      <c r="Q44" s="734"/>
      <c r="R44" s="734"/>
      <c r="S44" s="734"/>
      <c r="T44" s="426"/>
      <c r="U44" s="1680" t="str">
        <f t="shared" si="186"/>
        <v/>
      </c>
      <c r="V44" s="1447"/>
      <c r="W44" s="734"/>
      <c r="X44" s="426"/>
      <c r="Y44" s="1680" t="str">
        <f t="shared" si="187"/>
        <v/>
      </c>
      <c r="Z44" s="1447"/>
      <c r="AA44" s="734"/>
      <c r="AB44" s="2272"/>
      <c r="AC44" s="1445"/>
      <c r="AD44" s="1445"/>
      <c r="AE44" s="1445"/>
      <c r="AF44" s="1445"/>
      <c r="AG44" s="1445"/>
      <c r="AH44" s="1445"/>
      <c r="AI44" s="1445"/>
      <c r="AJ44" s="1445"/>
      <c r="AK44" s="1445"/>
      <c r="AL44" s="1445"/>
      <c r="AM44" s="1445"/>
      <c r="AN44" s="1445"/>
      <c r="AO44" s="734"/>
      <c r="AP44" s="734"/>
      <c r="AQ44" s="734"/>
      <c r="AR44" s="734"/>
      <c r="AS44" s="3051"/>
      <c r="AT44" s="1680" t="str">
        <f t="shared" si="188"/>
        <v/>
      </c>
      <c r="AU44" s="1680" t="str">
        <f t="shared" si="188"/>
        <v/>
      </c>
      <c r="AV44" s="1680" t="str">
        <f t="shared" si="188"/>
        <v/>
      </c>
      <c r="AW44" s="1680" t="str">
        <f t="shared" si="188"/>
        <v/>
      </c>
      <c r="AX44" s="1680" t="str">
        <f t="shared" si="188"/>
        <v/>
      </c>
      <c r="AY44" s="1680" t="str">
        <f>IF(AND(ISNUMBER(AT44),ISNUMBER(AU44),ISNUMBER(AX44)),SUM(AT44,AU44,AX44),"")</f>
        <v/>
      </c>
      <c r="AZ44" s="1680" t="str">
        <f t="shared" si="189"/>
        <v/>
      </c>
      <c r="BA44" s="1680" t="str">
        <f t="shared" si="189"/>
        <v/>
      </c>
      <c r="BB44" s="1680" t="str">
        <f t="shared" si="189"/>
        <v/>
      </c>
      <c r="BC44" s="1680" t="str">
        <f t="shared" si="189"/>
        <v/>
      </c>
      <c r="BD44" s="1680" t="str">
        <f t="shared" si="189"/>
        <v/>
      </c>
      <c r="BE44" s="2945"/>
      <c r="BF44" s="734"/>
      <c r="BG44" s="734"/>
      <c r="BH44" s="734"/>
      <c r="BI44" s="734"/>
      <c r="BJ44" s="426"/>
      <c r="BK44" s="1680" t="str">
        <f>IF(AND(ISNUMBER(BF44), ISNUMBER(BG44), ISNUMBER(BJ44)), SUM(BF44,BG44,BJ44), "")</f>
        <v/>
      </c>
      <c r="BL44" s="1447"/>
      <c r="BM44" s="734"/>
      <c r="BN44" s="734"/>
      <c r="BO44" s="1680" t="str">
        <f>IF(AND(ISNUMBER(BL44),ISNUMBER(BM44),ISNUMBER(BN44)),SUM(BL44:BN44), "")</f>
        <v/>
      </c>
      <c r="BP44" s="734"/>
      <c r="BQ44" s="2272"/>
      <c r="BR44" s="1445"/>
      <c r="BS44" s="1445"/>
      <c r="BT44" s="1445"/>
      <c r="BU44" s="1445"/>
      <c r="BV44" s="1445"/>
      <c r="BW44" s="1445"/>
      <c r="BX44" s="1445"/>
      <c r="BY44" s="1445"/>
      <c r="BZ44" s="1445"/>
      <c r="CA44" s="1445"/>
      <c r="CB44" s="1445"/>
      <c r="CC44" s="734"/>
      <c r="CD44" s="734"/>
      <c r="CE44" s="734"/>
      <c r="CF44" s="734"/>
      <c r="CG44" s="734"/>
      <c r="CH44" s="734"/>
      <c r="CI44" s="1552" t="str">
        <f t="shared" si="152"/>
        <v/>
      </c>
      <c r="CJ44" s="1908" t="str">
        <f t="shared" si="153"/>
        <v/>
      </c>
      <c r="CO44" s="3042"/>
      <c r="CS44" s="2130"/>
    </row>
    <row r="45" spans="1:97" ht="15" customHeight="1" x14ac:dyDescent="0.25">
      <c r="A45" s="1541"/>
      <c r="B45" s="1481" t="str">
        <f>"Check: row " &amp; ROW(B44) &amp; " ≤ row " &amp; ROW(B43)</f>
        <v>Check: row 44 ≤ row 43</v>
      </c>
      <c r="C45" s="2528"/>
      <c r="D45" s="2297"/>
      <c r="E45" s="2297"/>
      <c r="F45" s="2297"/>
      <c r="G45" s="2297"/>
      <c r="H45" s="2297"/>
      <c r="I45" s="2297"/>
      <c r="J45" s="2297"/>
      <c r="K45" s="2297"/>
      <c r="L45" s="2297"/>
      <c r="M45" s="2297"/>
      <c r="N45" s="2297"/>
      <c r="O45" s="1694"/>
      <c r="P45" s="1552" t="str">
        <f t="shared" ref="P45:T45" si="190">IF(AND(ISNUMBER(P44),ISNUMBER(P43)), IF(P44&lt;=P43, "Pass", "Fail"), "")</f>
        <v/>
      </c>
      <c r="Q45" s="1552" t="str">
        <f t="shared" si="190"/>
        <v/>
      </c>
      <c r="R45" s="1552" t="str">
        <f t="shared" si="190"/>
        <v/>
      </c>
      <c r="S45" s="1552" t="str">
        <f t="shared" si="190"/>
        <v/>
      </c>
      <c r="T45" s="1552" t="str">
        <f t="shared" si="190"/>
        <v/>
      </c>
      <c r="U45" s="2297"/>
      <c r="V45" s="1552" t="str">
        <f t="shared" ref="V45" si="191">IF(AND(ISNUMBER(V44),ISNUMBER(V43)), IF(V44&lt;=V43, "Pass", "Fail"), "")</f>
        <v/>
      </c>
      <c r="W45" s="1552" t="str">
        <f t="shared" ref="W45" si="192">IF(AND(ISNUMBER(W44),ISNUMBER(W43)), IF(W44&lt;=W43, "Pass", "Fail"), "")</f>
        <v/>
      </c>
      <c r="X45" s="1552" t="str">
        <f t="shared" ref="X45" si="193">IF(AND(ISNUMBER(X44),ISNUMBER(X43)), IF(X44&lt;=X43, "Pass", "Fail"), "")</f>
        <v/>
      </c>
      <c r="Y45" s="2297"/>
      <c r="Z45" s="1552" t="str">
        <f t="shared" ref="Z45:AA45" si="194">IF(AND(ISNUMBER(Z44),ISNUMBER(Z43)), IF(Z44&lt;=Z43, "Pass", "Fail"), "")</f>
        <v/>
      </c>
      <c r="AA45" s="1552" t="str">
        <f t="shared" si="194"/>
        <v/>
      </c>
      <c r="AB45" s="2272"/>
      <c r="AC45" s="1445"/>
      <c r="AD45" s="1445"/>
      <c r="AE45" s="1445"/>
      <c r="AF45" s="1445"/>
      <c r="AG45" s="1445"/>
      <c r="AH45" s="1445"/>
      <c r="AI45" s="1445"/>
      <c r="AJ45" s="1445"/>
      <c r="AK45" s="1445"/>
      <c r="AL45" s="1445"/>
      <c r="AM45" s="1445"/>
      <c r="AN45" s="1445"/>
      <c r="AO45" s="1552" t="str">
        <f t="shared" ref="AO45:AR45" si="195">IF(AND(ISNUMBER(AO44),ISNUMBER(AO43)), IF(AO44&lt;=AO43, "Pass", "Fail"), "")</f>
        <v/>
      </c>
      <c r="AP45" s="1552" t="str">
        <f t="shared" si="195"/>
        <v/>
      </c>
      <c r="AQ45" s="1552" t="str">
        <f t="shared" si="195"/>
        <v/>
      </c>
      <c r="AR45" s="1552" t="str">
        <f t="shared" si="195"/>
        <v/>
      </c>
      <c r="AS45" s="2272"/>
      <c r="AT45" s="2297"/>
      <c r="AU45" s="2297"/>
      <c r="AV45" s="2297"/>
      <c r="AW45" s="2297"/>
      <c r="AX45" s="2297"/>
      <c r="AY45" s="2297"/>
      <c r="AZ45" s="2297"/>
      <c r="BA45" s="2297"/>
      <c r="BB45" s="2297"/>
      <c r="BC45" s="2297"/>
      <c r="BD45" s="2297"/>
      <c r="BE45" s="1694"/>
      <c r="BF45" s="1552" t="str">
        <f t="shared" ref="BF45:BJ45" si="196">IF(AND(ISNUMBER(BF44),ISNUMBER(BF43)), IF(BF44&lt;=BF43, "Pass", "Fail"), "")</f>
        <v/>
      </c>
      <c r="BG45" s="1552" t="str">
        <f t="shared" si="196"/>
        <v/>
      </c>
      <c r="BH45" s="1552" t="str">
        <f t="shared" si="196"/>
        <v/>
      </c>
      <c r="BI45" s="1552" t="str">
        <f t="shared" si="196"/>
        <v/>
      </c>
      <c r="BJ45" s="1552" t="str">
        <f t="shared" si="196"/>
        <v/>
      </c>
      <c r="BK45" s="2297"/>
      <c r="BL45" s="1552" t="str">
        <f t="shared" ref="BL45" si="197">IF(AND(ISNUMBER(BL44),ISNUMBER(BL43)), IF(BL44&lt;=BL43, "Pass", "Fail"), "")</f>
        <v/>
      </c>
      <c r="BM45" s="1552" t="str">
        <f t="shared" ref="BM45" si="198">IF(AND(ISNUMBER(BM44),ISNUMBER(BM43)), IF(BM44&lt;=BM43, "Pass", "Fail"), "")</f>
        <v/>
      </c>
      <c r="BN45" s="1552" t="str">
        <f t="shared" ref="BN45" si="199">IF(AND(ISNUMBER(BN44),ISNUMBER(BN43)), IF(BN44&lt;=BN43, "Pass", "Fail"), "")</f>
        <v/>
      </c>
      <c r="BO45" s="1373"/>
      <c r="BP45" s="1552" t="str">
        <f t="shared" ref="BP45" si="200">IF(AND(ISNUMBER(BP44),ISNUMBER(BP43)), IF(BP44&lt;=BP43, "Pass", "Fail"), "")</f>
        <v/>
      </c>
      <c r="BQ45" s="2272"/>
      <c r="BR45" s="1445"/>
      <c r="BS45" s="1445"/>
      <c r="BT45" s="1445"/>
      <c r="BU45" s="1445"/>
      <c r="BV45" s="1445"/>
      <c r="BW45" s="1445"/>
      <c r="BX45" s="1445"/>
      <c r="BY45" s="1445"/>
      <c r="BZ45" s="1445"/>
      <c r="CA45" s="1445"/>
      <c r="CB45" s="1445"/>
      <c r="CC45" s="1552" t="str">
        <f>IF(AND(ISNUMBER(CC44),ISNUMBER(CC43)), IF(CC44&lt;=CC43, "Pass", "Fail"), "")</f>
        <v/>
      </c>
      <c r="CD45" s="1552" t="str">
        <f t="shared" ref="CD45:CH45" si="201">IF(AND(ISNUMBER(CD44),ISNUMBER(CD43)), IF(CD44&lt;=CD43, "Pass", "Fail"), "")</f>
        <v/>
      </c>
      <c r="CE45" s="1552" t="str">
        <f t="shared" si="201"/>
        <v/>
      </c>
      <c r="CF45" s="1552" t="str">
        <f t="shared" si="201"/>
        <v/>
      </c>
      <c r="CG45" s="1552" t="str">
        <f t="shared" si="201"/>
        <v/>
      </c>
      <c r="CH45" s="1552" t="str">
        <f t="shared" si="201"/>
        <v/>
      </c>
      <c r="CI45" s="2373"/>
      <c r="CJ45" s="2374"/>
      <c r="CO45" s="1157"/>
      <c r="CS45" s="2130"/>
    </row>
    <row r="46" spans="1:97" ht="15" customHeight="1" x14ac:dyDescent="0.25">
      <c r="A46" s="1541"/>
      <c r="B46" s="785" t="s">
        <v>2068</v>
      </c>
      <c r="C46" s="3056"/>
      <c r="D46" s="1680" t="str">
        <f t="shared" ref="D46:H47" si="202">IF((ISNUMBER(P46)),P46,"")</f>
        <v/>
      </c>
      <c r="E46" s="1680" t="str">
        <f t="shared" si="202"/>
        <v/>
      </c>
      <c r="F46" s="1680" t="str">
        <f t="shared" si="202"/>
        <v/>
      </c>
      <c r="G46" s="1680" t="str">
        <f t="shared" si="202"/>
        <v/>
      </c>
      <c r="H46" s="1680" t="str">
        <f t="shared" si="202"/>
        <v/>
      </c>
      <c r="I46" s="1680" t="str">
        <f t="shared" si="184"/>
        <v/>
      </c>
      <c r="J46" s="1680" t="str">
        <f t="shared" ref="J46:N47" si="203">IF((ISNUMBER(V46)),V46,"")</f>
        <v/>
      </c>
      <c r="K46" s="1680" t="str">
        <f t="shared" si="203"/>
        <v/>
      </c>
      <c r="L46" s="1680" t="str">
        <f t="shared" si="203"/>
        <v/>
      </c>
      <c r="M46" s="1680" t="str">
        <f t="shared" si="203"/>
        <v/>
      </c>
      <c r="N46" s="1680" t="str">
        <f t="shared" si="203"/>
        <v/>
      </c>
      <c r="O46" s="2945"/>
      <c r="P46" s="734"/>
      <c r="Q46" s="734"/>
      <c r="R46" s="734"/>
      <c r="S46" s="734"/>
      <c r="T46" s="426"/>
      <c r="U46" s="1680" t="str">
        <f t="shared" si="186"/>
        <v/>
      </c>
      <c r="V46" s="1447"/>
      <c r="W46" s="734"/>
      <c r="X46" s="426"/>
      <c r="Y46" s="1680" t="str">
        <f>IF(AND(ISNUMBER(V46),ISNUMBER(W46),ISNUMBER(X46)),SUM(V46:X46), "")</f>
        <v/>
      </c>
      <c r="Z46" s="1447"/>
      <c r="AA46" s="734"/>
      <c r="AB46" s="2272"/>
      <c r="AC46" s="1445"/>
      <c r="AD46" s="1445"/>
      <c r="AE46" s="1445"/>
      <c r="AF46" s="1445"/>
      <c r="AG46" s="1445"/>
      <c r="AH46" s="1445"/>
      <c r="AI46" s="1445"/>
      <c r="AJ46" s="1445"/>
      <c r="AK46" s="1445"/>
      <c r="AL46" s="1445"/>
      <c r="AM46" s="1445"/>
      <c r="AN46" s="1445"/>
      <c r="AO46" s="734"/>
      <c r="AP46" s="734"/>
      <c r="AQ46" s="734"/>
      <c r="AR46" s="734"/>
      <c r="AS46" s="3051"/>
      <c r="AT46" s="1680" t="str">
        <f t="shared" ref="AT46:AX47" si="204">IF((ISNUMBER(BF46)),BF46,"")</f>
        <v/>
      </c>
      <c r="AU46" s="1680" t="str">
        <f t="shared" si="204"/>
        <v/>
      </c>
      <c r="AV46" s="1680" t="str">
        <f t="shared" si="204"/>
        <v/>
      </c>
      <c r="AW46" s="1680" t="str">
        <f t="shared" si="204"/>
        <v/>
      </c>
      <c r="AX46" s="1680" t="str">
        <f t="shared" si="204"/>
        <v/>
      </c>
      <c r="AY46" s="1680" t="str">
        <f>IF(AND(ISNUMBER(AT46),ISNUMBER(AU46),ISNUMBER(AX46)),SUM(AT46,AU46,AX46),"")</f>
        <v/>
      </c>
      <c r="AZ46" s="1680" t="str">
        <f t="shared" ref="AZ46:BD47" si="205">IF((ISNUMBER(BL46)),BL46,"")</f>
        <v/>
      </c>
      <c r="BA46" s="1680" t="str">
        <f t="shared" si="205"/>
        <v/>
      </c>
      <c r="BB46" s="1680" t="str">
        <f t="shared" si="205"/>
        <v/>
      </c>
      <c r="BC46" s="1680" t="str">
        <f t="shared" si="205"/>
        <v/>
      </c>
      <c r="BD46" s="1680" t="str">
        <f t="shared" si="205"/>
        <v/>
      </c>
      <c r="BE46" s="2945"/>
      <c r="BF46" s="734"/>
      <c r="BG46" s="734"/>
      <c r="BH46" s="734"/>
      <c r="BI46" s="734"/>
      <c r="BJ46" s="426"/>
      <c r="BK46" s="1680" t="str">
        <f>IF(AND(ISNUMBER(BF46), ISNUMBER(BG46), ISNUMBER(BJ46)), SUM(BF46,BG46,BJ46), "")</f>
        <v/>
      </c>
      <c r="BL46" s="1447"/>
      <c r="BM46" s="734"/>
      <c r="BN46" s="734"/>
      <c r="BO46" s="1680" t="str">
        <f>IF(AND(ISNUMBER(BL46),ISNUMBER(BM46),ISNUMBER(BN46)),SUM(BL46:BN46), "")</f>
        <v/>
      </c>
      <c r="BP46" s="734"/>
      <c r="BQ46" s="2272"/>
      <c r="BR46" s="1445"/>
      <c r="BS46" s="1445"/>
      <c r="BT46" s="1445"/>
      <c r="BU46" s="1445"/>
      <c r="BV46" s="1445"/>
      <c r="BW46" s="1445"/>
      <c r="BX46" s="1445"/>
      <c r="BY46" s="1445"/>
      <c r="BZ46" s="1445"/>
      <c r="CA46" s="1445"/>
      <c r="CB46" s="1445"/>
      <c r="CC46" s="734"/>
      <c r="CD46" s="734"/>
      <c r="CE46" s="734"/>
      <c r="CF46" s="734"/>
      <c r="CG46" s="734"/>
      <c r="CH46" s="734"/>
      <c r="CI46" s="1552" t="str">
        <f>IF(AND(ISNUMBER(CF46), ISNUMBER(AY46)),IF(CF46&gt;=AY46, "Pass", "please check"),"")</f>
        <v/>
      </c>
      <c r="CJ46" s="1908" t="str">
        <f t="shared" ref="CJ46:CJ47" si="206">IF(AND(ISNUMBER(BC46), ISNUMBER(BD46), ISNUMBER(CH46)), IF(CH46&gt;=(BC46+12.5*BD46), "Pass", "please check"), "")</f>
        <v/>
      </c>
      <c r="CO46" s="3042"/>
      <c r="CS46" s="2130"/>
    </row>
    <row r="47" spans="1:97" ht="15" customHeight="1" x14ac:dyDescent="0.25">
      <c r="A47" s="1541"/>
      <c r="B47" s="1737" t="s">
        <v>2066</v>
      </c>
      <c r="C47" s="3056"/>
      <c r="D47" s="1680" t="str">
        <f t="shared" si="202"/>
        <v/>
      </c>
      <c r="E47" s="1680" t="str">
        <f t="shared" si="202"/>
        <v/>
      </c>
      <c r="F47" s="1680" t="str">
        <f t="shared" si="202"/>
        <v/>
      </c>
      <c r="G47" s="1680" t="str">
        <f t="shared" si="202"/>
        <v/>
      </c>
      <c r="H47" s="1680" t="str">
        <f t="shared" si="202"/>
        <v/>
      </c>
      <c r="I47" s="1680" t="str">
        <f t="shared" si="184"/>
        <v/>
      </c>
      <c r="J47" s="1680" t="str">
        <f t="shared" si="203"/>
        <v/>
      </c>
      <c r="K47" s="1680" t="str">
        <f t="shared" si="203"/>
        <v/>
      </c>
      <c r="L47" s="1680" t="str">
        <f t="shared" si="203"/>
        <v/>
      </c>
      <c r="M47" s="1680" t="str">
        <f t="shared" si="203"/>
        <v/>
      </c>
      <c r="N47" s="1680" t="str">
        <f t="shared" si="203"/>
        <v/>
      </c>
      <c r="O47" s="2945"/>
      <c r="P47" s="734"/>
      <c r="Q47" s="734"/>
      <c r="R47" s="734"/>
      <c r="S47" s="734"/>
      <c r="T47" s="426"/>
      <c r="U47" s="1680" t="str">
        <f t="shared" si="186"/>
        <v/>
      </c>
      <c r="V47" s="1447"/>
      <c r="W47" s="734"/>
      <c r="X47" s="426"/>
      <c r="Y47" s="1680" t="str">
        <f>IF(AND(ISNUMBER(V47),ISNUMBER(W47),ISNUMBER(X47)),SUM(V47:X47), "")</f>
        <v/>
      </c>
      <c r="Z47" s="1447"/>
      <c r="AA47" s="734"/>
      <c r="AB47" s="2272"/>
      <c r="AC47" s="1445"/>
      <c r="AD47" s="1445"/>
      <c r="AE47" s="1445"/>
      <c r="AF47" s="1445"/>
      <c r="AG47" s="1445"/>
      <c r="AH47" s="1445"/>
      <c r="AI47" s="1445"/>
      <c r="AJ47" s="1445"/>
      <c r="AK47" s="1445"/>
      <c r="AL47" s="1445"/>
      <c r="AM47" s="1445"/>
      <c r="AN47" s="1445"/>
      <c r="AO47" s="734"/>
      <c r="AP47" s="734"/>
      <c r="AQ47" s="734"/>
      <c r="AR47" s="734"/>
      <c r="AS47" s="3051"/>
      <c r="AT47" s="1680" t="str">
        <f t="shared" si="204"/>
        <v/>
      </c>
      <c r="AU47" s="1680" t="str">
        <f t="shared" si="204"/>
        <v/>
      </c>
      <c r="AV47" s="1680" t="str">
        <f t="shared" si="204"/>
        <v/>
      </c>
      <c r="AW47" s="1680" t="str">
        <f t="shared" si="204"/>
        <v/>
      </c>
      <c r="AX47" s="1680" t="str">
        <f t="shared" si="204"/>
        <v/>
      </c>
      <c r="AY47" s="1680" t="str">
        <f>IF(AND(ISNUMBER(AT47),ISNUMBER(AU47),ISNUMBER(AX47)),SUM(AT47,AU47,AX47),"")</f>
        <v/>
      </c>
      <c r="AZ47" s="1680" t="str">
        <f t="shared" si="205"/>
        <v/>
      </c>
      <c r="BA47" s="1680" t="str">
        <f t="shared" si="205"/>
        <v/>
      </c>
      <c r="BB47" s="1680" t="str">
        <f t="shared" si="205"/>
        <v/>
      </c>
      <c r="BC47" s="1680" t="str">
        <f t="shared" si="205"/>
        <v/>
      </c>
      <c r="BD47" s="1680" t="str">
        <f t="shared" si="205"/>
        <v/>
      </c>
      <c r="BE47" s="2945"/>
      <c r="BF47" s="734"/>
      <c r="BG47" s="734"/>
      <c r="BH47" s="734"/>
      <c r="BI47" s="734"/>
      <c r="BJ47" s="426"/>
      <c r="BK47" s="1680" t="str">
        <f>IF(AND(ISNUMBER(BF47), ISNUMBER(BG47), ISNUMBER(BJ47)), SUM(BF47,BG47,BJ47), "")</f>
        <v/>
      </c>
      <c r="BL47" s="1447"/>
      <c r="BM47" s="734"/>
      <c r="BN47" s="734"/>
      <c r="BO47" s="1680" t="str">
        <f>IF(AND(ISNUMBER(BL47),ISNUMBER(BM47),ISNUMBER(BN47)),SUM(BL47:BN47), "")</f>
        <v/>
      </c>
      <c r="BP47" s="734"/>
      <c r="BQ47" s="2272"/>
      <c r="BR47" s="1445"/>
      <c r="BS47" s="1445"/>
      <c r="BT47" s="1445"/>
      <c r="BU47" s="1445"/>
      <c r="BV47" s="1445"/>
      <c r="BW47" s="1445"/>
      <c r="BX47" s="1445"/>
      <c r="BY47" s="1445"/>
      <c r="BZ47" s="1445"/>
      <c r="CA47" s="1445"/>
      <c r="CB47" s="1445"/>
      <c r="CC47" s="734"/>
      <c r="CD47" s="734"/>
      <c r="CE47" s="734"/>
      <c r="CF47" s="734"/>
      <c r="CG47" s="734"/>
      <c r="CH47" s="734"/>
      <c r="CI47" s="1552" t="str">
        <f>IF(AND(ISNUMBER(CF47), ISNUMBER(AY47)),IF(CF47&gt;=AY47, "Pass", "please check"),"")</f>
        <v/>
      </c>
      <c r="CJ47" s="1908" t="str">
        <f t="shared" si="206"/>
        <v/>
      </c>
      <c r="CO47" s="3042"/>
      <c r="CS47" s="2130"/>
    </row>
    <row r="48" spans="1:97" ht="15" customHeight="1" x14ac:dyDescent="0.25">
      <c r="A48" s="1541"/>
      <c r="B48" s="1481" t="str">
        <f>"Check: row " &amp; ROW(B47) &amp; " ≤ row " &amp; ROW(B46)</f>
        <v>Check: row 47 ≤ row 46</v>
      </c>
      <c r="C48" s="2528"/>
      <c r="D48" s="2109"/>
      <c r="E48" s="2109"/>
      <c r="F48" s="2109"/>
      <c r="G48" s="2109"/>
      <c r="H48" s="2109"/>
      <c r="I48" s="2297"/>
      <c r="J48" s="2109"/>
      <c r="K48" s="2109"/>
      <c r="L48" s="2109"/>
      <c r="M48" s="2297"/>
      <c r="N48" s="2109"/>
      <c r="O48" s="1694"/>
      <c r="P48" s="1552" t="str">
        <f t="shared" ref="P48:T48" si="207">IF(AND(ISNUMBER(P47), ISNUMBER(P46)), IF(P47&lt;=P46, "Pass", "Fail"),"")</f>
        <v/>
      </c>
      <c r="Q48" s="1552" t="str">
        <f t="shared" si="207"/>
        <v/>
      </c>
      <c r="R48" s="1552" t="str">
        <f t="shared" si="207"/>
        <v/>
      </c>
      <c r="S48" s="1552" t="str">
        <f t="shared" si="207"/>
        <v/>
      </c>
      <c r="T48" s="1552" t="str">
        <f t="shared" si="207"/>
        <v/>
      </c>
      <c r="U48" s="2109"/>
      <c r="V48" s="1552" t="str">
        <f>IF(AND(ISNUMBER(V47), ISNUMBER(V46)), IF(V47&lt;=V46, "Pass", "Fail"),"")</f>
        <v/>
      </c>
      <c r="W48" s="1552" t="str">
        <f>IF(AND(ISNUMBER(W47), ISNUMBER(W46)), IF(W47&lt;=W46, "Pass", "Fail"),"")</f>
        <v/>
      </c>
      <c r="X48" s="1552" t="str">
        <f>IF(AND(ISNUMBER(X47), ISNUMBER(X46)), IF(X47&lt;=X46, "Pass", "Fail"),"")</f>
        <v/>
      </c>
      <c r="Y48" s="2109"/>
      <c r="Z48" s="1552" t="str">
        <f>IF(AND(ISNUMBER(Z47), ISNUMBER(Z46)), IF(Z47&lt;=Z46, "Pass", "Fail"),"")</f>
        <v/>
      </c>
      <c r="AA48" s="1552" t="str">
        <f>IF(AND(ISNUMBER(AA47), ISNUMBER(AA46)), IF(AA47&lt;=AA46, "Pass", "Fail"),"")</f>
        <v/>
      </c>
      <c r="AB48" s="2272"/>
      <c r="AC48" s="1445"/>
      <c r="AD48" s="1445"/>
      <c r="AE48" s="1445"/>
      <c r="AF48" s="1445"/>
      <c r="AG48" s="1445"/>
      <c r="AH48" s="1445"/>
      <c r="AI48" s="1445"/>
      <c r="AJ48" s="1445"/>
      <c r="AK48" s="1445"/>
      <c r="AL48" s="1445"/>
      <c r="AM48" s="1445"/>
      <c r="AN48" s="1445"/>
      <c r="AO48" s="1552" t="str">
        <f>IF(AND(ISNUMBER(AO47), ISNUMBER(AO46)), IF(AO47&lt;=AO46, "Pass", "Fail"),"")</f>
        <v/>
      </c>
      <c r="AP48" s="1552" t="str">
        <f>IF(AND(ISNUMBER(AP47), ISNUMBER(AP46)), IF(AP47&lt;=AP46, "Pass", "Fail"),"")</f>
        <v/>
      </c>
      <c r="AQ48" s="1552" t="str">
        <f>IF(AND(ISNUMBER(AQ47), ISNUMBER(AQ46)), IF(AQ47&lt;=AQ46, "Pass", "Fail"),"")</f>
        <v/>
      </c>
      <c r="AR48" s="1552" t="str">
        <f>IF(AND(ISNUMBER(AR47), ISNUMBER(AR46)), IF(AR47&lt;=AR46, "Pass", "Fail"),"")</f>
        <v/>
      </c>
      <c r="AS48" s="2272"/>
      <c r="AT48" s="2109"/>
      <c r="AU48" s="2109"/>
      <c r="AV48" s="2109"/>
      <c r="AW48" s="2109"/>
      <c r="AX48" s="2109"/>
      <c r="AY48" s="2109"/>
      <c r="AZ48" s="2109"/>
      <c r="BA48" s="2109"/>
      <c r="BB48" s="2109"/>
      <c r="BC48" s="2109"/>
      <c r="BD48" s="2109"/>
      <c r="BE48" s="1694"/>
      <c r="BF48" s="1552" t="str">
        <f t="shared" ref="BF48:BP48" si="208">IF(AND(ISNUMBER(BF47), ISNUMBER(BF46)), IF(BF47&lt;=BF46, "Pass", "Fail"),"")</f>
        <v/>
      </c>
      <c r="BG48" s="1552" t="str">
        <f t="shared" si="208"/>
        <v/>
      </c>
      <c r="BH48" s="1552" t="str">
        <f t="shared" si="208"/>
        <v/>
      </c>
      <c r="BI48" s="1552" t="str">
        <f t="shared" si="208"/>
        <v/>
      </c>
      <c r="BJ48" s="1552" t="str">
        <f t="shared" si="208"/>
        <v/>
      </c>
      <c r="BK48" s="2109"/>
      <c r="BL48" s="1552" t="str">
        <f t="shared" ref="BL48" si="209">IF(AND(ISNUMBER(BL47), ISNUMBER(BL46)), IF(BL47&lt;=BL46, "Pass", "Fail"),"")</f>
        <v/>
      </c>
      <c r="BM48" s="1552" t="str">
        <f t="shared" ref="BM48" si="210">IF(AND(ISNUMBER(BM47), ISNUMBER(BM46)), IF(BM47&lt;=BM46, "Pass", "Fail"),"")</f>
        <v/>
      </c>
      <c r="BN48" s="1552" t="str">
        <f t="shared" ref="BN48" si="211">IF(AND(ISNUMBER(BN47), ISNUMBER(BN46)), IF(BN47&lt;=BN46, "Pass", "Fail"),"")</f>
        <v/>
      </c>
      <c r="BO48" s="1373"/>
      <c r="BP48" s="1552" t="str">
        <f t="shared" si="208"/>
        <v/>
      </c>
      <c r="BQ48" s="2272"/>
      <c r="BR48" s="1445"/>
      <c r="BS48" s="1445"/>
      <c r="BT48" s="1445"/>
      <c r="BU48" s="1445"/>
      <c r="BV48" s="1445"/>
      <c r="BW48" s="1445"/>
      <c r="BX48" s="1445"/>
      <c r="BY48" s="1445"/>
      <c r="BZ48" s="1445"/>
      <c r="CA48" s="1445"/>
      <c r="CB48" s="1445"/>
      <c r="CC48" s="1552" t="str">
        <f>IF(AND(ISNUMBER(CC47), ISNUMBER(CC46)), IF(CC47&lt;=CC46, "Pass", "Fail"),"")</f>
        <v/>
      </c>
      <c r="CD48" s="1552" t="str">
        <f t="shared" ref="CD48" si="212">IF(AND(ISNUMBER(CD47), ISNUMBER(CD46)), IF(CD47&lt;=CD46, "Pass", "Fail"),"")</f>
        <v/>
      </c>
      <c r="CE48" s="1552" t="str">
        <f t="shared" ref="CE48" si="213">IF(AND(ISNUMBER(CE47), ISNUMBER(CE46)), IF(CE47&lt;=CE46, "Pass", "Fail"),"")</f>
        <v/>
      </c>
      <c r="CF48" s="1552" t="str">
        <f t="shared" ref="CF48" si="214">IF(AND(ISNUMBER(CF47), ISNUMBER(CF46)), IF(CF47&lt;=CF46, "Pass", "Fail"),"")</f>
        <v/>
      </c>
      <c r="CG48" s="1552" t="str">
        <f t="shared" ref="CG48" si="215">IF(AND(ISNUMBER(CG47), ISNUMBER(CG46)), IF(CG47&lt;=CG46, "Pass", "Fail"),"")</f>
        <v/>
      </c>
      <c r="CH48" s="1552" t="str">
        <f t="shared" ref="CH48" si="216">IF(AND(ISNUMBER(CH47), ISNUMBER(CH46)), IF(CH47&lt;=CH46, "Pass", "Fail"),"")</f>
        <v/>
      </c>
      <c r="CI48" s="2373"/>
      <c r="CJ48" s="2374"/>
      <c r="CO48" s="1157"/>
      <c r="CS48" s="2130"/>
    </row>
    <row r="49" spans="1:97" ht="15" customHeight="1" x14ac:dyDescent="0.25">
      <c r="A49" s="1541"/>
      <c r="B49" s="1480" t="s">
        <v>1775</v>
      </c>
      <c r="C49" s="2945"/>
      <c r="D49" s="736"/>
      <c r="E49" s="736"/>
      <c r="F49" s="736"/>
      <c r="G49" s="736"/>
      <c r="H49" s="909"/>
      <c r="I49" s="1680" t="str">
        <f>IF(AND(ISNUMBER(D49),ISNUMBER(E49),ISNUMBER(H49)),SUM(D49,E49,H49),"")</f>
        <v/>
      </c>
      <c r="J49" s="1458"/>
      <c r="K49" s="736"/>
      <c r="L49" s="909"/>
      <c r="M49" s="1680" t="str">
        <f>IF(AND(ISNUMBER(J49),ISNUMBER(K49),ISNUMBER(L49)),SUM(J49:L49), "")</f>
        <v/>
      </c>
      <c r="N49" s="1458"/>
      <c r="O49" s="2272"/>
      <c r="P49" s="1445"/>
      <c r="Q49" s="1445"/>
      <c r="R49" s="1445"/>
      <c r="S49" s="1445"/>
      <c r="T49" s="1445"/>
      <c r="U49" s="1445"/>
      <c r="V49" s="1445"/>
      <c r="W49" s="1445"/>
      <c r="X49" s="1445"/>
      <c r="Y49" s="1445"/>
      <c r="Z49" s="1445"/>
      <c r="AA49" s="1445"/>
      <c r="AB49" s="2272"/>
      <c r="AC49" s="1445"/>
      <c r="AD49" s="1445"/>
      <c r="AE49" s="1445"/>
      <c r="AF49" s="1445"/>
      <c r="AG49" s="1445"/>
      <c r="AH49" s="1445"/>
      <c r="AI49" s="1445"/>
      <c r="AJ49" s="1445"/>
      <c r="AK49" s="1445"/>
      <c r="AL49" s="1445"/>
      <c r="AM49" s="1445"/>
      <c r="AN49" s="1445"/>
      <c r="AO49" s="736"/>
      <c r="AP49" s="736"/>
      <c r="AQ49" s="736"/>
      <c r="AR49" s="736"/>
      <c r="AS49" s="2272"/>
      <c r="AT49" s="1460"/>
      <c r="AU49" s="1460"/>
      <c r="AV49" s="1460"/>
      <c r="AW49" s="1460"/>
      <c r="AX49" s="1460"/>
      <c r="AY49" s="1460"/>
      <c r="AZ49" s="1460"/>
      <c r="BA49" s="1460"/>
      <c r="BB49" s="1460"/>
      <c r="BC49" s="1460"/>
      <c r="BD49" s="1460"/>
      <c r="BE49" s="1373"/>
      <c r="BF49" s="1373"/>
      <c r="BG49" s="1373"/>
      <c r="BH49" s="1373"/>
      <c r="BI49" s="1373"/>
      <c r="BJ49" s="1373"/>
      <c r="BK49" s="1373"/>
      <c r="BL49" s="1373"/>
      <c r="BM49" s="1373"/>
      <c r="BN49" s="1373"/>
      <c r="BO49" s="1373"/>
      <c r="BP49" s="1373"/>
      <c r="BQ49" s="2272"/>
      <c r="BR49" s="1445"/>
      <c r="BS49" s="1445"/>
      <c r="BT49" s="1445"/>
      <c r="BU49" s="1445"/>
      <c r="BV49" s="1445"/>
      <c r="BW49" s="1445"/>
      <c r="BX49" s="1445"/>
      <c r="BY49" s="1445"/>
      <c r="BZ49" s="1445"/>
      <c r="CA49" s="1445"/>
      <c r="CB49" s="1445"/>
      <c r="CC49" s="1445"/>
      <c r="CD49" s="1445"/>
      <c r="CE49" s="1445"/>
      <c r="CF49" s="1445"/>
      <c r="CG49" s="1445"/>
      <c r="CH49" s="1445"/>
      <c r="CI49" s="2373"/>
      <c r="CJ49" s="2374"/>
      <c r="CO49" s="1157"/>
      <c r="CS49" s="2130"/>
    </row>
    <row r="50" spans="1:97" ht="15" customHeight="1" x14ac:dyDescent="0.25">
      <c r="A50" s="1541"/>
      <c r="B50" s="1480" t="s">
        <v>2020</v>
      </c>
      <c r="C50" s="3056"/>
      <c r="D50" s="1680" t="str">
        <f t="shared" ref="D50:M50" si="217">IF(AND(ISNUMBER(D51),ISNUMBER(D52)),SUM(D51:D52),"")</f>
        <v/>
      </c>
      <c r="E50" s="1680" t="str">
        <f t="shared" si="217"/>
        <v/>
      </c>
      <c r="F50" s="1680" t="str">
        <f t="shared" si="217"/>
        <v/>
      </c>
      <c r="G50" s="1680" t="str">
        <f t="shared" si="217"/>
        <v/>
      </c>
      <c r="H50" s="1680" t="str">
        <f t="shared" si="217"/>
        <v/>
      </c>
      <c r="I50" s="1680" t="str">
        <f t="shared" si="217"/>
        <v/>
      </c>
      <c r="J50" s="1680" t="str">
        <f t="shared" ref="J50" si="218">IF(AND(ISNUMBER(J51),ISNUMBER(J52)),SUM(J51:J52),"")</f>
        <v/>
      </c>
      <c r="K50" s="1680" t="str">
        <f t="shared" ref="K50" si="219">IF(AND(ISNUMBER(K51),ISNUMBER(K52)),SUM(K51:K52),"")</f>
        <v/>
      </c>
      <c r="L50" s="1680" t="str">
        <f t="shared" ref="L50" si="220">IF(AND(ISNUMBER(L51),ISNUMBER(L52)),SUM(L51:L52),"")</f>
        <v/>
      </c>
      <c r="M50" s="1680" t="str">
        <f t="shared" si="217"/>
        <v/>
      </c>
      <c r="N50" s="1680" t="str">
        <f>IF(ISNUMBER(N51), N51,"")</f>
        <v/>
      </c>
      <c r="O50" s="2528"/>
      <c r="P50" s="1445"/>
      <c r="Q50" s="1445"/>
      <c r="R50" s="1445"/>
      <c r="S50" s="1445"/>
      <c r="T50" s="1445"/>
      <c r="U50" s="1445"/>
      <c r="V50" s="1445"/>
      <c r="W50" s="1445"/>
      <c r="X50" s="1445"/>
      <c r="Y50" s="1445"/>
      <c r="Z50" s="1445"/>
      <c r="AA50" s="1445"/>
      <c r="AB50" s="2272"/>
      <c r="AC50" s="1445"/>
      <c r="AD50" s="1445"/>
      <c r="AE50" s="1445"/>
      <c r="AF50" s="1445"/>
      <c r="AG50" s="1445"/>
      <c r="AH50" s="1445"/>
      <c r="AI50" s="1445"/>
      <c r="AJ50" s="1445"/>
      <c r="AK50" s="1445"/>
      <c r="AL50" s="1445"/>
      <c r="AM50" s="1445"/>
      <c r="AN50" s="1470"/>
      <c r="AO50" s="1680" t="str">
        <f>IF(ISNUMBER(AO51),AO51,"")</f>
        <v/>
      </c>
      <c r="AP50" s="1680" t="str">
        <f t="shared" ref="AP50:AR50" si="221">IF(ISNUMBER(AP51),AP51,"")</f>
        <v/>
      </c>
      <c r="AQ50" s="1680" t="str">
        <f t="shared" si="221"/>
        <v/>
      </c>
      <c r="AR50" s="1680" t="str">
        <f t="shared" si="221"/>
        <v/>
      </c>
      <c r="AS50" s="3056"/>
      <c r="AT50" s="1680" t="str">
        <f t="shared" ref="AT50:BC50" si="222">IF(AND(ISNUMBER(AT51),ISNUMBER(AT52) ),SUM(AT51:AT52),"")</f>
        <v/>
      </c>
      <c r="AU50" s="1680" t="str">
        <f t="shared" si="222"/>
        <v/>
      </c>
      <c r="AV50" s="1680" t="str">
        <f t="shared" si="222"/>
        <v/>
      </c>
      <c r="AW50" s="1680" t="str">
        <f t="shared" si="222"/>
        <v/>
      </c>
      <c r="AX50" s="1680" t="str">
        <f t="shared" si="222"/>
        <v/>
      </c>
      <c r="AY50" s="1680" t="str">
        <f t="shared" si="222"/>
        <v/>
      </c>
      <c r="AZ50" s="1680" t="str">
        <f t="shared" ref="AZ50" si="223">IF(AND(ISNUMBER(AZ51),ISNUMBER(AZ52) ),SUM(AZ51:AZ52),"")</f>
        <v/>
      </c>
      <c r="BA50" s="1680" t="str">
        <f t="shared" ref="BA50" si="224">IF(AND(ISNUMBER(BA51),ISNUMBER(BA52) ),SUM(BA51:BA52),"")</f>
        <v/>
      </c>
      <c r="BB50" s="1680" t="str">
        <f t="shared" ref="BB50" si="225">IF(AND(ISNUMBER(BB51),ISNUMBER(BB52) ),SUM(BB51:BB52),"")</f>
        <v/>
      </c>
      <c r="BC50" s="1680" t="str">
        <f t="shared" si="222"/>
        <v/>
      </c>
      <c r="BD50" s="1680" t="str">
        <f>IF(ISNUMBER(BD51),BD51,"")</f>
        <v/>
      </c>
      <c r="BE50" s="2945"/>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479" t="str">
        <f t="shared" ref="CC50" si="226">IF(AND(ISNUMBER(CC51),ISNUMBER(CC52) ),SUM(CC51:CC52),"")</f>
        <v/>
      </c>
      <c r="CD50" s="1479" t="str">
        <f>IF(AND(ISNUMBER(CD51),ISNUMBER(CD52)),SUM(CD51:CD52),"")</f>
        <v/>
      </c>
      <c r="CE50" s="1479" t="str">
        <f>IF(ISNUMBER(CE51),CE51,"")</f>
        <v/>
      </c>
      <c r="CF50" s="1479" t="str">
        <f t="shared" ref="CF50:CH50" si="227">IF(AND(ISNUMBER(CF51),ISNUMBER(CF52) ),SUM(CF51:CF52),"")</f>
        <v/>
      </c>
      <c r="CG50" s="1479" t="str">
        <f t="shared" si="227"/>
        <v/>
      </c>
      <c r="CH50" s="1479" t="str">
        <f t="shared" si="227"/>
        <v/>
      </c>
      <c r="CI50" s="1552" t="str">
        <f t="shared" ref="CI50:CI58" si="228">IF(AND(ISNUMBER(CF50), ISNUMBER(AY50)),IF(CF50&gt;=AY50, "Pass", "please check"),"")</f>
        <v/>
      </c>
      <c r="CJ50" s="1908" t="str">
        <f t="shared" ref="CJ50:CJ58" si="229">IF(AND(ISNUMBER(BC50), ISNUMBER(BD50), ISNUMBER(CH50)), IF(CH50&gt;=(BC50+12.5*BD50), "Pass", "please check"), "")</f>
        <v/>
      </c>
      <c r="CO50" s="3042"/>
      <c r="CS50" s="2130"/>
    </row>
    <row r="51" spans="1:97" ht="15" customHeight="1" x14ac:dyDescent="0.25">
      <c r="A51" s="1541"/>
      <c r="B51" s="785" t="s">
        <v>2069</v>
      </c>
      <c r="C51" s="2945"/>
      <c r="D51" s="738"/>
      <c r="E51" s="738"/>
      <c r="F51" s="738"/>
      <c r="G51" s="738"/>
      <c r="H51" s="455"/>
      <c r="I51" s="1680" t="str">
        <f>IF(AND(ISNUMBER(D51),ISNUMBER(E51),ISNUMBER(H51)),SUM(D51,E51,H51),"")</f>
        <v/>
      </c>
      <c r="J51" s="1969"/>
      <c r="K51" s="738"/>
      <c r="L51" s="455"/>
      <c r="M51" s="1680" t="str">
        <f>IF(AND(ISNUMBER(J51),ISNUMBER(K51),ISNUMBER(L51)),SUM(J51:L51), "")</f>
        <v/>
      </c>
      <c r="N51" s="1969"/>
      <c r="O51" s="2272"/>
      <c r="P51" s="1445"/>
      <c r="Q51" s="1445"/>
      <c r="R51" s="1445"/>
      <c r="S51" s="1445"/>
      <c r="T51" s="1445"/>
      <c r="U51" s="1445"/>
      <c r="V51" s="1445"/>
      <c r="W51" s="1445"/>
      <c r="X51" s="1445"/>
      <c r="Y51" s="1445"/>
      <c r="Z51" s="1445"/>
      <c r="AA51" s="1445"/>
      <c r="AB51" s="2272"/>
      <c r="AC51" s="1445"/>
      <c r="AD51" s="1445"/>
      <c r="AE51" s="1445"/>
      <c r="AF51" s="1445"/>
      <c r="AG51" s="1445"/>
      <c r="AH51" s="1445"/>
      <c r="AI51" s="1445"/>
      <c r="AJ51" s="1445"/>
      <c r="AK51" s="1445"/>
      <c r="AL51" s="1445"/>
      <c r="AM51" s="1445"/>
      <c r="AN51" s="1445"/>
      <c r="AO51" s="738"/>
      <c r="AP51" s="738"/>
      <c r="AQ51" s="738"/>
      <c r="AR51" s="738"/>
      <c r="AS51" s="1373"/>
      <c r="AT51" s="738"/>
      <c r="AU51" s="738"/>
      <c r="AV51" s="738"/>
      <c r="AW51" s="738"/>
      <c r="AX51" s="455"/>
      <c r="AY51" s="1680" t="str">
        <f>IF(AND(ISNUMBER(AT51),ISNUMBER(AU51),ISNUMBER(AX51)),SUM(AT51,AU51,AX51),"")</f>
        <v/>
      </c>
      <c r="AZ51" s="1969"/>
      <c r="BA51" s="738"/>
      <c r="BB51" s="455"/>
      <c r="BC51" s="1680" t="str">
        <f>IF(AND(ISNUMBER(AZ51),ISNUMBER(BA51),ISNUMBER(BB51)),SUM(AZ51:BB51), "")</f>
        <v/>
      </c>
      <c r="BD51" s="1969"/>
      <c r="BE51" s="1373"/>
      <c r="BF51" s="1373"/>
      <c r="BG51" s="1373"/>
      <c r="BH51" s="1373"/>
      <c r="BI51" s="1373"/>
      <c r="BJ51" s="1373"/>
      <c r="BK51" s="1373"/>
      <c r="BL51" s="1373"/>
      <c r="BM51" s="1373"/>
      <c r="BN51" s="1373"/>
      <c r="BO51" s="1373"/>
      <c r="BP51" s="1373"/>
      <c r="BQ51" s="2272"/>
      <c r="BR51" s="1445"/>
      <c r="BS51" s="1445"/>
      <c r="BT51" s="1445"/>
      <c r="BU51" s="1445"/>
      <c r="BV51" s="1445"/>
      <c r="BW51" s="1445"/>
      <c r="BX51" s="1445"/>
      <c r="BY51" s="1445"/>
      <c r="BZ51" s="1445"/>
      <c r="CA51" s="1445"/>
      <c r="CB51" s="1445"/>
      <c r="CC51" s="734"/>
      <c r="CD51" s="734"/>
      <c r="CE51" s="734"/>
      <c r="CF51" s="734"/>
      <c r="CG51" s="734"/>
      <c r="CH51" s="734"/>
      <c r="CI51" s="1552" t="str">
        <f t="shared" si="228"/>
        <v/>
      </c>
      <c r="CJ51" s="1908" t="str">
        <f t="shared" si="229"/>
        <v/>
      </c>
      <c r="CO51" s="3042"/>
      <c r="CS51" s="2130"/>
    </row>
    <row r="52" spans="1:97" ht="15" customHeight="1" x14ac:dyDescent="0.25">
      <c r="A52" s="1541"/>
      <c r="B52" s="785" t="s">
        <v>2070</v>
      </c>
      <c r="C52" s="2945"/>
      <c r="D52" s="736"/>
      <c r="E52" s="736"/>
      <c r="F52" s="736"/>
      <c r="G52" s="736"/>
      <c r="H52" s="909"/>
      <c r="I52" s="1680" t="str">
        <f t="shared" si="184"/>
        <v/>
      </c>
      <c r="J52" s="1458"/>
      <c r="K52" s="736"/>
      <c r="L52" s="909"/>
      <c r="M52" s="1680" t="str">
        <f>IF(AND(ISNUMBER(J52),ISNUMBER(K52),ISNUMBER(L52)),SUM(J52:L52), "")</f>
        <v/>
      </c>
      <c r="N52" s="2673"/>
      <c r="O52" s="2272"/>
      <c r="P52" s="1445"/>
      <c r="Q52" s="1445"/>
      <c r="R52" s="1445"/>
      <c r="S52" s="1445"/>
      <c r="T52" s="1445"/>
      <c r="U52" s="1445"/>
      <c r="V52" s="1445"/>
      <c r="W52" s="1445"/>
      <c r="X52" s="1445"/>
      <c r="Y52" s="1445"/>
      <c r="Z52" s="1445"/>
      <c r="AA52" s="1445"/>
      <c r="AB52" s="2272"/>
      <c r="AC52" s="1460"/>
      <c r="AD52" s="1460"/>
      <c r="AE52" s="1460"/>
      <c r="AF52" s="1460"/>
      <c r="AG52" s="1460"/>
      <c r="AH52" s="1460"/>
      <c r="AI52" s="1460"/>
      <c r="AJ52" s="1460"/>
      <c r="AK52" s="1460"/>
      <c r="AL52" s="1460"/>
      <c r="AM52" s="1460"/>
      <c r="AN52" s="1460"/>
      <c r="AO52" s="1445"/>
      <c r="AP52" s="1445"/>
      <c r="AQ52" s="1445"/>
      <c r="AR52" s="1445"/>
      <c r="AS52" s="1373"/>
      <c r="AT52" s="736"/>
      <c r="AU52" s="736"/>
      <c r="AV52" s="736"/>
      <c r="AW52" s="736"/>
      <c r="AX52" s="909"/>
      <c r="AY52" s="1680" t="str">
        <f>IF(AND(ISNUMBER(AT52),ISNUMBER(AU52),ISNUMBER(AX52)),SUM(AT52,AU52,AX52),"")</f>
        <v/>
      </c>
      <c r="AZ52" s="1458"/>
      <c r="BA52" s="736"/>
      <c r="BB52" s="909"/>
      <c r="BC52" s="1680" t="str">
        <f>IF(AND(ISNUMBER(AZ52),ISNUMBER(BA52),ISNUMBER(BB52)),SUM(AZ52:BB52), "")</f>
        <v/>
      </c>
      <c r="BD52" s="2673"/>
      <c r="BE52" s="1373"/>
      <c r="BF52" s="1373"/>
      <c r="BG52" s="1373"/>
      <c r="BH52" s="1373"/>
      <c r="BI52" s="1373"/>
      <c r="BJ52" s="1373"/>
      <c r="BK52" s="1373"/>
      <c r="BL52" s="1373"/>
      <c r="BM52" s="1373"/>
      <c r="BN52" s="1373"/>
      <c r="BO52" s="1373"/>
      <c r="BP52" s="2272"/>
      <c r="BQ52" s="2272"/>
      <c r="BR52" s="1445"/>
      <c r="BS52" s="1445"/>
      <c r="BT52" s="1445"/>
      <c r="BU52" s="1445"/>
      <c r="BV52" s="1445"/>
      <c r="BW52" s="1445"/>
      <c r="BX52" s="1445"/>
      <c r="BY52" s="1445"/>
      <c r="BZ52" s="1445"/>
      <c r="CA52" s="1445"/>
      <c r="CB52" s="1445"/>
      <c r="CC52" s="734"/>
      <c r="CD52" s="734"/>
      <c r="CE52" s="1445"/>
      <c r="CF52" s="734"/>
      <c r="CG52" s="734"/>
      <c r="CH52" s="734"/>
      <c r="CI52" s="1552" t="str">
        <f t="shared" si="228"/>
        <v/>
      </c>
      <c r="CJ52" s="1908" t="str">
        <f t="shared" si="229"/>
        <v/>
      </c>
      <c r="CO52" s="3042"/>
      <c r="CS52" s="2130"/>
    </row>
    <row r="53" spans="1:97" ht="15" customHeight="1" x14ac:dyDescent="0.25">
      <c r="A53" s="1541"/>
      <c r="B53" s="1480" t="s">
        <v>2071</v>
      </c>
      <c r="C53" s="3056"/>
      <c r="D53" s="1680" t="str">
        <f t="shared" ref="D53:I53" si="230">IF(AND(ISNUMBER(D54),ISNUMBER(D55)),SUM(D54:D55),"")</f>
        <v/>
      </c>
      <c r="E53" s="1680" t="str">
        <f t="shared" si="230"/>
        <v/>
      </c>
      <c r="F53" s="1680" t="str">
        <f t="shared" si="230"/>
        <v/>
      </c>
      <c r="G53" s="1680" t="str">
        <f t="shared" si="230"/>
        <v/>
      </c>
      <c r="H53" s="1680" t="str">
        <f t="shared" si="230"/>
        <v/>
      </c>
      <c r="I53" s="1680" t="str">
        <f t="shared" si="230"/>
        <v/>
      </c>
      <c r="J53" s="1680" t="str">
        <f>IF(AND(ISNUMBER(J54),ISNUMBER(J55)),SUM(J54:J55),"")</f>
        <v/>
      </c>
      <c r="K53" s="1680" t="str">
        <f>IF(AND(ISNUMBER(K54),ISNUMBER(K55)),SUM(K54:K55),"")</f>
        <v/>
      </c>
      <c r="L53" s="1680" t="str">
        <f>IF(AND(ISNUMBER(L54),ISNUMBER(L55)),SUM(L54:L55),"")</f>
        <v/>
      </c>
      <c r="M53" s="1680" t="str">
        <f>IF(AND(ISNUMBER(M54),ISNUMBER(M55)),SUM(M54:M55),"")</f>
        <v/>
      </c>
      <c r="N53" s="1680" t="str">
        <f>IF(AND(ISNUMBER(N54),ISNUMBER(N55)),SUM(N54:N55),"")</f>
        <v/>
      </c>
      <c r="O53" s="2528"/>
      <c r="P53" s="1479" t="str">
        <f t="shared" ref="P53:U53" si="231">IF(AND(ISNUMBER(P54),ISNUMBER(P55)),SUM(P54:P55),"")</f>
        <v/>
      </c>
      <c r="Q53" s="1479" t="str">
        <f t="shared" si="231"/>
        <v/>
      </c>
      <c r="R53" s="1479" t="str">
        <f t="shared" si="231"/>
        <v/>
      </c>
      <c r="S53" s="1479" t="str">
        <f t="shared" si="231"/>
        <v/>
      </c>
      <c r="T53" s="1479" t="str">
        <f t="shared" si="231"/>
        <v/>
      </c>
      <c r="U53" s="1479" t="str">
        <f t="shared" si="231"/>
        <v/>
      </c>
      <c r="V53" s="2785" t="str">
        <f t="shared" ref="V53:AA53" si="232">IF(AND(ISNUMBER(V54),ISNUMBER(V55)),SUM(V54:V55),"")</f>
        <v/>
      </c>
      <c r="W53" s="2785" t="str">
        <f t="shared" si="232"/>
        <v/>
      </c>
      <c r="X53" s="2785" t="str">
        <f t="shared" si="232"/>
        <v/>
      </c>
      <c r="Y53" s="2785" t="str">
        <f t="shared" si="232"/>
        <v/>
      </c>
      <c r="Z53" s="2785" t="str">
        <f t="shared" si="232"/>
        <v/>
      </c>
      <c r="AA53" s="2785" t="str">
        <f t="shared" si="232"/>
        <v/>
      </c>
      <c r="AB53" s="3051"/>
      <c r="AC53" s="1680" t="str">
        <f t="shared" ref="AC53:AN53" si="233">IF(ISNUMBER(AC54),AC54,"")</f>
        <v/>
      </c>
      <c r="AD53" s="1680" t="str">
        <f t="shared" si="233"/>
        <v/>
      </c>
      <c r="AE53" s="1680" t="str">
        <f t="shared" si="233"/>
        <v/>
      </c>
      <c r="AF53" s="1680" t="str">
        <f t="shared" si="233"/>
        <v/>
      </c>
      <c r="AG53" s="1680" t="str">
        <f t="shared" si="233"/>
        <v/>
      </c>
      <c r="AH53" s="1680" t="str">
        <f>IF(AND(ISNUMBER(AC53),ISNUMBER(AD53),ISNUMBER(AG53)),SUM(AC53,AD53,AG53),"")</f>
        <v/>
      </c>
      <c r="AI53" s="1680" t="str">
        <f t="shared" si="233"/>
        <v/>
      </c>
      <c r="AJ53" s="1680" t="str">
        <f t="shared" si="233"/>
        <v/>
      </c>
      <c r="AK53" s="1680" t="str">
        <f t="shared" si="233"/>
        <v/>
      </c>
      <c r="AL53" s="1680" t="str">
        <f t="shared" si="233"/>
        <v/>
      </c>
      <c r="AM53" s="1680" t="str">
        <f t="shared" si="233"/>
        <v/>
      </c>
      <c r="AN53" s="1680" t="str">
        <f t="shared" si="233"/>
        <v/>
      </c>
      <c r="AO53" s="546"/>
      <c r="AP53" s="535"/>
      <c r="AQ53" s="535"/>
      <c r="AR53" s="535"/>
      <c r="AS53" s="3051"/>
      <c r="AT53" s="1680" t="str">
        <f t="shared" ref="AT53:BK53" si="234">IF(AND(ISNUMBER(AT54),ISNUMBER(AT55)),SUM(AT54:AT55),"")</f>
        <v/>
      </c>
      <c r="AU53" s="1680" t="str">
        <f t="shared" si="234"/>
        <v/>
      </c>
      <c r="AV53" s="1680" t="str">
        <f t="shared" si="234"/>
        <v/>
      </c>
      <c r="AW53" s="1680" t="str">
        <f t="shared" si="234"/>
        <v/>
      </c>
      <c r="AX53" s="1680" t="str">
        <f t="shared" si="234"/>
        <v/>
      </c>
      <c r="AY53" s="1680" t="str">
        <f t="shared" si="234"/>
        <v/>
      </c>
      <c r="AZ53" s="1680" t="str">
        <f t="shared" ref="AZ53:BD53" si="235">IF(AND(ISNUMBER(AZ54),ISNUMBER(AZ55)),SUM(AZ54:AZ55),"")</f>
        <v/>
      </c>
      <c r="BA53" s="1680" t="str">
        <f t="shared" si="235"/>
        <v/>
      </c>
      <c r="BB53" s="1680" t="str">
        <f t="shared" si="235"/>
        <v/>
      </c>
      <c r="BC53" s="1680" t="str">
        <f t="shared" si="235"/>
        <v/>
      </c>
      <c r="BD53" s="1680" t="str">
        <f t="shared" si="235"/>
        <v/>
      </c>
      <c r="BE53" s="2528"/>
      <c r="BF53" s="1680" t="str">
        <f t="shared" si="234"/>
        <v/>
      </c>
      <c r="BG53" s="1680" t="str">
        <f t="shared" si="234"/>
        <v/>
      </c>
      <c r="BH53" s="1680" t="str">
        <f t="shared" si="234"/>
        <v/>
      </c>
      <c r="BI53" s="1680" t="str">
        <f t="shared" si="234"/>
        <v/>
      </c>
      <c r="BJ53" s="1680" t="str">
        <f t="shared" si="234"/>
        <v/>
      </c>
      <c r="BK53" s="1680" t="str">
        <f t="shared" si="234"/>
        <v/>
      </c>
      <c r="BL53" s="1680" t="str">
        <f>IF(AND(ISNUMBER(BL54),ISNUMBER(BL55)),SUM(BL54:BL55),"")</f>
        <v/>
      </c>
      <c r="BM53" s="1680" t="str">
        <f>IF(AND(ISNUMBER(BM54),ISNUMBER(BM55)),SUM(BM54:BM55),"")</f>
        <v/>
      </c>
      <c r="BN53" s="1680" t="str">
        <f>IF(AND(ISNUMBER(BN54),ISNUMBER(BN55)),SUM(BN54:BN55),"")</f>
        <v/>
      </c>
      <c r="BO53" s="1680" t="str">
        <f>IF(AND(ISNUMBER(BO54),ISNUMBER(BO55)),SUM(BO54:BO55),"")</f>
        <v/>
      </c>
      <c r="BP53" s="1680" t="str">
        <f>IF(AND(ISNUMBER(BP54),ISNUMBER(BP55)),SUM(BP54:BP55),"")</f>
        <v/>
      </c>
      <c r="BQ53" s="2272"/>
      <c r="BR53" s="1444" t="str">
        <f t="shared" ref="BR53:CB53" si="236">IF(ISNUMBER(BR54),BR54,"")</f>
        <v/>
      </c>
      <c r="BS53" s="1444" t="str">
        <f t="shared" si="236"/>
        <v/>
      </c>
      <c r="BT53" s="1444" t="str">
        <f t="shared" si="236"/>
        <v/>
      </c>
      <c r="BU53" s="1444" t="str">
        <f t="shared" si="236"/>
        <v/>
      </c>
      <c r="BV53" s="1444" t="str">
        <f t="shared" si="236"/>
        <v/>
      </c>
      <c r="BW53" s="1444" t="str">
        <f t="shared" si="236"/>
        <v/>
      </c>
      <c r="BX53" s="1444" t="str">
        <f t="shared" si="236"/>
        <v/>
      </c>
      <c r="BY53" s="1444" t="str">
        <f t="shared" si="236"/>
        <v/>
      </c>
      <c r="BZ53" s="1444" t="str">
        <f t="shared" si="236"/>
        <v/>
      </c>
      <c r="CA53" s="1444" t="str">
        <f t="shared" si="236"/>
        <v/>
      </c>
      <c r="CB53" s="1444" t="str">
        <f t="shared" si="236"/>
        <v/>
      </c>
      <c r="CC53" s="1479" t="str">
        <f t="shared" ref="CC53:CH53" si="237">IF(AND(ISNUMBER(CC54),ISNUMBER(CC55)),SUM(CC54:CC55),"")</f>
        <v/>
      </c>
      <c r="CD53" s="1479" t="str">
        <f t="shared" si="237"/>
        <v/>
      </c>
      <c r="CE53" s="1479" t="str">
        <f t="shared" si="237"/>
        <v/>
      </c>
      <c r="CF53" s="1479" t="str">
        <f t="shared" si="237"/>
        <v/>
      </c>
      <c r="CG53" s="1479" t="str">
        <f t="shared" si="237"/>
        <v/>
      </c>
      <c r="CH53" s="1479" t="str">
        <f t="shared" si="237"/>
        <v/>
      </c>
      <c r="CI53" s="1552" t="str">
        <f t="shared" si="228"/>
        <v/>
      </c>
      <c r="CJ53" s="1908" t="str">
        <f t="shared" si="229"/>
        <v/>
      </c>
      <c r="CO53" s="3042"/>
      <c r="CS53" s="2130"/>
    </row>
    <row r="54" spans="1:97" ht="15" customHeight="1" x14ac:dyDescent="0.25">
      <c r="A54" s="1541"/>
      <c r="B54" s="785" t="s">
        <v>2072</v>
      </c>
      <c r="C54" s="3056"/>
      <c r="D54" s="1680" t="str">
        <f t="shared" ref="D54:H54" si="238">IF(AND(ISNUMBER(P54),ISNUMBER(AC54)),SUM(P54,AC54),"")</f>
        <v/>
      </c>
      <c r="E54" s="1680" t="str">
        <f t="shared" si="238"/>
        <v/>
      </c>
      <c r="F54" s="1680" t="str">
        <f t="shared" si="238"/>
        <v/>
      </c>
      <c r="G54" s="1680" t="str">
        <f t="shared" si="238"/>
        <v/>
      </c>
      <c r="H54" s="1680" t="str">
        <f t="shared" si="238"/>
        <v/>
      </c>
      <c r="I54" s="1680" t="str">
        <f t="shared" si="184"/>
        <v/>
      </c>
      <c r="J54" s="1680" t="str">
        <f>IF(AND(ISNUMBER(V54),ISNUMBER(AI54)),SUM(V54,AI54),"")</f>
        <v/>
      </c>
      <c r="K54" s="1680" t="str">
        <f>IF(AND(ISNUMBER(W54),ISNUMBER(AJ54)),SUM(W54,AJ54),"")</f>
        <v/>
      </c>
      <c r="L54" s="1680" t="str">
        <f>IF(AND(ISNUMBER(X54),ISNUMBER(AK54)),SUM(X54,AK54),"")</f>
        <v/>
      </c>
      <c r="M54" s="1680" t="str">
        <f>IF(AND(ISNUMBER(Y54),ISNUMBER(AL54)),SUM(Y54,AL54),"")</f>
        <v/>
      </c>
      <c r="N54" s="1680" t="str">
        <f>IF(AND(ISNUMBER(Z54),ISNUMBER(AM54)),SUM(Z54,AM54),"")</f>
        <v/>
      </c>
      <c r="O54" s="2945"/>
      <c r="P54" s="734"/>
      <c r="Q54" s="734"/>
      <c r="R54" s="734"/>
      <c r="S54" s="734"/>
      <c r="T54" s="734"/>
      <c r="U54" s="1444" t="str">
        <f t="shared" si="186"/>
        <v/>
      </c>
      <c r="V54" s="734"/>
      <c r="W54" s="734"/>
      <c r="X54" s="734"/>
      <c r="Y54" s="1680" t="str">
        <f>IF(AND(ISNUMBER(V54),ISNUMBER(W54),ISNUMBER(X54)),SUM(V54:X54), "")</f>
        <v/>
      </c>
      <c r="Z54" s="734"/>
      <c r="AA54" s="734"/>
      <c r="AB54" s="1373"/>
      <c r="AC54" s="738"/>
      <c r="AD54" s="738"/>
      <c r="AE54" s="738"/>
      <c r="AF54" s="738"/>
      <c r="AG54" s="455"/>
      <c r="AH54" s="1680" t="str">
        <f>IF(AND(ISNUMBER(AC54),ISNUMBER(AD54),ISNUMBER(AG54)),SUM(AC54,AD54,AG54),"")</f>
        <v/>
      </c>
      <c r="AI54" s="1969"/>
      <c r="AJ54" s="738"/>
      <c r="AK54" s="455"/>
      <c r="AL54" s="1680" t="str">
        <f>IF(AND(ISNUMBER(AI54),ISNUMBER(AJ54),ISNUMBER(AK54)),SUM(AI54:AK54), "")</f>
        <v/>
      </c>
      <c r="AM54" s="1969"/>
      <c r="AN54" s="738"/>
      <c r="AO54" s="734"/>
      <c r="AP54" s="734"/>
      <c r="AQ54" s="734"/>
      <c r="AR54" s="734"/>
      <c r="AS54" s="3051"/>
      <c r="AT54" s="1680" t="str">
        <f t="shared" ref="AT54:AX54" si="239">IF(AND(ISNUMBER(BF54),ISNUMBER(BR54)),SUM(BF54,BR54),"")</f>
        <v/>
      </c>
      <c r="AU54" s="1680" t="str">
        <f t="shared" si="239"/>
        <v/>
      </c>
      <c r="AV54" s="1680" t="str">
        <f t="shared" si="239"/>
        <v/>
      </c>
      <c r="AW54" s="1680" t="str">
        <f t="shared" si="239"/>
        <v/>
      </c>
      <c r="AX54" s="1680" t="str">
        <f t="shared" si="239"/>
        <v/>
      </c>
      <c r="AY54" s="1680" t="str">
        <f>IF(AND(ISNUMBER(AT54),ISNUMBER(AU54),ISNUMBER(AX54)),SUM(AT54,AU54,AX54),"")</f>
        <v/>
      </c>
      <c r="AZ54" s="1680" t="str">
        <f>IF(AND(ISNUMBER(BL54),ISNUMBER(BX54)),SUM(BL54,BX54),"")</f>
        <v/>
      </c>
      <c r="BA54" s="1680" t="str">
        <f>IF(AND(ISNUMBER(BM54),ISNUMBER(BY54)),SUM(BM54,BY54),"")</f>
        <v/>
      </c>
      <c r="BB54" s="1680" t="str">
        <f>IF(AND(ISNUMBER(BN54),ISNUMBER(BZ54)),SUM(BN54,BZ54),"")</f>
        <v/>
      </c>
      <c r="BC54" s="1680" t="str">
        <f>IF(AND(ISNUMBER(BO54),ISNUMBER(CA54)),SUM(BO54,CA54),"")</f>
        <v/>
      </c>
      <c r="BD54" s="1680" t="str">
        <f>IF(AND(ISNUMBER(BP54),ISNUMBER(CB54)),SUM(BP54,CB54),"")</f>
        <v/>
      </c>
      <c r="BE54" s="2945"/>
      <c r="BF54" s="734"/>
      <c r="BG54" s="734"/>
      <c r="BH54" s="734"/>
      <c r="BI54" s="734"/>
      <c r="BJ54" s="734"/>
      <c r="BK54" s="1444" t="str">
        <f>IF(AND(ISNUMBER(BF54), ISNUMBER(BG54), ISNUMBER(BJ54)), SUM(BF54,BG54,BJ54), "")</f>
        <v/>
      </c>
      <c r="BL54" s="734"/>
      <c r="BM54" s="734"/>
      <c r="BN54" s="734"/>
      <c r="BO54" s="1680" t="str">
        <f>IF(AND(ISNUMBER(BL54),ISNUMBER(BM54),ISNUMBER(BN54)),SUM(BL54:BN54), "")</f>
        <v/>
      </c>
      <c r="BP54" s="734"/>
      <c r="BQ54" s="1373"/>
      <c r="BR54" s="734"/>
      <c r="BS54" s="734"/>
      <c r="BT54" s="734"/>
      <c r="BU54" s="734"/>
      <c r="BV54" s="734"/>
      <c r="BW54" s="1444" t="str">
        <f>IF(AND(ISNUMBER(BR54), ISNUMBER(BS54), ISNUMBER(BV54)), SUM(BR54,BS54,BV54), "")</f>
        <v/>
      </c>
      <c r="BX54" s="734"/>
      <c r="BY54" s="734"/>
      <c r="BZ54" s="734"/>
      <c r="CA54" s="1680" t="str">
        <f>IF(AND(ISNUMBER(BX54),ISNUMBER(BY54),ISNUMBER(BZ54)),SUM(BX54:BZ54), "")</f>
        <v/>
      </c>
      <c r="CB54" s="734"/>
      <c r="CC54" s="734"/>
      <c r="CD54" s="734"/>
      <c r="CE54" s="734"/>
      <c r="CF54" s="734"/>
      <c r="CG54" s="734"/>
      <c r="CH54" s="734"/>
      <c r="CI54" s="1552" t="str">
        <f t="shared" si="228"/>
        <v/>
      </c>
      <c r="CJ54" s="1908" t="str">
        <f t="shared" si="229"/>
        <v/>
      </c>
      <c r="CO54" s="3042"/>
      <c r="CS54" s="2130"/>
    </row>
    <row r="55" spans="1:97" ht="15" customHeight="1" x14ac:dyDescent="0.25">
      <c r="A55" s="1541"/>
      <c r="B55" s="785" t="s">
        <v>2073</v>
      </c>
      <c r="C55" s="3056"/>
      <c r="D55" s="1680" t="str">
        <f t="shared" ref="D55:H55" si="240">IF((ISNUMBER(P55)),P55,"")</f>
        <v/>
      </c>
      <c r="E55" s="1680" t="str">
        <f t="shared" si="240"/>
        <v/>
      </c>
      <c r="F55" s="1680" t="str">
        <f t="shared" si="240"/>
        <v/>
      </c>
      <c r="G55" s="1680" t="str">
        <f t="shared" si="240"/>
        <v/>
      </c>
      <c r="H55" s="1680" t="str">
        <f t="shared" si="240"/>
        <v/>
      </c>
      <c r="I55" s="1680" t="str">
        <f t="shared" si="184"/>
        <v/>
      </c>
      <c r="J55" s="1680" t="str">
        <f>IF((ISNUMBER(V55)),V55,"")</f>
        <v/>
      </c>
      <c r="K55" s="1680" t="str">
        <f>IF((ISNUMBER(W55)),W55,"")</f>
        <v/>
      </c>
      <c r="L55" s="1680" t="str">
        <f>IF((ISNUMBER(X55)),X55,"")</f>
        <v/>
      </c>
      <c r="M55" s="1680" t="str">
        <f>IF((ISNUMBER(Y55)),Y55,"")</f>
        <v/>
      </c>
      <c r="N55" s="1680" t="str">
        <f>IF((ISNUMBER(Z55)),Z55,"")</f>
        <v/>
      </c>
      <c r="O55" s="2945"/>
      <c r="P55" s="734"/>
      <c r="Q55" s="734"/>
      <c r="R55" s="734"/>
      <c r="S55" s="734"/>
      <c r="T55" s="734"/>
      <c r="U55" s="1444" t="str">
        <f t="shared" si="186"/>
        <v/>
      </c>
      <c r="V55" s="734"/>
      <c r="W55" s="734"/>
      <c r="X55" s="734"/>
      <c r="Y55" s="1680" t="str">
        <f>IF(AND(ISNUMBER(V55),ISNUMBER(W55),ISNUMBER(X55)),SUM(V55:X55), "")</f>
        <v/>
      </c>
      <c r="Z55" s="734"/>
      <c r="AA55" s="734"/>
      <c r="AB55" s="2272"/>
      <c r="AC55" s="1445"/>
      <c r="AD55" s="1445"/>
      <c r="AE55" s="1445"/>
      <c r="AF55" s="1445"/>
      <c r="AG55" s="1445"/>
      <c r="AH55" s="2109"/>
      <c r="AI55" s="1445"/>
      <c r="AJ55" s="1445"/>
      <c r="AK55" s="1445"/>
      <c r="AL55" s="2109"/>
      <c r="AM55" s="1445"/>
      <c r="AN55" s="1445"/>
      <c r="AO55" s="734"/>
      <c r="AP55" s="734"/>
      <c r="AQ55" s="734"/>
      <c r="AR55" s="734"/>
      <c r="AS55" s="3051"/>
      <c r="AT55" s="1680" t="str">
        <f t="shared" ref="AT55:AX55" si="241">IF((ISNUMBER(BF55)),BF55,"")</f>
        <v/>
      </c>
      <c r="AU55" s="1680" t="str">
        <f t="shared" si="241"/>
        <v/>
      </c>
      <c r="AV55" s="1680" t="str">
        <f t="shared" si="241"/>
        <v/>
      </c>
      <c r="AW55" s="1680" t="str">
        <f t="shared" si="241"/>
        <v/>
      </c>
      <c r="AX55" s="1680" t="str">
        <f t="shared" si="241"/>
        <v/>
      </c>
      <c r="AY55" s="1680" t="str">
        <f>IF(AND(ISNUMBER(AT55),ISNUMBER(AU55),ISNUMBER(AX55)),SUM(AT55,AU55,AX55),"")</f>
        <v/>
      </c>
      <c r="AZ55" s="1680" t="str">
        <f>IF((ISNUMBER(BL55)),BL55,"")</f>
        <v/>
      </c>
      <c r="BA55" s="1680" t="str">
        <f>IF((ISNUMBER(BM55)),BM55,"")</f>
        <v/>
      </c>
      <c r="BB55" s="1680" t="str">
        <f>IF((ISNUMBER(BN55)),BN55,"")</f>
        <v/>
      </c>
      <c r="BC55" s="1680" t="str">
        <f>IF((ISNUMBER(BO55)),BO55,"")</f>
        <v/>
      </c>
      <c r="BD55" s="1680" t="str">
        <f>IF((ISNUMBER(BP55)),BP55,"")</f>
        <v/>
      </c>
      <c r="BE55" s="2945"/>
      <c r="BF55" s="734"/>
      <c r="BG55" s="734"/>
      <c r="BH55" s="734"/>
      <c r="BI55" s="734"/>
      <c r="BJ55" s="734"/>
      <c r="BK55" s="1444" t="str">
        <f>IF(AND(ISNUMBER(BF55), ISNUMBER(BG55), ISNUMBER(BJ55)), SUM(BF55,BG55,BJ55), "")</f>
        <v/>
      </c>
      <c r="BL55" s="734"/>
      <c r="BM55" s="734"/>
      <c r="BN55" s="734"/>
      <c r="BO55" s="1680" t="str">
        <f>IF(AND(ISNUMBER(BL55),ISNUMBER(BM55),ISNUMBER(BN55)),SUM(BL55:BN55), "")</f>
        <v/>
      </c>
      <c r="BP55" s="734"/>
      <c r="BQ55" s="2272"/>
      <c r="BR55" s="1445"/>
      <c r="BS55" s="1445"/>
      <c r="BT55" s="1445"/>
      <c r="BU55" s="1445"/>
      <c r="BV55" s="1445"/>
      <c r="BW55" s="1445"/>
      <c r="BX55" s="1445"/>
      <c r="BY55" s="1445"/>
      <c r="BZ55" s="1445"/>
      <c r="CA55" s="1445"/>
      <c r="CB55" s="1445"/>
      <c r="CC55" s="734"/>
      <c r="CD55" s="734"/>
      <c r="CE55" s="734"/>
      <c r="CF55" s="734"/>
      <c r="CG55" s="734"/>
      <c r="CH55" s="734"/>
      <c r="CI55" s="1552" t="str">
        <f t="shared" si="228"/>
        <v/>
      </c>
      <c r="CJ55" s="1908" t="str">
        <f t="shared" si="229"/>
        <v/>
      </c>
      <c r="CO55" s="3042"/>
      <c r="CS55" s="2130"/>
    </row>
    <row r="56" spans="1:97" ht="15" customHeight="1" x14ac:dyDescent="0.25">
      <c r="A56" s="1541"/>
      <c r="B56" s="1480" t="s">
        <v>1791</v>
      </c>
      <c r="C56" s="2945"/>
      <c r="D56" s="738"/>
      <c r="E56" s="738"/>
      <c r="F56" s="738"/>
      <c r="G56" s="738"/>
      <c r="H56" s="455"/>
      <c r="I56" s="1680" t="str">
        <f>IF(AND(ISNUMBER(D56),ISNUMBER(E56),ISNUMBER(H56)),SUM(D56,E56,H56),"")</f>
        <v/>
      </c>
      <c r="J56" s="1969"/>
      <c r="K56" s="738"/>
      <c r="L56" s="455"/>
      <c r="M56" s="1680" t="str">
        <f>IF(AND(ISNUMBER(J56),ISNUMBER(K56),ISNUMBER(L56)),SUM(J56:L56), "")</f>
        <v/>
      </c>
      <c r="N56" s="1969"/>
      <c r="O56" s="2272"/>
      <c r="P56" s="1445"/>
      <c r="Q56" s="1445"/>
      <c r="R56" s="1445"/>
      <c r="S56" s="1445"/>
      <c r="T56" s="1445"/>
      <c r="U56" s="1445"/>
      <c r="V56" s="1445"/>
      <c r="W56" s="1445"/>
      <c r="X56" s="1445"/>
      <c r="Y56" s="1445"/>
      <c r="Z56" s="1445"/>
      <c r="AA56" s="1445"/>
      <c r="AB56" s="2272"/>
      <c r="AC56" s="1445"/>
      <c r="AD56" s="1445"/>
      <c r="AE56" s="1445"/>
      <c r="AF56" s="1445"/>
      <c r="AG56" s="1445"/>
      <c r="AH56" s="1445"/>
      <c r="AI56" s="1445"/>
      <c r="AJ56" s="1445"/>
      <c r="AK56" s="1445"/>
      <c r="AL56" s="1445"/>
      <c r="AM56" s="1445"/>
      <c r="AN56" s="1445"/>
      <c r="AO56" s="1445"/>
      <c r="AP56" s="1445"/>
      <c r="AQ56" s="1445"/>
      <c r="AR56" s="1445"/>
      <c r="AS56" s="1373"/>
      <c r="AT56" s="738"/>
      <c r="AU56" s="738"/>
      <c r="AV56" s="738"/>
      <c r="AW56" s="738"/>
      <c r="AX56" s="455"/>
      <c r="AY56" s="1680" t="str">
        <f>IF(AND(ISNUMBER(AT56),ISNUMBER(AU56),ISNUMBER(AX56)),SUM(AT56,AU56,AX56),"")</f>
        <v/>
      </c>
      <c r="AZ56" s="1969"/>
      <c r="BA56" s="738"/>
      <c r="BB56" s="455"/>
      <c r="BC56" s="1680" t="str">
        <f>IF(AND(ISNUMBER(AZ56),ISNUMBER(BA56),ISNUMBER(BB56)),SUM(AZ56:BB56), "")</f>
        <v/>
      </c>
      <c r="BD56" s="1969"/>
      <c r="BE56" s="2272"/>
      <c r="BF56" s="1445"/>
      <c r="BG56" s="1445"/>
      <c r="BH56" s="1445"/>
      <c r="BI56" s="1445"/>
      <c r="BJ56" s="1445"/>
      <c r="BK56" s="1445"/>
      <c r="BL56" s="1445"/>
      <c r="BM56" s="1445"/>
      <c r="BN56" s="1445"/>
      <c r="BO56" s="1445"/>
      <c r="BP56" s="1445"/>
      <c r="BQ56" s="2272"/>
      <c r="BR56" s="1445"/>
      <c r="BS56" s="1445"/>
      <c r="BT56" s="1445"/>
      <c r="BU56" s="1445"/>
      <c r="BV56" s="1445"/>
      <c r="BW56" s="1445"/>
      <c r="BX56" s="1445"/>
      <c r="BY56" s="1445"/>
      <c r="BZ56" s="1445"/>
      <c r="CA56" s="1445"/>
      <c r="CB56" s="1445"/>
      <c r="CC56" s="734"/>
      <c r="CD56" s="734"/>
      <c r="CE56" s="734"/>
      <c r="CF56" s="734"/>
      <c r="CG56" s="734"/>
      <c r="CH56" s="734"/>
      <c r="CI56" s="1552" t="str">
        <f t="shared" si="228"/>
        <v/>
      </c>
      <c r="CJ56" s="1908" t="str">
        <f t="shared" si="229"/>
        <v/>
      </c>
      <c r="CO56" s="3042"/>
      <c r="CS56" s="2130"/>
    </row>
    <row r="57" spans="1:97" ht="15" customHeight="1" x14ac:dyDescent="0.25">
      <c r="A57" s="1541"/>
      <c r="B57" s="786" t="s">
        <v>2074</v>
      </c>
      <c r="C57" s="2945"/>
      <c r="D57" s="734"/>
      <c r="E57" s="734"/>
      <c r="F57" s="734"/>
      <c r="G57" s="734"/>
      <c r="H57" s="426"/>
      <c r="I57" s="1680" t="str">
        <f t="shared" si="184"/>
        <v/>
      </c>
      <c r="J57" s="1447"/>
      <c r="K57" s="734"/>
      <c r="L57" s="426"/>
      <c r="M57" s="1680" t="str">
        <f>IF(AND(ISNUMBER(J57),ISNUMBER(K57),ISNUMBER(L57)),SUM(J57:L57), "")</f>
        <v/>
      </c>
      <c r="N57" s="1447"/>
      <c r="O57" s="2272"/>
      <c r="P57" s="1445"/>
      <c r="Q57" s="1445"/>
      <c r="R57" s="1445"/>
      <c r="S57" s="1445"/>
      <c r="T57" s="1445"/>
      <c r="U57" s="1445"/>
      <c r="V57" s="1445"/>
      <c r="W57" s="1445"/>
      <c r="X57" s="1445"/>
      <c r="Y57" s="1445"/>
      <c r="Z57" s="1445"/>
      <c r="AA57" s="1445"/>
      <c r="AB57" s="2272"/>
      <c r="AC57" s="1445"/>
      <c r="AD57" s="1445"/>
      <c r="AE57" s="1445"/>
      <c r="AF57" s="1445"/>
      <c r="AG57" s="1445"/>
      <c r="AH57" s="1445"/>
      <c r="AI57" s="1445"/>
      <c r="AJ57" s="1445"/>
      <c r="AK57" s="1445"/>
      <c r="AL57" s="1445"/>
      <c r="AM57" s="1445"/>
      <c r="AN57" s="1445"/>
      <c r="AO57" s="734"/>
      <c r="AP57" s="734"/>
      <c r="AQ57" s="734"/>
      <c r="AR57" s="734"/>
      <c r="AS57" s="1373"/>
      <c r="AT57" s="734"/>
      <c r="AU57" s="734"/>
      <c r="AV57" s="734"/>
      <c r="AW57" s="734"/>
      <c r="AX57" s="426"/>
      <c r="AY57" s="1680" t="str">
        <f>IF(AND(ISNUMBER(AT57),ISNUMBER(AU57),ISNUMBER(AX57)),SUM(AT57,AU57,AX57),"")</f>
        <v/>
      </c>
      <c r="AZ57" s="1447"/>
      <c r="BA57" s="734"/>
      <c r="BB57" s="426"/>
      <c r="BC57" s="1680" t="str">
        <f>IF(AND(ISNUMBER(AZ57),ISNUMBER(BA57),ISNUMBER(BB57)),SUM(AZ57:BB57), "")</f>
        <v/>
      </c>
      <c r="BD57" s="1447"/>
      <c r="BE57" s="2272"/>
      <c r="BF57" s="1445"/>
      <c r="BG57" s="1445"/>
      <c r="BH57" s="1445"/>
      <c r="BI57" s="1445"/>
      <c r="BJ57" s="1445"/>
      <c r="BK57" s="1445"/>
      <c r="BL57" s="1445"/>
      <c r="BM57" s="1445"/>
      <c r="BN57" s="1445"/>
      <c r="BO57" s="1445"/>
      <c r="BP57" s="1445"/>
      <c r="BQ57" s="2272"/>
      <c r="BR57" s="1445"/>
      <c r="BS57" s="1445"/>
      <c r="BT57" s="1445"/>
      <c r="BU57" s="1445"/>
      <c r="BV57" s="1445"/>
      <c r="BW57" s="1445"/>
      <c r="BX57" s="1445"/>
      <c r="BY57" s="1445"/>
      <c r="BZ57" s="1445"/>
      <c r="CA57" s="1445"/>
      <c r="CB57" s="1445"/>
      <c r="CC57" s="734"/>
      <c r="CD57" s="734"/>
      <c r="CE57" s="1445"/>
      <c r="CF57" s="734"/>
      <c r="CG57" s="734"/>
      <c r="CH57" s="734"/>
      <c r="CI57" s="1552" t="str">
        <f t="shared" si="228"/>
        <v/>
      </c>
      <c r="CJ57" s="1908" t="str">
        <f t="shared" si="229"/>
        <v/>
      </c>
      <c r="CO57" s="3042"/>
      <c r="CS57" s="2130"/>
    </row>
    <row r="58" spans="1:97" ht="15" customHeight="1" x14ac:dyDescent="0.25">
      <c r="A58" s="1541"/>
      <c r="B58" s="785" t="s">
        <v>2075</v>
      </c>
      <c r="C58" s="2945"/>
      <c r="D58" s="734"/>
      <c r="E58" s="734"/>
      <c r="F58" s="734"/>
      <c r="G58" s="734"/>
      <c r="H58" s="426"/>
      <c r="I58" s="1680" t="str">
        <f t="shared" si="184"/>
        <v/>
      </c>
      <c r="J58" s="1447"/>
      <c r="K58" s="734"/>
      <c r="L58" s="426"/>
      <c r="M58" s="1680" t="str">
        <f>IF(AND(ISNUMBER(J58),ISNUMBER(K58),ISNUMBER(L58)),SUM(J58:L58), "")</f>
        <v/>
      </c>
      <c r="N58" s="1473"/>
      <c r="O58" s="2272"/>
      <c r="P58" s="1445"/>
      <c r="Q58" s="1445"/>
      <c r="R58" s="1445"/>
      <c r="S58" s="1445"/>
      <c r="T58" s="1445"/>
      <c r="U58" s="1445"/>
      <c r="V58" s="1445"/>
      <c r="W58" s="1445"/>
      <c r="X58" s="1445"/>
      <c r="Y58" s="1445"/>
      <c r="Z58" s="1445"/>
      <c r="AA58" s="1445"/>
      <c r="AB58" s="2272"/>
      <c r="AC58" s="1445"/>
      <c r="AD58" s="1445"/>
      <c r="AE58" s="1445"/>
      <c r="AF58" s="1445"/>
      <c r="AG58" s="1445"/>
      <c r="AH58" s="1445"/>
      <c r="AI58" s="1445"/>
      <c r="AJ58" s="1445"/>
      <c r="AK58" s="1445"/>
      <c r="AL58" s="1445"/>
      <c r="AM58" s="1445"/>
      <c r="AN58" s="1445"/>
      <c r="AO58" s="734"/>
      <c r="AP58" s="1445"/>
      <c r="AQ58" s="734"/>
      <c r="AR58" s="1445"/>
      <c r="AS58" s="1373"/>
      <c r="AT58" s="734"/>
      <c r="AU58" s="734"/>
      <c r="AV58" s="734"/>
      <c r="AW58" s="734"/>
      <c r="AX58" s="426"/>
      <c r="AY58" s="1680" t="str">
        <f>IF(AND(ISNUMBER(AT58),ISNUMBER(AU58),ISNUMBER(AX58)),SUM(AT58,AU58,AX58),"")</f>
        <v/>
      </c>
      <c r="AZ58" s="1447"/>
      <c r="BA58" s="734"/>
      <c r="BB58" s="426"/>
      <c r="BC58" s="1680" t="str">
        <f>IF(AND(ISNUMBER(AZ58),ISNUMBER(BA58),ISNUMBER(BB58)),SUM(AZ58:BB58), "")</f>
        <v/>
      </c>
      <c r="BD58" s="1473"/>
      <c r="BE58" s="2272"/>
      <c r="BF58" s="1445"/>
      <c r="BG58" s="1445"/>
      <c r="BH58" s="1445"/>
      <c r="BI58" s="1445"/>
      <c r="BJ58" s="1445"/>
      <c r="BK58" s="1445"/>
      <c r="BL58" s="1445"/>
      <c r="BM58" s="1445"/>
      <c r="BN58" s="1445"/>
      <c r="BO58" s="1445"/>
      <c r="BP58" s="1445"/>
      <c r="BQ58" s="2272"/>
      <c r="BR58" s="1445"/>
      <c r="BS58" s="1445"/>
      <c r="BT58" s="1445"/>
      <c r="BU58" s="1445"/>
      <c r="BV58" s="1445"/>
      <c r="BW58" s="1445"/>
      <c r="BX58" s="1445"/>
      <c r="BY58" s="1445"/>
      <c r="BZ58" s="1445"/>
      <c r="CA58" s="1445"/>
      <c r="CB58" s="1445"/>
      <c r="CC58" s="734"/>
      <c r="CD58" s="734"/>
      <c r="CE58" s="1445"/>
      <c r="CF58" s="734"/>
      <c r="CG58" s="734"/>
      <c r="CH58" s="734"/>
      <c r="CI58" s="1552" t="str">
        <f t="shared" si="228"/>
        <v/>
      </c>
      <c r="CJ58" s="1908" t="str">
        <f t="shared" si="229"/>
        <v/>
      </c>
      <c r="CO58" s="3042"/>
      <c r="CS58" s="2130"/>
    </row>
    <row r="59" spans="1:97" ht="15" customHeight="1" x14ac:dyDescent="0.25">
      <c r="A59" s="1541"/>
      <c r="B59" s="2292" t="str">
        <f>"Check: row " &amp; ROW(B58) &amp; " ≤ row " &amp; ROW(B57)</f>
        <v>Check: row 58 ≤ row 57</v>
      </c>
      <c r="C59" s="3012"/>
      <c r="D59" s="2496" t="str">
        <f t="shared" ref="D59:H59" si="242">IF(AND(ISNUMBER(D58), ISNUMBER(D57)), IF(D58&lt;=D57, "Pass", "Fail"),"")</f>
        <v/>
      </c>
      <c r="E59" s="2496" t="str">
        <f t="shared" si="242"/>
        <v/>
      </c>
      <c r="F59" s="2496" t="str">
        <f t="shared" si="242"/>
        <v/>
      </c>
      <c r="G59" s="2496" t="str">
        <f t="shared" si="242"/>
        <v/>
      </c>
      <c r="H59" s="2496" t="str">
        <f t="shared" si="242"/>
        <v/>
      </c>
      <c r="I59" s="3057"/>
      <c r="J59" s="2496" t="str">
        <f>IF(AND(ISNUMBER(J58), ISNUMBER(J57)), IF(J58&lt;=J57, "Pass", "Fail"),"")</f>
        <v/>
      </c>
      <c r="K59" s="2496" t="str">
        <f>IF(AND(ISNUMBER(K58), ISNUMBER(K57)), IF(K58&lt;=K57, "Pass", "Fail"),"")</f>
        <v/>
      </c>
      <c r="L59" s="2496" t="str">
        <f>IF(AND(ISNUMBER(L58), ISNUMBER(L57)), IF(L58&lt;=L57, "Pass", "Fail"),"")</f>
        <v/>
      </c>
      <c r="M59" s="2297"/>
      <c r="N59" s="1460"/>
      <c r="O59" s="3007"/>
      <c r="P59" s="1460"/>
      <c r="Q59" s="1460"/>
      <c r="R59" s="1460"/>
      <c r="S59" s="1460"/>
      <c r="T59" s="1460"/>
      <c r="U59" s="1460"/>
      <c r="V59" s="1460"/>
      <c r="W59" s="1460"/>
      <c r="X59" s="1460"/>
      <c r="Y59" s="1460"/>
      <c r="Z59" s="1460"/>
      <c r="AA59" s="1460"/>
      <c r="AB59" s="3007"/>
      <c r="AC59" s="1460"/>
      <c r="AD59" s="1460"/>
      <c r="AE59" s="1460"/>
      <c r="AF59" s="1460"/>
      <c r="AG59" s="1460"/>
      <c r="AH59" s="1460"/>
      <c r="AI59" s="1460"/>
      <c r="AJ59" s="1460"/>
      <c r="AK59" s="1460"/>
      <c r="AL59" s="1460"/>
      <c r="AM59" s="1460"/>
      <c r="AN59" s="1460"/>
      <c r="AO59" s="2496" t="str">
        <f>IF(AND(ISNUMBER(AO58), ISNUMBER(AO57)), IF(AO58&lt;=AO57, "Pass", "Fail"),"")</f>
        <v/>
      </c>
      <c r="AP59" s="1460"/>
      <c r="AQ59" s="2496" t="str">
        <f>IF(AND(ISNUMBER(AQ58), ISNUMBER(AQ57)), IF(AQ58&lt;=AQ57, "Pass", "Fail"),"")</f>
        <v/>
      </c>
      <c r="AR59" s="1460"/>
      <c r="AS59" s="3012"/>
      <c r="AT59" s="2496" t="str">
        <f>IF(AND(ISNUMBER(AT58), ISNUMBER(AT57)), IF(AT58&lt;=AT57, "Pass", "Fail"),"")</f>
        <v/>
      </c>
      <c r="AU59" s="2496" t="str">
        <f>IF(AND(ISNUMBER(AU58), ISNUMBER(AU57)), IF(AU58&lt;=AU57, "Pass", "Fail"),"")</f>
        <v/>
      </c>
      <c r="AV59" s="2496" t="str">
        <f t="shared" ref="AV59:AX59" si="243">IF(AND(ISNUMBER(AV58), ISNUMBER(AV57)), IF(AV58&lt;=AV57, "Pass", "Fail"),"")</f>
        <v/>
      </c>
      <c r="AW59" s="2496" t="str">
        <f t="shared" si="243"/>
        <v/>
      </c>
      <c r="AX59" s="2496" t="str">
        <f t="shared" si="243"/>
        <v/>
      </c>
      <c r="AY59" s="2109"/>
      <c r="AZ59" s="2496" t="str">
        <f t="shared" ref="AZ59" si="244">IF(AND(ISNUMBER(AZ58), ISNUMBER(AZ57)), IF(AZ58&lt;=AZ57, "Pass", "Fail"),"")</f>
        <v/>
      </c>
      <c r="BA59" s="2496" t="str">
        <f t="shared" ref="BA59" si="245">IF(AND(ISNUMBER(BA58), ISNUMBER(BA57)), IF(BA58&lt;=BA57, "Pass", "Fail"),"")</f>
        <v/>
      </c>
      <c r="BB59" s="2496" t="str">
        <f t="shared" ref="BB59" si="246">IF(AND(ISNUMBER(BB58), ISNUMBER(BB57)), IF(BB58&lt;=BB57, "Pass", "Fail"),"")</f>
        <v/>
      </c>
      <c r="BC59" s="2109"/>
      <c r="BD59" s="1460"/>
      <c r="BE59" s="3007"/>
      <c r="BF59" s="1460"/>
      <c r="BG59" s="1460"/>
      <c r="BH59" s="1460"/>
      <c r="BI59" s="1460"/>
      <c r="BJ59" s="1460"/>
      <c r="BK59" s="1460"/>
      <c r="BL59" s="1460"/>
      <c r="BM59" s="1460"/>
      <c r="BN59" s="1460"/>
      <c r="BO59" s="1460"/>
      <c r="BP59" s="1460"/>
      <c r="BQ59" s="3007"/>
      <c r="BR59" s="1460"/>
      <c r="BS59" s="1460"/>
      <c r="BT59" s="1460"/>
      <c r="BU59" s="1460"/>
      <c r="BV59" s="1460"/>
      <c r="BW59" s="1460"/>
      <c r="BX59" s="1460"/>
      <c r="BY59" s="1460"/>
      <c r="BZ59" s="1460"/>
      <c r="CA59" s="1460"/>
      <c r="CB59" s="1460"/>
      <c r="CC59" s="2496" t="str">
        <f t="shared" ref="CC59" si="247">IF(AND(ISNUMBER(CC58), ISNUMBER(CC57)), IF(CC58&lt;=CC57, "Pass", "Fail"),"")</f>
        <v/>
      </c>
      <c r="CD59" s="2496" t="str">
        <f t="shared" ref="CD59" si="248">IF(AND(ISNUMBER(CD58), ISNUMBER(CD57)), IF(CD58&lt;=CD57, "Pass", "Fail"),"")</f>
        <v/>
      </c>
      <c r="CE59" s="1460"/>
      <c r="CF59" s="2496" t="str">
        <f t="shared" ref="CF59" si="249">IF(AND(ISNUMBER(CF58), ISNUMBER(CF57)), IF(CF58&lt;=CF57, "Pass", "Fail"),"")</f>
        <v/>
      </c>
      <c r="CG59" s="2496" t="str">
        <f t="shared" ref="CG59" si="250">IF(AND(ISNUMBER(CG58), ISNUMBER(CG57)), IF(CG58&lt;=CG57, "Pass", "Fail"),"")</f>
        <v/>
      </c>
      <c r="CH59" s="2496" t="str">
        <f t="shared" ref="CH59" si="251">IF(AND(ISNUMBER(CH58), ISNUMBER(CH57)), IF(CH58&lt;=CH57, "Pass", "Fail"),"")</f>
        <v/>
      </c>
      <c r="CI59" s="2293"/>
      <c r="CJ59" s="2375"/>
      <c r="CO59" s="1157"/>
      <c r="CS59" s="2130"/>
    </row>
    <row r="60" spans="1:97" ht="15" customHeight="1" x14ac:dyDescent="0.25">
      <c r="A60" s="1541"/>
      <c r="B60" s="2289" t="s">
        <v>2337</v>
      </c>
      <c r="C60" s="1018"/>
      <c r="D60" s="3055" t="str">
        <f t="shared" ref="D60:M60" si="252">IF(AND(ISNUMBER(D15),ISNUMBER(D18),ISNUMBER(D34),ISNUMBER(D35),ISNUMBER(D36),ISNUMBER(D37), ISNUMBER(D38), ISNUMBER(D42), ISNUMBER(D39), ISNUMBER(D49),ISNUMBER(D50),ISNUMBER(D53), ISNUMBER(D57), ISNUMBER(D56)),SUM(D15, D18,D34,D35,D36,D37,D38,D42,D39,D49, D50, D53,D57,D56),"")</f>
        <v/>
      </c>
      <c r="E60" s="3055" t="str">
        <f t="shared" si="252"/>
        <v/>
      </c>
      <c r="F60" s="3055" t="str">
        <f t="shared" si="252"/>
        <v/>
      </c>
      <c r="G60" s="3055" t="str">
        <f t="shared" si="252"/>
        <v/>
      </c>
      <c r="H60" s="3055" t="str">
        <f t="shared" si="252"/>
        <v/>
      </c>
      <c r="I60" s="3055" t="str">
        <f t="shared" si="252"/>
        <v/>
      </c>
      <c r="J60" s="3055" t="str">
        <f t="shared" ref="J60" si="253">IF(AND(ISNUMBER(J15),ISNUMBER(J18),ISNUMBER(J34),ISNUMBER(J35),ISNUMBER(J36),ISNUMBER(J37), ISNUMBER(J38), ISNUMBER(J42), ISNUMBER(J39), ISNUMBER(J49),ISNUMBER(J50),ISNUMBER(J53), ISNUMBER(J57), ISNUMBER(J56)),SUM(J15, J18,J34,J35,J36,J37,J38,J42,J39,J49, J50, J53,J57,J56),"")</f>
        <v/>
      </c>
      <c r="K60" s="3055" t="str">
        <f t="shared" ref="K60" si="254">IF(AND(ISNUMBER(K15),ISNUMBER(K18),ISNUMBER(K34),ISNUMBER(K35),ISNUMBER(K36),ISNUMBER(K37), ISNUMBER(K38), ISNUMBER(K42), ISNUMBER(K39), ISNUMBER(K49),ISNUMBER(K50),ISNUMBER(K53), ISNUMBER(K57), ISNUMBER(K56)),SUM(K15, K18,K34,K35,K36,K37,K38,K42,K39,K49, K50, K53,K57,K56),"")</f>
        <v/>
      </c>
      <c r="L60" s="3055" t="str">
        <f t="shared" ref="L60" si="255">IF(AND(ISNUMBER(L15),ISNUMBER(L18),ISNUMBER(L34),ISNUMBER(L35),ISNUMBER(L36),ISNUMBER(L37), ISNUMBER(L38), ISNUMBER(L42), ISNUMBER(L39), ISNUMBER(L49),ISNUMBER(L50),ISNUMBER(L53), ISNUMBER(L57), ISNUMBER(L56)),SUM(L15, L18,L34,L35,L36,L37,L38,L42,L39,L49, L50, L53,L57,L56),"")</f>
        <v/>
      </c>
      <c r="M60" s="3055" t="str">
        <f t="shared" si="252"/>
        <v/>
      </c>
      <c r="N60" s="3055" t="str">
        <f>IF(AND(ISNUMBER(N15),ISNUMBER(N18),ISNUMBER(N34),ISNUMBER(N35),ISNUMBER(N36),ISNUMBER(N37), ISNUMBER(N38), ISNUMBER(N42), ISNUMBER(N39), ISNUMBER(N49),ISNUMBER(N50),ISNUMBER(N53), ISNUMBER(N57), ISNUMBER(N56)),SUM(N15, N18,N34,N35,N36,N37,N38,N42,N39,N49, N50, N53,N57,N56),"")</f>
        <v/>
      </c>
      <c r="O60" s="1018"/>
      <c r="P60" s="2294" t="str">
        <f t="shared" ref="P60:AA60" si="256">IF(AND(ISNUMBER(P15),ISNUMBER(P18),ISNUMBER(P34),ISNUMBER(P35),ISNUMBER(P36),ISNUMBER(P37), ISNUMBER(P38), ISNUMBER(P42), ISNUMBER(P39), ISNUMBER(P53)),SUM(P15, P18,P34,P35,P36,P37,P38,P42,P39, P53),"")</f>
        <v/>
      </c>
      <c r="Q60" s="2294" t="str">
        <f t="shared" si="256"/>
        <v/>
      </c>
      <c r="R60" s="2294" t="str">
        <f t="shared" si="256"/>
        <v/>
      </c>
      <c r="S60" s="2294" t="str">
        <f t="shared" si="256"/>
        <v/>
      </c>
      <c r="T60" s="2294" t="str">
        <f t="shared" si="256"/>
        <v/>
      </c>
      <c r="U60" s="2294" t="str">
        <f t="shared" si="256"/>
        <v/>
      </c>
      <c r="V60" s="2294" t="str">
        <f t="shared" ref="V60" si="257">IF(AND(ISNUMBER(V15),ISNUMBER(V18),ISNUMBER(V34),ISNUMBER(V35),ISNUMBER(V36),ISNUMBER(V37), ISNUMBER(V38), ISNUMBER(V42), ISNUMBER(V39), ISNUMBER(V53)),SUM(V15, V18,V34,V35,V36,V37,V38,V42,V39, V53),"")</f>
        <v/>
      </c>
      <c r="W60" s="2294" t="str">
        <f t="shared" ref="W60" si="258">IF(AND(ISNUMBER(W15),ISNUMBER(W18),ISNUMBER(W34),ISNUMBER(W35),ISNUMBER(W36),ISNUMBER(W37), ISNUMBER(W38), ISNUMBER(W42), ISNUMBER(W39), ISNUMBER(W53)),SUM(W15, W18,W34,W35,W36,W37,W38,W42,W39, W53),"")</f>
        <v/>
      </c>
      <c r="X60" s="2294" t="str">
        <f t="shared" ref="X60" si="259">IF(AND(ISNUMBER(X15),ISNUMBER(X18),ISNUMBER(X34),ISNUMBER(X35),ISNUMBER(X36),ISNUMBER(X37), ISNUMBER(X38), ISNUMBER(X42), ISNUMBER(X39), ISNUMBER(X53)),SUM(X15, X18,X34,X35,X36,X37,X38,X42,X39, X53),"")</f>
        <v/>
      </c>
      <c r="Y60" s="2294" t="str">
        <f t="shared" si="256"/>
        <v/>
      </c>
      <c r="Z60" s="2294" t="str">
        <f t="shared" si="256"/>
        <v/>
      </c>
      <c r="AA60" s="2294" t="str">
        <f t="shared" si="256"/>
        <v/>
      </c>
      <c r="AB60" s="1018"/>
      <c r="AC60" s="2294" t="str">
        <f t="shared" ref="AC60:AN60" si="260">IF(AND(ISNUMBER(AC15),ISNUMBER(AC18),ISNUMBER(AC34),ISNUMBER(AC35),ISNUMBER(AC36),ISNUMBER(AC37), ISNUMBER(AC53)),SUM(AC15, AC18,AC34,AC35,AC36,AC37,AC53),"")</f>
        <v/>
      </c>
      <c r="AD60" s="2294" t="str">
        <f t="shared" si="260"/>
        <v/>
      </c>
      <c r="AE60" s="2294" t="str">
        <f t="shared" si="260"/>
        <v/>
      </c>
      <c r="AF60" s="2294" t="str">
        <f t="shared" si="260"/>
        <v/>
      </c>
      <c r="AG60" s="2294" t="str">
        <f t="shared" si="260"/>
        <v/>
      </c>
      <c r="AH60" s="2294" t="str">
        <f t="shared" si="260"/>
        <v/>
      </c>
      <c r="AI60" s="2294" t="str">
        <f t="shared" ref="AI60" si="261">IF(AND(ISNUMBER(AI15),ISNUMBER(AI18),ISNUMBER(AI34),ISNUMBER(AI35),ISNUMBER(AI36),ISNUMBER(AI37), ISNUMBER(AI53)),SUM(AI15, AI18,AI34,AI35,AI36,AI37,AI53),"")</f>
        <v/>
      </c>
      <c r="AJ60" s="2294" t="str">
        <f t="shared" ref="AJ60" si="262">IF(AND(ISNUMBER(AJ15),ISNUMBER(AJ18),ISNUMBER(AJ34),ISNUMBER(AJ35),ISNUMBER(AJ36),ISNUMBER(AJ37), ISNUMBER(AJ53)),SUM(AJ15, AJ18,AJ34,AJ35,AJ36,AJ37,AJ53),"")</f>
        <v/>
      </c>
      <c r="AK60" s="2294" t="str">
        <f t="shared" ref="AK60" si="263">IF(AND(ISNUMBER(AK15),ISNUMBER(AK18),ISNUMBER(AK34),ISNUMBER(AK35),ISNUMBER(AK36),ISNUMBER(AK37), ISNUMBER(AK53)),SUM(AK15, AK18,AK34,AK35,AK36,AK37,AK53),"")</f>
        <v/>
      </c>
      <c r="AL60" s="2294" t="str">
        <f t="shared" si="260"/>
        <v/>
      </c>
      <c r="AM60" s="2294" t="str">
        <f t="shared" si="260"/>
        <v/>
      </c>
      <c r="AN60" s="2294" t="str">
        <f t="shared" si="260"/>
        <v/>
      </c>
      <c r="AO60" s="2353"/>
      <c r="AP60" s="2353"/>
      <c r="AQ60" s="2353"/>
      <c r="AR60" s="2353"/>
      <c r="AS60" s="1018"/>
      <c r="AT60" s="2294" t="str">
        <f t="shared" ref="AT60:BC60" si="264">IF(AND(ISNUMBER(AT15),ISNUMBER(AT18),ISNUMBER(AT34),ISNUMBER(AT35),ISNUMBER(AT36),ISNUMBER(AT37), ISNUMBER(AT38), ISNUMBER(AT42), ISNUMBER(AT39), ISNUMBER(AT50),ISNUMBER(AT53), ISNUMBER(AT57), ISNUMBER(AT56)),SUM(AT15, AT18,AT34,AT35,AT36,AT37,AT38,AT42,AT39, AT50, AT53,AT57,AT56),"")</f>
        <v/>
      </c>
      <c r="AU60" s="2294" t="str">
        <f t="shared" si="264"/>
        <v/>
      </c>
      <c r="AV60" s="2294" t="str">
        <f t="shared" si="264"/>
        <v/>
      </c>
      <c r="AW60" s="2294" t="str">
        <f t="shared" si="264"/>
        <v/>
      </c>
      <c r="AX60" s="2294" t="str">
        <f t="shared" si="264"/>
        <v/>
      </c>
      <c r="AY60" s="2294" t="str">
        <f t="shared" si="264"/>
        <v/>
      </c>
      <c r="AZ60" s="2294" t="str">
        <f t="shared" ref="AZ60" si="265">IF(AND(ISNUMBER(AZ15),ISNUMBER(AZ18),ISNUMBER(AZ34),ISNUMBER(AZ35),ISNUMBER(AZ36),ISNUMBER(AZ37), ISNUMBER(AZ38), ISNUMBER(AZ42), ISNUMBER(AZ39), ISNUMBER(AZ50),ISNUMBER(AZ53), ISNUMBER(AZ57), ISNUMBER(AZ56)),SUM(AZ15, AZ18,AZ34,AZ35,AZ36,AZ37,AZ38,AZ42,AZ39, AZ50, AZ53,AZ57,AZ56),"")</f>
        <v/>
      </c>
      <c r="BA60" s="2294" t="str">
        <f t="shared" ref="BA60" si="266">IF(AND(ISNUMBER(BA15),ISNUMBER(BA18),ISNUMBER(BA34),ISNUMBER(BA35),ISNUMBER(BA36),ISNUMBER(BA37), ISNUMBER(BA38), ISNUMBER(BA42), ISNUMBER(BA39), ISNUMBER(BA50),ISNUMBER(BA53), ISNUMBER(BA57), ISNUMBER(BA56)),SUM(BA15, BA18,BA34,BA35,BA36,BA37,BA38,BA42,BA39, BA50, BA53,BA57,BA56),"")</f>
        <v/>
      </c>
      <c r="BB60" s="2294" t="str">
        <f t="shared" ref="BB60" si="267">IF(AND(ISNUMBER(BB15),ISNUMBER(BB18),ISNUMBER(BB34),ISNUMBER(BB35),ISNUMBER(BB36),ISNUMBER(BB37), ISNUMBER(BB38), ISNUMBER(BB42), ISNUMBER(BB39), ISNUMBER(BB50),ISNUMBER(BB53), ISNUMBER(BB57), ISNUMBER(BB56)),SUM(BB15, BB18,BB34,BB35,BB36,BB37,BB38,BB42,BB39, BB50, BB53,BB57,BB56),"")</f>
        <v/>
      </c>
      <c r="BC60" s="2294" t="str">
        <f t="shared" si="264"/>
        <v/>
      </c>
      <c r="BD60" s="2294" t="str">
        <f>IF(AND(ISNUMBER(BD15),ISNUMBER(BD18),ISNUMBER(BD34),ISNUMBER(BD35),ISNUMBER(BD36),ISNUMBER(BD37), ISNUMBER(BD38), ISNUMBER(BD42), ISNUMBER(BD39),ISNUMBER(BD50),ISNUMBER(BD53), ISNUMBER(BD57), ISNUMBER(BD56)),SUM(BD15, BD18,BD34,BD35,BD36,BD37,BD38,BD42,BD39, BD50, BD53,BD57,BD56),"")</f>
        <v/>
      </c>
      <c r="BE60" s="1018"/>
      <c r="BF60" s="2294" t="str">
        <f>IF(AND(ISNUMBER(BF15), ISNUMBER(BF18), ISNUMBER(BF34), ISNUMBER(BF36), ISNUMBER(BF38), ISNUMBER(BF42), ISNUMBER(BF39), ISNUMBER(BF53)), SUM(BF15, BF18, BF34, BF36, BF38, BF42,BF39, BF53),"")</f>
        <v/>
      </c>
      <c r="BG60" s="2294" t="str">
        <f t="shared" ref="BG60:BP60" si="268">IF(AND(ISNUMBER(BG15), ISNUMBER(BG18), ISNUMBER(BG34), ISNUMBER(BG36), ISNUMBER(BG38), ISNUMBER(BG42), ISNUMBER(BG39), ISNUMBER(BG53)), SUM(BG15, BG18, BG34, BG36, BG38, BG42,BG39, BG53),"")</f>
        <v/>
      </c>
      <c r="BH60" s="2294" t="str">
        <f t="shared" si="268"/>
        <v/>
      </c>
      <c r="BI60" s="2294" t="str">
        <f t="shared" si="268"/>
        <v/>
      </c>
      <c r="BJ60" s="2294" t="str">
        <f t="shared" si="268"/>
        <v/>
      </c>
      <c r="BK60" s="2294" t="str">
        <f t="shared" si="268"/>
        <v/>
      </c>
      <c r="BL60" s="2294" t="str">
        <f t="shared" si="268"/>
        <v/>
      </c>
      <c r="BM60" s="2294" t="str">
        <f t="shared" si="268"/>
        <v/>
      </c>
      <c r="BN60" s="2294" t="str">
        <f t="shared" si="268"/>
        <v/>
      </c>
      <c r="BO60" s="2294" t="str">
        <f t="shared" si="268"/>
        <v/>
      </c>
      <c r="BP60" s="2294" t="str">
        <f t="shared" si="268"/>
        <v/>
      </c>
      <c r="BQ60" s="1018"/>
      <c r="BR60" s="2294" t="str">
        <f t="shared" ref="BR60:CB60" si="269">IF(AND(ISNUMBER(BR15),ISNUMBER(BR18),ISNUMBER(BR34),ISNUMBER(BR35),ISNUMBER(BR36),ISNUMBER(BR37),ISNUMBER(BR53)),SUM(BR15,BR18,BR34,BR35,BR36,BR37,BR53),"")</f>
        <v/>
      </c>
      <c r="BS60" s="2294" t="str">
        <f t="shared" si="269"/>
        <v/>
      </c>
      <c r="BT60" s="2294" t="str">
        <f t="shared" si="269"/>
        <v/>
      </c>
      <c r="BU60" s="2294" t="str">
        <f t="shared" si="269"/>
        <v/>
      </c>
      <c r="BV60" s="2294" t="str">
        <f t="shared" si="269"/>
        <v/>
      </c>
      <c r="BW60" s="2294" t="str">
        <f t="shared" si="269"/>
        <v/>
      </c>
      <c r="BX60" s="2294" t="str">
        <f t="shared" ref="BX60" si="270">IF(AND(ISNUMBER(BX15),ISNUMBER(BX18),ISNUMBER(BX34),ISNUMBER(BX35),ISNUMBER(BX36),ISNUMBER(BX37),ISNUMBER(BX53)),SUM(BX15,BX18,BX34,BX35,BX36,BX37,BX53),"")</f>
        <v/>
      </c>
      <c r="BY60" s="2294" t="str">
        <f t="shared" ref="BY60" si="271">IF(AND(ISNUMBER(BY15),ISNUMBER(BY18),ISNUMBER(BY34),ISNUMBER(BY35),ISNUMBER(BY36),ISNUMBER(BY37),ISNUMBER(BY53)),SUM(BY15,BY18,BY34,BY35,BY36,BY37,BY53),"")</f>
        <v/>
      </c>
      <c r="BZ60" s="2294" t="str">
        <f t="shared" ref="BZ60" si="272">IF(AND(ISNUMBER(BZ15),ISNUMBER(BZ18),ISNUMBER(BZ34),ISNUMBER(BZ35),ISNUMBER(BZ36),ISNUMBER(BZ37),ISNUMBER(BZ53)),SUM(BZ15,BZ18,BZ34,BZ35,BZ36,BZ37,BZ53),"")</f>
        <v/>
      </c>
      <c r="CA60" s="2294" t="str">
        <f t="shared" si="269"/>
        <v/>
      </c>
      <c r="CB60" s="2294" t="str">
        <f t="shared" si="269"/>
        <v/>
      </c>
      <c r="CC60" s="2294" t="str">
        <f>IF(AND(ISNUMBER(CC15), ISNUMBER(CC18), ISNUMBER(CC34), ISNUMBER(CC35), ISNUMBER(CC36), ISNUMBER(CC37), ISNUMBER(CC38), ISNUMBER(CC42), ISNUMBER(CC39), ISNUMBER(CC50),ISNUMBER(CC53), ISNUMBER(CC57), ISNUMBER(CC56)), SUM(CC15, CC18, CC34:CC39, CC42, CC50, CC53, CC56, CC57), "")</f>
        <v/>
      </c>
      <c r="CD60" s="2294" t="str">
        <f>IF(AND(ISNUMBER(CD15), ISNUMBER(CD18), ISNUMBER(CD34), ISNUMBER(CD35), ISNUMBER(CD36), ISNUMBER(CD37), ISNUMBER(CD38), ISNUMBER(CD42), ISNUMBER(CD39), ISNUMBER(CD50),ISNUMBER(CD53), ISNUMBER(CD56), ISNUMBER(CD57)), SUM(CD15, CD18, CD34:CD39, CD42, CD50, CD53, CD56, CD57), "")</f>
        <v/>
      </c>
      <c r="CE60" s="2294" t="str">
        <f>IF(AND(ISNUMBER(CE15), ISNUMBER(CE18), ISNUMBER(CE34), ISNUMBER(CE35), ISNUMBER(CE36), ISNUMBER(CE37), ISNUMBER(CE38), ISNUMBER(CE42), ISNUMBER(CE39), ISNUMBER(CE50),ISNUMBER(CE53), ISNUMBER(CE56)), SUM(CE15, CE18, CE34, CE35:CE39, CE42, CE50, CE53, CE56),"")</f>
        <v/>
      </c>
      <c r="CF60" s="2294" t="str">
        <f>IF(AND(ISNUMBER(CF15), ISNUMBER(CF18), ISNUMBER(CF34), ISNUMBER(CF35), ISNUMBER(CF36), ISNUMBER(CF37), ISNUMBER(CF38), ISNUMBER(CF42), ISNUMBER(CF39), ISNUMBER(CF50),ISNUMBER(CF53), ISNUMBER(CF57), ISNUMBER(CF56)), SUM(CF15, CF18, CF34:CF39, CF42, CF50, CF53, CF56, CF57), "")</f>
        <v/>
      </c>
      <c r="CG60" s="2294" t="str">
        <f>IF(AND(ISNUMBER(CG15), ISNUMBER(CG18), ISNUMBER(CG34), ISNUMBER(CG35), ISNUMBER(CG36), ISNUMBER(CG37), ISNUMBER(CG38), ISNUMBER(CG42), ISNUMBER(CG39), ISNUMBER(CG50),ISNUMBER(CG53), ISNUMBER(CG57), ISNUMBER(CG56)), SUM(CG15, CG18, CG34:CG39, CG42, CG50, CG53, CG56, CG57), "")</f>
        <v/>
      </c>
      <c r="CH60" s="2294" t="str">
        <f>IF(AND(ISNUMBER(CH15), ISNUMBER(CH18), ISNUMBER(CH34), ISNUMBER(CH35), ISNUMBER(CH36), ISNUMBER(CH37), ISNUMBER(CH38), ISNUMBER(CH42), ISNUMBER(CH39), ISNUMBER(CH50),ISNUMBER(CH53), ISNUMBER(CH57), ISNUMBER(CH56)), SUM(CH15, CH18, CH34:CH39, CH42, CH50, CH53, CH56, CH57), "")</f>
        <v/>
      </c>
      <c r="CI60" s="2373"/>
      <c r="CJ60" s="2374"/>
      <c r="CO60" s="1157"/>
      <c r="CS60" s="2130"/>
    </row>
    <row r="61" spans="1:97" ht="15" customHeight="1" x14ac:dyDescent="0.25">
      <c r="A61" s="1541"/>
      <c r="B61" s="2283" t="s">
        <v>2118</v>
      </c>
      <c r="C61" s="901"/>
      <c r="D61" s="569" t="str">
        <f t="shared" ref="D61:N61" si="273">IF(ISNUMBER(D60),D60-D49, "")</f>
        <v/>
      </c>
      <c r="E61" s="569" t="str">
        <f t="shared" si="273"/>
        <v/>
      </c>
      <c r="F61" s="569" t="str">
        <f t="shared" si="273"/>
        <v/>
      </c>
      <c r="G61" s="569" t="str">
        <f t="shared" si="273"/>
        <v/>
      </c>
      <c r="H61" s="569" t="str">
        <f t="shared" si="273"/>
        <v/>
      </c>
      <c r="I61" s="569" t="str">
        <f t="shared" si="273"/>
        <v/>
      </c>
      <c r="J61" s="569" t="str">
        <f t="shared" ref="J61" si="274">IF(ISNUMBER(J60),J60-J49, "")</f>
        <v/>
      </c>
      <c r="K61" s="569" t="str">
        <f t="shared" ref="K61" si="275">IF(ISNUMBER(K60),K60-K49, "")</f>
        <v/>
      </c>
      <c r="L61" s="569" t="str">
        <f t="shared" ref="L61" si="276">IF(ISNUMBER(L60),L60-L49, "")</f>
        <v/>
      </c>
      <c r="M61" s="569" t="str">
        <f t="shared" si="273"/>
        <v/>
      </c>
      <c r="N61" s="569" t="str">
        <f t="shared" si="273"/>
        <v/>
      </c>
      <c r="O61" s="2525"/>
      <c r="P61" s="1471"/>
      <c r="Q61" s="1471"/>
      <c r="R61" s="1471"/>
      <c r="S61" s="1471"/>
      <c r="T61" s="1471"/>
      <c r="U61" s="1471"/>
      <c r="V61" s="1471"/>
      <c r="W61" s="1471"/>
      <c r="X61" s="1471"/>
      <c r="Y61" s="1471"/>
      <c r="Z61" s="1471"/>
      <c r="AA61" s="1471"/>
      <c r="AB61" s="3008"/>
      <c r="AC61" s="1471"/>
      <c r="AD61" s="1471"/>
      <c r="AE61" s="1471"/>
      <c r="AF61" s="1471"/>
      <c r="AG61" s="1471"/>
      <c r="AH61" s="1471"/>
      <c r="AI61" s="1471"/>
      <c r="AJ61" s="1471"/>
      <c r="AK61" s="1471"/>
      <c r="AL61" s="1471"/>
      <c r="AM61" s="1471"/>
      <c r="AN61" s="1472"/>
      <c r="AO61" s="569" t="str">
        <f t="shared" ref="AO61" si="277">IF(ISNUMBER(AO60),AO60-AO49, "")</f>
        <v/>
      </c>
      <c r="AP61" s="569" t="str">
        <f t="shared" ref="AP61" si="278">IF(ISNUMBER(AP60),AP60-AP49, "")</f>
        <v/>
      </c>
      <c r="AQ61" s="569" t="str">
        <f t="shared" ref="AQ61" si="279">IF(ISNUMBER(AQ60),AQ60-AQ49, "")</f>
        <v/>
      </c>
      <c r="AR61" s="569" t="str">
        <f t="shared" ref="AR61" si="280">IF(ISNUMBER(AR60),AR60-AR49, "")</f>
        <v/>
      </c>
      <c r="AS61" s="2525"/>
      <c r="AT61" s="1471"/>
      <c r="AU61" s="1471"/>
      <c r="AV61" s="1471"/>
      <c r="AW61" s="1471"/>
      <c r="AX61" s="1471"/>
      <c r="AY61" s="1471"/>
      <c r="AZ61" s="1471"/>
      <c r="BA61" s="1471"/>
      <c r="BB61" s="1471"/>
      <c r="BC61" s="1471"/>
      <c r="BD61" s="1471"/>
      <c r="BE61" s="3008"/>
      <c r="BF61" s="1471"/>
      <c r="BG61" s="1471"/>
      <c r="BH61" s="1471"/>
      <c r="BI61" s="1471"/>
      <c r="BJ61" s="1471"/>
      <c r="BK61" s="1471"/>
      <c r="BL61" s="1471"/>
      <c r="BM61" s="1471"/>
      <c r="BN61" s="1471"/>
      <c r="BO61" s="1471"/>
      <c r="BP61" s="1471"/>
      <c r="BQ61" s="3008"/>
      <c r="BR61" s="1471"/>
      <c r="BS61" s="1471"/>
      <c r="BT61" s="1471"/>
      <c r="BU61" s="1471"/>
      <c r="BV61" s="1471"/>
      <c r="BW61" s="1471"/>
      <c r="BX61" s="1471"/>
      <c r="BY61" s="1471"/>
      <c r="BZ61" s="1471"/>
      <c r="CA61" s="1471"/>
      <c r="CB61" s="1471"/>
      <c r="CC61" s="1471"/>
      <c r="CD61" s="1471"/>
      <c r="CE61" s="1471"/>
      <c r="CF61" s="1471"/>
      <c r="CG61" s="1471"/>
      <c r="CH61" s="1471"/>
      <c r="CI61" s="2376"/>
      <c r="CJ61" s="2377"/>
      <c r="CO61" s="1157"/>
      <c r="CS61" s="2130"/>
    </row>
    <row r="62" spans="1:97" s="1434" customFormat="1" ht="45" customHeight="1" x14ac:dyDescent="0.25">
      <c r="A62" s="1541"/>
      <c r="B62" s="3044"/>
      <c r="C62" s="2707"/>
      <c r="D62" s="2707"/>
      <c r="E62" s="2707"/>
      <c r="F62" s="2707"/>
      <c r="G62" s="2707"/>
      <c r="H62" s="2707"/>
      <c r="I62" s="2707"/>
      <c r="J62" s="2707"/>
      <c r="K62" s="2707"/>
      <c r="L62" s="2982"/>
      <c r="M62" s="2982"/>
      <c r="N62" s="2982"/>
      <c r="O62" s="2982"/>
      <c r="P62" s="2982"/>
      <c r="Q62" s="2982"/>
      <c r="R62" s="2982"/>
      <c r="S62" s="2982"/>
      <c r="T62" s="2982"/>
      <c r="U62" s="2982"/>
      <c r="V62" s="2982"/>
      <c r="W62" s="2960"/>
      <c r="X62" s="2960"/>
      <c r="Y62" s="2960"/>
      <c r="Z62" s="2960"/>
      <c r="AA62" s="2960"/>
      <c r="AB62" s="2960"/>
      <c r="AC62" s="2960"/>
      <c r="AD62" s="2960"/>
      <c r="AE62" s="2960"/>
      <c r="AJ62" s="2960"/>
      <c r="AK62" s="2960"/>
      <c r="AL62" s="2960"/>
      <c r="AM62" s="2960"/>
      <c r="AN62" s="2960"/>
      <c r="AO62" s="2960"/>
      <c r="AP62" s="2960"/>
      <c r="AQ62" s="2960"/>
      <c r="AR62" s="2960"/>
      <c r="AS62" s="2960"/>
      <c r="AT62" s="2960"/>
      <c r="AU62" s="2960"/>
      <c r="AV62" s="2960"/>
      <c r="AW62" s="2960"/>
      <c r="AX62" s="2960"/>
      <c r="AY62" s="2960"/>
      <c r="AZ62" s="2960"/>
      <c r="BA62" s="2960"/>
      <c r="BB62" s="2960"/>
      <c r="BC62" s="2960"/>
      <c r="BD62" s="2960"/>
      <c r="BE62" s="2960"/>
      <c r="BF62" s="2960"/>
      <c r="BG62" s="2960"/>
      <c r="BH62" s="2960"/>
      <c r="BI62" s="2960"/>
      <c r="BJ62" s="2960"/>
      <c r="BK62" s="2960"/>
      <c r="BL62" s="2960"/>
      <c r="BM62" s="2960"/>
      <c r="BN62" s="2960"/>
      <c r="BO62" s="2960"/>
      <c r="BP62" s="2960"/>
      <c r="BQ62" s="2960"/>
      <c r="BR62" s="2960"/>
      <c r="BS62" s="2960"/>
      <c r="BT62" s="2960"/>
      <c r="BU62" s="2960"/>
      <c r="BV62" s="2960"/>
      <c r="BW62" s="2960"/>
      <c r="BX62" s="2960"/>
      <c r="BY62" s="2960"/>
      <c r="BZ62" s="2960"/>
      <c r="CA62" s="2960"/>
      <c r="CB62" s="2960"/>
      <c r="CC62" s="2960"/>
      <c r="CD62" s="2960"/>
      <c r="CE62" s="2960"/>
      <c r="CF62" s="2960"/>
      <c r="CG62" s="2960"/>
      <c r="CH62" s="2960"/>
      <c r="CI62" s="2960"/>
      <c r="CJ62" s="2960"/>
      <c r="CK62" s="293"/>
      <c r="CL62" s="293"/>
      <c r="CM62" s="293"/>
      <c r="CN62" s="293"/>
      <c r="CS62" s="1540"/>
    </row>
    <row r="63" spans="1:97" s="1477" customFormat="1" ht="15" customHeight="1" x14ac:dyDescent="0.25">
      <c r="A63" s="1116"/>
      <c r="B63" s="3376" t="s">
        <v>1758</v>
      </c>
      <c r="C63" s="3358" t="s">
        <v>2114</v>
      </c>
      <c r="D63" s="3358"/>
      <c r="E63" s="3358"/>
      <c r="F63" s="3358"/>
      <c r="G63" s="3358"/>
      <c r="H63" s="3358"/>
      <c r="I63" s="3358"/>
      <c r="J63" s="3358"/>
      <c r="K63" s="3358"/>
      <c r="L63" s="3356" t="s">
        <v>2113</v>
      </c>
      <c r="M63" s="3356"/>
      <c r="N63" s="3356"/>
      <c r="O63" s="3356"/>
      <c r="P63" s="3356"/>
      <c r="Q63" s="3356"/>
      <c r="R63" s="3356"/>
      <c r="S63" s="3356"/>
      <c r="T63" s="3356"/>
      <c r="U63" s="3356"/>
      <c r="V63" s="3356"/>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1434"/>
      <c r="BT63" s="1434"/>
      <c r="BU63" s="1434"/>
      <c r="BV63" s="1434"/>
      <c r="BW63" s="1434"/>
      <c r="BX63" s="1434"/>
      <c r="BY63" s="1434"/>
      <c r="BZ63" s="1434"/>
      <c r="CA63" s="1434"/>
      <c r="CB63" s="1434"/>
      <c r="CC63" s="1434"/>
      <c r="CD63" s="1434"/>
      <c r="CE63" s="1434"/>
      <c r="CF63" s="1434"/>
      <c r="CG63" s="1434"/>
      <c r="CH63" s="1434"/>
      <c r="CI63" s="1434"/>
      <c r="CJ63" s="1434"/>
      <c r="CK63" s="293"/>
      <c r="CL63" s="293"/>
      <c r="CM63" s="293"/>
      <c r="CN63" s="293"/>
      <c r="CO63" s="401"/>
      <c r="CS63" s="2905"/>
    </row>
    <row r="64" spans="1:97" s="480" customFormat="1" ht="30" customHeight="1" x14ac:dyDescent="0.25">
      <c r="A64" s="1478"/>
      <c r="B64" s="3376"/>
      <c r="C64" s="3143" t="s">
        <v>1806</v>
      </c>
      <c r="D64" s="3144"/>
      <c r="E64" s="3144"/>
      <c r="F64" s="3144"/>
      <c r="G64" s="3144"/>
      <c r="H64" s="3144"/>
      <c r="I64" s="3144"/>
      <c r="J64" s="3144"/>
      <c r="K64" s="3144"/>
      <c r="L64" s="3285" t="s">
        <v>1759</v>
      </c>
      <c r="M64" s="3285"/>
      <c r="N64" s="3285"/>
      <c r="O64" s="3285"/>
      <c r="P64" s="3285"/>
      <c r="Q64" s="3286"/>
      <c r="R64" s="3282" t="s">
        <v>1760</v>
      </c>
      <c r="S64" s="3282" t="s">
        <v>45</v>
      </c>
      <c r="T64" s="3282" t="s">
        <v>2109</v>
      </c>
      <c r="U64" s="3282" t="s">
        <v>1350</v>
      </c>
      <c r="V64" s="3377" t="str">
        <f>"Check: column " &amp; COLUMN(AP17) &amp; " RW in Parameters worksheet"</f>
        <v>Check: column 42 RW in Parameters worksheet</v>
      </c>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1434"/>
      <c r="BT64" s="1434"/>
      <c r="BU64" s="1434"/>
      <c r="BV64" s="1434"/>
      <c r="BW64" s="1434"/>
      <c r="BX64" s="1434"/>
      <c r="BY64" s="1434"/>
      <c r="BZ64" s="1434"/>
      <c r="CA64" s="1434"/>
      <c r="CB64" s="1434"/>
      <c r="CC64" s="1434"/>
      <c r="CD64" s="1434"/>
      <c r="CE64" s="1434"/>
      <c r="CF64" s="1434"/>
      <c r="CG64" s="1434"/>
      <c r="CH64" s="1434"/>
      <c r="CI64" s="1434"/>
      <c r="CJ64" s="1434"/>
      <c r="CK64" s="293"/>
      <c r="CL64" s="293"/>
      <c r="CM64" s="293"/>
      <c r="CN64" s="293"/>
      <c r="CO64" s="401"/>
      <c r="CS64" s="2906"/>
    </row>
    <row r="65" spans="1:97" s="480" customFormat="1" ht="15" customHeight="1" x14ac:dyDescent="0.25">
      <c r="A65" s="1478"/>
      <c r="B65" s="3376"/>
      <c r="C65" s="3010"/>
      <c r="D65" s="3285" t="s">
        <v>1759</v>
      </c>
      <c r="E65" s="3285"/>
      <c r="F65" s="3285"/>
      <c r="G65" s="3285"/>
      <c r="H65" s="3285"/>
      <c r="I65" s="3286"/>
      <c r="J65" s="3144" t="s">
        <v>45</v>
      </c>
      <c r="K65" s="3144" t="s">
        <v>1809</v>
      </c>
      <c r="L65" s="3284" t="s">
        <v>1765</v>
      </c>
      <c r="M65" s="3286"/>
      <c r="N65" s="3145" t="s">
        <v>1764</v>
      </c>
      <c r="O65" s="3143"/>
      <c r="P65" s="3284" t="s">
        <v>1812</v>
      </c>
      <c r="Q65" s="3286"/>
      <c r="R65" s="3287"/>
      <c r="S65" s="3287"/>
      <c r="T65" s="3287"/>
      <c r="U65" s="3287"/>
      <c r="V65" s="3378"/>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c r="CI65" s="549"/>
      <c r="CJ65" s="549"/>
      <c r="CK65" s="293"/>
      <c r="CL65" s="293"/>
      <c r="CM65" s="293"/>
      <c r="CN65" s="293"/>
      <c r="CO65" s="401"/>
      <c r="CS65" s="2906"/>
    </row>
    <row r="66" spans="1:97" s="480" customFormat="1" ht="15" customHeight="1" x14ac:dyDescent="0.25">
      <c r="A66" s="1478"/>
      <c r="B66" s="3376"/>
      <c r="C66" s="3011"/>
      <c r="D66" s="3362" t="s">
        <v>2483</v>
      </c>
      <c r="E66" s="3145" t="s">
        <v>1764</v>
      </c>
      <c r="F66" s="3143"/>
      <c r="G66" s="3343" t="s">
        <v>1812</v>
      </c>
      <c r="H66" s="3343"/>
      <c r="I66" s="3144" t="s">
        <v>1810</v>
      </c>
      <c r="J66" s="3144"/>
      <c r="K66" s="3144"/>
      <c r="L66" s="3282" t="s">
        <v>1767</v>
      </c>
      <c r="M66" s="3282" t="s">
        <v>1768</v>
      </c>
      <c r="N66" s="3282" t="s">
        <v>163</v>
      </c>
      <c r="O66" s="3282" t="s">
        <v>1957</v>
      </c>
      <c r="P66" s="3282" t="s">
        <v>1769</v>
      </c>
      <c r="Q66" s="3282" t="s">
        <v>1770</v>
      </c>
      <c r="R66" s="3287"/>
      <c r="S66" s="3287"/>
      <c r="T66" s="3287"/>
      <c r="U66" s="3287"/>
      <c r="V66" s="3378"/>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49"/>
      <c r="CD66" s="549"/>
      <c r="CE66" s="549"/>
      <c r="CF66" s="549"/>
      <c r="CG66" s="549"/>
      <c r="CH66" s="549"/>
      <c r="CI66" s="549"/>
      <c r="CJ66" s="549"/>
      <c r="CK66" s="293"/>
      <c r="CL66" s="293"/>
      <c r="CM66" s="293"/>
      <c r="CN66" s="293"/>
      <c r="CO66" s="401"/>
      <c r="CS66" s="2906"/>
    </row>
    <row r="67" spans="1:97" s="480" customFormat="1" ht="45" customHeight="1" x14ac:dyDescent="0.25">
      <c r="A67" s="1478"/>
      <c r="B67" s="3376"/>
      <c r="C67" s="3009"/>
      <c r="D67" s="3363"/>
      <c r="E67" s="3037" t="s">
        <v>163</v>
      </c>
      <c r="F67" s="3037" t="s">
        <v>1957</v>
      </c>
      <c r="G67" s="3037" t="s">
        <v>1769</v>
      </c>
      <c r="H67" s="3037" t="s">
        <v>1770</v>
      </c>
      <c r="I67" s="3144"/>
      <c r="J67" s="3144"/>
      <c r="K67" s="3144"/>
      <c r="L67" s="3283"/>
      <c r="M67" s="3283"/>
      <c r="N67" s="3283"/>
      <c r="O67" s="3283"/>
      <c r="P67" s="3283"/>
      <c r="Q67" s="3283"/>
      <c r="R67" s="3283"/>
      <c r="S67" s="3283"/>
      <c r="T67" s="3283"/>
      <c r="U67" s="3283"/>
      <c r="V67" s="337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c r="BQ67" s="549"/>
      <c r="BR67" s="549"/>
      <c r="BS67" s="549"/>
      <c r="BT67" s="549"/>
      <c r="BU67" s="549"/>
      <c r="BV67" s="549"/>
      <c r="BW67" s="549"/>
      <c r="BX67" s="549"/>
      <c r="BY67" s="549"/>
      <c r="BZ67" s="549"/>
      <c r="CA67" s="549"/>
      <c r="CB67" s="549"/>
      <c r="CC67" s="549"/>
      <c r="CD67" s="549"/>
      <c r="CE67" s="549"/>
      <c r="CF67" s="549"/>
      <c r="CG67" s="549"/>
      <c r="CH67" s="549"/>
      <c r="CI67" s="549"/>
      <c r="CJ67" s="549"/>
      <c r="CK67" s="293"/>
      <c r="CL67" s="293"/>
      <c r="CM67" s="293"/>
      <c r="CN67" s="293"/>
      <c r="CO67" s="401"/>
      <c r="CS67" s="2906"/>
    </row>
    <row r="68" spans="1:97" ht="15" customHeight="1" x14ac:dyDescent="0.25">
      <c r="A68" s="1541"/>
      <c r="B68" s="2219" t="s">
        <v>2016</v>
      </c>
      <c r="C68" s="3036"/>
      <c r="D68" s="2284" t="str">
        <f>IF(ISNUMBER(D49), D49, "")</f>
        <v/>
      </c>
      <c r="E68" s="2284" t="str">
        <f>IF(ISNUMBER(E49), E49, "")</f>
        <v/>
      </c>
      <c r="F68" s="2284" t="str">
        <f>IF(ISNUMBER(F49), F49, "")</f>
        <v/>
      </c>
      <c r="G68" s="2284" t="str">
        <f>IF(ISNUMBER(G49), G49, "")</f>
        <v/>
      </c>
      <c r="H68" s="2284" t="str">
        <f>IF(ISNUMBER(H49), H49, "")</f>
        <v/>
      </c>
      <c r="I68" s="2284" t="str">
        <f>IF(AND(ISNUMBER(D68),ISNUMBER(E68),ISNUMBER(H68)),SUM(D68,E68,H68),"")</f>
        <v/>
      </c>
      <c r="J68" s="2284" t="str">
        <f>IF(ISNUMBER(M49), M49, "")</f>
        <v/>
      </c>
      <c r="K68" s="2530" t="str">
        <f>IF(ISNUMBER(N49), N49, "")</f>
        <v/>
      </c>
      <c r="L68" s="2284" t="str">
        <f>IF(AND(ISNUMBER(L69),ISNUMBER(L70),ISNUMBER(L71)),SUM(L69:L71),"")</f>
        <v/>
      </c>
      <c r="M68" s="2284" t="str">
        <f t="shared" ref="M68:S68" si="281">IF(AND(ISNUMBER(M69),ISNUMBER(M70),ISNUMBER(M71)),SUM(M69:M71),"")</f>
        <v/>
      </c>
      <c r="N68" s="2284" t="str">
        <f t="shared" si="281"/>
        <v/>
      </c>
      <c r="O68" s="2284" t="str">
        <f t="shared" si="281"/>
        <v/>
      </c>
      <c r="P68" s="2284" t="str">
        <f t="shared" si="281"/>
        <v/>
      </c>
      <c r="Q68" s="2284" t="str">
        <f t="shared" si="281"/>
        <v/>
      </c>
      <c r="R68" s="3054" t="str">
        <f t="shared" si="281"/>
        <v/>
      </c>
      <c r="S68" s="2284" t="str">
        <f t="shared" si="281"/>
        <v/>
      </c>
      <c r="T68" s="2673"/>
      <c r="U68" s="2284" t="str">
        <f>IF(AND(ISNUMBER(U69),ISNUMBER(U70),ISNUMBER(U71)),SUM(U69:U71),"")</f>
        <v/>
      </c>
      <c r="V68" s="3061"/>
      <c r="BQ68" s="549"/>
      <c r="BR68" s="549"/>
      <c r="BS68" s="549"/>
      <c r="BT68" s="549"/>
      <c r="BU68" s="549"/>
      <c r="BV68" s="549"/>
      <c r="BW68" s="549"/>
      <c r="BX68" s="549"/>
      <c r="BY68" s="549"/>
      <c r="BZ68" s="549"/>
      <c r="CA68" s="549"/>
      <c r="CB68" s="549"/>
      <c r="CC68" s="549"/>
      <c r="CD68" s="549"/>
      <c r="CE68" s="549"/>
      <c r="CF68" s="549"/>
      <c r="CG68" s="549"/>
      <c r="CH68" s="549"/>
      <c r="CI68" s="549"/>
      <c r="CJ68" s="549"/>
      <c r="CS68" s="2130"/>
    </row>
    <row r="69" spans="1:97" ht="15" customHeight="1" x14ac:dyDescent="0.25">
      <c r="A69" s="1541"/>
      <c r="B69" s="785" t="s">
        <v>2017</v>
      </c>
      <c r="C69" s="2109"/>
      <c r="D69" s="2109"/>
      <c r="E69" s="2109"/>
      <c r="F69" s="2109"/>
      <c r="G69" s="2109"/>
      <c r="H69" s="2109"/>
      <c r="I69" s="2109"/>
      <c r="J69" s="2109"/>
      <c r="K69" s="2109"/>
      <c r="L69" s="738"/>
      <c r="M69" s="738"/>
      <c r="N69" s="738"/>
      <c r="O69" s="738"/>
      <c r="P69" s="738"/>
      <c r="Q69" s="455"/>
      <c r="R69" s="1680" t="str">
        <f>IF(AND(ISNUMBER(M69),ISNUMBER(N69),ISNUMBER(Q69)),SUM(M69,N69,Q69),"")</f>
        <v/>
      </c>
      <c r="S69" s="1876"/>
      <c r="T69" s="2763" t="str">
        <f t="shared" ref="T69:T71" si="282">IF(AND(ISNUMBER(R69), ISNUMBER(S69)),IF(R69&lt;&gt;0,(S69/R69),""),"")</f>
        <v/>
      </c>
      <c r="U69" s="2142"/>
      <c r="V69" s="1908" t="str">
        <f>IF(ISNUMBER(T69),IF(AND(T69&gt;=(Parameters!F182*0.95), T69&lt;=(Parameters!F182*1.05)), "Pass", "Fail"),"")</f>
        <v/>
      </c>
      <c r="BQ69" s="549"/>
      <c r="BR69" s="549"/>
      <c r="BS69" s="549"/>
      <c r="BT69" s="549"/>
      <c r="BU69" s="549"/>
      <c r="BV69" s="549"/>
      <c r="BW69" s="549"/>
      <c r="BX69" s="549"/>
      <c r="BY69" s="549"/>
      <c r="BZ69" s="549"/>
      <c r="CA69" s="549"/>
      <c r="CB69" s="549"/>
      <c r="CC69" s="549"/>
      <c r="CD69" s="549"/>
      <c r="CE69" s="549"/>
      <c r="CF69" s="549"/>
      <c r="CG69" s="549"/>
      <c r="CH69" s="549"/>
      <c r="CI69" s="549"/>
      <c r="CJ69" s="549"/>
      <c r="CS69" s="2130"/>
    </row>
    <row r="70" spans="1:97" ht="15" customHeight="1" x14ac:dyDescent="0.25">
      <c r="A70" s="1541"/>
      <c r="B70" s="785" t="s">
        <v>2018</v>
      </c>
      <c r="C70" s="1445"/>
      <c r="D70" s="1445"/>
      <c r="E70" s="1445"/>
      <c r="F70" s="1445"/>
      <c r="G70" s="1445"/>
      <c r="H70" s="1445"/>
      <c r="I70" s="1445"/>
      <c r="J70" s="1445"/>
      <c r="K70" s="1445"/>
      <c r="L70" s="734"/>
      <c r="M70" s="734"/>
      <c r="N70" s="734"/>
      <c r="O70" s="734"/>
      <c r="P70" s="734"/>
      <c r="Q70" s="426"/>
      <c r="R70" s="1680" t="str">
        <f>IF(AND(ISNUMBER(M70),ISNUMBER(N70),ISNUMBER(Q70)),SUM(M70,N70,Q70),"")</f>
        <v/>
      </c>
      <c r="S70" s="1880"/>
      <c r="T70" s="2763" t="str">
        <f t="shared" si="282"/>
        <v/>
      </c>
      <c r="U70" s="2142"/>
      <c r="V70" s="1908" t="str">
        <f>IF(ISNUMBER(T70),IF(AND(T70&gt;=(Parameters!F183*0.95), T70&lt;=(Parameters!F183*1.05)), "Pass", "Fail"),"")</f>
        <v/>
      </c>
      <c r="BQ70" s="549"/>
      <c r="BR70" s="549"/>
      <c r="BS70" s="549"/>
      <c r="BT70" s="549"/>
      <c r="BU70" s="549"/>
      <c r="BV70" s="549"/>
      <c r="BW70" s="549"/>
      <c r="BX70" s="549"/>
      <c r="BY70" s="549"/>
      <c r="BZ70" s="549"/>
      <c r="CA70" s="549"/>
      <c r="CB70" s="549"/>
      <c r="CC70" s="549"/>
      <c r="CD70" s="549"/>
      <c r="CE70" s="549"/>
      <c r="CF70" s="549"/>
      <c r="CG70" s="549"/>
      <c r="CH70" s="549"/>
      <c r="CI70" s="549"/>
      <c r="CJ70" s="549"/>
      <c r="CS70" s="2130"/>
    </row>
    <row r="71" spans="1:97" ht="15" customHeight="1" x14ac:dyDescent="0.25">
      <c r="A71" s="1541"/>
      <c r="B71" s="1482" t="s">
        <v>2019</v>
      </c>
      <c r="C71" s="1471"/>
      <c r="D71" s="1471"/>
      <c r="E71" s="1471"/>
      <c r="F71" s="1471"/>
      <c r="G71" s="1471"/>
      <c r="H71" s="1471"/>
      <c r="I71" s="1471"/>
      <c r="J71" s="1471"/>
      <c r="K71" s="1471"/>
      <c r="L71" s="742"/>
      <c r="M71" s="742"/>
      <c r="N71" s="742"/>
      <c r="O71" s="742"/>
      <c r="P71" s="742"/>
      <c r="Q71" s="703"/>
      <c r="R71" s="3059" t="str">
        <f>IF(AND(ISNUMBER(M71),ISNUMBER(N71),ISNUMBER(Q71)),SUM(M71,N71,Q71),"")</f>
        <v/>
      </c>
      <c r="S71" s="1877"/>
      <c r="T71" s="3060" t="str">
        <f t="shared" si="282"/>
        <v/>
      </c>
      <c r="U71" s="2144"/>
      <c r="V71" s="1553" t="str">
        <f>IF(ISNUMBER(T71),IF(AND(T71&gt;=(Parameters!F184*0.95), T71&lt;=(Parameters!F184*1.05)), "Pass", "Fail"),"")</f>
        <v/>
      </c>
      <c r="BQ71" s="549"/>
      <c r="BR71" s="549"/>
      <c r="BS71" s="549"/>
      <c r="BT71" s="549"/>
      <c r="BU71" s="549"/>
      <c r="BV71" s="549"/>
      <c r="BW71" s="549"/>
      <c r="BX71" s="549"/>
      <c r="BY71" s="549"/>
      <c r="BZ71" s="549"/>
      <c r="CA71" s="549"/>
      <c r="CB71" s="549"/>
      <c r="CC71" s="549"/>
      <c r="CD71" s="549"/>
      <c r="CE71" s="549"/>
      <c r="CF71" s="549"/>
      <c r="CG71" s="549"/>
      <c r="CH71" s="549"/>
      <c r="CI71" s="549"/>
      <c r="CJ71" s="549"/>
      <c r="CS71" s="2130"/>
    </row>
    <row r="72" spans="1:97" s="2707" customFormat="1" ht="15" customHeight="1" x14ac:dyDescent="0.25">
      <c r="A72" s="2995"/>
      <c r="CK72" s="3043"/>
      <c r="CL72" s="3043"/>
      <c r="CM72" s="3043"/>
      <c r="CN72" s="3043"/>
      <c r="CS72" s="1723"/>
    </row>
    <row r="73" spans="1:97" s="401" customFormat="1" ht="45" customHeight="1" x14ac:dyDescent="0.25">
      <c r="A73" s="1463" t="s">
        <v>2057</v>
      </c>
      <c r="B73" s="1464"/>
      <c r="CK73" s="293"/>
      <c r="CL73" s="293"/>
      <c r="CM73" s="293"/>
      <c r="CN73" s="293"/>
      <c r="CS73" s="1476"/>
    </row>
    <row r="74" spans="1:97" ht="15" customHeight="1" x14ac:dyDescent="0.3">
      <c r="A74" s="1463"/>
      <c r="B74" s="2106"/>
      <c r="C74" s="3308" t="s">
        <v>1820</v>
      </c>
      <c r="D74" s="3309"/>
      <c r="E74" s="3309"/>
      <c r="F74" s="3309"/>
      <c r="G74" s="3309"/>
      <c r="H74" s="3309"/>
      <c r="I74" s="3309"/>
      <c r="J74" s="3309"/>
      <c r="K74" s="3309"/>
      <c r="L74" s="3309"/>
      <c r="M74" s="3309"/>
      <c r="N74" s="3309"/>
      <c r="O74" s="3309"/>
      <c r="P74" s="3309"/>
      <c r="Q74" s="3309"/>
      <c r="R74" s="3309"/>
      <c r="S74" s="3309"/>
      <c r="T74" s="3309"/>
      <c r="U74" s="3309"/>
      <c r="V74" s="3309"/>
      <c r="W74" s="3309"/>
      <c r="X74" s="3309"/>
      <c r="Y74" s="3309"/>
      <c r="Z74" s="3309"/>
      <c r="AA74" s="3309"/>
      <c r="AB74" s="3309"/>
      <c r="AC74" s="3309"/>
      <c r="AD74" s="3310"/>
      <c r="CS74" s="2130"/>
    </row>
    <row r="75" spans="1:97" ht="15" customHeight="1" x14ac:dyDescent="0.25">
      <c r="A75" s="1478"/>
      <c r="C75" s="1460"/>
      <c r="D75" s="3370" t="s">
        <v>1806</v>
      </c>
      <c r="E75" s="3371"/>
      <c r="F75" s="3371"/>
      <c r="G75" s="3371"/>
      <c r="H75" s="3371"/>
      <c r="I75" s="3371"/>
      <c r="J75" s="3371"/>
      <c r="K75" s="3372"/>
      <c r="L75" s="1460"/>
      <c r="M75" s="3367" t="s">
        <v>1807</v>
      </c>
      <c r="N75" s="3368"/>
      <c r="O75" s="3368"/>
      <c r="P75" s="3368"/>
      <c r="Q75" s="3368"/>
      <c r="R75" s="3368"/>
      <c r="S75" s="3368"/>
      <c r="T75" s="3369"/>
      <c r="U75" s="1460"/>
      <c r="V75" s="1460"/>
      <c r="W75" s="3367" t="s">
        <v>1808</v>
      </c>
      <c r="X75" s="3368"/>
      <c r="Y75" s="3368"/>
      <c r="Z75" s="3368"/>
      <c r="AA75" s="3368"/>
      <c r="AB75" s="3368"/>
      <c r="AC75" s="3368"/>
      <c r="AD75" s="3368"/>
      <c r="CS75" s="2130"/>
    </row>
    <row r="76" spans="1:97" ht="15" customHeight="1" x14ac:dyDescent="0.25">
      <c r="A76" s="1478"/>
      <c r="B76" s="424"/>
      <c r="C76" s="3010"/>
      <c r="D76" s="3361" t="s">
        <v>1759</v>
      </c>
      <c r="E76" s="3337"/>
      <c r="F76" s="3337"/>
      <c r="G76" s="3337"/>
      <c r="H76" s="3337"/>
      <c r="I76" s="3321"/>
      <c r="J76" s="3360" t="s">
        <v>45</v>
      </c>
      <c r="K76" s="3360" t="s">
        <v>1802</v>
      </c>
      <c r="L76" s="3010"/>
      <c r="M76" s="3364" t="s">
        <v>1759</v>
      </c>
      <c r="N76" s="3365"/>
      <c r="O76" s="3365"/>
      <c r="P76" s="3365"/>
      <c r="Q76" s="3365"/>
      <c r="R76" s="3366"/>
      <c r="S76" s="3311" t="s">
        <v>45</v>
      </c>
      <c r="T76" s="3311" t="s">
        <v>1802</v>
      </c>
      <c r="U76" s="2110"/>
      <c r="V76" s="2110"/>
      <c r="W76" s="3364" t="s">
        <v>1759</v>
      </c>
      <c r="X76" s="3365"/>
      <c r="Y76" s="3365"/>
      <c r="Z76" s="3365"/>
      <c r="AA76" s="3365"/>
      <c r="AB76" s="3366"/>
      <c r="AC76" s="3311" t="s">
        <v>45</v>
      </c>
      <c r="AD76" s="3262" t="s">
        <v>1802</v>
      </c>
      <c r="CS76" s="2130"/>
    </row>
    <row r="77" spans="1:97" ht="30" customHeight="1" x14ac:dyDescent="0.25">
      <c r="A77" s="1478"/>
      <c r="B77" s="424"/>
      <c r="C77" s="3011"/>
      <c r="D77" s="3362" t="s">
        <v>2483</v>
      </c>
      <c r="E77" s="3213" t="s">
        <v>1764</v>
      </c>
      <c r="F77" s="2110"/>
      <c r="G77" s="3327" t="s">
        <v>1812</v>
      </c>
      <c r="H77" s="3327"/>
      <c r="I77" s="3335" t="s">
        <v>1810</v>
      </c>
      <c r="J77" s="3360"/>
      <c r="K77" s="3360"/>
      <c r="L77" s="3011"/>
      <c r="M77" s="3362" t="s">
        <v>2483</v>
      </c>
      <c r="N77" s="3311" t="s">
        <v>1764</v>
      </c>
      <c r="O77" s="2110"/>
      <c r="P77" s="3327" t="s">
        <v>1812</v>
      </c>
      <c r="Q77" s="3327"/>
      <c r="R77" s="3342" t="s">
        <v>1810</v>
      </c>
      <c r="S77" s="3311"/>
      <c r="T77" s="3311"/>
      <c r="U77" s="2297"/>
      <c r="V77" s="2297"/>
      <c r="W77" s="3362" t="s">
        <v>2483</v>
      </c>
      <c r="X77" s="3311" t="s">
        <v>1764</v>
      </c>
      <c r="Y77" s="1445"/>
      <c r="Z77" s="3327" t="s">
        <v>1812</v>
      </c>
      <c r="AA77" s="3327"/>
      <c r="AB77" s="3342" t="s">
        <v>1811</v>
      </c>
      <c r="AC77" s="3311"/>
      <c r="AD77" s="3262"/>
      <c r="CS77" s="2130"/>
    </row>
    <row r="78" spans="1:97" ht="30" customHeight="1" x14ac:dyDescent="0.25">
      <c r="A78" s="1541"/>
      <c r="B78" s="2991"/>
      <c r="C78" s="3009"/>
      <c r="D78" s="3363"/>
      <c r="E78" s="3214"/>
      <c r="F78" s="2111"/>
      <c r="G78" s="3037" t="s">
        <v>1769</v>
      </c>
      <c r="H78" s="3037" t="s">
        <v>1770</v>
      </c>
      <c r="I78" s="3359"/>
      <c r="J78" s="3360"/>
      <c r="K78" s="3360"/>
      <c r="L78" s="3009"/>
      <c r="M78" s="3363"/>
      <c r="N78" s="3311"/>
      <c r="O78" s="2111"/>
      <c r="P78" s="3040" t="s">
        <v>1769</v>
      </c>
      <c r="Q78" s="3040" t="s">
        <v>1770</v>
      </c>
      <c r="R78" s="3342"/>
      <c r="S78" s="3311"/>
      <c r="T78" s="3311"/>
      <c r="U78" s="2111"/>
      <c r="V78" s="2111"/>
      <c r="W78" s="3363"/>
      <c r="X78" s="3311"/>
      <c r="Y78" s="1445"/>
      <c r="Z78" s="3037" t="s">
        <v>1769</v>
      </c>
      <c r="AA78" s="3037" t="s">
        <v>1770</v>
      </c>
      <c r="AB78" s="3342"/>
      <c r="AC78" s="3311"/>
      <c r="AD78" s="3262"/>
      <c r="CS78" s="2130"/>
    </row>
    <row r="79" spans="1:97" ht="15" customHeight="1" x14ac:dyDescent="0.25">
      <c r="A79" s="1541"/>
      <c r="B79" s="2219" t="s">
        <v>2076</v>
      </c>
      <c r="C79" s="3062"/>
      <c r="D79" s="2284" t="str">
        <f t="shared" ref="D79:AD79" si="283">IF(AND(ISNUMBER(D80),ISNUMBER(D81)), SUM(D80,D81),"")</f>
        <v/>
      </c>
      <c r="E79" s="2284" t="str">
        <f t="shared" si="283"/>
        <v/>
      </c>
      <c r="F79" s="2675"/>
      <c r="G79" s="2284" t="str">
        <f t="shared" si="283"/>
        <v/>
      </c>
      <c r="H79" s="2284" t="str">
        <f t="shared" si="283"/>
        <v/>
      </c>
      <c r="I79" s="2284" t="str">
        <f t="shared" si="283"/>
        <v/>
      </c>
      <c r="J79" s="2284" t="str">
        <f t="shared" si="283"/>
        <v/>
      </c>
      <c r="K79" s="2284" t="str">
        <f t="shared" si="283"/>
        <v/>
      </c>
      <c r="L79" s="3065"/>
      <c r="M79" s="2284" t="str">
        <f t="shared" si="283"/>
        <v/>
      </c>
      <c r="N79" s="2284" t="str">
        <f t="shared" si="283"/>
        <v/>
      </c>
      <c r="O79" s="2675"/>
      <c r="P79" s="2284" t="str">
        <f t="shared" si="283"/>
        <v/>
      </c>
      <c r="Q79" s="2284" t="str">
        <f t="shared" si="283"/>
        <v/>
      </c>
      <c r="R79" s="3054" t="str">
        <f t="shared" si="283"/>
        <v/>
      </c>
      <c r="S79" s="2284" t="str">
        <f t="shared" si="283"/>
        <v/>
      </c>
      <c r="T79" s="2284" t="str">
        <f t="shared" si="283"/>
        <v/>
      </c>
      <c r="U79" s="2672"/>
      <c r="V79" s="2109"/>
      <c r="W79" s="2284" t="str">
        <f t="shared" si="283"/>
        <v/>
      </c>
      <c r="X79" s="2284" t="str">
        <f t="shared" si="283"/>
        <v/>
      </c>
      <c r="Y79" s="1445"/>
      <c r="Z79" s="2284" t="str">
        <f t="shared" si="283"/>
        <v/>
      </c>
      <c r="AA79" s="2284" t="str">
        <f t="shared" si="283"/>
        <v/>
      </c>
      <c r="AB79" s="3054" t="str">
        <f t="shared" si="283"/>
        <v/>
      </c>
      <c r="AC79" s="2284" t="str">
        <f t="shared" si="283"/>
        <v/>
      </c>
      <c r="AD79" s="2530" t="str">
        <f t="shared" si="283"/>
        <v/>
      </c>
      <c r="CS79" s="2130"/>
    </row>
    <row r="80" spans="1:97" ht="15" customHeight="1" x14ac:dyDescent="0.25">
      <c r="A80" s="1541"/>
      <c r="B80" s="785" t="s">
        <v>2077</v>
      </c>
      <c r="C80" s="3063"/>
      <c r="D80" s="1680" t="str">
        <f t="shared" ref="D80:E81" si="284">IF(AND(ISNUMBER(M80),ISNUMBER(W80)),SUM(M80,W80),"")</f>
        <v/>
      </c>
      <c r="E80" s="1680" t="str">
        <f t="shared" si="284"/>
        <v/>
      </c>
      <c r="F80" s="3064"/>
      <c r="G80" s="1680" t="str">
        <f>IF(AND(ISNUMBER(P80),ISNUMBER(Z80)),SUM(P80,Z80),"")</f>
        <v/>
      </c>
      <c r="H80" s="1680" t="str">
        <f>IF(AND(ISNUMBER(Q80),ISNUMBER(AA80)),SUM(Q80,AA80),"")</f>
        <v/>
      </c>
      <c r="I80" s="1680" t="str">
        <f>IF(AND(ISNUMBER(D80),ISNUMBER(E80),ISNUMBER(H80)),SUM(D80,E80,H80),"")</f>
        <v/>
      </c>
      <c r="J80" s="1680" t="str">
        <f t="shared" ref="J80:K81" si="285">IF(AND(ISNUMBER(S80),ISNUMBER(AC80)),SUM(S80,AC80),"")</f>
        <v/>
      </c>
      <c r="K80" s="1680" t="str">
        <f t="shared" si="285"/>
        <v/>
      </c>
      <c r="L80" s="2672"/>
      <c r="M80" s="3067"/>
      <c r="N80" s="3067"/>
      <c r="O80" s="1445"/>
      <c r="P80" s="3067"/>
      <c r="Q80" s="3069"/>
      <c r="R80" s="1680" t="str">
        <f>IF(AND(ISNUMBER(M80),ISNUMBER(N80),ISNUMBER(Q80)),SUM(M80,N80,Q80),"")</f>
        <v/>
      </c>
      <c r="S80" s="3070"/>
      <c r="T80" s="3067"/>
      <c r="U80" s="1445"/>
      <c r="V80" s="1445"/>
      <c r="W80" s="2136"/>
      <c r="X80" s="2136"/>
      <c r="Y80" s="1445"/>
      <c r="Z80" s="2136"/>
      <c r="AA80" s="2143"/>
      <c r="AB80" s="1680" t="str">
        <f>IF(AND(ISNUMBER(W80),ISNUMBER(X80),ISNUMBER(AA80)),SUM(W80,X80,AA80),"")</f>
        <v/>
      </c>
      <c r="AC80" s="2142"/>
      <c r="AD80" s="2143"/>
      <c r="CS80" s="2130"/>
    </row>
    <row r="81" spans="1:97" ht="15" customHeight="1" x14ac:dyDescent="0.25">
      <c r="A81" s="1541"/>
      <c r="B81" s="1482" t="s">
        <v>2078</v>
      </c>
      <c r="C81" s="2674"/>
      <c r="D81" s="3059" t="str">
        <f t="shared" si="284"/>
        <v/>
      </c>
      <c r="E81" s="3059" t="str">
        <f t="shared" si="284"/>
        <v/>
      </c>
      <c r="F81" s="3068"/>
      <c r="G81" s="3059" t="str">
        <f>IF(AND(ISNUMBER(P81),ISNUMBER(Z81)),SUM(P81,Z81),"")</f>
        <v/>
      </c>
      <c r="H81" s="3059" t="str">
        <f>IF(AND(ISNUMBER(Q81),ISNUMBER(AA81)),SUM(Q81,AA81),"")</f>
        <v/>
      </c>
      <c r="I81" s="3059" t="str">
        <f>IF(AND(ISNUMBER(D81),ISNUMBER(E81),ISNUMBER(H81)),SUM(D81,E81,H81),"")</f>
        <v/>
      </c>
      <c r="J81" s="3059" t="str">
        <f t="shared" si="285"/>
        <v/>
      </c>
      <c r="K81" s="3059" t="str">
        <f t="shared" si="285"/>
        <v/>
      </c>
      <c r="L81" s="2673"/>
      <c r="M81" s="2145"/>
      <c r="N81" s="2145"/>
      <c r="O81" s="1460"/>
      <c r="P81" s="2145"/>
      <c r="Q81" s="2146"/>
      <c r="R81" s="3059" t="str">
        <f>IF(AND(ISNUMBER(M81),ISNUMBER(N81),ISNUMBER(Q81)),SUM(M81,N81,Q81),"")</f>
        <v/>
      </c>
      <c r="S81" s="2144"/>
      <c r="T81" s="2145"/>
      <c r="U81" s="1460"/>
      <c r="V81" s="1460"/>
      <c r="W81" s="2145"/>
      <c r="X81" s="2145"/>
      <c r="Y81" s="1460"/>
      <c r="Z81" s="2145"/>
      <c r="AA81" s="2146"/>
      <c r="AB81" s="3059" t="str">
        <f>IF(AND(ISNUMBER(W81),ISNUMBER(X81),ISNUMBER(AA81)),SUM(W81,X81,AA81),"")</f>
        <v/>
      </c>
      <c r="AC81" s="2144"/>
      <c r="AD81" s="2146"/>
      <c r="CS81" s="2130"/>
    </row>
    <row r="82" spans="1:97" ht="15" customHeight="1" x14ac:dyDescent="0.25">
      <c r="A82" s="1541"/>
      <c r="B82" s="2281" t="str">
        <f>"Check: row " &amp; ROW(B79) &amp;" = row " &amp; ROW(B49)</f>
        <v>Check: row 79 = row 49</v>
      </c>
      <c r="C82" s="2220"/>
      <c r="D82" s="3066" t="str">
        <f>IF(AND(ISNUMBER(D49),ISNUMBER(D79)),IF(D49=D79, "Pass", "Fail"),"")</f>
        <v/>
      </c>
      <c r="E82" s="3066" t="str">
        <f>IF(AND(ISNUMBER(E49),ISNUMBER(E79)),IF(E49=E79, "Pass", "Fail"),"")</f>
        <v/>
      </c>
      <c r="F82" s="2111"/>
      <c r="G82" s="3066" t="str">
        <f>IF(AND(ISNUMBER(G49),ISNUMBER(G79)),IF(G49=G79, "Pass", "Fail"),"")</f>
        <v/>
      </c>
      <c r="H82" s="3066" t="str">
        <f>IF(AND(ISNUMBER(H49),ISNUMBER(H79)),IF(H49=H79, "Pass", "Fail"),"")</f>
        <v/>
      </c>
      <c r="I82" s="3066" t="str">
        <f>IF(AND(ISNUMBER(I49),ISNUMBER(I79)),IF(I49=I79, "Pass", "Fail"),"")</f>
        <v/>
      </c>
      <c r="J82" s="3066" t="str">
        <f>IF(AND(ISNUMBER(M49),ISNUMBER(J79)),IF(M49=J79, "Pass", "Fail"),"")</f>
        <v/>
      </c>
      <c r="K82" s="3066" t="str">
        <f>IF(AND(ISNUMBER(N49),ISNUMBER(K79)),IF(N49=K79, "Pass", "Fail"),"")</f>
        <v/>
      </c>
      <c r="L82" s="2220"/>
      <c r="M82" s="2220"/>
      <c r="N82" s="2220"/>
      <c r="O82" s="2220"/>
      <c r="P82" s="2220"/>
      <c r="Q82" s="2220"/>
      <c r="R82" s="2111"/>
      <c r="S82" s="2220"/>
      <c r="T82" s="2220"/>
      <c r="U82" s="2220"/>
      <c r="V82" s="2220"/>
      <c r="W82" s="2220"/>
      <c r="X82" s="2220"/>
      <c r="Y82" s="2220"/>
      <c r="Z82" s="2220"/>
      <c r="AA82" s="2220"/>
      <c r="AB82" s="2220"/>
      <c r="AC82" s="2220"/>
      <c r="AD82" s="2282"/>
      <c r="CS82" s="2130"/>
    </row>
    <row r="83" spans="1:97" ht="15" customHeight="1" x14ac:dyDescent="0.25">
      <c r="A83" s="2995"/>
      <c r="B83" s="3045"/>
      <c r="C83" s="3045"/>
      <c r="D83" s="3045"/>
      <c r="E83" s="3045"/>
      <c r="F83" s="3045"/>
      <c r="G83" s="3045"/>
      <c r="H83" s="3045"/>
      <c r="I83" s="3045"/>
      <c r="J83" s="3045"/>
      <c r="K83" s="3045"/>
      <c r="L83" s="3045"/>
      <c r="M83" s="3045"/>
      <c r="N83" s="3045"/>
      <c r="O83" s="3045"/>
      <c r="P83" s="3045"/>
      <c r="Q83" s="3045"/>
      <c r="R83" s="3045"/>
      <c r="S83" s="3045"/>
      <c r="T83" s="3045"/>
      <c r="U83" s="3045"/>
      <c r="V83" s="3045"/>
      <c r="W83" s="3045"/>
      <c r="X83" s="3045"/>
      <c r="Y83" s="3045"/>
      <c r="Z83" s="3045"/>
      <c r="AA83" s="3045"/>
      <c r="AB83" s="3045"/>
      <c r="AC83" s="3045"/>
      <c r="AD83" s="3045"/>
      <c r="AE83" s="3045"/>
      <c r="AF83" s="2988"/>
      <c r="AG83" s="2988"/>
      <c r="AH83" s="2988"/>
      <c r="AI83" s="2988"/>
      <c r="AJ83" s="2988"/>
      <c r="AK83" s="2988"/>
      <c r="AL83" s="2988"/>
      <c r="AM83" s="2988"/>
      <c r="AN83" s="2988"/>
      <c r="AO83" s="2988"/>
      <c r="AP83" s="2988"/>
      <c r="AQ83" s="2988"/>
      <c r="AR83" s="2988"/>
      <c r="AS83" s="2988"/>
      <c r="AT83" s="2988"/>
      <c r="AU83" s="2988"/>
      <c r="AV83" s="2988"/>
      <c r="AW83" s="2988"/>
      <c r="AX83" s="2988"/>
      <c r="AY83" s="2988"/>
      <c r="AZ83" s="2988"/>
      <c r="BA83" s="2988"/>
      <c r="BB83" s="2988"/>
      <c r="BC83" s="2988"/>
      <c r="BD83" s="2988"/>
      <c r="BE83" s="2988"/>
      <c r="BF83" s="2988"/>
      <c r="BG83" s="2988"/>
      <c r="BH83" s="2988"/>
      <c r="BI83" s="2988"/>
      <c r="BJ83" s="2988"/>
      <c r="BK83" s="2988"/>
      <c r="BL83" s="2988"/>
      <c r="BM83" s="2988"/>
      <c r="BN83" s="2988"/>
      <c r="BO83" s="2988"/>
      <c r="BP83" s="2988"/>
      <c r="BQ83" s="2707"/>
      <c r="BR83" s="2707"/>
      <c r="BS83" s="2707"/>
      <c r="BT83" s="2707"/>
      <c r="BU83" s="2707"/>
      <c r="BV83" s="2707"/>
      <c r="BW83" s="2707"/>
      <c r="BX83" s="2707"/>
      <c r="BY83" s="2707"/>
      <c r="BZ83" s="2707"/>
      <c r="CA83" s="2707"/>
      <c r="CB83" s="2707"/>
      <c r="CC83" s="2707"/>
      <c r="CD83" s="2707"/>
      <c r="CE83" s="2707"/>
      <c r="CF83" s="2707"/>
      <c r="CG83" s="2707"/>
      <c r="CH83" s="2707"/>
      <c r="CI83" s="2707"/>
      <c r="CJ83" s="2707"/>
      <c r="CP83" s="2988"/>
      <c r="CS83" s="2130"/>
    </row>
    <row r="84" spans="1:97" hidden="1" x14ac:dyDescent="0.25"/>
    <row r="85" spans="1:97" hidden="1" x14ac:dyDescent="0.25"/>
    <row r="86" spans="1:97" hidden="1" x14ac:dyDescent="0.25"/>
    <row r="87" spans="1:97" hidden="1" x14ac:dyDescent="0.25"/>
    <row r="88" spans="1:97" hidden="1" x14ac:dyDescent="0.25"/>
    <row r="89" spans="1:97" hidden="1" x14ac:dyDescent="0.25"/>
    <row r="90" spans="1:97" hidden="1" x14ac:dyDescent="0.25"/>
    <row r="91" spans="1:97" hidden="1" x14ac:dyDescent="0.25"/>
    <row r="92" spans="1:97" hidden="1" x14ac:dyDescent="0.25"/>
    <row r="93" spans="1:97" hidden="1" x14ac:dyDescent="0.25"/>
    <row r="94" spans="1:97" hidden="1" x14ac:dyDescent="0.25"/>
    <row r="95" spans="1:97" hidden="1" x14ac:dyDescent="0.25"/>
    <row r="96" spans="1:97"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1">
    <mergeCell ref="AD13:AE13"/>
    <mergeCell ref="BD12:BD14"/>
    <mergeCell ref="BS13:BT13"/>
    <mergeCell ref="BU13:BV13"/>
    <mergeCell ref="BK12:BK14"/>
    <mergeCell ref="BP12:BP14"/>
    <mergeCell ref="AW13:AX13"/>
    <mergeCell ref="AY12:AY14"/>
    <mergeCell ref="BG13:BH13"/>
    <mergeCell ref="BI13:BJ13"/>
    <mergeCell ref="BL12:BO12"/>
    <mergeCell ref="AQ12:AR12"/>
    <mergeCell ref="AO13:AO14"/>
    <mergeCell ref="AP13:AP14"/>
    <mergeCell ref="AQ13:AQ14"/>
    <mergeCell ref="AR13:AR14"/>
    <mergeCell ref="AM13:AM14"/>
    <mergeCell ref="AN13:AN14"/>
    <mergeCell ref="B10:B14"/>
    <mergeCell ref="B63:B67"/>
    <mergeCell ref="L64:Q64"/>
    <mergeCell ref="L65:M65"/>
    <mergeCell ref="N65:O65"/>
    <mergeCell ref="P65:Q65"/>
    <mergeCell ref="O66:O67"/>
    <mergeCell ref="Y13:Y14"/>
    <mergeCell ref="S64:S67"/>
    <mergeCell ref="T64:T67"/>
    <mergeCell ref="L63:V63"/>
    <mergeCell ref="L66:L67"/>
    <mergeCell ref="M66:M67"/>
    <mergeCell ref="N66:N67"/>
    <mergeCell ref="U64:U67"/>
    <mergeCell ref="V64:V67"/>
    <mergeCell ref="D12:H12"/>
    <mergeCell ref="D13:D14"/>
    <mergeCell ref="C63:K63"/>
    <mergeCell ref="C64:K64"/>
    <mergeCell ref="J65:J67"/>
    <mergeCell ref="D66:D67"/>
    <mergeCell ref="D65:I65"/>
    <mergeCell ref="K65:K67"/>
    <mergeCell ref="C74:AD74"/>
    <mergeCell ref="AD76:AD78"/>
    <mergeCell ref="E77:E78"/>
    <mergeCell ref="G77:H77"/>
    <mergeCell ref="I77:I78"/>
    <mergeCell ref="N77:N78"/>
    <mergeCell ref="P77:Q77"/>
    <mergeCell ref="J76:J78"/>
    <mergeCell ref="K76:K78"/>
    <mergeCell ref="AC76:AC78"/>
    <mergeCell ref="S76:S78"/>
    <mergeCell ref="T76:T78"/>
    <mergeCell ref="R77:R78"/>
    <mergeCell ref="D76:I76"/>
    <mergeCell ref="D77:D78"/>
    <mergeCell ref="M76:R76"/>
    <mergeCell ref="M77:M78"/>
    <mergeCell ref="W76:AB76"/>
    <mergeCell ref="W77:W78"/>
    <mergeCell ref="W75:AD75"/>
    <mergeCell ref="M75:T75"/>
    <mergeCell ref="D75:K75"/>
    <mergeCell ref="X77:X78"/>
    <mergeCell ref="Z77:AA77"/>
    <mergeCell ref="AB77:AB78"/>
    <mergeCell ref="P66:P67"/>
    <mergeCell ref="Q66:Q67"/>
    <mergeCell ref="R64:R67"/>
    <mergeCell ref="E66:F66"/>
    <mergeCell ref="G66:H66"/>
    <mergeCell ref="I66:I67"/>
    <mergeCell ref="CF10:CJ10"/>
    <mergeCell ref="CF11:CH12"/>
    <mergeCell ref="CH13:CH14"/>
    <mergeCell ref="CF13:CG13"/>
    <mergeCell ref="CI11:CJ12"/>
    <mergeCell ref="CC11:CE12"/>
    <mergeCell ref="CC13:CC14"/>
    <mergeCell ref="CC10:CE10"/>
    <mergeCell ref="CD13:CD14"/>
    <mergeCell ref="CE13:CE14"/>
    <mergeCell ref="AS10:BD10"/>
    <mergeCell ref="BE10:BP10"/>
    <mergeCell ref="BQ10:CB10"/>
    <mergeCell ref="C10:N10"/>
    <mergeCell ref="AB10:AN10"/>
    <mergeCell ref="O10:AA10"/>
    <mergeCell ref="C11:N11"/>
    <mergeCell ref="BQ11:CB11"/>
    <mergeCell ref="BW12:BW14"/>
    <mergeCell ref="E13:F13"/>
    <mergeCell ref="G13:H13"/>
    <mergeCell ref="J12:M12"/>
    <mergeCell ref="I12:I14"/>
    <mergeCell ref="N12:N14"/>
    <mergeCell ref="V12:Y12"/>
    <mergeCell ref="Z12:AA12"/>
    <mergeCell ref="Z13:Z14"/>
    <mergeCell ref="AA13:AA14"/>
    <mergeCell ref="V13:V14"/>
    <mergeCell ref="W13:W14"/>
    <mergeCell ref="X13:X14"/>
    <mergeCell ref="BE11:BP11"/>
    <mergeCell ref="AS11:BD11"/>
    <mergeCell ref="AZ12:BC12"/>
    <mergeCell ref="O11:AA11"/>
    <mergeCell ref="AB11:AN11"/>
    <mergeCell ref="AO11:AR11"/>
    <mergeCell ref="U12:U14"/>
    <mergeCell ref="Q13:R13"/>
    <mergeCell ref="S13:T13"/>
    <mergeCell ref="AO12:AP12"/>
    <mergeCell ref="P12:T12"/>
    <mergeCell ref="P13:P14"/>
    <mergeCell ref="AC12:AG12"/>
    <mergeCell ref="AC13:AC14"/>
    <mergeCell ref="CB12:CB14"/>
    <mergeCell ref="J13:J14"/>
    <mergeCell ref="K13:K14"/>
    <mergeCell ref="L13:L14"/>
    <mergeCell ref="M13:M14"/>
    <mergeCell ref="AI13:AI14"/>
    <mergeCell ref="AJ13:AJ14"/>
    <mergeCell ref="AK13:AK14"/>
    <mergeCell ref="AL13:AL14"/>
    <mergeCell ref="AZ13:AZ14"/>
    <mergeCell ref="BA13:BA14"/>
    <mergeCell ref="BB13:BB14"/>
    <mergeCell ref="BC13:BC14"/>
    <mergeCell ref="BN13:BN14"/>
    <mergeCell ref="BO13:BO14"/>
    <mergeCell ref="BX13:BX14"/>
    <mergeCell ref="BY13:BY14"/>
    <mergeCell ref="AT12:AX12"/>
    <mergeCell ref="AT13:AT14"/>
    <mergeCell ref="BR12:BV12"/>
    <mergeCell ref="BZ13:BZ14"/>
    <mergeCell ref="CA13:CA14"/>
    <mergeCell ref="BX12:CA12"/>
    <mergeCell ref="BL13:BL14"/>
    <mergeCell ref="BM13:BM14"/>
    <mergeCell ref="AU13:AV13"/>
    <mergeCell ref="AM12:AN12"/>
    <mergeCell ref="AF13:AG13"/>
    <mergeCell ref="AI12:AL12"/>
    <mergeCell ref="AH12:AH14"/>
    <mergeCell ref="BR13:BR14"/>
    <mergeCell ref="BF12:BJ12"/>
    <mergeCell ref="BF13:BF14"/>
  </mergeCells>
  <conditionalFormatting sqref="CF15:CH61 C79:C82 L79:L82 C15:CC61 C68:U71 C79:AD81">
    <cfRule type="cellIs" dxfId="129" priority="6586" stopIfTrue="1" operator="lessThan">
      <formula>0</formula>
    </cfRule>
  </conditionalFormatting>
  <conditionalFormatting sqref="A1:XFD4 A8:XFD11 A5:B7 D5:XFD7 U12:AA12 Q14:AA14 P13:AA13 A12:B14 I12:O12 E13:O14 AH12:AR14 AY12:BD14 BW12:XFD14 BK12:BP14 E67:XFD67 A65:B67 J65:XFD65 D65 D66:XFD66 D76 A76:B78 E77:K78 J76:K76 M76 N77:U78 S76:U76 AC76:XFD76 X77:XFD78 W75:W76 AE75:XFD75 U75:W75 L75:M75 A75:D75 A15:XFD64 A68:XFD74 A79:XFD1048576">
    <cfRule type="cellIs" dxfId="128" priority="6587" stopIfTrue="1" operator="equal">
      <formula>"Pass"</formula>
    </cfRule>
    <cfRule type="cellIs" dxfId="127" priority="6624" stopIfTrue="1" operator="equal">
      <formula>"please check"</formula>
    </cfRule>
    <cfRule type="cellIs" dxfId="126" priority="7053" stopIfTrue="1" operator="equal">
      <formula>"Fail"</formula>
    </cfRule>
  </conditionalFormatting>
  <conditionalFormatting sqref="C5">
    <cfRule type="cellIs" dxfId="125" priority="868" stopIfTrue="1" operator="equal">
      <formula>"Pass"</formula>
    </cfRule>
    <cfRule type="cellIs" dxfId="124" priority="869" stopIfTrue="1" operator="equal">
      <formula>"please check"</formula>
    </cfRule>
    <cfRule type="cellIs" dxfId="123" priority="870" stopIfTrue="1" operator="equal">
      <formula>"Fail"</formula>
    </cfRule>
  </conditionalFormatting>
  <conditionalFormatting sqref="C6">
    <cfRule type="cellIs" dxfId="122" priority="865" stopIfTrue="1" operator="equal">
      <formula>"Pass"</formula>
    </cfRule>
    <cfRule type="cellIs" dxfId="121" priority="866" stopIfTrue="1" operator="equal">
      <formula>"please check"</formula>
    </cfRule>
    <cfRule type="cellIs" dxfId="120" priority="867" stopIfTrue="1" operator="equal">
      <formula>"Fail"</formula>
    </cfRule>
  </conditionalFormatting>
  <conditionalFormatting sqref="C7">
    <cfRule type="cellIs" dxfId="119" priority="862" stopIfTrue="1" operator="equal">
      <formula>"Pass"</formula>
    </cfRule>
    <cfRule type="cellIs" dxfId="118" priority="863" stopIfTrue="1" operator="equal">
      <formula>"please check"</formula>
    </cfRule>
    <cfRule type="cellIs" dxfId="117" priority="864" stopIfTrue="1" operator="equal">
      <formula>"Fail"</formula>
    </cfRule>
  </conditionalFormatting>
  <conditionalFormatting sqref="P12">
    <cfRule type="cellIs" dxfId="116" priority="859" stopIfTrue="1" operator="equal">
      <formula>"Pass"</formula>
    </cfRule>
    <cfRule type="cellIs" dxfId="115" priority="860" stopIfTrue="1" operator="equal">
      <formula>"please check"</formula>
    </cfRule>
    <cfRule type="cellIs" dxfId="114" priority="861" stopIfTrue="1" operator="equal">
      <formula>"Fail"</formula>
    </cfRule>
  </conditionalFormatting>
  <conditionalFormatting sqref="C12">
    <cfRule type="cellIs" dxfId="113" priority="856" stopIfTrue="1" operator="equal">
      <formula>"Pass"</formula>
    </cfRule>
    <cfRule type="cellIs" dxfId="112" priority="857" stopIfTrue="1" operator="equal">
      <formula>"please check"</formula>
    </cfRule>
    <cfRule type="cellIs" dxfId="111" priority="858" stopIfTrue="1" operator="equal">
      <formula>"Fail"</formula>
    </cfRule>
  </conditionalFormatting>
  <conditionalFormatting sqref="D12">
    <cfRule type="cellIs" dxfId="110" priority="853" stopIfTrue="1" operator="equal">
      <formula>"Pass"</formula>
    </cfRule>
    <cfRule type="cellIs" dxfId="109" priority="854" stopIfTrue="1" operator="equal">
      <formula>"please check"</formula>
    </cfRule>
    <cfRule type="cellIs" dxfId="108" priority="855" stopIfTrue="1" operator="equal">
      <formula>"Fail"</formula>
    </cfRule>
  </conditionalFormatting>
  <conditionalFormatting sqref="D13 C13:C14">
    <cfRule type="cellIs" dxfId="107" priority="850" stopIfTrue="1" operator="equal">
      <formula>"Pass"</formula>
    </cfRule>
    <cfRule type="cellIs" dxfId="106" priority="851" stopIfTrue="1" operator="equal">
      <formula>"please check"</formula>
    </cfRule>
    <cfRule type="cellIs" dxfId="105" priority="852" stopIfTrue="1" operator="equal">
      <formula>"Fail"</formula>
    </cfRule>
  </conditionalFormatting>
  <conditionalFormatting sqref="AD14:AG14 AC13:AG13 AB12:AB14">
    <cfRule type="cellIs" dxfId="104" priority="847" stopIfTrue="1" operator="equal">
      <formula>"Pass"</formula>
    </cfRule>
    <cfRule type="cellIs" dxfId="103" priority="848" stopIfTrue="1" operator="equal">
      <formula>"please check"</formula>
    </cfRule>
    <cfRule type="cellIs" dxfId="102" priority="849" stopIfTrue="1" operator="equal">
      <formula>"Fail"</formula>
    </cfRule>
  </conditionalFormatting>
  <conditionalFormatting sqref="AC12">
    <cfRule type="cellIs" dxfId="101" priority="844" stopIfTrue="1" operator="equal">
      <formula>"Pass"</formula>
    </cfRule>
    <cfRule type="cellIs" dxfId="100" priority="845" stopIfTrue="1" operator="equal">
      <formula>"please check"</formula>
    </cfRule>
    <cfRule type="cellIs" dxfId="99" priority="846" stopIfTrue="1" operator="equal">
      <formula>"Fail"</formula>
    </cfRule>
  </conditionalFormatting>
  <conditionalFormatting sqref="AU14:AX14 AT13:AX13 AS12:AS14">
    <cfRule type="cellIs" dxfId="98" priority="841" stopIfTrue="1" operator="equal">
      <formula>"Pass"</formula>
    </cfRule>
    <cfRule type="cellIs" dxfId="97" priority="842" stopIfTrue="1" operator="equal">
      <formula>"please check"</formula>
    </cfRule>
    <cfRule type="cellIs" dxfId="96" priority="843" stopIfTrue="1" operator="equal">
      <formula>"Fail"</formula>
    </cfRule>
  </conditionalFormatting>
  <conditionalFormatting sqref="AT12">
    <cfRule type="cellIs" dxfId="95" priority="838" stopIfTrue="1" operator="equal">
      <formula>"Pass"</formula>
    </cfRule>
    <cfRule type="cellIs" dxfId="94" priority="839" stopIfTrue="1" operator="equal">
      <formula>"please check"</formula>
    </cfRule>
    <cfRule type="cellIs" dxfId="93" priority="840" stopIfTrue="1" operator="equal">
      <formula>"Fail"</formula>
    </cfRule>
  </conditionalFormatting>
  <conditionalFormatting sqref="BS14:BV14 BR13:BV13 BQ12:BQ14">
    <cfRule type="cellIs" dxfId="92" priority="835" stopIfTrue="1" operator="equal">
      <formula>"Pass"</formula>
    </cfRule>
    <cfRule type="cellIs" dxfId="91" priority="836" stopIfTrue="1" operator="equal">
      <formula>"please check"</formula>
    </cfRule>
    <cfRule type="cellIs" dxfId="90" priority="837" stopIfTrue="1" operator="equal">
      <formula>"Fail"</formula>
    </cfRule>
  </conditionalFormatting>
  <conditionalFormatting sqref="BR12">
    <cfRule type="cellIs" dxfId="89" priority="832" stopIfTrue="1" operator="equal">
      <formula>"Pass"</formula>
    </cfRule>
    <cfRule type="cellIs" dxfId="88" priority="833" stopIfTrue="1" operator="equal">
      <formula>"please check"</formula>
    </cfRule>
    <cfRule type="cellIs" dxfId="87" priority="834" stopIfTrue="1" operator="equal">
      <formula>"Fail"</formula>
    </cfRule>
  </conditionalFormatting>
  <conditionalFormatting sqref="BG14:BJ14 BF13:BJ13 BE12:BE14">
    <cfRule type="cellIs" dxfId="86" priority="829" stopIfTrue="1" operator="equal">
      <formula>"Pass"</formula>
    </cfRule>
    <cfRule type="cellIs" dxfId="85" priority="830" stopIfTrue="1" operator="equal">
      <formula>"please check"</formula>
    </cfRule>
    <cfRule type="cellIs" dxfId="84" priority="831" stopIfTrue="1" operator="equal">
      <formula>"Fail"</formula>
    </cfRule>
  </conditionalFormatting>
  <conditionalFormatting sqref="BF12">
    <cfRule type="cellIs" dxfId="83" priority="826" stopIfTrue="1" operator="equal">
      <formula>"Pass"</formula>
    </cfRule>
    <cfRule type="cellIs" dxfId="82" priority="827" stopIfTrue="1" operator="equal">
      <formula>"please check"</formula>
    </cfRule>
    <cfRule type="cellIs" dxfId="81" priority="828" stopIfTrue="1" operator="equal">
      <formula>"Fail"</formula>
    </cfRule>
  </conditionalFormatting>
  <conditionalFormatting sqref="C65">
    <cfRule type="cellIs" dxfId="80" priority="823" stopIfTrue="1" operator="equal">
      <formula>"Pass"</formula>
    </cfRule>
    <cfRule type="cellIs" dxfId="79" priority="824" stopIfTrue="1" operator="equal">
      <formula>"please check"</formula>
    </cfRule>
    <cfRule type="cellIs" dxfId="78" priority="825" stopIfTrue="1" operator="equal">
      <formula>"Fail"</formula>
    </cfRule>
  </conditionalFormatting>
  <conditionalFormatting sqref="C66:C67">
    <cfRule type="cellIs" dxfId="77" priority="820" stopIfTrue="1" operator="equal">
      <formula>"Pass"</formula>
    </cfRule>
    <cfRule type="cellIs" dxfId="76" priority="821" stopIfTrue="1" operator="equal">
      <formula>"please check"</formula>
    </cfRule>
    <cfRule type="cellIs" dxfId="75" priority="822" stopIfTrue="1" operator="equal">
      <formula>"Fail"</formula>
    </cfRule>
  </conditionalFormatting>
  <conditionalFormatting sqref="C76">
    <cfRule type="cellIs" dxfId="74" priority="817" stopIfTrue="1" operator="equal">
      <formula>"Pass"</formula>
    </cfRule>
    <cfRule type="cellIs" dxfId="73" priority="818" stopIfTrue="1" operator="equal">
      <formula>"please check"</formula>
    </cfRule>
    <cfRule type="cellIs" dxfId="72" priority="819" stopIfTrue="1" operator="equal">
      <formula>"Fail"</formula>
    </cfRule>
  </conditionalFormatting>
  <conditionalFormatting sqref="C77:C78">
    <cfRule type="cellIs" dxfId="71" priority="814" stopIfTrue="1" operator="equal">
      <formula>"Pass"</formula>
    </cfRule>
    <cfRule type="cellIs" dxfId="70" priority="815" stopIfTrue="1" operator="equal">
      <formula>"please check"</formula>
    </cfRule>
    <cfRule type="cellIs" dxfId="69" priority="816" stopIfTrue="1" operator="equal">
      <formula>"Fail"</formula>
    </cfRule>
  </conditionalFormatting>
  <conditionalFormatting sqref="D77">
    <cfRule type="cellIs" dxfId="68" priority="811" stopIfTrue="1" operator="equal">
      <formula>"Pass"</formula>
    </cfRule>
    <cfRule type="cellIs" dxfId="67" priority="812" stopIfTrue="1" operator="equal">
      <formula>"please check"</formula>
    </cfRule>
    <cfRule type="cellIs" dxfId="66" priority="813" stopIfTrue="1" operator="equal">
      <formula>"Fail"</formula>
    </cfRule>
  </conditionalFormatting>
  <conditionalFormatting sqref="L76">
    <cfRule type="cellIs" dxfId="65" priority="808" stopIfTrue="1" operator="equal">
      <formula>"Pass"</formula>
    </cfRule>
    <cfRule type="cellIs" dxfId="64" priority="809" stopIfTrue="1" operator="equal">
      <formula>"please check"</formula>
    </cfRule>
    <cfRule type="cellIs" dxfId="63" priority="810" stopIfTrue="1" operator="equal">
      <formula>"Fail"</formula>
    </cfRule>
  </conditionalFormatting>
  <conditionalFormatting sqref="L77:L78">
    <cfRule type="cellIs" dxfId="62" priority="805" stopIfTrue="1" operator="equal">
      <formula>"Pass"</formula>
    </cfRule>
    <cfRule type="cellIs" dxfId="61" priority="806" stopIfTrue="1" operator="equal">
      <formula>"please check"</formula>
    </cfRule>
    <cfRule type="cellIs" dxfId="60" priority="807" stopIfTrue="1" operator="equal">
      <formula>"Fail"</formula>
    </cfRule>
  </conditionalFormatting>
  <conditionalFormatting sqref="M77">
    <cfRule type="cellIs" dxfId="59" priority="802" stopIfTrue="1" operator="equal">
      <formula>"Pass"</formula>
    </cfRule>
    <cfRule type="cellIs" dxfId="58" priority="803" stopIfTrue="1" operator="equal">
      <formula>"please check"</formula>
    </cfRule>
    <cfRule type="cellIs" dxfId="57" priority="804" stopIfTrue="1" operator="equal">
      <formula>"Fail"</formula>
    </cfRule>
  </conditionalFormatting>
  <conditionalFormatting sqref="V76:V78">
    <cfRule type="cellIs" dxfId="56" priority="799" stopIfTrue="1" operator="equal">
      <formula>"Pass"</formula>
    </cfRule>
    <cfRule type="cellIs" dxfId="55" priority="800" stopIfTrue="1" operator="equal">
      <formula>"please check"</formula>
    </cfRule>
    <cfRule type="cellIs" dxfId="54" priority="801" stopIfTrue="1" operator="equal">
      <formula>"Fail"</formula>
    </cfRule>
  </conditionalFormatting>
  <conditionalFormatting sqref="W77">
    <cfRule type="cellIs" dxfId="53" priority="796" stopIfTrue="1" operator="equal">
      <formula>"Pass"</formula>
    </cfRule>
    <cfRule type="cellIs" dxfId="52" priority="797" stopIfTrue="1" operator="equal">
      <formula>"please check"</formula>
    </cfRule>
    <cfRule type="cellIs" dxfId="51" priority="798" stopIfTrue="1" operator="equal">
      <formula>"Fail"</formula>
    </cfRule>
  </conditionalFormatting>
  <conditionalFormatting sqref="V69:V71">
    <cfRule type="cellIs" dxfId="5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1" max="87" man="1"/>
  </rowBreaks>
  <colBreaks count="7" manualBreakCount="7">
    <brk id="14" max="82" man="1"/>
    <brk id="25" max="82" man="1"/>
    <brk id="34" max="82" man="1"/>
    <brk id="44" max="82" man="1"/>
    <brk id="56" max="82" man="1"/>
    <brk id="68" max="82" man="1"/>
    <brk id="80" max="82" man="1"/>
  </colBreaks>
  <ignoredErrors>
    <ignoredError sqref="I80:I81 I16:I39 D18:H18 M18:N18 I40:I42 D39:H39 M39:N39 I43:I55 D42:H42 M42:N42 R39:U39 U18:U38 U40:U44 AE15 AH18 AY18 AT18:AX18 AT35:AX38 AY45 AT39:AX41 AY39 AT42:AX42 BC39:BC42 BD39 BK18 AY21 AY24 AY27 AY30 AY33 AY35 AY42 AY48:AY50 AY53 BK20:BK21 BK23:BK24 BK26:BK27 BK29:BK30 BK32:BK33 BK35 BK37 BK39 BK4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R58"/>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7109375" style="528" customWidth="1"/>
    <col min="2" max="2" width="60.7109375" style="541" customWidth="1"/>
    <col min="3" max="12" width="16.7109375" style="541" customWidth="1"/>
    <col min="13" max="16" width="16.7109375" style="549" customWidth="1"/>
    <col min="17" max="17" width="1.7109375" style="541" customWidth="1"/>
    <col min="18" max="16384" width="16.7109375" style="541" hidden="1"/>
  </cols>
  <sheetData>
    <row r="1" spans="1:17" s="536" customFormat="1" ht="30" customHeight="1" x14ac:dyDescent="0.55000000000000004">
      <c r="A1" s="932" t="s">
        <v>928</v>
      </c>
      <c r="B1" s="919"/>
      <c r="C1" s="715"/>
      <c r="D1" s="715"/>
      <c r="E1" s="695" t="str">
        <f>CONCATENATE("Reporting unit: ", 'General Info'!$C$7, " ", 'General Info'!$C$5)</f>
        <v xml:space="preserve">Reporting unit: 1 </v>
      </c>
      <c r="F1" s="695"/>
      <c r="G1" s="695"/>
      <c r="H1" s="715"/>
      <c r="I1" s="715"/>
      <c r="J1" s="715"/>
      <c r="K1" s="1123"/>
      <c r="L1" s="715"/>
      <c r="M1" s="715"/>
      <c r="N1" s="715"/>
      <c r="O1" s="1123"/>
      <c r="P1" s="2126"/>
      <c r="Q1" s="985"/>
    </row>
    <row r="2" spans="1:17" ht="15" customHeight="1" thickBot="1" x14ac:dyDescent="0.3">
      <c r="A2" s="779"/>
      <c r="B2" s="549"/>
      <c r="C2" s="549"/>
      <c r="D2" s="549"/>
      <c r="E2" s="549"/>
      <c r="F2" s="549"/>
      <c r="G2" s="549"/>
      <c r="H2" s="549"/>
      <c r="I2" s="549"/>
      <c r="J2" s="549"/>
      <c r="K2" s="549"/>
      <c r="L2" s="549"/>
      <c r="Q2" s="540"/>
    </row>
    <row r="3" spans="1:17" ht="15" customHeight="1" x14ac:dyDescent="0.25">
      <c r="A3" s="779"/>
      <c r="B3" s="2396" t="s">
        <v>991</v>
      </c>
      <c r="C3" s="2131"/>
      <c r="D3" s="2131"/>
      <c r="E3" s="2132"/>
      <c r="F3" s="2133"/>
      <c r="G3" s="549"/>
      <c r="H3" s="2167"/>
      <c r="I3" s="2132"/>
      <c r="J3" s="2132"/>
      <c r="K3" s="2132"/>
      <c r="L3" s="2132"/>
      <c r="M3" s="2132"/>
      <c r="N3" s="2132"/>
      <c r="O3" s="2132"/>
      <c r="P3" s="2133"/>
      <c r="Q3" s="540"/>
    </row>
    <row r="4" spans="1:17" ht="15" customHeight="1" x14ac:dyDescent="0.25">
      <c r="A4" s="779"/>
      <c r="B4" s="2203" t="s">
        <v>928</v>
      </c>
      <c r="C4" s="1434"/>
      <c r="D4" s="1434"/>
      <c r="E4" s="549"/>
      <c r="F4" s="1491"/>
      <c r="G4" s="549"/>
      <c r="H4" s="1376" t="s">
        <v>1712</v>
      </c>
      <c r="I4" s="549"/>
      <c r="J4" s="549"/>
      <c r="K4" s="549"/>
      <c r="L4" s="549"/>
      <c r="P4" s="1491"/>
      <c r="Q4" s="540"/>
    </row>
    <row r="5" spans="1:17" s="1618" customFormat="1" ht="15" customHeight="1" x14ac:dyDescent="0.25">
      <c r="A5" s="748"/>
      <c r="B5" s="1396" t="s">
        <v>1858</v>
      </c>
      <c r="C5" s="3380" t="str">
        <f>'Supervisory information'!C35</f>
        <v>Yes</v>
      </c>
      <c r="D5" s="3380"/>
      <c r="E5" s="3380"/>
      <c r="F5" s="782"/>
      <c r="G5" s="1634"/>
      <c r="H5" s="1397" t="s">
        <v>1713</v>
      </c>
      <c r="I5" s="1444"/>
      <c r="J5" s="1375" t="str">
        <f>IF(AND(COUNTBLANK($C$18:$J$29)&lt;&gt;0,C5= "Yes"), "Please fill in all the yellow cells, empty cells are not allowed", "")</f>
        <v>Please fill in all the yellow cells, empty cells are not allowed</v>
      </c>
      <c r="K5" s="1398"/>
      <c r="L5" s="1398"/>
      <c r="M5" s="1398"/>
      <c r="N5" s="1398"/>
      <c r="O5" s="1398"/>
      <c r="P5" s="2983"/>
      <c r="Q5" s="749"/>
    </row>
    <row r="6" spans="1:17" s="1618" customFormat="1" ht="15" customHeight="1" x14ac:dyDescent="0.25">
      <c r="A6" s="748"/>
      <c r="B6" s="924" t="s">
        <v>1092</v>
      </c>
      <c r="C6" s="3387" t="str">
        <f>IF(ISNUMBER(DefCap!$D$45), DefCap!$D$45, "No info in DefCap worksheet")</f>
        <v>No info in DefCap worksheet</v>
      </c>
      <c r="D6" s="3388"/>
      <c r="E6" s="3388"/>
      <c r="F6" s="782"/>
      <c r="G6" s="1634"/>
      <c r="H6" s="1397" t="s">
        <v>1714</v>
      </c>
      <c r="I6" s="1444"/>
      <c r="J6" s="1375" t="str">
        <f>IF(AND((COUNTBLANK(E34:E39)+COUNTBLANK(I34:I39)+COUNTBLANK(J34:J39))&lt;&gt;0,C5="Yes"), "For EU banks only: fill in all the green cells, empty cells are not allowed", "")</f>
        <v>For EU banks only: fill in all the green cells, empty cells are not allowed</v>
      </c>
      <c r="K6" s="1398"/>
      <c r="L6" s="1398"/>
      <c r="M6" s="1398"/>
      <c r="N6" s="1398"/>
      <c r="O6" s="1398"/>
      <c r="P6" s="2983"/>
      <c r="Q6" s="749"/>
    </row>
    <row r="7" spans="1:17" s="1618" customFormat="1" ht="15" customHeight="1" thickBot="1" x14ac:dyDescent="0.3">
      <c r="A7" s="748"/>
      <c r="B7" s="2162" t="s">
        <v>992</v>
      </c>
      <c r="C7" s="3383" t="str">
        <f>IF(ISNUMBER(DefCap!$D$47), DefCap!$D$47, "No info in DefCap worksheet")</f>
        <v>No info in DefCap worksheet</v>
      </c>
      <c r="D7" s="3384"/>
      <c r="E7" s="3384"/>
      <c r="F7" s="783"/>
      <c r="G7" s="1634"/>
      <c r="H7" s="2163" t="s">
        <v>2487</v>
      </c>
      <c r="I7" s="2164"/>
      <c r="J7" s="2165" t="str">
        <f>IF(AND(COUNTBLANK(C46:J48)&lt;&gt;0,C5= "Yes"), "Please fill in all the yellow and green cells, empty cells are not allowed", "")</f>
        <v>Please fill in all the yellow and green cells, empty cells are not allowed</v>
      </c>
      <c r="K7" s="2166"/>
      <c r="L7" s="2166"/>
      <c r="M7" s="2166"/>
      <c r="N7" s="2166"/>
      <c r="O7" s="2166"/>
      <c r="P7" s="2984"/>
      <c r="Q7" s="749"/>
    </row>
    <row r="8" spans="1:17" ht="15" customHeight="1" x14ac:dyDescent="0.25">
      <c r="A8" s="779"/>
      <c r="B8" s="549"/>
      <c r="C8" s="549"/>
      <c r="D8" s="549"/>
      <c r="E8" s="549"/>
      <c r="F8" s="549"/>
      <c r="G8" s="549"/>
      <c r="H8" s="549"/>
      <c r="I8" s="549"/>
      <c r="J8" s="549"/>
      <c r="K8" s="549"/>
      <c r="L8" s="549"/>
      <c r="Q8" s="2168"/>
    </row>
    <row r="9" spans="1:17" s="1434" customFormat="1" ht="45" customHeight="1" x14ac:dyDescent="0.25">
      <c r="A9" s="673" t="s">
        <v>2080</v>
      </c>
      <c r="B9" s="780"/>
      <c r="C9" s="764"/>
      <c r="D9" s="764"/>
      <c r="E9" s="764"/>
      <c r="F9" s="764"/>
      <c r="G9" s="764"/>
      <c r="H9" s="764"/>
      <c r="I9" s="764"/>
      <c r="J9" s="764"/>
      <c r="K9" s="1431"/>
      <c r="L9" s="764"/>
      <c r="M9" s="764"/>
      <c r="N9" s="764"/>
      <c r="O9" s="1431"/>
      <c r="P9" s="764"/>
      <c r="Q9" s="463"/>
    </row>
    <row r="10" spans="1:17" s="1434" customFormat="1" ht="45" customHeight="1" x14ac:dyDescent="0.25">
      <c r="A10" s="1463" t="s">
        <v>2362</v>
      </c>
      <c r="B10" s="733"/>
      <c r="Q10" s="1540"/>
    </row>
    <row r="11" spans="1:17" s="1434" customFormat="1" ht="15" customHeight="1" x14ac:dyDescent="0.25">
      <c r="A11" s="1463"/>
      <c r="B11" s="2595"/>
      <c r="C11" s="2126"/>
      <c r="D11" s="2126"/>
      <c r="E11" s="2126"/>
      <c r="F11" s="2596" t="s">
        <v>45</v>
      </c>
      <c r="Q11" s="1540"/>
    </row>
    <row r="12" spans="1:17" ht="15" customHeight="1" x14ac:dyDescent="0.25">
      <c r="A12" s="779"/>
      <c r="B12" s="2597" t="s">
        <v>1702</v>
      </c>
      <c r="C12" s="2597"/>
      <c r="D12" s="2597"/>
      <c r="E12" s="2597"/>
      <c r="F12" s="2599" t="str">
        <f>IF(AND(ISNUMBER(F13),ISNUMBER(F14)), F13+F14, "")</f>
        <v/>
      </c>
      <c r="G12" s="1434"/>
      <c r="H12" s="1434"/>
      <c r="I12" s="1434"/>
      <c r="J12" s="1434"/>
      <c r="K12" s="1434"/>
      <c r="L12" s="1434"/>
      <c r="M12" s="1434"/>
      <c r="N12" s="1434"/>
      <c r="O12" s="1434"/>
      <c r="P12" s="1434"/>
      <c r="Q12" s="540"/>
    </row>
    <row r="13" spans="1:17" ht="15" customHeight="1" x14ac:dyDescent="0.25">
      <c r="A13" s="1541"/>
      <c r="B13" s="2598" t="s">
        <v>2240</v>
      </c>
      <c r="C13" s="962"/>
      <c r="D13" s="962"/>
      <c r="E13" s="962"/>
      <c r="F13" s="1880"/>
      <c r="G13" s="1434"/>
      <c r="H13" s="1434"/>
      <c r="I13" s="1434"/>
      <c r="J13" s="1434"/>
      <c r="K13" s="1434"/>
      <c r="L13" s="1434"/>
      <c r="M13" s="1434"/>
      <c r="N13" s="1434"/>
      <c r="O13" s="1434"/>
      <c r="P13" s="1434"/>
      <c r="Q13" s="2130"/>
    </row>
    <row r="14" spans="1:17" ht="15" customHeight="1" x14ac:dyDescent="0.25">
      <c r="A14" s="1541"/>
      <c r="B14" s="2600" t="s">
        <v>2241</v>
      </c>
      <c r="C14" s="1041"/>
      <c r="D14" s="1041"/>
      <c r="E14" s="1041"/>
      <c r="F14" s="1877"/>
      <c r="G14" s="1434"/>
      <c r="H14" s="1434"/>
      <c r="I14" s="1434"/>
      <c r="J14" s="1434"/>
      <c r="K14" s="1434"/>
      <c r="L14" s="1434"/>
      <c r="M14" s="1434"/>
      <c r="N14" s="1434"/>
      <c r="O14" s="1434"/>
      <c r="P14" s="1434"/>
      <c r="Q14" s="2130"/>
    </row>
    <row r="15" spans="1:17" s="1434" customFormat="1" ht="60" customHeight="1" x14ac:dyDescent="0.25">
      <c r="A15" s="1463" t="s">
        <v>2363</v>
      </c>
      <c r="B15" s="733"/>
      <c r="Q15" s="1540"/>
    </row>
    <row r="16" spans="1:17" s="733" customFormat="1" ht="30" customHeight="1" x14ac:dyDescent="0.25">
      <c r="A16" s="732"/>
      <c r="B16" s="3396"/>
      <c r="C16" s="3398" t="s">
        <v>897</v>
      </c>
      <c r="D16" s="3398"/>
      <c r="E16" s="3398"/>
      <c r="F16" s="3399"/>
      <c r="G16" s="3404" t="s">
        <v>1131</v>
      </c>
      <c r="H16" s="3405"/>
      <c r="I16" s="3405"/>
      <c r="J16" s="3406"/>
      <c r="K16" s="1679" t="s">
        <v>1854</v>
      </c>
      <c r="L16" s="1682" t="s">
        <v>897</v>
      </c>
      <c r="M16" s="3403" t="s">
        <v>1381</v>
      </c>
      <c r="N16" s="3404"/>
      <c r="O16" s="3381" t="s">
        <v>1854</v>
      </c>
      <c r="P16" s="3381"/>
      <c r="Q16" s="775"/>
    </row>
    <row r="17" spans="1:17" s="733" customFormat="1" ht="90" customHeight="1" x14ac:dyDescent="0.25">
      <c r="A17" s="732"/>
      <c r="B17" s="3397"/>
      <c r="C17" s="1968" t="s">
        <v>1074</v>
      </c>
      <c r="D17" s="989" t="s">
        <v>1012</v>
      </c>
      <c r="E17" s="989" t="s">
        <v>1194</v>
      </c>
      <c r="F17" s="989" t="s">
        <v>45</v>
      </c>
      <c r="G17" s="989" t="s">
        <v>1074</v>
      </c>
      <c r="H17" s="989" t="s">
        <v>1012</v>
      </c>
      <c r="I17" s="989" t="s">
        <v>1194</v>
      </c>
      <c r="J17" s="989" t="s">
        <v>45</v>
      </c>
      <c r="K17" s="1683" t="s">
        <v>1953</v>
      </c>
      <c r="L17" s="1684" t="s">
        <v>1651</v>
      </c>
      <c r="M17" s="1299" t="s">
        <v>2093</v>
      </c>
      <c r="N17" s="1685" t="s">
        <v>1651</v>
      </c>
      <c r="O17" s="1686" t="s">
        <v>1955</v>
      </c>
      <c r="P17" s="2757" t="s">
        <v>1956</v>
      </c>
      <c r="Q17" s="775"/>
    </row>
    <row r="18" spans="1:17" ht="15" customHeight="1" x14ac:dyDescent="0.25">
      <c r="A18" s="779"/>
      <c r="B18" s="1300" t="s">
        <v>2242</v>
      </c>
      <c r="C18" s="2169" t="str">
        <f>IF(AND(ISNUMBER(C19),ISNUMBER(C20),ISNUMBER(C21),ISNUMBER(C22)),SUM(C19:C22),"")</f>
        <v/>
      </c>
      <c r="D18" s="2170" t="str">
        <f>IF(AND(ISNUMBER(D19),ISNUMBER(D20),ISNUMBER(D21),ISNUMBER(D22)),SUM(D19:D22),"")</f>
        <v/>
      </c>
      <c r="E18" s="2170" t="str">
        <f t="shared" ref="E18:K18" si="0">IF(AND(ISNUMBER(E19),ISNUMBER(E20),ISNUMBER(E21),ISNUMBER(E22)),SUM(E19,E20,E21,E22),"")</f>
        <v/>
      </c>
      <c r="F18" s="2170" t="str">
        <f t="shared" si="0"/>
        <v/>
      </c>
      <c r="G18" s="1357" t="str">
        <f t="shared" si="0"/>
        <v/>
      </c>
      <c r="H18" s="1357" t="str">
        <f t="shared" si="0"/>
        <v/>
      </c>
      <c r="I18" s="1357" t="str">
        <f t="shared" si="0"/>
        <v/>
      </c>
      <c r="J18" s="1357" t="str">
        <f t="shared" si="0"/>
        <v/>
      </c>
      <c r="K18" s="2171" t="str">
        <f t="shared" si="0"/>
        <v/>
      </c>
      <c r="L18" s="2172" t="str">
        <f>IF(AND(ISNUMBER(E18), ISNUMBER(F18), E18&lt;&gt;0, F18&lt;&gt;0), IF(F18/E18&gt;=0.07, "Pass", "Fail"), "")</f>
        <v/>
      </c>
      <c r="M18" s="2173" t="str">
        <f>IF(AND(ISNUMBER(J18),ISNUMBER(I18), J18&lt;&gt;0, I18&lt;&gt;0),IF(J18/I18&lt;=12.5,"Pass","Fail"), "")</f>
        <v/>
      </c>
      <c r="N18" s="2173" t="str">
        <f>IF(AND(ISNUMBER(I18), ISNUMBER(J18), I18&lt;&gt;0, J18&lt;&gt;0), IF(J18/I18&gt;=0.15, "Pass", "Fail"), "")</f>
        <v/>
      </c>
      <c r="O18" s="1693"/>
      <c r="P18" s="2085"/>
      <c r="Q18" s="540"/>
    </row>
    <row r="19" spans="1:17" ht="15" customHeight="1" x14ac:dyDescent="0.25">
      <c r="A19" s="779"/>
      <c r="B19" s="785" t="s">
        <v>2243</v>
      </c>
      <c r="C19" s="1969"/>
      <c r="D19" s="738"/>
      <c r="E19" s="2174" t="str">
        <f>IF(AND(ISNUMBER(C19), ISNUMBER(D19)),C19-D19, "")</f>
        <v/>
      </c>
      <c r="F19" s="738"/>
      <c r="G19" s="734"/>
      <c r="H19" s="734"/>
      <c r="I19" s="563" t="str">
        <f>IF(AND(ISNUMBER(G19), ISNUMBER(H19)),G19-H19, "")</f>
        <v/>
      </c>
      <c r="J19" s="734"/>
      <c r="K19" s="564"/>
      <c r="L19" s="2172" t="str">
        <f t="shared" ref="L19:L27" si="1">IF(AND(ISNUMBER(E19), ISNUMBER(F19), E19&lt;&gt;0, F19&lt;&gt;0), IF(F19/E19&gt;=0.07, "Pass", "Fail"), "")</f>
        <v/>
      </c>
      <c r="M19" s="2172" t="str">
        <f>IF(AND(ISNUMBER(J19),ISNUMBER(I19), J19&lt;&gt;0, I19&lt;&gt;0),IF(J19/I19&lt;=12.5,"Pass","Fail"), "")</f>
        <v/>
      </c>
      <c r="N19" s="2172" t="str">
        <f t="shared" ref="N19:N22" si="2">IF(AND(ISNUMBER(I19), ISNUMBER(J19), I19&lt;&gt;0, J19&lt;&gt;0), IF(J19/I19&gt;=0.15, "Pass", "Fail"), "")</f>
        <v/>
      </c>
      <c r="O19" s="2175" t="str">
        <f>IF(OR(ISNUMBER(J19)=FALSE, I19=0), "", IF(ISNUMBER(K19)=FALSE, "Fail", IF(AND(K19/I19&gt;=0.15, K19/I19&lt;=12.5), "Pass"," Please explain")))</f>
        <v/>
      </c>
      <c r="P19" s="2139" t="str">
        <f>IF(OR(ISNUMBER(J19)=FALSE, I19=0), "", IF(ISNUMBER(K19)=FALSE, "Fail", IF(OR((J19/I19=0.15), (J19/I19=12.5), (J19&lt;&gt;K19)), "Pass", "Please explain")))</f>
        <v/>
      </c>
      <c r="Q19" s="540"/>
    </row>
    <row r="20" spans="1:17" ht="15" customHeight="1" x14ac:dyDescent="0.25">
      <c r="A20" s="779"/>
      <c r="B20" s="785" t="s">
        <v>2244</v>
      </c>
      <c r="C20" s="1447"/>
      <c r="D20" s="734"/>
      <c r="E20" s="563" t="str">
        <f t="shared" ref="E20:E23" si="3">IF(AND(ISNUMBER(C20), ISNUMBER(D20)),C20-D20, "")</f>
        <v/>
      </c>
      <c r="F20" s="734"/>
      <c r="G20" s="734"/>
      <c r="H20" s="734"/>
      <c r="I20" s="563" t="str">
        <f t="shared" ref="I20:I23" si="4">IF(AND(ISNUMBER(G20), ISNUMBER(H20)),G20-H20, "")</f>
        <v/>
      </c>
      <c r="J20" s="426"/>
      <c r="K20" s="1680" t="str">
        <f>IF(ISNUMBER(J20),J20,"")</f>
        <v/>
      </c>
      <c r="L20" s="2176" t="str">
        <f t="shared" si="1"/>
        <v/>
      </c>
      <c r="M20" s="2172" t="str">
        <f t="shared" ref="M20:M28" si="5">IF(AND(ISNUMBER(J20),ISNUMBER(I20), J20&lt;&gt;0, I20&lt;&gt;0),IF(J20/I20&lt;=12.5,"Pass","Fail"), "")</f>
        <v/>
      </c>
      <c r="N20" s="2172" t="str">
        <f t="shared" si="2"/>
        <v/>
      </c>
      <c r="O20" s="1694"/>
      <c r="P20" s="551"/>
      <c r="Q20" s="540"/>
    </row>
    <row r="21" spans="1:17" ht="15" customHeight="1" x14ac:dyDescent="0.25">
      <c r="A21" s="779"/>
      <c r="B21" s="785" t="s">
        <v>2245</v>
      </c>
      <c r="C21" s="1447"/>
      <c r="D21" s="734"/>
      <c r="E21" s="563" t="str">
        <f t="shared" si="3"/>
        <v/>
      </c>
      <c r="F21" s="734"/>
      <c r="G21" s="734"/>
      <c r="H21" s="734"/>
      <c r="I21" s="563" t="str">
        <f t="shared" si="4"/>
        <v/>
      </c>
      <c r="J21" s="734"/>
      <c r="K21" s="564"/>
      <c r="L21" s="2172" t="str">
        <f t="shared" si="1"/>
        <v/>
      </c>
      <c r="M21" s="2172" t="str">
        <f t="shared" si="5"/>
        <v/>
      </c>
      <c r="N21" s="2172" t="str">
        <f t="shared" si="2"/>
        <v/>
      </c>
      <c r="O21" s="2175" t="str">
        <f>IF(OR(ISNUMBER(J21)=FALSE, I21=0), "", IF(ISNUMBER(K21)=FALSE, "Fail", IF(AND(K21/I21&gt;=0.15, K21/I21&lt;=12.5), "Pass"," Please explain")))</f>
        <v/>
      </c>
      <c r="P21" s="2139" t="str">
        <f>IF(OR(ISNUMBER(J21)=FALSE, I21=0), "", IF(ISNUMBER(K21)=FALSE, "Fail", IF(OR((J21/I21=0.15), (J21/I21=12.5), (J21&lt;&gt;K21)), "Pass", "Please explain")))</f>
        <v/>
      </c>
      <c r="Q21" s="540"/>
    </row>
    <row r="22" spans="1:17" ht="15" customHeight="1" x14ac:dyDescent="0.25">
      <c r="A22" s="779"/>
      <c r="B22" s="785" t="s">
        <v>2247</v>
      </c>
      <c r="C22" s="1447"/>
      <c r="D22" s="734"/>
      <c r="E22" s="563" t="str">
        <f t="shared" si="3"/>
        <v/>
      </c>
      <c r="F22" s="734"/>
      <c r="G22" s="734"/>
      <c r="H22" s="734"/>
      <c r="I22" s="563" t="str">
        <f t="shared" si="4"/>
        <v/>
      </c>
      <c r="J22" s="426"/>
      <c r="K22" s="1680" t="str">
        <f>IF(ISNUMBER(J22),J22,"")</f>
        <v/>
      </c>
      <c r="L22" s="2176" t="str">
        <f t="shared" si="1"/>
        <v/>
      </c>
      <c r="M22" s="2172" t="str">
        <f t="shared" si="5"/>
        <v/>
      </c>
      <c r="N22" s="2172" t="str">
        <f t="shared" si="2"/>
        <v/>
      </c>
      <c r="O22" s="1694"/>
      <c r="P22" s="551"/>
      <c r="Q22" s="540"/>
    </row>
    <row r="23" spans="1:17" ht="15" customHeight="1" x14ac:dyDescent="0.25">
      <c r="A23" s="779"/>
      <c r="B23" s="1737" t="s">
        <v>2248</v>
      </c>
      <c r="C23" s="1447"/>
      <c r="D23" s="734"/>
      <c r="E23" s="563" t="str">
        <f t="shared" si="3"/>
        <v/>
      </c>
      <c r="F23" s="734"/>
      <c r="G23" s="734"/>
      <c r="H23" s="734"/>
      <c r="I23" s="563" t="str">
        <f t="shared" si="4"/>
        <v/>
      </c>
      <c r="J23" s="426"/>
      <c r="K23" s="1680" t="str">
        <f>IF(ISNUMBER(J23),J23,"")</f>
        <v/>
      </c>
      <c r="L23" s="2176" t="str">
        <f>IF(AND(ISNUMBER(E23), ISNUMBER(F23), E23&lt;&gt;0, F23&lt;&gt;0), IF(F23/E23&gt;=0.2, "Pass", "Fail"), "")</f>
        <v/>
      </c>
      <c r="M23" s="2172" t="str">
        <f t="shared" si="5"/>
        <v/>
      </c>
      <c r="N23" s="2172" t="str">
        <f>IF(AND(ISNUMBER(I23), ISNUMBER(J23), I23&lt;&gt;0, J23&lt;&gt;0), IF(J23/I23&gt;=1, "Pass", "Fail"), "")</f>
        <v/>
      </c>
      <c r="O23" s="1694"/>
      <c r="P23" s="551"/>
      <c r="Q23" s="540"/>
    </row>
    <row r="24" spans="1:17" ht="15" customHeight="1" x14ac:dyDescent="0.25">
      <c r="A24" s="779"/>
      <c r="B24" s="786" t="s">
        <v>2249</v>
      </c>
      <c r="C24" s="1664" t="str">
        <f>IF(AND(ISNUMBER(C25),ISNUMBER(C26),ISNUMBER(C27)),SUM(C25,C26,C27),"")</f>
        <v/>
      </c>
      <c r="D24" s="563" t="str">
        <f t="shared" ref="D24:J24" si="6">IF(AND(ISNUMBER(D25),ISNUMBER(D26),ISNUMBER(D27)),SUM(D25,D26,D27),"")</f>
        <v/>
      </c>
      <c r="E24" s="563" t="str">
        <f t="shared" si="6"/>
        <v/>
      </c>
      <c r="F24" s="563" t="str">
        <f t="shared" si="6"/>
        <v/>
      </c>
      <c r="G24" s="563" t="str">
        <f t="shared" si="6"/>
        <v/>
      </c>
      <c r="H24" s="563" t="str">
        <f t="shared" si="6"/>
        <v/>
      </c>
      <c r="I24" s="563" t="str">
        <f t="shared" si="6"/>
        <v/>
      </c>
      <c r="J24" s="563" t="str">
        <f t="shared" si="6"/>
        <v/>
      </c>
      <c r="K24" s="2171" t="str">
        <f>IF(AND(ISNUMBER(K25),ISNUMBER(K26),ISNUMBER(K27)),SUM(K25,K26,K27),"")</f>
        <v/>
      </c>
      <c r="L24" s="2172" t="str">
        <f t="shared" si="1"/>
        <v/>
      </c>
      <c r="M24" s="2172" t="str">
        <f t="shared" si="5"/>
        <v/>
      </c>
      <c r="N24" s="2172" t="str">
        <f>IF(AND(ISNUMBER(I24), ISNUMBER(J24), I24&lt;&gt;0, J24&lt;&gt;0), IF(J24/I24&gt;=0.1, "Pass", "Fail"), "")</f>
        <v/>
      </c>
      <c r="O24" s="1694"/>
      <c r="P24" s="551"/>
      <c r="Q24" s="540"/>
    </row>
    <row r="25" spans="1:17" ht="15" customHeight="1" x14ac:dyDescent="0.25">
      <c r="A25" s="779"/>
      <c r="B25" s="785" t="s">
        <v>2243</v>
      </c>
      <c r="C25" s="1447"/>
      <c r="D25" s="734"/>
      <c r="E25" s="563" t="str">
        <f t="shared" ref="E25:E28" si="7">IF(AND(ISNUMBER(C25), ISNUMBER(D25)),C25-D25, "")</f>
        <v/>
      </c>
      <c r="F25" s="734"/>
      <c r="G25" s="734"/>
      <c r="H25" s="734"/>
      <c r="I25" s="563" t="str">
        <f t="shared" ref="I25:I28" si="8">IF(AND(ISNUMBER(G25), ISNUMBER(H25)),G25-H25, "")</f>
        <v/>
      </c>
      <c r="J25" s="734"/>
      <c r="K25" s="564"/>
      <c r="L25" s="2172" t="str">
        <f t="shared" si="1"/>
        <v/>
      </c>
      <c r="M25" s="2172" t="str">
        <f t="shared" si="5"/>
        <v/>
      </c>
      <c r="N25" s="2172" t="str">
        <f>IF(AND(ISNUMBER(I25), ISNUMBER(J25), I25&lt;&gt;0, J25&lt;&gt;0), IF(J25/I25&gt;=0.1, "Pass", "Fail"), "")</f>
        <v/>
      </c>
      <c r="O25" s="2175" t="str">
        <f>IF(OR(ISNUMBER(J25)=FALSE, I25=0), "", IF(ISNUMBER(K25)=FALSE, "Fail", IF(AND(K25/I25&gt;=0.15, K25/I25&lt;=12.5), "Pass"," Please explain")))</f>
        <v/>
      </c>
      <c r="P25" s="2139" t="str">
        <f>IF(OR(ISNUMBER(J25)=FALSE, I25=0), "", IF(ISNUMBER(K25)=FALSE, "Fail", IF(OR((J25/I25=0.15), (J25/I25=12.5), (J25&lt;&gt;K25)), "Pass", "Please explain")))</f>
        <v/>
      </c>
      <c r="Q25" s="540"/>
    </row>
    <row r="26" spans="1:17" ht="15" customHeight="1" x14ac:dyDescent="0.25">
      <c r="A26" s="779"/>
      <c r="B26" s="776" t="s">
        <v>2244</v>
      </c>
      <c r="C26" s="1447"/>
      <c r="D26" s="734"/>
      <c r="E26" s="563" t="str">
        <f t="shared" si="7"/>
        <v/>
      </c>
      <c r="F26" s="734"/>
      <c r="G26" s="734"/>
      <c r="H26" s="734"/>
      <c r="I26" s="563" t="str">
        <f t="shared" si="8"/>
        <v/>
      </c>
      <c r="J26" s="426"/>
      <c r="K26" s="1680" t="str">
        <f>IF(ISNUMBER(J26),J26,"")</f>
        <v/>
      </c>
      <c r="L26" s="2176" t="str">
        <f t="shared" si="1"/>
        <v/>
      </c>
      <c r="M26" s="2172" t="str">
        <f t="shared" si="5"/>
        <v/>
      </c>
      <c r="N26" s="2172" t="str">
        <f>IF(AND(ISNUMBER(I26), ISNUMBER(J26), I26&lt;&gt;0, J26&lt;&gt;0), IF(J26/I26&gt;=0.1, "Pass", "Fail"), "")</f>
        <v/>
      </c>
      <c r="O26" s="1694"/>
      <c r="P26" s="551"/>
      <c r="Q26" s="540"/>
    </row>
    <row r="27" spans="1:17" ht="15" customHeight="1" x14ac:dyDescent="0.25">
      <c r="A27" s="779"/>
      <c r="B27" s="785" t="s">
        <v>2246</v>
      </c>
      <c r="C27" s="1447"/>
      <c r="D27" s="734"/>
      <c r="E27" s="563" t="str">
        <f t="shared" si="7"/>
        <v/>
      </c>
      <c r="F27" s="734"/>
      <c r="G27" s="734"/>
      <c r="H27" s="734"/>
      <c r="I27" s="563" t="str">
        <f t="shared" si="8"/>
        <v/>
      </c>
      <c r="J27" s="426"/>
      <c r="K27" s="1680" t="str">
        <f>IF(ISNUMBER(J27),J27,"")</f>
        <v/>
      </c>
      <c r="L27" s="2176" t="str">
        <f t="shared" si="1"/>
        <v/>
      </c>
      <c r="M27" s="2172" t="str">
        <f t="shared" si="5"/>
        <v/>
      </c>
      <c r="N27" s="2172" t="str">
        <f>IF(AND(ISNUMBER(I27), ISNUMBER(J27), I27&lt;&gt;0, J27&lt;&gt;0), IF(J27/I27&gt;=0.1, "Pass", "Fail"), "")</f>
        <v/>
      </c>
      <c r="O27" s="1694"/>
      <c r="P27" s="551"/>
      <c r="Q27" s="540"/>
    </row>
    <row r="28" spans="1:17" ht="15" customHeight="1" x14ac:dyDescent="0.25">
      <c r="A28" s="779"/>
      <c r="B28" s="2588" t="s">
        <v>993</v>
      </c>
      <c r="C28" s="1458"/>
      <c r="D28" s="736"/>
      <c r="E28" s="2589" t="str">
        <f t="shared" si="7"/>
        <v/>
      </c>
      <c r="F28" s="736"/>
      <c r="G28" s="736"/>
      <c r="H28" s="736"/>
      <c r="I28" s="2589" t="str">
        <f t="shared" si="8"/>
        <v/>
      </c>
      <c r="J28" s="909"/>
      <c r="K28" s="2532" t="str">
        <f>IF(ISNUMBER(J28),J28,"")</f>
        <v/>
      </c>
      <c r="L28" s="2590" t="str">
        <f>IF(AND(ISNUMBER(E28), ISNUMBER(F28), E28&lt;&gt;0, F28&lt;&gt;0), IF(F28/E28&gt;=12.5, "Pass", "Fail"), "")</f>
        <v/>
      </c>
      <c r="M28" s="2591" t="str">
        <f t="shared" si="5"/>
        <v/>
      </c>
      <c r="N28" s="2592" t="str">
        <f>IF(AND(ISNUMBER(I28), ISNUMBER(J28), I28&lt;&gt;0, J28&lt;&gt;0), IF(J28/I28=12.5, "Pass", "Fail"), "")</f>
        <v/>
      </c>
      <c r="O28" s="2593"/>
      <c r="P28" s="1568"/>
      <c r="Q28" s="540"/>
    </row>
    <row r="29" spans="1:17" ht="15" customHeight="1" x14ac:dyDescent="0.25">
      <c r="A29" s="779"/>
      <c r="B29" s="2594" t="s">
        <v>163</v>
      </c>
      <c r="C29" s="2543" t="str">
        <f>IF(AND(ISNUMBER(C18), ISNUMBER(C24),ISNUMBER(C28)), SUM(C18,C24,C28),"")</f>
        <v/>
      </c>
      <c r="D29" s="2536" t="str">
        <f t="shared" ref="D29:F29" si="9">IF(AND(ISNUMBER(D18), ISNUMBER(D24),ISNUMBER(D28)), SUM(D18,D24,D28),"")</f>
        <v/>
      </c>
      <c r="E29" s="2536" t="str">
        <f t="shared" si="9"/>
        <v/>
      </c>
      <c r="F29" s="2536" t="str">
        <f t="shared" si="9"/>
        <v/>
      </c>
      <c r="G29" s="2536" t="str">
        <f>IF(AND(ISNUMBER(G18), ISNUMBER(G24),ISNUMBER(G28)), SUM(G18,G24,G28),"")</f>
        <v/>
      </c>
      <c r="H29" s="2536" t="str">
        <f t="shared" ref="H29" si="10">IF(AND(ISNUMBER(H18), ISNUMBER(H24),ISNUMBER(H28)), SUM(H18,H24,H28),"")</f>
        <v/>
      </c>
      <c r="I29" s="2536" t="str">
        <f t="shared" ref="I29" si="11">IF(AND(ISNUMBER(I18), ISNUMBER(I24),ISNUMBER(I28)), SUM(I18,I24,I28),"")</f>
        <v/>
      </c>
      <c r="J29" s="2536" t="str">
        <f t="shared" ref="J29" si="12">IF(AND(ISNUMBER(J18), ISNUMBER(J24),ISNUMBER(J28)), SUM(J18,J24,J28),"")</f>
        <v/>
      </c>
      <c r="K29" s="2541" t="str">
        <f>IF(AND(ISNUMBER(K18), ISNUMBER(K24),ISNUMBER(K28)), SUM(K18,K24,K28),"")</f>
        <v/>
      </c>
      <c r="L29" s="743"/>
      <c r="M29" s="743"/>
      <c r="N29" s="743"/>
      <c r="O29" s="743"/>
      <c r="P29" s="743"/>
      <c r="Q29" s="540"/>
    </row>
    <row r="30" spans="1:17" ht="15" customHeight="1" x14ac:dyDescent="0.25">
      <c r="A30" s="1541"/>
      <c r="B30" s="3402" t="s">
        <v>2365</v>
      </c>
      <c r="C30" s="3402"/>
      <c r="D30" s="3402"/>
      <c r="E30" s="2601"/>
      <c r="F30" s="2181" t="str">
        <f>IF(AND(ISNUMBER(F12), ISNUMBER(F29)), IF(F29&lt;=F12, "Pass", "Fail"), "")</f>
        <v/>
      </c>
      <c r="G30" s="778"/>
      <c r="H30" s="778"/>
      <c r="I30" s="778"/>
      <c r="J30" s="778"/>
      <c r="K30" s="1678"/>
      <c r="L30" s="1097"/>
      <c r="M30" s="1097"/>
      <c r="N30" s="1097"/>
      <c r="O30" s="1097"/>
      <c r="P30" s="2758"/>
      <c r="Q30" s="540"/>
    </row>
    <row r="31" spans="1:17" ht="49.5" customHeight="1" x14ac:dyDescent="0.25">
      <c r="A31" s="732" t="s">
        <v>2364</v>
      </c>
      <c r="B31" s="925"/>
      <c r="C31" s="925"/>
      <c r="D31" s="925"/>
      <c r="E31" s="925"/>
      <c r="F31" s="2157"/>
      <c r="G31" s="925"/>
      <c r="H31" s="925"/>
      <c r="I31" s="925"/>
      <c r="J31" s="925"/>
      <c r="K31" s="925"/>
      <c r="L31" s="925"/>
      <c r="M31" s="925"/>
      <c r="N31" s="925"/>
      <c r="O31" s="925"/>
      <c r="P31" s="925"/>
      <c r="Q31" s="540"/>
    </row>
    <row r="32" spans="1:17" ht="15" customHeight="1" x14ac:dyDescent="0.25">
      <c r="A32" s="779"/>
      <c r="B32" s="2141"/>
      <c r="C32" s="3389" t="s">
        <v>897</v>
      </c>
      <c r="D32" s="3389"/>
      <c r="E32" s="3389"/>
      <c r="F32" s="3390"/>
      <c r="G32" s="3391" t="s">
        <v>1131</v>
      </c>
      <c r="H32" s="3392"/>
      <c r="I32" s="3392"/>
      <c r="J32" s="3393"/>
      <c r="K32" s="1679" t="s">
        <v>1854</v>
      </c>
      <c r="L32" s="1096"/>
      <c r="M32" s="3409" t="s">
        <v>1381</v>
      </c>
      <c r="N32" s="3410"/>
      <c r="O32" s="3394" t="s">
        <v>1854</v>
      </c>
      <c r="P32" s="3395"/>
      <c r="Q32" s="540"/>
    </row>
    <row r="33" spans="1:18" ht="90" customHeight="1" x14ac:dyDescent="0.25">
      <c r="A33" s="779"/>
      <c r="B33" s="1502"/>
      <c r="C33" s="1966" t="s">
        <v>1074</v>
      </c>
      <c r="D33" s="1683" t="s">
        <v>1012</v>
      </c>
      <c r="E33" s="1683" t="s">
        <v>1194</v>
      </c>
      <c r="F33" s="1683" t="s">
        <v>45</v>
      </c>
      <c r="G33" s="988" t="s">
        <v>1074</v>
      </c>
      <c r="H33" s="988" t="s">
        <v>1012</v>
      </c>
      <c r="I33" s="988" t="s">
        <v>1194</v>
      </c>
      <c r="J33" s="988" t="s">
        <v>45</v>
      </c>
      <c r="K33" s="989" t="s">
        <v>1953</v>
      </c>
      <c r="L33" s="982"/>
      <c r="M33" s="1687" t="s">
        <v>2093</v>
      </c>
      <c r="N33" s="1687" t="s">
        <v>1651</v>
      </c>
      <c r="O33" s="1687" t="s">
        <v>1955</v>
      </c>
      <c r="P33" s="2759" t="s">
        <v>1956</v>
      </c>
      <c r="Q33" s="540"/>
    </row>
    <row r="34" spans="1:18" ht="15" customHeight="1" x14ac:dyDescent="0.25">
      <c r="A34" s="779"/>
      <c r="B34" s="549" t="s">
        <v>1094</v>
      </c>
      <c r="C34" s="1967"/>
      <c r="D34" s="1967"/>
      <c r="E34" s="2170" t="str">
        <f>IF(AND(ISNUMBER(E35),ISNUMBER(E36),ISNUMBER(E37),ISNUMBER(E38),ISNUMBER(E39)),SUM(E35:E39),"")</f>
        <v/>
      </c>
      <c r="F34" s="2170" t="str">
        <f>IF(ISNUMBER(E34),E34*12.5,"")</f>
        <v/>
      </c>
      <c r="G34" s="1303"/>
      <c r="H34" s="1304"/>
      <c r="I34" s="1357" t="str">
        <f>IF(AND(ISNUMBER(I35),ISNUMBER(I36),ISNUMBER(I37),ISNUMBER(I38),ISNUMBER(I39)),SUM(I35:I39),"")</f>
        <v/>
      </c>
      <c r="J34" s="1357" t="str">
        <f>IF(AND(ISNUMBER(J35),ISNUMBER(J36),ISNUMBER(J37),ISNUMBER(J38),ISNUMBER(J39)),SUM(J35:J39),"")</f>
        <v/>
      </c>
      <c r="K34" s="1357" t="str">
        <f>IF(AND(ISNUMBER(K35),ISNUMBER(K36),ISNUMBER(K37),ISNUMBER(K38),ISNUMBER(K39)),SUM(K35:K39),"")</f>
        <v/>
      </c>
      <c r="L34" s="982"/>
      <c r="M34" s="2177" t="str">
        <f t="shared" ref="M34:M39" si="13">IF(AND(ISNUMBER(J34),ISNUMBER(I34), J34&lt;&gt;0, I34&lt;&gt;0),IF(J34/I34&lt;=12.5,"Pass","Fail"), "")</f>
        <v/>
      </c>
      <c r="N34" s="2172" t="str">
        <f t="shared" ref="N34:N38" si="14">IF(AND(ISNUMBER(I34), ISNUMBER(J34), I34&lt;&gt;0,I34&lt;&gt;0), IF(J34/I34&gt;=0.1, "Pass", "Fail"), "")</f>
        <v/>
      </c>
      <c r="O34" s="1688"/>
      <c r="P34" s="1689"/>
      <c r="Q34" s="540"/>
    </row>
    <row r="35" spans="1:18" ht="15" customHeight="1" x14ac:dyDescent="0.25">
      <c r="A35" s="779"/>
      <c r="B35" s="785" t="s">
        <v>1010</v>
      </c>
      <c r="C35" s="737"/>
      <c r="D35" s="737"/>
      <c r="E35" s="2143"/>
      <c r="F35" s="735"/>
      <c r="G35" s="735"/>
      <c r="H35" s="737"/>
      <c r="I35" s="2143"/>
      <c r="J35" s="2136"/>
      <c r="K35" s="2140"/>
      <c r="L35" s="735"/>
      <c r="M35" s="2139" t="str">
        <f t="shared" si="13"/>
        <v/>
      </c>
      <c r="N35" s="2139" t="str">
        <f t="shared" si="14"/>
        <v/>
      </c>
      <c r="O35" s="2139" t="str">
        <f>IF(OR(ISNUMBER(J35)=FALSE, I35=0), "", IF(ISNUMBER(K35)=FALSE, "Fail", IF(AND(K35/I35&gt;=0.1, K35/I35&lt;=12.5), "Pass", "Please explain")))</f>
        <v/>
      </c>
      <c r="P35" s="2139" t="str">
        <f>IF(OR(ISNUMBER(J35)=FALSE, I35=0), "", IF(ISNUMBER(K35)=FALSE, "Fail", IF(OR((J35/I35=0.1), (J35/I35=12.5), (J35&lt;&gt;K35)), "Pass", "Please explain")))</f>
        <v/>
      </c>
      <c r="Q35" s="540"/>
    </row>
    <row r="36" spans="1:18" ht="15" customHeight="1" x14ac:dyDescent="0.25">
      <c r="A36" s="779"/>
      <c r="B36" s="785" t="s">
        <v>1011</v>
      </c>
      <c r="C36" s="737"/>
      <c r="D36" s="737"/>
      <c r="E36" s="2143"/>
      <c r="F36" s="735"/>
      <c r="G36" s="735"/>
      <c r="H36" s="737"/>
      <c r="I36" s="2143"/>
      <c r="J36" s="2143"/>
      <c r="K36" s="2178" t="str">
        <f>IF(ISNUMBER(J36),J36,"")</f>
        <v/>
      </c>
      <c r="L36" s="737"/>
      <c r="M36" s="2139" t="str">
        <f t="shared" si="13"/>
        <v/>
      </c>
      <c r="N36" s="2139" t="str">
        <f t="shared" si="14"/>
        <v/>
      </c>
      <c r="O36" s="1688"/>
      <c r="P36" s="1690"/>
      <c r="Q36" s="540"/>
    </row>
    <row r="37" spans="1:18" ht="15" customHeight="1" x14ac:dyDescent="0.25">
      <c r="A37" s="779"/>
      <c r="B37" s="785" t="s">
        <v>1192</v>
      </c>
      <c r="C37" s="737"/>
      <c r="D37" s="737"/>
      <c r="E37" s="2143"/>
      <c r="F37" s="735"/>
      <c r="G37" s="735"/>
      <c r="H37" s="737"/>
      <c r="I37" s="2143"/>
      <c r="J37" s="2136"/>
      <c r="K37" s="2179"/>
      <c r="L37" s="735"/>
      <c r="M37" s="2139" t="str">
        <f t="shared" si="13"/>
        <v/>
      </c>
      <c r="N37" s="2139" t="str">
        <f t="shared" si="14"/>
        <v/>
      </c>
      <c r="O37" s="2139" t="str">
        <f>IF(OR(ISNUMBER(J37)=FALSE, I37=0), "", IF(ISNUMBER(K37)=FALSE, "Fail", IF(AND(K37/I37&gt;=0.1, K37/I37&lt;=12.5), "Pass", "Please explain")))</f>
        <v/>
      </c>
      <c r="P37" s="2139" t="str">
        <f>IF(OR(ISNUMBER(J37)=FALSE, I37=0), "", IF(ISNUMBER(K37)=FALSE, "Fail", IF(OR((J37/I37=0.1), (J37/I37=12.5), (J37&lt;&gt;K37)), "Pass", "Please explain")))</f>
        <v/>
      </c>
      <c r="Q37" s="540"/>
    </row>
    <row r="38" spans="1:18" ht="15" customHeight="1" x14ac:dyDescent="0.25">
      <c r="A38" s="779"/>
      <c r="B38" s="785" t="s">
        <v>1091</v>
      </c>
      <c r="C38" s="737"/>
      <c r="D38" s="737"/>
      <c r="E38" s="2143"/>
      <c r="F38" s="735"/>
      <c r="G38" s="735"/>
      <c r="H38" s="737"/>
      <c r="I38" s="2143"/>
      <c r="J38" s="2143"/>
      <c r="K38" s="2178" t="str">
        <f>IF(ISNUMBER(J38),J38,"")</f>
        <v/>
      </c>
      <c r="L38" s="737"/>
      <c r="M38" s="2139" t="str">
        <f t="shared" si="13"/>
        <v/>
      </c>
      <c r="N38" s="2139" t="str">
        <f t="shared" si="14"/>
        <v/>
      </c>
      <c r="O38" s="1691"/>
      <c r="P38" s="551"/>
      <c r="Q38" s="540"/>
    </row>
    <row r="39" spans="1:18" ht="15" customHeight="1" x14ac:dyDescent="0.25">
      <c r="A39" s="779"/>
      <c r="B39" s="1302" t="s">
        <v>1193</v>
      </c>
      <c r="C39" s="927"/>
      <c r="D39" s="927"/>
      <c r="E39" s="2146"/>
      <c r="F39" s="777"/>
      <c r="G39" s="777"/>
      <c r="H39" s="927"/>
      <c r="I39" s="2146"/>
      <c r="J39" s="2146"/>
      <c r="K39" s="2180" t="str">
        <f>IF(ISNUMBER(J39),J39,"")</f>
        <v/>
      </c>
      <c r="L39" s="1681"/>
      <c r="M39" s="2139" t="str">
        <f t="shared" si="13"/>
        <v/>
      </c>
      <c r="N39" s="2139" t="str">
        <f>IF(AND(ISNUMBER(I39), ISNUMBER(J39), I39&lt;&gt;0,I39&lt;&gt;0), IF(J39/I39=12.5, "Pass", "Fail"), "")</f>
        <v/>
      </c>
      <c r="O39" s="1692"/>
      <c r="P39" s="901"/>
      <c r="Q39" s="540"/>
    </row>
    <row r="40" spans="1:18" ht="15" customHeight="1" x14ac:dyDescent="0.25">
      <c r="A40" s="1541"/>
      <c r="B40" s="3402" t="s">
        <v>2392</v>
      </c>
      <c r="C40" s="3402"/>
      <c r="D40" s="3402"/>
      <c r="E40" s="2181" t="str">
        <f>IF(AND(ISNUMBER(E34), ISNUMBER(C7)),IF(E34&lt;=C7, "Pass", "Fail"), "")</f>
        <v/>
      </c>
      <c r="F40" s="1305"/>
      <c r="G40" s="778"/>
      <c r="H40" s="778"/>
      <c r="I40" s="778"/>
      <c r="J40" s="778"/>
      <c r="K40" s="1678"/>
      <c r="L40" s="1097"/>
      <c r="M40" s="1097"/>
      <c r="N40" s="1097"/>
      <c r="O40" s="1097"/>
      <c r="P40" s="2758"/>
      <c r="Q40" s="540"/>
    </row>
    <row r="41" spans="1:18" s="1021" customFormat="1" ht="15" customHeight="1" x14ac:dyDescent="0.25">
      <c r="A41" s="2147"/>
      <c r="B41" s="928"/>
      <c r="C41" s="928"/>
      <c r="D41" s="928"/>
      <c r="E41" s="928"/>
      <c r="F41" s="928"/>
      <c r="G41" s="928"/>
      <c r="H41" s="928"/>
      <c r="I41" s="928"/>
      <c r="J41" s="928"/>
      <c r="K41" s="1677"/>
      <c r="L41" s="928"/>
      <c r="M41" s="928"/>
      <c r="N41" s="928"/>
      <c r="O41" s="1677"/>
      <c r="P41" s="1546"/>
      <c r="Q41" s="2168"/>
    </row>
    <row r="42" spans="1:18" s="549" customFormat="1" ht="45" customHeight="1" x14ac:dyDescent="0.25">
      <c r="A42" s="673" t="s">
        <v>2081</v>
      </c>
      <c r="B42" s="925"/>
      <c r="C42" s="928"/>
      <c r="D42" s="928"/>
      <c r="E42" s="928"/>
      <c r="F42" s="928"/>
      <c r="G42" s="928"/>
      <c r="H42" s="928"/>
      <c r="I42" s="928"/>
      <c r="J42" s="928"/>
      <c r="K42" s="1677"/>
      <c r="L42" s="928"/>
      <c r="M42" s="928"/>
      <c r="N42" s="528"/>
      <c r="O42" s="528"/>
      <c r="P42" s="1434"/>
      <c r="Q42" s="2182"/>
    </row>
    <row r="43" spans="1:18" s="764" customFormat="1" ht="15" customHeight="1" x14ac:dyDescent="0.25">
      <c r="A43" s="1434"/>
      <c r="B43" s="1442"/>
      <c r="C43" s="3408" t="s">
        <v>897</v>
      </c>
      <c r="D43" s="3408"/>
      <c r="E43" s="3408"/>
      <c r="F43" s="3408"/>
      <c r="G43" s="3408"/>
      <c r="H43" s="3408"/>
      <c r="I43" s="3408"/>
      <c r="J43" s="3408"/>
      <c r="K43" s="3408"/>
      <c r="L43" s="3408"/>
      <c r="M43" s="3408"/>
      <c r="N43" s="528"/>
      <c r="O43" s="528"/>
      <c r="P43" s="1434"/>
      <c r="Q43" s="463"/>
    </row>
    <row r="44" spans="1:18" s="528" customFormat="1" ht="15" customHeight="1" x14ac:dyDescent="0.25">
      <c r="A44" s="779"/>
      <c r="B44" s="401"/>
      <c r="C44" s="3385" t="s">
        <v>163</v>
      </c>
      <c r="D44" s="3386" t="s">
        <v>1185</v>
      </c>
      <c r="E44" s="3386"/>
      <c r="F44" s="3386"/>
      <c r="G44" s="3386"/>
      <c r="H44" s="3386"/>
      <c r="I44" s="3407" t="s">
        <v>45</v>
      </c>
      <c r="J44" s="1957" t="s">
        <v>1195</v>
      </c>
      <c r="K44" s="3400" t="s">
        <v>992</v>
      </c>
      <c r="L44" s="3401"/>
      <c r="M44" s="3382" t="s">
        <v>1190</v>
      </c>
      <c r="P44" s="1434"/>
      <c r="Q44" s="463"/>
      <c r="R44" s="1434"/>
    </row>
    <row r="45" spans="1:18" s="528" customFormat="1" ht="45" customHeight="1" x14ac:dyDescent="0.25">
      <c r="A45" s="779"/>
      <c r="B45" s="2161"/>
      <c r="C45" s="3385"/>
      <c r="D45" s="2065" t="s">
        <v>1186</v>
      </c>
      <c r="E45" s="2065" t="s">
        <v>1187</v>
      </c>
      <c r="F45" s="2065" t="s">
        <v>1191</v>
      </c>
      <c r="G45" s="2065" t="s">
        <v>1188</v>
      </c>
      <c r="H45" s="2065" t="s">
        <v>1189</v>
      </c>
      <c r="I45" s="3407"/>
      <c r="J45" s="1683" t="s">
        <v>1093</v>
      </c>
      <c r="K45" s="2065" t="s">
        <v>994</v>
      </c>
      <c r="L45" s="2065" t="s">
        <v>995</v>
      </c>
      <c r="M45" s="3382"/>
      <c r="P45" s="1434"/>
      <c r="Q45" s="463"/>
      <c r="R45" s="1434"/>
    </row>
    <row r="46" spans="1:18" s="528" customFormat="1" ht="15" customHeight="1" x14ac:dyDescent="0.25">
      <c r="A46" s="779"/>
      <c r="B46" s="2183" t="s">
        <v>996</v>
      </c>
      <c r="C46" s="1958" t="str">
        <f>IF(AND(ISNUMBER(D46),ISNUMBER(E46),ISNUMBER(F46),ISNUMBER(G46), ISNUMBER(H46)),SUM(D46,E46,F46,G46,H46),"")</f>
        <v/>
      </c>
      <c r="D46" s="2184"/>
      <c r="E46" s="2185"/>
      <c r="F46" s="2184"/>
      <c r="G46" s="2184"/>
      <c r="H46" s="2184"/>
      <c r="I46" s="2184"/>
      <c r="J46" s="3032"/>
      <c r="K46" s="2143"/>
      <c r="L46" s="2143"/>
      <c r="M46" s="2186" t="str">
        <f>IF(ISNUMBER(J46), J46+K46+L46, "")</f>
        <v/>
      </c>
      <c r="P46" s="1434"/>
      <c r="Q46" s="463"/>
      <c r="R46" s="1434"/>
    </row>
    <row r="47" spans="1:18" s="528" customFormat="1" ht="15" customHeight="1" x14ac:dyDescent="0.25">
      <c r="A47" s="779"/>
      <c r="B47" s="2187" t="s">
        <v>997</v>
      </c>
      <c r="C47" s="1958" t="str">
        <f t="shared" ref="C47:C48" si="15">IF(AND(ISNUMBER(D47),ISNUMBER(E47),ISNUMBER(F47),ISNUMBER(G47), ISNUMBER(H47)),SUM(D47,E47,F47,G47,H47),"")</f>
        <v/>
      </c>
      <c r="D47" s="535"/>
      <c r="E47" s="535"/>
      <c r="F47" s="535"/>
      <c r="G47" s="535"/>
      <c r="H47" s="535"/>
      <c r="I47" s="535"/>
      <c r="J47" s="3032"/>
      <c r="K47" s="2143"/>
      <c r="L47" s="2143"/>
      <c r="M47" s="419" t="str">
        <f>IF(ISNUMBER(J47), J47+K47+L47, "")</f>
        <v/>
      </c>
      <c r="P47" s="1434"/>
      <c r="Q47" s="463"/>
      <c r="R47" s="1434"/>
    </row>
    <row r="48" spans="1:18" s="528" customFormat="1" ht="15" customHeight="1" x14ac:dyDescent="0.25">
      <c r="A48" s="779"/>
      <c r="B48" s="2188" t="s">
        <v>998</v>
      </c>
      <c r="C48" s="1958" t="str">
        <f t="shared" si="15"/>
        <v/>
      </c>
      <c r="D48" s="414"/>
      <c r="E48" s="414"/>
      <c r="F48" s="414"/>
      <c r="G48" s="414"/>
      <c r="H48" s="414"/>
      <c r="I48" s="414"/>
      <c r="J48" s="3032"/>
      <c r="K48" s="2143"/>
      <c r="L48" s="2143"/>
      <c r="M48" s="904" t="str">
        <f>IF(ISNUMBER(J48), J48+K48+L48, "")</f>
        <v/>
      </c>
      <c r="P48" s="1434"/>
      <c r="Q48" s="463"/>
      <c r="R48" s="1434"/>
    </row>
    <row r="49" spans="1:18" s="528" customFormat="1" ht="15" customHeight="1" x14ac:dyDescent="0.25">
      <c r="A49" s="779"/>
      <c r="B49" s="2189" t="s">
        <v>163</v>
      </c>
      <c r="C49" s="1959" t="str">
        <f>IF(AND(ISNUMBER(C46),ISNUMBER(C47),ISNUMBER(C48)), SUM(C46,C47,C48),"")</f>
        <v/>
      </c>
      <c r="D49" s="1960" t="str">
        <f>IF(AND(ISNUMBER(D46),ISNUMBER(D47),ISNUMBER(D48)), SUM(D46,D47,D48),"")</f>
        <v/>
      </c>
      <c r="E49" s="1960" t="str">
        <f>IF(AND(ISNUMBER(E46),ISNUMBER(E47),ISNUMBER(E48)), SUM(E46,E47,E48),"")</f>
        <v/>
      </c>
      <c r="F49" s="1960" t="str">
        <f>IF(AND(ISNUMBER(F46),ISNUMBER(F47),ISNUMBER(F48)), SUM(F46,F47,F48),"")</f>
        <v/>
      </c>
      <c r="G49" s="1960" t="str">
        <f t="shared" ref="G49:J49" si="16">IF(AND(ISNUMBER(G46),ISNUMBER(G47), ISNUMBER(G48)), SUM(G46,G47,G48),"")</f>
        <v/>
      </c>
      <c r="H49" s="1960" t="str">
        <f t="shared" si="16"/>
        <v/>
      </c>
      <c r="I49" s="1960" t="str">
        <f>IF(AND(ISNUMBER(I46),ISNUMBER(I47), ISNUMBER(I48)), SUM(I46,I47,I48),"")</f>
        <v/>
      </c>
      <c r="J49" s="1960" t="str">
        <f t="shared" si="16"/>
        <v/>
      </c>
      <c r="K49" s="1960" t="str">
        <f>IF(AND(ISNUMBER(K46),ISNUMBER(K47), ISNUMBER(K48)), SUM(K46,K47,K48),"")</f>
        <v/>
      </c>
      <c r="L49" s="1960" t="str">
        <f>IF(AND(ISNUMBER(L46),ISNUMBER(L47), ISNUMBER(L48)), SUM(L46,L47,L48),"")</f>
        <v/>
      </c>
      <c r="M49" s="1961" t="str">
        <f>IF(AND(ISNUMBER(M46),ISNUMBER(M47), ISNUMBER(M48)), SUM(M46,M47,M48),"")</f>
        <v/>
      </c>
      <c r="P49" s="1434"/>
      <c r="Q49" s="540"/>
      <c r="R49" s="1434"/>
    </row>
    <row r="50" spans="1:18" s="528" customFormat="1" ht="15" customHeight="1" x14ac:dyDescent="0.25">
      <c r="A50" s="779"/>
      <c r="B50" s="1956" t="s">
        <v>2393</v>
      </c>
      <c r="C50" s="2190" t="str">
        <f>IF(AND(ISNUMBER(E29),ISNUMBER(C49)),IF(E29=C49, "Pass","Fail"), "")</f>
        <v/>
      </c>
      <c r="D50" s="2191" t="str">
        <f>IF(AND(ISNUMBER(E28),ISNUMBER(D49)),IF(E28=D49, "Pass", "Fail"), "")</f>
        <v/>
      </c>
      <c r="E50" s="2191" t="str">
        <f>IF(AND(ISNUMBER(E19),ISNUMBER(E25),ISNUMBER(E49)), IF(SUM(E19,E25)=E49, "Pass", "Fail"), "")</f>
        <v/>
      </c>
      <c r="F50" s="2191" t="str">
        <f>IF(AND(ISNUMBER(E20),ISNUMBER(E26),ISNUMBER(F49)), IF(SUM(E20,E26)=F49, "Pass", "Fail"), "")</f>
        <v/>
      </c>
      <c r="G50" s="2191" t="str">
        <f>IF(AND(ISNUMBER(E21),ISNUMBER(G49)), IF(E21=G49, "Pass", "Fail"), "")</f>
        <v/>
      </c>
      <c r="H50" s="2191" t="str">
        <f>IF(AND(ISNUMBER(E22),ISNUMBER(E27),ISNUMBER(H49)), IF(SUM(E22,E27)=H49, "Pass", "Fail"), "")</f>
        <v/>
      </c>
      <c r="I50" s="2191" t="str">
        <f>IF(AND(ISNUMBER(F29),ISNUMBER(I49)), IF(F29=I49, "Pass", "Fail"), "")</f>
        <v/>
      </c>
      <c r="J50" s="1964"/>
      <c r="K50" s="1964"/>
      <c r="L50" s="1964"/>
      <c r="M50" s="1965"/>
      <c r="P50" s="1434"/>
      <c r="Q50" s="463"/>
      <c r="R50" s="1434"/>
    </row>
    <row r="51" spans="1:18" s="528" customFormat="1" ht="15" customHeight="1" x14ac:dyDescent="0.25">
      <c r="A51" s="779"/>
      <c r="B51" s="983" t="s">
        <v>2394</v>
      </c>
      <c r="C51" s="737"/>
      <c r="D51" s="735"/>
      <c r="E51" s="735"/>
      <c r="F51" s="735"/>
      <c r="G51" s="735"/>
      <c r="H51" s="735"/>
      <c r="I51" s="735"/>
      <c r="J51" s="735"/>
      <c r="K51" s="735"/>
      <c r="L51" s="735"/>
      <c r="M51" s="2139" t="str">
        <f>IF(AND(ISNUMBER(K49),ISNUMBER(L49),ISNUMBER(E34)),IF(K49+L49=E34, "Pass", "Fail"), "")</f>
        <v/>
      </c>
      <c r="P51" s="1434"/>
      <c r="Q51" s="463"/>
      <c r="R51" s="1434"/>
    </row>
    <row r="52" spans="1:18" s="528" customFormat="1" ht="15" customHeight="1" x14ac:dyDescent="0.25">
      <c r="A52" s="779"/>
      <c r="B52" s="984" t="s">
        <v>1296</v>
      </c>
      <c r="C52" s="927"/>
      <c r="D52" s="777"/>
      <c r="E52" s="777"/>
      <c r="F52" s="777"/>
      <c r="G52" s="777"/>
      <c r="H52" s="777"/>
      <c r="I52" s="777"/>
      <c r="J52" s="2192" t="str">
        <f>IF(AND(ISNUMBER(J49), ISNUMBER(C6)), IF(C6=J49, "Pass", "Fail"),"")</f>
        <v/>
      </c>
      <c r="K52" s="777"/>
      <c r="L52" s="777"/>
      <c r="M52" s="743"/>
      <c r="P52" s="1434"/>
      <c r="Q52" s="463"/>
      <c r="R52" s="1434"/>
    </row>
    <row r="53" spans="1:18" ht="15" customHeight="1" x14ac:dyDescent="0.25">
      <c r="A53" s="2147"/>
      <c r="B53" s="1021"/>
      <c r="C53" s="1021"/>
      <c r="D53" s="1021"/>
      <c r="E53" s="1021"/>
      <c r="F53" s="1021"/>
      <c r="G53" s="1021"/>
      <c r="H53" s="1021"/>
      <c r="I53" s="1021"/>
      <c r="J53" s="1021"/>
      <c r="K53" s="1502"/>
      <c r="L53" s="1021"/>
      <c r="M53" s="1021"/>
      <c r="N53" s="1021"/>
      <c r="O53" s="1502"/>
      <c r="P53" s="1502"/>
      <c r="Q53" s="2168"/>
    </row>
    <row r="54" spans="1:18" ht="15" hidden="1" customHeight="1" x14ac:dyDescent="0.25"/>
    <row r="55" spans="1:18" ht="15" hidden="1" customHeight="1" x14ac:dyDescent="0.25"/>
    <row r="56" spans="1:18" ht="15" hidden="1" customHeight="1" x14ac:dyDescent="0.25"/>
    <row r="57" spans="1:18" ht="15" hidden="1" customHeight="1" x14ac:dyDescent="0.25"/>
    <row r="58" spans="1:18" ht="15" hidden="1" customHeight="1" x14ac:dyDescent="0.25"/>
  </sheetData>
  <mergeCells count="20">
    <mergeCell ref="B16:B17"/>
    <mergeCell ref="C16:F16"/>
    <mergeCell ref="K44:L44"/>
    <mergeCell ref="B40:D40"/>
    <mergeCell ref="M16:N16"/>
    <mergeCell ref="G16:J16"/>
    <mergeCell ref="I44:I45"/>
    <mergeCell ref="C43:M43"/>
    <mergeCell ref="M32:N32"/>
    <mergeCell ref="B30:D30"/>
    <mergeCell ref="C5:E5"/>
    <mergeCell ref="O16:P16"/>
    <mergeCell ref="M44:M45"/>
    <mergeCell ref="C7:E7"/>
    <mergeCell ref="C44:C45"/>
    <mergeCell ref="D44:H44"/>
    <mergeCell ref="C6:E6"/>
    <mergeCell ref="C32:F32"/>
    <mergeCell ref="G32:J32"/>
    <mergeCell ref="O32:P32"/>
  </mergeCells>
  <conditionalFormatting sqref="F40 C34:K39 C46:M49 C13:K14 C18:K29 C30:D30 F30:K30">
    <cfRule type="cellIs" dxfId="49" priority="242" stopIfTrue="1" operator="lessThan">
      <formula>0</formula>
    </cfRule>
  </conditionalFormatting>
  <conditionalFormatting sqref="A30:D30 F30:XFD30 A1:XFD29 A31:XFD1048576">
    <cfRule type="cellIs" dxfId="48" priority="5" stopIfTrue="1" operator="equal">
      <formula>"Pass"</formula>
    </cfRule>
    <cfRule type="cellIs" dxfId="47" priority="7" stopIfTrue="1" operator="equal">
      <formula>"Warning"</formula>
    </cfRule>
    <cfRule type="cellIs" dxfId="46" priority="8" stopIfTrue="1" operator="equal">
      <formula>"Fail"</formula>
    </cfRule>
    <cfRule type="cellIs" dxfId="45" priority="9" stopIfTrue="1" operator="equal">
      <formula>"Please explain"</formula>
    </cfRule>
  </conditionalFormatting>
  <conditionalFormatting sqref="C12:K12">
    <cfRule type="cellIs" dxfId="44" priority="10"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0" max="14" man="1"/>
  </rowBreaks>
  <ignoredErrors>
    <ignoredError sqref="E24 I24 L2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J60"/>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7109375" style="1095" customWidth="1"/>
    <col min="2" max="2" width="95.85546875" style="730" customWidth="1"/>
    <col min="3" max="6" width="18.7109375" style="293" customWidth="1"/>
    <col min="7" max="7" width="1.7109375" style="730" customWidth="1"/>
    <col min="8" max="10" width="0" style="293" hidden="1" customWidth="1"/>
    <col min="11" max="16384" width="11.42578125" style="293" hidden="1"/>
  </cols>
  <sheetData>
    <row r="1" spans="1:7" s="2856" customFormat="1" ht="30.75" x14ac:dyDescent="0.25">
      <c r="A1" s="2853" t="s">
        <v>2285</v>
      </c>
      <c r="B1" s="2854"/>
      <c r="C1" s="1980" t="str">
        <f>CONCATENATE("Reporting unit: ", 'General Info'!$C$7, " ", 'General Info'!$C$5)</f>
        <v xml:space="preserve">Reporting unit: 1 </v>
      </c>
      <c r="D1" s="2854"/>
      <c r="E1" s="2854"/>
      <c r="F1" s="2854"/>
      <c r="G1" s="2855"/>
    </row>
    <row r="2" spans="1:7" s="1416" customFormat="1" ht="60" customHeight="1" x14ac:dyDescent="0.25">
      <c r="A2" s="1099"/>
      <c r="B2" s="3411" t="s">
        <v>2378</v>
      </c>
      <c r="C2" s="3411"/>
      <c r="D2" s="3411"/>
      <c r="E2" s="2683"/>
      <c r="F2" s="2861"/>
      <c r="G2" s="1469"/>
    </row>
    <row r="3" spans="1:7" s="1416" customFormat="1" ht="45" customHeight="1" x14ac:dyDescent="0.25">
      <c r="A3" s="2428" t="s">
        <v>1741</v>
      </c>
      <c r="B3" s="2274"/>
      <c r="C3" s="2477"/>
      <c r="D3" s="2477"/>
      <c r="E3" s="2477"/>
      <c r="F3" s="2477"/>
      <c r="G3" s="2478"/>
    </row>
    <row r="4" spans="1:7" s="1419" customFormat="1" ht="15" customHeight="1" x14ac:dyDescent="0.25">
      <c r="A4" s="1417"/>
      <c r="B4" s="1972" t="s">
        <v>1742</v>
      </c>
      <c r="C4" s="1970"/>
      <c r="D4" s="1418"/>
      <c r="E4" s="1418"/>
      <c r="F4" s="1418"/>
      <c r="G4" s="2691"/>
    </row>
    <row r="5" spans="1:7" s="1418" customFormat="1" ht="15" customHeight="1" x14ac:dyDescent="0.25">
      <c r="A5" s="1417"/>
      <c r="B5" s="259" t="s">
        <v>1743</v>
      </c>
      <c r="C5" s="1563" t="str">
        <f>IF(OR(ISBLANK(C4), ISBLANK('Supervisory information'!D15)), "", IF(C4*'Supervisory information'!D15&lt;=100000000000, "Yes", "No"))</f>
        <v/>
      </c>
      <c r="G5" s="2691"/>
    </row>
    <row r="6" spans="1:7" s="1418" customFormat="1" ht="15" customHeight="1" x14ac:dyDescent="0.25">
      <c r="A6" s="1417"/>
      <c r="G6" s="2691"/>
    </row>
    <row r="7" spans="1:7" s="1416" customFormat="1" ht="45" customHeight="1" x14ac:dyDescent="0.25">
      <c r="A7" s="2428" t="s">
        <v>1744</v>
      </c>
      <c r="B7" s="2274"/>
      <c r="C7" s="2477"/>
      <c r="D7" s="2477"/>
      <c r="E7" s="2477"/>
      <c r="F7" s="2477"/>
      <c r="G7" s="2478"/>
    </row>
    <row r="8" spans="1:7" s="1418" customFormat="1" ht="30" customHeight="1" x14ac:dyDescent="0.25">
      <c r="A8" s="1116"/>
      <c r="B8" s="1973"/>
      <c r="C8" s="2871" t="s">
        <v>746</v>
      </c>
      <c r="D8" s="2697" t="s">
        <v>2447</v>
      </c>
      <c r="E8" s="1420"/>
      <c r="F8" s="1420"/>
      <c r="G8" s="2692"/>
    </row>
    <row r="9" spans="1:7" s="1419" customFormat="1" ht="15" customHeight="1" x14ac:dyDescent="0.25">
      <c r="A9" s="1417"/>
      <c r="B9" s="1972" t="s">
        <v>1745</v>
      </c>
      <c r="C9" s="1970"/>
      <c r="D9" s="2872"/>
      <c r="E9" s="1418"/>
      <c r="F9" s="1418"/>
      <c r="G9" s="2691"/>
    </row>
    <row r="10" spans="1:7" s="1419" customFormat="1" ht="15" customHeight="1" x14ac:dyDescent="0.25">
      <c r="A10" s="1417"/>
      <c r="B10" s="479" t="s">
        <v>88</v>
      </c>
      <c r="C10" s="1880"/>
      <c r="D10" s="2873"/>
      <c r="E10" s="1418"/>
      <c r="F10" s="1418"/>
      <c r="G10" s="2691"/>
    </row>
    <row r="11" spans="1:7" s="1418" customFormat="1" ht="15" customHeight="1" x14ac:dyDescent="0.25">
      <c r="A11" s="1417"/>
      <c r="B11" s="2562" t="s">
        <v>163</v>
      </c>
      <c r="C11" s="2684" t="str">
        <f>IF(AND(ISNUMBER(C10), ISNUMBER(C9)), SUM(C9:C10), "")</f>
        <v/>
      </c>
      <c r="D11" s="2541" t="str">
        <f>IF(AND(ISNUMBER(D10), ISNUMBER(D9)), SUM(D9:D10), "")</f>
        <v/>
      </c>
      <c r="G11" s="2691"/>
    </row>
    <row r="12" spans="1:7" s="1422" customFormat="1" ht="15" customHeight="1" x14ac:dyDescent="0.25">
      <c r="A12" s="1417"/>
      <c r="B12" s="1418"/>
      <c r="C12" s="1418"/>
      <c r="D12" s="1418"/>
      <c r="E12" s="1418"/>
      <c r="F12" s="1418"/>
      <c r="G12" s="2691"/>
    </row>
    <row r="13" spans="1:7" s="1416" customFormat="1" ht="45" customHeight="1" x14ac:dyDescent="0.25">
      <c r="A13" s="2428" t="s">
        <v>1746</v>
      </c>
      <c r="B13" s="2274"/>
      <c r="C13" s="2477"/>
      <c r="D13" s="2477"/>
      <c r="E13" s="2477"/>
      <c r="F13" s="2477"/>
      <c r="G13" s="2478"/>
    </row>
    <row r="14" spans="1:7" s="1419" customFormat="1" ht="15" customHeight="1" x14ac:dyDescent="0.25">
      <c r="A14" s="1417"/>
      <c r="B14" s="1972" t="s">
        <v>1747</v>
      </c>
      <c r="C14" s="1970"/>
      <c r="D14" s="1418"/>
      <c r="E14" s="1418"/>
      <c r="F14" s="1418"/>
      <c r="G14" s="2691"/>
    </row>
    <row r="15" spans="1:7" s="1419" customFormat="1" ht="15" customHeight="1" x14ac:dyDescent="0.25">
      <c r="A15" s="1417"/>
      <c r="B15" s="479" t="s">
        <v>1748</v>
      </c>
      <c r="C15" s="1880"/>
      <c r="D15" s="1418"/>
      <c r="E15" s="1418"/>
      <c r="F15" s="1418"/>
      <c r="G15" s="2691"/>
    </row>
    <row r="16" spans="1:7" s="1419" customFormat="1" ht="15" customHeight="1" x14ac:dyDescent="0.25">
      <c r="A16" s="1417"/>
      <c r="B16" s="259" t="s">
        <v>1749</v>
      </c>
      <c r="C16" s="1877"/>
      <c r="D16" s="1418"/>
      <c r="E16" s="1418"/>
      <c r="F16" s="1418"/>
      <c r="G16" s="2691"/>
    </row>
    <row r="17" spans="1:7" s="1422" customFormat="1" ht="15" customHeight="1" x14ac:dyDescent="0.25">
      <c r="A17" s="1417"/>
      <c r="B17" s="1418"/>
      <c r="C17" s="1418"/>
      <c r="D17" s="1418"/>
      <c r="E17" s="1418"/>
      <c r="F17" s="1418"/>
      <c r="G17" s="2691"/>
    </row>
    <row r="18" spans="1:7" s="1416" customFormat="1" ht="45" customHeight="1" x14ac:dyDescent="0.25">
      <c r="A18" s="2428" t="s">
        <v>1750</v>
      </c>
      <c r="B18" s="2274"/>
      <c r="C18" s="2477"/>
      <c r="D18" s="2477"/>
      <c r="E18" s="2477"/>
      <c r="F18" s="2477"/>
      <c r="G18" s="2478"/>
    </row>
    <row r="19" spans="1:7" s="1424" customFormat="1" ht="30" customHeight="1" x14ac:dyDescent="0.25">
      <c r="A19" s="2346" t="s">
        <v>2218</v>
      </c>
      <c r="B19" s="1423"/>
      <c r="G19" s="2693"/>
    </row>
    <row r="20" spans="1:7" s="1418" customFormat="1" ht="30" customHeight="1" x14ac:dyDescent="0.25">
      <c r="A20" s="1116"/>
      <c r="B20" s="1973"/>
      <c r="C20" s="1971" t="s">
        <v>746</v>
      </c>
      <c r="D20" s="2697" t="s">
        <v>2447</v>
      </c>
      <c r="E20" s="1420"/>
      <c r="F20" s="1420"/>
      <c r="G20" s="2692"/>
    </row>
    <row r="21" spans="1:7" s="1419" customFormat="1" ht="15" customHeight="1" x14ac:dyDescent="0.25">
      <c r="A21" s="1417"/>
      <c r="B21" s="1974" t="s">
        <v>2386</v>
      </c>
      <c r="C21" s="1981"/>
      <c r="D21" s="2874"/>
      <c r="E21" s="1418"/>
      <c r="F21" s="1418"/>
      <c r="G21" s="2691"/>
    </row>
    <row r="22" spans="1:7" s="1420" customFormat="1" ht="45" customHeight="1" x14ac:dyDescent="0.25">
      <c r="A22" s="1087" t="s">
        <v>2219</v>
      </c>
      <c r="B22" s="1425"/>
      <c r="G22" s="2692"/>
    </row>
    <row r="23" spans="1:7" s="1418" customFormat="1" ht="30" customHeight="1" x14ac:dyDescent="0.25">
      <c r="A23" s="1116"/>
      <c r="B23" s="1973"/>
      <c r="C23" s="1971" t="s">
        <v>746</v>
      </c>
      <c r="D23" s="2697" t="s">
        <v>2447</v>
      </c>
      <c r="E23" s="1420"/>
      <c r="F23" s="1420"/>
      <c r="G23" s="2692"/>
    </row>
    <row r="24" spans="1:7" s="1419" customFormat="1" ht="15" customHeight="1" x14ac:dyDescent="0.25">
      <c r="A24" s="1417"/>
      <c r="B24" s="1972" t="s">
        <v>2386</v>
      </c>
      <c r="C24" s="1970"/>
      <c r="D24" s="2872"/>
      <c r="E24" s="1418"/>
      <c r="F24" s="1418"/>
      <c r="G24" s="2691"/>
    </row>
    <row r="25" spans="1:7" s="1419" customFormat="1" ht="15" customHeight="1" x14ac:dyDescent="0.25">
      <c r="A25" s="1417"/>
      <c r="B25" s="479" t="s">
        <v>2387</v>
      </c>
      <c r="C25" s="1883"/>
      <c r="D25" s="2873"/>
      <c r="E25" s="1418"/>
      <c r="F25" s="1418"/>
      <c r="G25" s="2691"/>
    </row>
    <row r="26" spans="1:7" s="1419" customFormat="1" ht="15" customHeight="1" x14ac:dyDescent="0.25">
      <c r="A26" s="1417"/>
      <c r="B26" s="1138" t="s">
        <v>2388</v>
      </c>
      <c r="C26" s="1884" t="str">
        <f>IF(AND(ISNUMBER(C24), ISNUMBER(C25)), 0.25*C24+0.75*C25, "")</f>
        <v/>
      </c>
      <c r="D26" s="461" t="str">
        <f>IF(AND(ISNUMBER(D24), ISNUMBER(D25)), 0.25*D24+0.75*D25, "")</f>
        <v/>
      </c>
      <c r="E26" s="1418"/>
      <c r="F26" s="1418"/>
      <c r="G26" s="2691"/>
    </row>
    <row r="27" spans="1:7" s="1420" customFormat="1" ht="45" customHeight="1" x14ac:dyDescent="0.25">
      <c r="A27" s="1087" t="s">
        <v>2220</v>
      </c>
      <c r="B27" s="1425"/>
      <c r="G27" s="2692"/>
    </row>
    <row r="28" spans="1:7" s="1504" customFormat="1" ht="15" customHeight="1" x14ac:dyDescent="0.2">
      <c r="A28" s="1116"/>
      <c r="B28" s="2694"/>
      <c r="C28" s="3415" t="s">
        <v>746</v>
      </c>
      <c r="D28" s="3415"/>
      <c r="E28" s="3415"/>
      <c r="F28" s="3415"/>
      <c r="G28" s="2692"/>
    </row>
    <row r="29" spans="1:7" s="1504" customFormat="1" ht="30" customHeight="1" x14ac:dyDescent="0.25">
      <c r="A29" s="1116"/>
      <c r="B29" s="1426"/>
      <c r="C29" s="1982" t="s">
        <v>1417</v>
      </c>
      <c r="D29" s="2695" t="s">
        <v>1418</v>
      </c>
      <c r="E29" s="2695" t="s">
        <v>163</v>
      </c>
      <c r="F29" s="2697" t="s">
        <v>2448</v>
      </c>
      <c r="G29" s="2692"/>
    </row>
    <row r="30" spans="1:7" s="1504" customFormat="1" ht="15" customHeight="1" x14ac:dyDescent="0.25">
      <c r="A30" s="1417"/>
      <c r="B30" s="1972" t="s">
        <v>1751</v>
      </c>
      <c r="C30" s="1983"/>
      <c r="D30" s="2696"/>
      <c r="E30" s="2632" t="str">
        <f>IF(AND(ISNUMBER(C30), ISNUMBER(D30)), C30+D30, "")</f>
        <v/>
      </c>
      <c r="F30" s="2876"/>
      <c r="G30" s="2691"/>
    </row>
    <row r="31" spans="1:7" s="1504" customFormat="1" ht="15" customHeight="1" x14ac:dyDescent="0.25">
      <c r="A31" s="1417"/>
      <c r="B31" s="448" t="s">
        <v>1752</v>
      </c>
      <c r="C31" s="1447"/>
      <c r="D31" s="426"/>
      <c r="E31" s="42" t="str">
        <f>IF(AND(ISNUMBER(C31), ISNUMBER(D31)), C31+D31, "")</f>
        <v/>
      </c>
      <c r="F31" s="2877"/>
      <c r="G31" s="2691"/>
    </row>
    <row r="32" spans="1:7" s="1504" customFormat="1" ht="15" customHeight="1" x14ac:dyDescent="0.25">
      <c r="A32" s="1417"/>
      <c r="B32" s="1975" t="s">
        <v>1753</v>
      </c>
      <c r="C32" s="1447"/>
      <c r="D32" s="148"/>
      <c r="E32" s="42" t="str">
        <f>IF(ISNUMBER(C32), C32, "")</f>
        <v/>
      </c>
      <c r="F32" s="2877"/>
      <c r="G32" s="2691"/>
    </row>
    <row r="33" spans="1:7" s="1504" customFormat="1" ht="15" customHeight="1" x14ac:dyDescent="0.25">
      <c r="A33" s="1417"/>
      <c r="B33" s="479" t="s">
        <v>1754</v>
      </c>
      <c r="C33" s="1447"/>
      <c r="D33" s="426"/>
      <c r="E33" s="42" t="str">
        <f>IF(AND(ISNUMBER(C33), ISNUMBER(D33)), C33+D33, "")</f>
        <v/>
      </c>
      <c r="F33" s="2877"/>
      <c r="G33" s="2691"/>
    </row>
    <row r="34" spans="1:7" s="1504" customFormat="1" ht="15" customHeight="1" x14ac:dyDescent="0.25">
      <c r="A34" s="1417"/>
      <c r="B34" s="479" t="s">
        <v>982</v>
      </c>
      <c r="C34" s="1447"/>
      <c r="D34" s="426"/>
      <c r="E34" s="42" t="str">
        <f>IF(AND(ISNUMBER(C34), ISNUMBER(D34)), C34+D34, "")</f>
        <v/>
      </c>
      <c r="F34" s="2877"/>
      <c r="G34" s="2691"/>
    </row>
    <row r="35" spans="1:7" s="1504" customFormat="1" ht="15" customHeight="1" x14ac:dyDescent="0.25">
      <c r="A35" s="1417"/>
      <c r="B35" s="259" t="s">
        <v>1408</v>
      </c>
      <c r="C35" s="1984"/>
      <c r="D35" s="703"/>
      <c r="E35" s="284" t="str">
        <f>IF(AND(ISNUMBER(C35), ISNUMBER(D35)), C35+D35, "")</f>
        <v/>
      </c>
      <c r="F35" s="2878"/>
      <c r="G35" s="2691"/>
    </row>
    <row r="36" spans="1:7" s="1504" customFormat="1" ht="15" customHeight="1" x14ac:dyDescent="0.25">
      <c r="A36" s="1417"/>
      <c r="B36" s="1976" t="s">
        <v>163</v>
      </c>
      <c r="C36" s="1985" t="str">
        <f>IF(COUNT(C30:C35)=ROWS(C30:C35), SUM(C30:C35), "")</f>
        <v/>
      </c>
      <c r="D36" s="1428" t="str">
        <f>IF(AND(ISNUMBER(D30), ISNUMBER(D31), COUNT(D33:D35)=ROWS(D33:D35)), SUM(D30:D31,D33:D35), "")</f>
        <v/>
      </c>
      <c r="E36" s="1428" t="str">
        <f>IF(AND(ISNUMBER(C36), ISNUMBER(D36)), C36+D36, "")</f>
        <v/>
      </c>
      <c r="F36" s="2875" t="str">
        <f>IF(COUNT(F30:F35)=ROWS(F30:F35), SUM(F30:F35), "")</f>
        <v/>
      </c>
      <c r="G36" s="2614"/>
    </row>
    <row r="37" spans="1:7" s="1420" customFormat="1" ht="45" customHeight="1" x14ac:dyDescent="0.25">
      <c r="A37" s="1087" t="s">
        <v>2442</v>
      </c>
      <c r="B37" s="1425"/>
      <c r="G37" s="2692"/>
    </row>
    <row r="38" spans="1:7" s="1418" customFormat="1" ht="45" customHeight="1" x14ac:dyDescent="0.25">
      <c r="A38" s="1430"/>
      <c r="B38" s="1977"/>
      <c r="C38" s="1986" t="s">
        <v>65</v>
      </c>
      <c r="D38" s="2697" t="s">
        <v>1755</v>
      </c>
      <c r="E38" s="1420"/>
      <c r="F38" s="1420"/>
      <c r="G38" s="2691"/>
    </row>
    <row r="39" spans="1:7" s="1418" customFormat="1" ht="15" customHeight="1" x14ac:dyDescent="0.25">
      <c r="A39" s="1430"/>
      <c r="B39" s="1978" t="s">
        <v>2221</v>
      </c>
      <c r="C39" s="2518" t="str">
        <f>IF(AND(ISNUMBER('Credit risk (all banks)'!C179), ISNUMBER('Credit risk (all banks)'!F179),ISNUMBER('Credit risk (all banks)'!I179)),'Credit risk (all banks)'!C179+'Credit risk (all banks)'!F179+'Credit risk (all banks)'!I179,"")</f>
        <v/>
      </c>
      <c r="D39" s="2530" t="str">
        <f>IF(AND(ISNUMBER('Credit risk (all banks)'!D179), ISNUMBER('Credit risk (all banks)'!G179),ISNUMBER('Credit risk (all banks)'!J179)),('Credit risk (all banks)'!D179+'Credit risk (all banks)'!G179+'Credit risk (all banks)'!J179)/12.5,"")</f>
        <v/>
      </c>
      <c r="E39" s="1420"/>
      <c r="F39" s="1420"/>
      <c r="G39" s="2691"/>
    </row>
    <row r="40" spans="1:7" s="1418" customFormat="1" ht="15" customHeight="1" x14ac:dyDescent="0.25">
      <c r="A40" s="1430"/>
      <c r="B40" s="1978" t="s">
        <v>2222</v>
      </c>
      <c r="C40" s="2523" t="str">
        <f>IF(AND(ISNUMBER('Credit risk (all banks)'!C159), ISNUMBER('Credit risk (all banks)'!F159),ISNUMBER('Credit risk (all banks)'!I159)),'Credit risk (all banks)'!C159+'Credit risk (all banks)'!F159+'Credit risk (all banks)'!I159,"")</f>
        <v/>
      </c>
      <c r="D40" s="427" t="str">
        <f>IF(AND(ISNUMBER('Credit risk (all banks)'!D159), ISNUMBER('Credit risk (all banks)'!G159),ISNUMBER('Credit risk (all banks)'!J159)),('Credit risk (all banks)'!D159+'Credit risk (all banks)'!G159+'Credit risk (all banks)'!J159)/12.5,"")</f>
        <v/>
      </c>
      <c r="E40" s="1420"/>
      <c r="F40" s="1420"/>
      <c r="G40" s="2691"/>
    </row>
    <row r="41" spans="1:7" s="1418" customFormat="1" ht="15" customHeight="1" x14ac:dyDescent="0.25">
      <c r="A41" s="1430"/>
      <c r="B41" s="1979" t="s">
        <v>2223</v>
      </c>
      <c r="C41" s="2523" t="str">
        <f>IF(AND(ISNUMBER('Credit risk (all banks)'!F169),ISNUMBER('Credit risk (all banks)'!I169)),'Credit risk (all banks)'!F169+'Credit risk (all banks)'!I169,"")</f>
        <v/>
      </c>
      <c r="D41" s="427" t="str">
        <f>IF(AND(ISNUMBER('Credit risk (all banks)'!G169),ISNUMBER('Credit risk (all banks)'!J169)),('Credit risk (all banks)'!G169+'Credit risk (all banks)'!J169)/12.5,"")</f>
        <v/>
      </c>
      <c r="E41" s="1420"/>
      <c r="F41" s="1420"/>
      <c r="G41" s="2691"/>
    </row>
    <row r="42" spans="1:7" s="1418" customFormat="1" ht="15" customHeight="1" x14ac:dyDescent="0.25">
      <c r="A42" s="1430"/>
      <c r="B42" s="2690" t="s">
        <v>2444</v>
      </c>
      <c r="C42" s="2523" t="str">
        <f>IF(AND(ISNUMBER('Credit risk (all banks)'!U189), ISNUMBER('Credit risk (all banks)'!X189),ISNUMBER('Credit risk (all banks)'!AA189)),'Credit risk (all banks)'!U189+'Credit risk (all banks)'!X189+'Credit risk (all banks)'!AA189,"")</f>
        <v/>
      </c>
      <c r="D42" s="427" t="str">
        <f>IF(AND(ISNUMBER('Credit risk (all banks)'!V189), ISNUMBER('Credit risk (all banks)'!Y189),ISNUMBER('Credit risk (all banks)'!AB189)),('Credit risk (all banks)'!V189+'Credit risk (all banks)'!Y189+'Credit risk (all banks)'!AB189)/12.5,"")</f>
        <v/>
      </c>
      <c r="E42" s="1420"/>
      <c r="F42" s="1420"/>
      <c r="G42" s="2691"/>
    </row>
    <row r="43" spans="1:7" s="1418" customFormat="1" ht="15" customHeight="1" x14ac:dyDescent="0.25">
      <c r="A43" s="1430"/>
      <c r="B43" s="1989" t="s">
        <v>2407</v>
      </c>
      <c r="C43" s="2962" t="str">
        <f>IF(AND(ISNUMBER('Credit risk (all banks)'!AD189), ISNUMBER('Credit risk (all banks)'!AG189),ISNUMBER('Credit risk (all banks)'!AJ189)),'Credit risk (all banks)'!AD189+'Credit risk (all banks)'!AG189+'Credit risk (all banks)'!AJ189,"")</f>
        <v/>
      </c>
      <c r="D43" s="461" t="str">
        <f>IF(AND(ISNUMBER('Credit risk (all banks)'!AE189), ISNUMBER('Credit risk (all banks)'!AH189),ISNUMBER('Credit risk (all banks)'!AK189)),('Credit risk (all banks)'!AE189+'Credit risk (all banks)'!AH189+'Credit risk (all banks)'!AK189)/12.5,"")</f>
        <v/>
      </c>
      <c r="E43" s="1420"/>
      <c r="F43" s="1420"/>
      <c r="G43" s="2691"/>
    </row>
    <row r="44" spans="1:7" s="1420" customFormat="1" ht="45" customHeight="1" x14ac:dyDescent="0.25">
      <c r="A44" s="1087" t="s">
        <v>2443</v>
      </c>
      <c r="B44" s="1425"/>
      <c r="G44" s="2692"/>
    </row>
    <row r="45" spans="1:7" s="1418" customFormat="1" ht="15" customHeight="1" x14ac:dyDescent="0.25">
      <c r="A45" s="1116"/>
      <c r="B45" s="3413"/>
      <c r="C45" s="3412" t="s">
        <v>746</v>
      </c>
      <c r="D45" s="3412"/>
      <c r="E45" s="1420"/>
      <c r="F45" s="1420"/>
      <c r="G45" s="2692"/>
    </row>
    <row r="46" spans="1:7" s="1418" customFormat="1" ht="30" customHeight="1" x14ac:dyDescent="0.25">
      <c r="A46" s="1116"/>
      <c r="B46" s="3414"/>
      <c r="C46" s="2686" t="s">
        <v>1822</v>
      </c>
      <c r="D46" s="2687" t="s">
        <v>2100</v>
      </c>
      <c r="E46" s="1420"/>
      <c r="F46" s="1420"/>
      <c r="G46" s="2692"/>
    </row>
    <row r="47" spans="1:7" s="1418" customFormat="1" ht="15" customHeight="1" x14ac:dyDescent="0.25">
      <c r="A47" s="1430"/>
      <c r="B47" s="2688" t="s">
        <v>163</v>
      </c>
      <c r="C47" s="2689" t="str">
        <f>IF(AND(CVA!C5="Yes",ISNUMBER(D42)), IF(AND(OR(ISNUMBER(CVA!C21), ISNUMBER(CVA!C26), ISNUMBER(CVA!E36)), ISNUMBER(CVA!D42)), MIN(IF(ISNUMBER(CVA!C26), CVA!C26, CVA!C21) + IF(ISNUMBER(CVA!E36), CVA!E36, 0), IF(ISNUMBER(CVA!D42),CVA!D42,"")),  CVA!D42), IF(OR(ISNUMBER(CVA!C21), ISNUMBER(CVA!C26), ISNUMBER(CVA!E36)), IF(ISNUMBER(CVA!C26), CVA!C26, CVA!C21) + IF(ISNUMBER(CVA!E36), CVA!E36, 0), ""))</f>
        <v/>
      </c>
      <c r="D47" s="2685" t="str">
        <f>IF(AND(CVA!C5="Yes",ISNUMBER(D43)), IF(AND(OR(ISNUMBER(CVA!C21), ISNUMBER(CVA!C26), ISNUMBER(CVA!E36)), ISNUMBER(CVA!D43)), MIN(IF(ISNUMBER(CVA!C26), CVA!C26, CVA!C21) + IF(ISNUMBER(CVA!E36), CVA!E36, 0), IF(ISNUMBER(CVA!D43),CVA!D43,"")),  CVA!D43), IF(OR(ISNUMBER(CVA!C21), ISNUMBER(CVA!C26), ISNUMBER(CVA!E36)), IF(ISNUMBER(CVA!C26), CVA!C26, CVA!C21) + IF(ISNUMBER(CVA!E36), CVA!E36, 0), ""))</f>
        <v/>
      </c>
      <c r="E47" s="1420"/>
      <c r="F47" s="1420"/>
      <c r="G47" s="2691"/>
    </row>
    <row r="48" spans="1:7" s="1286" customFormat="1" ht="15" customHeight="1" x14ac:dyDescent="0.25">
      <c r="A48" s="2623"/>
      <c r="E48" s="1426"/>
      <c r="F48" s="1426"/>
      <c r="G48" s="2436"/>
    </row>
    <row r="49" spans="1:6" hidden="1" x14ac:dyDescent="0.25"/>
    <row r="50" spans="1:6" s="730" customFormat="1" hidden="1" x14ac:dyDescent="0.25">
      <c r="A50" s="1095"/>
      <c r="C50" s="1483"/>
      <c r="F50" s="1483"/>
    </row>
    <row r="51" spans="1:6" s="730" customFormat="1" hidden="1" x14ac:dyDescent="0.25">
      <c r="A51" s="1095"/>
      <c r="C51" s="1483"/>
      <c r="F51" s="1483"/>
    </row>
    <row r="52" spans="1:6" hidden="1" x14ac:dyDescent="0.25"/>
    <row r="53" spans="1:6" hidden="1" x14ac:dyDescent="0.25"/>
    <row r="54" spans="1:6" hidden="1" x14ac:dyDescent="0.25"/>
    <row r="55" spans="1:6" hidden="1" x14ac:dyDescent="0.25"/>
    <row r="56" spans="1:6" hidden="1" x14ac:dyDescent="0.25"/>
    <row r="57" spans="1:6" hidden="1" x14ac:dyDescent="0.25"/>
    <row r="58" spans="1:6" hidden="1" x14ac:dyDescent="0.25"/>
    <row r="59" spans="1:6" hidden="1" x14ac:dyDescent="0.25"/>
    <row r="60" spans="1:6" hidden="1" x14ac:dyDescent="0.25"/>
  </sheetData>
  <mergeCells count="4">
    <mergeCell ref="B2:D2"/>
    <mergeCell ref="C45:D45"/>
    <mergeCell ref="B45:B46"/>
    <mergeCell ref="C28:F28"/>
  </mergeCells>
  <conditionalFormatting sqref="C5">
    <cfRule type="cellIs" dxfId="43" priority="1" stopIfTrue="1" operator="equal">
      <formula>"Yes"</formula>
    </cfRule>
    <cfRule type="cellIs" dxfId="42" priority="4" stopIfTrue="1" operator="equal">
      <formula>"No"</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6"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727" customWidth="1"/>
    <col min="2" max="2" width="10.7109375" style="730" customWidth="1"/>
    <col min="3" max="3" width="10.7109375" style="258" customWidth="1"/>
    <col min="4" max="5" width="40.7109375" style="528" customWidth="1"/>
    <col min="6" max="6" width="12.7109375" style="565" customWidth="1"/>
    <col min="7" max="7" width="20.7109375" style="528" customWidth="1"/>
    <col min="8" max="8" width="36.7109375" style="718" customWidth="1"/>
    <col min="9" max="9" width="36.7109375" style="528" customWidth="1"/>
    <col min="10" max="10" width="1.7109375" style="1434" customWidth="1"/>
    <col min="11" max="16384" width="16.7109375" style="1434" hidden="1"/>
  </cols>
  <sheetData>
    <row r="1" spans="1:10" ht="30" customHeight="1" x14ac:dyDescent="0.55000000000000004">
      <c r="A1" s="2671" t="s">
        <v>871</v>
      </c>
      <c r="B1" s="2105"/>
      <c r="C1" s="2106"/>
      <c r="D1" s="2106"/>
      <c r="E1" s="1980" t="str">
        <f>CONCATENATE("Reporting unit: ", 'General Info'!$C$7, " ", 'General Info'!$C$5)</f>
        <v xml:space="preserve">Reporting unit: 1 </v>
      </c>
      <c r="F1" s="1940"/>
      <c r="G1" s="1980"/>
      <c r="H1" s="2709"/>
      <c r="I1" s="2106"/>
      <c r="J1" s="2114"/>
    </row>
    <row r="2" spans="1:10" s="424" customFormat="1" ht="45" customHeight="1" x14ac:dyDescent="0.35">
      <c r="A2" s="2710" t="s">
        <v>752</v>
      </c>
      <c r="B2" s="2711"/>
      <c r="C2" s="2706"/>
      <c r="D2" s="2706"/>
      <c r="E2" s="2706"/>
      <c r="F2" s="2712"/>
      <c r="G2" s="2706"/>
      <c r="H2" s="2713"/>
      <c r="I2" s="2706"/>
      <c r="J2" s="2714"/>
    </row>
    <row r="3" spans="1:10" s="424" customFormat="1" ht="45" customHeight="1" x14ac:dyDescent="0.35">
      <c r="A3" s="1314" t="s">
        <v>873</v>
      </c>
      <c r="B3" s="449"/>
      <c r="F3" s="450"/>
      <c r="H3" s="717"/>
      <c r="J3" s="2714"/>
    </row>
    <row r="4" spans="1:10" ht="15" customHeight="1" x14ac:dyDescent="0.25">
      <c r="A4" s="1391"/>
      <c r="B4" s="2715"/>
      <c r="C4" s="1980"/>
      <c r="D4" s="1980"/>
      <c r="E4" s="1980"/>
      <c r="F4" s="2716"/>
      <c r="G4" s="2701" t="s">
        <v>746</v>
      </c>
      <c r="H4" s="2717"/>
      <c r="I4" s="2737"/>
      <c r="J4" s="1540"/>
    </row>
    <row r="5" spans="1:10" ht="15" customHeight="1" x14ac:dyDescent="0.25">
      <c r="A5" s="1391"/>
      <c r="B5" s="411" t="s">
        <v>1297</v>
      </c>
      <c r="C5" s="566"/>
      <c r="D5" s="567"/>
      <c r="E5" s="567"/>
      <c r="F5" s="568"/>
      <c r="G5" s="788" t="str">
        <f>IF(ISNUMBER(G56), G56, "")</f>
        <v/>
      </c>
      <c r="H5" s="2718"/>
      <c r="I5" s="2750"/>
      <c r="J5" s="1540"/>
    </row>
    <row r="6" spans="1:10" ht="15" customHeight="1" x14ac:dyDescent="0.25">
      <c r="A6" s="1391"/>
      <c r="B6" s="412" t="s">
        <v>1298</v>
      </c>
      <c r="C6" s="720"/>
      <c r="D6" s="532"/>
      <c r="E6" s="532"/>
      <c r="F6" s="533"/>
      <c r="G6" s="789" t="str">
        <f>IF(ISNUMBER(G103), G103, "")</f>
        <v/>
      </c>
      <c r="H6" s="795"/>
      <c r="I6" s="1353"/>
      <c r="J6" s="1540"/>
    </row>
    <row r="7" spans="1:10" ht="15" customHeight="1" x14ac:dyDescent="0.25">
      <c r="A7" s="1391"/>
      <c r="B7" s="787" t="s">
        <v>1079</v>
      </c>
      <c r="C7" s="721"/>
      <c r="D7" s="722"/>
      <c r="E7" s="722"/>
      <c r="F7" s="721"/>
      <c r="G7" s="790"/>
      <c r="H7" s="3418" t="str">
        <f>IF(G7&lt;&gt;"",""," Cell left blank: please check if appropriate")</f>
        <v xml:space="preserve"> Cell left blank: please check if appropriate</v>
      </c>
      <c r="I7" s="3419"/>
      <c r="J7" s="1540"/>
    </row>
    <row r="8" spans="1:10" s="424" customFormat="1" ht="45" customHeight="1" thickBot="1" x14ac:dyDescent="0.4">
      <c r="A8" s="1314" t="s">
        <v>872</v>
      </c>
      <c r="B8" s="449"/>
      <c r="F8" s="450"/>
      <c r="G8" s="402"/>
      <c r="H8" s="717"/>
      <c r="J8" s="2714"/>
    </row>
    <row r="9" spans="1:10" s="402" customFormat="1" ht="15" customHeight="1" thickBot="1" x14ac:dyDescent="0.3">
      <c r="A9" s="1085"/>
      <c r="B9" s="2715"/>
      <c r="C9" s="2702"/>
      <c r="D9" s="2719"/>
      <c r="E9" s="2720" t="s">
        <v>561</v>
      </c>
      <c r="G9" s="1297" t="s">
        <v>991</v>
      </c>
      <c r="H9" s="2745"/>
      <c r="I9" s="2747"/>
      <c r="J9" s="1313"/>
    </row>
    <row r="10" spans="1:10" s="402" customFormat="1" ht="15" customHeight="1" x14ac:dyDescent="0.25">
      <c r="A10" s="1085"/>
      <c r="B10" s="2194" t="s">
        <v>713</v>
      </c>
      <c r="C10" s="2721"/>
      <c r="D10" s="2351"/>
      <c r="E10" s="2722">
        <f>COUNT('TB IMA Backtesting-P&amp;L'!H6:ER6)</f>
        <v>0</v>
      </c>
      <c r="G10" s="3437" t="s">
        <v>1689</v>
      </c>
      <c r="H10" s="3439" t="str">
        <f>"Current (from General Info: cells " &amp; ADDRESS(ROW('General Info'!C31),COLUMN('General Info'!C31), 4) &amp; " and " &amp; ADDRESS(ROW('General Info'!C32),COLUMN('General Info'!C32), 4) &amp; ")"</f>
        <v>Current (from General Info: cells C31 and C32)</v>
      </c>
      <c r="I10" s="3422" t="str">
        <f>"Revised (from General Info: cells " &amp; ADDRESS(ROW('General Info'!D31),COLUMN('General Info'!D31), 4) &amp; " and " &amp; ADDRESS(ROW('General Info'!D32),COLUMN('General Info'!D32), 4) &amp; ")"</f>
        <v>Revised (from General Info: cells D31 and D32)</v>
      </c>
      <c r="J10" s="1313"/>
    </row>
    <row r="11" spans="1:10" s="402" customFormat="1" ht="15" customHeight="1" x14ac:dyDescent="0.25">
      <c r="A11" s="1085"/>
      <c r="B11" s="448" t="s">
        <v>562</v>
      </c>
      <c r="C11" s="797"/>
      <c r="D11" s="798"/>
      <c r="E11" s="1351">
        <f>100-COUNTBLANK(C146:C245)</f>
        <v>0</v>
      </c>
      <c r="G11" s="3438"/>
      <c r="H11" s="3440"/>
      <c r="I11" s="3423"/>
      <c r="J11" s="1313"/>
    </row>
    <row r="12" spans="1:10" s="402" customFormat="1" ht="15" customHeight="1" x14ac:dyDescent="0.25">
      <c r="A12" s="1085"/>
      <c r="B12" s="448" t="str">
        <f>'TB IMA Backtesting-P&amp;L'!A8</f>
        <v>A) Risk measures</v>
      </c>
      <c r="C12" s="797"/>
      <c r="D12" s="798"/>
      <c r="E12" s="429"/>
      <c r="G12" s="2704" t="s">
        <v>1663</v>
      </c>
      <c r="H12" s="2746">
        <f>+'General Info'!C31</f>
        <v>0</v>
      </c>
      <c r="I12" s="1350">
        <f>+'General Info'!D31</f>
        <v>0</v>
      </c>
      <c r="J12" s="1313"/>
    </row>
    <row r="13" spans="1:10" s="402" customFormat="1" ht="15" customHeight="1" x14ac:dyDescent="0.25">
      <c r="A13" s="1085"/>
      <c r="B13" s="527" t="str">
        <f>'TB IMA Backtesting-P&amp;L'!A9</f>
        <v>1) 1-day 99% VaR</v>
      </c>
      <c r="C13" s="797"/>
      <c r="D13" s="798"/>
      <c r="E13" s="430" t="str">
        <f>IF(COUNT('TB IMA Backtesting-P&amp;L'!H11)=1,"Yes","No")</f>
        <v>No</v>
      </c>
      <c r="G13" s="2704" t="s">
        <v>2408</v>
      </c>
      <c r="H13" s="2746">
        <f>+'General Info'!C32</f>
        <v>0</v>
      </c>
      <c r="I13" s="1350">
        <f>+'General Info'!D32</f>
        <v>0</v>
      </c>
      <c r="J13" s="1313"/>
    </row>
    <row r="14" spans="1:10" s="402" customFormat="1" ht="15" customHeight="1" x14ac:dyDescent="0.25">
      <c r="A14" s="1085"/>
      <c r="B14" s="527" t="str">
        <f>'TB IMA Backtesting-P&amp;L'!A112</f>
        <v>2) 1-day 97.5% VaR</v>
      </c>
      <c r="C14" s="797"/>
      <c r="D14" s="798"/>
      <c r="E14" s="430" t="str">
        <f>IF(COUNT('TB IMA Backtesting-P&amp;L'!H114)=1,"Yes","No")</f>
        <v>No</v>
      </c>
      <c r="G14" s="3442" t="s">
        <v>14</v>
      </c>
      <c r="H14" s="3424"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3425"/>
      <c r="J14" s="1313"/>
    </row>
    <row r="15" spans="1:10" s="402" customFormat="1" ht="15" customHeight="1" x14ac:dyDescent="0.25">
      <c r="A15" s="1085"/>
      <c r="B15" s="527" t="str">
        <f>'TB IMA Backtesting-P&amp;L'!A215</f>
        <v>3) 1-day 97.5% ES</v>
      </c>
      <c r="C15" s="797"/>
      <c r="D15" s="798"/>
      <c r="E15" s="430" t="str">
        <f>IF(COUNT('TB IMA Backtesting-P&amp;L'!H217)=1,"Yes","No")</f>
        <v>No</v>
      </c>
      <c r="G15" s="3443"/>
      <c r="H15" s="3426"/>
      <c r="I15" s="3427"/>
      <c r="J15" s="1313"/>
    </row>
    <row r="16" spans="1:10" s="402" customFormat="1" ht="15" customHeight="1" x14ac:dyDescent="0.25">
      <c r="A16" s="1085"/>
      <c r="B16" s="527" t="str">
        <f>'TB IMA Backtesting-P&amp;L'!A318</f>
        <v>4) P values</v>
      </c>
      <c r="C16" s="797"/>
      <c r="D16" s="798"/>
      <c r="E16" s="430" t="str">
        <f>IF(COUNT('TB IMA Backtesting-P&amp;L'!H320)=1,"Yes","No")</f>
        <v>No</v>
      </c>
      <c r="G16" s="3443"/>
      <c r="H16" s="3426"/>
      <c r="I16" s="3427"/>
      <c r="J16" s="1313"/>
    </row>
    <row r="17" spans="1:10" s="402" customFormat="1" ht="15" customHeight="1" x14ac:dyDescent="0.25">
      <c r="A17" s="1085"/>
      <c r="B17" s="448" t="str">
        <f>'TB IMA Backtesting-P&amp;L'!A422</f>
        <v>B) P&amp;L</v>
      </c>
      <c r="C17" s="797"/>
      <c r="D17" s="798"/>
      <c r="E17" s="429"/>
      <c r="G17" s="3443"/>
      <c r="H17" s="3424"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3425"/>
      <c r="J17" s="1313"/>
    </row>
    <row r="18" spans="1:10" s="402" customFormat="1" ht="15" customHeight="1" x14ac:dyDescent="0.25">
      <c r="A18" s="1085"/>
      <c r="B18" s="527" t="str">
        <f>'TB IMA Backtesting-P&amp;L'!A423</f>
        <v>1) Actual P&amp;L</v>
      </c>
      <c r="C18" s="797"/>
      <c r="D18" s="798"/>
      <c r="E18" s="430" t="str">
        <f>IF(COUNT('TB IMA Backtesting-P&amp;L'!H425)=1,"Yes","No")</f>
        <v>No</v>
      </c>
      <c r="G18" s="3443"/>
      <c r="H18" s="3426"/>
      <c r="I18" s="3427"/>
      <c r="J18" s="1313"/>
    </row>
    <row r="19" spans="1:10" s="402" customFormat="1" ht="15" customHeight="1" thickBot="1" x14ac:dyDescent="0.3">
      <c r="A19" s="1085"/>
      <c r="B19" s="527" t="str">
        <f>'TB IMA Backtesting-P&amp;L'!A526</f>
        <v>2) Hypothetical P&amp;L</v>
      </c>
      <c r="C19" s="797"/>
      <c r="D19" s="798"/>
      <c r="E19" s="430" t="str">
        <f>IF(COUNT('TB IMA Backtesting-P&amp;L'!H528)=1,"Yes","No")</f>
        <v>No</v>
      </c>
      <c r="G19" s="3444"/>
      <c r="H19" s="3428"/>
      <c r="I19" s="3429"/>
      <c r="J19" s="1313"/>
    </row>
    <row r="20" spans="1:10" s="402" customFormat="1" ht="15" customHeight="1" x14ac:dyDescent="0.25">
      <c r="A20" s="1085"/>
      <c r="B20" s="910" t="str">
        <f>'TB IMA Backtesting-P&amp;L'!A629</f>
        <v>3) Risk-theoretical P&amp;L</v>
      </c>
      <c r="C20" s="803"/>
      <c r="D20" s="804"/>
      <c r="E20" s="431" t="str">
        <f>IF(COUNT('TB IMA Backtesting-P&amp;L'!H631)=1,"Yes","No")</f>
        <v>No</v>
      </c>
      <c r="G20" s="2748"/>
      <c r="H20" s="2749"/>
      <c r="I20" s="2749"/>
      <c r="J20" s="1313"/>
    </row>
    <row r="21" spans="1:10" s="402" customFormat="1" ht="15" customHeight="1" x14ac:dyDescent="0.25">
      <c r="A21" s="1085"/>
      <c r="B21" s="799"/>
      <c r="C21" s="800"/>
      <c r="D21" s="801"/>
      <c r="E21" s="802"/>
      <c r="H21" s="719"/>
      <c r="J21" s="1313"/>
    </row>
    <row r="22" spans="1:10" s="424" customFormat="1" ht="45" customHeight="1" x14ac:dyDescent="0.35">
      <c r="A22" s="2710" t="s">
        <v>870</v>
      </c>
      <c r="B22" s="2711"/>
      <c r="C22" s="2706"/>
      <c r="D22" s="2706"/>
      <c r="E22" s="2706"/>
      <c r="F22" s="2712"/>
      <c r="G22" s="2706"/>
      <c r="H22" s="2713"/>
      <c r="I22" s="2706"/>
      <c r="J22" s="2751"/>
    </row>
    <row r="23" spans="1:10" ht="60" customHeight="1" x14ac:dyDescent="0.25">
      <c r="A23" s="1391"/>
      <c r="B23" s="3441"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Info'!C30),COLUMN('General Info'!C30),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C30 of the 'General Info' worksheet (ie 'Yes' if the revised boundary definition is used and 'No' otherwise).</v>
      </c>
      <c r="C23" s="3441"/>
      <c r="D23" s="3441"/>
      <c r="E23" s="3441"/>
      <c r="F23" s="3441"/>
      <c r="G23" s="3441"/>
      <c r="H23" s="3441"/>
      <c r="I23" s="1434"/>
      <c r="J23" s="1540"/>
    </row>
    <row r="24" spans="1:10" ht="45" customHeight="1" x14ac:dyDescent="0.25">
      <c r="A24" s="1391"/>
      <c r="B24" s="3441" t="s">
        <v>1662</v>
      </c>
      <c r="C24" s="3441"/>
      <c r="D24" s="3441"/>
      <c r="E24" s="3441"/>
      <c r="F24" s="3441"/>
      <c r="G24" s="3441"/>
      <c r="H24" s="3441"/>
      <c r="I24" s="1434"/>
      <c r="J24" s="1540"/>
    </row>
    <row r="25" spans="1:10" s="424" customFormat="1" ht="60" customHeight="1" x14ac:dyDescent="0.35">
      <c r="A25" s="1314" t="s">
        <v>1275</v>
      </c>
      <c r="B25" s="449"/>
      <c r="F25" s="450"/>
      <c r="H25" s="717"/>
      <c r="J25" s="2714"/>
    </row>
    <row r="26" spans="1:10" s="424" customFormat="1" ht="75" customHeight="1" x14ac:dyDescent="0.25">
      <c r="A26" s="1314"/>
      <c r="B26" s="3432" t="s">
        <v>1303</v>
      </c>
      <c r="C26" s="3432"/>
      <c r="D26" s="3432"/>
      <c r="E26" s="3432"/>
      <c r="F26" s="3432"/>
      <c r="G26" s="3432"/>
      <c r="H26" s="3432"/>
      <c r="J26" s="2714"/>
    </row>
    <row r="27" spans="1:10" ht="15" customHeight="1" x14ac:dyDescent="0.25">
      <c r="A27" s="1116"/>
      <c r="B27" s="2723"/>
      <c r="C27" s="2126"/>
      <c r="D27" s="2129"/>
      <c r="E27" s="2129"/>
      <c r="F27" s="2724"/>
      <c r="G27" s="2700" t="s">
        <v>746</v>
      </c>
      <c r="H27" s="2717"/>
      <c r="I27" s="2737"/>
      <c r="J27" s="1540"/>
    </row>
    <row r="28" spans="1:10" ht="15" customHeight="1" x14ac:dyDescent="0.25">
      <c r="A28" s="1116"/>
      <c r="B28" s="2725" t="s">
        <v>1383</v>
      </c>
      <c r="C28" s="523"/>
      <c r="D28" s="529"/>
      <c r="E28" s="529"/>
      <c r="F28" s="523"/>
      <c r="G28" s="2726"/>
      <c r="H28" s="3435" t="str">
        <f>IF(G28&lt;&gt;"",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28" s="3436"/>
      <c r="J28" s="1540"/>
    </row>
    <row r="29" spans="1:10" ht="15" customHeight="1" x14ac:dyDescent="0.25">
      <c r="A29" s="1116"/>
      <c r="B29" s="1117" t="s">
        <v>1384</v>
      </c>
      <c r="C29" s="523"/>
      <c r="D29" s="529"/>
      <c r="E29" s="529"/>
      <c r="F29" s="523"/>
      <c r="G29" s="42" t="str">
        <f>IF(AND(ISNUMBER(G30), ISNUMBER(G31), ISNUMBER(G35)), (G30+G31+G35), "")</f>
        <v/>
      </c>
      <c r="H29" s="795"/>
      <c r="I29" s="1353"/>
      <c r="J29" s="1540"/>
    </row>
    <row r="30" spans="1:10" ht="15" customHeight="1" x14ac:dyDescent="0.25">
      <c r="A30" s="1116"/>
      <c r="B30" s="1118" t="s">
        <v>753</v>
      </c>
      <c r="C30" s="523"/>
      <c r="D30" s="529"/>
      <c r="E30" s="529"/>
      <c r="F30" s="523"/>
      <c r="G30" s="1150"/>
      <c r="H30" s="3435" t="str">
        <f>IF(G30&lt;&gt;"",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0" s="3436"/>
      <c r="J30" s="1540"/>
    </row>
    <row r="31" spans="1:10" ht="15" customHeight="1" x14ac:dyDescent="0.25">
      <c r="A31" s="1116"/>
      <c r="B31" s="1119" t="s">
        <v>1385</v>
      </c>
      <c r="C31" s="523"/>
      <c r="D31" s="529"/>
      <c r="E31" s="529"/>
      <c r="F31" s="523"/>
      <c r="G31" s="42" t="str">
        <f>IF(AND(ISNUMBER(G32), ISNUMBER(G33), ISNUMBER(G34)), (G32+G33+G34), "")</f>
        <v/>
      </c>
      <c r="H31" s="795"/>
      <c r="I31" s="1353"/>
      <c r="J31" s="1540"/>
    </row>
    <row r="32" spans="1:10" ht="15" customHeight="1" x14ac:dyDescent="0.25">
      <c r="A32" s="1116"/>
      <c r="B32" s="1120" t="s">
        <v>1386</v>
      </c>
      <c r="C32" s="523"/>
      <c r="D32" s="529"/>
      <c r="E32" s="529"/>
      <c r="F32" s="523"/>
      <c r="G32" s="1150"/>
      <c r="H32" s="3435" t="str">
        <f>IF(G32&lt;&gt;"",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2" s="3436"/>
      <c r="J32" s="1540"/>
    </row>
    <row r="33" spans="1:10" ht="15" customHeight="1" x14ac:dyDescent="0.25">
      <c r="A33" s="1116"/>
      <c r="B33" s="1120" t="s">
        <v>776</v>
      </c>
      <c r="C33" s="523"/>
      <c r="D33" s="529"/>
      <c r="E33" s="529"/>
      <c r="F33" s="523"/>
      <c r="G33" s="1150"/>
      <c r="H33" s="3435" t="str">
        <f>IF(G33&lt;&gt;"",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3" s="3436"/>
      <c r="J33" s="1540"/>
    </row>
    <row r="34" spans="1:10" ht="15" customHeight="1" x14ac:dyDescent="0.25">
      <c r="A34" s="1116"/>
      <c r="B34" s="1120" t="s">
        <v>778</v>
      </c>
      <c r="C34" s="523"/>
      <c r="D34" s="529"/>
      <c r="E34" s="529"/>
      <c r="F34" s="523"/>
      <c r="G34" s="1150"/>
      <c r="H34" s="3435" t="str">
        <f>IF(G34&lt;&gt;"",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4" s="3436"/>
      <c r="J34" s="1540"/>
    </row>
    <row r="35" spans="1:10" ht="15" customHeight="1" x14ac:dyDescent="0.25">
      <c r="A35" s="1116"/>
      <c r="B35" s="1121" t="s">
        <v>1387</v>
      </c>
      <c r="C35" s="523"/>
      <c r="D35" s="529"/>
      <c r="E35" s="529"/>
      <c r="F35" s="523"/>
      <c r="G35" s="1150"/>
      <c r="H35" s="3435" t="str">
        <f>IF(G35&lt;&gt;"",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5" s="3436"/>
      <c r="J35" s="1540"/>
    </row>
    <row r="36" spans="1:10" ht="15" customHeight="1" x14ac:dyDescent="0.25">
      <c r="A36" s="1116"/>
      <c r="B36" s="527" t="s">
        <v>1388</v>
      </c>
      <c r="C36" s="523"/>
      <c r="D36" s="529"/>
      <c r="E36" s="529"/>
      <c r="F36" s="523"/>
      <c r="G36" s="42" t="str">
        <f>IF(AND(ISNUMBER(G37), ISNUMBER(G38), ISNUMBER(G39)), (G37+G38+G39), "")</f>
        <v/>
      </c>
      <c r="H36" s="2753"/>
      <c r="I36" s="2754"/>
      <c r="J36" s="1540"/>
    </row>
    <row r="37" spans="1:10" ht="15" customHeight="1" x14ac:dyDescent="0.25">
      <c r="A37" s="1116"/>
      <c r="B37" s="1118" t="s">
        <v>1389</v>
      </c>
      <c r="C37" s="523"/>
      <c r="D37" s="529"/>
      <c r="E37" s="529"/>
      <c r="F37" s="523"/>
      <c r="G37" s="1149"/>
      <c r="H37" s="3435" t="str">
        <f>IF(G37&lt;&gt;"",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7" s="3436"/>
      <c r="J37" s="1540"/>
    </row>
    <row r="38" spans="1:10" ht="15" customHeight="1" x14ac:dyDescent="0.25">
      <c r="A38" s="1391"/>
      <c r="B38" s="1119" t="s">
        <v>1390</v>
      </c>
      <c r="C38" s="523"/>
      <c r="D38" s="529"/>
      <c r="E38" s="529"/>
      <c r="F38" s="523"/>
      <c r="G38" s="1149"/>
      <c r="H38" s="3435" t="str">
        <f>IF(G38&lt;&gt;"",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8" s="3436"/>
      <c r="J38" s="1540"/>
    </row>
    <row r="39" spans="1:10" ht="15" customHeight="1" x14ac:dyDescent="0.25">
      <c r="A39" s="1391"/>
      <c r="B39" s="1121" t="s">
        <v>1391</v>
      </c>
      <c r="C39" s="523"/>
      <c r="D39" s="529"/>
      <c r="E39" s="529"/>
      <c r="F39" s="523"/>
      <c r="G39" s="1149"/>
      <c r="H39" s="3435" t="str">
        <f>IF(G39&lt;&gt;"",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9" s="3436"/>
      <c r="J39" s="1540"/>
    </row>
    <row r="40" spans="1:10" ht="15" customHeight="1" x14ac:dyDescent="0.25">
      <c r="A40" s="1391"/>
      <c r="B40" s="527" t="s">
        <v>1392</v>
      </c>
      <c r="C40" s="523"/>
      <c r="D40" s="529"/>
      <c r="E40" s="529"/>
      <c r="F40" s="523"/>
      <c r="G40" s="42" t="str">
        <f>IF(AND(ISNUMBER(G41), ISNUMBER(G42)), (G41+G42), "")</f>
        <v/>
      </c>
      <c r="H40" s="2755"/>
      <c r="I40" s="2756"/>
      <c r="J40" s="1540"/>
    </row>
    <row r="41" spans="1:10" ht="15" customHeight="1" x14ac:dyDescent="0.25">
      <c r="A41" s="1391"/>
      <c r="B41" s="1118" t="s">
        <v>1393</v>
      </c>
      <c r="C41" s="523"/>
      <c r="D41" s="529"/>
      <c r="E41" s="529"/>
      <c r="F41" s="523"/>
      <c r="G41" s="1149"/>
      <c r="H41" s="3435" t="str">
        <f>IF(G41&lt;&gt;"",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1" s="3436"/>
      <c r="J41" s="1540"/>
    </row>
    <row r="42" spans="1:10" ht="15" customHeight="1" x14ac:dyDescent="0.25">
      <c r="A42" s="1391"/>
      <c r="B42" s="1121" t="s">
        <v>1394</v>
      </c>
      <c r="C42" s="523"/>
      <c r="D42" s="529"/>
      <c r="E42" s="529"/>
      <c r="F42" s="523"/>
      <c r="G42" s="1149"/>
      <c r="H42" s="3435" t="str">
        <f>IF(G42&lt;&gt;"",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2" s="3436"/>
      <c r="J42" s="1540"/>
    </row>
    <row r="43" spans="1:10" ht="15" customHeight="1" x14ac:dyDescent="0.25">
      <c r="A43" s="1391"/>
      <c r="B43" s="527" t="s">
        <v>1395</v>
      </c>
      <c r="C43" s="523"/>
      <c r="D43" s="529"/>
      <c r="E43" s="529"/>
      <c r="F43" s="523"/>
      <c r="G43" s="42" t="str">
        <f>IF(AND(ISNUMBER(G44), ISNUMBER(G45)), (G44+G45), "")</f>
        <v/>
      </c>
      <c r="H43" s="2755"/>
      <c r="I43" s="2756"/>
      <c r="J43" s="1540"/>
    </row>
    <row r="44" spans="1:10" ht="15" customHeight="1" x14ac:dyDescent="0.25">
      <c r="A44" s="1391"/>
      <c r="B44" s="1122" t="s">
        <v>1396</v>
      </c>
      <c r="C44" s="523"/>
      <c r="D44" s="529"/>
      <c r="E44" s="529"/>
      <c r="F44" s="523"/>
      <c r="G44" s="1149"/>
      <c r="H44" s="3435" t="str">
        <f>IF(G44&lt;&gt;"",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4" s="3436"/>
      <c r="J44" s="1540"/>
    </row>
    <row r="45" spans="1:10" ht="15" customHeight="1" x14ac:dyDescent="0.25">
      <c r="A45" s="1391"/>
      <c r="B45" s="1121" t="s">
        <v>1397</v>
      </c>
      <c r="C45" s="523"/>
      <c r="D45" s="529"/>
      <c r="E45" s="529"/>
      <c r="F45" s="523"/>
      <c r="G45" s="1150"/>
      <c r="H45" s="3435" t="str">
        <f>IF(G45&lt;&gt;"",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5" s="3436"/>
      <c r="J45" s="1540"/>
    </row>
    <row r="46" spans="1:10" ht="15" customHeight="1" x14ac:dyDescent="0.25">
      <c r="A46" s="1391"/>
      <c r="B46" s="915" t="s">
        <v>1081</v>
      </c>
      <c r="C46" s="523"/>
      <c r="D46" s="529"/>
      <c r="E46" s="529"/>
      <c r="F46" s="523"/>
      <c r="G46" s="42">
        <f>IF('General Info'!C32="Yes", IF(AND(ISNUMBER(G47), ISNUMBER(G52), ISNUMBER(G53), ISNUMBER(G54)), SUM(G47, G52:G54), ""), 0)</f>
        <v>0</v>
      </c>
      <c r="H46" s="795"/>
      <c r="I46" s="1353"/>
      <c r="J46" s="1540"/>
    </row>
    <row r="47" spans="1:10" ht="15" customHeight="1" x14ac:dyDescent="0.25">
      <c r="A47" s="1391"/>
      <c r="B47" s="525" t="s">
        <v>1299</v>
      </c>
      <c r="C47" s="523"/>
      <c r="D47" s="529"/>
      <c r="E47" s="529"/>
      <c r="F47" s="523"/>
      <c r="G47" s="723"/>
      <c r="H47" s="3435" t="str">
        <f>IF(G47&lt;&gt;"",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47" s="3436"/>
      <c r="J47" s="1540"/>
    </row>
    <row r="48" spans="1:10" ht="15" customHeight="1" x14ac:dyDescent="0.25">
      <c r="A48" s="1391"/>
      <c r="B48" s="526" t="s">
        <v>853</v>
      </c>
      <c r="C48" s="523"/>
      <c r="D48" s="529"/>
      <c r="E48" s="529"/>
      <c r="F48" s="523"/>
      <c r="G48" s="723"/>
      <c r="H48" s="3435" t="str">
        <f>IF(G48&lt;&gt;"",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48" s="3436"/>
      <c r="J48" s="1540"/>
    </row>
    <row r="49" spans="1:10" ht="15" customHeight="1" x14ac:dyDescent="0.25">
      <c r="A49" s="1391"/>
      <c r="B49" s="916" t="s">
        <v>854</v>
      </c>
      <c r="C49" s="523"/>
      <c r="D49" s="529"/>
      <c r="E49" s="529"/>
      <c r="F49" s="523"/>
      <c r="G49" s="1552" t="str">
        <f>IF(AND(G47&gt;0,ISNUMBER(G48),OR(G48=0,G48&gt;G47)), "Fail", "Pass")</f>
        <v>Pass</v>
      </c>
      <c r="H49" s="795"/>
      <c r="I49" s="1353"/>
      <c r="J49" s="1540"/>
    </row>
    <row r="50" spans="1:10" ht="15" customHeight="1" x14ac:dyDescent="0.25">
      <c r="A50" s="1391"/>
      <c r="B50" s="526" t="s">
        <v>855</v>
      </c>
      <c r="C50" s="523"/>
      <c r="D50" s="529"/>
      <c r="E50" s="529"/>
      <c r="F50" s="523"/>
      <c r="G50" s="723"/>
      <c r="H50" s="3435" t="str">
        <f>IF(G50&lt;&gt;"",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0" s="3436"/>
      <c r="J50" s="1540"/>
    </row>
    <row r="51" spans="1:10" ht="15" customHeight="1" x14ac:dyDescent="0.25">
      <c r="A51" s="1391"/>
      <c r="B51" s="916" t="s">
        <v>856</v>
      </c>
      <c r="C51" s="523"/>
      <c r="D51" s="529"/>
      <c r="E51" s="529"/>
      <c r="F51" s="523"/>
      <c r="G51" s="1552" t="str">
        <f>IF(OR(AND(G48&gt;0,G50=0),AND(G50&gt;0,G48=0)), "Fail", "Pass")</f>
        <v>Pass</v>
      </c>
      <c r="H51" s="795"/>
      <c r="I51" s="1353"/>
      <c r="J51" s="1540"/>
    </row>
    <row r="52" spans="1:10" ht="15" customHeight="1" x14ac:dyDescent="0.25">
      <c r="A52" s="1391"/>
      <c r="B52" s="527" t="s">
        <v>1300</v>
      </c>
      <c r="C52" s="523"/>
      <c r="D52" s="529"/>
      <c r="E52" s="529"/>
      <c r="F52" s="523"/>
      <c r="G52" s="723"/>
      <c r="H52" s="3435" t="str">
        <f>IF(G52&lt;&gt;"",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2" s="3436"/>
      <c r="J52" s="1540"/>
    </row>
    <row r="53" spans="1:10" ht="15" customHeight="1" x14ac:dyDescent="0.25">
      <c r="A53" s="1391"/>
      <c r="B53" s="527" t="s">
        <v>1301</v>
      </c>
      <c r="C53" s="523"/>
      <c r="D53" s="529"/>
      <c r="E53" s="529"/>
      <c r="F53" s="523"/>
      <c r="G53" s="723"/>
      <c r="H53" s="3435" t="str">
        <f>IF(G53&lt;&gt;"",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3" s="3436"/>
      <c r="J53" s="1540"/>
    </row>
    <row r="54" spans="1:10" ht="15" customHeight="1" x14ac:dyDescent="0.25">
      <c r="A54" s="1391"/>
      <c r="B54" s="527" t="s">
        <v>857</v>
      </c>
      <c r="C54" s="523"/>
      <c r="D54" s="529"/>
      <c r="E54" s="529"/>
      <c r="F54" s="523"/>
      <c r="G54" s="723"/>
      <c r="H54" s="3435" t="str">
        <f>IF(G54&lt;&gt;"",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4" s="3436"/>
      <c r="J54" s="1540"/>
    </row>
    <row r="55" spans="1:10" ht="15" customHeight="1" x14ac:dyDescent="0.25">
      <c r="A55" s="1391"/>
      <c r="B55" s="561" t="s">
        <v>1080</v>
      </c>
      <c r="C55" s="523"/>
      <c r="D55" s="529"/>
      <c r="E55" s="529"/>
      <c r="F55" s="523"/>
      <c r="G55" s="1356"/>
      <c r="H55" s="3430" t="str">
        <f>IF(G55&lt;&gt;"",""," Cell left blank: please check if appropriate")</f>
        <v xml:space="preserve"> Cell left blank: please check if appropriate</v>
      </c>
      <c r="I55" s="3431"/>
      <c r="J55" s="1540"/>
    </row>
    <row r="56" spans="1:10" ht="15" customHeight="1" x14ac:dyDescent="0.25">
      <c r="A56" s="1116"/>
      <c r="B56" s="2727" t="s">
        <v>858</v>
      </c>
      <c r="C56" s="2126"/>
      <c r="D56" s="2129"/>
      <c r="E56" s="2129"/>
      <c r="F56" s="2728"/>
      <c r="G56" s="2729" t="str">
        <f>IF(AND(ISNUMBER(G28), ISNUMBER(G46)), SUM(G28,G46,G55), "")</f>
        <v/>
      </c>
      <c r="H56" s="2717"/>
      <c r="I56" s="2737"/>
      <c r="J56" s="1540"/>
    </row>
    <row r="57" spans="1:10" s="424" customFormat="1" ht="60" customHeight="1" x14ac:dyDescent="0.35">
      <c r="A57" s="1314" t="s">
        <v>1082</v>
      </c>
      <c r="B57" s="449"/>
      <c r="F57" s="450"/>
      <c r="H57" s="717"/>
      <c r="J57" s="2714"/>
    </row>
    <row r="58" spans="1:10" s="424" customFormat="1" ht="45" customHeight="1" x14ac:dyDescent="0.25">
      <c r="A58" s="1314"/>
      <c r="B58" s="3432" t="s">
        <v>1302</v>
      </c>
      <c r="C58" s="3432"/>
      <c r="D58" s="3432"/>
      <c r="E58" s="3432"/>
      <c r="F58" s="3432"/>
      <c r="G58" s="3432"/>
      <c r="H58" s="3432"/>
      <c r="J58" s="2714"/>
    </row>
    <row r="59" spans="1:10" ht="15" customHeight="1" x14ac:dyDescent="0.25">
      <c r="A59" s="1391"/>
      <c r="B59" s="2730"/>
      <c r="C59" s="2106"/>
      <c r="D59" s="2731"/>
      <c r="E59" s="2731"/>
      <c r="F59" s="2732"/>
      <c r="G59" s="2733" t="s">
        <v>746</v>
      </c>
      <c r="H59" s="2717"/>
      <c r="I59" s="2717"/>
      <c r="J59" s="1540"/>
    </row>
    <row r="60" spans="1:10" ht="14.25" x14ac:dyDescent="0.25">
      <c r="A60" s="1391"/>
      <c r="B60" s="1941" t="s">
        <v>1085</v>
      </c>
      <c r="C60" s="1910"/>
      <c r="D60" s="2734"/>
      <c r="E60" s="2734"/>
      <c r="F60" s="1910"/>
      <c r="G60" s="2632" t="str">
        <f>IF(AND(ISNUMBER(G61), ISNUMBER(G86), ISNUMBER(G80), ISNUMBER(G81)), SUM(G61,G86,0.001*G80,G81), "")</f>
        <v/>
      </c>
      <c r="H60" s="1352"/>
      <c r="I60" s="1353"/>
      <c r="J60" s="1540"/>
    </row>
    <row r="61" spans="1:10" ht="14.25" x14ac:dyDescent="0.25">
      <c r="A61" s="1391"/>
      <c r="B61" s="527" t="s">
        <v>985</v>
      </c>
      <c r="C61" s="523"/>
      <c r="D61" s="529"/>
      <c r="E61" s="529"/>
      <c r="F61" s="1354"/>
      <c r="G61" s="42" t="str">
        <f>IF(AND(ISNUMBER(G62), ISNUMBER(G68), ISNUMBER(G74)), SUM(G62,G68,G74), "")</f>
        <v/>
      </c>
      <c r="H61" s="1353"/>
      <c r="I61" s="1353"/>
      <c r="J61" s="1540"/>
    </row>
    <row r="62" spans="1:10" ht="15" customHeight="1" x14ac:dyDescent="0.25">
      <c r="A62" s="1391"/>
      <c r="B62" s="530" t="s">
        <v>815</v>
      </c>
      <c r="C62" s="523"/>
      <c r="D62" s="529"/>
      <c r="E62" s="529"/>
      <c r="F62" s="523"/>
      <c r="G62" s="42" t="str">
        <f>IF(COUNT(G63:G67)=ROWS(G63:G67), SUM(G63:G67), "")</f>
        <v/>
      </c>
      <c r="H62" s="1353"/>
      <c r="I62" s="1353"/>
      <c r="J62" s="1540"/>
    </row>
    <row r="63" spans="1:10" ht="15" customHeight="1" x14ac:dyDescent="0.25">
      <c r="A63" s="1391"/>
      <c r="B63" s="537" t="s">
        <v>852</v>
      </c>
      <c r="C63" s="523"/>
      <c r="D63" s="529"/>
      <c r="E63" s="529"/>
      <c r="F63" s="523"/>
      <c r="G63" s="628"/>
      <c r="H63" s="3433" t="str">
        <f>IF(G63&lt;&gt;"",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3" s="3434"/>
      <c r="J63" s="1540"/>
    </row>
    <row r="64" spans="1:10" ht="15" customHeight="1" x14ac:dyDescent="0.25">
      <c r="A64" s="1391"/>
      <c r="B64" s="537" t="s">
        <v>851</v>
      </c>
      <c r="C64" s="523"/>
      <c r="D64" s="529"/>
      <c r="E64" s="529"/>
      <c r="F64" s="523"/>
      <c r="G64" s="628"/>
      <c r="H64" s="3433" t="str">
        <f>IF(G64&lt;&gt;"",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4" s="3434"/>
      <c r="J64" s="1540"/>
    </row>
    <row r="65" spans="1:10" ht="15" customHeight="1" x14ac:dyDescent="0.25">
      <c r="A65" s="1391"/>
      <c r="B65" s="537" t="s">
        <v>757</v>
      </c>
      <c r="C65" s="523"/>
      <c r="D65" s="529"/>
      <c r="E65" s="529"/>
      <c r="F65" s="523"/>
      <c r="G65" s="628"/>
      <c r="H65" s="3433" t="str">
        <f>IF(G65&lt;&gt;"",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5" s="3434"/>
      <c r="J65" s="1540"/>
    </row>
    <row r="66" spans="1:10" ht="15" customHeight="1" x14ac:dyDescent="0.25">
      <c r="A66" s="1391"/>
      <c r="B66" s="537" t="s">
        <v>762</v>
      </c>
      <c r="C66" s="523"/>
      <c r="D66" s="529"/>
      <c r="E66" s="529"/>
      <c r="F66" s="523"/>
      <c r="G66" s="628"/>
      <c r="H66" s="3433" t="str">
        <f>IF(G66&lt;&gt;"",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6" s="3434"/>
      <c r="J66" s="1540"/>
    </row>
    <row r="67" spans="1:10" ht="15" customHeight="1" x14ac:dyDescent="0.25">
      <c r="A67" s="1391"/>
      <c r="B67" s="537" t="s">
        <v>760</v>
      </c>
      <c r="C67" s="523"/>
      <c r="D67" s="529"/>
      <c r="E67" s="529"/>
      <c r="F67" s="523"/>
      <c r="G67" s="628"/>
      <c r="H67" s="3433" t="str">
        <f>IF(G67&lt;&gt;"",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7" s="3434"/>
      <c r="J67" s="1540"/>
    </row>
    <row r="68" spans="1:10" ht="15" customHeight="1" x14ac:dyDescent="0.25">
      <c r="A68" s="1391"/>
      <c r="B68" s="530" t="s">
        <v>819</v>
      </c>
      <c r="C68" s="523"/>
      <c r="D68" s="529"/>
      <c r="E68" s="529"/>
      <c r="F68" s="523"/>
      <c r="G68" s="42" t="str">
        <f>IF(COUNT(G69:G73)=ROWS(G69:G73), SUM(G69:G73), "")</f>
        <v/>
      </c>
      <c r="H68" s="1353"/>
      <c r="I68" s="1353"/>
      <c r="J68" s="1540"/>
    </row>
    <row r="69" spans="1:10" ht="15" customHeight="1" x14ac:dyDescent="0.25">
      <c r="A69" s="1391"/>
      <c r="B69" s="537" t="s">
        <v>852</v>
      </c>
      <c r="C69" s="523"/>
      <c r="D69" s="529"/>
      <c r="E69" s="529"/>
      <c r="F69" s="523"/>
      <c r="G69" s="628"/>
      <c r="H69" s="3433" t="str">
        <f>IF(G69&lt;&gt;"",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9" s="3434"/>
      <c r="J69" s="1540"/>
    </row>
    <row r="70" spans="1:10" ht="15" customHeight="1" x14ac:dyDescent="0.25">
      <c r="A70" s="1391"/>
      <c r="B70" s="537" t="s">
        <v>851</v>
      </c>
      <c r="C70" s="523"/>
      <c r="D70" s="529"/>
      <c r="E70" s="529"/>
      <c r="F70" s="523"/>
      <c r="G70" s="628"/>
      <c r="H70" s="3433" t="str">
        <f>IF(G70&lt;&gt;"",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0" s="3434"/>
      <c r="J70" s="1540"/>
    </row>
    <row r="71" spans="1:10" ht="15" customHeight="1" x14ac:dyDescent="0.25">
      <c r="A71" s="1391"/>
      <c r="B71" s="537" t="s">
        <v>757</v>
      </c>
      <c r="C71" s="523"/>
      <c r="D71" s="529"/>
      <c r="E71" s="529"/>
      <c r="F71" s="523"/>
      <c r="G71" s="628"/>
      <c r="H71" s="3433" t="str">
        <f>IF(G71&lt;&gt;"",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1" s="3434"/>
      <c r="J71" s="1540"/>
    </row>
    <row r="72" spans="1:10" ht="15" customHeight="1" x14ac:dyDescent="0.25">
      <c r="A72" s="1391"/>
      <c r="B72" s="537" t="s">
        <v>762</v>
      </c>
      <c r="C72" s="523"/>
      <c r="D72" s="529"/>
      <c r="E72" s="529"/>
      <c r="F72" s="523"/>
      <c r="G72" s="628"/>
      <c r="H72" s="3433" t="str">
        <f>IF(G72&lt;&gt;"",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2" s="3434"/>
      <c r="J72" s="1540"/>
    </row>
    <row r="73" spans="1:10" ht="15" customHeight="1" x14ac:dyDescent="0.25">
      <c r="A73" s="1391"/>
      <c r="B73" s="537" t="s">
        <v>760</v>
      </c>
      <c r="C73" s="523"/>
      <c r="D73" s="529"/>
      <c r="E73" s="529"/>
      <c r="F73" s="523"/>
      <c r="G73" s="628"/>
      <c r="H73" s="3433" t="str">
        <f>IF(G73&lt;&gt;"",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3" s="3434"/>
      <c r="J73" s="1540"/>
    </row>
    <row r="74" spans="1:10" ht="15" customHeight="1" x14ac:dyDescent="0.25">
      <c r="A74" s="1391"/>
      <c r="B74" s="530" t="s">
        <v>820</v>
      </c>
      <c r="C74" s="523"/>
      <c r="D74" s="529"/>
      <c r="E74" s="529"/>
      <c r="F74" s="523"/>
      <c r="G74" s="42" t="str">
        <f>IF(COUNT(G75:G79)=ROWS(G75:G79), SUM(G75:G79), "")</f>
        <v/>
      </c>
      <c r="H74" s="1353"/>
      <c r="I74" s="1353"/>
      <c r="J74" s="1540"/>
    </row>
    <row r="75" spans="1:10" ht="15" customHeight="1" x14ac:dyDescent="0.25">
      <c r="A75" s="1391"/>
      <c r="B75" s="537" t="s">
        <v>852</v>
      </c>
      <c r="C75" s="523"/>
      <c r="D75" s="529"/>
      <c r="E75" s="529"/>
      <c r="F75" s="523"/>
      <c r="G75" s="628"/>
      <c r="H75" s="3433" t="str">
        <f>IF(G75&lt;&gt;"",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5" s="3434"/>
      <c r="J75" s="1540"/>
    </row>
    <row r="76" spans="1:10" ht="15" customHeight="1" x14ac:dyDescent="0.25">
      <c r="A76" s="1391"/>
      <c r="B76" s="537" t="s">
        <v>851</v>
      </c>
      <c r="C76" s="523"/>
      <c r="D76" s="529"/>
      <c r="E76" s="529"/>
      <c r="F76" s="523"/>
      <c r="G76" s="628"/>
      <c r="H76" s="3433" t="str">
        <f>IF(G76&lt;&gt;"",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6" s="3434"/>
      <c r="J76" s="1540"/>
    </row>
    <row r="77" spans="1:10" ht="15" customHeight="1" x14ac:dyDescent="0.25">
      <c r="A77" s="1391"/>
      <c r="B77" s="537" t="s">
        <v>757</v>
      </c>
      <c r="C77" s="523"/>
      <c r="D77" s="529"/>
      <c r="E77" s="529"/>
      <c r="F77" s="523"/>
      <c r="G77" s="628"/>
      <c r="H77" s="3433" t="str">
        <f>IF(G77&lt;&gt;"",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7" s="3434"/>
      <c r="J77" s="1540"/>
    </row>
    <row r="78" spans="1:10" ht="15" customHeight="1" x14ac:dyDescent="0.25">
      <c r="A78" s="1391"/>
      <c r="B78" s="537" t="s">
        <v>762</v>
      </c>
      <c r="C78" s="523"/>
      <c r="D78" s="529"/>
      <c r="E78" s="529"/>
      <c r="F78" s="523"/>
      <c r="G78" s="628"/>
      <c r="H78" s="3433" t="str">
        <f>IF(G78&lt;&gt;"",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8" s="3434"/>
      <c r="J78" s="1540"/>
    </row>
    <row r="79" spans="1:10" ht="15" customHeight="1" x14ac:dyDescent="0.25">
      <c r="A79" s="1391"/>
      <c r="B79" s="537" t="s">
        <v>760</v>
      </c>
      <c r="C79" s="523"/>
      <c r="D79" s="529"/>
      <c r="E79" s="529"/>
      <c r="F79" s="523"/>
      <c r="G79" s="628"/>
      <c r="H79" s="3433" t="str">
        <f>IF(G79&lt;&gt;"",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9" s="3434"/>
      <c r="J79" s="1540"/>
    </row>
    <row r="80" spans="1:10" ht="15" customHeight="1" x14ac:dyDescent="0.25">
      <c r="A80" s="1391"/>
      <c r="B80" s="527" t="s">
        <v>1083</v>
      </c>
      <c r="C80" s="523"/>
      <c r="D80" s="529"/>
      <c r="E80" s="529"/>
      <c r="F80" s="523"/>
      <c r="G80" s="628"/>
      <c r="H80" s="3433" t="str">
        <f>IF(G80&lt;&gt;"",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0" s="3434"/>
      <c r="J80" s="1540"/>
    </row>
    <row r="81" spans="1:10" ht="15" customHeight="1" x14ac:dyDescent="0.25">
      <c r="A81" s="1391"/>
      <c r="B81" s="527" t="s">
        <v>1304</v>
      </c>
      <c r="C81" s="523"/>
      <c r="D81" s="529"/>
      <c r="E81" s="529"/>
      <c r="F81" s="523"/>
      <c r="G81" s="42" t="str">
        <f>IF(AND(ISNUMBER(G82), ISNUMBER(G83), ISNUMBER(G84), ISNUMBER(G85)), SUM((SUM(G82:G84) * 0.001), (G85 * 0.01)), "")</f>
        <v/>
      </c>
      <c r="H81" s="1353"/>
      <c r="I81" s="1353"/>
      <c r="J81" s="1540"/>
    </row>
    <row r="82" spans="1:10" ht="15" customHeight="1" x14ac:dyDescent="0.25">
      <c r="A82" s="1391"/>
      <c r="B82" s="530" t="s">
        <v>866</v>
      </c>
      <c r="C82" s="523"/>
      <c r="D82" s="529"/>
      <c r="E82" s="529"/>
      <c r="F82" s="523"/>
      <c r="G82" s="628"/>
      <c r="H82" s="3433" t="str">
        <f>IF(G82&lt;&gt;"",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2" s="3434"/>
      <c r="J82" s="1540"/>
    </row>
    <row r="83" spans="1:10" ht="15" customHeight="1" x14ac:dyDescent="0.25">
      <c r="A83" s="1391"/>
      <c r="B83" s="530" t="s">
        <v>867</v>
      </c>
      <c r="C83" s="523"/>
      <c r="D83" s="529"/>
      <c r="E83" s="529"/>
      <c r="F83" s="523"/>
      <c r="G83" s="628"/>
      <c r="H83" s="3433" t="str">
        <f>IF(G83&lt;&gt;"",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3" s="3434"/>
      <c r="J83" s="1540"/>
    </row>
    <row r="84" spans="1:10" ht="15" customHeight="1" x14ac:dyDescent="0.25">
      <c r="A84" s="1391"/>
      <c r="B84" s="530" t="s">
        <v>868</v>
      </c>
      <c r="C84" s="523"/>
      <c r="D84" s="529"/>
      <c r="E84" s="529"/>
      <c r="F84" s="523"/>
      <c r="G84" s="628"/>
      <c r="H84" s="3433" t="str">
        <f>IF(G84&lt;&gt;"",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4" s="3434"/>
      <c r="J84" s="1540"/>
    </row>
    <row r="85" spans="1:10" ht="15" customHeight="1" x14ac:dyDescent="0.25">
      <c r="A85" s="1391"/>
      <c r="B85" s="530" t="s">
        <v>869</v>
      </c>
      <c r="C85" s="523"/>
      <c r="D85" s="529"/>
      <c r="E85" s="529"/>
      <c r="F85" s="523"/>
      <c r="G85" s="628"/>
      <c r="H85" s="3433" t="str">
        <f>IF(G85&lt;&gt;"",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5" s="3434"/>
      <c r="J85" s="1540"/>
    </row>
    <row r="86" spans="1:10" ht="15" customHeight="1" x14ac:dyDescent="0.25">
      <c r="A86" s="1391"/>
      <c r="B86" s="527" t="s">
        <v>865</v>
      </c>
      <c r="C86" s="523"/>
      <c r="D86" s="529"/>
      <c r="E86" s="529"/>
      <c r="F86" s="523"/>
      <c r="G86" s="628"/>
      <c r="H86" s="3433" t="str">
        <f>IF(G86&lt;&gt;"",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6" s="3434"/>
      <c r="J86" s="1540"/>
    </row>
    <row r="87" spans="1:10" ht="15" customHeight="1" x14ac:dyDescent="0.25">
      <c r="A87" s="1391"/>
      <c r="B87" s="561" t="s">
        <v>1086</v>
      </c>
      <c r="C87" s="523"/>
      <c r="D87" s="529"/>
      <c r="E87" s="529"/>
      <c r="F87" s="523"/>
      <c r="G87" s="42">
        <f>IF('General Info'!C32="Yes", IF(AND(ISNUMBER(G88), ISNUMBER(G96), ISNUMBER(G102)), SUM((1.5*G88),G96,G102), ""), 0)</f>
        <v>0</v>
      </c>
      <c r="H87" s="1353"/>
      <c r="I87" s="1353"/>
      <c r="J87" s="1540"/>
    </row>
    <row r="88" spans="1:10" ht="15" customHeight="1" x14ac:dyDescent="0.25">
      <c r="A88" s="1391"/>
      <c r="B88" s="527" t="s">
        <v>986</v>
      </c>
      <c r="C88" s="523"/>
      <c r="D88" s="529"/>
      <c r="E88" s="529"/>
      <c r="F88" s="523"/>
      <c r="G88" s="42" t="str">
        <f>IF(AND(ISNUMBER(G89), ISNUMBER(G90)), (0.5*G89)+(0.5*G90), "")</f>
        <v/>
      </c>
      <c r="H88" s="1353"/>
      <c r="I88" s="1353"/>
      <c r="J88" s="1540"/>
    </row>
    <row r="89" spans="1:10" ht="15" customHeight="1" x14ac:dyDescent="0.25">
      <c r="A89" s="1391"/>
      <c r="B89" s="526" t="s">
        <v>1084</v>
      </c>
      <c r="C89" s="724"/>
      <c r="D89" s="531"/>
      <c r="E89" s="531"/>
      <c r="F89" s="724"/>
      <c r="G89" s="628"/>
      <c r="H89" s="3430" t="str">
        <f>IF(G89&lt;&gt;"",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89" s="3431"/>
      <c r="J89" s="1540"/>
    </row>
    <row r="90" spans="1:10" ht="15" customHeight="1" x14ac:dyDescent="0.25">
      <c r="A90" s="1391"/>
      <c r="B90" s="530" t="s">
        <v>1860</v>
      </c>
      <c r="C90" s="523"/>
      <c r="D90" s="529"/>
      <c r="E90" s="529"/>
      <c r="F90" s="523"/>
      <c r="G90" s="42" t="str">
        <f>IF(AND(ISNUMBER(G91), ISNUMBER(G92), ISNUMBER(G93), ISNUMBER(G94), ISNUMBER(G95)), SUM(G91:G95), "")</f>
        <v/>
      </c>
      <c r="H90" s="1353"/>
      <c r="I90" s="1353"/>
      <c r="J90" s="1540"/>
    </row>
    <row r="91" spans="1:10" ht="15" customHeight="1" x14ac:dyDescent="0.25">
      <c r="A91" s="1391"/>
      <c r="B91" s="537" t="s">
        <v>987</v>
      </c>
      <c r="C91" s="523"/>
      <c r="D91" s="529"/>
      <c r="E91" s="529"/>
      <c r="F91" s="523"/>
      <c r="G91" s="628"/>
      <c r="H91" s="3430" t="str">
        <f>IF(G91&lt;&gt;"",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1" s="3431"/>
      <c r="J91" s="1540"/>
    </row>
    <row r="92" spans="1:10" ht="15" customHeight="1" x14ac:dyDescent="0.25">
      <c r="A92" s="1391"/>
      <c r="B92" s="537" t="s">
        <v>851</v>
      </c>
      <c r="C92" s="523"/>
      <c r="D92" s="529"/>
      <c r="E92" s="529"/>
      <c r="F92" s="523"/>
      <c r="G92" s="628"/>
      <c r="H92" s="3430" t="str">
        <f>IF(G92&lt;&gt;"",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2" s="3431"/>
      <c r="J92" s="1540"/>
    </row>
    <row r="93" spans="1:10" ht="15" customHeight="1" x14ac:dyDescent="0.25">
      <c r="A93" s="1391"/>
      <c r="B93" s="537" t="s">
        <v>757</v>
      </c>
      <c r="C93" s="523"/>
      <c r="D93" s="529"/>
      <c r="E93" s="529"/>
      <c r="F93" s="523"/>
      <c r="G93" s="628"/>
      <c r="H93" s="3430" t="str">
        <f>IF(G93&lt;&gt;"",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3" s="3431"/>
      <c r="J93" s="1540"/>
    </row>
    <row r="94" spans="1:10" ht="15" customHeight="1" x14ac:dyDescent="0.25">
      <c r="A94" s="1391"/>
      <c r="B94" s="537" t="s">
        <v>762</v>
      </c>
      <c r="C94" s="523"/>
      <c r="D94" s="529"/>
      <c r="E94" s="529"/>
      <c r="F94" s="523"/>
      <c r="G94" s="628"/>
      <c r="H94" s="3430" t="str">
        <f>IF(G94&lt;&gt;"",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4" s="3431"/>
      <c r="J94" s="1540"/>
    </row>
    <row r="95" spans="1:10" ht="15" customHeight="1" x14ac:dyDescent="0.25">
      <c r="A95" s="1391"/>
      <c r="B95" s="537" t="s">
        <v>760</v>
      </c>
      <c r="C95" s="523"/>
      <c r="D95" s="529"/>
      <c r="E95" s="529"/>
      <c r="F95" s="523"/>
      <c r="G95" s="628"/>
      <c r="H95" s="3430" t="str">
        <f>IF(G95&lt;&gt;"",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5" s="3431"/>
      <c r="J95" s="1540"/>
    </row>
    <row r="96" spans="1:10" ht="15" customHeight="1" x14ac:dyDescent="0.25">
      <c r="A96" s="1391"/>
      <c r="B96" s="527" t="s">
        <v>859</v>
      </c>
      <c r="C96" s="523"/>
      <c r="D96" s="529"/>
      <c r="E96" s="529"/>
      <c r="F96" s="523"/>
      <c r="G96" s="42" t="str">
        <f>IF(COUNT(G97:G101)=ROWS(G97:G101), SUM(G97:G101), "")</f>
        <v/>
      </c>
      <c r="H96" s="1353"/>
      <c r="I96" s="1353"/>
      <c r="J96" s="1540"/>
    </row>
    <row r="97" spans="1:10" ht="15" customHeight="1" x14ac:dyDescent="0.25">
      <c r="A97" s="1391"/>
      <c r="B97" s="530" t="s">
        <v>860</v>
      </c>
      <c r="C97" s="523"/>
      <c r="D97" s="529"/>
      <c r="E97" s="529"/>
      <c r="F97" s="724"/>
      <c r="G97" s="628"/>
      <c r="H97" s="3430" t="str">
        <f>IF(G97&lt;&gt;"",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7" s="3431"/>
      <c r="J97" s="1540"/>
    </row>
    <row r="98" spans="1:10" ht="15" customHeight="1" x14ac:dyDescent="0.25">
      <c r="A98" s="1391"/>
      <c r="B98" s="530" t="s">
        <v>861</v>
      </c>
      <c r="C98" s="523"/>
      <c r="D98" s="529"/>
      <c r="E98" s="529"/>
      <c r="F98" s="724"/>
      <c r="G98" s="628"/>
      <c r="H98" s="3430" t="str">
        <f>IF(G98&lt;&gt;"",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8" s="3431"/>
      <c r="J98" s="1540"/>
    </row>
    <row r="99" spans="1:10" ht="15" customHeight="1" x14ac:dyDescent="0.25">
      <c r="A99" s="1391"/>
      <c r="B99" s="530" t="s">
        <v>862</v>
      </c>
      <c r="C99" s="523"/>
      <c r="D99" s="529"/>
      <c r="E99" s="529"/>
      <c r="F99" s="724"/>
      <c r="G99" s="628"/>
      <c r="H99" s="3430" t="str">
        <f>IF(G99&lt;&gt;"",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9" s="3431"/>
      <c r="J99" s="1540"/>
    </row>
    <row r="100" spans="1:10" ht="15" customHeight="1" x14ac:dyDescent="0.25">
      <c r="A100" s="1391"/>
      <c r="B100" s="530" t="s">
        <v>863</v>
      </c>
      <c r="C100" s="523"/>
      <c r="D100" s="529"/>
      <c r="E100" s="529"/>
      <c r="F100" s="724"/>
      <c r="G100" s="628"/>
      <c r="H100" s="3430" t="str">
        <f>IF(G100&lt;&gt;"",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0" s="3431"/>
      <c r="J100" s="1540"/>
    </row>
    <row r="101" spans="1:10" ht="15" customHeight="1" x14ac:dyDescent="0.25">
      <c r="A101" s="1391"/>
      <c r="B101" s="530" t="s">
        <v>864</v>
      </c>
      <c r="C101" s="523"/>
      <c r="D101" s="529"/>
      <c r="E101" s="529"/>
      <c r="F101" s="724"/>
      <c r="G101" s="628"/>
      <c r="H101" s="3430" t="str">
        <f>IF(G101&lt;&gt;"",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1" s="3431"/>
      <c r="J101" s="1540"/>
    </row>
    <row r="102" spans="1:10" ht="15" customHeight="1" x14ac:dyDescent="0.25">
      <c r="A102" s="1391"/>
      <c r="B102" s="527" t="s">
        <v>1314</v>
      </c>
      <c r="C102" s="523"/>
      <c r="D102" s="529"/>
      <c r="E102" s="529"/>
      <c r="F102" s="523"/>
      <c r="G102" s="1355"/>
      <c r="H102" s="3430" t="str">
        <f>IF(G102&lt;&gt;"",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2" s="3431"/>
      <c r="J102" s="1540"/>
    </row>
    <row r="103" spans="1:10" ht="15" customHeight="1" x14ac:dyDescent="0.25">
      <c r="A103" s="1391"/>
      <c r="B103" s="2735" t="s">
        <v>858</v>
      </c>
      <c r="C103" s="2126"/>
      <c r="D103" s="2129"/>
      <c r="E103" s="2129"/>
      <c r="F103" s="2126"/>
      <c r="G103" s="2736" t="str">
        <f>IF(AND(ISNUMBER(G60), ISNUMBER(G87)), SUM(G60,G87), "")</f>
        <v/>
      </c>
      <c r="H103" s="2737"/>
      <c r="I103" s="2737"/>
      <c r="J103" s="1540"/>
    </row>
    <row r="104" spans="1:10" s="424" customFormat="1" ht="60" customHeight="1" x14ac:dyDescent="0.35">
      <c r="A104" s="1314" t="s">
        <v>1087</v>
      </c>
      <c r="B104" s="449"/>
      <c r="F104" s="450"/>
      <c r="H104" s="717"/>
      <c r="J104" s="2714"/>
    </row>
    <row r="105" spans="1:10" s="424" customFormat="1" ht="45" customHeight="1" x14ac:dyDescent="0.25">
      <c r="A105" s="1314"/>
      <c r="B105" s="3432" t="s">
        <v>1305</v>
      </c>
      <c r="C105" s="3432"/>
      <c r="D105" s="3432"/>
      <c r="E105" s="3432"/>
      <c r="F105" s="3432"/>
      <c r="G105" s="3432"/>
      <c r="H105" s="3432"/>
      <c r="J105" s="2714"/>
    </row>
    <row r="106" spans="1:10" ht="15" customHeight="1" x14ac:dyDescent="0.25">
      <c r="A106" s="1391"/>
      <c r="B106" s="2723"/>
      <c r="C106" s="2126"/>
      <c r="D106" s="2129"/>
      <c r="E106" s="2129"/>
      <c r="F106" s="2728"/>
      <c r="G106" s="2700" t="s">
        <v>746</v>
      </c>
      <c r="H106" s="2717"/>
      <c r="I106" s="2737"/>
      <c r="J106" s="1540"/>
    </row>
    <row r="107" spans="1:10" ht="15" customHeight="1" x14ac:dyDescent="0.25">
      <c r="A107" s="1391"/>
      <c r="B107" s="520" t="s">
        <v>894</v>
      </c>
      <c r="C107" s="567"/>
      <c r="D107" s="794"/>
      <c r="E107" s="794"/>
      <c r="F107" s="567"/>
      <c r="G107" s="2632">
        <f>IF(ISNUMBER(G87), G87, "")</f>
        <v>0</v>
      </c>
      <c r="H107" s="2718"/>
      <c r="I107" s="2750"/>
      <c r="J107" s="1540"/>
    </row>
    <row r="108" spans="1:10" ht="15" customHeight="1" x14ac:dyDescent="0.25">
      <c r="A108" s="1391"/>
      <c r="B108" s="264" t="s">
        <v>988</v>
      </c>
      <c r="C108" s="523"/>
      <c r="D108" s="529"/>
      <c r="E108" s="529"/>
      <c r="F108" s="523"/>
      <c r="G108" s="42">
        <f>IF('General Info'!C32="Yes", IF(AND(ISNUMBER(G109), ISNUMBER(G128), ISNUMBER(G129)), SUM(G109,G128,G129), ""), 0)</f>
        <v>0</v>
      </c>
      <c r="H108" s="795"/>
      <c r="I108" s="1353"/>
      <c r="J108" s="1540"/>
    </row>
    <row r="109" spans="1:10" ht="15" customHeight="1" x14ac:dyDescent="0.25">
      <c r="A109" s="1391"/>
      <c r="B109" s="527" t="s">
        <v>1701</v>
      </c>
      <c r="C109" s="523"/>
      <c r="D109" s="529"/>
      <c r="E109" s="529"/>
      <c r="F109" s="523"/>
      <c r="G109" s="42" t="str">
        <f>IF(AND(ISNUMBER(G110),ISNUMBER(G116),ISNUMBER(G122)),SUM(G110,G116,G122),"")</f>
        <v/>
      </c>
      <c r="H109" s="795"/>
      <c r="I109" s="1353"/>
      <c r="J109" s="1540"/>
    </row>
    <row r="110" spans="1:10" ht="15" customHeight="1" x14ac:dyDescent="0.25">
      <c r="A110" s="1391"/>
      <c r="B110" s="530" t="s">
        <v>815</v>
      </c>
      <c r="C110" s="523"/>
      <c r="D110" s="529"/>
      <c r="E110" s="529"/>
      <c r="F110" s="523"/>
      <c r="G110" s="42" t="str">
        <f>IF(COUNT(G111:G115)=ROWS(G111:G115), SUM(G111:G115), "")</f>
        <v/>
      </c>
      <c r="H110" s="795"/>
      <c r="I110" s="1353"/>
      <c r="J110" s="1540"/>
    </row>
    <row r="111" spans="1:10" ht="15" customHeight="1" x14ac:dyDescent="0.25">
      <c r="A111" s="1391"/>
      <c r="B111" s="537" t="s">
        <v>852</v>
      </c>
      <c r="C111" s="523"/>
      <c r="D111" s="529"/>
      <c r="E111" s="529"/>
      <c r="F111" s="523"/>
      <c r="G111" s="628"/>
      <c r="H111" s="3430" t="str">
        <f>IF(G111&lt;&gt;"",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1" s="3431"/>
      <c r="J111" s="1540"/>
    </row>
    <row r="112" spans="1:10" ht="15" customHeight="1" x14ac:dyDescent="0.25">
      <c r="A112" s="1391"/>
      <c r="B112" s="537" t="s">
        <v>851</v>
      </c>
      <c r="C112" s="523"/>
      <c r="D112" s="529"/>
      <c r="E112" s="529"/>
      <c r="F112" s="523"/>
      <c r="G112" s="628"/>
      <c r="H112" s="3430" t="str">
        <f>IF(G112&lt;&gt;"",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2" s="3431"/>
      <c r="J112" s="1540"/>
    </row>
    <row r="113" spans="1:10" ht="15" customHeight="1" x14ac:dyDescent="0.25">
      <c r="A113" s="1391"/>
      <c r="B113" s="537" t="s">
        <v>757</v>
      </c>
      <c r="C113" s="523"/>
      <c r="D113" s="529"/>
      <c r="E113" s="529"/>
      <c r="F113" s="523"/>
      <c r="G113" s="628"/>
      <c r="H113" s="3430" t="str">
        <f>IF(G113&lt;&gt;"",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3" s="3431"/>
      <c r="J113" s="1540"/>
    </row>
    <row r="114" spans="1:10" ht="15" customHeight="1" x14ac:dyDescent="0.25">
      <c r="A114" s="1391"/>
      <c r="B114" s="537" t="s">
        <v>762</v>
      </c>
      <c r="C114" s="523"/>
      <c r="D114" s="529"/>
      <c r="E114" s="529"/>
      <c r="F114" s="523"/>
      <c r="G114" s="628"/>
      <c r="H114" s="3430" t="str">
        <f>IF(G114&lt;&gt;"",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4" s="3431"/>
      <c r="J114" s="1540"/>
    </row>
    <row r="115" spans="1:10" ht="15" customHeight="1" x14ac:dyDescent="0.25">
      <c r="A115" s="1391"/>
      <c r="B115" s="537" t="s">
        <v>760</v>
      </c>
      <c r="C115" s="523"/>
      <c r="D115" s="529"/>
      <c r="E115" s="529"/>
      <c r="F115" s="523"/>
      <c r="G115" s="628"/>
      <c r="H115" s="3430" t="str">
        <f>IF(G115&lt;&gt;"",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5" s="3431"/>
      <c r="J115" s="1540"/>
    </row>
    <row r="116" spans="1:10" ht="15" customHeight="1" x14ac:dyDescent="0.25">
      <c r="A116" s="1391"/>
      <c r="B116" s="530" t="s">
        <v>819</v>
      </c>
      <c r="C116" s="523"/>
      <c r="D116" s="529"/>
      <c r="E116" s="529"/>
      <c r="F116" s="523"/>
      <c r="G116" s="42" t="str">
        <f>IF(COUNT(G117:G121)=ROWS(G117:G121), SUM(G117:G121), "")</f>
        <v/>
      </c>
      <c r="H116" s="795"/>
      <c r="I116" s="1353"/>
      <c r="J116" s="1540"/>
    </row>
    <row r="117" spans="1:10" ht="15" customHeight="1" x14ac:dyDescent="0.25">
      <c r="A117" s="1391"/>
      <c r="B117" s="537" t="s">
        <v>852</v>
      </c>
      <c r="C117" s="523"/>
      <c r="D117" s="529"/>
      <c r="E117" s="529"/>
      <c r="F117" s="523"/>
      <c r="G117" s="628"/>
      <c r="H117" s="3430" t="str">
        <f>IF(G117&lt;&gt;"",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7" s="3431"/>
      <c r="J117" s="1540"/>
    </row>
    <row r="118" spans="1:10" ht="15" customHeight="1" x14ac:dyDescent="0.25">
      <c r="A118" s="1391"/>
      <c r="B118" s="537" t="s">
        <v>851</v>
      </c>
      <c r="C118" s="523"/>
      <c r="D118" s="529"/>
      <c r="E118" s="529"/>
      <c r="F118" s="523"/>
      <c r="G118" s="628"/>
      <c r="H118" s="3430" t="str">
        <f>IF(G118&lt;&gt;"",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8" s="3431"/>
      <c r="J118" s="1540"/>
    </row>
    <row r="119" spans="1:10" ht="15" customHeight="1" x14ac:dyDescent="0.25">
      <c r="A119" s="1391"/>
      <c r="B119" s="537" t="s">
        <v>757</v>
      </c>
      <c r="C119" s="523"/>
      <c r="D119" s="529"/>
      <c r="E119" s="529"/>
      <c r="F119" s="523"/>
      <c r="G119" s="628"/>
      <c r="H119" s="3430" t="str">
        <f>IF(G119&lt;&gt;"",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9" s="3431"/>
      <c r="J119" s="1540"/>
    </row>
    <row r="120" spans="1:10" ht="15" customHeight="1" x14ac:dyDescent="0.25">
      <c r="A120" s="1391"/>
      <c r="B120" s="537" t="s">
        <v>762</v>
      </c>
      <c r="C120" s="523"/>
      <c r="D120" s="529"/>
      <c r="E120" s="529"/>
      <c r="F120" s="523"/>
      <c r="G120" s="628"/>
      <c r="H120" s="3430" t="str">
        <f>IF(G120&lt;&gt;"",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0" s="3431"/>
      <c r="J120" s="1540"/>
    </row>
    <row r="121" spans="1:10" ht="15" customHeight="1" x14ac:dyDescent="0.25">
      <c r="A121" s="1391"/>
      <c r="B121" s="537" t="s">
        <v>760</v>
      </c>
      <c r="C121" s="523"/>
      <c r="D121" s="529"/>
      <c r="E121" s="529"/>
      <c r="F121" s="523"/>
      <c r="G121" s="628"/>
      <c r="H121" s="3430" t="str">
        <f>IF(G121&lt;&gt;"",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1" s="3431"/>
      <c r="J121" s="1540"/>
    </row>
    <row r="122" spans="1:10" ht="15" customHeight="1" x14ac:dyDescent="0.25">
      <c r="A122" s="1391"/>
      <c r="B122" s="530" t="s">
        <v>820</v>
      </c>
      <c r="C122" s="523"/>
      <c r="D122" s="529"/>
      <c r="E122" s="529"/>
      <c r="F122" s="523"/>
      <c r="G122" s="42" t="str">
        <f>IF(COUNT(G123:G127)=ROWS(G123:G127), SUM(G123:G127), "")</f>
        <v/>
      </c>
      <c r="H122" s="795"/>
      <c r="I122" s="1353"/>
      <c r="J122" s="1540"/>
    </row>
    <row r="123" spans="1:10" ht="15" customHeight="1" x14ac:dyDescent="0.25">
      <c r="A123" s="1391"/>
      <c r="B123" s="537" t="s">
        <v>852</v>
      </c>
      <c r="C123" s="523"/>
      <c r="D123" s="529"/>
      <c r="E123" s="529"/>
      <c r="F123" s="523"/>
      <c r="G123" s="628"/>
      <c r="H123" s="3430" t="str">
        <f>IF(G123&lt;&gt;"",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3" s="3431"/>
      <c r="J123" s="1540"/>
    </row>
    <row r="124" spans="1:10" ht="15" customHeight="1" x14ac:dyDescent="0.25">
      <c r="A124" s="1391"/>
      <c r="B124" s="537" t="s">
        <v>851</v>
      </c>
      <c r="C124" s="523"/>
      <c r="D124" s="529"/>
      <c r="E124" s="529"/>
      <c r="F124" s="523"/>
      <c r="G124" s="628"/>
      <c r="H124" s="3430" t="str">
        <f>IF(G124&lt;&gt;"",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4" s="3431"/>
      <c r="J124" s="1540"/>
    </row>
    <row r="125" spans="1:10" ht="15" customHeight="1" x14ac:dyDescent="0.25">
      <c r="A125" s="1391"/>
      <c r="B125" s="537" t="s">
        <v>757</v>
      </c>
      <c r="C125" s="523"/>
      <c r="D125" s="529"/>
      <c r="E125" s="529"/>
      <c r="F125" s="523"/>
      <c r="G125" s="628"/>
      <c r="H125" s="3430" t="str">
        <f>IF(G125&lt;&gt;"",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5" s="3431"/>
      <c r="J125" s="1540"/>
    </row>
    <row r="126" spans="1:10" ht="15" customHeight="1" x14ac:dyDescent="0.25">
      <c r="A126" s="1391"/>
      <c r="B126" s="537" t="s">
        <v>762</v>
      </c>
      <c r="C126" s="523"/>
      <c r="D126" s="529"/>
      <c r="E126" s="529"/>
      <c r="F126" s="523"/>
      <c r="G126" s="628"/>
      <c r="H126" s="3430" t="str">
        <f>IF(G126&lt;&gt;"",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6" s="3431"/>
      <c r="J126" s="1540"/>
    </row>
    <row r="127" spans="1:10" ht="15" customHeight="1" x14ac:dyDescent="0.25">
      <c r="A127" s="1391"/>
      <c r="B127" s="537" t="s">
        <v>760</v>
      </c>
      <c r="C127" s="523"/>
      <c r="D127" s="529"/>
      <c r="E127" s="529"/>
      <c r="F127" s="523"/>
      <c r="G127" s="628"/>
      <c r="H127" s="3430" t="str">
        <f>IF(G127&lt;&gt;"",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7" s="3431"/>
      <c r="J127" s="1540"/>
    </row>
    <row r="128" spans="1:10" ht="15" customHeight="1" x14ac:dyDescent="0.25">
      <c r="A128" s="1391"/>
      <c r="B128" s="525" t="s">
        <v>1315</v>
      </c>
      <c r="C128" s="523"/>
      <c r="D128" s="529"/>
      <c r="E128" s="529"/>
      <c r="F128" s="523"/>
      <c r="G128" s="628"/>
      <c r="H128" s="3430" t="str">
        <f>IF(G128&lt;&gt;"",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8" s="3431"/>
      <c r="J128" s="1540"/>
    </row>
    <row r="129" spans="1:10" ht="15" customHeight="1" x14ac:dyDescent="0.25">
      <c r="A129" s="1391"/>
      <c r="B129" s="910" t="s">
        <v>1398</v>
      </c>
      <c r="C129" s="538"/>
      <c r="D129" s="539"/>
      <c r="E129" s="539"/>
      <c r="F129" s="538"/>
      <c r="G129" s="793"/>
      <c r="H129" s="3416" t="str">
        <f>IF(G129&lt;&gt;"",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9" s="3417"/>
      <c r="J129" s="1540"/>
    </row>
    <row r="130" spans="1:10" s="2708" customFormat="1" ht="60" customHeight="1" x14ac:dyDescent="0.25">
      <c r="A130" s="3446" t="s">
        <v>1657</v>
      </c>
      <c r="B130" s="3447"/>
      <c r="C130" s="3447"/>
      <c r="D130" s="3447"/>
      <c r="E130" s="3447"/>
      <c r="F130" s="3447"/>
      <c r="G130" s="3447"/>
      <c r="H130" s="3447"/>
      <c r="I130" s="3447"/>
      <c r="J130" s="3448"/>
    </row>
    <row r="131" spans="1:10" s="424" customFormat="1" ht="45" customHeight="1" x14ac:dyDescent="0.25">
      <c r="A131" s="1314"/>
      <c r="B131" s="3432" t="s">
        <v>1859</v>
      </c>
      <c r="C131" s="3432"/>
      <c r="D131" s="3432"/>
      <c r="E131" s="3432"/>
      <c r="F131" s="3432"/>
      <c r="G131" s="3432"/>
      <c r="H131" s="3432"/>
      <c r="J131" s="2714"/>
    </row>
    <row r="132" spans="1:10" ht="15" customHeight="1" x14ac:dyDescent="0.25">
      <c r="A132" s="1391"/>
      <c r="B132" s="2723"/>
      <c r="C132" s="2126"/>
      <c r="D132" s="2129"/>
      <c r="E132" s="2129"/>
      <c r="F132" s="2728"/>
      <c r="G132" s="2700" t="s">
        <v>746</v>
      </c>
      <c r="H132" s="2717"/>
      <c r="I132" s="2737"/>
      <c r="J132" s="1540"/>
    </row>
    <row r="133" spans="1:10" ht="15" customHeight="1" x14ac:dyDescent="0.25">
      <c r="A133" s="1095"/>
      <c r="B133" s="2738" t="s">
        <v>1658</v>
      </c>
      <c r="C133" s="1914"/>
      <c r="D133" s="1910"/>
      <c r="E133" s="1910"/>
      <c r="F133" s="1910"/>
      <c r="G133" s="2739"/>
      <c r="H133" s="2718"/>
      <c r="I133" s="2750"/>
      <c r="J133" s="1540"/>
    </row>
    <row r="134" spans="1:10" ht="15" customHeight="1" x14ac:dyDescent="0.25">
      <c r="A134" s="1095"/>
      <c r="B134" s="920" t="s">
        <v>1088</v>
      </c>
      <c r="C134" s="921"/>
      <c r="D134" s="523"/>
      <c r="E134" s="523"/>
      <c r="F134" s="523"/>
      <c r="G134" s="628"/>
      <c r="H134" s="3420" t="str">
        <f>IF(G134&lt;&gt;"","","Cell left blank: please check")</f>
        <v>Cell left blank: please check</v>
      </c>
      <c r="I134" s="3421"/>
      <c r="J134" s="1540"/>
    </row>
    <row r="135" spans="1:10" ht="15" customHeight="1" x14ac:dyDescent="0.25">
      <c r="A135" s="1095"/>
      <c r="B135" s="920" t="s">
        <v>1659</v>
      </c>
      <c r="C135" s="921"/>
      <c r="D135" s="523"/>
      <c r="E135" s="523"/>
      <c r="F135" s="523"/>
      <c r="G135" s="628"/>
      <c r="H135" s="3420" t="str">
        <f>IF(G135&lt;&gt;"","","Cell left blank: please check")</f>
        <v>Cell left blank: please check</v>
      </c>
      <c r="I135" s="3421"/>
      <c r="J135" s="1540"/>
    </row>
    <row r="136" spans="1:10" ht="15" customHeight="1" x14ac:dyDescent="0.25">
      <c r="A136" s="1095"/>
      <c r="B136" s="822" t="s">
        <v>1089</v>
      </c>
      <c r="C136" s="921"/>
      <c r="D136" s="523"/>
      <c r="E136" s="523"/>
      <c r="F136" s="523"/>
      <c r="G136" s="922"/>
      <c r="H136" s="795"/>
      <c r="I136" s="1353"/>
      <c r="J136" s="1540"/>
    </row>
    <row r="137" spans="1:10" ht="15" customHeight="1" x14ac:dyDescent="0.25">
      <c r="A137" s="1095"/>
      <c r="B137" s="920" t="s">
        <v>1088</v>
      </c>
      <c r="C137" s="921"/>
      <c r="D137" s="523"/>
      <c r="E137" s="523"/>
      <c r="F137" s="523"/>
      <c r="G137" s="628"/>
      <c r="H137" s="3420" t="str">
        <f>IF(G137&lt;&gt;"","","Cell left blank: please check")</f>
        <v>Cell left blank: please check</v>
      </c>
      <c r="I137" s="3421"/>
      <c r="J137" s="1540"/>
    </row>
    <row r="138" spans="1:10" ht="15" customHeight="1" x14ac:dyDescent="0.25">
      <c r="A138" s="1095"/>
      <c r="B138" s="920" t="s">
        <v>1659</v>
      </c>
      <c r="C138" s="921"/>
      <c r="D138" s="523"/>
      <c r="E138" s="523"/>
      <c r="F138" s="523"/>
      <c r="G138" s="628"/>
      <c r="H138" s="3420" t="str">
        <f>IF(G138&lt;&gt;"","","Cell left blank: please check")</f>
        <v>Cell left blank: please check</v>
      </c>
      <c r="I138" s="3421"/>
      <c r="J138" s="1540"/>
    </row>
    <row r="139" spans="1:10" ht="15" customHeight="1" x14ac:dyDescent="0.25">
      <c r="A139" s="1095"/>
      <c r="B139" s="822" t="s">
        <v>1090</v>
      </c>
      <c r="C139" s="921"/>
      <c r="D139" s="523"/>
      <c r="E139" s="523"/>
      <c r="F139" s="523"/>
      <c r="G139" s="922"/>
      <c r="H139" s="795"/>
      <c r="I139" s="1353"/>
      <c r="J139" s="1540"/>
    </row>
    <row r="140" spans="1:10" ht="15" customHeight="1" x14ac:dyDescent="0.25">
      <c r="A140" s="1095"/>
      <c r="B140" s="920" t="s">
        <v>1660</v>
      </c>
      <c r="C140" s="921"/>
      <c r="D140" s="523"/>
      <c r="E140" s="523"/>
      <c r="F140" s="523"/>
      <c r="G140" s="628"/>
      <c r="H140" s="3420" t="str">
        <f>IF(G140&lt;&gt;"","","Cell left blank: please check")</f>
        <v>Cell left blank: please check</v>
      </c>
      <c r="I140" s="3421"/>
      <c r="J140" s="1540"/>
    </row>
    <row r="141" spans="1:10" ht="15" customHeight="1" x14ac:dyDescent="0.25">
      <c r="A141" s="1095"/>
      <c r="B141" s="1280" t="s">
        <v>1659</v>
      </c>
      <c r="C141" s="562"/>
      <c r="D141" s="538"/>
      <c r="E141" s="538"/>
      <c r="F141" s="538"/>
      <c r="G141" s="793"/>
      <c r="H141" s="3416" t="str">
        <f>IF(G141&lt;&gt;"","","Cell left blank: please check")</f>
        <v>Cell left blank: please check</v>
      </c>
      <c r="I141" s="3417"/>
      <c r="J141" s="1540"/>
    </row>
    <row r="142" spans="1:10" ht="15" customHeight="1" x14ac:dyDescent="0.25">
      <c r="A142" s="1095"/>
      <c r="B142" s="1483"/>
      <c r="C142" s="1483"/>
      <c r="D142" s="1434"/>
      <c r="E142" s="1434"/>
      <c r="F142" s="1434"/>
      <c r="G142" s="1434"/>
      <c r="I142" s="1434"/>
      <c r="J142" s="1723"/>
    </row>
    <row r="143" spans="1:10" s="424" customFormat="1" ht="45" customHeight="1" x14ac:dyDescent="0.35">
      <c r="A143" s="2710" t="s">
        <v>1309</v>
      </c>
      <c r="B143" s="2711"/>
      <c r="C143" s="2706"/>
      <c r="D143" s="2706"/>
      <c r="E143" s="2706"/>
      <c r="F143" s="2712"/>
      <c r="G143" s="2706"/>
      <c r="H143" s="2713"/>
      <c r="I143" s="2706"/>
      <c r="J143" s="2714"/>
    </row>
    <row r="144" spans="1:10" s="1705" customFormat="1" ht="45" customHeight="1" x14ac:dyDescent="0.25">
      <c r="A144" s="1099"/>
      <c r="B144" s="3445" t="s">
        <v>1318</v>
      </c>
      <c r="C144" s="3445"/>
      <c r="D144" s="3445"/>
      <c r="E144" s="3445"/>
      <c r="F144" s="3445"/>
      <c r="G144" s="3445"/>
      <c r="H144" s="3445"/>
      <c r="J144" s="1469"/>
    </row>
    <row r="145" spans="1:10" ht="75" customHeight="1" x14ac:dyDescent="0.25">
      <c r="A145" s="1095"/>
      <c r="B145" s="2740" t="s">
        <v>565</v>
      </c>
      <c r="C145" s="2699" t="s">
        <v>726</v>
      </c>
      <c r="D145" s="2698" t="s">
        <v>694</v>
      </c>
      <c r="E145" s="2699" t="s">
        <v>695</v>
      </c>
      <c r="F145" s="2699" t="s">
        <v>727</v>
      </c>
      <c r="G145" s="2699" t="s">
        <v>1399</v>
      </c>
      <c r="I145" s="1434"/>
      <c r="J145" s="1540"/>
    </row>
    <row r="146" spans="1:10" ht="15" customHeight="1" x14ac:dyDescent="0.25">
      <c r="A146" s="1095"/>
      <c r="B146" s="2741" t="s">
        <v>566</v>
      </c>
      <c r="C146" s="33"/>
      <c r="D146" s="446"/>
      <c r="E146" s="405"/>
      <c r="F146" s="791"/>
      <c r="G146" s="791"/>
      <c r="I146" s="1434"/>
      <c r="J146" s="1540"/>
    </row>
    <row r="147" spans="1:10" ht="15" customHeight="1" x14ac:dyDescent="0.25">
      <c r="A147" s="1095"/>
      <c r="B147" s="440" t="s">
        <v>567</v>
      </c>
      <c r="C147" s="33"/>
      <c r="D147" s="446"/>
      <c r="E147" s="405"/>
      <c r="F147" s="791"/>
      <c r="G147" s="791"/>
      <c r="I147" s="1434"/>
      <c r="J147" s="1540"/>
    </row>
    <row r="148" spans="1:10" ht="15" customHeight="1" x14ac:dyDescent="0.25">
      <c r="A148" s="1095"/>
      <c r="B148" s="440" t="s">
        <v>568</v>
      </c>
      <c r="C148" s="33"/>
      <c r="D148" s="446"/>
      <c r="E148" s="405"/>
      <c r="F148" s="791"/>
      <c r="G148" s="791"/>
      <c r="I148" s="1434"/>
      <c r="J148" s="1540"/>
    </row>
    <row r="149" spans="1:10" ht="15" customHeight="1" x14ac:dyDescent="0.25">
      <c r="A149" s="1095"/>
      <c r="B149" s="440" t="s">
        <v>569</v>
      </c>
      <c r="C149" s="33"/>
      <c r="D149" s="446"/>
      <c r="E149" s="405"/>
      <c r="F149" s="791"/>
      <c r="G149" s="791"/>
      <c r="I149" s="1434"/>
      <c r="J149" s="1540"/>
    </row>
    <row r="150" spans="1:10" ht="15" customHeight="1" x14ac:dyDescent="0.25">
      <c r="A150" s="1095"/>
      <c r="B150" s="440" t="s">
        <v>570</v>
      </c>
      <c r="C150" s="33"/>
      <c r="D150" s="446"/>
      <c r="E150" s="405"/>
      <c r="F150" s="791"/>
      <c r="G150" s="791"/>
      <c r="I150" s="1434"/>
      <c r="J150" s="1540"/>
    </row>
    <row r="151" spans="1:10" ht="15" customHeight="1" x14ac:dyDescent="0.25">
      <c r="A151" s="1095"/>
      <c r="B151" s="440" t="s">
        <v>571</v>
      </c>
      <c r="C151" s="33"/>
      <c r="D151" s="446"/>
      <c r="E151" s="405"/>
      <c r="F151" s="791"/>
      <c r="G151" s="791"/>
      <c r="I151" s="1434"/>
      <c r="J151" s="1540"/>
    </row>
    <row r="152" spans="1:10" ht="15" customHeight="1" x14ac:dyDescent="0.25">
      <c r="A152" s="1095"/>
      <c r="B152" s="440" t="s">
        <v>572</v>
      </c>
      <c r="C152" s="33"/>
      <c r="D152" s="446"/>
      <c r="E152" s="405"/>
      <c r="F152" s="791"/>
      <c r="G152" s="791"/>
      <c r="I152" s="1434"/>
      <c r="J152" s="1540"/>
    </row>
    <row r="153" spans="1:10" ht="15" customHeight="1" x14ac:dyDescent="0.25">
      <c r="A153" s="1095"/>
      <c r="B153" s="440" t="s">
        <v>573</v>
      </c>
      <c r="C153" s="33"/>
      <c r="D153" s="446"/>
      <c r="E153" s="405"/>
      <c r="F153" s="791"/>
      <c r="G153" s="791"/>
      <c r="I153" s="1434"/>
      <c r="J153" s="1540"/>
    </row>
    <row r="154" spans="1:10" ht="15" customHeight="1" x14ac:dyDescent="0.25">
      <c r="A154" s="1095"/>
      <c r="B154" s="440" t="s">
        <v>574</v>
      </c>
      <c r="C154" s="33"/>
      <c r="D154" s="446"/>
      <c r="E154" s="405"/>
      <c r="F154" s="791"/>
      <c r="G154" s="791"/>
      <c r="I154" s="1434"/>
      <c r="J154" s="1540"/>
    </row>
    <row r="155" spans="1:10" ht="15" customHeight="1" x14ac:dyDescent="0.25">
      <c r="A155" s="1095"/>
      <c r="B155" s="440" t="s">
        <v>575</v>
      </c>
      <c r="C155" s="33"/>
      <c r="D155" s="446"/>
      <c r="E155" s="405"/>
      <c r="F155" s="791"/>
      <c r="G155" s="791"/>
      <c r="I155" s="1434"/>
      <c r="J155" s="1540"/>
    </row>
    <row r="156" spans="1:10" ht="15" customHeight="1" x14ac:dyDescent="0.25">
      <c r="A156" s="1095"/>
      <c r="B156" s="440" t="s">
        <v>576</v>
      </c>
      <c r="C156" s="33"/>
      <c r="D156" s="446"/>
      <c r="E156" s="405"/>
      <c r="F156" s="791"/>
      <c r="G156" s="791"/>
      <c r="I156" s="1434"/>
      <c r="J156" s="1540"/>
    </row>
    <row r="157" spans="1:10" ht="15" customHeight="1" x14ac:dyDescent="0.25">
      <c r="A157" s="1095"/>
      <c r="B157" s="440" t="s">
        <v>577</v>
      </c>
      <c r="C157" s="33"/>
      <c r="D157" s="446"/>
      <c r="E157" s="405"/>
      <c r="F157" s="791"/>
      <c r="G157" s="791"/>
      <c r="I157" s="1434"/>
      <c r="J157" s="1540"/>
    </row>
    <row r="158" spans="1:10" ht="15" customHeight="1" x14ac:dyDescent="0.25">
      <c r="A158" s="1095"/>
      <c r="B158" s="440" t="s">
        <v>578</v>
      </c>
      <c r="C158" s="33"/>
      <c r="D158" s="446"/>
      <c r="E158" s="405"/>
      <c r="F158" s="791"/>
      <c r="G158" s="791"/>
      <c r="I158" s="1434"/>
      <c r="J158" s="1540"/>
    </row>
    <row r="159" spans="1:10" ht="15" customHeight="1" x14ac:dyDescent="0.25">
      <c r="A159" s="1095"/>
      <c r="B159" s="440" t="s">
        <v>579</v>
      </c>
      <c r="C159" s="33"/>
      <c r="D159" s="446"/>
      <c r="E159" s="405"/>
      <c r="F159" s="791"/>
      <c r="G159" s="791"/>
      <c r="I159" s="1434"/>
      <c r="J159" s="1540"/>
    </row>
    <row r="160" spans="1:10" ht="15" customHeight="1" x14ac:dyDescent="0.25">
      <c r="A160" s="1095"/>
      <c r="B160" s="440" t="s">
        <v>580</v>
      </c>
      <c r="C160" s="33"/>
      <c r="D160" s="446"/>
      <c r="E160" s="405"/>
      <c r="F160" s="791"/>
      <c r="G160" s="791"/>
      <c r="I160" s="1434"/>
      <c r="J160" s="1540"/>
    </row>
    <row r="161" spans="1:10" ht="15" customHeight="1" x14ac:dyDescent="0.25">
      <c r="A161" s="1095"/>
      <c r="B161" s="440" t="s">
        <v>581</v>
      </c>
      <c r="C161" s="33"/>
      <c r="D161" s="446"/>
      <c r="E161" s="405"/>
      <c r="F161" s="791"/>
      <c r="G161" s="791"/>
      <c r="I161" s="1434"/>
      <c r="J161" s="1540"/>
    </row>
    <row r="162" spans="1:10" ht="15" customHeight="1" x14ac:dyDescent="0.25">
      <c r="A162" s="1095"/>
      <c r="B162" s="440" t="s">
        <v>582</v>
      </c>
      <c r="C162" s="33"/>
      <c r="D162" s="446"/>
      <c r="E162" s="405"/>
      <c r="F162" s="791"/>
      <c r="G162" s="791"/>
      <c r="I162" s="1434"/>
      <c r="J162" s="1540"/>
    </row>
    <row r="163" spans="1:10" ht="15" customHeight="1" x14ac:dyDescent="0.25">
      <c r="A163" s="1095"/>
      <c r="B163" s="440" t="s">
        <v>583</v>
      </c>
      <c r="C163" s="33"/>
      <c r="D163" s="446"/>
      <c r="E163" s="405"/>
      <c r="F163" s="791"/>
      <c r="G163" s="791"/>
      <c r="I163" s="1434"/>
      <c r="J163" s="1540"/>
    </row>
    <row r="164" spans="1:10" ht="15" customHeight="1" x14ac:dyDescent="0.25">
      <c r="A164" s="1095"/>
      <c r="B164" s="440" t="s">
        <v>584</v>
      </c>
      <c r="C164" s="33"/>
      <c r="D164" s="446"/>
      <c r="E164" s="405"/>
      <c r="F164" s="791"/>
      <c r="G164" s="791"/>
      <c r="I164" s="1434"/>
      <c r="J164" s="1540"/>
    </row>
    <row r="165" spans="1:10" ht="15" customHeight="1" x14ac:dyDescent="0.25">
      <c r="A165" s="1095"/>
      <c r="B165" s="440" t="s">
        <v>585</v>
      </c>
      <c r="C165" s="33"/>
      <c r="D165" s="446"/>
      <c r="E165" s="405"/>
      <c r="F165" s="791"/>
      <c r="G165" s="791"/>
      <c r="I165" s="1434"/>
      <c r="J165" s="1540"/>
    </row>
    <row r="166" spans="1:10" ht="15" customHeight="1" x14ac:dyDescent="0.25">
      <c r="A166" s="1095"/>
      <c r="B166" s="440" t="s">
        <v>586</v>
      </c>
      <c r="C166" s="33"/>
      <c r="D166" s="446"/>
      <c r="E166" s="405"/>
      <c r="F166" s="791"/>
      <c r="G166" s="791"/>
      <c r="I166" s="1434"/>
      <c r="J166" s="1540"/>
    </row>
    <row r="167" spans="1:10" ht="15" customHeight="1" x14ac:dyDescent="0.25">
      <c r="A167" s="1095"/>
      <c r="B167" s="440" t="s">
        <v>587</v>
      </c>
      <c r="C167" s="33"/>
      <c r="D167" s="446"/>
      <c r="E167" s="405"/>
      <c r="F167" s="791"/>
      <c r="G167" s="791"/>
      <c r="I167" s="1434"/>
      <c r="J167" s="1540"/>
    </row>
    <row r="168" spans="1:10" ht="15" customHeight="1" x14ac:dyDescent="0.25">
      <c r="A168" s="1095"/>
      <c r="B168" s="440" t="s">
        <v>588</v>
      </c>
      <c r="C168" s="33"/>
      <c r="D168" s="446"/>
      <c r="E168" s="405"/>
      <c r="F168" s="791"/>
      <c r="G168" s="791"/>
      <c r="I168" s="1434"/>
      <c r="J168" s="1540"/>
    </row>
    <row r="169" spans="1:10" ht="15" customHeight="1" x14ac:dyDescent="0.25">
      <c r="A169" s="1095"/>
      <c r="B169" s="440" t="s">
        <v>589</v>
      </c>
      <c r="C169" s="33"/>
      <c r="D169" s="446"/>
      <c r="E169" s="405"/>
      <c r="F169" s="791"/>
      <c r="G169" s="791"/>
      <c r="I169" s="1434"/>
      <c r="J169" s="1540"/>
    </row>
    <row r="170" spans="1:10" ht="15" customHeight="1" x14ac:dyDescent="0.25">
      <c r="A170" s="1095"/>
      <c r="B170" s="440" t="s">
        <v>590</v>
      </c>
      <c r="C170" s="33"/>
      <c r="D170" s="446"/>
      <c r="E170" s="405"/>
      <c r="F170" s="791"/>
      <c r="G170" s="791"/>
      <c r="I170" s="1434"/>
      <c r="J170" s="1540"/>
    </row>
    <row r="171" spans="1:10" ht="15" customHeight="1" x14ac:dyDescent="0.25">
      <c r="A171" s="1095"/>
      <c r="B171" s="440" t="s">
        <v>591</v>
      </c>
      <c r="C171" s="33"/>
      <c r="D171" s="446"/>
      <c r="E171" s="405"/>
      <c r="F171" s="791"/>
      <c r="G171" s="791"/>
      <c r="I171" s="1434"/>
      <c r="J171" s="1540"/>
    </row>
    <row r="172" spans="1:10" ht="15" customHeight="1" x14ac:dyDescent="0.25">
      <c r="A172" s="1095"/>
      <c r="B172" s="440" t="s">
        <v>592</v>
      </c>
      <c r="C172" s="33"/>
      <c r="D172" s="446"/>
      <c r="E172" s="405"/>
      <c r="F172" s="791"/>
      <c r="G172" s="791"/>
      <c r="I172" s="1434"/>
      <c r="J172" s="1540"/>
    </row>
    <row r="173" spans="1:10" ht="15" customHeight="1" x14ac:dyDescent="0.25">
      <c r="A173" s="1095"/>
      <c r="B173" s="440" t="s">
        <v>593</v>
      </c>
      <c r="C173" s="33"/>
      <c r="D173" s="446"/>
      <c r="E173" s="405"/>
      <c r="F173" s="791"/>
      <c r="G173" s="791"/>
      <c r="I173" s="1434"/>
      <c r="J173" s="1540"/>
    </row>
    <row r="174" spans="1:10" ht="15" customHeight="1" x14ac:dyDescent="0.25">
      <c r="A174" s="1095"/>
      <c r="B174" s="440" t="s">
        <v>594</v>
      </c>
      <c r="C174" s="33"/>
      <c r="D174" s="446"/>
      <c r="E174" s="405"/>
      <c r="F174" s="791"/>
      <c r="G174" s="791"/>
      <c r="I174" s="1434"/>
      <c r="J174" s="1540"/>
    </row>
    <row r="175" spans="1:10" ht="15" customHeight="1" x14ac:dyDescent="0.25">
      <c r="A175" s="1095"/>
      <c r="B175" s="440" t="s">
        <v>595</v>
      </c>
      <c r="C175" s="33"/>
      <c r="D175" s="446"/>
      <c r="E175" s="405"/>
      <c r="F175" s="791"/>
      <c r="G175" s="791"/>
      <c r="I175" s="1434"/>
      <c r="J175" s="1540"/>
    </row>
    <row r="176" spans="1:10" ht="15" customHeight="1" x14ac:dyDescent="0.25">
      <c r="A176" s="1095"/>
      <c r="B176" s="440" t="s">
        <v>596</v>
      </c>
      <c r="C176" s="33"/>
      <c r="D176" s="446"/>
      <c r="E176" s="405"/>
      <c r="F176" s="791"/>
      <c r="G176" s="791"/>
      <c r="I176" s="1434"/>
      <c r="J176" s="1540"/>
    </row>
    <row r="177" spans="1:10" ht="15" customHeight="1" x14ac:dyDescent="0.25">
      <c r="A177" s="1095"/>
      <c r="B177" s="440" t="s">
        <v>597</v>
      </c>
      <c r="C177" s="33"/>
      <c r="D177" s="446"/>
      <c r="E177" s="405"/>
      <c r="F177" s="791"/>
      <c r="G177" s="791"/>
      <c r="I177" s="1434"/>
      <c r="J177" s="1540"/>
    </row>
    <row r="178" spans="1:10" ht="15" customHeight="1" x14ac:dyDescent="0.25">
      <c r="A178" s="1095"/>
      <c r="B178" s="440" t="s">
        <v>598</v>
      </c>
      <c r="C178" s="33"/>
      <c r="D178" s="446"/>
      <c r="E178" s="405"/>
      <c r="F178" s="791"/>
      <c r="G178" s="791"/>
      <c r="I178" s="1434"/>
      <c r="J178" s="1540"/>
    </row>
    <row r="179" spans="1:10" ht="15" customHeight="1" x14ac:dyDescent="0.25">
      <c r="A179" s="1095"/>
      <c r="B179" s="440" t="s">
        <v>599</v>
      </c>
      <c r="C179" s="33"/>
      <c r="D179" s="446"/>
      <c r="E179" s="405"/>
      <c r="F179" s="791"/>
      <c r="G179" s="791"/>
      <c r="I179" s="1434"/>
      <c r="J179" s="1540"/>
    </row>
    <row r="180" spans="1:10" ht="15" customHeight="1" x14ac:dyDescent="0.25">
      <c r="A180" s="1095"/>
      <c r="B180" s="440" t="s">
        <v>600</v>
      </c>
      <c r="C180" s="33"/>
      <c r="D180" s="446"/>
      <c r="E180" s="405"/>
      <c r="F180" s="791"/>
      <c r="G180" s="791"/>
      <c r="I180" s="1434"/>
      <c r="J180" s="1540"/>
    </row>
    <row r="181" spans="1:10" ht="15" customHeight="1" x14ac:dyDescent="0.25">
      <c r="A181" s="1095"/>
      <c r="B181" s="440" t="s">
        <v>601</v>
      </c>
      <c r="C181" s="33"/>
      <c r="D181" s="446"/>
      <c r="E181" s="405"/>
      <c r="F181" s="791"/>
      <c r="G181" s="791"/>
      <c r="I181" s="1434"/>
      <c r="J181" s="1540"/>
    </row>
    <row r="182" spans="1:10" ht="15" customHeight="1" x14ac:dyDescent="0.25">
      <c r="A182" s="1095"/>
      <c r="B182" s="440" t="s">
        <v>602</v>
      </c>
      <c r="C182" s="33"/>
      <c r="D182" s="446"/>
      <c r="E182" s="405"/>
      <c r="F182" s="791"/>
      <c r="G182" s="791"/>
      <c r="I182" s="1434"/>
      <c r="J182" s="1540"/>
    </row>
    <row r="183" spans="1:10" ht="15" customHeight="1" x14ac:dyDescent="0.25">
      <c r="A183" s="1095"/>
      <c r="B183" s="440" t="s">
        <v>603</v>
      </c>
      <c r="C183" s="33"/>
      <c r="D183" s="446"/>
      <c r="E183" s="405"/>
      <c r="F183" s="791"/>
      <c r="G183" s="791"/>
      <c r="I183" s="1434"/>
      <c r="J183" s="1540"/>
    </row>
    <row r="184" spans="1:10" ht="15" customHeight="1" x14ac:dyDescent="0.25">
      <c r="A184" s="1095"/>
      <c r="B184" s="440" t="s">
        <v>604</v>
      </c>
      <c r="C184" s="33"/>
      <c r="D184" s="446"/>
      <c r="E184" s="405"/>
      <c r="F184" s="791"/>
      <c r="G184" s="791"/>
      <c r="I184" s="1434"/>
      <c r="J184" s="1540"/>
    </row>
    <row r="185" spans="1:10" ht="15" customHeight="1" x14ac:dyDescent="0.25">
      <c r="A185" s="1095"/>
      <c r="B185" s="440" t="s">
        <v>605</v>
      </c>
      <c r="C185" s="33"/>
      <c r="D185" s="446"/>
      <c r="E185" s="405"/>
      <c r="F185" s="791"/>
      <c r="G185" s="791"/>
      <c r="I185" s="1434"/>
      <c r="J185" s="1540"/>
    </row>
    <row r="186" spans="1:10" ht="15" customHeight="1" x14ac:dyDescent="0.25">
      <c r="A186" s="1095"/>
      <c r="B186" s="440" t="s">
        <v>606</v>
      </c>
      <c r="C186" s="33"/>
      <c r="D186" s="446"/>
      <c r="E186" s="405"/>
      <c r="F186" s="791"/>
      <c r="G186" s="791"/>
      <c r="I186" s="1434"/>
      <c r="J186" s="1540"/>
    </row>
    <row r="187" spans="1:10" ht="15" customHeight="1" x14ac:dyDescent="0.25">
      <c r="A187" s="1095"/>
      <c r="B187" s="440" t="s">
        <v>607</v>
      </c>
      <c r="C187" s="33"/>
      <c r="D187" s="446"/>
      <c r="E187" s="405"/>
      <c r="F187" s="791"/>
      <c r="G187" s="791"/>
      <c r="I187" s="1434"/>
      <c r="J187" s="1540"/>
    </row>
    <row r="188" spans="1:10" ht="15" customHeight="1" x14ac:dyDescent="0.25">
      <c r="A188" s="1095"/>
      <c r="B188" s="440" t="s">
        <v>608</v>
      </c>
      <c r="C188" s="33"/>
      <c r="D188" s="446"/>
      <c r="E188" s="405"/>
      <c r="F188" s="791"/>
      <c r="G188" s="791"/>
      <c r="I188" s="1434"/>
      <c r="J188" s="1540"/>
    </row>
    <row r="189" spans="1:10" ht="15" customHeight="1" x14ac:dyDescent="0.25">
      <c r="A189" s="1095"/>
      <c r="B189" s="440" t="s">
        <v>609</v>
      </c>
      <c r="C189" s="33"/>
      <c r="D189" s="446"/>
      <c r="E189" s="405"/>
      <c r="F189" s="791"/>
      <c r="G189" s="791"/>
      <c r="I189" s="1434"/>
      <c r="J189" s="1540"/>
    </row>
    <row r="190" spans="1:10" ht="15" customHeight="1" x14ac:dyDescent="0.25">
      <c r="A190" s="1095"/>
      <c r="B190" s="440" t="s">
        <v>610</v>
      </c>
      <c r="C190" s="33"/>
      <c r="D190" s="446"/>
      <c r="E190" s="405"/>
      <c r="F190" s="791"/>
      <c r="G190" s="791"/>
      <c r="I190" s="1434"/>
      <c r="J190" s="1540"/>
    </row>
    <row r="191" spans="1:10" ht="15" customHeight="1" x14ac:dyDescent="0.25">
      <c r="A191" s="1095"/>
      <c r="B191" s="440" t="s">
        <v>611</v>
      </c>
      <c r="C191" s="33"/>
      <c r="D191" s="446"/>
      <c r="E191" s="405"/>
      <c r="F191" s="791"/>
      <c r="G191" s="791"/>
      <c r="I191" s="1434"/>
      <c r="J191" s="1540"/>
    </row>
    <row r="192" spans="1:10" ht="15" customHeight="1" x14ac:dyDescent="0.25">
      <c r="A192" s="1095"/>
      <c r="B192" s="440" t="s">
        <v>612</v>
      </c>
      <c r="C192" s="33"/>
      <c r="D192" s="446"/>
      <c r="E192" s="405"/>
      <c r="F192" s="791"/>
      <c r="G192" s="791"/>
      <c r="I192" s="1434"/>
      <c r="J192" s="1540"/>
    </row>
    <row r="193" spans="1:10" ht="15" customHeight="1" x14ac:dyDescent="0.25">
      <c r="A193" s="1095"/>
      <c r="B193" s="440" t="s">
        <v>613</v>
      </c>
      <c r="C193" s="33"/>
      <c r="D193" s="446"/>
      <c r="E193" s="405"/>
      <c r="F193" s="791"/>
      <c r="G193" s="791"/>
      <c r="I193" s="1434"/>
      <c r="J193" s="1540"/>
    </row>
    <row r="194" spans="1:10" ht="15" customHeight="1" x14ac:dyDescent="0.25">
      <c r="A194" s="1095"/>
      <c r="B194" s="440" t="s">
        <v>614</v>
      </c>
      <c r="C194" s="33"/>
      <c r="D194" s="446"/>
      <c r="E194" s="405"/>
      <c r="F194" s="791"/>
      <c r="G194" s="791"/>
      <c r="I194" s="1434"/>
      <c r="J194" s="1540"/>
    </row>
    <row r="195" spans="1:10" ht="15" customHeight="1" x14ac:dyDescent="0.25">
      <c r="A195" s="1095"/>
      <c r="B195" s="440" t="s">
        <v>615</v>
      </c>
      <c r="C195" s="33"/>
      <c r="D195" s="446"/>
      <c r="E195" s="405"/>
      <c r="F195" s="791"/>
      <c r="G195" s="791"/>
      <c r="I195" s="1434"/>
      <c r="J195" s="1540"/>
    </row>
    <row r="196" spans="1:10" ht="15" customHeight="1" x14ac:dyDescent="0.25">
      <c r="A196" s="1095"/>
      <c r="B196" s="440" t="s">
        <v>616</v>
      </c>
      <c r="C196" s="33"/>
      <c r="D196" s="446"/>
      <c r="E196" s="405"/>
      <c r="F196" s="791"/>
      <c r="G196" s="791"/>
      <c r="I196" s="1434"/>
      <c r="J196" s="1540"/>
    </row>
    <row r="197" spans="1:10" ht="15" customHeight="1" x14ac:dyDescent="0.25">
      <c r="A197" s="1095"/>
      <c r="B197" s="440" t="s">
        <v>617</v>
      </c>
      <c r="C197" s="33"/>
      <c r="D197" s="446"/>
      <c r="E197" s="405"/>
      <c r="F197" s="791"/>
      <c r="G197" s="791"/>
      <c r="I197" s="1434"/>
      <c r="J197" s="1540"/>
    </row>
    <row r="198" spans="1:10" ht="15" customHeight="1" x14ac:dyDescent="0.25">
      <c r="A198" s="1095"/>
      <c r="B198" s="440" t="s">
        <v>618</v>
      </c>
      <c r="C198" s="33"/>
      <c r="D198" s="446"/>
      <c r="E198" s="405"/>
      <c r="F198" s="791"/>
      <c r="G198" s="791"/>
      <c r="I198" s="1434"/>
      <c r="J198" s="1540"/>
    </row>
    <row r="199" spans="1:10" ht="15" customHeight="1" x14ac:dyDescent="0.25">
      <c r="A199" s="1095"/>
      <c r="B199" s="440" t="s">
        <v>619</v>
      </c>
      <c r="C199" s="33"/>
      <c r="D199" s="446"/>
      <c r="E199" s="405"/>
      <c r="F199" s="791"/>
      <c r="G199" s="791"/>
      <c r="I199" s="1434"/>
      <c r="J199" s="1540"/>
    </row>
    <row r="200" spans="1:10" ht="15" customHeight="1" x14ac:dyDescent="0.25">
      <c r="A200" s="1095"/>
      <c r="B200" s="440" t="s">
        <v>620</v>
      </c>
      <c r="C200" s="33"/>
      <c r="D200" s="446"/>
      <c r="E200" s="405"/>
      <c r="F200" s="791"/>
      <c r="G200" s="791"/>
      <c r="I200" s="1434"/>
      <c r="J200" s="1540"/>
    </row>
    <row r="201" spans="1:10" ht="15" customHeight="1" x14ac:dyDescent="0.25">
      <c r="A201" s="1095"/>
      <c r="B201" s="440" t="s">
        <v>621</v>
      </c>
      <c r="C201" s="33"/>
      <c r="D201" s="446"/>
      <c r="E201" s="405"/>
      <c r="F201" s="791"/>
      <c r="G201" s="791"/>
      <c r="I201" s="1434"/>
      <c r="J201" s="1540"/>
    </row>
    <row r="202" spans="1:10" ht="15" customHeight="1" x14ac:dyDescent="0.25">
      <c r="A202" s="1095"/>
      <c r="B202" s="440" t="s">
        <v>622</v>
      </c>
      <c r="C202" s="33"/>
      <c r="D202" s="446"/>
      <c r="E202" s="405"/>
      <c r="F202" s="791"/>
      <c r="G202" s="791"/>
      <c r="I202" s="1434"/>
      <c r="J202" s="1540"/>
    </row>
    <row r="203" spans="1:10" ht="15" customHeight="1" x14ac:dyDescent="0.25">
      <c r="A203" s="1095"/>
      <c r="B203" s="440" t="s">
        <v>623</v>
      </c>
      <c r="C203" s="33"/>
      <c r="D203" s="446"/>
      <c r="E203" s="405"/>
      <c r="F203" s="791"/>
      <c r="G203" s="791"/>
      <c r="I203" s="1434"/>
      <c r="J203" s="1540"/>
    </row>
    <row r="204" spans="1:10" ht="15" customHeight="1" x14ac:dyDescent="0.25">
      <c r="A204" s="1095"/>
      <c r="B204" s="440" t="s">
        <v>624</v>
      </c>
      <c r="C204" s="33"/>
      <c r="D204" s="446"/>
      <c r="E204" s="405"/>
      <c r="F204" s="791"/>
      <c r="G204" s="791"/>
      <c r="I204" s="1434"/>
      <c r="J204" s="1540"/>
    </row>
    <row r="205" spans="1:10" ht="15" customHeight="1" x14ac:dyDescent="0.25">
      <c r="A205" s="1095"/>
      <c r="B205" s="440" t="s">
        <v>625</v>
      </c>
      <c r="C205" s="33"/>
      <c r="D205" s="446"/>
      <c r="E205" s="405"/>
      <c r="F205" s="791"/>
      <c r="G205" s="791"/>
      <c r="I205" s="1434"/>
      <c r="J205" s="1540"/>
    </row>
    <row r="206" spans="1:10" ht="15" customHeight="1" x14ac:dyDescent="0.25">
      <c r="A206" s="1095"/>
      <c r="B206" s="440" t="s">
        <v>626</v>
      </c>
      <c r="C206" s="33"/>
      <c r="D206" s="446"/>
      <c r="E206" s="405"/>
      <c r="F206" s="791"/>
      <c r="G206" s="791"/>
      <c r="I206" s="1434"/>
      <c r="J206" s="1540"/>
    </row>
    <row r="207" spans="1:10" ht="15" customHeight="1" x14ac:dyDescent="0.25">
      <c r="A207" s="1095"/>
      <c r="B207" s="440" t="s">
        <v>627</v>
      </c>
      <c r="C207" s="33"/>
      <c r="D207" s="446"/>
      <c r="E207" s="405"/>
      <c r="F207" s="791"/>
      <c r="G207" s="791"/>
      <c r="I207" s="1434"/>
      <c r="J207" s="1540"/>
    </row>
    <row r="208" spans="1:10" ht="15" customHeight="1" x14ac:dyDescent="0.25">
      <c r="A208" s="1095"/>
      <c r="B208" s="440" t="s">
        <v>628</v>
      </c>
      <c r="C208" s="33"/>
      <c r="D208" s="446"/>
      <c r="E208" s="405"/>
      <c r="F208" s="791"/>
      <c r="G208" s="791"/>
      <c r="I208" s="1434"/>
      <c r="J208" s="1540"/>
    </row>
    <row r="209" spans="1:10" ht="15" customHeight="1" x14ac:dyDescent="0.25">
      <c r="A209" s="1095"/>
      <c r="B209" s="440" t="s">
        <v>629</v>
      </c>
      <c r="C209" s="33"/>
      <c r="D209" s="446"/>
      <c r="E209" s="405"/>
      <c r="F209" s="791"/>
      <c r="G209" s="791"/>
      <c r="I209" s="1434"/>
      <c r="J209" s="1540"/>
    </row>
    <row r="210" spans="1:10" ht="15" customHeight="1" x14ac:dyDescent="0.25">
      <c r="A210" s="1095"/>
      <c r="B210" s="440" t="s">
        <v>630</v>
      </c>
      <c r="C210" s="33"/>
      <c r="D210" s="446"/>
      <c r="E210" s="405"/>
      <c r="F210" s="791"/>
      <c r="G210" s="791"/>
      <c r="I210" s="1434"/>
      <c r="J210" s="1540"/>
    </row>
    <row r="211" spans="1:10" ht="15" customHeight="1" x14ac:dyDescent="0.25">
      <c r="A211" s="1095"/>
      <c r="B211" s="440" t="s">
        <v>631</v>
      </c>
      <c r="C211" s="33"/>
      <c r="D211" s="446"/>
      <c r="E211" s="405"/>
      <c r="F211" s="791"/>
      <c r="G211" s="791"/>
      <c r="I211" s="1434"/>
      <c r="J211" s="1540"/>
    </row>
    <row r="212" spans="1:10" ht="15" customHeight="1" x14ac:dyDescent="0.25">
      <c r="A212" s="1095"/>
      <c r="B212" s="440" t="s">
        <v>632</v>
      </c>
      <c r="C212" s="33"/>
      <c r="D212" s="446"/>
      <c r="E212" s="405"/>
      <c r="F212" s="791"/>
      <c r="G212" s="791"/>
      <c r="I212" s="1434"/>
      <c r="J212" s="1540"/>
    </row>
    <row r="213" spans="1:10" ht="15" customHeight="1" x14ac:dyDescent="0.25">
      <c r="A213" s="1095"/>
      <c r="B213" s="440" t="s">
        <v>633</v>
      </c>
      <c r="C213" s="33"/>
      <c r="D213" s="446"/>
      <c r="E213" s="405"/>
      <c r="F213" s="791"/>
      <c r="G213" s="791"/>
      <c r="I213" s="1434"/>
      <c r="J213" s="1540"/>
    </row>
    <row r="214" spans="1:10" ht="15" customHeight="1" x14ac:dyDescent="0.25">
      <c r="A214" s="1095"/>
      <c r="B214" s="440" t="s">
        <v>634</v>
      </c>
      <c r="C214" s="33"/>
      <c r="D214" s="446"/>
      <c r="E214" s="405"/>
      <c r="F214" s="791"/>
      <c r="G214" s="791"/>
      <c r="I214" s="1434"/>
      <c r="J214" s="1540"/>
    </row>
    <row r="215" spans="1:10" ht="15" customHeight="1" x14ac:dyDescent="0.25">
      <c r="A215" s="1095"/>
      <c r="B215" s="440" t="s">
        <v>635</v>
      </c>
      <c r="C215" s="33"/>
      <c r="D215" s="446"/>
      <c r="E215" s="405"/>
      <c r="F215" s="791"/>
      <c r="G215" s="791"/>
      <c r="I215" s="1434"/>
      <c r="J215" s="1540"/>
    </row>
    <row r="216" spans="1:10" ht="15" customHeight="1" x14ac:dyDescent="0.25">
      <c r="A216" s="1095"/>
      <c r="B216" s="440" t="s">
        <v>636</v>
      </c>
      <c r="C216" s="33"/>
      <c r="D216" s="446"/>
      <c r="E216" s="405"/>
      <c r="F216" s="791"/>
      <c r="G216" s="791"/>
      <c r="I216" s="1434"/>
      <c r="J216" s="1540"/>
    </row>
    <row r="217" spans="1:10" ht="15" customHeight="1" x14ac:dyDescent="0.25">
      <c r="A217" s="1095"/>
      <c r="B217" s="440" t="s">
        <v>637</v>
      </c>
      <c r="C217" s="33"/>
      <c r="D217" s="446"/>
      <c r="E217" s="405"/>
      <c r="F217" s="791"/>
      <c r="G217" s="791"/>
      <c r="I217" s="1434"/>
      <c r="J217" s="1540"/>
    </row>
    <row r="218" spans="1:10" ht="15" customHeight="1" x14ac:dyDescent="0.25">
      <c r="A218" s="1095"/>
      <c r="B218" s="440" t="s">
        <v>638</v>
      </c>
      <c r="C218" s="33"/>
      <c r="D218" s="446"/>
      <c r="E218" s="405"/>
      <c r="F218" s="791"/>
      <c r="G218" s="791"/>
      <c r="I218" s="1434"/>
      <c r="J218" s="1540"/>
    </row>
    <row r="219" spans="1:10" ht="15" customHeight="1" x14ac:dyDescent="0.25">
      <c r="A219" s="1095"/>
      <c r="B219" s="440" t="s">
        <v>639</v>
      </c>
      <c r="C219" s="33"/>
      <c r="D219" s="446"/>
      <c r="E219" s="405"/>
      <c r="F219" s="791"/>
      <c r="G219" s="791"/>
      <c r="I219" s="1434"/>
      <c r="J219" s="1540"/>
    </row>
    <row r="220" spans="1:10" ht="15" customHeight="1" x14ac:dyDescent="0.25">
      <c r="A220" s="1095"/>
      <c r="B220" s="440" t="s">
        <v>640</v>
      </c>
      <c r="C220" s="33"/>
      <c r="D220" s="446"/>
      <c r="E220" s="405"/>
      <c r="F220" s="791"/>
      <c r="G220" s="791"/>
      <c r="I220" s="1434"/>
      <c r="J220" s="1540"/>
    </row>
    <row r="221" spans="1:10" ht="15" customHeight="1" x14ac:dyDescent="0.25">
      <c r="A221" s="1095"/>
      <c r="B221" s="440" t="s">
        <v>641</v>
      </c>
      <c r="C221" s="33"/>
      <c r="D221" s="446"/>
      <c r="E221" s="405"/>
      <c r="F221" s="791"/>
      <c r="G221" s="791"/>
      <c r="I221" s="1434"/>
      <c r="J221" s="1540"/>
    </row>
    <row r="222" spans="1:10" ht="15" customHeight="1" x14ac:dyDescent="0.25">
      <c r="A222" s="1095"/>
      <c r="B222" s="440" t="s">
        <v>642</v>
      </c>
      <c r="C222" s="33"/>
      <c r="D222" s="446"/>
      <c r="E222" s="405"/>
      <c r="F222" s="791"/>
      <c r="G222" s="791"/>
      <c r="I222" s="1434"/>
      <c r="J222" s="1540"/>
    </row>
    <row r="223" spans="1:10" ht="15" customHeight="1" x14ac:dyDescent="0.25">
      <c r="A223" s="1095"/>
      <c r="B223" s="440" t="s">
        <v>643</v>
      </c>
      <c r="C223" s="33"/>
      <c r="D223" s="446"/>
      <c r="E223" s="405"/>
      <c r="F223" s="791"/>
      <c r="G223" s="791"/>
      <c r="I223" s="1434"/>
      <c r="J223" s="1540"/>
    </row>
    <row r="224" spans="1:10" ht="15" customHeight="1" x14ac:dyDescent="0.25">
      <c r="A224" s="1095"/>
      <c r="B224" s="440" t="s">
        <v>644</v>
      </c>
      <c r="C224" s="33"/>
      <c r="D224" s="446"/>
      <c r="E224" s="405"/>
      <c r="F224" s="791"/>
      <c r="G224" s="791"/>
      <c r="I224" s="1434"/>
      <c r="J224" s="1540"/>
    </row>
    <row r="225" spans="1:10" ht="15" customHeight="1" x14ac:dyDescent="0.25">
      <c r="A225" s="1095"/>
      <c r="B225" s="440" t="s">
        <v>645</v>
      </c>
      <c r="C225" s="33"/>
      <c r="D225" s="446"/>
      <c r="E225" s="405"/>
      <c r="F225" s="791"/>
      <c r="G225" s="791"/>
      <c r="I225" s="1434"/>
      <c r="J225" s="1540"/>
    </row>
    <row r="226" spans="1:10" ht="15" customHeight="1" x14ac:dyDescent="0.25">
      <c r="A226" s="1095"/>
      <c r="B226" s="440" t="s">
        <v>646</v>
      </c>
      <c r="C226" s="33"/>
      <c r="D226" s="446"/>
      <c r="E226" s="405"/>
      <c r="F226" s="791"/>
      <c r="G226" s="791"/>
      <c r="I226" s="1434"/>
      <c r="J226" s="1540"/>
    </row>
    <row r="227" spans="1:10" ht="15" customHeight="1" x14ac:dyDescent="0.25">
      <c r="A227" s="1095"/>
      <c r="B227" s="440" t="s">
        <v>647</v>
      </c>
      <c r="C227" s="33"/>
      <c r="D227" s="446"/>
      <c r="E227" s="405"/>
      <c r="F227" s="791"/>
      <c r="G227" s="791"/>
      <c r="I227" s="1434"/>
      <c r="J227" s="1540"/>
    </row>
    <row r="228" spans="1:10" ht="15" customHeight="1" x14ac:dyDescent="0.25">
      <c r="A228" s="1095"/>
      <c r="B228" s="440" t="s">
        <v>648</v>
      </c>
      <c r="C228" s="33"/>
      <c r="D228" s="446"/>
      <c r="E228" s="405"/>
      <c r="F228" s="791"/>
      <c r="G228" s="791"/>
      <c r="I228" s="1434"/>
      <c r="J228" s="1540"/>
    </row>
    <row r="229" spans="1:10" ht="15" customHeight="1" x14ac:dyDescent="0.25">
      <c r="A229" s="1095"/>
      <c r="B229" s="440" t="s">
        <v>649</v>
      </c>
      <c r="C229" s="33"/>
      <c r="D229" s="446"/>
      <c r="E229" s="405"/>
      <c r="F229" s="791"/>
      <c r="G229" s="791"/>
      <c r="I229" s="1434"/>
      <c r="J229" s="1540"/>
    </row>
    <row r="230" spans="1:10" ht="15" customHeight="1" x14ac:dyDescent="0.25">
      <c r="A230" s="1095"/>
      <c r="B230" s="440" t="s">
        <v>650</v>
      </c>
      <c r="C230" s="33"/>
      <c r="D230" s="446"/>
      <c r="E230" s="405"/>
      <c r="F230" s="791"/>
      <c r="G230" s="791"/>
      <c r="I230" s="1434"/>
      <c r="J230" s="1540"/>
    </row>
    <row r="231" spans="1:10" ht="15" customHeight="1" x14ac:dyDescent="0.25">
      <c r="A231" s="1095"/>
      <c r="B231" s="440" t="s">
        <v>651</v>
      </c>
      <c r="C231" s="33"/>
      <c r="D231" s="446"/>
      <c r="E231" s="405"/>
      <c r="F231" s="791"/>
      <c r="G231" s="791"/>
      <c r="I231" s="1434"/>
      <c r="J231" s="1540"/>
    </row>
    <row r="232" spans="1:10" ht="15" customHeight="1" x14ac:dyDescent="0.25">
      <c r="A232" s="1095"/>
      <c r="B232" s="440" t="s">
        <v>652</v>
      </c>
      <c r="C232" s="33"/>
      <c r="D232" s="446"/>
      <c r="E232" s="405"/>
      <c r="F232" s="791"/>
      <c r="G232" s="791"/>
      <c r="I232" s="1434"/>
      <c r="J232" s="1540"/>
    </row>
    <row r="233" spans="1:10" ht="15" customHeight="1" x14ac:dyDescent="0.25">
      <c r="A233" s="1095"/>
      <c r="B233" s="440" t="s">
        <v>653</v>
      </c>
      <c r="C233" s="33"/>
      <c r="D233" s="446"/>
      <c r="E233" s="405"/>
      <c r="F233" s="791"/>
      <c r="G233" s="791"/>
      <c r="I233" s="1434"/>
      <c r="J233" s="1540"/>
    </row>
    <row r="234" spans="1:10" ht="15" customHeight="1" x14ac:dyDescent="0.25">
      <c r="A234" s="1095"/>
      <c r="B234" s="440" t="s">
        <v>654</v>
      </c>
      <c r="C234" s="33"/>
      <c r="D234" s="446"/>
      <c r="E234" s="405"/>
      <c r="F234" s="791"/>
      <c r="G234" s="791"/>
      <c r="I234" s="1434"/>
      <c r="J234" s="1540"/>
    </row>
    <row r="235" spans="1:10" ht="15" customHeight="1" x14ac:dyDescent="0.25">
      <c r="A235" s="1095"/>
      <c r="B235" s="440" t="s">
        <v>655</v>
      </c>
      <c r="C235" s="33"/>
      <c r="D235" s="446"/>
      <c r="E235" s="405"/>
      <c r="F235" s="791"/>
      <c r="G235" s="791"/>
      <c r="I235" s="1434"/>
      <c r="J235" s="1540"/>
    </row>
    <row r="236" spans="1:10" ht="15" customHeight="1" x14ac:dyDescent="0.25">
      <c r="A236" s="1095"/>
      <c r="B236" s="440" t="s">
        <v>656</v>
      </c>
      <c r="C236" s="33"/>
      <c r="D236" s="446"/>
      <c r="E236" s="405"/>
      <c r="F236" s="791"/>
      <c r="G236" s="791"/>
      <c r="I236" s="1434"/>
      <c r="J236" s="1540"/>
    </row>
    <row r="237" spans="1:10" ht="15" customHeight="1" x14ac:dyDescent="0.25">
      <c r="A237" s="1095"/>
      <c r="B237" s="440" t="s">
        <v>657</v>
      </c>
      <c r="C237" s="33"/>
      <c r="D237" s="446"/>
      <c r="E237" s="405"/>
      <c r="F237" s="791"/>
      <c r="G237" s="791"/>
      <c r="I237" s="1434"/>
      <c r="J237" s="1540"/>
    </row>
    <row r="238" spans="1:10" ht="15" customHeight="1" x14ac:dyDescent="0.25">
      <c r="A238" s="1095"/>
      <c r="B238" s="440" t="s">
        <v>658</v>
      </c>
      <c r="C238" s="33"/>
      <c r="D238" s="446"/>
      <c r="E238" s="405"/>
      <c r="F238" s="791"/>
      <c r="G238" s="791"/>
      <c r="I238" s="1434"/>
      <c r="J238" s="1540"/>
    </row>
    <row r="239" spans="1:10" ht="15" customHeight="1" x14ac:dyDescent="0.25">
      <c r="A239" s="1095"/>
      <c r="B239" s="440" t="s">
        <v>659</v>
      </c>
      <c r="C239" s="33"/>
      <c r="D239" s="446"/>
      <c r="E239" s="405"/>
      <c r="F239" s="791"/>
      <c r="G239" s="791"/>
      <c r="I239" s="1434"/>
      <c r="J239" s="1540"/>
    </row>
    <row r="240" spans="1:10" ht="15" customHeight="1" x14ac:dyDescent="0.25">
      <c r="A240" s="1095"/>
      <c r="B240" s="440" t="s">
        <v>660</v>
      </c>
      <c r="C240" s="33"/>
      <c r="D240" s="446"/>
      <c r="E240" s="405"/>
      <c r="F240" s="791"/>
      <c r="G240" s="791"/>
      <c r="I240" s="1434"/>
      <c r="J240" s="1540"/>
    </row>
    <row r="241" spans="1:10" ht="15" customHeight="1" x14ac:dyDescent="0.25">
      <c r="A241" s="1095"/>
      <c r="B241" s="440" t="s">
        <v>661</v>
      </c>
      <c r="C241" s="33"/>
      <c r="D241" s="446"/>
      <c r="E241" s="405"/>
      <c r="F241" s="791"/>
      <c r="G241" s="791"/>
      <c r="I241" s="1434"/>
      <c r="J241" s="1540"/>
    </row>
    <row r="242" spans="1:10" ht="15" customHeight="1" x14ac:dyDescent="0.25">
      <c r="A242" s="1095"/>
      <c r="B242" s="440" t="s">
        <v>662</v>
      </c>
      <c r="C242" s="33"/>
      <c r="D242" s="446"/>
      <c r="E242" s="405"/>
      <c r="F242" s="791"/>
      <c r="G242" s="791"/>
      <c r="I242" s="1434"/>
      <c r="J242" s="1540"/>
    </row>
    <row r="243" spans="1:10" ht="15" customHeight="1" x14ac:dyDescent="0.25">
      <c r="A243" s="1095"/>
      <c r="B243" s="440" t="s">
        <v>663</v>
      </c>
      <c r="C243" s="33"/>
      <c r="D243" s="446"/>
      <c r="E243" s="405"/>
      <c r="F243" s="791"/>
      <c r="G243" s="791"/>
      <c r="I243" s="1434"/>
      <c r="J243" s="1540"/>
    </row>
    <row r="244" spans="1:10" ht="15" customHeight="1" x14ac:dyDescent="0.25">
      <c r="A244" s="1095"/>
      <c r="B244" s="440" t="s">
        <v>664</v>
      </c>
      <c r="C244" s="33"/>
      <c r="D244" s="446"/>
      <c r="E244" s="405"/>
      <c r="F244" s="791"/>
      <c r="G244" s="791"/>
      <c r="I244" s="1434"/>
      <c r="J244" s="1540"/>
    </row>
    <row r="245" spans="1:10" ht="15" customHeight="1" x14ac:dyDescent="0.25">
      <c r="A245" s="1095"/>
      <c r="B245" s="443" t="s">
        <v>665</v>
      </c>
      <c r="C245" s="28"/>
      <c r="D245" s="524"/>
      <c r="E245" s="438"/>
      <c r="F245" s="792"/>
      <c r="G245" s="792"/>
      <c r="I245" s="1434"/>
      <c r="J245" s="1540"/>
    </row>
    <row r="246" spans="1:10" ht="15" customHeight="1" x14ac:dyDescent="0.25">
      <c r="A246" s="1095"/>
      <c r="B246" s="1483"/>
      <c r="C246" s="1483"/>
      <c r="D246" s="1434"/>
      <c r="E246" s="1434"/>
      <c r="F246" s="1434"/>
      <c r="G246" s="1434"/>
      <c r="I246" s="1434"/>
      <c r="J246" s="1723"/>
    </row>
    <row r="247" spans="1:10" s="424" customFormat="1" ht="45" customHeight="1" x14ac:dyDescent="0.35">
      <c r="A247" s="2710" t="s">
        <v>989</v>
      </c>
      <c r="B247" s="2711"/>
      <c r="C247" s="2706"/>
      <c r="D247" s="2706"/>
      <c r="E247" s="2706"/>
      <c r="F247" s="2712"/>
      <c r="G247" s="2706"/>
      <c r="H247" s="2713"/>
      <c r="I247" s="2706"/>
      <c r="J247" s="2714"/>
    </row>
    <row r="248" spans="1:10" ht="15" customHeight="1" x14ac:dyDescent="0.25">
      <c r="A248" s="1095"/>
      <c r="B248" s="2742" t="s">
        <v>668</v>
      </c>
      <c r="C248" s="2743" t="s">
        <v>669</v>
      </c>
      <c r="D248" s="2244" t="s">
        <v>670</v>
      </c>
      <c r="E248" s="1434"/>
      <c r="F248" s="1434"/>
      <c r="G248" s="1434"/>
      <c r="I248" s="1434"/>
      <c r="J248" s="1540"/>
    </row>
    <row r="249" spans="1:10" ht="15" customHeight="1" x14ac:dyDescent="0.25">
      <c r="A249" s="1095"/>
      <c r="B249" s="433" t="str">
        <f>"Q-"&amp;(ROW(B249)-ROW(B$248))</f>
        <v>Q-1</v>
      </c>
      <c r="C249" s="434"/>
      <c r="D249" s="435"/>
      <c r="E249" s="1434"/>
      <c r="F249" s="1434"/>
      <c r="G249" s="1434"/>
      <c r="I249" s="1434"/>
      <c r="J249" s="1540"/>
    </row>
    <row r="250" spans="1:10" ht="15" customHeight="1" x14ac:dyDescent="0.25">
      <c r="A250" s="1095"/>
      <c r="B250" s="433" t="str">
        <f t="shared" ref="B250:B313" si="0">"Q-"&amp;(ROW(B250)-ROW(B$248))</f>
        <v>Q-2</v>
      </c>
      <c r="C250" s="405"/>
      <c r="D250" s="436"/>
      <c r="E250" s="1434"/>
      <c r="F250" s="1434"/>
      <c r="G250" s="1434"/>
      <c r="I250" s="1434"/>
      <c r="J250" s="1540"/>
    </row>
    <row r="251" spans="1:10" ht="15" customHeight="1" x14ac:dyDescent="0.25">
      <c r="A251" s="1095"/>
      <c r="B251" s="433" t="str">
        <f t="shared" si="0"/>
        <v>Q-3</v>
      </c>
      <c r="C251" s="405"/>
      <c r="D251" s="436"/>
      <c r="E251" s="1434"/>
      <c r="F251" s="1434"/>
      <c r="G251" s="1434"/>
      <c r="I251" s="1434"/>
      <c r="J251" s="1540"/>
    </row>
    <row r="252" spans="1:10" ht="15" customHeight="1" x14ac:dyDescent="0.25">
      <c r="A252" s="1095"/>
      <c r="B252" s="433" t="str">
        <f t="shared" si="0"/>
        <v>Q-4</v>
      </c>
      <c r="C252" s="405"/>
      <c r="D252" s="436"/>
      <c r="E252" s="1434"/>
      <c r="F252" s="1434"/>
      <c r="G252" s="1434"/>
      <c r="I252" s="1434"/>
      <c r="J252" s="1540"/>
    </row>
    <row r="253" spans="1:10" ht="15" customHeight="1" x14ac:dyDescent="0.25">
      <c r="A253" s="1095"/>
      <c r="B253" s="433" t="str">
        <f t="shared" si="0"/>
        <v>Q-5</v>
      </c>
      <c r="C253" s="405"/>
      <c r="D253" s="436"/>
      <c r="E253" s="1434"/>
      <c r="F253" s="1434"/>
      <c r="G253" s="1434"/>
      <c r="I253" s="1434"/>
      <c r="J253" s="1540"/>
    </row>
    <row r="254" spans="1:10" ht="15" customHeight="1" x14ac:dyDescent="0.25">
      <c r="A254" s="1095"/>
      <c r="B254" s="433" t="str">
        <f t="shared" si="0"/>
        <v>Q-6</v>
      </c>
      <c r="C254" s="405"/>
      <c r="D254" s="436"/>
      <c r="E254" s="1434"/>
      <c r="F254" s="1434"/>
      <c r="G254" s="1434"/>
      <c r="I254" s="1434"/>
      <c r="J254" s="1540"/>
    </row>
    <row r="255" spans="1:10" ht="15" customHeight="1" x14ac:dyDescent="0.25">
      <c r="A255" s="1095"/>
      <c r="B255" s="433" t="str">
        <f t="shared" si="0"/>
        <v>Q-7</v>
      </c>
      <c r="C255" s="405"/>
      <c r="D255" s="436"/>
      <c r="E255" s="1434"/>
      <c r="F255" s="1434"/>
      <c r="G255" s="1434"/>
      <c r="I255" s="1434"/>
      <c r="J255" s="1540"/>
    </row>
    <row r="256" spans="1:10" ht="15" customHeight="1" x14ac:dyDescent="0.25">
      <c r="A256" s="1095"/>
      <c r="B256" s="433" t="str">
        <f t="shared" si="0"/>
        <v>Q-8</v>
      </c>
      <c r="C256" s="405"/>
      <c r="D256" s="436"/>
      <c r="E256" s="1434"/>
      <c r="F256" s="1434"/>
      <c r="G256" s="1434"/>
      <c r="I256" s="1434"/>
      <c r="J256" s="1540"/>
    </row>
    <row r="257" spans="1:10" ht="15" customHeight="1" x14ac:dyDescent="0.25">
      <c r="A257" s="1095"/>
      <c r="B257" s="433" t="str">
        <f t="shared" si="0"/>
        <v>Q-9</v>
      </c>
      <c r="C257" s="405"/>
      <c r="D257" s="436"/>
      <c r="E257" s="1434"/>
      <c r="F257" s="1434"/>
      <c r="G257" s="1434"/>
      <c r="I257" s="1434"/>
      <c r="J257" s="1540"/>
    </row>
    <row r="258" spans="1:10" ht="15" customHeight="1" x14ac:dyDescent="0.25">
      <c r="A258" s="1095"/>
      <c r="B258" s="433" t="str">
        <f t="shared" si="0"/>
        <v>Q-10</v>
      </c>
      <c r="C258" s="405"/>
      <c r="D258" s="436"/>
      <c r="E258" s="1434"/>
      <c r="F258" s="1434"/>
      <c r="G258" s="1434"/>
      <c r="I258" s="1434"/>
      <c r="J258" s="1540"/>
    </row>
    <row r="259" spans="1:10" ht="15" customHeight="1" x14ac:dyDescent="0.25">
      <c r="A259" s="1095"/>
      <c r="B259" s="433" t="str">
        <f t="shared" si="0"/>
        <v>Q-11</v>
      </c>
      <c r="C259" s="405"/>
      <c r="D259" s="436"/>
      <c r="E259" s="1434"/>
      <c r="F259" s="1434"/>
      <c r="G259" s="1434"/>
      <c r="I259" s="1434"/>
      <c r="J259" s="1540"/>
    </row>
    <row r="260" spans="1:10" ht="15" customHeight="1" x14ac:dyDescent="0.25">
      <c r="A260" s="1095"/>
      <c r="B260" s="433" t="str">
        <f t="shared" si="0"/>
        <v>Q-12</v>
      </c>
      <c r="C260" s="405"/>
      <c r="D260" s="436"/>
      <c r="E260" s="1434"/>
      <c r="F260" s="1434"/>
      <c r="G260" s="1434"/>
      <c r="I260" s="1434"/>
      <c r="J260" s="1540"/>
    </row>
    <row r="261" spans="1:10" ht="15" customHeight="1" x14ac:dyDescent="0.25">
      <c r="A261" s="1095"/>
      <c r="B261" s="433" t="str">
        <f t="shared" si="0"/>
        <v>Q-13</v>
      </c>
      <c r="C261" s="405"/>
      <c r="D261" s="436"/>
      <c r="E261" s="1434"/>
      <c r="F261" s="1434"/>
      <c r="G261" s="1434"/>
      <c r="I261" s="1434"/>
      <c r="J261" s="1540"/>
    </row>
    <row r="262" spans="1:10" ht="15" customHeight="1" x14ac:dyDescent="0.25">
      <c r="A262" s="1095"/>
      <c r="B262" s="433" t="str">
        <f t="shared" si="0"/>
        <v>Q-14</v>
      </c>
      <c r="C262" s="405"/>
      <c r="D262" s="436"/>
      <c r="E262" s="1434"/>
      <c r="F262" s="1434"/>
      <c r="G262" s="1434"/>
      <c r="I262" s="1434"/>
      <c r="J262" s="1540"/>
    </row>
    <row r="263" spans="1:10" ht="15" customHeight="1" x14ac:dyDescent="0.25">
      <c r="A263" s="1095"/>
      <c r="B263" s="433" t="str">
        <f t="shared" si="0"/>
        <v>Q-15</v>
      </c>
      <c r="C263" s="405"/>
      <c r="D263" s="436"/>
      <c r="E263" s="1434"/>
      <c r="F263" s="1434"/>
      <c r="G263" s="1434"/>
      <c r="I263" s="1434"/>
      <c r="J263" s="1540"/>
    </row>
    <row r="264" spans="1:10" ht="15" customHeight="1" x14ac:dyDescent="0.25">
      <c r="A264" s="1095"/>
      <c r="B264" s="433" t="str">
        <f t="shared" si="0"/>
        <v>Q-16</v>
      </c>
      <c r="C264" s="405"/>
      <c r="D264" s="436"/>
      <c r="E264" s="1434"/>
      <c r="F264" s="1434"/>
      <c r="G264" s="1434"/>
      <c r="I264" s="1434"/>
      <c r="J264" s="1540"/>
    </row>
    <row r="265" spans="1:10" ht="15" customHeight="1" x14ac:dyDescent="0.25">
      <c r="A265" s="1095"/>
      <c r="B265" s="433" t="str">
        <f t="shared" si="0"/>
        <v>Q-17</v>
      </c>
      <c r="C265" s="405"/>
      <c r="D265" s="436"/>
      <c r="E265" s="1434"/>
      <c r="F265" s="1434"/>
      <c r="G265" s="1434"/>
      <c r="I265" s="1434"/>
      <c r="J265" s="1540"/>
    </row>
    <row r="266" spans="1:10" ht="15" customHeight="1" x14ac:dyDescent="0.25">
      <c r="A266" s="1095"/>
      <c r="B266" s="433" t="str">
        <f t="shared" si="0"/>
        <v>Q-18</v>
      </c>
      <c r="C266" s="405"/>
      <c r="D266" s="436"/>
      <c r="E266" s="1434"/>
      <c r="F266" s="1434"/>
      <c r="G266" s="1434"/>
      <c r="I266" s="1434"/>
      <c r="J266" s="1540"/>
    </row>
    <row r="267" spans="1:10" ht="15" customHeight="1" x14ac:dyDescent="0.25">
      <c r="A267" s="1095"/>
      <c r="B267" s="433" t="str">
        <f t="shared" si="0"/>
        <v>Q-19</v>
      </c>
      <c r="C267" s="405"/>
      <c r="D267" s="436"/>
      <c r="E267" s="1434"/>
      <c r="F267" s="1434"/>
      <c r="G267" s="1434"/>
      <c r="I267" s="1434"/>
      <c r="J267" s="1540"/>
    </row>
    <row r="268" spans="1:10" ht="15" customHeight="1" x14ac:dyDescent="0.25">
      <c r="A268" s="1095"/>
      <c r="B268" s="433" t="str">
        <f t="shared" si="0"/>
        <v>Q-20</v>
      </c>
      <c r="C268" s="405"/>
      <c r="D268" s="436"/>
      <c r="E268" s="1434"/>
      <c r="F268" s="1434"/>
      <c r="G268" s="1434"/>
      <c r="I268" s="1434"/>
      <c r="J268" s="1540"/>
    </row>
    <row r="269" spans="1:10" ht="15" customHeight="1" x14ac:dyDescent="0.25">
      <c r="A269" s="1095"/>
      <c r="B269" s="433" t="str">
        <f t="shared" si="0"/>
        <v>Q-21</v>
      </c>
      <c r="C269" s="405"/>
      <c r="D269" s="436"/>
      <c r="E269" s="1434"/>
      <c r="F269" s="1434"/>
      <c r="G269" s="1434"/>
      <c r="I269" s="1434"/>
      <c r="J269" s="1540"/>
    </row>
    <row r="270" spans="1:10" ht="15" customHeight="1" x14ac:dyDescent="0.25">
      <c r="A270" s="1095"/>
      <c r="B270" s="433" t="str">
        <f t="shared" si="0"/>
        <v>Q-22</v>
      </c>
      <c r="C270" s="405"/>
      <c r="D270" s="436"/>
      <c r="E270" s="1434"/>
      <c r="F270" s="1434"/>
      <c r="G270" s="1434"/>
      <c r="I270" s="1434"/>
      <c r="J270" s="1540"/>
    </row>
    <row r="271" spans="1:10" ht="15" customHeight="1" x14ac:dyDescent="0.25">
      <c r="A271" s="1095"/>
      <c r="B271" s="433" t="str">
        <f t="shared" si="0"/>
        <v>Q-23</v>
      </c>
      <c r="C271" s="405"/>
      <c r="D271" s="436"/>
      <c r="E271" s="1434"/>
      <c r="F271" s="1434"/>
      <c r="G271" s="1434"/>
      <c r="I271" s="1434"/>
      <c r="J271" s="1540"/>
    </row>
    <row r="272" spans="1:10" ht="15" customHeight="1" x14ac:dyDescent="0.25">
      <c r="A272" s="1095"/>
      <c r="B272" s="433" t="str">
        <f t="shared" si="0"/>
        <v>Q-24</v>
      </c>
      <c r="C272" s="405"/>
      <c r="D272" s="436"/>
      <c r="E272" s="1434"/>
      <c r="F272" s="1434"/>
      <c r="G272" s="1434"/>
      <c r="I272" s="1434"/>
      <c r="J272" s="1540"/>
    </row>
    <row r="273" spans="1:10" ht="15" customHeight="1" x14ac:dyDescent="0.25">
      <c r="A273" s="1095"/>
      <c r="B273" s="433" t="str">
        <f t="shared" si="0"/>
        <v>Q-25</v>
      </c>
      <c r="C273" s="405"/>
      <c r="D273" s="436"/>
      <c r="E273" s="1434"/>
      <c r="F273" s="1434"/>
      <c r="G273" s="1434"/>
      <c r="I273" s="1434"/>
      <c r="J273" s="1540"/>
    </row>
    <row r="274" spans="1:10" ht="15" customHeight="1" x14ac:dyDescent="0.25">
      <c r="A274" s="1095"/>
      <c r="B274" s="433" t="str">
        <f t="shared" si="0"/>
        <v>Q-26</v>
      </c>
      <c r="C274" s="405"/>
      <c r="D274" s="436"/>
      <c r="E274" s="1434"/>
      <c r="F274" s="1434"/>
      <c r="G274" s="1434"/>
      <c r="I274" s="1434"/>
      <c r="J274" s="1540"/>
    </row>
    <row r="275" spans="1:10" ht="15" customHeight="1" x14ac:dyDescent="0.25">
      <c r="A275" s="1095"/>
      <c r="B275" s="433" t="str">
        <f t="shared" si="0"/>
        <v>Q-27</v>
      </c>
      <c r="C275" s="405"/>
      <c r="D275" s="436"/>
      <c r="E275" s="1434"/>
      <c r="F275" s="1434"/>
      <c r="G275" s="1434"/>
      <c r="I275" s="1434"/>
      <c r="J275" s="1540"/>
    </row>
    <row r="276" spans="1:10" ht="15" customHeight="1" x14ac:dyDescent="0.25">
      <c r="A276" s="1095"/>
      <c r="B276" s="433" t="str">
        <f t="shared" si="0"/>
        <v>Q-28</v>
      </c>
      <c r="C276" s="405"/>
      <c r="D276" s="436"/>
      <c r="E276" s="1434"/>
      <c r="F276" s="1434"/>
      <c r="G276" s="1434"/>
      <c r="I276" s="1434"/>
      <c r="J276" s="1540"/>
    </row>
    <row r="277" spans="1:10" ht="15" customHeight="1" x14ac:dyDescent="0.25">
      <c r="A277" s="1095"/>
      <c r="B277" s="433" t="str">
        <f t="shared" si="0"/>
        <v>Q-29</v>
      </c>
      <c r="C277" s="405"/>
      <c r="D277" s="436"/>
      <c r="E277" s="1434"/>
      <c r="F277" s="1434"/>
      <c r="G277" s="1434"/>
      <c r="I277" s="1434"/>
      <c r="J277" s="1540"/>
    </row>
    <row r="278" spans="1:10" ht="15" customHeight="1" x14ac:dyDescent="0.25">
      <c r="A278" s="1095"/>
      <c r="B278" s="433" t="str">
        <f t="shared" si="0"/>
        <v>Q-30</v>
      </c>
      <c r="C278" s="405"/>
      <c r="D278" s="436"/>
      <c r="E278" s="1434"/>
      <c r="F278" s="1434"/>
      <c r="G278" s="1434"/>
      <c r="I278" s="1434"/>
      <c r="J278" s="1540"/>
    </row>
    <row r="279" spans="1:10" ht="15" customHeight="1" x14ac:dyDescent="0.25">
      <c r="A279" s="1095"/>
      <c r="B279" s="433" t="str">
        <f t="shared" si="0"/>
        <v>Q-31</v>
      </c>
      <c r="C279" s="405"/>
      <c r="D279" s="436"/>
      <c r="E279" s="1434"/>
      <c r="F279" s="1434"/>
      <c r="G279" s="1434"/>
      <c r="I279" s="1434"/>
      <c r="J279" s="1540"/>
    </row>
    <row r="280" spans="1:10" ht="15" customHeight="1" x14ac:dyDescent="0.25">
      <c r="A280" s="1095"/>
      <c r="B280" s="433" t="str">
        <f t="shared" si="0"/>
        <v>Q-32</v>
      </c>
      <c r="C280" s="405"/>
      <c r="D280" s="436"/>
      <c r="E280" s="1434"/>
      <c r="F280" s="1434"/>
      <c r="G280" s="1434"/>
      <c r="I280" s="1434"/>
      <c r="J280" s="1540"/>
    </row>
    <row r="281" spans="1:10" ht="15" customHeight="1" x14ac:dyDescent="0.25">
      <c r="A281" s="1095"/>
      <c r="B281" s="433" t="str">
        <f t="shared" si="0"/>
        <v>Q-33</v>
      </c>
      <c r="C281" s="405"/>
      <c r="D281" s="436"/>
      <c r="E281" s="1434"/>
      <c r="F281" s="1434"/>
      <c r="G281" s="1434"/>
      <c r="I281" s="1434"/>
      <c r="J281" s="1540"/>
    </row>
    <row r="282" spans="1:10" ht="15" customHeight="1" x14ac:dyDescent="0.25">
      <c r="A282" s="1095"/>
      <c r="B282" s="433" t="str">
        <f t="shared" si="0"/>
        <v>Q-34</v>
      </c>
      <c r="C282" s="405"/>
      <c r="D282" s="436"/>
      <c r="E282" s="1434"/>
      <c r="F282" s="1434"/>
      <c r="G282" s="1434"/>
      <c r="I282" s="1434"/>
      <c r="J282" s="1540"/>
    </row>
    <row r="283" spans="1:10" ht="15" customHeight="1" x14ac:dyDescent="0.25">
      <c r="A283" s="1095"/>
      <c r="B283" s="433" t="str">
        <f t="shared" si="0"/>
        <v>Q-35</v>
      </c>
      <c r="C283" s="405"/>
      <c r="D283" s="436"/>
      <c r="E283" s="1434"/>
      <c r="F283" s="1434"/>
      <c r="G283" s="1434"/>
      <c r="I283" s="1434"/>
      <c r="J283" s="1540"/>
    </row>
    <row r="284" spans="1:10" ht="15" customHeight="1" x14ac:dyDescent="0.25">
      <c r="A284" s="1095"/>
      <c r="B284" s="433" t="str">
        <f t="shared" si="0"/>
        <v>Q-36</v>
      </c>
      <c r="C284" s="405"/>
      <c r="D284" s="436"/>
      <c r="E284" s="1434"/>
      <c r="F284" s="1434"/>
      <c r="G284" s="1434"/>
      <c r="I284" s="1434"/>
      <c r="J284" s="1540"/>
    </row>
    <row r="285" spans="1:10" ht="15" customHeight="1" x14ac:dyDescent="0.25">
      <c r="A285" s="1095"/>
      <c r="B285" s="433" t="str">
        <f t="shared" si="0"/>
        <v>Q-37</v>
      </c>
      <c r="C285" s="405"/>
      <c r="D285" s="436"/>
      <c r="E285" s="1434"/>
      <c r="F285" s="1434"/>
      <c r="G285" s="1434"/>
      <c r="I285" s="1434"/>
      <c r="J285" s="1540"/>
    </row>
    <row r="286" spans="1:10" ht="15" customHeight="1" x14ac:dyDescent="0.25">
      <c r="A286" s="1095"/>
      <c r="B286" s="433" t="str">
        <f t="shared" si="0"/>
        <v>Q-38</v>
      </c>
      <c r="C286" s="405"/>
      <c r="D286" s="436"/>
      <c r="E286" s="1434"/>
      <c r="F286" s="1434"/>
      <c r="G286" s="1434"/>
      <c r="I286" s="1434"/>
      <c r="J286" s="1540"/>
    </row>
    <row r="287" spans="1:10" ht="15" customHeight="1" x14ac:dyDescent="0.25">
      <c r="A287" s="1095"/>
      <c r="B287" s="433" t="str">
        <f t="shared" si="0"/>
        <v>Q-39</v>
      </c>
      <c r="C287" s="405"/>
      <c r="D287" s="436"/>
      <c r="E287" s="1434"/>
      <c r="F287" s="1434"/>
      <c r="G287" s="1434"/>
      <c r="I287" s="1434"/>
      <c r="J287" s="1540"/>
    </row>
    <row r="288" spans="1:10" ht="15" customHeight="1" x14ac:dyDescent="0.25">
      <c r="A288" s="1095"/>
      <c r="B288" s="433" t="str">
        <f t="shared" si="0"/>
        <v>Q-40</v>
      </c>
      <c r="C288" s="405"/>
      <c r="D288" s="436"/>
      <c r="E288" s="1434"/>
      <c r="F288" s="1434"/>
      <c r="G288" s="1434"/>
      <c r="I288" s="1434"/>
      <c r="J288" s="1540"/>
    </row>
    <row r="289" spans="1:10" ht="15" customHeight="1" x14ac:dyDescent="0.25">
      <c r="A289" s="1095"/>
      <c r="B289" s="433" t="str">
        <f t="shared" si="0"/>
        <v>Q-41</v>
      </c>
      <c r="C289" s="405"/>
      <c r="D289" s="436"/>
      <c r="E289" s="1434"/>
      <c r="F289" s="1434"/>
      <c r="G289" s="1434"/>
      <c r="I289" s="1434"/>
      <c r="J289" s="1540"/>
    </row>
    <row r="290" spans="1:10" ht="15" customHeight="1" x14ac:dyDescent="0.25">
      <c r="A290" s="1095"/>
      <c r="B290" s="433" t="str">
        <f t="shared" si="0"/>
        <v>Q-42</v>
      </c>
      <c r="C290" s="405"/>
      <c r="D290" s="436"/>
      <c r="E290" s="1434"/>
      <c r="F290" s="1434"/>
      <c r="G290" s="1434"/>
      <c r="I290" s="1434"/>
      <c r="J290" s="1540"/>
    </row>
    <row r="291" spans="1:10" ht="15" customHeight="1" x14ac:dyDescent="0.25">
      <c r="A291" s="1095"/>
      <c r="B291" s="433" t="str">
        <f t="shared" si="0"/>
        <v>Q-43</v>
      </c>
      <c r="C291" s="405"/>
      <c r="D291" s="436"/>
      <c r="E291" s="1434"/>
      <c r="F291" s="1434"/>
      <c r="G291" s="1434"/>
      <c r="I291" s="1434"/>
      <c r="J291" s="1540"/>
    </row>
    <row r="292" spans="1:10" ht="15" customHeight="1" x14ac:dyDescent="0.25">
      <c r="A292" s="1095"/>
      <c r="B292" s="433" t="str">
        <f t="shared" si="0"/>
        <v>Q-44</v>
      </c>
      <c r="C292" s="405"/>
      <c r="D292" s="436"/>
      <c r="E292" s="1434"/>
      <c r="F292" s="1434"/>
      <c r="G292" s="1434"/>
      <c r="I292" s="1434"/>
      <c r="J292" s="1540"/>
    </row>
    <row r="293" spans="1:10" ht="15" customHeight="1" x14ac:dyDescent="0.25">
      <c r="A293" s="1095"/>
      <c r="B293" s="433" t="str">
        <f t="shared" si="0"/>
        <v>Q-45</v>
      </c>
      <c r="C293" s="405"/>
      <c r="D293" s="436"/>
      <c r="E293" s="1434"/>
      <c r="F293" s="1434"/>
      <c r="G293" s="1434"/>
      <c r="I293" s="1434"/>
      <c r="J293" s="1540"/>
    </row>
    <row r="294" spans="1:10" ht="15" customHeight="1" x14ac:dyDescent="0.25">
      <c r="A294" s="1095"/>
      <c r="B294" s="433" t="str">
        <f t="shared" si="0"/>
        <v>Q-46</v>
      </c>
      <c r="C294" s="405"/>
      <c r="D294" s="436"/>
      <c r="E294" s="1434"/>
      <c r="F294" s="1434"/>
      <c r="G294" s="1434"/>
      <c r="I294" s="1434"/>
      <c r="J294" s="1540"/>
    </row>
    <row r="295" spans="1:10" ht="15" customHeight="1" x14ac:dyDescent="0.25">
      <c r="A295" s="1095"/>
      <c r="B295" s="433" t="str">
        <f t="shared" si="0"/>
        <v>Q-47</v>
      </c>
      <c r="C295" s="405"/>
      <c r="D295" s="436"/>
      <c r="E295" s="1434"/>
      <c r="F295" s="1434"/>
      <c r="G295" s="1434"/>
      <c r="I295" s="1434"/>
      <c r="J295" s="1540"/>
    </row>
    <row r="296" spans="1:10" ht="15" customHeight="1" x14ac:dyDescent="0.25">
      <c r="A296" s="1095"/>
      <c r="B296" s="433" t="str">
        <f t="shared" si="0"/>
        <v>Q-48</v>
      </c>
      <c r="C296" s="405"/>
      <c r="D296" s="436"/>
      <c r="E296" s="1434"/>
      <c r="F296" s="1434"/>
      <c r="G296" s="1434"/>
      <c r="I296" s="1434"/>
      <c r="J296" s="1540"/>
    </row>
    <row r="297" spans="1:10" ht="15" customHeight="1" x14ac:dyDescent="0.25">
      <c r="A297" s="1095"/>
      <c r="B297" s="433" t="str">
        <f t="shared" si="0"/>
        <v>Q-49</v>
      </c>
      <c r="C297" s="405"/>
      <c r="D297" s="436"/>
      <c r="E297" s="1434"/>
      <c r="F297" s="1434"/>
      <c r="G297" s="1434"/>
      <c r="I297" s="1434"/>
      <c r="J297" s="1540"/>
    </row>
    <row r="298" spans="1:10" ht="15" customHeight="1" x14ac:dyDescent="0.25">
      <c r="A298" s="1095"/>
      <c r="B298" s="433" t="str">
        <f t="shared" si="0"/>
        <v>Q-50</v>
      </c>
      <c r="C298" s="405"/>
      <c r="D298" s="436"/>
      <c r="E298" s="1434"/>
      <c r="F298" s="1434"/>
      <c r="G298" s="1434"/>
      <c r="I298" s="1434"/>
      <c r="J298" s="1540"/>
    </row>
    <row r="299" spans="1:10" ht="15" customHeight="1" x14ac:dyDescent="0.25">
      <c r="A299" s="1095"/>
      <c r="B299" s="433" t="str">
        <f t="shared" si="0"/>
        <v>Q-51</v>
      </c>
      <c r="C299" s="405"/>
      <c r="D299" s="436"/>
      <c r="E299" s="1434"/>
      <c r="F299" s="1434"/>
      <c r="G299" s="1434"/>
      <c r="I299" s="1434"/>
      <c r="J299" s="1540"/>
    </row>
    <row r="300" spans="1:10" ht="15" customHeight="1" x14ac:dyDescent="0.25">
      <c r="A300" s="1095"/>
      <c r="B300" s="433" t="str">
        <f t="shared" si="0"/>
        <v>Q-52</v>
      </c>
      <c r="C300" s="405"/>
      <c r="D300" s="436"/>
      <c r="E300" s="1434"/>
      <c r="F300" s="1434"/>
      <c r="G300" s="1434"/>
      <c r="I300" s="1434"/>
      <c r="J300" s="1540"/>
    </row>
    <row r="301" spans="1:10" ht="15" customHeight="1" x14ac:dyDescent="0.25">
      <c r="A301" s="1095"/>
      <c r="B301" s="433" t="str">
        <f t="shared" si="0"/>
        <v>Q-53</v>
      </c>
      <c r="C301" s="405"/>
      <c r="D301" s="436"/>
      <c r="E301" s="1434"/>
      <c r="F301" s="1434"/>
      <c r="G301" s="1434"/>
      <c r="I301" s="1434"/>
      <c r="J301" s="1540"/>
    </row>
    <row r="302" spans="1:10" ht="15" customHeight="1" x14ac:dyDescent="0.25">
      <c r="A302" s="1095"/>
      <c r="B302" s="433" t="str">
        <f t="shared" si="0"/>
        <v>Q-54</v>
      </c>
      <c r="C302" s="405"/>
      <c r="D302" s="436"/>
      <c r="E302" s="1434"/>
      <c r="F302" s="1434"/>
      <c r="G302" s="1434"/>
      <c r="I302" s="1434"/>
      <c r="J302" s="1540"/>
    </row>
    <row r="303" spans="1:10" ht="15" customHeight="1" x14ac:dyDescent="0.25">
      <c r="A303" s="1095"/>
      <c r="B303" s="433" t="str">
        <f t="shared" si="0"/>
        <v>Q-55</v>
      </c>
      <c r="C303" s="405"/>
      <c r="D303" s="436"/>
      <c r="E303" s="1434"/>
      <c r="F303" s="1434"/>
      <c r="G303" s="1434"/>
      <c r="I303" s="1434"/>
      <c r="J303" s="1540"/>
    </row>
    <row r="304" spans="1:10" ht="15" customHeight="1" x14ac:dyDescent="0.25">
      <c r="A304" s="1095"/>
      <c r="B304" s="433" t="str">
        <f t="shared" si="0"/>
        <v>Q-56</v>
      </c>
      <c r="C304" s="405"/>
      <c r="D304" s="436"/>
      <c r="E304" s="1434"/>
      <c r="F304" s="1434"/>
      <c r="G304" s="1434"/>
      <c r="I304" s="1434"/>
      <c r="J304" s="1540"/>
    </row>
    <row r="305" spans="1:10" ht="15" customHeight="1" x14ac:dyDescent="0.25">
      <c r="A305" s="1095"/>
      <c r="B305" s="433" t="str">
        <f t="shared" si="0"/>
        <v>Q-57</v>
      </c>
      <c r="C305" s="405"/>
      <c r="D305" s="436"/>
      <c r="E305" s="1434"/>
      <c r="F305" s="1434"/>
      <c r="G305" s="1434"/>
      <c r="I305" s="1434"/>
      <c r="J305" s="1540"/>
    </row>
    <row r="306" spans="1:10" ht="15" customHeight="1" x14ac:dyDescent="0.25">
      <c r="A306" s="1095"/>
      <c r="B306" s="433" t="str">
        <f t="shared" si="0"/>
        <v>Q-58</v>
      </c>
      <c r="C306" s="405"/>
      <c r="D306" s="436"/>
      <c r="E306" s="1434"/>
      <c r="F306" s="1434"/>
      <c r="G306" s="1434"/>
      <c r="I306" s="1434"/>
      <c r="J306" s="1540"/>
    </row>
    <row r="307" spans="1:10" ht="15" customHeight="1" x14ac:dyDescent="0.25">
      <c r="A307" s="1095"/>
      <c r="B307" s="433" t="str">
        <f t="shared" si="0"/>
        <v>Q-59</v>
      </c>
      <c r="C307" s="405"/>
      <c r="D307" s="436"/>
      <c r="E307" s="1434"/>
      <c r="F307" s="1434"/>
      <c r="G307" s="1434"/>
      <c r="I307" s="1434"/>
      <c r="J307" s="1540"/>
    </row>
    <row r="308" spans="1:10" ht="15" customHeight="1" x14ac:dyDescent="0.25">
      <c r="A308" s="1095"/>
      <c r="B308" s="433" t="str">
        <f t="shared" si="0"/>
        <v>Q-60</v>
      </c>
      <c r="C308" s="405"/>
      <c r="D308" s="436"/>
      <c r="E308" s="1434"/>
      <c r="F308" s="1434"/>
      <c r="G308" s="1434"/>
      <c r="I308" s="1434"/>
      <c r="J308" s="1540"/>
    </row>
    <row r="309" spans="1:10" ht="15" customHeight="1" x14ac:dyDescent="0.25">
      <c r="A309" s="1095"/>
      <c r="B309" s="433" t="str">
        <f t="shared" si="0"/>
        <v>Q-61</v>
      </c>
      <c r="C309" s="405"/>
      <c r="D309" s="436"/>
      <c r="E309" s="1434"/>
      <c r="F309" s="1434"/>
      <c r="G309" s="1434"/>
      <c r="I309" s="1434"/>
      <c r="J309" s="1540"/>
    </row>
    <row r="310" spans="1:10" ht="15" customHeight="1" x14ac:dyDescent="0.25">
      <c r="A310" s="1095"/>
      <c r="B310" s="433" t="str">
        <f t="shared" si="0"/>
        <v>Q-62</v>
      </c>
      <c r="C310" s="405"/>
      <c r="D310" s="436"/>
      <c r="E310" s="1434"/>
      <c r="F310" s="1434"/>
      <c r="G310" s="1434"/>
      <c r="I310" s="1434"/>
      <c r="J310" s="1540"/>
    </row>
    <row r="311" spans="1:10" ht="15" customHeight="1" x14ac:dyDescent="0.25">
      <c r="A311" s="1095"/>
      <c r="B311" s="433" t="str">
        <f t="shared" si="0"/>
        <v>Q-63</v>
      </c>
      <c r="C311" s="405"/>
      <c r="D311" s="436"/>
      <c r="E311" s="1434"/>
      <c r="F311" s="1434"/>
      <c r="G311" s="1434"/>
      <c r="I311" s="1434"/>
      <c r="J311" s="1540"/>
    </row>
    <row r="312" spans="1:10" ht="15" customHeight="1" x14ac:dyDescent="0.25">
      <c r="A312" s="1095"/>
      <c r="B312" s="433" t="str">
        <f t="shared" si="0"/>
        <v>Q-64</v>
      </c>
      <c r="C312" s="405"/>
      <c r="D312" s="436"/>
      <c r="E312" s="1434"/>
      <c r="F312" s="1434"/>
      <c r="G312" s="1434"/>
      <c r="I312" s="1434"/>
      <c r="J312" s="1540"/>
    </row>
    <row r="313" spans="1:10" ht="15" customHeight="1" x14ac:dyDescent="0.25">
      <c r="A313" s="1095"/>
      <c r="B313" s="433" t="str">
        <f t="shared" si="0"/>
        <v>Q-65</v>
      </c>
      <c r="C313" s="405"/>
      <c r="D313" s="436"/>
      <c r="E313" s="1434"/>
      <c r="F313" s="1434"/>
      <c r="G313" s="1434"/>
      <c r="I313" s="1434"/>
      <c r="J313" s="1540"/>
    </row>
    <row r="314" spans="1:10" ht="15" customHeight="1" x14ac:dyDescent="0.25">
      <c r="A314" s="1095"/>
      <c r="B314" s="433" t="str">
        <f t="shared" ref="B314:B348" si="1">"Q-"&amp;(ROW(B314)-ROW(B$248))</f>
        <v>Q-66</v>
      </c>
      <c r="C314" s="405"/>
      <c r="D314" s="436"/>
      <c r="E314" s="1434"/>
      <c r="F314" s="1434"/>
      <c r="G314" s="1434"/>
      <c r="I314" s="1434"/>
      <c r="J314" s="1540"/>
    </row>
    <row r="315" spans="1:10" ht="15" customHeight="1" x14ac:dyDescent="0.25">
      <c r="A315" s="1095"/>
      <c r="B315" s="433" t="str">
        <f t="shared" si="1"/>
        <v>Q-67</v>
      </c>
      <c r="C315" s="405"/>
      <c r="D315" s="436"/>
      <c r="E315" s="1434"/>
      <c r="F315" s="1434"/>
      <c r="G315" s="1434"/>
      <c r="I315" s="1434"/>
      <c r="J315" s="1540"/>
    </row>
    <row r="316" spans="1:10" ht="15" customHeight="1" x14ac:dyDescent="0.25">
      <c r="A316" s="1095"/>
      <c r="B316" s="433" t="str">
        <f t="shared" si="1"/>
        <v>Q-68</v>
      </c>
      <c r="C316" s="405"/>
      <c r="D316" s="436"/>
      <c r="E316" s="1434"/>
      <c r="F316" s="1434"/>
      <c r="G316" s="1434"/>
      <c r="I316" s="1434"/>
      <c r="J316" s="1540"/>
    </row>
    <row r="317" spans="1:10" ht="15" customHeight="1" x14ac:dyDescent="0.25">
      <c r="A317" s="1095"/>
      <c r="B317" s="433" t="str">
        <f t="shared" si="1"/>
        <v>Q-69</v>
      </c>
      <c r="C317" s="405"/>
      <c r="D317" s="436"/>
      <c r="E317" s="1434"/>
      <c r="F317" s="1434"/>
      <c r="G317" s="1434"/>
      <c r="I317" s="1434"/>
      <c r="J317" s="1540"/>
    </row>
    <row r="318" spans="1:10" ht="15" customHeight="1" x14ac:dyDescent="0.25">
      <c r="A318" s="1095"/>
      <c r="B318" s="433" t="str">
        <f t="shared" si="1"/>
        <v>Q-70</v>
      </c>
      <c r="C318" s="405"/>
      <c r="D318" s="436"/>
      <c r="E318" s="1434"/>
      <c r="F318" s="1434"/>
      <c r="G318" s="1434"/>
      <c r="I318" s="1434"/>
      <c r="J318" s="1540"/>
    </row>
    <row r="319" spans="1:10" ht="15" customHeight="1" x14ac:dyDescent="0.25">
      <c r="A319" s="1095"/>
      <c r="B319" s="433" t="str">
        <f t="shared" si="1"/>
        <v>Q-71</v>
      </c>
      <c r="C319" s="405"/>
      <c r="D319" s="436"/>
      <c r="E319" s="1434"/>
      <c r="F319" s="1434"/>
      <c r="G319" s="1434"/>
      <c r="I319" s="1434"/>
      <c r="J319" s="1540"/>
    </row>
    <row r="320" spans="1:10" ht="15" customHeight="1" x14ac:dyDescent="0.25">
      <c r="A320" s="1095"/>
      <c r="B320" s="433" t="str">
        <f t="shared" si="1"/>
        <v>Q-72</v>
      </c>
      <c r="C320" s="405"/>
      <c r="D320" s="436"/>
      <c r="E320" s="1434"/>
      <c r="F320" s="1434"/>
      <c r="G320" s="1434"/>
      <c r="I320" s="1434"/>
      <c r="J320" s="1540"/>
    </row>
    <row r="321" spans="1:10" ht="15" customHeight="1" x14ac:dyDescent="0.25">
      <c r="A321" s="1095"/>
      <c r="B321" s="433" t="str">
        <f t="shared" si="1"/>
        <v>Q-73</v>
      </c>
      <c r="C321" s="405"/>
      <c r="D321" s="436"/>
      <c r="E321" s="1434"/>
      <c r="F321" s="1434"/>
      <c r="G321" s="1434"/>
      <c r="I321" s="1434"/>
      <c r="J321" s="1540"/>
    </row>
    <row r="322" spans="1:10" ht="15" customHeight="1" x14ac:dyDescent="0.25">
      <c r="A322" s="1095"/>
      <c r="B322" s="433" t="str">
        <f t="shared" si="1"/>
        <v>Q-74</v>
      </c>
      <c r="C322" s="405"/>
      <c r="D322" s="436"/>
      <c r="E322" s="1434"/>
      <c r="F322" s="1434"/>
      <c r="G322" s="1434"/>
      <c r="I322" s="1434"/>
      <c r="J322" s="1540"/>
    </row>
    <row r="323" spans="1:10" ht="15" customHeight="1" x14ac:dyDescent="0.25">
      <c r="A323" s="1095"/>
      <c r="B323" s="433" t="str">
        <f t="shared" si="1"/>
        <v>Q-75</v>
      </c>
      <c r="C323" s="405"/>
      <c r="D323" s="436"/>
      <c r="E323" s="1434"/>
      <c r="F323" s="1434"/>
      <c r="G323" s="1434"/>
      <c r="I323" s="1434"/>
      <c r="J323" s="1540"/>
    </row>
    <row r="324" spans="1:10" ht="15" customHeight="1" x14ac:dyDescent="0.25">
      <c r="A324" s="1095"/>
      <c r="B324" s="433" t="str">
        <f t="shared" si="1"/>
        <v>Q-76</v>
      </c>
      <c r="C324" s="405"/>
      <c r="D324" s="436"/>
      <c r="E324" s="1434"/>
      <c r="F324" s="1434"/>
      <c r="G324" s="1434"/>
      <c r="I324" s="1434"/>
      <c r="J324" s="1540"/>
    </row>
    <row r="325" spans="1:10" ht="15" customHeight="1" x14ac:dyDescent="0.25">
      <c r="A325" s="1095"/>
      <c r="B325" s="433" t="str">
        <f t="shared" si="1"/>
        <v>Q-77</v>
      </c>
      <c r="C325" s="405"/>
      <c r="D325" s="436"/>
      <c r="E325" s="1434"/>
      <c r="F325" s="1434"/>
      <c r="G325" s="1434"/>
      <c r="I325" s="1434"/>
      <c r="J325" s="1540"/>
    </row>
    <row r="326" spans="1:10" ht="15" customHeight="1" x14ac:dyDescent="0.25">
      <c r="A326" s="1095"/>
      <c r="B326" s="433" t="str">
        <f t="shared" si="1"/>
        <v>Q-78</v>
      </c>
      <c r="C326" s="405"/>
      <c r="D326" s="436"/>
      <c r="E326" s="1434"/>
      <c r="F326" s="1434"/>
      <c r="G326" s="1434"/>
      <c r="I326" s="1434"/>
      <c r="J326" s="1540"/>
    </row>
    <row r="327" spans="1:10" ht="15" customHeight="1" x14ac:dyDescent="0.25">
      <c r="A327" s="1095"/>
      <c r="B327" s="433" t="str">
        <f t="shared" si="1"/>
        <v>Q-79</v>
      </c>
      <c r="C327" s="405"/>
      <c r="D327" s="436"/>
      <c r="E327" s="1434"/>
      <c r="F327" s="1434"/>
      <c r="G327" s="1434"/>
      <c r="I327" s="1434"/>
      <c r="J327" s="1540"/>
    </row>
    <row r="328" spans="1:10" ht="15" customHeight="1" x14ac:dyDescent="0.25">
      <c r="A328" s="1095"/>
      <c r="B328" s="433" t="str">
        <f t="shared" si="1"/>
        <v>Q-80</v>
      </c>
      <c r="C328" s="405"/>
      <c r="D328" s="436"/>
      <c r="E328" s="1434"/>
      <c r="F328" s="1434"/>
      <c r="G328" s="1434"/>
      <c r="I328" s="1434"/>
      <c r="J328" s="1540"/>
    </row>
    <row r="329" spans="1:10" ht="15" customHeight="1" x14ac:dyDescent="0.25">
      <c r="A329" s="1095"/>
      <c r="B329" s="433" t="str">
        <f t="shared" si="1"/>
        <v>Q-81</v>
      </c>
      <c r="C329" s="405"/>
      <c r="D329" s="436"/>
      <c r="E329" s="1434"/>
      <c r="F329" s="1434"/>
      <c r="G329" s="1434"/>
      <c r="I329" s="1434"/>
      <c r="J329" s="1540"/>
    </row>
    <row r="330" spans="1:10" ht="15" customHeight="1" x14ac:dyDescent="0.25">
      <c r="A330" s="1095"/>
      <c r="B330" s="433" t="str">
        <f t="shared" si="1"/>
        <v>Q-82</v>
      </c>
      <c r="C330" s="405"/>
      <c r="D330" s="436"/>
      <c r="E330" s="1434"/>
      <c r="F330" s="1434"/>
      <c r="G330" s="1434"/>
      <c r="I330" s="1434"/>
      <c r="J330" s="1540"/>
    </row>
    <row r="331" spans="1:10" ht="15" customHeight="1" x14ac:dyDescent="0.25">
      <c r="A331" s="1095"/>
      <c r="B331" s="433" t="str">
        <f t="shared" si="1"/>
        <v>Q-83</v>
      </c>
      <c r="C331" s="405"/>
      <c r="D331" s="436"/>
      <c r="E331" s="1434"/>
      <c r="F331" s="1434"/>
      <c r="G331" s="1434"/>
      <c r="I331" s="1434"/>
      <c r="J331" s="1540"/>
    </row>
    <row r="332" spans="1:10" ht="15" customHeight="1" x14ac:dyDescent="0.25">
      <c r="A332" s="1095"/>
      <c r="B332" s="433" t="str">
        <f t="shared" si="1"/>
        <v>Q-84</v>
      </c>
      <c r="C332" s="405"/>
      <c r="D332" s="436"/>
      <c r="E332" s="1434"/>
      <c r="F332" s="1434"/>
      <c r="G332" s="1434"/>
      <c r="I332" s="1434"/>
      <c r="J332" s="1540"/>
    </row>
    <row r="333" spans="1:10" ht="15" customHeight="1" x14ac:dyDescent="0.25">
      <c r="A333" s="1095"/>
      <c r="B333" s="433" t="str">
        <f t="shared" si="1"/>
        <v>Q-85</v>
      </c>
      <c r="C333" s="405"/>
      <c r="D333" s="436"/>
      <c r="E333" s="1434"/>
      <c r="F333" s="1434"/>
      <c r="G333" s="1434"/>
      <c r="I333" s="1434"/>
      <c r="J333" s="1540"/>
    </row>
    <row r="334" spans="1:10" ht="15" customHeight="1" x14ac:dyDescent="0.25">
      <c r="A334" s="1095"/>
      <c r="B334" s="433" t="str">
        <f t="shared" si="1"/>
        <v>Q-86</v>
      </c>
      <c r="C334" s="405"/>
      <c r="D334" s="436"/>
      <c r="E334" s="1434"/>
      <c r="F334" s="1434"/>
      <c r="G334" s="1434"/>
      <c r="I334" s="1434"/>
      <c r="J334" s="1540"/>
    </row>
    <row r="335" spans="1:10" ht="15" customHeight="1" x14ac:dyDescent="0.25">
      <c r="A335" s="1095"/>
      <c r="B335" s="433" t="str">
        <f t="shared" si="1"/>
        <v>Q-87</v>
      </c>
      <c r="C335" s="405"/>
      <c r="D335" s="436"/>
      <c r="E335" s="1434"/>
      <c r="F335" s="1434"/>
      <c r="G335" s="1434"/>
      <c r="I335" s="1434"/>
      <c r="J335" s="1540"/>
    </row>
    <row r="336" spans="1:10" ht="15" customHeight="1" x14ac:dyDescent="0.25">
      <c r="A336" s="1095"/>
      <c r="B336" s="433" t="str">
        <f t="shared" si="1"/>
        <v>Q-88</v>
      </c>
      <c r="C336" s="405"/>
      <c r="D336" s="436"/>
      <c r="E336" s="1434"/>
      <c r="F336" s="1434"/>
      <c r="G336" s="1434"/>
      <c r="I336" s="1434"/>
      <c r="J336" s="1540"/>
    </row>
    <row r="337" spans="1:10" ht="15" customHeight="1" x14ac:dyDescent="0.25">
      <c r="A337" s="1095"/>
      <c r="B337" s="433" t="str">
        <f t="shared" si="1"/>
        <v>Q-89</v>
      </c>
      <c r="C337" s="405"/>
      <c r="D337" s="436"/>
      <c r="E337" s="1434"/>
      <c r="F337" s="1434"/>
      <c r="G337" s="1434"/>
      <c r="I337" s="1434"/>
      <c r="J337" s="1540"/>
    </row>
    <row r="338" spans="1:10" ht="15" customHeight="1" x14ac:dyDescent="0.25">
      <c r="A338" s="1095"/>
      <c r="B338" s="433" t="str">
        <f t="shared" si="1"/>
        <v>Q-90</v>
      </c>
      <c r="C338" s="405"/>
      <c r="D338" s="436"/>
      <c r="E338" s="1434"/>
      <c r="F338" s="1434"/>
      <c r="G338" s="1434"/>
      <c r="I338" s="1434"/>
      <c r="J338" s="1540"/>
    </row>
    <row r="339" spans="1:10" ht="15" customHeight="1" x14ac:dyDescent="0.25">
      <c r="A339" s="1095"/>
      <c r="B339" s="433" t="str">
        <f t="shared" si="1"/>
        <v>Q-91</v>
      </c>
      <c r="C339" s="405"/>
      <c r="D339" s="436"/>
      <c r="E339" s="1434"/>
      <c r="F339" s="1434"/>
      <c r="G339" s="1434"/>
      <c r="I339" s="1434"/>
      <c r="J339" s="1540"/>
    </row>
    <row r="340" spans="1:10" ht="15" customHeight="1" x14ac:dyDescent="0.25">
      <c r="A340" s="1095"/>
      <c r="B340" s="433" t="str">
        <f t="shared" si="1"/>
        <v>Q-92</v>
      </c>
      <c r="C340" s="405"/>
      <c r="D340" s="436"/>
      <c r="E340" s="1434"/>
      <c r="F340" s="1434"/>
      <c r="G340" s="1434"/>
      <c r="I340" s="1434"/>
      <c r="J340" s="1540"/>
    </row>
    <row r="341" spans="1:10" ht="15" customHeight="1" x14ac:dyDescent="0.25">
      <c r="A341" s="1095"/>
      <c r="B341" s="433" t="str">
        <f t="shared" si="1"/>
        <v>Q-93</v>
      </c>
      <c r="C341" s="405"/>
      <c r="D341" s="436"/>
      <c r="E341" s="1434"/>
      <c r="F341" s="1434"/>
      <c r="G341" s="1434"/>
      <c r="I341" s="1434"/>
      <c r="J341" s="1540"/>
    </row>
    <row r="342" spans="1:10" ht="15" customHeight="1" x14ac:dyDescent="0.25">
      <c r="A342" s="1095"/>
      <c r="B342" s="433" t="str">
        <f t="shared" si="1"/>
        <v>Q-94</v>
      </c>
      <c r="C342" s="405"/>
      <c r="D342" s="436"/>
      <c r="E342" s="1434"/>
      <c r="F342" s="1434"/>
      <c r="G342" s="1434"/>
      <c r="I342" s="1434"/>
      <c r="J342" s="1540"/>
    </row>
    <row r="343" spans="1:10" ht="15" customHeight="1" x14ac:dyDescent="0.25">
      <c r="A343" s="1095"/>
      <c r="B343" s="433" t="str">
        <f t="shared" si="1"/>
        <v>Q-95</v>
      </c>
      <c r="C343" s="405"/>
      <c r="D343" s="436"/>
      <c r="E343" s="1434"/>
      <c r="F343" s="1434"/>
      <c r="G343" s="1434"/>
      <c r="I343" s="1434"/>
      <c r="J343" s="1540"/>
    </row>
    <row r="344" spans="1:10" ht="15" customHeight="1" x14ac:dyDescent="0.25">
      <c r="A344" s="1095"/>
      <c r="B344" s="433" t="str">
        <f t="shared" si="1"/>
        <v>Q-96</v>
      </c>
      <c r="C344" s="405"/>
      <c r="D344" s="436"/>
      <c r="E344" s="1434"/>
      <c r="F344" s="1434"/>
      <c r="G344" s="1434"/>
      <c r="I344" s="1434"/>
      <c r="J344" s="1540"/>
    </row>
    <row r="345" spans="1:10" ht="15" customHeight="1" x14ac:dyDescent="0.25">
      <c r="A345" s="1095"/>
      <c r="B345" s="433" t="str">
        <f t="shared" si="1"/>
        <v>Q-97</v>
      </c>
      <c r="C345" s="405"/>
      <c r="D345" s="436"/>
      <c r="E345" s="1434"/>
      <c r="F345" s="1434"/>
      <c r="G345" s="1434"/>
      <c r="I345" s="1434"/>
      <c r="J345" s="1540"/>
    </row>
    <row r="346" spans="1:10" ht="15" customHeight="1" x14ac:dyDescent="0.25">
      <c r="A346" s="1095"/>
      <c r="B346" s="433" t="str">
        <f t="shared" si="1"/>
        <v>Q-98</v>
      </c>
      <c r="C346" s="405"/>
      <c r="D346" s="436"/>
      <c r="E346" s="1434"/>
      <c r="F346" s="1434"/>
      <c r="G346" s="1434"/>
      <c r="I346" s="1434"/>
      <c r="J346" s="1540"/>
    </row>
    <row r="347" spans="1:10" ht="15" customHeight="1" x14ac:dyDescent="0.25">
      <c r="A347" s="1095"/>
      <c r="B347" s="433" t="str">
        <f t="shared" si="1"/>
        <v>Q-99</v>
      </c>
      <c r="C347" s="405"/>
      <c r="D347" s="436"/>
      <c r="E347" s="1434"/>
      <c r="F347" s="1434"/>
      <c r="G347" s="1434"/>
      <c r="I347" s="1434"/>
      <c r="J347" s="1540"/>
    </row>
    <row r="348" spans="1:10" ht="15" customHeight="1" x14ac:dyDescent="0.25">
      <c r="A348" s="1095"/>
      <c r="B348" s="437" t="str">
        <f t="shared" si="1"/>
        <v>Q-100</v>
      </c>
      <c r="C348" s="438"/>
      <c r="D348" s="439"/>
      <c r="E348" s="1434"/>
      <c r="F348" s="1434"/>
      <c r="G348" s="1434"/>
      <c r="I348" s="1434"/>
      <c r="J348" s="1540"/>
    </row>
    <row r="349" spans="1:10" ht="15" customHeight="1" x14ac:dyDescent="0.25">
      <c r="A349" s="2623"/>
      <c r="B349" s="1137"/>
      <c r="C349" s="1137"/>
      <c r="D349" s="2707"/>
      <c r="E349" s="2707"/>
      <c r="F349" s="2707"/>
      <c r="G349" s="2707"/>
      <c r="H349" s="2744"/>
      <c r="I349" s="2707"/>
      <c r="J349" s="1723"/>
    </row>
    <row r="350" spans="1:10" ht="0" hidden="1" customHeight="1" x14ac:dyDescent="0.25"/>
  </sheetData>
  <mergeCells count="91">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 ref="G10:G11"/>
    <mergeCell ref="H10:H11"/>
    <mergeCell ref="B23:H23"/>
    <mergeCell ref="G14:G19"/>
    <mergeCell ref="B24:H24"/>
    <mergeCell ref="H44:I44"/>
    <mergeCell ref="H45:I45"/>
    <mergeCell ref="H55:I55"/>
    <mergeCell ref="H47:I47"/>
    <mergeCell ref="H48:I48"/>
    <mergeCell ref="H50:I50"/>
    <mergeCell ref="H52:I52"/>
    <mergeCell ref="H53:I53"/>
    <mergeCell ref="H54:I54"/>
    <mergeCell ref="H63:I63"/>
    <mergeCell ref="H64:I64"/>
    <mergeCell ref="H65:I65"/>
    <mergeCell ref="H66:I66"/>
    <mergeCell ref="H67:I67"/>
    <mergeCell ref="H69:I69"/>
    <mergeCell ref="H70:I70"/>
    <mergeCell ref="H71:I71"/>
    <mergeCell ref="H72:I72"/>
    <mergeCell ref="H73:I73"/>
    <mergeCell ref="H75:I75"/>
    <mergeCell ref="H76:I76"/>
    <mergeCell ref="H77:I77"/>
    <mergeCell ref="H78:I78"/>
    <mergeCell ref="H79:I79"/>
    <mergeCell ref="H86:I86"/>
    <mergeCell ref="H89:I89"/>
    <mergeCell ref="H91:I91"/>
    <mergeCell ref="H92:I92"/>
    <mergeCell ref="H80:I80"/>
    <mergeCell ref="H82:I82"/>
    <mergeCell ref="H83:I83"/>
    <mergeCell ref="H84:I84"/>
    <mergeCell ref="H85:I85"/>
    <mergeCell ref="H93:I93"/>
    <mergeCell ref="H94:I94"/>
    <mergeCell ref="H95:I95"/>
    <mergeCell ref="H97:I97"/>
    <mergeCell ref="H98:I98"/>
    <mergeCell ref="H99:I99"/>
    <mergeCell ref="H100:I100"/>
    <mergeCell ref="H101:I101"/>
    <mergeCell ref="H102:I102"/>
    <mergeCell ref="H111:I111"/>
    <mergeCell ref="B105:H105"/>
    <mergeCell ref="H112:I112"/>
    <mergeCell ref="H113:I113"/>
    <mergeCell ref="H114:I114"/>
    <mergeCell ref="H115:I115"/>
    <mergeCell ref="H117:I117"/>
    <mergeCell ref="H118:I118"/>
    <mergeCell ref="H119:I119"/>
    <mergeCell ref="H120:I120"/>
    <mergeCell ref="H121:I121"/>
    <mergeCell ref="H123:I123"/>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41" priority="6" stopIfTrue="1" operator="lessThan">
      <formula>0</formula>
    </cfRule>
  </conditionalFormatting>
  <conditionalFormatting sqref="H28:I45">
    <cfRule type="cellIs" dxfId="40" priority="7" stopIfTrue="1" operator="equal">
      <formula>"Can be left blank for banks without SA under the current framework"</formula>
    </cfRule>
  </conditionalFormatting>
  <conditionalFormatting sqref="H47:I54">
    <cfRule type="cellIs" dxfId="39" priority="8" stopIfTrue="1" operator="equal">
      <formula>"Can be left blank for banks using SA only under the current framework"</formula>
    </cfRule>
  </conditionalFormatting>
  <conditionalFormatting sqref="A1:XFD1048576">
    <cfRule type="cellIs" dxfId="38" priority="4" stopIfTrue="1" operator="equal">
      <formula>"Fail"</formula>
    </cfRule>
    <cfRule type="cellIs" dxfId="37" priority="5" stopIfTrue="1" operator="equal">
      <formula>"Pass"</formula>
    </cfRule>
  </conditionalFormatting>
  <conditionalFormatting sqref="H89:I102 H111:I129">
    <cfRule type="cellIs" dxfId="36" priority="178" stopIfTrue="1" operator="equal">
      <formula>"Can be left blank for banks without IMA under the revised framework"</formula>
    </cfRule>
  </conditionalFormatting>
  <conditionalFormatting sqref="H63:I86">
    <cfRule type="cellIs" dxfId="35" priority="14" operator="equal">
      <formula>"Can be left blank for banks using SA only under the revised framework"</formula>
    </cfRule>
  </conditionalFormatting>
  <dataValidations disablePrompts="1"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EC72"/>
  </sheetPr>
  <dimension ref="A1:JF317"/>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83" customWidth="1"/>
    <col min="2" max="2" width="10.7109375" style="293" customWidth="1"/>
    <col min="3" max="4" width="12.7109375" style="293" customWidth="1"/>
    <col min="5" max="5" width="30.7109375" style="293" customWidth="1"/>
    <col min="6" max="125" width="28.7109375" style="293" customWidth="1"/>
    <col min="126" max="146" width="16.7109375" style="293" customWidth="1"/>
    <col min="147" max="147" width="16.7109375" style="1242" customWidth="1"/>
    <col min="148" max="157" width="16.7109375" style="293" customWidth="1"/>
    <col min="158" max="158" width="1.7109375" style="2216" customWidth="1"/>
    <col min="159" max="266" width="0" style="293" hidden="1" customWidth="1"/>
    <col min="267" max="16384" width="19.42578125" style="293" hidden="1"/>
  </cols>
  <sheetData>
    <row r="1" spans="1:158" s="2401" customFormat="1" ht="30" customHeight="1" x14ac:dyDescent="0.55000000000000004">
      <c r="A1" s="2851" t="s">
        <v>1400</v>
      </c>
      <c r="B1" s="2105"/>
      <c r="C1" s="2105"/>
      <c r="D1" s="2105"/>
      <c r="E1" s="2105"/>
      <c r="F1" s="2105"/>
      <c r="G1" s="2105"/>
      <c r="H1" s="2105"/>
      <c r="I1" s="2105"/>
      <c r="J1" s="2105"/>
      <c r="K1" s="2105"/>
      <c r="L1" s="2105"/>
      <c r="M1" s="2105"/>
      <c r="N1" s="2105"/>
      <c r="O1" s="1980"/>
      <c r="P1" s="2449"/>
      <c r="Q1" s="2449"/>
      <c r="R1" s="2449"/>
      <c r="S1" s="2449"/>
      <c r="T1" s="2449"/>
      <c r="U1" s="2449"/>
      <c r="V1" s="2449"/>
      <c r="W1" s="2449"/>
      <c r="X1" s="2449"/>
      <c r="Y1" s="2449"/>
      <c r="Z1" s="2449"/>
      <c r="AA1" s="2449"/>
      <c r="AB1" s="2449"/>
      <c r="AC1" s="2449"/>
      <c r="AD1" s="2449"/>
      <c r="AE1" s="2449"/>
      <c r="AF1" s="2449"/>
      <c r="AG1" s="2449"/>
      <c r="AH1" s="2449"/>
      <c r="AI1" s="2449"/>
      <c r="AJ1" s="2449"/>
      <c r="AK1" s="2449"/>
      <c r="AL1" s="2449"/>
      <c r="AM1" s="2449"/>
      <c r="AN1" s="2449"/>
      <c r="AO1" s="2449"/>
      <c r="AP1" s="2449"/>
      <c r="AQ1" s="2449"/>
      <c r="AR1" s="2449"/>
      <c r="AS1" s="2449"/>
      <c r="AT1" s="2449"/>
      <c r="AU1" s="2449"/>
      <c r="AV1" s="2449"/>
      <c r="AW1" s="2449"/>
      <c r="AX1" s="2449"/>
      <c r="AY1" s="2449"/>
      <c r="AZ1" s="2449"/>
      <c r="BA1" s="2449"/>
      <c r="BB1" s="2449"/>
      <c r="BC1" s="2449"/>
      <c r="BD1" s="2449"/>
      <c r="BE1" s="2449"/>
      <c r="BF1" s="2449"/>
      <c r="BG1" s="2449"/>
      <c r="BH1" s="2449"/>
      <c r="BI1" s="2449"/>
      <c r="BJ1" s="2449"/>
      <c r="BK1" s="2449"/>
      <c r="BL1" s="2449"/>
      <c r="BM1" s="2449"/>
      <c r="BN1" s="2449"/>
      <c r="BO1" s="2449"/>
      <c r="BP1" s="2449"/>
      <c r="BQ1" s="2449"/>
      <c r="BR1" s="2449"/>
      <c r="BS1" s="2449"/>
      <c r="BT1" s="2449"/>
      <c r="BU1" s="1912"/>
      <c r="BV1" s="2449"/>
      <c r="BW1" s="2449"/>
      <c r="BX1" s="1912"/>
      <c r="BY1" s="1912"/>
      <c r="BZ1" s="1912"/>
      <c r="CA1" s="1912"/>
      <c r="CB1" s="1912"/>
      <c r="CC1" s="1912"/>
      <c r="CD1" s="1912"/>
      <c r="CE1" s="1912"/>
      <c r="CF1" s="1912"/>
      <c r="CG1" s="1912"/>
      <c r="CH1" s="1912"/>
      <c r="CI1" s="1912"/>
      <c r="CJ1" s="1912"/>
      <c r="CK1" s="1912"/>
      <c r="CL1" s="2449"/>
      <c r="CM1" s="2449"/>
      <c r="CN1" s="1912"/>
      <c r="CO1" s="1912"/>
      <c r="CP1" s="1912"/>
      <c r="CQ1" s="1912"/>
      <c r="CR1" s="1912"/>
      <c r="CS1" s="1912"/>
      <c r="CT1" s="1912"/>
      <c r="CU1" s="1912"/>
      <c r="CV1" s="1912"/>
      <c r="CW1" s="1912"/>
      <c r="CX1" s="1912"/>
      <c r="CY1" s="1912"/>
      <c r="CZ1" s="2449"/>
      <c r="DA1" s="2449"/>
      <c r="DB1" s="1912"/>
      <c r="DC1" s="1912"/>
      <c r="DD1" s="1912"/>
      <c r="DE1" s="1912"/>
      <c r="DF1" s="1912"/>
      <c r="DG1" s="1912"/>
      <c r="DH1" s="1912"/>
      <c r="DI1" s="1912"/>
      <c r="DJ1" s="1912"/>
      <c r="DK1" s="1912"/>
      <c r="DL1" s="2449"/>
      <c r="DM1" s="2449"/>
      <c r="DN1" s="1912"/>
      <c r="DO1" s="1912"/>
      <c r="DP1" s="1912"/>
      <c r="DQ1" s="1912"/>
      <c r="DR1" s="1912"/>
      <c r="DS1" s="1912"/>
      <c r="DT1" s="1912"/>
      <c r="DU1" s="1912"/>
      <c r="DV1" s="2449"/>
      <c r="DW1" s="2449"/>
      <c r="DX1" s="1912"/>
      <c r="DY1" s="1912"/>
      <c r="DZ1" s="1912"/>
      <c r="EA1" s="1912"/>
      <c r="EB1" s="1912"/>
      <c r="EC1" s="1912"/>
      <c r="ED1" s="1912"/>
      <c r="EE1" s="1912"/>
      <c r="EF1" s="2449"/>
      <c r="EG1" s="2449"/>
      <c r="EH1" s="2449"/>
      <c r="EI1" s="2449"/>
      <c r="EJ1" s="2449"/>
      <c r="EK1" s="1912"/>
      <c r="EL1" s="1912"/>
      <c r="EM1" s="1912"/>
      <c r="EN1" s="1912"/>
      <c r="EO1" s="1912"/>
      <c r="EP1" s="1912"/>
      <c r="EQ1" s="1912"/>
      <c r="ER1" s="1912"/>
      <c r="ES1" s="1912"/>
      <c r="ET1" s="1912"/>
      <c r="EU1" s="1912"/>
      <c r="EV1" s="1912"/>
      <c r="EW1" s="1912"/>
      <c r="EX1" s="1912"/>
      <c r="EY1" s="1912"/>
      <c r="EZ1" s="1912"/>
      <c r="FA1" s="1912"/>
      <c r="FB1" s="2852"/>
    </row>
    <row r="2" spans="1:158" s="1483" customFormat="1" ht="45" customHeight="1" x14ac:dyDescent="0.25">
      <c r="A2" s="1139" t="s">
        <v>1401</v>
      </c>
      <c r="B2" s="1140"/>
      <c r="C2" s="214"/>
      <c r="D2" s="214"/>
      <c r="E2" s="214"/>
      <c r="F2" s="214"/>
      <c r="G2" s="214"/>
      <c r="H2" s="214"/>
      <c r="I2" s="214"/>
      <c r="J2" s="214"/>
      <c r="K2" s="214"/>
      <c r="L2" s="381"/>
      <c r="M2" s="381"/>
      <c r="N2" s="381"/>
      <c r="O2" s="381"/>
      <c r="P2" s="381"/>
      <c r="Q2" s="1257"/>
      <c r="R2" s="1257"/>
      <c r="S2" s="1257"/>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CL2" s="381"/>
      <c r="CM2" s="381"/>
      <c r="CZ2" s="381"/>
      <c r="DA2" s="381"/>
      <c r="DL2" s="381"/>
      <c r="DM2" s="381"/>
      <c r="DV2" s="381"/>
      <c r="DW2" s="381"/>
      <c r="EF2" s="381"/>
      <c r="EG2" s="381"/>
      <c r="EH2" s="381"/>
      <c r="EI2" s="381"/>
      <c r="EJ2" s="381"/>
      <c r="FB2" s="1468"/>
    </row>
    <row r="3" spans="1:158" ht="105" customHeight="1" x14ac:dyDescent="0.25">
      <c r="A3" s="1095"/>
      <c r="B3" s="2621" t="s">
        <v>1402</v>
      </c>
      <c r="C3" s="2622"/>
      <c r="D3" s="3205" t="s">
        <v>1688</v>
      </c>
      <c r="E3" s="3205"/>
      <c r="F3" s="3205"/>
      <c r="G3" s="3205"/>
      <c r="H3" s="3205"/>
      <c r="I3" s="3205"/>
      <c r="J3" s="3205"/>
      <c r="K3" s="3205"/>
      <c r="L3" s="3205"/>
      <c r="M3" s="3205"/>
      <c r="N3" s="3205"/>
      <c r="O3" s="2791"/>
      <c r="R3" s="1136"/>
      <c r="BT3" s="1483"/>
      <c r="BU3" s="1483"/>
      <c r="BV3" s="1483"/>
      <c r="BW3" s="1483"/>
      <c r="BX3" s="1483"/>
      <c r="EQ3" s="1483"/>
    </row>
    <row r="4" spans="1:158" s="1285" customFormat="1" ht="15" customHeight="1" x14ac:dyDescent="0.25">
      <c r="A4" s="2623"/>
      <c r="B4" s="1282"/>
      <c r="C4" s="1283"/>
      <c r="D4" s="1283"/>
      <c r="E4" s="1283"/>
      <c r="F4" s="1284"/>
      <c r="G4" s="3654"/>
      <c r="H4" s="3654"/>
      <c r="I4" s="3654"/>
      <c r="J4" s="3654"/>
      <c r="K4" s="3654"/>
      <c r="L4" s="3654"/>
      <c r="BT4" s="1286"/>
      <c r="BU4" s="1286"/>
      <c r="BV4" s="1286"/>
      <c r="BW4" s="1286"/>
      <c r="BX4" s="1286"/>
      <c r="EQ4" s="1286"/>
      <c r="FB4" s="2231"/>
    </row>
    <row r="5" spans="1:158" s="1483" customFormat="1" ht="45" customHeight="1" x14ac:dyDescent="0.25">
      <c r="A5" s="1139" t="s">
        <v>811</v>
      </c>
      <c r="B5" s="1140"/>
      <c r="C5" s="214"/>
      <c r="D5" s="214"/>
      <c r="E5" s="214"/>
      <c r="F5" s="214"/>
      <c r="G5" s="214"/>
      <c r="H5" s="214"/>
      <c r="I5" s="214"/>
      <c r="J5" s="214"/>
      <c r="K5" s="214"/>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FB5" s="1468"/>
    </row>
    <row r="6" spans="1:158" s="1634" customFormat="1" ht="45" customHeight="1" x14ac:dyDescent="0.25">
      <c r="A6" s="1287"/>
      <c r="B6" s="2624" t="s">
        <v>812</v>
      </c>
      <c r="C6" s="1974"/>
      <c r="D6" s="1974"/>
      <c r="E6" s="1974"/>
      <c r="F6" s="2625"/>
      <c r="G6" s="2626" t="s">
        <v>816</v>
      </c>
      <c r="H6" s="2626" t="s">
        <v>817</v>
      </c>
      <c r="I6" s="2626" t="s">
        <v>818</v>
      </c>
      <c r="J6" s="2768" t="s">
        <v>1950</v>
      </c>
      <c r="K6" s="3655" t="s">
        <v>1403</v>
      </c>
      <c r="L6" s="3656"/>
      <c r="M6" s="3655" t="s">
        <v>1404</v>
      </c>
      <c r="N6" s="3657"/>
      <c r="R6" s="1141"/>
      <c r="BT6" s="711"/>
      <c r="BU6" s="711"/>
      <c r="BV6" s="711"/>
      <c r="BW6" s="711"/>
      <c r="BX6" s="711"/>
      <c r="EQ6" s="711"/>
      <c r="FB6" s="1635"/>
    </row>
    <row r="7" spans="1:158" ht="15" customHeight="1" x14ac:dyDescent="0.25">
      <c r="A7" s="1095"/>
      <c r="B7" s="448" t="str">
        <f>A37</f>
        <v>B) General interest rate risk</v>
      </c>
      <c r="C7" s="739"/>
      <c r="D7" s="739"/>
      <c r="E7" s="739"/>
      <c r="F7" s="2951" t="str">
        <f>IF(AND(ISNUMBER(F81),F81&gt;0), "Yes","No")</f>
        <v>No</v>
      </c>
      <c r="G7" s="2170" t="str">
        <f>IF(AND(ISNUMBER(F83), ISNUMBER(F87), ISNUMBER(F91)), SUM(F83,F87,F91), "")</f>
        <v/>
      </c>
      <c r="H7" s="2170" t="str">
        <f>IF(AND(ISNUMBER(F84), ISNUMBER(F88), ISNUMBER(F92)), SUM(F84,F88,F92), "")</f>
        <v/>
      </c>
      <c r="I7" s="2170" t="str">
        <f>IF(AND(ISNUMBER(F85), ISNUMBER(F89), ISNUMBER(F93)), SUM(F85,F89,F93), "")</f>
        <v/>
      </c>
      <c r="J7" s="3658" t="str">
        <f>IF(MAX(SUM(G7:G12),SUM(H7:H12),SUM(I7:I12))=SUM(G7:G12),"Medium",IF(MAX(SUM(G7:G12),SUM(H7:H12),SUM(I7:I12))=SUM(H7:H12),"High",IF(MAX(SUM(G7:G12),SUM(H7:H12),SUM(I7:I12))=SUM(I7:I12),"Low","")))</f>
        <v>Medium</v>
      </c>
      <c r="K7" s="3659" t="s">
        <v>843</v>
      </c>
      <c r="L7" s="3659"/>
      <c r="M7" s="3659" t="s">
        <v>2413</v>
      </c>
      <c r="N7" s="3660"/>
      <c r="R7" s="1705"/>
      <c r="BT7" s="1483"/>
      <c r="BU7" s="1483"/>
      <c r="BV7" s="1483"/>
      <c r="BW7" s="1483"/>
      <c r="BX7" s="1483"/>
      <c r="EQ7" s="1483"/>
    </row>
    <row r="8" spans="1:158" ht="15" customHeight="1" x14ac:dyDescent="0.25">
      <c r="A8" s="1095"/>
      <c r="B8" s="448" t="str">
        <f>A95</f>
        <v>C) Credit spread risk: non-securitisations</v>
      </c>
      <c r="C8" s="739"/>
      <c r="D8" s="739"/>
      <c r="E8" s="739"/>
      <c r="F8" s="2952" t="str">
        <f>IF(AND(ISNUMBER(F122), F122&gt;0), "Yes","No")</f>
        <v>No</v>
      </c>
      <c r="G8" s="563" t="str">
        <f>IF(AND(ISNUMBER(F124), ISNUMBER(F128), ISNUMBER(F132)), SUM(F124,F128,F132), "")</f>
        <v/>
      </c>
      <c r="H8" s="563" t="str">
        <f>IF(AND(ISNUMBER(F125), ISNUMBER(F129), ISNUMBER(F133)), SUM(F125,F129,F133), "")</f>
        <v/>
      </c>
      <c r="I8" s="563" t="str">
        <f>IF(AND(ISNUMBER(F126), ISNUMBER(F130), ISNUMBER(F134)), SUM(F126,F130,F134), "")</f>
        <v/>
      </c>
      <c r="J8" s="3658"/>
      <c r="K8" s="3650" t="s">
        <v>748</v>
      </c>
      <c r="L8" s="3650"/>
      <c r="M8" s="3650" t="s">
        <v>1405</v>
      </c>
      <c r="N8" s="3651"/>
      <c r="R8" s="1705"/>
      <c r="BT8" s="1483"/>
      <c r="BU8" s="1483"/>
      <c r="BV8" s="1483"/>
      <c r="BW8" s="1483"/>
      <c r="BX8" s="1483"/>
      <c r="EQ8" s="1483"/>
    </row>
    <row r="9" spans="1:158" ht="15" customHeight="1" x14ac:dyDescent="0.25">
      <c r="A9" s="1095"/>
      <c r="B9" s="448" t="str">
        <f>A136</f>
        <v>D) Credit spread risk: securitisations (non-CTP)</v>
      </c>
      <c r="C9" s="739"/>
      <c r="D9" s="739"/>
      <c r="E9" s="739"/>
      <c r="F9" s="2952" t="str">
        <f>IF(AND(ISNUMBER(F172), F172&gt;0), "Yes","No")</f>
        <v>No</v>
      </c>
      <c r="G9" s="563" t="str">
        <f>IF(AND(ISNUMBER(F174), ISNUMBER(F178), ISNUMBER(F182)), SUM(F174,F178,F182), "")</f>
        <v/>
      </c>
      <c r="H9" s="563" t="str">
        <f>IF(AND(ISNUMBER(F175), ISNUMBER(F179), ISNUMBER(F183)), SUM(F175,F179,F183), "")</f>
        <v/>
      </c>
      <c r="I9" s="563" t="str">
        <f>IF(AND(ISNUMBER(F176), ISNUMBER(F180), ISNUMBER(F184)), SUM(F176,F180,F184), "")</f>
        <v/>
      </c>
      <c r="J9" s="3658"/>
      <c r="K9" s="3650" t="s">
        <v>1667</v>
      </c>
      <c r="L9" s="3650"/>
      <c r="M9" s="3650" t="s">
        <v>1667</v>
      </c>
      <c r="N9" s="3651"/>
      <c r="R9" s="1705"/>
      <c r="BT9" s="1483"/>
      <c r="BU9" s="1483"/>
      <c r="BV9" s="1483"/>
      <c r="BW9" s="1483"/>
      <c r="BX9" s="1483"/>
      <c r="EQ9" s="1483"/>
    </row>
    <row r="10" spans="1:158" ht="15" customHeight="1" x14ac:dyDescent="0.25">
      <c r="A10" s="1095"/>
      <c r="B10" s="448" t="str">
        <f>A186</f>
        <v>E) Equity risk</v>
      </c>
      <c r="C10" s="739"/>
      <c r="D10" s="739"/>
      <c r="E10" s="739"/>
      <c r="F10" s="2952" t="str">
        <f>IF(AND(ISNUMBER(F206), F206&gt;0), "Yes","No")</f>
        <v>No</v>
      </c>
      <c r="G10" s="563" t="str">
        <f>IF(AND(ISNUMBER(F208), ISNUMBER(F212), ISNUMBER(F216)), SUM(F208,F212,F216), "")</f>
        <v/>
      </c>
      <c r="H10" s="563" t="str">
        <f>IF(AND(ISNUMBER(F209), ISNUMBER(F213), ISNUMBER(F217)), SUM(F209,F213,F217), "")</f>
        <v/>
      </c>
      <c r="I10" s="563" t="str">
        <f>IF(AND(ISNUMBER(F210), ISNUMBER(F214), ISNUMBER(F218)), SUM(F210,F214,F218), "")</f>
        <v/>
      </c>
      <c r="J10" s="3658"/>
      <c r="K10" s="3650" t="s">
        <v>843</v>
      </c>
      <c r="L10" s="3650"/>
      <c r="M10" s="3650" t="s">
        <v>1405</v>
      </c>
      <c r="N10" s="3651"/>
      <c r="R10" s="1705"/>
      <c r="BT10" s="1483"/>
      <c r="BU10" s="1483"/>
      <c r="BV10" s="1483"/>
      <c r="BW10" s="1483"/>
      <c r="BX10" s="1483"/>
      <c r="EQ10" s="1483"/>
    </row>
    <row r="11" spans="1:158" ht="15" customHeight="1" x14ac:dyDescent="0.25">
      <c r="A11" s="1095"/>
      <c r="B11" s="448" t="str">
        <f>A220</f>
        <v>F) Commodity risk</v>
      </c>
      <c r="C11" s="739"/>
      <c r="D11" s="739"/>
      <c r="E11" s="739"/>
      <c r="F11" s="2952" t="str">
        <f>IF(AND(ISNUMBER(F242), F242&gt;0), "Yes","No")</f>
        <v>No</v>
      </c>
      <c r="G11" s="563" t="str">
        <f>IF(AND(ISNUMBER(F244), ISNUMBER(F248), ISNUMBER(F252)), SUM(F244,F248,F252), "")</f>
        <v/>
      </c>
      <c r="H11" s="563" t="str">
        <f>IF(AND(ISNUMBER(F245), ISNUMBER(F249), ISNUMBER(F253)), SUM(F245,F249,F253), "")</f>
        <v/>
      </c>
      <c r="I11" s="563" t="str">
        <f>IF(AND(ISNUMBER(F246), ISNUMBER(F250), ISNUMBER(F254)), SUM(F246,F250,F254), "")</f>
        <v/>
      </c>
      <c r="J11" s="3658"/>
      <c r="K11" s="3650" t="s">
        <v>843</v>
      </c>
      <c r="L11" s="3650"/>
      <c r="M11" s="3650" t="s">
        <v>1405</v>
      </c>
      <c r="N11" s="3651"/>
      <c r="R11" s="1705"/>
      <c r="BT11" s="1483"/>
      <c r="BU11" s="1483"/>
      <c r="BV11" s="1483"/>
      <c r="BW11" s="1483"/>
      <c r="BX11" s="1483"/>
      <c r="EQ11" s="1483"/>
    </row>
    <row r="12" spans="1:158" ht="15" customHeight="1" x14ac:dyDescent="0.25">
      <c r="A12" s="1095"/>
      <c r="B12" s="1138" t="str">
        <f>A256</f>
        <v>G) Foreign exchange risk</v>
      </c>
      <c r="C12" s="259"/>
      <c r="D12" s="259"/>
      <c r="E12" s="259"/>
      <c r="F12" s="2953" t="str">
        <f>IF(AND(ISNUMBER(F304), F304&gt;0), "Yes","No")</f>
        <v>No</v>
      </c>
      <c r="G12" s="569" t="str">
        <f>IF(AND(ISNUMBER(F306), ISNUMBER(F310), ISNUMBER(F314)), SUM(F306,F310,F314), "")</f>
        <v/>
      </c>
      <c r="H12" s="569" t="str">
        <f>IF(AND(ISNUMBER(F307), ISNUMBER(F311), ISNUMBER(F315)), SUM(F307,F311,F315), "")</f>
        <v/>
      </c>
      <c r="I12" s="569" t="str">
        <f>IF(AND(ISNUMBER(F308), ISNUMBER(F312), ISNUMBER(F316)), SUM(F308,F312,F316), "")</f>
        <v/>
      </c>
      <c r="J12" s="3658"/>
      <c r="K12" s="3652" t="s">
        <v>843</v>
      </c>
      <c r="L12" s="3652"/>
      <c r="M12" s="3652" t="s">
        <v>1405</v>
      </c>
      <c r="N12" s="3653"/>
      <c r="R12" s="1705"/>
      <c r="BT12" s="1483"/>
      <c r="BU12" s="1483"/>
      <c r="BV12" s="1483"/>
      <c r="BW12" s="1483"/>
      <c r="BX12" s="1483"/>
      <c r="EQ12" s="1483"/>
    </row>
    <row r="13" spans="1:158" s="1285" customFormat="1" ht="15" customHeight="1" x14ac:dyDescent="0.25">
      <c r="A13" s="2623"/>
      <c r="Q13" s="1286"/>
      <c r="R13" s="1286"/>
      <c r="BT13" s="1286"/>
      <c r="BU13" s="1286"/>
      <c r="BV13" s="1286"/>
      <c r="BW13" s="1286"/>
      <c r="BX13" s="1286"/>
      <c r="EQ13" s="1286"/>
      <c r="FB13" s="2231"/>
    </row>
    <row r="14" spans="1:158" s="2609" customFormat="1" ht="15" customHeight="1" x14ac:dyDescent="0.25">
      <c r="A14" s="2627"/>
      <c r="B14" s="2621"/>
      <c r="C14" s="2622"/>
      <c r="D14" s="2622"/>
      <c r="E14" s="2622"/>
      <c r="F14" s="2628"/>
      <c r="G14" s="3648"/>
      <c r="H14" s="3648"/>
      <c r="I14" s="3648"/>
      <c r="J14" s="3648"/>
      <c r="K14" s="3648"/>
      <c r="L14" s="3648"/>
      <c r="BT14" s="1912"/>
      <c r="BU14" s="1912"/>
      <c r="BV14" s="1912"/>
      <c r="BW14" s="1912"/>
      <c r="BX14" s="1912"/>
      <c r="EQ14" s="1912"/>
      <c r="FB14" s="2610"/>
    </row>
    <row r="15" spans="1:158" s="1144" customFormat="1" ht="45" customHeight="1" x14ac:dyDescent="0.25">
      <c r="A15" s="2629" t="s">
        <v>1406</v>
      </c>
      <c r="B15" s="2630"/>
      <c r="C15" s="2631"/>
      <c r="D15" s="2631"/>
      <c r="E15" s="2631"/>
      <c r="F15" s="2803"/>
      <c r="G15" s="2803"/>
      <c r="H15" s="2803"/>
      <c r="I15" s="2803"/>
      <c r="J15" s="2803"/>
      <c r="K15" s="2803"/>
      <c r="L15" s="2804"/>
      <c r="M15" s="2804"/>
      <c r="N15" s="2804"/>
      <c r="O15" s="2804"/>
      <c r="P15" s="2804"/>
      <c r="S15" s="2804"/>
      <c r="T15" s="2804"/>
      <c r="U15" s="2804"/>
      <c r="V15" s="2804"/>
      <c r="W15" s="2804"/>
      <c r="X15" s="2804"/>
      <c r="Y15" s="2804"/>
      <c r="Z15" s="2804"/>
      <c r="AA15" s="2804"/>
      <c r="AB15" s="2804"/>
      <c r="AC15" s="2804"/>
      <c r="AD15" s="2804"/>
      <c r="AE15" s="2804"/>
      <c r="AF15" s="2804"/>
      <c r="AG15" s="2804"/>
      <c r="AH15" s="2804"/>
      <c r="AI15" s="2804"/>
      <c r="AJ15" s="2804"/>
      <c r="FB15" s="2611"/>
    </row>
    <row r="16" spans="1:158" s="1634" customFormat="1" ht="30" customHeight="1" x14ac:dyDescent="0.25">
      <c r="A16" s="1287"/>
      <c r="B16" s="1288"/>
      <c r="C16" s="1289"/>
      <c r="D16" s="1289"/>
      <c r="E16" s="1289"/>
      <c r="F16" s="2800" t="s">
        <v>843</v>
      </c>
      <c r="G16" s="2800" t="s">
        <v>1407</v>
      </c>
      <c r="H16" s="2800" t="s">
        <v>1666</v>
      </c>
      <c r="I16" s="2800" t="s">
        <v>982</v>
      </c>
      <c r="J16" s="2800" t="s">
        <v>1408</v>
      </c>
      <c r="K16" s="2792" t="s">
        <v>1664</v>
      </c>
      <c r="L16" s="2792" t="s">
        <v>1665</v>
      </c>
      <c r="M16" s="2792" t="s">
        <v>1951</v>
      </c>
      <c r="N16" s="711"/>
      <c r="O16" s="711"/>
      <c r="P16" s="711"/>
      <c r="Q16" s="711"/>
      <c r="R16" s="711"/>
      <c r="S16" s="711"/>
      <c r="T16" s="711"/>
      <c r="U16" s="711"/>
      <c r="V16" s="711"/>
      <c r="BO16" s="711"/>
      <c r="BP16" s="711"/>
      <c r="BQ16" s="711"/>
      <c r="BR16" s="711"/>
      <c r="BS16" s="711"/>
      <c r="EN16" s="711"/>
      <c r="EO16" s="711"/>
      <c r="EP16" s="711"/>
      <c r="EQ16" s="711"/>
      <c r="FB16" s="1635"/>
    </row>
    <row r="17" spans="1:158" s="1634" customFormat="1" ht="15" customHeight="1" x14ac:dyDescent="0.25">
      <c r="A17" s="1287"/>
      <c r="B17" s="1634" t="s">
        <v>1861</v>
      </c>
      <c r="C17" s="1145"/>
      <c r="D17" s="1145"/>
      <c r="E17" s="1145"/>
      <c r="F17" s="2954" t="str">
        <f t="shared" ref="F17:H17" si="0">IF(AND(ISNUMBER(F18), ISNUMBER(F24), ISNUMBER(F30)),F18*F24/F30, F18)</f>
        <v/>
      </c>
      <c r="G17" s="2954" t="str">
        <f t="shared" si="0"/>
        <v/>
      </c>
      <c r="H17" s="2954" t="str">
        <f t="shared" si="0"/>
        <v/>
      </c>
      <c r="I17" s="2954" t="str">
        <f>IF(AND(ISNUMBER(I18), ISNUMBER(I24), ISNUMBER(I30)),I18*I24/I30, I18)</f>
        <v/>
      </c>
      <c r="J17" s="2954" t="str">
        <f>IF(AND(ISNUMBER(J18), ISNUMBER(J24), ISNUMBER(J30)),J18*J24/J30, J18)</f>
        <v/>
      </c>
      <c r="K17" s="2954" t="str">
        <f>IF(AND(ISNUMBER(K18), ISNUMBER(K24), ISNUMBER(K30)),K18*K24/K30, K18)</f>
        <v/>
      </c>
      <c r="L17" s="2954" t="str">
        <f>IF(AND(ISNUMBER(L18), ISNUMBER(L24), ISNUMBER(L30)),L18*L24/L30, L18)</f>
        <v/>
      </c>
      <c r="M17" s="2955" t="str">
        <f t="shared" ref="M17" si="1">IF(AND(ISNUMBER(M18), ISNUMBER(M24), ISNUMBER(M30)),M18*M24/M30, M18)</f>
        <v/>
      </c>
      <c r="N17" s="711"/>
      <c r="O17" s="711"/>
      <c r="P17" s="711"/>
      <c r="Q17" s="711"/>
      <c r="R17" s="711"/>
      <c r="S17" s="711"/>
      <c r="T17" s="711"/>
      <c r="U17" s="711"/>
      <c r="V17" s="711"/>
      <c r="BO17" s="711"/>
      <c r="BP17" s="711"/>
      <c r="BQ17" s="711"/>
      <c r="BR17" s="711"/>
      <c r="BS17" s="711"/>
      <c r="EN17" s="711"/>
      <c r="EO17" s="711"/>
      <c r="EP17" s="711"/>
      <c r="EQ17" s="711"/>
      <c r="FB17" s="1635"/>
    </row>
    <row r="18" spans="1:158" s="1634" customFormat="1" ht="15" customHeight="1" x14ac:dyDescent="0.25">
      <c r="A18" s="1287"/>
      <c r="B18" s="1503" t="s">
        <v>1409</v>
      </c>
      <c r="C18" s="1146"/>
      <c r="D18" s="1146"/>
      <c r="E18" s="1146"/>
      <c r="F18" s="2632" t="str">
        <f t="array" ref="F18">IF(SUMPRODUCT(--NOT(ISNUMBER(IFERROR(VALUE(F19:F23&amp;""),""))))=0, SQRT(VALUE(F19)^2+VALUE(F20)^2*((20-10)/10)+VALUE(F21)^2*((40-20)/10)+VALUE(F22)^2*((60-40)/10)+VALUE(F23)^2*((120-60)/10)), "")</f>
        <v/>
      </c>
      <c r="G18" s="2632" t="str">
        <f t="array" ref="G18">IF(SUMPRODUCT(--NOT(ISNUMBER(IFERROR(VALUE(G19:G22&amp;""),""))))=0, SQRT(VALUE(G19)^2+VALUE(G20)^2*((20-10)/10)+VALUE(G21)^2*((40-20)/10)+VALUE(G22)^2*((60-40)/10)), "")</f>
        <v/>
      </c>
      <c r="H18" s="2632" t="str">
        <f t="array" ref="H18">IF(SUMPRODUCT(--NOT(ISNUMBER(IFERROR(VALUE(H19:H23&amp;""),""))))=0, SQRT(VALUE(H19)^2+VALUE(H20)^2*((20-10)/10)+VALUE(H21)^2*((40-20)/10)+VALUE(H22)^2*((60-40)/10)+VALUE(H23)^2*((120-60)/10)), "")</f>
        <v/>
      </c>
      <c r="I18" s="2632" t="str">
        <f t="array" ref="I18">IF(SUMPRODUCT(--NOT(ISNUMBER(IFERROR(VALUE(I19:I22&amp;""),""))))=0, SQRT(VALUE(I19)^2+VALUE(I20)^2*((20-10)/10)+VALUE(I21)^2*((40-20)/10)+VALUE(I22)^2*((60-40)/10)), "")</f>
        <v/>
      </c>
      <c r="J18" s="2632" t="str">
        <f t="array" ref="J18">IF(SUMPRODUCT(--NOT(ISNUMBER(IFERROR(VALUE(J19:J23&amp;""),""))))=0, SQRT(VALUE(J19)^2+VALUE(J20)^2*((20-10)/10)+VALUE(J21)^2*((40-20)/10)+VALUE(J22)^2*((60-40)/10)+VALUE(J23)^2*((120-60)/10)), "")</f>
        <v/>
      </c>
      <c r="K18" s="2632" t="str">
        <f t="array" ref="K18">IF(SUMPRODUCT(--NOT(ISNUMBER(IFERROR(VALUE(K19:K21&amp;""),""))))=0, SQRT(VALUE(K19)^2+VALUE(K20)^2*((20-10)/10)+VALUE(K21)^2*((40-20)/10)), "")</f>
        <v/>
      </c>
      <c r="L18" s="2632" t="str">
        <f t="array" ref="L18">IF(SUMPRODUCT(--NOT(ISNUMBER(IFERROR(VALUE(L19:L21&amp;""),""))))=0, SQRT(VALUE(L19)^2+VALUE(L20)^2*((20-10)/10)+VALUE(L21)^2*((40-20)/10)), "")</f>
        <v/>
      </c>
      <c r="M18" s="1281" t="str">
        <f t="array" ref="M18">IF(SUMPRODUCT(--NOT(ISNUMBER(IFERROR(VALUE(M19:M23&amp;""),""))))=0, SQRT(VALUE(M19)^2+VALUE(M20)^2*((20-10)/10)+VALUE(M21)^2*((40-20)/10)+VALUE(M22)^2*((60-40)/10)+VALUE(M23)^2*((120-60)/10)), "")</f>
        <v/>
      </c>
      <c r="N18" s="711"/>
      <c r="O18" s="711"/>
      <c r="P18" s="711"/>
      <c r="Q18" s="711"/>
      <c r="R18" s="711"/>
      <c r="S18" s="711"/>
      <c r="T18" s="711"/>
      <c r="U18" s="711"/>
      <c r="V18" s="711"/>
      <c r="BO18" s="711"/>
      <c r="BP18" s="711"/>
      <c r="BQ18" s="711"/>
      <c r="BR18" s="711"/>
      <c r="BS18" s="711"/>
      <c r="EN18" s="711"/>
      <c r="EO18" s="711"/>
      <c r="EP18" s="711"/>
      <c r="EQ18" s="711"/>
      <c r="FB18" s="1635"/>
    </row>
    <row r="19" spans="1:158" s="1634" customFormat="1" ht="15" customHeight="1" x14ac:dyDescent="0.25">
      <c r="A19" s="1287"/>
      <c r="B19" s="526" t="s">
        <v>1862</v>
      </c>
      <c r="C19" s="739"/>
      <c r="D19" s="739"/>
      <c r="E19" s="739"/>
      <c r="F19" s="1150"/>
      <c r="G19" s="1147"/>
      <c r="H19" s="1148"/>
      <c r="I19" s="1147"/>
      <c r="J19" s="1147"/>
      <c r="K19" s="1149"/>
      <c r="L19" s="1149"/>
      <c r="M19" s="1676"/>
      <c r="N19" s="711"/>
      <c r="O19" s="711"/>
      <c r="P19" s="711"/>
      <c r="Q19" s="711"/>
      <c r="R19" s="711"/>
      <c r="S19" s="711"/>
      <c r="T19" s="711"/>
      <c r="U19" s="711"/>
      <c r="V19" s="711"/>
      <c r="BO19" s="711"/>
      <c r="BP19" s="711"/>
      <c r="BQ19" s="711"/>
      <c r="BR19" s="711"/>
      <c r="BS19" s="711"/>
      <c r="EN19" s="711"/>
      <c r="EO19" s="711"/>
      <c r="EP19" s="711"/>
      <c r="EQ19" s="711"/>
      <c r="FB19" s="1635"/>
    </row>
    <row r="20" spans="1:158" s="1634" customFormat="1" ht="15" customHeight="1" x14ac:dyDescent="0.25">
      <c r="A20" s="1287"/>
      <c r="B20" s="526" t="s">
        <v>1863</v>
      </c>
      <c r="C20" s="739"/>
      <c r="D20" s="739"/>
      <c r="E20" s="739"/>
      <c r="F20" s="1150"/>
      <c r="G20" s="1147"/>
      <c r="H20" s="1150"/>
      <c r="I20" s="1147"/>
      <c r="J20" s="1147"/>
      <c r="K20" s="1150"/>
      <c r="L20" s="1149"/>
      <c r="M20" s="1676"/>
      <c r="N20" s="711"/>
      <c r="O20" s="711"/>
      <c r="P20" s="711"/>
      <c r="Q20" s="711"/>
      <c r="R20" s="711"/>
      <c r="S20" s="711"/>
      <c r="T20" s="711"/>
      <c r="U20" s="711"/>
      <c r="V20" s="711"/>
      <c r="BO20" s="711"/>
      <c r="BP20" s="711"/>
      <c r="BQ20" s="711"/>
      <c r="BR20" s="711"/>
      <c r="BS20" s="711"/>
      <c r="EN20" s="711"/>
      <c r="EO20" s="711"/>
      <c r="EP20" s="711"/>
      <c r="EQ20" s="711"/>
      <c r="FB20" s="1635"/>
    </row>
    <row r="21" spans="1:158" s="1634" customFormat="1" ht="15" customHeight="1" x14ac:dyDescent="0.25">
      <c r="A21" s="1287"/>
      <c r="B21" s="526" t="s">
        <v>1864</v>
      </c>
      <c r="C21" s="739"/>
      <c r="D21" s="739"/>
      <c r="E21" s="739"/>
      <c r="F21" s="1150"/>
      <c r="G21" s="1150"/>
      <c r="H21" s="1150"/>
      <c r="I21" s="1148"/>
      <c r="J21" s="1148"/>
      <c r="K21" s="1150"/>
      <c r="L21" s="1149"/>
      <c r="M21" s="1676"/>
      <c r="N21" s="711"/>
      <c r="O21" s="711"/>
      <c r="P21" s="711"/>
      <c r="Q21" s="711"/>
      <c r="R21" s="711"/>
      <c r="S21" s="711"/>
      <c r="T21" s="711"/>
      <c r="U21" s="711"/>
      <c r="V21" s="711"/>
      <c r="BO21" s="711"/>
      <c r="BP21" s="711"/>
      <c r="BQ21" s="711"/>
      <c r="BR21" s="711"/>
      <c r="BS21" s="711"/>
      <c r="EN21" s="711"/>
      <c r="EO21" s="711"/>
      <c r="EP21" s="711"/>
      <c r="EQ21" s="711"/>
      <c r="FB21" s="1635"/>
    </row>
    <row r="22" spans="1:158" s="1634" customFormat="1" ht="15" customHeight="1" x14ac:dyDescent="0.25">
      <c r="A22" s="1287"/>
      <c r="B22" s="526" t="s">
        <v>1865</v>
      </c>
      <c r="C22" s="739"/>
      <c r="D22" s="739"/>
      <c r="E22" s="739"/>
      <c r="F22" s="1150"/>
      <c r="G22" s="1150"/>
      <c r="H22" s="1150"/>
      <c r="I22" s="1150"/>
      <c r="J22" s="1150"/>
      <c r="K22" s="26"/>
      <c r="L22" s="148"/>
      <c r="M22" s="1149"/>
      <c r="N22" s="711"/>
      <c r="O22" s="711"/>
      <c r="P22" s="711"/>
      <c r="Q22" s="711"/>
      <c r="R22" s="711"/>
      <c r="S22" s="711"/>
      <c r="T22" s="711"/>
      <c r="U22" s="711"/>
      <c r="V22" s="711"/>
      <c r="BO22" s="711"/>
      <c r="BP22" s="711"/>
      <c r="BQ22" s="711"/>
      <c r="BR22" s="711"/>
      <c r="BS22" s="711"/>
      <c r="EN22" s="711"/>
      <c r="EO22" s="711"/>
      <c r="EP22" s="711"/>
      <c r="EQ22" s="711"/>
      <c r="FB22" s="1635"/>
    </row>
    <row r="23" spans="1:158" s="1634" customFormat="1" ht="15" customHeight="1" x14ac:dyDescent="0.25">
      <c r="A23" s="1287"/>
      <c r="B23" s="488" t="s">
        <v>1866</v>
      </c>
      <c r="C23" s="259"/>
      <c r="D23" s="259"/>
      <c r="E23" s="259"/>
      <c r="F23" s="1152"/>
      <c r="G23" s="27"/>
      <c r="H23" s="1152"/>
      <c r="I23" s="27"/>
      <c r="J23" s="1152"/>
      <c r="K23" s="27"/>
      <c r="L23" s="209"/>
      <c r="M23" s="1172"/>
      <c r="N23" s="711"/>
      <c r="O23" s="711"/>
      <c r="P23" s="711"/>
      <c r="Q23" s="711"/>
      <c r="R23" s="711"/>
      <c r="S23" s="711"/>
      <c r="T23" s="711"/>
      <c r="U23" s="711"/>
      <c r="V23" s="711"/>
      <c r="BO23" s="711"/>
      <c r="BP23" s="711"/>
      <c r="BQ23" s="711"/>
      <c r="BR23" s="711"/>
      <c r="BS23" s="711"/>
      <c r="EN23" s="711"/>
      <c r="EO23" s="711"/>
      <c r="EP23" s="711"/>
      <c r="EQ23" s="711"/>
      <c r="FB23" s="1635"/>
    </row>
    <row r="24" spans="1:158" s="1634" customFormat="1" ht="15" customHeight="1" x14ac:dyDescent="0.25">
      <c r="A24" s="1287"/>
      <c r="B24" s="525" t="s">
        <v>1410</v>
      </c>
      <c r="C24" s="739"/>
      <c r="D24" s="739"/>
      <c r="E24" s="739"/>
      <c r="F24" s="2632" t="str">
        <f t="array" ref="F24">IF(SUMPRODUCT(--NOT(ISNUMBER(IFERROR(VALUE(F25:F29&amp;""),""))))=0, SQRT(VALUE(F25)^2+VALUE(F26)^2*((20-10)/10)+VALUE(F27)^2*((40-20)/10)+VALUE(F28)^2*((60-40)/10)+VALUE(F29)^2*((120-60)/10)), "")</f>
        <v/>
      </c>
      <c r="G24" s="2632" t="str">
        <f t="array" ref="G24">IF(SUMPRODUCT(--NOT(ISNUMBER(IFERROR(VALUE(G25:G28&amp;""),""))))=0, SQRT(VALUE(G25)^2+VALUE(G26)^2*((20-10)/10)+VALUE(G27)^2*((40-20)/10)+VALUE(G28)^2*((60-40)/10)), "")</f>
        <v/>
      </c>
      <c r="H24" s="2632" t="str">
        <f t="array" ref="H24">IF(SUMPRODUCT(--NOT(ISNUMBER(IFERROR(VALUE(H25:H29&amp;""),""))))=0, SQRT(VALUE(H25)^2+VALUE(H26)^2*((20-10)/10)+VALUE(H27)^2*((40-20)/10)+VALUE(H28)^2*((60-40)/10)+VALUE(H29)^2*((120-60)/10)), "")</f>
        <v/>
      </c>
      <c r="I24" s="2632" t="str">
        <f t="array" ref="I24">IF(SUMPRODUCT(--NOT(ISNUMBER(IFERROR(VALUE(I25:I28&amp;""),""))))=0, SQRT(VALUE(I25)^2+VALUE(I26)^2*((20-10)/10)+VALUE(I27)^2*((40-20)/10)+VALUE(I28)^2*((60-40)/10)), "")</f>
        <v/>
      </c>
      <c r="J24" s="2632" t="str">
        <f t="array" ref="J24">IF(SUMPRODUCT(--NOT(ISNUMBER(IFERROR(VALUE(J25:J29&amp;""),""))))=0, SQRT(VALUE(J25)^2+VALUE(J26)^2*((20-10)/10)+VALUE(J27)^2*((40-20)/10)+VALUE(J28)^2*((60-40)/10)+VALUE(J29)^2*((120-60)/10)), "")</f>
        <v/>
      </c>
      <c r="K24" s="2632" t="str">
        <f t="array" ref="K24">IF(SUMPRODUCT(--NOT(ISNUMBER(IFERROR(VALUE(K25:K27&amp;""),""))))=0, SQRT(VALUE(K25)^2+VALUE(K26)^2*((20-10)/10)+VALUE(K27)^2*((40-20)/10)), "")</f>
        <v/>
      </c>
      <c r="L24" s="2632" t="str">
        <f t="array" ref="L24">IF(SUMPRODUCT(--NOT(ISNUMBER(IFERROR(VALUE(L25:L27&amp;""),""))))=0, SQRT(VALUE(L25)^2+VALUE(L26)^2*((20-10)/10)+VALUE(L27)^2*((40-20)/10)), "")</f>
        <v/>
      </c>
      <c r="M24" s="1281" t="str">
        <f t="array" ref="M24">IF(SUMPRODUCT(--NOT(ISNUMBER(IFERROR(VALUE(M25:M29&amp;""),""))))=0, SQRT(VALUE(M25)^2+VALUE(M26)^2*((20-10)/10)+VALUE(M27)^2*((40-20)/10)+VALUE(M28)^2*((60-40)/10)+VALUE(M29)^2*((120-60)/10)), "")</f>
        <v/>
      </c>
      <c r="N24" s="711"/>
      <c r="O24" s="711"/>
      <c r="P24" s="711"/>
      <c r="Q24" s="711"/>
      <c r="R24" s="711"/>
      <c r="S24" s="711"/>
      <c r="T24" s="711"/>
      <c r="U24" s="711"/>
      <c r="V24" s="711"/>
      <c r="BO24" s="711"/>
      <c r="BP24" s="711"/>
      <c r="BQ24" s="711"/>
      <c r="BR24" s="711"/>
      <c r="BS24" s="711"/>
      <c r="EN24" s="711"/>
      <c r="EO24" s="711"/>
      <c r="EP24" s="711"/>
      <c r="EQ24" s="711"/>
      <c r="FB24" s="1635"/>
    </row>
    <row r="25" spans="1:158" s="1634" customFormat="1" ht="15" customHeight="1" x14ac:dyDescent="0.25">
      <c r="A25" s="1287"/>
      <c r="B25" s="526" t="s">
        <v>1867</v>
      </c>
      <c r="C25" s="739"/>
      <c r="D25" s="739"/>
      <c r="E25" s="739"/>
      <c r="F25" s="1150"/>
      <c r="G25" s="1150"/>
      <c r="H25" s="1150"/>
      <c r="I25" s="1150"/>
      <c r="J25" s="1150"/>
      <c r="K25" s="1150"/>
      <c r="L25" s="1149"/>
      <c r="M25" s="1149"/>
      <c r="N25" s="711"/>
      <c r="O25" s="711"/>
      <c r="P25" s="711"/>
      <c r="Q25" s="711"/>
      <c r="R25" s="711"/>
      <c r="S25" s="711"/>
      <c r="T25" s="711"/>
      <c r="U25" s="711"/>
      <c r="V25" s="711"/>
      <c r="BO25" s="711"/>
      <c r="BP25" s="711"/>
      <c r="BQ25" s="711"/>
      <c r="BR25" s="711"/>
      <c r="BS25" s="711"/>
      <c r="EN25" s="711"/>
      <c r="EO25" s="711"/>
      <c r="EP25" s="711"/>
      <c r="EQ25" s="711"/>
      <c r="FB25" s="1635"/>
    </row>
    <row r="26" spans="1:158" s="1634" customFormat="1" ht="15" customHeight="1" x14ac:dyDescent="0.25">
      <c r="A26" s="1287"/>
      <c r="B26" s="526" t="s">
        <v>1868</v>
      </c>
      <c r="C26" s="739"/>
      <c r="D26" s="739"/>
      <c r="E26" s="739"/>
      <c r="F26" s="1150"/>
      <c r="G26" s="1150"/>
      <c r="H26" s="1150"/>
      <c r="I26" s="1150"/>
      <c r="J26" s="1150"/>
      <c r="K26" s="1150"/>
      <c r="L26" s="1149"/>
      <c r="M26" s="1149"/>
      <c r="N26" s="711"/>
      <c r="O26" s="711"/>
      <c r="P26" s="711"/>
      <c r="Q26" s="711"/>
      <c r="R26" s="711"/>
      <c r="S26" s="711"/>
      <c r="T26" s="711"/>
      <c r="U26" s="711"/>
      <c r="V26" s="711"/>
      <c r="BO26" s="711"/>
      <c r="BP26" s="711"/>
      <c r="BQ26" s="711"/>
      <c r="BR26" s="711"/>
      <c r="BS26" s="711"/>
      <c r="EN26" s="711"/>
      <c r="EO26" s="711"/>
      <c r="EP26" s="711"/>
      <c r="EQ26" s="711"/>
      <c r="FB26" s="1635"/>
    </row>
    <row r="27" spans="1:158" s="1634" customFormat="1" ht="15" customHeight="1" x14ac:dyDescent="0.25">
      <c r="A27" s="1287"/>
      <c r="B27" s="526" t="s">
        <v>1869</v>
      </c>
      <c r="C27" s="739"/>
      <c r="D27" s="739"/>
      <c r="E27" s="739"/>
      <c r="F27" s="1150"/>
      <c r="G27" s="1150"/>
      <c r="H27" s="1150"/>
      <c r="I27" s="1150"/>
      <c r="J27" s="1150"/>
      <c r="K27" s="1150"/>
      <c r="L27" s="1149"/>
      <c r="M27" s="1149"/>
      <c r="N27" s="711"/>
      <c r="O27" s="711"/>
      <c r="P27" s="711"/>
      <c r="Q27" s="711"/>
      <c r="R27" s="711"/>
      <c r="S27" s="711"/>
      <c r="T27" s="711"/>
      <c r="U27" s="711"/>
      <c r="V27" s="711"/>
      <c r="BO27" s="711"/>
      <c r="BP27" s="711"/>
      <c r="BQ27" s="711"/>
      <c r="BR27" s="711"/>
      <c r="BS27" s="711"/>
      <c r="EN27" s="711"/>
      <c r="EO27" s="711"/>
      <c r="EP27" s="711"/>
      <c r="EQ27" s="711"/>
      <c r="FB27" s="1635"/>
    </row>
    <row r="28" spans="1:158" s="1634" customFormat="1" ht="15" customHeight="1" x14ac:dyDescent="0.25">
      <c r="A28" s="1287"/>
      <c r="B28" s="526" t="s">
        <v>1870</v>
      </c>
      <c r="C28" s="739"/>
      <c r="D28" s="739"/>
      <c r="E28" s="739"/>
      <c r="F28" s="1150"/>
      <c r="G28" s="1150"/>
      <c r="H28" s="1150"/>
      <c r="I28" s="1150"/>
      <c r="J28" s="1150"/>
      <c r="K28" s="26"/>
      <c r="L28" s="148"/>
      <c r="M28" s="1149"/>
      <c r="N28" s="711"/>
      <c r="O28" s="711"/>
      <c r="P28" s="711"/>
      <c r="Q28" s="711"/>
      <c r="R28" s="711"/>
      <c r="S28" s="711"/>
      <c r="T28" s="711"/>
      <c r="U28" s="711"/>
      <c r="V28" s="711"/>
      <c r="BO28" s="711"/>
      <c r="BP28" s="711"/>
      <c r="BQ28" s="711"/>
      <c r="BR28" s="711"/>
      <c r="BS28" s="711"/>
      <c r="EN28" s="711"/>
      <c r="EO28" s="711"/>
      <c r="EP28" s="711"/>
      <c r="EQ28" s="711"/>
      <c r="FB28" s="1635"/>
    </row>
    <row r="29" spans="1:158" s="1634" customFormat="1" ht="15" customHeight="1" x14ac:dyDescent="0.25">
      <c r="A29" s="1287"/>
      <c r="B29" s="488" t="s">
        <v>1871</v>
      </c>
      <c r="C29" s="259"/>
      <c r="D29" s="259"/>
      <c r="E29" s="259"/>
      <c r="F29" s="1152"/>
      <c r="G29" s="27"/>
      <c r="H29" s="1152"/>
      <c r="I29" s="27"/>
      <c r="J29" s="1152"/>
      <c r="K29" s="27"/>
      <c r="L29" s="209"/>
      <c r="M29" s="1172"/>
      <c r="N29" s="711"/>
      <c r="O29" s="711"/>
      <c r="P29" s="711"/>
      <c r="Q29" s="711"/>
      <c r="R29" s="711"/>
      <c r="S29" s="711"/>
      <c r="T29" s="711"/>
      <c r="U29" s="711"/>
      <c r="V29" s="711"/>
      <c r="BO29" s="711"/>
      <c r="BP29" s="711"/>
      <c r="BQ29" s="711"/>
      <c r="BR29" s="711"/>
      <c r="BS29" s="711"/>
      <c r="EN29" s="711"/>
      <c r="EO29" s="711"/>
      <c r="EP29" s="711"/>
      <c r="EQ29" s="711"/>
      <c r="FB29" s="1635"/>
    </row>
    <row r="30" spans="1:158" s="1634" customFormat="1" ht="15" customHeight="1" x14ac:dyDescent="0.25">
      <c r="A30" s="1287"/>
      <c r="B30" s="525" t="s">
        <v>1411</v>
      </c>
      <c r="C30" s="739"/>
      <c r="D30" s="739"/>
      <c r="E30" s="739"/>
      <c r="F30" s="2632" t="str">
        <f t="array" ref="F30">IF(SUMPRODUCT(--NOT(ISNUMBER(IFERROR(VALUE(F31:F35&amp;""),""))))=0, SQRT(VALUE(F31)^2+VALUE(F32)^2*((20-10)/10)+VALUE(F33)^2*((40-20)/10)+VALUE(F34)^2*((60-40)/10)+VALUE(F35)^2*((120-60)/10)), "")</f>
        <v/>
      </c>
      <c r="G30" s="2632" t="str">
        <f t="array" ref="G30">IF(SUMPRODUCT(--NOT(ISNUMBER(IFERROR(VALUE(G31:G34&amp;""),""))))=0, SQRT(VALUE(G31)^2+VALUE(G32)^2*((20-10)/10)+VALUE(G33)^2*((40-20)/10)+VALUE(G34)^2*((60-40)/10)), "")</f>
        <v/>
      </c>
      <c r="H30" s="2632" t="str">
        <f t="array" ref="H30">IF(SUMPRODUCT(--NOT(ISNUMBER(IFERROR(VALUE(H31:H35&amp;""),""))))=0, SQRT(VALUE(H31)^2+VALUE(H32)^2*((20-10)/10)+VALUE(H33)^2*((40-20)/10)+VALUE(H34)^2*((60-40)/10)+VALUE(H35)^2*((120-60)/10)), "")</f>
        <v/>
      </c>
      <c r="I30" s="2632" t="str">
        <f t="array" ref="I30">IF(SUMPRODUCT(--NOT(ISNUMBER(IFERROR(VALUE(I31:I34&amp;""),""))))=0, SQRT(VALUE(I31)^2+VALUE(I32)^2*((20-10)/10)+VALUE(I33)^2*((40-20)/10)+VALUE(I34)^2*((60-40)/10)), "")</f>
        <v/>
      </c>
      <c r="J30" s="2632" t="str">
        <f t="array" ref="J30">IF(SUMPRODUCT(--NOT(ISNUMBER(IFERROR(VALUE(J31:J35&amp;""),""))))=0, SQRT(VALUE(J31)^2+VALUE(J32)^2*((20-10)/10)+VALUE(J33)^2*((40-20)/10)+VALUE(J34)^2*((60-40)/10)+VALUE(J35)^2*((120-60)/10)), "")</f>
        <v/>
      </c>
      <c r="K30" s="2632" t="str">
        <f t="array" ref="K30">IF(SUMPRODUCT(--NOT(ISNUMBER(IFERROR(VALUE(K31:K33&amp;""),""))))=0, SQRT(VALUE(K31)^2+VALUE(K32)^2*((20-10)/10)+VALUE(K33)^2*((40-20)/10)), "")</f>
        <v/>
      </c>
      <c r="L30" s="2632" t="str">
        <f t="array" ref="L30">IF(SUMPRODUCT(--NOT(ISNUMBER(IFERROR(VALUE(L31:L33&amp;""),""))))=0, SQRT(VALUE(L31)^2+VALUE(L32)^2*((20-10)/10)+VALUE(L33)^2*((40-20)/10)), "")</f>
        <v/>
      </c>
      <c r="M30" s="1281" t="str">
        <f t="array" ref="M30">IF(SUMPRODUCT(--NOT(ISNUMBER(IFERROR(VALUE(M31:M35&amp;""),""))))=0, SQRT(VALUE(M31)^2+VALUE(M32)^2*((20-10)/10)+VALUE(M33)^2*((40-20)/10)+VALUE(M34)^2*((60-40)/10)+VALUE(M35)^2*((120-60)/10)), "")</f>
        <v/>
      </c>
      <c r="N30" s="711"/>
      <c r="O30" s="711"/>
      <c r="P30" s="711"/>
      <c r="Q30" s="711"/>
      <c r="R30" s="711"/>
      <c r="S30" s="711"/>
      <c r="T30" s="711"/>
      <c r="U30" s="711"/>
      <c r="V30" s="711"/>
      <c r="BO30" s="711"/>
      <c r="BP30" s="711"/>
      <c r="BQ30" s="711"/>
      <c r="BR30" s="711"/>
      <c r="BS30" s="711"/>
      <c r="EN30" s="711"/>
      <c r="EO30" s="711"/>
      <c r="EP30" s="711"/>
      <c r="EQ30" s="711"/>
      <c r="FB30" s="1635"/>
    </row>
    <row r="31" spans="1:158" s="1634" customFormat="1" ht="15" customHeight="1" x14ac:dyDescent="0.25">
      <c r="A31" s="1287"/>
      <c r="B31" s="526" t="s">
        <v>1872</v>
      </c>
      <c r="C31" s="739"/>
      <c r="D31" s="739"/>
      <c r="E31" s="739"/>
      <c r="F31" s="1150"/>
      <c r="G31" s="1150"/>
      <c r="H31" s="1150"/>
      <c r="I31" s="1150"/>
      <c r="J31" s="1150"/>
      <c r="K31" s="1150"/>
      <c r="L31" s="1149"/>
      <c r="M31" s="1149"/>
      <c r="N31" s="711"/>
      <c r="O31" s="711"/>
      <c r="P31" s="711"/>
      <c r="Q31" s="711"/>
      <c r="R31" s="711"/>
      <c r="S31" s="711"/>
      <c r="T31" s="711"/>
      <c r="U31" s="711"/>
      <c r="V31" s="711"/>
      <c r="BO31" s="711"/>
      <c r="BP31" s="711"/>
      <c r="BQ31" s="711"/>
      <c r="BR31" s="711"/>
      <c r="BS31" s="711"/>
      <c r="EN31" s="711"/>
      <c r="EO31" s="711"/>
      <c r="EP31" s="711"/>
      <c r="EQ31" s="711"/>
      <c r="FB31" s="1635"/>
    </row>
    <row r="32" spans="1:158" s="1634" customFormat="1" ht="15" customHeight="1" x14ac:dyDescent="0.25">
      <c r="A32" s="1287"/>
      <c r="B32" s="526" t="s">
        <v>1873</v>
      </c>
      <c r="C32" s="739"/>
      <c r="D32" s="739"/>
      <c r="E32" s="739"/>
      <c r="F32" s="1150"/>
      <c r="G32" s="1150"/>
      <c r="H32" s="1150"/>
      <c r="I32" s="1150"/>
      <c r="J32" s="1150"/>
      <c r="K32" s="1150"/>
      <c r="L32" s="1149"/>
      <c r="M32" s="1149"/>
      <c r="N32" s="711"/>
      <c r="O32" s="711"/>
      <c r="P32" s="711"/>
      <c r="Q32" s="711"/>
      <c r="R32" s="711"/>
      <c r="S32" s="711"/>
      <c r="T32" s="711"/>
      <c r="U32" s="711"/>
      <c r="V32" s="711"/>
      <c r="BO32" s="711"/>
      <c r="BP32" s="711"/>
      <c r="BQ32" s="711"/>
      <c r="BR32" s="711"/>
      <c r="BS32" s="711"/>
      <c r="EN32" s="711"/>
      <c r="EO32" s="711"/>
      <c r="EP32" s="711"/>
      <c r="EQ32" s="711"/>
      <c r="FB32" s="1635"/>
    </row>
    <row r="33" spans="1:158" s="1634" customFormat="1" ht="15" customHeight="1" x14ac:dyDescent="0.25">
      <c r="A33" s="1287"/>
      <c r="B33" s="526" t="s">
        <v>1874</v>
      </c>
      <c r="C33" s="739"/>
      <c r="D33" s="739"/>
      <c r="E33" s="739"/>
      <c r="F33" s="1150"/>
      <c r="G33" s="1150"/>
      <c r="H33" s="1150"/>
      <c r="I33" s="1150"/>
      <c r="J33" s="1150"/>
      <c r="K33" s="1150"/>
      <c r="L33" s="1149"/>
      <c r="M33" s="1149"/>
      <c r="N33" s="711"/>
      <c r="O33" s="711"/>
      <c r="P33" s="711"/>
      <c r="Q33" s="711"/>
      <c r="R33" s="711"/>
      <c r="S33" s="711"/>
      <c r="T33" s="711"/>
      <c r="U33" s="711"/>
      <c r="V33" s="711"/>
      <c r="BO33" s="711"/>
      <c r="BP33" s="711"/>
      <c r="BQ33" s="711"/>
      <c r="BR33" s="711"/>
      <c r="BS33" s="711"/>
      <c r="EN33" s="711"/>
      <c r="EO33" s="711"/>
      <c r="EP33" s="711"/>
      <c r="EQ33" s="711"/>
      <c r="FB33" s="1635"/>
    </row>
    <row r="34" spans="1:158" s="1634" customFormat="1" ht="15" customHeight="1" x14ac:dyDescent="0.25">
      <c r="A34" s="1287"/>
      <c r="B34" s="526" t="s">
        <v>1875</v>
      </c>
      <c r="C34" s="739"/>
      <c r="D34" s="739"/>
      <c r="E34" s="739"/>
      <c r="F34" s="1150"/>
      <c r="G34" s="1150"/>
      <c r="H34" s="1150"/>
      <c r="I34" s="1150"/>
      <c r="J34" s="1150"/>
      <c r="K34" s="26"/>
      <c r="L34" s="148"/>
      <c r="M34" s="1149"/>
      <c r="N34" s="711"/>
      <c r="O34" s="711"/>
      <c r="P34" s="711"/>
      <c r="Q34" s="711"/>
      <c r="R34" s="711"/>
      <c r="S34" s="711"/>
      <c r="T34" s="711"/>
      <c r="U34" s="711"/>
      <c r="V34" s="711"/>
      <c r="BO34" s="711"/>
      <c r="BP34" s="711"/>
      <c r="BQ34" s="711"/>
      <c r="BR34" s="711"/>
      <c r="BS34" s="711"/>
      <c r="EN34" s="711"/>
      <c r="EO34" s="711"/>
      <c r="EP34" s="711"/>
      <c r="EQ34" s="711"/>
      <c r="FB34" s="1635"/>
    </row>
    <row r="35" spans="1:158" s="1634" customFormat="1" ht="15" customHeight="1" x14ac:dyDescent="0.25">
      <c r="A35" s="1287"/>
      <c r="B35" s="488" t="s">
        <v>1876</v>
      </c>
      <c r="C35" s="259"/>
      <c r="D35" s="259"/>
      <c r="E35" s="259"/>
      <c r="F35" s="1152"/>
      <c r="G35" s="27"/>
      <c r="H35" s="1152"/>
      <c r="I35" s="27"/>
      <c r="J35" s="1152"/>
      <c r="K35" s="27"/>
      <c r="L35" s="209"/>
      <c r="M35" s="1172"/>
      <c r="N35" s="711"/>
      <c r="O35" s="711"/>
      <c r="P35" s="711"/>
      <c r="Q35" s="711"/>
      <c r="R35" s="711"/>
      <c r="S35" s="711"/>
      <c r="T35" s="711"/>
      <c r="U35" s="711"/>
      <c r="V35" s="711"/>
      <c r="BO35" s="711"/>
      <c r="BP35" s="711"/>
      <c r="BQ35" s="711"/>
      <c r="BR35" s="711"/>
      <c r="BS35" s="711"/>
      <c r="EN35" s="711"/>
      <c r="EO35" s="711"/>
      <c r="EP35" s="711"/>
      <c r="EQ35" s="711"/>
      <c r="FB35" s="1635"/>
    </row>
    <row r="36" spans="1:158" s="1660" customFormat="1" ht="15" customHeight="1" x14ac:dyDescent="0.25">
      <c r="A36" s="2633"/>
      <c r="FB36" s="2612"/>
    </row>
    <row r="37" spans="1:158" s="2401" customFormat="1" ht="45" customHeight="1" x14ac:dyDescent="0.25">
      <c r="A37" s="2634" t="s">
        <v>1412</v>
      </c>
      <c r="B37" s="2805"/>
      <c r="C37" s="2806"/>
      <c r="D37" s="2806"/>
      <c r="E37" s="2806"/>
      <c r="F37" s="2806"/>
      <c r="G37" s="2806"/>
      <c r="H37" s="2806"/>
      <c r="I37" s="2806"/>
      <c r="J37" s="2806"/>
      <c r="K37" s="2806"/>
      <c r="L37" s="2457"/>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c r="AN37" s="2457"/>
      <c r="AO37" s="2457"/>
      <c r="AP37" s="2457"/>
      <c r="AQ37" s="2457"/>
      <c r="AR37" s="2457"/>
      <c r="AS37" s="2457"/>
      <c r="AT37" s="2457"/>
      <c r="AU37" s="2457"/>
      <c r="AV37" s="2457"/>
      <c r="AW37" s="2457"/>
      <c r="AX37" s="2457"/>
      <c r="AY37" s="2457"/>
      <c r="AZ37" s="2457"/>
      <c r="BA37" s="2457"/>
      <c r="BB37" s="2457"/>
      <c r="BC37" s="2457"/>
      <c r="BD37" s="2457"/>
      <c r="BE37" s="2457"/>
      <c r="BF37" s="2457"/>
      <c r="BG37" s="2457"/>
      <c r="BH37" s="2457"/>
      <c r="BI37" s="2457"/>
      <c r="BJ37" s="2457"/>
      <c r="BK37" s="2457"/>
      <c r="BL37" s="2457"/>
      <c r="BM37" s="2457"/>
      <c r="BN37" s="2457"/>
      <c r="BO37" s="2457"/>
      <c r="BP37" s="2457"/>
      <c r="BQ37" s="2457"/>
      <c r="BR37" s="2457"/>
      <c r="BS37" s="2457"/>
      <c r="CK37" s="2215"/>
      <c r="CL37" s="2215"/>
      <c r="CM37" s="2215"/>
      <c r="CN37" s="2215"/>
      <c r="CZ37" s="2215"/>
      <c r="DA37" s="2215"/>
      <c r="DL37" s="2215"/>
      <c r="DM37" s="2215"/>
      <c r="DV37" s="2215"/>
      <c r="DW37" s="2215"/>
      <c r="EF37" s="2215"/>
      <c r="EG37" s="2215"/>
      <c r="EH37" s="2215"/>
      <c r="EI37" s="2215"/>
      <c r="EJ37" s="2215"/>
      <c r="FB37" s="2479"/>
    </row>
    <row r="38" spans="1:158" s="1634" customFormat="1" ht="15" customHeight="1" x14ac:dyDescent="0.25">
      <c r="A38" s="1287"/>
      <c r="B38" s="1972" t="s">
        <v>703</v>
      </c>
      <c r="C38" s="1972"/>
      <c r="D38" s="2635" t="s">
        <v>1413</v>
      </c>
      <c r="E38" s="2635"/>
      <c r="F38" s="2635"/>
      <c r="G38" s="2635"/>
      <c r="H38" s="2635"/>
      <c r="I38" s="2635"/>
      <c r="BT38" s="711"/>
      <c r="BU38" s="711"/>
      <c r="BV38" s="711"/>
      <c r="BW38" s="711"/>
      <c r="BX38" s="711"/>
      <c r="EJ38" s="711"/>
      <c r="EQ38" s="711"/>
      <c r="FB38" s="1635"/>
    </row>
    <row r="39" spans="1:158" ht="15" customHeight="1" x14ac:dyDescent="0.25">
      <c r="A39" s="1095"/>
      <c r="B39" s="739" t="s">
        <v>834</v>
      </c>
      <c r="C39" s="739"/>
      <c r="D39" s="1275" t="s">
        <v>1414</v>
      </c>
      <c r="E39" s="1276"/>
      <c r="F39" s="1276"/>
      <c r="G39" s="1276"/>
      <c r="H39" s="1276"/>
      <c r="I39" s="1276"/>
      <c r="EJ39" s="1483"/>
      <c r="EQ39" s="1483"/>
    </row>
    <row r="40" spans="1:158" ht="15" customHeight="1" x14ac:dyDescent="0.25">
      <c r="A40" s="1095"/>
      <c r="B40" s="1277" t="s">
        <v>1415</v>
      </c>
      <c r="C40" s="259"/>
      <c r="D40" s="259"/>
      <c r="E40" s="259"/>
      <c r="F40" s="949"/>
      <c r="G40" s="2769"/>
      <c r="H40" s="2770"/>
      <c r="I40" s="2770"/>
      <c r="EJ40" s="1483"/>
      <c r="EQ40" s="1483"/>
    </row>
    <row r="41" spans="1:158" s="1483" customFormat="1" ht="15" customHeight="1" x14ac:dyDescent="0.25">
      <c r="A41" s="1095"/>
      <c r="FB41" s="1468"/>
    </row>
    <row r="42" spans="1:158" s="1154" customFormat="1" ht="15" customHeight="1" x14ac:dyDescent="0.25">
      <c r="A42" s="1153"/>
      <c r="B42" s="3513" t="s">
        <v>1416</v>
      </c>
      <c r="C42" s="3513"/>
      <c r="D42" s="3513"/>
      <c r="E42" s="3513"/>
      <c r="F42" s="3649" t="s">
        <v>1417</v>
      </c>
      <c r="G42" s="3544"/>
      <c r="H42" s="3544"/>
      <c r="I42" s="3544"/>
      <c r="J42" s="3544"/>
      <c r="K42" s="3544"/>
      <c r="L42" s="3544"/>
      <c r="M42" s="3544"/>
      <c r="N42" s="3545"/>
      <c r="O42" s="3558" t="s">
        <v>1417</v>
      </c>
      <c r="P42" s="3544"/>
      <c r="Q42" s="3544"/>
      <c r="R42" s="3544"/>
      <c r="S42" s="3544"/>
      <c r="T42" s="3544"/>
      <c r="U42" s="3544"/>
      <c r="V42" s="3544"/>
      <c r="W42" s="3544"/>
      <c r="X42" s="3544"/>
      <c r="Y42" s="3544"/>
      <c r="Z42" s="3544"/>
      <c r="AA42" s="3544"/>
      <c r="AB42" s="3544"/>
      <c r="AC42" s="3544"/>
      <c r="AD42" s="3544"/>
      <c r="AE42" s="3544"/>
      <c r="AF42" s="3544"/>
      <c r="AG42" s="3544"/>
      <c r="AH42" s="3544"/>
      <c r="AI42" s="3558" t="s">
        <v>1417</v>
      </c>
      <c r="AJ42" s="3544"/>
      <c r="AK42" s="3544"/>
      <c r="AL42" s="3544"/>
      <c r="AM42" s="3544"/>
      <c r="AN42" s="3544"/>
      <c r="AO42" s="3544"/>
      <c r="AP42" s="3544"/>
      <c r="AQ42" s="3544"/>
      <c r="AR42" s="3544"/>
      <c r="AS42" s="3544"/>
      <c r="AT42" s="3544"/>
      <c r="AU42" s="3544"/>
      <c r="AV42" s="3544"/>
      <c r="AW42" s="3544"/>
      <c r="AX42" s="3544"/>
      <c r="AY42" s="3544"/>
      <c r="AZ42" s="3545"/>
      <c r="BA42" s="3558" t="s">
        <v>1417</v>
      </c>
      <c r="BB42" s="3544"/>
      <c r="BC42" s="3544"/>
      <c r="BD42" s="3544"/>
      <c r="BE42" s="3544"/>
      <c r="BF42" s="3544"/>
      <c r="BG42" s="3544"/>
      <c r="BH42" s="3544"/>
      <c r="BI42" s="3544"/>
      <c r="BJ42" s="3544"/>
      <c r="BK42" s="3544"/>
      <c r="BL42" s="3544"/>
      <c r="BM42" s="3544"/>
      <c r="BN42" s="3544"/>
      <c r="BO42" s="3544"/>
      <c r="BP42" s="3647"/>
      <c r="BQ42" s="3646" t="s">
        <v>1417</v>
      </c>
      <c r="BR42" s="3544"/>
      <c r="BS42" s="3544"/>
      <c r="BT42" s="3544"/>
      <c r="BU42" s="3544"/>
      <c r="BV42" s="3544"/>
      <c r="BW42" s="3544"/>
      <c r="BX42" s="3544"/>
      <c r="BY42" s="3544"/>
      <c r="BZ42" s="3544"/>
      <c r="CA42" s="3544"/>
      <c r="CB42" s="3544"/>
      <c r="CC42" s="3544"/>
      <c r="CD42" s="3647"/>
      <c r="CE42" s="3646" t="s">
        <v>1417</v>
      </c>
      <c r="CF42" s="3544"/>
      <c r="CG42" s="3544"/>
      <c r="CH42" s="3544"/>
      <c r="CI42" s="3544"/>
      <c r="CJ42" s="3544"/>
      <c r="CK42" s="3544"/>
      <c r="CL42" s="3544"/>
      <c r="CM42" s="3544"/>
      <c r="CN42" s="3544"/>
      <c r="CO42" s="3544"/>
      <c r="CP42" s="3545"/>
      <c r="CQ42" s="3558" t="s">
        <v>1417</v>
      </c>
      <c r="CR42" s="3544"/>
      <c r="CS42" s="3544"/>
      <c r="CT42" s="3544"/>
      <c r="CU42" s="3544"/>
      <c r="CV42" s="3544"/>
      <c r="CW42" s="3544"/>
      <c r="CX42" s="3544"/>
      <c r="CY42" s="3544"/>
      <c r="CZ42" s="3545"/>
      <c r="DA42" s="3558" t="s">
        <v>1417</v>
      </c>
      <c r="DB42" s="3544"/>
      <c r="DC42" s="3544"/>
      <c r="DD42" s="3544"/>
      <c r="DE42" s="3544"/>
      <c r="DF42" s="3544"/>
      <c r="DG42" s="3544"/>
      <c r="DH42" s="3545"/>
      <c r="DI42" s="3558" t="s">
        <v>1417</v>
      </c>
      <c r="DJ42" s="3544"/>
      <c r="DK42" s="3544"/>
      <c r="DL42" s="3544"/>
      <c r="DM42" s="3544"/>
      <c r="DN42" s="3545"/>
      <c r="DO42" s="3558" t="s">
        <v>1417</v>
      </c>
      <c r="DP42" s="3544"/>
      <c r="DQ42" s="3544"/>
      <c r="DR42" s="3545"/>
      <c r="DS42" s="3558" t="s">
        <v>1417</v>
      </c>
      <c r="DT42" s="3545"/>
      <c r="DU42" s="2793" t="s">
        <v>1417</v>
      </c>
      <c r="DV42" s="3558" t="s">
        <v>1418</v>
      </c>
      <c r="DW42" s="3544"/>
      <c r="DX42" s="3544"/>
      <c r="DY42" s="3544"/>
      <c r="DZ42" s="3544"/>
      <c r="EA42" s="3544"/>
      <c r="EB42" s="3544"/>
      <c r="EC42" s="3558" t="s">
        <v>1419</v>
      </c>
      <c r="ED42" s="3544"/>
      <c r="EE42" s="3544"/>
      <c r="EF42" s="3544"/>
      <c r="EG42" s="3544"/>
      <c r="EH42" s="3544"/>
      <c r="EI42" s="3545"/>
      <c r="EJ42" s="3558" t="s">
        <v>1419</v>
      </c>
      <c r="EK42" s="3544"/>
      <c r="EL42" s="3544"/>
      <c r="EM42" s="3544"/>
      <c r="EN42" s="3544"/>
      <c r="EO42" s="3545"/>
      <c r="EP42" s="3558" t="s">
        <v>1419</v>
      </c>
      <c r="EQ42" s="3544"/>
      <c r="ER42" s="3544"/>
      <c r="ES42" s="3544"/>
      <c r="ET42" s="3544"/>
      <c r="EU42" s="3545"/>
      <c r="EV42" s="3558" t="s">
        <v>1419</v>
      </c>
      <c r="EW42" s="3544"/>
      <c r="EX42" s="3544"/>
      <c r="EY42" s="3544"/>
      <c r="EZ42" s="3544"/>
      <c r="FA42" s="3544"/>
      <c r="FB42" s="2613"/>
    </row>
    <row r="43" spans="1:158" s="1154" customFormat="1" ht="30" customHeight="1" x14ac:dyDescent="0.25">
      <c r="A43" s="1155"/>
      <c r="B43" s="3516"/>
      <c r="C43" s="3516"/>
      <c r="D43" s="3516"/>
      <c r="E43" s="3516"/>
      <c r="F43" s="3640" t="s">
        <v>1690</v>
      </c>
      <c r="G43" s="3641"/>
      <c r="H43" s="3645"/>
      <c r="I43" s="3640" t="s">
        <v>1948</v>
      </c>
      <c r="J43" s="3641"/>
      <c r="K43" s="3645"/>
      <c r="L43" s="3572" t="s">
        <v>1420</v>
      </c>
      <c r="M43" s="3572" t="s">
        <v>1421</v>
      </c>
      <c r="N43" s="3581" t="s">
        <v>1422</v>
      </c>
      <c r="O43" s="3638" t="s">
        <v>1423</v>
      </c>
      <c r="P43" s="3639"/>
      <c r="Q43" s="3639" t="s">
        <v>1424</v>
      </c>
      <c r="R43" s="3639"/>
      <c r="S43" s="3639" t="s">
        <v>1425</v>
      </c>
      <c r="T43" s="3639"/>
      <c r="U43" s="3639" t="s">
        <v>1426</v>
      </c>
      <c r="V43" s="3639"/>
      <c r="W43" s="3639" t="s">
        <v>1427</v>
      </c>
      <c r="X43" s="3639"/>
      <c r="Y43" s="3639" t="s">
        <v>1428</v>
      </c>
      <c r="Z43" s="3639"/>
      <c r="AA43" s="3639" t="s">
        <v>1429</v>
      </c>
      <c r="AB43" s="3639"/>
      <c r="AC43" s="3639" t="s">
        <v>1430</v>
      </c>
      <c r="AD43" s="3639"/>
      <c r="AE43" s="3639" t="s">
        <v>1431</v>
      </c>
      <c r="AF43" s="3639"/>
      <c r="AG43" s="2796" t="s">
        <v>1432</v>
      </c>
      <c r="AH43" s="2636" t="s">
        <v>1433</v>
      </c>
      <c r="AI43" s="3638" t="s">
        <v>1434</v>
      </c>
      <c r="AJ43" s="3639"/>
      <c r="AK43" s="3639" t="s">
        <v>1435</v>
      </c>
      <c r="AL43" s="3639"/>
      <c r="AM43" s="3639" t="s">
        <v>1436</v>
      </c>
      <c r="AN43" s="3639"/>
      <c r="AO43" s="3639" t="s">
        <v>1437</v>
      </c>
      <c r="AP43" s="3639"/>
      <c r="AQ43" s="3639" t="s">
        <v>1438</v>
      </c>
      <c r="AR43" s="3639"/>
      <c r="AS43" s="3639" t="s">
        <v>1439</v>
      </c>
      <c r="AT43" s="3639"/>
      <c r="AU43" s="3639" t="s">
        <v>1440</v>
      </c>
      <c r="AV43" s="3639"/>
      <c r="AW43" s="3639" t="s">
        <v>1441</v>
      </c>
      <c r="AX43" s="3639"/>
      <c r="AY43" s="2796" t="s">
        <v>1442</v>
      </c>
      <c r="AZ43" s="2636" t="s">
        <v>1443</v>
      </c>
      <c r="BA43" s="3638" t="s">
        <v>1444</v>
      </c>
      <c r="BB43" s="3639"/>
      <c r="BC43" s="3639" t="s">
        <v>1445</v>
      </c>
      <c r="BD43" s="3639"/>
      <c r="BE43" s="3639" t="s">
        <v>1446</v>
      </c>
      <c r="BF43" s="3639"/>
      <c r="BG43" s="3639" t="s">
        <v>1447</v>
      </c>
      <c r="BH43" s="3639"/>
      <c r="BI43" s="3639" t="s">
        <v>1448</v>
      </c>
      <c r="BJ43" s="3639"/>
      <c r="BK43" s="3639" t="s">
        <v>1449</v>
      </c>
      <c r="BL43" s="3639"/>
      <c r="BM43" s="3639" t="s">
        <v>1450</v>
      </c>
      <c r="BN43" s="3639"/>
      <c r="BO43" s="2796" t="s">
        <v>1451</v>
      </c>
      <c r="BP43" s="2636" t="s">
        <v>1452</v>
      </c>
      <c r="BQ43" s="3638" t="s">
        <v>1453</v>
      </c>
      <c r="BR43" s="3639"/>
      <c r="BS43" s="3639" t="s">
        <v>1454</v>
      </c>
      <c r="BT43" s="3639"/>
      <c r="BU43" s="3639" t="s">
        <v>1455</v>
      </c>
      <c r="BV43" s="3639"/>
      <c r="BW43" s="3639" t="s">
        <v>1456</v>
      </c>
      <c r="BX43" s="3639"/>
      <c r="BY43" s="3639" t="s">
        <v>1457</v>
      </c>
      <c r="BZ43" s="3639"/>
      <c r="CA43" s="3639" t="s">
        <v>1458</v>
      </c>
      <c r="CB43" s="3639"/>
      <c r="CC43" s="2796" t="s">
        <v>1459</v>
      </c>
      <c r="CD43" s="2636" t="s">
        <v>1460</v>
      </c>
      <c r="CE43" s="3638" t="s">
        <v>1461</v>
      </c>
      <c r="CF43" s="3639"/>
      <c r="CG43" s="3639" t="s">
        <v>1462</v>
      </c>
      <c r="CH43" s="3639"/>
      <c r="CI43" s="3639" t="s">
        <v>1463</v>
      </c>
      <c r="CJ43" s="3639"/>
      <c r="CK43" s="3639" t="s">
        <v>1464</v>
      </c>
      <c r="CL43" s="3639"/>
      <c r="CM43" s="3639" t="s">
        <v>1465</v>
      </c>
      <c r="CN43" s="3639"/>
      <c r="CO43" s="2796" t="s">
        <v>1466</v>
      </c>
      <c r="CP43" s="2636" t="s">
        <v>1467</v>
      </c>
      <c r="CQ43" s="3638" t="s">
        <v>1468</v>
      </c>
      <c r="CR43" s="3639"/>
      <c r="CS43" s="3639" t="s">
        <v>1469</v>
      </c>
      <c r="CT43" s="3639"/>
      <c r="CU43" s="3639" t="s">
        <v>1470</v>
      </c>
      <c r="CV43" s="3639"/>
      <c r="CW43" s="3639" t="s">
        <v>1471</v>
      </c>
      <c r="CX43" s="3639"/>
      <c r="CY43" s="2796" t="s">
        <v>1472</v>
      </c>
      <c r="CZ43" s="2636" t="s">
        <v>1473</v>
      </c>
      <c r="DA43" s="3638" t="s">
        <v>1474</v>
      </c>
      <c r="DB43" s="3639"/>
      <c r="DC43" s="3639" t="s">
        <v>1475</v>
      </c>
      <c r="DD43" s="3639"/>
      <c r="DE43" s="3639" t="s">
        <v>1476</v>
      </c>
      <c r="DF43" s="3639"/>
      <c r="DG43" s="2796" t="s">
        <v>1477</v>
      </c>
      <c r="DH43" s="2636" t="s">
        <v>1478</v>
      </c>
      <c r="DI43" s="3638" t="s">
        <v>1479</v>
      </c>
      <c r="DJ43" s="3639"/>
      <c r="DK43" s="3639" t="s">
        <v>1480</v>
      </c>
      <c r="DL43" s="3639"/>
      <c r="DM43" s="2796" t="s">
        <v>1481</v>
      </c>
      <c r="DN43" s="2636" t="s">
        <v>1482</v>
      </c>
      <c r="DO43" s="3638" t="s">
        <v>1483</v>
      </c>
      <c r="DP43" s="3639"/>
      <c r="DQ43" s="2796" t="s">
        <v>1484</v>
      </c>
      <c r="DR43" s="2636" t="s">
        <v>1485</v>
      </c>
      <c r="DS43" s="2795" t="s">
        <v>1486</v>
      </c>
      <c r="DT43" s="2636" t="s">
        <v>1487</v>
      </c>
      <c r="DU43" s="2637" t="s">
        <v>1488</v>
      </c>
      <c r="DV43" s="3644" t="s">
        <v>1690</v>
      </c>
      <c r="DW43" s="3641"/>
      <c r="DX43" s="3645"/>
      <c r="DY43" s="3572" t="s">
        <v>1420</v>
      </c>
      <c r="DZ43" s="3640" t="s">
        <v>1948</v>
      </c>
      <c r="EA43" s="3641"/>
      <c r="EB43" s="3641"/>
      <c r="EC43" s="3642" t="s">
        <v>1690</v>
      </c>
      <c r="ED43" s="3594"/>
      <c r="EE43" s="3595"/>
      <c r="EF43" s="3467" t="s">
        <v>2459</v>
      </c>
      <c r="EG43" s="3593" t="s">
        <v>1948</v>
      </c>
      <c r="EH43" s="3594"/>
      <c r="EI43" s="3643"/>
      <c r="EJ43" s="3451" t="s">
        <v>2458</v>
      </c>
      <c r="EK43" s="3452"/>
      <c r="EL43" s="3452"/>
      <c r="EM43" s="3452"/>
      <c r="EN43" s="3452" t="s">
        <v>1949</v>
      </c>
      <c r="EO43" s="3471" t="s">
        <v>1949</v>
      </c>
      <c r="EP43" s="3451" t="s">
        <v>2457</v>
      </c>
      <c r="EQ43" s="3452"/>
      <c r="ER43" s="3452"/>
      <c r="ES43" s="3452"/>
      <c r="ET43" s="3452" t="s">
        <v>1949</v>
      </c>
      <c r="EU43" s="3471" t="s">
        <v>1949</v>
      </c>
      <c r="EV43" s="3451" t="s">
        <v>2456</v>
      </c>
      <c r="EW43" s="3452"/>
      <c r="EX43" s="3452"/>
      <c r="EY43" s="3452"/>
      <c r="EZ43" s="3452"/>
      <c r="FA43" s="3452"/>
      <c r="FB43" s="2613"/>
    </row>
    <row r="44" spans="1:158" s="1157" customFormat="1" ht="45" customHeight="1" x14ac:dyDescent="0.25">
      <c r="A44" s="1156"/>
      <c r="B44" s="3519"/>
      <c r="C44" s="3519"/>
      <c r="D44" s="3519"/>
      <c r="E44" s="3519"/>
      <c r="F44" s="2800" t="s">
        <v>1691</v>
      </c>
      <c r="G44" s="2800" t="s">
        <v>1692</v>
      </c>
      <c r="H44" s="2800" t="s">
        <v>1693</v>
      </c>
      <c r="I44" s="2800" t="s">
        <v>1691</v>
      </c>
      <c r="J44" s="2800" t="s">
        <v>1692</v>
      </c>
      <c r="K44" s="2800" t="s">
        <v>1693</v>
      </c>
      <c r="L44" s="3573"/>
      <c r="M44" s="3573"/>
      <c r="N44" s="3583"/>
      <c r="O44" s="2638" t="s">
        <v>1490</v>
      </c>
      <c r="P44" s="1213" t="s">
        <v>1491</v>
      </c>
      <c r="Q44" s="1213" t="s">
        <v>1490</v>
      </c>
      <c r="R44" s="1213" t="s">
        <v>1491</v>
      </c>
      <c r="S44" s="1213" t="s">
        <v>1490</v>
      </c>
      <c r="T44" s="1213" t="s">
        <v>1491</v>
      </c>
      <c r="U44" s="1213" t="s">
        <v>1490</v>
      </c>
      <c r="V44" s="1213" t="s">
        <v>1491</v>
      </c>
      <c r="W44" s="1213" t="s">
        <v>1490</v>
      </c>
      <c r="X44" s="1213" t="s">
        <v>1491</v>
      </c>
      <c r="Y44" s="1213" t="s">
        <v>1490</v>
      </c>
      <c r="Z44" s="1213" t="s">
        <v>1491</v>
      </c>
      <c r="AA44" s="1213" t="s">
        <v>1490</v>
      </c>
      <c r="AB44" s="1213" t="s">
        <v>1491</v>
      </c>
      <c r="AC44" s="1213" t="s">
        <v>1490</v>
      </c>
      <c r="AD44" s="1213" t="s">
        <v>1491</v>
      </c>
      <c r="AE44" s="1213" t="s">
        <v>1490</v>
      </c>
      <c r="AF44" s="1213" t="s">
        <v>1491</v>
      </c>
      <c r="AG44" s="1213" t="s">
        <v>1492</v>
      </c>
      <c r="AH44" s="1214" t="s">
        <v>1493</v>
      </c>
      <c r="AI44" s="2638" t="s">
        <v>1490</v>
      </c>
      <c r="AJ44" s="1213" t="s">
        <v>1491</v>
      </c>
      <c r="AK44" s="1213" t="s">
        <v>1490</v>
      </c>
      <c r="AL44" s="1213" t="s">
        <v>1491</v>
      </c>
      <c r="AM44" s="1213" t="s">
        <v>1490</v>
      </c>
      <c r="AN44" s="1213" t="s">
        <v>1491</v>
      </c>
      <c r="AO44" s="1213" t="s">
        <v>1490</v>
      </c>
      <c r="AP44" s="1213" t="s">
        <v>1491</v>
      </c>
      <c r="AQ44" s="1213" t="s">
        <v>1490</v>
      </c>
      <c r="AR44" s="1213" t="s">
        <v>1491</v>
      </c>
      <c r="AS44" s="1213" t="s">
        <v>1490</v>
      </c>
      <c r="AT44" s="1213" t="s">
        <v>1491</v>
      </c>
      <c r="AU44" s="1213" t="s">
        <v>1490</v>
      </c>
      <c r="AV44" s="1213" t="s">
        <v>1491</v>
      </c>
      <c r="AW44" s="1213" t="s">
        <v>1490</v>
      </c>
      <c r="AX44" s="1213" t="s">
        <v>1491</v>
      </c>
      <c r="AY44" s="1213" t="s">
        <v>1492</v>
      </c>
      <c r="AZ44" s="1214" t="s">
        <v>1493</v>
      </c>
      <c r="BA44" s="2638" t="s">
        <v>1490</v>
      </c>
      <c r="BB44" s="1213" t="s">
        <v>1491</v>
      </c>
      <c r="BC44" s="1213" t="s">
        <v>1490</v>
      </c>
      <c r="BD44" s="1213" t="s">
        <v>1491</v>
      </c>
      <c r="BE44" s="1213" t="s">
        <v>1490</v>
      </c>
      <c r="BF44" s="1213" t="s">
        <v>1491</v>
      </c>
      <c r="BG44" s="1213" t="s">
        <v>1490</v>
      </c>
      <c r="BH44" s="1213" t="s">
        <v>1491</v>
      </c>
      <c r="BI44" s="1213" t="s">
        <v>1490</v>
      </c>
      <c r="BJ44" s="1213" t="s">
        <v>1491</v>
      </c>
      <c r="BK44" s="1213" t="s">
        <v>1490</v>
      </c>
      <c r="BL44" s="1213" t="s">
        <v>1491</v>
      </c>
      <c r="BM44" s="1213" t="s">
        <v>1490</v>
      </c>
      <c r="BN44" s="1213" t="s">
        <v>1491</v>
      </c>
      <c r="BO44" s="1213" t="s">
        <v>1492</v>
      </c>
      <c r="BP44" s="1214" t="s">
        <v>1493</v>
      </c>
      <c r="BQ44" s="2638" t="s">
        <v>1490</v>
      </c>
      <c r="BR44" s="1213" t="s">
        <v>1491</v>
      </c>
      <c r="BS44" s="1213" t="s">
        <v>1490</v>
      </c>
      <c r="BT44" s="1213" t="s">
        <v>1491</v>
      </c>
      <c r="BU44" s="1213" t="s">
        <v>1490</v>
      </c>
      <c r="BV44" s="1213" t="s">
        <v>1491</v>
      </c>
      <c r="BW44" s="1213" t="s">
        <v>1490</v>
      </c>
      <c r="BX44" s="1213" t="s">
        <v>1491</v>
      </c>
      <c r="BY44" s="1213" t="s">
        <v>1490</v>
      </c>
      <c r="BZ44" s="1213" t="s">
        <v>1491</v>
      </c>
      <c r="CA44" s="1213" t="s">
        <v>1490</v>
      </c>
      <c r="CB44" s="1213" t="s">
        <v>1491</v>
      </c>
      <c r="CC44" s="1213" t="s">
        <v>1492</v>
      </c>
      <c r="CD44" s="1214" t="s">
        <v>1493</v>
      </c>
      <c r="CE44" s="2638" t="s">
        <v>1490</v>
      </c>
      <c r="CF44" s="1213" t="s">
        <v>1491</v>
      </c>
      <c r="CG44" s="1213" t="s">
        <v>1490</v>
      </c>
      <c r="CH44" s="1213" t="s">
        <v>1491</v>
      </c>
      <c r="CI44" s="1213" t="s">
        <v>1490</v>
      </c>
      <c r="CJ44" s="1213" t="s">
        <v>1491</v>
      </c>
      <c r="CK44" s="1213" t="s">
        <v>1490</v>
      </c>
      <c r="CL44" s="1213" t="s">
        <v>1491</v>
      </c>
      <c r="CM44" s="1213" t="s">
        <v>1490</v>
      </c>
      <c r="CN44" s="1213" t="s">
        <v>1491</v>
      </c>
      <c r="CO44" s="1213" t="s">
        <v>1492</v>
      </c>
      <c r="CP44" s="1214" t="s">
        <v>1493</v>
      </c>
      <c r="CQ44" s="2638" t="s">
        <v>1490</v>
      </c>
      <c r="CR44" s="1213" t="s">
        <v>1491</v>
      </c>
      <c r="CS44" s="1213" t="s">
        <v>1490</v>
      </c>
      <c r="CT44" s="1213" t="s">
        <v>1491</v>
      </c>
      <c r="CU44" s="1213" t="s">
        <v>1490</v>
      </c>
      <c r="CV44" s="1213" t="s">
        <v>1491</v>
      </c>
      <c r="CW44" s="1213" t="s">
        <v>1490</v>
      </c>
      <c r="CX44" s="1213" t="s">
        <v>1491</v>
      </c>
      <c r="CY44" s="1213" t="s">
        <v>1492</v>
      </c>
      <c r="CZ44" s="1214" t="s">
        <v>1493</v>
      </c>
      <c r="DA44" s="2638" t="s">
        <v>1490</v>
      </c>
      <c r="DB44" s="1213" t="s">
        <v>1491</v>
      </c>
      <c r="DC44" s="1213" t="s">
        <v>1490</v>
      </c>
      <c r="DD44" s="1213" t="s">
        <v>1491</v>
      </c>
      <c r="DE44" s="1213" t="s">
        <v>1490</v>
      </c>
      <c r="DF44" s="1213" t="s">
        <v>1491</v>
      </c>
      <c r="DG44" s="1213" t="s">
        <v>1492</v>
      </c>
      <c r="DH44" s="1214" t="s">
        <v>1493</v>
      </c>
      <c r="DI44" s="2638" t="s">
        <v>1490</v>
      </c>
      <c r="DJ44" s="1213" t="s">
        <v>1491</v>
      </c>
      <c r="DK44" s="1213" t="s">
        <v>1490</v>
      </c>
      <c r="DL44" s="1213" t="s">
        <v>1491</v>
      </c>
      <c r="DM44" s="1213" t="s">
        <v>1492</v>
      </c>
      <c r="DN44" s="1214" t="s">
        <v>1493</v>
      </c>
      <c r="DO44" s="2638" t="s">
        <v>1490</v>
      </c>
      <c r="DP44" s="1213" t="s">
        <v>1491</v>
      </c>
      <c r="DQ44" s="1213" t="s">
        <v>1492</v>
      </c>
      <c r="DR44" s="1214" t="s">
        <v>1493</v>
      </c>
      <c r="DS44" s="2638" t="s">
        <v>1492</v>
      </c>
      <c r="DT44" s="1214" t="s">
        <v>1493</v>
      </c>
      <c r="DU44" s="2639" t="s">
        <v>1493</v>
      </c>
      <c r="DV44" s="2800" t="s">
        <v>1691</v>
      </c>
      <c r="DW44" s="2800" t="s">
        <v>1692</v>
      </c>
      <c r="DX44" s="2794" t="s">
        <v>1693</v>
      </c>
      <c r="DY44" s="3573"/>
      <c r="DZ44" s="2800" t="s">
        <v>1691</v>
      </c>
      <c r="EA44" s="2800" t="s">
        <v>1692</v>
      </c>
      <c r="EB44" s="2794" t="s">
        <v>1693</v>
      </c>
      <c r="EC44" s="2640" t="s">
        <v>1691</v>
      </c>
      <c r="ED44" s="2800" t="s">
        <v>1692</v>
      </c>
      <c r="EE44" s="2794" t="s">
        <v>1693</v>
      </c>
      <c r="EF44" s="3468"/>
      <c r="EG44" s="2800" t="s">
        <v>1691</v>
      </c>
      <c r="EH44" s="2800" t="s">
        <v>1692</v>
      </c>
      <c r="EI44" s="2641" t="s">
        <v>1693</v>
      </c>
      <c r="EJ44" s="2642" t="s">
        <v>1489</v>
      </c>
      <c r="EK44" s="2643" t="s">
        <v>1494</v>
      </c>
      <c r="EL44" s="2643" t="s">
        <v>1495</v>
      </c>
      <c r="EM44" s="2644" t="s">
        <v>1496</v>
      </c>
      <c r="EN44" s="2653" t="s">
        <v>2380</v>
      </c>
      <c r="EO44" s="2653" t="s">
        <v>2460</v>
      </c>
      <c r="EP44" s="2642" t="s">
        <v>1489</v>
      </c>
      <c r="EQ44" s="2643" t="s">
        <v>2461</v>
      </c>
      <c r="ER44" s="2643" t="s">
        <v>1495</v>
      </c>
      <c r="ES44" s="2644" t="s">
        <v>2462</v>
      </c>
      <c r="ET44" s="2653" t="s">
        <v>2380</v>
      </c>
      <c r="EU44" s="2653" t="s">
        <v>2460</v>
      </c>
      <c r="EV44" s="2642" t="s">
        <v>1489</v>
      </c>
      <c r="EW44" s="2643" t="s">
        <v>2461</v>
      </c>
      <c r="EX44" s="2643" t="s">
        <v>1495</v>
      </c>
      <c r="EY44" s="2644" t="s">
        <v>2462</v>
      </c>
      <c r="EZ44" s="2653" t="s">
        <v>2380</v>
      </c>
      <c r="FA44" s="2656" t="s">
        <v>2460</v>
      </c>
      <c r="FB44" s="2614"/>
    </row>
    <row r="45" spans="1:158" ht="15" customHeight="1" x14ac:dyDescent="0.25">
      <c r="A45" s="1116"/>
      <c r="B45" s="2330" t="s">
        <v>1497</v>
      </c>
      <c r="C45" s="2330"/>
      <c r="D45" s="2330"/>
      <c r="E45" s="2330"/>
      <c r="F45" s="2632" t="str">
        <f t="array" ref="F45">IF( SUMPRODUCT(--NOT(ISNUMBER(IFERROR(VALUE($M45:$DU45&amp;""),""))))=0,SQRT(MAX(VALUE($M45)+SUMPRODUCT(VALUE($N45:$DU45),r_girr!$A$3:$DH$3),0)),"")</f>
        <v/>
      </c>
      <c r="G45" s="2632" t="str">
        <f t="array" ref="G45">IF( SUMPRODUCT(--NOT(ISNUMBER(IFERROR(VALUE($M45:$DU45&amp;""),""))))=0,SQRT(MAX(VALUE($M45)+SUMPRODUCT(VALUE($N45:$DU45),r_girr!$A$4:$DH$4),0)),"")</f>
        <v/>
      </c>
      <c r="H45" s="2632" t="str">
        <f t="array" ref="H45">IF( SUMPRODUCT(--NOT(ISNUMBER(IFERROR(VALUE($M45:$DU45&amp;""),""))))=0,SQRT(MAX(VALUE($M45)+SUMPRODUCT(VALUE($N45:$DU45),r_girr!$A$3:$DH$3)*0.75,0)),"")</f>
        <v/>
      </c>
      <c r="I45" s="2632" t="str">
        <f t="array" ref="I45">IF(AND( ISNUMBER(IFERROR(VALUE($L45&amp;""),"")), ISNUMBER(IFERROR(VALUE($F45&amp;""),""))), MAX(MIN(VALUE($L45), VALUE($F45)), -VALUE($F45)), "")</f>
        <v/>
      </c>
      <c r="J45" s="2632" t="str">
        <f t="array" ref="J45">IF(AND( ISNUMBER(IFERROR(VALUE($L45&amp;""),"")), ISNUMBER(IFERROR(VALUE($G45&amp;""),""))), MAX(MIN(VALUE($L45), VALUE($G45)), -VALUE($G45)), "")</f>
        <v/>
      </c>
      <c r="K45" s="2632" t="str">
        <f t="array" ref="K45">IF(AND( ISNUMBER(IFERROR(VALUE($L45&amp;""),"")), ISNUMBER(IFERROR(VALUE($H45&amp;""),""))), MAX(MIN(VALUE($L45), VALUE($H45)), -VALUE($H45)), "")</f>
        <v/>
      </c>
      <c r="L45" s="2645"/>
      <c r="M45" s="2646"/>
      <c r="N45" s="1290"/>
      <c r="O45" s="1159"/>
      <c r="P45" s="1160"/>
      <c r="Q45" s="1160"/>
      <c r="R45" s="1160"/>
      <c r="S45" s="1160"/>
      <c r="T45" s="1160"/>
      <c r="U45" s="1160"/>
      <c r="V45" s="1160"/>
      <c r="W45" s="1160"/>
      <c r="X45" s="1160"/>
      <c r="Y45" s="1160"/>
      <c r="Z45" s="1160"/>
      <c r="AA45" s="1160"/>
      <c r="AB45" s="1160"/>
      <c r="AC45" s="1160"/>
      <c r="AD45" s="1160"/>
      <c r="AE45" s="1160"/>
      <c r="AF45" s="1160"/>
      <c r="AG45" s="1160"/>
      <c r="AH45" s="1161"/>
      <c r="AI45" s="2604"/>
      <c r="AJ45" s="1162"/>
      <c r="AK45" s="1162"/>
      <c r="AL45" s="1162"/>
      <c r="AM45" s="1162"/>
      <c r="AN45" s="1162"/>
      <c r="AO45" s="1162"/>
      <c r="AP45" s="1162"/>
      <c r="AQ45" s="1162"/>
      <c r="AR45" s="1162"/>
      <c r="AS45" s="1162"/>
      <c r="AT45" s="1162"/>
      <c r="AU45" s="1162"/>
      <c r="AV45" s="1162"/>
      <c r="AW45" s="1162"/>
      <c r="AX45" s="1162"/>
      <c r="AY45" s="1162"/>
      <c r="AZ45" s="1163"/>
      <c r="BA45" s="2604"/>
      <c r="BB45" s="1162"/>
      <c r="BC45" s="1162"/>
      <c r="BD45" s="1162"/>
      <c r="BE45" s="1162"/>
      <c r="BF45" s="1162"/>
      <c r="BG45" s="1162"/>
      <c r="BH45" s="1162"/>
      <c r="BI45" s="1162"/>
      <c r="BJ45" s="1162"/>
      <c r="BK45" s="1162"/>
      <c r="BL45" s="1162"/>
      <c r="BM45" s="1162"/>
      <c r="BN45" s="1162"/>
      <c r="BO45" s="1162"/>
      <c r="BP45" s="1163"/>
      <c r="BQ45" s="2645"/>
      <c r="BR45" s="2646"/>
      <c r="BS45" s="2646"/>
      <c r="BT45" s="2646"/>
      <c r="BU45" s="2646"/>
      <c r="BV45" s="2646"/>
      <c r="BW45" s="2646"/>
      <c r="BX45" s="2646"/>
      <c r="BY45" s="2646"/>
      <c r="BZ45" s="2646"/>
      <c r="CA45" s="2646"/>
      <c r="CB45" s="2646"/>
      <c r="CC45" s="2646"/>
      <c r="CD45" s="1290"/>
      <c r="CE45" s="2645"/>
      <c r="CF45" s="2646"/>
      <c r="CG45" s="2646"/>
      <c r="CH45" s="2646"/>
      <c r="CI45" s="2646"/>
      <c r="CJ45" s="2646"/>
      <c r="CK45" s="2646"/>
      <c r="CL45" s="2646"/>
      <c r="CM45" s="2646"/>
      <c r="CN45" s="2646"/>
      <c r="CO45" s="2646"/>
      <c r="CP45" s="1290"/>
      <c r="CQ45" s="2771"/>
      <c r="CR45" s="2646"/>
      <c r="CS45" s="2646"/>
      <c r="CT45" s="2646"/>
      <c r="CU45" s="2646"/>
      <c r="CV45" s="2646"/>
      <c r="CW45" s="2646"/>
      <c r="CX45" s="2646"/>
      <c r="CY45" s="2646"/>
      <c r="CZ45" s="1290"/>
      <c r="DA45" s="2771"/>
      <c r="DB45" s="2646"/>
      <c r="DC45" s="2646"/>
      <c r="DD45" s="2646"/>
      <c r="DE45" s="2646"/>
      <c r="DF45" s="2646"/>
      <c r="DG45" s="2646"/>
      <c r="DH45" s="1290"/>
      <c r="DI45" s="2771"/>
      <c r="DJ45" s="2646"/>
      <c r="DK45" s="2646"/>
      <c r="DL45" s="2646"/>
      <c r="DM45" s="2646"/>
      <c r="DN45" s="1290"/>
      <c r="DO45" s="2771"/>
      <c r="DP45" s="2646"/>
      <c r="DQ45" s="2646"/>
      <c r="DR45" s="1290"/>
      <c r="DS45" s="2772"/>
      <c r="DT45" s="1290"/>
      <c r="DU45" s="2645"/>
      <c r="DV45" s="1164"/>
      <c r="DW45" s="1150"/>
      <c r="DX45" s="1150"/>
      <c r="DY45" s="2807"/>
      <c r="DZ45" s="2632" t="str">
        <f t="array" ref="DZ45">IF(AND( ISNUMBER(IFERROR(VALUE($DY45&amp;""),"")), ISNUMBER(IFERROR(VALUE($DV45&amp;""),""))), MAX(MIN(VALUE($DY45), VALUE($DV45)), -VALUE($DV45)), "")</f>
        <v/>
      </c>
      <c r="EA45" s="2632" t="str">
        <f t="array" ref="EA45">IF(AND( ISNUMBER(IFERROR(VALUE($DY45&amp;""),"")), ISNUMBER(IFERROR(VALUE($DW45&amp;""),""))), MAX(MIN(VALUE($DY45), VALUE($DW45)), -VALUE($DW45)), "")</f>
        <v/>
      </c>
      <c r="EB45" s="2948" t="str">
        <f t="array" ref="EB45">IF(AND( ISNUMBER(IFERROR(VALUE($DY45&amp;""),"")), ISNUMBER(IFERROR(VALUE($DX45&amp;""),""))), MAX(MIN(VALUE($DY45), VALUE($DX45)), -VALUE($DX45)), "")</f>
        <v/>
      </c>
      <c r="EC45" s="1171"/>
      <c r="ED45" s="1165"/>
      <c r="EE45" s="1165"/>
      <c r="EF45" s="2773" t="str">
        <f t="shared" ref="EF45:EF78" si="2">IF(AND(ISNUMBER(IFERROR(VALUE(EC45&amp;""),"")), ISNUMBER(IFERROR(VALUE(ED45&amp;""),"")), ISNUMBER(IFERROR(VALUE(EE45&amp;""),"")), ISNUMBER(IFERROR(VALUE(EJ45&amp;""),"")), ISNUMBER(IFERROR(VALUE(EK45&amp;""),""))), IF(IFERROR(_xlfn.STDEV.P(VALUE(EC45), VALUE(ED45), VALUE(EE45), MAX(VALUE(EJ45), 0), VALUE(EK45)) / AVERAGE(VALUE(EC45), VALUE(ED45), VALUE(EE45), MAX(VALUE(EJ45), 0), VALUE(EK45)), 0) &lt; 1%, "Pass", "Check"), "")</f>
        <v/>
      </c>
      <c r="EG45" s="2632" t="str">
        <f t="array" ref="EG45">IF(AND( ISNUMBER(IFERROR(VALUE($EJ45&amp;""),"")), ISNUMBER(IFERROR(VALUE($EC45&amp;""),""))), MAX(MIN(VALUE($EJ45), VALUE($EC45)), -VALUE($EC45)), "")</f>
        <v/>
      </c>
      <c r="EH45" s="2632" t="str">
        <f t="array" ref="EH45">IF(AND( ISNUMBER(IFERROR(VALUE($EJ45&amp;""),"")), ISNUMBER(IFERROR(VALUE($ED45&amp;""),""))), MAX(MIN(VALUE($EJ45), VALUE($ED45)), -VALUE($ED45)), "")</f>
        <v/>
      </c>
      <c r="EI45" s="2948" t="str">
        <f t="array" ref="EI45">IF(AND( ISNUMBER(IFERROR(VALUE($EJ45&amp;""),"")), ISNUMBER(IFERROR(VALUE($EE45&amp;""),""))), MAX(MIN(VALUE($EJ45), VALUE($EE45)), -VALUE($EE45)), "")</f>
        <v/>
      </c>
      <c r="EJ45" s="1666"/>
      <c r="EK45" s="1166"/>
      <c r="EL45" s="1166"/>
      <c r="EM45" s="2654"/>
      <c r="EN45" s="2773" t="str">
        <f t="array" ref="EN45">IF(AND(ISNUMBER(IFERROR(VALUE(EJ45&amp;""),"")),ISNUMBER(IFERROR(VALUE(EL45&amp;""),""))),IF(AND(VALUE(EJ45)^2&lt;=VALUE(EL45)*1.01, VALUE(EJ45)^2&gt;=VALUE(EL45)*0.99), "Pass", "Check"), "")</f>
        <v/>
      </c>
      <c r="EO45" s="2773" t="str">
        <f t="array" ref="EO45">IF(AND(ISNUMBER(IFERROR(VALUE(EK45&amp;""),"")),ISNUMBER(IFERROR(VALUE(EM45&amp;""),""))),IF(AND(VALUE(EK45)^2&lt;=VALUE(EM45)*1.01, VALUE(EK45)^2&gt;=VALUE(EM45)*0.99), "Pass", "Check"), "")</f>
        <v/>
      </c>
      <c r="EP45" s="2604"/>
      <c r="EQ45" s="1162"/>
      <c r="ER45" s="1162"/>
      <c r="ES45" s="1261"/>
      <c r="ET45" s="2773" t="str">
        <f t="array" ref="ET45">IF(AND(ISNUMBER(IFERROR(VALUE(EP45&amp;""),"")),ISNUMBER(IFERROR(VALUE(ER45&amp;""),""))),IF(AND(VALUE(EP45)^2&lt;=VALUE(ER45)*1.01, VALUE(EP45)^2&gt;=VALUE(ER45)*0.99), "Pass", "Check"), "")</f>
        <v/>
      </c>
      <c r="EU45" s="2774" t="str">
        <f t="array" ref="EU45">IF(AND(ISNUMBER(IFERROR(VALUE(EQ45&amp;""),"")),ISNUMBER(IFERROR(VALUE(ES45&amp;""),""))),IF(AND(VALUE(EQ45)^2&lt;=VALUE(ES45)*1.01, VALUE(EQ45)^2&gt;=VALUE(ES45)*0.99), "Pass", "Check"), "")</f>
        <v/>
      </c>
      <c r="EV45" s="2604"/>
      <c r="EW45" s="1162"/>
      <c r="EX45" s="1162"/>
      <c r="EY45" s="1261"/>
      <c r="EZ45" s="2773" t="str">
        <f t="array" ref="EZ45">IF(AND(ISNUMBER(IFERROR(VALUE(EV45&amp;""),"")),ISNUMBER(IFERROR(VALUE(EX45&amp;""),""))),IF(AND(VALUE(EV45)^2&lt;=VALUE(EX45)*1.01, VALUE(EV45)^2&gt;=VALUE(EX45)*0.99), "Pass", "Check"), "")</f>
        <v/>
      </c>
      <c r="FA45" s="2808" t="str">
        <f t="array" ref="FA45">IF(AND(ISNUMBER(IFERROR(VALUE(EW45&amp;""),"")),ISNUMBER(IFERROR(VALUE(EY45&amp;""),""))),IF(AND(VALUE(EW45)^2&lt;=VALUE(EY45)*1.01, VALUE(EW45)^2&gt;=VALUE(EY45)*0.99), "Pass", "Check"), "")</f>
        <v/>
      </c>
    </row>
    <row r="46" spans="1:158" ht="15" customHeight="1" x14ac:dyDescent="0.25">
      <c r="A46" s="1116"/>
      <c r="B46" s="739" t="s">
        <v>1498</v>
      </c>
      <c r="C46" s="739"/>
      <c r="D46" s="739"/>
      <c r="E46" s="739"/>
      <c r="F46" s="42" t="str">
        <f t="array" ref="F46">IF( SUMPRODUCT(--NOT(ISNUMBER(IFERROR(VALUE($M46:$DU46&amp;""),""))))=0,SQRT(MAX(VALUE($M46)+SUMPRODUCT(VALUE($N46:$DU46),r_girr!$A$3:$DH$3),0)),"")</f>
        <v/>
      </c>
      <c r="G46" s="42" t="str">
        <f t="array" ref="G46">IF( SUMPRODUCT(--NOT(ISNUMBER(IFERROR(VALUE($M46:$DU46&amp;""),""))))=0,SQRT(MAX(VALUE($M46)+SUMPRODUCT(VALUE($N46:$DU46),r_girr!$A$4:$DH$4),0)),"")</f>
        <v/>
      </c>
      <c r="H46" s="42" t="str">
        <f t="array" ref="H46">IF( SUMPRODUCT(--NOT(ISNUMBER(IFERROR(VALUE($M46:$DU46&amp;""),""))))=0,SQRT(MAX(VALUE($M46)+SUMPRODUCT(VALUE($N46:$DU46),r_girr!$A$3:$DH$3)*0.75,0)),"")</f>
        <v/>
      </c>
      <c r="I46" s="42" t="str">
        <f t="array" ref="I46">IF(AND( ISNUMBER(IFERROR(VALUE($L46&amp;""),"")), ISNUMBER(IFERROR(VALUE($F46&amp;""),""))), MAX(MIN(VALUE($L46), VALUE($F46)), -VALUE($F46)), "")</f>
        <v/>
      </c>
      <c r="J46" s="42" t="str">
        <f t="array" ref="J46">IF(AND( ISNUMBER(IFERROR(VALUE($L46&amp;""),"")), ISNUMBER(IFERROR(VALUE($G46&amp;""),""))), MAX(MIN(VALUE($L46), VALUE($G46)), -VALUE($G46)), "")</f>
        <v/>
      </c>
      <c r="K46" s="42" t="str">
        <f t="array" ref="K46">IF(AND( ISNUMBER(IFERROR(VALUE($L46&amp;""),"")), ISNUMBER(IFERROR(VALUE($H46&amp;""),""))), MAX(MIN(VALUE($L46), VALUE($H46)), -VALUE($H46)), "")</f>
        <v/>
      </c>
      <c r="L46" s="1147"/>
      <c r="M46" s="1150"/>
      <c r="N46" s="1167"/>
      <c r="O46" s="1268"/>
      <c r="P46" s="1150"/>
      <c r="Q46" s="1150"/>
      <c r="R46" s="1150"/>
      <c r="S46" s="1150"/>
      <c r="T46" s="1150"/>
      <c r="U46" s="1150"/>
      <c r="V46" s="1150"/>
      <c r="W46" s="1150"/>
      <c r="X46" s="1150"/>
      <c r="Y46" s="1150"/>
      <c r="Z46" s="1150"/>
      <c r="AA46" s="1150"/>
      <c r="AB46" s="1150"/>
      <c r="AC46" s="1150"/>
      <c r="AD46" s="1150"/>
      <c r="AE46" s="1150"/>
      <c r="AF46" s="1150"/>
      <c r="AG46" s="1150"/>
      <c r="AH46" s="1167"/>
      <c r="AI46" s="1168"/>
      <c r="AJ46" s="1169"/>
      <c r="AK46" s="1169"/>
      <c r="AL46" s="1169"/>
      <c r="AM46" s="1169"/>
      <c r="AN46" s="1169"/>
      <c r="AO46" s="1169"/>
      <c r="AP46" s="1169"/>
      <c r="AQ46" s="1169"/>
      <c r="AR46" s="1169"/>
      <c r="AS46" s="1169"/>
      <c r="AT46" s="1169"/>
      <c r="AU46" s="1169"/>
      <c r="AV46" s="1169"/>
      <c r="AW46" s="1169"/>
      <c r="AX46" s="1169"/>
      <c r="AY46" s="1169"/>
      <c r="AZ46" s="1170"/>
      <c r="BA46" s="1168"/>
      <c r="BB46" s="1169"/>
      <c r="BC46" s="1169"/>
      <c r="BD46" s="1169"/>
      <c r="BE46" s="1169"/>
      <c r="BF46" s="1169"/>
      <c r="BG46" s="1169"/>
      <c r="BH46" s="1169"/>
      <c r="BI46" s="1169"/>
      <c r="BJ46" s="1169"/>
      <c r="BK46" s="1169"/>
      <c r="BL46" s="1169"/>
      <c r="BM46" s="1169"/>
      <c r="BN46" s="1169"/>
      <c r="BO46" s="1169"/>
      <c r="BP46" s="1170"/>
      <c r="BQ46" s="1147"/>
      <c r="BR46" s="1150"/>
      <c r="BS46" s="1150"/>
      <c r="BT46" s="1150"/>
      <c r="BU46" s="1150"/>
      <c r="BV46" s="1150"/>
      <c r="BW46" s="1150"/>
      <c r="BX46" s="1150"/>
      <c r="BY46" s="1150"/>
      <c r="BZ46" s="1150"/>
      <c r="CA46" s="1150"/>
      <c r="CB46" s="1150"/>
      <c r="CC46" s="1150"/>
      <c r="CD46" s="1167"/>
      <c r="CE46" s="1147"/>
      <c r="CF46" s="1150"/>
      <c r="CG46" s="1150"/>
      <c r="CH46" s="1150"/>
      <c r="CI46" s="1150"/>
      <c r="CJ46" s="1150"/>
      <c r="CK46" s="1150"/>
      <c r="CL46" s="1150"/>
      <c r="CM46" s="1150"/>
      <c r="CN46" s="1150"/>
      <c r="CO46" s="1150"/>
      <c r="CP46" s="1167"/>
      <c r="CQ46" s="1268"/>
      <c r="CR46" s="1150"/>
      <c r="CS46" s="1150"/>
      <c r="CT46" s="1150"/>
      <c r="CU46" s="1150"/>
      <c r="CV46" s="1150"/>
      <c r="CW46" s="1150"/>
      <c r="CX46" s="1150"/>
      <c r="CY46" s="1150"/>
      <c r="CZ46" s="1167"/>
      <c r="DA46" s="1268"/>
      <c r="DB46" s="1150"/>
      <c r="DC46" s="1150"/>
      <c r="DD46" s="1150"/>
      <c r="DE46" s="1150"/>
      <c r="DF46" s="1150"/>
      <c r="DG46" s="1150"/>
      <c r="DH46" s="1167"/>
      <c r="DI46" s="1268"/>
      <c r="DJ46" s="1150"/>
      <c r="DK46" s="1150"/>
      <c r="DL46" s="1150"/>
      <c r="DM46" s="1150"/>
      <c r="DN46" s="1167"/>
      <c r="DO46" s="1268"/>
      <c r="DP46" s="1150"/>
      <c r="DQ46" s="1150"/>
      <c r="DR46" s="1167"/>
      <c r="DS46" s="1267"/>
      <c r="DT46" s="1167"/>
      <c r="DU46" s="1147"/>
      <c r="DV46" s="1164"/>
      <c r="DW46" s="1150"/>
      <c r="DX46" s="1150"/>
      <c r="DY46" s="1149"/>
      <c r="DZ46" s="42" t="str">
        <f t="array" ref="DZ46">IF(AND( ISNUMBER(IFERROR(VALUE($DY46&amp;""),"")), ISNUMBER(IFERROR(VALUE($DV46&amp;""),""))), MAX(MIN(VALUE($DY46), VALUE($DV46)), -VALUE($DV46)), "")</f>
        <v/>
      </c>
      <c r="EA46" s="42" t="str">
        <f t="array" ref="EA46">IF(AND( ISNUMBER(IFERROR(VALUE($DY46&amp;""),"")), ISNUMBER(IFERROR(VALUE($DW46&amp;""),""))), MAX(MIN(VALUE($DY46), VALUE($DW46)), -VALUE($DW46)), "")</f>
        <v/>
      </c>
      <c r="EB46" s="828" t="str">
        <f t="array" ref="EB46">IF(AND( ISNUMBER(IFERROR(VALUE($DY46&amp;""),"")), ISNUMBER(IFERROR(VALUE($DX46&amp;""),""))), MAX(MIN(VALUE($DY46), VALUE($DX46)), -VALUE($DX46)), "")</f>
        <v/>
      </c>
      <c r="EC46" s="1171"/>
      <c r="ED46" s="1165"/>
      <c r="EE46" s="1165"/>
      <c r="EF46" s="2775" t="str">
        <f t="shared" si="2"/>
        <v/>
      </c>
      <c r="EG46" s="42" t="str">
        <f t="array" ref="EG46">IF(AND( ISNUMBER(IFERROR(VALUE($EJ46&amp;""),"")), ISNUMBER(IFERROR(VALUE($EC46&amp;""),""))), MAX(MIN(VALUE($EJ46), VALUE($EC46)), -VALUE($EC46)), "")</f>
        <v/>
      </c>
      <c r="EH46" s="42" t="str">
        <f t="array" ref="EH46">IF(AND( ISNUMBER(IFERROR(VALUE($EJ46&amp;""),"")), ISNUMBER(IFERROR(VALUE($ED46&amp;""),""))), MAX(MIN(VALUE($EJ46), VALUE($ED46)), -VALUE($ED46)), "")</f>
        <v/>
      </c>
      <c r="EI46" s="828" t="str">
        <f t="array" ref="EI46">IF(AND( ISNUMBER(IFERROR(VALUE($EJ46&amp;""),"")), ISNUMBER(IFERROR(VALUE($EE46&amp;""),""))), MAX(MIN(VALUE($EJ46), VALUE($EE46)), -VALUE($EE46)), "")</f>
        <v/>
      </c>
      <c r="EJ46" s="1666"/>
      <c r="EK46" s="1165"/>
      <c r="EL46" s="1165"/>
      <c r="EM46" s="1666"/>
      <c r="EN46" s="2775" t="str">
        <f t="array" ref="EN46">IF(AND(ISNUMBER(IFERROR(VALUE(EJ46&amp;""),"")),ISNUMBER(IFERROR(VALUE(EL46&amp;""),""))),IF(AND(VALUE(EJ46)^2&lt;=VALUE(EL46)*1.01, VALUE(EJ46)^2&gt;=VALUE(EL46)*0.99), "Pass", "Check"), "")</f>
        <v/>
      </c>
      <c r="EO46" s="2775" t="str">
        <f t="array" ref="EO46">IF(AND(ISNUMBER(IFERROR(VALUE(EK46&amp;""),"")),ISNUMBER(IFERROR(VALUE(EM46&amp;""),""))),IF(AND(VALUE(EK46)^2&lt;=VALUE(EM46)*1.01, VALUE(EK46)^2&gt;=VALUE(EM46)*0.99), "Pass", "Check"), "")</f>
        <v/>
      </c>
      <c r="EP46" s="1168"/>
      <c r="EQ46" s="1169"/>
      <c r="ER46" s="1169"/>
      <c r="ES46" s="1262"/>
      <c r="ET46" s="2775" t="str">
        <f t="array" ref="ET46">IF(AND(ISNUMBER(IFERROR(VALUE(EP46&amp;""),"")),ISNUMBER(IFERROR(VALUE(ER46&amp;""),""))),IF(AND(VALUE(EP46)^2&lt;=VALUE(ER46)*1.01, VALUE(EP46)^2&gt;=VALUE(ER46)*0.99), "Pass", "Check"), "")</f>
        <v/>
      </c>
      <c r="EU46" s="2776" t="str">
        <f t="array" ref="EU46">IF(AND(ISNUMBER(IFERROR(VALUE(EQ46&amp;""),"")),ISNUMBER(IFERROR(VALUE(ES46&amp;""),""))),IF(AND(VALUE(EQ46)^2&lt;=VALUE(ES46)*1.01, VALUE(EQ46)^2&gt;=VALUE(ES46)*0.99), "Pass", "Check"), "")</f>
        <v/>
      </c>
      <c r="EV46" s="1168"/>
      <c r="EW46" s="1169"/>
      <c r="EX46" s="1169"/>
      <c r="EY46" s="1262"/>
      <c r="EZ46" s="2775" t="str">
        <f t="array" ref="EZ46">IF(AND(ISNUMBER(IFERROR(VALUE(EV46&amp;""),"")),ISNUMBER(IFERROR(VALUE(EX46&amp;""),""))),IF(AND(VALUE(EV46)^2&lt;=VALUE(EX46)*1.01, VALUE(EV46)^2&gt;=VALUE(EX46)*0.99), "Pass", "Check"), "")</f>
        <v/>
      </c>
      <c r="FA46" s="2777" t="str">
        <f t="array" ref="FA46">IF(AND(ISNUMBER(IFERROR(VALUE(EW46&amp;""),"")),ISNUMBER(IFERROR(VALUE(EY46&amp;""),""))),IF(AND(VALUE(EW46)^2&lt;=VALUE(EY46)*1.01, VALUE(EW46)^2&gt;=VALUE(EY46)*0.99), "Pass", "Check"), "")</f>
        <v/>
      </c>
    </row>
    <row r="47" spans="1:158" ht="15" customHeight="1" x14ac:dyDescent="0.25">
      <c r="A47" s="1116"/>
      <c r="B47" s="739" t="s">
        <v>1499</v>
      </c>
      <c r="C47" s="739"/>
      <c r="D47" s="739"/>
      <c r="E47" s="739"/>
      <c r="F47" s="42" t="str">
        <f t="array" ref="F47">IF( SUMPRODUCT(--NOT(ISNUMBER(IFERROR(VALUE($M47:$DU47&amp;""),""))))=0,SQRT(MAX(VALUE($M47)+SUMPRODUCT(VALUE($N47:$DU47),r_girr!$A$3:$DH$3),0)),"")</f>
        <v/>
      </c>
      <c r="G47" s="42" t="str">
        <f t="array" ref="G47">IF( SUMPRODUCT(--NOT(ISNUMBER(IFERROR(VALUE($M47:$DU47&amp;""),""))))=0,SQRT(MAX(VALUE($M47)+SUMPRODUCT(VALUE($N47:$DU47),r_girr!$A$4:$DH$4),0)),"")</f>
        <v/>
      </c>
      <c r="H47" s="42" t="str">
        <f t="array" ref="H47">IF( SUMPRODUCT(--NOT(ISNUMBER(IFERROR(VALUE($M47:$DU47&amp;""),""))))=0,SQRT(MAX(VALUE($M47)+SUMPRODUCT(VALUE($N47:$DU47),r_girr!$A$3:$DH$3)*0.75,0)),"")</f>
        <v/>
      </c>
      <c r="I47" s="42" t="str">
        <f t="array" ref="I47">IF(AND( ISNUMBER(IFERROR(VALUE($L47&amp;""),"")), ISNUMBER(IFERROR(VALUE($F47&amp;""),""))), MAX(MIN(VALUE($L47), VALUE($F47)), -VALUE($F47)), "")</f>
        <v/>
      </c>
      <c r="J47" s="42" t="str">
        <f t="array" ref="J47">IF(AND( ISNUMBER(IFERROR(VALUE($L47&amp;""),"")), ISNUMBER(IFERROR(VALUE($G47&amp;""),""))), MAX(MIN(VALUE($L47), VALUE($G47)), -VALUE($G47)), "")</f>
        <v/>
      </c>
      <c r="K47" s="42" t="str">
        <f t="array" ref="K47">IF(AND( ISNUMBER(IFERROR(VALUE($L47&amp;""),"")), ISNUMBER(IFERROR(VALUE($H47&amp;""),""))), MAX(MIN(VALUE($L47), VALUE($H47)), -VALUE($H47)), "")</f>
        <v/>
      </c>
      <c r="L47" s="1147"/>
      <c r="M47" s="1150"/>
      <c r="N47" s="1167"/>
      <c r="O47" s="1268"/>
      <c r="P47" s="1150"/>
      <c r="Q47" s="1150"/>
      <c r="R47" s="1150"/>
      <c r="S47" s="1150"/>
      <c r="T47" s="1150"/>
      <c r="U47" s="1150"/>
      <c r="V47" s="1150"/>
      <c r="W47" s="1150"/>
      <c r="X47" s="1150"/>
      <c r="Y47" s="1150"/>
      <c r="Z47" s="1150"/>
      <c r="AA47" s="1150"/>
      <c r="AB47" s="1150"/>
      <c r="AC47" s="1150"/>
      <c r="AD47" s="1150"/>
      <c r="AE47" s="1150"/>
      <c r="AF47" s="1150"/>
      <c r="AG47" s="1150"/>
      <c r="AH47" s="1167"/>
      <c r="AI47" s="1168"/>
      <c r="AJ47" s="1169"/>
      <c r="AK47" s="1169"/>
      <c r="AL47" s="1169"/>
      <c r="AM47" s="1169"/>
      <c r="AN47" s="1169"/>
      <c r="AO47" s="1169"/>
      <c r="AP47" s="1169"/>
      <c r="AQ47" s="1169"/>
      <c r="AR47" s="1169"/>
      <c r="AS47" s="1169"/>
      <c r="AT47" s="1169"/>
      <c r="AU47" s="1169"/>
      <c r="AV47" s="1169"/>
      <c r="AW47" s="1169"/>
      <c r="AX47" s="1169"/>
      <c r="AY47" s="1169"/>
      <c r="AZ47" s="1170"/>
      <c r="BA47" s="1168"/>
      <c r="BB47" s="1169"/>
      <c r="BC47" s="1169"/>
      <c r="BD47" s="1169"/>
      <c r="BE47" s="1169"/>
      <c r="BF47" s="1169"/>
      <c r="BG47" s="1169"/>
      <c r="BH47" s="1169"/>
      <c r="BI47" s="1169"/>
      <c r="BJ47" s="1169"/>
      <c r="BK47" s="1169"/>
      <c r="BL47" s="1169"/>
      <c r="BM47" s="1169"/>
      <c r="BN47" s="1169"/>
      <c r="BO47" s="1169"/>
      <c r="BP47" s="1170"/>
      <c r="BQ47" s="1147"/>
      <c r="BR47" s="1150"/>
      <c r="BS47" s="1150"/>
      <c r="BT47" s="1150"/>
      <c r="BU47" s="1150"/>
      <c r="BV47" s="1150"/>
      <c r="BW47" s="1150"/>
      <c r="BX47" s="1150"/>
      <c r="BY47" s="1150"/>
      <c r="BZ47" s="1150"/>
      <c r="CA47" s="1150"/>
      <c r="CB47" s="1150"/>
      <c r="CC47" s="1150"/>
      <c r="CD47" s="1167"/>
      <c r="CE47" s="1147"/>
      <c r="CF47" s="1150"/>
      <c r="CG47" s="1150"/>
      <c r="CH47" s="1150"/>
      <c r="CI47" s="1150"/>
      <c r="CJ47" s="1150"/>
      <c r="CK47" s="1150"/>
      <c r="CL47" s="1150"/>
      <c r="CM47" s="1150"/>
      <c r="CN47" s="1150"/>
      <c r="CO47" s="1150"/>
      <c r="CP47" s="1167"/>
      <c r="CQ47" s="1268"/>
      <c r="CR47" s="1150"/>
      <c r="CS47" s="1150"/>
      <c r="CT47" s="1150"/>
      <c r="CU47" s="1150"/>
      <c r="CV47" s="1150"/>
      <c r="CW47" s="1150"/>
      <c r="CX47" s="1150"/>
      <c r="CY47" s="1150"/>
      <c r="CZ47" s="1167"/>
      <c r="DA47" s="1268"/>
      <c r="DB47" s="1150"/>
      <c r="DC47" s="1150"/>
      <c r="DD47" s="1150"/>
      <c r="DE47" s="1150"/>
      <c r="DF47" s="1150"/>
      <c r="DG47" s="1150"/>
      <c r="DH47" s="1167"/>
      <c r="DI47" s="1268"/>
      <c r="DJ47" s="1150"/>
      <c r="DK47" s="1150"/>
      <c r="DL47" s="1150"/>
      <c r="DM47" s="1150"/>
      <c r="DN47" s="1167"/>
      <c r="DO47" s="1268"/>
      <c r="DP47" s="1150"/>
      <c r="DQ47" s="1150"/>
      <c r="DR47" s="1167"/>
      <c r="DS47" s="1267"/>
      <c r="DT47" s="1167"/>
      <c r="DU47" s="1147"/>
      <c r="DV47" s="1164"/>
      <c r="DW47" s="1150"/>
      <c r="DX47" s="1150"/>
      <c r="DY47" s="1149"/>
      <c r="DZ47" s="42" t="str">
        <f t="array" ref="DZ47">IF(AND( ISNUMBER(IFERROR(VALUE($DY47&amp;""),"")), ISNUMBER(IFERROR(VALUE($DV47&amp;""),""))), MAX(MIN(VALUE($DY47), VALUE($DV47)), -VALUE($DV47)), "")</f>
        <v/>
      </c>
      <c r="EA47" s="42" t="str">
        <f t="array" ref="EA47">IF(AND( ISNUMBER(IFERROR(VALUE($DY47&amp;""),"")), ISNUMBER(IFERROR(VALUE($DW47&amp;""),""))), MAX(MIN(VALUE($DY47), VALUE($DW47)), -VALUE($DW47)), "")</f>
        <v/>
      </c>
      <c r="EB47" s="828" t="str">
        <f t="array" ref="EB47">IF(AND( ISNUMBER(IFERROR(VALUE($DY47&amp;""),"")), ISNUMBER(IFERROR(VALUE($DX47&amp;""),""))), MAX(MIN(VALUE($DY47), VALUE($DX47)), -VALUE($DX47)), "")</f>
        <v/>
      </c>
      <c r="EC47" s="1171"/>
      <c r="ED47" s="1165"/>
      <c r="EE47" s="1165"/>
      <c r="EF47" s="2775" t="str">
        <f t="shared" si="2"/>
        <v/>
      </c>
      <c r="EG47" s="42" t="str">
        <f t="array" ref="EG47">IF(AND( ISNUMBER(IFERROR(VALUE($EJ47&amp;""),"")), ISNUMBER(IFERROR(VALUE($EC47&amp;""),""))), MAX(MIN(VALUE($EJ47), VALUE($EC47)), -VALUE($EC47)), "")</f>
        <v/>
      </c>
      <c r="EH47" s="42" t="str">
        <f t="array" ref="EH47">IF(AND( ISNUMBER(IFERROR(VALUE($EJ47&amp;""),"")), ISNUMBER(IFERROR(VALUE($ED47&amp;""),""))), MAX(MIN(VALUE($EJ47), VALUE($ED47)), -VALUE($ED47)), "")</f>
        <v/>
      </c>
      <c r="EI47" s="828" t="str">
        <f t="array" ref="EI47">IF(AND( ISNUMBER(IFERROR(VALUE($EJ47&amp;""),"")), ISNUMBER(IFERROR(VALUE($EE47&amp;""),""))), MAX(MIN(VALUE($EJ47), VALUE($EE47)), -VALUE($EE47)), "")</f>
        <v/>
      </c>
      <c r="EJ47" s="1666"/>
      <c r="EK47" s="1165"/>
      <c r="EL47" s="1165"/>
      <c r="EM47" s="1666"/>
      <c r="EN47" s="2775" t="str">
        <f t="array" ref="EN47">IF(AND(ISNUMBER(IFERROR(VALUE(EJ47&amp;""),"")),ISNUMBER(IFERROR(VALUE(EL47&amp;""),""))),IF(AND(VALUE(EJ47)^2&lt;=VALUE(EL47)*1.01, VALUE(EJ47)^2&gt;=VALUE(EL47)*0.99), "Pass", "Check"), "")</f>
        <v/>
      </c>
      <c r="EO47" s="2775" t="str">
        <f t="array" ref="EO47">IF(AND(ISNUMBER(IFERROR(VALUE(EK47&amp;""),"")),ISNUMBER(IFERROR(VALUE(EM47&amp;""),""))),IF(AND(VALUE(EK47)^2&lt;=VALUE(EM47)*1.01, VALUE(EK47)^2&gt;=VALUE(EM47)*0.99), "Pass", "Check"), "")</f>
        <v/>
      </c>
      <c r="EP47" s="1168"/>
      <c r="EQ47" s="1169"/>
      <c r="ER47" s="1169"/>
      <c r="ES47" s="1262"/>
      <c r="ET47" s="2775" t="str">
        <f t="array" ref="ET47">IF(AND(ISNUMBER(IFERROR(VALUE(EP47&amp;""),"")),ISNUMBER(IFERROR(VALUE(ER47&amp;""),""))),IF(AND(VALUE(EP47)^2&lt;=VALUE(ER47)*1.01, VALUE(EP47)^2&gt;=VALUE(ER47)*0.99), "Pass", "Check"), "")</f>
        <v/>
      </c>
      <c r="EU47" s="2776" t="str">
        <f t="array" ref="EU47">IF(AND(ISNUMBER(IFERROR(VALUE(EQ47&amp;""),"")),ISNUMBER(IFERROR(VALUE(ES47&amp;""),""))),IF(AND(VALUE(EQ47)^2&lt;=VALUE(ES47)*1.01, VALUE(EQ47)^2&gt;=VALUE(ES47)*0.99), "Pass", "Check"), "")</f>
        <v/>
      </c>
      <c r="EV47" s="1168"/>
      <c r="EW47" s="1169"/>
      <c r="EX47" s="1169"/>
      <c r="EY47" s="1262"/>
      <c r="EZ47" s="2775" t="str">
        <f t="array" ref="EZ47">IF(AND(ISNUMBER(IFERROR(VALUE(EV47&amp;""),"")),ISNUMBER(IFERROR(VALUE(EX47&amp;""),""))),IF(AND(VALUE(EV47)^2&lt;=VALUE(EX47)*1.01, VALUE(EV47)^2&gt;=VALUE(EX47)*0.99), "Pass", "Check"), "")</f>
        <v/>
      </c>
      <c r="FA47" s="2777" t="str">
        <f t="array" ref="FA47">IF(AND(ISNUMBER(IFERROR(VALUE(EW47&amp;""),"")),ISNUMBER(IFERROR(VALUE(EY47&amp;""),""))),IF(AND(VALUE(EW47)^2&lt;=VALUE(EY47)*1.01, VALUE(EW47)^2&gt;=VALUE(EY47)*0.99), "Pass", "Check"), "")</f>
        <v/>
      </c>
    </row>
    <row r="48" spans="1:158" ht="15" customHeight="1" x14ac:dyDescent="0.25">
      <c r="A48" s="1116"/>
      <c r="B48" s="739" t="s">
        <v>1500</v>
      </c>
      <c r="C48" s="739"/>
      <c r="D48" s="739"/>
      <c r="E48" s="739"/>
      <c r="F48" s="42" t="str">
        <f t="array" ref="F48">IF( SUMPRODUCT(--NOT(ISNUMBER(IFERROR(VALUE($M48:$DU48&amp;""),""))))=0,SQRT(MAX(VALUE($M48)+SUMPRODUCT(VALUE($N48:$DU48),r_girr!$A$3:$DH$3),0)),"")</f>
        <v/>
      </c>
      <c r="G48" s="42" t="str">
        <f t="array" ref="G48">IF( SUMPRODUCT(--NOT(ISNUMBER(IFERROR(VALUE($M48:$DU48&amp;""),""))))=0,SQRT(MAX(VALUE($M48)+SUMPRODUCT(VALUE($N48:$DU48),r_girr!$A$4:$DH$4),0)),"")</f>
        <v/>
      </c>
      <c r="H48" s="42" t="str">
        <f t="array" ref="H48">IF( SUMPRODUCT(--NOT(ISNUMBER(IFERROR(VALUE($M48:$DU48&amp;""),""))))=0,SQRT(MAX(VALUE($M48)+SUMPRODUCT(VALUE($N48:$DU48),r_girr!$A$3:$DH$3)*0.75,0)),"")</f>
        <v/>
      </c>
      <c r="I48" s="42" t="str">
        <f t="array" ref="I48">IF(AND( ISNUMBER(IFERROR(VALUE($L48&amp;""),"")), ISNUMBER(IFERROR(VALUE($F48&amp;""),""))), MAX(MIN(VALUE($L48), VALUE($F48)), -VALUE($F48)), "")</f>
        <v/>
      </c>
      <c r="J48" s="42" t="str">
        <f t="array" ref="J48">IF(AND( ISNUMBER(IFERROR(VALUE($L48&amp;""),"")), ISNUMBER(IFERROR(VALUE($G48&amp;""),""))), MAX(MIN(VALUE($L48), VALUE($G48)), -VALUE($G48)), "")</f>
        <v/>
      </c>
      <c r="K48" s="42" t="str">
        <f t="array" ref="K48">IF(AND( ISNUMBER(IFERROR(VALUE($L48&amp;""),"")), ISNUMBER(IFERROR(VALUE($H48&amp;""),""))), MAX(MIN(VALUE($L48), VALUE($H48)), -VALUE($H48)), "")</f>
        <v/>
      </c>
      <c r="L48" s="1147"/>
      <c r="M48" s="1150"/>
      <c r="N48" s="1167"/>
      <c r="O48" s="1268"/>
      <c r="P48" s="1150"/>
      <c r="Q48" s="1150"/>
      <c r="R48" s="1150"/>
      <c r="S48" s="1150"/>
      <c r="T48" s="1150"/>
      <c r="U48" s="1150"/>
      <c r="V48" s="1150"/>
      <c r="W48" s="1150"/>
      <c r="X48" s="1150"/>
      <c r="Y48" s="1150"/>
      <c r="Z48" s="1150"/>
      <c r="AA48" s="1150"/>
      <c r="AB48" s="1150"/>
      <c r="AC48" s="1150"/>
      <c r="AD48" s="1150"/>
      <c r="AE48" s="1150"/>
      <c r="AF48" s="1150"/>
      <c r="AG48" s="1150"/>
      <c r="AH48" s="1167"/>
      <c r="AI48" s="1168"/>
      <c r="AJ48" s="1169"/>
      <c r="AK48" s="1169"/>
      <c r="AL48" s="1169"/>
      <c r="AM48" s="1169"/>
      <c r="AN48" s="1169"/>
      <c r="AO48" s="1169"/>
      <c r="AP48" s="1169"/>
      <c r="AQ48" s="1169"/>
      <c r="AR48" s="1169"/>
      <c r="AS48" s="1169"/>
      <c r="AT48" s="1169"/>
      <c r="AU48" s="1169"/>
      <c r="AV48" s="1169"/>
      <c r="AW48" s="1169"/>
      <c r="AX48" s="1169"/>
      <c r="AY48" s="1169"/>
      <c r="AZ48" s="1170"/>
      <c r="BA48" s="1168"/>
      <c r="BB48" s="1169"/>
      <c r="BC48" s="1169"/>
      <c r="BD48" s="1169"/>
      <c r="BE48" s="1169"/>
      <c r="BF48" s="1169"/>
      <c r="BG48" s="1169"/>
      <c r="BH48" s="1169"/>
      <c r="BI48" s="1169"/>
      <c r="BJ48" s="1169"/>
      <c r="BK48" s="1169"/>
      <c r="BL48" s="1169"/>
      <c r="BM48" s="1169"/>
      <c r="BN48" s="1169"/>
      <c r="BO48" s="1169"/>
      <c r="BP48" s="1170"/>
      <c r="BQ48" s="1147"/>
      <c r="BR48" s="1150"/>
      <c r="BS48" s="1150"/>
      <c r="BT48" s="1150"/>
      <c r="BU48" s="1150"/>
      <c r="BV48" s="1150"/>
      <c r="BW48" s="1150"/>
      <c r="BX48" s="1150"/>
      <c r="BY48" s="1150"/>
      <c r="BZ48" s="1150"/>
      <c r="CA48" s="1150"/>
      <c r="CB48" s="1150"/>
      <c r="CC48" s="1150"/>
      <c r="CD48" s="1167"/>
      <c r="CE48" s="1147"/>
      <c r="CF48" s="1150"/>
      <c r="CG48" s="1150"/>
      <c r="CH48" s="1150"/>
      <c r="CI48" s="1150"/>
      <c r="CJ48" s="1150"/>
      <c r="CK48" s="1150"/>
      <c r="CL48" s="1150"/>
      <c r="CM48" s="1150"/>
      <c r="CN48" s="1150"/>
      <c r="CO48" s="1150"/>
      <c r="CP48" s="1167"/>
      <c r="CQ48" s="1268"/>
      <c r="CR48" s="1150"/>
      <c r="CS48" s="1150"/>
      <c r="CT48" s="1150"/>
      <c r="CU48" s="1150"/>
      <c r="CV48" s="1150"/>
      <c r="CW48" s="1150"/>
      <c r="CX48" s="1150"/>
      <c r="CY48" s="1150"/>
      <c r="CZ48" s="1167"/>
      <c r="DA48" s="1268"/>
      <c r="DB48" s="1150"/>
      <c r="DC48" s="1150"/>
      <c r="DD48" s="1150"/>
      <c r="DE48" s="1150"/>
      <c r="DF48" s="1150"/>
      <c r="DG48" s="1150"/>
      <c r="DH48" s="1167"/>
      <c r="DI48" s="1268"/>
      <c r="DJ48" s="1150"/>
      <c r="DK48" s="1150"/>
      <c r="DL48" s="1150"/>
      <c r="DM48" s="1150"/>
      <c r="DN48" s="1167"/>
      <c r="DO48" s="1268"/>
      <c r="DP48" s="1150"/>
      <c r="DQ48" s="1150"/>
      <c r="DR48" s="1167"/>
      <c r="DS48" s="1267"/>
      <c r="DT48" s="1167"/>
      <c r="DU48" s="1147"/>
      <c r="DV48" s="1164"/>
      <c r="DW48" s="1150"/>
      <c r="DX48" s="1150"/>
      <c r="DY48" s="1149"/>
      <c r="DZ48" s="42" t="str">
        <f t="array" ref="DZ48">IF(AND( ISNUMBER(IFERROR(VALUE($DY48&amp;""),"")), ISNUMBER(IFERROR(VALUE($DV48&amp;""),""))), MAX(MIN(VALUE($DY48), VALUE($DV48)), -VALUE($DV48)), "")</f>
        <v/>
      </c>
      <c r="EA48" s="42" t="str">
        <f t="array" ref="EA48">IF(AND( ISNUMBER(IFERROR(VALUE($DY48&amp;""),"")), ISNUMBER(IFERROR(VALUE($DW48&amp;""),""))), MAX(MIN(VALUE($DY48), VALUE($DW48)), -VALUE($DW48)), "")</f>
        <v/>
      </c>
      <c r="EB48" s="828" t="str">
        <f t="array" ref="EB48">IF(AND( ISNUMBER(IFERROR(VALUE($DY48&amp;""),"")), ISNUMBER(IFERROR(VALUE($DX48&amp;""),""))), MAX(MIN(VALUE($DY48), VALUE($DX48)), -VALUE($DX48)), "")</f>
        <v/>
      </c>
      <c r="EC48" s="1171"/>
      <c r="ED48" s="1165"/>
      <c r="EE48" s="1165"/>
      <c r="EF48" s="2775" t="str">
        <f t="shared" si="2"/>
        <v/>
      </c>
      <c r="EG48" s="42" t="str">
        <f t="array" ref="EG48">IF(AND( ISNUMBER(IFERROR(VALUE($EJ48&amp;""),"")), ISNUMBER(IFERROR(VALUE($EC48&amp;""),""))), MAX(MIN(VALUE($EJ48), VALUE($EC48)), -VALUE($EC48)), "")</f>
        <v/>
      </c>
      <c r="EH48" s="42" t="str">
        <f t="array" ref="EH48">IF(AND( ISNUMBER(IFERROR(VALUE($EJ48&amp;""),"")), ISNUMBER(IFERROR(VALUE($ED48&amp;""),""))), MAX(MIN(VALUE($EJ48), VALUE($ED48)), -VALUE($ED48)), "")</f>
        <v/>
      </c>
      <c r="EI48" s="828" t="str">
        <f t="array" ref="EI48">IF(AND( ISNUMBER(IFERROR(VALUE($EJ48&amp;""),"")), ISNUMBER(IFERROR(VALUE($EE48&amp;""),""))), MAX(MIN(VALUE($EJ48), VALUE($EE48)), -VALUE($EE48)), "")</f>
        <v/>
      </c>
      <c r="EJ48" s="1666"/>
      <c r="EK48" s="1165"/>
      <c r="EL48" s="1165"/>
      <c r="EM48" s="1666"/>
      <c r="EN48" s="2775" t="str">
        <f t="array" ref="EN48">IF(AND(ISNUMBER(IFERROR(VALUE(EJ48&amp;""),"")),ISNUMBER(IFERROR(VALUE(EL48&amp;""),""))),IF(AND(VALUE(EJ48)^2&lt;=VALUE(EL48)*1.01, VALUE(EJ48)^2&gt;=VALUE(EL48)*0.99), "Pass", "Check"), "")</f>
        <v/>
      </c>
      <c r="EO48" s="2775" t="str">
        <f t="array" ref="EO48">IF(AND(ISNUMBER(IFERROR(VALUE(EK48&amp;""),"")),ISNUMBER(IFERROR(VALUE(EM48&amp;""),""))),IF(AND(VALUE(EK48)^2&lt;=VALUE(EM48)*1.01, VALUE(EK48)^2&gt;=VALUE(EM48)*0.99), "Pass", "Check"), "")</f>
        <v/>
      </c>
      <c r="EP48" s="1168"/>
      <c r="EQ48" s="1169"/>
      <c r="ER48" s="1169"/>
      <c r="ES48" s="1262"/>
      <c r="ET48" s="2775" t="str">
        <f t="array" ref="ET48">IF(AND(ISNUMBER(IFERROR(VALUE(EP48&amp;""),"")),ISNUMBER(IFERROR(VALUE(ER48&amp;""),""))),IF(AND(VALUE(EP48)^2&lt;=VALUE(ER48)*1.01, VALUE(EP48)^2&gt;=VALUE(ER48)*0.99), "Pass", "Check"), "")</f>
        <v/>
      </c>
      <c r="EU48" s="2776" t="str">
        <f t="array" ref="EU48">IF(AND(ISNUMBER(IFERROR(VALUE(EQ48&amp;""),"")),ISNUMBER(IFERROR(VALUE(ES48&amp;""),""))),IF(AND(VALUE(EQ48)^2&lt;=VALUE(ES48)*1.01, VALUE(EQ48)^2&gt;=VALUE(ES48)*0.99), "Pass", "Check"), "")</f>
        <v/>
      </c>
      <c r="EV48" s="1168"/>
      <c r="EW48" s="1169"/>
      <c r="EX48" s="1169"/>
      <c r="EY48" s="1262"/>
      <c r="EZ48" s="2775" t="str">
        <f t="array" ref="EZ48">IF(AND(ISNUMBER(IFERROR(VALUE(EV48&amp;""),"")),ISNUMBER(IFERROR(VALUE(EX48&amp;""),""))),IF(AND(VALUE(EV48)^2&lt;=VALUE(EX48)*1.01, VALUE(EV48)^2&gt;=VALUE(EX48)*0.99), "Pass", "Check"), "")</f>
        <v/>
      </c>
      <c r="FA48" s="2777" t="str">
        <f t="array" ref="FA48">IF(AND(ISNUMBER(IFERROR(VALUE(EW48&amp;""),"")),ISNUMBER(IFERROR(VALUE(EY48&amp;""),""))),IF(AND(VALUE(EW48)^2&lt;=VALUE(EY48)*1.01, VALUE(EW48)^2&gt;=VALUE(EY48)*0.99), "Pass", "Check"), "")</f>
        <v/>
      </c>
    </row>
    <row r="49" spans="1:157" s="2216" customFormat="1" ht="15" customHeight="1" x14ac:dyDescent="0.25">
      <c r="A49" s="1116"/>
      <c r="B49" s="739" t="s">
        <v>1501</v>
      </c>
      <c r="C49" s="739"/>
      <c r="D49" s="739"/>
      <c r="E49" s="739"/>
      <c r="F49" s="42" t="str">
        <f t="array" ref="F49">IF( SUMPRODUCT(--NOT(ISNUMBER(IFERROR(VALUE($M49:$DU49&amp;""),""))))=0,SQRT(MAX(VALUE($M49)+SUMPRODUCT(VALUE($N49:$DU49),r_girr!$A$3:$DH$3),0)),"")</f>
        <v/>
      </c>
      <c r="G49" s="42" t="str">
        <f t="array" ref="G49">IF( SUMPRODUCT(--NOT(ISNUMBER(IFERROR(VALUE($M49:$DU49&amp;""),""))))=0,SQRT(MAX(VALUE($M49)+SUMPRODUCT(VALUE($N49:$DU49),r_girr!$A$4:$DH$4),0)),"")</f>
        <v/>
      </c>
      <c r="H49" s="42" t="str">
        <f t="array" ref="H49">IF( SUMPRODUCT(--NOT(ISNUMBER(IFERROR(VALUE($M49:$DU49&amp;""),""))))=0,SQRT(MAX(VALUE($M49)+SUMPRODUCT(VALUE($N49:$DU49),r_girr!$A$3:$DH$3)*0.75,0)),"")</f>
        <v/>
      </c>
      <c r="I49" s="42" t="str">
        <f t="array" ref="I49">IF(AND( ISNUMBER(IFERROR(VALUE($L49&amp;""),"")), ISNUMBER(IFERROR(VALUE($F49&amp;""),""))), MAX(MIN(VALUE($L49), VALUE($F49)), -VALUE($F49)), "")</f>
        <v/>
      </c>
      <c r="J49" s="42" t="str">
        <f t="array" ref="J49">IF(AND( ISNUMBER(IFERROR(VALUE($L49&amp;""),"")), ISNUMBER(IFERROR(VALUE($G49&amp;""),""))), MAX(MIN(VALUE($L49), VALUE($G49)), -VALUE($G49)), "")</f>
        <v/>
      </c>
      <c r="K49" s="42" t="str">
        <f t="array" ref="K49">IF(AND( ISNUMBER(IFERROR(VALUE($L49&amp;""),"")), ISNUMBER(IFERROR(VALUE($H49&amp;""),""))), MAX(MIN(VALUE($L49), VALUE($H49)), -VALUE($H49)), "")</f>
        <v/>
      </c>
      <c r="L49" s="1147"/>
      <c r="M49" s="1150"/>
      <c r="N49" s="1167"/>
      <c r="O49" s="1268"/>
      <c r="P49" s="1150"/>
      <c r="Q49" s="1150"/>
      <c r="R49" s="1150"/>
      <c r="S49" s="1150"/>
      <c r="T49" s="1150"/>
      <c r="U49" s="1150"/>
      <c r="V49" s="1150"/>
      <c r="W49" s="1150"/>
      <c r="X49" s="1150"/>
      <c r="Y49" s="1150"/>
      <c r="Z49" s="1150"/>
      <c r="AA49" s="1150"/>
      <c r="AB49" s="1150"/>
      <c r="AC49" s="1150"/>
      <c r="AD49" s="1150"/>
      <c r="AE49" s="1150"/>
      <c r="AF49" s="1150"/>
      <c r="AG49" s="1150"/>
      <c r="AH49" s="1167"/>
      <c r="AI49" s="1168"/>
      <c r="AJ49" s="1169"/>
      <c r="AK49" s="1169"/>
      <c r="AL49" s="1169"/>
      <c r="AM49" s="1169"/>
      <c r="AN49" s="1169"/>
      <c r="AO49" s="1169"/>
      <c r="AP49" s="1169"/>
      <c r="AQ49" s="1169"/>
      <c r="AR49" s="1169"/>
      <c r="AS49" s="1169"/>
      <c r="AT49" s="1169"/>
      <c r="AU49" s="1169"/>
      <c r="AV49" s="1169"/>
      <c r="AW49" s="1169"/>
      <c r="AX49" s="1169"/>
      <c r="AY49" s="1169"/>
      <c r="AZ49" s="1170"/>
      <c r="BA49" s="1168"/>
      <c r="BB49" s="1169"/>
      <c r="BC49" s="1169"/>
      <c r="BD49" s="1169"/>
      <c r="BE49" s="1169"/>
      <c r="BF49" s="1169"/>
      <c r="BG49" s="1169"/>
      <c r="BH49" s="1169"/>
      <c r="BI49" s="1169"/>
      <c r="BJ49" s="1169"/>
      <c r="BK49" s="1169"/>
      <c r="BL49" s="1169"/>
      <c r="BM49" s="1169"/>
      <c r="BN49" s="1169"/>
      <c r="BO49" s="1169"/>
      <c r="BP49" s="1170"/>
      <c r="BQ49" s="1147"/>
      <c r="BR49" s="1150"/>
      <c r="BS49" s="1150"/>
      <c r="BT49" s="1150"/>
      <c r="BU49" s="1150"/>
      <c r="BV49" s="1150"/>
      <c r="BW49" s="1150"/>
      <c r="BX49" s="1150"/>
      <c r="BY49" s="1150"/>
      <c r="BZ49" s="1150"/>
      <c r="CA49" s="1150"/>
      <c r="CB49" s="1150"/>
      <c r="CC49" s="1150"/>
      <c r="CD49" s="1167"/>
      <c r="CE49" s="1147"/>
      <c r="CF49" s="1150"/>
      <c r="CG49" s="1150"/>
      <c r="CH49" s="1150"/>
      <c r="CI49" s="1150"/>
      <c r="CJ49" s="1150"/>
      <c r="CK49" s="1150"/>
      <c r="CL49" s="1150"/>
      <c r="CM49" s="1150"/>
      <c r="CN49" s="1150"/>
      <c r="CO49" s="1150"/>
      <c r="CP49" s="1167"/>
      <c r="CQ49" s="1268"/>
      <c r="CR49" s="1150"/>
      <c r="CS49" s="1150"/>
      <c r="CT49" s="1150"/>
      <c r="CU49" s="1150"/>
      <c r="CV49" s="1150"/>
      <c r="CW49" s="1150"/>
      <c r="CX49" s="1150"/>
      <c r="CY49" s="1150"/>
      <c r="CZ49" s="1167"/>
      <c r="DA49" s="1268"/>
      <c r="DB49" s="1150"/>
      <c r="DC49" s="1150"/>
      <c r="DD49" s="1150"/>
      <c r="DE49" s="1150"/>
      <c r="DF49" s="1150"/>
      <c r="DG49" s="1150"/>
      <c r="DH49" s="1167"/>
      <c r="DI49" s="1268"/>
      <c r="DJ49" s="1150"/>
      <c r="DK49" s="1150"/>
      <c r="DL49" s="1150"/>
      <c r="DM49" s="1150"/>
      <c r="DN49" s="1167"/>
      <c r="DO49" s="1268"/>
      <c r="DP49" s="1150"/>
      <c r="DQ49" s="1150"/>
      <c r="DR49" s="1167"/>
      <c r="DS49" s="1267"/>
      <c r="DT49" s="1167"/>
      <c r="DU49" s="1147"/>
      <c r="DV49" s="1164"/>
      <c r="DW49" s="1150"/>
      <c r="DX49" s="1150"/>
      <c r="DY49" s="1149"/>
      <c r="DZ49" s="42" t="str">
        <f t="array" ref="DZ49">IF(AND( ISNUMBER(IFERROR(VALUE($DY49&amp;""),"")), ISNUMBER(IFERROR(VALUE($DV49&amp;""),""))), MAX(MIN(VALUE($DY49), VALUE($DV49)), -VALUE($DV49)), "")</f>
        <v/>
      </c>
      <c r="EA49" s="42" t="str">
        <f t="array" ref="EA49">IF(AND( ISNUMBER(IFERROR(VALUE($DY49&amp;""),"")), ISNUMBER(IFERROR(VALUE($DW49&amp;""),""))), MAX(MIN(VALUE($DY49), VALUE($DW49)), -VALUE($DW49)), "")</f>
        <v/>
      </c>
      <c r="EB49" s="828" t="str">
        <f t="array" ref="EB49">IF(AND( ISNUMBER(IFERROR(VALUE($DY49&amp;""),"")), ISNUMBER(IFERROR(VALUE($DX49&amp;""),""))), MAX(MIN(VALUE($DY49), VALUE($DX49)), -VALUE($DX49)), "")</f>
        <v/>
      </c>
      <c r="EC49" s="1171"/>
      <c r="ED49" s="1165"/>
      <c r="EE49" s="1165"/>
      <c r="EF49" s="2775" t="str">
        <f t="shared" si="2"/>
        <v/>
      </c>
      <c r="EG49" s="42" t="str">
        <f t="array" ref="EG49">IF(AND( ISNUMBER(IFERROR(VALUE($EJ49&amp;""),"")), ISNUMBER(IFERROR(VALUE($EC49&amp;""),""))), MAX(MIN(VALUE($EJ49), VALUE($EC49)), -VALUE($EC49)), "")</f>
        <v/>
      </c>
      <c r="EH49" s="42" t="str">
        <f t="array" ref="EH49">IF(AND( ISNUMBER(IFERROR(VALUE($EJ49&amp;""),"")), ISNUMBER(IFERROR(VALUE($ED49&amp;""),""))), MAX(MIN(VALUE($EJ49), VALUE($ED49)), -VALUE($ED49)), "")</f>
        <v/>
      </c>
      <c r="EI49" s="828" t="str">
        <f t="array" ref="EI49">IF(AND( ISNUMBER(IFERROR(VALUE($EJ49&amp;""),"")), ISNUMBER(IFERROR(VALUE($EE49&amp;""),""))), MAX(MIN(VALUE($EJ49), VALUE($EE49)), -VALUE($EE49)), "")</f>
        <v/>
      </c>
      <c r="EJ49" s="1666"/>
      <c r="EK49" s="1165"/>
      <c r="EL49" s="1165"/>
      <c r="EM49" s="1666"/>
      <c r="EN49" s="2775" t="str">
        <f t="array" ref="EN49">IF(AND(ISNUMBER(IFERROR(VALUE(EJ49&amp;""),"")),ISNUMBER(IFERROR(VALUE(EL49&amp;""),""))),IF(AND(VALUE(EJ49)^2&lt;=VALUE(EL49)*1.01, VALUE(EJ49)^2&gt;=VALUE(EL49)*0.99), "Pass", "Check"), "")</f>
        <v/>
      </c>
      <c r="EO49" s="2775" t="str">
        <f t="array" ref="EO49">IF(AND(ISNUMBER(IFERROR(VALUE(EK49&amp;""),"")),ISNUMBER(IFERROR(VALUE(EM49&amp;""),""))),IF(AND(VALUE(EK49)^2&lt;=VALUE(EM49)*1.01, VALUE(EK49)^2&gt;=VALUE(EM49)*0.99), "Pass", "Check"), "")</f>
        <v/>
      </c>
      <c r="EP49" s="1168"/>
      <c r="EQ49" s="1169"/>
      <c r="ER49" s="1169"/>
      <c r="ES49" s="1262"/>
      <c r="ET49" s="2775" t="str">
        <f t="array" ref="ET49">IF(AND(ISNUMBER(IFERROR(VALUE(EP49&amp;""),"")),ISNUMBER(IFERROR(VALUE(ER49&amp;""),""))),IF(AND(VALUE(EP49)^2&lt;=VALUE(ER49)*1.01, VALUE(EP49)^2&gt;=VALUE(ER49)*0.99), "Pass", "Check"), "")</f>
        <v/>
      </c>
      <c r="EU49" s="2776" t="str">
        <f t="array" ref="EU49">IF(AND(ISNUMBER(IFERROR(VALUE(EQ49&amp;""),"")),ISNUMBER(IFERROR(VALUE(ES49&amp;""),""))),IF(AND(VALUE(EQ49)^2&lt;=VALUE(ES49)*1.01, VALUE(EQ49)^2&gt;=VALUE(ES49)*0.99), "Pass", "Check"), "")</f>
        <v/>
      </c>
      <c r="EV49" s="1168"/>
      <c r="EW49" s="1169"/>
      <c r="EX49" s="1169"/>
      <c r="EY49" s="1262"/>
      <c r="EZ49" s="2775" t="str">
        <f t="array" ref="EZ49">IF(AND(ISNUMBER(IFERROR(VALUE(EV49&amp;""),"")),ISNUMBER(IFERROR(VALUE(EX49&amp;""),""))),IF(AND(VALUE(EV49)^2&lt;=VALUE(EX49)*1.01, VALUE(EV49)^2&gt;=VALUE(EX49)*0.99), "Pass", "Check"), "")</f>
        <v/>
      </c>
      <c r="FA49" s="2777" t="str">
        <f t="array" ref="FA49">IF(AND(ISNUMBER(IFERROR(VALUE(EW49&amp;""),"")),ISNUMBER(IFERROR(VALUE(EY49&amp;""),""))),IF(AND(VALUE(EW49)^2&lt;=VALUE(EY49)*1.01, VALUE(EW49)^2&gt;=VALUE(EY49)*0.99), "Pass", "Check"), "")</f>
        <v/>
      </c>
    </row>
    <row r="50" spans="1:157" s="2216" customFormat="1" ht="15" customHeight="1" x14ac:dyDescent="0.25">
      <c r="A50" s="1116"/>
      <c r="B50" s="739" t="s">
        <v>1502</v>
      </c>
      <c r="C50" s="739"/>
      <c r="D50" s="739"/>
      <c r="E50" s="739"/>
      <c r="F50" s="42" t="str">
        <f t="array" ref="F50">IF( SUMPRODUCT(--NOT(ISNUMBER(IFERROR(VALUE($M50:$DU50&amp;""),""))))=0,SQRT(MAX(VALUE($M50)+SUMPRODUCT(VALUE($N50:$DU50),r_girr!$A$3:$DH$3),0)),"")</f>
        <v/>
      </c>
      <c r="G50" s="42" t="str">
        <f t="array" ref="G50">IF( SUMPRODUCT(--NOT(ISNUMBER(IFERROR(VALUE($M50:$DU50&amp;""),""))))=0,SQRT(MAX(VALUE($M50)+SUMPRODUCT(VALUE($N50:$DU50),r_girr!$A$4:$DH$4),0)),"")</f>
        <v/>
      </c>
      <c r="H50" s="42" t="str">
        <f t="array" ref="H50">IF( SUMPRODUCT(--NOT(ISNUMBER(IFERROR(VALUE($M50:$DU50&amp;""),""))))=0,SQRT(MAX(VALUE($M50)+SUMPRODUCT(VALUE($N50:$DU50),r_girr!$A$3:$DH$3)*0.75,0)),"")</f>
        <v/>
      </c>
      <c r="I50" s="42" t="str">
        <f t="array" ref="I50">IF(AND( ISNUMBER(IFERROR(VALUE($L50&amp;""),"")), ISNUMBER(IFERROR(VALUE($F50&amp;""),""))), MAX(MIN(VALUE($L50), VALUE($F50)), -VALUE($F50)), "")</f>
        <v/>
      </c>
      <c r="J50" s="42" t="str">
        <f t="array" ref="J50">IF(AND( ISNUMBER(IFERROR(VALUE($L50&amp;""),"")), ISNUMBER(IFERROR(VALUE($G50&amp;""),""))), MAX(MIN(VALUE($L50), VALUE($G50)), -VALUE($G50)), "")</f>
        <v/>
      </c>
      <c r="K50" s="42" t="str">
        <f t="array" ref="K50">IF(AND( ISNUMBER(IFERROR(VALUE($L50&amp;""),"")), ISNUMBER(IFERROR(VALUE($H50&amp;""),""))), MAX(MIN(VALUE($L50), VALUE($H50)), -VALUE($H50)), "")</f>
        <v/>
      </c>
      <c r="L50" s="1147"/>
      <c r="M50" s="1150"/>
      <c r="N50" s="1167"/>
      <c r="O50" s="1268"/>
      <c r="P50" s="1150"/>
      <c r="Q50" s="1150"/>
      <c r="R50" s="1150"/>
      <c r="S50" s="1150"/>
      <c r="T50" s="1150"/>
      <c r="U50" s="1150"/>
      <c r="V50" s="1150"/>
      <c r="W50" s="1150"/>
      <c r="X50" s="1150"/>
      <c r="Y50" s="1150"/>
      <c r="Z50" s="1150"/>
      <c r="AA50" s="1150"/>
      <c r="AB50" s="1150"/>
      <c r="AC50" s="1150"/>
      <c r="AD50" s="1150"/>
      <c r="AE50" s="1150"/>
      <c r="AF50" s="1150"/>
      <c r="AG50" s="1150"/>
      <c r="AH50" s="1167"/>
      <c r="AI50" s="1168"/>
      <c r="AJ50" s="1169"/>
      <c r="AK50" s="1169"/>
      <c r="AL50" s="1169"/>
      <c r="AM50" s="1169"/>
      <c r="AN50" s="1169"/>
      <c r="AO50" s="1169"/>
      <c r="AP50" s="1169"/>
      <c r="AQ50" s="1169"/>
      <c r="AR50" s="1169"/>
      <c r="AS50" s="1169"/>
      <c r="AT50" s="1169"/>
      <c r="AU50" s="1169"/>
      <c r="AV50" s="1169"/>
      <c r="AW50" s="1169"/>
      <c r="AX50" s="1169"/>
      <c r="AY50" s="1169"/>
      <c r="AZ50" s="1170"/>
      <c r="BA50" s="1168"/>
      <c r="BB50" s="1169"/>
      <c r="BC50" s="1169"/>
      <c r="BD50" s="1169"/>
      <c r="BE50" s="1169"/>
      <c r="BF50" s="1169"/>
      <c r="BG50" s="1169"/>
      <c r="BH50" s="1169"/>
      <c r="BI50" s="1169"/>
      <c r="BJ50" s="1169"/>
      <c r="BK50" s="1169"/>
      <c r="BL50" s="1169"/>
      <c r="BM50" s="1169"/>
      <c r="BN50" s="1169"/>
      <c r="BO50" s="1169"/>
      <c r="BP50" s="1170"/>
      <c r="BQ50" s="1147"/>
      <c r="BR50" s="1150"/>
      <c r="BS50" s="1150"/>
      <c r="BT50" s="1150"/>
      <c r="BU50" s="1150"/>
      <c r="BV50" s="1150"/>
      <c r="BW50" s="1150"/>
      <c r="BX50" s="1150"/>
      <c r="BY50" s="1150"/>
      <c r="BZ50" s="1150"/>
      <c r="CA50" s="1150"/>
      <c r="CB50" s="1150"/>
      <c r="CC50" s="1150"/>
      <c r="CD50" s="1167"/>
      <c r="CE50" s="1147"/>
      <c r="CF50" s="1150"/>
      <c r="CG50" s="1150"/>
      <c r="CH50" s="1150"/>
      <c r="CI50" s="1150"/>
      <c r="CJ50" s="1150"/>
      <c r="CK50" s="1150"/>
      <c r="CL50" s="1150"/>
      <c r="CM50" s="1150"/>
      <c r="CN50" s="1150"/>
      <c r="CO50" s="1150"/>
      <c r="CP50" s="1167"/>
      <c r="CQ50" s="1268"/>
      <c r="CR50" s="1150"/>
      <c r="CS50" s="1150"/>
      <c r="CT50" s="1150"/>
      <c r="CU50" s="1150"/>
      <c r="CV50" s="1150"/>
      <c r="CW50" s="1150"/>
      <c r="CX50" s="1150"/>
      <c r="CY50" s="1150"/>
      <c r="CZ50" s="1167"/>
      <c r="DA50" s="1268"/>
      <c r="DB50" s="1150"/>
      <c r="DC50" s="1150"/>
      <c r="DD50" s="1150"/>
      <c r="DE50" s="1150"/>
      <c r="DF50" s="1150"/>
      <c r="DG50" s="1150"/>
      <c r="DH50" s="1167"/>
      <c r="DI50" s="1268"/>
      <c r="DJ50" s="1150"/>
      <c r="DK50" s="1150"/>
      <c r="DL50" s="1150"/>
      <c r="DM50" s="1150"/>
      <c r="DN50" s="1167"/>
      <c r="DO50" s="1268"/>
      <c r="DP50" s="1150"/>
      <c r="DQ50" s="1150"/>
      <c r="DR50" s="1167"/>
      <c r="DS50" s="1267"/>
      <c r="DT50" s="1167"/>
      <c r="DU50" s="1147"/>
      <c r="DV50" s="1164"/>
      <c r="DW50" s="1150"/>
      <c r="DX50" s="1150"/>
      <c r="DY50" s="1149"/>
      <c r="DZ50" s="42" t="str">
        <f t="array" ref="DZ50">IF(AND( ISNUMBER(IFERROR(VALUE($DY50&amp;""),"")), ISNUMBER(IFERROR(VALUE($DV50&amp;""),""))), MAX(MIN(VALUE($DY50), VALUE($DV50)), -VALUE($DV50)), "")</f>
        <v/>
      </c>
      <c r="EA50" s="42" t="str">
        <f t="array" ref="EA50">IF(AND( ISNUMBER(IFERROR(VALUE($DY50&amp;""),"")), ISNUMBER(IFERROR(VALUE($DW50&amp;""),""))), MAX(MIN(VALUE($DY50), VALUE($DW50)), -VALUE($DW50)), "")</f>
        <v/>
      </c>
      <c r="EB50" s="828" t="str">
        <f t="array" ref="EB50">IF(AND( ISNUMBER(IFERROR(VALUE($DY50&amp;""),"")), ISNUMBER(IFERROR(VALUE($DX50&amp;""),""))), MAX(MIN(VALUE($DY50), VALUE($DX50)), -VALUE($DX50)), "")</f>
        <v/>
      </c>
      <c r="EC50" s="1171"/>
      <c r="ED50" s="1165"/>
      <c r="EE50" s="1165"/>
      <c r="EF50" s="2775" t="str">
        <f t="shared" si="2"/>
        <v/>
      </c>
      <c r="EG50" s="42" t="str">
        <f t="array" ref="EG50">IF(AND( ISNUMBER(IFERROR(VALUE($EJ50&amp;""),"")), ISNUMBER(IFERROR(VALUE($EC50&amp;""),""))), MAX(MIN(VALUE($EJ50), VALUE($EC50)), -VALUE($EC50)), "")</f>
        <v/>
      </c>
      <c r="EH50" s="42" t="str">
        <f t="array" ref="EH50">IF(AND( ISNUMBER(IFERROR(VALUE($EJ50&amp;""),"")), ISNUMBER(IFERROR(VALUE($ED50&amp;""),""))), MAX(MIN(VALUE($EJ50), VALUE($ED50)), -VALUE($ED50)), "")</f>
        <v/>
      </c>
      <c r="EI50" s="828" t="str">
        <f t="array" ref="EI50">IF(AND( ISNUMBER(IFERROR(VALUE($EJ50&amp;""),"")), ISNUMBER(IFERROR(VALUE($EE50&amp;""),""))), MAX(MIN(VALUE($EJ50), VALUE($EE50)), -VALUE($EE50)), "")</f>
        <v/>
      </c>
      <c r="EJ50" s="1666"/>
      <c r="EK50" s="1165"/>
      <c r="EL50" s="1165"/>
      <c r="EM50" s="1666"/>
      <c r="EN50" s="2775" t="str">
        <f t="array" ref="EN50">IF(AND(ISNUMBER(IFERROR(VALUE(EJ50&amp;""),"")),ISNUMBER(IFERROR(VALUE(EL50&amp;""),""))),IF(AND(VALUE(EJ50)^2&lt;=VALUE(EL50)*1.01, VALUE(EJ50)^2&gt;=VALUE(EL50)*0.99), "Pass", "Check"), "")</f>
        <v/>
      </c>
      <c r="EO50" s="2775" t="str">
        <f t="array" ref="EO50">IF(AND(ISNUMBER(IFERROR(VALUE(EK50&amp;""),"")),ISNUMBER(IFERROR(VALUE(EM50&amp;""),""))),IF(AND(VALUE(EK50)^2&lt;=VALUE(EM50)*1.01, VALUE(EK50)^2&gt;=VALUE(EM50)*0.99), "Pass", "Check"), "")</f>
        <v/>
      </c>
      <c r="EP50" s="1168"/>
      <c r="EQ50" s="1169"/>
      <c r="ER50" s="1169"/>
      <c r="ES50" s="1262"/>
      <c r="ET50" s="2775" t="str">
        <f t="array" ref="ET50">IF(AND(ISNUMBER(IFERROR(VALUE(EP50&amp;""),"")),ISNUMBER(IFERROR(VALUE(ER50&amp;""),""))),IF(AND(VALUE(EP50)^2&lt;=VALUE(ER50)*1.01, VALUE(EP50)^2&gt;=VALUE(ER50)*0.99), "Pass", "Check"), "")</f>
        <v/>
      </c>
      <c r="EU50" s="2776" t="str">
        <f t="array" ref="EU50">IF(AND(ISNUMBER(IFERROR(VALUE(EQ50&amp;""),"")),ISNUMBER(IFERROR(VALUE(ES50&amp;""),""))),IF(AND(VALUE(EQ50)^2&lt;=VALUE(ES50)*1.01, VALUE(EQ50)^2&gt;=VALUE(ES50)*0.99), "Pass", "Check"), "")</f>
        <v/>
      </c>
      <c r="EV50" s="1168"/>
      <c r="EW50" s="1169"/>
      <c r="EX50" s="1169"/>
      <c r="EY50" s="1262"/>
      <c r="EZ50" s="2775" t="str">
        <f t="array" ref="EZ50">IF(AND(ISNUMBER(IFERROR(VALUE(EV50&amp;""),"")),ISNUMBER(IFERROR(VALUE(EX50&amp;""),""))),IF(AND(VALUE(EV50)^2&lt;=VALUE(EX50)*1.01, VALUE(EV50)^2&gt;=VALUE(EX50)*0.99), "Pass", "Check"), "")</f>
        <v/>
      </c>
      <c r="FA50" s="2777" t="str">
        <f t="array" ref="FA50">IF(AND(ISNUMBER(IFERROR(VALUE(EW50&amp;""),"")),ISNUMBER(IFERROR(VALUE(EY50&amp;""),""))),IF(AND(VALUE(EW50)^2&lt;=VALUE(EY50)*1.01, VALUE(EW50)^2&gt;=VALUE(EY50)*0.99), "Pass", "Check"), "")</f>
        <v/>
      </c>
    </row>
    <row r="51" spans="1:157" s="2216" customFormat="1" ht="15" customHeight="1" x14ac:dyDescent="0.25">
      <c r="A51" s="1116"/>
      <c r="B51" s="739" t="s">
        <v>1503</v>
      </c>
      <c r="C51" s="739"/>
      <c r="D51" s="739"/>
      <c r="E51" s="739"/>
      <c r="F51" s="42" t="str">
        <f t="array" ref="F51">IF( SUMPRODUCT(--NOT(ISNUMBER(IFERROR(VALUE($M51:$DU51&amp;""),""))))=0,SQRT(MAX(VALUE($M51)+SUMPRODUCT(VALUE($N51:$DU51),r_girr!$A$3:$DH$3),0)),"")</f>
        <v/>
      </c>
      <c r="G51" s="42" t="str">
        <f t="array" ref="G51">IF( SUMPRODUCT(--NOT(ISNUMBER(IFERROR(VALUE($M51:$DU51&amp;""),""))))=0,SQRT(MAX(VALUE($M51)+SUMPRODUCT(VALUE($N51:$DU51),r_girr!$A$4:$DH$4),0)),"")</f>
        <v/>
      </c>
      <c r="H51" s="42" t="str">
        <f t="array" ref="H51">IF( SUMPRODUCT(--NOT(ISNUMBER(IFERROR(VALUE($M51:$DU51&amp;""),""))))=0,SQRT(MAX(VALUE($M51)+SUMPRODUCT(VALUE($N51:$DU51),r_girr!$A$3:$DH$3)*0.75,0)),"")</f>
        <v/>
      </c>
      <c r="I51" s="42" t="str">
        <f t="array" ref="I51">IF(AND( ISNUMBER(IFERROR(VALUE($L51&amp;""),"")), ISNUMBER(IFERROR(VALUE($F51&amp;""),""))), MAX(MIN(VALUE($L51), VALUE($F51)), -VALUE($F51)), "")</f>
        <v/>
      </c>
      <c r="J51" s="42" t="str">
        <f t="array" ref="J51">IF(AND( ISNUMBER(IFERROR(VALUE($L51&amp;""),"")), ISNUMBER(IFERROR(VALUE($G51&amp;""),""))), MAX(MIN(VALUE($L51), VALUE($G51)), -VALUE($G51)), "")</f>
        <v/>
      </c>
      <c r="K51" s="42" t="str">
        <f t="array" ref="K51">IF(AND( ISNUMBER(IFERROR(VALUE($L51&amp;""),"")), ISNUMBER(IFERROR(VALUE($H51&amp;""),""))), MAX(MIN(VALUE($L51), VALUE($H51)), -VALUE($H51)), "")</f>
        <v/>
      </c>
      <c r="L51" s="1147"/>
      <c r="M51" s="1150"/>
      <c r="N51" s="1167"/>
      <c r="O51" s="1268"/>
      <c r="P51" s="1150"/>
      <c r="Q51" s="1150"/>
      <c r="R51" s="1150"/>
      <c r="S51" s="1150"/>
      <c r="T51" s="1150"/>
      <c r="U51" s="1150"/>
      <c r="V51" s="1150"/>
      <c r="W51" s="1150"/>
      <c r="X51" s="1150"/>
      <c r="Y51" s="1150"/>
      <c r="Z51" s="1150"/>
      <c r="AA51" s="1150"/>
      <c r="AB51" s="1150"/>
      <c r="AC51" s="1150"/>
      <c r="AD51" s="1150"/>
      <c r="AE51" s="1150"/>
      <c r="AF51" s="1150"/>
      <c r="AG51" s="1150"/>
      <c r="AH51" s="1167"/>
      <c r="AI51" s="1168"/>
      <c r="AJ51" s="1169"/>
      <c r="AK51" s="1169"/>
      <c r="AL51" s="1169"/>
      <c r="AM51" s="1169"/>
      <c r="AN51" s="1169"/>
      <c r="AO51" s="1169"/>
      <c r="AP51" s="1169"/>
      <c r="AQ51" s="1169"/>
      <c r="AR51" s="1169"/>
      <c r="AS51" s="1169"/>
      <c r="AT51" s="1169"/>
      <c r="AU51" s="1169"/>
      <c r="AV51" s="1169"/>
      <c r="AW51" s="1169"/>
      <c r="AX51" s="1169"/>
      <c r="AY51" s="1169"/>
      <c r="AZ51" s="1170"/>
      <c r="BA51" s="1168"/>
      <c r="BB51" s="1169"/>
      <c r="BC51" s="1169"/>
      <c r="BD51" s="1169"/>
      <c r="BE51" s="1169"/>
      <c r="BF51" s="1169"/>
      <c r="BG51" s="1169"/>
      <c r="BH51" s="1169"/>
      <c r="BI51" s="1169"/>
      <c r="BJ51" s="1169"/>
      <c r="BK51" s="1169"/>
      <c r="BL51" s="1169"/>
      <c r="BM51" s="1169"/>
      <c r="BN51" s="1169"/>
      <c r="BO51" s="1169"/>
      <c r="BP51" s="1170"/>
      <c r="BQ51" s="1147"/>
      <c r="BR51" s="1150"/>
      <c r="BS51" s="1150"/>
      <c r="BT51" s="1150"/>
      <c r="BU51" s="1150"/>
      <c r="BV51" s="1150"/>
      <c r="BW51" s="1150"/>
      <c r="BX51" s="1150"/>
      <c r="BY51" s="1150"/>
      <c r="BZ51" s="1150"/>
      <c r="CA51" s="1150"/>
      <c r="CB51" s="1150"/>
      <c r="CC51" s="1150"/>
      <c r="CD51" s="1167"/>
      <c r="CE51" s="1147"/>
      <c r="CF51" s="1150"/>
      <c r="CG51" s="1150"/>
      <c r="CH51" s="1150"/>
      <c r="CI51" s="1150"/>
      <c r="CJ51" s="1150"/>
      <c r="CK51" s="1150"/>
      <c r="CL51" s="1150"/>
      <c r="CM51" s="1150"/>
      <c r="CN51" s="1150"/>
      <c r="CO51" s="1150"/>
      <c r="CP51" s="1167"/>
      <c r="CQ51" s="1268"/>
      <c r="CR51" s="1150"/>
      <c r="CS51" s="1150"/>
      <c r="CT51" s="1150"/>
      <c r="CU51" s="1150"/>
      <c r="CV51" s="1150"/>
      <c r="CW51" s="1150"/>
      <c r="CX51" s="1150"/>
      <c r="CY51" s="1150"/>
      <c r="CZ51" s="1167"/>
      <c r="DA51" s="1268"/>
      <c r="DB51" s="1150"/>
      <c r="DC51" s="1150"/>
      <c r="DD51" s="1150"/>
      <c r="DE51" s="1150"/>
      <c r="DF51" s="1150"/>
      <c r="DG51" s="1150"/>
      <c r="DH51" s="1167"/>
      <c r="DI51" s="1268"/>
      <c r="DJ51" s="1150"/>
      <c r="DK51" s="1150"/>
      <c r="DL51" s="1150"/>
      <c r="DM51" s="1150"/>
      <c r="DN51" s="1167"/>
      <c r="DO51" s="1268"/>
      <c r="DP51" s="1150"/>
      <c r="DQ51" s="1150"/>
      <c r="DR51" s="1167"/>
      <c r="DS51" s="1267"/>
      <c r="DT51" s="1167"/>
      <c r="DU51" s="1147"/>
      <c r="DV51" s="1164"/>
      <c r="DW51" s="1150"/>
      <c r="DX51" s="1150"/>
      <c r="DY51" s="1149"/>
      <c r="DZ51" s="42" t="str">
        <f t="array" ref="DZ51">IF(AND( ISNUMBER(IFERROR(VALUE($DY51&amp;""),"")), ISNUMBER(IFERROR(VALUE($DV51&amp;""),""))), MAX(MIN(VALUE($DY51), VALUE($DV51)), -VALUE($DV51)), "")</f>
        <v/>
      </c>
      <c r="EA51" s="42" t="str">
        <f t="array" ref="EA51">IF(AND( ISNUMBER(IFERROR(VALUE($DY51&amp;""),"")), ISNUMBER(IFERROR(VALUE($DW51&amp;""),""))), MAX(MIN(VALUE($DY51), VALUE($DW51)), -VALUE($DW51)), "")</f>
        <v/>
      </c>
      <c r="EB51" s="828" t="str">
        <f t="array" ref="EB51">IF(AND( ISNUMBER(IFERROR(VALUE($DY51&amp;""),"")), ISNUMBER(IFERROR(VALUE($DX51&amp;""),""))), MAX(MIN(VALUE($DY51), VALUE($DX51)), -VALUE($DX51)), "")</f>
        <v/>
      </c>
      <c r="EC51" s="1171"/>
      <c r="ED51" s="1165"/>
      <c r="EE51" s="1165"/>
      <c r="EF51" s="2775" t="str">
        <f t="shared" si="2"/>
        <v/>
      </c>
      <c r="EG51" s="42" t="str">
        <f t="array" ref="EG51">IF(AND( ISNUMBER(IFERROR(VALUE($EJ51&amp;""),"")), ISNUMBER(IFERROR(VALUE($EC51&amp;""),""))), MAX(MIN(VALUE($EJ51), VALUE($EC51)), -VALUE($EC51)), "")</f>
        <v/>
      </c>
      <c r="EH51" s="42" t="str">
        <f t="array" ref="EH51">IF(AND( ISNUMBER(IFERROR(VALUE($EJ51&amp;""),"")), ISNUMBER(IFERROR(VALUE($ED51&amp;""),""))), MAX(MIN(VALUE($EJ51), VALUE($ED51)), -VALUE($ED51)), "")</f>
        <v/>
      </c>
      <c r="EI51" s="828" t="str">
        <f t="array" ref="EI51">IF(AND( ISNUMBER(IFERROR(VALUE($EJ51&amp;""),"")), ISNUMBER(IFERROR(VALUE($EE51&amp;""),""))), MAX(MIN(VALUE($EJ51), VALUE($EE51)), -VALUE($EE51)), "")</f>
        <v/>
      </c>
      <c r="EJ51" s="1666"/>
      <c r="EK51" s="1165"/>
      <c r="EL51" s="1165"/>
      <c r="EM51" s="1666"/>
      <c r="EN51" s="2775" t="str">
        <f t="array" ref="EN51">IF(AND(ISNUMBER(IFERROR(VALUE(EJ51&amp;""),"")),ISNUMBER(IFERROR(VALUE(EL51&amp;""),""))),IF(AND(VALUE(EJ51)^2&lt;=VALUE(EL51)*1.01, VALUE(EJ51)^2&gt;=VALUE(EL51)*0.99), "Pass", "Check"), "")</f>
        <v/>
      </c>
      <c r="EO51" s="2775" t="str">
        <f t="array" ref="EO51">IF(AND(ISNUMBER(IFERROR(VALUE(EK51&amp;""),"")),ISNUMBER(IFERROR(VALUE(EM51&amp;""),""))),IF(AND(VALUE(EK51)^2&lt;=VALUE(EM51)*1.01, VALUE(EK51)^2&gt;=VALUE(EM51)*0.99), "Pass", "Check"), "")</f>
        <v/>
      </c>
      <c r="EP51" s="1168"/>
      <c r="EQ51" s="1169"/>
      <c r="ER51" s="1169"/>
      <c r="ES51" s="1262"/>
      <c r="ET51" s="2775" t="str">
        <f t="array" ref="ET51">IF(AND(ISNUMBER(IFERROR(VALUE(EP51&amp;""),"")),ISNUMBER(IFERROR(VALUE(ER51&amp;""),""))),IF(AND(VALUE(EP51)^2&lt;=VALUE(ER51)*1.01, VALUE(EP51)^2&gt;=VALUE(ER51)*0.99), "Pass", "Check"), "")</f>
        <v/>
      </c>
      <c r="EU51" s="2776" t="str">
        <f t="array" ref="EU51">IF(AND(ISNUMBER(IFERROR(VALUE(EQ51&amp;""),"")),ISNUMBER(IFERROR(VALUE(ES51&amp;""),""))),IF(AND(VALUE(EQ51)^2&lt;=VALUE(ES51)*1.01, VALUE(EQ51)^2&gt;=VALUE(ES51)*0.99), "Pass", "Check"), "")</f>
        <v/>
      </c>
      <c r="EV51" s="1168"/>
      <c r="EW51" s="1169"/>
      <c r="EX51" s="1169"/>
      <c r="EY51" s="1262"/>
      <c r="EZ51" s="2775" t="str">
        <f t="array" ref="EZ51">IF(AND(ISNUMBER(IFERROR(VALUE(EV51&amp;""),"")),ISNUMBER(IFERROR(VALUE(EX51&amp;""),""))),IF(AND(VALUE(EV51)^2&lt;=VALUE(EX51)*1.01, VALUE(EV51)^2&gt;=VALUE(EX51)*0.99), "Pass", "Check"), "")</f>
        <v/>
      </c>
      <c r="FA51" s="2777" t="str">
        <f t="array" ref="FA51">IF(AND(ISNUMBER(IFERROR(VALUE(EW51&amp;""),"")),ISNUMBER(IFERROR(VALUE(EY51&amp;""),""))),IF(AND(VALUE(EW51)^2&lt;=VALUE(EY51)*1.01, VALUE(EW51)^2&gt;=VALUE(EY51)*0.99), "Pass", "Check"), "")</f>
        <v/>
      </c>
    </row>
    <row r="52" spans="1:157" s="2216" customFormat="1" ht="15" customHeight="1" x14ac:dyDescent="0.25">
      <c r="A52" s="1116"/>
      <c r="B52" s="739" t="s">
        <v>1504</v>
      </c>
      <c r="C52" s="739"/>
      <c r="D52" s="739"/>
      <c r="E52" s="739"/>
      <c r="F52" s="42" t="str">
        <f t="array" ref="F52">IF( SUMPRODUCT(--NOT(ISNUMBER(IFERROR(VALUE($M52:$DU52&amp;""),""))))=0,SQRT(MAX(VALUE($M52)+SUMPRODUCT(VALUE($N52:$DU52),r_girr!$A$3:$DH$3),0)),"")</f>
        <v/>
      </c>
      <c r="G52" s="42" t="str">
        <f t="array" ref="G52">IF( SUMPRODUCT(--NOT(ISNUMBER(IFERROR(VALUE($M52:$DU52&amp;""),""))))=0,SQRT(MAX(VALUE($M52)+SUMPRODUCT(VALUE($N52:$DU52),r_girr!$A$4:$DH$4),0)),"")</f>
        <v/>
      </c>
      <c r="H52" s="42" t="str">
        <f t="array" ref="H52">IF( SUMPRODUCT(--NOT(ISNUMBER(IFERROR(VALUE($M52:$DU52&amp;""),""))))=0,SQRT(MAX(VALUE($M52)+SUMPRODUCT(VALUE($N52:$DU52),r_girr!$A$3:$DH$3)*0.75,0)),"")</f>
        <v/>
      </c>
      <c r="I52" s="42" t="str">
        <f t="array" ref="I52">IF(AND( ISNUMBER(IFERROR(VALUE($L52&amp;""),"")), ISNUMBER(IFERROR(VALUE($F52&amp;""),""))), MAX(MIN(VALUE($L52), VALUE($F52)), -VALUE($F52)), "")</f>
        <v/>
      </c>
      <c r="J52" s="42" t="str">
        <f t="array" ref="J52">IF(AND( ISNUMBER(IFERROR(VALUE($L52&amp;""),"")), ISNUMBER(IFERROR(VALUE($G52&amp;""),""))), MAX(MIN(VALUE($L52), VALUE($G52)), -VALUE($G52)), "")</f>
        <v/>
      </c>
      <c r="K52" s="42" t="str">
        <f t="array" ref="K52">IF(AND( ISNUMBER(IFERROR(VALUE($L52&amp;""),"")), ISNUMBER(IFERROR(VALUE($H52&amp;""),""))), MAX(MIN(VALUE($L52), VALUE($H52)), -VALUE($H52)), "")</f>
        <v/>
      </c>
      <c r="L52" s="1147"/>
      <c r="M52" s="1150"/>
      <c r="N52" s="1167"/>
      <c r="O52" s="1268"/>
      <c r="P52" s="1150"/>
      <c r="Q52" s="1150"/>
      <c r="R52" s="1150"/>
      <c r="S52" s="1150"/>
      <c r="T52" s="1150"/>
      <c r="U52" s="1150"/>
      <c r="V52" s="1150"/>
      <c r="W52" s="1150"/>
      <c r="X52" s="1150"/>
      <c r="Y52" s="1150"/>
      <c r="Z52" s="1150"/>
      <c r="AA52" s="1150"/>
      <c r="AB52" s="1150"/>
      <c r="AC52" s="1150"/>
      <c r="AD52" s="1150"/>
      <c r="AE52" s="1150"/>
      <c r="AF52" s="1150"/>
      <c r="AG52" s="1150"/>
      <c r="AH52" s="1167"/>
      <c r="AI52" s="1168"/>
      <c r="AJ52" s="1169"/>
      <c r="AK52" s="1169"/>
      <c r="AL52" s="1169"/>
      <c r="AM52" s="1169"/>
      <c r="AN52" s="1169"/>
      <c r="AO52" s="1169"/>
      <c r="AP52" s="1169"/>
      <c r="AQ52" s="1169"/>
      <c r="AR52" s="1169"/>
      <c r="AS52" s="1169"/>
      <c r="AT52" s="1169"/>
      <c r="AU52" s="1169"/>
      <c r="AV52" s="1169"/>
      <c r="AW52" s="1169"/>
      <c r="AX52" s="1169"/>
      <c r="AY52" s="1169"/>
      <c r="AZ52" s="1170"/>
      <c r="BA52" s="1168"/>
      <c r="BB52" s="1169"/>
      <c r="BC52" s="1169"/>
      <c r="BD52" s="1169"/>
      <c r="BE52" s="1169"/>
      <c r="BF52" s="1169"/>
      <c r="BG52" s="1169"/>
      <c r="BH52" s="1169"/>
      <c r="BI52" s="1169"/>
      <c r="BJ52" s="1169"/>
      <c r="BK52" s="1169"/>
      <c r="BL52" s="1169"/>
      <c r="BM52" s="1169"/>
      <c r="BN52" s="1169"/>
      <c r="BO52" s="1169"/>
      <c r="BP52" s="1170"/>
      <c r="BQ52" s="1147"/>
      <c r="BR52" s="1150"/>
      <c r="BS52" s="1150"/>
      <c r="BT52" s="1150"/>
      <c r="BU52" s="1150"/>
      <c r="BV52" s="1150"/>
      <c r="BW52" s="1150"/>
      <c r="BX52" s="1150"/>
      <c r="BY52" s="1150"/>
      <c r="BZ52" s="1150"/>
      <c r="CA52" s="1150"/>
      <c r="CB52" s="1150"/>
      <c r="CC52" s="1150"/>
      <c r="CD52" s="1167"/>
      <c r="CE52" s="1147"/>
      <c r="CF52" s="1150"/>
      <c r="CG52" s="1150"/>
      <c r="CH52" s="1150"/>
      <c r="CI52" s="1150"/>
      <c r="CJ52" s="1150"/>
      <c r="CK52" s="1150"/>
      <c r="CL52" s="1150"/>
      <c r="CM52" s="1150"/>
      <c r="CN52" s="1150"/>
      <c r="CO52" s="1150"/>
      <c r="CP52" s="1167"/>
      <c r="CQ52" s="1268"/>
      <c r="CR52" s="1150"/>
      <c r="CS52" s="1150"/>
      <c r="CT52" s="1150"/>
      <c r="CU52" s="1150"/>
      <c r="CV52" s="1150"/>
      <c r="CW52" s="1150"/>
      <c r="CX52" s="1150"/>
      <c r="CY52" s="1150"/>
      <c r="CZ52" s="1167"/>
      <c r="DA52" s="1268"/>
      <c r="DB52" s="1150"/>
      <c r="DC52" s="1150"/>
      <c r="DD52" s="1150"/>
      <c r="DE52" s="1150"/>
      <c r="DF52" s="1150"/>
      <c r="DG52" s="1150"/>
      <c r="DH52" s="1167"/>
      <c r="DI52" s="1268"/>
      <c r="DJ52" s="1150"/>
      <c r="DK52" s="1150"/>
      <c r="DL52" s="1150"/>
      <c r="DM52" s="1150"/>
      <c r="DN52" s="1167"/>
      <c r="DO52" s="1268"/>
      <c r="DP52" s="1150"/>
      <c r="DQ52" s="1150"/>
      <c r="DR52" s="1167"/>
      <c r="DS52" s="1267"/>
      <c r="DT52" s="1167"/>
      <c r="DU52" s="1147"/>
      <c r="DV52" s="1164"/>
      <c r="DW52" s="1150"/>
      <c r="DX52" s="1150"/>
      <c r="DY52" s="1149"/>
      <c r="DZ52" s="42" t="str">
        <f t="array" ref="DZ52">IF(AND( ISNUMBER(IFERROR(VALUE($DY52&amp;""),"")), ISNUMBER(IFERROR(VALUE($DV52&amp;""),""))), MAX(MIN(VALUE($DY52), VALUE($DV52)), -VALUE($DV52)), "")</f>
        <v/>
      </c>
      <c r="EA52" s="42" t="str">
        <f t="array" ref="EA52">IF(AND( ISNUMBER(IFERROR(VALUE($DY52&amp;""),"")), ISNUMBER(IFERROR(VALUE($DW52&amp;""),""))), MAX(MIN(VALUE($DY52), VALUE($DW52)), -VALUE($DW52)), "")</f>
        <v/>
      </c>
      <c r="EB52" s="828" t="str">
        <f t="array" ref="EB52">IF(AND( ISNUMBER(IFERROR(VALUE($DY52&amp;""),"")), ISNUMBER(IFERROR(VALUE($DX52&amp;""),""))), MAX(MIN(VALUE($DY52), VALUE($DX52)), -VALUE($DX52)), "")</f>
        <v/>
      </c>
      <c r="EC52" s="1171"/>
      <c r="ED52" s="1165"/>
      <c r="EE52" s="1165"/>
      <c r="EF52" s="2775" t="str">
        <f t="shared" si="2"/>
        <v/>
      </c>
      <c r="EG52" s="42" t="str">
        <f t="array" ref="EG52">IF(AND( ISNUMBER(IFERROR(VALUE($EJ52&amp;""),"")), ISNUMBER(IFERROR(VALUE($EC52&amp;""),""))), MAX(MIN(VALUE($EJ52), VALUE($EC52)), -VALUE($EC52)), "")</f>
        <v/>
      </c>
      <c r="EH52" s="42" t="str">
        <f t="array" ref="EH52">IF(AND( ISNUMBER(IFERROR(VALUE($EJ52&amp;""),"")), ISNUMBER(IFERROR(VALUE($ED52&amp;""),""))), MAX(MIN(VALUE($EJ52), VALUE($ED52)), -VALUE($ED52)), "")</f>
        <v/>
      </c>
      <c r="EI52" s="828" t="str">
        <f t="array" ref="EI52">IF(AND( ISNUMBER(IFERROR(VALUE($EJ52&amp;""),"")), ISNUMBER(IFERROR(VALUE($EE52&amp;""),""))), MAX(MIN(VALUE($EJ52), VALUE($EE52)), -VALUE($EE52)), "")</f>
        <v/>
      </c>
      <c r="EJ52" s="1666"/>
      <c r="EK52" s="1165"/>
      <c r="EL52" s="1165"/>
      <c r="EM52" s="1666"/>
      <c r="EN52" s="2775" t="str">
        <f t="array" ref="EN52">IF(AND(ISNUMBER(IFERROR(VALUE(EJ52&amp;""),"")),ISNUMBER(IFERROR(VALUE(EL52&amp;""),""))),IF(AND(VALUE(EJ52)^2&lt;=VALUE(EL52)*1.01, VALUE(EJ52)^2&gt;=VALUE(EL52)*0.99), "Pass", "Check"), "")</f>
        <v/>
      </c>
      <c r="EO52" s="2775" t="str">
        <f t="array" ref="EO52">IF(AND(ISNUMBER(IFERROR(VALUE(EK52&amp;""),"")),ISNUMBER(IFERROR(VALUE(EM52&amp;""),""))),IF(AND(VALUE(EK52)^2&lt;=VALUE(EM52)*1.01, VALUE(EK52)^2&gt;=VALUE(EM52)*0.99), "Pass", "Check"), "")</f>
        <v/>
      </c>
      <c r="EP52" s="1168"/>
      <c r="EQ52" s="1169"/>
      <c r="ER52" s="1169"/>
      <c r="ES52" s="1262"/>
      <c r="ET52" s="2775" t="str">
        <f t="array" ref="ET52">IF(AND(ISNUMBER(IFERROR(VALUE(EP52&amp;""),"")),ISNUMBER(IFERROR(VALUE(ER52&amp;""),""))),IF(AND(VALUE(EP52)^2&lt;=VALUE(ER52)*1.01, VALUE(EP52)^2&gt;=VALUE(ER52)*0.99), "Pass", "Check"), "")</f>
        <v/>
      </c>
      <c r="EU52" s="2776" t="str">
        <f t="array" ref="EU52">IF(AND(ISNUMBER(IFERROR(VALUE(EQ52&amp;""),"")),ISNUMBER(IFERROR(VALUE(ES52&amp;""),""))),IF(AND(VALUE(EQ52)^2&lt;=VALUE(ES52)*1.01, VALUE(EQ52)^2&gt;=VALUE(ES52)*0.99), "Pass", "Check"), "")</f>
        <v/>
      </c>
      <c r="EV52" s="1168"/>
      <c r="EW52" s="1169"/>
      <c r="EX52" s="1169"/>
      <c r="EY52" s="1262"/>
      <c r="EZ52" s="2775" t="str">
        <f t="array" ref="EZ52">IF(AND(ISNUMBER(IFERROR(VALUE(EV52&amp;""),"")),ISNUMBER(IFERROR(VALUE(EX52&amp;""),""))),IF(AND(VALUE(EV52)^2&lt;=VALUE(EX52)*1.01, VALUE(EV52)^2&gt;=VALUE(EX52)*0.99), "Pass", "Check"), "")</f>
        <v/>
      </c>
      <c r="FA52" s="2777" t="str">
        <f t="array" ref="FA52">IF(AND(ISNUMBER(IFERROR(VALUE(EW52&amp;""),"")),ISNUMBER(IFERROR(VALUE(EY52&amp;""),""))),IF(AND(VALUE(EW52)^2&lt;=VALUE(EY52)*1.01, VALUE(EW52)^2&gt;=VALUE(EY52)*0.99), "Pass", "Check"), "")</f>
        <v/>
      </c>
    </row>
    <row r="53" spans="1:157" s="2216" customFormat="1" ht="15" customHeight="1" x14ac:dyDescent="0.25">
      <c r="A53" s="1116"/>
      <c r="B53" s="739" t="s">
        <v>1505</v>
      </c>
      <c r="C53" s="739"/>
      <c r="D53" s="739"/>
      <c r="E53" s="739"/>
      <c r="F53" s="42" t="str">
        <f t="array" ref="F53">IF( SUMPRODUCT(--NOT(ISNUMBER(IFERROR(VALUE($M53:$DU53&amp;""),""))))=0,SQRT(MAX(VALUE($M53)+SUMPRODUCT(VALUE($N53:$DU53),r_girr!$A$3:$DH$3),0)),"")</f>
        <v/>
      </c>
      <c r="G53" s="42" t="str">
        <f t="array" ref="G53">IF( SUMPRODUCT(--NOT(ISNUMBER(IFERROR(VALUE($M53:$DU53&amp;""),""))))=0,SQRT(MAX(VALUE($M53)+SUMPRODUCT(VALUE($N53:$DU53),r_girr!$A$4:$DH$4),0)),"")</f>
        <v/>
      </c>
      <c r="H53" s="42" t="str">
        <f t="array" ref="H53">IF( SUMPRODUCT(--NOT(ISNUMBER(IFERROR(VALUE($M53:$DU53&amp;""),""))))=0,SQRT(MAX(VALUE($M53)+SUMPRODUCT(VALUE($N53:$DU53),r_girr!$A$3:$DH$3)*0.75,0)),"")</f>
        <v/>
      </c>
      <c r="I53" s="42" t="str">
        <f t="array" ref="I53">IF(AND( ISNUMBER(IFERROR(VALUE($L53&amp;""),"")), ISNUMBER(IFERROR(VALUE($F53&amp;""),""))), MAX(MIN(VALUE($L53), VALUE($F53)), -VALUE($F53)), "")</f>
        <v/>
      </c>
      <c r="J53" s="42" t="str">
        <f t="array" ref="J53">IF(AND( ISNUMBER(IFERROR(VALUE($L53&amp;""),"")), ISNUMBER(IFERROR(VALUE($G53&amp;""),""))), MAX(MIN(VALUE($L53), VALUE($G53)), -VALUE($G53)), "")</f>
        <v/>
      </c>
      <c r="K53" s="42" t="str">
        <f t="array" ref="K53">IF(AND( ISNUMBER(IFERROR(VALUE($L53&amp;""),"")), ISNUMBER(IFERROR(VALUE($H53&amp;""),""))), MAX(MIN(VALUE($L53), VALUE($H53)), -VALUE($H53)), "")</f>
        <v/>
      </c>
      <c r="L53" s="1147"/>
      <c r="M53" s="1150"/>
      <c r="N53" s="1167"/>
      <c r="O53" s="1268"/>
      <c r="P53" s="1150"/>
      <c r="Q53" s="1150"/>
      <c r="R53" s="1150"/>
      <c r="S53" s="1150"/>
      <c r="T53" s="1150"/>
      <c r="U53" s="1150"/>
      <c r="V53" s="1150"/>
      <c r="W53" s="1150"/>
      <c r="X53" s="1150"/>
      <c r="Y53" s="1150"/>
      <c r="Z53" s="1150"/>
      <c r="AA53" s="1150"/>
      <c r="AB53" s="1150"/>
      <c r="AC53" s="1150"/>
      <c r="AD53" s="1150"/>
      <c r="AE53" s="1150"/>
      <c r="AF53" s="1150"/>
      <c r="AG53" s="1150"/>
      <c r="AH53" s="1167"/>
      <c r="AI53" s="1168"/>
      <c r="AJ53" s="1169"/>
      <c r="AK53" s="1169"/>
      <c r="AL53" s="1169"/>
      <c r="AM53" s="1169"/>
      <c r="AN53" s="1169"/>
      <c r="AO53" s="1169"/>
      <c r="AP53" s="1169"/>
      <c r="AQ53" s="1169"/>
      <c r="AR53" s="1169"/>
      <c r="AS53" s="1169"/>
      <c r="AT53" s="1169"/>
      <c r="AU53" s="1169"/>
      <c r="AV53" s="1169"/>
      <c r="AW53" s="1169"/>
      <c r="AX53" s="1169"/>
      <c r="AY53" s="1169"/>
      <c r="AZ53" s="1170"/>
      <c r="BA53" s="1168"/>
      <c r="BB53" s="1169"/>
      <c r="BC53" s="1169"/>
      <c r="BD53" s="1169"/>
      <c r="BE53" s="1169"/>
      <c r="BF53" s="1169"/>
      <c r="BG53" s="1169"/>
      <c r="BH53" s="1169"/>
      <c r="BI53" s="1169"/>
      <c r="BJ53" s="1169"/>
      <c r="BK53" s="1169"/>
      <c r="BL53" s="1169"/>
      <c r="BM53" s="1169"/>
      <c r="BN53" s="1169"/>
      <c r="BO53" s="1169"/>
      <c r="BP53" s="1170"/>
      <c r="BQ53" s="1147"/>
      <c r="BR53" s="1150"/>
      <c r="BS53" s="1150"/>
      <c r="BT53" s="1150"/>
      <c r="BU53" s="1150"/>
      <c r="BV53" s="1150"/>
      <c r="BW53" s="1150"/>
      <c r="BX53" s="1150"/>
      <c r="BY53" s="1150"/>
      <c r="BZ53" s="1150"/>
      <c r="CA53" s="1150"/>
      <c r="CB53" s="1150"/>
      <c r="CC53" s="1150"/>
      <c r="CD53" s="1167"/>
      <c r="CE53" s="1147"/>
      <c r="CF53" s="1150"/>
      <c r="CG53" s="1150"/>
      <c r="CH53" s="1150"/>
      <c r="CI53" s="1150"/>
      <c r="CJ53" s="1150"/>
      <c r="CK53" s="1150"/>
      <c r="CL53" s="1150"/>
      <c r="CM53" s="1150"/>
      <c r="CN53" s="1150"/>
      <c r="CO53" s="1150"/>
      <c r="CP53" s="1167"/>
      <c r="CQ53" s="1268"/>
      <c r="CR53" s="1150"/>
      <c r="CS53" s="1150"/>
      <c r="CT53" s="1150"/>
      <c r="CU53" s="1150"/>
      <c r="CV53" s="1150"/>
      <c r="CW53" s="1150"/>
      <c r="CX53" s="1150"/>
      <c r="CY53" s="1150"/>
      <c r="CZ53" s="1167"/>
      <c r="DA53" s="1268"/>
      <c r="DB53" s="1150"/>
      <c r="DC53" s="1150"/>
      <c r="DD53" s="1150"/>
      <c r="DE53" s="1150"/>
      <c r="DF53" s="1150"/>
      <c r="DG53" s="1150"/>
      <c r="DH53" s="1167"/>
      <c r="DI53" s="1268"/>
      <c r="DJ53" s="1150"/>
      <c r="DK53" s="1150"/>
      <c r="DL53" s="1150"/>
      <c r="DM53" s="1150"/>
      <c r="DN53" s="1167"/>
      <c r="DO53" s="1268"/>
      <c r="DP53" s="1150"/>
      <c r="DQ53" s="1150"/>
      <c r="DR53" s="1167"/>
      <c r="DS53" s="1267"/>
      <c r="DT53" s="1167"/>
      <c r="DU53" s="1147"/>
      <c r="DV53" s="1164"/>
      <c r="DW53" s="1150"/>
      <c r="DX53" s="1150"/>
      <c r="DY53" s="1149"/>
      <c r="DZ53" s="42" t="str">
        <f t="array" ref="DZ53">IF(AND( ISNUMBER(IFERROR(VALUE($DY53&amp;""),"")), ISNUMBER(IFERROR(VALUE($DV53&amp;""),""))), MAX(MIN(VALUE($DY53), VALUE($DV53)), -VALUE($DV53)), "")</f>
        <v/>
      </c>
      <c r="EA53" s="42" t="str">
        <f t="array" ref="EA53">IF(AND( ISNUMBER(IFERROR(VALUE($DY53&amp;""),"")), ISNUMBER(IFERROR(VALUE($DW53&amp;""),""))), MAX(MIN(VALUE($DY53), VALUE($DW53)), -VALUE($DW53)), "")</f>
        <v/>
      </c>
      <c r="EB53" s="828" t="str">
        <f t="array" ref="EB53">IF(AND( ISNUMBER(IFERROR(VALUE($DY53&amp;""),"")), ISNUMBER(IFERROR(VALUE($DX53&amp;""),""))), MAX(MIN(VALUE($DY53), VALUE($DX53)), -VALUE($DX53)), "")</f>
        <v/>
      </c>
      <c r="EC53" s="1171"/>
      <c r="ED53" s="1165"/>
      <c r="EE53" s="1165"/>
      <c r="EF53" s="2775" t="str">
        <f t="shared" si="2"/>
        <v/>
      </c>
      <c r="EG53" s="42" t="str">
        <f t="array" ref="EG53">IF(AND( ISNUMBER(IFERROR(VALUE($EJ53&amp;""),"")), ISNUMBER(IFERROR(VALUE($EC53&amp;""),""))), MAX(MIN(VALUE($EJ53), VALUE($EC53)), -VALUE($EC53)), "")</f>
        <v/>
      </c>
      <c r="EH53" s="42" t="str">
        <f t="array" ref="EH53">IF(AND( ISNUMBER(IFERROR(VALUE($EJ53&amp;""),"")), ISNUMBER(IFERROR(VALUE($ED53&amp;""),""))), MAX(MIN(VALUE($EJ53), VALUE($ED53)), -VALUE($ED53)), "")</f>
        <v/>
      </c>
      <c r="EI53" s="828" t="str">
        <f t="array" ref="EI53">IF(AND( ISNUMBER(IFERROR(VALUE($EJ53&amp;""),"")), ISNUMBER(IFERROR(VALUE($EE53&amp;""),""))), MAX(MIN(VALUE($EJ53), VALUE($EE53)), -VALUE($EE53)), "")</f>
        <v/>
      </c>
      <c r="EJ53" s="1666"/>
      <c r="EK53" s="1165"/>
      <c r="EL53" s="1165"/>
      <c r="EM53" s="1666"/>
      <c r="EN53" s="2775" t="str">
        <f t="array" ref="EN53">IF(AND(ISNUMBER(IFERROR(VALUE(EJ53&amp;""),"")),ISNUMBER(IFERROR(VALUE(EL53&amp;""),""))),IF(AND(VALUE(EJ53)^2&lt;=VALUE(EL53)*1.01, VALUE(EJ53)^2&gt;=VALUE(EL53)*0.99), "Pass", "Check"), "")</f>
        <v/>
      </c>
      <c r="EO53" s="2775" t="str">
        <f t="array" ref="EO53">IF(AND(ISNUMBER(IFERROR(VALUE(EK53&amp;""),"")),ISNUMBER(IFERROR(VALUE(EM53&amp;""),""))),IF(AND(VALUE(EK53)^2&lt;=VALUE(EM53)*1.01, VALUE(EK53)^2&gt;=VALUE(EM53)*0.99), "Pass", "Check"), "")</f>
        <v/>
      </c>
      <c r="EP53" s="1168"/>
      <c r="EQ53" s="1169"/>
      <c r="ER53" s="1169"/>
      <c r="ES53" s="1262"/>
      <c r="ET53" s="2775" t="str">
        <f t="array" ref="ET53">IF(AND(ISNUMBER(IFERROR(VALUE(EP53&amp;""),"")),ISNUMBER(IFERROR(VALUE(ER53&amp;""),""))),IF(AND(VALUE(EP53)^2&lt;=VALUE(ER53)*1.01, VALUE(EP53)^2&gt;=VALUE(ER53)*0.99), "Pass", "Check"), "")</f>
        <v/>
      </c>
      <c r="EU53" s="2776" t="str">
        <f t="array" ref="EU53">IF(AND(ISNUMBER(IFERROR(VALUE(EQ53&amp;""),"")),ISNUMBER(IFERROR(VALUE(ES53&amp;""),""))),IF(AND(VALUE(EQ53)^2&lt;=VALUE(ES53)*1.01, VALUE(EQ53)^2&gt;=VALUE(ES53)*0.99), "Pass", "Check"), "")</f>
        <v/>
      </c>
      <c r="EV53" s="1168"/>
      <c r="EW53" s="1169"/>
      <c r="EX53" s="1169"/>
      <c r="EY53" s="1262"/>
      <c r="EZ53" s="2775" t="str">
        <f t="array" ref="EZ53">IF(AND(ISNUMBER(IFERROR(VALUE(EV53&amp;""),"")),ISNUMBER(IFERROR(VALUE(EX53&amp;""),""))),IF(AND(VALUE(EV53)^2&lt;=VALUE(EX53)*1.01, VALUE(EV53)^2&gt;=VALUE(EX53)*0.99), "Pass", "Check"), "")</f>
        <v/>
      </c>
      <c r="FA53" s="2777" t="str">
        <f t="array" ref="FA53">IF(AND(ISNUMBER(IFERROR(VALUE(EW53&amp;""),"")),ISNUMBER(IFERROR(VALUE(EY53&amp;""),""))),IF(AND(VALUE(EW53)^2&lt;=VALUE(EY53)*1.01, VALUE(EW53)^2&gt;=VALUE(EY53)*0.99), "Pass", "Check"), "")</f>
        <v/>
      </c>
    </row>
    <row r="54" spans="1:157" s="2216" customFormat="1" ht="15" customHeight="1" x14ac:dyDescent="0.25">
      <c r="A54" s="1116"/>
      <c r="B54" s="739" t="s">
        <v>1506</v>
      </c>
      <c r="C54" s="739"/>
      <c r="D54" s="739"/>
      <c r="E54" s="739"/>
      <c r="F54" s="42" t="str">
        <f t="array" ref="F54">IF( SUMPRODUCT(--NOT(ISNUMBER(IFERROR(VALUE($M54:$DU54&amp;""),""))))=0,SQRT(MAX(VALUE($M54)+SUMPRODUCT(VALUE($N54:$DU54),r_girr!$A$3:$DH$3),0)),"")</f>
        <v/>
      </c>
      <c r="G54" s="42" t="str">
        <f t="array" ref="G54">IF( SUMPRODUCT(--NOT(ISNUMBER(IFERROR(VALUE($M54:$DU54&amp;""),""))))=0,SQRT(MAX(VALUE($M54)+SUMPRODUCT(VALUE($N54:$DU54),r_girr!$A$4:$DH$4),0)),"")</f>
        <v/>
      </c>
      <c r="H54" s="42" t="str">
        <f t="array" ref="H54">IF( SUMPRODUCT(--NOT(ISNUMBER(IFERROR(VALUE($M54:$DU54&amp;""),""))))=0,SQRT(MAX(VALUE($M54)+SUMPRODUCT(VALUE($N54:$DU54),r_girr!$A$3:$DH$3)*0.75,0)),"")</f>
        <v/>
      </c>
      <c r="I54" s="42" t="str">
        <f t="array" ref="I54">IF(AND( ISNUMBER(IFERROR(VALUE($L54&amp;""),"")), ISNUMBER(IFERROR(VALUE($F54&amp;""),""))), MAX(MIN(VALUE($L54), VALUE($F54)), -VALUE($F54)), "")</f>
        <v/>
      </c>
      <c r="J54" s="42" t="str">
        <f t="array" ref="J54">IF(AND( ISNUMBER(IFERROR(VALUE($L54&amp;""),"")), ISNUMBER(IFERROR(VALUE($G54&amp;""),""))), MAX(MIN(VALUE($L54), VALUE($G54)), -VALUE($G54)), "")</f>
        <v/>
      </c>
      <c r="K54" s="42" t="str">
        <f t="array" ref="K54">IF(AND( ISNUMBER(IFERROR(VALUE($L54&amp;""),"")), ISNUMBER(IFERROR(VALUE($H54&amp;""),""))), MAX(MIN(VALUE($L54), VALUE($H54)), -VALUE($H54)), "")</f>
        <v/>
      </c>
      <c r="L54" s="1147"/>
      <c r="M54" s="1150"/>
      <c r="N54" s="1167"/>
      <c r="O54" s="1268"/>
      <c r="P54" s="1150"/>
      <c r="Q54" s="1150"/>
      <c r="R54" s="1150"/>
      <c r="S54" s="1150"/>
      <c r="T54" s="1150"/>
      <c r="U54" s="1150"/>
      <c r="V54" s="1150"/>
      <c r="W54" s="1150"/>
      <c r="X54" s="1150"/>
      <c r="Y54" s="1150"/>
      <c r="Z54" s="1150"/>
      <c r="AA54" s="1150"/>
      <c r="AB54" s="1150"/>
      <c r="AC54" s="1150"/>
      <c r="AD54" s="1150"/>
      <c r="AE54" s="1150"/>
      <c r="AF54" s="1150"/>
      <c r="AG54" s="1150"/>
      <c r="AH54" s="1167"/>
      <c r="AI54" s="1168"/>
      <c r="AJ54" s="1169"/>
      <c r="AK54" s="1169"/>
      <c r="AL54" s="1169"/>
      <c r="AM54" s="1169"/>
      <c r="AN54" s="1169"/>
      <c r="AO54" s="1169"/>
      <c r="AP54" s="1169"/>
      <c r="AQ54" s="1169"/>
      <c r="AR54" s="1169"/>
      <c r="AS54" s="1169"/>
      <c r="AT54" s="1169"/>
      <c r="AU54" s="1169"/>
      <c r="AV54" s="1169"/>
      <c r="AW54" s="1169"/>
      <c r="AX54" s="1169"/>
      <c r="AY54" s="1169"/>
      <c r="AZ54" s="1170"/>
      <c r="BA54" s="1168"/>
      <c r="BB54" s="1169"/>
      <c r="BC54" s="1169"/>
      <c r="BD54" s="1169"/>
      <c r="BE54" s="1169"/>
      <c r="BF54" s="1169"/>
      <c r="BG54" s="1169"/>
      <c r="BH54" s="1169"/>
      <c r="BI54" s="1169"/>
      <c r="BJ54" s="1169"/>
      <c r="BK54" s="1169"/>
      <c r="BL54" s="1169"/>
      <c r="BM54" s="1169"/>
      <c r="BN54" s="1169"/>
      <c r="BO54" s="1169"/>
      <c r="BP54" s="1170"/>
      <c r="BQ54" s="1147"/>
      <c r="BR54" s="1150"/>
      <c r="BS54" s="1150"/>
      <c r="BT54" s="1150"/>
      <c r="BU54" s="1150"/>
      <c r="BV54" s="1150"/>
      <c r="BW54" s="1150"/>
      <c r="BX54" s="1150"/>
      <c r="BY54" s="1150"/>
      <c r="BZ54" s="1150"/>
      <c r="CA54" s="1150"/>
      <c r="CB54" s="1150"/>
      <c r="CC54" s="1150"/>
      <c r="CD54" s="1167"/>
      <c r="CE54" s="1147"/>
      <c r="CF54" s="1150"/>
      <c r="CG54" s="1150"/>
      <c r="CH54" s="1150"/>
      <c r="CI54" s="1150"/>
      <c r="CJ54" s="1150"/>
      <c r="CK54" s="1150"/>
      <c r="CL54" s="1150"/>
      <c r="CM54" s="1150"/>
      <c r="CN54" s="1150"/>
      <c r="CO54" s="1150"/>
      <c r="CP54" s="1167"/>
      <c r="CQ54" s="1268"/>
      <c r="CR54" s="1150"/>
      <c r="CS54" s="1150"/>
      <c r="CT54" s="1150"/>
      <c r="CU54" s="1150"/>
      <c r="CV54" s="1150"/>
      <c r="CW54" s="1150"/>
      <c r="CX54" s="1150"/>
      <c r="CY54" s="1150"/>
      <c r="CZ54" s="1167"/>
      <c r="DA54" s="1268"/>
      <c r="DB54" s="1150"/>
      <c r="DC54" s="1150"/>
      <c r="DD54" s="1150"/>
      <c r="DE54" s="1150"/>
      <c r="DF54" s="1150"/>
      <c r="DG54" s="1150"/>
      <c r="DH54" s="1167"/>
      <c r="DI54" s="1268"/>
      <c r="DJ54" s="1150"/>
      <c r="DK54" s="1150"/>
      <c r="DL54" s="1150"/>
      <c r="DM54" s="1150"/>
      <c r="DN54" s="1167"/>
      <c r="DO54" s="1268"/>
      <c r="DP54" s="1150"/>
      <c r="DQ54" s="1150"/>
      <c r="DR54" s="1167"/>
      <c r="DS54" s="1267"/>
      <c r="DT54" s="1167"/>
      <c r="DU54" s="1147"/>
      <c r="DV54" s="1164"/>
      <c r="DW54" s="1150"/>
      <c r="DX54" s="1150"/>
      <c r="DY54" s="1149"/>
      <c r="DZ54" s="42" t="str">
        <f t="array" ref="DZ54">IF(AND( ISNUMBER(IFERROR(VALUE($DY54&amp;""),"")), ISNUMBER(IFERROR(VALUE($DV54&amp;""),""))), MAX(MIN(VALUE($DY54), VALUE($DV54)), -VALUE($DV54)), "")</f>
        <v/>
      </c>
      <c r="EA54" s="42" t="str">
        <f t="array" ref="EA54">IF(AND( ISNUMBER(IFERROR(VALUE($DY54&amp;""),"")), ISNUMBER(IFERROR(VALUE($DW54&amp;""),""))), MAX(MIN(VALUE($DY54), VALUE($DW54)), -VALUE($DW54)), "")</f>
        <v/>
      </c>
      <c r="EB54" s="828" t="str">
        <f t="array" ref="EB54">IF(AND( ISNUMBER(IFERROR(VALUE($DY54&amp;""),"")), ISNUMBER(IFERROR(VALUE($DX54&amp;""),""))), MAX(MIN(VALUE($DY54), VALUE($DX54)), -VALUE($DX54)), "")</f>
        <v/>
      </c>
      <c r="EC54" s="1171"/>
      <c r="ED54" s="1165"/>
      <c r="EE54" s="1165"/>
      <c r="EF54" s="2775" t="str">
        <f t="shared" si="2"/>
        <v/>
      </c>
      <c r="EG54" s="42" t="str">
        <f t="array" ref="EG54">IF(AND( ISNUMBER(IFERROR(VALUE($EJ54&amp;""),"")), ISNUMBER(IFERROR(VALUE($EC54&amp;""),""))), MAX(MIN(VALUE($EJ54), VALUE($EC54)), -VALUE($EC54)), "")</f>
        <v/>
      </c>
      <c r="EH54" s="42" t="str">
        <f t="array" ref="EH54">IF(AND( ISNUMBER(IFERROR(VALUE($EJ54&amp;""),"")), ISNUMBER(IFERROR(VALUE($ED54&amp;""),""))), MAX(MIN(VALUE($EJ54), VALUE($ED54)), -VALUE($ED54)), "")</f>
        <v/>
      </c>
      <c r="EI54" s="828" t="str">
        <f t="array" ref="EI54">IF(AND( ISNUMBER(IFERROR(VALUE($EJ54&amp;""),"")), ISNUMBER(IFERROR(VALUE($EE54&amp;""),""))), MAX(MIN(VALUE($EJ54), VALUE($EE54)), -VALUE($EE54)), "")</f>
        <v/>
      </c>
      <c r="EJ54" s="1666"/>
      <c r="EK54" s="1165"/>
      <c r="EL54" s="1165"/>
      <c r="EM54" s="1666"/>
      <c r="EN54" s="2775" t="str">
        <f t="array" ref="EN54">IF(AND(ISNUMBER(IFERROR(VALUE(EJ54&amp;""),"")),ISNUMBER(IFERROR(VALUE(EL54&amp;""),""))),IF(AND(VALUE(EJ54)^2&lt;=VALUE(EL54)*1.01, VALUE(EJ54)^2&gt;=VALUE(EL54)*0.99), "Pass", "Check"), "")</f>
        <v/>
      </c>
      <c r="EO54" s="2775" t="str">
        <f t="array" ref="EO54">IF(AND(ISNUMBER(IFERROR(VALUE(EK54&amp;""),"")),ISNUMBER(IFERROR(VALUE(EM54&amp;""),""))),IF(AND(VALUE(EK54)^2&lt;=VALUE(EM54)*1.01, VALUE(EK54)^2&gt;=VALUE(EM54)*0.99), "Pass", "Check"), "")</f>
        <v/>
      </c>
      <c r="EP54" s="1168"/>
      <c r="EQ54" s="1169"/>
      <c r="ER54" s="1169"/>
      <c r="ES54" s="1262"/>
      <c r="ET54" s="2775" t="str">
        <f t="array" ref="ET54">IF(AND(ISNUMBER(IFERROR(VALUE(EP54&amp;""),"")),ISNUMBER(IFERROR(VALUE(ER54&amp;""),""))),IF(AND(VALUE(EP54)^2&lt;=VALUE(ER54)*1.01, VALUE(EP54)^2&gt;=VALUE(ER54)*0.99), "Pass", "Check"), "")</f>
        <v/>
      </c>
      <c r="EU54" s="2776" t="str">
        <f t="array" ref="EU54">IF(AND(ISNUMBER(IFERROR(VALUE(EQ54&amp;""),"")),ISNUMBER(IFERROR(VALUE(ES54&amp;""),""))),IF(AND(VALUE(EQ54)^2&lt;=VALUE(ES54)*1.01, VALUE(EQ54)^2&gt;=VALUE(ES54)*0.99), "Pass", "Check"), "")</f>
        <v/>
      </c>
      <c r="EV54" s="1168"/>
      <c r="EW54" s="1169"/>
      <c r="EX54" s="1169"/>
      <c r="EY54" s="1262"/>
      <c r="EZ54" s="2775" t="str">
        <f t="array" ref="EZ54">IF(AND(ISNUMBER(IFERROR(VALUE(EV54&amp;""),"")),ISNUMBER(IFERROR(VALUE(EX54&amp;""),""))),IF(AND(VALUE(EV54)^2&lt;=VALUE(EX54)*1.01, VALUE(EV54)^2&gt;=VALUE(EX54)*0.99), "Pass", "Check"), "")</f>
        <v/>
      </c>
      <c r="FA54" s="2777" t="str">
        <f t="array" ref="FA54">IF(AND(ISNUMBER(IFERROR(VALUE(EW54&amp;""),"")),ISNUMBER(IFERROR(VALUE(EY54&amp;""),""))),IF(AND(VALUE(EW54)^2&lt;=VALUE(EY54)*1.01, VALUE(EW54)^2&gt;=VALUE(EY54)*0.99), "Pass", "Check"), "")</f>
        <v/>
      </c>
    </row>
    <row r="55" spans="1:157" s="2216" customFormat="1" ht="15" customHeight="1" x14ac:dyDescent="0.25">
      <c r="A55" s="1116"/>
      <c r="B55" s="739" t="s">
        <v>1507</v>
      </c>
      <c r="C55" s="739"/>
      <c r="D55" s="739"/>
      <c r="E55" s="739"/>
      <c r="F55" s="42" t="str">
        <f t="array" ref="F55">IF( SUMPRODUCT(--NOT(ISNUMBER(IFERROR(VALUE($M55:$DU55&amp;""),""))))=0,SQRT(MAX(VALUE($M55)+SUMPRODUCT(VALUE($N55:$DU55),r_girr!$A$3:$DH$3),0)),"")</f>
        <v/>
      </c>
      <c r="G55" s="42" t="str">
        <f t="array" ref="G55">IF( SUMPRODUCT(--NOT(ISNUMBER(IFERROR(VALUE($M55:$DU55&amp;""),""))))=0,SQRT(MAX(VALUE($M55)+SUMPRODUCT(VALUE($N55:$DU55),r_girr!$A$4:$DH$4),0)),"")</f>
        <v/>
      </c>
      <c r="H55" s="42" t="str">
        <f t="array" ref="H55">IF( SUMPRODUCT(--NOT(ISNUMBER(IFERROR(VALUE($M55:$DU55&amp;""),""))))=0,SQRT(MAX(VALUE($M55)+SUMPRODUCT(VALUE($N55:$DU55),r_girr!$A$3:$DH$3)*0.75,0)),"")</f>
        <v/>
      </c>
      <c r="I55" s="42" t="str">
        <f t="array" ref="I55">IF(AND( ISNUMBER(IFERROR(VALUE($L55&amp;""),"")), ISNUMBER(IFERROR(VALUE($F55&amp;""),""))), MAX(MIN(VALUE($L55), VALUE($F55)), -VALUE($F55)), "")</f>
        <v/>
      </c>
      <c r="J55" s="42" t="str">
        <f t="array" ref="J55">IF(AND( ISNUMBER(IFERROR(VALUE($L55&amp;""),"")), ISNUMBER(IFERROR(VALUE($G55&amp;""),""))), MAX(MIN(VALUE($L55), VALUE($G55)), -VALUE($G55)), "")</f>
        <v/>
      </c>
      <c r="K55" s="42" t="str">
        <f t="array" ref="K55">IF(AND( ISNUMBER(IFERROR(VALUE($L55&amp;""),"")), ISNUMBER(IFERROR(VALUE($H55&amp;""),""))), MAX(MIN(VALUE($L55), VALUE($H55)), -VALUE($H55)), "")</f>
        <v/>
      </c>
      <c r="L55" s="1147"/>
      <c r="M55" s="1150"/>
      <c r="N55" s="1167"/>
      <c r="O55" s="1268"/>
      <c r="P55" s="1150"/>
      <c r="Q55" s="1150"/>
      <c r="R55" s="1150"/>
      <c r="S55" s="1150"/>
      <c r="T55" s="1150"/>
      <c r="U55" s="1150"/>
      <c r="V55" s="1150"/>
      <c r="W55" s="1150"/>
      <c r="X55" s="1150"/>
      <c r="Y55" s="1150"/>
      <c r="Z55" s="1150"/>
      <c r="AA55" s="1150"/>
      <c r="AB55" s="1150"/>
      <c r="AC55" s="1150"/>
      <c r="AD55" s="1150"/>
      <c r="AE55" s="1150"/>
      <c r="AF55" s="1150"/>
      <c r="AG55" s="1150"/>
      <c r="AH55" s="1167"/>
      <c r="AI55" s="1168"/>
      <c r="AJ55" s="1169"/>
      <c r="AK55" s="1169"/>
      <c r="AL55" s="1169"/>
      <c r="AM55" s="1169"/>
      <c r="AN55" s="1169"/>
      <c r="AO55" s="1169"/>
      <c r="AP55" s="1169"/>
      <c r="AQ55" s="1169"/>
      <c r="AR55" s="1169"/>
      <c r="AS55" s="1169"/>
      <c r="AT55" s="1169"/>
      <c r="AU55" s="1169"/>
      <c r="AV55" s="1169"/>
      <c r="AW55" s="1169"/>
      <c r="AX55" s="1169"/>
      <c r="AY55" s="1169"/>
      <c r="AZ55" s="1170"/>
      <c r="BA55" s="1168"/>
      <c r="BB55" s="1169"/>
      <c r="BC55" s="1169"/>
      <c r="BD55" s="1169"/>
      <c r="BE55" s="1169"/>
      <c r="BF55" s="1169"/>
      <c r="BG55" s="1169"/>
      <c r="BH55" s="1169"/>
      <c r="BI55" s="1169"/>
      <c r="BJ55" s="1169"/>
      <c r="BK55" s="1169"/>
      <c r="BL55" s="1169"/>
      <c r="BM55" s="1169"/>
      <c r="BN55" s="1169"/>
      <c r="BO55" s="1169"/>
      <c r="BP55" s="1170"/>
      <c r="BQ55" s="1147"/>
      <c r="BR55" s="1150"/>
      <c r="BS55" s="1150"/>
      <c r="BT55" s="1150"/>
      <c r="BU55" s="1150"/>
      <c r="BV55" s="1150"/>
      <c r="BW55" s="1150"/>
      <c r="BX55" s="1150"/>
      <c r="BY55" s="1150"/>
      <c r="BZ55" s="1150"/>
      <c r="CA55" s="1150"/>
      <c r="CB55" s="1150"/>
      <c r="CC55" s="1150"/>
      <c r="CD55" s="1167"/>
      <c r="CE55" s="1147"/>
      <c r="CF55" s="1150"/>
      <c r="CG55" s="1150"/>
      <c r="CH55" s="1150"/>
      <c r="CI55" s="1150"/>
      <c r="CJ55" s="1150"/>
      <c r="CK55" s="1150"/>
      <c r="CL55" s="1150"/>
      <c r="CM55" s="1150"/>
      <c r="CN55" s="1150"/>
      <c r="CO55" s="1150"/>
      <c r="CP55" s="1167"/>
      <c r="CQ55" s="1268"/>
      <c r="CR55" s="1150"/>
      <c r="CS55" s="1150"/>
      <c r="CT55" s="1150"/>
      <c r="CU55" s="1150"/>
      <c r="CV55" s="1150"/>
      <c r="CW55" s="1150"/>
      <c r="CX55" s="1150"/>
      <c r="CY55" s="1150"/>
      <c r="CZ55" s="1167"/>
      <c r="DA55" s="1268"/>
      <c r="DB55" s="1150"/>
      <c r="DC55" s="1150"/>
      <c r="DD55" s="1150"/>
      <c r="DE55" s="1150"/>
      <c r="DF55" s="1150"/>
      <c r="DG55" s="1150"/>
      <c r="DH55" s="1167"/>
      <c r="DI55" s="1268"/>
      <c r="DJ55" s="1150"/>
      <c r="DK55" s="1150"/>
      <c r="DL55" s="1150"/>
      <c r="DM55" s="1150"/>
      <c r="DN55" s="1167"/>
      <c r="DO55" s="1268"/>
      <c r="DP55" s="1150"/>
      <c r="DQ55" s="1150"/>
      <c r="DR55" s="1167"/>
      <c r="DS55" s="1267"/>
      <c r="DT55" s="1167"/>
      <c r="DU55" s="1147"/>
      <c r="DV55" s="1164"/>
      <c r="DW55" s="1150"/>
      <c r="DX55" s="1150"/>
      <c r="DY55" s="1149"/>
      <c r="DZ55" s="42" t="str">
        <f t="array" ref="DZ55">IF(AND( ISNUMBER(IFERROR(VALUE($DY55&amp;""),"")), ISNUMBER(IFERROR(VALUE($DV55&amp;""),""))), MAX(MIN(VALUE($DY55), VALUE($DV55)), -VALUE($DV55)), "")</f>
        <v/>
      </c>
      <c r="EA55" s="42" t="str">
        <f t="array" ref="EA55">IF(AND( ISNUMBER(IFERROR(VALUE($DY55&amp;""),"")), ISNUMBER(IFERROR(VALUE($DW55&amp;""),""))), MAX(MIN(VALUE($DY55), VALUE($DW55)), -VALUE($DW55)), "")</f>
        <v/>
      </c>
      <c r="EB55" s="828" t="str">
        <f t="array" ref="EB55">IF(AND( ISNUMBER(IFERROR(VALUE($DY55&amp;""),"")), ISNUMBER(IFERROR(VALUE($DX55&amp;""),""))), MAX(MIN(VALUE($DY55), VALUE($DX55)), -VALUE($DX55)), "")</f>
        <v/>
      </c>
      <c r="EC55" s="1171"/>
      <c r="ED55" s="1165"/>
      <c r="EE55" s="1165"/>
      <c r="EF55" s="2775" t="str">
        <f t="shared" si="2"/>
        <v/>
      </c>
      <c r="EG55" s="42" t="str">
        <f t="array" ref="EG55">IF(AND( ISNUMBER(IFERROR(VALUE($EJ55&amp;""),"")), ISNUMBER(IFERROR(VALUE($EC55&amp;""),""))), MAX(MIN(VALUE($EJ55), VALUE($EC55)), -VALUE($EC55)), "")</f>
        <v/>
      </c>
      <c r="EH55" s="42" t="str">
        <f t="array" ref="EH55">IF(AND( ISNUMBER(IFERROR(VALUE($EJ55&amp;""),"")), ISNUMBER(IFERROR(VALUE($ED55&amp;""),""))), MAX(MIN(VALUE($EJ55), VALUE($ED55)), -VALUE($ED55)), "")</f>
        <v/>
      </c>
      <c r="EI55" s="828" t="str">
        <f t="array" ref="EI55">IF(AND( ISNUMBER(IFERROR(VALUE($EJ55&amp;""),"")), ISNUMBER(IFERROR(VALUE($EE55&amp;""),""))), MAX(MIN(VALUE($EJ55), VALUE($EE55)), -VALUE($EE55)), "")</f>
        <v/>
      </c>
      <c r="EJ55" s="1666"/>
      <c r="EK55" s="1165"/>
      <c r="EL55" s="1165"/>
      <c r="EM55" s="1666"/>
      <c r="EN55" s="2775" t="str">
        <f t="array" ref="EN55">IF(AND(ISNUMBER(IFERROR(VALUE(EJ55&amp;""),"")),ISNUMBER(IFERROR(VALUE(EL55&amp;""),""))),IF(AND(VALUE(EJ55)^2&lt;=VALUE(EL55)*1.01, VALUE(EJ55)^2&gt;=VALUE(EL55)*0.99), "Pass", "Check"), "")</f>
        <v/>
      </c>
      <c r="EO55" s="2775" t="str">
        <f t="array" ref="EO55">IF(AND(ISNUMBER(IFERROR(VALUE(EK55&amp;""),"")),ISNUMBER(IFERROR(VALUE(EM55&amp;""),""))),IF(AND(VALUE(EK55)^2&lt;=VALUE(EM55)*1.01, VALUE(EK55)^2&gt;=VALUE(EM55)*0.99), "Pass", "Check"), "")</f>
        <v/>
      </c>
      <c r="EP55" s="1168"/>
      <c r="EQ55" s="1169"/>
      <c r="ER55" s="1169"/>
      <c r="ES55" s="1262"/>
      <c r="ET55" s="2775" t="str">
        <f t="array" ref="ET55">IF(AND(ISNUMBER(IFERROR(VALUE(EP55&amp;""),"")),ISNUMBER(IFERROR(VALUE(ER55&amp;""),""))),IF(AND(VALUE(EP55)^2&lt;=VALUE(ER55)*1.01, VALUE(EP55)^2&gt;=VALUE(ER55)*0.99), "Pass", "Check"), "")</f>
        <v/>
      </c>
      <c r="EU55" s="2776" t="str">
        <f t="array" ref="EU55">IF(AND(ISNUMBER(IFERROR(VALUE(EQ55&amp;""),"")),ISNUMBER(IFERROR(VALUE(ES55&amp;""),""))),IF(AND(VALUE(EQ55)^2&lt;=VALUE(ES55)*1.01, VALUE(EQ55)^2&gt;=VALUE(ES55)*0.99), "Pass", "Check"), "")</f>
        <v/>
      </c>
      <c r="EV55" s="1168"/>
      <c r="EW55" s="1169"/>
      <c r="EX55" s="1169"/>
      <c r="EY55" s="1262"/>
      <c r="EZ55" s="2775" t="str">
        <f t="array" ref="EZ55">IF(AND(ISNUMBER(IFERROR(VALUE(EV55&amp;""),"")),ISNUMBER(IFERROR(VALUE(EX55&amp;""),""))),IF(AND(VALUE(EV55)^2&lt;=VALUE(EX55)*1.01, VALUE(EV55)^2&gt;=VALUE(EX55)*0.99), "Pass", "Check"), "")</f>
        <v/>
      </c>
      <c r="FA55" s="2777" t="str">
        <f t="array" ref="FA55">IF(AND(ISNUMBER(IFERROR(VALUE(EW55&amp;""),"")),ISNUMBER(IFERROR(VALUE(EY55&amp;""),""))),IF(AND(VALUE(EW55)^2&lt;=VALUE(EY55)*1.01, VALUE(EW55)^2&gt;=VALUE(EY55)*0.99), "Pass", "Check"), "")</f>
        <v/>
      </c>
    </row>
    <row r="56" spans="1:157" s="2216" customFormat="1" ht="15" customHeight="1" x14ac:dyDescent="0.25">
      <c r="A56" s="1116"/>
      <c r="B56" s="739" t="s">
        <v>1508</v>
      </c>
      <c r="C56" s="739"/>
      <c r="D56" s="739"/>
      <c r="E56" s="739"/>
      <c r="F56" s="42" t="str">
        <f t="array" ref="F56">IF( SUMPRODUCT(--NOT(ISNUMBER(IFERROR(VALUE($M56:$DU56&amp;""),""))))=0,SQRT(MAX(VALUE($M56)+SUMPRODUCT(VALUE($N56:$DU56),r_girr!$A$3:$DH$3),0)),"")</f>
        <v/>
      </c>
      <c r="G56" s="42" t="str">
        <f t="array" ref="G56">IF( SUMPRODUCT(--NOT(ISNUMBER(IFERROR(VALUE($M56:$DU56&amp;""),""))))=0,SQRT(MAX(VALUE($M56)+SUMPRODUCT(VALUE($N56:$DU56),r_girr!$A$4:$DH$4),0)),"")</f>
        <v/>
      </c>
      <c r="H56" s="42" t="str">
        <f t="array" ref="H56">IF( SUMPRODUCT(--NOT(ISNUMBER(IFERROR(VALUE($M56:$DU56&amp;""),""))))=0,SQRT(MAX(VALUE($M56)+SUMPRODUCT(VALUE($N56:$DU56),r_girr!$A$3:$DH$3)*0.75,0)),"")</f>
        <v/>
      </c>
      <c r="I56" s="42" t="str">
        <f t="array" ref="I56">IF(AND( ISNUMBER(IFERROR(VALUE($L56&amp;""),"")), ISNUMBER(IFERROR(VALUE($F56&amp;""),""))), MAX(MIN(VALUE($L56), VALUE($F56)), -VALUE($F56)), "")</f>
        <v/>
      </c>
      <c r="J56" s="42" t="str">
        <f t="array" ref="J56">IF(AND( ISNUMBER(IFERROR(VALUE($L56&amp;""),"")), ISNUMBER(IFERROR(VALUE($G56&amp;""),""))), MAX(MIN(VALUE($L56), VALUE($G56)), -VALUE($G56)), "")</f>
        <v/>
      </c>
      <c r="K56" s="42" t="str">
        <f t="array" ref="K56">IF(AND( ISNUMBER(IFERROR(VALUE($L56&amp;""),"")), ISNUMBER(IFERROR(VALUE($H56&amp;""),""))), MAX(MIN(VALUE($L56), VALUE($H56)), -VALUE($H56)), "")</f>
        <v/>
      </c>
      <c r="L56" s="1147"/>
      <c r="M56" s="1150"/>
      <c r="N56" s="1167"/>
      <c r="O56" s="1268"/>
      <c r="P56" s="1150"/>
      <c r="Q56" s="1150"/>
      <c r="R56" s="1150"/>
      <c r="S56" s="1150"/>
      <c r="T56" s="1150"/>
      <c r="U56" s="1150"/>
      <c r="V56" s="1150"/>
      <c r="W56" s="1150"/>
      <c r="X56" s="1150"/>
      <c r="Y56" s="1150"/>
      <c r="Z56" s="1150"/>
      <c r="AA56" s="1150"/>
      <c r="AB56" s="1150"/>
      <c r="AC56" s="1150"/>
      <c r="AD56" s="1150"/>
      <c r="AE56" s="1150"/>
      <c r="AF56" s="1150"/>
      <c r="AG56" s="1150"/>
      <c r="AH56" s="1167"/>
      <c r="AI56" s="1168"/>
      <c r="AJ56" s="1169"/>
      <c r="AK56" s="1169"/>
      <c r="AL56" s="1169"/>
      <c r="AM56" s="1169"/>
      <c r="AN56" s="1169"/>
      <c r="AO56" s="1169"/>
      <c r="AP56" s="1169"/>
      <c r="AQ56" s="1169"/>
      <c r="AR56" s="1169"/>
      <c r="AS56" s="1169"/>
      <c r="AT56" s="1169"/>
      <c r="AU56" s="1169"/>
      <c r="AV56" s="1169"/>
      <c r="AW56" s="1169"/>
      <c r="AX56" s="1169"/>
      <c r="AY56" s="1169"/>
      <c r="AZ56" s="1170"/>
      <c r="BA56" s="1168"/>
      <c r="BB56" s="1169"/>
      <c r="BC56" s="1169"/>
      <c r="BD56" s="1169"/>
      <c r="BE56" s="1169"/>
      <c r="BF56" s="1169"/>
      <c r="BG56" s="1169"/>
      <c r="BH56" s="1169"/>
      <c r="BI56" s="1169"/>
      <c r="BJ56" s="1169"/>
      <c r="BK56" s="1169"/>
      <c r="BL56" s="1169"/>
      <c r="BM56" s="1169"/>
      <c r="BN56" s="1169"/>
      <c r="BO56" s="1169"/>
      <c r="BP56" s="1170"/>
      <c r="BQ56" s="1147"/>
      <c r="BR56" s="1150"/>
      <c r="BS56" s="1150"/>
      <c r="BT56" s="1150"/>
      <c r="BU56" s="1150"/>
      <c r="BV56" s="1150"/>
      <c r="BW56" s="1150"/>
      <c r="BX56" s="1150"/>
      <c r="BY56" s="1150"/>
      <c r="BZ56" s="1150"/>
      <c r="CA56" s="1150"/>
      <c r="CB56" s="1150"/>
      <c r="CC56" s="1150"/>
      <c r="CD56" s="1167"/>
      <c r="CE56" s="1147"/>
      <c r="CF56" s="1150"/>
      <c r="CG56" s="1150"/>
      <c r="CH56" s="1150"/>
      <c r="CI56" s="1150"/>
      <c r="CJ56" s="1150"/>
      <c r="CK56" s="1150"/>
      <c r="CL56" s="1150"/>
      <c r="CM56" s="1150"/>
      <c r="CN56" s="1150"/>
      <c r="CO56" s="1150"/>
      <c r="CP56" s="1167"/>
      <c r="CQ56" s="1268"/>
      <c r="CR56" s="1150"/>
      <c r="CS56" s="1150"/>
      <c r="CT56" s="1150"/>
      <c r="CU56" s="1150"/>
      <c r="CV56" s="1150"/>
      <c r="CW56" s="1150"/>
      <c r="CX56" s="1150"/>
      <c r="CY56" s="1150"/>
      <c r="CZ56" s="1167"/>
      <c r="DA56" s="1268"/>
      <c r="DB56" s="1150"/>
      <c r="DC56" s="1150"/>
      <c r="DD56" s="1150"/>
      <c r="DE56" s="1150"/>
      <c r="DF56" s="1150"/>
      <c r="DG56" s="1150"/>
      <c r="DH56" s="1167"/>
      <c r="DI56" s="1268"/>
      <c r="DJ56" s="1150"/>
      <c r="DK56" s="1150"/>
      <c r="DL56" s="1150"/>
      <c r="DM56" s="1150"/>
      <c r="DN56" s="1167"/>
      <c r="DO56" s="1268"/>
      <c r="DP56" s="1150"/>
      <c r="DQ56" s="1150"/>
      <c r="DR56" s="1167"/>
      <c r="DS56" s="1267"/>
      <c r="DT56" s="1167"/>
      <c r="DU56" s="1147"/>
      <c r="DV56" s="1164"/>
      <c r="DW56" s="1150"/>
      <c r="DX56" s="1150"/>
      <c r="DY56" s="1149"/>
      <c r="DZ56" s="42" t="str">
        <f t="array" ref="DZ56">IF(AND( ISNUMBER(IFERROR(VALUE($DY56&amp;""),"")), ISNUMBER(IFERROR(VALUE($DV56&amp;""),""))), MAX(MIN(VALUE($DY56), VALUE($DV56)), -VALUE($DV56)), "")</f>
        <v/>
      </c>
      <c r="EA56" s="42" t="str">
        <f t="array" ref="EA56">IF(AND( ISNUMBER(IFERROR(VALUE($DY56&amp;""),"")), ISNUMBER(IFERROR(VALUE($DW56&amp;""),""))), MAX(MIN(VALUE($DY56), VALUE($DW56)), -VALUE($DW56)), "")</f>
        <v/>
      </c>
      <c r="EB56" s="828" t="str">
        <f t="array" ref="EB56">IF(AND( ISNUMBER(IFERROR(VALUE($DY56&amp;""),"")), ISNUMBER(IFERROR(VALUE($DX56&amp;""),""))), MAX(MIN(VALUE($DY56), VALUE($DX56)), -VALUE($DX56)), "")</f>
        <v/>
      </c>
      <c r="EC56" s="1171"/>
      <c r="ED56" s="1165"/>
      <c r="EE56" s="1165"/>
      <c r="EF56" s="2775" t="str">
        <f t="shared" si="2"/>
        <v/>
      </c>
      <c r="EG56" s="42" t="str">
        <f t="array" ref="EG56">IF(AND( ISNUMBER(IFERROR(VALUE($EJ56&amp;""),"")), ISNUMBER(IFERROR(VALUE($EC56&amp;""),""))), MAX(MIN(VALUE($EJ56), VALUE($EC56)), -VALUE($EC56)), "")</f>
        <v/>
      </c>
      <c r="EH56" s="42" t="str">
        <f t="array" ref="EH56">IF(AND( ISNUMBER(IFERROR(VALUE($EJ56&amp;""),"")), ISNUMBER(IFERROR(VALUE($ED56&amp;""),""))), MAX(MIN(VALUE($EJ56), VALUE($ED56)), -VALUE($ED56)), "")</f>
        <v/>
      </c>
      <c r="EI56" s="828" t="str">
        <f t="array" ref="EI56">IF(AND( ISNUMBER(IFERROR(VALUE($EJ56&amp;""),"")), ISNUMBER(IFERROR(VALUE($EE56&amp;""),""))), MAX(MIN(VALUE($EJ56), VALUE($EE56)), -VALUE($EE56)), "")</f>
        <v/>
      </c>
      <c r="EJ56" s="1666"/>
      <c r="EK56" s="1165"/>
      <c r="EL56" s="1165"/>
      <c r="EM56" s="1666"/>
      <c r="EN56" s="2775" t="str">
        <f t="array" ref="EN56">IF(AND(ISNUMBER(IFERROR(VALUE(EJ56&amp;""),"")),ISNUMBER(IFERROR(VALUE(EL56&amp;""),""))),IF(AND(VALUE(EJ56)^2&lt;=VALUE(EL56)*1.01, VALUE(EJ56)^2&gt;=VALUE(EL56)*0.99), "Pass", "Check"), "")</f>
        <v/>
      </c>
      <c r="EO56" s="2775" t="str">
        <f t="array" ref="EO56">IF(AND(ISNUMBER(IFERROR(VALUE(EK56&amp;""),"")),ISNUMBER(IFERROR(VALUE(EM56&amp;""),""))),IF(AND(VALUE(EK56)^2&lt;=VALUE(EM56)*1.01, VALUE(EK56)^2&gt;=VALUE(EM56)*0.99), "Pass", "Check"), "")</f>
        <v/>
      </c>
      <c r="EP56" s="1168"/>
      <c r="EQ56" s="1169"/>
      <c r="ER56" s="1169"/>
      <c r="ES56" s="1262"/>
      <c r="ET56" s="2775" t="str">
        <f t="array" ref="ET56">IF(AND(ISNUMBER(IFERROR(VALUE(EP56&amp;""),"")),ISNUMBER(IFERROR(VALUE(ER56&amp;""),""))),IF(AND(VALUE(EP56)^2&lt;=VALUE(ER56)*1.01, VALUE(EP56)^2&gt;=VALUE(ER56)*0.99), "Pass", "Check"), "")</f>
        <v/>
      </c>
      <c r="EU56" s="2776" t="str">
        <f t="array" ref="EU56">IF(AND(ISNUMBER(IFERROR(VALUE(EQ56&amp;""),"")),ISNUMBER(IFERROR(VALUE(ES56&amp;""),""))),IF(AND(VALUE(EQ56)^2&lt;=VALUE(ES56)*1.01, VALUE(EQ56)^2&gt;=VALUE(ES56)*0.99), "Pass", "Check"), "")</f>
        <v/>
      </c>
      <c r="EV56" s="1168"/>
      <c r="EW56" s="1169"/>
      <c r="EX56" s="1169"/>
      <c r="EY56" s="1262"/>
      <c r="EZ56" s="2775" t="str">
        <f t="array" ref="EZ56">IF(AND(ISNUMBER(IFERROR(VALUE(EV56&amp;""),"")),ISNUMBER(IFERROR(VALUE(EX56&amp;""),""))),IF(AND(VALUE(EV56)^2&lt;=VALUE(EX56)*1.01, VALUE(EV56)^2&gt;=VALUE(EX56)*0.99), "Pass", "Check"), "")</f>
        <v/>
      </c>
      <c r="FA56" s="2777" t="str">
        <f t="array" ref="FA56">IF(AND(ISNUMBER(IFERROR(VALUE(EW56&amp;""),"")),ISNUMBER(IFERROR(VALUE(EY56&amp;""),""))),IF(AND(VALUE(EW56)^2&lt;=VALUE(EY56)*1.01, VALUE(EW56)^2&gt;=VALUE(EY56)*0.99), "Pass", "Check"), "")</f>
        <v/>
      </c>
    </row>
    <row r="57" spans="1:157" s="2216" customFormat="1" ht="15" customHeight="1" x14ac:dyDescent="0.25">
      <c r="A57" s="1116"/>
      <c r="B57" s="739" t="s">
        <v>1509</v>
      </c>
      <c r="C57" s="739"/>
      <c r="D57" s="739"/>
      <c r="E57" s="739"/>
      <c r="F57" s="42" t="str">
        <f t="array" ref="F57">IF( SUMPRODUCT(--NOT(ISNUMBER(IFERROR(VALUE($M57:$DU57&amp;""),""))))=0,SQRT(MAX(VALUE($M57)+SUMPRODUCT(VALUE($N57:$DU57),r_girr!$A$3:$DH$3),0)),"")</f>
        <v/>
      </c>
      <c r="G57" s="42" t="str">
        <f t="array" ref="G57">IF( SUMPRODUCT(--NOT(ISNUMBER(IFERROR(VALUE($M57:$DU57&amp;""),""))))=0,SQRT(MAX(VALUE($M57)+SUMPRODUCT(VALUE($N57:$DU57),r_girr!$A$4:$DH$4),0)),"")</f>
        <v/>
      </c>
      <c r="H57" s="42" t="str">
        <f t="array" ref="H57">IF( SUMPRODUCT(--NOT(ISNUMBER(IFERROR(VALUE($M57:$DU57&amp;""),""))))=0,SQRT(MAX(VALUE($M57)+SUMPRODUCT(VALUE($N57:$DU57),r_girr!$A$3:$DH$3)*0.75,0)),"")</f>
        <v/>
      </c>
      <c r="I57" s="42" t="str">
        <f t="array" ref="I57">IF(AND( ISNUMBER(IFERROR(VALUE($L57&amp;""),"")), ISNUMBER(IFERROR(VALUE($F57&amp;""),""))), MAX(MIN(VALUE($L57), VALUE($F57)), -VALUE($F57)), "")</f>
        <v/>
      </c>
      <c r="J57" s="42" t="str">
        <f t="array" ref="J57">IF(AND( ISNUMBER(IFERROR(VALUE($L57&amp;""),"")), ISNUMBER(IFERROR(VALUE($G57&amp;""),""))), MAX(MIN(VALUE($L57), VALUE($G57)), -VALUE($G57)), "")</f>
        <v/>
      </c>
      <c r="K57" s="42" t="str">
        <f t="array" ref="K57">IF(AND( ISNUMBER(IFERROR(VALUE($L57&amp;""),"")), ISNUMBER(IFERROR(VALUE($H57&amp;""),""))), MAX(MIN(VALUE($L57), VALUE($H57)), -VALUE($H57)), "")</f>
        <v/>
      </c>
      <c r="L57" s="1147"/>
      <c r="M57" s="1150"/>
      <c r="N57" s="1167"/>
      <c r="O57" s="1268"/>
      <c r="P57" s="1150"/>
      <c r="Q57" s="1150"/>
      <c r="R57" s="1150"/>
      <c r="S57" s="1150"/>
      <c r="T57" s="1150"/>
      <c r="U57" s="1150"/>
      <c r="V57" s="1150"/>
      <c r="W57" s="1150"/>
      <c r="X57" s="1150"/>
      <c r="Y57" s="1150"/>
      <c r="Z57" s="1150"/>
      <c r="AA57" s="1150"/>
      <c r="AB57" s="1150"/>
      <c r="AC57" s="1150"/>
      <c r="AD57" s="1150"/>
      <c r="AE57" s="1150"/>
      <c r="AF57" s="1150"/>
      <c r="AG57" s="1150"/>
      <c r="AH57" s="1167"/>
      <c r="AI57" s="1168"/>
      <c r="AJ57" s="1169"/>
      <c r="AK57" s="1169"/>
      <c r="AL57" s="1169"/>
      <c r="AM57" s="1169"/>
      <c r="AN57" s="1169"/>
      <c r="AO57" s="1169"/>
      <c r="AP57" s="1169"/>
      <c r="AQ57" s="1169"/>
      <c r="AR57" s="1169"/>
      <c r="AS57" s="1169"/>
      <c r="AT57" s="1169"/>
      <c r="AU57" s="1169"/>
      <c r="AV57" s="1169"/>
      <c r="AW57" s="1169"/>
      <c r="AX57" s="1169"/>
      <c r="AY57" s="1169"/>
      <c r="AZ57" s="1170"/>
      <c r="BA57" s="1168"/>
      <c r="BB57" s="1169"/>
      <c r="BC57" s="1169"/>
      <c r="BD57" s="1169"/>
      <c r="BE57" s="1169"/>
      <c r="BF57" s="1169"/>
      <c r="BG57" s="1169"/>
      <c r="BH57" s="1169"/>
      <c r="BI57" s="1169"/>
      <c r="BJ57" s="1169"/>
      <c r="BK57" s="1169"/>
      <c r="BL57" s="1169"/>
      <c r="BM57" s="1169"/>
      <c r="BN57" s="1169"/>
      <c r="BO57" s="1169"/>
      <c r="BP57" s="1170"/>
      <c r="BQ57" s="1147"/>
      <c r="BR57" s="1150"/>
      <c r="BS57" s="1150"/>
      <c r="BT57" s="1150"/>
      <c r="BU57" s="1150"/>
      <c r="BV57" s="1150"/>
      <c r="BW57" s="1150"/>
      <c r="BX57" s="1150"/>
      <c r="BY57" s="1150"/>
      <c r="BZ57" s="1150"/>
      <c r="CA57" s="1150"/>
      <c r="CB57" s="1150"/>
      <c r="CC57" s="1150"/>
      <c r="CD57" s="1167"/>
      <c r="CE57" s="1147"/>
      <c r="CF57" s="1150"/>
      <c r="CG57" s="1150"/>
      <c r="CH57" s="1150"/>
      <c r="CI57" s="1150"/>
      <c r="CJ57" s="1150"/>
      <c r="CK57" s="1150"/>
      <c r="CL57" s="1150"/>
      <c r="CM57" s="1150"/>
      <c r="CN57" s="1150"/>
      <c r="CO57" s="1150"/>
      <c r="CP57" s="1167"/>
      <c r="CQ57" s="1268"/>
      <c r="CR57" s="1150"/>
      <c r="CS57" s="1150"/>
      <c r="CT57" s="1150"/>
      <c r="CU57" s="1150"/>
      <c r="CV57" s="1150"/>
      <c r="CW57" s="1150"/>
      <c r="CX57" s="1150"/>
      <c r="CY57" s="1150"/>
      <c r="CZ57" s="1167"/>
      <c r="DA57" s="1268"/>
      <c r="DB57" s="1150"/>
      <c r="DC57" s="1150"/>
      <c r="DD57" s="1150"/>
      <c r="DE57" s="1150"/>
      <c r="DF57" s="1150"/>
      <c r="DG57" s="1150"/>
      <c r="DH57" s="1167"/>
      <c r="DI57" s="1268"/>
      <c r="DJ57" s="1150"/>
      <c r="DK57" s="1150"/>
      <c r="DL57" s="1150"/>
      <c r="DM57" s="1150"/>
      <c r="DN57" s="1167"/>
      <c r="DO57" s="1268"/>
      <c r="DP57" s="1150"/>
      <c r="DQ57" s="1150"/>
      <c r="DR57" s="1167"/>
      <c r="DS57" s="1267"/>
      <c r="DT57" s="1167"/>
      <c r="DU57" s="1147"/>
      <c r="DV57" s="1164"/>
      <c r="DW57" s="1150"/>
      <c r="DX57" s="1150"/>
      <c r="DY57" s="1149"/>
      <c r="DZ57" s="42" t="str">
        <f t="array" ref="DZ57">IF(AND( ISNUMBER(IFERROR(VALUE($DY57&amp;""),"")), ISNUMBER(IFERROR(VALUE($DV57&amp;""),""))), MAX(MIN(VALUE($DY57), VALUE($DV57)), -VALUE($DV57)), "")</f>
        <v/>
      </c>
      <c r="EA57" s="42" t="str">
        <f t="array" ref="EA57">IF(AND( ISNUMBER(IFERROR(VALUE($DY57&amp;""),"")), ISNUMBER(IFERROR(VALUE($DW57&amp;""),""))), MAX(MIN(VALUE($DY57), VALUE($DW57)), -VALUE($DW57)), "")</f>
        <v/>
      </c>
      <c r="EB57" s="828" t="str">
        <f t="array" ref="EB57">IF(AND( ISNUMBER(IFERROR(VALUE($DY57&amp;""),"")), ISNUMBER(IFERROR(VALUE($DX57&amp;""),""))), MAX(MIN(VALUE($DY57), VALUE($DX57)), -VALUE($DX57)), "")</f>
        <v/>
      </c>
      <c r="EC57" s="1171"/>
      <c r="ED57" s="1165"/>
      <c r="EE57" s="1165"/>
      <c r="EF57" s="2775" t="str">
        <f t="shared" si="2"/>
        <v/>
      </c>
      <c r="EG57" s="42" t="str">
        <f t="array" ref="EG57">IF(AND( ISNUMBER(IFERROR(VALUE($EJ57&amp;""),"")), ISNUMBER(IFERROR(VALUE($EC57&amp;""),""))), MAX(MIN(VALUE($EJ57), VALUE($EC57)), -VALUE($EC57)), "")</f>
        <v/>
      </c>
      <c r="EH57" s="42" t="str">
        <f t="array" ref="EH57">IF(AND( ISNUMBER(IFERROR(VALUE($EJ57&amp;""),"")), ISNUMBER(IFERROR(VALUE($ED57&amp;""),""))), MAX(MIN(VALUE($EJ57), VALUE($ED57)), -VALUE($ED57)), "")</f>
        <v/>
      </c>
      <c r="EI57" s="828" t="str">
        <f t="array" ref="EI57">IF(AND( ISNUMBER(IFERROR(VALUE($EJ57&amp;""),"")), ISNUMBER(IFERROR(VALUE($EE57&amp;""),""))), MAX(MIN(VALUE($EJ57), VALUE($EE57)), -VALUE($EE57)), "")</f>
        <v/>
      </c>
      <c r="EJ57" s="1666"/>
      <c r="EK57" s="1165"/>
      <c r="EL57" s="1165"/>
      <c r="EM57" s="1666"/>
      <c r="EN57" s="2775" t="str">
        <f t="array" ref="EN57">IF(AND(ISNUMBER(IFERROR(VALUE(EJ57&amp;""),"")),ISNUMBER(IFERROR(VALUE(EL57&amp;""),""))),IF(AND(VALUE(EJ57)^2&lt;=VALUE(EL57)*1.01, VALUE(EJ57)^2&gt;=VALUE(EL57)*0.99), "Pass", "Check"), "")</f>
        <v/>
      </c>
      <c r="EO57" s="2775" t="str">
        <f t="array" ref="EO57">IF(AND(ISNUMBER(IFERROR(VALUE(EK57&amp;""),"")),ISNUMBER(IFERROR(VALUE(EM57&amp;""),""))),IF(AND(VALUE(EK57)^2&lt;=VALUE(EM57)*1.01, VALUE(EK57)^2&gt;=VALUE(EM57)*0.99), "Pass", "Check"), "")</f>
        <v/>
      </c>
      <c r="EP57" s="1168"/>
      <c r="EQ57" s="1169"/>
      <c r="ER57" s="1169"/>
      <c r="ES57" s="1262"/>
      <c r="ET57" s="2775" t="str">
        <f t="array" ref="ET57">IF(AND(ISNUMBER(IFERROR(VALUE(EP57&amp;""),"")),ISNUMBER(IFERROR(VALUE(ER57&amp;""),""))),IF(AND(VALUE(EP57)^2&lt;=VALUE(ER57)*1.01, VALUE(EP57)^2&gt;=VALUE(ER57)*0.99), "Pass", "Check"), "")</f>
        <v/>
      </c>
      <c r="EU57" s="2776" t="str">
        <f t="array" ref="EU57">IF(AND(ISNUMBER(IFERROR(VALUE(EQ57&amp;""),"")),ISNUMBER(IFERROR(VALUE(ES57&amp;""),""))),IF(AND(VALUE(EQ57)^2&lt;=VALUE(ES57)*1.01, VALUE(EQ57)^2&gt;=VALUE(ES57)*0.99), "Pass", "Check"), "")</f>
        <v/>
      </c>
      <c r="EV57" s="1168"/>
      <c r="EW57" s="1169"/>
      <c r="EX57" s="1169"/>
      <c r="EY57" s="1262"/>
      <c r="EZ57" s="2775" t="str">
        <f t="array" ref="EZ57">IF(AND(ISNUMBER(IFERROR(VALUE(EV57&amp;""),"")),ISNUMBER(IFERROR(VALUE(EX57&amp;""),""))),IF(AND(VALUE(EV57)^2&lt;=VALUE(EX57)*1.01, VALUE(EV57)^2&gt;=VALUE(EX57)*0.99), "Pass", "Check"), "")</f>
        <v/>
      </c>
      <c r="FA57" s="2777" t="str">
        <f t="array" ref="FA57">IF(AND(ISNUMBER(IFERROR(VALUE(EW57&amp;""),"")),ISNUMBER(IFERROR(VALUE(EY57&amp;""),""))),IF(AND(VALUE(EW57)^2&lt;=VALUE(EY57)*1.01, VALUE(EW57)^2&gt;=VALUE(EY57)*0.99), "Pass", "Check"), "")</f>
        <v/>
      </c>
    </row>
    <row r="58" spans="1:157" s="2216" customFormat="1" ht="15" customHeight="1" x14ac:dyDescent="0.25">
      <c r="A58" s="1116"/>
      <c r="B58" s="739" t="s">
        <v>1510</v>
      </c>
      <c r="C58" s="739"/>
      <c r="D58" s="739"/>
      <c r="E58" s="739"/>
      <c r="F58" s="42" t="str">
        <f t="array" ref="F58">IF( SUMPRODUCT(--NOT(ISNUMBER(IFERROR(VALUE($M58:$DU58&amp;""),""))))=0,SQRT(MAX(VALUE($M58)+SUMPRODUCT(VALUE($N58:$DU58),r_girr!$A$3:$DH$3),0)),"")</f>
        <v/>
      </c>
      <c r="G58" s="42" t="str">
        <f t="array" ref="G58">IF( SUMPRODUCT(--NOT(ISNUMBER(IFERROR(VALUE($M58:$DU58&amp;""),""))))=0,SQRT(MAX(VALUE($M58)+SUMPRODUCT(VALUE($N58:$DU58),r_girr!$A$4:$DH$4),0)),"")</f>
        <v/>
      </c>
      <c r="H58" s="42" t="str">
        <f t="array" ref="H58">IF( SUMPRODUCT(--NOT(ISNUMBER(IFERROR(VALUE($M58:$DU58&amp;""),""))))=0,SQRT(MAX(VALUE($M58)+SUMPRODUCT(VALUE($N58:$DU58),r_girr!$A$3:$DH$3)*0.75,0)),"")</f>
        <v/>
      </c>
      <c r="I58" s="42" t="str">
        <f t="array" ref="I58">IF(AND( ISNUMBER(IFERROR(VALUE($L58&amp;""),"")), ISNUMBER(IFERROR(VALUE($F58&amp;""),""))), MAX(MIN(VALUE($L58), VALUE($F58)), -VALUE($F58)), "")</f>
        <v/>
      </c>
      <c r="J58" s="42" t="str">
        <f t="array" ref="J58">IF(AND( ISNUMBER(IFERROR(VALUE($L58&amp;""),"")), ISNUMBER(IFERROR(VALUE($G58&amp;""),""))), MAX(MIN(VALUE($L58), VALUE($G58)), -VALUE($G58)), "")</f>
        <v/>
      </c>
      <c r="K58" s="42" t="str">
        <f t="array" ref="K58">IF(AND( ISNUMBER(IFERROR(VALUE($L58&amp;""),"")), ISNUMBER(IFERROR(VALUE($H58&amp;""),""))), MAX(MIN(VALUE($L58), VALUE($H58)), -VALUE($H58)), "")</f>
        <v/>
      </c>
      <c r="L58" s="1147"/>
      <c r="M58" s="1150"/>
      <c r="N58" s="1167"/>
      <c r="O58" s="1268"/>
      <c r="P58" s="1150"/>
      <c r="Q58" s="1150"/>
      <c r="R58" s="1150"/>
      <c r="S58" s="1150"/>
      <c r="T58" s="1150"/>
      <c r="U58" s="1150"/>
      <c r="V58" s="1150"/>
      <c r="W58" s="1150"/>
      <c r="X58" s="1150"/>
      <c r="Y58" s="1150"/>
      <c r="Z58" s="1150"/>
      <c r="AA58" s="1150"/>
      <c r="AB58" s="1150"/>
      <c r="AC58" s="1150"/>
      <c r="AD58" s="1150"/>
      <c r="AE58" s="1150"/>
      <c r="AF58" s="1150"/>
      <c r="AG58" s="1150"/>
      <c r="AH58" s="1167"/>
      <c r="AI58" s="1168"/>
      <c r="AJ58" s="1169"/>
      <c r="AK58" s="1169"/>
      <c r="AL58" s="1169"/>
      <c r="AM58" s="1169"/>
      <c r="AN58" s="1169"/>
      <c r="AO58" s="1169"/>
      <c r="AP58" s="1169"/>
      <c r="AQ58" s="1169"/>
      <c r="AR58" s="1169"/>
      <c r="AS58" s="1169"/>
      <c r="AT58" s="1169"/>
      <c r="AU58" s="1169"/>
      <c r="AV58" s="1169"/>
      <c r="AW58" s="1169"/>
      <c r="AX58" s="1169"/>
      <c r="AY58" s="1169"/>
      <c r="AZ58" s="1170"/>
      <c r="BA58" s="1168"/>
      <c r="BB58" s="1169"/>
      <c r="BC58" s="1169"/>
      <c r="BD58" s="1169"/>
      <c r="BE58" s="1169"/>
      <c r="BF58" s="1169"/>
      <c r="BG58" s="1169"/>
      <c r="BH58" s="1169"/>
      <c r="BI58" s="1169"/>
      <c r="BJ58" s="1169"/>
      <c r="BK58" s="1169"/>
      <c r="BL58" s="1169"/>
      <c r="BM58" s="1169"/>
      <c r="BN58" s="1169"/>
      <c r="BO58" s="1169"/>
      <c r="BP58" s="1170"/>
      <c r="BQ58" s="1147"/>
      <c r="BR58" s="1150"/>
      <c r="BS58" s="1150"/>
      <c r="BT58" s="1150"/>
      <c r="BU58" s="1150"/>
      <c r="BV58" s="1150"/>
      <c r="BW58" s="1150"/>
      <c r="BX58" s="1150"/>
      <c r="BY58" s="1150"/>
      <c r="BZ58" s="1150"/>
      <c r="CA58" s="1150"/>
      <c r="CB58" s="1150"/>
      <c r="CC58" s="1150"/>
      <c r="CD58" s="1167"/>
      <c r="CE58" s="1147"/>
      <c r="CF58" s="1150"/>
      <c r="CG58" s="1150"/>
      <c r="CH58" s="1150"/>
      <c r="CI58" s="1150"/>
      <c r="CJ58" s="1150"/>
      <c r="CK58" s="1150"/>
      <c r="CL58" s="1150"/>
      <c r="CM58" s="1150"/>
      <c r="CN58" s="1150"/>
      <c r="CO58" s="1150"/>
      <c r="CP58" s="1167"/>
      <c r="CQ58" s="1268"/>
      <c r="CR58" s="1150"/>
      <c r="CS58" s="1150"/>
      <c r="CT58" s="1150"/>
      <c r="CU58" s="1150"/>
      <c r="CV58" s="1150"/>
      <c r="CW58" s="1150"/>
      <c r="CX58" s="1150"/>
      <c r="CY58" s="1150"/>
      <c r="CZ58" s="1167"/>
      <c r="DA58" s="1268"/>
      <c r="DB58" s="1150"/>
      <c r="DC58" s="1150"/>
      <c r="DD58" s="1150"/>
      <c r="DE58" s="1150"/>
      <c r="DF58" s="1150"/>
      <c r="DG58" s="1150"/>
      <c r="DH58" s="1167"/>
      <c r="DI58" s="1268"/>
      <c r="DJ58" s="1150"/>
      <c r="DK58" s="1150"/>
      <c r="DL58" s="1150"/>
      <c r="DM58" s="1150"/>
      <c r="DN58" s="1167"/>
      <c r="DO58" s="1268"/>
      <c r="DP58" s="1150"/>
      <c r="DQ58" s="1150"/>
      <c r="DR58" s="1167"/>
      <c r="DS58" s="1267"/>
      <c r="DT58" s="1167"/>
      <c r="DU58" s="1147"/>
      <c r="DV58" s="1164"/>
      <c r="DW58" s="1150"/>
      <c r="DX58" s="1150"/>
      <c r="DY58" s="1149"/>
      <c r="DZ58" s="42" t="str">
        <f t="array" ref="DZ58">IF(AND( ISNUMBER(IFERROR(VALUE($DY58&amp;""),"")), ISNUMBER(IFERROR(VALUE($DV58&amp;""),""))), MAX(MIN(VALUE($DY58), VALUE($DV58)), -VALUE($DV58)), "")</f>
        <v/>
      </c>
      <c r="EA58" s="42" t="str">
        <f t="array" ref="EA58">IF(AND( ISNUMBER(IFERROR(VALUE($DY58&amp;""),"")), ISNUMBER(IFERROR(VALUE($DW58&amp;""),""))), MAX(MIN(VALUE($DY58), VALUE($DW58)), -VALUE($DW58)), "")</f>
        <v/>
      </c>
      <c r="EB58" s="828" t="str">
        <f t="array" ref="EB58">IF(AND( ISNUMBER(IFERROR(VALUE($DY58&amp;""),"")), ISNUMBER(IFERROR(VALUE($DX58&amp;""),""))), MAX(MIN(VALUE($DY58), VALUE($DX58)), -VALUE($DX58)), "")</f>
        <v/>
      </c>
      <c r="EC58" s="1171"/>
      <c r="ED58" s="1165"/>
      <c r="EE58" s="1165"/>
      <c r="EF58" s="2775" t="str">
        <f t="shared" si="2"/>
        <v/>
      </c>
      <c r="EG58" s="42" t="str">
        <f t="array" ref="EG58">IF(AND( ISNUMBER(IFERROR(VALUE($EJ58&amp;""),"")), ISNUMBER(IFERROR(VALUE($EC58&amp;""),""))), MAX(MIN(VALUE($EJ58), VALUE($EC58)), -VALUE($EC58)), "")</f>
        <v/>
      </c>
      <c r="EH58" s="42" t="str">
        <f t="array" ref="EH58">IF(AND( ISNUMBER(IFERROR(VALUE($EJ58&amp;""),"")), ISNUMBER(IFERROR(VALUE($ED58&amp;""),""))), MAX(MIN(VALUE($EJ58), VALUE($ED58)), -VALUE($ED58)), "")</f>
        <v/>
      </c>
      <c r="EI58" s="828" t="str">
        <f t="array" ref="EI58">IF(AND( ISNUMBER(IFERROR(VALUE($EJ58&amp;""),"")), ISNUMBER(IFERROR(VALUE($EE58&amp;""),""))), MAX(MIN(VALUE($EJ58), VALUE($EE58)), -VALUE($EE58)), "")</f>
        <v/>
      </c>
      <c r="EJ58" s="1666"/>
      <c r="EK58" s="1165"/>
      <c r="EL58" s="1165"/>
      <c r="EM58" s="1666"/>
      <c r="EN58" s="2775" t="str">
        <f t="array" ref="EN58">IF(AND(ISNUMBER(IFERROR(VALUE(EJ58&amp;""),"")),ISNUMBER(IFERROR(VALUE(EL58&amp;""),""))),IF(AND(VALUE(EJ58)^2&lt;=VALUE(EL58)*1.01, VALUE(EJ58)^2&gt;=VALUE(EL58)*0.99), "Pass", "Check"), "")</f>
        <v/>
      </c>
      <c r="EO58" s="2775" t="str">
        <f t="array" ref="EO58">IF(AND(ISNUMBER(IFERROR(VALUE(EK58&amp;""),"")),ISNUMBER(IFERROR(VALUE(EM58&amp;""),""))),IF(AND(VALUE(EK58)^2&lt;=VALUE(EM58)*1.01, VALUE(EK58)^2&gt;=VALUE(EM58)*0.99), "Pass", "Check"), "")</f>
        <v/>
      </c>
      <c r="EP58" s="1168"/>
      <c r="EQ58" s="1169"/>
      <c r="ER58" s="1169"/>
      <c r="ES58" s="1262"/>
      <c r="ET58" s="2775" t="str">
        <f t="array" ref="ET58">IF(AND(ISNUMBER(IFERROR(VALUE(EP58&amp;""),"")),ISNUMBER(IFERROR(VALUE(ER58&amp;""),""))),IF(AND(VALUE(EP58)^2&lt;=VALUE(ER58)*1.01, VALUE(EP58)^2&gt;=VALUE(ER58)*0.99), "Pass", "Check"), "")</f>
        <v/>
      </c>
      <c r="EU58" s="2776" t="str">
        <f t="array" ref="EU58">IF(AND(ISNUMBER(IFERROR(VALUE(EQ58&amp;""),"")),ISNUMBER(IFERROR(VALUE(ES58&amp;""),""))),IF(AND(VALUE(EQ58)^2&lt;=VALUE(ES58)*1.01, VALUE(EQ58)^2&gt;=VALUE(ES58)*0.99), "Pass", "Check"), "")</f>
        <v/>
      </c>
      <c r="EV58" s="1168"/>
      <c r="EW58" s="1169"/>
      <c r="EX58" s="1169"/>
      <c r="EY58" s="1262"/>
      <c r="EZ58" s="2775" t="str">
        <f t="array" ref="EZ58">IF(AND(ISNUMBER(IFERROR(VALUE(EV58&amp;""),"")),ISNUMBER(IFERROR(VALUE(EX58&amp;""),""))),IF(AND(VALUE(EV58)^2&lt;=VALUE(EX58)*1.01, VALUE(EV58)^2&gt;=VALUE(EX58)*0.99), "Pass", "Check"), "")</f>
        <v/>
      </c>
      <c r="FA58" s="2777" t="str">
        <f t="array" ref="FA58">IF(AND(ISNUMBER(IFERROR(VALUE(EW58&amp;""),"")),ISNUMBER(IFERROR(VALUE(EY58&amp;""),""))),IF(AND(VALUE(EW58)^2&lt;=VALUE(EY58)*1.01, VALUE(EW58)^2&gt;=VALUE(EY58)*0.99), "Pass", "Check"), "")</f>
        <v/>
      </c>
    </row>
    <row r="59" spans="1:157" s="2216" customFormat="1" ht="15" customHeight="1" x14ac:dyDescent="0.25">
      <c r="A59" s="1116"/>
      <c r="B59" s="739" t="s">
        <v>1511</v>
      </c>
      <c r="C59" s="739"/>
      <c r="D59" s="739"/>
      <c r="E59" s="739"/>
      <c r="F59" s="42" t="str">
        <f t="array" ref="F59">IF( SUMPRODUCT(--NOT(ISNUMBER(IFERROR(VALUE($M59:$DU59&amp;""),""))))=0,SQRT(MAX(VALUE($M59)+SUMPRODUCT(VALUE($N59:$DU59),r_girr!$A$3:$DH$3),0)),"")</f>
        <v/>
      </c>
      <c r="G59" s="42" t="str">
        <f t="array" ref="G59">IF( SUMPRODUCT(--NOT(ISNUMBER(IFERROR(VALUE($M59:$DU59&amp;""),""))))=0,SQRT(MAX(VALUE($M59)+SUMPRODUCT(VALUE($N59:$DU59),r_girr!$A$4:$DH$4),0)),"")</f>
        <v/>
      </c>
      <c r="H59" s="42" t="str">
        <f t="array" ref="H59">IF( SUMPRODUCT(--NOT(ISNUMBER(IFERROR(VALUE($M59:$DU59&amp;""),""))))=0,SQRT(MAX(VALUE($M59)+SUMPRODUCT(VALUE($N59:$DU59),r_girr!$A$3:$DH$3)*0.75,0)),"")</f>
        <v/>
      </c>
      <c r="I59" s="42" t="str">
        <f t="array" ref="I59">IF(AND( ISNUMBER(IFERROR(VALUE($L59&amp;""),"")), ISNUMBER(IFERROR(VALUE($F59&amp;""),""))), MAX(MIN(VALUE($L59), VALUE($F59)), -VALUE($F59)), "")</f>
        <v/>
      </c>
      <c r="J59" s="42" t="str">
        <f t="array" ref="J59">IF(AND( ISNUMBER(IFERROR(VALUE($L59&amp;""),"")), ISNUMBER(IFERROR(VALUE($G59&amp;""),""))), MAX(MIN(VALUE($L59), VALUE($G59)), -VALUE($G59)), "")</f>
        <v/>
      </c>
      <c r="K59" s="42" t="str">
        <f t="array" ref="K59">IF(AND( ISNUMBER(IFERROR(VALUE($L59&amp;""),"")), ISNUMBER(IFERROR(VALUE($H59&amp;""),""))), MAX(MIN(VALUE($L59), VALUE($H59)), -VALUE($H59)), "")</f>
        <v/>
      </c>
      <c r="L59" s="1147"/>
      <c r="M59" s="1150"/>
      <c r="N59" s="1167"/>
      <c r="O59" s="1268"/>
      <c r="P59" s="1150"/>
      <c r="Q59" s="1150"/>
      <c r="R59" s="1150"/>
      <c r="S59" s="1150"/>
      <c r="T59" s="1150"/>
      <c r="U59" s="1150"/>
      <c r="V59" s="1150"/>
      <c r="W59" s="1150"/>
      <c r="X59" s="1150"/>
      <c r="Y59" s="1150"/>
      <c r="Z59" s="1150"/>
      <c r="AA59" s="1150"/>
      <c r="AB59" s="1150"/>
      <c r="AC59" s="1150"/>
      <c r="AD59" s="1150"/>
      <c r="AE59" s="1150"/>
      <c r="AF59" s="1150"/>
      <c r="AG59" s="1150"/>
      <c r="AH59" s="1167"/>
      <c r="AI59" s="1168"/>
      <c r="AJ59" s="1169"/>
      <c r="AK59" s="1169"/>
      <c r="AL59" s="1169"/>
      <c r="AM59" s="1169"/>
      <c r="AN59" s="1169"/>
      <c r="AO59" s="1169"/>
      <c r="AP59" s="1169"/>
      <c r="AQ59" s="1169"/>
      <c r="AR59" s="1169"/>
      <c r="AS59" s="1169"/>
      <c r="AT59" s="1169"/>
      <c r="AU59" s="1169"/>
      <c r="AV59" s="1169"/>
      <c r="AW59" s="1169"/>
      <c r="AX59" s="1169"/>
      <c r="AY59" s="1169"/>
      <c r="AZ59" s="1170"/>
      <c r="BA59" s="1168"/>
      <c r="BB59" s="1169"/>
      <c r="BC59" s="1169"/>
      <c r="BD59" s="1169"/>
      <c r="BE59" s="1169"/>
      <c r="BF59" s="1169"/>
      <c r="BG59" s="1169"/>
      <c r="BH59" s="1169"/>
      <c r="BI59" s="1169"/>
      <c r="BJ59" s="1169"/>
      <c r="BK59" s="1169"/>
      <c r="BL59" s="1169"/>
      <c r="BM59" s="1169"/>
      <c r="BN59" s="1169"/>
      <c r="BO59" s="1169"/>
      <c r="BP59" s="1170"/>
      <c r="BQ59" s="1147"/>
      <c r="BR59" s="1150"/>
      <c r="BS59" s="1150"/>
      <c r="BT59" s="1150"/>
      <c r="BU59" s="1150"/>
      <c r="BV59" s="1150"/>
      <c r="BW59" s="1150"/>
      <c r="BX59" s="1150"/>
      <c r="BY59" s="1150"/>
      <c r="BZ59" s="1150"/>
      <c r="CA59" s="1150"/>
      <c r="CB59" s="1150"/>
      <c r="CC59" s="1150"/>
      <c r="CD59" s="1167"/>
      <c r="CE59" s="1147"/>
      <c r="CF59" s="1150"/>
      <c r="CG59" s="1150"/>
      <c r="CH59" s="1150"/>
      <c r="CI59" s="1150"/>
      <c r="CJ59" s="1150"/>
      <c r="CK59" s="1150"/>
      <c r="CL59" s="1150"/>
      <c r="CM59" s="1150"/>
      <c r="CN59" s="1150"/>
      <c r="CO59" s="1150"/>
      <c r="CP59" s="1167"/>
      <c r="CQ59" s="1268"/>
      <c r="CR59" s="1150"/>
      <c r="CS59" s="1150"/>
      <c r="CT59" s="1150"/>
      <c r="CU59" s="1150"/>
      <c r="CV59" s="1150"/>
      <c r="CW59" s="1150"/>
      <c r="CX59" s="1150"/>
      <c r="CY59" s="1150"/>
      <c r="CZ59" s="1167"/>
      <c r="DA59" s="1268"/>
      <c r="DB59" s="1150"/>
      <c r="DC59" s="1150"/>
      <c r="DD59" s="1150"/>
      <c r="DE59" s="1150"/>
      <c r="DF59" s="1150"/>
      <c r="DG59" s="1150"/>
      <c r="DH59" s="1167"/>
      <c r="DI59" s="1268"/>
      <c r="DJ59" s="1150"/>
      <c r="DK59" s="1150"/>
      <c r="DL59" s="1150"/>
      <c r="DM59" s="1150"/>
      <c r="DN59" s="1167"/>
      <c r="DO59" s="1268"/>
      <c r="DP59" s="1150"/>
      <c r="DQ59" s="1150"/>
      <c r="DR59" s="1167"/>
      <c r="DS59" s="1267"/>
      <c r="DT59" s="1167"/>
      <c r="DU59" s="1147"/>
      <c r="DV59" s="1164"/>
      <c r="DW59" s="1150"/>
      <c r="DX59" s="1150"/>
      <c r="DY59" s="1149"/>
      <c r="DZ59" s="42" t="str">
        <f t="array" ref="DZ59">IF(AND( ISNUMBER(IFERROR(VALUE($DY59&amp;""),"")), ISNUMBER(IFERROR(VALUE($DV59&amp;""),""))), MAX(MIN(VALUE($DY59), VALUE($DV59)), -VALUE($DV59)), "")</f>
        <v/>
      </c>
      <c r="EA59" s="42" t="str">
        <f t="array" ref="EA59">IF(AND( ISNUMBER(IFERROR(VALUE($DY59&amp;""),"")), ISNUMBER(IFERROR(VALUE($DW59&amp;""),""))), MAX(MIN(VALUE($DY59), VALUE($DW59)), -VALUE($DW59)), "")</f>
        <v/>
      </c>
      <c r="EB59" s="828" t="str">
        <f t="array" ref="EB59">IF(AND( ISNUMBER(IFERROR(VALUE($DY59&amp;""),"")), ISNUMBER(IFERROR(VALUE($DX59&amp;""),""))), MAX(MIN(VALUE($DY59), VALUE($DX59)), -VALUE($DX59)), "")</f>
        <v/>
      </c>
      <c r="EC59" s="1171"/>
      <c r="ED59" s="1165"/>
      <c r="EE59" s="1165"/>
      <c r="EF59" s="2775" t="str">
        <f t="shared" si="2"/>
        <v/>
      </c>
      <c r="EG59" s="42" t="str">
        <f t="array" ref="EG59">IF(AND( ISNUMBER(IFERROR(VALUE($EJ59&amp;""),"")), ISNUMBER(IFERROR(VALUE($EC59&amp;""),""))), MAX(MIN(VALUE($EJ59), VALUE($EC59)), -VALUE($EC59)), "")</f>
        <v/>
      </c>
      <c r="EH59" s="42" t="str">
        <f t="array" ref="EH59">IF(AND( ISNUMBER(IFERROR(VALUE($EJ59&amp;""),"")), ISNUMBER(IFERROR(VALUE($ED59&amp;""),""))), MAX(MIN(VALUE($EJ59), VALUE($ED59)), -VALUE($ED59)), "")</f>
        <v/>
      </c>
      <c r="EI59" s="828" t="str">
        <f t="array" ref="EI59">IF(AND( ISNUMBER(IFERROR(VALUE($EJ59&amp;""),"")), ISNUMBER(IFERROR(VALUE($EE59&amp;""),""))), MAX(MIN(VALUE($EJ59), VALUE($EE59)), -VALUE($EE59)), "")</f>
        <v/>
      </c>
      <c r="EJ59" s="1666"/>
      <c r="EK59" s="1165"/>
      <c r="EL59" s="1165"/>
      <c r="EM59" s="1666"/>
      <c r="EN59" s="2775" t="str">
        <f t="array" ref="EN59">IF(AND(ISNUMBER(IFERROR(VALUE(EJ59&amp;""),"")),ISNUMBER(IFERROR(VALUE(EL59&amp;""),""))),IF(AND(VALUE(EJ59)^2&lt;=VALUE(EL59)*1.01, VALUE(EJ59)^2&gt;=VALUE(EL59)*0.99), "Pass", "Check"), "")</f>
        <v/>
      </c>
      <c r="EO59" s="2775" t="str">
        <f t="array" ref="EO59">IF(AND(ISNUMBER(IFERROR(VALUE(EK59&amp;""),"")),ISNUMBER(IFERROR(VALUE(EM59&amp;""),""))),IF(AND(VALUE(EK59)^2&lt;=VALUE(EM59)*1.01, VALUE(EK59)^2&gt;=VALUE(EM59)*0.99), "Pass", "Check"), "")</f>
        <v/>
      </c>
      <c r="EP59" s="1168"/>
      <c r="EQ59" s="1169"/>
      <c r="ER59" s="1169"/>
      <c r="ES59" s="1262"/>
      <c r="ET59" s="2775" t="str">
        <f t="array" ref="ET59">IF(AND(ISNUMBER(IFERROR(VALUE(EP59&amp;""),"")),ISNUMBER(IFERROR(VALUE(ER59&amp;""),""))),IF(AND(VALUE(EP59)^2&lt;=VALUE(ER59)*1.01, VALUE(EP59)^2&gt;=VALUE(ER59)*0.99), "Pass", "Check"), "")</f>
        <v/>
      </c>
      <c r="EU59" s="2776" t="str">
        <f t="array" ref="EU59">IF(AND(ISNUMBER(IFERROR(VALUE(EQ59&amp;""),"")),ISNUMBER(IFERROR(VALUE(ES59&amp;""),""))),IF(AND(VALUE(EQ59)^2&lt;=VALUE(ES59)*1.01, VALUE(EQ59)^2&gt;=VALUE(ES59)*0.99), "Pass", "Check"), "")</f>
        <v/>
      </c>
      <c r="EV59" s="1168"/>
      <c r="EW59" s="1169"/>
      <c r="EX59" s="1169"/>
      <c r="EY59" s="1262"/>
      <c r="EZ59" s="2775" t="str">
        <f t="array" ref="EZ59">IF(AND(ISNUMBER(IFERROR(VALUE(EV59&amp;""),"")),ISNUMBER(IFERROR(VALUE(EX59&amp;""),""))),IF(AND(VALUE(EV59)^2&lt;=VALUE(EX59)*1.01, VALUE(EV59)^2&gt;=VALUE(EX59)*0.99), "Pass", "Check"), "")</f>
        <v/>
      </c>
      <c r="FA59" s="2777" t="str">
        <f t="array" ref="FA59">IF(AND(ISNUMBER(IFERROR(VALUE(EW59&amp;""),"")),ISNUMBER(IFERROR(VALUE(EY59&amp;""),""))),IF(AND(VALUE(EW59)^2&lt;=VALUE(EY59)*1.01, VALUE(EW59)^2&gt;=VALUE(EY59)*0.99), "Pass", "Check"), "")</f>
        <v/>
      </c>
    </row>
    <row r="60" spans="1:157" s="2216" customFormat="1" ht="15" customHeight="1" x14ac:dyDescent="0.25">
      <c r="A60" s="1116"/>
      <c r="B60" s="739" t="s">
        <v>1512</v>
      </c>
      <c r="C60" s="739"/>
      <c r="D60" s="739"/>
      <c r="E60" s="739"/>
      <c r="F60" s="42" t="str">
        <f t="array" ref="F60">IF( SUMPRODUCT(--NOT(ISNUMBER(IFERROR(VALUE($M60:$DU60&amp;""),""))))=0,SQRT(MAX(VALUE($M60)+SUMPRODUCT(VALUE($N60:$DU60),r_girr!$A$3:$DH$3),0)),"")</f>
        <v/>
      </c>
      <c r="G60" s="42" t="str">
        <f t="array" ref="G60">IF( SUMPRODUCT(--NOT(ISNUMBER(IFERROR(VALUE($M60:$DU60&amp;""),""))))=0,SQRT(MAX(VALUE($M60)+SUMPRODUCT(VALUE($N60:$DU60),r_girr!$A$4:$DH$4),0)),"")</f>
        <v/>
      </c>
      <c r="H60" s="42" t="str">
        <f t="array" ref="H60">IF( SUMPRODUCT(--NOT(ISNUMBER(IFERROR(VALUE($M60:$DU60&amp;""),""))))=0,SQRT(MAX(VALUE($M60)+SUMPRODUCT(VALUE($N60:$DU60),r_girr!$A$3:$DH$3)*0.75,0)),"")</f>
        <v/>
      </c>
      <c r="I60" s="42" t="str">
        <f t="array" ref="I60">IF(AND( ISNUMBER(IFERROR(VALUE($L60&amp;""),"")), ISNUMBER(IFERROR(VALUE($F60&amp;""),""))), MAX(MIN(VALUE($L60), VALUE($F60)), -VALUE($F60)), "")</f>
        <v/>
      </c>
      <c r="J60" s="42" t="str">
        <f t="array" ref="J60">IF(AND( ISNUMBER(IFERROR(VALUE($L60&amp;""),"")), ISNUMBER(IFERROR(VALUE($G60&amp;""),""))), MAX(MIN(VALUE($L60), VALUE($G60)), -VALUE($G60)), "")</f>
        <v/>
      </c>
      <c r="K60" s="42" t="str">
        <f t="array" ref="K60">IF(AND( ISNUMBER(IFERROR(VALUE($L60&amp;""),"")), ISNUMBER(IFERROR(VALUE($H60&amp;""),""))), MAX(MIN(VALUE($L60), VALUE($H60)), -VALUE($H60)), "")</f>
        <v/>
      </c>
      <c r="L60" s="1147"/>
      <c r="M60" s="1150"/>
      <c r="N60" s="1167"/>
      <c r="O60" s="1268"/>
      <c r="P60" s="1150"/>
      <c r="Q60" s="1150"/>
      <c r="R60" s="1150"/>
      <c r="S60" s="1150"/>
      <c r="T60" s="1150"/>
      <c r="U60" s="1150"/>
      <c r="V60" s="1150"/>
      <c r="W60" s="1150"/>
      <c r="X60" s="1150"/>
      <c r="Y60" s="1150"/>
      <c r="Z60" s="1150"/>
      <c r="AA60" s="1150"/>
      <c r="AB60" s="1150"/>
      <c r="AC60" s="1150"/>
      <c r="AD60" s="1150"/>
      <c r="AE60" s="1150"/>
      <c r="AF60" s="1150"/>
      <c r="AG60" s="1150"/>
      <c r="AH60" s="1167"/>
      <c r="AI60" s="1168"/>
      <c r="AJ60" s="1169"/>
      <c r="AK60" s="1169"/>
      <c r="AL60" s="1169"/>
      <c r="AM60" s="1169"/>
      <c r="AN60" s="1169"/>
      <c r="AO60" s="1169"/>
      <c r="AP60" s="1169"/>
      <c r="AQ60" s="1169"/>
      <c r="AR60" s="1169"/>
      <c r="AS60" s="1169"/>
      <c r="AT60" s="1169"/>
      <c r="AU60" s="1169"/>
      <c r="AV60" s="1169"/>
      <c r="AW60" s="1169"/>
      <c r="AX60" s="1169"/>
      <c r="AY60" s="1169"/>
      <c r="AZ60" s="1170"/>
      <c r="BA60" s="1168"/>
      <c r="BB60" s="1169"/>
      <c r="BC60" s="1169"/>
      <c r="BD60" s="1169"/>
      <c r="BE60" s="1169"/>
      <c r="BF60" s="1169"/>
      <c r="BG60" s="1169"/>
      <c r="BH60" s="1169"/>
      <c r="BI60" s="1169"/>
      <c r="BJ60" s="1169"/>
      <c r="BK60" s="1169"/>
      <c r="BL60" s="1169"/>
      <c r="BM60" s="1169"/>
      <c r="BN60" s="1169"/>
      <c r="BO60" s="1169"/>
      <c r="BP60" s="1170"/>
      <c r="BQ60" s="1147"/>
      <c r="BR60" s="1150"/>
      <c r="BS60" s="1150"/>
      <c r="BT60" s="1150"/>
      <c r="BU60" s="1150"/>
      <c r="BV60" s="1150"/>
      <c r="BW60" s="1150"/>
      <c r="BX60" s="1150"/>
      <c r="BY60" s="1150"/>
      <c r="BZ60" s="1150"/>
      <c r="CA60" s="1150"/>
      <c r="CB60" s="1150"/>
      <c r="CC60" s="1150"/>
      <c r="CD60" s="1167"/>
      <c r="CE60" s="1147"/>
      <c r="CF60" s="1150"/>
      <c r="CG60" s="1150"/>
      <c r="CH60" s="1150"/>
      <c r="CI60" s="1150"/>
      <c r="CJ60" s="1150"/>
      <c r="CK60" s="1150"/>
      <c r="CL60" s="1150"/>
      <c r="CM60" s="1150"/>
      <c r="CN60" s="1150"/>
      <c r="CO60" s="1150"/>
      <c r="CP60" s="1167"/>
      <c r="CQ60" s="1268"/>
      <c r="CR60" s="1150"/>
      <c r="CS60" s="1150"/>
      <c r="CT60" s="1150"/>
      <c r="CU60" s="1150"/>
      <c r="CV60" s="1150"/>
      <c r="CW60" s="1150"/>
      <c r="CX60" s="1150"/>
      <c r="CY60" s="1150"/>
      <c r="CZ60" s="1167"/>
      <c r="DA60" s="1268"/>
      <c r="DB60" s="1150"/>
      <c r="DC60" s="1150"/>
      <c r="DD60" s="1150"/>
      <c r="DE60" s="1150"/>
      <c r="DF60" s="1150"/>
      <c r="DG60" s="1150"/>
      <c r="DH60" s="1167"/>
      <c r="DI60" s="1268"/>
      <c r="DJ60" s="1150"/>
      <c r="DK60" s="1150"/>
      <c r="DL60" s="1150"/>
      <c r="DM60" s="1150"/>
      <c r="DN60" s="1167"/>
      <c r="DO60" s="1268"/>
      <c r="DP60" s="1150"/>
      <c r="DQ60" s="1150"/>
      <c r="DR60" s="1167"/>
      <c r="DS60" s="1267"/>
      <c r="DT60" s="1167"/>
      <c r="DU60" s="1147"/>
      <c r="DV60" s="1164"/>
      <c r="DW60" s="1150"/>
      <c r="DX60" s="1150"/>
      <c r="DY60" s="1149"/>
      <c r="DZ60" s="42" t="str">
        <f t="array" ref="DZ60">IF(AND( ISNUMBER(IFERROR(VALUE($DY60&amp;""),"")), ISNUMBER(IFERROR(VALUE($DV60&amp;""),""))), MAX(MIN(VALUE($DY60), VALUE($DV60)), -VALUE($DV60)), "")</f>
        <v/>
      </c>
      <c r="EA60" s="42" t="str">
        <f t="array" ref="EA60">IF(AND( ISNUMBER(IFERROR(VALUE($DY60&amp;""),"")), ISNUMBER(IFERROR(VALUE($DW60&amp;""),""))), MAX(MIN(VALUE($DY60), VALUE($DW60)), -VALUE($DW60)), "")</f>
        <v/>
      </c>
      <c r="EB60" s="828" t="str">
        <f t="array" ref="EB60">IF(AND( ISNUMBER(IFERROR(VALUE($DY60&amp;""),"")), ISNUMBER(IFERROR(VALUE($DX60&amp;""),""))), MAX(MIN(VALUE($DY60), VALUE($DX60)), -VALUE($DX60)), "")</f>
        <v/>
      </c>
      <c r="EC60" s="1171"/>
      <c r="ED60" s="1165"/>
      <c r="EE60" s="1165"/>
      <c r="EF60" s="2775" t="str">
        <f t="shared" si="2"/>
        <v/>
      </c>
      <c r="EG60" s="42" t="str">
        <f t="array" ref="EG60">IF(AND( ISNUMBER(IFERROR(VALUE($EJ60&amp;""),"")), ISNUMBER(IFERROR(VALUE($EC60&amp;""),""))), MAX(MIN(VALUE($EJ60), VALUE($EC60)), -VALUE($EC60)), "")</f>
        <v/>
      </c>
      <c r="EH60" s="42" t="str">
        <f t="array" ref="EH60">IF(AND( ISNUMBER(IFERROR(VALUE($EJ60&amp;""),"")), ISNUMBER(IFERROR(VALUE($ED60&amp;""),""))), MAX(MIN(VALUE($EJ60), VALUE($ED60)), -VALUE($ED60)), "")</f>
        <v/>
      </c>
      <c r="EI60" s="828" t="str">
        <f t="array" ref="EI60">IF(AND( ISNUMBER(IFERROR(VALUE($EJ60&amp;""),"")), ISNUMBER(IFERROR(VALUE($EE60&amp;""),""))), MAX(MIN(VALUE($EJ60), VALUE($EE60)), -VALUE($EE60)), "")</f>
        <v/>
      </c>
      <c r="EJ60" s="1666"/>
      <c r="EK60" s="1165"/>
      <c r="EL60" s="1165"/>
      <c r="EM60" s="1666"/>
      <c r="EN60" s="2775" t="str">
        <f t="array" ref="EN60">IF(AND(ISNUMBER(IFERROR(VALUE(EJ60&amp;""),"")),ISNUMBER(IFERROR(VALUE(EL60&amp;""),""))),IF(AND(VALUE(EJ60)^2&lt;=VALUE(EL60)*1.01, VALUE(EJ60)^2&gt;=VALUE(EL60)*0.99), "Pass", "Check"), "")</f>
        <v/>
      </c>
      <c r="EO60" s="2775" t="str">
        <f t="array" ref="EO60">IF(AND(ISNUMBER(IFERROR(VALUE(EK60&amp;""),"")),ISNUMBER(IFERROR(VALUE(EM60&amp;""),""))),IF(AND(VALUE(EK60)^2&lt;=VALUE(EM60)*1.01, VALUE(EK60)^2&gt;=VALUE(EM60)*0.99), "Pass", "Check"), "")</f>
        <v/>
      </c>
      <c r="EP60" s="1168"/>
      <c r="EQ60" s="1169"/>
      <c r="ER60" s="1169"/>
      <c r="ES60" s="1262"/>
      <c r="ET60" s="2775" t="str">
        <f t="array" ref="ET60">IF(AND(ISNUMBER(IFERROR(VALUE(EP60&amp;""),"")),ISNUMBER(IFERROR(VALUE(ER60&amp;""),""))),IF(AND(VALUE(EP60)^2&lt;=VALUE(ER60)*1.01, VALUE(EP60)^2&gt;=VALUE(ER60)*0.99), "Pass", "Check"), "")</f>
        <v/>
      </c>
      <c r="EU60" s="2776" t="str">
        <f t="array" ref="EU60">IF(AND(ISNUMBER(IFERROR(VALUE(EQ60&amp;""),"")),ISNUMBER(IFERROR(VALUE(ES60&amp;""),""))),IF(AND(VALUE(EQ60)^2&lt;=VALUE(ES60)*1.01, VALUE(EQ60)^2&gt;=VALUE(ES60)*0.99), "Pass", "Check"), "")</f>
        <v/>
      </c>
      <c r="EV60" s="1168"/>
      <c r="EW60" s="1169"/>
      <c r="EX60" s="1169"/>
      <c r="EY60" s="1262"/>
      <c r="EZ60" s="2775" t="str">
        <f t="array" ref="EZ60">IF(AND(ISNUMBER(IFERROR(VALUE(EV60&amp;""),"")),ISNUMBER(IFERROR(VALUE(EX60&amp;""),""))),IF(AND(VALUE(EV60)^2&lt;=VALUE(EX60)*1.01, VALUE(EV60)^2&gt;=VALUE(EX60)*0.99), "Pass", "Check"), "")</f>
        <v/>
      </c>
      <c r="FA60" s="2777" t="str">
        <f t="array" ref="FA60">IF(AND(ISNUMBER(IFERROR(VALUE(EW60&amp;""),"")),ISNUMBER(IFERROR(VALUE(EY60&amp;""),""))),IF(AND(VALUE(EW60)^2&lt;=VALUE(EY60)*1.01, VALUE(EW60)^2&gt;=VALUE(EY60)*0.99), "Pass", "Check"), "")</f>
        <v/>
      </c>
    </row>
    <row r="61" spans="1:157" s="2216" customFormat="1" ht="15" customHeight="1" x14ac:dyDescent="0.25">
      <c r="A61" s="1116"/>
      <c r="B61" s="739" t="s">
        <v>1513</v>
      </c>
      <c r="C61" s="739"/>
      <c r="D61" s="739"/>
      <c r="E61" s="739"/>
      <c r="F61" s="42" t="str">
        <f t="array" ref="F61">IF( SUMPRODUCT(--NOT(ISNUMBER(IFERROR(VALUE($M61:$DU61&amp;""),""))))=0,SQRT(MAX(VALUE($M61)+SUMPRODUCT(VALUE($N61:$DU61),r_girr!$A$3:$DH$3),0)),"")</f>
        <v/>
      </c>
      <c r="G61" s="42" t="str">
        <f t="array" ref="G61">IF( SUMPRODUCT(--NOT(ISNUMBER(IFERROR(VALUE($M61:$DU61&amp;""),""))))=0,SQRT(MAX(VALUE($M61)+SUMPRODUCT(VALUE($N61:$DU61),r_girr!$A$4:$DH$4),0)),"")</f>
        <v/>
      </c>
      <c r="H61" s="42" t="str">
        <f t="array" ref="H61">IF( SUMPRODUCT(--NOT(ISNUMBER(IFERROR(VALUE($M61:$DU61&amp;""),""))))=0,SQRT(MAX(VALUE($M61)+SUMPRODUCT(VALUE($N61:$DU61),r_girr!$A$3:$DH$3)*0.75,0)),"")</f>
        <v/>
      </c>
      <c r="I61" s="42" t="str">
        <f t="array" ref="I61">IF(AND( ISNUMBER(IFERROR(VALUE($L61&amp;""),"")), ISNUMBER(IFERROR(VALUE($F61&amp;""),""))), MAX(MIN(VALUE($L61), VALUE($F61)), -VALUE($F61)), "")</f>
        <v/>
      </c>
      <c r="J61" s="42" t="str">
        <f t="array" ref="J61">IF(AND( ISNUMBER(IFERROR(VALUE($L61&amp;""),"")), ISNUMBER(IFERROR(VALUE($G61&amp;""),""))), MAX(MIN(VALUE($L61), VALUE($G61)), -VALUE($G61)), "")</f>
        <v/>
      </c>
      <c r="K61" s="42" t="str">
        <f t="array" ref="K61">IF(AND( ISNUMBER(IFERROR(VALUE($L61&amp;""),"")), ISNUMBER(IFERROR(VALUE($H61&amp;""),""))), MAX(MIN(VALUE($L61), VALUE($H61)), -VALUE($H61)), "")</f>
        <v/>
      </c>
      <c r="L61" s="1147"/>
      <c r="M61" s="1150"/>
      <c r="N61" s="1167"/>
      <c r="O61" s="1268"/>
      <c r="P61" s="1150"/>
      <c r="Q61" s="1150"/>
      <c r="R61" s="1150"/>
      <c r="S61" s="1150"/>
      <c r="T61" s="1150"/>
      <c r="U61" s="1150"/>
      <c r="V61" s="1150"/>
      <c r="W61" s="1150"/>
      <c r="X61" s="1150"/>
      <c r="Y61" s="1150"/>
      <c r="Z61" s="1150"/>
      <c r="AA61" s="1150"/>
      <c r="AB61" s="1150"/>
      <c r="AC61" s="1150"/>
      <c r="AD61" s="1150"/>
      <c r="AE61" s="1150"/>
      <c r="AF61" s="1150"/>
      <c r="AG61" s="1150"/>
      <c r="AH61" s="1167"/>
      <c r="AI61" s="1168"/>
      <c r="AJ61" s="1169"/>
      <c r="AK61" s="1169"/>
      <c r="AL61" s="1169"/>
      <c r="AM61" s="1169"/>
      <c r="AN61" s="1169"/>
      <c r="AO61" s="1169"/>
      <c r="AP61" s="1169"/>
      <c r="AQ61" s="1169"/>
      <c r="AR61" s="1169"/>
      <c r="AS61" s="1169"/>
      <c r="AT61" s="1169"/>
      <c r="AU61" s="1169"/>
      <c r="AV61" s="1169"/>
      <c r="AW61" s="1169"/>
      <c r="AX61" s="1169"/>
      <c r="AY61" s="1169"/>
      <c r="AZ61" s="1170"/>
      <c r="BA61" s="1168"/>
      <c r="BB61" s="1169"/>
      <c r="BC61" s="1169"/>
      <c r="BD61" s="1169"/>
      <c r="BE61" s="1169"/>
      <c r="BF61" s="1169"/>
      <c r="BG61" s="1169"/>
      <c r="BH61" s="1169"/>
      <c r="BI61" s="1169"/>
      <c r="BJ61" s="1169"/>
      <c r="BK61" s="1169"/>
      <c r="BL61" s="1169"/>
      <c r="BM61" s="1169"/>
      <c r="BN61" s="1169"/>
      <c r="BO61" s="1169"/>
      <c r="BP61" s="1170"/>
      <c r="BQ61" s="1147"/>
      <c r="BR61" s="1150"/>
      <c r="BS61" s="1150"/>
      <c r="BT61" s="1150"/>
      <c r="BU61" s="1150"/>
      <c r="BV61" s="1150"/>
      <c r="BW61" s="1150"/>
      <c r="BX61" s="1150"/>
      <c r="BY61" s="1150"/>
      <c r="BZ61" s="1150"/>
      <c r="CA61" s="1150"/>
      <c r="CB61" s="1150"/>
      <c r="CC61" s="1150"/>
      <c r="CD61" s="1167"/>
      <c r="CE61" s="1147"/>
      <c r="CF61" s="1150"/>
      <c r="CG61" s="1150"/>
      <c r="CH61" s="1150"/>
      <c r="CI61" s="1150"/>
      <c r="CJ61" s="1150"/>
      <c r="CK61" s="1150"/>
      <c r="CL61" s="1150"/>
      <c r="CM61" s="1150"/>
      <c r="CN61" s="1150"/>
      <c r="CO61" s="1150"/>
      <c r="CP61" s="1167"/>
      <c r="CQ61" s="1268"/>
      <c r="CR61" s="1150"/>
      <c r="CS61" s="1150"/>
      <c r="CT61" s="1150"/>
      <c r="CU61" s="1150"/>
      <c r="CV61" s="1150"/>
      <c r="CW61" s="1150"/>
      <c r="CX61" s="1150"/>
      <c r="CY61" s="1150"/>
      <c r="CZ61" s="1167"/>
      <c r="DA61" s="1268"/>
      <c r="DB61" s="1150"/>
      <c r="DC61" s="1150"/>
      <c r="DD61" s="1150"/>
      <c r="DE61" s="1150"/>
      <c r="DF61" s="1150"/>
      <c r="DG61" s="1150"/>
      <c r="DH61" s="1167"/>
      <c r="DI61" s="1268"/>
      <c r="DJ61" s="1150"/>
      <c r="DK61" s="1150"/>
      <c r="DL61" s="1150"/>
      <c r="DM61" s="1150"/>
      <c r="DN61" s="1167"/>
      <c r="DO61" s="1268"/>
      <c r="DP61" s="1150"/>
      <c r="DQ61" s="1150"/>
      <c r="DR61" s="1167"/>
      <c r="DS61" s="1267"/>
      <c r="DT61" s="1167"/>
      <c r="DU61" s="1147"/>
      <c r="DV61" s="1164"/>
      <c r="DW61" s="1150"/>
      <c r="DX61" s="1150"/>
      <c r="DY61" s="1149"/>
      <c r="DZ61" s="42" t="str">
        <f t="array" ref="DZ61">IF(AND( ISNUMBER(IFERROR(VALUE($DY61&amp;""),"")), ISNUMBER(IFERROR(VALUE($DV61&amp;""),""))), MAX(MIN(VALUE($DY61), VALUE($DV61)), -VALUE($DV61)), "")</f>
        <v/>
      </c>
      <c r="EA61" s="42" t="str">
        <f t="array" ref="EA61">IF(AND( ISNUMBER(IFERROR(VALUE($DY61&amp;""),"")), ISNUMBER(IFERROR(VALUE($DW61&amp;""),""))), MAX(MIN(VALUE($DY61), VALUE($DW61)), -VALUE($DW61)), "")</f>
        <v/>
      </c>
      <c r="EB61" s="828" t="str">
        <f t="array" ref="EB61">IF(AND( ISNUMBER(IFERROR(VALUE($DY61&amp;""),"")), ISNUMBER(IFERROR(VALUE($DX61&amp;""),""))), MAX(MIN(VALUE($DY61), VALUE($DX61)), -VALUE($DX61)), "")</f>
        <v/>
      </c>
      <c r="EC61" s="1171"/>
      <c r="ED61" s="1165"/>
      <c r="EE61" s="1165"/>
      <c r="EF61" s="2775" t="str">
        <f t="shared" si="2"/>
        <v/>
      </c>
      <c r="EG61" s="42" t="str">
        <f t="array" ref="EG61">IF(AND( ISNUMBER(IFERROR(VALUE($EJ61&amp;""),"")), ISNUMBER(IFERROR(VALUE($EC61&amp;""),""))), MAX(MIN(VALUE($EJ61), VALUE($EC61)), -VALUE($EC61)), "")</f>
        <v/>
      </c>
      <c r="EH61" s="42" t="str">
        <f t="array" ref="EH61">IF(AND( ISNUMBER(IFERROR(VALUE($EJ61&amp;""),"")), ISNUMBER(IFERROR(VALUE($ED61&amp;""),""))), MAX(MIN(VALUE($EJ61), VALUE($ED61)), -VALUE($ED61)), "")</f>
        <v/>
      </c>
      <c r="EI61" s="828" t="str">
        <f t="array" ref="EI61">IF(AND( ISNUMBER(IFERROR(VALUE($EJ61&amp;""),"")), ISNUMBER(IFERROR(VALUE($EE61&amp;""),""))), MAX(MIN(VALUE($EJ61), VALUE($EE61)), -VALUE($EE61)), "")</f>
        <v/>
      </c>
      <c r="EJ61" s="1666"/>
      <c r="EK61" s="1165"/>
      <c r="EL61" s="1165"/>
      <c r="EM61" s="1666"/>
      <c r="EN61" s="2775" t="str">
        <f t="array" ref="EN61">IF(AND(ISNUMBER(IFERROR(VALUE(EJ61&amp;""),"")),ISNUMBER(IFERROR(VALUE(EL61&amp;""),""))),IF(AND(VALUE(EJ61)^2&lt;=VALUE(EL61)*1.01, VALUE(EJ61)^2&gt;=VALUE(EL61)*0.99), "Pass", "Check"), "")</f>
        <v/>
      </c>
      <c r="EO61" s="2775" t="str">
        <f t="array" ref="EO61">IF(AND(ISNUMBER(IFERROR(VALUE(EK61&amp;""),"")),ISNUMBER(IFERROR(VALUE(EM61&amp;""),""))),IF(AND(VALUE(EK61)^2&lt;=VALUE(EM61)*1.01, VALUE(EK61)^2&gt;=VALUE(EM61)*0.99), "Pass", "Check"), "")</f>
        <v/>
      </c>
      <c r="EP61" s="1168"/>
      <c r="EQ61" s="1169"/>
      <c r="ER61" s="1169"/>
      <c r="ES61" s="1262"/>
      <c r="ET61" s="2775" t="str">
        <f t="array" ref="ET61">IF(AND(ISNUMBER(IFERROR(VALUE(EP61&amp;""),"")),ISNUMBER(IFERROR(VALUE(ER61&amp;""),""))),IF(AND(VALUE(EP61)^2&lt;=VALUE(ER61)*1.01, VALUE(EP61)^2&gt;=VALUE(ER61)*0.99), "Pass", "Check"), "")</f>
        <v/>
      </c>
      <c r="EU61" s="2776" t="str">
        <f t="array" ref="EU61">IF(AND(ISNUMBER(IFERROR(VALUE(EQ61&amp;""),"")),ISNUMBER(IFERROR(VALUE(ES61&amp;""),""))),IF(AND(VALUE(EQ61)^2&lt;=VALUE(ES61)*1.01, VALUE(EQ61)^2&gt;=VALUE(ES61)*0.99), "Pass", "Check"), "")</f>
        <v/>
      </c>
      <c r="EV61" s="1168"/>
      <c r="EW61" s="1169"/>
      <c r="EX61" s="1169"/>
      <c r="EY61" s="1262"/>
      <c r="EZ61" s="2775" t="str">
        <f t="array" ref="EZ61">IF(AND(ISNUMBER(IFERROR(VALUE(EV61&amp;""),"")),ISNUMBER(IFERROR(VALUE(EX61&amp;""),""))),IF(AND(VALUE(EV61)^2&lt;=VALUE(EX61)*1.01, VALUE(EV61)^2&gt;=VALUE(EX61)*0.99), "Pass", "Check"), "")</f>
        <v/>
      </c>
      <c r="FA61" s="2777" t="str">
        <f t="array" ref="FA61">IF(AND(ISNUMBER(IFERROR(VALUE(EW61&amp;""),"")),ISNUMBER(IFERROR(VALUE(EY61&amp;""),""))),IF(AND(VALUE(EW61)^2&lt;=VALUE(EY61)*1.01, VALUE(EW61)^2&gt;=VALUE(EY61)*0.99), "Pass", "Check"), "")</f>
        <v/>
      </c>
    </row>
    <row r="62" spans="1:157" s="2216" customFormat="1" ht="15" customHeight="1" x14ac:dyDescent="0.25">
      <c r="A62" s="1116"/>
      <c r="B62" s="739" t="s">
        <v>1514</v>
      </c>
      <c r="C62" s="739"/>
      <c r="D62" s="739"/>
      <c r="E62" s="739"/>
      <c r="F62" s="42" t="str">
        <f t="array" ref="F62">IF( SUMPRODUCT(--NOT(ISNUMBER(IFERROR(VALUE($M62:$DU62&amp;""),""))))=0,SQRT(MAX(VALUE($M62)+SUMPRODUCT(VALUE($N62:$DU62),r_girr!$A$3:$DH$3),0)),"")</f>
        <v/>
      </c>
      <c r="G62" s="42" t="str">
        <f t="array" ref="G62">IF( SUMPRODUCT(--NOT(ISNUMBER(IFERROR(VALUE($M62:$DU62&amp;""),""))))=0,SQRT(MAX(VALUE($M62)+SUMPRODUCT(VALUE($N62:$DU62),r_girr!$A$4:$DH$4),0)),"")</f>
        <v/>
      </c>
      <c r="H62" s="42" t="str">
        <f t="array" ref="H62">IF( SUMPRODUCT(--NOT(ISNUMBER(IFERROR(VALUE($M62:$DU62&amp;""),""))))=0,SQRT(MAX(VALUE($M62)+SUMPRODUCT(VALUE($N62:$DU62),r_girr!$A$3:$DH$3)*0.75,0)),"")</f>
        <v/>
      </c>
      <c r="I62" s="42" t="str">
        <f t="array" ref="I62">IF(AND( ISNUMBER(IFERROR(VALUE($L62&amp;""),"")), ISNUMBER(IFERROR(VALUE($F62&amp;""),""))), MAX(MIN(VALUE($L62), VALUE($F62)), -VALUE($F62)), "")</f>
        <v/>
      </c>
      <c r="J62" s="42" t="str">
        <f t="array" ref="J62">IF(AND( ISNUMBER(IFERROR(VALUE($L62&amp;""),"")), ISNUMBER(IFERROR(VALUE($G62&amp;""),""))), MAX(MIN(VALUE($L62), VALUE($G62)), -VALUE($G62)), "")</f>
        <v/>
      </c>
      <c r="K62" s="42" t="str">
        <f t="array" ref="K62">IF(AND( ISNUMBER(IFERROR(VALUE($L62&amp;""),"")), ISNUMBER(IFERROR(VALUE($H62&amp;""),""))), MAX(MIN(VALUE($L62), VALUE($H62)), -VALUE($H62)), "")</f>
        <v/>
      </c>
      <c r="L62" s="1147"/>
      <c r="M62" s="1150"/>
      <c r="N62" s="1167"/>
      <c r="O62" s="1268"/>
      <c r="P62" s="1150"/>
      <c r="Q62" s="1150"/>
      <c r="R62" s="1150"/>
      <c r="S62" s="1150"/>
      <c r="T62" s="1150"/>
      <c r="U62" s="1150"/>
      <c r="V62" s="1150"/>
      <c r="W62" s="1150"/>
      <c r="X62" s="1150"/>
      <c r="Y62" s="1150"/>
      <c r="Z62" s="1150"/>
      <c r="AA62" s="1150"/>
      <c r="AB62" s="1150"/>
      <c r="AC62" s="1150"/>
      <c r="AD62" s="1150"/>
      <c r="AE62" s="1150"/>
      <c r="AF62" s="1150"/>
      <c r="AG62" s="1150"/>
      <c r="AH62" s="1167"/>
      <c r="AI62" s="1168"/>
      <c r="AJ62" s="1169"/>
      <c r="AK62" s="1169"/>
      <c r="AL62" s="1169"/>
      <c r="AM62" s="1169"/>
      <c r="AN62" s="1169"/>
      <c r="AO62" s="1169"/>
      <c r="AP62" s="1169"/>
      <c r="AQ62" s="1169"/>
      <c r="AR62" s="1169"/>
      <c r="AS62" s="1169"/>
      <c r="AT62" s="1169"/>
      <c r="AU62" s="1169"/>
      <c r="AV62" s="1169"/>
      <c r="AW62" s="1169"/>
      <c r="AX62" s="1169"/>
      <c r="AY62" s="1169"/>
      <c r="AZ62" s="1170"/>
      <c r="BA62" s="1168"/>
      <c r="BB62" s="1169"/>
      <c r="BC62" s="1169"/>
      <c r="BD62" s="1169"/>
      <c r="BE62" s="1169"/>
      <c r="BF62" s="1169"/>
      <c r="BG62" s="1169"/>
      <c r="BH62" s="1169"/>
      <c r="BI62" s="1169"/>
      <c r="BJ62" s="1169"/>
      <c r="BK62" s="1169"/>
      <c r="BL62" s="1169"/>
      <c r="BM62" s="1169"/>
      <c r="BN62" s="1169"/>
      <c r="BO62" s="1169"/>
      <c r="BP62" s="1170"/>
      <c r="BQ62" s="1147"/>
      <c r="BR62" s="1150"/>
      <c r="BS62" s="1150"/>
      <c r="BT62" s="1150"/>
      <c r="BU62" s="1150"/>
      <c r="BV62" s="1150"/>
      <c r="BW62" s="1150"/>
      <c r="BX62" s="1150"/>
      <c r="BY62" s="1150"/>
      <c r="BZ62" s="1150"/>
      <c r="CA62" s="1150"/>
      <c r="CB62" s="1150"/>
      <c r="CC62" s="1150"/>
      <c r="CD62" s="1167"/>
      <c r="CE62" s="1147"/>
      <c r="CF62" s="1150"/>
      <c r="CG62" s="1150"/>
      <c r="CH62" s="1150"/>
      <c r="CI62" s="1150"/>
      <c r="CJ62" s="1150"/>
      <c r="CK62" s="1150"/>
      <c r="CL62" s="1150"/>
      <c r="CM62" s="1150"/>
      <c r="CN62" s="1150"/>
      <c r="CO62" s="1150"/>
      <c r="CP62" s="1167"/>
      <c r="CQ62" s="1268"/>
      <c r="CR62" s="1150"/>
      <c r="CS62" s="1150"/>
      <c r="CT62" s="1150"/>
      <c r="CU62" s="1150"/>
      <c r="CV62" s="1150"/>
      <c r="CW62" s="1150"/>
      <c r="CX62" s="1150"/>
      <c r="CY62" s="1150"/>
      <c r="CZ62" s="1167"/>
      <c r="DA62" s="1268"/>
      <c r="DB62" s="1150"/>
      <c r="DC62" s="1150"/>
      <c r="DD62" s="1150"/>
      <c r="DE62" s="1150"/>
      <c r="DF62" s="1150"/>
      <c r="DG62" s="1150"/>
      <c r="DH62" s="1167"/>
      <c r="DI62" s="1268"/>
      <c r="DJ62" s="1150"/>
      <c r="DK62" s="1150"/>
      <c r="DL62" s="1150"/>
      <c r="DM62" s="1150"/>
      <c r="DN62" s="1167"/>
      <c r="DO62" s="1268"/>
      <c r="DP62" s="1150"/>
      <c r="DQ62" s="1150"/>
      <c r="DR62" s="1167"/>
      <c r="DS62" s="1267"/>
      <c r="DT62" s="1167"/>
      <c r="DU62" s="1147"/>
      <c r="DV62" s="1164"/>
      <c r="DW62" s="1150"/>
      <c r="DX62" s="1150"/>
      <c r="DY62" s="1149"/>
      <c r="DZ62" s="42" t="str">
        <f t="array" ref="DZ62">IF(AND( ISNUMBER(IFERROR(VALUE($DY62&amp;""),"")), ISNUMBER(IFERROR(VALUE($DV62&amp;""),""))), MAX(MIN(VALUE($DY62), VALUE($DV62)), -VALUE($DV62)), "")</f>
        <v/>
      </c>
      <c r="EA62" s="42" t="str">
        <f t="array" ref="EA62">IF(AND( ISNUMBER(IFERROR(VALUE($DY62&amp;""),"")), ISNUMBER(IFERROR(VALUE($DW62&amp;""),""))), MAX(MIN(VALUE($DY62), VALUE($DW62)), -VALUE($DW62)), "")</f>
        <v/>
      </c>
      <c r="EB62" s="828" t="str">
        <f t="array" ref="EB62">IF(AND( ISNUMBER(IFERROR(VALUE($DY62&amp;""),"")), ISNUMBER(IFERROR(VALUE($DX62&amp;""),""))), MAX(MIN(VALUE($DY62), VALUE($DX62)), -VALUE($DX62)), "")</f>
        <v/>
      </c>
      <c r="EC62" s="1171"/>
      <c r="ED62" s="1165"/>
      <c r="EE62" s="1165"/>
      <c r="EF62" s="2775" t="str">
        <f t="shared" si="2"/>
        <v/>
      </c>
      <c r="EG62" s="42" t="str">
        <f t="array" ref="EG62">IF(AND( ISNUMBER(IFERROR(VALUE($EJ62&amp;""),"")), ISNUMBER(IFERROR(VALUE($EC62&amp;""),""))), MAX(MIN(VALUE($EJ62), VALUE($EC62)), -VALUE($EC62)), "")</f>
        <v/>
      </c>
      <c r="EH62" s="42" t="str">
        <f t="array" ref="EH62">IF(AND( ISNUMBER(IFERROR(VALUE($EJ62&amp;""),"")), ISNUMBER(IFERROR(VALUE($ED62&amp;""),""))), MAX(MIN(VALUE($EJ62), VALUE($ED62)), -VALUE($ED62)), "")</f>
        <v/>
      </c>
      <c r="EI62" s="828" t="str">
        <f t="array" ref="EI62">IF(AND( ISNUMBER(IFERROR(VALUE($EJ62&amp;""),"")), ISNUMBER(IFERROR(VALUE($EE62&amp;""),""))), MAX(MIN(VALUE($EJ62), VALUE($EE62)), -VALUE($EE62)), "")</f>
        <v/>
      </c>
      <c r="EJ62" s="1666"/>
      <c r="EK62" s="1165"/>
      <c r="EL62" s="1165"/>
      <c r="EM62" s="1666"/>
      <c r="EN62" s="2775" t="str">
        <f t="array" ref="EN62">IF(AND(ISNUMBER(IFERROR(VALUE(EJ62&amp;""),"")),ISNUMBER(IFERROR(VALUE(EL62&amp;""),""))),IF(AND(VALUE(EJ62)^2&lt;=VALUE(EL62)*1.01, VALUE(EJ62)^2&gt;=VALUE(EL62)*0.99), "Pass", "Check"), "")</f>
        <v/>
      </c>
      <c r="EO62" s="2775" t="str">
        <f t="array" ref="EO62">IF(AND(ISNUMBER(IFERROR(VALUE(EK62&amp;""),"")),ISNUMBER(IFERROR(VALUE(EM62&amp;""),""))),IF(AND(VALUE(EK62)^2&lt;=VALUE(EM62)*1.01, VALUE(EK62)^2&gt;=VALUE(EM62)*0.99), "Pass", "Check"), "")</f>
        <v/>
      </c>
      <c r="EP62" s="1168"/>
      <c r="EQ62" s="1169"/>
      <c r="ER62" s="1169"/>
      <c r="ES62" s="1262"/>
      <c r="ET62" s="2775" t="str">
        <f t="array" ref="ET62">IF(AND(ISNUMBER(IFERROR(VALUE(EP62&amp;""),"")),ISNUMBER(IFERROR(VALUE(ER62&amp;""),""))),IF(AND(VALUE(EP62)^2&lt;=VALUE(ER62)*1.01, VALUE(EP62)^2&gt;=VALUE(ER62)*0.99), "Pass", "Check"), "")</f>
        <v/>
      </c>
      <c r="EU62" s="2776" t="str">
        <f t="array" ref="EU62">IF(AND(ISNUMBER(IFERROR(VALUE(EQ62&amp;""),"")),ISNUMBER(IFERROR(VALUE(ES62&amp;""),""))),IF(AND(VALUE(EQ62)^2&lt;=VALUE(ES62)*1.01, VALUE(EQ62)^2&gt;=VALUE(ES62)*0.99), "Pass", "Check"), "")</f>
        <v/>
      </c>
      <c r="EV62" s="1168"/>
      <c r="EW62" s="1169"/>
      <c r="EX62" s="1169"/>
      <c r="EY62" s="1262"/>
      <c r="EZ62" s="2775" t="str">
        <f t="array" ref="EZ62">IF(AND(ISNUMBER(IFERROR(VALUE(EV62&amp;""),"")),ISNUMBER(IFERROR(VALUE(EX62&amp;""),""))),IF(AND(VALUE(EV62)^2&lt;=VALUE(EX62)*1.01, VALUE(EV62)^2&gt;=VALUE(EX62)*0.99), "Pass", "Check"), "")</f>
        <v/>
      </c>
      <c r="FA62" s="2777" t="str">
        <f t="array" ref="FA62">IF(AND(ISNUMBER(IFERROR(VALUE(EW62&amp;""),"")),ISNUMBER(IFERROR(VALUE(EY62&amp;""),""))),IF(AND(VALUE(EW62)^2&lt;=VALUE(EY62)*1.01, VALUE(EW62)^2&gt;=VALUE(EY62)*0.99), "Pass", "Check"), "")</f>
        <v/>
      </c>
    </row>
    <row r="63" spans="1:157" s="2216" customFormat="1" ht="15" customHeight="1" x14ac:dyDescent="0.25">
      <c r="A63" s="1116"/>
      <c r="B63" s="739" t="s">
        <v>1515</v>
      </c>
      <c r="C63" s="739"/>
      <c r="D63" s="739"/>
      <c r="E63" s="739"/>
      <c r="F63" s="42" t="str">
        <f t="array" ref="F63">IF( SUMPRODUCT(--NOT(ISNUMBER(IFERROR(VALUE($M63:$DU63&amp;""),""))))=0,SQRT(MAX(VALUE($M63)+SUMPRODUCT(VALUE($N63:$DU63),r_girr!$A$3:$DH$3),0)),"")</f>
        <v/>
      </c>
      <c r="G63" s="42" t="str">
        <f t="array" ref="G63">IF( SUMPRODUCT(--NOT(ISNUMBER(IFERROR(VALUE($M63:$DU63&amp;""),""))))=0,SQRT(MAX(VALUE($M63)+SUMPRODUCT(VALUE($N63:$DU63),r_girr!$A$4:$DH$4),0)),"")</f>
        <v/>
      </c>
      <c r="H63" s="42" t="str">
        <f t="array" ref="H63">IF( SUMPRODUCT(--NOT(ISNUMBER(IFERROR(VALUE($M63:$DU63&amp;""),""))))=0,SQRT(MAX(VALUE($M63)+SUMPRODUCT(VALUE($N63:$DU63),r_girr!$A$3:$DH$3)*0.75,0)),"")</f>
        <v/>
      </c>
      <c r="I63" s="42" t="str">
        <f t="array" ref="I63">IF(AND( ISNUMBER(IFERROR(VALUE($L63&amp;""),"")), ISNUMBER(IFERROR(VALUE($F63&amp;""),""))), MAX(MIN(VALUE($L63), VALUE($F63)), -VALUE($F63)), "")</f>
        <v/>
      </c>
      <c r="J63" s="42" t="str">
        <f t="array" ref="J63">IF(AND( ISNUMBER(IFERROR(VALUE($L63&amp;""),"")), ISNUMBER(IFERROR(VALUE($G63&amp;""),""))), MAX(MIN(VALUE($L63), VALUE($G63)), -VALUE($G63)), "")</f>
        <v/>
      </c>
      <c r="K63" s="42" t="str">
        <f t="array" ref="K63">IF(AND( ISNUMBER(IFERROR(VALUE($L63&amp;""),"")), ISNUMBER(IFERROR(VALUE($H63&amp;""),""))), MAX(MIN(VALUE($L63), VALUE($H63)), -VALUE($H63)), "")</f>
        <v/>
      </c>
      <c r="L63" s="1147"/>
      <c r="M63" s="1150"/>
      <c r="N63" s="1167"/>
      <c r="O63" s="1268"/>
      <c r="P63" s="1150"/>
      <c r="Q63" s="1150"/>
      <c r="R63" s="1150"/>
      <c r="S63" s="1150"/>
      <c r="T63" s="1150"/>
      <c r="U63" s="1150"/>
      <c r="V63" s="1150"/>
      <c r="W63" s="1150"/>
      <c r="X63" s="1150"/>
      <c r="Y63" s="1150"/>
      <c r="Z63" s="1150"/>
      <c r="AA63" s="1150"/>
      <c r="AB63" s="1150"/>
      <c r="AC63" s="1150"/>
      <c r="AD63" s="1150"/>
      <c r="AE63" s="1150"/>
      <c r="AF63" s="1150"/>
      <c r="AG63" s="1150"/>
      <c r="AH63" s="1167"/>
      <c r="AI63" s="1168"/>
      <c r="AJ63" s="1169"/>
      <c r="AK63" s="1169"/>
      <c r="AL63" s="1169"/>
      <c r="AM63" s="1169"/>
      <c r="AN63" s="1169"/>
      <c r="AO63" s="1169"/>
      <c r="AP63" s="1169"/>
      <c r="AQ63" s="1169"/>
      <c r="AR63" s="1169"/>
      <c r="AS63" s="1169"/>
      <c r="AT63" s="1169"/>
      <c r="AU63" s="1169"/>
      <c r="AV63" s="1169"/>
      <c r="AW63" s="1169"/>
      <c r="AX63" s="1169"/>
      <c r="AY63" s="1169"/>
      <c r="AZ63" s="1170"/>
      <c r="BA63" s="1168"/>
      <c r="BB63" s="1169"/>
      <c r="BC63" s="1169"/>
      <c r="BD63" s="1169"/>
      <c r="BE63" s="1169"/>
      <c r="BF63" s="1169"/>
      <c r="BG63" s="1169"/>
      <c r="BH63" s="1169"/>
      <c r="BI63" s="1169"/>
      <c r="BJ63" s="1169"/>
      <c r="BK63" s="1169"/>
      <c r="BL63" s="1169"/>
      <c r="BM63" s="1169"/>
      <c r="BN63" s="1169"/>
      <c r="BO63" s="1169"/>
      <c r="BP63" s="1170"/>
      <c r="BQ63" s="1147"/>
      <c r="BR63" s="1150"/>
      <c r="BS63" s="1150"/>
      <c r="BT63" s="1150"/>
      <c r="BU63" s="1150"/>
      <c r="BV63" s="1150"/>
      <c r="BW63" s="1150"/>
      <c r="BX63" s="1150"/>
      <c r="BY63" s="1150"/>
      <c r="BZ63" s="1150"/>
      <c r="CA63" s="1150"/>
      <c r="CB63" s="1150"/>
      <c r="CC63" s="1150"/>
      <c r="CD63" s="1167"/>
      <c r="CE63" s="1147"/>
      <c r="CF63" s="1150"/>
      <c r="CG63" s="1150"/>
      <c r="CH63" s="1150"/>
      <c r="CI63" s="1150"/>
      <c r="CJ63" s="1150"/>
      <c r="CK63" s="1150"/>
      <c r="CL63" s="1150"/>
      <c r="CM63" s="1150"/>
      <c r="CN63" s="1150"/>
      <c r="CO63" s="1150"/>
      <c r="CP63" s="1167"/>
      <c r="CQ63" s="1268"/>
      <c r="CR63" s="1150"/>
      <c r="CS63" s="1150"/>
      <c r="CT63" s="1150"/>
      <c r="CU63" s="1150"/>
      <c r="CV63" s="1150"/>
      <c r="CW63" s="1150"/>
      <c r="CX63" s="1150"/>
      <c r="CY63" s="1150"/>
      <c r="CZ63" s="1167"/>
      <c r="DA63" s="1268"/>
      <c r="DB63" s="1150"/>
      <c r="DC63" s="1150"/>
      <c r="DD63" s="1150"/>
      <c r="DE63" s="1150"/>
      <c r="DF63" s="1150"/>
      <c r="DG63" s="1150"/>
      <c r="DH63" s="1167"/>
      <c r="DI63" s="1268"/>
      <c r="DJ63" s="1150"/>
      <c r="DK63" s="1150"/>
      <c r="DL63" s="1150"/>
      <c r="DM63" s="1150"/>
      <c r="DN63" s="1167"/>
      <c r="DO63" s="1268"/>
      <c r="DP63" s="1150"/>
      <c r="DQ63" s="1150"/>
      <c r="DR63" s="1167"/>
      <c r="DS63" s="1267"/>
      <c r="DT63" s="1167"/>
      <c r="DU63" s="1147"/>
      <c r="DV63" s="1164"/>
      <c r="DW63" s="1150"/>
      <c r="DX63" s="1150"/>
      <c r="DY63" s="1149"/>
      <c r="DZ63" s="42" t="str">
        <f t="array" ref="DZ63">IF(AND( ISNUMBER(IFERROR(VALUE($DY63&amp;""),"")), ISNUMBER(IFERROR(VALUE($DV63&amp;""),""))), MAX(MIN(VALUE($DY63), VALUE($DV63)), -VALUE($DV63)), "")</f>
        <v/>
      </c>
      <c r="EA63" s="42" t="str">
        <f t="array" ref="EA63">IF(AND( ISNUMBER(IFERROR(VALUE($DY63&amp;""),"")), ISNUMBER(IFERROR(VALUE($DW63&amp;""),""))), MAX(MIN(VALUE($DY63), VALUE($DW63)), -VALUE($DW63)), "")</f>
        <v/>
      </c>
      <c r="EB63" s="828" t="str">
        <f t="array" ref="EB63">IF(AND( ISNUMBER(IFERROR(VALUE($DY63&amp;""),"")), ISNUMBER(IFERROR(VALUE($DX63&amp;""),""))), MAX(MIN(VALUE($DY63), VALUE($DX63)), -VALUE($DX63)), "")</f>
        <v/>
      </c>
      <c r="EC63" s="1171"/>
      <c r="ED63" s="1165"/>
      <c r="EE63" s="1165"/>
      <c r="EF63" s="2775" t="str">
        <f t="shared" si="2"/>
        <v/>
      </c>
      <c r="EG63" s="42" t="str">
        <f t="array" ref="EG63">IF(AND( ISNUMBER(IFERROR(VALUE($EJ63&amp;""),"")), ISNUMBER(IFERROR(VALUE($EC63&amp;""),""))), MAX(MIN(VALUE($EJ63), VALUE($EC63)), -VALUE($EC63)), "")</f>
        <v/>
      </c>
      <c r="EH63" s="42" t="str">
        <f t="array" ref="EH63">IF(AND( ISNUMBER(IFERROR(VALUE($EJ63&amp;""),"")), ISNUMBER(IFERROR(VALUE($ED63&amp;""),""))), MAX(MIN(VALUE($EJ63), VALUE($ED63)), -VALUE($ED63)), "")</f>
        <v/>
      </c>
      <c r="EI63" s="828" t="str">
        <f t="array" ref="EI63">IF(AND( ISNUMBER(IFERROR(VALUE($EJ63&amp;""),"")), ISNUMBER(IFERROR(VALUE($EE63&amp;""),""))), MAX(MIN(VALUE($EJ63), VALUE($EE63)), -VALUE($EE63)), "")</f>
        <v/>
      </c>
      <c r="EJ63" s="1666"/>
      <c r="EK63" s="1165"/>
      <c r="EL63" s="1165"/>
      <c r="EM63" s="1666"/>
      <c r="EN63" s="2775" t="str">
        <f t="array" ref="EN63">IF(AND(ISNUMBER(IFERROR(VALUE(EJ63&amp;""),"")),ISNUMBER(IFERROR(VALUE(EL63&amp;""),""))),IF(AND(VALUE(EJ63)^2&lt;=VALUE(EL63)*1.01, VALUE(EJ63)^2&gt;=VALUE(EL63)*0.99), "Pass", "Check"), "")</f>
        <v/>
      </c>
      <c r="EO63" s="2775" t="str">
        <f t="array" ref="EO63">IF(AND(ISNUMBER(IFERROR(VALUE(EK63&amp;""),"")),ISNUMBER(IFERROR(VALUE(EM63&amp;""),""))),IF(AND(VALUE(EK63)^2&lt;=VALUE(EM63)*1.01, VALUE(EK63)^2&gt;=VALUE(EM63)*0.99), "Pass", "Check"), "")</f>
        <v/>
      </c>
      <c r="EP63" s="1168"/>
      <c r="EQ63" s="1169"/>
      <c r="ER63" s="1169"/>
      <c r="ES63" s="1262"/>
      <c r="ET63" s="2775" t="str">
        <f t="array" ref="ET63">IF(AND(ISNUMBER(IFERROR(VALUE(EP63&amp;""),"")),ISNUMBER(IFERROR(VALUE(ER63&amp;""),""))),IF(AND(VALUE(EP63)^2&lt;=VALUE(ER63)*1.01, VALUE(EP63)^2&gt;=VALUE(ER63)*0.99), "Pass", "Check"), "")</f>
        <v/>
      </c>
      <c r="EU63" s="2776" t="str">
        <f t="array" ref="EU63">IF(AND(ISNUMBER(IFERROR(VALUE(EQ63&amp;""),"")),ISNUMBER(IFERROR(VALUE(ES63&amp;""),""))),IF(AND(VALUE(EQ63)^2&lt;=VALUE(ES63)*1.01, VALUE(EQ63)^2&gt;=VALUE(ES63)*0.99), "Pass", "Check"), "")</f>
        <v/>
      </c>
      <c r="EV63" s="1168"/>
      <c r="EW63" s="1169"/>
      <c r="EX63" s="1169"/>
      <c r="EY63" s="1262"/>
      <c r="EZ63" s="2775" t="str">
        <f t="array" ref="EZ63">IF(AND(ISNUMBER(IFERROR(VALUE(EV63&amp;""),"")),ISNUMBER(IFERROR(VALUE(EX63&amp;""),""))),IF(AND(VALUE(EV63)^2&lt;=VALUE(EX63)*1.01, VALUE(EV63)^2&gt;=VALUE(EX63)*0.99), "Pass", "Check"), "")</f>
        <v/>
      </c>
      <c r="FA63" s="2777" t="str">
        <f t="array" ref="FA63">IF(AND(ISNUMBER(IFERROR(VALUE(EW63&amp;""),"")),ISNUMBER(IFERROR(VALUE(EY63&amp;""),""))),IF(AND(VALUE(EW63)^2&lt;=VALUE(EY63)*1.01, VALUE(EW63)^2&gt;=VALUE(EY63)*0.99), "Pass", "Check"), "")</f>
        <v/>
      </c>
    </row>
    <row r="64" spans="1:157" s="2216" customFormat="1" ht="15" customHeight="1" x14ac:dyDescent="0.25">
      <c r="A64" s="1116"/>
      <c r="B64" s="739" t="s">
        <v>1516</v>
      </c>
      <c r="C64" s="739"/>
      <c r="D64" s="739"/>
      <c r="E64" s="739"/>
      <c r="F64" s="42" t="str">
        <f t="array" ref="F64">IF( SUMPRODUCT(--NOT(ISNUMBER(IFERROR(VALUE($M64:$DU64&amp;""),""))))=0,SQRT(MAX(VALUE($M64)+SUMPRODUCT(VALUE($N64:$DU64),r_girr!$A$3:$DH$3),0)),"")</f>
        <v/>
      </c>
      <c r="G64" s="42" t="str">
        <f t="array" ref="G64">IF( SUMPRODUCT(--NOT(ISNUMBER(IFERROR(VALUE($M64:$DU64&amp;""),""))))=0,SQRT(MAX(VALUE($M64)+SUMPRODUCT(VALUE($N64:$DU64),r_girr!$A$4:$DH$4),0)),"")</f>
        <v/>
      </c>
      <c r="H64" s="42" t="str">
        <f t="array" ref="H64">IF( SUMPRODUCT(--NOT(ISNUMBER(IFERROR(VALUE($M64:$DU64&amp;""),""))))=0,SQRT(MAX(VALUE($M64)+SUMPRODUCT(VALUE($N64:$DU64),r_girr!$A$3:$DH$3)*0.75,0)),"")</f>
        <v/>
      </c>
      <c r="I64" s="42" t="str">
        <f t="array" ref="I64">IF(AND( ISNUMBER(IFERROR(VALUE($L64&amp;""),"")), ISNUMBER(IFERROR(VALUE($F64&amp;""),""))), MAX(MIN(VALUE($L64), VALUE($F64)), -VALUE($F64)), "")</f>
        <v/>
      </c>
      <c r="J64" s="42" t="str">
        <f t="array" ref="J64">IF(AND( ISNUMBER(IFERROR(VALUE($L64&amp;""),"")), ISNUMBER(IFERROR(VALUE($G64&amp;""),""))), MAX(MIN(VALUE($L64), VALUE($G64)), -VALUE($G64)), "")</f>
        <v/>
      </c>
      <c r="K64" s="42" t="str">
        <f t="array" ref="K64">IF(AND( ISNUMBER(IFERROR(VALUE($L64&amp;""),"")), ISNUMBER(IFERROR(VALUE($H64&amp;""),""))), MAX(MIN(VALUE($L64), VALUE($H64)), -VALUE($H64)), "")</f>
        <v/>
      </c>
      <c r="L64" s="1147"/>
      <c r="M64" s="1150"/>
      <c r="N64" s="1167"/>
      <c r="O64" s="1268"/>
      <c r="P64" s="1150"/>
      <c r="Q64" s="1150"/>
      <c r="R64" s="1150"/>
      <c r="S64" s="1150"/>
      <c r="T64" s="1150"/>
      <c r="U64" s="1150"/>
      <c r="V64" s="1150"/>
      <c r="W64" s="1150"/>
      <c r="X64" s="1150"/>
      <c r="Y64" s="1150"/>
      <c r="Z64" s="1150"/>
      <c r="AA64" s="1150"/>
      <c r="AB64" s="1150"/>
      <c r="AC64" s="1150"/>
      <c r="AD64" s="1150"/>
      <c r="AE64" s="1150"/>
      <c r="AF64" s="1150"/>
      <c r="AG64" s="1150"/>
      <c r="AH64" s="1167"/>
      <c r="AI64" s="1168"/>
      <c r="AJ64" s="1169"/>
      <c r="AK64" s="1169"/>
      <c r="AL64" s="1169"/>
      <c r="AM64" s="1169"/>
      <c r="AN64" s="1169"/>
      <c r="AO64" s="1169"/>
      <c r="AP64" s="1169"/>
      <c r="AQ64" s="1169"/>
      <c r="AR64" s="1169"/>
      <c r="AS64" s="1169"/>
      <c r="AT64" s="1169"/>
      <c r="AU64" s="1169"/>
      <c r="AV64" s="1169"/>
      <c r="AW64" s="1169"/>
      <c r="AX64" s="1169"/>
      <c r="AY64" s="1169"/>
      <c r="AZ64" s="1170"/>
      <c r="BA64" s="1168"/>
      <c r="BB64" s="1169"/>
      <c r="BC64" s="1169"/>
      <c r="BD64" s="1169"/>
      <c r="BE64" s="1169"/>
      <c r="BF64" s="1169"/>
      <c r="BG64" s="1169"/>
      <c r="BH64" s="1169"/>
      <c r="BI64" s="1169"/>
      <c r="BJ64" s="1169"/>
      <c r="BK64" s="1169"/>
      <c r="BL64" s="1169"/>
      <c r="BM64" s="1169"/>
      <c r="BN64" s="1169"/>
      <c r="BO64" s="1169"/>
      <c r="BP64" s="1170"/>
      <c r="BQ64" s="1147"/>
      <c r="BR64" s="1150"/>
      <c r="BS64" s="1150"/>
      <c r="BT64" s="1150"/>
      <c r="BU64" s="1150"/>
      <c r="BV64" s="1150"/>
      <c r="BW64" s="1150"/>
      <c r="BX64" s="1150"/>
      <c r="BY64" s="1150"/>
      <c r="BZ64" s="1150"/>
      <c r="CA64" s="1150"/>
      <c r="CB64" s="1150"/>
      <c r="CC64" s="1150"/>
      <c r="CD64" s="1167"/>
      <c r="CE64" s="1147"/>
      <c r="CF64" s="1150"/>
      <c r="CG64" s="1150"/>
      <c r="CH64" s="1150"/>
      <c r="CI64" s="1150"/>
      <c r="CJ64" s="1150"/>
      <c r="CK64" s="1150"/>
      <c r="CL64" s="1150"/>
      <c r="CM64" s="1150"/>
      <c r="CN64" s="1150"/>
      <c r="CO64" s="1150"/>
      <c r="CP64" s="1167"/>
      <c r="CQ64" s="1268"/>
      <c r="CR64" s="1150"/>
      <c r="CS64" s="1150"/>
      <c r="CT64" s="1150"/>
      <c r="CU64" s="1150"/>
      <c r="CV64" s="1150"/>
      <c r="CW64" s="1150"/>
      <c r="CX64" s="1150"/>
      <c r="CY64" s="1150"/>
      <c r="CZ64" s="1167"/>
      <c r="DA64" s="1268"/>
      <c r="DB64" s="1150"/>
      <c r="DC64" s="1150"/>
      <c r="DD64" s="1150"/>
      <c r="DE64" s="1150"/>
      <c r="DF64" s="1150"/>
      <c r="DG64" s="1150"/>
      <c r="DH64" s="1167"/>
      <c r="DI64" s="1268"/>
      <c r="DJ64" s="1150"/>
      <c r="DK64" s="1150"/>
      <c r="DL64" s="1150"/>
      <c r="DM64" s="1150"/>
      <c r="DN64" s="1167"/>
      <c r="DO64" s="1268"/>
      <c r="DP64" s="1150"/>
      <c r="DQ64" s="1150"/>
      <c r="DR64" s="1167"/>
      <c r="DS64" s="1267"/>
      <c r="DT64" s="1167"/>
      <c r="DU64" s="1147"/>
      <c r="DV64" s="1164"/>
      <c r="DW64" s="1150"/>
      <c r="DX64" s="1150"/>
      <c r="DY64" s="1149"/>
      <c r="DZ64" s="42" t="str">
        <f t="array" ref="DZ64">IF(AND( ISNUMBER(IFERROR(VALUE($DY64&amp;""),"")), ISNUMBER(IFERROR(VALUE($DV64&amp;""),""))), MAX(MIN(VALUE($DY64), VALUE($DV64)), -VALUE($DV64)), "")</f>
        <v/>
      </c>
      <c r="EA64" s="42" t="str">
        <f t="array" ref="EA64">IF(AND( ISNUMBER(IFERROR(VALUE($DY64&amp;""),"")), ISNUMBER(IFERROR(VALUE($DW64&amp;""),""))), MAX(MIN(VALUE($DY64), VALUE($DW64)), -VALUE($DW64)), "")</f>
        <v/>
      </c>
      <c r="EB64" s="828" t="str">
        <f t="array" ref="EB64">IF(AND( ISNUMBER(IFERROR(VALUE($DY64&amp;""),"")), ISNUMBER(IFERROR(VALUE($DX64&amp;""),""))), MAX(MIN(VALUE($DY64), VALUE($DX64)), -VALUE($DX64)), "")</f>
        <v/>
      </c>
      <c r="EC64" s="1171"/>
      <c r="ED64" s="1165"/>
      <c r="EE64" s="1165"/>
      <c r="EF64" s="2775" t="str">
        <f t="shared" si="2"/>
        <v/>
      </c>
      <c r="EG64" s="42" t="str">
        <f t="array" ref="EG64">IF(AND( ISNUMBER(IFERROR(VALUE($EJ64&amp;""),"")), ISNUMBER(IFERROR(VALUE($EC64&amp;""),""))), MAX(MIN(VALUE($EJ64), VALUE($EC64)), -VALUE($EC64)), "")</f>
        <v/>
      </c>
      <c r="EH64" s="42" t="str">
        <f t="array" ref="EH64">IF(AND( ISNUMBER(IFERROR(VALUE($EJ64&amp;""),"")), ISNUMBER(IFERROR(VALUE($ED64&amp;""),""))), MAX(MIN(VALUE($EJ64), VALUE($ED64)), -VALUE($ED64)), "")</f>
        <v/>
      </c>
      <c r="EI64" s="828" t="str">
        <f t="array" ref="EI64">IF(AND( ISNUMBER(IFERROR(VALUE($EJ64&amp;""),"")), ISNUMBER(IFERROR(VALUE($EE64&amp;""),""))), MAX(MIN(VALUE($EJ64), VALUE($EE64)), -VALUE($EE64)), "")</f>
        <v/>
      </c>
      <c r="EJ64" s="1666"/>
      <c r="EK64" s="1165"/>
      <c r="EL64" s="1165"/>
      <c r="EM64" s="1666"/>
      <c r="EN64" s="2775" t="str">
        <f t="array" ref="EN64">IF(AND(ISNUMBER(IFERROR(VALUE(EJ64&amp;""),"")),ISNUMBER(IFERROR(VALUE(EL64&amp;""),""))),IF(AND(VALUE(EJ64)^2&lt;=VALUE(EL64)*1.01, VALUE(EJ64)^2&gt;=VALUE(EL64)*0.99), "Pass", "Check"), "")</f>
        <v/>
      </c>
      <c r="EO64" s="2775" t="str">
        <f t="array" ref="EO64">IF(AND(ISNUMBER(IFERROR(VALUE(EK64&amp;""),"")),ISNUMBER(IFERROR(VALUE(EM64&amp;""),""))),IF(AND(VALUE(EK64)^2&lt;=VALUE(EM64)*1.01, VALUE(EK64)^2&gt;=VALUE(EM64)*0.99), "Pass", "Check"), "")</f>
        <v/>
      </c>
      <c r="EP64" s="1168"/>
      <c r="EQ64" s="1169"/>
      <c r="ER64" s="1169"/>
      <c r="ES64" s="1262"/>
      <c r="ET64" s="2775" t="str">
        <f t="array" ref="ET64">IF(AND(ISNUMBER(IFERROR(VALUE(EP64&amp;""),"")),ISNUMBER(IFERROR(VALUE(ER64&amp;""),""))),IF(AND(VALUE(EP64)^2&lt;=VALUE(ER64)*1.01, VALUE(EP64)^2&gt;=VALUE(ER64)*0.99), "Pass", "Check"), "")</f>
        <v/>
      </c>
      <c r="EU64" s="2776" t="str">
        <f t="array" ref="EU64">IF(AND(ISNUMBER(IFERROR(VALUE(EQ64&amp;""),"")),ISNUMBER(IFERROR(VALUE(ES64&amp;""),""))),IF(AND(VALUE(EQ64)^2&lt;=VALUE(ES64)*1.01, VALUE(EQ64)^2&gt;=VALUE(ES64)*0.99), "Pass", "Check"), "")</f>
        <v/>
      </c>
      <c r="EV64" s="1168"/>
      <c r="EW64" s="1169"/>
      <c r="EX64" s="1169"/>
      <c r="EY64" s="1262"/>
      <c r="EZ64" s="2775" t="str">
        <f t="array" ref="EZ64">IF(AND(ISNUMBER(IFERROR(VALUE(EV64&amp;""),"")),ISNUMBER(IFERROR(VALUE(EX64&amp;""),""))),IF(AND(VALUE(EV64)^2&lt;=VALUE(EX64)*1.01, VALUE(EV64)^2&gt;=VALUE(EX64)*0.99), "Pass", "Check"), "")</f>
        <v/>
      </c>
      <c r="FA64" s="2777" t="str">
        <f t="array" ref="FA64">IF(AND(ISNUMBER(IFERROR(VALUE(EW64&amp;""),"")),ISNUMBER(IFERROR(VALUE(EY64&amp;""),""))),IF(AND(VALUE(EW64)^2&lt;=VALUE(EY64)*1.01, VALUE(EW64)^2&gt;=VALUE(EY64)*0.99), "Pass", "Check"), "")</f>
        <v/>
      </c>
    </row>
    <row r="65" spans="1:158" ht="15" customHeight="1" x14ac:dyDescent="0.25">
      <c r="A65" s="1116"/>
      <c r="B65" s="448" t="s">
        <v>1517</v>
      </c>
      <c r="C65" s="739"/>
      <c r="D65" s="739"/>
      <c r="E65" s="739"/>
      <c r="F65" s="42" t="str">
        <f t="array" ref="F65">IF( SUMPRODUCT(--NOT(ISNUMBER(IFERROR(VALUE($M65:$DU65&amp;""),""))))=0,SQRT(MAX(VALUE($M65)+SUMPRODUCT(VALUE($N65:$DU65),r_girr!$A$3:$DH$3),0)),"")</f>
        <v/>
      </c>
      <c r="G65" s="42" t="str">
        <f t="array" ref="G65">IF( SUMPRODUCT(--NOT(ISNUMBER(IFERROR(VALUE($M65:$DU65&amp;""),""))))=0,SQRT(MAX(VALUE($M65)+SUMPRODUCT(VALUE($N65:$DU65),r_girr!$A$4:$DH$4),0)),"")</f>
        <v/>
      </c>
      <c r="H65" s="42" t="str">
        <f t="array" ref="H65">IF( SUMPRODUCT(--NOT(ISNUMBER(IFERROR(VALUE($M65:$DU65&amp;""),""))))=0,SQRT(MAX(VALUE($M65)+SUMPRODUCT(VALUE($N65:$DU65),r_girr!$A$3:$DH$3)*0.75,0)),"")</f>
        <v/>
      </c>
      <c r="I65" s="42" t="str">
        <f t="array" ref="I65">IF(AND( ISNUMBER(IFERROR(VALUE($L65&amp;""),"")), ISNUMBER(IFERROR(VALUE($F65&amp;""),""))), MAX(MIN(VALUE($L65), VALUE($F65)), -VALUE($F65)), "")</f>
        <v/>
      </c>
      <c r="J65" s="42" t="str">
        <f t="array" ref="J65">IF(AND( ISNUMBER(IFERROR(VALUE($L65&amp;""),"")), ISNUMBER(IFERROR(VALUE($G65&amp;""),""))), MAX(MIN(VALUE($L65), VALUE($G65)), -VALUE($G65)), "")</f>
        <v/>
      </c>
      <c r="K65" s="42" t="str">
        <f t="array" ref="K65">IF(AND( ISNUMBER(IFERROR(VALUE($L65&amp;""),"")), ISNUMBER(IFERROR(VALUE($H65&amp;""),""))), MAX(MIN(VALUE($L65), VALUE($H65)), -VALUE($H65)), "")</f>
        <v/>
      </c>
      <c r="L65" s="1147"/>
      <c r="M65" s="1150"/>
      <c r="N65" s="1167"/>
      <c r="O65" s="1268"/>
      <c r="P65" s="1150"/>
      <c r="Q65" s="1150"/>
      <c r="R65" s="1150"/>
      <c r="S65" s="1150"/>
      <c r="T65" s="1150"/>
      <c r="U65" s="1150"/>
      <c r="V65" s="1150"/>
      <c r="W65" s="1150"/>
      <c r="X65" s="1150"/>
      <c r="Y65" s="1150"/>
      <c r="Z65" s="1150"/>
      <c r="AA65" s="1150"/>
      <c r="AB65" s="1150"/>
      <c r="AC65" s="1150"/>
      <c r="AD65" s="1150"/>
      <c r="AE65" s="1150"/>
      <c r="AF65" s="1150"/>
      <c r="AG65" s="1150"/>
      <c r="AH65" s="1167"/>
      <c r="AI65" s="1168"/>
      <c r="AJ65" s="1169"/>
      <c r="AK65" s="1169"/>
      <c r="AL65" s="1169"/>
      <c r="AM65" s="1169"/>
      <c r="AN65" s="1169"/>
      <c r="AO65" s="1169"/>
      <c r="AP65" s="1169"/>
      <c r="AQ65" s="1169"/>
      <c r="AR65" s="1169"/>
      <c r="AS65" s="1169"/>
      <c r="AT65" s="1169"/>
      <c r="AU65" s="1169"/>
      <c r="AV65" s="1169"/>
      <c r="AW65" s="1169"/>
      <c r="AX65" s="1169"/>
      <c r="AY65" s="1169"/>
      <c r="AZ65" s="1170"/>
      <c r="BA65" s="1168"/>
      <c r="BB65" s="1169"/>
      <c r="BC65" s="1169"/>
      <c r="BD65" s="1169"/>
      <c r="BE65" s="1169"/>
      <c r="BF65" s="1169"/>
      <c r="BG65" s="1169"/>
      <c r="BH65" s="1169"/>
      <c r="BI65" s="1169"/>
      <c r="BJ65" s="1169"/>
      <c r="BK65" s="1169"/>
      <c r="BL65" s="1169"/>
      <c r="BM65" s="1169"/>
      <c r="BN65" s="1169"/>
      <c r="BO65" s="1169"/>
      <c r="BP65" s="1170"/>
      <c r="BQ65" s="1147"/>
      <c r="BR65" s="1150"/>
      <c r="BS65" s="1150"/>
      <c r="BT65" s="1150"/>
      <c r="BU65" s="1150"/>
      <c r="BV65" s="1150"/>
      <c r="BW65" s="1150"/>
      <c r="BX65" s="1150"/>
      <c r="BY65" s="1150"/>
      <c r="BZ65" s="1150"/>
      <c r="CA65" s="1150"/>
      <c r="CB65" s="1150"/>
      <c r="CC65" s="1150"/>
      <c r="CD65" s="1167"/>
      <c r="CE65" s="1147"/>
      <c r="CF65" s="1150"/>
      <c r="CG65" s="1150"/>
      <c r="CH65" s="1150"/>
      <c r="CI65" s="1150"/>
      <c r="CJ65" s="1150"/>
      <c r="CK65" s="1150"/>
      <c r="CL65" s="1150"/>
      <c r="CM65" s="1150"/>
      <c r="CN65" s="1150"/>
      <c r="CO65" s="1150"/>
      <c r="CP65" s="1167"/>
      <c r="CQ65" s="1268"/>
      <c r="CR65" s="1150"/>
      <c r="CS65" s="1150"/>
      <c r="CT65" s="1150"/>
      <c r="CU65" s="1150"/>
      <c r="CV65" s="1150"/>
      <c r="CW65" s="1150"/>
      <c r="CX65" s="1150"/>
      <c r="CY65" s="1150"/>
      <c r="CZ65" s="1167"/>
      <c r="DA65" s="1268"/>
      <c r="DB65" s="1150"/>
      <c r="DC65" s="1150"/>
      <c r="DD65" s="1150"/>
      <c r="DE65" s="1150"/>
      <c r="DF65" s="1150"/>
      <c r="DG65" s="1150"/>
      <c r="DH65" s="1167"/>
      <c r="DI65" s="1268"/>
      <c r="DJ65" s="1150"/>
      <c r="DK65" s="1150"/>
      <c r="DL65" s="1150"/>
      <c r="DM65" s="1150"/>
      <c r="DN65" s="1167"/>
      <c r="DO65" s="1268"/>
      <c r="DP65" s="1150"/>
      <c r="DQ65" s="1150"/>
      <c r="DR65" s="1167"/>
      <c r="DS65" s="1267"/>
      <c r="DT65" s="1167"/>
      <c r="DU65" s="1147"/>
      <c r="DV65" s="1164"/>
      <c r="DW65" s="1150"/>
      <c r="DX65" s="1150"/>
      <c r="DY65" s="1149"/>
      <c r="DZ65" s="42" t="str">
        <f t="array" ref="DZ65">IF(AND( ISNUMBER(IFERROR(VALUE($DY65&amp;""),"")), ISNUMBER(IFERROR(VALUE($DV65&amp;""),""))), MAX(MIN(VALUE($DY65), VALUE($DV65)), -VALUE($DV65)), "")</f>
        <v/>
      </c>
      <c r="EA65" s="42" t="str">
        <f t="array" ref="EA65">IF(AND( ISNUMBER(IFERROR(VALUE($DY65&amp;""),"")), ISNUMBER(IFERROR(VALUE($DW65&amp;""),""))), MAX(MIN(VALUE($DY65), VALUE($DW65)), -VALUE($DW65)), "")</f>
        <v/>
      </c>
      <c r="EB65" s="828" t="str">
        <f t="array" ref="EB65">IF(AND( ISNUMBER(IFERROR(VALUE($DY65&amp;""),"")), ISNUMBER(IFERROR(VALUE($DX65&amp;""),""))), MAX(MIN(VALUE($DY65), VALUE($DX65)), -VALUE($DX65)), "")</f>
        <v/>
      </c>
      <c r="EC65" s="1171"/>
      <c r="ED65" s="1165"/>
      <c r="EE65" s="1165"/>
      <c r="EF65" s="2775" t="str">
        <f t="shared" si="2"/>
        <v/>
      </c>
      <c r="EG65" s="42" t="str">
        <f t="array" ref="EG65">IF(AND( ISNUMBER(IFERROR(VALUE($EJ65&amp;""),"")), ISNUMBER(IFERROR(VALUE($EC65&amp;""),""))), MAX(MIN(VALUE($EJ65), VALUE($EC65)), -VALUE($EC65)), "")</f>
        <v/>
      </c>
      <c r="EH65" s="42" t="str">
        <f t="array" ref="EH65">IF(AND( ISNUMBER(IFERROR(VALUE($EJ65&amp;""),"")), ISNUMBER(IFERROR(VALUE($ED65&amp;""),""))), MAX(MIN(VALUE($EJ65), VALUE($ED65)), -VALUE($ED65)), "")</f>
        <v/>
      </c>
      <c r="EI65" s="828" t="str">
        <f t="array" ref="EI65">IF(AND( ISNUMBER(IFERROR(VALUE($EJ65&amp;""),"")), ISNUMBER(IFERROR(VALUE($EE65&amp;""),""))), MAX(MIN(VALUE($EJ65), VALUE($EE65)), -VALUE($EE65)), "")</f>
        <v/>
      </c>
      <c r="EJ65" s="1666"/>
      <c r="EK65" s="1165"/>
      <c r="EL65" s="1165"/>
      <c r="EM65" s="1666"/>
      <c r="EN65" s="2775" t="str">
        <f t="array" ref="EN65">IF(AND(ISNUMBER(IFERROR(VALUE(EJ65&amp;""),"")),ISNUMBER(IFERROR(VALUE(EL65&amp;""),""))),IF(AND(VALUE(EJ65)^2&lt;=VALUE(EL65)*1.01, VALUE(EJ65)^2&gt;=VALUE(EL65)*0.99), "Pass", "Check"), "")</f>
        <v/>
      </c>
      <c r="EO65" s="2775" t="str">
        <f t="array" ref="EO65">IF(AND(ISNUMBER(IFERROR(VALUE(EK65&amp;""),"")),ISNUMBER(IFERROR(VALUE(EM65&amp;""),""))),IF(AND(VALUE(EK65)^2&lt;=VALUE(EM65)*1.01, VALUE(EK65)^2&gt;=VALUE(EM65)*0.99), "Pass", "Check"), "")</f>
        <v/>
      </c>
      <c r="EP65" s="1168"/>
      <c r="EQ65" s="1169"/>
      <c r="ER65" s="1169"/>
      <c r="ES65" s="1262"/>
      <c r="ET65" s="2775" t="str">
        <f t="array" ref="ET65">IF(AND(ISNUMBER(IFERROR(VALUE(EP65&amp;""),"")),ISNUMBER(IFERROR(VALUE(ER65&amp;""),""))),IF(AND(VALUE(EP65)^2&lt;=VALUE(ER65)*1.01, VALUE(EP65)^2&gt;=VALUE(ER65)*0.99), "Pass", "Check"), "")</f>
        <v/>
      </c>
      <c r="EU65" s="2776" t="str">
        <f t="array" ref="EU65">IF(AND(ISNUMBER(IFERROR(VALUE(EQ65&amp;""),"")),ISNUMBER(IFERROR(VALUE(ES65&amp;""),""))),IF(AND(VALUE(EQ65)^2&lt;=VALUE(ES65)*1.01, VALUE(EQ65)^2&gt;=VALUE(ES65)*0.99), "Pass", "Check"), "")</f>
        <v/>
      </c>
      <c r="EV65" s="1168"/>
      <c r="EW65" s="1169"/>
      <c r="EX65" s="1169"/>
      <c r="EY65" s="1262"/>
      <c r="EZ65" s="2775" t="str">
        <f t="array" ref="EZ65">IF(AND(ISNUMBER(IFERROR(VALUE(EV65&amp;""),"")),ISNUMBER(IFERROR(VALUE(EX65&amp;""),""))),IF(AND(VALUE(EV65)^2&lt;=VALUE(EX65)*1.01, VALUE(EV65)^2&gt;=VALUE(EX65)*0.99), "Pass", "Check"), "")</f>
        <v/>
      </c>
      <c r="FA65" s="2777" t="str">
        <f t="array" ref="FA65">IF(AND(ISNUMBER(IFERROR(VALUE(EW65&amp;""),"")),ISNUMBER(IFERROR(VALUE(EY65&amp;""),""))),IF(AND(VALUE(EW65)^2&lt;=VALUE(EY65)*1.01, VALUE(EW65)^2&gt;=VALUE(EY65)*0.99), "Pass", "Check"), "")</f>
        <v/>
      </c>
    </row>
    <row r="66" spans="1:158" ht="15" customHeight="1" x14ac:dyDescent="0.25">
      <c r="A66" s="1116"/>
      <c r="B66" s="448" t="s">
        <v>1518</v>
      </c>
      <c r="C66" s="739"/>
      <c r="D66" s="739"/>
      <c r="E66" s="739"/>
      <c r="F66" s="42" t="str">
        <f t="array" ref="F66">IF( SUMPRODUCT(--NOT(ISNUMBER(IFERROR(VALUE($M66:$DU66&amp;""),""))))=0,SQRT(MAX(VALUE($M66)+SUMPRODUCT(VALUE($N66:$DU66),r_girr!$A$3:$DH$3),0)),"")</f>
        <v/>
      </c>
      <c r="G66" s="42" t="str">
        <f t="array" ref="G66">IF( SUMPRODUCT(--NOT(ISNUMBER(IFERROR(VALUE($M66:$DU66&amp;""),""))))=0,SQRT(MAX(VALUE($M66)+SUMPRODUCT(VALUE($N66:$DU66),r_girr!$A$4:$DH$4),0)),"")</f>
        <v/>
      </c>
      <c r="H66" s="42" t="str">
        <f t="array" ref="H66">IF( SUMPRODUCT(--NOT(ISNUMBER(IFERROR(VALUE($M66:$DU66&amp;""),""))))=0,SQRT(MAX(VALUE($M66)+SUMPRODUCT(VALUE($N66:$DU66),r_girr!$A$3:$DH$3)*0.75,0)),"")</f>
        <v/>
      </c>
      <c r="I66" s="42" t="str">
        <f t="array" ref="I66">IF(AND( ISNUMBER(IFERROR(VALUE($L66&amp;""),"")), ISNUMBER(IFERROR(VALUE($F66&amp;""),""))), MAX(MIN(VALUE($L66), VALUE($F66)), -VALUE($F66)), "")</f>
        <v/>
      </c>
      <c r="J66" s="42" t="str">
        <f t="array" ref="J66">IF(AND( ISNUMBER(IFERROR(VALUE($L66&amp;""),"")), ISNUMBER(IFERROR(VALUE($G66&amp;""),""))), MAX(MIN(VALUE($L66), VALUE($G66)), -VALUE($G66)), "")</f>
        <v/>
      </c>
      <c r="K66" s="42" t="str">
        <f t="array" ref="K66">IF(AND( ISNUMBER(IFERROR(VALUE($L66&amp;""),"")), ISNUMBER(IFERROR(VALUE($H66&amp;""),""))), MAX(MIN(VALUE($L66), VALUE($H66)), -VALUE($H66)), "")</f>
        <v/>
      </c>
      <c r="L66" s="1147"/>
      <c r="M66" s="1150"/>
      <c r="N66" s="1167"/>
      <c r="O66" s="1268"/>
      <c r="P66" s="1150"/>
      <c r="Q66" s="1150"/>
      <c r="R66" s="1150"/>
      <c r="S66" s="1150"/>
      <c r="T66" s="1150"/>
      <c r="U66" s="1150"/>
      <c r="V66" s="1150"/>
      <c r="W66" s="1150"/>
      <c r="X66" s="1150"/>
      <c r="Y66" s="1150"/>
      <c r="Z66" s="1150"/>
      <c r="AA66" s="1150"/>
      <c r="AB66" s="1150"/>
      <c r="AC66" s="1150"/>
      <c r="AD66" s="1150"/>
      <c r="AE66" s="1150"/>
      <c r="AF66" s="1150"/>
      <c r="AG66" s="1150"/>
      <c r="AH66" s="1167"/>
      <c r="AI66" s="1168"/>
      <c r="AJ66" s="1169"/>
      <c r="AK66" s="1169"/>
      <c r="AL66" s="1169"/>
      <c r="AM66" s="1169"/>
      <c r="AN66" s="1169"/>
      <c r="AO66" s="1169"/>
      <c r="AP66" s="1169"/>
      <c r="AQ66" s="1169"/>
      <c r="AR66" s="1169"/>
      <c r="AS66" s="1169"/>
      <c r="AT66" s="1169"/>
      <c r="AU66" s="1169"/>
      <c r="AV66" s="1169"/>
      <c r="AW66" s="1169"/>
      <c r="AX66" s="1169"/>
      <c r="AY66" s="1169"/>
      <c r="AZ66" s="1170"/>
      <c r="BA66" s="1168"/>
      <c r="BB66" s="1169"/>
      <c r="BC66" s="1169"/>
      <c r="BD66" s="1169"/>
      <c r="BE66" s="1169"/>
      <c r="BF66" s="1169"/>
      <c r="BG66" s="1169"/>
      <c r="BH66" s="1169"/>
      <c r="BI66" s="1169"/>
      <c r="BJ66" s="1169"/>
      <c r="BK66" s="1169"/>
      <c r="BL66" s="1169"/>
      <c r="BM66" s="1169"/>
      <c r="BN66" s="1169"/>
      <c r="BO66" s="1169"/>
      <c r="BP66" s="1170"/>
      <c r="BQ66" s="1147"/>
      <c r="BR66" s="1150"/>
      <c r="BS66" s="1150"/>
      <c r="BT66" s="1150"/>
      <c r="BU66" s="1150"/>
      <c r="BV66" s="1150"/>
      <c r="BW66" s="1150"/>
      <c r="BX66" s="1150"/>
      <c r="BY66" s="1150"/>
      <c r="BZ66" s="1150"/>
      <c r="CA66" s="1150"/>
      <c r="CB66" s="1150"/>
      <c r="CC66" s="1150"/>
      <c r="CD66" s="1167"/>
      <c r="CE66" s="1147"/>
      <c r="CF66" s="1150"/>
      <c r="CG66" s="1150"/>
      <c r="CH66" s="1150"/>
      <c r="CI66" s="1150"/>
      <c r="CJ66" s="1150"/>
      <c r="CK66" s="1150"/>
      <c r="CL66" s="1150"/>
      <c r="CM66" s="1150"/>
      <c r="CN66" s="1150"/>
      <c r="CO66" s="1150"/>
      <c r="CP66" s="1167"/>
      <c r="CQ66" s="1268"/>
      <c r="CR66" s="1150"/>
      <c r="CS66" s="1150"/>
      <c r="CT66" s="1150"/>
      <c r="CU66" s="1150"/>
      <c r="CV66" s="1150"/>
      <c r="CW66" s="1150"/>
      <c r="CX66" s="1150"/>
      <c r="CY66" s="1150"/>
      <c r="CZ66" s="1167"/>
      <c r="DA66" s="1268"/>
      <c r="DB66" s="1150"/>
      <c r="DC66" s="1150"/>
      <c r="DD66" s="1150"/>
      <c r="DE66" s="1150"/>
      <c r="DF66" s="1150"/>
      <c r="DG66" s="1150"/>
      <c r="DH66" s="1167"/>
      <c r="DI66" s="1268"/>
      <c r="DJ66" s="1150"/>
      <c r="DK66" s="1150"/>
      <c r="DL66" s="1150"/>
      <c r="DM66" s="1150"/>
      <c r="DN66" s="1167"/>
      <c r="DO66" s="1268"/>
      <c r="DP66" s="1150"/>
      <c r="DQ66" s="1150"/>
      <c r="DR66" s="1167"/>
      <c r="DS66" s="1267"/>
      <c r="DT66" s="1167"/>
      <c r="DU66" s="1147"/>
      <c r="DV66" s="1164"/>
      <c r="DW66" s="1150"/>
      <c r="DX66" s="1150"/>
      <c r="DY66" s="1149"/>
      <c r="DZ66" s="42" t="str">
        <f t="array" ref="DZ66">IF(AND( ISNUMBER(IFERROR(VALUE($DY66&amp;""),"")), ISNUMBER(IFERROR(VALUE($DV66&amp;""),""))), MAX(MIN(VALUE($DY66), VALUE($DV66)), -VALUE($DV66)), "")</f>
        <v/>
      </c>
      <c r="EA66" s="42" t="str">
        <f t="array" ref="EA66">IF(AND( ISNUMBER(IFERROR(VALUE($DY66&amp;""),"")), ISNUMBER(IFERROR(VALUE($DW66&amp;""),""))), MAX(MIN(VALUE($DY66), VALUE($DW66)), -VALUE($DW66)), "")</f>
        <v/>
      </c>
      <c r="EB66" s="828" t="str">
        <f t="array" ref="EB66">IF(AND( ISNUMBER(IFERROR(VALUE($DY66&amp;""),"")), ISNUMBER(IFERROR(VALUE($DX66&amp;""),""))), MAX(MIN(VALUE($DY66), VALUE($DX66)), -VALUE($DX66)), "")</f>
        <v/>
      </c>
      <c r="EC66" s="1171"/>
      <c r="ED66" s="1165"/>
      <c r="EE66" s="1165"/>
      <c r="EF66" s="2775" t="str">
        <f t="shared" si="2"/>
        <v/>
      </c>
      <c r="EG66" s="42" t="str">
        <f t="array" ref="EG66">IF(AND( ISNUMBER(IFERROR(VALUE($EJ66&amp;""),"")), ISNUMBER(IFERROR(VALUE($EC66&amp;""),""))), MAX(MIN(VALUE($EJ66), VALUE($EC66)), -VALUE($EC66)), "")</f>
        <v/>
      </c>
      <c r="EH66" s="42" t="str">
        <f t="array" ref="EH66">IF(AND( ISNUMBER(IFERROR(VALUE($EJ66&amp;""),"")), ISNUMBER(IFERROR(VALUE($ED66&amp;""),""))), MAX(MIN(VALUE($EJ66), VALUE($ED66)), -VALUE($ED66)), "")</f>
        <v/>
      </c>
      <c r="EI66" s="828" t="str">
        <f t="array" ref="EI66">IF(AND( ISNUMBER(IFERROR(VALUE($EJ66&amp;""),"")), ISNUMBER(IFERROR(VALUE($EE66&amp;""),""))), MAX(MIN(VALUE($EJ66), VALUE($EE66)), -VALUE($EE66)), "")</f>
        <v/>
      </c>
      <c r="EJ66" s="1666"/>
      <c r="EK66" s="1165"/>
      <c r="EL66" s="1165"/>
      <c r="EM66" s="1666"/>
      <c r="EN66" s="2775" t="str">
        <f t="array" ref="EN66">IF(AND(ISNUMBER(IFERROR(VALUE(EJ66&amp;""),"")),ISNUMBER(IFERROR(VALUE(EL66&amp;""),""))),IF(AND(VALUE(EJ66)^2&lt;=VALUE(EL66)*1.01, VALUE(EJ66)^2&gt;=VALUE(EL66)*0.99), "Pass", "Check"), "")</f>
        <v/>
      </c>
      <c r="EO66" s="2775" t="str">
        <f t="array" ref="EO66">IF(AND(ISNUMBER(IFERROR(VALUE(EK66&amp;""),"")),ISNUMBER(IFERROR(VALUE(EM66&amp;""),""))),IF(AND(VALUE(EK66)^2&lt;=VALUE(EM66)*1.01, VALUE(EK66)^2&gt;=VALUE(EM66)*0.99), "Pass", "Check"), "")</f>
        <v/>
      </c>
      <c r="EP66" s="1168"/>
      <c r="EQ66" s="1169"/>
      <c r="ER66" s="1169"/>
      <c r="ES66" s="1262"/>
      <c r="ET66" s="2775" t="str">
        <f t="array" ref="ET66">IF(AND(ISNUMBER(IFERROR(VALUE(EP66&amp;""),"")),ISNUMBER(IFERROR(VALUE(ER66&amp;""),""))),IF(AND(VALUE(EP66)^2&lt;=VALUE(ER66)*1.01, VALUE(EP66)^2&gt;=VALUE(ER66)*0.99), "Pass", "Check"), "")</f>
        <v/>
      </c>
      <c r="EU66" s="2776" t="str">
        <f t="array" ref="EU66">IF(AND(ISNUMBER(IFERROR(VALUE(EQ66&amp;""),"")),ISNUMBER(IFERROR(VALUE(ES66&amp;""),""))),IF(AND(VALUE(EQ66)^2&lt;=VALUE(ES66)*1.01, VALUE(EQ66)^2&gt;=VALUE(ES66)*0.99), "Pass", "Check"), "")</f>
        <v/>
      </c>
      <c r="EV66" s="1168"/>
      <c r="EW66" s="1169"/>
      <c r="EX66" s="1169"/>
      <c r="EY66" s="1262"/>
      <c r="EZ66" s="2775" t="str">
        <f t="array" ref="EZ66">IF(AND(ISNUMBER(IFERROR(VALUE(EV66&amp;""),"")),ISNUMBER(IFERROR(VALUE(EX66&amp;""),""))),IF(AND(VALUE(EV66)^2&lt;=VALUE(EX66)*1.01, VALUE(EV66)^2&gt;=VALUE(EX66)*0.99), "Pass", "Check"), "")</f>
        <v/>
      </c>
      <c r="FA66" s="2777" t="str">
        <f t="array" ref="FA66">IF(AND(ISNUMBER(IFERROR(VALUE(EW66&amp;""),"")),ISNUMBER(IFERROR(VALUE(EY66&amp;""),""))),IF(AND(VALUE(EW66)^2&lt;=VALUE(EY66)*1.01, VALUE(EW66)^2&gt;=VALUE(EY66)*0.99), "Pass", "Check"), "")</f>
        <v/>
      </c>
    </row>
    <row r="67" spans="1:158" ht="15" customHeight="1" x14ac:dyDescent="0.25">
      <c r="A67" s="1116"/>
      <c r="B67" s="448" t="s">
        <v>1519</v>
      </c>
      <c r="C67" s="739"/>
      <c r="D67" s="739"/>
      <c r="E67" s="739"/>
      <c r="F67" s="42" t="str">
        <f t="array" ref="F67">IF( SUMPRODUCT(--NOT(ISNUMBER(IFERROR(VALUE($M67:$DU67&amp;""),""))))=0,SQRT(MAX(VALUE($M67)+SUMPRODUCT(VALUE($N67:$DU67),r_girr!$A$3:$DH$3),0)),"")</f>
        <v/>
      </c>
      <c r="G67" s="42" t="str">
        <f t="array" ref="G67">IF( SUMPRODUCT(--NOT(ISNUMBER(IFERROR(VALUE($M67:$DU67&amp;""),""))))=0,SQRT(MAX(VALUE($M67)+SUMPRODUCT(VALUE($N67:$DU67),r_girr!$A$4:$DH$4),0)),"")</f>
        <v/>
      </c>
      <c r="H67" s="42" t="str">
        <f t="array" ref="H67">IF( SUMPRODUCT(--NOT(ISNUMBER(IFERROR(VALUE($M67:$DU67&amp;""),""))))=0,SQRT(MAX(VALUE($M67)+SUMPRODUCT(VALUE($N67:$DU67),r_girr!$A$3:$DH$3)*0.75,0)),"")</f>
        <v/>
      </c>
      <c r="I67" s="42" t="str">
        <f t="array" ref="I67">IF(AND( ISNUMBER(IFERROR(VALUE($L67&amp;""),"")), ISNUMBER(IFERROR(VALUE($F67&amp;""),""))), MAX(MIN(VALUE($L67), VALUE($F67)), -VALUE($F67)), "")</f>
        <v/>
      </c>
      <c r="J67" s="42" t="str">
        <f t="array" ref="J67">IF(AND( ISNUMBER(IFERROR(VALUE($L67&amp;""),"")), ISNUMBER(IFERROR(VALUE($G67&amp;""),""))), MAX(MIN(VALUE($L67), VALUE($G67)), -VALUE($G67)), "")</f>
        <v/>
      </c>
      <c r="K67" s="42" t="str">
        <f t="array" ref="K67">IF(AND( ISNUMBER(IFERROR(VALUE($L67&amp;""),"")), ISNUMBER(IFERROR(VALUE($H67&amp;""),""))), MAX(MIN(VALUE($L67), VALUE($H67)), -VALUE($H67)), "")</f>
        <v/>
      </c>
      <c r="L67" s="1147"/>
      <c r="M67" s="1150"/>
      <c r="N67" s="1167"/>
      <c r="O67" s="1268"/>
      <c r="P67" s="1150"/>
      <c r="Q67" s="1150"/>
      <c r="R67" s="1150"/>
      <c r="S67" s="1150"/>
      <c r="T67" s="1150"/>
      <c r="U67" s="1150"/>
      <c r="V67" s="1150"/>
      <c r="W67" s="1150"/>
      <c r="X67" s="1150"/>
      <c r="Y67" s="1150"/>
      <c r="Z67" s="1150"/>
      <c r="AA67" s="1150"/>
      <c r="AB67" s="1150"/>
      <c r="AC67" s="1150"/>
      <c r="AD67" s="1150"/>
      <c r="AE67" s="1150"/>
      <c r="AF67" s="1150"/>
      <c r="AG67" s="1150"/>
      <c r="AH67" s="1167"/>
      <c r="AI67" s="1168"/>
      <c r="AJ67" s="1169"/>
      <c r="AK67" s="1169"/>
      <c r="AL67" s="1169"/>
      <c r="AM67" s="1169"/>
      <c r="AN67" s="1169"/>
      <c r="AO67" s="1169"/>
      <c r="AP67" s="1169"/>
      <c r="AQ67" s="1169"/>
      <c r="AR67" s="1169"/>
      <c r="AS67" s="1169"/>
      <c r="AT67" s="1169"/>
      <c r="AU67" s="1169"/>
      <c r="AV67" s="1169"/>
      <c r="AW67" s="1169"/>
      <c r="AX67" s="1169"/>
      <c r="AY67" s="1169"/>
      <c r="AZ67" s="1170"/>
      <c r="BA67" s="1168"/>
      <c r="BB67" s="1169"/>
      <c r="BC67" s="1169"/>
      <c r="BD67" s="1169"/>
      <c r="BE67" s="1169"/>
      <c r="BF67" s="1169"/>
      <c r="BG67" s="1169"/>
      <c r="BH67" s="1169"/>
      <c r="BI67" s="1169"/>
      <c r="BJ67" s="1169"/>
      <c r="BK67" s="1169"/>
      <c r="BL67" s="1169"/>
      <c r="BM67" s="1169"/>
      <c r="BN67" s="1169"/>
      <c r="BO67" s="1169"/>
      <c r="BP67" s="1170"/>
      <c r="BQ67" s="1147"/>
      <c r="BR67" s="1150"/>
      <c r="BS67" s="1150"/>
      <c r="BT67" s="1150"/>
      <c r="BU67" s="1150"/>
      <c r="BV67" s="1150"/>
      <c r="BW67" s="1150"/>
      <c r="BX67" s="1150"/>
      <c r="BY67" s="1150"/>
      <c r="BZ67" s="1150"/>
      <c r="CA67" s="1150"/>
      <c r="CB67" s="1150"/>
      <c r="CC67" s="1150"/>
      <c r="CD67" s="1167"/>
      <c r="CE67" s="1147"/>
      <c r="CF67" s="1150"/>
      <c r="CG67" s="1150"/>
      <c r="CH67" s="1150"/>
      <c r="CI67" s="1150"/>
      <c r="CJ67" s="1150"/>
      <c r="CK67" s="1150"/>
      <c r="CL67" s="1150"/>
      <c r="CM67" s="1150"/>
      <c r="CN67" s="1150"/>
      <c r="CO67" s="1150"/>
      <c r="CP67" s="1167"/>
      <c r="CQ67" s="1268"/>
      <c r="CR67" s="1150"/>
      <c r="CS67" s="1150"/>
      <c r="CT67" s="1150"/>
      <c r="CU67" s="1150"/>
      <c r="CV67" s="1150"/>
      <c r="CW67" s="1150"/>
      <c r="CX67" s="1150"/>
      <c r="CY67" s="1150"/>
      <c r="CZ67" s="1167"/>
      <c r="DA67" s="1268"/>
      <c r="DB67" s="1150"/>
      <c r="DC67" s="1150"/>
      <c r="DD67" s="1150"/>
      <c r="DE67" s="1150"/>
      <c r="DF67" s="1150"/>
      <c r="DG67" s="1150"/>
      <c r="DH67" s="1167"/>
      <c r="DI67" s="1268"/>
      <c r="DJ67" s="1150"/>
      <c r="DK67" s="1150"/>
      <c r="DL67" s="1150"/>
      <c r="DM67" s="1150"/>
      <c r="DN67" s="1167"/>
      <c r="DO67" s="1268"/>
      <c r="DP67" s="1150"/>
      <c r="DQ67" s="1150"/>
      <c r="DR67" s="1167"/>
      <c r="DS67" s="1267"/>
      <c r="DT67" s="1167"/>
      <c r="DU67" s="1147"/>
      <c r="DV67" s="1164"/>
      <c r="DW67" s="1150"/>
      <c r="DX67" s="1150"/>
      <c r="DY67" s="1149"/>
      <c r="DZ67" s="42" t="str">
        <f t="array" ref="DZ67">IF(AND( ISNUMBER(IFERROR(VALUE($DY67&amp;""),"")), ISNUMBER(IFERROR(VALUE($DV67&amp;""),""))), MAX(MIN(VALUE($DY67), VALUE($DV67)), -VALUE($DV67)), "")</f>
        <v/>
      </c>
      <c r="EA67" s="42" t="str">
        <f t="array" ref="EA67">IF(AND( ISNUMBER(IFERROR(VALUE($DY67&amp;""),"")), ISNUMBER(IFERROR(VALUE($DW67&amp;""),""))), MAX(MIN(VALUE($DY67), VALUE($DW67)), -VALUE($DW67)), "")</f>
        <v/>
      </c>
      <c r="EB67" s="828" t="str">
        <f t="array" ref="EB67">IF(AND( ISNUMBER(IFERROR(VALUE($DY67&amp;""),"")), ISNUMBER(IFERROR(VALUE($DX67&amp;""),""))), MAX(MIN(VALUE($DY67), VALUE($DX67)), -VALUE($DX67)), "")</f>
        <v/>
      </c>
      <c r="EC67" s="1171"/>
      <c r="ED67" s="1165"/>
      <c r="EE67" s="1165"/>
      <c r="EF67" s="2775" t="str">
        <f t="shared" si="2"/>
        <v/>
      </c>
      <c r="EG67" s="42" t="str">
        <f t="array" ref="EG67">IF(AND( ISNUMBER(IFERROR(VALUE($EJ67&amp;""),"")), ISNUMBER(IFERROR(VALUE($EC67&amp;""),""))), MAX(MIN(VALUE($EJ67), VALUE($EC67)), -VALUE($EC67)), "")</f>
        <v/>
      </c>
      <c r="EH67" s="42" t="str">
        <f t="array" ref="EH67">IF(AND( ISNUMBER(IFERROR(VALUE($EJ67&amp;""),"")), ISNUMBER(IFERROR(VALUE($ED67&amp;""),""))), MAX(MIN(VALUE($EJ67), VALUE($ED67)), -VALUE($ED67)), "")</f>
        <v/>
      </c>
      <c r="EI67" s="828" t="str">
        <f t="array" ref="EI67">IF(AND( ISNUMBER(IFERROR(VALUE($EJ67&amp;""),"")), ISNUMBER(IFERROR(VALUE($EE67&amp;""),""))), MAX(MIN(VALUE($EJ67), VALUE($EE67)), -VALUE($EE67)), "")</f>
        <v/>
      </c>
      <c r="EJ67" s="1666"/>
      <c r="EK67" s="1165"/>
      <c r="EL67" s="1165"/>
      <c r="EM67" s="1666"/>
      <c r="EN67" s="2775" t="str">
        <f t="array" ref="EN67">IF(AND(ISNUMBER(IFERROR(VALUE(EJ67&amp;""),"")),ISNUMBER(IFERROR(VALUE(EL67&amp;""),""))),IF(AND(VALUE(EJ67)^2&lt;=VALUE(EL67)*1.01, VALUE(EJ67)^2&gt;=VALUE(EL67)*0.99), "Pass", "Check"), "")</f>
        <v/>
      </c>
      <c r="EO67" s="2775" t="str">
        <f t="array" ref="EO67">IF(AND(ISNUMBER(IFERROR(VALUE(EK67&amp;""),"")),ISNUMBER(IFERROR(VALUE(EM67&amp;""),""))),IF(AND(VALUE(EK67)^2&lt;=VALUE(EM67)*1.01, VALUE(EK67)^2&gt;=VALUE(EM67)*0.99), "Pass", "Check"), "")</f>
        <v/>
      </c>
      <c r="EP67" s="1168"/>
      <c r="EQ67" s="1169"/>
      <c r="ER67" s="1169"/>
      <c r="ES67" s="1262"/>
      <c r="ET67" s="2775" t="str">
        <f t="array" ref="ET67">IF(AND(ISNUMBER(IFERROR(VALUE(EP67&amp;""),"")),ISNUMBER(IFERROR(VALUE(ER67&amp;""),""))),IF(AND(VALUE(EP67)^2&lt;=VALUE(ER67)*1.01, VALUE(EP67)^2&gt;=VALUE(ER67)*0.99), "Pass", "Check"), "")</f>
        <v/>
      </c>
      <c r="EU67" s="2776" t="str">
        <f t="array" ref="EU67">IF(AND(ISNUMBER(IFERROR(VALUE(EQ67&amp;""),"")),ISNUMBER(IFERROR(VALUE(ES67&amp;""),""))),IF(AND(VALUE(EQ67)^2&lt;=VALUE(ES67)*1.01, VALUE(EQ67)^2&gt;=VALUE(ES67)*0.99), "Pass", "Check"), "")</f>
        <v/>
      </c>
      <c r="EV67" s="1168"/>
      <c r="EW67" s="1169"/>
      <c r="EX67" s="1169"/>
      <c r="EY67" s="1262"/>
      <c r="EZ67" s="2775" t="str">
        <f t="array" ref="EZ67">IF(AND(ISNUMBER(IFERROR(VALUE(EV67&amp;""),"")),ISNUMBER(IFERROR(VALUE(EX67&amp;""),""))),IF(AND(VALUE(EV67)^2&lt;=VALUE(EX67)*1.01, VALUE(EV67)^2&gt;=VALUE(EX67)*0.99), "Pass", "Check"), "")</f>
        <v/>
      </c>
      <c r="FA67" s="2777" t="str">
        <f t="array" ref="FA67">IF(AND(ISNUMBER(IFERROR(VALUE(EW67&amp;""),"")),ISNUMBER(IFERROR(VALUE(EY67&amp;""),""))),IF(AND(VALUE(EW67)^2&lt;=VALUE(EY67)*1.01, VALUE(EW67)^2&gt;=VALUE(EY67)*0.99), "Pass", "Check"), "")</f>
        <v/>
      </c>
    </row>
    <row r="68" spans="1:158" ht="15" customHeight="1" x14ac:dyDescent="0.25">
      <c r="A68" s="1116"/>
      <c r="B68" s="448" t="s">
        <v>1520</v>
      </c>
      <c r="C68" s="739"/>
      <c r="D68" s="739"/>
      <c r="E68" s="739"/>
      <c r="F68" s="42" t="str">
        <f t="array" ref="F68">IF( SUMPRODUCT(--NOT(ISNUMBER(IFERROR(VALUE($M68:$DU68&amp;""),""))))=0,SQRT(MAX(VALUE($M68)+SUMPRODUCT(VALUE($N68:$DU68),r_girr!$A$3:$DH$3),0)),"")</f>
        <v/>
      </c>
      <c r="G68" s="42" t="str">
        <f t="array" ref="G68">IF( SUMPRODUCT(--NOT(ISNUMBER(IFERROR(VALUE($M68:$DU68&amp;""),""))))=0,SQRT(MAX(VALUE($M68)+SUMPRODUCT(VALUE($N68:$DU68),r_girr!$A$4:$DH$4),0)),"")</f>
        <v/>
      </c>
      <c r="H68" s="42" t="str">
        <f t="array" ref="H68">IF( SUMPRODUCT(--NOT(ISNUMBER(IFERROR(VALUE($M68:$DU68&amp;""),""))))=0,SQRT(MAX(VALUE($M68)+SUMPRODUCT(VALUE($N68:$DU68),r_girr!$A$3:$DH$3)*0.75,0)),"")</f>
        <v/>
      </c>
      <c r="I68" s="42" t="str">
        <f t="array" ref="I68">IF(AND( ISNUMBER(IFERROR(VALUE($L68&amp;""),"")), ISNUMBER(IFERROR(VALUE($F68&amp;""),""))), MAX(MIN(VALUE($L68), VALUE($F68)), -VALUE($F68)), "")</f>
        <v/>
      </c>
      <c r="J68" s="42" t="str">
        <f t="array" ref="J68">IF(AND( ISNUMBER(IFERROR(VALUE($L68&amp;""),"")), ISNUMBER(IFERROR(VALUE($G68&amp;""),""))), MAX(MIN(VALUE($L68), VALUE($G68)), -VALUE($G68)), "")</f>
        <v/>
      </c>
      <c r="K68" s="42" t="str">
        <f t="array" ref="K68">IF(AND( ISNUMBER(IFERROR(VALUE($L68&amp;""),"")), ISNUMBER(IFERROR(VALUE($H68&amp;""),""))), MAX(MIN(VALUE($L68), VALUE($H68)), -VALUE($H68)), "")</f>
        <v/>
      </c>
      <c r="L68" s="1147"/>
      <c r="M68" s="1150"/>
      <c r="N68" s="1167"/>
      <c r="O68" s="1268"/>
      <c r="P68" s="1150"/>
      <c r="Q68" s="1150"/>
      <c r="R68" s="1150"/>
      <c r="S68" s="1150"/>
      <c r="T68" s="1150"/>
      <c r="U68" s="1150"/>
      <c r="V68" s="1150"/>
      <c r="W68" s="1150"/>
      <c r="X68" s="1150"/>
      <c r="Y68" s="1150"/>
      <c r="Z68" s="1150"/>
      <c r="AA68" s="1150"/>
      <c r="AB68" s="1150"/>
      <c r="AC68" s="1150"/>
      <c r="AD68" s="1150"/>
      <c r="AE68" s="1150"/>
      <c r="AF68" s="1150"/>
      <c r="AG68" s="1150"/>
      <c r="AH68" s="1167"/>
      <c r="AI68" s="1168"/>
      <c r="AJ68" s="1169"/>
      <c r="AK68" s="1169"/>
      <c r="AL68" s="1169"/>
      <c r="AM68" s="1169"/>
      <c r="AN68" s="1169"/>
      <c r="AO68" s="1169"/>
      <c r="AP68" s="1169"/>
      <c r="AQ68" s="1169"/>
      <c r="AR68" s="1169"/>
      <c r="AS68" s="1169"/>
      <c r="AT68" s="1169"/>
      <c r="AU68" s="1169"/>
      <c r="AV68" s="1169"/>
      <c r="AW68" s="1169"/>
      <c r="AX68" s="1169"/>
      <c r="AY68" s="1169"/>
      <c r="AZ68" s="1170"/>
      <c r="BA68" s="1168"/>
      <c r="BB68" s="1169"/>
      <c r="BC68" s="1169"/>
      <c r="BD68" s="1169"/>
      <c r="BE68" s="1169"/>
      <c r="BF68" s="1169"/>
      <c r="BG68" s="1169"/>
      <c r="BH68" s="1169"/>
      <c r="BI68" s="1169"/>
      <c r="BJ68" s="1169"/>
      <c r="BK68" s="1169"/>
      <c r="BL68" s="1169"/>
      <c r="BM68" s="1169"/>
      <c r="BN68" s="1169"/>
      <c r="BO68" s="1169"/>
      <c r="BP68" s="1170"/>
      <c r="BQ68" s="1147"/>
      <c r="BR68" s="1150"/>
      <c r="BS68" s="1150"/>
      <c r="BT68" s="1150"/>
      <c r="BU68" s="1150"/>
      <c r="BV68" s="1150"/>
      <c r="BW68" s="1150"/>
      <c r="BX68" s="1150"/>
      <c r="BY68" s="1150"/>
      <c r="BZ68" s="1150"/>
      <c r="CA68" s="1150"/>
      <c r="CB68" s="1150"/>
      <c r="CC68" s="1150"/>
      <c r="CD68" s="1167"/>
      <c r="CE68" s="1147"/>
      <c r="CF68" s="1150"/>
      <c r="CG68" s="1150"/>
      <c r="CH68" s="1150"/>
      <c r="CI68" s="1150"/>
      <c r="CJ68" s="1150"/>
      <c r="CK68" s="1150"/>
      <c r="CL68" s="1150"/>
      <c r="CM68" s="1150"/>
      <c r="CN68" s="1150"/>
      <c r="CO68" s="1150"/>
      <c r="CP68" s="1167"/>
      <c r="CQ68" s="1268"/>
      <c r="CR68" s="1150"/>
      <c r="CS68" s="1150"/>
      <c r="CT68" s="1150"/>
      <c r="CU68" s="1150"/>
      <c r="CV68" s="1150"/>
      <c r="CW68" s="1150"/>
      <c r="CX68" s="1150"/>
      <c r="CY68" s="1150"/>
      <c r="CZ68" s="1167"/>
      <c r="DA68" s="1268"/>
      <c r="DB68" s="1150"/>
      <c r="DC68" s="1150"/>
      <c r="DD68" s="1150"/>
      <c r="DE68" s="1150"/>
      <c r="DF68" s="1150"/>
      <c r="DG68" s="1150"/>
      <c r="DH68" s="1167"/>
      <c r="DI68" s="1268"/>
      <c r="DJ68" s="1150"/>
      <c r="DK68" s="1150"/>
      <c r="DL68" s="1150"/>
      <c r="DM68" s="1150"/>
      <c r="DN68" s="1167"/>
      <c r="DO68" s="1268"/>
      <c r="DP68" s="1150"/>
      <c r="DQ68" s="1150"/>
      <c r="DR68" s="1167"/>
      <c r="DS68" s="1267"/>
      <c r="DT68" s="1167"/>
      <c r="DU68" s="1147"/>
      <c r="DV68" s="1164"/>
      <c r="DW68" s="1150"/>
      <c r="DX68" s="1150"/>
      <c r="DY68" s="1149"/>
      <c r="DZ68" s="42" t="str">
        <f t="array" ref="DZ68">IF(AND( ISNUMBER(IFERROR(VALUE($DY68&amp;""),"")), ISNUMBER(IFERROR(VALUE($DV68&amp;""),""))), MAX(MIN(VALUE($DY68), VALUE($DV68)), -VALUE($DV68)), "")</f>
        <v/>
      </c>
      <c r="EA68" s="42" t="str">
        <f t="array" ref="EA68">IF(AND( ISNUMBER(IFERROR(VALUE($DY68&amp;""),"")), ISNUMBER(IFERROR(VALUE($DW68&amp;""),""))), MAX(MIN(VALUE($DY68), VALUE($DW68)), -VALUE($DW68)), "")</f>
        <v/>
      </c>
      <c r="EB68" s="828" t="str">
        <f t="array" ref="EB68">IF(AND( ISNUMBER(IFERROR(VALUE($DY68&amp;""),"")), ISNUMBER(IFERROR(VALUE($DX68&amp;""),""))), MAX(MIN(VALUE($DY68), VALUE($DX68)), -VALUE($DX68)), "")</f>
        <v/>
      </c>
      <c r="EC68" s="1171"/>
      <c r="ED68" s="1165"/>
      <c r="EE68" s="1165"/>
      <c r="EF68" s="2775" t="str">
        <f t="shared" si="2"/>
        <v/>
      </c>
      <c r="EG68" s="42" t="str">
        <f t="array" ref="EG68">IF(AND( ISNUMBER(IFERROR(VALUE($EJ68&amp;""),"")), ISNUMBER(IFERROR(VALUE($EC68&amp;""),""))), MAX(MIN(VALUE($EJ68), VALUE($EC68)), -VALUE($EC68)), "")</f>
        <v/>
      </c>
      <c r="EH68" s="42" t="str">
        <f t="array" ref="EH68">IF(AND( ISNUMBER(IFERROR(VALUE($EJ68&amp;""),"")), ISNUMBER(IFERROR(VALUE($ED68&amp;""),""))), MAX(MIN(VALUE($EJ68), VALUE($ED68)), -VALUE($ED68)), "")</f>
        <v/>
      </c>
      <c r="EI68" s="828" t="str">
        <f t="array" ref="EI68">IF(AND( ISNUMBER(IFERROR(VALUE($EJ68&amp;""),"")), ISNUMBER(IFERROR(VALUE($EE68&amp;""),""))), MAX(MIN(VALUE($EJ68), VALUE($EE68)), -VALUE($EE68)), "")</f>
        <v/>
      </c>
      <c r="EJ68" s="1666"/>
      <c r="EK68" s="1165"/>
      <c r="EL68" s="1165"/>
      <c r="EM68" s="1666"/>
      <c r="EN68" s="2775" t="str">
        <f t="array" ref="EN68">IF(AND(ISNUMBER(IFERROR(VALUE(EJ68&amp;""),"")),ISNUMBER(IFERROR(VALUE(EL68&amp;""),""))),IF(AND(VALUE(EJ68)^2&lt;=VALUE(EL68)*1.01, VALUE(EJ68)^2&gt;=VALUE(EL68)*0.99), "Pass", "Check"), "")</f>
        <v/>
      </c>
      <c r="EO68" s="2775" t="str">
        <f t="array" ref="EO68">IF(AND(ISNUMBER(IFERROR(VALUE(EK68&amp;""),"")),ISNUMBER(IFERROR(VALUE(EM68&amp;""),""))),IF(AND(VALUE(EK68)^2&lt;=VALUE(EM68)*1.01, VALUE(EK68)^2&gt;=VALUE(EM68)*0.99), "Pass", "Check"), "")</f>
        <v/>
      </c>
      <c r="EP68" s="1168"/>
      <c r="EQ68" s="1169"/>
      <c r="ER68" s="1169"/>
      <c r="ES68" s="1262"/>
      <c r="ET68" s="2775" t="str">
        <f t="array" ref="ET68">IF(AND(ISNUMBER(IFERROR(VALUE(EP68&amp;""),"")),ISNUMBER(IFERROR(VALUE(ER68&amp;""),""))),IF(AND(VALUE(EP68)^2&lt;=VALUE(ER68)*1.01, VALUE(EP68)^2&gt;=VALUE(ER68)*0.99), "Pass", "Check"), "")</f>
        <v/>
      </c>
      <c r="EU68" s="2776" t="str">
        <f t="array" ref="EU68">IF(AND(ISNUMBER(IFERROR(VALUE(EQ68&amp;""),"")),ISNUMBER(IFERROR(VALUE(ES68&amp;""),""))),IF(AND(VALUE(EQ68)^2&lt;=VALUE(ES68)*1.01, VALUE(EQ68)^2&gt;=VALUE(ES68)*0.99), "Pass", "Check"), "")</f>
        <v/>
      </c>
      <c r="EV68" s="1168"/>
      <c r="EW68" s="1169"/>
      <c r="EX68" s="1169"/>
      <c r="EY68" s="1262"/>
      <c r="EZ68" s="2775" t="str">
        <f t="array" ref="EZ68">IF(AND(ISNUMBER(IFERROR(VALUE(EV68&amp;""),"")),ISNUMBER(IFERROR(VALUE(EX68&amp;""),""))),IF(AND(VALUE(EV68)^2&lt;=VALUE(EX68)*1.01, VALUE(EV68)^2&gt;=VALUE(EX68)*0.99), "Pass", "Check"), "")</f>
        <v/>
      </c>
      <c r="FA68" s="2777" t="str">
        <f t="array" ref="FA68">IF(AND(ISNUMBER(IFERROR(VALUE(EW68&amp;""),"")),ISNUMBER(IFERROR(VALUE(EY68&amp;""),""))),IF(AND(VALUE(EW68)^2&lt;=VALUE(EY68)*1.01, VALUE(EW68)^2&gt;=VALUE(EY68)*0.99), "Pass", "Check"), "")</f>
        <v/>
      </c>
    </row>
    <row r="69" spans="1:158" ht="15" customHeight="1" x14ac:dyDescent="0.25">
      <c r="A69" s="1116"/>
      <c r="B69" s="448" t="s">
        <v>1521</v>
      </c>
      <c r="C69" s="739"/>
      <c r="D69" s="739"/>
      <c r="E69" s="739"/>
      <c r="F69" s="42" t="str">
        <f t="array" ref="F69">IF( SUMPRODUCT(--NOT(ISNUMBER(IFERROR(VALUE($M69:$DU69&amp;""),""))))=0,SQRT(MAX(VALUE($M69)+SUMPRODUCT(VALUE($N69:$DU69),r_girr!$A$3:$DH$3),0)),"")</f>
        <v/>
      </c>
      <c r="G69" s="42" t="str">
        <f t="array" ref="G69">IF( SUMPRODUCT(--NOT(ISNUMBER(IFERROR(VALUE($M69:$DU69&amp;""),""))))=0,SQRT(MAX(VALUE($M69)+SUMPRODUCT(VALUE($N69:$DU69),r_girr!$A$4:$DH$4),0)),"")</f>
        <v/>
      </c>
      <c r="H69" s="42" t="str">
        <f t="array" ref="H69">IF( SUMPRODUCT(--NOT(ISNUMBER(IFERROR(VALUE($M69:$DU69&amp;""),""))))=0,SQRT(MAX(VALUE($M69)+SUMPRODUCT(VALUE($N69:$DU69),r_girr!$A$3:$DH$3)*0.75,0)),"")</f>
        <v/>
      </c>
      <c r="I69" s="42" t="str">
        <f t="array" ref="I69">IF(AND( ISNUMBER(IFERROR(VALUE($L69&amp;""),"")), ISNUMBER(IFERROR(VALUE($F69&amp;""),""))), MAX(MIN(VALUE($L69), VALUE($F69)), -VALUE($F69)), "")</f>
        <v/>
      </c>
      <c r="J69" s="42" t="str">
        <f t="array" ref="J69">IF(AND( ISNUMBER(IFERROR(VALUE($L69&amp;""),"")), ISNUMBER(IFERROR(VALUE($G69&amp;""),""))), MAX(MIN(VALUE($L69), VALUE($G69)), -VALUE($G69)), "")</f>
        <v/>
      </c>
      <c r="K69" s="42" t="str">
        <f t="array" ref="K69">IF(AND( ISNUMBER(IFERROR(VALUE($L69&amp;""),"")), ISNUMBER(IFERROR(VALUE($H69&amp;""),""))), MAX(MIN(VALUE($L69), VALUE($H69)), -VALUE($H69)), "")</f>
        <v/>
      </c>
      <c r="L69" s="1147"/>
      <c r="M69" s="1150"/>
      <c r="N69" s="1167"/>
      <c r="O69" s="1268"/>
      <c r="P69" s="1150"/>
      <c r="Q69" s="1150"/>
      <c r="R69" s="1150"/>
      <c r="S69" s="1150"/>
      <c r="T69" s="1150"/>
      <c r="U69" s="1150"/>
      <c r="V69" s="1150"/>
      <c r="W69" s="1150"/>
      <c r="X69" s="1150"/>
      <c r="Y69" s="1150"/>
      <c r="Z69" s="1150"/>
      <c r="AA69" s="1150"/>
      <c r="AB69" s="1150"/>
      <c r="AC69" s="1150"/>
      <c r="AD69" s="1150"/>
      <c r="AE69" s="1150"/>
      <c r="AF69" s="1150"/>
      <c r="AG69" s="1150"/>
      <c r="AH69" s="1167"/>
      <c r="AI69" s="1168"/>
      <c r="AJ69" s="1169"/>
      <c r="AK69" s="1169"/>
      <c r="AL69" s="1169"/>
      <c r="AM69" s="1169"/>
      <c r="AN69" s="1169"/>
      <c r="AO69" s="1169"/>
      <c r="AP69" s="1169"/>
      <c r="AQ69" s="1169"/>
      <c r="AR69" s="1169"/>
      <c r="AS69" s="1169"/>
      <c r="AT69" s="1169"/>
      <c r="AU69" s="1169"/>
      <c r="AV69" s="1169"/>
      <c r="AW69" s="1169"/>
      <c r="AX69" s="1169"/>
      <c r="AY69" s="1169"/>
      <c r="AZ69" s="1170"/>
      <c r="BA69" s="1168"/>
      <c r="BB69" s="1169"/>
      <c r="BC69" s="1169"/>
      <c r="BD69" s="1169"/>
      <c r="BE69" s="1169"/>
      <c r="BF69" s="1169"/>
      <c r="BG69" s="1169"/>
      <c r="BH69" s="1169"/>
      <c r="BI69" s="1169"/>
      <c r="BJ69" s="1169"/>
      <c r="BK69" s="1169"/>
      <c r="BL69" s="1169"/>
      <c r="BM69" s="1169"/>
      <c r="BN69" s="1169"/>
      <c r="BO69" s="1169"/>
      <c r="BP69" s="1170"/>
      <c r="BQ69" s="1147"/>
      <c r="BR69" s="1150"/>
      <c r="BS69" s="1150"/>
      <c r="BT69" s="1150"/>
      <c r="BU69" s="1150"/>
      <c r="BV69" s="1150"/>
      <c r="BW69" s="1150"/>
      <c r="BX69" s="1150"/>
      <c r="BY69" s="1150"/>
      <c r="BZ69" s="1150"/>
      <c r="CA69" s="1150"/>
      <c r="CB69" s="1150"/>
      <c r="CC69" s="1150"/>
      <c r="CD69" s="1167"/>
      <c r="CE69" s="1147"/>
      <c r="CF69" s="1150"/>
      <c r="CG69" s="1150"/>
      <c r="CH69" s="1150"/>
      <c r="CI69" s="1150"/>
      <c r="CJ69" s="1150"/>
      <c r="CK69" s="1150"/>
      <c r="CL69" s="1150"/>
      <c r="CM69" s="1150"/>
      <c r="CN69" s="1150"/>
      <c r="CO69" s="1150"/>
      <c r="CP69" s="1167"/>
      <c r="CQ69" s="1268"/>
      <c r="CR69" s="1150"/>
      <c r="CS69" s="1150"/>
      <c r="CT69" s="1150"/>
      <c r="CU69" s="1150"/>
      <c r="CV69" s="1150"/>
      <c r="CW69" s="1150"/>
      <c r="CX69" s="1150"/>
      <c r="CY69" s="1150"/>
      <c r="CZ69" s="1167"/>
      <c r="DA69" s="1268"/>
      <c r="DB69" s="1150"/>
      <c r="DC69" s="1150"/>
      <c r="DD69" s="1150"/>
      <c r="DE69" s="1150"/>
      <c r="DF69" s="1150"/>
      <c r="DG69" s="1150"/>
      <c r="DH69" s="1167"/>
      <c r="DI69" s="1268"/>
      <c r="DJ69" s="1150"/>
      <c r="DK69" s="1150"/>
      <c r="DL69" s="1150"/>
      <c r="DM69" s="1150"/>
      <c r="DN69" s="1167"/>
      <c r="DO69" s="1268"/>
      <c r="DP69" s="1150"/>
      <c r="DQ69" s="1150"/>
      <c r="DR69" s="1167"/>
      <c r="DS69" s="1267"/>
      <c r="DT69" s="1167"/>
      <c r="DU69" s="1147"/>
      <c r="DV69" s="1164"/>
      <c r="DW69" s="1150"/>
      <c r="DX69" s="1150"/>
      <c r="DY69" s="1149"/>
      <c r="DZ69" s="42" t="str">
        <f t="array" ref="DZ69">IF(AND( ISNUMBER(IFERROR(VALUE($DY69&amp;""),"")), ISNUMBER(IFERROR(VALUE($DV69&amp;""),""))), MAX(MIN(VALUE($DY69), VALUE($DV69)), -VALUE($DV69)), "")</f>
        <v/>
      </c>
      <c r="EA69" s="42" t="str">
        <f t="array" ref="EA69">IF(AND( ISNUMBER(IFERROR(VALUE($DY69&amp;""),"")), ISNUMBER(IFERROR(VALUE($DW69&amp;""),""))), MAX(MIN(VALUE($DY69), VALUE($DW69)), -VALUE($DW69)), "")</f>
        <v/>
      </c>
      <c r="EB69" s="828" t="str">
        <f t="array" ref="EB69">IF(AND( ISNUMBER(IFERROR(VALUE($DY69&amp;""),"")), ISNUMBER(IFERROR(VALUE($DX69&amp;""),""))), MAX(MIN(VALUE($DY69), VALUE($DX69)), -VALUE($DX69)), "")</f>
        <v/>
      </c>
      <c r="EC69" s="1171"/>
      <c r="ED69" s="1165"/>
      <c r="EE69" s="1165"/>
      <c r="EF69" s="2775" t="str">
        <f t="shared" si="2"/>
        <v/>
      </c>
      <c r="EG69" s="42" t="str">
        <f t="array" ref="EG69">IF(AND( ISNUMBER(IFERROR(VALUE($EJ69&amp;""),"")), ISNUMBER(IFERROR(VALUE($EC69&amp;""),""))), MAX(MIN(VALUE($EJ69), VALUE($EC69)), -VALUE($EC69)), "")</f>
        <v/>
      </c>
      <c r="EH69" s="42" t="str">
        <f t="array" ref="EH69">IF(AND( ISNUMBER(IFERROR(VALUE($EJ69&amp;""),"")), ISNUMBER(IFERROR(VALUE($ED69&amp;""),""))), MAX(MIN(VALUE($EJ69), VALUE($ED69)), -VALUE($ED69)), "")</f>
        <v/>
      </c>
      <c r="EI69" s="828" t="str">
        <f t="array" ref="EI69">IF(AND( ISNUMBER(IFERROR(VALUE($EJ69&amp;""),"")), ISNUMBER(IFERROR(VALUE($EE69&amp;""),""))), MAX(MIN(VALUE($EJ69), VALUE($EE69)), -VALUE($EE69)), "")</f>
        <v/>
      </c>
      <c r="EJ69" s="1666"/>
      <c r="EK69" s="1165"/>
      <c r="EL69" s="1165"/>
      <c r="EM69" s="1666"/>
      <c r="EN69" s="2775" t="str">
        <f t="array" ref="EN69">IF(AND(ISNUMBER(IFERROR(VALUE(EJ69&amp;""),"")),ISNUMBER(IFERROR(VALUE(EL69&amp;""),""))),IF(AND(VALUE(EJ69)^2&lt;=VALUE(EL69)*1.01, VALUE(EJ69)^2&gt;=VALUE(EL69)*0.99), "Pass", "Check"), "")</f>
        <v/>
      </c>
      <c r="EO69" s="2775" t="str">
        <f t="array" ref="EO69">IF(AND(ISNUMBER(IFERROR(VALUE(EK69&amp;""),"")),ISNUMBER(IFERROR(VALUE(EM69&amp;""),""))),IF(AND(VALUE(EK69)^2&lt;=VALUE(EM69)*1.01, VALUE(EK69)^2&gt;=VALUE(EM69)*0.99), "Pass", "Check"), "")</f>
        <v/>
      </c>
      <c r="EP69" s="1168"/>
      <c r="EQ69" s="1169"/>
      <c r="ER69" s="1169"/>
      <c r="ES69" s="1262"/>
      <c r="ET69" s="2775" t="str">
        <f t="array" ref="ET69">IF(AND(ISNUMBER(IFERROR(VALUE(EP69&amp;""),"")),ISNUMBER(IFERROR(VALUE(ER69&amp;""),""))),IF(AND(VALUE(EP69)^2&lt;=VALUE(ER69)*1.01, VALUE(EP69)^2&gt;=VALUE(ER69)*0.99), "Pass", "Check"), "")</f>
        <v/>
      </c>
      <c r="EU69" s="2776" t="str">
        <f t="array" ref="EU69">IF(AND(ISNUMBER(IFERROR(VALUE(EQ69&amp;""),"")),ISNUMBER(IFERROR(VALUE(ES69&amp;""),""))),IF(AND(VALUE(EQ69)^2&lt;=VALUE(ES69)*1.01, VALUE(EQ69)^2&gt;=VALUE(ES69)*0.99), "Pass", "Check"), "")</f>
        <v/>
      </c>
      <c r="EV69" s="1168"/>
      <c r="EW69" s="1169"/>
      <c r="EX69" s="1169"/>
      <c r="EY69" s="1262"/>
      <c r="EZ69" s="2775" t="str">
        <f t="array" ref="EZ69">IF(AND(ISNUMBER(IFERROR(VALUE(EV69&amp;""),"")),ISNUMBER(IFERROR(VALUE(EX69&amp;""),""))),IF(AND(VALUE(EV69)^2&lt;=VALUE(EX69)*1.01, VALUE(EV69)^2&gt;=VALUE(EX69)*0.99), "Pass", "Check"), "")</f>
        <v/>
      </c>
      <c r="FA69" s="2777" t="str">
        <f t="array" ref="FA69">IF(AND(ISNUMBER(IFERROR(VALUE(EW69&amp;""),"")),ISNUMBER(IFERROR(VALUE(EY69&amp;""),""))),IF(AND(VALUE(EW69)^2&lt;=VALUE(EY69)*1.01, VALUE(EW69)^2&gt;=VALUE(EY69)*0.99), "Pass", "Check"), "")</f>
        <v/>
      </c>
    </row>
    <row r="70" spans="1:158" ht="15" customHeight="1" x14ac:dyDescent="0.25">
      <c r="A70" s="1116"/>
      <c r="B70" s="739" t="s">
        <v>1522</v>
      </c>
      <c r="C70" s="739"/>
      <c r="D70" s="739"/>
      <c r="E70" s="739"/>
      <c r="F70" s="42" t="str">
        <f t="array" ref="F70">IF( SUMPRODUCT(--NOT(ISNUMBER(IFERROR(VALUE($M70:$DU70&amp;""),""))))=0,SQRT(MAX(VALUE($M70)+SUMPRODUCT(VALUE($N70:$DU70),r_girr!$A$3:$DH$3),0)),"")</f>
        <v/>
      </c>
      <c r="G70" s="42" t="str">
        <f t="array" ref="G70">IF( SUMPRODUCT(--NOT(ISNUMBER(IFERROR(VALUE($M70:$DU70&amp;""),""))))=0,SQRT(MAX(VALUE($M70)+SUMPRODUCT(VALUE($N70:$DU70),r_girr!$A$4:$DH$4),0)),"")</f>
        <v/>
      </c>
      <c r="H70" s="42" t="str">
        <f t="array" ref="H70">IF( SUMPRODUCT(--NOT(ISNUMBER(IFERROR(VALUE($M70:$DU70&amp;""),""))))=0,SQRT(MAX(VALUE($M70)+SUMPRODUCT(VALUE($N70:$DU70),r_girr!$A$3:$DH$3)*0.75,0)),"")</f>
        <v/>
      </c>
      <c r="I70" s="42" t="str">
        <f t="array" ref="I70">IF(AND( ISNUMBER(IFERROR(VALUE($L70&amp;""),"")), ISNUMBER(IFERROR(VALUE($F70&amp;""),""))), MAX(MIN(VALUE($L70), VALUE($F70)), -VALUE($F70)), "")</f>
        <v/>
      </c>
      <c r="J70" s="42" t="str">
        <f t="array" ref="J70">IF(AND( ISNUMBER(IFERROR(VALUE($L70&amp;""),"")), ISNUMBER(IFERROR(VALUE($G70&amp;""),""))), MAX(MIN(VALUE($L70), VALUE($G70)), -VALUE($G70)), "")</f>
        <v/>
      </c>
      <c r="K70" s="42" t="str">
        <f t="array" ref="K70">IF(AND( ISNUMBER(IFERROR(VALUE($L70&amp;""),"")), ISNUMBER(IFERROR(VALUE($H70&amp;""),""))), MAX(MIN(VALUE($L70), VALUE($H70)), -VALUE($H70)), "")</f>
        <v/>
      </c>
      <c r="L70" s="1147"/>
      <c r="M70" s="1150"/>
      <c r="N70" s="1167"/>
      <c r="O70" s="1268"/>
      <c r="P70" s="1150"/>
      <c r="Q70" s="1150"/>
      <c r="R70" s="1150"/>
      <c r="S70" s="1150"/>
      <c r="T70" s="1150"/>
      <c r="U70" s="1150"/>
      <c r="V70" s="1150"/>
      <c r="W70" s="1150"/>
      <c r="X70" s="1150"/>
      <c r="Y70" s="1150"/>
      <c r="Z70" s="1150"/>
      <c r="AA70" s="1150"/>
      <c r="AB70" s="1150"/>
      <c r="AC70" s="1150"/>
      <c r="AD70" s="1150"/>
      <c r="AE70" s="1150"/>
      <c r="AF70" s="1150"/>
      <c r="AG70" s="1150"/>
      <c r="AH70" s="1167"/>
      <c r="AI70" s="1168"/>
      <c r="AJ70" s="1169"/>
      <c r="AK70" s="1169"/>
      <c r="AL70" s="1169"/>
      <c r="AM70" s="1169"/>
      <c r="AN70" s="1169"/>
      <c r="AO70" s="1169"/>
      <c r="AP70" s="1169"/>
      <c r="AQ70" s="1169"/>
      <c r="AR70" s="1169"/>
      <c r="AS70" s="1169"/>
      <c r="AT70" s="1169"/>
      <c r="AU70" s="1169"/>
      <c r="AV70" s="1169"/>
      <c r="AW70" s="1169"/>
      <c r="AX70" s="1169"/>
      <c r="AY70" s="1169"/>
      <c r="AZ70" s="1170"/>
      <c r="BA70" s="1168"/>
      <c r="BB70" s="1169"/>
      <c r="BC70" s="1169"/>
      <c r="BD70" s="1169"/>
      <c r="BE70" s="1169"/>
      <c r="BF70" s="1169"/>
      <c r="BG70" s="1169"/>
      <c r="BH70" s="1169"/>
      <c r="BI70" s="1169"/>
      <c r="BJ70" s="1169"/>
      <c r="BK70" s="1169"/>
      <c r="BL70" s="1169"/>
      <c r="BM70" s="1169"/>
      <c r="BN70" s="1169"/>
      <c r="BO70" s="1169"/>
      <c r="BP70" s="1170"/>
      <c r="BQ70" s="1147"/>
      <c r="BR70" s="1150"/>
      <c r="BS70" s="1150"/>
      <c r="BT70" s="1150"/>
      <c r="BU70" s="1150"/>
      <c r="BV70" s="1150"/>
      <c r="BW70" s="1150"/>
      <c r="BX70" s="1150"/>
      <c r="BY70" s="1150"/>
      <c r="BZ70" s="1150"/>
      <c r="CA70" s="1150"/>
      <c r="CB70" s="1150"/>
      <c r="CC70" s="1150"/>
      <c r="CD70" s="1167"/>
      <c r="CE70" s="1147"/>
      <c r="CF70" s="1150"/>
      <c r="CG70" s="1150"/>
      <c r="CH70" s="1150"/>
      <c r="CI70" s="1150"/>
      <c r="CJ70" s="1150"/>
      <c r="CK70" s="1150"/>
      <c r="CL70" s="1150"/>
      <c r="CM70" s="1150"/>
      <c r="CN70" s="1150"/>
      <c r="CO70" s="1150"/>
      <c r="CP70" s="1167"/>
      <c r="CQ70" s="1268"/>
      <c r="CR70" s="1150"/>
      <c r="CS70" s="1150"/>
      <c r="CT70" s="1150"/>
      <c r="CU70" s="1150"/>
      <c r="CV70" s="1150"/>
      <c r="CW70" s="1150"/>
      <c r="CX70" s="1150"/>
      <c r="CY70" s="1150"/>
      <c r="CZ70" s="1167"/>
      <c r="DA70" s="1268"/>
      <c r="DB70" s="1150"/>
      <c r="DC70" s="1150"/>
      <c r="DD70" s="1150"/>
      <c r="DE70" s="1150"/>
      <c r="DF70" s="1150"/>
      <c r="DG70" s="1150"/>
      <c r="DH70" s="1167"/>
      <c r="DI70" s="1268"/>
      <c r="DJ70" s="1150"/>
      <c r="DK70" s="1150"/>
      <c r="DL70" s="1150"/>
      <c r="DM70" s="1150"/>
      <c r="DN70" s="1167"/>
      <c r="DO70" s="1268"/>
      <c r="DP70" s="1150"/>
      <c r="DQ70" s="1150"/>
      <c r="DR70" s="1167"/>
      <c r="DS70" s="1267"/>
      <c r="DT70" s="1167"/>
      <c r="DU70" s="1147"/>
      <c r="DV70" s="1164"/>
      <c r="DW70" s="1150"/>
      <c r="DX70" s="1150"/>
      <c r="DY70" s="1149"/>
      <c r="DZ70" s="42" t="str">
        <f t="array" ref="DZ70">IF(AND( ISNUMBER(IFERROR(VALUE($DY70&amp;""),"")), ISNUMBER(IFERROR(VALUE($DV70&amp;""),""))), MAX(MIN(VALUE($DY70), VALUE($DV70)), -VALUE($DV70)), "")</f>
        <v/>
      </c>
      <c r="EA70" s="42" t="str">
        <f t="array" ref="EA70">IF(AND( ISNUMBER(IFERROR(VALUE($DY70&amp;""),"")), ISNUMBER(IFERROR(VALUE($DW70&amp;""),""))), MAX(MIN(VALUE($DY70), VALUE($DW70)), -VALUE($DW70)), "")</f>
        <v/>
      </c>
      <c r="EB70" s="828" t="str">
        <f t="array" ref="EB70">IF(AND( ISNUMBER(IFERROR(VALUE($DY70&amp;""),"")), ISNUMBER(IFERROR(VALUE($DX70&amp;""),""))), MAX(MIN(VALUE($DY70), VALUE($DX70)), -VALUE($DX70)), "")</f>
        <v/>
      </c>
      <c r="EC70" s="1171"/>
      <c r="ED70" s="1165"/>
      <c r="EE70" s="1165"/>
      <c r="EF70" s="2775" t="str">
        <f t="shared" si="2"/>
        <v/>
      </c>
      <c r="EG70" s="42" t="str">
        <f t="array" ref="EG70">IF(AND( ISNUMBER(IFERROR(VALUE($EJ70&amp;""),"")), ISNUMBER(IFERROR(VALUE($EC70&amp;""),""))), MAX(MIN(VALUE($EJ70), VALUE($EC70)), -VALUE($EC70)), "")</f>
        <v/>
      </c>
      <c r="EH70" s="42" t="str">
        <f t="array" ref="EH70">IF(AND( ISNUMBER(IFERROR(VALUE($EJ70&amp;""),"")), ISNUMBER(IFERROR(VALUE($ED70&amp;""),""))), MAX(MIN(VALUE($EJ70), VALUE($ED70)), -VALUE($ED70)), "")</f>
        <v/>
      </c>
      <c r="EI70" s="828" t="str">
        <f t="array" ref="EI70">IF(AND( ISNUMBER(IFERROR(VALUE($EJ70&amp;""),"")), ISNUMBER(IFERROR(VALUE($EE70&amp;""),""))), MAX(MIN(VALUE($EJ70), VALUE($EE70)), -VALUE($EE70)), "")</f>
        <v/>
      </c>
      <c r="EJ70" s="1666"/>
      <c r="EK70" s="1165"/>
      <c r="EL70" s="1165"/>
      <c r="EM70" s="1666"/>
      <c r="EN70" s="2775" t="str">
        <f t="array" ref="EN70">IF(AND(ISNUMBER(IFERROR(VALUE(EJ70&amp;""),"")),ISNUMBER(IFERROR(VALUE(EL70&amp;""),""))),IF(AND(VALUE(EJ70)^2&lt;=VALUE(EL70)*1.01, VALUE(EJ70)^2&gt;=VALUE(EL70)*0.99), "Pass", "Check"), "")</f>
        <v/>
      </c>
      <c r="EO70" s="2775" t="str">
        <f t="array" ref="EO70">IF(AND(ISNUMBER(IFERROR(VALUE(EK70&amp;""),"")),ISNUMBER(IFERROR(VALUE(EM70&amp;""),""))),IF(AND(VALUE(EK70)^2&lt;=VALUE(EM70)*1.01, VALUE(EK70)^2&gt;=VALUE(EM70)*0.99), "Pass", "Check"), "")</f>
        <v/>
      </c>
      <c r="EP70" s="1168"/>
      <c r="EQ70" s="1169"/>
      <c r="ER70" s="1169"/>
      <c r="ES70" s="1262"/>
      <c r="ET70" s="2775" t="str">
        <f t="array" ref="ET70">IF(AND(ISNUMBER(IFERROR(VALUE(EP70&amp;""),"")),ISNUMBER(IFERROR(VALUE(ER70&amp;""),""))),IF(AND(VALUE(EP70)^2&lt;=VALUE(ER70)*1.01, VALUE(EP70)^2&gt;=VALUE(ER70)*0.99), "Pass", "Check"), "")</f>
        <v/>
      </c>
      <c r="EU70" s="2776" t="str">
        <f t="array" ref="EU70">IF(AND(ISNUMBER(IFERROR(VALUE(EQ70&amp;""),"")),ISNUMBER(IFERROR(VALUE(ES70&amp;""),""))),IF(AND(VALUE(EQ70)^2&lt;=VALUE(ES70)*1.01, VALUE(EQ70)^2&gt;=VALUE(ES70)*0.99), "Pass", "Check"), "")</f>
        <v/>
      </c>
      <c r="EV70" s="1168"/>
      <c r="EW70" s="1169"/>
      <c r="EX70" s="1169"/>
      <c r="EY70" s="1262"/>
      <c r="EZ70" s="2775" t="str">
        <f t="array" ref="EZ70">IF(AND(ISNUMBER(IFERROR(VALUE(EV70&amp;""),"")),ISNUMBER(IFERROR(VALUE(EX70&amp;""),""))),IF(AND(VALUE(EV70)^2&lt;=VALUE(EX70)*1.01, VALUE(EV70)^2&gt;=VALUE(EX70)*0.99), "Pass", "Check"), "")</f>
        <v/>
      </c>
      <c r="FA70" s="2777" t="str">
        <f t="array" ref="FA70">IF(AND(ISNUMBER(IFERROR(VALUE(EW70&amp;""),"")),ISNUMBER(IFERROR(VALUE(EY70&amp;""),""))),IF(AND(VALUE(EW70)^2&lt;=VALUE(EY70)*1.01, VALUE(EW70)^2&gt;=VALUE(EY70)*0.99), "Pass", "Check"), "")</f>
        <v/>
      </c>
    </row>
    <row r="71" spans="1:158" ht="15" customHeight="1" x14ac:dyDescent="0.25">
      <c r="A71" s="1116"/>
      <c r="B71" s="739" t="s">
        <v>1523</v>
      </c>
      <c r="C71" s="739"/>
      <c r="D71" s="739"/>
      <c r="E71" s="739"/>
      <c r="F71" s="42" t="str">
        <f t="array" ref="F71">IF( SUMPRODUCT(--NOT(ISNUMBER(IFERROR(VALUE($M71:$DU71&amp;""),""))))=0,SQRT(MAX(VALUE($M71)+SUMPRODUCT(VALUE($N71:$DU71),r_girr!$A$3:$DH$3),0)),"")</f>
        <v/>
      </c>
      <c r="G71" s="42" t="str">
        <f t="array" ref="G71">IF( SUMPRODUCT(--NOT(ISNUMBER(IFERROR(VALUE($M71:$DU71&amp;""),""))))=0,SQRT(MAX(VALUE($M71)+SUMPRODUCT(VALUE($N71:$DU71),r_girr!$A$4:$DH$4),0)),"")</f>
        <v/>
      </c>
      <c r="H71" s="42" t="str">
        <f t="array" ref="H71">IF( SUMPRODUCT(--NOT(ISNUMBER(IFERROR(VALUE($M71:$DU71&amp;""),""))))=0,SQRT(MAX(VALUE($M71)+SUMPRODUCT(VALUE($N71:$DU71),r_girr!$A$3:$DH$3)*0.75,0)),"")</f>
        <v/>
      </c>
      <c r="I71" s="42" t="str">
        <f t="array" ref="I71">IF(AND( ISNUMBER(IFERROR(VALUE($L71&amp;""),"")), ISNUMBER(IFERROR(VALUE($F71&amp;""),""))), MAX(MIN(VALUE($L71), VALUE($F71)), -VALUE($F71)), "")</f>
        <v/>
      </c>
      <c r="J71" s="42" t="str">
        <f t="array" ref="J71">IF(AND( ISNUMBER(IFERROR(VALUE($L71&amp;""),"")), ISNUMBER(IFERROR(VALUE($G71&amp;""),""))), MAX(MIN(VALUE($L71), VALUE($G71)), -VALUE($G71)), "")</f>
        <v/>
      </c>
      <c r="K71" s="42" t="str">
        <f t="array" ref="K71">IF(AND( ISNUMBER(IFERROR(VALUE($L71&amp;""),"")), ISNUMBER(IFERROR(VALUE($H71&amp;""),""))), MAX(MIN(VALUE($L71), VALUE($H71)), -VALUE($H71)), "")</f>
        <v/>
      </c>
      <c r="L71" s="1147"/>
      <c r="M71" s="1150"/>
      <c r="N71" s="1167"/>
      <c r="O71" s="1268"/>
      <c r="P71" s="1150"/>
      <c r="Q71" s="1150"/>
      <c r="R71" s="1150"/>
      <c r="S71" s="1150"/>
      <c r="T71" s="1150"/>
      <c r="U71" s="1150"/>
      <c r="V71" s="1150"/>
      <c r="W71" s="1150"/>
      <c r="X71" s="1150"/>
      <c r="Y71" s="1150"/>
      <c r="Z71" s="1150"/>
      <c r="AA71" s="1150"/>
      <c r="AB71" s="1150"/>
      <c r="AC71" s="1150"/>
      <c r="AD71" s="1150"/>
      <c r="AE71" s="1150"/>
      <c r="AF71" s="1150"/>
      <c r="AG71" s="1150"/>
      <c r="AH71" s="1167"/>
      <c r="AI71" s="1168"/>
      <c r="AJ71" s="1169"/>
      <c r="AK71" s="1169"/>
      <c r="AL71" s="1169"/>
      <c r="AM71" s="1169"/>
      <c r="AN71" s="1169"/>
      <c r="AO71" s="1169"/>
      <c r="AP71" s="1169"/>
      <c r="AQ71" s="1169"/>
      <c r="AR71" s="1169"/>
      <c r="AS71" s="1169"/>
      <c r="AT71" s="1169"/>
      <c r="AU71" s="1169"/>
      <c r="AV71" s="1169"/>
      <c r="AW71" s="1169"/>
      <c r="AX71" s="1169"/>
      <c r="AY71" s="1169"/>
      <c r="AZ71" s="1170"/>
      <c r="BA71" s="1168"/>
      <c r="BB71" s="1169"/>
      <c r="BC71" s="1169"/>
      <c r="BD71" s="1169"/>
      <c r="BE71" s="1169"/>
      <c r="BF71" s="1169"/>
      <c r="BG71" s="1169"/>
      <c r="BH71" s="1169"/>
      <c r="BI71" s="1169"/>
      <c r="BJ71" s="1169"/>
      <c r="BK71" s="1169"/>
      <c r="BL71" s="1169"/>
      <c r="BM71" s="1169"/>
      <c r="BN71" s="1169"/>
      <c r="BO71" s="1169"/>
      <c r="BP71" s="1170"/>
      <c r="BQ71" s="1147"/>
      <c r="BR71" s="1150"/>
      <c r="BS71" s="1150"/>
      <c r="BT71" s="1150"/>
      <c r="BU71" s="1150"/>
      <c r="BV71" s="1150"/>
      <c r="BW71" s="1150"/>
      <c r="BX71" s="1150"/>
      <c r="BY71" s="1150"/>
      <c r="BZ71" s="1150"/>
      <c r="CA71" s="1150"/>
      <c r="CB71" s="1150"/>
      <c r="CC71" s="1150"/>
      <c r="CD71" s="1167"/>
      <c r="CE71" s="1147"/>
      <c r="CF71" s="1150"/>
      <c r="CG71" s="1150"/>
      <c r="CH71" s="1150"/>
      <c r="CI71" s="1150"/>
      <c r="CJ71" s="1150"/>
      <c r="CK71" s="1150"/>
      <c r="CL71" s="1150"/>
      <c r="CM71" s="1150"/>
      <c r="CN71" s="1150"/>
      <c r="CO71" s="1150"/>
      <c r="CP71" s="1167"/>
      <c r="CQ71" s="1268"/>
      <c r="CR71" s="1150"/>
      <c r="CS71" s="1150"/>
      <c r="CT71" s="1150"/>
      <c r="CU71" s="1150"/>
      <c r="CV71" s="1150"/>
      <c r="CW71" s="1150"/>
      <c r="CX71" s="1150"/>
      <c r="CY71" s="1150"/>
      <c r="CZ71" s="1167"/>
      <c r="DA71" s="1268"/>
      <c r="DB71" s="1150"/>
      <c r="DC71" s="1150"/>
      <c r="DD71" s="1150"/>
      <c r="DE71" s="1150"/>
      <c r="DF71" s="1150"/>
      <c r="DG71" s="1150"/>
      <c r="DH71" s="1167"/>
      <c r="DI71" s="1268"/>
      <c r="DJ71" s="1150"/>
      <c r="DK71" s="1150"/>
      <c r="DL71" s="1150"/>
      <c r="DM71" s="1150"/>
      <c r="DN71" s="1167"/>
      <c r="DO71" s="1268"/>
      <c r="DP71" s="1150"/>
      <c r="DQ71" s="1150"/>
      <c r="DR71" s="1167"/>
      <c r="DS71" s="1267"/>
      <c r="DT71" s="1167"/>
      <c r="DU71" s="1147"/>
      <c r="DV71" s="1164"/>
      <c r="DW71" s="1150"/>
      <c r="DX71" s="1150"/>
      <c r="DY71" s="1149"/>
      <c r="DZ71" s="42" t="str">
        <f t="array" ref="DZ71">IF(AND( ISNUMBER(IFERROR(VALUE($DY71&amp;""),"")), ISNUMBER(IFERROR(VALUE($DV71&amp;""),""))), MAX(MIN(VALUE($DY71), VALUE($DV71)), -VALUE($DV71)), "")</f>
        <v/>
      </c>
      <c r="EA71" s="42" t="str">
        <f t="array" ref="EA71">IF(AND( ISNUMBER(IFERROR(VALUE($DY71&amp;""),"")), ISNUMBER(IFERROR(VALUE($DW71&amp;""),""))), MAX(MIN(VALUE($DY71), VALUE($DW71)), -VALUE($DW71)), "")</f>
        <v/>
      </c>
      <c r="EB71" s="828" t="str">
        <f t="array" ref="EB71">IF(AND( ISNUMBER(IFERROR(VALUE($DY71&amp;""),"")), ISNUMBER(IFERROR(VALUE($DX71&amp;""),""))), MAX(MIN(VALUE($DY71), VALUE($DX71)), -VALUE($DX71)), "")</f>
        <v/>
      </c>
      <c r="EC71" s="1171"/>
      <c r="ED71" s="1165"/>
      <c r="EE71" s="1165"/>
      <c r="EF71" s="2775" t="str">
        <f t="shared" si="2"/>
        <v/>
      </c>
      <c r="EG71" s="42" t="str">
        <f t="array" ref="EG71">IF(AND( ISNUMBER(IFERROR(VALUE($EJ71&amp;""),"")), ISNUMBER(IFERROR(VALUE($EC71&amp;""),""))), MAX(MIN(VALUE($EJ71), VALUE($EC71)), -VALUE($EC71)), "")</f>
        <v/>
      </c>
      <c r="EH71" s="42" t="str">
        <f t="array" ref="EH71">IF(AND( ISNUMBER(IFERROR(VALUE($EJ71&amp;""),"")), ISNUMBER(IFERROR(VALUE($ED71&amp;""),""))), MAX(MIN(VALUE($EJ71), VALUE($ED71)), -VALUE($ED71)), "")</f>
        <v/>
      </c>
      <c r="EI71" s="828" t="str">
        <f t="array" ref="EI71">IF(AND( ISNUMBER(IFERROR(VALUE($EJ71&amp;""),"")), ISNUMBER(IFERROR(VALUE($EE71&amp;""),""))), MAX(MIN(VALUE($EJ71), VALUE($EE71)), -VALUE($EE71)), "")</f>
        <v/>
      </c>
      <c r="EJ71" s="1666"/>
      <c r="EK71" s="1165"/>
      <c r="EL71" s="1165"/>
      <c r="EM71" s="1666"/>
      <c r="EN71" s="2775" t="str">
        <f t="array" ref="EN71">IF(AND(ISNUMBER(IFERROR(VALUE(EJ71&amp;""),"")),ISNUMBER(IFERROR(VALUE(EL71&amp;""),""))),IF(AND(VALUE(EJ71)^2&lt;=VALUE(EL71)*1.01, VALUE(EJ71)^2&gt;=VALUE(EL71)*0.99), "Pass", "Check"), "")</f>
        <v/>
      </c>
      <c r="EO71" s="2775" t="str">
        <f t="array" ref="EO71">IF(AND(ISNUMBER(IFERROR(VALUE(EK71&amp;""),"")),ISNUMBER(IFERROR(VALUE(EM71&amp;""),""))),IF(AND(VALUE(EK71)^2&lt;=VALUE(EM71)*1.01, VALUE(EK71)^2&gt;=VALUE(EM71)*0.99), "Pass", "Check"), "")</f>
        <v/>
      </c>
      <c r="EP71" s="1168"/>
      <c r="EQ71" s="1169"/>
      <c r="ER71" s="1169"/>
      <c r="ES71" s="1262"/>
      <c r="ET71" s="2775" t="str">
        <f t="array" ref="ET71">IF(AND(ISNUMBER(IFERROR(VALUE(EP71&amp;""),"")),ISNUMBER(IFERROR(VALUE(ER71&amp;""),""))),IF(AND(VALUE(EP71)^2&lt;=VALUE(ER71)*1.01, VALUE(EP71)^2&gt;=VALUE(ER71)*0.99), "Pass", "Check"), "")</f>
        <v/>
      </c>
      <c r="EU71" s="2776" t="str">
        <f t="array" ref="EU71">IF(AND(ISNUMBER(IFERROR(VALUE(EQ71&amp;""),"")),ISNUMBER(IFERROR(VALUE(ES71&amp;""),""))),IF(AND(VALUE(EQ71)^2&lt;=VALUE(ES71)*1.01, VALUE(EQ71)^2&gt;=VALUE(ES71)*0.99), "Pass", "Check"), "")</f>
        <v/>
      </c>
      <c r="EV71" s="1168"/>
      <c r="EW71" s="1169"/>
      <c r="EX71" s="1169"/>
      <c r="EY71" s="1262"/>
      <c r="EZ71" s="2775" t="str">
        <f t="array" ref="EZ71">IF(AND(ISNUMBER(IFERROR(VALUE(EV71&amp;""),"")),ISNUMBER(IFERROR(VALUE(EX71&amp;""),""))),IF(AND(VALUE(EV71)^2&lt;=VALUE(EX71)*1.01, VALUE(EV71)^2&gt;=VALUE(EX71)*0.99), "Pass", "Check"), "")</f>
        <v/>
      </c>
      <c r="FA71" s="2777" t="str">
        <f t="array" ref="FA71">IF(AND(ISNUMBER(IFERROR(VALUE(EW71&amp;""),"")),ISNUMBER(IFERROR(VALUE(EY71&amp;""),""))),IF(AND(VALUE(EW71)^2&lt;=VALUE(EY71)*1.01, VALUE(EW71)^2&gt;=VALUE(EY71)*0.99), "Pass", "Check"), "")</f>
        <v/>
      </c>
    </row>
    <row r="72" spans="1:158" ht="15" customHeight="1" x14ac:dyDescent="0.25">
      <c r="A72" s="1116"/>
      <c r="B72" s="739" t="s">
        <v>1524</v>
      </c>
      <c r="C72" s="739"/>
      <c r="D72" s="739"/>
      <c r="E72" s="739"/>
      <c r="F72" s="42" t="str">
        <f t="array" ref="F72">IF( SUMPRODUCT(--NOT(ISNUMBER(IFERROR(VALUE($M72:$DU72&amp;""),""))))=0,SQRT(MAX(VALUE($M72)+SUMPRODUCT(VALUE($N72:$DU72),r_girr!$A$3:$DH$3),0)),"")</f>
        <v/>
      </c>
      <c r="G72" s="42" t="str">
        <f t="array" ref="G72">IF( SUMPRODUCT(--NOT(ISNUMBER(IFERROR(VALUE($M72:$DU72&amp;""),""))))=0,SQRT(MAX(VALUE($M72)+SUMPRODUCT(VALUE($N72:$DU72),r_girr!$A$4:$DH$4),0)),"")</f>
        <v/>
      </c>
      <c r="H72" s="42" t="str">
        <f t="array" ref="H72">IF( SUMPRODUCT(--NOT(ISNUMBER(IFERROR(VALUE($M72:$DU72&amp;""),""))))=0,SQRT(MAX(VALUE($M72)+SUMPRODUCT(VALUE($N72:$DU72),r_girr!$A$3:$DH$3)*0.75,0)),"")</f>
        <v/>
      </c>
      <c r="I72" s="42" t="str">
        <f t="array" ref="I72">IF(AND( ISNUMBER(IFERROR(VALUE($L72&amp;""),"")), ISNUMBER(IFERROR(VALUE($F72&amp;""),""))), MAX(MIN(VALUE($L72), VALUE($F72)), -VALUE($F72)), "")</f>
        <v/>
      </c>
      <c r="J72" s="42" t="str">
        <f t="array" ref="J72">IF(AND( ISNUMBER(IFERROR(VALUE($L72&amp;""),"")), ISNUMBER(IFERROR(VALUE($G72&amp;""),""))), MAX(MIN(VALUE($L72), VALUE($G72)), -VALUE($G72)), "")</f>
        <v/>
      </c>
      <c r="K72" s="42" t="str">
        <f t="array" ref="K72">IF(AND( ISNUMBER(IFERROR(VALUE($L72&amp;""),"")), ISNUMBER(IFERROR(VALUE($H72&amp;""),""))), MAX(MIN(VALUE($L72), VALUE($H72)), -VALUE($H72)), "")</f>
        <v/>
      </c>
      <c r="L72" s="1147"/>
      <c r="M72" s="1150"/>
      <c r="N72" s="1167"/>
      <c r="O72" s="1268"/>
      <c r="P72" s="1150"/>
      <c r="Q72" s="1150"/>
      <c r="R72" s="1150"/>
      <c r="S72" s="1150"/>
      <c r="T72" s="1150"/>
      <c r="U72" s="1150"/>
      <c r="V72" s="1150"/>
      <c r="W72" s="1150"/>
      <c r="X72" s="1150"/>
      <c r="Y72" s="1150"/>
      <c r="Z72" s="1150"/>
      <c r="AA72" s="1150"/>
      <c r="AB72" s="1150"/>
      <c r="AC72" s="1150"/>
      <c r="AD72" s="1150"/>
      <c r="AE72" s="1150"/>
      <c r="AF72" s="1150"/>
      <c r="AG72" s="1150"/>
      <c r="AH72" s="1167"/>
      <c r="AI72" s="1168"/>
      <c r="AJ72" s="1169"/>
      <c r="AK72" s="1169"/>
      <c r="AL72" s="1169"/>
      <c r="AM72" s="1169"/>
      <c r="AN72" s="1169"/>
      <c r="AO72" s="1169"/>
      <c r="AP72" s="1169"/>
      <c r="AQ72" s="1169"/>
      <c r="AR72" s="1169"/>
      <c r="AS72" s="1169"/>
      <c r="AT72" s="1169"/>
      <c r="AU72" s="1169"/>
      <c r="AV72" s="1169"/>
      <c r="AW72" s="1169"/>
      <c r="AX72" s="1169"/>
      <c r="AY72" s="1169"/>
      <c r="AZ72" s="1170"/>
      <c r="BA72" s="1168"/>
      <c r="BB72" s="1169"/>
      <c r="BC72" s="1169"/>
      <c r="BD72" s="1169"/>
      <c r="BE72" s="1169"/>
      <c r="BF72" s="1169"/>
      <c r="BG72" s="1169"/>
      <c r="BH72" s="1169"/>
      <c r="BI72" s="1169"/>
      <c r="BJ72" s="1169"/>
      <c r="BK72" s="1169"/>
      <c r="BL72" s="1169"/>
      <c r="BM72" s="1169"/>
      <c r="BN72" s="1169"/>
      <c r="BO72" s="1169"/>
      <c r="BP72" s="1170"/>
      <c r="BQ72" s="1147"/>
      <c r="BR72" s="1150"/>
      <c r="BS72" s="1150"/>
      <c r="BT72" s="1150"/>
      <c r="BU72" s="1150"/>
      <c r="BV72" s="1150"/>
      <c r="BW72" s="1150"/>
      <c r="BX72" s="1150"/>
      <c r="BY72" s="1150"/>
      <c r="BZ72" s="1150"/>
      <c r="CA72" s="1150"/>
      <c r="CB72" s="1150"/>
      <c r="CC72" s="1150"/>
      <c r="CD72" s="1167"/>
      <c r="CE72" s="1147"/>
      <c r="CF72" s="1150"/>
      <c r="CG72" s="1150"/>
      <c r="CH72" s="1150"/>
      <c r="CI72" s="1150"/>
      <c r="CJ72" s="1150"/>
      <c r="CK72" s="1150"/>
      <c r="CL72" s="1150"/>
      <c r="CM72" s="1150"/>
      <c r="CN72" s="1150"/>
      <c r="CO72" s="1150"/>
      <c r="CP72" s="1167"/>
      <c r="CQ72" s="1268"/>
      <c r="CR72" s="1150"/>
      <c r="CS72" s="1150"/>
      <c r="CT72" s="1150"/>
      <c r="CU72" s="1150"/>
      <c r="CV72" s="1150"/>
      <c r="CW72" s="1150"/>
      <c r="CX72" s="1150"/>
      <c r="CY72" s="1150"/>
      <c r="CZ72" s="1167"/>
      <c r="DA72" s="1268"/>
      <c r="DB72" s="1150"/>
      <c r="DC72" s="1150"/>
      <c r="DD72" s="1150"/>
      <c r="DE72" s="1150"/>
      <c r="DF72" s="1150"/>
      <c r="DG72" s="1150"/>
      <c r="DH72" s="1167"/>
      <c r="DI72" s="1268"/>
      <c r="DJ72" s="1150"/>
      <c r="DK72" s="1150"/>
      <c r="DL72" s="1150"/>
      <c r="DM72" s="1150"/>
      <c r="DN72" s="1167"/>
      <c r="DO72" s="1268"/>
      <c r="DP72" s="1150"/>
      <c r="DQ72" s="1150"/>
      <c r="DR72" s="1167"/>
      <c r="DS72" s="1267"/>
      <c r="DT72" s="1167"/>
      <c r="DU72" s="1147"/>
      <c r="DV72" s="1164"/>
      <c r="DW72" s="1150"/>
      <c r="DX72" s="1150"/>
      <c r="DY72" s="1149"/>
      <c r="DZ72" s="42" t="str">
        <f t="array" ref="DZ72">IF(AND( ISNUMBER(IFERROR(VALUE($DY72&amp;""),"")), ISNUMBER(IFERROR(VALUE($DV72&amp;""),""))), MAX(MIN(VALUE($DY72), VALUE($DV72)), -VALUE($DV72)), "")</f>
        <v/>
      </c>
      <c r="EA72" s="42" t="str">
        <f t="array" ref="EA72">IF(AND( ISNUMBER(IFERROR(VALUE($DY72&amp;""),"")), ISNUMBER(IFERROR(VALUE($DW72&amp;""),""))), MAX(MIN(VALUE($DY72), VALUE($DW72)), -VALUE($DW72)), "")</f>
        <v/>
      </c>
      <c r="EB72" s="828" t="str">
        <f t="array" ref="EB72">IF(AND( ISNUMBER(IFERROR(VALUE($DY72&amp;""),"")), ISNUMBER(IFERROR(VALUE($DX72&amp;""),""))), MAX(MIN(VALUE($DY72), VALUE($DX72)), -VALUE($DX72)), "")</f>
        <v/>
      </c>
      <c r="EC72" s="1171"/>
      <c r="ED72" s="1165"/>
      <c r="EE72" s="1165"/>
      <c r="EF72" s="2775" t="str">
        <f t="shared" si="2"/>
        <v/>
      </c>
      <c r="EG72" s="42" t="str">
        <f t="array" ref="EG72">IF(AND( ISNUMBER(IFERROR(VALUE($EJ72&amp;""),"")), ISNUMBER(IFERROR(VALUE($EC72&amp;""),""))), MAX(MIN(VALUE($EJ72), VALUE($EC72)), -VALUE($EC72)), "")</f>
        <v/>
      </c>
      <c r="EH72" s="42" t="str">
        <f t="array" ref="EH72">IF(AND( ISNUMBER(IFERROR(VALUE($EJ72&amp;""),"")), ISNUMBER(IFERROR(VALUE($ED72&amp;""),""))), MAX(MIN(VALUE($EJ72), VALUE($ED72)), -VALUE($ED72)), "")</f>
        <v/>
      </c>
      <c r="EI72" s="828" t="str">
        <f t="array" ref="EI72">IF(AND( ISNUMBER(IFERROR(VALUE($EJ72&amp;""),"")), ISNUMBER(IFERROR(VALUE($EE72&amp;""),""))), MAX(MIN(VALUE($EJ72), VALUE($EE72)), -VALUE($EE72)), "")</f>
        <v/>
      </c>
      <c r="EJ72" s="1666"/>
      <c r="EK72" s="1165"/>
      <c r="EL72" s="1165"/>
      <c r="EM72" s="1666"/>
      <c r="EN72" s="2775" t="str">
        <f t="array" ref="EN72">IF(AND(ISNUMBER(IFERROR(VALUE(EJ72&amp;""),"")),ISNUMBER(IFERROR(VALUE(EL72&amp;""),""))),IF(AND(VALUE(EJ72)^2&lt;=VALUE(EL72)*1.01, VALUE(EJ72)^2&gt;=VALUE(EL72)*0.99), "Pass", "Check"), "")</f>
        <v/>
      </c>
      <c r="EO72" s="2775" t="str">
        <f t="array" ref="EO72">IF(AND(ISNUMBER(IFERROR(VALUE(EK72&amp;""),"")),ISNUMBER(IFERROR(VALUE(EM72&amp;""),""))),IF(AND(VALUE(EK72)^2&lt;=VALUE(EM72)*1.01, VALUE(EK72)^2&gt;=VALUE(EM72)*0.99), "Pass", "Check"), "")</f>
        <v/>
      </c>
      <c r="EP72" s="1168"/>
      <c r="EQ72" s="1169"/>
      <c r="ER72" s="1169"/>
      <c r="ES72" s="1262"/>
      <c r="ET72" s="2775" t="str">
        <f t="array" ref="ET72">IF(AND(ISNUMBER(IFERROR(VALUE(EP72&amp;""),"")),ISNUMBER(IFERROR(VALUE(ER72&amp;""),""))),IF(AND(VALUE(EP72)^2&lt;=VALUE(ER72)*1.01, VALUE(EP72)^2&gt;=VALUE(ER72)*0.99), "Pass", "Check"), "")</f>
        <v/>
      </c>
      <c r="EU72" s="2776" t="str">
        <f t="array" ref="EU72">IF(AND(ISNUMBER(IFERROR(VALUE(EQ72&amp;""),"")),ISNUMBER(IFERROR(VALUE(ES72&amp;""),""))),IF(AND(VALUE(EQ72)^2&lt;=VALUE(ES72)*1.01, VALUE(EQ72)^2&gt;=VALUE(ES72)*0.99), "Pass", "Check"), "")</f>
        <v/>
      </c>
      <c r="EV72" s="1168"/>
      <c r="EW72" s="1169"/>
      <c r="EX72" s="1169"/>
      <c r="EY72" s="1262"/>
      <c r="EZ72" s="2775" t="str">
        <f t="array" ref="EZ72">IF(AND(ISNUMBER(IFERROR(VALUE(EV72&amp;""),"")),ISNUMBER(IFERROR(VALUE(EX72&amp;""),""))),IF(AND(VALUE(EV72)^2&lt;=VALUE(EX72)*1.01, VALUE(EV72)^2&gt;=VALUE(EX72)*0.99), "Pass", "Check"), "")</f>
        <v/>
      </c>
      <c r="FA72" s="2777" t="str">
        <f t="array" ref="FA72">IF(AND(ISNUMBER(IFERROR(VALUE(EW72&amp;""),"")),ISNUMBER(IFERROR(VALUE(EY72&amp;""),""))),IF(AND(VALUE(EW72)^2&lt;=VALUE(EY72)*1.01, VALUE(EW72)^2&gt;=VALUE(EY72)*0.99), "Pass", "Check"), "")</f>
        <v/>
      </c>
    </row>
    <row r="73" spans="1:158" ht="15" customHeight="1" x14ac:dyDescent="0.25">
      <c r="A73" s="1116"/>
      <c r="B73" s="739" t="s">
        <v>1525</v>
      </c>
      <c r="C73" s="739"/>
      <c r="D73" s="739"/>
      <c r="E73" s="739"/>
      <c r="F73" s="42" t="str">
        <f t="array" ref="F73">IF( SUMPRODUCT(--NOT(ISNUMBER(IFERROR(VALUE($M73:$DU73&amp;""),""))))=0,SQRT(MAX(VALUE($M73)+SUMPRODUCT(VALUE($N73:$DU73),r_girr!$A$3:$DH$3),0)),"")</f>
        <v/>
      </c>
      <c r="G73" s="42" t="str">
        <f t="array" ref="G73">IF( SUMPRODUCT(--NOT(ISNUMBER(IFERROR(VALUE($M73:$DU73&amp;""),""))))=0,SQRT(MAX(VALUE($M73)+SUMPRODUCT(VALUE($N73:$DU73),r_girr!$A$4:$DH$4),0)),"")</f>
        <v/>
      </c>
      <c r="H73" s="42" t="str">
        <f t="array" ref="H73">IF( SUMPRODUCT(--NOT(ISNUMBER(IFERROR(VALUE($M73:$DU73&amp;""),""))))=0,SQRT(MAX(VALUE($M73)+SUMPRODUCT(VALUE($N73:$DU73),r_girr!$A$3:$DH$3)*0.75,0)),"")</f>
        <v/>
      </c>
      <c r="I73" s="42" t="str">
        <f t="array" ref="I73">IF(AND( ISNUMBER(IFERROR(VALUE($L73&amp;""),"")), ISNUMBER(IFERROR(VALUE($F73&amp;""),""))), MAX(MIN(VALUE($L73), VALUE($F73)), -VALUE($F73)), "")</f>
        <v/>
      </c>
      <c r="J73" s="42" t="str">
        <f t="array" ref="J73">IF(AND( ISNUMBER(IFERROR(VALUE($L73&amp;""),"")), ISNUMBER(IFERROR(VALUE($G73&amp;""),""))), MAX(MIN(VALUE($L73), VALUE($G73)), -VALUE($G73)), "")</f>
        <v/>
      </c>
      <c r="K73" s="42" t="str">
        <f t="array" ref="K73">IF(AND( ISNUMBER(IFERROR(VALUE($L73&amp;""),"")), ISNUMBER(IFERROR(VALUE($H73&amp;""),""))), MAX(MIN(VALUE($L73), VALUE($H73)), -VALUE($H73)), "")</f>
        <v/>
      </c>
      <c r="L73" s="1147"/>
      <c r="M73" s="1150"/>
      <c r="N73" s="1167"/>
      <c r="O73" s="1268"/>
      <c r="P73" s="1150"/>
      <c r="Q73" s="1150"/>
      <c r="R73" s="1150"/>
      <c r="S73" s="1150"/>
      <c r="T73" s="1150"/>
      <c r="U73" s="1150"/>
      <c r="V73" s="1150"/>
      <c r="W73" s="1150"/>
      <c r="X73" s="1150"/>
      <c r="Y73" s="1150"/>
      <c r="Z73" s="1150"/>
      <c r="AA73" s="1150"/>
      <c r="AB73" s="1150"/>
      <c r="AC73" s="1150"/>
      <c r="AD73" s="1150"/>
      <c r="AE73" s="1150"/>
      <c r="AF73" s="1150"/>
      <c r="AG73" s="1150"/>
      <c r="AH73" s="1167"/>
      <c r="AI73" s="1168"/>
      <c r="AJ73" s="1169"/>
      <c r="AK73" s="1169"/>
      <c r="AL73" s="1169"/>
      <c r="AM73" s="1169"/>
      <c r="AN73" s="1169"/>
      <c r="AO73" s="1169"/>
      <c r="AP73" s="1169"/>
      <c r="AQ73" s="1169"/>
      <c r="AR73" s="1169"/>
      <c r="AS73" s="1169"/>
      <c r="AT73" s="1169"/>
      <c r="AU73" s="1169"/>
      <c r="AV73" s="1169"/>
      <c r="AW73" s="1169"/>
      <c r="AX73" s="1169"/>
      <c r="AY73" s="1169"/>
      <c r="AZ73" s="1170"/>
      <c r="BA73" s="1168"/>
      <c r="BB73" s="1169"/>
      <c r="BC73" s="1169"/>
      <c r="BD73" s="1169"/>
      <c r="BE73" s="1169"/>
      <c r="BF73" s="1169"/>
      <c r="BG73" s="1169"/>
      <c r="BH73" s="1169"/>
      <c r="BI73" s="1169"/>
      <c r="BJ73" s="1169"/>
      <c r="BK73" s="1169"/>
      <c r="BL73" s="1169"/>
      <c r="BM73" s="1169"/>
      <c r="BN73" s="1169"/>
      <c r="BO73" s="1169"/>
      <c r="BP73" s="1170"/>
      <c r="BQ73" s="1147"/>
      <c r="BR73" s="1150"/>
      <c r="BS73" s="1150"/>
      <c r="BT73" s="1150"/>
      <c r="BU73" s="1150"/>
      <c r="BV73" s="1150"/>
      <c r="BW73" s="1150"/>
      <c r="BX73" s="1150"/>
      <c r="BY73" s="1150"/>
      <c r="BZ73" s="1150"/>
      <c r="CA73" s="1150"/>
      <c r="CB73" s="1150"/>
      <c r="CC73" s="1150"/>
      <c r="CD73" s="1167"/>
      <c r="CE73" s="1147"/>
      <c r="CF73" s="1150"/>
      <c r="CG73" s="1150"/>
      <c r="CH73" s="1150"/>
      <c r="CI73" s="1150"/>
      <c r="CJ73" s="1150"/>
      <c r="CK73" s="1150"/>
      <c r="CL73" s="1150"/>
      <c r="CM73" s="1150"/>
      <c r="CN73" s="1150"/>
      <c r="CO73" s="1150"/>
      <c r="CP73" s="1167"/>
      <c r="CQ73" s="1268"/>
      <c r="CR73" s="1150"/>
      <c r="CS73" s="1150"/>
      <c r="CT73" s="1150"/>
      <c r="CU73" s="1150"/>
      <c r="CV73" s="1150"/>
      <c r="CW73" s="1150"/>
      <c r="CX73" s="1150"/>
      <c r="CY73" s="1150"/>
      <c r="CZ73" s="1167"/>
      <c r="DA73" s="1268"/>
      <c r="DB73" s="1150"/>
      <c r="DC73" s="1150"/>
      <c r="DD73" s="1150"/>
      <c r="DE73" s="1150"/>
      <c r="DF73" s="1150"/>
      <c r="DG73" s="1150"/>
      <c r="DH73" s="1167"/>
      <c r="DI73" s="1268"/>
      <c r="DJ73" s="1150"/>
      <c r="DK73" s="1150"/>
      <c r="DL73" s="1150"/>
      <c r="DM73" s="1150"/>
      <c r="DN73" s="1167"/>
      <c r="DO73" s="1268"/>
      <c r="DP73" s="1150"/>
      <c r="DQ73" s="1150"/>
      <c r="DR73" s="1167"/>
      <c r="DS73" s="1267"/>
      <c r="DT73" s="1167"/>
      <c r="DU73" s="1147"/>
      <c r="DV73" s="1164"/>
      <c r="DW73" s="1150"/>
      <c r="DX73" s="1150"/>
      <c r="DY73" s="1149"/>
      <c r="DZ73" s="42" t="str">
        <f t="array" ref="DZ73">IF(AND( ISNUMBER(IFERROR(VALUE($DY73&amp;""),"")), ISNUMBER(IFERROR(VALUE($DV73&amp;""),""))), MAX(MIN(VALUE($DY73), VALUE($DV73)), -VALUE($DV73)), "")</f>
        <v/>
      </c>
      <c r="EA73" s="42" t="str">
        <f t="array" ref="EA73">IF(AND( ISNUMBER(IFERROR(VALUE($DY73&amp;""),"")), ISNUMBER(IFERROR(VALUE($DW73&amp;""),""))), MAX(MIN(VALUE($DY73), VALUE($DW73)), -VALUE($DW73)), "")</f>
        <v/>
      </c>
      <c r="EB73" s="828" t="str">
        <f t="array" ref="EB73">IF(AND( ISNUMBER(IFERROR(VALUE($DY73&amp;""),"")), ISNUMBER(IFERROR(VALUE($DX73&amp;""),""))), MAX(MIN(VALUE($DY73), VALUE($DX73)), -VALUE($DX73)), "")</f>
        <v/>
      </c>
      <c r="EC73" s="1171"/>
      <c r="ED73" s="1165"/>
      <c r="EE73" s="1165"/>
      <c r="EF73" s="2775" t="str">
        <f t="shared" si="2"/>
        <v/>
      </c>
      <c r="EG73" s="42" t="str">
        <f t="array" ref="EG73">IF(AND( ISNUMBER(IFERROR(VALUE($EJ73&amp;""),"")), ISNUMBER(IFERROR(VALUE($EC73&amp;""),""))), MAX(MIN(VALUE($EJ73), VALUE($EC73)), -VALUE($EC73)), "")</f>
        <v/>
      </c>
      <c r="EH73" s="42" t="str">
        <f t="array" ref="EH73">IF(AND( ISNUMBER(IFERROR(VALUE($EJ73&amp;""),"")), ISNUMBER(IFERROR(VALUE($ED73&amp;""),""))), MAX(MIN(VALUE($EJ73), VALUE($ED73)), -VALUE($ED73)), "")</f>
        <v/>
      </c>
      <c r="EI73" s="828" t="str">
        <f t="array" ref="EI73">IF(AND( ISNUMBER(IFERROR(VALUE($EJ73&amp;""),"")), ISNUMBER(IFERROR(VALUE($EE73&amp;""),""))), MAX(MIN(VALUE($EJ73), VALUE($EE73)), -VALUE($EE73)), "")</f>
        <v/>
      </c>
      <c r="EJ73" s="1666"/>
      <c r="EK73" s="1165"/>
      <c r="EL73" s="1165"/>
      <c r="EM73" s="1666"/>
      <c r="EN73" s="2775" t="str">
        <f t="array" ref="EN73">IF(AND(ISNUMBER(IFERROR(VALUE(EJ73&amp;""),"")),ISNUMBER(IFERROR(VALUE(EL73&amp;""),""))),IF(AND(VALUE(EJ73)^2&lt;=VALUE(EL73)*1.01, VALUE(EJ73)^2&gt;=VALUE(EL73)*0.99), "Pass", "Check"), "")</f>
        <v/>
      </c>
      <c r="EO73" s="2775" t="str">
        <f t="array" ref="EO73">IF(AND(ISNUMBER(IFERROR(VALUE(EK73&amp;""),"")),ISNUMBER(IFERROR(VALUE(EM73&amp;""),""))),IF(AND(VALUE(EK73)^2&lt;=VALUE(EM73)*1.01, VALUE(EK73)^2&gt;=VALUE(EM73)*0.99), "Pass", "Check"), "")</f>
        <v/>
      </c>
      <c r="EP73" s="1168"/>
      <c r="EQ73" s="1169"/>
      <c r="ER73" s="1169"/>
      <c r="ES73" s="1262"/>
      <c r="ET73" s="2775" t="str">
        <f t="array" ref="ET73">IF(AND(ISNUMBER(IFERROR(VALUE(EP73&amp;""),"")),ISNUMBER(IFERROR(VALUE(ER73&amp;""),""))),IF(AND(VALUE(EP73)^2&lt;=VALUE(ER73)*1.01, VALUE(EP73)^2&gt;=VALUE(ER73)*0.99), "Pass", "Check"), "")</f>
        <v/>
      </c>
      <c r="EU73" s="2776" t="str">
        <f t="array" ref="EU73">IF(AND(ISNUMBER(IFERROR(VALUE(EQ73&amp;""),"")),ISNUMBER(IFERROR(VALUE(ES73&amp;""),""))),IF(AND(VALUE(EQ73)^2&lt;=VALUE(ES73)*1.01, VALUE(EQ73)^2&gt;=VALUE(ES73)*0.99), "Pass", "Check"), "")</f>
        <v/>
      </c>
      <c r="EV73" s="1168"/>
      <c r="EW73" s="1169"/>
      <c r="EX73" s="1169"/>
      <c r="EY73" s="1262"/>
      <c r="EZ73" s="2775" t="str">
        <f t="array" ref="EZ73">IF(AND(ISNUMBER(IFERROR(VALUE(EV73&amp;""),"")),ISNUMBER(IFERROR(VALUE(EX73&amp;""),""))),IF(AND(VALUE(EV73)^2&lt;=VALUE(EX73)*1.01, VALUE(EV73)^2&gt;=VALUE(EX73)*0.99), "Pass", "Check"), "")</f>
        <v/>
      </c>
      <c r="FA73" s="2777" t="str">
        <f t="array" ref="FA73">IF(AND(ISNUMBER(IFERROR(VALUE(EW73&amp;""),"")),ISNUMBER(IFERROR(VALUE(EY73&amp;""),""))),IF(AND(VALUE(EW73)^2&lt;=VALUE(EY73)*1.01, VALUE(EW73)^2&gt;=VALUE(EY73)*0.99), "Pass", "Check"), "")</f>
        <v/>
      </c>
    </row>
    <row r="74" spans="1:158" ht="15" customHeight="1" x14ac:dyDescent="0.25">
      <c r="A74" s="1116"/>
      <c r="B74" s="739" t="s">
        <v>1526</v>
      </c>
      <c r="C74" s="739"/>
      <c r="D74" s="739"/>
      <c r="E74" s="739"/>
      <c r="F74" s="42" t="str">
        <f t="array" ref="F74">IF( SUMPRODUCT(--NOT(ISNUMBER(IFERROR(VALUE($M74:$DU74&amp;""),""))))=0,SQRT(MAX(VALUE($M74)+SUMPRODUCT(VALUE($N74:$DU74),r_girr!$A$3:$DH$3),0)),"")</f>
        <v/>
      </c>
      <c r="G74" s="42" t="str">
        <f t="array" ref="G74">IF( SUMPRODUCT(--NOT(ISNUMBER(IFERROR(VALUE($M74:$DU74&amp;""),""))))=0,SQRT(MAX(VALUE($M74)+SUMPRODUCT(VALUE($N74:$DU74),r_girr!$A$4:$DH$4),0)),"")</f>
        <v/>
      </c>
      <c r="H74" s="42" t="str">
        <f t="array" ref="H74">IF( SUMPRODUCT(--NOT(ISNUMBER(IFERROR(VALUE($M74:$DU74&amp;""),""))))=0,SQRT(MAX(VALUE($M74)+SUMPRODUCT(VALUE($N74:$DU74),r_girr!$A$3:$DH$3)*0.75,0)),"")</f>
        <v/>
      </c>
      <c r="I74" s="42" t="str">
        <f t="array" ref="I74">IF(AND( ISNUMBER(IFERROR(VALUE($L74&amp;""),"")), ISNUMBER(IFERROR(VALUE($F74&amp;""),""))), MAX(MIN(VALUE($L74), VALUE($F74)), -VALUE($F74)), "")</f>
        <v/>
      </c>
      <c r="J74" s="42" t="str">
        <f t="array" ref="J74">IF(AND( ISNUMBER(IFERROR(VALUE($L74&amp;""),"")), ISNUMBER(IFERROR(VALUE($G74&amp;""),""))), MAX(MIN(VALUE($L74), VALUE($G74)), -VALUE($G74)), "")</f>
        <v/>
      </c>
      <c r="K74" s="42" t="str">
        <f t="array" ref="K74">IF(AND( ISNUMBER(IFERROR(VALUE($L74&amp;""),"")), ISNUMBER(IFERROR(VALUE($H74&amp;""),""))), MAX(MIN(VALUE($L74), VALUE($H74)), -VALUE($H74)), "")</f>
        <v/>
      </c>
      <c r="L74" s="1147"/>
      <c r="M74" s="1150"/>
      <c r="N74" s="1167"/>
      <c r="O74" s="1268"/>
      <c r="P74" s="1150"/>
      <c r="Q74" s="1150"/>
      <c r="R74" s="1150"/>
      <c r="S74" s="1150"/>
      <c r="T74" s="1150"/>
      <c r="U74" s="1150"/>
      <c r="V74" s="1150"/>
      <c r="W74" s="1150"/>
      <c r="X74" s="1150"/>
      <c r="Y74" s="1150"/>
      <c r="Z74" s="1150"/>
      <c r="AA74" s="1150"/>
      <c r="AB74" s="1150"/>
      <c r="AC74" s="1150"/>
      <c r="AD74" s="1150"/>
      <c r="AE74" s="1150"/>
      <c r="AF74" s="1150"/>
      <c r="AG74" s="1150"/>
      <c r="AH74" s="1167"/>
      <c r="AI74" s="1168"/>
      <c r="AJ74" s="1169"/>
      <c r="AK74" s="1169"/>
      <c r="AL74" s="1169"/>
      <c r="AM74" s="1169"/>
      <c r="AN74" s="1169"/>
      <c r="AO74" s="1169"/>
      <c r="AP74" s="1169"/>
      <c r="AQ74" s="1169"/>
      <c r="AR74" s="1169"/>
      <c r="AS74" s="1169"/>
      <c r="AT74" s="1169"/>
      <c r="AU74" s="1169"/>
      <c r="AV74" s="1169"/>
      <c r="AW74" s="1169"/>
      <c r="AX74" s="1169"/>
      <c r="AY74" s="1169"/>
      <c r="AZ74" s="1170"/>
      <c r="BA74" s="1168"/>
      <c r="BB74" s="1169"/>
      <c r="BC74" s="1169"/>
      <c r="BD74" s="1169"/>
      <c r="BE74" s="1169"/>
      <c r="BF74" s="1169"/>
      <c r="BG74" s="1169"/>
      <c r="BH74" s="1169"/>
      <c r="BI74" s="1169"/>
      <c r="BJ74" s="1169"/>
      <c r="BK74" s="1169"/>
      <c r="BL74" s="1169"/>
      <c r="BM74" s="1169"/>
      <c r="BN74" s="1169"/>
      <c r="BO74" s="1169"/>
      <c r="BP74" s="1170"/>
      <c r="BQ74" s="1147"/>
      <c r="BR74" s="1150"/>
      <c r="BS74" s="1150"/>
      <c r="BT74" s="1150"/>
      <c r="BU74" s="1150"/>
      <c r="BV74" s="1150"/>
      <c r="BW74" s="1150"/>
      <c r="BX74" s="1150"/>
      <c r="BY74" s="1150"/>
      <c r="BZ74" s="1150"/>
      <c r="CA74" s="1150"/>
      <c r="CB74" s="1150"/>
      <c r="CC74" s="1150"/>
      <c r="CD74" s="1167"/>
      <c r="CE74" s="1147"/>
      <c r="CF74" s="1150"/>
      <c r="CG74" s="1150"/>
      <c r="CH74" s="1150"/>
      <c r="CI74" s="1150"/>
      <c r="CJ74" s="1150"/>
      <c r="CK74" s="1150"/>
      <c r="CL74" s="1150"/>
      <c r="CM74" s="1150"/>
      <c r="CN74" s="1150"/>
      <c r="CO74" s="1150"/>
      <c r="CP74" s="1167"/>
      <c r="CQ74" s="1268"/>
      <c r="CR74" s="1150"/>
      <c r="CS74" s="1150"/>
      <c r="CT74" s="1150"/>
      <c r="CU74" s="1150"/>
      <c r="CV74" s="1150"/>
      <c r="CW74" s="1150"/>
      <c r="CX74" s="1150"/>
      <c r="CY74" s="1150"/>
      <c r="CZ74" s="1167"/>
      <c r="DA74" s="1268"/>
      <c r="DB74" s="1150"/>
      <c r="DC74" s="1150"/>
      <c r="DD74" s="1150"/>
      <c r="DE74" s="1150"/>
      <c r="DF74" s="1150"/>
      <c r="DG74" s="1150"/>
      <c r="DH74" s="1167"/>
      <c r="DI74" s="1268"/>
      <c r="DJ74" s="1150"/>
      <c r="DK74" s="1150"/>
      <c r="DL74" s="1150"/>
      <c r="DM74" s="1150"/>
      <c r="DN74" s="1167"/>
      <c r="DO74" s="1268"/>
      <c r="DP74" s="1150"/>
      <c r="DQ74" s="1150"/>
      <c r="DR74" s="1167"/>
      <c r="DS74" s="1267"/>
      <c r="DT74" s="1167"/>
      <c r="DU74" s="1147"/>
      <c r="DV74" s="1164"/>
      <c r="DW74" s="1150"/>
      <c r="DX74" s="1150"/>
      <c r="DY74" s="1149"/>
      <c r="DZ74" s="42" t="str">
        <f t="array" ref="DZ74">IF(AND( ISNUMBER(IFERROR(VALUE($DY74&amp;""),"")), ISNUMBER(IFERROR(VALUE($DV74&amp;""),""))), MAX(MIN(VALUE($DY74), VALUE($DV74)), -VALUE($DV74)), "")</f>
        <v/>
      </c>
      <c r="EA74" s="42" t="str">
        <f t="array" ref="EA74">IF(AND( ISNUMBER(IFERROR(VALUE($DY74&amp;""),"")), ISNUMBER(IFERROR(VALUE($DW74&amp;""),""))), MAX(MIN(VALUE($DY74), VALUE($DW74)), -VALUE($DW74)), "")</f>
        <v/>
      </c>
      <c r="EB74" s="828" t="str">
        <f t="array" ref="EB74">IF(AND( ISNUMBER(IFERROR(VALUE($DY74&amp;""),"")), ISNUMBER(IFERROR(VALUE($DX74&amp;""),""))), MAX(MIN(VALUE($DY74), VALUE($DX74)), -VALUE($DX74)), "")</f>
        <v/>
      </c>
      <c r="EC74" s="1171"/>
      <c r="ED74" s="1165"/>
      <c r="EE74" s="1165"/>
      <c r="EF74" s="2775" t="str">
        <f t="shared" si="2"/>
        <v/>
      </c>
      <c r="EG74" s="42" t="str">
        <f t="array" ref="EG74">IF(AND( ISNUMBER(IFERROR(VALUE($EJ74&amp;""),"")), ISNUMBER(IFERROR(VALUE($EC74&amp;""),""))), MAX(MIN(VALUE($EJ74), VALUE($EC74)), -VALUE($EC74)), "")</f>
        <v/>
      </c>
      <c r="EH74" s="42" t="str">
        <f t="array" ref="EH74">IF(AND( ISNUMBER(IFERROR(VALUE($EJ74&amp;""),"")), ISNUMBER(IFERROR(VALUE($ED74&amp;""),""))), MAX(MIN(VALUE($EJ74), VALUE($ED74)), -VALUE($ED74)), "")</f>
        <v/>
      </c>
      <c r="EI74" s="828" t="str">
        <f t="array" ref="EI74">IF(AND( ISNUMBER(IFERROR(VALUE($EJ74&amp;""),"")), ISNUMBER(IFERROR(VALUE($EE74&amp;""),""))), MAX(MIN(VALUE($EJ74), VALUE($EE74)), -VALUE($EE74)), "")</f>
        <v/>
      </c>
      <c r="EJ74" s="1666"/>
      <c r="EK74" s="1165"/>
      <c r="EL74" s="1165"/>
      <c r="EM74" s="1666"/>
      <c r="EN74" s="2775" t="str">
        <f t="array" ref="EN74">IF(AND(ISNUMBER(IFERROR(VALUE(EJ74&amp;""),"")),ISNUMBER(IFERROR(VALUE(EL74&amp;""),""))),IF(AND(VALUE(EJ74)^2&lt;=VALUE(EL74)*1.01, VALUE(EJ74)^2&gt;=VALUE(EL74)*0.99), "Pass", "Check"), "")</f>
        <v/>
      </c>
      <c r="EO74" s="2775" t="str">
        <f t="array" ref="EO74">IF(AND(ISNUMBER(IFERROR(VALUE(EK74&amp;""),"")),ISNUMBER(IFERROR(VALUE(EM74&amp;""),""))),IF(AND(VALUE(EK74)^2&lt;=VALUE(EM74)*1.01, VALUE(EK74)^2&gt;=VALUE(EM74)*0.99), "Pass", "Check"), "")</f>
        <v/>
      </c>
      <c r="EP74" s="1168"/>
      <c r="EQ74" s="1169"/>
      <c r="ER74" s="1169"/>
      <c r="ES74" s="1262"/>
      <c r="ET74" s="2775" t="str">
        <f t="array" ref="ET74">IF(AND(ISNUMBER(IFERROR(VALUE(EP74&amp;""),"")),ISNUMBER(IFERROR(VALUE(ER74&amp;""),""))),IF(AND(VALUE(EP74)^2&lt;=VALUE(ER74)*1.01, VALUE(EP74)^2&gt;=VALUE(ER74)*0.99), "Pass", "Check"), "")</f>
        <v/>
      </c>
      <c r="EU74" s="2776" t="str">
        <f t="array" ref="EU74">IF(AND(ISNUMBER(IFERROR(VALUE(EQ74&amp;""),"")),ISNUMBER(IFERROR(VALUE(ES74&amp;""),""))),IF(AND(VALUE(EQ74)^2&lt;=VALUE(ES74)*1.01, VALUE(EQ74)^2&gt;=VALUE(ES74)*0.99), "Pass", "Check"), "")</f>
        <v/>
      </c>
      <c r="EV74" s="1168"/>
      <c r="EW74" s="1169"/>
      <c r="EX74" s="1169"/>
      <c r="EY74" s="1262"/>
      <c r="EZ74" s="2775" t="str">
        <f t="array" ref="EZ74">IF(AND(ISNUMBER(IFERROR(VALUE(EV74&amp;""),"")),ISNUMBER(IFERROR(VALUE(EX74&amp;""),""))),IF(AND(VALUE(EV74)^2&lt;=VALUE(EX74)*1.01, VALUE(EV74)^2&gt;=VALUE(EX74)*0.99), "Pass", "Check"), "")</f>
        <v/>
      </c>
      <c r="FA74" s="2777" t="str">
        <f t="array" ref="FA74">IF(AND(ISNUMBER(IFERROR(VALUE(EW74&amp;""),"")),ISNUMBER(IFERROR(VALUE(EY74&amp;""),""))),IF(AND(VALUE(EW74)^2&lt;=VALUE(EY74)*1.01, VALUE(EW74)^2&gt;=VALUE(EY74)*0.99), "Pass", "Check"), "")</f>
        <v/>
      </c>
    </row>
    <row r="75" spans="1:158" ht="15" customHeight="1" x14ac:dyDescent="0.25">
      <c r="A75" s="1116"/>
      <c r="B75" s="739" t="s">
        <v>1527</v>
      </c>
      <c r="C75" s="739"/>
      <c r="D75" s="739"/>
      <c r="E75" s="739"/>
      <c r="F75" s="42" t="str">
        <f t="array" ref="F75">IF( SUMPRODUCT(--NOT(ISNUMBER(IFERROR(VALUE($M75:$DU75&amp;""),""))))=0,SQRT(MAX(VALUE($M75)+SUMPRODUCT(VALUE($N75:$DU75),r_girr!$A$3:$DH$3),0)),"")</f>
        <v/>
      </c>
      <c r="G75" s="42" t="str">
        <f t="array" ref="G75">IF( SUMPRODUCT(--NOT(ISNUMBER(IFERROR(VALUE($M75:$DU75&amp;""),""))))=0,SQRT(MAX(VALUE($M75)+SUMPRODUCT(VALUE($N75:$DU75),r_girr!$A$4:$DH$4),0)),"")</f>
        <v/>
      </c>
      <c r="H75" s="42" t="str">
        <f t="array" ref="H75">IF( SUMPRODUCT(--NOT(ISNUMBER(IFERROR(VALUE($M75:$DU75&amp;""),""))))=0,SQRT(MAX(VALUE($M75)+SUMPRODUCT(VALUE($N75:$DU75),r_girr!$A$3:$DH$3)*0.75,0)),"")</f>
        <v/>
      </c>
      <c r="I75" s="42" t="str">
        <f t="array" ref="I75">IF(AND( ISNUMBER(IFERROR(VALUE($L75&amp;""),"")), ISNUMBER(IFERROR(VALUE($F75&amp;""),""))), MAX(MIN(VALUE($L75), VALUE($F75)), -VALUE($F75)), "")</f>
        <v/>
      </c>
      <c r="J75" s="42" t="str">
        <f t="array" ref="J75">IF(AND( ISNUMBER(IFERROR(VALUE($L75&amp;""),"")), ISNUMBER(IFERROR(VALUE($G75&amp;""),""))), MAX(MIN(VALUE($L75), VALUE($G75)), -VALUE($G75)), "")</f>
        <v/>
      </c>
      <c r="K75" s="42" t="str">
        <f t="array" ref="K75">IF(AND( ISNUMBER(IFERROR(VALUE($L75&amp;""),"")), ISNUMBER(IFERROR(VALUE($H75&amp;""),""))), MAX(MIN(VALUE($L75), VALUE($H75)), -VALUE($H75)), "")</f>
        <v/>
      </c>
      <c r="L75" s="1147"/>
      <c r="M75" s="1150"/>
      <c r="N75" s="1167"/>
      <c r="O75" s="1268"/>
      <c r="P75" s="1150"/>
      <c r="Q75" s="1150"/>
      <c r="R75" s="1150"/>
      <c r="S75" s="1150"/>
      <c r="T75" s="1150"/>
      <c r="U75" s="1150"/>
      <c r="V75" s="1150"/>
      <c r="W75" s="1150"/>
      <c r="X75" s="1150"/>
      <c r="Y75" s="1150"/>
      <c r="Z75" s="1150"/>
      <c r="AA75" s="1150"/>
      <c r="AB75" s="1150"/>
      <c r="AC75" s="1150"/>
      <c r="AD75" s="1150"/>
      <c r="AE75" s="1150"/>
      <c r="AF75" s="1150"/>
      <c r="AG75" s="1150"/>
      <c r="AH75" s="1167"/>
      <c r="AI75" s="1168"/>
      <c r="AJ75" s="1169"/>
      <c r="AK75" s="1169"/>
      <c r="AL75" s="1169"/>
      <c r="AM75" s="1169"/>
      <c r="AN75" s="1169"/>
      <c r="AO75" s="1169"/>
      <c r="AP75" s="1169"/>
      <c r="AQ75" s="1169"/>
      <c r="AR75" s="1169"/>
      <c r="AS75" s="1169"/>
      <c r="AT75" s="1169"/>
      <c r="AU75" s="1169"/>
      <c r="AV75" s="1169"/>
      <c r="AW75" s="1169"/>
      <c r="AX75" s="1169"/>
      <c r="AY75" s="1169"/>
      <c r="AZ75" s="1170"/>
      <c r="BA75" s="1168"/>
      <c r="BB75" s="1169"/>
      <c r="BC75" s="1169"/>
      <c r="BD75" s="1169"/>
      <c r="BE75" s="1169"/>
      <c r="BF75" s="1169"/>
      <c r="BG75" s="1169"/>
      <c r="BH75" s="1169"/>
      <c r="BI75" s="1169"/>
      <c r="BJ75" s="1169"/>
      <c r="BK75" s="1169"/>
      <c r="BL75" s="1169"/>
      <c r="BM75" s="1169"/>
      <c r="BN75" s="1169"/>
      <c r="BO75" s="1169"/>
      <c r="BP75" s="1170"/>
      <c r="BQ75" s="1147"/>
      <c r="BR75" s="1150"/>
      <c r="BS75" s="1150"/>
      <c r="BT75" s="1150"/>
      <c r="BU75" s="1150"/>
      <c r="BV75" s="1150"/>
      <c r="BW75" s="1150"/>
      <c r="BX75" s="1150"/>
      <c r="BY75" s="1150"/>
      <c r="BZ75" s="1150"/>
      <c r="CA75" s="1150"/>
      <c r="CB75" s="1150"/>
      <c r="CC75" s="1150"/>
      <c r="CD75" s="1167"/>
      <c r="CE75" s="1147"/>
      <c r="CF75" s="1150"/>
      <c r="CG75" s="1150"/>
      <c r="CH75" s="1150"/>
      <c r="CI75" s="1150"/>
      <c r="CJ75" s="1150"/>
      <c r="CK75" s="1150"/>
      <c r="CL75" s="1150"/>
      <c r="CM75" s="1150"/>
      <c r="CN75" s="1150"/>
      <c r="CO75" s="1150"/>
      <c r="CP75" s="1167"/>
      <c r="CQ75" s="1268"/>
      <c r="CR75" s="1150"/>
      <c r="CS75" s="1150"/>
      <c r="CT75" s="1150"/>
      <c r="CU75" s="1150"/>
      <c r="CV75" s="1150"/>
      <c r="CW75" s="1150"/>
      <c r="CX75" s="1150"/>
      <c r="CY75" s="1150"/>
      <c r="CZ75" s="1167"/>
      <c r="DA75" s="1268"/>
      <c r="DB75" s="1150"/>
      <c r="DC75" s="1150"/>
      <c r="DD75" s="1150"/>
      <c r="DE75" s="1150"/>
      <c r="DF75" s="1150"/>
      <c r="DG75" s="1150"/>
      <c r="DH75" s="1167"/>
      <c r="DI75" s="1268"/>
      <c r="DJ75" s="1150"/>
      <c r="DK75" s="1150"/>
      <c r="DL75" s="1150"/>
      <c r="DM75" s="1150"/>
      <c r="DN75" s="1167"/>
      <c r="DO75" s="1268"/>
      <c r="DP75" s="1150"/>
      <c r="DQ75" s="1150"/>
      <c r="DR75" s="1167"/>
      <c r="DS75" s="1267"/>
      <c r="DT75" s="1167"/>
      <c r="DU75" s="1147"/>
      <c r="DV75" s="1164"/>
      <c r="DW75" s="1150"/>
      <c r="DX75" s="1150"/>
      <c r="DY75" s="1149"/>
      <c r="DZ75" s="42" t="str">
        <f t="array" ref="DZ75">IF(AND( ISNUMBER(IFERROR(VALUE($DY75&amp;""),"")), ISNUMBER(IFERROR(VALUE($DV75&amp;""),""))), MAX(MIN(VALUE($DY75), VALUE($DV75)), -VALUE($DV75)), "")</f>
        <v/>
      </c>
      <c r="EA75" s="42" t="str">
        <f t="array" ref="EA75">IF(AND( ISNUMBER(IFERROR(VALUE($DY75&amp;""),"")), ISNUMBER(IFERROR(VALUE($DW75&amp;""),""))), MAX(MIN(VALUE($DY75), VALUE($DW75)), -VALUE($DW75)), "")</f>
        <v/>
      </c>
      <c r="EB75" s="828" t="str">
        <f t="array" ref="EB75">IF(AND( ISNUMBER(IFERROR(VALUE($DY75&amp;""),"")), ISNUMBER(IFERROR(VALUE($DX75&amp;""),""))), MAX(MIN(VALUE($DY75), VALUE($DX75)), -VALUE($DX75)), "")</f>
        <v/>
      </c>
      <c r="EC75" s="1171"/>
      <c r="ED75" s="1165"/>
      <c r="EE75" s="1165"/>
      <c r="EF75" s="2775" t="str">
        <f t="shared" si="2"/>
        <v/>
      </c>
      <c r="EG75" s="42" t="str">
        <f t="array" ref="EG75">IF(AND( ISNUMBER(IFERROR(VALUE($EJ75&amp;""),"")), ISNUMBER(IFERROR(VALUE($EC75&amp;""),""))), MAX(MIN(VALUE($EJ75), VALUE($EC75)), -VALUE($EC75)), "")</f>
        <v/>
      </c>
      <c r="EH75" s="42" t="str">
        <f t="array" ref="EH75">IF(AND( ISNUMBER(IFERROR(VALUE($EJ75&amp;""),"")), ISNUMBER(IFERROR(VALUE($ED75&amp;""),""))), MAX(MIN(VALUE($EJ75), VALUE($ED75)), -VALUE($ED75)), "")</f>
        <v/>
      </c>
      <c r="EI75" s="828" t="str">
        <f t="array" ref="EI75">IF(AND( ISNUMBER(IFERROR(VALUE($EJ75&amp;""),"")), ISNUMBER(IFERROR(VALUE($EE75&amp;""),""))), MAX(MIN(VALUE($EJ75), VALUE($EE75)), -VALUE($EE75)), "")</f>
        <v/>
      </c>
      <c r="EJ75" s="1666"/>
      <c r="EK75" s="1165"/>
      <c r="EL75" s="1165"/>
      <c r="EM75" s="1666"/>
      <c r="EN75" s="2775" t="str">
        <f t="array" ref="EN75">IF(AND(ISNUMBER(IFERROR(VALUE(EJ75&amp;""),"")),ISNUMBER(IFERROR(VALUE(EL75&amp;""),""))),IF(AND(VALUE(EJ75)^2&lt;=VALUE(EL75)*1.01, VALUE(EJ75)^2&gt;=VALUE(EL75)*0.99), "Pass", "Check"), "")</f>
        <v/>
      </c>
      <c r="EO75" s="2775" t="str">
        <f t="array" ref="EO75">IF(AND(ISNUMBER(IFERROR(VALUE(EK75&amp;""),"")),ISNUMBER(IFERROR(VALUE(EM75&amp;""),""))),IF(AND(VALUE(EK75)^2&lt;=VALUE(EM75)*1.01, VALUE(EK75)^2&gt;=VALUE(EM75)*0.99), "Pass", "Check"), "")</f>
        <v/>
      </c>
      <c r="EP75" s="1168"/>
      <c r="EQ75" s="1169"/>
      <c r="ER75" s="1169"/>
      <c r="ES75" s="1262"/>
      <c r="ET75" s="2775" t="str">
        <f t="array" ref="ET75">IF(AND(ISNUMBER(IFERROR(VALUE(EP75&amp;""),"")),ISNUMBER(IFERROR(VALUE(ER75&amp;""),""))),IF(AND(VALUE(EP75)^2&lt;=VALUE(ER75)*1.01, VALUE(EP75)^2&gt;=VALUE(ER75)*0.99), "Pass", "Check"), "")</f>
        <v/>
      </c>
      <c r="EU75" s="2776" t="str">
        <f t="array" ref="EU75">IF(AND(ISNUMBER(IFERROR(VALUE(EQ75&amp;""),"")),ISNUMBER(IFERROR(VALUE(ES75&amp;""),""))),IF(AND(VALUE(EQ75)^2&lt;=VALUE(ES75)*1.01, VALUE(EQ75)^2&gt;=VALUE(ES75)*0.99), "Pass", "Check"), "")</f>
        <v/>
      </c>
      <c r="EV75" s="1168"/>
      <c r="EW75" s="1169"/>
      <c r="EX75" s="1169"/>
      <c r="EY75" s="1262"/>
      <c r="EZ75" s="2775" t="str">
        <f t="array" ref="EZ75">IF(AND(ISNUMBER(IFERROR(VALUE(EV75&amp;""),"")),ISNUMBER(IFERROR(VALUE(EX75&amp;""),""))),IF(AND(VALUE(EV75)^2&lt;=VALUE(EX75)*1.01, VALUE(EV75)^2&gt;=VALUE(EX75)*0.99), "Pass", "Check"), "")</f>
        <v/>
      </c>
      <c r="FA75" s="2777" t="str">
        <f t="array" ref="FA75">IF(AND(ISNUMBER(IFERROR(VALUE(EW75&amp;""),"")),ISNUMBER(IFERROR(VALUE(EY75&amp;""),""))),IF(AND(VALUE(EW75)^2&lt;=VALUE(EY75)*1.01, VALUE(EW75)^2&gt;=VALUE(EY75)*0.99), "Pass", "Check"), "")</f>
        <v/>
      </c>
    </row>
    <row r="76" spans="1:158" ht="15" customHeight="1" x14ac:dyDescent="0.25">
      <c r="A76" s="1116"/>
      <c r="B76" s="739" t="s">
        <v>1528</v>
      </c>
      <c r="C76" s="739"/>
      <c r="D76" s="739"/>
      <c r="E76" s="739"/>
      <c r="F76" s="42" t="str">
        <f t="array" ref="F76">IF( SUMPRODUCT(--NOT(ISNUMBER(IFERROR(VALUE($M76:$DU76&amp;""),""))))=0,SQRT(MAX(VALUE($M76)+SUMPRODUCT(VALUE($N76:$DU76),r_girr!$A$3:$DH$3),0)),"")</f>
        <v/>
      </c>
      <c r="G76" s="42" t="str">
        <f t="array" ref="G76">IF( SUMPRODUCT(--NOT(ISNUMBER(IFERROR(VALUE($M76:$DU76&amp;""),""))))=0,SQRT(MAX(VALUE($M76)+SUMPRODUCT(VALUE($N76:$DU76),r_girr!$A$4:$DH$4),0)),"")</f>
        <v/>
      </c>
      <c r="H76" s="42" t="str">
        <f t="array" ref="H76">IF( SUMPRODUCT(--NOT(ISNUMBER(IFERROR(VALUE($M76:$DU76&amp;""),""))))=0,SQRT(MAX(VALUE($M76)+SUMPRODUCT(VALUE($N76:$DU76),r_girr!$A$3:$DH$3)*0.75,0)),"")</f>
        <v/>
      </c>
      <c r="I76" s="42" t="str">
        <f t="array" ref="I76">IF(AND( ISNUMBER(IFERROR(VALUE($L76&amp;""),"")), ISNUMBER(IFERROR(VALUE($F76&amp;""),""))), MAX(MIN(VALUE($L76), VALUE($F76)), -VALUE($F76)), "")</f>
        <v/>
      </c>
      <c r="J76" s="42" t="str">
        <f t="array" ref="J76">IF(AND( ISNUMBER(IFERROR(VALUE($L76&amp;""),"")), ISNUMBER(IFERROR(VALUE($G76&amp;""),""))), MAX(MIN(VALUE($L76), VALUE($G76)), -VALUE($G76)), "")</f>
        <v/>
      </c>
      <c r="K76" s="42" t="str">
        <f t="array" ref="K76">IF(AND( ISNUMBER(IFERROR(VALUE($L76&amp;""),"")), ISNUMBER(IFERROR(VALUE($H76&amp;""),""))), MAX(MIN(VALUE($L76), VALUE($H76)), -VALUE($H76)), "")</f>
        <v/>
      </c>
      <c r="L76" s="1147"/>
      <c r="M76" s="1150"/>
      <c r="N76" s="1167"/>
      <c r="O76" s="1268"/>
      <c r="P76" s="1150"/>
      <c r="Q76" s="1150"/>
      <c r="R76" s="1150"/>
      <c r="S76" s="1150"/>
      <c r="T76" s="1150"/>
      <c r="U76" s="1150"/>
      <c r="V76" s="1150"/>
      <c r="W76" s="1150"/>
      <c r="X76" s="1150"/>
      <c r="Y76" s="1150"/>
      <c r="Z76" s="1150"/>
      <c r="AA76" s="1150"/>
      <c r="AB76" s="1150"/>
      <c r="AC76" s="1150"/>
      <c r="AD76" s="1150"/>
      <c r="AE76" s="1150"/>
      <c r="AF76" s="1150"/>
      <c r="AG76" s="1150"/>
      <c r="AH76" s="1167"/>
      <c r="AI76" s="1168"/>
      <c r="AJ76" s="1169"/>
      <c r="AK76" s="1169"/>
      <c r="AL76" s="1169"/>
      <c r="AM76" s="1169"/>
      <c r="AN76" s="1169"/>
      <c r="AO76" s="1169"/>
      <c r="AP76" s="1169"/>
      <c r="AQ76" s="1169"/>
      <c r="AR76" s="1169"/>
      <c r="AS76" s="1169"/>
      <c r="AT76" s="1169"/>
      <c r="AU76" s="1169"/>
      <c r="AV76" s="1169"/>
      <c r="AW76" s="1169"/>
      <c r="AX76" s="1169"/>
      <c r="AY76" s="1169"/>
      <c r="AZ76" s="1170"/>
      <c r="BA76" s="1168"/>
      <c r="BB76" s="1169"/>
      <c r="BC76" s="1169"/>
      <c r="BD76" s="1169"/>
      <c r="BE76" s="1169"/>
      <c r="BF76" s="1169"/>
      <c r="BG76" s="1169"/>
      <c r="BH76" s="1169"/>
      <c r="BI76" s="1169"/>
      <c r="BJ76" s="1169"/>
      <c r="BK76" s="1169"/>
      <c r="BL76" s="1169"/>
      <c r="BM76" s="1169"/>
      <c r="BN76" s="1169"/>
      <c r="BO76" s="1169"/>
      <c r="BP76" s="1170"/>
      <c r="BQ76" s="1147"/>
      <c r="BR76" s="1150"/>
      <c r="BS76" s="1150"/>
      <c r="BT76" s="1150"/>
      <c r="BU76" s="1150"/>
      <c r="BV76" s="1150"/>
      <c r="BW76" s="1150"/>
      <c r="BX76" s="1150"/>
      <c r="BY76" s="1150"/>
      <c r="BZ76" s="1150"/>
      <c r="CA76" s="1150"/>
      <c r="CB76" s="1150"/>
      <c r="CC76" s="1150"/>
      <c r="CD76" s="1167"/>
      <c r="CE76" s="1147"/>
      <c r="CF76" s="1150"/>
      <c r="CG76" s="1150"/>
      <c r="CH76" s="1150"/>
      <c r="CI76" s="1150"/>
      <c r="CJ76" s="1150"/>
      <c r="CK76" s="1150"/>
      <c r="CL76" s="1150"/>
      <c r="CM76" s="1150"/>
      <c r="CN76" s="1150"/>
      <c r="CO76" s="1150"/>
      <c r="CP76" s="1167"/>
      <c r="CQ76" s="1268"/>
      <c r="CR76" s="1150"/>
      <c r="CS76" s="1150"/>
      <c r="CT76" s="1150"/>
      <c r="CU76" s="1150"/>
      <c r="CV76" s="1150"/>
      <c r="CW76" s="1150"/>
      <c r="CX76" s="1150"/>
      <c r="CY76" s="1150"/>
      <c r="CZ76" s="1167"/>
      <c r="DA76" s="1268"/>
      <c r="DB76" s="1150"/>
      <c r="DC76" s="1150"/>
      <c r="DD76" s="1150"/>
      <c r="DE76" s="1150"/>
      <c r="DF76" s="1150"/>
      <c r="DG76" s="1150"/>
      <c r="DH76" s="1167"/>
      <c r="DI76" s="1268"/>
      <c r="DJ76" s="1150"/>
      <c r="DK76" s="1150"/>
      <c r="DL76" s="1150"/>
      <c r="DM76" s="1150"/>
      <c r="DN76" s="1167"/>
      <c r="DO76" s="1268"/>
      <c r="DP76" s="1150"/>
      <c r="DQ76" s="1150"/>
      <c r="DR76" s="1167"/>
      <c r="DS76" s="1267"/>
      <c r="DT76" s="1167"/>
      <c r="DU76" s="1147"/>
      <c r="DV76" s="1164"/>
      <c r="DW76" s="1150"/>
      <c r="DX76" s="1150"/>
      <c r="DY76" s="1149"/>
      <c r="DZ76" s="42" t="str">
        <f t="array" ref="DZ76">IF(AND( ISNUMBER(IFERROR(VALUE($DY76&amp;""),"")), ISNUMBER(IFERROR(VALUE($DV76&amp;""),""))), MAX(MIN(VALUE($DY76), VALUE($DV76)), -VALUE($DV76)), "")</f>
        <v/>
      </c>
      <c r="EA76" s="42" t="str">
        <f t="array" ref="EA76">IF(AND( ISNUMBER(IFERROR(VALUE($DY76&amp;""),"")), ISNUMBER(IFERROR(VALUE($DW76&amp;""),""))), MAX(MIN(VALUE($DY76), VALUE($DW76)), -VALUE($DW76)), "")</f>
        <v/>
      </c>
      <c r="EB76" s="828" t="str">
        <f t="array" ref="EB76">IF(AND( ISNUMBER(IFERROR(VALUE($DY76&amp;""),"")), ISNUMBER(IFERROR(VALUE($DX76&amp;""),""))), MAX(MIN(VALUE($DY76), VALUE($DX76)), -VALUE($DX76)), "")</f>
        <v/>
      </c>
      <c r="EC76" s="1171"/>
      <c r="ED76" s="1165"/>
      <c r="EE76" s="1165"/>
      <c r="EF76" s="2775" t="str">
        <f t="shared" si="2"/>
        <v/>
      </c>
      <c r="EG76" s="42" t="str">
        <f t="array" ref="EG76">IF(AND( ISNUMBER(IFERROR(VALUE($EJ76&amp;""),"")), ISNUMBER(IFERROR(VALUE($EC76&amp;""),""))), MAX(MIN(VALUE($EJ76), VALUE($EC76)), -VALUE($EC76)), "")</f>
        <v/>
      </c>
      <c r="EH76" s="42" t="str">
        <f t="array" ref="EH76">IF(AND( ISNUMBER(IFERROR(VALUE($EJ76&amp;""),"")), ISNUMBER(IFERROR(VALUE($ED76&amp;""),""))), MAX(MIN(VALUE($EJ76), VALUE($ED76)), -VALUE($ED76)), "")</f>
        <v/>
      </c>
      <c r="EI76" s="828" t="str">
        <f t="array" ref="EI76">IF(AND( ISNUMBER(IFERROR(VALUE($EJ76&amp;""),"")), ISNUMBER(IFERROR(VALUE($EE76&amp;""),""))), MAX(MIN(VALUE($EJ76), VALUE($EE76)), -VALUE($EE76)), "")</f>
        <v/>
      </c>
      <c r="EJ76" s="1666"/>
      <c r="EK76" s="1165"/>
      <c r="EL76" s="1165"/>
      <c r="EM76" s="1666"/>
      <c r="EN76" s="2775" t="str">
        <f t="array" ref="EN76">IF(AND(ISNUMBER(IFERROR(VALUE(EJ76&amp;""),"")),ISNUMBER(IFERROR(VALUE(EL76&amp;""),""))),IF(AND(VALUE(EJ76)^2&lt;=VALUE(EL76)*1.01, VALUE(EJ76)^2&gt;=VALUE(EL76)*0.99), "Pass", "Check"), "")</f>
        <v/>
      </c>
      <c r="EO76" s="2775" t="str">
        <f t="array" ref="EO76">IF(AND(ISNUMBER(IFERROR(VALUE(EK76&amp;""),"")),ISNUMBER(IFERROR(VALUE(EM76&amp;""),""))),IF(AND(VALUE(EK76)^2&lt;=VALUE(EM76)*1.01, VALUE(EK76)^2&gt;=VALUE(EM76)*0.99), "Pass", "Check"), "")</f>
        <v/>
      </c>
      <c r="EP76" s="1168"/>
      <c r="EQ76" s="1169"/>
      <c r="ER76" s="1169"/>
      <c r="ES76" s="1262"/>
      <c r="ET76" s="2775" t="str">
        <f t="array" ref="ET76">IF(AND(ISNUMBER(IFERROR(VALUE(EP76&amp;""),"")),ISNUMBER(IFERROR(VALUE(ER76&amp;""),""))),IF(AND(VALUE(EP76)^2&lt;=VALUE(ER76)*1.01, VALUE(EP76)^2&gt;=VALUE(ER76)*0.99), "Pass", "Check"), "")</f>
        <v/>
      </c>
      <c r="EU76" s="2776" t="str">
        <f t="array" ref="EU76">IF(AND(ISNUMBER(IFERROR(VALUE(EQ76&amp;""),"")),ISNUMBER(IFERROR(VALUE(ES76&amp;""),""))),IF(AND(VALUE(EQ76)^2&lt;=VALUE(ES76)*1.01, VALUE(EQ76)^2&gt;=VALUE(ES76)*0.99), "Pass", "Check"), "")</f>
        <v/>
      </c>
      <c r="EV76" s="1168"/>
      <c r="EW76" s="1169"/>
      <c r="EX76" s="1169"/>
      <c r="EY76" s="1262"/>
      <c r="EZ76" s="2775" t="str">
        <f t="array" ref="EZ76">IF(AND(ISNUMBER(IFERROR(VALUE(EV76&amp;""),"")),ISNUMBER(IFERROR(VALUE(EX76&amp;""),""))),IF(AND(VALUE(EV76)^2&lt;=VALUE(EX76)*1.01, VALUE(EV76)^2&gt;=VALUE(EX76)*0.99), "Pass", "Check"), "")</f>
        <v/>
      </c>
      <c r="FA76" s="2777" t="str">
        <f t="array" ref="FA76">IF(AND(ISNUMBER(IFERROR(VALUE(EW76&amp;""),"")),ISNUMBER(IFERROR(VALUE(EY76&amp;""),""))),IF(AND(VALUE(EW76)^2&lt;=VALUE(EY76)*1.01, VALUE(EW76)^2&gt;=VALUE(EY76)*0.99), "Pass", "Check"), "")</f>
        <v/>
      </c>
    </row>
    <row r="77" spans="1:158" ht="15" customHeight="1" x14ac:dyDescent="0.25">
      <c r="A77" s="1116"/>
      <c r="B77" s="739" t="s">
        <v>1529</v>
      </c>
      <c r="C77" s="739"/>
      <c r="D77" s="739"/>
      <c r="E77" s="739"/>
      <c r="F77" s="42" t="str">
        <f t="array" ref="F77">IF( SUMPRODUCT(--NOT(ISNUMBER(IFERROR(VALUE($M77:$DU77&amp;""),""))))=0,SQRT(MAX(VALUE($M77)+SUMPRODUCT(VALUE($N77:$DU77),r_girr!$A$3:$DH$3),0)),"")</f>
        <v/>
      </c>
      <c r="G77" s="42" t="str">
        <f t="array" ref="G77">IF( SUMPRODUCT(--NOT(ISNUMBER(IFERROR(VALUE($M77:$DU77&amp;""),""))))=0,SQRT(MAX(VALUE($M77)+SUMPRODUCT(VALUE($N77:$DU77),r_girr!$A$4:$DH$4),0)),"")</f>
        <v/>
      </c>
      <c r="H77" s="42" t="str">
        <f t="array" ref="H77">IF( SUMPRODUCT(--NOT(ISNUMBER(IFERROR(VALUE($M77:$DU77&amp;""),""))))=0,SQRT(MAX(VALUE($M77)+SUMPRODUCT(VALUE($N77:$DU77),r_girr!$A$3:$DH$3)*0.75,0)),"")</f>
        <v/>
      </c>
      <c r="I77" s="42" t="str">
        <f t="array" ref="I77">IF(AND( ISNUMBER(IFERROR(VALUE($L77&amp;""),"")), ISNUMBER(IFERROR(VALUE($F77&amp;""),""))), MAX(MIN(VALUE($L77), VALUE($F77)), -VALUE($F77)), "")</f>
        <v/>
      </c>
      <c r="J77" s="42" t="str">
        <f t="array" ref="J77">IF(AND( ISNUMBER(IFERROR(VALUE($L77&amp;""),"")), ISNUMBER(IFERROR(VALUE($G77&amp;""),""))), MAX(MIN(VALUE($L77), VALUE($G77)), -VALUE($G77)), "")</f>
        <v/>
      </c>
      <c r="K77" s="42" t="str">
        <f t="array" ref="K77">IF(AND( ISNUMBER(IFERROR(VALUE($L77&amp;""),"")), ISNUMBER(IFERROR(VALUE($H77&amp;""),""))), MAX(MIN(VALUE($L77), VALUE($H77)), -VALUE($H77)), "")</f>
        <v/>
      </c>
      <c r="L77" s="1147"/>
      <c r="M77" s="1150"/>
      <c r="N77" s="1167"/>
      <c r="O77" s="1268"/>
      <c r="P77" s="1150"/>
      <c r="Q77" s="1150"/>
      <c r="R77" s="1150"/>
      <c r="S77" s="1150"/>
      <c r="T77" s="1150"/>
      <c r="U77" s="1150"/>
      <c r="V77" s="1150"/>
      <c r="W77" s="1150"/>
      <c r="X77" s="1150"/>
      <c r="Y77" s="1150"/>
      <c r="Z77" s="1150"/>
      <c r="AA77" s="1150"/>
      <c r="AB77" s="1150"/>
      <c r="AC77" s="1150"/>
      <c r="AD77" s="1150"/>
      <c r="AE77" s="1150"/>
      <c r="AF77" s="1150"/>
      <c r="AG77" s="1150"/>
      <c r="AH77" s="1167"/>
      <c r="AI77" s="1168"/>
      <c r="AJ77" s="1169"/>
      <c r="AK77" s="1169"/>
      <c r="AL77" s="1169"/>
      <c r="AM77" s="1169"/>
      <c r="AN77" s="1169"/>
      <c r="AO77" s="1169"/>
      <c r="AP77" s="1169"/>
      <c r="AQ77" s="1169"/>
      <c r="AR77" s="1169"/>
      <c r="AS77" s="1169"/>
      <c r="AT77" s="1169"/>
      <c r="AU77" s="1169"/>
      <c r="AV77" s="1169"/>
      <c r="AW77" s="1169"/>
      <c r="AX77" s="1169"/>
      <c r="AY77" s="1169"/>
      <c r="AZ77" s="1170"/>
      <c r="BA77" s="1168"/>
      <c r="BB77" s="1169"/>
      <c r="BC77" s="1169"/>
      <c r="BD77" s="1169"/>
      <c r="BE77" s="1169"/>
      <c r="BF77" s="1169"/>
      <c r="BG77" s="1169"/>
      <c r="BH77" s="1169"/>
      <c r="BI77" s="1169"/>
      <c r="BJ77" s="1169"/>
      <c r="BK77" s="1169"/>
      <c r="BL77" s="1169"/>
      <c r="BM77" s="1169"/>
      <c r="BN77" s="1169"/>
      <c r="BO77" s="1169"/>
      <c r="BP77" s="1170"/>
      <c r="BQ77" s="1147"/>
      <c r="BR77" s="1150"/>
      <c r="BS77" s="1150"/>
      <c r="BT77" s="1150"/>
      <c r="BU77" s="1150"/>
      <c r="BV77" s="1150"/>
      <c r="BW77" s="1150"/>
      <c r="BX77" s="1150"/>
      <c r="BY77" s="1150"/>
      <c r="BZ77" s="1150"/>
      <c r="CA77" s="1150"/>
      <c r="CB77" s="1150"/>
      <c r="CC77" s="1150"/>
      <c r="CD77" s="1167"/>
      <c r="CE77" s="1147"/>
      <c r="CF77" s="1150"/>
      <c r="CG77" s="1150"/>
      <c r="CH77" s="1150"/>
      <c r="CI77" s="1150"/>
      <c r="CJ77" s="1150"/>
      <c r="CK77" s="1150"/>
      <c r="CL77" s="1150"/>
      <c r="CM77" s="1150"/>
      <c r="CN77" s="1150"/>
      <c r="CO77" s="1150"/>
      <c r="CP77" s="1167"/>
      <c r="CQ77" s="1268"/>
      <c r="CR77" s="1150"/>
      <c r="CS77" s="1150"/>
      <c r="CT77" s="1150"/>
      <c r="CU77" s="1150"/>
      <c r="CV77" s="1150"/>
      <c r="CW77" s="1150"/>
      <c r="CX77" s="1150"/>
      <c r="CY77" s="1150"/>
      <c r="CZ77" s="1167"/>
      <c r="DA77" s="1268"/>
      <c r="DB77" s="1150"/>
      <c r="DC77" s="1150"/>
      <c r="DD77" s="1150"/>
      <c r="DE77" s="1150"/>
      <c r="DF77" s="1150"/>
      <c r="DG77" s="1150"/>
      <c r="DH77" s="1167"/>
      <c r="DI77" s="1268"/>
      <c r="DJ77" s="1150"/>
      <c r="DK77" s="1150"/>
      <c r="DL77" s="1150"/>
      <c r="DM77" s="1150"/>
      <c r="DN77" s="1167"/>
      <c r="DO77" s="1268"/>
      <c r="DP77" s="1150"/>
      <c r="DQ77" s="1150"/>
      <c r="DR77" s="1167"/>
      <c r="DS77" s="1267"/>
      <c r="DT77" s="1167"/>
      <c r="DU77" s="1147"/>
      <c r="DV77" s="1164"/>
      <c r="DW77" s="1150"/>
      <c r="DX77" s="1150"/>
      <c r="DY77" s="1149"/>
      <c r="DZ77" s="42" t="str">
        <f t="array" ref="DZ77">IF(AND( ISNUMBER(IFERROR(VALUE($DY77&amp;""),"")), ISNUMBER(IFERROR(VALUE($DV77&amp;""),""))), MAX(MIN(VALUE($DY77), VALUE($DV77)), -VALUE($DV77)), "")</f>
        <v/>
      </c>
      <c r="EA77" s="42" t="str">
        <f t="array" ref="EA77">IF(AND( ISNUMBER(IFERROR(VALUE($DY77&amp;""),"")), ISNUMBER(IFERROR(VALUE($DW77&amp;""),""))), MAX(MIN(VALUE($DY77), VALUE($DW77)), -VALUE($DW77)), "")</f>
        <v/>
      </c>
      <c r="EB77" s="828" t="str">
        <f t="array" ref="EB77">IF(AND( ISNUMBER(IFERROR(VALUE($DY77&amp;""),"")), ISNUMBER(IFERROR(VALUE($DX77&amp;""),""))), MAX(MIN(VALUE($DY77), VALUE($DX77)), -VALUE($DX77)), "")</f>
        <v/>
      </c>
      <c r="EC77" s="1171"/>
      <c r="ED77" s="1165"/>
      <c r="EE77" s="1165"/>
      <c r="EF77" s="2775" t="str">
        <f t="shared" si="2"/>
        <v/>
      </c>
      <c r="EG77" s="42" t="str">
        <f t="array" ref="EG77">IF(AND( ISNUMBER(IFERROR(VALUE($EJ77&amp;""),"")), ISNUMBER(IFERROR(VALUE($EC77&amp;""),""))), MAX(MIN(VALUE($EJ77), VALUE($EC77)), -VALUE($EC77)), "")</f>
        <v/>
      </c>
      <c r="EH77" s="42" t="str">
        <f t="array" ref="EH77">IF(AND( ISNUMBER(IFERROR(VALUE($EJ77&amp;""),"")), ISNUMBER(IFERROR(VALUE($ED77&amp;""),""))), MAX(MIN(VALUE($EJ77), VALUE($ED77)), -VALUE($ED77)), "")</f>
        <v/>
      </c>
      <c r="EI77" s="828" t="str">
        <f t="array" ref="EI77">IF(AND( ISNUMBER(IFERROR(VALUE($EJ77&amp;""),"")), ISNUMBER(IFERROR(VALUE($EE77&amp;""),""))), MAX(MIN(VALUE($EJ77), VALUE($EE77)), -VALUE($EE77)), "")</f>
        <v/>
      </c>
      <c r="EJ77" s="1666"/>
      <c r="EK77" s="1165"/>
      <c r="EL77" s="1165"/>
      <c r="EM77" s="1666"/>
      <c r="EN77" s="2775" t="str">
        <f t="array" ref="EN77">IF(AND(ISNUMBER(IFERROR(VALUE(EJ77&amp;""),"")),ISNUMBER(IFERROR(VALUE(EL77&amp;""),""))),IF(AND(VALUE(EJ77)^2&lt;=VALUE(EL77)*1.01, VALUE(EJ77)^2&gt;=VALUE(EL77)*0.99), "Pass", "Check"), "")</f>
        <v/>
      </c>
      <c r="EO77" s="2775" t="str">
        <f t="array" ref="EO77">IF(AND(ISNUMBER(IFERROR(VALUE(EK77&amp;""),"")),ISNUMBER(IFERROR(VALUE(EM77&amp;""),""))),IF(AND(VALUE(EK77)^2&lt;=VALUE(EM77)*1.01, VALUE(EK77)^2&gt;=VALUE(EM77)*0.99), "Pass", "Check"), "")</f>
        <v/>
      </c>
      <c r="EP77" s="1168"/>
      <c r="EQ77" s="1169"/>
      <c r="ER77" s="1169"/>
      <c r="ES77" s="1262"/>
      <c r="ET77" s="2775" t="str">
        <f t="array" ref="ET77">IF(AND(ISNUMBER(IFERROR(VALUE(EP77&amp;""),"")),ISNUMBER(IFERROR(VALUE(ER77&amp;""),""))),IF(AND(VALUE(EP77)^2&lt;=VALUE(ER77)*1.01, VALUE(EP77)^2&gt;=VALUE(ER77)*0.99), "Pass", "Check"), "")</f>
        <v/>
      </c>
      <c r="EU77" s="2776" t="str">
        <f t="array" ref="EU77">IF(AND(ISNUMBER(IFERROR(VALUE(EQ77&amp;""),"")),ISNUMBER(IFERROR(VALUE(ES77&amp;""),""))),IF(AND(VALUE(EQ77)^2&lt;=VALUE(ES77)*1.01, VALUE(EQ77)^2&gt;=VALUE(ES77)*0.99), "Pass", "Check"), "")</f>
        <v/>
      </c>
      <c r="EV77" s="1168"/>
      <c r="EW77" s="1169"/>
      <c r="EX77" s="1169"/>
      <c r="EY77" s="1262"/>
      <c r="EZ77" s="2775" t="str">
        <f t="array" ref="EZ77">IF(AND(ISNUMBER(IFERROR(VALUE(EV77&amp;""),"")),ISNUMBER(IFERROR(VALUE(EX77&amp;""),""))),IF(AND(VALUE(EV77)^2&lt;=VALUE(EX77)*1.01, VALUE(EV77)^2&gt;=VALUE(EX77)*0.99), "Pass", "Check"), "")</f>
        <v/>
      </c>
      <c r="FA77" s="2777" t="str">
        <f t="array" ref="FA77">IF(AND(ISNUMBER(IFERROR(VALUE(EW77&amp;""),"")),ISNUMBER(IFERROR(VALUE(EY77&amp;""),""))),IF(AND(VALUE(EW77)^2&lt;=VALUE(EY77)*1.01, VALUE(EW77)^2&gt;=VALUE(EY77)*0.99), "Pass", "Check"), "")</f>
        <v/>
      </c>
    </row>
    <row r="78" spans="1:158" ht="15" customHeight="1" x14ac:dyDescent="0.25">
      <c r="A78" s="1116"/>
      <c r="B78" s="259" t="s">
        <v>1530</v>
      </c>
      <c r="C78" s="259"/>
      <c r="D78" s="259"/>
      <c r="E78" s="259"/>
      <c r="F78" s="284" t="str">
        <f t="array" ref="F78">IF( SUMPRODUCT(--NOT(ISNUMBER(IFERROR(VALUE($M78:$DU78&amp;""),""))))=0,SQRT(MAX(VALUE($M78)+SUMPRODUCT(VALUE($N78:$DU78),r_girr!$A$3:$DH$3),0)),"")</f>
        <v/>
      </c>
      <c r="G78" s="284" t="str">
        <f t="array" ref="G78">IF( SUMPRODUCT(--NOT(ISNUMBER(IFERROR(VALUE($M78:$DU78&amp;""),""))))=0,SQRT(MAX(VALUE($M78)+SUMPRODUCT(VALUE($N78:$DU78),r_girr!$A$4:$DH$4),0)),"")</f>
        <v/>
      </c>
      <c r="H78" s="284" t="str">
        <f t="array" ref="H78">IF( SUMPRODUCT(--NOT(ISNUMBER(IFERROR(VALUE($M78:$DU78&amp;""),""))))=0,SQRT(MAX(VALUE($M78)+SUMPRODUCT(VALUE($N78:$DU78),r_girr!$A$3:$DH$3)*0.75,0)),"")</f>
        <v/>
      </c>
      <c r="I78" s="284" t="str">
        <f t="array" ref="I78">IF(AND( ISNUMBER(IFERROR(VALUE($L78&amp;""),"")), ISNUMBER(IFERROR(VALUE($F78&amp;""),""))), MAX(MIN(VALUE($L78), VALUE($F78)), -VALUE($F78)), "")</f>
        <v/>
      </c>
      <c r="J78" s="284" t="str">
        <f t="array" ref="J78">IF(AND( ISNUMBER(IFERROR(VALUE($L78&amp;""),"")), ISNUMBER(IFERROR(VALUE($G78&amp;""),""))), MAX(MIN(VALUE($L78), VALUE($G78)), -VALUE($G78)), "")</f>
        <v/>
      </c>
      <c r="K78" s="284" t="str">
        <f t="array" ref="K78">IF(AND( ISNUMBER(IFERROR(VALUE($L78&amp;""),"")), ISNUMBER(IFERROR(VALUE($H78&amp;""),""))), MAX(MIN(VALUE($L78), VALUE($H78)), -VALUE($H78)), "")</f>
        <v/>
      </c>
      <c r="L78" s="1151"/>
      <c r="M78" s="1152"/>
      <c r="N78" s="1174"/>
      <c r="O78" s="1173"/>
      <c r="P78" s="1152"/>
      <c r="Q78" s="1152"/>
      <c r="R78" s="1152"/>
      <c r="S78" s="1152"/>
      <c r="T78" s="1152"/>
      <c r="U78" s="1152"/>
      <c r="V78" s="1152"/>
      <c r="W78" s="1152"/>
      <c r="X78" s="1152"/>
      <c r="Y78" s="1152"/>
      <c r="Z78" s="1152"/>
      <c r="AA78" s="1152"/>
      <c r="AB78" s="1152"/>
      <c r="AC78" s="1152"/>
      <c r="AD78" s="1152"/>
      <c r="AE78" s="1152"/>
      <c r="AF78" s="1152"/>
      <c r="AG78" s="1152"/>
      <c r="AH78" s="1174"/>
      <c r="AI78" s="1175"/>
      <c r="AJ78" s="1176"/>
      <c r="AK78" s="1176"/>
      <c r="AL78" s="1176"/>
      <c r="AM78" s="1176"/>
      <c r="AN78" s="1176"/>
      <c r="AO78" s="1176"/>
      <c r="AP78" s="1176"/>
      <c r="AQ78" s="1176"/>
      <c r="AR78" s="1176"/>
      <c r="AS78" s="1176"/>
      <c r="AT78" s="1176"/>
      <c r="AU78" s="1176"/>
      <c r="AV78" s="1176"/>
      <c r="AW78" s="1176"/>
      <c r="AX78" s="1176"/>
      <c r="AY78" s="1176"/>
      <c r="AZ78" s="1177"/>
      <c r="BA78" s="1175"/>
      <c r="BB78" s="1176"/>
      <c r="BC78" s="1176"/>
      <c r="BD78" s="1176"/>
      <c r="BE78" s="1176"/>
      <c r="BF78" s="1176"/>
      <c r="BG78" s="1176"/>
      <c r="BH78" s="1176"/>
      <c r="BI78" s="1176"/>
      <c r="BJ78" s="1176"/>
      <c r="BK78" s="1176"/>
      <c r="BL78" s="1176"/>
      <c r="BM78" s="1176"/>
      <c r="BN78" s="1176"/>
      <c r="BO78" s="1176"/>
      <c r="BP78" s="1177"/>
      <c r="BQ78" s="1151"/>
      <c r="BR78" s="1152"/>
      <c r="BS78" s="1152"/>
      <c r="BT78" s="1152"/>
      <c r="BU78" s="1152"/>
      <c r="BV78" s="1152"/>
      <c r="BW78" s="1152"/>
      <c r="BX78" s="1152"/>
      <c r="BY78" s="1152"/>
      <c r="BZ78" s="1152"/>
      <c r="CA78" s="1152"/>
      <c r="CB78" s="1152"/>
      <c r="CC78" s="1152"/>
      <c r="CD78" s="1174"/>
      <c r="CE78" s="1151"/>
      <c r="CF78" s="1152"/>
      <c r="CG78" s="1152"/>
      <c r="CH78" s="1152"/>
      <c r="CI78" s="1152"/>
      <c r="CJ78" s="1152"/>
      <c r="CK78" s="1152"/>
      <c r="CL78" s="1152"/>
      <c r="CM78" s="1152"/>
      <c r="CN78" s="1152"/>
      <c r="CO78" s="1152"/>
      <c r="CP78" s="1174"/>
      <c r="CQ78" s="1173"/>
      <c r="CR78" s="1152"/>
      <c r="CS78" s="1152"/>
      <c r="CT78" s="1152"/>
      <c r="CU78" s="1152"/>
      <c r="CV78" s="1152"/>
      <c r="CW78" s="1152"/>
      <c r="CX78" s="1152"/>
      <c r="CY78" s="1152"/>
      <c r="CZ78" s="1174"/>
      <c r="DA78" s="1173"/>
      <c r="DB78" s="1152"/>
      <c r="DC78" s="1152"/>
      <c r="DD78" s="1152"/>
      <c r="DE78" s="1152"/>
      <c r="DF78" s="1152"/>
      <c r="DG78" s="1152"/>
      <c r="DH78" s="1174"/>
      <c r="DI78" s="1173"/>
      <c r="DJ78" s="1152"/>
      <c r="DK78" s="1152"/>
      <c r="DL78" s="1152"/>
      <c r="DM78" s="1152"/>
      <c r="DN78" s="1174"/>
      <c r="DO78" s="1173"/>
      <c r="DP78" s="1152"/>
      <c r="DQ78" s="1152"/>
      <c r="DR78" s="1174"/>
      <c r="DS78" s="1173"/>
      <c r="DT78" s="1174"/>
      <c r="DU78" s="1151"/>
      <c r="DV78" s="1178"/>
      <c r="DW78" s="1179"/>
      <c r="DX78" s="1179"/>
      <c r="DY78" s="1172"/>
      <c r="DZ78" s="284" t="str">
        <f t="array" ref="DZ78">IF(AND( ISNUMBER(IFERROR(VALUE($DY78&amp;""),"")), ISNUMBER(IFERROR(VALUE($DV78&amp;""),""))), MAX(MIN(VALUE($DY78), VALUE($DV78)), -VALUE($DV78)), "")</f>
        <v/>
      </c>
      <c r="EA78" s="284" t="str">
        <f t="array" ref="EA78">IF(AND( ISNUMBER(IFERROR(VALUE($DY78&amp;""),"")), ISNUMBER(IFERROR(VALUE($DW78&amp;""),""))), MAX(MIN(VALUE($DY78), VALUE($DW78)), -VALUE($DW78)), "")</f>
        <v/>
      </c>
      <c r="EB78" s="2949" t="str">
        <f t="array" ref="EB78">IF(AND( ISNUMBER(IFERROR(VALUE($DY78&amp;""),"")), ISNUMBER(IFERROR(VALUE($DX78&amp;""),""))), MAX(MIN(VALUE($DY78), VALUE($DX78)), -VALUE($DX78)), "")</f>
        <v/>
      </c>
      <c r="EC78" s="1665"/>
      <c r="ED78" s="1180"/>
      <c r="EE78" s="1180"/>
      <c r="EF78" s="2778" t="str">
        <f t="shared" si="2"/>
        <v/>
      </c>
      <c r="EG78" s="284" t="str">
        <f t="array" ref="EG78">IF(AND( ISNUMBER(IFERROR(VALUE($EJ78&amp;""),"")), ISNUMBER(IFERROR(VALUE($EC78&amp;""),""))), MAX(MIN(VALUE($EJ78), VALUE($EC78)), -VALUE($EC78)), "")</f>
        <v/>
      </c>
      <c r="EH78" s="284" t="str">
        <f t="array" ref="EH78">IF(AND( ISNUMBER(IFERROR(VALUE($EJ78&amp;""),"")), ISNUMBER(IFERROR(VALUE($ED78&amp;""),""))), MAX(MIN(VALUE($EJ78), VALUE($ED78)), -VALUE($ED78)), "")</f>
        <v/>
      </c>
      <c r="EI78" s="2949" t="str">
        <f t="array" ref="EI78">IF(AND( ISNUMBER(IFERROR(VALUE($EJ78&amp;""),"")), ISNUMBER(IFERROR(VALUE($EE78&amp;""),""))), MAX(MIN(VALUE($EJ78), VALUE($EE78)), -VALUE($EE78)), "")</f>
        <v/>
      </c>
      <c r="EJ78" s="1667"/>
      <c r="EK78" s="1181"/>
      <c r="EL78" s="1181"/>
      <c r="EM78" s="2655"/>
      <c r="EN78" s="2778" t="str">
        <f t="array" ref="EN78">IF(AND(ISNUMBER(IFERROR(VALUE(EJ78&amp;""),"")),ISNUMBER(IFERROR(VALUE(EL78&amp;""),""))),IF(AND(VALUE(EJ78)^2&lt;=VALUE(EL78)*1.01, VALUE(EJ78)^2&gt;=VALUE(EL78)*0.99), "Pass", "Check"), "")</f>
        <v/>
      </c>
      <c r="EO78" s="2779" t="str">
        <f t="array" ref="EO78">IF(AND(ISNUMBER(IFERROR(VALUE(EK78&amp;""),"")),ISNUMBER(IFERROR(VALUE(EM78&amp;""),""))),IF(AND(VALUE(EK78)^2&lt;=VALUE(EM78)*1.01, VALUE(EK78)^2&gt;=VALUE(EM78)*0.99), "Pass", "Check"), "")</f>
        <v/>
      </c>
      <c r="EP78" s="1175"/>
      <c r="EQ78" s="1176"/>
      <c r="ER78" s="1176"/>
      <c r="ES78" s="1263"/>
      <c r="ET78" s="2778" t="str">
        <f t="array" ref="ET78">IF(AND(ISNUMBER(IFERROR(VALUE(EP78&amp;""),"")),ISNUMBER(IFERROR(VALUE(ER78&amp;""),""))),IF(AND(VALUE(EP78)^2&lt;=VALUE(ER78)*1.01, VALUE(EP78)^2&gt;=VALUE(ER78)*0.99), "Pass", "Check"), "")</f>
        <v/>
      </c>
      <c r="EU78" s="2779" t="str">
        <f t="array" ref="EU78">IF(AND(ISNUMBER(IFERROR(VALUE(EQ78&amp;""),"")),ISNUMBER(IFERROR(VALUE(ES78&amp;""),""))),IF(AND(VALUE(EQ78)^2&lt;=VALUE(ES78)*1.01, VALUE(EQ78)^2&gt;=VALUE(ES78)*0.99), "Pass", "Check"), "")</f>
        <v/>
      </c>
      <c r="EV78" s="1175"/>
      <c r="EW78" s="1176"/>
      <c r="EX78" s="1176"/>
      <c r="EY78" s="1263"/>
      <c r="EZ78" s="2778" t="str">
        <f t="array" ref="EZ78">IF(AND(ISNUMBER(IFERROR(VALUE(EV78&amp;""),"")),ISNUMBER(IFERROR(VALUE(EX78&amp;""),""))),IF(AND(VALUE(EV78)^2&lt;=VALUE(EX78)*1.01, VALUE(EV78)^2&gt;=VALUE(EX78)*0.99), "Pass", "Check"), "")</f>
        <v/>
      </c>
      <c r="FA78" s="2778" t="str">
        <f t="array" ref="FA78">IF(AND(ISNUMBER(IFERROR(VALUE(EW78&amp;""),"")),ISNUMBER(IFERROR(VALUE(EY78&amp;""),""))),IF(AND(VALUE(EW78)^2&lt;=VALUE(EY78)*1.01, VALUE(EW78)^2&gt;=VALUE(EY78)*0.99), "Pass", "Check"), "")</f>
        <v/>
      </c>
    </row>
    <row r="79" spans="1:158" s="1483" customFormat="1" ht="15" customHeight="1" x14ac:dyDescent="0.25">
      <c r="A79" s="1182"/>
      <c r="B79" s="215"/>
      <c r="C79" s="215"/>
      <c r="D79" s="215"/>
      <c r="E79" s="215"/>
      <c r="F79" s="215"/>
      <c r="G79" s="215"/>
      <c r="H79" s="215"/>
      <c r="I79" s="215"/>
      <c r="J79" s="215"/>
      <c r="K79" s="215"/>
      <c r="L79" s="744"/>
      <c r="M79" s="381"/>
      <c r="N79" s="381"/>
      <c r="O79" s="381"/>
      <c r="P79" s="381"/>
      <c r="Q79" s="744"/>
      <c r="R79" s="381"/>
      <c r="S79" s="381"/>
      <c r="T79" s="381"/>
      <c r="U79" s="381"/>
      <c r="V79" s="744"/>
      <c r="W79" s="744"/>
      <c r="X79" s="381"/>
      <c r="Y79" s="381"/>
      <c r="Z79" s="381"/>
      <c r="AA79" s="381"/>
      <c r="AB79" s="744"/>
      <c r="AC79" s="381"/>
      <c r="AD79" s="381"/>
      <c r="AE79" s="381"/>
      <c r="AF79" s="381"/>
      <c r="AG79" s="744"/>
      <c r="AH79" s="744"/>
      <c r="AI79" s="381"/>
      <c r="AJ79" s="381"/>
      <c r="AK79" s="381"/>
      <c r="AL79" s="381"/>
      <c r="AM79" s="381"/>
      <c r="AN79" s="381"/>
      <c r="AO79" s="744"/>
      <c r="AP79" s="381"/>
      <c r="AQ79" s="744"/>
      <c r="AR79" s="381"/>
      <c r="AS79" s="381"/>
      <c r="AT79" s="744"/>
      <c r="AU79" s="744"/>
      <c r="AV79" s="381"/>
      <c r="AW79" s="381"/>
      <c r="AX79" s="381"/>
      <c r="AY79" s="381"/>
      <c r="AZ79" s="744"/>
      <c r="BA79" s="381"/>
      <c r="BB79" s="381"/>
      <c r="BC79" s="381"/>
      <c r="BD79" s="381"/>
      <c r="BE79" s="381"/>
      <c r="BF79" s="381"/>
      <c r="BG79" s="744"/>
      <c r="BH79" s="744"/>
      <c r="BI79" s="381"/>
      <c r="BJ79" s="381"/>
      <c r="BK79" s="381"/>
      <c r="BL79" s="381"/>
      <c r="BM79" s="381"/>
      <c r="BN79" s="381"/>
      <c r="BO79" s="381"/>
      <c r="BP79" s="381"/>
      <c r="BQ79" s="381"/>
      <c r="BR79" s="744"/>
      <c r="BS79" s="2427"/>
      <c r="BT79" s="2427"/>
      <c r="BV79" s="381"/>
      <c r="BW79" s="381"/>
      <c r="CL79" s="381"/>
      <c r="CM79" s="381"/>
      <c r="CZ79" s="381"/>
      <c r="DA79" s="381"/>
      <c r="DL79" s="381"/>
      <c r="DM79" s="381"/>
      <c r="DV79" s="381"/>
      <c r="DW79" s="381"/>
      <c r="EF79" s="381"/>
      <c r="EG79" s="381"/>
      <c r="EH79" s="381"/>
      <c r="EI79" s="381"/>
      <c r="EJ79" s="381"/>
      <c r="FB79" s="1468"/>
    </row>
    <row r="80" spans="1:158" ht="30" customHeight="1" x14ac:dyDescent="0.25">
      <c r="A80" s="1116"/>
      <c r="B80" s="3485"/>
      <c r="C80" s="3486"/>
      <c r="D80" s="3486"/>
      <c r="E80" s="3487"/>
      <c r="F80" s="2907" t="s">
        <v>746</v>
      </c>
      <c r="G80" s="2925" t="s">
        <v>1945</v>
      </c>
      <c r="H80" s="2925" t="s">
        <v>1946</v>
      </c>
      <c r="I80" s="2926" t="s">
        <v>1947</v>
      </c>
      <c r="J80" s="381"/>
      <c r="K80" s="381"/>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c r="BW80" s="744"/>
      <c r="BX80" s="744"/>
      <c r="BY80" s="744"/>
      <c r="BZ80" s="744"/>
      <c r="CA80" s="744"/>
      <c r="CB80" s="744"/>
      <c r="CC80" s="744"/>
      <c r="CD80" s="744"/>
      <c r="CE80" s="744"/>
      <c r="CF80" s="744"/>
      <c r="CG80" s="744"/>
      <c r="CH80" s="744"/>
      <c r="CI80" s="744"/>
      <c r="CJ80" s="744"/>
      <c r="CK80" s="744"/>
      <c r="CL80" s="744"/>
      <c r="CM80" s="744"/>
      <c r="CN80" s="744"/>
      <c r="CO80" s="744"/>
      <c r="CP80" s="744"/>
      <c r="CQ80" s="744"/>
      <c r="CR80" s="744"/>
      <c r="CS80" s="744"/>
      <c r="CT80" s="744"/>
      <c r="CU80" s="744"/>
      <c r="CV80" s="744"/>
      <c r="CW80" s="744"/>
      <c r="CX80" s="744"/>
      <c r="CY80" s="744"/>
      <c r="CZ80" s="744"/>
      <c r="DA80" s="744"/>
      <c r="DB80" s="744"/>
      <c r="DK80" s="744"/>
      <c r="DL80" s="744"/>
      <c r="DU80" s="744"/>
      <c r="DV80" s="744"/>
      <c r="EF80" s="744"/>
      <c r="EG80" s="744"/>
      <c r="EH80" s="744"/>
      <c r="EI80" s="744"/>
      <c r="EP80" s="1483"/>
      <c r="EQ80" s="1483"/>
    </row>
    <row r="81" spans="1:158" ht="15" customHeight="1" x14ac:dyDescent="0.25">
      <c r="A81" s="1116"/>
      <c r="B81" s="2647" t="s">
        <v>814</v>
      </c>
      <c r="C81" s="2647"/>
      <c r="D81" s="2647"/>
      <c r="E81" s="2647"/>
      <c r="F81" s="2648" t="str">
        <f>IF(AND(ISNUMBER(F82),ISNUMBER(F86),ISNUMBER(F90)),SUM(F82,F86,F90),"")</f>
        <v/>
      </c>
      <c r="G81" s="2921"/>
      <c r="H81" s="2921"/>
      <c r="I81" s="2922"/>
      <c r="J81" s="1434"/>
      <c r="K81" s="1434"/>
      <c r="L81" s="549"/>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c r="AT81" s="744"/>
      <c r="AU81" s="744"/>
      <c r="AV81" s="744"/>
      <c r="AW81" s="744"/>
      <c r="AX81" s="744"/>
      <c r="AY81" s="744"/>
      <c r="AZ81" s="744"/>
      <c r="BA81" s="744"/>
      <c r="BB81" s="744"/>
      <c r="BC81" s="744"/>
      <c r="BD81" s="744"/>
      <c r="BE81" s="744"/>
      <c r="BF81" s="744"/>
      <c r="BG81" s="744"/>
      <c r="BH81" s="744"/>
      <c r="BI81" s="744"/>
      <c r="BJ81" s="744"/>
      <c r="BK81" s="744"/>
      <c r="BL81" s="744"/>
      <c r="BM81" s="744"/>
      <c r="BN81" s="744"/>
      <c r="BO81" s="744"/>
      <c r="BP81" s="744"/>
      <c r="BQ81" s="744"/>
      <c r="BR81" s="744"/>
      <c r="BS81" s="744"/>
      <c r="BT81" s="744"/>
      <c r="BU81" s="744"/>
      <c r="BV81" s="744"/>
      <c r="BW81" s="744"/>
      <c r="BX81" s="744"/>
      <c r="BY81" s="744"/>
      <c r="BZ81" s="744"/>
      <c r="CA81" s="744"/>
      <c r="CB81" s="744"/>
      <c r="CC81" s="744"/>
      <c r="CD81" s="744"/>
      <c r="CE81" s="744"/>
      <c r="CF81" s="744"/>
      <c r="CG81" s="744"/>
      <c r="CH81" s="744"/>
      <c r="CI81" s="744"/>
      <c r="CJ81" s="744"/>
      <c r="CK81" s="744"/>
      <c r="CL81" s="744"/>
      <c r="CM81" s="744"/>
      <c r="CN81" s="744"/>
      <c r="CO81" s="744"/>
      <c r="CP81" s="744"/>
      <c r="CQ81" s="744"/>
      <c r="CR81" s="744"/>
      <c r="CS81" s="744"/>
      <c r="CT81" s="744"/>
      <c r="CU81" s="744"/>
      <c r="CV81" s="744"/>
      <c r="CW81" s="744"/>
      <c r="CX81" s="744"/>
      <c r="CY81" s="744"/>
      <c r="CZ81" s="744"/>
      <c r="DA81" s="744"/>
      <c r="DB81" s="744"/>
      <c r="DK81" s="744"/>
      <c r="DL81" s="744"/>
      <c r="DU81" s="744"/>
      <c r="DV81" s="744"/>
      <c r="EF81" s="744"/>
      <c r="EG81" s="744"/>
      <c r="EH81" s="744"/>
      <c r="EI81" s="744"/>
      <c r="EP81" s="1483"/>
      <c r="EQ81" s="1483"/>
    </row>
    <row r="82" spans="1:158" ht="15" customHeight="1" x14ac:dyDescent="0.25">
      <c r="A82" s="1116"/>
      <c r="B82" s="1184" t="s">
        <v>815</v>
      </c>
      <c r="C82" s="482"/>
      <c r="D82" s="482"/>
      <c r="E82" s="482"/>
      <c r="F82" s="2632" t="str">
        <f>IF(AND(ISNUMBER(F83),ISNUMBER(F84),ISNUMBER(F85)),IF($J$7="Medium",F83,IF($J$7="High",F84,IF($J$7="Low",F85,""))),"")</f>
        <v/>
      </c>
      <c r="G82" s="2100"/>
      <c r="H82" s="2100"/>
      <c r="I82" s="2950"/>
      <c r="J82" s="1434"/>
      <c r="K82" s="1434"/>
      <c r="L82" s="549"/>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c r="AT82" s="744"/>
      <c r="AU82" s="744"/>
      <c r="AV82" s="744"/>
      <c r="AW82" s="744"/>
      <c r="AX82" s="744"/>
      <c r="AY82" s="744"/>
      <c r="AZ82" s="744"/>
      <c r="BA82" s="744"/>
      <c r="BB82" s="744"/>
      <c r="BC82" s="744"/>
      <c r="BD82" s="744"/>
      <c r="BE82" s="744"/>
      <c r="BF82" s="744"/>
      <c r="BG82" s="744"/>
      <c r="BH82" s="744"/>
      <c r="BI82" s="744"/>
      <c r="BJ82" s="744"/>
      <c r="BK82" s="744"/>
      <c r="BL82" s="744"/>
      <c r="BM82" s="744"/>
      <c r="BN82" s="744"/>
      <c r="BO82" s="744"/>
      <c r="BP82" s="744"/>
      <c r="BQ82" s="744"/>
      <c r="BR82" s="744"/>
      <c r="BS82" s="744"/>
      <c r="BT82" s="744"/>
      <c r="BU82" s="744"/>
      <c r="BV82" s="744"/>
      <c r="BW82" s="744"/>
      <c r="BX82" s="744"/>
      <c r="BY82" s="744"/>
      <c r="BZ82" s="744"/>
      <c r="CA82" s="744"/>
      <c r="CB82" s="744"/>
      <c r="CC82" s="744"/>
      <c r="CD82" s="744"/>
      <c r="CE82" s="744"/>
      <c r="CF82" s="744"/>
      <c r="CG82" s="744"/>
      <c r="CH82" s="744"/>
      <c r="CI82" s="744"/>
      <c r="CJ82" s="744"/>
      <c r="CK82" s="744"/>
      <c r="CL82" s="744"/>
      <c r="CM82" s="744"/>
      <c r="CN82" s="744"/>
      <c r="CO82" s="744"/>
      <c r="CP82" s="744"/>
      <c r="CQ82" s="744"/>
      <c r="CR82" s="744"/>
      <c r="CS82" s="744"/>
      <c r="CT82" s="744"/>
      <c r="CU82" s="744"/>
      <c r="CV82" s="744"/>
      <c r="CW82" s="744"/>
      <c r="CX82" s="744"/>
      <c r="CY82" s="744"/>
      <c r="CZ82" s="744"/>
      <c r="DA82" s="744"/>
      <c r="DB82" s="744"/>
      <c r="DK82" s="744"/>
      <c r="DL82" s="744"/>
      <c r="DU82" s="744"/>
      <c r="DV82" s="744"/>
      <c r="EF82" s="744"/>
      <c r="EG82" s="744"/>
      <c r="EH82" s="744"/>
      <c r="EI82" s="744"/>
      <c r="EP82" s="1483"/>
      <c r="EQ82" s="1483"/>
    </row>
    <row r="83" spans="1:158" ht="15" customHeight="1" x14ac:dyDescent="0.25">
      <c r="A83" s="1116"/>
      <c r="B83" s="1135" t="s">
        <v>816</v>
      </c>
      <c r="C83" s="412"/>
      <c r="D83" s="412"/>
      <c r="E83" s="412"/>
      <c r="F83" s="42" t="str">
        <f>IF(AND(ISNUMBER(G83), ISNUMBER(H83), ISNUMBER(I83)), IFERROR(SQRT(G83+H83),SQRT(G83+I83)),"")</f>
        <v/>
      </c>
      <c r="G83" s="563" t="str">
        <f t="array" ref="G83">IF(SUMPRODUCT(--NOT(ISNUMBER(IFERROR(VALUE(F45:F78&amp;""),""))))=0, SUMSQ(VALUE($F45:F78)), "")</f>
        <v/>
      </c>
      <c r="H83" s="563" t="str">
        <f t="array" ref="H83">IF(SUMPRODUCT(--NOT(ISNUMBER(IFERROR(VALUE(L45:L78&amp;""),""))))=0, MMULT(MMULT(TRANSPOSE(VALUE($L45:L78)),g_girr),VALUE($L45:L78)), "")</f>
        <v/>
      </c>
      <c r="I83" s="419" t="str">
        <f t="array" ref="I83">IF(COUNT($I$45:$I$78)=ROWS($I$45:$I$78), MMULT(MMULT(TRANSPOSE($I$45:$I$78),g_girr),$I$45:$I$78), "")</f>
        <v/>
      </c>
      <c r="J83" s="1434"/>
      <c r="K83" s="1434"/>
      <c r="L83" s="549"/>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c r="BH83" s="744"/>
      <c r="BI83" s="744"/>
      <c r="BJ83" s="744"/>
      <c r="BK83" s="744"/>
      <c r="BL83" s="744"/>
      <c r="BM83" s="744"/>
      <c r="BN83" s="744"/>
      <c r="BO83" s="744"/>
      <c r="BP83" s="744"/>
      <c r="BQ83" s="744"/>
      <c r="BR83" s="744"/>
      <c r="BS83" s="744"/>
      <c r="BT83" s="744"/>
      <c r="BU83" s="744"/>
      <c r="BV83" s="744"/>
      <c r="BW83" s="744"/>
      <c r="BX83" s="744"/>
      <c r="BY83" s="744"/>
      <c r="BZ83" s="744"/>
      <c r="CA83" s="744"/>
      <c r="CB83" s="744"/>
      <c r="CC83" s="744"/>
      <c r="CD83" s="744"/>
      <c r="CE83" s="744"/>
      <c r="CF83" s="744"/>
      <c r="CG83" s="744"/>
      <c r="CH83" s="744"/>
      <c r="CI83" s="744"/>
      <c r="CJ83" s="744"/>
      <c r="CK83" s="744"/>
      <c r="CL83" s="744"/>
      <c r="CM83" s="744"/>
      <c r="CN83" s="744"/>
      <c r="CO83" s="744"/>
      <c r="CP83" s="744"/>
      <c r="CQ83" s="744"/>
      <c r="CR83" s="744"/>
      <c r="CS83" s="744"/>
      <c r="CT83" s="744"/>
      <c r="CU83" s="744"/>
      <c r="CV83" s="744"/>
      <c r="CW83" s="744"/>
      <c r="CX83" s="744"/>
      <c r="CY83" s="744"/>
      <c r="CZ83" s="744"/>
      <c r="DA83" s="744"/>
      <c r="DB83" s="744"/>
      <c r="DK83" s="744"/>
      <c r="DL83" s="744"/>
      <c r="DU83" s="744"/>
      <c r="DV83" s="744"/>
      <c r="EF83" s="744"/>
      <c r="EG83" s="744"/>
      <c r="EH83" s="744"/>
      <c r="EI83" s="744"/>
      <c r="EP83" s="1483"/>
      <c r="EQ83" s="1483"/>
    </row>
    <row r="84" spans="1:158" ht="15" customHeight="1" x14ac:dyDescent="0.25">
      <c r="A84" s="1116"/>
      <c r="B84" s="1135" t="s">
        <v>817</v>
      </c>
      <c r="C84" s="412"/>
      <c r="D84" s="412"/>
      <c r="E84" s="412"/>
      <c r="F84" s="42" t="str">
        <f>IF(AND(ISNUMBER(G84), ISNUMBER(H84), ISNUMBER(I84)), IFERROR(SQRT(G84+H84),SQRT(G84+I84)),"")</f>
        <v/>
      </c>
      <c r="G84" s="563" t="str">
        <f t="array" ref="G84">IF(SUMPRODUCT(--NOT(ISNUMBER(IFERROR(VALUE(G45:G78&amp;""),""))))=0, SUMSQ(VALUE($G45:G78)), "")</f>
        <v/>
      </c>
      <c r="H84" s="563" t="str">
        <f t="array" ref="H84">IF(SUMPRODUCT(--NOT(ISNUMBER(IFERROR(VALUE(L45:L78&amp;""),""))))=0, MMULT(MMULT(TRANSPOSE(VALUE($L45:L78)),IF(g_girr*1.25&gt;1,1,g_girr*1.25)),VALUE($L45:L78)), "")</f>
        <v/>
      </c>
      <c r="I84" s="419" t="str">
        <f t="array" ref="I84">IF(COUNT($J$45:$J$78)=ROWS($J$45:$J$78), MMULT(MMULT(TRANSPOSE($J$45:$J$78),IF(g_girr*1.25&gt;1,1,g_girr*1.25)),$J$45:$J$78), "")</f>
        <v/>
      </c>
      <c r="J84" s="1434"/>
      <c r="K84" s="1434"/>
      <c r="L84" s="549"/>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c r="AT84" s="744"/>
      <c r="AU84" s="744"/>
      <c r="AV84" s="744"/>
      <c r="AW84" s="744"/>
      <c r="AX84" s="744"/>
      <c r="AY84" s="744"/>
      <c r="AZ84" s="744"/>
      <c r="BA84" s="744"/>
      <c r="BB84" s="744"/>
      <c r="BC84" s="744"/>
      <c r="BD84" s="744"/>
      <c r="BE84" s="744"/>
      <c r="BF84" s="744"/>
      <c r="BG84" s="744"/>
      <c r="BH84" s="744"/>
      <c r="BI84" s="744"/>
      <c r="BJ84" s="744"/>
      <c r="BK84" s="744"/>
      <c r="BL84" s="744"/>
      <c r="BM84" s="744"/>
      <c r="BN84" s="744"/>
      <c r="BO84" s="744"/>
      <c r="BP84" s="744"/>
      <c r="BQ84" s="744"/>
      <c r="BR84" s="744"/>
      <c r="BS84" s="744"/>
      <c r="BT84" s="744"/>
      <c r="BU84" s="744"/>
      <c r="BV84" s="744"/>
      <c r="BW84" s="744"/>
      <c r="BX84" s="744"/>
      <c r="BY84" s="744"/>
      <c r="BZ84" s="744"/>
      <c r="CA84" s="744"/>
      <c r="CB84" s="744"/>
      <c r="CC84" s="744"/>
      <c r="CD84" s="744"/>
      <c r="CE84" s="744"/>
      <c r="CF84" s="744"/>
      <c r="CG84" s="744"/>
      <c r="CH84" s="744"/>
      <c r="CI84" s="744"/>
      <c r="CJ84" s="744"/>
      <c r="CK84" s="744"/>
      <c r="CL84" s="744"/>
      <c r="CM84" s="744"/>
      <c r="CN84" s="744"/>
      <c r="CO84" s="744"/>
      <c r="CP84" s="744"/>
      <c r="CQ84" s="744"/>
      <c r="CR84" s="744"/>
      <c r="CS84" s="744"/>
      <c r="CT84" s="744"/>
      <c r="CU84" s="744"/>
      <c r="CV84" s="744"/>
      <c r="CW84" s="744"/>
      <c r="CX84" s="744"/>
      <c r="CY84" s="744"/>
      <c r="CZ84" s="744"/>
      <c r="DA84" s="744"/>
      <c r="DB84" s="744"/>
      <c r="DK84" s="744"/>
      <c r="DL84" s="744"/>
      <c r="DU84" s="744"/>
      <c r="DV84" s="744"/>
      <c r="EF84" s="744"/>
      <c r="EG84" s="744"/>
      <c r="EH84" s="744"/>
      <c r="EI84" s="744"/>
      <c r="EP84" s="1483"/>
      <c r="EQ84" s="1483"/>
    </row>
    <row r="85" spans="1:158" ht="15" customHeight="1" x14ac:dyDescent="0.25">
      <c r="A85" s="1116"/>
      <c r="B85" s="1135" t="s">
        <v>818</v>
      </c>
      <c r="C85" s="412"/>
      <c r="D85" s="412"/>
      <c r="E85" s="412"/>
      <c r="F85" s="42" t="str">
        <f>IF(AND(ISNUMBER(G85), ISNUMBER(H85), ISNUMBER(I85)), IFERROR(SQRT(G85+H85),SQRT(G85+I85)),"")</f>
        <v/>
      </c>
      <c r="G85" s="563" t="str">
        <f t="array" ref="G85">IF(SUMPRODUCT(--NOT(ISNUMBER(IFERROR(VALUE(H45:H78&amp;""),""))))=0, SUMSQ(VALUE($H45:H78)), "")</f>
        <v/>
      </c>
      <c r="H85" s="563" t="str">
        <f t="array" ref="H85">IF(SUMPRODUCT(--NOT(ISNUMBER(IFERROR(VALUE(L45:L78&amp;""),""))))=0, MMULT(MMULT(TRANSPOSE(VALUE($L45:L78)),g_girr*0.75),VALUE($L45:L78)), "")</f>
        <v/>
      </c>
      <c r="I85" s="419" t="str">
        <f t="array" ref="I85">IF(COUNT($K$45:$K$78)=ROWS($K$45:$K$78), MMULT(MMULT(TRANSPOSE($K$45:$K$78),g_girr*0.75),$K$45:$K$78), "")</f>
        <v/>
      </c>
      <c r="J85" s="1434"/>
      <c r="K85" s="1434"/>
      <c r="L85" s="549"/>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c r="BW85" s="744"/>
      <c r="BX85" s="744"/>
      <c r="BY85" s="744"/>
      <c r="BZ85" s="744"/>
      <c r="CA85" s="744"/>
      <c r="CB85" s="744"/>
      <c r="CC85" s="744"/>
      <c r="CD85" s="744"/>
      <c r="CE85" s="744"/>
      <c r="CF85" s="744"/>
      <c r="CG85" s="744"/>
      <c r="CH85" s="744"/>
      <c r="CI85" s="744"/>
      <c r="CJ85" s="744"/>
      <c r="CK85" s="744"/>
      <c r="CL85" s="744"/>
      <c r="CM85" s="744"/>
      <c r="CN85" s="744"/>
      <c r="CO85" s="744"/>
      <c r="CP85" s="744"/>
      <c r="CQ85" s="744"/>
      <c r="CR85" s="744"/>
      <c r="CS85" s="744"/>
      <c r="CT85" s="744"/>
      <c r="CU85" s="744"/>
      <c r="CV85" s="744"/>
      <c r="CW85" s="744"/>
      <c r="CX85" s="744"/>
      <c r="CY85" s="744"/>
      <c r="CZ85" s="744"/>
      <c r="DA85" s="744"/>
      <c r="DB85" s="744"/>
      <c r="DK85" s="744"/>
      <c r="DL85" s="744"/>
      <c r="DU85" s="744"/>
      <c r="DV85" s="744"/>
      <c r="EF85" s="744"/>
      <c r="EG85" s="744"/>
      <c r="EH85" s="744"/>
      <c r="EI85" s="744"/>
      <c r="EP85" s="1483"/>
      <c r="EQ85" s="1483"/>
    </row>
    <row r="86" spans="1:158" ht="15" customHeight="1" x14ac:dyDescent="0.25">
      <c r="A86" s="1116"/>
      <c r="B86" s="1184" t="s">
        <v>819</v>
      </c>
      <c r="C86" s="482"/>
      <c r="D86" s="482"/>
      <c r="E86" s="482"/>
      <c r="F86" s="42" t="str">
        <f>IF(AND(ISNUMBER(F87),ISNUMBER(F88),ISNUMBER(F89)),IF($J$7="Medium",F87,IF($J$7="High",F88,IF($J$7="Low",F89,""))),"")</f>
        <v/>
      </c>
      <c r="G86" s="555"/>
      <c r="H86" s="555"/>
      <c r="I86" s="551"/>
      <c r="J86" s="1434"/>
      <c r="K86" s="1434"/>
      <c r="L86" s="549"/>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c r="CF86" s="744"/>
      <c r="CG86" s="744"/>
      <c r="CH86" s="744"/>
      <c r="CI86" s="744"/>
      <c r="CJ86" s="744"/>
      <c r="CK86" s="744"/>
      <c r="CL86" s="744"/>
      <c r="CM86" s="744"/>
      <c r="CN86" s="744"/>
      <c r="CO86" s="744"/>
      <c r="CP86" s="744"/>
      <c r="CQ86" s="744"/>
      <c r="CR86" s="744"/>
      <c r="CS86" s="744"/>
      <c r="CT86" s="744"/>
      <c r="CU86" s="744"/>
      <c r="CV86" s="744"/>
      <c r="CW86" s="744"/>
      <c r="CX86" s="744"/>
      <c r="CY86" s="744"/>
      <c r="CZ86" s="744"/>
      <c r="DA86" s="744"/>
      <c r="DB86" s="744"/>
      <c r="DK86" s="744"/>
      <c r="DL86" s="744"/>
      <c r="DU86" s="744"/>
      <c r="DV86" s="744"/>
      <c r="EF86" s="744"/>
      <c r="EG86" s="744"/>
      <c r="EH86" s="744"/>
      <c r="EI86" s="744"/>
      <c r="EP86" s="1483"/>
      <c r="EQ86" s="1483"/>
    </row>
    <row r="87" spans="1:158" ht="15" customHeight="1" x14ac:dyDescent="0.25">
      <c r="A87" s="1116"/>
      <c r="B87" s="1135" t="s">
        <v>816</v>
      </c>
      <c r="C87" s="412"/>
      <c r="D87" s="412"/>
      <c r="E87" s="412"/>
      <c r="F87" s="42" t="str">
        <f>IF(AND(ISNUMBER(G87), ISNUMBER(H87), ISNUMBER(I87)), IFERROR(SQRT(G87+H87),SQRT(G87+I87)),"")</f>
        <v/>
      </c>
      <c r="G87" s="563" t="str">
        <f t="array" ref="G87">IF(SUMPRODUCT(--NOT(ISNUMBER(IFERROR(VALUE(DV45:DV78&amp;""),""))))=0, SUMSQ(VALUE($DV45:DV78)), "")</f>
        <v/>
      </c>
      <c r="H87" s="563" t="str">
        <f t="array" ref="H87">IF(SUMPRODUCT(--NOT(ISNUMBER(IFERROR(VALUE(DY45:DY78&amp;""),""))))=0, MMULT(MMULT(TRANSPOSE(VALUE($DY45:DY78)),g_girr),VALUE($DY45:DY78)), "")</f>
        <v/>
      </c>
      <c r="I87" s="419" t="str">
        <f t="array" ref="I87">IF(COUNT($DZ$45:$DZ$78)=ROWS($DZ$45:$DZ$78), MMULT(MMULT(TRANSPOSE($DZ$45:$DZ$78),g_girr),$DZ$45:$DZ$78), "")</f>
        <v/>
      </c>
      <c r="J87" s="1434"/>
      <c r="K87" s="1434"/>
      <c r="L87" s="549"/>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744"/>
      <c r="CG87" s="744"/>
      <c r="CH87" s="744"/>
      <c r="CI87" s="744"/>
      <c r="CJ87" s="744"/>
      <c r="CK87" s="744"/>
      <c r="CL87" s="744"/>
      <c r="CM87" s="744"/>
      <c r="CN87" s="744"/>
      <c r="CO87" s="744"/>
      <c r="CP87" s="744"/>
      <c r="CQ87" s="744"/>
      <c r="CR87" s="744"/>
      <c r="CS87" s="744"/>
      <c r="CT87" s="744"/>
      <c r="CU87" s="744"/>
      <c r="CV87" s="744"/>
      <c r="CW87" s="744"/>
      <c r="CX87" s="744"/>
      <c r="CY87" s="744"/>
      <c r="CZ87" s="744"/>
      <c r="DA87" s="744"/>
      <c r="DB87" s="744"/>
      <c r="DK87" s="744"/>
      <c r="DL87" s="744"/>
      <c r="DU87" s="744"/>
      <c r="DV87" s="744"/>
      <c r="EF87" s="744"/>
      <c r="EG87" s="744"/>
      <c r="EH87" s="744"/>
      <c r="EI87" s="744"/>
      <c r="EP87" s="1483"/>
      <c r="EQ87" s="1483"/>
    </row>
    <row r="88" spans="1:158" ht="15" customHeight="1" x14ac:dyDescent="0.25">
      <c r="A88" s="1116"/>
      <c r="B88" s="1135" t="s">
        <v>817</v>
      </c>
      <c r="C88" s="412"/>
      <c r="D88" s="412"/>
      <c r="E88" s="412"/>
      <c r="F88" s="42" t="str">
        <f>IF(AND(ISNUMBER(G88), ISNUMBER(H88), ISNUMBER(I88)), IFERROR(SQRT(G88+H88),SQRT(G88+I88)),"")</f>
        <v/>
      </c>
      <c r="G88" s="563" t="str">
        <f t="array" ref="G88">IF(SUMPRODUCT(--NOT(ISNUMBER(IFERROR(VALUE(DW45:DW78&amp;""),""))))=0, SUMSQ(VALUE($DW45:DW78)), "")</f>
        <v/>
      </c>
      <c r="H88" s="563" t="str">
        <f t="array" ref="H88">IF(SUMPRODUCT(--NOT(ISNUMBER(IFERROR(VALUE(DY45:DY78&amp;""),""))))=0, MMULT(MMULT(TRANSPOSE(VALUE($DY45:DY78)),IF(g_girr*1.25&gt;1,1,g_girr*1.25)),VALUE($DY45:DY78)), "")</f>
        <v/>
      </c>
      <c r="I88" s="419" t="str">
        <f t="array" ref="I88">IF(COUNT($EA$45:$EA$78)=ROWS($EA$45:$EA$78), MMULT(MMULT(TRANSPOSE($EA$45:$EA$78),IF(g_girr*1.25&gt;1,1,g_girr*1.25)),$EA$45:$EA$78), "")</f>
        <v/>
      </c>
      <c r="J88" s="1434"/>
      <c r="K88" s="1434"/>
      <c r="L88" s="549"/>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744"/>
      <c r="AV88" s="744"/>
      <c r="AW88" s="744"/>
      <c r="AX88" s="744"/>
      <c r="AY88" s="744"/>
      <c r="AZ88" s="744"/>
      <c r="BA88" s="744"/>
      <c r="BB88" s="744"/>
      <c r="BC88" s="744"/>
      <c r="BD88" s="744"/>
      <c r="BE88" s="744"/>
      <c r="BF88" s="744"/>
      <c r="BG88" s="744"/>
      <c r="BH88" s="744"/>
      <c r="BI88" s="744"/>
      <c r="BJ88" s="744"/>
      <c r="BK88" s="744"/>
      <c r="BL88" s="744"/>
      <c r="BM88" s="744"/>
      <c r="BN88" s="744"/>
      <c r="BO88" s="744"/>
      <c r="BP88" s="744"/>
      <c r="BQ88" s="744"/>
      <c r="BR88" s="744"/>
      <c r="BS88" s="744"/>
      <c r="BT88" s="744"/>
      <c r="BU88" s="744"/>
      <c r="BV88" s="744"/>
      <c r="BW88" s="744"/>
      <c r="BX88" s="744"/>
      <c r="BY88" s="744"/>
      <c r="BZ88" s="744"/>
      <c r="CA88" s="744"/>
      <c r="CB88" s="744"/>
      <c r="CC88" s="744"/>
      <c r="CD88" s="744"/>
      <c r="CE88" s="744"/>
      <c r="CF88" s="744"/>
      <c r="CG88" s="744"/>
      <c r="CH88" s="744"/>
      <c r="CI88" s="744"/>
      <c r="CJ88" s="744"/>
      <c r="CK88" s="744"/>
      <c r="CL88" s="744"/>
      <c r="CM88" s="744"/>
      <c r="CN88" s="744"/>
      <c r="CO88" s="744"/>
      <c r="CP88" s="744"/>
      <c r="CQ88" s="744"/>
      <c r="CR88" s="744"/>
      <c r="CS88" s="744"/>
      <c r="CT88" s="744"/>
      <c r="CU88" s="744"/>
      <c r="CV88" s="744"/>
      <c r="CW88" s="744"/>
      <c r="CX88" s="744"/>
      <c r="CY88" s="744"/>
      <c r="CZ88" s="744"/>
      <c r="DA88" s="744"/>
      <c r="DB88" s="744"/>
      <c r="DK88" s="744"/>
      <c r="DL88" s="744"/>
      <c r="DU88" s="744"/>
      <c r="DV88" s="744"/>
      <c r="EF88" s="744"/>
      <c r="EG88" s="744"/>
      <c r="EH88" s="744"/>
      <c r="EI88" s="744"/>
      <c r="EP88" s="1483"/>
      <c r="EQ88" s="1483"/>
    </row>
    <row r="89" spans="1:158" ht="15" customHeight="1" x14ac:dyDescent="0.25">
      <c r="A89" s="1116"/>
      <c r="B89" s="1135" t="s">
        <v>818</v>
      </c>
      <c r="C89" s="412"/>
      <c r="D89" s="412"/>
      <c r="E89" s="412"/>
      <c r="F89" s="42" t="str">
        <f>IF(AND(ISNUMBER(G89), ISNUMBER(H89), ISNUMBER(I89)), IFERROR(SQRT(G89+H89),SQRT(G89+I89)),"")</f>
        <v/>
      </c>
      <c r="G89" s="563" t="str">
        <f t="array" ref="G89">IF(SUMPRODUCT(--NOT(ISNUMBER(IFERROR(VALUE(DX45:DX78&amp;""),""))))=0, SUMSQ(VALUE($DX45:DX78)), "")</f>
        <v/>
      </c>
      <c r="H89" s="563" t="str">
        <f t="array" ref="H89">IF(SUMPRODUCT(--NOT(ISNUMBER(IFERROR(VALUE(DY45:DY78&amp;""),""))))=0, MMULT(MMULT(TRANSPOSE(VALUE($DY45:DY78)),g_girr*0.75),VALUE($DY45:DY78)), "")</f>
        <v/>
      </c>
      <c r="I89" s="419" t="str">
        <f t="array" ref="I89">IF(COUNT($EB$45:$EB$78)=ROWS($EB$45:$EB$78),MMULT(MMULT(TRANSPOSE($EB$45:$EB$78),g_girr*0.75),$EB$45:$EB$78),"")</f>
        <v/>
      </c>
      <c r="J89" s="1434"/>
      <c r="K89" s="1434"/>
      <c r="L89" s="549"/>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c r="AT89" s="744"/>
      <c r="AU89" s="744"/>
      <c r="AV89" s="744"/>
      <c r="AW89" s="744"/>
      <c r="AX89" s="744"/>
      <c r="AY89" s="744"/>
      <c r="AZ89" s="744"/>
      <c r="BA89" s="744"/>
      <c r="BB89" s="744"/>
      <c r="BC89" s="744"/>
      <c r="BD89" s="744"/>
      <c r="BE89" s="744"/>
      <c r="BF89" s="744"/>
      <c r="BG89" s="744"/>
      <c r="BH89" s="744"/>
      <c r="BI89" s="744"/>
      <c r="BJ89" s="744"/>
      <c r="BK89" s="744"/>
      <c r="BL89" s="744"/>
      <c r="BM89" s="744"/>
      <c r="BN89" s="744"/>
      <c r="BO89" s="744"/>
      <c r="BP89" s="744"/>
      <c r="BQ89" s="744"/>
      <c r="BR89" s="744"/>
      <c r="BS89" s="744"/>
      <c r="BT89" s="744"/>
      <c r="BU89" s="744"/>
      <c r="BV89" s="744"/>
      <c r="BW89" s="744"/>
      <c r="BX89" s="744"/>
      <c r="BY89" s="744"/>
      <c r="BZ89" s="744"/>
      <c r="CA89" s="744"/>
      <c r="CB89" s="744"/>
      <c r="CC89" s="744"/>
      <c r="CD89" s="744"/>
      <c r="CE89" s="744"/>
      <c r="CF89" s="744"/>
      <c r="CG89" s="744"/>
      <c r="CH89" s="744"/>
      <c r="CI89" s="744"/>
      <c r="CJ89" s="744"/>
      <c r="CK89" s="744"/>
      <c r="CL89" s="744"/>
      <c r="CM89" s="744"/>
      <c r="CN89" s="744"/>
      <c r="CO89" s="744"/>
      <c r="CP89" s="744"/>
      <c r="CQ89" s="744"/>
      <c r="CR89" s="744"/>
      <c r="CS89" s="744"/>
      <c r="CT89" s="744"/>
      <c r="CU89" s="744"/>
      <c r="CV89" s="744"/>
      <c r="CW89" s="744"/>
      <c r="CX89" s="744"/>
      <c r="CY89" s="744"/>
      <c r="CZ89" s="744"/>
      <c r="DA89" s="744"/>
      <c r="DB89" s="744"/>
      <c r="DK89" s="744"/>
      <c r="DL89" s="744"/>
      <c r="DU89" s="744"/>
      <c r="DV89" s="744"/>
      <c r="EF89" s="744"/>
      <c r="EG89" s="744"/>
      <c r="EH89" s="744"/>
      <c r="EI89" s="744"/>
      <c r="EP89" s="1483"/>
      <c r="EQ89" s="1483"/>
    </row>
    <row r="90" spans="1:158" ht="15" customHeight="1" x14ac:dyDescent="0.25">
      <c r="A90" s="1116"/>
      <c r="B90" s="1184" t="s">
        <v>820</v>
      </c>
      <c r="C90" s="482"/>
      <c r="D90" s="482"/>
      <c r="E90" s="482"/>
      <c r="F90" s="42" t="str">
        <f>IF(AND(ISNUMBER(F91),ISNUMBER(F92),ISNUMBER(F93)),IF($J$7="Medium",F91,IF($J$7="High",F92,IF($J$7="Low",F93,""))),"")</f>
        <v/>
      </c>
      <c r="G90" s="555"/>
      <c r="H90" s="555"/>
      <c r="I90" s="551"/>
      <c r="J90" s="1434"/>
      <c r="K90" s="1434"/>
      <c r="L90" s="549"/>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c r="AT90" s="744"/>
      <c r="AU90" s="744"/>
      <c r="AV90" s="744"/>
      <c r="AW90" s="744"/>
      <c r="AX90" s="744"/>
      <c r="AY90" s="744"/>
      <c r="AZ90" s="744"/>
      <c r="BA90" s="744"/>
      <c r="BB90" s="744"/>
      <c r="BC90" s="744"/>
      <c r="BD90" s="744"/>
      <c r="BE90" s="744"/>
      <c r="BF90" s="744"/>
      <c r="BG90" s="744"/>
      <c r="BH90" s="744"/>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F90" s="744"/>
      <c r="CG90" s="744"/>
      <c r="CH90" s="744"/>
      <c r="CI90" s="744"/>
      <c r="CJ90" s="744"/>
      <c r="CK90" s="744"/>
      <c r="CL90" s="744"/>
      <c r="CM90" s="744"/>
      <c r="CN90" s="744"/>
      <c r="CO90" s="744"/>
      <c r="CP90" s="744"/>
      <c r="CQ90" s="744"/>
      <c r="CR90" s="744"/>
      <c r="CS90" s="744"/>
      <c r="CT90" s="744"/>
      <c r="CU90" s="744"/>
      <c r="CV90" s="744"/>
      <c r="CW90" s="744"/>
      <c r="CX90" s="744"/>
      <c r="CY90" s="744"/>
      <c r="CZ90" s="744"/>
      <c r="DA90" s="744"/>
      <c r="DB90" s="744"/>
      <c r="DK90" s="744"/>
      <c r="DL90" s="744"/>
      <c r="DU90" s="744"/>
      <c r="DV90" s="744"/>
      <c r="EF90" s="744"/>
      <c r="EG90" s="744"/>
      <c r="EH90" s="744"/>
      <c r="EI90" s="744"/>
      <c r="EP90" s="1483"/>
      <c r="EQ90" s="1483"/>
    </row>
    <row r="91" spans="1:158" ht="15" customHeight="1" x14ac:dyDescent="0.25">
      <c r="A91" s="1116"/>
      <c r="B91" s="1135" t="s">
        <v>816</v>
      </c>
      <c r="C91" s="412"/>
      <c r="D91" s="412"/>
      <c r="E91" s="412"/>
      <c r="F91" s="42" t="str">
        <f>IF(AND(ISNUMBER(G91), ISNUMBER(H91), ISNUMBER(I91)), IFERROR(SQRT(G91+H91),SQRT(G91+I91)),"")</f>
        <v/>
      </c>
      <c r="G91" s="563" t="str">
        <f t="array" ref="G91">IF(SUMPRODUCT(--NOT(ISNUMBER(IFERROR(VALUE(EC45:EC78&amp;""),""))))=0, SUMSQ(VALUE($EC45:EC78)), "")</f>
        <v/>
      </c>
      <c r="H91" s="563" t="str">
        <f t="array" ref="H91">IF(SUMPRODUCT(--NOT(ISNUMBER(IFERROR(VALUE(EJ45:EJ78&amp;""),""))))=0, MMULT(MMULT(TRANSPOSE(VALUE($EJ45:EJ78)),g_girr^2),VALUE($EJ45:EJ78))-MMULT(MMULT(TRANSPOSE((VALUE($EJ45:EJ78))*(VALUE($EJ45:EJ78)&lt;0)),g_girr^2),(VALUE($EJ45:EJ78))*(VALUE($EJ45:EJ78)&lt;0)), "")</f>
        <v/>
      </c>
      <c r="I91" s="419" t="str">
        <f t="array" ref="I91">IF(COUNT($EG$45:$EG$78)=ROWS($EG$45:$EG$78), MMULT(MMULT(TRANSPOSE($EG$45:$EG$78),g_girr^2),$EG$45:$EG$78)-MMULT(MMULT(TRANSPOSE(($EG$45:$EG$78)*($EG$45:$EG$78&lt;0)),g_girr^2),($EG$45:$EG$78)*($EG$45:$EG$78&lt;0)), "")</f>
        <v/>
      </c>
      <c r="J91" s="1434"/>
      <c r="K91" s="1434"/>
      <c r="L91" s="549"/>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c r="AT91" s="744"/>
      <c r="AU91" s="744"/>
      <c r="AV91" s="744"/>
      <c r="AW91" s="744"/>
      <c r="AX91" s="744"/>
      <c r="AY91" s="744"/>
      <c r="AZ91" s="744"/>
      <c r="BA91" s="744"/>
      <c r="BB91" s="744"/>
      <c r="BC91" s="744"/>
      <c r="BD91" s="744"/>
      <c r="BE91" s="744"/>
      <c r="BF91" s="744"/>
      <c r="BG91" s="744"/>
      <c r="BH91" s="744"/>
      <c r="BI91" s="744"/>
      <c r="BJ91" s="744"/>
      <c r="BK91" s="744"/>
      <c r="BL91" s="744"/>
      <c r="BM91" s="744"/>
      <c r="BN91" s="744"/>
      <c r="BO91" s="744"/>
      <c r="BP91" s="744"/>
      <c r="BQ91" s="744"/>
      <c r="BR91" s="744"/>
      <c r="BS91" s="744"/>
      <c r="BT91" s="744"/>
      <c r="BU91" s="744"/>
      <c r="BV91" s="744"/>
      <c r="BW91" s="744"/>
      <c r="BX91" s="744"/>
      <c r="BY91" s="744"/>
      <c r="BZ91" s="744"/>
      <c r="CA91" s="744"/>
      <c r="CB91" s="744"/>
      <c r="CC91" s="744"/>
      <c r="CD91" s="744"/>
      <c r="CE91" s="744"/>
      <c r="CF91" s="744"/>
      <c r="CG91" s="744"/>
      <c r="CH91" s="744"/>
      <c r="CI91" s="744"/>
      <c r="CJ91" s="744"/>
      <c r="CK91" s="744"/>
      <c r="CL91" s="744"/>
      <c r="CM91" s="744"/>
      <c r="CN91" s="744"/>
      <c r="CO91" s="744"/>
      <c r="CP91" s="744"/>
      <c r="CQ91" s="744"/>
      <c r="CR91" s="744"/>
      <c r="CS91" s="744"/>
      <c r="CT91" s="744"/>
      <c r="CU91" s="744"/>
      <c r="CV91" s="744"/>
      <c r="CW91" s="744"/>
      <c r="CX91" s="744"/>
      <c r="CY91" s="744"/>
      <c r="CZ91" s="744"/>
      <c r="DA91" s="744"/>
      <c r="DB91" s="744"/>
      <c r="DK91" s="744"/>
      <c r="DL91" s="744"/>
      <c r="DU91" s="744"/>
      <c r="DV91" s="744"/>
      <c r="EF91" s="744"/>
      <c r="EG91" s="744"/>
      <c r="EH91" s="744"/>
      <c r="EI91" s="744"/>
      <c r="EP91" s="1483"/>
      <c r="EQ91" s="1483"/>
    </row>
    <row r="92" spans="1:158" ht="15" customHeight="1" x14ac:dyDescent="0.25">
      <c r="A92" s="1116"/>
      <c r="B92" s="1135" t="s">
        <v>817</v>
      </c>
      <c r="C92" s="412"/>
      <c r="D92" s="412"/>
      <c r="E92" s="412"/>
      <c r="F92" s="42" t="str">
        <f>IF(AND(ISNUMBER(G92), ISNUMBER(H92), ISNUMBER(I92)), IFERROR(SQRT(G92+H92),SQRT(G92+I92)),"")</f>
        <v/>
      </c>
      <c r="G92" s="563" t="str">
        <f t="array" ref="G92">IF(SUMPRODUCT(--NOT(ISNUMBER(IFERROR(VALUE(ED45:ED78&amp;""),""))))=0, SUMSQ(VALUE($ED45:ED78)), "")</f>
        <v/>
      </c>
      <c r="H92" s="563" t="str">
        <f t="array" ref="H92">IF(SUMPRODUCT(--NOT(ISNUMBER(IFERROR(VALUE(EJ45:EJ78&amp;""),""))))=0, MMULT(MMULT(TRANSPOSE(VALUE($EJ45:EJ78)),IF((g_girr^2)*1.25&gt;1,1,(g_girr^2)*1.25)),VALUE($EJ45:EJ78))-MMULT(MMULT(TRANSPOSE((VALUE($EJ45:EJ78))*(VALUE($EJ45:EJ78)&lt;0)),IF((g_girr^2)*1.25&gt;1,1,(g_girr^2)*1.25)),(VALUE($EJ45:EJ78))*(VALUE($EJ45:EJ78)&lt;0)), "")</f>
        <v/>
      </c>
      <c r="I92" s="419" t="str">
        <f t="array" ref="I92">IF(COUNT($EH$45:$EH$78)=ROWS($EH$45:$EH$78), MMULT(MMULT(TRANSPOSE($EH$45:$EH$78),IF((g_girr^2)*1.25&gt;1,1,(g_girr^2)*1.25)),$EH$45:$EH$78)-MMULT(MMULT(TRANSPOSE(($EH$45:$EH$78)*($EH$45:$EH$78&lt;0)),IF((g_girr^2)*1.25&gt;1,1,(g_girr^2)*1.25)),($EH$45:$EH$78)*($EH$45:$EH$78&lt;0)), "")</f>
        <v/>
      </c>
      <c r="J92" s="1434"/>
      <c r="K92" s="1434"/>
      <c r="L92" s="549"/>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c r="AT92" s="744"/>
      <c r="AU92" s="744"/>
      <c r="AV92" s="744"/>
      <c r="AW92" s="744"/>
      <c r="AX92" s="744"/>
      <c r="AY92" s="744"/>
      <c r="AZ92" s="744"/>
      <c r="BA92" s="744"/>
      <c r="BB92" s="744"/>
      <c r="BC92" s="744"/>
      <c r="BD92" s="744"/>
      <c r="BE92" s="744"/>
      <c r="BF92" s="744"/>
      <c r="BG92" s="744"/>
      <c r="BH92" s="744"/>
      <c r="BI92" s="744"/>
      <c r="BJ92" s="744"/>
      <c r="BK92" s="744"/>
      <c r="BL92" s="744"/>
      <c r="BM92" s="744"/>
      <c r="BN92" s="744"/>
      <c r="BO92" s="744"/>
      <c r="BP92" s="744"/>
      <c r="BQ92" s="744"/>
      <c r="BR92" s="744"/>
      <c r="BS92" s="744"/>
      <c r="BT92" s="744"/>
      <c r="BU92" s="744"/>
      <c r="BV92" s="744"/>
      <c r="BW92" s="744"/>
      <c r="BX92" s="744"/>
      <c r="BY92" s="744"/>
      <c r="BZ92" s="744"/>
      <c r="CA92" s="744"/>
      <c r="CB92" s="744"/>
      <c r="CC92" s="744"/>
      <c r="CD92" s="744"/>
      <c r="CE92" s="744"/>
      <c r="CF92" s="744"/>
      <c r="CG92" s="744"/>
      <c r="CH92" s="744"/>
      <c r="CI92" s="744"/>
      <c r="CJ92" s="744"/>
      <c r="CK92" s="744"/>
      <c r="CL92" s="744"/>
      <c r="CM92" s="744"/>
      <c r="CN92" s="744"/>
      <c r="CO92" s="744"/>
      <c r="CP92" s="744"/>
      <c r="CQ92" s="744"/>
      <c r="CR92" s="744"/>
      <c r="CS92" s="744"/>
      <c r="CT92" s="744"/>
      <c r="CU92" s="744"/>
      <c r="CV92" s="744"/>
      <c r="CW92" s="744"/>
      <c r="CX92" s="744"/>
      <c r="CY92" s="744"/>
      <c r="CZ92" s="744"/>
      <c r="DA92" s="744"/>
      <c r="DB92" s="744"/>
      <c r="DK92" s="744"/>
      <c r="DL92" s="744"/>
      <c r="DU92" s="744"/>
      <c r="DV92" s="744"/>
      <c r="EF92" s="744"/>
      <c r="EG92" s="744"/>
      <c r="EH92" s="744"/>
      <c r="EI92" s="744"/>
      <c r="EP92" s="1483"/>
      <c r="EQ92" s="1483"/>
    </row>
    <row r="93" spans="1:158" ht="15" customHeight="1" x14ac:dyDescent="0.25">
      <c r="A93" s="1116"/>
      <c r="B93" s="1186" t="s">
        <v>818</v>
      </c>
      <c r="C93" s="1138"/>
      <c r="D93" s="1138"/>
      <c r="E93" s="1138"/>
      <c r="F93" s="284" t="str">
        <f>IF(AND(ISNUMBER(G93), ISNUMBER(H93), ISNUMBER(I93)), IFERROR(SQRT(G93+H93),SQRT(G93+I93)),"")</f>
        <v/>
      </c>
      <c r="G93" s="569" t="str">
        <f t="array" ref="G93">IF(SUMPRODUCT(--NOT(ISNUMBER(IFERROR(VALUE(EE45:EE78&amp;""),""))))=0, SUMSQ(VALUE($EE45:EE78)), "")</f>
        <v/>
      </c>
      <c r="H93" s="569" t="str">
        <f t="array" ref="H93">IF(SUMPRODUCT(--NOT(ISNUMBER(IFERROR(VALUE(EJ45:EJ78&amp;""),""))))=0, MMULT(MMULT(TRANSPOSE(VALUE($EJ45:EJ78)),(g_girr^2)*0.75),VALUE($EJ45:EJ78))-MMULT(MMULT(TRANSPOSE((VALUE($EJ45:EJ78))*(VALUE($EJ45:EJ78)&lt;0)),(g_girr^2)*0.75),(VALUE($EJ45:EJ78))*(VALUE($EJ45:EJ78)&lt;0)), "")</f>
        <v/>
      </c>
      <c r="I93" s="904" t="str">
        <f t="array" ref="I93">IF(COUNT($EI$45:$EI$78)=ROWS($EI$45:$EI$78), MMULT(MMULT(TRANSPOSE($EI$45:$EI$78),(g_girr^2)*0.75),$EI$45:$EI$78)-MMULT(MMULT(TRANSPOSE(($EI$45:$EI$78)*($EI$45:$EI$78&lt;0)),(g_girr^2)*0.75),($EI$45:$EI$78)*($EI$45:$EI$78&lt;0)), "")</f>
        <v/>
      </c>
      <c r="J93" s="381"/>
      <c r="K93" s="381"/>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c r="AT93" s="744"/>
      <c r="AU93" s="744"/>
      <c r="AV93" s="744"/>
      <c r="AW93" s="744"/>
      <c r="AX93" s="744"/>
      <c r="AY93" s="744"/>
      <c r="AZ93" s="744"/>
      <c r="BA93" s="744"/>
      <c r="BB93" s="744"/>
      <c r="BC93" s="744"/>
      <c r="BD93" s="744"/>
      <c r="BE93" s="744"/>
      <c r="BF93" s="744"/>
      <c r="BG93" s="744"/>
      <c r="BH93" s="744"/>
      <c r="BI93" s="744"/>
      <c r="BJ93" s="744"/>
      <c r="BK93" s="744"/>
      <c r="BL93" s="744"/>
      <c r="BM93" s="744"/>
      <c r="BN93" s="744"/>
      <c r="BO93" s="744"/>
      <c r="BP93" s="744"/>
      <c r="BQ93" s="744"/>
      <c r="BR93" s="744"/>
      <c r="BS93" s="744"/>
      <c r="BT93" s="744"/>
      <c r="BU93" s="744"/>
      <c r="BV93" s="744"/>
      <c r="BW93" s="744"/>
      <c r="BX93" s="744"/>
      <c r="BY93" s="744"/>
      <c r="BZ93" s="744"/>
      <c r="CA93" s="744"/>
      <c r="CB93" s="744"/>
      <c r="CC93" s="744"/>
      <c r="CD93" s="744"/>
      <c r="CE93" s="744"/>
      <c r="CF93" s="744"/>
      <c r="CG93" s="744"/>
      <c r="CH93" s="744"/>
      <c r="CI93" s="744"/>
      <c r="CJ93" s="744"/>
      <c r="CK93" s="744"/>
      <c r="CL93" s="744"/>
      <c r="CM93" s="744"/>
      <c r="CN93" s="744"/>
      <c r="CO93" s="744"/>
      <c r="CP93" s="744"/>
      <c r="CQ93" s="744"/>
      <c r="CR93" s="744"/>
      <c r="CS93" s="744"/>
      <c r="CT93" s="744"/>
      <c r="CU93" s="744"/>
      <c r="CV93" s="744"/>
      <c r="CW93" s="744"/>
      <c r="CX93" s="744"/>
      <c r="CY93" s="744"/>
      <c r="CZ93" s="744"/>
      <c r="DA93" s="744"/>
      <c r="DB93" s="744"/>
      <c r="DK93" s="744"/>
      <c r="DL93" s="744"/>
      <c r="DU93" s="744"/>
      <c r="DV93" s="744"/>
      <c r="EF93" s="744"/>
      <c r="EG93" s="744"/>
      <c r="EH93" s="744"/>
      <c r="EI93" s="744"/>
      <c r="EP93" s="1483"/>
      <c r="EQ93" s="1483"/>
    </row>
    <row r="94" spans="1:158" s="1286" customFormat="1" ht="15" customHeight="1" x14ac:dyDescent="0.25">
      <c r="A94" s="1702"/>
      <c r="B94" s="1307"/>
      <c r="C94" s="1307"/>
      <c r="D94" s="1307"/>
      <c r="E94" s="1307"/>
      <c r="F94" s="1307"/>
      <c r="G94" s="1307"/>
      <c r="H94" s="1307"/>
      <c r="I94" s="1307"/>
      <c r="J94" s="1307"/>
      <c r="K94" s="1307"/>
      <c r="L94" s="1307"/>
      <c r="M94" s="1307"/>
      <c r="N94" s="1307"/>
      <c r="O94" s="1307"/>
      <c r="P94" s="1307"/>
      <c r="Q94" s="1307"/>
      <c r="R94" s="1307"/>
      <c r="S94" s="1307"/>
      <c r="T94" s="1307"/>
      <c r="U94" s="1307"/>
      <c r="V94" s="1307"/>
      <c r="W94" s="1307"/>
      <c r="X94" s="1307"/>
      <c r="Y94" s="1307"/>
      <c r="Z94" s="1307"/>
      <c r="AA94" s="1307"/>
      <c r="AB94" s="1307"/>
      <c r="AC94" s="1307"/>
      <c r="AD94" s="1307"/>
      <c r="AE94" s="1307"/>
      <c r="AF94" s="1307"/>
      <c r="AG94" s="1307"/>
      <c r="AH94" s="1307"/>
      <c r="AI94" s="1307"/>
      <c r="AJ94" s="1307"/>
      <c r="AK94" s="1307"/>
      <c r="AL94" s="1307"/>
      <c r="AM94" s="1307"/>
      <c r="AN94" s="1307"/>
      <c r="AO94" s="1307"/>
      <c r="AP94" s="1307"/>
      <c r="AQ94" s="1307"/>
      <c r="AR94" s="1307"/>
      <c r="AS94" s="1307"/>
      <c r="AT94" s="1307"/>
      <c r="AU94" s="1307"/>
      <c r="AV94" s="1307"/>
      <c r="AW94" s="1307"/>
      <c r="AX94" s="1307"/>
      <c r="AY94" s="1307"/>
      <c r="AZ94" s="1307"/>
      <c r="BA94" s="1307"/>
      <c r="BB94" s="1307"/>
      <c r="BC94" s="1307"/>
      <c r="BD94" s="1307"/>
      <c r="BE94" s="1307"/>
      <c r="BF94" s="1307"/>
      <c r="BG94" s="1307"/>
      <c r="BH94" s="1307"/>
      <c r="BI94" s="1307"/>
      <c r="BJ94" s="1307"/>
      <c r="BK94" s="1307"/>
      <c r="BL94" s="1307"/>
      <c r="BM94" s="1307"/>
      <c r="BN94" s="1307"/>
      <c r="BO94" s="1307"/>
      <c r="BP94" s="1307"/>
      <c r="BQ94" s="1307"/>
      <c r="BR94" s="1307"/>
      <c r="BS94" s="1307"/>
      <c r="BT94" s="1307"/>
      <c r="BV94" s="1307"/>
      <c r="BW94" s="1307"/>
      <c r="CL94" s="1307"/>
      <c r="CM94" s="1307"/>
      <c r="CZ94" s="1307"/>
      <c r="DA94" s="1307"/>
      <c r="DL94" s="1307"/>
      <c r="DM94" s="1307"/>
      <c r="DV94" s="1307"/>
      <c r="DW94" s="1307"/>
      <c r="EF94" s="1307"/>
      <c r="EG94" s="1307"/>
      <c r="EH94" s="1307"/>
      <c r="EI94" s="1307"/>
      <c r="EJ94" s="1307"/>
      <c r="FB94" s="2581"/>
    </row>
    <row r="95" spans="1:158" s="1705" customFormat="1" ht="45" customHeight="1" x14ac:dyDescent="0.25">
      <c r="A95" s="1139" t="s">
        <v>1531</v>
      </c>
      <c r="B95" s="210"/>
      <c r="C95" s="215"/>
      <c r="D95" s="215"/>
      <c r="E95" s="215"/>
      <c r="F95" s="215"/>
      <c r="G95" s="215"/>
      <c r="H95" s="215"/>
      <c r="I95" s="215"/>
      <c r="J95" s="215"/>
      <c r="K95" s="215"/>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c r="AT95" s="744"/>
      <c r="AU95" s="744"/>
      <c r="AV95" s="744"/>
      <c r="AW95" s="744"/>
      <c r="AX95" s="744"/>
      <c r="AY95" s="744"/>
      <c r="AZ95" s="744"/>
      <c r="BA95" s="744"/>
      <c r="BB95" s="744"/>
      <c r="BC95" s="744"/>
      <c r="BD95" s="744"/>
      <c r="BE95" s="744"/>
      <c r="BF95" s="744"/>
      <c r="BG95" s="744"/>
      <c r="BH95" s="744"/>
      <c r="BI95" s="744"/>
      <c r="BJ95" s="744"/>
      <c r="BK95" s="744"/>
      <c r="BL95" s="744"/>
      <c r="BM95" s="744"/>
      <c r="BN95" s="744"/>
      <c r="BO95" s="744"/>
      <c r="BP95" s="744"/>
      <c r="BQ95" s="744"/>
      <c r="BR95" s="744"/>
      <c r="BS95" s="744"/>
      <c r="BT95" s="744"/>
      <c r="BU95" s="744"/>
      <c r="BV95" s="744"/>
      <c r="BW95" s="744"/>
      <c r="BX95" s="744"/>
      <c r="BY95" s="744"/>
      <c r="BZ95" s="744"/>
      <c r="CA95" s="744"/>
      <c r="CB95" s="744"/>
      <c r="CC95" s="744"/>
      <c r="CD95" s="744"/>
      <c r="CE95" s="744"/>
      <c r="CF95" s="744"/>
      <c r="CG95" s="744"/>
      <c r="CH95" s="744"/>
      <c r="CI95" s="744"/>
      <c r="CJ95" s="744"/>
      <c r="CK95" s="744"/>
      <c r="CL95" s="744"/>
      <c r="CM95" s="744"/>
      <c r="CN95" s="744"/>
      <c r="CO95" s="744"/>
      <c r="CP95" s="744"/>
      <c r="CQ95" s="744"/>
      <c r="CR95" s="744"/>
      <c r="CS95" s="744"/>
      <c r="CT95" s="744"/>
      <c r="CU95" s="744"/>
      <c r="CV95" s="744"/>
      <c r="CW95" s="744"/>
      <c r="CX95" s="744"/>
      <c r="CY95" s="744"/>
      <c r="CZ95" s="744"/>
      <c r="DA95" s="744"/>
      <c r="DL95" s="744"/>
      <c r="DM95" s="744"/>
      <c r="DV95" s="744"/>
      <c r="DW95" s="744"/>
      <c r="EF95" s="744"/>
      <c r="EG95" s="744"/>
      <c r="EH95" s="744"/>
      <c r="EI95" s="744"/>
      <c r="EJ95" s="744"/>
      <c r="FB95" s="1469"/>
    </row>
    <row r="96" spans="1:158" s="1634" customFormat="1" ht="15" customHeight="1" x14ac:dyDescent="0.25">
      <c r="A96" s="1287"/>
      <c r="B96" s="1972" t="s">
        <v>703</v>
      </c>
      <c r="C96" s="1972"/>
      <c r="D96" s="2635" t="s">
        <v>1532</v>
      </c>
      <c r="E96" s="2635"/>
      <c r="F96" s="2635"/>
      <c r="G96" s="2635"/>
      <c r="H96" s="2635"/>
      <c r="I96" s="2635"/>
      <c r="EP96" s="711"/>
      <c r="EQ96" s="711"/>
      <c r="FB96" s="1635"/>
    </row>
    <row r="97" spans="1:158" ht="15" customHeight="1" x14ac:dyDescent="0.25">
      <c r="A97" s="1095"/>
      <c r="B97" s="259" t="s">
        <v>834</v>
      </c>
      <c r="C97" s="259"/>
      <c r="D97" s="1278" t="s">
        <v>1414</v>
      </c>
      <c r="E97" s="1279"/>
      <c r="F97" s="1279"/>
      <c r="G97" s="1279"/>
      <c r="H97" s="1279"/>
      <c r="I97" s="1279"/>
      <c r="EP97" s="1483"/>
      <c r="EQ97" s="1483"/>
    </row>
    <row r="98" spans="1:158" s="1188" customFormat="1" ht="15" customHeight="1" x14ac:dyDescent="0.25">
      <c r="A98" s="1291"/>
      <c r="N98" s="1189"/>
      <c r="FB98" s="2615"/>
    </row>
    <row r="99" spans="1:158" s="1154" customFormat="1" ht="15" customHeight="1" x14ac:dyDescent="0.25">
      <c r="A99" s="1190"/>
      <c r="B99" s="3561" t="s">
        <v>1533</v>
      </c>
      <c r="C99" s="3564" t="s">
        <v>1534</v>
      </c>
      <c r="D99" s="3631" t="s">
        <v>1535</v>
      </c>
      <c r="E99" s="3631"/>
      <c r="F99" s="3469" t="s">
        <v>1417</v>
      </c>
      <c r="G99" s="3459"/>
      <c r="H99" s="3459"/>
      <c r="I99" s="3459"/>
      <c r="J99" s="3459"/>
      <c r="K99" s="3459"/>
      <c r="L99" s="3459"/>
      <c r="M99" s="3459"/>
      <c r="N99" s="3459"/>
      <c r="O99" s="3459"/>
      <c r="P99" s="3459"/>
      <c r="Q99" s="3459"/>
      <c r="R99" s="3459"/>
      <c r="S99" s="3459"/>
      <c r="T99" s="3470"/>
      <c r="U99" s="3632" t="s">
        <v>1418</v>
      </c>
      <c r="V99" s="3633"/>
      <c r="W99" s="3633"/>
      <c r="X99" s="3633"/>
      <c r="Y99" s="3633"/>
      <c r="Z99" s="3633"/>
      <c r="AA99" s="3634"/>
      <c r="AB99" s="3458" t="s">
        <v>1419</v>
      </c>
      <c r="AC99" s="3459"/>
      <c r="AD99" s="3459"/>
      <c r="AE99" s="3459"/>
      <c r="AF99" s="3459"/>
      <c r="AG99" s="3470"/>
      <c r="AH99" s="3458" t="s">
        <v>1419</v>
      </c>
      <c r="AI99" s="3459"/>
      <c r="AJ99" s="3459"/>
      <c r="AK99" s="3459"/>
      <c r="AL99" s="3459"/>
      <c r="AM99" s="3459"/>
      <c r="AN99" s="3470"/>
      <c r="AO99" s="3458" t="s">
        <v>1419</v>
      </c>
      <c r="AP99" s="3459"/>
      <c r="AQ99" s="3459"/>
      <c r="AR99" s="3459"/>
      <c r="AS99" s="3459"/>
      <c r="AT99" s="3459"/>
      <c r="AU99" s="3470"/>
      <c r="AV99" s="3458" t="s">
        <v>1419</v>
      </c>
      <c r="AW99" s="3459"/>
      <c r="AX99" s="3459"/>
      <c r="AY99" s="3459"/>
      <c r="AZ99" s="3459"/>
      <c r="BA99" s="3459"/>
      <c r="BB99" s="3459"/>
      <c r="BC99" s="1188"/>
      <c r="BD99" s="1188"/>
      <c r="BE99" s="1188"/>
      <c r="BF99" s="1188"/>
      <c r="BG99" s="1188"/>
      <c r="BH99" s="1188"/>
      <c r="BI99" s="1188"/>
      <c r="BJ99" s="1188"/>
      <c r="BK99" s="1188"/>
      <c r="BL99" s="1188"/>
      <c r="BM99" s="1188"/>
      <c r="BN99" s="1188"/>
      <c r="BO99" s="1188"/>
      <c r="BP99" s="1188"/>
      <c r="BQ99" s="1188"/>
      <c r="BR99" s="1188"/>
      <c r="BS99" s="1188"/>
      <c r="BT99" s="1188"/>
      <c r="BU99" s="1188"/>
      <c r="BV99" s="1188"/>
      <c r="BW99" s="1188"/>
      <c r="BX99" s="1188"/>
      <c r="EO99" s="1191"/>
      <c r="FB99" s="2613"/>
    </row>
    <row r="100" spans="1:158" s="1157" customFormat="1" ht="15" customHeight="1" x14ac:dyDescent="0.25">
      <c r="A100" s="1192"/>
      <c r="B100" s="3562"/>
      <c r="C100" s="3565"/>
      <c r="D100" s="3631"/>
      <c r="E100" s="3631"/>
      <c r="F100" s="3587" t="s">
        <v>1690</v>
      </c>
      <c r="G100" s="3588"/>
      <c r="H100" s="3589"/>
      <c r="I100" s="3587" t="s">
        <v>1948</v>
      </c>
      <c r="J100" s="3588"/>
      <c r="K100" s="3589"/>
      <c r="L100" s="3572" t="s">
        <v>1420</v>
      </c>
      <c r="M100" s="3587" t="s">
        <v>1421</v>
      </c>
      <c r="N100" s="3635" t="s">
        <v>1536</v>
      </c>
      <c r="O100" s="3636"/>
      <c r="P100" s="3636"/>
      <c r="Q100" s="3636"/>
      <c r="R100" s="3636"/>
      <c r="S100" s="3636"/>
      <c r="T100" s="3637"/>
      <c r="U100" s="3587" t="s">
        <v>1690</v>
      </c>
      <c r="V100" s="3588"/>
      <c r="W100" s="3589"/>
      <c r="X100" s="3572" t="s">
        <v>1420</v>
      </c>
      <c r="Y100" s="3572" t="s">
        <v>1948</v>
      </c>
      <c r="Z100" s="3572"/>
      <c r="AA100" s="3600"/>
      <c r="AB100" s="3588" t="s">
        <v>1690</v>
      </c>
      <c r="AC100" s="3588"/>
      <c r="AD100" s="3589"/>
      <c r="AE100" s="3572" t="s">
        <v>1948</v>
      </c>
      <c r="AF100" s="3572"/>
      <c r="AG100" s="3600"/>
      <c r="AH100" s="3602" t="s">
        <v>2458</v>
      </c>
      <c r="AI100" s="3603"/>
      <c r="AJ100" s="3603"/>
      <c r="AK100" s="3603"/>
      <c r="AL100" s="3603"/>
      <c r="AM100" s="3603"/>
      <c r="AN100" s="3604"/>
      <c r="AO100" s="3602" t="s">
        <v>2457</v>
      </c>
      <c r="AP100" s="3603"/>
      <c r="AQ100" s="3603"/>
      <c r="AR100" s="3603"/>
      <c r="AS100" s="3603"/>
      <c r="AT100" s="3603"/>
      <c r="AU100" s="3604"/>
      <c r="AV100" s="3602" t="s">
        <v>2456</v>
      </c>
      <c r="AW100" s="3603"/>
      <c r="AX100" s="3603"/>
      <c r="AY100" s="3603"/>
      <c r="AZ100" s="3603"/>
      <c r="BA100" s="3603"/>
      <c r="BB100" s="3603"/>
      <c r="BC100" s="1188"/>
      <c r="BD100" s="1188"/>
      <c r="BE100" s="1188"/>
      <c r="BF100" s="1188"/>
      <c r="BG100" s="1188"/>
      <c r="BH100" s="1188"/>
      <c r="BI100" s="1188"/>
      <c r="BJ100" s="1188"/>
      <c r="BK100" s="1188"/>
      <c r="BL100" s="1188"/>
      <c r="BM100" s="1188"/>
      <c r="BN100" s="1188"/>
      <c r="BO100" s="1188"/>
      <c r="BP100" s="1188"/>
      <c r="BQ100" s="1188"/>
      <c r="BR100" s="1188"/>
      <c r="BS100" s="1188"/>
      <c r="BT100" s="1188"/>
      <c r="BU100" s="1188"/>
      <c r="BV100" s="1188"/>
      <c r="BW100" s="1188"/>
      <c r="BX100" s="1188"/>
      <c r="EL100" s="1429"/>
      <c r="FB100" s="2614"/>
    </row>
    <row r="101" spans="1:158" s="1157" customFormat="1" ht="15" customHeight="1" x14ac:dyDescent="0.25">
      <c r="A101" s="1192"/>
      <c r="B101" s="3562"/>
      <c r="C101" s="3565"/>
      <c r="D101" s="3631"/>
      <c r="E101" s="3631"/>
      <c r="F101" s="3590"/>
      <c r="G101" s="3591"/>
      <c r="H101" s="3592"/>
      <c r="I101" s="3593"/>
      <c r="J101" s="3594"/>
      <c r="K101" s="3595"/>
      <c r="L101" s="3574"/>
      <c r="M101" s="3590"/>
      <c r="N101" s="3626" t="s">
        <v>1537</v>
      </c>
      <c r="O101" s="3627"/>
      <c r="P101" s="3628"/>
      <c r="Q101" s="3629" t="s">
        <v>1538</v>
      </c>
      <c r="R101" s="3629"/>
      <c r="S101" s="3629"/>
      <c r="T101" s="3630"/>
      <c r="U101" s="3590"/>
      <c r="V101" s="3591"/>
      <c r="W101" s="3592"/>
      <c r="X101" s="3574"/>
      <c r="Y101" s="3573"/>
      <c r="Z101" s="3573"/>
      <c r="AA101" s="3601"/>
      <c r="AB101" s="3594"/>
      <c r="AC101" s="3594"/>
      <c r="AD101" s="3595"/>
      <c r="AE101" s="3573"/>
      <c r="AF101" s="3573"/>
      <c r="AG101" s="3601"/>
      <c r="AH101" s="3584" t="s">
        <v>1489</v>
      </c>
      <c r="AI101" s="3572" t="s">
        <v>2461</v>
      </c>
      <c r="AJ101" s="3572" t="s">
        <v>1495</v>
      </c>
      <c r="AK101" s="3572" t="s">
        <v>2462</v>
      </c>
      <c r="AL101" s="3575" t="s">
        <v>1543</v>
      </c>
      <c r="AM101" s="3575" t="s">
        <v>2463</v>
      </c>
      <c r="AN101" s="3581" t="s">
        <v>2464</v>
      </c>
      <c r="AO101" s="3584" t="s">
        <v>1489</v>
      </c>
      <c r="AP101" s="3572" t="s">
        <v>2461</v>
      </c>
      <c r="AQ101" s="3572" t="s">
        <v>1495</v>
      </c>
      <c r="AR101" s="3572" t="s">
        <v>2462</v>
      </c>
      <c r="AS101" s="3575" t="s">
        <v>2465</v>
      </c>
      <c r="AT101" s="3575" t="s">
        <v>2463</v>
      </c>
      <c r="AU101" s="3581" t="s">
        <v>2464</v>
      </c>
      <c r="AV101" s="3584" t="s">
        <v>1489</v>
      </c>
      <c r="AW101" s="3572" t="s">
        <v>2461</v>
      </c>
      <c r="AX101" s="3572" t="s">
        <v>1495</v>
      </c>
      <c r="AY101" s="3572" t="s">
        <v>2462</v>
      </c>
      <c r="AZ101" s="3575" t="s">
        <v>2465</v>
      </c>
      <c r="BA101" s="3575" t="s">
        <v>2463</v>
      </c>
      <c r="BB101" s="3578" t="s">
        <v>2464</v>
      </c>
      <c r="BC101" s="1188"/>
      <c r="BD101" s="1188"/>
      <c r="BE101" s="1188"/>
      <c r="BF101" s="1188"/>
      <c r="BG101" s="1188"/>
      <c r="BH101" s="1188"/>
      <c r="BI101" s="1188"/>
      <c r="BJ101" s="1188"/>
      <c r="BK101" s="1188"/>
      <c r="BL101" s="1188"/>
      <c r="BM101" s="1188"/>
      <c r="BN101" s="1188"/>
      <c r="BO101" s="1188"/>
      <c r="BP101" s="1188"/>
      <c r="BQ101" s="1188"/>
      <c r="BR101" s="1188"/>
      <c r="BS101" s="1188"/>
      <c r="BT101" s="1188"/>
      <c r="BU101" s="1188"/>
      <c r="BV101" s="1188"/>
      <c r="BW101" s="1188"/>
      <c r="BX101" s="1188"/>
      <c r="EL101" s="1429"/>
      <c r="FB101" s="2614"/>
    </row>
    <row r="102" spans="1:158" s="1157" customFormat="1" ht="15" customHeight="1" x14ac:dyDescent="0.25">
      <c r="A102" s="1192"/>
      <c r="B102" s="3562"/>
      <c r="C102" s="3565"/>
      <c r="D102" s="3631"/>
      <c r="E102" s="3631"/>
      <c r="F102" s="3572" t="s">
        <v>1691</v>
      </c>
      <c r="G102" s="3572" t="s">
        <v>1692</v>
      </c>
      <c r="H102" s="3572" t="s">
        <v>1693</v>
      </c>
      <c r="I102" s="3572" t="s">
        <v>1691</v>
      </c>
      <c r="J102" s="3572" t="s">
        <v>1692</v>
      </c>
      <c r="K102" s="3572" t="s">
        <v>1693</v>
      </c>
      <c r="L102" s="3574"/>
      <c r="M102" s="3590"/>
      <c r="N102" s="2618" t="s">
        <v>1539</v>
      </c>
      <c r="O102" s="3596" t="s">
        <v>1540</v>
      </c>
      <c r="P102" s="3596"/>
      <c r="Q102" s="3623" t="s">
        <v>1539</v>
      </c>
      <c r="R102" s="3617"/>
      <c r="S102" s="3624" t="s">
        <v>1540</v>
      </c>
      <c r="T102" s="3625"/>
      <c r="U102" s="3572" t="s">
        <v>1691</v>
      </c>
      <c r="V102" s="3572" t="s">
        <v>1692</v>
      </c>
      <c r="W102" s="3572" t="s">
        <v>1693</v>
      </c>
      <c r="X102" s="3574"/>
      <c r="Y102" s="3572" t="s">
        <v>1691</v>
      </c>
      <c r="Z102" s="3572" t="s">
        <v>1692</v>
      </c>
      <c r="AA102" s="3600" t="s">
        <v>1693</v>
      </c>
      <c r="AB102" s="3589" t="s">
        <v>1691</v>
      </c>
      <c r="AC102" s="3572" t="s">
        <v>1692</v>
      </c>
      <c r="AD102" s="3572" t="s">
        <v>1693</v>
      </c>
      <c r="AE102" s="3572" t="s">
        <v>1691</v>
      </c>
      <c r="AF102" s="3572" t="s">
        <v>1692</v>
      </c>
      <c r="AG102" s="3600" t="s">
        <v>1693</v>
      </c>
      <c r="AH102" s="3585"/>
      <c r="AI102" s="3574"/>
      <c r="AJ102" s="3574"/>
      <c r="AK102" s="3574"/>
      <c r="AL102" s="3576"/>
      <c r="AM102" s="3576"/>
      <c r="AN102" s="3582"/>
      <c r="AO102" s="3585"/>
      <c r="AP102" s="3574"/>
      <c r="AQ102" s="3574"/>
      <c r="AR102" s="3574"/>
      <c r="AS102" s="3576"/>
      <c r="AT102" s="3576"/>
      <c r="AU102" s="3582"/>
      <c r="AV102" s="3585"/>
      <c r="AW102" s="3574"/>
      <c r="AX102" s="3574"/>
      <c r="AY102" s="3574"/>
      <c r="AZ102" s="3576"/>
      <c r="BA102" s="3576"/>
      <c r="BB102" s="3579"/>
      <c r="BC102" s="1188"/>
      <c r="BD102" s="1188"/>
      <c r="BE102" s="1188"/>
      <c r="BF102" s="1188"/>
      <c r="BG102" s="1188"/>
      <c r="BH102" s="1188"/>
      <c r="BI102" s="1188"/>
      <c r="BJ102" s="1188"/>
      <c r="BK102" s="1188"/>
      <c r="BL102" s="1188"/>
      <c r="BM102" s="1188"/>
      <c r="BN102" s="1188"/>
      <c r="BO102" s="1188"/>
      <c r="BP102" s="1188"/>
      <c r="BQ102" s="1188"/>
      <c r="BR102" s="1188"/>
      <c r="BS102" s="1188"/>
      <c r="BT102" s="1188"/>
      <c r="BU102" s="1188"/>
      <c r="BV102" s="1188"/>
      <c r="BW102" s="1188"/>
      <c r="BX102" s="1188"/>
      <c r="EL102" s="1429"/>
      <c r="FB102" s="2614"/>
    </row>
    <row r="103" spans="1:158" s="1157" customFormat="1" ht="30" customHeight="1" x14ac:dyDescent="0.25">
      <c r="A103" s="1192"/>
      <c r="B103" s="3563"/>
      <c r="C103" s="3566"/>
      <c r="D103" s="3631"/>
      <c r="E103" s="3631"/>
      <c r="F103" s="3573"/>
      <c r="G103" s="3573"/>
      <c r="H103" s="3573"/>
      <c r="I103" s="3573"/>
      <c r="J103" s="3573"/>
      <c r="K103" s="3573"/>
      <c r="L103" s="3573"/>
      <c r="M103" s="3593"/>
      <c r="N103" s="1193" t="s">
        <v>1542</v>
      </c>
      <c r="O103" s="1194" t="s">
        <v>1541</v>
      </c>
      <c r="P103" s="1194" t="s">
        <v>1542</v>
      </c>
      <c r="Q103" s="1194" t="s">
        <v>1541</v>
      </c>
      <c r="R103" s="1194" t="s">
        <v>1542</v>
      </c>
      <c r="S103" s="1194" t="s">
        <v>1541</v>
      </c>
      <c r="T103" s="1195" t="s">
        <v>1542</v>
      </c>
      <c r="U103" s="3573"/>
      <c r="V103" s="3573"/>
      <c r="W103" s="3573"/>
      <c r="X103" s="3573"/>
      <c r="Y103" s="3573"/>
      <c r="Z103" s="3573"/>
      <c r="AA103" s="3601"/>
      <c r="AB103" s="3595"/>
      <c r="AC103" s="3573"/>
      <c r="AD103" s="3573"/>
      <c r="AE103" s="3573"/>
      <c r="AF103" s="3573"/>
      <c r="AG103" s="3601"/>
      <c r="AH103" s="3586"/>
      <c r="AI103" s="3573"/>
      <c r="AJ103" s="3573"/>
      <c r="AK103" s="3573"/>
      <c r="AL103" s="3577"/>
      <c r="AM103" s="3577"/>
      <c r="AN103" s="3583"/>
      <c r="AO103" s="3586"/>
      <c r="AP103" s="3573"/>
      <c r="AQ103" s="3573"/>
      <c r="AR103" s="3573"/>
      <c r="AS103" s="3577"/>
      <c r="AT103" s="3577"/>
      <c r="AU103" s="3583"/>
      <c r="AV103" s="3586"/>
      <c r="AW103" s="3573"/>
      <c r="AX103" s="3573"/>
      <c r="AY103" s="3573"/>
      <c r="AZ103" s="3577"/>
      <c r="BA103" s="3577"/>
      <c r="BB103" s="3580"/>
      <c r="BC103" s="1188"/>
      <c r="BD103" s="1188"/>
      <c r="BE103" s="1188"/>
      <c r="BF103" s="1188"/>
      <c r="BG103" s="1188"/>
      <c r="BH103" s="1188"/>
      <c r="BI103" s="1188"/>
      <c r="BJ103" s="1188"/>
      <c r="BK103" s="1188"/>
      <c r="BL103" s="1188"/>
      <c r="BM103" s="1188"/>
      <c r="BN103" s="1188"/>
      <c r="BO103" s="1188"/>
      <c r="BP103" s="1188"/>
      <c r="BQ103" s="1188"/>
      <c r="BR103" s="1188"/>
      <c r="BS103" s="1188"/>
      <c r="BT103" s="1188"/>
      <c r="BU103" s="1188"/>
      <c r="BV103" s="1188"/>
      <c r="BW103" s="1188"/>
      <c r="BX103" s="1188"/>
      <c r="EL103" s="1429"/>
      <c r="FB103" s="2614"/>
    </row>
    <row r="104" spans="1:158" ht="30" customHeight="1" x14ac:dyDescent="0.25">
      <c r="A104" s="1085"/>
      <c r="B104" s="2412">
        <v>1</v>
      </c>
      <c r="C104" s="3534" t="s">
        <v>1544</v>
      </c>
      <c r="D104" s="3621" t="s">
        <v>1545</v>
      </c>
      <c r="E104" s="3622"/>
      <c r="F104" s="2632" t="str">
        <f t="array" ref="F104">IF( SUMPRODUCT(--NOT(ISNUMBER(IFERROR(VALUE($M104:$T104&amp;""),""))))=0,SQRT(MAX(VALUE($M104)+SUMPRODUCT(VALUE($N104:$T104),r_csrns!$B$4:$H$4),0)),"")</f>
        <v/>
      </c>
      <c r="G104" s="2632" t="str">
        <f t="array" ref="G104">IF( SUMPRODUCT(--NOT(ISNUMBER(IFERROR(VALUE($M104:$T104&amp;""),""))))=0,SQRT(MAX(VALUE($M104)+SUMPRODUCT(VALUE($N104:$T104),r_csrns!$B$5:$H$5),0)),"")</f>
        <v/>
      </c>
      <c r="H104" s="2632" t="str">
        <f t="array" ref="H104">IF( SUMPRODUCT(--NOT(ISNUMBER(IFERROR(VALUE($M104:$T104&amp;""),""))))=0,SQRT(MAX(VALUE($M104)+SUMPRODUCT(VALUE($N104:$T104),r_csrns!$B$4:$H$4)*0.75,0)),"")</f>
        <v/>
      </c>
      <c r="I104" s="2632" t="str">
        <f t="array" ref="I104">IF(AND( ISNUMBER(IFERROR(VALUE($L104&amp;""),"")), ISNUMBER(IFERROR(VALUE($F104&amp;""),""))), MAX(MIN(VALUE($L104), VALUE($F104)), -VALUE($F104)), "")</f>
        <v/>
      </c>
      <c r="J104" s="2632" t="str">
        <f t="array" ref="J104">IF(AND( ISNUMBER(IFERROR(VALUE($L104&amp;""),"")), ISNUMBER(IFERROR(VALUE($G104&amp;""),""))), MAX(MIN(VALUE($L104), VALUE($G104)), -VALUE($G104)), "")</f>
        <v/>
      </c>
      <c r="K104" s="2632" t="str">
        <f t="array" ref="K104">IF(AND( ISNUMBER(IFERROR(VALUE($L104&amp;""),"")), ISNUMBER(IFERROR(VALUE($H104&amp;""),""))), MAX(MIN(VALUE($L104), VALUE($H104)), -VALUE($H104)), "")</f>
        <v/>
      </c>
      <c r="L104" s="2645"/>
      <c r="M104" s="2807"/>
      <c r="N104" s="2604"/>
      <c r="O104" s="1162"/>
      <c r="P104" s="1162"/>
      <c r="Q104" s="1162"/>
      <c r="R104" s="1162"/>
      <c r="S104" s="1162"/>
      <c r="T104" s="1163"/>
      <c r="U104" s="2771"/>
      <c r="V104" s="2646"/>
      <c r="W104" s="2646"/>
      <c r="X104" s="2646"/>
      <c r="Y104" s="2632" t="str">
        <f t="array" ref="Y104">IF(AND( ISNUMBER(IFERROR(VALUE($X104&amp;""),"")), ISNUMBER(IFERROR(VALUE($U104&amp;""),""))), MAX(MIN(VALUE($X104), VALUE($U104)), -VALUE($U104)), "")</f>
        <v/>
      </c>
      <c r="Z104" s="2632" t="str">
        <f t="array" ref="Z104">IF(AND( ISNUMBER(IFERROR(VALUE($X104&amp;""),"")), ISNUMBER(IFERROR(VALUE($V104&amp;""),""))), MAX(MIN(VALUE($X104), VALUE($V104)), -VALUE($V104)), "")</f>
        <v/>
      </c>
      <c r="AA104" s="2632" t="str">
        <f t="array" ref="AA104">IF(AND( ISNUMBER(IFERROR(VALUE($X104&amp;""),"")), ISNUMBER(IFERROR(VALUE($W104&amp;""),""))), MAX(MIN(VALUE($X104), VALUE($W104)), -VALUE($W104)), "")</f>
        <v/>
      </c>
      <c r="AB104" s="2771"/>
      <c r="AC104" s="2646"/>
      <c r="AD104" s="2646"/>
      <c r="AE104" s="2632" t="str">
        <f t="array" ref="AE104">IF(AND( ISNUMBER(IFERROR(VALUE($AH104&amp;""),"")), ISNUMBER(IFERROR(VALUE($AB104&amp;""),""))), MAX(MIN(VALUE($AH104), VALUE($AB104)), -VALUE($AB104)), "")</f>
        <v/>
      </c>
      <c r="AF104" s="2632" t="str">
        <f t="array" ref="AF104">IF(AND( ISNUMBER(IFERROR(VALUE($AH104&amp;""),"")), ISNUMBER(IFERROR(VALUE($AC104&amp;""),""))), MAX(MIN(VALUE($AH104), VALUE($AC104)), -VALUE($AC104)), "")</f>
        <v/>
      </c>
      <c r="AG104" s="2632" t="str">
        <f t="array" ref="AG104">IF(AND( ISNUMBER(IFERROR(VALUE($AH104&amp;""),"")), ISNUMBER(IFERROR(VALUE($AD104&amp;""),""))), MAX(MIN(VALUE($AH104), VALUE($AD104)), -VALUE($AD104)), "")</f>
        <v/>
      </c>
      <c r="AH104" s="2807"/>
      <c r="AI104" s="2646"/>
      <c r="AJ104" s="2646"/>
      <c r="AK104" s="2646"/>
      <c r="AL104" s="2646"/>
      <c r="AM104" s="2646"/>
      <c r="AN104" s="1290"/>
      <c r="AO104" s="2771"/>
      <c r="AP104" s="2646"/>
      <c r="AQ104" s="2646"/>
      <c r="AR104" s="2646"/>
      <c r="AS104" s="2646"/>
      <c r="AT104" s="2646"/>
      <c r="AU104" s="1290"/>
      <c r="AV104" s="2771"/>
      <c r="AW104" s="2646"/>
      <c r="AX104" s="2646"/>
      <c r="AY104" s="2646"/>
      <c r="AZ104" s="2646"/>
      <c r="BA104" s="2646"/>
      <c r="BB104" s="2807"/>
      <c r="BC104" s="1188"/>
      <c r="BD104" s="1188"/>
      <c r="BE104" s="1188"/>
      <c r="BF104" s="1188"/>
      <c r="BG104" s="1188"/>
      <c r="BH104" s="1188"/>
      <c r="BI104" s="1188"/>
      <c r="BJ104" s="1188"/>
      <c r="BK104" s="1188"/>
      <c r="BL104" s="1188"/>
      <c r="BM104" s="1188"/>
      <c r="BN104" s="1188"/>
      <c r="BO104" s="1188"/>
      <c r="BP104" s="1188"/>
      <c r="BQ104" s="1188"/>
      <c r="BR104" s="1188"/>
      <c r="BS104" s="1188"/>
      <c r="BT104" s="1188"/>
      <c r="BU104" s="1188"/>
      <c r="BV104" s="1188"/>
      <c r="BW104" s="1188"/>
      <c r="BX104" s="1188"/>
      <c r="CH104" s="381"/>
      <c r="CI104" s="381"/>
      <c r="CV104" s="381"/>
      <c r="CW104" s="381"/>
      <c r="DH104" s="381"/>
      <c r="DI104" s="381"/>
      <c r="DR104" s="381"/>
      <c r="DS104" s="381"/>
      <c r="EC104" s="381"/>
      <c r="ED104" s="381"/>
      <c r="EE104" s="381"/>
      <c r="EF104" s="381"/>
      <c r="EG104" s="381"/>
      <c r="EK104" s="381"/>
      <c r="EM104" s="1483"/>
      <c r="EN104" s="1483"/>
      <c r="EO104" s="1483"/>
      <c r="EQ104" s="293"/>
    </row>
    <row r="105" spans="1:158" ht="30" customHeight="1" x14ac:dyDescent="0.25">
      <c r="A105" s="1085"/>
      <c r="B105" s="242">
        <v>2</v>
      </c>
      <c r="C105" s="3535"/>
      <c r="D105" s="3619" t="s">
        <v>1546</v>
      </c>
      <c r="E105" s="3620"/>
      <c r="F105" s="42" t="str">
        <f t="array" ref="F105">IF( SUMPRODUCT(--NOT(ISNUMBER(IFERROR(VALUE($M105:$T105&amp;""),""))))=0,SQRT(MAX(VALUE($M105)+SUMPRODUCT(VALUE($N105:$T105),r_csrns!$B$4:$H$4),0)),"")</f>
        <v/>
      </c>
      <c r="G105" s="42" t="str">
        <f t="array" ref="G105">IF( SUMPRODUCT(--NOT(ISNUMBER(IFERROR(VALUE($M105:$T105&amp;""),""))))=0,SQRT(MAX(VALUE($M105)+SUMPRODUCT(VALUE($N105:$T105),r_csrns!$B$5:$H$5),0)),"")</f>
        <v/>
      </c>
      <c r="H105" s="42" t="str">
        <f t="array" ref="H105">IF( SUMPRODUCT(--NOT(ISNUMBER(IFERROR(VALUE($M105:$T105&amp;""),""))))=0,SQRT(MAX(VALUE($M105)+SUMPRODUCT(VALUE($N105:$T105),r_csrns!$B$4:$H$4)*0.75,0)),"")</f>
        <v/>
      </c>
      <c r="I105" s="42" t="str">
        <f t="array" ref="I105">IF(AND( ISNUMBER(IFERROR(VALUE($L105&amp;""),"")), ISNUMBER(IFERROR(VALUE($F105&amp;""),""))), MAX(MIN(VALUE($L105), VALUE($F105)), -VALUE($F105)), "")</f>
        <v/>
      </c>
      <c r="J105" s="42" t="str">
        <f t="array" ref="J105">IF(AND( ISNUMBER(IFERROR(VALUE($L105&amp;""),"")), ISNUMBER(IFERROR(VALUE($G105&amp;""),""))), MAX(MIN(VALUE($L105), VALUE($G105)), -VALUE($G105)), "")</f>
        <v/>
      </c>
      <c r="K105" s="42" t="str">
        <f t="array" ref="K105">IF(AND( ISNUMBER(IFERROR(VALUE($L105&amp;""),"")), ISNUMBER(IFERROR(VALUE($H105&amp;""),""))), MAX(MIN(VALUE($L105), VALUE($H105)), -VALUE($H105)), "")</f>
        <v/>
      </c>
      <c r="L105" s="1147"/>
      <c r="M105" s="1149"/>
      <c r="N105" s="1168"/>
      <c r="O105" s="1169"/>
      <c r="P105" s="1169"/>
      <c r="Q105" s="1169"/>
      <c r="R105" s="1169"/>
      <c r="S105" s="1169"/>
      <c r="T105" s="1170"/>
      <c r="U105" s="1159"/>
      <c r="V105" s="1160"/>
      <c r="W105" s="1160"/>
      <c r="X105" s="1160"/>
      <c r="Y105" s="42" t="str">
        <f t="array" ref="Y105">IF(AND( ISNUMBER(IFERROR(VALUE($X105&amp;""),"")), ISNUMBER(IFERROR(VALUE($U105&amp;""),""))), MAX(MIN(VALUE($X105), VALUE($U105)), -VALUE($U105)), "")</f>
        <v/>
      </c>
      <c r="Z105" s="42" t="str">
        <f t="array" ref="Z105">IF(AND( ISNUMBER(IFERROR(VALUE($X105&amp;""),"")), ISNUMBER(IFERROR(VALUE($V105&amp;""),""))), MAX(MIN(VALUE($X105), VALUE($V105)), -VALUE($V105)), "")</f>
        <v/>
      </c>
      <c r="AA105" s="42" t="str">
        <f t="array" ref="AA105">IF(AND( ISNUMBER(IFERROR(VALUE($X105&amp;""),"")), ISNUMBER(IFERROR(VALUE($W105&amp;""),""))), MAX(MIN(VALUE($X105), VALUE($W105)), -VALUE($W105)), "")</f>
        <v/>
      </c>
      <c r="AB105" s="1159"/>
      <c r="AC105" s="1160"/>
      <c r="AD105" s="1160"/>
      <c r="AE105" s="42" t="str">
        <f t="array" ref="AE105">IF(AND( ISNUMBER(IFERROR(VALUE($AH105&amp;""),"")), ISNUMBER(IFERROR(VALUE($AB105&amp;""),""))), MAX(MIN(VALUE($AH105), VALUE($AB105)), -VALUE($AB105)), "")</f>
        <v/>
      </c>
      <c r="AF105" s="42" t="str">
        <f t="array" ref="AF105">IF(AND( ISNUMBER(IFERROR(VALUE($AH105&amp;""),"")), ISNUMBER(IFERROR(VALUE($AC105&amp;""),""))), MAX(MIN(VALUE($AH105), VALUE($AC105)), -VALUE($AC105)), "")</f>
        <v/>
      </c>
      <c r="AG105" s="42" t="str">
        <f t="array" ref="AG105">IF(AND( ISNUMBER(IFERROR(VALUE($AH105&amp;""),"")), ISNUMBER(IFERROR(VALUE($AD105&amp;""),""))), MAX(MIN(VALUE($AH105), VALUE($AD105)), -VALUE($AD105)), "")</f>
        <v/>
      </c>
      <c r="AH105" s="1196"/>
      <c r="AI105" s="1160"/>
      <c r="AJ105" s="1160"/>
      <c r="AK105" s="1160"/>
      <c r="AL105" s="1160"/>
      <c r="AM105" s="1160"/>
      <c r="AN105" s="1161"/>
      <c r="AO105" s="1159"/>
      <c r="AP105" s="1160"/>
      <c r="AQ105" s="1160"/>
      <c r="AR105" s="1160"/>
      <c r="AS105" s="1160"/>
      <c r="AT105" s="1160"/>
      <c r="AU105" s="1161"/>
      <c r="AV105" s="1159"/>
      <c r="AW105" s="1160"/>
      <c r="AX105" s="1160"/>
      <c r="AY105" s="1160"/>
      <c r="AZ105" s="1160"/>
      <c r="BA105" s="1160"/>
      <c r="BB105" s="1196"/>
      <c r="BC105" s="1188"/>
      <c r="BD105" s="1188"/>
      <c r="BE105" s="1188"/>
      <c r="BF105" s="1188"/>
      <c r="BG105" s="1188"/>
      <c r="BH105" s="1188"/>
      <c r="BI105" s="1188"/>
      <c r="BJ105" s="1188"/>
      <c r="BK105" s="1188"/>
      <c r="BL105" s="1188"/>
      <c r="BM105" s="1188"/>
      <c r="BN105" s="1188"/>
      <c r="BO105" s="1188"/>
      <c r="BP105" s="1188"/>
      <c r="BQ105" s="1188"/>
      <c r="BR105" s="1188"/>
      <c r="BS105" s="1188"/>
      <c r="BT105" s="1188"/>
      <c r="BU105" s="1188"/>
      <c r="BV105" s="1188"/>
      <c r="BW105" s="1188"/>
      <c r="BX105" s="1188"/>
      <c r="CH105" s="381"/>
      <c r="CI105" s="381"/>
      <c r="CV105" s="381"/>
      <c r="CW105" s="381"/>
      <c r="DH105" s="381"/>
      <c r="DI105" s="381"/>
      <c r="DR105" s="381"/>
      <c r="DS105" s="381"/>
      <c r="EC105" s="381"/>
      <c r="ED105" s="381"/>
      <c r="EE105" s="381"/>
      <c r="EF105" s="381"/>
      <c r="EG105" s="381"/>
      <c r="EK105" s="381"/>
      <c r="EM105" s="1483"/>
      <c r="EN105" s="1483"/>
      <c r="EO105" s="1483"/>
      <c r="EQ105" s="293"/>
    </row>
    <row r="106" spans="1:158" ht="15" customHeight="1" x14ac:dyDescent="0.25">
      <c r="A106" s="1085"/>
      <c r="B106" s="242">
        <v>3</v>
      </c>
      <c r="C106" s="3535"/>
      <c r="D106" s="3619" t="s">
        <v>1547</v>
      </c>
      <c r="E106" s="3492"/>
      <c r="F106" s="42" t="str">
        <f t="array" ref="F106">IF( SUMPRODUCT(--NOT(ISNUMBER(IFERROR(VALUE($M106:$T106&amp;""),""))))=0,SQRT(MAX(VALUE($M106)+SUMPRODUCT(VALUE($N106:$T106),r_csrns!$B$4:$H$4),0)),"")</f>
        <v/>
      </c>
      <c r="G106" s="42" t="str">
        <f t="array" ref="G106">IF( SUMPRODUCT(--NOT(ISNUMBER(IFERROR(VALUE($M106:$T106&amp;""),""))))=0,SQRT(MAX(VALUE($M106)+SUMPRODUCT(VALUE($N106:$T106),r_csrns!$B$5:$H$5),0)),"")</f>
        <v/>
      </c>
      <c r="H106" s="42" t="str">
        <f t="array" ref="H106">IF( SUMPRODUCT(--NOT(ISNUMBER(IFERROR(VALUE($M106:$T106&amp;""),""))))=0,SQRT(MAX(VALUE($M106)+SUMPRODUCT(VALUE($N106:$T106),r_csrns!$B$4:$H$4)*0.75,0)),"")</f>
        <v/>
      </c>
      <c r="I106" s="42" t="str">
        <f t="array" ref="I106">IF(AND( ISNUMBER(IFERROR(VALUE($L106&amp;""),"")), ISNUMBER(IFERROR(VALUE($F106&amp;""),""))), MAX(MIN(VALUE($L106), VALUE($F106)), -VALUE($F106)), "")</f>
        <v/>
      </c>
      <c r="J106" s="42" t="str">
        <f t="array" ref="J106">IF(AND( ISNUMBER(IFERROR(VALUE($L106&amp;""),"")), ISNUMBER(IFERROR(VALUE($G106&amp;""),""))), MAX(MIN(VALUE($L106), VALUE($G106)), -VALUE($G106)), "")</f>
        <v/>
      </c>
      <c r="K106" s="42" t="str">
        <f t="array" ref="K106">IF(AND( ISNUMBER(IFERROR(VALUE($L106&amp;""),"")), ISNUMBER(IFERROR(VALUE($H106&amp;""),""))), MAX(MIN(VALUE($L106), VALUE($H106)), -VALUE($H106)), "")</f>
        <v/>
      </c>
      <c r="L106" s="1147"/>
      <c r="M106" s="1149"/>
      <c r="N106" s="1168"/>
      <c r="O106" s="1169"/>
      <c r="P106" s="1169"/>
      <c r="Q106" s="1169"/>
      <c r="R106" s="1169"/>
      <c r="S106" s="1169"/>
      <c r="T106" s="1170"/>
      <c r="U106" s="1268"/>
      <c r="V106" s="1150"/>
      <c r="W106" s="1150"/>
      <c r="X106" s="1150"/>
      <c r="Y106" s="42" t="str">
        <f t="array" ref="Y106">IF(AND( ISNUMBER(IFERROR(VALUE($X106&amp;""),"")), ISNUMBER(IFERROR(VALUE($U106&amp;""),""))), MAX(MIN(VALUE($X106), VALUE($U106)), -VALUE($U106)), "")</f>
        <v/>
      </c>
      <c r="Z106" s="42" t="str">
        <f t="array" ref="Z106">IF(AND( ISNUMBER(IFERROR(VALUE($X106&amp;""),"")), ISNUMBER(IFERROR(VALUE($V106&amp;""),""))), MAX(MIN(VALUE($X106), VALUE($V106)), -VALUE($V106)), "")</f>
        <v/>
      </c>
      <c r="AA106" s="42" t="str">
        <f t="array" ref="AA106">IF(AND( ISNUMBER(IFERROR(VALUE($X106&amp;""),"")), ISNUMBER(IFERROR(VALUE($W106&amp;""),""))), MAX(MIN(VALUE($X106), VALUE($W106)), -VALUE($W106)), "")</f>
        <v/>
      </c>
      <c r="AB106" s="1268"/>
      <c r="AC106" s="1150"/>
      <c r="AD106" s="1150"/>
      <c r="AE106" s="42" t="str">
        <f t="array" ref="AE106">IF(AND( ISNUMBER(IFERROR(VALUE($AH106&amp;""),"")), ISNUMBER(IFERROR(VALUE($AB106&amp;""),""))), MAX(MIN(VALUE($AH106), VALUE($AB106)), -VALUE($AB106)), "")</f>
        <v/>
      </c>
      <c r="AF106" s="42" t="str">
        <f t="array" ref="AF106">IF(AND( ISNUMBER(IFERROR(VALUE($AH106&amp;""),"")), ISNUMBER(IFERROR(VALUE($AC106&amp;""),""))), MAX(MIN(VALUE($AH106), VALUE($AC106)), -VALUE($AC106)), "")</f>
        <v/>
      </c>
      <c r="AG106" s="42" t="str">
        <f t="array" ref="AG106">IF(AND( ISNUMBER(IFERROR(VALUE($AH106&amp;""),"")), ISNUMBER(IFERROR(VALUE($AD106&amp;""),""))), MAX(MIN(VALUE($AH106), VALUE($AD106)), -VALUE($AD106)), "")</f>
        <v/>
      </c>
      <c r="AH106" s="1149"/>
      <c r="AI106" s="1150"/>
      <c r="AJ106" s="1150"/>
      <c r="AK106" s="1150"/>
      <c r="AL106" s="1150"/>
      <c r="AM106" s="1150"/>
      <c r="AN106" s="1167"/>
      <c r="AO106" s="1268"/>
      <c r="AP106" s="1150"/>
      <c r="AQ106" s="1150"/>
      <c r="AR106" s="1150"/>
      <c r="AS106" s="1150"/>
      <c r="AT106" s="1150"/>
      <c r="AU106" s="1167"/>
      <c r="AV106" s="1268"/>
      <c r="AW106" s="1150"/>
      <c r="AX106" s="1150"/>
      <c r="AY106" s="1150"/>
      <c r="AZ106" s="1150"/>
      <c r="BA106" s="1150"/>
      <c r="BB106" s="1149"/>
      <c r="BC106" s="1188"/>
      <c r="BD106" s="1188"/>
      <c r="BE106" s="1188"/>
      <c r="BF106" s="1188"/>
      <c r="BG106" s="1188"/>
      <c r="BH106" s="1188"/>
      <c r="BI106" s="1188"/>
      <c r="BJ106" s="1188"/>
      <c r="BK106" s="1188"/>
      <c r="BL106" s="1188"/>
      <c r="BM106" s="1188"/>
      <c r="BN106" s="1188"/>
      <c r="BO106" s="1188"/>
      <c r="BP106" s="1188"/>
      <c r="BQ106" s="1188"/>
      <c r="BR106" s="1188"/>
      <c r="BS106" s="1188"/>
      <c r="BT106" s="1188"/>
      <c r="BU106" s="1188"/>
      <c r="BV106" s="1188"/>
      <c r="BW106" s="1188"/>
      <c r="BX106" s="1188"/>
      <c r="CH106" s="381"/>
      <c r="CI106" s="381"/>
      <c r="CV106" s="381"/>
      <c r="CW106" s="381"/>
      <c r="DH106" s="381"/>
      <c r="DI106" s="381"/>
      <c r="DR106" s="381"/>
      <c r="DS106" s="381"/>
      <c r="EC106" s="381"/>
      <c r="ED106" s="381"/>
      <c r="EE106" s="381"/>
      <c r="EF106" s="381"/>
      <c r="EG106" s="381"/>
      <c r="EK106" s="381"/>
      <c r="EM106" s="1483"/>
      <c r="EN106" s="1483"/>
      <c r="EO106" s="1483"/>
      <c r="EQ106" s="293"/>
    </row>
    <row r="107" spans="1:158" ht="30" customHeight="1" x14ac:dyDescent="0.25">
      <c r="A107" s="1085"/>
      <c r="B107" s="242">
        <v>4</v>
      </c>
      <c r="C107" s="3535"/>
      <c r="D107" s="3491" t="s">
        <v>1548</v>
      </c>
      <c r="E107" s="3492"/>
      <c r="F107" s="42" t="str">
        <f t="array" ref="F107">IF( SUMPRODUCT(--NOT(ISNUMBER(IFERROR(VALUE($M107:$T107&amp;""),""))))=0,SQRT(MAX(VALUE($M107)+SUMPRODUCT(VALUE($N107:$T107),r_csrns!$B$4:$H$4),0)),"")</f>
        <v/>
      </c>
      <c r="G107" s="42" t="str">
        <f t="array" ref="G107">IF( SUMPRODUCT(--NOT(ISNUMBER(IFERROR(VALUE($M107:$T107&amp;""),""))))=0,SQRT(MAX(VALUE($M107)+SUMPRODUCT(VALUE($N107:$T107),r_csrns!$B$5:$H$5),0)),"")</f>
        <v/>
      </c>
      <c r="H107" s="42" t="str">
        <f t="array" ref="H107">IF( SUMPRODUCT(--NOT(ISNUMBER(IFERROR(VALUE($M107:$T107&amp;""),""))))=0,SQRT(MAX(VALUE($M107)+SUMPRODUCT(VALUE($N107:$T107),r_csrns!$B$4:$H$4)*0.75,0)),"")</f>
        <v/>
      </c>
      <c r="I107" s="42" t="str">
        <f t="array" ref="I107">IF(AND( ISNUMBER(IFERROR(VALUE($L107&amp;""),"")), ISNUMBER(IFERROR(VALUE($F107&amp;""),""))), MAX(MIN(VALUE($L107), VALUE($F107)), -VALUE($F107)), "")</f>
        <v/>
      </c>
      <c r="J107" s="42" t="str">
        <f t="array" ref="J107">IF(AND( ISNUMBER(IFERROR(VALUE($L107&amp;""),"")), ISNUMBER(IFERROR(VALUE($G107&amp;""),""))), MAX(MIN(VALUE($L107), VALUE($G107)), -VALUE($G107)), "")</f>
        <v/>
      </c>
      <c r="K107" s="42" t="str">
        <f t="array" ref="K107">IF(AND( ISNUMBER(IFERROR(VALUE($L107&amp;""),"")), ISNUMBER(IFERROR(VALUE($H107&amp;""),""))), MAX(MIN(VALUE($L107), VALUE($H107)), -VALUE($H107)), "")</f>
        <v/>
      </c>
      <c r="L107" s="1147"/>
      <c r="M107" s="1149"/>
      <c r="N107" s="1168"/>
      <c r="O107" s="1169"/>
      <c r="P107" s="1169"/>
      <c r="Q107" s="1169"/>
      <c r="R107" s="1169"/>
      <c r="S107" s="1169"/>
      <c r="T107" s="1170"/>
      <c r="U107" s="1268"/>
      <c r="V107" s="1150"/>
      <c r="W107" s="1150"/>
      <c r="X107" s="1150"/>
      <c r="Y107" s="42" t="str">
        <f t="array" ref="Y107">IF(AND( ISNUMBER(IFERROR(VALUE($X107&amp;""),"")), ISNUMBER(IFERROR(VALUE($U107&amp;""),""))), MAX(MIN(VALUE($X107), VALUE($U107)), -VALUE($U107)), "")</f>
        <v/>
      </c>
      <c r="Z107" s="42" t="str">
        <f t="array" ref="Z107">IF(AND( ISNUMBER(IFERROR(VALUE($X107&amp;""),"")), ISNUMBER(IFERROR(VALUE($V107&amp;""),""))), MAX(MIN(VALUE($X107), VALUE($V107)), -VALUE($V107)), "")</f>
        <v/>
      </c>
      <c r="AA107" s="42" t="str">
        <f t="array" ref="AA107">IF(AND( ISNUMBER(IFERROR(VALUE($X107&amp;""),"")), ISNUMBER(IFERROR(VALUE($W107&amp;""),""))), MAX(MIN(VALUE($X107), VALUE($W107)), -VALUE($W107)), "")</f>
        <v/>
      </c>
      <c r="AB107" s="1268"/>
      <c r="AC107" s="1150"/>
      <c r="AD107" s="1150"/>
      <c r="AE107" s="42" t="str">
        <f t="array" ref="AE107">IF(AND( ISNUMBER(IFERROR(VALUE($AH107&amp;""),"")), ISNUMBER(IFERROR(VALUE($AB107&amp;""),""))), MAX(MIN(VALUE($AH107), VALUE($AB107)), -VALUE($AB107)), "")</f>
        <v/>
      </c>
      <c r="AF107" s="42" t="str">
        <f t="array" ref="AF107">IF(AND( ISNUMBER(IFERROR(VALUE($AH107&amp;""),"")), ISNUMBER(IFERROR(VALUE($AC107&amp;""),""))), MAX(MIN(VALUE($AH107), VALUE($AC107)), -VALUE($AC107)), "")</f>
        <v/>
      </c>
      <c r="AG107" s="42" t="str">
        <f t="array" ref="AG107">IF(AND( ISNUMBER(IFERROR(VALUE($AH107&amp;""),"")), ISNUMBER(IFERROR(VALUE($AD107&amp;""),""))), MAX(MIN(VALUE($AH107), VALUE($AD107)), -VALUE($AD107)), "")</f>
        <v/>
      </c>
      <c r="AH107" s="1149"/>
      <c r="AI107" s="1150"/>
      <c r="AJ107" s="1150"/>
      <c r="AK107" s="1150"/>
      <c r="AL107" s="1150"/>
      <c r="AM107" s="1150"/>
      <c r="AN107" s="1167"/>
      <c r="AO107" s="1268"/>
      <c r="AP107" s="1150"/>
      <c r="AQ107" s="1150"/>
      <c r="AR107" s="1150"/>
      <c r="AS107" s="1150"/>
      <c r="AT107" s="1150"/>
      <c r="AU107" s="1167"/>
      <c r="AV107" s="1268"/>
      <c r="AW107" s="1150"/>
      <c r="AX107" s="1150"/>
      <c r="AY107" s="1150"/>
      <c r="AZ107" s="1150"/>
      <c r="BA107" s="1150"/>
      <c r="BB107" s="1149"/>
      <c r="BC107" s="1188"/>
      <c r="BD107" s="1188"/>
      <c r="BE107" s="1188"/>
      <c r="BF107" s="1188"/>
      <c r="BG107" s="1188"/>
      <c r="BH107" s="1188"/>
      <c r="BI107" s="1188"/>
      <c r="BJ107" s="1188"/>
      <c r="BK107" s="1188"/>
      <c r="BL107" s="1188"/>
      <c r="BM107" s="1188"/>
      <c r="BN107" s="1188"/>
      <c r="BO107" s="1188"/>
      <c r="BP107" s="1188"/>
      <c r="BQ107" s="1188"/>
      <c r="BR107" s="1188"/>
      <c r="BS107" s="1188"/>
      <c r="BT107" s="1188"/>
      <c r="BU107" s="1188"/>
      <c r="BV107" s="1188"/>
      <c r="BW107" s="1188"/>
      <c r="BX107" s="1188"/>
      <c r="CH107" s="381"/>
      <c r="CI107" s="381"/>
      <c r="CV107" s="381"/>
      <c r="CW107" s="381"/>
      <c r="DH107" s="381"/>
      <c r="DI107" s="381"/>
      <c r="DR107" s="381"/>
      <c r="DS107" s="381"/>
      <c r="EC107" s="381"/>
      <c r="ED107" s="381"/>
      <c r="EE107" s="381"/>
      <c r="EF107" s="381"/>
      <c r="EG107" s="381"/>
      <c r="EK107" s="381"/>
      <c r="EM107" s="1483"/>
      <c r="EN107" s="1483"/>
      <c r="EO107" s="1483"/>
      <c r="EQ107" s="293"/>
    </row>
    <row r="108" spans="1:158" ht="45" customHeight="1" x14ac:dyDescent="0.25">
      <c r="A108" s="1085"/>
      <c r="B108" s="242">
        <v>5</v>
      </c>
      <c r="C108" s="3535"/>
      <c r="D108" s="3491" t="s">
        <v>1549</v>
      </c>
      <c r="E108" s="3492"/>
      <c r="F108" s="42" t="str">
        <f t="array" ref="F108">IF( SUMPRODUCT(--NOT(ISNUMBER(IFERROR(VALUE($M108:$T108&amp;""),""))))=0,SQRT(MAX(VALUE($M108)+SUMPRODUCT(VALUE($N108:$T108),r_csrns!$B$4:$H$4),0)),"")</f>
        <v/>
      </c>
      <c r="G108" s="42" t="str">
        <f t="array" ref="G108">IF( SUMPRODUCT(--NOT(ISNUMBER(IFERROR(VALUE($M108:$T108&amp;""),""))))=0,SQRT(MAX(VALUE($M108)+SUMPRODUCT(VALUE($N108:$T108),r_csrns!$B$5:$H$5),0)),"")</f>
        <v/>
      </c>
      <c r="H108" s="42" t="str">
        <f t="array" ref="H108">IF( SUMPRODUCT(--NOT(ISNUMBER(IFERROR(VALUE($M108:$T108&amp;""),""))))=0,SQRT(MAX(VALUE($M108)+SUMPRODUCT(VALUE($N108:$T108),r_csrns!$B$4:$H$4)*0.75,0)),"")</f>
        <v/>
      </c>
      <c r="I108" s="42" t="str">
        <f t="array" ref="I108">IF(AND( ISNUMBER(IFERROR(VALUE($L108&amp;""),"")), ISNUMBER(IFERROR(VALUE($F108&amp;""),""))), MAX(MIN(VALUE($L108), VALUE($F108)), -VALUE($F108)), "")</f>
        <v/>
      </c>
      <c r="J108" s="42" t="str">
        <f t="array" ref="J108">IF(AND( ISNUMBER(IFERROR(VALUE($L108&amp;""),"")), ISNUMBER(IFERROR(VALUE($G108&amp;""),""))), MAX(MIN(VALUE($L108), VALUE($G108)), -VALUE($G108)), "")</f>
        <v/>
      </c>
      <c r="K108" s="42" t="str">
        <f t="array" ref="K108">IF(AND( ISNUMBER(IFERROR(VALUE($L108&amp;""),"")), ISNUMBER(IFERROR(VALUE($H108&amp;""),""))), MAX(MIN(VALUE($L108), VALUE($H108)), -VALUE($H108)), "")</f>
        <v/>
      </c>
      <c r="L108" s="1147"/>
      <c r="M108" s="1149"/>
      <c r="N108" s="1168"/>
      <c r="O108" s="1169"/>
      <c r="P108" s="1169"/>
      <c r="Q108" s="1169"/>
      <c r="R108" s="1169"/>
      <c r="S108" s="1169"/>
      <c r="T108" s="1170"/>
      <c r="U108" s="1268"/>
      <c r="V108" s="1150"/>
      <c r="W108" s="1150"/>
      <c r="X108" s="1150"/>
      <c r="Y108" s="42" t="str">
        <f t="array" ref="Y108">IF(AND( ISNUMBER(IFERROR(VALUE($X108&amp;""),"")), ISNUMBER(IFERROR(VALUE($U108&amp;""),""))), MAX(MIN(VALUE($X108), VALUE($U108)), -VALUE($U108)), "")</f>
        <v/>
      </c>
      <c r="Z108" s="42" t="str">
        <f t="array" ref="Z108">IF(AND( ISNUMBER(IFERROR(VALUE($X108&amp;""),"")), ISNUMBER(IFERROR(VALUE($V108&amp;""),""))), MAX(MIN(VALUE($X108), VALUE($V108)), -VALUE($V108)), "")</f>
        <v/>
      </c>
      <c r="AA108" s="42" t="str">
        <f t="array" ref="AA108">IF(AND( ISNUMBER(IFERROR(VALUE($X108&amp;""),"")), ISNUMBER(IFERROR(VALUE($W108&amp;""),""))), MAX(MIN(VALUE($X108), VALUE($W108)), -VALUE($W108)), "")</f>
        <v/>
      </c>
      <c r="AB108" s="1268"/>
      <c r="AC108" s="1150"/>
      <c r="AD108" s="1150"/>
      <c r="AE108" s="42" t="str">
        <f t="array" ref="AE108">IF(AND( ISNUMBER(IFERROR(VALUE($AH108&amp;""),"")), ISNUMBER(IFERROR(VALUE($AB108&amp;""),""))), MAX(MIN(VALUE($AH108), VALUE($AB108)), -VALUE($AB108)), "")</f>
        <v/>
      </c>
      <c r="AF108" s="42" t="str">
        <f t="array" ref="AF108">IF(AND( ISNUMBER(IFERROR(VALUE($AH108&amp;""),"")), ISNUMBER(IFERROR(VALUE($AC108&amp;""),""))), MAX(MIN(VALUE($AH108), VALUE($AC108)), -VALUE($AC108)), "")</f>
        <v/>
      </c>
      <c r="AG108" s="42" t="str">
        <f t="array" ref="AG108">IF(AND( ISNUMBER(IFERROR(VALUE($AH108&amp;""),"")), ISNUMBER(IFERROR(VALUE($AD108&amp;""),""))), MAX(MIN(VALUE($AH108), VALUE($AD108)), -VALUE($AD108)), "")</f>
        <v/>
      </c>
      <c r="AH108" s="1149"/>
      <c r="AI108" s="1150"/>
      <c r="AJ108" s="1150"/>
      <c r="AK108" s="1150"/>
      <c r="AL108" s="1150"/>
      <c r="AM108" s="1150"/>
      <c r="AN108" s="1167"/>
      <c r="AO108" s="1268"/>
      <c r="AP108" s="1150"/>
      <c r="AQ108" s="1150"/>
      <c r="AR108" s="1150"/>
      <c r="AS108" s="1150"/>
      <c r="AT108" s="1150"/>
      <c r="AU108" s="1167"/>
      <c r="AV108" s="1268"/>
      <c r="AW108" s="1150"/>
      <c r="AX108" s="1150"/>
      <c r="AY108" s="1150"/>
      <c r="AZ108" s="1150"/>
      <c r="BA108" s="1150"/>
      <c r="BB108" s="1149"/>
      <c r="BC108" s="1188"/>
      <c r="BD108" s="1188"/>
      <c r="BE108" s="1188"/>
      <c r="BF108" s="1188"/>
      <c r="BG108" s="1188"/>
      <c r="BH108" s="1188"/>
      <c r="BI108" s="1188"/>
      <c r="BJ108" s="1188"/>
      <c r="BK108" s="1188"/>
      <c r="BL108" s="1188"/>
      <c r="BM108" s="1188"/>
      <c r="BN108" s="1188"/>
      <c r="BO108" s="1188"/>
      <c r="BP108" s="1188"/>
      <c r="BQ108" s="1188"/>
      <c r="BR108" s="1188"/>
      <c r="BS108" s="1188"/>
      <c r="BT108" s="1188"/>
      <c r="BU108" s="1188"/>
      <c r="BV108" s="1188"/>
      <c r="BW108" s="1188"/>
      <c r="BX108" s="1188"/>
      <c r="CH108" s="381"/>
      <c r="CI108" s="381"/>
      <c r="CV108" s="381"/>
      <c r="CW108" s="381"/>
      <c r="DH108" s="381"/>
      <c r="DI108" s="381"/>
      <c r="DR108" s="381"/>
      <c r="DS108" s="381"/>
      <c r="EC108" s="381"/>
      <c r="ED108" s="381"/>
      <c r="EE108" s="381"/>
      <c r="EF108" s="381"/>
      <c r="EG108" s="381"/>
      <c r="EK108" s="381"/>
      <c r="EM108" s="1483"/>
      <c r="EN108" s="1483"/>
      <c r="EO108" s="1483"/>
      <c r="EQ108" s="293"/>
    </row>
    <row r="109" spans="1:158" ht="15" customHeight="1" x14ac:dyDescent="0.25">
      <c r="A109" s="1085"/>
      <c r="B109" s="242">
        <v>6</v>
      </c>
      <c r="C109" s="3535"/>
      <c r="D109" s="3491" t="s">
        <v>1550</v>
      </c>
      <c r="E109" s="3492"/>
      <c r="F109" s="42" t="str">
        <f t="array" ref="F109">IF( SUMPRODUCT(--NOT(ISNUMBER(IFERROR(VALUE($M109:$T109&amp;""),""))))=0,SQRT(MAX(VALUE($M109)+SUMPRODUCT(VALUE($N109:$T109),r_csrns!$B$4:$H$4),0)),"")</f>
        <v/>
      </c>
      <c r="G109" s="42" t="str">
        <f t="array" ref="G109">IF( SUMPRODUCT(--NOT(ISNUMBER(IFERROR(VALUE($M109:$T109&amp;""),""))))=0,SQRT(MAX(VALUE($M109)+SUMPRODUCT(VALUE($N109:$T109),r_csrns!$B$5:$H$5),0)),"")</f>
        <v/>
      </c>
      <c r="H109" s="42" t="str">
        <f t="array" ref="H109">IF( SUMPRODUCT(--NOT(ISNUMBER(IFERROR(VALUE($M109:$T109&amp;""),""))))=0,SQRT(MAX(VALUE($M109)+SUMPRODUCT(VALUE($N109:$T109),r_csrns!$B$4:$H$4)*0.75,0)),"")</f>
        <v/>
      </c>
      <c r="I109" s="42" t="str">
        <f t="array" ref="I109">IF(AND( ISNUMBER(IFERROR(VALUE($L109&amp;""),"")), ISNUMBER(IFERROR(VALUE($F109&amp;""),""))), MAX(MIN(VALUE($L109), VALUE($F109)), -VALUE($F109)), "")</f>
        <v/>
      </c>
      <c r="J109" s="42" t="str">
        <f t="array" ref="J109">IF(AND( ISNUMBER(IFERROR(VALUE($L109&amp;""),"")), ISNUMBER(IFERROR(VALUE($G109&amp;""),""))), MAX(MIN(VALUE($L109), VALUE($G109)), -VALUE($G109)), "")</f>
        <v/>
      </c>
      <c r="K109" s="42" t="str">
        <f t="array" ref="K109">IF(AND( ISNUMBER(IFERROR(VALUE($L109&amp;""),"")), ISNUMBER(IFERROR(VALUE($H109&amp;""),""))), MAX(MIN(VALUE($L109), VALUE($H109)), -VALUE($H109)), "")</f>
        <v/>
      </c>
      <c r="L109" s="1147"/>
      <c r="M109" s="1149"/>
      <c r="N109" s="1168"/>
      <c r="O109" s="1169"/>
      <c r="P109" s="1169"/>
      <c r="Q109" s="1169"/>
      <c r="R109" s="1169"/>
      <c r="S109" s="1169"/>
      <c r="T109" s="1170"/>
      <c r="U109" s="1268"/>
      <c r="V109" s="1150"/>
      <c r="W109" s="1150"/>
      <c r="X109" s="1150"/>
      <c r="Y109" s="42" t="str">
        <f t="array" ref="Y109">IF(AND( ISNUMBER(IFERROR(VALUE($X109&amp;""),"")), ISNUMBER(IFERROR(VALUE($U109&amp;""),""))), MAX(MIN(VALUE($X109), VALUE($U109)), -VALUE($U109)), "")</f>
        <v/>
      </c>
      <c r="Z109" s="42" t="str">
        <f t="array" ref="Z109">IF(AND( ISNUMBER(IFERROR(VALUE($X109&amp;""),"")), ISNUMBER(IFERROR(VALUE($V109&amp;""),""))), MAX(MIN(VALUE($X109), VALUE($V109)), -VALUE($V109)), "")</f>
        <v/>
      </c>
      <c r="AA109" s="42" t="str">
        <f t="array" ref="AA109">IF(AND( ISNUMBER(IFERROR(VALUE($X109&amp;""),"")), ISNUMBER(IFERROR(VALUE($W109&amp;""),""))), MAX(MIN(VALUE($X109), VALUE($W109)), -VALUE($W109)), "")</f>
        <v/>
      </c>
      <c r="AB109" s="1268"/>
      <c r="AC109" s="1150"/>
      <c r="AD109" s="1150"/>
      <c r="AE109" s="42" t="str">
        <f t="array" ref="AE109">IF(AND( ISNUMBER(IFERROR(VALUE($AH109&amp;""),"")), ISNUMBER(IFERROR(VALUE($AB109&amp;""),""))), MAX(MIN(VALUE($AH109), VALUE($AB109)), -VALUE($AB109)), "")</f>
        <v/>
      </c>
      <c r="AF109" s="42" t="str">
        <f t="array" ref="AF109">IF(AND( ISNUMBER(IFERROR(VALUE($AH109&amp;""),"")), ISNUMBER(IFERROR(VALUE($AC109&amp;""),""))), MAX(MIN(VALUE($AH109), VALUE($AC109)), -VALUE($AC109)), "")</f>
        <v/>
      </c>
      <c r="AG109" s="42" t="str">
        <f t="array" ref="AG109">IF(AND( ISNUMBER(IFERROR(VALUE($AH109&amp;""),"")), ISNUMBER(IFERROR(VALUE($AD109&amp;""),""))), MAX(MIN(VALUE($AH109), VALUE($AD109)), -VALUE($AD109)), "")</f>
        <v/>
      </c>
      <c r="AH109" s="1149"/>
      <c r="AI109" s="1150"/>
      <c r="AJ109" s="1150"/>
      <c r="AK109" s="1150"/>
      <c r="AL109" s="1150"/>
      <c r="AM109" s="1150"/>
      <c r="AN109" s="1167"/>
      <c r="AO109" s="1268"/>
      <c r="AP109" s="1150"/>
      <c r="AQ109" s="1150"/>
      <c r="AR109" s="1150"/>
      <c r="AS109" s="1150"/>
      <c r="AT109" s="1150"/>
      <c r="AU109" s="1167"/>
      <c r="AV109" s="1268"/>
      <c r="AW109" s="1150"/>
      <c r="AX109" s="1150"/>
      <c r="AY109" s="1150"/>
      <c r="AZ109" s="1150"/>
      <c r="BA109" s="1150"/>
      <c r="BB109" s="1149"/>
      <c r="BC109" s="1188"/>
      <c r="BD109" s="1188"/>
      <c r="BE109" s="1188"/>
      <c r="BF109" s="1188"/>
      <c r="BG109" s="1188"/>
      <c r="BH109" s="1188"/>
      <c r="BI109" s="1188"/>
      <c r="BJ109" s="1188"/>
      <c r="BK109" s="1188"/>
      <c r="BL109" s="1188"/>
      <c r="BM109" s="1188"/>
      <c r="BN109" s="1188"/>
      <c r="BO109" s="1188"/>
      <c r="BP109" s="1188"/>
      <c r="BQ109" s="1188"/>
      <c r="BR109" s="1188"/>
      <c r="BS109" s="1188"/>
      <c r="BT109" s="1188"/>
      <c r="BU109" s="1188"/>
      <c r="BV109" s="1188"/>
      <c r="BW109" s="1188"/>
      <c r="BX109" s="1188"/>
      <c r="CH109" s="381"/>
      <c r="CI109" s="381"/>
      <c r="CV109" s="381"/>
      <c r="CW109" s="381"/>
      <c r="DH109" s="381"/>
      <c r="DI109" s="381"/>
      <c r="DR109" s="381"/>
      <c r="DS109" s="381"/>
      <c r="EC109" s="381"/>
      <c r="ED109" s="381"/>
      <c r="EE109" s="381"/>
      <c r="EF109" s="381"/>
      <c r="EG109" s="381"/>
      <c r="EK109" s="381"/>
      <c r="EM109" s="1483"/>
      <c r="EN109" s="1483"/>
      <c r="EO109" s="1483"/>
      <c r="EQ109" s="293"/>
    </row>
    <row r="110" spans="1:158" ht="30" customHeight="1" x14ac:dyDescent="0.25">
      <c r="A110" s="1085"/>
      <c r="B110" s="242">
        <v>7</v>
      </c>
      <c r="C110" s="3535"/>
      <c r="D110" s="3619" t="s">
        <v>1551</v>
      </c>
      <c r="E110" s="3492"/>
      <c r="F110" s="42" t="str">
        <f t="array" ref="F110">IF( SUMPRODUCT(--NOT(ISNUMBER(IFERROR(VALUE($M110:$T110&amp;""),""))))=0,SQRT(MAX(VALUE($M110)+SUMPRODUCT(VALUE($N110:$T110),r_csrns!$B$4:$H$4),0)),"")</f>
        <v/>
      </c>
      <c r="G110" s="42" t="str">
        <f t="array" ref="G110">IF( SUMPRODUCT(--NOT(ISNUMBER(IFERROR(VALUE($M110:$T110&amp;""),""))))=0,SQRT(MAX(VALUE($M110)+SUMPRODUCT(VALUE($N110:$T110),r_csrns!$B$5:$H$5),0)),"")</f>
        <v/>
      </c>
      <c r="H110" s="42" t="str">
        <f t="array" ref="H110">IF( SUMPRODUCT(--NOT(ISNUMBER(IFERROR(VALUE($M110:$T110&amp;""),""))))=0,SQRT(MAX(VALUE($M110)+SUMPRODUCT(VALUE($N110:$T110),r_csrns!$B$4:$H$4)*0.75,0)),"")</f>
        <v/>
      </c>
      <c r="I110" s="42" t="str">
        <f t="array" ref="I110">IF(AND( ISNUMBER(IFERROR(VALUE($L110&amp;""),"")), ISNUMBER(IFERROR(VALUE($F110&amp;""),""))), MAX(MIN(VALUE($L110), VALUE($F110)), -VALUE($F110)), "")</f>
        <v/>
      </c>
      <c r="J110" s="42" t="str">
        <f t="array" ref="J110">IF(AND( ISNUMBER(IFERROR(VALUE($L110&amp;""),"")), ISNUMBER(IFERROR(VALUE($G110&amp;""),""))), MAX(MIN(VALUE($L110), VALUE($G110)), -VALUE($G110)), "")</f>
        <v/>
      </c>
      <c r="K110" s="42" t="str">
        <f t="array" ref="K110">IF(AND( ISNUMBER(IFERROR(VALUE($L110&amp;""),"")), ISNUMBER(IFERROR(VALUE($H110&amp;""),""))), MAX(MIN(VALUE($L110), VALUE($H110)), -VALUE($H110)), "")</f>
        <v/>
      </c>
      <c r="L110" s="1147"/>
      <c r="M110" s="1149"/>
      <c r="N110" s="1168"/>
      <c r="O110" s="1169"/>
      <c r="P110" s="1169"/>
      <c r="Q110" s="1169"/>
      <c r="R110" s="1169"/>
      <c r="S110" s="1169"/>
      <c r="T110" s="1170"/>
      <c r="U110" s="1268"/>
      <c r="V110" s="1150"/>
      <c r="W110" s="1150"/>
      <c r="X110" s="1150"/>
      <c r="Y110" s="42" t="str">
        <f t="array" ref="Y110">IF(AND( ISNUMBER(IFERROR(VALUE($X110&amp;""),"")), ISNUMBER(IFERROR(VALUE($U110&amp;""),""))), MAX(MIN(VALUE($X110), VALUE($U110)), -VALUE($U110)), "")</f>
        <v/>
      </c>
      <c r="Z110" s="42" t="str">
        <f t="array" ref="Z110">IF(AND( ISNUMBER(IFERROR(VALUE($X110&amp;""),"")), ISNUMBER(IFERROR(VALUE($V110&amp;""),""))), MAX(MIN(VALUE($X110), VALUE($V110)), -VALUE($V110)), "")</f>
        <v/>
      </c>
      <c r="AA110" s="42" t="str">
        <f t="array" ref="AA110">IF(AND( ISNUMBER(IFERROR(VALUE($X110&amp;""),"")), ISNUMBER(IFERROR(VALUE($W110&amp;""),""))), MAX(MIN(VALUE($X110), VALUE($W110)), -VALUE($W110)), "")</f>
        <v/>
      </c>
      <c r="AB110" s="1268"/>
      <c r="AC110" s="1150"/>
      <c r="AD110" s="1150"/>
      <c r="AE110" s="42" t="str">
        <f t="array" ref="AE110">IF(AND( ISNUMBER(IFERROR(VALUE($AH110&amp;""),"")), ISNUMBER(IFERROR(VALUE($AB110&amp;""),""))), MAX(MIN(VALUE($AH110), VALUE($AB110)), -VALUE($AB110)), "")</f>
        <v/>
      </c>
      <c r="AF110" s="42" t="str">
        <f t="array" ref="AF110">IF(AND( ISNUMBER(IFERROR(VALUE($AH110&amp;""),"")), ISNUMBER(IFERROR(VALUE($AC110&amp;""),""))), MAX(MIN(VALUE($AH110), VALUE($AC110)), -VALUE($AC110)), "")</f>
        <v/>
      </c>
      <c r="AG110" s="42" t="str">
        <f t="array" ref="AG110">IF(AND( ISNUMBER(IFERROR(VALUE($AH110&amp;""),"")), ISNUMBER(IFERROR(VALUE($AD110&amp;""),""))), MAX(MIN(VALUE($AH110), VALUE($AD110)), -VALUE($AD110)), "")</f>
        <v/>
      </c>
      <c r="AH110" s="1149"/>
      <c r="AI110" s="1150"/>
      <c r="AJ110" s="1150"/>
      <c r="AK110" s="1150"/>
      <c r="AL110" s="1150"/>
      <c r="AM110" s="1150"/>
      <c r="AN110" s="1167"/>
      <c r="AO110" s="1268"/>
      <c r="AP110" s="1150"/>
      <c r="AQ110" s="1150"/>
      <c r="AR110" s="1150"/>
      <c r="AS110" s="1150"/>
      <c r="AT110" s="1150"/>
      <c r="AU110" s="1167"/>
      <c r="AV110" s="1268"/>
      <c r="AW110" s="1150"/>
      <c r="AX110" s="1150"/>
      <c r="AY110" s="1150"/>
      <c r="AZ110" s="1150"/>
      <c r="BA110" s="1150"/>
      <c r="BB110" s="1149"/>
      <c r="BC110" s="1188"/>
      <c r="BD110" s="1188"/>
      <c r="BE110" s="1188"/>
      <c r="BF110" s="1188"/>
      <c r="BG110" s="1188"/>
      <c r="BH110" s="1188"/>
      <c r="BI110" s="1188"/>
      <c r="BJ110" s="1188"/>
      <c r="BK110" s="1188"/>
      <c r="BL110" s="1188"/>
      <c r="BM110" s="1188"/>
      <c r="BN110" s="1188"/>
      <c r="BO110" s="1188"/>
      <c r="BP110" s="1188"/>
      <c r="BQ110" s="1188"/>
      <c r="BR110" s="1188"/>
      <c r="BS110" s="1188"/>
      <c r="BT110" s="1188"/>
      <c r="BU110" s="1188"/>
      <c r="BV110" s="1188"/>
      <c r="BW110" s="1188"/>
      <c r="BX110" s="1188"/>
      <c r="CH110" s="381"/>
      <c r="CI110" s="381"/>
      <c r="CV110" s="381"/>
      <c r="CW110" s="381"/>
      <c r="DH110" s="381"/>
      <c r="DI110" s="381"/>
      <c r="DR110" s="381"/>
      <c r="DS110" s="381"/>
      <c r="EC110" s="381"/>
      <c r="ED110" s="381"/>
      <c r="EE110" s="381"/>
      <c r="EF110" s="381"/>
      <c r="EG110" s="381"/>
      <c r="EK110" s="381"/>
      <c r="EM110" s="1483"/>
      <c r="EN110" s="1483"/>
      <c r="EO110" s="1483"/>
      <c r="EQ110" s="293"/>
    </row>
    <row r="111" spans="1:158" ht="15" customHeight="1" x14ac:dyDescent="0.25">
      <c r="A111" s="1085"/>
      <c r="B111" s="242">
        <v>8</v>
      </c>
      <c r="C111" s="2797"/>
      <c r="D111" s="3619" t="s">
        <v>1552</v>
      </c>
      <c r="E111" s="3620"/>
      <c r="F111" s="42" t="str">
        <f t="array" ref="F111">IF( SUMPRODUCT(--NOT(ISNUMBER(IFERROR(VALUE($M111:$T111&amp;""),""))))=0,SQRT(MAX(VALUE($M111)+SUMPRODUCT(VALUE($N111:$T111),r_csrns!$B$4:$H$4),0)),"")</f>
        <v/>
      </c>
      <c r="G111" s="42" t="str">
        <f t="array" ref="G111">IF( SUMPRODUCT(--NOT(ISNUMBER(IFERROR(VALUE($M111:$T111&amp;""),""))))=0,SQRT(MAX(VALUE($M111)+SUMPRODUCT(VALUE($N111:$T111),r_csrns!$B$5:$H$5),0)),"")</f>
        <v/>
      </c>
      <c r="H111" s="42" t="str">
        <f t="array" ref="H111">IF( SUMPRODUCT(--NOT(ISNUMBER(IFERROR(VALUE($M111:$T111&amp;""),""))))=0,SQRT(MAX(VALUE($M111)+SUMPRODUCT(VALUE($N111:$T111),r_csrns!$B$4:$H$4)*0.75,0)),"")</f>
        <v/>
      </c>
      <c r="I111" s="42" t="str">
        <f t="array" ref="I111">IF(AND( ISNUMBER(IFERROR(VALUE($L111&amp;""),"")), ISNUMBER(IFERROR(VALUE($F111&amp;""),""))), MAX(MIN(VALUE($L111), VALUE($F111)), -VALUE($F111)), "")</f>
        <v/>
      </c>
      <c r="J111" s="42" t="str">
        <f t="array" ref="J111">IF(AND( ISNUMBER(IFERROR(VALUE($L111&amp;""),"")), ISNUMBER(IFERROR(VALUE($G111&amp;""),""))), MAX(MIN(VALUE($L111), VALUE($G111)), -VALUE($G111)), "")</f>
        <v/>
      </c>
      <c r="K111" s="42" t="str">
        <f t="array" ref="K111">IF(AND( ISNUMBER(IFERROR(VALUE($L111&amp;""),"")), ISNUMBER(IFERROR(VALUE($H111&amp;""),""))), MAX(MIN(VALUE($L111), VALUE($H111)), -VALUE($H111)), "")</f>
        <v/>
      </c>
      <c r="L111" s="1147"/>
      <c r="M111" s="1149"/>
      <c r="N111" s="1168"/>
      <c r="O111" s="1169"/>
      <c r="P111" s="1169"/>
      <c r="Q111" s="1169"/>
      <c r="R111" s="1169"/>
      <c r="S111" s="1169"/>
      <c r="T111" s="1170"/>
      <c r="U111" s="1268"/>
      <c r="V111" s="1150"/>
      <c r="W111" s="1150"/>
      <c r="X111" s="1150"/>
      <c r="Y111" s="42" t="str">
        <f t="array" ref="Y111">IF(AND( ISNUMBER(IFERROR(VALUE($X111&amp;""),"")), ISNUMBER(IFERROR(VALUE($U111&amp;""),""))), MAX(MIN(VALUE($X111), VALUE($U111)), -VALUE($U111)), "")</f>
        <v/>
      </c>
      <c r="Z111" s="42" t="str">
        <f t="array" ref="Z111">IF(AND( ISNUMBER(IFERROR(VALUE($X111&amp;""),"")), ISNUMBER(IFERROR(VALUE($V111&amp;""),""))), MAX(MIN(VALUE($X111), VALUE($V111)), -VALUE($V111)), "")</f>
        <v/>
      </c>
      <c r="AA111" s="42" t="str">
        <f t="array" ref="AA111">IF(AND( ISNUMBER(IFERROR(VALUE($X111&amp;""),"")), ISNUMBER(IFERROR(VALUE($W111&amp;""),""))), MAX(MIN(VALUE($X111), VALUE($W111)), -VALUE($W111)), "")</f>
        <v/>
      </c>
      <c r="AB111" s="1268"/>
      <c r="AC111" s="1150"/>
      <c r="AD111" s="1150"/>
      <c r="AE111" s="42" t="str">
        <f t="array" ref="AE111">IF(AND( ISNUMBER(IFERROR(VALUE($AH111&amp;""),"")), ISNUMBER(IFERROR(VALUE($AB111&amp;""),""))), MAX(MIN(VALUE($AH111), VALUE($AB111)), -VALUE($AB111)), "")</f>
        <v/>
      </c>
      <c r="AF111" s="42" t="str">
        <f t="array" ref="AF111">IF(AND( ISNUMBER(IFERROR(VALUE($AH111&amp;""),"")), ISNUMBER(IFERROR(VALUE($AC111&amp;""),""))), MAX(MIN(VALUE($AH111), VALUE($AC111)), -VALUE($AC111)), "")</f>
        <v/>
      </c>
      <c r="AG111" s="42" t="str">
        <f t="array" ref="AG111">IF(AND( ISNUMBER(IFERROR(VALUE($AH111&amp;""),"")), ISNUMBER(IFERROR(VALUE($AD111&amp;""),""))), MAX(MIN(VALUE($AH111), VALUE($AD111)), -VALUE($AD111)), "")</f>
        <v/>
      </c>
      <c r="AH111" s="1149"/>
      <c r="AI111" s="1150"/>
      <c r="AJ111" s="1150"/>
      <c r="AK111" s="1150"/>
      <c r="AL111" s="1150"/>
      <c r="AM111" s="1150"/>
      <c r="AN111" s="1167"/>
      <c r="AO111" s="1268"/>
      <c r="AP111" s="1150"/>
      <c r="AQ111" s="1150"/>
      <c r="AR111" s="1150"/>
      <c r="AS111" s="1150"/>
      <c r="AT111" s="1150"/>
      <c r="AU111" s="1167"/>
      <c r="AV111" s="1268"/>
      <c r="AW111" s="1150"/>
      <c r="AX111" s="1150"/>
      <c r="AY111" s="1150"/>
      <c r="AZ111" s="1150"/>
      <c r="BA111" s="1150"/>
      <c r="BB111" s="1149"/>
      <c r="BC111" s="1188"/>
      <c r="BD111" s="1188"/>
      <c r="BE111" s="1188"/>
      <c r="BF111" s="1188"/>
      <c r="BG111" s="1188"/>
      <c r="BH111" s="1188"/>
      <c r="BI111" s="1188"/>
      <c r="BJ111" s="1188"/>
      <c r="BK111" s="1188"/>
      <c r="BL111" s="1188"/>
      <c r="BM111" s="1188"/>
      <c r="BN111" s="1188"/>
      <c r="BO111" s="1188"/>
      <c r="BP111" s="1188"/>
      <c r="BQ111" s="1188"/>
      <c r="BR111" s="1188"/>
      <c r="BS111" s="1188"/>
      <c r="BT111" s="1188"/>
      <c r="BU111" s="1188"/>
      <c r="BV111" s="1188"/>
      <c r="BW111" s="1188"/>
      <c r="BX111" s="1188"/>
      <c r="CH111" s="381"/>
      <c r="CI111" s="381"/>
      <c r="CV111" s="381"/>
      <c r="CW111" s="381"/>
      <c r="DH111" s="381"/>
      <c r="DI111" s="381"/>
      <c r="DR111" s="381"/>
      <c r="DS111" s="381"/>
      <c r="EC111" s="381"/>
      <c r="ED111" s="381"/>
      <c r="EE111" s="381"/>
      <c r="EF111" s="381"/>
      <c r="EG111" s="381"/>
      <c r="EK111" s="381"/>
      <c r="EM111" s="1483"/>
      <c r="EN111" s="1483"/>
      <c r="EO111" s="1483"/>
      <c r="EQ111" s="293"/>
    </row>
    <row r="112" spans="1:158" ht="30" customHeight="1" x14ac:dyDescent="0.25">
      <c r="A112" s="1085"/>
      <c r="B112" s="242">
        <v>9</v>
      </c>
      <c r="C112" s="3537" t="s">
        <v>1553</v>
      </c>
      <c r="D112" s="3491" t="s">
        <v>1554</v>
      </c>
      <c r="E112" s="3492"/>
      <c r="F112" s="42" t="str">
        <f t="array" ref="F112">IF( SUMPRODUCT(--NOT(ISNUMBER(IFERROR(VALUE($M112:$T112&amp;""),""))))=0,SQRT(MAX(VALUE($M112)+SUMPRODUCT(VALUE($N112:$T112),r_csrns!$B$4:$H$4),0)),"")</f>
        <v/>
      </c>
      <c r="G112" s="42" t="str">
        <f t="array" ref="G112">IF( SUMPRODUCT(--NOT(ISNUMBER(IFERROR(VALUE($M112:$T112&amp;""),""))))=0,SQRT(MAX(VALUE($M112)+SUMPRODUCT(VALUE($N112:$T112),r_csrns!$B$5:$H$5),0)),"")</f>
        <v/>
      </c>
      <c r="H112" s="42" t="str">
        <f t="array" ref="H112">IF( SUMPRODUCT(--NOT(ISNUMBER(IFERROR(VALUE($M112:$T112&amp;""),""))))=0,SQRT(MAX(VALUE($M112)+SUMPRODUCT(VALUE($N112:$T112),r_csrns!$B$4:$H$4)*0.75,0)),"")</f>
        <v/>
      </c>
      <c r="I112" s="42" t="str">
        <f t="array" ref="I112">IF(AND( ISNUMBER(IFERROR(VALUE($L112&amp;""),"")), ISNUMBER(IFERROR(VALUE($F112&amp;""),""))), MAX(MIN(VALUE($L112), VALUE($F112)), -VALUE($F112)), "")</f>
        <v/>
      </c>
      <c r="J112" s="42" t="str">
        <f t="array" ref="J112">IF(AND( ISNUMBER(IFERROR(VALUE($L112&amp;""),"")), ISNUMBER(IFERROR(VALUE($G112&amp;""),""))), MAX(MIN(VALUE($L112), VALUE($G112)), -VALUE($G112)), "")</f>
        <v/>
      </c>
      <c r="K112" s="42" t="str">
        <f t="array" ref="K112">IF(AND( ISNUMBER(IFERROR(VALUE($L112&amp;""),"")), ISNUMBER(IFERROR(VALUE($H112&amp;""),""))), MAX(MIN(VALUE($L112), VALUE($H112)), -VALUE($H112)), "")</f>
        <v/>
      </c>
      <c r="L112" s="1147"/>
      <c r="M112" s="1149"/>
      <c r="N112" s="1168"/>
      <c r="O112" s="1169"/>
      <c r="P112" s="1169"/>
      <c r="Q112" s="1169"/>
      <c r="R112" s="1169"/>
      <c r="S112" s="1169"/>
      <c r="T112" s="1170"/>
      <c r="U112" s="1268"/>
      <c r="V112" s="1150"/>
      <c r="W112" s="1150"/>
      <c r="X112" s="1150"/>
      <c r="Y112" s="42" t="str">
        <f t="array" ref="Y112">IF(AND( ISNUMBER(IFERROR(VALUE($X112&amp;""),"")), ISNUMBER(IFERROR(VALUE($U112&amp;""),""))), MAX(MIN(VALUE($X112), VALUE($U112)), -VALUE($U112)), "")</f>
        <v/>
      </c>
      <c r="Z112" s="42" t="str">
        <f t="array" ref="Z112">IF(AND( ISNUMBER(IFERROR(VALUE($X112&amp;""),"")), ISNUMBER(IFERROR(VALUE($V112&amp;""),""))), MAX(MIN(VALUE($X112), VALUE($V112)), -VALUE($V112)), "")</f>
        <v/>
      </c>
      <c r="AA112" s="42" t="str">
        <f t="array" ref="AA112">IF(AND( ISNUMBER(IFERROR(VALUE($X112&amp;""),"")), ISNUMBER(IFERROR(VALUE($W112&amp;""),""))), MAX(MIN(VALUE($X112), VALUE($W112)), -VALUE($W112)), "")</f>
        <v/>
      </c>
      <c r="AB112" s="1268"/>
      <c r="AC112" s="1150"/>
      <c r="AD112" s="1150"/>
      <c r="AE112" s="42" t="str">
        <f t="array" ref="AE112">IF(AND( ISNUMBER(IFERROR(VALUE($AH112&amp;""),"")), ISNUMBER(IFERROR(VALUE($AB112&amp;""),""))), MAX(MIN(VALUE($AH112), VALUE($AB112)), -VALUE($AB112)), "")</f>
        <v/>
      </c>
      <c r="AF112" s="42" t="str">
        <f t="array" ref="AF112">IF(AND( ISNUMBER(IFERROR(VALUE($AH112&amp;""),"")), ISNUMBER(IFERROR(VALUE($AC112&amp;""),""))), MAX(MIN(VALUE($AH112), VALUE($AC112)), -VALUE($AC112)), "")</f>
        <v/>
      </c>
      <c r="AG112" s="42" t="str">
        <f t="array" ref="AG112">IF(AND( ISNUMBER(IFERROR(VALUE($AH112&amp;""),"")), ISNUMBER(IFERROR(VALUE($AD112&amp;""),""))), MAX(MIN(VALUE($AH112), VALUE($AD112)), -VALUE($AD112)), "")</f>
        <v/>
      </c>
      <c r="AH112" s="1149"/>
      <c r="AI112" s="1150"/>
      <c r="AJ112" s="1150"/>
      <c r="AK112" s="1150"/>
      <c r="AL112" s="1150"/>
      <c r="AM112" s="1150"/>
      <c r="AN112" s="1167"/>
      <c r="AO112" s="1268"/>
      <c r="AP112" s="1150"/>
      <c r="AQ112" s="1150"/>
      <c r="AR112" s="1150"/>
      <c r="AS112" s="1150"/>
      <c r="AT112" s="1150"/>
      <c r="AU112" s="1167"/>
      <c r="AV112" s="1268"/>
      <c r="AW112" s="1150"/>
      <c r="AX112" s="1150"/>
      <c r="AY112" s="1150"/>
      <c r="AZ112" s="1150"/>
      <c r="BA112" s="1150"/>
      <c r="BB112" s="1149"/>
      <c r="BC112" s="1188"/>
      <c r="BD112" s="1188"/>
      <c r="BE112" s="1188"/>
      <c r="BF112" s="1188"/>
      <c r="BG112" s="1188"/>
      <c r="BH112" s="1188"/>
      <c r="BI112" s="1188"/>
      <c r="BJ112" s="1188"/>
      <c r="BK112" s="1188"/>
      <c r="BL112" s="1188"/>
      <c r="BM112" s="1188"/>
      <c r="BN112" s="1188"/>
      <c r="BO112" s="1188"/>
      <c r="BP112" s="1188"/>
      <c r="BQ112" s="1188"/>
      <c r="BR112" s="1188"/>
      <c r="BS112" s="1188"/>
      <c r="BT112" s="1188"/>
      <c r="BU112" s="1188"/>
      <c r="BV112" s="1188"/>
      <c r="BW112" s="1188"/>
      <c r="BX112" s="1188"/>
      <c r="CH112" s="381"/>
      <c r="CI112" s="381"/>
      <c r="CV112" s="381"/>
      <c r="CW112" s="381"/>
      <c r="DH112" s="381"/>
      <c r="DI112" s="381"/>
      <c r="DR112" s="381"/>
      <c r="DS112" s="381"/>
      <c r="EC112" s="381"/>
      <c r="ED112" s="381"/>
      <c r="EE112" s="381"/>
      <c r="EF112" s="381"/>
      <c r="EG112" s="381"/>
      <c r="EK112" s="381"/>
      <c r="EM112" s="1483"/>
      <c r="EN112" s="1483"/>
      <c r="EO112" s="1483"/>
      <c r="EQ112" s="293"/>
    </row>
    <row r="113" spans="1:158" ht="30" customHeight="1" x14ac:dyDescent="0.25">
      <c r="A113" s="1085"/>
      <c r="B113" s="242">
        <v>10</v>
      </c>
      <c r="C113" s="3535"/>
      <c r="D113" s="3619" t="s">
        <v>1546</v>
      </c>
      <c r="E113" s="3620"/>
      <c r="F113" s="42" t="str">
        <f t="array" ref="F113">IF( SUMPRODUCT(--NOT(ISNUMBER(IFERROR(VALUE($M113:$T113&amp;""),""))))=0,SQRT(MAX(VALUE($M113)+SUMPRODUCT(VALUE($N113:$T113),r_csrns!$B$4:$H$4),0)),"")</f>
        <v/>
      </c>
      <c r="G113" s="42" t="str">
        <f t="array" ref="G113">IF( SUMPRODUCT(--NOT(ISNUMBER(IFERROR(VALUE($M113:$T113&amp;""),""))))=0,SQRT(MAX(VALUE($M113)+SUMPRODUCT(VALUE($N113:$T113),r_csrns!$B$5:$H$5),0)),"")</f>
        <v/>
      </c>
      <c r="H113" s="42" t="str">
        <f t="array" ref="H113">IF( SUMPRODUCT(--NOT(ISNUMBER(IFERROR(VALUE($M113:$T113&amp;""),""))))=0,SQRT(MAX(VALUE($M113)+SUMPRODUCT(VALUE($N113:$T113),r_csrns!$B$4:$H$4)*0.75,0)),"")</f>
        <v/>
      </c>
      <c r="I113" s="42" t="str">
        <f t="array" ref="I113">IF(AND( ISNUMBER(IFERROR(VALUE($L113&amp;""),"")), ISNUMBER(IFERROR(VALUE($F113&amp;""),""))), MAX(MIN(VALUE($L113), VALUE($F113)), -VALUE($F113)), "")</f>
        <v/>
      </c>
      <c r="J113" s="42" t="str">
        <f t="array" ref="J113">IF(AND( ISNUMBER(IFERROR(VALUE($L113&amp;""),"")), ISNUMBER(IFERROR(VALUE($G113&amp;""),""))), MAX(MIN(VALUE($L113), VALUE($G113)), -VALUE($G113)), "")</f>
        <v/>
      </c>
      <c r="K113" s="42" t="str">
        <f t="array" ref="K113">IF(AND( ISNUMBER(IFERROR(VALUE($L113&amp;""),"")), ISNUMBER(IFERROR(VALUE($H113&amp;""),""))), MAX(MIN(VALUE($L113), VALUE($H113)), -VALUE($H113)), "")</f>
        <v/>
      </c>
      <c r="L113" s="1147"/>
      <c r="M113" s="1149"/>
      <c r="N113" s="1168"/>
      <c r="O113" s="1169"/>
      <c r="P113" s="1169"/>
      <c r="Q113" s="1169"/>
      <c r="R113" s="1169"/>
      <c r="S113" s="1169"/>
      <c r="T113" s="1170"/>
      <c r="U113" s="1268"/>
      <c r="V113" s="1150"/>
      <c r="W113" s="1150"/>
      <c r="X113" s="1150"/>
      <c r="Y113" s="42" t="str">
        <f t="array" ref="Y113">IF(AND( ISNUMBER(IFERROR(VALUE($X113&amp;""),"")), ISNUMBER(IFERROR(VALUE($U113&amp;""),""))), MAX(MIN(VALUE($X113), VALUE($U113)), -VALUE($U113)), "")</f>
        <v/>
      </c>
      <c r="Z113" s="42" t="str">
        <f t="array" ref="Z113">IF(AND( ISNUMBER(IFERROR(VALUE($X113&amp;""),"")), ISNUMBER(IFERROR(VALUE($V113&amp;""),""))), MAX(MIN(VALUE($X113), VALUE($V113)), -VALUE($V113)), "")</f>
        <v/>
      </c>
      <c r="AA113" s="42" t="str">
        <f t="array" ref="AA113">IF(AND( ISNUMBER(IFERROR(VALUE($X113&amp;""),"")), ISNUMBER(IFERROR(VALUE($W113&amp;""),""))), MAX(MIN(VALUE($X113), VALUE($W113)), -VALUE($W113)), "")</f>
        <v/>
      </c>
      <c r="AB113" s="1268"/>
      <c r="AC113" s="1150"/>
      <c r="AD113" s="1150"/>
      <c r="AE113" s="42" t="str">
        <f t="array" ref="AE113">IF(AND( ISNUMBER(IFERROR(VALUE($AH113&amp;""),"")), ISNUMBER(IFERROR(VALUE($AB113&amp;""),""))), MAX(MIN(VALUE($AH113), VALUE($AB113)), -VALUE($AB113)), "")</f>
        <v/>
      </c>
      <c r="AF113" s="42" t="str">
        <f t="array" ref="AF113">IF(AND( ISNUMBER(IFERROR(VALUE($AH113&amp;""),"")), ISNUMBER(IFERROR(VALUE($AC113&amp;""),""))), MAX(MIN(VALUE($AH113), VALUE($AC113)), -VALUE($AC113)), "")</f>
        <v/>
      </c>
      <c r="AG113" s="42" t="str">
        <f t="array" ref="AG113">IF(AND( ISNUMBER(IFERROR(VALUE($AH113&amp;""),"")), ISNUMBER(IFERROR(VALUE($AD113&amp;""),""))), MAX(MIN(VALUE($AH113), VALUE($AD113)), -VALUE($AD113)), "")</f>
        <v/>
      </c>
      <c r="AH113" s="1149"/>
      <c r="AI113" s="1150"/>
      <c r="AJ113" s="1150"/>
      <c r="AK113" s="1150"/>
      <c r="AL113" s="1150"/>
      <c r="AM113" s="1150"/>
      <c r="AN113" s="1167"/>
      <c r="AO113" s="1268"/>
      <c r="AP113" s="1150"/>
      <c r="AQ113" s="1150"/>
      <c r="AR113" s="1150"/>
      <c r="AS113" s="1150"/>
      <c r="AT113" s="1150"/>
      <c r="AU113" s="1167"/>
      <c r="AV113" s="1268"/>
      <c r="AW113" s="1150"/>
      <c r="AX113" s="1150"/>
      <c r="AY113" s="1150"/>
      <c r="AZ113" s="1150"/>
      <c r="BA113" s="1150"/>
      <c r="BB113" s="1149"/>
      <c r="BC113" s="1188"/>
      <c r="BD113" s="1188"/>
      <c r="BE113" s="1188"/>
      <c r="BF113" s="1188"/>
      <c r="BG113" s="1188"/>
      <c r="BH113" s="1188"/>
      <c r="BI113" s="1188"/>
      <c r="BJ113" s="1188"/>
      <c r="BK113" s="1188"/>
      <c r="BL113" s="1188"/>
      <c r="BM113" s="1188"/>
      <c r="BN113" s="1188"/>
      <c r="BO113" s="1188"/>
      <c r="BP113" s="1188"/>
      <c r="BQ113" s="1188"/>
      <c r="BR113" s="1188"/>
      <c r="BS113" s="1188"/>
      <c r="BT113" s="1188"/>
      <c r="BU113" s="1188"/>
      <c r="BV113" s="1188"/>
      <c r="BW113" s="1188"/>
      <c r="BX113" s="1188"/>
      <c r="CH113" s="381"/>
      <c r="CI113" s="381"/>
      <c r="CV113" s="381"/>
      <c r="CW113" s="381"/>
      <c r="DH113" s="381"/>
      <c r="DI113" s="381"/>
      <c r="DR113" s="381"/>
      <c r="DS113" s="381"/>
      <c r="EC113" s="381"/>
      <c r="ED113" s="381"/>
      <c r="EE113" s="381"/>
      <c r="EF113" s="381"/>
      <c r="EG113" s="381"/>
      <c r="EK113" s="381"/>
      <c r="EM113" s="1483"/>
      <c r="EN113" s="1483"/>
      <c r="EO113" s="1483"/>
      <c r="EQ113" s="293"/>
    </row>
    <row r="114" spans="1:158" ht="15" customHeight="1" x14ac:dyDescent="0.25">
      <c r="A114" s="1085"/>
      <c r="B114" s="242">
        <v>11</v>
      </c>
      <c r="C114" s="3535"/>
      <c r="D114" s="3619" t="s">
        <v>1547</v>
      </c>
      <c r="E114" s="3492"/>
      <c r="F114" s="42" t="str">
        <f t="array" ref="F114">IF( SUMPRODUCT(--NOT(ISNUMBER(IFERROR(VALUE($M114:$T114&amp;""),""))))=0,SQRT(MAX(VALUE($M114)+SUMPRODUCT(VALUE($N114:$T114),r_csrns!$B$4:$H$4),0)),"")</f>
        <v/>
      </c>
      <c r="G114" s="42" t="str">
        <f t="array" ref="G114">IF( SUMPRODUCT(--NOT(ISNUMBER(IFERROR(VALUE($M114:$T114&amp;""),""))))=0,SQRT(MAX(VALUE($M114)+SUMPRODUCT(VALUE($N114:$T114),r_csrns!$B$5:$H$5),0)),"")</f>
        <v/>
      </c>
      <c r="H114" s="42" t="str">
        <f t="array" ref="H114">IF( SUMPRODUCT(--NOT(ISNUMBER(IFERROR(VALUE($M114:$T114&amp;""),""))))=0,SQRT(MAX(VALUE($M114)+SUMPRODUCT(VALUE($N114:$T114),r_csrns!$B$4:$H$4)*0.75,0)),"")</f>
        <v/>
      </c>
      <c r="I114" s="42" t="str">
        <f t="array" ref="I114">IF(AND( ISNUMBER(IFERROR(VALUE($L114&amp;""),"")), ISNUMBER(IFERROR(VALUE($F114&amp;""),""))), MAX(MIN(VALUE($L114), VALUE($F114)), -VALUE($F114)), "")</f>
        <v/>
      </c>
      <c r="J114" s="42" t="str">
        <f t="array" ref="J114">IF(AND( ISNUMBER(IFERROR(VALUE($L114&amp;""),"")), ISNUMBER(IFERROR(VALUE($G114&amp;""),""))), MAX(MIN(VALUE($L114), VALUE($G114)), -VALUE($G114)), "")</f>
        <v/>
      </c>
      <c r="K114" s="42" t="str">
        <f t="array" ref="K114">IF(AND( ISNUMBER(IFERROR(VALUE($L114&amp;""),"")), ISNUMBER(IFERROR(VALUE($H114&amp;""),""))), MAX(MIN(VALUE($L114), VALUE($H114)), -VALUE($H114)), "")</f>
        <v/>
      </c>
      <c r="L114" s="1147"/>
      <c r="M114" s="1149"/>
      <c r="N114" s="1168"/>
      <c r="O114" s="1169"/>
      <c r="P114" s="1169"/>
      <c r="Q114" s="1169"/>
      <c r="R114" s="1169"/>
      <c r="S114" s="1169"/>
      <c r="T114" s="1170"/>
      <c r="U114" s="1268"/>
      <c r="V114" s="1150"/>
      <c r="W114" s="1150"/>
      <c r="X114" s="1150"/>
      <c r="Y114" s="42" t="str">
        <f t="array" ref="Y114">IF(AND( ISNUMBER(IFERROR(VALUE($X114&amp;""),"")), ISNUMBER(IFERROR(VALUE($U114&amp;""),""))), MAX(MIN(VALUE($X114), VALUE($U114)), -VALUE($U114)), "")</f>
        <v/>
      </c>
      <c r="Z114" s="42" t="str">
        <f t="array" ref="Z114">IF(AND( ISNUMBER(IFERROR(VALUE($X114&amp;""),"")), ISNUMBER(IFERROR(VALUE($V114&amp;""),""))), MAX(MIN(VALUE($X114), VALUE($V114)), -VALUE($V114)), "")</f>
        <v/>
      </c>
      <c r="AA114" s="42" t="str">
        <f t="array" ref="AA114">IF(AND( ISNUMBER(IFERROR(VALUE($X114&amp;""),"")), ISNUMBER(IFERROR(VALUE($W114&amp;""),""))), MAX(MIN(VALUE($X114), VALUE($W114)), -VALUE($W114)), "")</f>
        <v/>
      </c>
      <c r="AB114" s="1268"/>
      <c r="AC114" s="1150"/>
      <c r="AD114" s="1150"/>
      <c r="AE114" s="42" t="str">
        <f t="array" ref="AE114">IF(AND( ISNUMBER(IFERROR(VALUE($AH114&amp;""),"")), ISNUMBER(IFERROR(VALUE($AB114&amp;""),""))), MAX(MIN(VALUE($AH114), VALUE($AB114)), -VALUE($AB114)), "")</f>
        <v/>
      </c>
      <c r="AF114" s="42" t="str">
        <f t="array" ref="AF114">IF(AND( ISNUMBER(IFERROR(VALUE($AH114&amp;""),"")), ISNUMBER(IFERROR(VALUE($AC114&amp;""),""))), MAX(MIN(VALUE($AH114), VALUE($AC114)), -VALUE($AC114)), "")</f>
        <v/>
      </c>
      <c r="AG114" s="42" t="str">
        <f t="array" ref="AG114">IF(AND( ISNUMBER(IFERROR(VALUE($AH114&amp;""),"")), ISNUMBER(IFERROR(VALUE($AD114&amp;""),""))), MAX(MIN(VALUE($AH114), VALUE($AD114)), -VALUE($AD114)), "")</f>
        <v/>
      </c>
      <c r="AH114" s="1149"/>
      <c r="AI114" s="1150"/>
      <c r="AJ114" s="1150"/>
      <c r="AK114" s="1150"/>
      <c r="AL114" s="1150"/>
      <c r="AM114" s="1150"/>
      <c r="AN114" s="1167"/>
      <c r="AO114" s="1268"/>
      <c r="AP114" s="1150"/>
      <c r="AQ114" s="1150"/>
      <c r="AR114" s="1150"/>
      <c r="AS114" s="1150"/>
      <c r="AT114" s="1150"/>
      <c r="AU114" s="1167"/>
      <c r="AV114" s="1268"/>
      <c r="AW114" s="1150"/>
      <c r="AX114" s="1150"/>
      <c r="AY114" s="1150"/>
      <c r="AZ114" s="1150"/>
      <c r="BA114" s="1150"/>
      <c r="BB114" s="1149"/>
      <c r="BC114" s="1188"/>
      <c r="BD114" s="1188"/>
      <c r="BE114" s="1188"/>
      <c r="BF114" s="1188"/>
      <c r="BG114" s="1188"/>
      <c r="BH114" s="1188"/>
      <c r="BI114" s="1188"/>
      <c r="BJ114" s="1188"/>
      <c r="BK114" s="1188"/>
      <c r="BL114" s="1188"/>
      <c r="BM114" s="1188"/>
      <c r="BN114" s="1188"/>
      <c r="BO114" s="1188"/>
      <c r="BP114" s="1188"/>
      <c r="BQ114" s="1188"/>
      <c r="BR114" s="1188"/>
      <c r="BS114" s="1188"/>
      <c r="BT114" s="1188"/>
      <c r="BU114" s="1188"/>
      <c r="BV114" s="1188"/>
      <c r="BW114" s="1188"/>
      <c r="BX114" s="1188"/>
      <c r="CH114" s="381"/>
      <c r="CI114" s="381"/>
      <c r="CV114" s="381"/>
      <c r="CW114" s="381"/>
      <c r="DH114" s="381"/>
      <c r="DI114" s="381"/>
      <c r="DR114" s="381"/>
      <c r="DS114" s="381"/>
      <c r="EC114" s="381"/>
      <c r="ED114" s="381"/>
      <c r="EE114" s="381"/>
      <c r="EF114" s="381"/>
      <c r="EG114" s="381"/>
      <c r="EK114" s="381"/>
      <c r="EM114" s="1483"/>
      <c r="EN114" s="1483"/>
      <c r="EO114" s="1483"/>
      <c r="EQ114" s="293"/>
    </row>
    <row r="115" spans="1:158" ht="30" customHeight="1" x14ac:dyDescent="0.25">
      <c r="A115" s="1085"/>
      <c r="B115" s="241">
        <v>12</v>
      </c>
      <c r="C115" s="3535"/>
      <c r="D115" s="3491" t="s">
        <v>1548</v>
      </c>
      <c r="E115" s="3492"/>
      <c r="F115" s="42" t="str">
        <f t="array" ref="F115">IF( SUMPRODUCT(--NOT(ISNUMBER(IFERROR(VALUE($M115:$T115&amp;""),""))))=0,SQRT(MAX(VALUE($M115)+SUMPRODUCT(VALUE($N115:$T115),r_csrns!$B$4:$H$4),0)),"")</f>
        <v/>
      </c>
      <c r="G115" s="42" t="str">
        <f t="array" ref="G115">IF( SUMPRODUCT(--NOT(ISNUMBER(IFERROR(VALUE($M115:$T115&amp;""),""))))=0,SQRT(MAX(VALUE($M115)+SUMPRODUCT(VALUE($N115:$T115),r_csrns!$B$5:$H$5),0)),"")</f>
        <v/>
      </c>
      <c r="H115" s="42" t="str">
        <f t="array" ref="H115">IF( SUMPRODUCT(--NOT(ISNUMBER(IFERROR(VALUE($M115:$T115&amp;""),""))))=0,SQRT(MAX(VALUE($M115)+SUMPRODUCT(VALUE($N115:$T115),r_csrns!$B$4:$H$4)*0.75,0)),"")</f>
        <v/>
      </c>
      <c r="I115" s="42" t="str">
        <f t="array" ref="I115">IF(AND( ISNUMBER(IFERROR(VALUE($L115&amp;""),"")), ISNUMBER(IFERROR(VALUE($F115&amp;""),""))), MAX(MIN(VALUE($L115), VALUE($F115)), -VALUE($F115)), "")</f>
        <v/>
      </c>
      <c r="J115" s="42" t="str">
        <f t="array" ref="J115">IF(AND( ISNUMBER(IFERROR(VALUE($L115&amp;""),"")), ISNUMBER(IFERROR(VALUE($G115&amp;""),""))), MAX(MIN(VALUE($L115), VALUE($G115)), -VALUE($G115)), "")</f>
        <v/>
      </c>
      <c r="K115" s="42" t="str">
        <f t="array" ref="K115">IF(AND( ISNUMBER(IFERROR(VALUE($L115&amp;""),"")), ISNUMBER(IFERROR(VALUE($H115&amp;""),""))), MAX(MIN(VALUE($L115), VALUE($H115)), -VALUE($H115)), "")</f>
        <v/>
      </c>
      <c r="L115" s="1147"/>
      <c r="M115" s="1149"/>
      <c r="N115" s="1168"/>
      <c r="O115" s="1169"/>
      <c r="P115" s="1169"/>
      <c r="Q115" s="1169"/>
      <c r="R115" s="1169"/>
      <c r="S115" s="1169"/>
      <c r="T115" s="1170"/>
      <c r="U115" s="1268"/>
      <c r="V115" s="1150"/>
      <c r="W115" s="1150"/>
      <c r="X115" s="1150"/>
      <c r="Y115" s="42" t="str">
        <f t="array" ref="Y115">IF(AND( ISNUMBER(IFERROR(VALUE($X115&amp;""),"")), ISNUMBER(IFERROR(VALUE($U115&amp;""),""))), MAX(MIN(VALUE($X115), VALUE($U115)), -VALUE($U115)), "")</f>
        <v/>
      </c>
      <c r="Z115" s="42" t="str">
        <f t="array" ref="Z115">IF(AND( ISNUMBER(IFERROR(VALUE($X115&amp;""),"")), ISNUMBER(IFERROR(VALUE($V115&amp;""),""))), MAX(MIN(VALUE($X115), VALUE($V115)), -VALUE($V115)), "")</f>
        <v/>
      </c>
      <c r="AA115" s="42" t="str">
        <f t="array" ref="AA115">IF(AND( ISNUMBER(IFERROR(VALUE($X115&amp;""),"")), ISNUMBER(IFERROR(VALUE($W115&amp;""),""))), MAX(MIN(VALUE($X115), VALUE($W115)), -VALUE($W115)), "")</f>
        <v/>
      </c>
      <c r="AB115" s="1268"/>
      <c r="AC115" s="1150"/>
      <c r="AD115" s="1150"/>
      <c r="AE115" s="42" t="str">
        <f t="array" ref="AE115">IF(AND( ISNUMBER(IFERROR(VALUE($AH115&amp;""),"")), ISNUMBER(IFERROR(VALUE($AB115&amp;""),""))), MAX(MIN(VALUE($AH115), VALUE($AB115)), -VALUE($AB115)), "")</f>
        <v/>
      </c>
      <c r="AF115" s="42" t="str">
        <f t="array" ref="AF115">IF(AND( ISNUMBER(IFERROR(VALUE($AH115&amp;""),"")), ISNUMBER(IFERROR(VALUE($AC115&amp;""),""))), MAX(MIN(VALUE($AH115), VALUE($AC115)), -VALUE($AC115)), "")</f>
        <v/>
      </c>
      <c r="AG115" s="42" t="str">
        <f t="array" ref="AG115">IF(AND( ISNUMBER(IFERROR(VALUE($AH115&amp;""),"")), ISNUMBER(IFERROR(VALUE($AD115&amp;""),""))), MAX(MIN(VALUE($AH115), VALUE($AD115)), -VALUE($AD115)), "")</f>
        <v/>
      </c>
      <c r="AH115" s="1149"/>
      <c r="AI115" s="1150"/>
      <c r="AJ115" s="1150"/>
      <c r="AK115" s="1150"/>
      <c r="AL115" s="1150"/>
      <c r="AM115" s="1150"/>
      <c r="AN115" s="1167"/>
      <c r="AO115" s="1268"/>
      <c r="AP115" s="1150"/>
      <c r="AQ115" s="1150"/>
      <c r="AR115" s="1150"/>
      <c r="AS115" s="1150"/>
      <c r="AT115" s="1150"/>
      <c r="AU115" s="1167"/>
      <c r="AV115" s="1268"/>
      <c r="AW115" s="1150"/>
      <c r="AX115" s="1150"/>
      <c r="AY115" s="1150"/>
      <c r="AZ115" s="1150"/>
      <c r="BA115" s="1150"/>
      <c r="BB115" s="1149"/>
      <c r="BC115" s="1188"/>
      <c r="BD115" s="1188"/>
      <c r="BE115" s="1188"/>
      <c r="BF115" s="1188"/>
      <c r="BG115" s="1188"/>
      <c r="BH115" s="1188"/>
      <c r="BI115" s="1188"/>
      <c r="BJ115" s="1188"/>
      <c r="BK115" s="1188"/>
      <c r="BL115" s="1188"/>
      <c r="BM115" s="1188"/>
      <c r="BN115" s="1188"/>
      <c r="BO115" s="1188"/>
      <c r="BP115" s="1188"/>
      <c r="BQ115" s="1188"/>
      <c r="BR115" s="1188"/>
      <c r="BS115" s="1188"/>
      <c r="BT115" s="1188"/>
      <c r="BU115" s="1188"/>
      <c r="BV115" s="1188"/>
      <c r="BW115" s="1188"/>
      <c r="BX115" s="1188"/>
      <c r="CH115" s="381"/>
      <c r="CI115" s="381"/>
      <c r="CV115" s="381"/>
      <c r="CW115" s="381"/>
      <c r="DH115" s="381"/>
      <c r="DI115" s="381"/>
      <c r="DR115" s="381"/>
      <c r="DS115" s="381"/>
      <c r="EC115" s="381"/>
      <c r="ED115" s="381"/>
      <c r="EE115" s="381"/>
      <c r="EF115" s="381"/>
      <c r="EG115" s="381"/>
      <c r="EK115" s="381"/>
      <c r="EM115" s="1483"/>
      <c r="EN115" s="1483"/>
      <c r="EO115" s="1483"/>
      <c r="EQ115" s="293"/>
    </row>
    <row r="116" spans="1:158" ht="45" customHeight="1" x14ac:dyDescent="0.25">
      <c r="A116" s="1085"/>
      <c r="B116" s="242">
        <v>13</v>
      </c>
      <c r="C116" s="3535"/>
      <c r="D116" s="3491" t="s">
        <v>1549</v>
      </c>
      <c r="E116" s="3492"/>
      <c r="F116" s="42" t="str">
        <f t="array" ref="F116">IF( SUMPRODUCT(--NOT(ISNUMBER(IFERROR(VALUE($M116:$T116&amp;""),""))))=0,SQRT(MAX(VALUE($M116)+SUMPRODUCT(VALUE($N116:$T116),r_csrns!$B$4:$H$4),0)),"")</f>
        <v/>
      </c>
      <c r="G116" s="42" t="str">
        <f t="array" ref="G116">IF( SUMPRODUCT(--NOT(ISNUMBER(IFERROR(VALUE($M116:$T116&amp;""),""))))=0,SQRT(MAX(VALUE($M116)+SUMPRODUCT(VALUE($N116:$T116),r_csrns!$B$5:$H$5),0)),"")</f>
        <v/>
      </c>
      <c r="H116" s="42" t="str">
        <f t="array" ref="H116">IF( SUMPRODUCT(--NOT(ISNUMBER(IFERROR(VALUE($M116:$T116&amp;""),""))))=0,SQRT(MAX(VALUE($M116)+SUMPRODUCT(VALUE($N116:$T116),r_csrns!$B$4:$H$4)*0.75,0)),"")</f>
        <v/>
      </c>
      <c r="I116" s="42" t="str">
        <f t="array" ref="I116">IF(AND( ISNUMBER(IFERROR(VALUE($L116&amp;""),"")), ISNUMBER(IFERROR(VALUE($F116&amp;""),""))), MAX(MIN(VALUE($L116), VALUE($F116)), -VALUE($F116)), "")</f>
        <v/>
      </c>
      <c r="J116" s="42" t="str">
        <f t="array" ref="J116">IF(AND( ISNUMBER(IFERROR(VALUE($L116&amp;""),"")), ISNUMBER(IFERROR(VALUE($G116&amp;""),""))), MAX(MIN(VALUE($L116), VALUE($G116)), -VALUE($G116)), "")</f>
        <v/>
      </c>
      <c r="K116" s="42" t="str">
        <f t="array" ref="K116">IF(AND( ISNUMBER(IFERROR(VALUE($L116&amp;""),"")), ISNUMBER(IFERROR(VALUE($H116&amp;""),""))), MAX(MIN(VALUE($L116), VALUE($H116)), -VALUE($H116)), "")</f>
        <v/>
      </c>
      <c r="L116" s="1147"/>
      <c r="M116" s="1149"/>
      <c r="N116" s="1168"/>
      <c r="O116" s="1169"/>
      <c r="P116" s="1169"/>
      <c r="Q116" s="1169"/>
      <c r="R116" s="1169"/>
      <c r="S116" s="1169"/>
      <c r="T116" s="1170"/>
      <c r="U116" s="1268"/>
      <c r="V116" s="1150"/>
      <c r="W116" s="1150"/>
      <c r="X116" s="1150"/>
      <c r="Y116" s="42" t="str">
        <f t="array" ref="Y116">IF(AND( ISNUMBER(IFERROR(VALUE($X116&amp;""),"")), ISNUMBER(IFERROR(VALUE($U116&amp;""),""))), MAX(MIN(VALUE($X116), VALUE($U116)), -VALUE($U116)), "")</f>
        <v/>
      </c>
      <c r="Z116" s="42" t="str">
        <f t="array" ref="Z116">IF(AND( ISNUMBER(IFERROR(VALUE($X116&amp;""),"")), ISNUMBER(IFERROR(VALUE($V116&amp;""),""))), MAX(MIN(VALUE($X116), VALUE($V116)), -VALUE($V116)), "")</f>
        <v/>
      </c>
      <c r="AA116" s="42" t="str">
        <f t="array" ref="AA116">IF(AND( ISNUMBER(IFERROR(VALUE($X116&amp;""),"")), ISNUMBER(IFERROR(VALUE($W116&amp;""),""))), MAX(MIN(VALUE($X116), VALUE($W116)), -VALUE($W116)), "")</f>
        <v/>
      </c>
      <c r="AB116" s="1268"/>
      <c r="AC116" s="1150"/>
      <c r="AD116" s="1150"/>
      <c r="AE116" s="42" t="str">
        <f t="array" ref="AE116">IF(AND( ISNUMBER(IFERROR(VALUE($AH116&amp;""),"")), ISNUMBER(IFERROR(VALUE($AB116&amp;""),""))), MAX(MIN(VALUE($AH116), VALUE($AB116)), -VALUE($AB116)), "")</f>
        <v/>
      </c>
      <c r="AF116" s="42" t="str">
        <f t="array" ref="AF116">IF(AND( ISNUMBER(IFERROR(VALUE($AH116&amp;""),"")), ISNUMBER(IFERROR(VALUE($AC116&amp;""),""))), MAX(MIN(VALUE($AH116), VALUE($AC116)), -VALUE($AC116)), "")</f>
        <v/>
      </c>
      <c r="AG116" s="42" t="str">
        <f t="array" ref="AG116">IF(AND( ISNUMBER(IFERROR(VALUE($AH116&amp;""),"")), ISNUMBER(IFERROR(VALUE($AD116&amp;""),""))), MAX(MIN(VALUE($AH116), VALUE($AD116)), -VALUE($AD116)), "")</f>
        <v/>
      </c>
      <c r="AH116" s="1149"/>
      <c r="AI116" s="1150"/>
      <c r="AJ116" s="1150"/>
      <c r="AK116" s="1150"/>
      <c r="AL116" s="1150"/>
      <c r="AM116" s="1150"/>
      <c r="AN116" s="1167"/>
      <c r="AO116" s="1268"/>
      <c r="AP116" s="1150"/>
      <c r="AQ116" s="1150"/>
      <c r="AR116" s="1150"/>
      <c r="AS116" s="1150"/>
      <c r="AT116" s="1150"/>
      <c r="AU116" s="1167"/>
      <c r="AV116" s="1268"/>
      <c r="AW116" s="1150"/>
      <c r="AX116" s="1150"/>
      <c r="AY116" s="1150"/>
      <c r="AZ116" s="1150"/>
      <c r="BA116" s="1150"/>
      <c r="BB116" s="1149"/>
      <c r="BC116" s="1188"/>
      <c r="BD116" s="1188"/>
      <c r="BE116" s="1188"/>
      <c r="BF116" s="1188"/>
      <c r="BG116" s="1188"/>
      <c r="BH116" s="1188"/>
      <c r="BI116" s="1188"/>
      <c r="BJ116" s="1188"/>
      <c r="BK116" s="1188"/>
      <c r="BL116" s="1188"/>
      <c r="BM116" s="1188"/>
      <c r="BN116" s="1188"/>
      <c r="BO116" s="1188"/>
      <c r="BP116" s="1188"/>
      <c r="BQ116" s="1188"/>
      <c r="BR116" s="1188"/>
      <c r="BS116" s="1188"/>
      <c r="BT116" s="1188"/>
      <c r="BU116" s="1188"/>
      <c r="BV116" s="1188"/>
      <c r="BW116" s="1188"/>
      <c r="BX116" s="1188"/>
      <c r="CH116" s="381"/>
      <c r="CI116" s="381"/>
      <c r="CV116" s="381"/>
      <c r="CW116" s="381"/>
      <c r="DH116" s="381"/>
      <c r="DI116" s="381"/>
      <c r="DR116" s="381"/>
      <c r="DS116" s="381"/>
      <c r="EC116" s="381"/>
      <c r="ED116" s="381"/>
      <c r="EE116" s="381"/>
      <c r="EF116" s="381"/>
      <c r="EG116" s="381"/>
      <c r="EK116" s="381"/>
      <c r="EM116" s="1483"/>
      <c r="EN116" s="1483"/>
      <c r="EO116" s="1483"/>
      <c r="EQ116" s="293"/>
    </row>
    <row r="117" spans="1:158" ht="15" customHeight="1" x14ac:dyDescent="0.25">
      <c r="A117" s="1085"/>
      <c r="B117" s="560">
        <v>14</v>
      </c>
      <c r="C117" s="3535"/>
      <c r="D117" s="3491" t="s">
        <v>1550</v>
      </c>
      <c r="E117" s="3492"/>
      <c r="F117" s="42" t="str">
        <f t="array" ref="F117">IF( SUMPRODUCT(--NOT(ISNUMBER(IFERROR(VALUE($M117:$T117&amp;""),""))))=0,SQRT(MAX(VALUE($M117)+SUMPRODUCT(VALUE($N117:$T117),r_csrns!$B$4:$H$4),0)),"")</f>
        <v/>
      </c>
      <c r="G117" s="42" t="str">
        <f t="array" ref="G117">IF( SUMPRODUCT(--NOT(ISNUMBER(IFERROR(VALUE($M117:$T117&amp;""),""))))=0,SQRT(MAX(VALUE($M117)+SUMPRODUCT(VALUE($N117:$T117),r_csrns!$B$5:$H$5),0)),"")</f>
        <v/>
      </c>
      <c r="H117" s="42" t="str">
        <f t="array" ref="H117">IF( SUMPRODUCT(--NOT(ISNUMBER(IFERROR(VALUE($M117:$T117&amp;""),""))))=0,SQRT(MAX(VALUE($M117)+SUMPRODUCT(VALUE($N117:$T117),r_csrns!$B$4:$H$4)*0.75,0)),"")</f>
        <v/>
      </c>
      <c r="I117" s="42" t="str">
        <f t="array" ref="I117">IF(AND( ISNUMBER(IFERROR(VALUE($L117&amp;""),"")), ISNUMBER(IFERROR(VALUE($F117&amp;""),""))), MAX(MIN(VALUE($L117), VALUE($F117)), -VALUE($F117)), "")</f>
        <v/>
      </c>
      <c r="J117" s="42" t="str">
        <f t="array" ref="J117">IF(AND( ISNUMBER(IFERROR(VALUE($L117&amp;""),"")), ISNUMBER(IFERROR(VALUE($G117&amp;""),""))), MAX(MIN(VALUE($L117), VALUE($G117)), -VALUE($G117)), "")</f>
        <v/>
      </c>
      <c r="K117" s="42" t="str">
        <f t="array" ref="K117">IF(AND( ISNUMBER(IFERROR(VALUE($L117&amp;""),"")), ISNUMBER(IFERROR(VALUE($H117&amp;""),""))), MAX(MIN(VALUE($L117), VALUE($H117)), -VALUE($H117)), "")</f>
        <v/>
      </c>
      <c r="L117" s="1147"/>
      <c r="M117" s="1149"/>
      <c r="N117" s="1168"/>
      <c r="O117" s="1169"/>
      <c r="P117" s="1169"/>
      <c r="Q117" s="1169"/>
      <c r="R117" s="1169"/>
      <c r="S117" s="1169"/>
      <c r="T117" s="1170"/>
      <c r="U117" s="1268"/>
      <c r="V117" s="1150"/>
      <c r="W117" s="1150"/>
      <c r="X117" s="1150"/>
      <c r="Y117" s="42" t="str">
        <f t="array" ref="Y117">IF(AND( ISNUMBER(IFERROR(VALUE($X117&amp;""),"")), ISNUMBER(IFERROR(VALUE($U117&amp;""),""))), MAX(MIN(VALUE($X117), VALUE($U117)), -VALUE($U117)), "")</f>
        <v/>
      </c>
      <c r="Z117" s="42" t="str">
        <f t="array" ref="Z117">IF(AND( ISNUMBER(IFERROR(VALUE($X117&amp;""),"")), ISNUMBER(IFERROR(VALUE($V117&amp;""),""))), MAX(MIN(VALUE($X117), VALUE($V117)), -VALUE($V117)), "")</f>
        <v/>
      </c>
      <c r="AA117" s="42" t="str">
        <f t="array" ref="AA117">IF(AND( ISNUMBER(IFERROR(VALUE($X117&amp;""),"")), ISNUMBER(IFERROR(VALUE($W117&amp;""),""))), MAX(MIN(VALUE($X117), VALUE($W117)), -VALUE($W117)), "")</f>
        <v/>
      </c>
      <c r="AB117" s="1268"/>
      <c r="AC117" s="1150"/>
      <c r="AD117" s="1150"/>
      <c r="AE117" s="42" t="str">
        <f t="array" ref="AE117">IF(AND( ISNUMBER(IFERROR(VALUE($AH117&amp;""),"")), ISNUMBER(IFERROR(VALUE($AB117&amp;""),""))), MAX(MIN(VALUE($AH117), VALUE($AB117)), -VALUE($AB117)), "")</f>
        <v/>
      </c>
      <c r="AF117" s="42" t="str">
        <f t="array" ref="AF117">IF(AND( ISNUMBER(IFERROR(VALUE($AH117&amp;""),"")), ISNUMBER(IFERROR(VALUE($AC117&amp;""),""))), MAX(MIN(VALUE($AH117), VALUE($AC117)), -VALUE($AC117)), "")</f>
        <v/>
      </c>
      <c r="AG117" s="42" t="str">
        <f t="array" ref="AG117">IF(AND( ISNUMBER(IFERROR(VALUE($AH117&amp;""),"")), ISNUMBER(IFERROR(VALUE($AD117&amp;""),""))), MAX(MIN(VALUE($AH117), VALUE($AD117)), -VALUE($AD117)), "")</f>
        <v/>
      </c>
      <c r="AH117" s="1149"/>
      <c r="AI117" s="1150"/>
      <c r="AJ117" s="1150"/>
      <c r="AK117" s="1150"/>
      <c r="AL117" s="1150"/>
      <c r="AM117" s="1150"/>
      <c r="AN117" s="1167"/>
      <c r="AO117" s="1268"/>
      <c r="AP117" s="1150"/>
      <c r="AQ117" s="1150"/>
      <c r="AR117" s="1150"/>
      <c r="AS117" s="1150"/>
      <c r="AT117" s="1150"/>
      <c r="AU117" s="1167"/>
      <c r="AV117" s="1268"/>
      <c r="AW117" s="1150"/>
      <c r="AX117" s="1150"/>
      <c r="AY117" s="1150"/>
      <c r="AZ117" s="1150"/>
      <c r="BA117" s="1150"/>
      <c r="BB117" s="1149"/>
      <c r="BC117" s="1188"/>
      <c r="BD117" s="1188"/>
      <c r="BE117" s="1188"/>
      <c r="BF117" s="1188"/>
      <c r="BG117" s="1188"/>
      <c r="BH117" s="1188"/>
      <c r="BI117" s="1188"/>
      <c r="BJ117" s="1188"/>
      <c r="BK117" s="1188"/>
      <c r="BL117" s="1188"/>
      <c r="BM117" s="1188"/>
      <c r="BN117" s="1188"/>
      <c r="BO117" s="1188"/>
      <c r="BP117" s="1188"/>
      <c r="BQ117" s="1188"/>
      <c r="BR117" s="1188"/>
      <c r="BS117" s="1188"/>
      <c r="BT117" s="1188"/>
      <c r="BU117" s="1188"/>
      <c r="BV117" s="1188"/>
      <c r="BW117" s="1188"/>
      <c r="BX117" s="1188"/>
      <c r="CH117" s="381"/>
      <c r="CI117" s="381"/>
      <c r="CV117" s="381"/>
      <c r="CW117" s="381"/>
      <c r="DH117" s="381"/>
      <c r="DI117" s="381"/>
      <c r="DR117" s="381"/>
      <c r="DS117" s="381"/>
      <c r="EC117" s="381"/>
      <c r="ED117" s="381"/>
      <c r="EE117" s="381"/>
      <c r="EF117" s="381"/>
      <c r="EG117" s="381"/>
      <c r="EK117" s="381"/>
      <c r="EM117" s="1483"/>
      <c r="EN117" s="1483"/>
      <c r="EO117" s="1483"/>
      <c r="EQ117" s="293"/>
    </row>
    <row r="118" spans="1:158" ht="60" customHeight="1" x14ac:dyDescent="0.25">
      <c r="A118" s="1085"/>
      <c r="B118" s="560">
        <v>15</v>
      </c>
      <c r="C118" s="3536"/>
      <c r="D118" s="3481" t="s">
        <v>1555</v>
      </c>
      <c r="E118" s="3482"/>
      <c r="F118" s="42" t="str">
        <f t="array" ref="F118">IF( SUMPRODUCT(--NOT(ISNUMBER(IFERROR(VALUE($M118:$T118&amp;""),""))))=0,SQRT(MAX(VALUE($M118)+SUMPRODUCT(VALUE($N118:$T118),r_csrns!$B$4:$H$4),0)),"")</f>
        <v/>
      </c>
      <c r="G118" s="42" t="str">
        <f t="array" ref="G118">IF( SUMPRODUCT(--NOT(ISNUMBER(IFERROR(VALUE($M118:$T118&amp;""),""))))=0,SQRT(MAX(VALUE($M118)+SUMPRODUCT(VALUE($N118:$T118),r_csrns!$B$5:$H$5),0)),"")</f>
        <v/>
      </c>
      <c r="H118" s="42" t="str">
        <f t="array" ref="H118">IF( SUMPRODUCT(--NOT(ISNUMBER(IFERROR(VALUE($M118:$T118&amp;""),""))))=0,SQRT(MAX(VALUE($M118)+SUMPRODUCT(VALUE($N118:$T118),r_csrns!$B$4:$H$4)*0.75,0)),"")</f>
        <v/>
      </c>
      <c r="I118" s="42" t="str">
        <f t="array" ref="I118">IF(AND( ISNUMBER(IFERROR(VALUE($L118&amp;""),"")), ISNUMBER(IFERROR(VALUE($F118&amp;""),""))), MAX(MIN(VALUE($L118), VALUE($F118)), -VALUE($F118)), "")</f>
        <v/>
      </c>
      <c r="J118" s="42" t="str">
        <f t="array" ref="J118">IF(AND( ISNUMBER(IFERROR(VALUE($L118&amp;""),"")), ISNUMBER(IFERROR(VALUE($G118&amp;""),""))), MAX(MIN(VALUE($L118), VALUE($G118)), -VALUE($G118)), "")</f>
        <v/>
      </c>
      <c r="K118" s="42" t="str">
        <f t="array" ref="K118">IF(AND( ISNUMBER(IFERROR(VALUE($L118&amp;""),"")), ISNUMBER(IFERROR(VALUE($H118&amp;""),""))), MAX(MIN(VALUE($L118), VALUE($H118)), -VALUE($H118)), "")</f>
        <v/>
      </c>
      <c r="L118" s="1654"/>
      <c r="M118" s="1185"/>
      <c r="N118" s="1168"/>
      <c r="O118" s="1169"/>
      <c r="P118" s="1169"/>
      <c r="Q118" s="1169"/>
      <c r="R118" s="1169"/>
      <c r="S118" s="1169"/>
      <c r="T118" s="1170"/>
      <c r="U118" s="1198"/>
      <c r="V118" s="1197"/>
      <c r="W118" s="1197"/>
      <c r="X118" s="1197"/>
      <c r="Y118" s="42" t="str">
        <f t="array" ref="Y118">IF(AND( ISNUMBER(IFERROR(VALUE($X118&amp;""),"")), ISNUMBER(IFERROR(VALUE($U118&amp;""),""))), MAX(MIN(VALUE($X118), VALUE($U118)), -VALUE($U118)), "")</f>
        <v/>
      </c>
      <c r="Z118" s="42" t="str">
        <f t="array" ref="Z118">IF(AND( ISNUMBER(IFERROR(VALUE($X118&amp;""),"")), ISNUMBER(IFERROR(VALUE($V118&amp;""),""))), MAX(MIN(VALUE($X118), VALUE($V118)), -VALUE($V118)), "")</f>
        <v/>
      </c>
      <c r="AA118" s="42" t="str">
        <f t="array" ref="AA118">IF(AND( ISNUMBER(IFERROR(VALUE($X118&amp;""),"")), ISNUMBER(IFERROR(VALUE($W118&amp;""),""))), MAX(MIN(VALUE($X118), VALUE($W118)), -VALUE($W118)), "")</f>
        <v/>
      </c>
      <c r="AB118" s="1198"/>
      <c r="AC118" s="1197"/>
      <c r="AD118" s="1197"/>
      <c r="AE118" s="42" t="str">
        <f t="array" ref="AE118">IF(AND( ISNUMBER(IFERROR(VALUE($AH118&amp;""),"")), ISNUMBER(IFERROR(VALUE($AB118&amp;""),""))), MAX(MIN(VALUE($AH118), VALUE($AB118)), -VALUE($AB118)), "")</f>
        <v/>
      </c>
      <c r="AF118" s="42" t="str">
        <f t="array" ref="AF118">IF(AND( ISNUMBER(IFERROR(VALUE($AH118&amp;""),"")), ISNUMBER(IFERROR(VALUE($AC118&amp;""),""))), MAX(MIN(VALUE($AH118), VALUE($AC118)), -VALUE($AC118)), "")</f>
        <v/>
      </c>
      <c r="AG118" s="42" t="str">
        <f t="array" ref="AG118">IF(AND( ISNUMBER(IFERROR(VALUE($AH118&amp;""),"")), ISNUMBER(IFERROR(VALUE($AD118&amp;""),""))), MAX(MIN(VALUE($AH118), VALUE($AD118)), -VALUE($AD118)), "")</f>
        <v/>
      </c>
      <c r="AH118" s="1185"/>
      <c r="AI118" s="1197"/>
      <c r="AJ118" s="1197"/>
      <c r="AK118" s="1197"/>
      <c r="AL118" s="1197"/>
      <c r="AM118" s="1197"/>
      <c r="AN118" s="1199"/>
      <c r="AO118" s="1198"/>
      <c r="AP118" s="1197"/>
      <c r="AQ118" s="1197"/>
      <c r="AR118" s="1197"/>
      <c r="AS118" s="1197"/>
      <c r="AT118" s="1197"/>
      <c r="AU118" s="1199"/>
      <c r="AV118" s="1198"/>
      <c r="AW118" s="1197"/>
      <c r="AX118" s="1197"/>
      <c r="AY118" s="1197"/>
      <c r="AZ118" s="1197"/>
      <c r="BA118" s="1197"/>
      <c r="BB118" s="1185"/>
      <c r="BC118" s="1188"/>
      <c r="BD118" s="1188"/>
      <c r="BE118" s="1188"/>
      <c r="BF118" s="1188"/>
      <c r="BG118" s="1188"/>
      <c r="BH118" s="1188"/>
      <c r="BI118" s="1188"/>
      <c r="BJ118" s="1188"/>
      <c r="BK118" s="1188"/>
      <c r="BL118" s="1188"/>
      <c r="BM118" s="1188"/>
      <c r="BN118" s="1188"/>
      <c r="BO118" s="1188"/>
      <c r="BP118" s="1188"/>
      <c r="BQ118" s="1188"/>
      <c r="BR118" s="1188"/>
      <c r="BS118" s="1188"/>
      <c r="BT118" s="1188"/>
      <c r="BU118" s="1188"/>
      <c r="BV118" s="1188"/>
      <c r="BW118" s="1188"/>
      <c r="BX118" s="1188"/>
      <c r="CH118" s="381"/>
      <c r="CI118" s="381"/>
      <c r="CV118" s="381"/>
      <c r="CW118" s="381"/>
      <c r="DH118" s="381"/>
      <c r="DI118" s="381"/>
      <c r="DR118" s="381"/>
      <c r="DS118" s="381"/>
      <c r="EC118" s="381"/>
      <c r="ED118" s="381"/>
      <c r="EE118" s="381"/>
      <c r="EF118" s="381"/>
      <c r="EG118" s="381"/>
      <c r="EK118" s="381"/>
      <c r="EM118" s="1483"/>
      <c r="EN118" s="1483"/>
      <c r="EO118" s="1483"/>
      <c r="EQ118" s="293"/>
    </row>
    <row r="119" spans="1:158" ht="15" customHeight="1" x14ac:dyDescent="0.25">
      <c r="A119" s="1085"/>
      <c r="B119" s="545">
        <v>16</v>
      </c>
      <c r="C119" s="3559" t="s">
        <v>1556</v>
      </c>
      <c r="D119" s="3607"/>
      <c r="E119" s="3608"/>
      <c r="F119" s="1655"/>
      <c r="G119" s="1655"/>
      <c r="H119" s="2956"/>
      <c r="I119" s="2958" t="str">
        <f t="array" ref="I119">IF(AND( ISNUMBER(IFERROR(VALUE($L119&amp;""),"")), ISNUMBER(IFERROR(VALUE($F119&amp;""),""))), MAX(MIN(VALUE($L119), VALUE($F119)), -VALUE($F119)), "")</f>
        <v/>
      </c>
      <c r="J119" s="2958" t="str">
        <f t="array" ref="J119">IF(AND( ISNUMBER(IFERROR(VALUE($L119&amp;""),"")), ISNUMBER(IFERROR(VALUE($G119&amp;""),""))), MAX(MIN(VALUE($L119), VALUE($G119)), -VALUE($G119)), "")</f>
        <v/>
      </c>
      <c r="K119" s="2958" t="str">
        <f t="array" ref="K119">IF(AND( ISNUMBER(IFERROR(VALUE($L119&amp;""),"")), ISNUMBER(IFERROR(VALUE($H119&amp;""),""))), MAX(MIN(VALUE($L119), VALUE($H119)), -VALUE($H119)), "")</f>
        <v/>
      </c>
      <c r="L119" s="2957"/>
      <c r="M119" s="1187"/>
      <c r="N119" s="2937"/>
      <c r="O119" s="2938"/>
      <c r="P119" s="2938"/>
      <c r="Q119" s="2938"/>
      <c r="R119" s="2938"/>
      <c r="S119" s="2938"/>
      <c r="T119" s="2939"/>
      <c r="U119" s="1200"/>
      <c r="V119" s="1179"/>
      <c r="W119" s="1179"/>
      <c r="X119" s="1179"/>
      <c r="Y119" s="2958" t="str">
        <f t="array" ref="Y119">IF(AND( ISNUMBER(IFERROR(VALUE($X119&amp;""),"")), ISNUMBER(IFERROR(VALUE($U119&amp;""),""))), MAX(MIN(VALUE($X119), VALUE($U119)), -VALUE($U119)), "")</f>
        <v/>
      </c>
      <c r="Z119" s="2958" t="str">
        <f t="array" ref="Z119">IF(AND( ISNUMBER(IFERROR(VALUE($X119&amp;""),"")), ISNUMBER(IFERROR(VALUE($V119&amp;""),""))), MAX(MIN(VALUE($X119), VALUE($V119)), -VALUE($V119)), "")</f>
        <v/>
      </c>
      <c r="AA119" s="2958" t="str">
        <f t="array" ref="AA119">IF(AND( ISNUMBER(IFERROR(VALUE($X119&amp;""),"")), ISNUMBER(IFERROR(VALUE($W119&amp;""),""))), MAX(MIN(VALUE($X119), VALUE($W119)), -VALUE($W119)), "")</f>
        <v/>
      </c>
      <c r="AB119" s="1200"/>
      <c r="AC119" s="1179"/>
      <c r="AD119" s="1179"/>
      <c r="AE119" s="2958" t="str">
        <f t="array" ref="AE119">IF(AND( ISNUMBER(IFERROR(VALUE($AH119&amp;""),"")), ISNUMBER(IFERROR(VALUE($AB119&amp;""),""))), MAX(MIN(VALUE($AH119), VALUE($AB119)), -VALUE($AB119)), "")</f>
        <v/>
      </c>
      <c r="AF119" s="2958" t="str">
        <f t="array" ref="AF119">IF(AND( ISNUMBER(IFERROR(VALUE($AH119&amp;""),"")), ISNUMBER(IFERROR(VALUE($AC119&amp;""),""))), MAX(MIN(VALUE($AH119), VALUE($AC119)), -VALUE($AC119)), "")</f>
        <v/>
      </c>
      <c r="AG119" s="2958" t="str">
        <f t="array" ref="AG119">IF(AND( ISNUMBER(IFERROR(VALUE($AH119&amp;""),"")), ISNUMBER(IFERROR(VALUE($AD119&amp;""),""))), MAX(MIN(VALUE($AH119), VALUE($AD119)), -VALUE($AD119)), "")</f>
        <v/>
      </c>
      <c r="AH119" s="1187"/>
      <c r="AI119" s="1179"/>
      <c r="AJ119" s="1179"/>
      <c r="AK119" s="1179"/>
      <c r="AL119" s="2940"/>
      <c r="AM119" s="2940"/>
      <c r="AN119" s="2941"/>
      <c r="AO119" s="1200"/>
      <c r="AP119" s="1179"/>
      <c r="AQ119" s="1179"/>
      <c r="AR119" s="1179"/>
      <c r="AS119" s="2940"/>
      <c r="AT119" s="2940"/>
      <c r="AU119" s="2941"/>
      <c r="AV119" s="1200"/>
      <c r="AW119" s="1179"/>
      <c r="AX119" s="1179"/>
      <c r="AY119" s="1179"/>
      <c r="AZ119" s="2940"/>
      <c r="BA119" s="2940"/>
      <c r="BB119" s="2942"/>
      <c r="BC119" s="1188"/>
      <c r="BD119" s="1188"/>
      <c r="BE119" s="1188"/>
      <c r="BF119" s="1188"/>
      <c r="BG119" s="1188"/>
      <c r="BH119" s="1188"/>
      <c r="BI119" s="1188"/>
      <c r="BJ119" s="1188"/>
      <c r="BK119" s="1188"/>
      <c r="BL119" s="1188"/>
      <c r="BM119" s="1188"/>
      <c r="BN119" s="1188"/>
      <c r="BO119" s="1188"/>
      <c r="BP119" s="1188"/>
      <c r="BQ119" s="1188"/>
      <c r="BR119" s="1188"/>
      <c r="BS119" s="1188"/>
      <c r="BT119" s="1188"/>
      <c r="BU119" s="1188"/>
      <c r="BV119" s="1188"/>
      <c r="BW119" s="1188"/>
      <c r="BX119" s="1188"/>
      <c r="CH119" s="381"/>
      <c r="CI119" s="381"/>
      <c r="CV119" s="381"/>
      <c r="CW119" s="381"/>
      <c r="DH119" s="381"/>
      <c r="DI119" s="381"/>
      <c r="DR119" s="381"/>
      <c r="DS119" s="381"/>
      <c r="EC119" s="381"/>
      <c r="ED119" s="381"/>
      <c r="EE119" s="381"/>
      <c r="EF119" s="381"/>
      <c r="EG119" s="381"/>
      <c r="EK119" s="381"/>
      <c r="EM119" s="1483"/>
      <c r="EN119" s="1483"/>
      <c r="EO119" s="1483"/>
      <c r="EQ119" s="293"/>
    </row>
    <row r="120" spans="1:158" s="1483" customFormat="1" ht="15" customHeight="1" x14ac:dyDescent="0.25">
      <c r="A120" s="1085"/>
      <c r="B120" s="381"/>
      <c r="C120" s="381"/>
      <c r="D120" s="381"/>
      <c r="E120" s="381"/>
      <c r="F120" s="381"/>
      <c r="G120" s="381"/>
      <c r="H120" s="381"/>
      <c r="I120" s="381"/>
      <c r="J120" s="381"/>
      <c r="K120" s="381"/>
      <c r="L120" s="381"/>
      <c r="M120" s="381"/>
      <c r="N120" s="381"/>
      <c r="O120" s="381"/>
      <c r="P120" s="381"/>
      <c r="Q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S120" s="381"/>
      <c r="BT120" s="381"/>
      <c r="CI120" s="381"/>
      <c r="CJ120" s="381"/>
      <c r="CW120" s="381"/>
      <c r="CX120" s="381"/>
      <c r="DI120" s="381"/>
      <c r="DJ120" s="381"/>
      <c r="DS120" s="381"/>
      <c r="DT120" s="381"/>
      <c r="ED120" s="381"/>
      <c r="EE120" s="381"/>
      <c r="EL120" s="381"/>
      <c r="EM120" s="381"/>
      <c r="FB120" s="1468"/>
    </row>
    <row r="121" spans="1:158" ht="30" customHeight="1" x14ac:dyDescent="0.25">
      <c r="A121" s="1116"/>
      <c r="B121" s="3485"/>
      <c r="C121" s="3486"/>
      <c r="D121" s="3486"/>
      <c r="E121" s="3487"/>
      <c r="F121" s="2907" t="s">
        <v>746</v>
      </c>
      <c r="G121" s="2925" t="s">
        <v>1945</v>
      </c>
      <c r="H121" s="2925" t="s">
        <v>1946</v>
      </c>
      <c r="I121" s="2926" t="s">
        <v>1947</v>
      </c>
      <c r="J121" s="2802"/>
      <c r="K121" s="2802"/>
      <c r="L121" s="744"/>
      <c r="M121" s="744"/>
      <c r="N121" s="381"/>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c r="AT121" s="744"/>
      <c r="AU121" s="744"/>
      <c r="AV121" s="744"/>
      <c r="AW121" s="744"/>
      <c r="AX121" s="744"/>
      <c r="AY121" s="744"/>
      <c r="AZ121" s="744"/>
      <c r="BA121" s="744"/>
      <c r="BB121" s="744"/>
      <c r="BC121" s="744"/>
      <c r="BD121" s="744"/>
      <c r="BE121" s="744"/>
      <c r="BF121" s="744"/>
      <c r="BG121" s="744"/>
      <c r="BH121" s="744"/>
      <c r="BI121" s="744"/>
      <c r="BJ121" s="744"/>
      <c r="BK121" s="744"/>
      <c r="BL121" s="744"/>
      <c r="BM121" s="744"/>
      <c r="BN121" s="744"/>
      <c r="BO121" s="744"/>
      <c r="BP121" s="744"/>
      <c r="BQ121" s="744"/>
      <c r="BR121" s="744"/>
      <c r="BS121" s="744"/>
      <c r="BT121" s="744"/>
      <c r="BU121" s="744"/>
      <c r="BV121" s="744"/>
      <c r="BW121" s="744"/>
      <c r="BX121" s="744"/>
      <c r="BY121" s="744"/>
      <c r="BZ121" s="744"/>
      <c r="CA121" s="744"/>
      <c r="CB121" s="744"/>
      <c r="CC121" s="744"/>
      <c r="CD121" s="744"/>
      <c r="CE121" s="744"/>
      <c r="CF121" s="744"/>
      <c r="CG121" s="744"/>
      <c r="CH121" s="744"/>
      <c r="CI121" s="744"/>
      <c r="CJ121" s="744"/>
      <c r="CK121" s="744"/>
      <c r="CL121" s="744"/>
      <c r="CM121" s="744"/>
      <c r="CN121" s="744"/>
      <c r="CO121" s="744"/>
      <c r="CP121" s="744"/>
      <c r="CQ121" s="744"/>
      <c r="CR121" s="744"/>
      <c r="CS121" s="744"/>
      <c r="CT121" s="744"/>
      <c r="CU121" s="744"/>
      <c r="CV121" s="744"/>
      <c r="CW121" s="744"/>
      <c r="CX121" s="744"/>
      <c r="CY121" s="744"/>
      <c r="CZ121" s="744"/>
      <c r="DA121" s="744"/>
      <c r="DB121" s="744"/>
      <c r="DC121" s="744"/>
      <c r="DD121" s="744"/>
      <c r="DE121" s="744"/>
      <c r="DL121" s="744"/>
      <c r="DM121" s="744"/>
      <c r="DV121" s="744"/>
      <c r="DW121" s="744"/>
      <c r="EF121" s="744"/>
      <c r="EG121" s="744"/>
      <c r="EH121" s="744"/>
      <c r="EI121" s="744"/>
      <c r="EJ121" s="744"/>
      <c r="EP121" s="1483"/>
      <c r="EQ121" s="1483"/>
    </row>
    <row r="122" spans="1:158" ht="15" customHeight="1" x14ac:dyDescent="0.25">
      <c r="A122" s="1116"/>
      <c r="B122" s="2647" t="s">
        <v>822</v>
      </c>
      <c r="C122" s="2647"/>
      <c r="D122" s="2647"/>
      <c r="E122" s="2647"/>
      <c r="F122" s="2648" t="str">
        <f>IF(AND(ISNUMBER(F123),ISNUMBER(F127),ISNUMBER(F131)),SUM(F123,F127,F131),"")</f>
        <v/>
      </c>
      <c r="G122" s="2921"/>
      <c r="H122" s="2921"/>
      <c r="I122" s="2922"/>
      <c r="J122" s="381"/>
      <c r="K122" s="381"/>
      <c r="L122" s="381"/>
      <c r="N122" s="381"/>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c r="AT122" s="744"/>
      <c r="AU122" s="744"/>
      <c r="AV122" s="744"/>
      <c r="AW122" s="744"/>
      <c r="AX122" s="744"/>
      <c r="AY122" s="744"/>
      <c r="AZ122" s="744"/>
      <c r="BA122" s="744"/>
      <c r="BB122" s="744"/>
      <c r="BC122" s="744"/>
      <c r="BD122" s="744"/>
      <c r="BE122" s="744"/>
      <c r="BF122" s="744"/>
      <c r="BG122" s="744"/>
      <c r="BH122" s="744"/>
      <c r="BI122" s="744"/>
      <c r="BJ122" s="744"/>
      <c r="BK122" s="744"/>
      <c r="BL122" s="744"/>
      <c r="BM122" s="744"/>
      <c r="BN122" s="744"/>
      <c r="BO122" s="744"/>
      <c r="BP122" s="744"/>
      <c r="BQ122" s="744"/>
      <c r="BR122" s="744"/>
      <c r="BS122" s="744"/>
      <c r="BT122" s="744"/>
      <c r="BU122" s="744"/>
      <c r="BV122" s="744"/>
      <c r="BW122" s="744"/>
      <c r="BX122" s="744"/>
      <c r="BY122" s="744"/>
      <c r="BZ122" s="744"/>
      <c r="CA122" s="744"/>
      <c r="CB122" s="744"/>
      <c r="CC122" s="744"/>
      <c r="CD122" s="744"/>
      <c r="CE122" s="744"/>
      <c r="CF122" s="744"/>
      <c r="CG122" s="744"/>
      <c r="CH122" s="744"/>
      <c r="CI122" s="744"/>
      <c r="CJ122" s="744"/>
      <c r="CK122" s="744"/>
      <c r="CL122" s="744"/>
      <c r="CM122" s="744"/>
      <c r="CN122" s="744"/>
      <c r="CO122" s="744"/>
      <c r="CP122" s="744"/>
      <c r="CQ122" s="744"/>
      <c r="CR122" s="744"/>
      <c r="CS122" s="744"/>
      <c r="CT122" s="744"/>
      <c r="CU122" s="744"/>
      <c r="CV122" s="744"/>
      <c r="CW122" s="744"/>
      <c r="CX122" s="744"/>
      <c r="CY122" s="744"/>
      <c r="CZ122" s="744"/>
      <c r="DA122" s="744"/>
      <c r="DB122" s="744"/>
      <c r="DC122" s="744"/>
      <c r="DD122" s="744"/>
      <c r="DE122" s="744"/>
      <c r="DL122" s="744"/>
      <c r="DM122" s="744"/>
      <c r="DV122" s="744"/>
      <c r="DW122" s="744"/>
      <c r="EF122" s="744"/>
      <c r="EG122" s="744"/>
      <c r="EH122" s="744"/>
      <c r="EI122" s="744"/>
      <c r="EJ122" s="744"/>
      <c r="EP122" s="1483"/>
      <c r="EQ122" s="1483"/>
    </row>
    <row r="123" spans="1:158" ht="15" customHeight="1" x14ac:dyDescent="0.25">
      <c r="A123" s="1116"/>
      <c r="B123" s="1184" t="s">
        <v>815</v>
      </c>
      <c r="C123" s="482"/>
      <c r="D123" s="482"/>
      <c r="E123" s="482"/>
      <c r="F123" s="2632" t="str">
        <f>IF(AND(ISNUMBER(F124),ISNUMBER(F125),ISNUMBER(F126)),IF($J$7="Medium",F124,IF($J$7="High",F125,IF($J$7="Low",F126,""))),"")</f>
        <v/>
      </c>
      <c r="G123" s="2100"/>
      <c r="H123" s="2100"/>
      <c r="I123" s="2950"/>
      <c r="J123" s="381"/>
      <c r="K123" s="381"/>
      <c r="L123" s="381"/>
      <c r="N123" s="381"/>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c r="AT123" s="744"/>
      <c r="AU123" s="744"/>
      <c r="AV123" s="744"/>
      <c r="AW123" s="744"/>
      <c r="AX123" s="744"/>
      <c r="AY123" s="744"/>
      <c r="AZ123" s="744"/>
      <c r="BA123" s="744"/>
      <c r="BB123" s="744"/>
      <c r="BC123" s="744"/>
      <c r="BD123" s="744"/>
      <c r="BE123" s="744"/>
      <c r="BF123" s="744"/>
      <c r="BG123" s="744"/>
      <c r="BH123" s="744"/>
      <c r="BI123" s="744"/>
      <c r="BJ123" s="744"/>
      <c r="BK123" s="744"/>
      <c r="BL123" s="744"/>
      <c r="BM123" s="744"/>
      <c r="BN123" s="744"/>
      <c r="BO123" s="744"/>
      <c r="BP123" s="744"/>
      <c r="BQ123" s="744"/>
      <c r="BR123" s="744"/>
      <c r="BS123" s="744"/>
      <c r="BT123" s="744"/>
      <c r="BU123" s="744"/>
      <c r="BV123" s="744"/>
      <c r="BW123" s="744"/>
      <c r="BX123" s="744"/>
      <c r="BY123" s="744"/>
      <c r="BZ123" s="744"/>
      <c r="CA123" s="744"/>
      <c r="CB123" s="744"/>
      <c r="CC123" s="744"/>
      <c r="CD123" s="744"/>
      <c r="CE123" s="744"/>
      <c r="CF123" s="744"/>
      <c r="CG123" s="744"/>
      <c r="CH123" s="744"/>
      <c r="CI123" s="744"/>
      <c r="CJ123" s="744"/>
      <c r="CK123" s="744"/>
      <c r="CL123" s="744"/>
      <c r="CM123" s="744"/>
      <c r="CN123" s="744"/>
      <c r="CO123" s="744"/>
      <c r="CP123" s="744"/>
      <c r="CQ123" s="744"/>
      <c r="CR123" s="744"/>
      <c r="CS123" s="744"/>
      <c r="CT123" s="744"/>
      <c r="CU123" s="744"/>
      <c r="CV123" s="744"/>
      <c r="CW123" s="744"/>
      <c r="CX123" s="744"/>
      <c r="CY123" s="744"/>
      <c r="CZ123" s="744"/>
      <c r="DA123" s="744"/>
      <c r="DB123" s="744"/>
      <c r="DC123" s="744"/>
      <c r="DD123" s="744"/>
      <c r="DE123" s="744"/>
      <c r="DL123" s="744"/>
      <c r="DM123" s="744"/>
      <c r="DV123" s="744"/>
      <c r="DW123" s="744"/>
      <c r="EF123" s="744"/>
      <c r="EG123" s="744"/>
      <c r="EH123" s="744"/>
      <c r="EI123" s="744"/>
      <c r="EJ123" s="744"/>
      <c r="EP123" s="1483"/>
      <c r="EQ123" s="1483"/>
    </row>
    <row r="124" spans="1:158" ht="15" customHeight="1" x14ac:dyDescent="0.25">
      <c r="A124" s="1116"/>
      <c r="B124" s="1135" t="s">
        <v>816</v>
      </c>
      <c r="C124" s="412"/>
      <c r="D124" s="412"/>
      <c r="E124" s="412"/>
      <c r="F124" s="42" t="str">
        <f>IF(AND(ISNUMBER(IFERROR(VALUE(F119&amp;""),"")),ISNUMBER(G124),ISNUMBER(H124),ISNUMBER(I124)), IFERROR(SQRT(G124+H124),SQRT(G124+I124))+VALUE(F119), "")</f>
        <v/>
      </c>
      <c r="G124" s="563" t="str">
        <f t="array" ref="G124">IF(SUMPRODUCT(--NOT(ISNUMBER(IFERROR(VALUE(F104:F118&amp;""),""))))=0, SUMSQ(VALUE($F104:F118)), "")</f>
        <v/>
      </c>
      <c r="H124" s="563" t="str">
        <f t="array" ref="H124">IF(SUMPRODUCT(--NOT(ISNUMBER(IFERROR(VALUE(L104:L118&amp;""),""))))=0, MMULT(MMULT(TRANSPOSE(VALUE($L104:L118)),g_csrns),VALUE($L104:L118)), "")</f>
        <v/>
      </c>
      <c r="I124" s="419" t="str">
        <f t="array" ref="I124">IF(COUNT(I$104:I$118)=ROWS(I$104:I$118), MMULT(MMULT(TRANSPOSE(I$104:I$118),g_csrns),I$104:I$118), "")</f>
        <v/>
      </c>
      <c r="J124" s="381"/>
      <c r="K124" s="381"/>
      <c r="L124" s="381"/>
      <c r="N124" s="381"/>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c r="AT124" s="744"/>
      <c r="AU124" s="744"/>
      <c r="AV124" s="744"/>
      <c r="AW124" s="744"/>
      <c r="AX124" s="744"/>
      <c r="AY124" s="744"/>
      <c r="AZ124" s="744"/>
      <c r="BA124" s="744"/>
      <c r="BB124" s="744"/>
      <c r="BC124" s="744"/>
      <c r="BD124" s="744"/>
      <c r="BE124" s="744"/>
      <c r="BF124" s="744"/>
      <c r="BG124" s="744"/>
      <c r="BH124" s="744"/>
      <c r="BI124" s="744"/>
      <c r="BJ124" s="744"/>
      <c r="BK124" s="744"/>
      <c r="BL124" s="744"/>
      <c r="BM124" s="744"/>
      <c r="BN124" s="744"/>
      <c r="BO124" s="744"/>
      <c r="BP124" s="744"/>
      <c r="BQ124" s="744"/>
      <c r="BR124" s="744"/>
      <c r="BS124" s="744"/>
      <c r="BT124" s="744"/>
      <c r="BU124" s="744"/>
      <c r="BV124" s="744"/>
      <c r="BW124" s="744"/>
      <c r="BX124" s="744"/>
      <c r="BY124" s="744"/>
      <c r="BZ124" s="744"/>
      <c r="CA124" s="744"/>
      <c r="CB124" s="744"/>
      <c r="CC124" s="744"/>
      <c r="CD124" s="744"/>
      <c r="CE124" s="744"/>
      <c r="CF124" s="744"/>
      <c r="CG124" s="744"/>
      <c r="CH124" s="744"/>
      <c r="CI124" s="744"/>
      <c r="CJ124" s="744"/>
      <c r="CK124" s="744"/>
      <c r="CL124" s="744"/>
      <c r="CM124" s="744"/>
      <c r="CN124" s="744"/>
      <c r="CO124" s="744"/>
      <c r="CP124" s="744"/>
      <c r="CQ124" s="744"/>
      <c r="CR124" s="744"/>
      <c r="CS124" s="744"/>
      <c r="CT124" s="744"/>
      <c r="CU124" s="744"/>
      <c r="CV124" s="744"/>
      <c r="CW124" s="744"/>
      <c r="CX124" s="744"/>
      <c r="CY124" s="744"/>
      <c r="CZ124" s="744"/>
      <c r="DA124" s="744"/>
      <c r="DB124" s="744"/>
      <c r="DC124" s="744"/>
      <c r="DD124" s="744"/>
      <c r="DE124" s="744"/>
      <c r="DL124" s="744"/>
      <c r="DM124" s="744"/>
      <c r="DV124" s="744"/>
      <c r="DW124" s="744"/>
      <c r="EF124" s="744"/>
      <c r="EG124" s="744"/>
      <c r="EH124" s="744"/>
      <c r="EI124" s="744"/>
      <c r="EJ124" s="744"/>
      <c r="EP124" s="1483"/>
      <c r="EQ124" s="1483"/>
    </row>
    <row r="125" spans="1:158" ht="15" customHeight="1" x14ac:dyDescent="0.25">
      <c r="A125" s="1116"/>
      <c r="B125" s="1135" t="s">
        <v>817</v>
      </c>
      <c r="C125" s="412"/>
      <c r="D125" s="412"/>
      <c r="E125" s="412"/>
      <c r="F125" s="42" t="str">
        <f>IF(AND(ISNUMBER(IFERROR(VALUE(G119&amp;""),"")),ISNUMBER(G125),ISNUMBER(H125),ISNUMBER(I125)), IFERROR(SQRT(G125+H125),SQRT(G125+I125))+VALUE(G119), "")</f>
        <v/>
      </c>
      <c r="G125" s="563" t="str">
        <f t="array" ref="G125">IF(SUMPRODUCT(--NOT(ISNUMBER(IFERROR(VALUE(G104:G118&amp;""),""))))=0, SUMSQ(VALUE($G104:G118)), "")</f>
        <v/>
      </c>
      <c r="H125" s="563" t="str">
        <f t="array" ref="H125">IF(SUMPRODUCT(--NOT(ISNUMBER(IFERROR(VALUE(L104:L118&amp;""),""))))=0, MMULT(MMULT(TRANSPOSE(VALUE($L104:L118)),IF(g_csrns*1.25&gt;1,1,g_csrns*1.25)),VALUE($L104:L118)), "")</f>
        <v/>
      </c>
      <c r="I125" s="419" t="str">
        <f t="array" ref="I125">IF(COUNT(J$104:J$118)=ROWS(J$104:J$118), MMULT(MMULT(TRANSPOSE(J$104:J$118),IF(g_csrns*1.25&gt;1,1,g_csrns*1.25)),J$104:J$118), "")</f>
        <v/>
      </c>
      <c r="J125" s="1434"/>
      <c r="K125" s="381"/>
      <c r="L125" s="381"/>
      <c r="N125" s="381"/>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c r="AT125" s="744"/>
      <c r="AU125" s="744"/>
      <c r="AV125" s="744"/>
      <c r="AW125" s="744"/>
      <c r="AX125" s="744"/>
      <c r="AY125" s="744"/>
      <c r="AZ125" s="744"/>
      <c r="BA125" s="744"/>
      <c r="BB125" s="744"/>
      <c r="BC125" s="744"/>
      <c r="BD125" s="744"/>
      <c r="BE125" s="744"/>
      <c r="BF125" s="744"/>
      <c r="BG125" s="744"/>
      <c r="BH125" s="744"/>
      <c r="BI125" s="744"/>
      <c r="BJ125" s="744"/>
      <c r="BK125" s="744"/>
      <c r="BL125" s="744"/>
      <c r="BM125" s="744"/>
      <c r="BN125" s="744"/>
      <c r="BO125" s="744"/>
      <c r="BP125" s="744"/>
      <c r="BQ125" s="744"/>
      <c r="BR125" s="744"/>
      <c r="BS125" s="744"/>
      <c r="BT125" s="744"/>
      <c r="BU125" s="744"/>
      <c r="BV125" s="744"/>
      <c r="BW125" s="744"/>
      <c r="BX125" s="744"/>
      <c r="BY125" s="401"/>
      <c r="BZ125" s="744"/>
      <c r="CA125" s="744"/>
      <c r="CB125" s="744"/>
      <c r="CC125" s="744"/>
      <c r="CD125" s="744"/>
      <c r="CE125" s="744"/>
      <c r="CF125" s="744"/>
      <c r="CG125" s="744"/>
      <c r="CH125" s="744"/>
      <c r="CI125" s="744"/>
      <c r="CJ125" s="744"/>
      <c r="CK125" s="744"/>
      <c r="CL125" s="744"/>
      <c r="CM125" s="744"/>
      <c r="CN125" s="744"/>
      <c r="CO125" s="744"/>
      <c r="CP125" s="744"/>
      <c r="CQ125" s="744"/>
      <c r="CR125" s="744"/>
      <c r="CS125" s="744"/>
      <c r="CT125" s="744"/>
      <c r="CU125" s="744"/>
      <c r="CV125" s="744"/>
      <c r="CW125" s="744"/>
      <c r="CX125" s="744"/>
      <c r="CY125" s="744"/>
      <c r="CZ125" s="744"/>
      <c r="DA125" s="744"/>
      <c r="DB125" s="744"/>
      <c r="DC125" s="744"/>
      <c r="DD125" s="744"/>
      <c r="DE125" s="744"/>
      <c r="DL125" s="744"/>
      <c r="DM125" s="744"/>
      <c r="DV125" s="744"/>
      <c r="DW125" s="744"/>
      <c r="EF125" s="744"/>
      <c r="EG125" s="744"/>
      <c r="EH125" s="744"/>
      <c r="EI125" s="744"/>
      <c r="EJ125" s="744"/>
      <c r="EP125" s="1483"/>
      <c r="EQ125" s="1483"/>
    </row>
    <row r="126" spans="1:158" ht="15" customHeight="1" x14ac:dyDescent="0.25">
      <c r="A126" s="1116"/>
      <c r="B126" s="1135" t="s">
        <v>818</v>
      </c>
      <c r="C126" s="412"/>
      <c r="D126" s="412"/>
      <c r="E126" s="412"/>
      <c r="F126" s="42" t="str">
        <f>IF(AND(ISNUMBER(IFERROR(VALUE(H119&amp;""),"")),ISNUMBER(G126),ISNUMBER(H126),ISNUMBER(I126)), IFERROR(SQRT(G126+H126),SQRT(G126+I126))+VALUE(H119), "")</f>
        <v/>
      </c>
      <c r="G126" s="563" t="str">
        <f t="array" ref="G126">IF(SUMPRODUCT(--NOT(ISNUMBER(IFERROR(VALUE(H104:H118&amp;""),""))))=0, SUMSQ(VALUE($H104:H118)), "")</f>
        <v/>
      </c>
      <c r="H126" s="563" t="str">
        <f t="array" ref="H126">IF(SUMPRODUCT(--NOT(ISNUMBER(IFERROR(VALUE(L104:L118&amp;""),""))))=0, MMULT(MMULT(TRANSPOSE(VALUE($L104:L118)),g_csrns*0.75),VALUE($L104:L118)), "")</f>
        <v/>
      </c>
      <c r="I126" s="419" t="str">
        <f t="array" ref="I126">IF(COUNT(K$104:K$118)=ROWS(K$104:K$118), MMULT(MMULT(TRANSPOSE(K$104:K$118),g_csrns*0.75),K$104:K$118), "")</f>
        <v/>
      </c>
      <c r="J126" s="1434"/>
      <c r="K126" s="381"/>
      <c r="L126" s="381"/>
      <c r="N126" s="381"/>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c r="AT126" s="744"/>
      <c r="AU126" s="744"/>
      <c r="AV126" s="744"/>
      <c r="AW126" s="744"/>
      <c r="AX126" s="744"/>
      <c r="AY126" s="744"/>
      <c r="AZ126" s="744"/>
      <c r="BA126" s="744"/>
      <c r="BB126" s="744"/>
      <c r="BC126" s="744"/>
      <c r="BD126" s="744"/>
      <c r="BE126" s="744"/>
      <c r="BF126" s="744"/>
      <c r="BG126" s="744"/>
      <c r="BH126" s="744"/>
      <c r="BI126" s="744"/>
      <c r="BJ126" s="744"/>
      <c r="BK126" s="744"/>
      <c r="BL126" s="744"/>
      <c r="BM126" s="744"/>
      <c r="BN126" s="744"/>
      <c r="BO126" s="744"/>
      <c r="BP126" s="744"/>
      <c r="BQ126" s="744"/>
      <c r="BR126" s="744"/>
      <c r="BS126" s="744"/>
      <c r="BT126" s="744"/>
      <c r="BU126" s="744"/>
      <c r="BV126" s="744"/>
      <c r="BW126" s="744"/>
      <c r="BX126" s="744"/>
      <c r="BY126" s="744"/>
      <c r="BZ126" s="744"/>
      <c r="CA126" s="744"/>
      <c r="CB126" s="744"/>
      <c r="CC126" s="744"/>
      <c r="CD126" s="744"/>
      <c r="CE126" s="744"/>
      <c r="CF126" s="744"/>
      <c r="CG126" s="744"/>
      <c r="CH126" s="744"/>
      <c r="CI126" s="744"/>
      <c r="CJ126" s="744"/>
      <c r="CK126" s="744"/>
      <c r="CL126" s="744"/>
      <c r="CM126" s="744"/>
      <c r="CN126" s="744"/>
      <c r="CO126" s="744"/>
      <c r="CP126" s="744"/>
      <c r="CQ126" s="744"/>
      <c r="CR126" s="744"/>
      <c r="CS126" s="744"/>
      <c r="CT126" s="744"/>
      <c r="CU126" s="744"/>
      <c r="CV126" s="744"/>
      <c r="CW126" s="744"/>
      <c r="CX126" s="744"/>
      <c r="CY126" s="744"/>
      <c r="CZ126" s="744"/>
      <c r="DA126" s="744"/>
      <c r="DB126" s="744"/>
      <c r="DC126" s="744"/>
      <c r="DD126" s="744"/>
      <c r="DE126" s="744"/>
      <c r="DL126" s="744"/>
      <c r="DM126" s="744"/>
      <c r="DV126" s="744"/>
      <c r="DW126" s="744"/>
      <c r="EF126" s="744"/>
      <c r="EG126" s="744"/>
      <c r="EH126" s="744"/>
      <c r="EI126" s="744"/>
      <c r="EJ126" s="744"/>
      <c r="EP126" s="1483"/>
      <c r="EQ126" s="1483"/>
    </row>
    <row r="127" spans="1:158" ht="15" customHeight="1" x14ac:dyDescent="0.25">
      <c r="A127" s="1116"/>
      <c r="B127" s="1184" t="s">
        <v>819</v>
      </c>
      <c r="C127" s="482"/>
      <c r="D127" s="482"/>
      <c r="E127" s="482"/>
      <c r="F127" s="42" t="str">
        <f>IF(AND(ISNUMBER(F128),ISNUMBER(F129),ISNUMBER(F130)),IF($J$7="Medium",F128,IF($J$7="High",F129,IF($J$7="Low",F130,""))),"")</f>
        <v/>
      </c>
      <c r="G127" s="555"/>
      <c r="H127" s="555"/>
      <c r="I127" s="551"/>
      <c r="J127" s="1434"/>
      <c r="K127" s="381"/>
      <c r="L127" s="381"/>
      <c r="N127" s="381"/>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c r="AT127" s="744"/>
      <c r="AU127" s="744"/>
      <c r="AV127" s="744"/>
      <c r="AW127" s="744"/>
      <c r="AX127" s="744"/>
      <c r="AY127" s="744"/>
      <c r="AZ127" s="744"/>
      <c r="BA127" s="744"/>
      <c r="BB127" s="744"/>
      <c r="BC127" s="744"/>
      <c r="BD127" s="744"/>
      <c r="BE127" s="744"/>
      <c r="BF127" s="744"/>
      <c r="BG127" s="744"/>
      <c r="BH127" s="744"/>
      <c r="BI127" s="744"/>
      <c r="BJ127" s="744"/>
      <c r="BK127" s="744"/>
      <c r="BL127" s="744"/>
      <c r="BM127" s="744"/>
      <c r="BN127" s="744"/>
      <c r="BO127" s="744"/>
      <c r="BP127" s="744"/>
      <c r="BQ127" s="744"/>
      <c r="BR127" s="744"/>
      <c r="BS127" s="744"/>
      <c r="BT127" s="744"/>
      <c r="BU127" s="744"/>
      <c r="BV127" s="744"/>
      <c r="BW127" s="744"/>
      <c r="BX127" s="744"/>
      <c r="BY127" s="744"/>
      <c r="BZ127" s="744"/>
      <c r="CA127" s="744"/>
      <c r="CB127" s="744"/>
      <c r="CC127" s="744"/>
      <c r="CD127" s="744"/>
      <c r="CE127" s="744"/>
      <c r="CF127" s="744"/>
      <c r="CG127" s="744"/>
      <c r="CH127" s="744"/>
      <c r="CI127" s="744"/>
      <c r="CJ127" s="744"/>
      <c r="CK127" s="744"/>
      <c r="CL127" s="744"/>
      <c r="CM127" s="744"/>
      <c r="CN127" s="744"/>
      <c r="CO127" s="744"/>
      <c r="CP127" s="744"/>
      <c r="CQ127" s="744"/>
      <c r="CR127" s="744"/>
      <c r="CS127" s="744"/>
      <c r="CT127" s="744"/>
      <c r="CU127" s="744"/>
      <c r="CV127" s="744"/>
      <c r="CW127" s="744"/>
      <c r="CX127" s="744"/>
      <c r="CY127" s="744"/>
      <c r="CZ127" s="744"/>
      <c r="DA127" s="744"/>
      <c r="DB127" s="744"/>
      <c r="DC127" s="744"/>
      <c r="DD127" s="744"/>
      <c r="DE127" s="744"/>
      <c r="DL127" s="744"/>
      <c r="DM127" s="744"/>
      <c r="DV127" s="744"/>
      <c r="DW127" s="744"/>
      <c r="EF127" s="744"/>
      <c r="EG127" s="744"/>
      <c r="EH127" s="744"/>
      <c r="EI127" s="744"/>
      <c r="EJ127" s="744"/>
      <c r="EP127" s="1483"/>
      <c r="EQ127" s="1483"/>
    </row>
    <row r="128" spans="1:158" ht="15" customHeight="1" x14ac:dyDescent="0.25">
      <c r="A128" s="1116"/>
      <c r="B128" s="1135" t="s">
        <v>816</v>
      </c>
      <c r="C128" s="412"/>
      <c r="D128" s="412"/>
      <c r="E128" s="412"/>
      <c r="F128" s="42" t="str">
        <f>IF(AND(ISNUMBER(IFERROR(VALUE(U119&amp;""),"")),ISNUMBER(G128),ISNUMBER(H128),ISNUMBER(I128)), IFERROR(SQRT(G128+H128),SQRT(G128+I128))+VALUE(U119), "")</f>
        <v/>
      </c>
      <c r="G128" s="563" t="str">
        <f t="array" ref="G128">IF(SUMPRODUCT(--NOT(ISNUMBER(IFERROR(VALUE(U104:U118&amp;""),""))))=0, SUMSQ(VALUE($U104:U118)), "")</f>
        <v/>
      </c>
      <c r="H128" s="563" t="str">
        <f t="array" ref="H128">IF(SUMPRODUCT(--NOT(ISNUMBER(IFERROR(VALUE(X104:X118&amp;""),""))))=0, MMULT(MMULT(TRANSPOSE(VALUE($X104:X118)),g_csrns),VALUE($X104:X118)), "")</f>
        <v/>
      </c>
      <c r="I128" s="419" t="str">
        <f t="array" ref="I128">IF(COUNT(Y$104:Y$118)=ROWS(Y$104:Y$118), MMULT(MMULT(TRANSPOSE(Y$104:Y$118),g_csrns),Y$104:Y$118), "")</f>
        <v/>
      </c>
      <c r="J128" s="1434"/>
      <c r="K128" s="381"/>
      <c r="L128" s="381"/>
      <c r="N128" s="381"/>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c r="AT128" s="744"/>
      <c r="AU128" s="744"/>
      <c r="AV128" s="744"/>
      <c r="AW128" s="744"/>
      <c r="AX128" s="744"/>
      <c r="AY128" s="744"/>
      <c r="AZ128" s="744"/>
      <c r="BA128" s="744"/>
      <c r="BB128" s="744"/>
      <c r="BC128" s="744"/>
      <c r="BD128" s="744"/>
      <c r="BE128" s="744"/>
      <c r="BF128" s="744"/>
      <c r="BG128" s="744"/>
      <c r="BH128" s="744"/>
      <c r="BI128" s="744"/>
      <c r="BJ128" s="744"/>
      <c r="BK128" s="744"/>
      <c r="BL128" s="744"/>
      <c r="BM128" s="744"/>
      <c r="BN128" s="744"/>
      <c r="BO128" s="744"/>
      <c r="BP128" s="744"/>
      <c r="BQ128" s="744"/>
      <c r="BR128" s="744"/>
      <c r="BS128" s="744"/>
      <c r="BT128" s="744"/>
      <c r="BU128" s="744"/>
      <c r="BV128" s="744"/>
      <c r="BW128" s="744"/>
      <c r="BX128" s="744"/>
      <c r="BY128" s="744"/>
      <c r="BZ128" s="744"/>
      <c r="CA128" s="744"/>
      <c r="CB128" s="744"/>
      <c r="CC128" s="744"/>
      <c r="CD128" s="744"/>
      <c r="CE128" s="744"/>
      <c r="CF128" s="744"/>
      <c r="CG128" s="744"/>
      <c r="CH128" s="744"/>
      <c r="CI128" s="744"/>
      <c r="CJ128" s="744"/>
      <c r="CK128" s="744"/>
      <c r="CL128" s="744"/>
      <c r="CM128" s="744"/>
      <c r="CN128" s="744"/>
      <c r="CO128" s="744"/>
      <c r="CP128" s="744"/>
      <c r="CQ128" s="744"/>
      <c r="CR128" s="744"/>
      <c r="CS128" s="744"/>
      <c r="CT128" s="744"/>
      <c r="CU128" s="744"/>
      <c r="CV128" s="744"/>
      <c r="CW128" s="744"/>
      <c r="CX128" s="744"/>
      <c r="CY128" s="744"/>
      <c r="CZ128" s="744"/>
      <c r="DA128" s="744"/>
      <c r="DB128" s="744"/>
      <c r="DC128" s="744"/>
      <c r="DD128" s="744"/>
      <c r="DE128" s="744"/>
      <c r="DL128" s="744"/>
      <c r="DM128" s="744"/>
      <c r="DV128" s="744"/>
      <c r="DW128" s="744"/>
      <c r="EF128" s="744"/>
      <c r="EG128" s="744"/>
      <c r="EH128" s="744"/>
      <c r="EI128" s="744"/>
      <c r="EJ128" s="744"/>
      <c r="EP128" s="1483"/>
      <c r="EQ128" s="1483"/>
    </row>
    <row r="129" spans="1:226" ht="15" customHeight="1" x14ac:dyDescent="0.25">
      <c r="A129" s="1116"/>
      <c r="B129" s="1135" t="s">
        <v>817</v>
      </c>
      <c r="C129" s="412"/>
      <c r="D129" s="412"/>
      <c r="E129" s="412"/>
      <c r="F129" s="42" t="str">
        <f>IF(AND(ISNUMBER(IFERROR(VALUE(V119&amp;""),"")),ISNUMBER(G129),ISNUMBER(H129),ISNUMBER(I129)), IFERROR(SQRT(G129+H129),SQRT(G129+I129))+VALUE(V119), "")</f>
        <v/>
      </c>
      <c r="G129" s="563" t="str">
        <f t="array" ref="G129">IF(SUMPRODUCT(--NOT(ISNUMBER(IFERROR(VALUE(V104:V118&amp;""),""))))=0, SUMSQ(VALUE($V104:V118)), "")</f>
        <v/>
      </c>
      <c r="H129" s="563" t="str">
        <f t="array" ref="H129">IF(SUMPRODUCT(--NOT(ISNUMBER(IFERROR(VALUE(X104:X118&amp;""),""))))=0, MMULT(MMULT(TRANSPOSE(VALUE($X104:X118)),IF(g_csrns*1.25&gt;1,1,g_csrns*1.25)),VALUE($X104:X118)), "")</f>
        <v/>
      </c>
      <c r="I129" s="419" t="str">
        <f t="array" ref="I129">IF(COUNT(Z$104:Z$118)=ROWS(Z$104:Z$118), MMULT(MMULT(TRANSPOSE(Z$104:Z$118),IF(g_csrns*1.25&gt;1,1,g_csrns*1.25)),Z$104:Z$118), "")</f>
        <v/>
      </c>
      <c r="J129" s="1434"/>
      <c r="K129" s="381"/>
      <c r="L129" s="381"/>
      <c r="N129" s="381"/>
      <c r="Q129" s="744"/>
      <c r="R129" s="744"/>
      <c r="S129" s="744"/>
      <c r="T129" s="744"/>
      <c r="U129" s="744"/>
      <c r="V129" s="744"/>
      <c r="W129" s="744"/>
      <c r="X129" s="744"/>
      <c r="Y129" s="744"/>
      <c r="Z129" s="744"/>
      <c r="AA129" s="744"/>
      <c r="AB129" s="744"/>
      <c r="AC129" s="744"/>
      <c r="AD129" s="744"/>
      <c r="AE129" s="744"/>
      <c r="AF129" s="744"/>
      <c r="AG129" s="744"/>
      <c r="AH129" s="744"/>
      <c r="AI129" s="744"/>
      <c r="AJ129" s="744"/>
      <c r="AK129" s="744"/>
      <c r="AL129" s="744"/>
      <c r="AM129" s="744"/>
      <c r="AN129" s="744"/>
      <c r="AO129" s="744"/>
      <c r="AP129" s="744"/>
      <c r="AQ129" s="744"/>
      <c r="AR129" s="744"/>
      <c r="AS129" s="744"/>
      <c r="AT129" s="744"/>
      <c r="AU129" s="744"/>
      <c r="AV129" s="744"/>
      <c r="AW129" s="744"/>
      <c r="AX129" s="744"/>
      <c r="AY129" s="744"/>
      <c r="AZ129" s="744"/>
      <c r="BA129" s="744"/>
      <c r="BB129" s="744"/>
      <c r="BC129" s="744"/>
      <c r="BD129" s="744"/>
      <c r="BE129" s="744"/>
      <c r="BF129" s="744"/>
      <c r="BG129" s="744"/>
      <c r="BH129" s="744"/>
      <c r="BI129" s="744"/>
      <c r="BJ129" s="744"/>
      <c r="BK129" s="744"/>
      <c r="BL129" s="744"/>
      <c r="BM129" s="744"/>
      <c r="BN129" s="744"/>
      <c r="BO129" s="744"/>
      <c r="BP129" s="744"/>
      <c r="BQ129" s="744"/>
      <c r="BR129" s="744"/>
      <c r="BS129" s="744"/>
      <c r="BT129" s="744"/>
      <c r="BU129" s="744"/>
      <c r="BV129" s="744"/>
      <c r="BW129" s="744"/>
      <c r="BX129" s="744"/>
      <c r="BY129" s="744"/>
      <c r="BZ129" s="744"/>
      <c r="CA129" s="744"/>
      <c r="CB129" s="744"/>
      <c r="CC129" s="744"/>
      <c r="CD129" s="744"/>
      <c r="CE129" s="744"/>
      <c r="CF129" s="744"/>
      <c r="CG129" s="744"/>
      <c r="CH129" s="744"/>
      <c r="CI129" s="744"/>
      <c r="CJ129" s="744"/>
      <c r="CK129" s="744"/>
      <c r="CL129" s="744"/>
      <c r="CM129" s="744"/>
      <c r="CN129" s="744"/>
      <c r="CO129" s="744"/>
      <c r="CP129" s="744"/>
      <c r="CQ129" s="744"/>
      <c r="CR129" s="744"/>
      <c r="CS129" s="744"/>
      <c r="CT129" s="744"/>
      <c r="CU129" s="744"/>
      <c r="CV129" s="744"/>
      <c r="CW129" s="744"/>
      <c r="CX129" s="744"/>
      <c r="CY129" s="744"/>
      <c r="CZ129" s="744"/>
      <c r="DA129" s="744"/>
      <c r="DB129" s="744"/>
      <c r="DC129" s="744"/>
      <c r="DD129" s="744"/>
      <c r="DE129" s="744"/>
      <c r="DL129" s="744"/>
      <c r="DM129" s="744"/>
      <c r="DV129" s="744"/>
      <c r="DW129" s="744"/>
      <c r="EF129" s="744"/>
      <c r="EG129" s="744"/>
      <c r="EH129" s="744"/>
      <c r="EI129" s="744"/>
      <c r="EJ129" s="744"/>
      <c r="EP129" s="1483"/>
      <c r="EQ129" s="1483"/>
    </row>
    <row r="130" spans="1:226" ht="15" customHeight="1" x14ac:dyDescent="0.25">
      <c r="A130" s="1116"/>
      <c r="B130" s="1135" t="s">
        <v>818</v>
      </c>
      <c r="C130" s="412"/>
      <c r="D130" s="412"/>
      <c r="E130" s="412"/>
      <c r="F130" s="42" t="str">
        <f>IF(AND(ISNUMBER(IFERROR(VALUE(W119&amp;""),"")),ISNUMBER(G130),ISNUMBER(H130),ISNUMBER(I130)), IFERROR(SQRT(G130+H130),SQRT(G130+I130))+VALUE(W119), "")</f>
        <v/>
      </c>
      <c r="G130" s="563" t="str">
        <f t="array" ref="G130">IF(SUMPRODUCT(--NOT(ISNUMBER(IFERROR(VALUE(W104:W118&amp;""),""))))=0, SUMSQ(VALUE($W104:W118)), "")</f>
        <v/>
      </c>
      <c r="H130" s="563" t="str">
        <f t="array" ref="H130">IF(SUMPRODUCT(--NOT(ISNUMBER(IFERROR(VALUE(X104:X118&amp;""),""))))=0, MMULT(MMULT(TRANSPOSE(VALUE($X104:X118)),g_csrns*0.75),VALUE($X104:X118)), "")</f>
        <v/>
      </c>
      <c r="I130" s="419" t="str">
        <f t="array" ref="I130">IF(COUNT(AA$104:AA$118)=ROWS(AA$104:AA$118), MMULT(MMULT(TRANSPOSE(AA$104:AA$118),g_csrns*0.75),AA$104:AA$118), "")</f>
        <v/>
      </c>
      <c r="J130" s="1434"/>
      <c r="K130" s="381"/>
      <c r="L130" s="381"/>
      <c r="N130" s="381"/>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c r="AT130" s="744"/>
      <c r="AU130" s="744"/>
      <c r="AV130" s="744"/>
      <c r="AW130" s="744"/>
      <c r="AX130" s="744"/>
      <c r="AY130" s="744"/>
      <c r="AZ130" s="744"/>
      <c r="BA130" s="744"/>
      <c r="BB130" s="744"/>
      <c r="BC130" s="744"/>
      <c r="BD130" s="744"/>
      <c r="BE130" s="744"/>
      <c r="BF130" s="744"/>
      <c r="BG130" s="744"/>
      <c r="BH130" s="744"/>
      <c r="BI130" s="744"/>
      <c r="BJ130" s="744"/>
      <c r="BK130" s="744"/>
      <c r="BL130" s="744"/>
      <c r="BM130" s="744"/>
      <c r="BN130" s="744"/>
      <c r="BO130" s="744"/>
      <c r="BP130" s="744"/>
      <c r="BQ130" s="744"/>
      <c r="BR130" s="744"/>
      <c r="BS130" s="744"/>
      <c r="BT130" s="744"/>
      <c r="BU130" s="744"/>
      <c r="BV130" s="744"/>
      <c r="BW130" s="744"/>
      <c r="BX130" s="744"/>
      <c r="BY130" s="744"/>
      <c r="BZ130" s="744"/>
      <c r="CA130" s="744"/>
      <c r="CB130" s="744"/>
      <c r="CC130" s="744"/>
      <c r="CD130" s="744"/>
      <c r="CE130" s="744"/>
      <c r="CF130" s="744"/>
      <c r="CG130" s="744"/>
      <c r="CH130" s="744"/>
      <c r="CI130" s="744"/>
      <c r="CJ130" s="744"/>
      <c r="CK130" s="744"/>
      <c r="CL130" s="744"/>
      <c r="CM130" s="744"/>
      <c r="CN130" s="744"/>
      <c r="CO130" s="744"/>
      <c r="CP130" s="744"/>
      <c r="CQ130" s="744"/>
      <c r="CR130" s="744"/>
      <c r="CS130" s="744"/>
      <c r="CT130" s="744"/>
      <c r="CU130" s="744"/>
      <c r="CV130" s="744"/>
      <c r="CW130" s="744"/>
      <c r="CX130" s="744"/>
      <c r="CY130" s="744"/>
      <c r="CZ130" s="744"/>
      <c r="DA130" s="744"/>
      <c r="DB130" s="744"/>
      <c r="DC130" s="744"/>
      <c r="DD130" s="744"/>
      <c r="DE130" s="744"/>
      <c r="DL130" s="744"/>
      <c r="DM130" s="744"/>
      <c r="DV130" s="744"/>
      <c r="DW130" s="744"/>
      <c r="EF130" s="744"/>
      <c r="EG130" s="744"/>
      <c r="EH130" s="744"/>
      <c r="EI130" s="744"/>
      <c r="EJ130" s="744"/>
      <c r="EP130" s="1483"/>
      <c r="EQ130" s="1483"/>
    </row>
    <row r="131" spans="1:226" ht="15" customHeight="1" x14ac:dyDescent="0.25">
      <c r="A131" s="1116"/>
      <c r="B131" s="1184" t="s">
        <v>820</v>
      </c>
      <c r="C131" s="482"/>
      <c r="D131" s="482"/>
      <c r="E131" s="482"/>
      <c r="F131" s="42" t="str">
        <f>IF(AND(ISNUMBER(F132),ISNUMBER(F133),ISNUMBER(F134)),IF($J$7="Medium",F132,IF($J$7="High",F133,IF($J$7="Low",F134,""))),"")</f>
        <v/>
      </c>
      <c r="G131" s="555"/>
      <c r="H131" s="555"/>
      <c r="I131" s="551"/>
      <c r="J131" s="1434"/>
      <c r="K131" s="381"/>
      <c r="L131" s="381"/>
      <c r="N131" s="381"/>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c r="AT131" s="744"/>
      <c r="AU131" s="744"/>
      <c r="AV131" s="744"/>
      <c r="AW131" s="744"/>
      <c r="AX131" s="744"/>
      <c r="AY131" s="744"/>
      <c r="AZ131" s="744"/>
      <c r="BA131" s="744"/>
      <c r="BB131" s="744"/>
      <c r="BC131" s="744"/>
      <c r="BD131" s="744"/>
      <c r="BE131" s="744"/>
      <c r="BF131" s="744"/>
      <c r="BG131" s="744"/>
      <c r="BH131" s="744"/>
      <c r="BI131" s="744"/>
      <c r="BJ131" s="744"/>
      <c r="BK131" s="744"/>
      <c r="BL131" s="744"/>
      <c r="BM131" s="744"/>
      <c r="BN131" s="744"/>
      <c r="BO131" s="744"/>
      <c r="BP131" s="744"/>
      <c r="BQ131" s="744"/>
      <c r="BR131" s="744"/>
      <c r="BS131" s="744"/>
      <c r="BT131" s="744"/>
      <c r="BU131" s="744"/>
      <c r="BV131" s="744"/>
      <c r="BW131" s="744"/>
      <c r="BX131" s="744"/>
      <c r="BY131" s="744"/>
      <c r="BZ131" s="744"/>
      <c r="CA131" s="744"/>
      <c r="CB131" s="744"/>
      <c r="CC131" s="744"/>
      <c r="CD131" s="744"/>
      <c r="CE131" s="744"/>
      <c r="CF131" s="744"/>
      <c r="CG131" s="744"/>
      <c r="CH131" s="744"/>
      <c r="CI131" s="744"/>
      <c r="CJ131" s="744"/>
      <c r="CK131" s="744"/>
      <c r="CL131" s="744"/>
      <c r="CM131" s="744"/>
      <c r="CN131" s="744"/>
      <c r="CO131" s="744"/>
      <c r="CP131" s="744"/>
      <c r="CQ131" s="744"/>
      <c r="CR131" s="744"/>
      <c r="CS131" s="744"/>
      <c r="CT131" s="744"/>
      <c r="CU131" s="744"/>
      <c r="CV131" s="744"/>
      <c r="CW131" s="744"/>
      <c r="CX131" s="744"/>
      <c r="CY131" s="744"/>
      <c r="CZ131" s="744"/>
      <c r="DA131" s="744"/>
      <c r="DB131" s="744"/>
      <c r="DC131" s="744"/>
      <c r="DD131" s="744"/>
      <c r="DE131" s="744"/>
      <c r="DL131" s="744"/>
      <c r="DM131" s="744"/>
      <c r="DV131" s="744"/>
      <c r="DW131" s="744"/>
      <c r="EF131" s="744"/>
      <c r="EG131" s="744"/>
      <c r="EH131" s="744"/>
      <c r="EI131" s="744"/>
      <c r="EJ131" s="744"/>
      <c r="EP131" s="1483"/>
      <c r="EQ131" s="1483"/>
    </row>
    <row r="132" spans="1:226" ht="15" customHeight="1" x14ac:dyDescent="0.25">
      <c r="A132" s="1116"/>
      <c r="B132" s="1135" t="s">
        <v>816</v>
      </c>
      <c r="C132" s="412"/>
      <c r="D132" s="412"/>
      <c r="E132" s="412"/>
      <c r="F132" s="42" t="str">
        <f>IF(AND(ISNUMBER(IFERROR(VALUE(AB119&amp;""),"")),ISNUMBER(G132),ISNUMBER(H132),ISNUMBER(I132)), IFERROR(SQRT(G132+H132),SQRT(G132+I132))+VALUE(AB119), "")</f>
        <v/>
      </c>
      <c r="G132" s="563" t="str">
        <f t="array" ref="G132">IF(SUMPRODUCT(--NOT(ISNUMBER(IFERROR(VALUE(AB104:AB118&amp;""),""))))=0, SUMSQ(VALUE($AB104:AB118)), "")</f>
        <v/>
      </c>
      <c r="H132" s="563" t="str">
        <f t="array" ref="H132">IF(SUMPRODUCT(--NOT(ISNUMBER(IFERROR(VALUE(AH104:AH118&amp;""),""))))=0, MMULT(MMULT(TRANSPOSE(VALUE($AH104:AH118)),g_csrns^2),VALUE($AH104:AH118))-MMULT(MMULT(TRANSPOSE((VALUE($AH104:AH118))*(VALUE($AH104:AH118)&lt;0)),g_csrns^2),(VALUE($AH104:AH118))*(VALUE($AH104:AH118)&lt;0)), "")</f>
        <v/>
      </c>
      <c r="I132" s="419" t="str">
        <f t="array" ref="I132">IF(COUNT(AE$104:AE$118)=ROWS(AE$104:AE$118), MMULT(MMULT(TRANSPOSE(AE$104:AE$118),g_csrns^2),AE$104:AE$118)-MMULT(MMULT(TRANSPOSE((AE$104:AE$118)*(AE$104:AE$118&lt;0)),g_csrns^2),(AE$104:AE$118)*(AE$104:AE$118&lt;0)), "")</f>
        <v/>
      </c>
      <c r="J132" s="381"/>
      <c r="K132" s="381"/>
      <c r="L132" s="381"/>
      <c r="N132" s="381"/>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c r="AT132" s="744"/>
      <c r="AU132" s="744"/>
      <c r="AV132" s="744"/>
      <c r="AW132" s="744"/>
      <c r="AX132" s="744"/>
      <c r="AY132" s="744"/>
      <c r="AZ132" s="744"/>
      <c r="BA132" s="744"/>
      <c r="BB132" s="744"/>
      <c r="BC132" s="744"/>
      <c r="BD132" s="744"/>
      <c r="BE132" s="744"/>
      <c r="BF132" s="744"/>
      <c r="BG132" s="744"/>
      <c r="BH132" s="744"/>
      <c r="BI132" s="744"/>
      <c r="BJ132" s="744"/>
      <c r="BK132" s="744"/>
      <c r="BL132" s="744"/>
      <c r="BM132" s="744"/>
      <c r="BN132" s="744"/>
      <c r="BO132" s="744"/>
      <c r="BP132" s="744"/>
      <c r="BQ132" s="744"/>
      <c r="BR132" s="744"/>
      <c r="BS132" s="744"/>
      <c r="BT132" s="744"/>
      <c r="BU132" s="744"/>
      <c r="BV132" s="744"/>
      <c r="BW132" s="744"/>
      <c r="BX132" s="744"/>
      <c r="BY132" s="744"/>
      <c r="BZ132" s="744"/>
      <c r="CA132" s="744"/>
      <c r="CB132" s="744"/>
      <c r="CC132" s="744"/>
      <c r="CD132" s="744"/>
      <c r="CE132" s="744"/>
      <c r="CF132" s="744"/>
      <c r="CG132" s="744"/>
      <c r="CH132" s="744"/>
      <c r="CI132" s="744"/>
      <c r="CJ132" s="744"/>
      <c r="CK132" s="744"/>
      <c r="CL132" s="744"/>
      <c r="CM132" s="744"/>
      <c r="CN132" s="744"/>
      <c r="CO132" s="744"/>
      <c r="CP132" s="744"/>
      <c r="CQ132" s="744"/>
      <c r="CR132" s="744"/>
      <c r="CS132" s="744"/>
      <c r="CT132" s="744"/>
      <c r="CU132" s="744"/>
      <c r="CV132" s="744"/>
      <c r="CW132" s="744"/>
      <c r="CX132" s="744"/>
      <c r="CY132" s="744"/>
      <c r="CZ132" s="744"/>
      <c r="DA132" s="744"/>
      <c r="DB132" s="744"/>
      <c r="DC132" s="744"/>
      <c r="DD132" s="744"/>
      <c r="DE132" s="744"/>
      <c r="DL132" s="744"/>
      <c r="DM132" s="744"/>
      <c r="DV132" s="744"/>
      <c r="DW132" s="744"/>
      <c r="EF132" s="744"/>
      <c r="EG132" s="744"/>
      <c r="EH132" s="744"/>
      <c r="EI132" s="744"/>
      <c r="EJ132" s="744"/>
      <c r="EP132" s="1483"/>
      <c r="EQ132" s="1483"/>
    </row>
    <row r="133" spans="1:226" ht="15" customHeight="1" x14ac:dyDescent="0.25">
      <c r="A133" s="1116"/>
      <c r="B133" s="1135" t="s">
        <v>817</v>
      </c>
      <c r="C133" s="412"/>
      <c r="D133" s="412"/>
      <c r="E133" s="412"/>
      <c r="F133" s="42" t="str">
        <f>IF(AND(ISNUMBER(IFERROR(VALUE(AC119&amp;""),"")),ISNUMBER(G133),ISNUMBER(H133),ISNUMBER(I133)), IFERROR(SQRT(G133+H133),SQRT(G133+I133))+VALUE(AC119), "")</f>
        <v/>
      </c>
      <c r="G133" s="563" t="str">
        <f t="array" ref="G133">IF(SUMPRODUCT(--NOT(ISNUMBER(IFERROR(VALUE(AC104:AC118&amp;""),""))))=0, SUMSQ(VALUE($AC104:AC118)), "")</f>
        <v/>
      </c>
      <c r="H133" s="563" t="str">
        <f t="array" ref="H133">IF(SUMPRODUCT(--NOT(ISNUMBER(IFERROR(VALUE(AH104:AH118&amp;""),""))))=0, MMULT(MMULT(TRANSPOSE(VALUE($AH104:AH118)),IF((g_csrns^2)*1.25&gt;1,1,(g_csrns^2)*1.25)),VALUE($AH104:AH118))-MMULT(MMULT(TRANSPOSE((VALUE($AH104:AH118))*(VALUE($AH104:AH118)&lt;0)),IF((g_csrns^2)*1.25&gt;1,1,(g_csrns^2)*1.25)),(VALUE($AH104:AH118))*(VALUE($AH104:AH118)&lt;0)), "")</f>
        <v/>
      </c>
      <c r="I133" s="419" t="str">
        <f t="array" ref="I133">IF(COUNT(AF$104:AF$118)=ROWS(AF$104:AF$118), MMULT(MMULT(TRANSPOSE(AF$104:AF$118),IF((g_csrns^2)*1.25&gt;1,1,(g_csrns^2)*1.25)),AF$104:AF$118)-MMULT(MMULT(TRANSPOSE((AF$104:AF$118)*(AF$104:AF$118&lt;0)),IF((g_csrns^2)*1.25&gt;1,1,(g_csrns^2)*1.25)),(AF$104:AF$118)*(AF$104:AF$118&lt;0)), "")</f>
        <v/>
      </c>
      <c r="J133" s="381"/>
      <c r="K133" s="381"/>
      <c r="L133" s="381"/>
      <c r="N133" s="381"/>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c r="AT133" s="744"/>
      <c r="AU133" s="744"/>
      <c r="AV133" s="744"/>
      <c r="AW133" s="744"/>
      <c r="AX133" s="744"/>
      <c r="AY133" s="744"/>
      <c r="AZ133" s="744"/>
      <c r="BA133" s="744"/>
      <c r="BB133" s="744"/>
      <c r="BC133" s="744"/>
      <c r="BD133" s="744"/>
      <c r="BE133" s="744"/>
      <c r="BF133" s="744"/>
      <c r="BG133" s="744"/>
      <c r="BH133" s="744"/>
      <c r="BI133" s="744"/>
      <c r="BJ133" s="744"/>
      <c r="BK133" s="744"/>
      <c r="BL133" s="744"/>
      <c r="BM133" s="744"/>
      <c r="BN133" s="744"/>
      <c r="BO133" s="744"/>
      <c r="BP133" s="744"/>
      <c r="BQ133" s="744"/>
      <c r="BR133" s="744"/>
      <c r="BS133" s="744"/>
      <c r="BT133" s="744"/>
      <c r="BU133" s="744"/>
      <c r="BV133" s="744"/>
      <c r="BW133" s="744"/>
      <c r="BX133" s="744"/>
      <c r="BY133" s="744"/>
      <c r="BZ133" s="744"/>
      <c r="CA133" s="744"/>
      <c r="CB133" s="744"/>
      <c r="CC133" s="744"/>
      <c r="CD133" s="744"/>
      <c r="CE133" s="744"/>
      <c r="CF133" s="744"/>
      <c r="CG133" s="744"/>
      <c r="CH133" s="744"/>
      <c r="CI133" s="744"/>
      <c r="CJ133" s="744"/>
      <c r="CK133" s="744"/>
      <c r="CL133" s="744"/>
      <c r="CM133" s="744"/>
      <c r="CN133" s="744"/>
      <c r="CO133" s="744"/>
      <c r="CP133" s="744"/>
      <c r="CQ133" s="744"/>
      <c r="CR133" s="744"/>
      <c r="CS133" s="744"/>
      <c r="CT133" s="744"/>
      <c r="CU133" s="744"/>
      <c r="CV133" s="744"/>
      <c r="CW133" s="744"/>
      <c r="CX133" s="744"/>
      <c r="CY133" s="744"/>
      <c r="CZ133" s="744"/>
      <c r="DA133" s="744"/>
      <c r="DB133" s="744"/>
      <c r="DC133" s="744"/>
      <c r="DD133" s="744"/>
      <c r="DE133" s="744"/>
      <c r="DL133" s="744"/>
      <c r="DM133" s="744"/>
      <c r="DV133" s="744"/>
      <c r="DW133" s="744"/>
      <c r="EF133" s="744"/>
      <c r="EG133" s="744"/>
      <c r="EH133" s="744"/>
      <c r="EI133" s="744"/>
      <c r="EJ133" s="744"/>
      <c r="EP133" s="1483"/>
      <c r="EQ133" s="1483"/>
    </row>
    <row r="134" spans="1:226" ht="15" customHeight="1" x14ac:dyDescent="0.25">
      <c r="A134" s="1116"/>
      <c r="B134" s="1186" t="s">
        <v>818</v>
      </c>
      <c r="C134" s="1138"/>
      <c r="D134" s="1138"/>
      <c r="E134" s="1138"/>
      <c r="F134" s="284" t="str">
        <f>IF(AND(ISNUMBER(IFERROR(VALUE(AD119&amp;""),"")),ISNUMBER(G134),ISNUMBER(H134),ISNUMBER(I134)), IFERROR(SQRT(G134+H134),SQRT(G134+I134))+VALUE(AD119), "")</f>
        <v/>
      </c>
      <c r="G134" s="569" t="str">
        <f t="array" ref="G134">IF(SUMPRODUCT(--NOT(ISNUMBER(IFERROR(VALUE(AD104:AD118&amp;""),""))))=0, SUMSQ(VALUE($AD104:AD118)), "")</f>
        <v/>
      </c>
      <c r="H134" s="569" t="str">
        <f t="array" ref="H134">IF(SUMPRODUCT(--NOT(ISNUMBER(IFERROR(VALUE(AH104:AH118&amp;""),""))))=0, MMULT(MMULT(TRANSPOSE(VALUE($AH104:AH118)),(g_csrns^2)*0.75),VALUE($AH104:AH118))-MMULT(MMULT(TRANSPOSE((VALUE($AH104:AH118))*(VALUE($AH104:AH118)&lt;0)),(g_csrns^2)*0.75),(VALUE($AH104:AH118))*(VALUE($AH104:AH118)&lt;0)), "")</f>
        <v/>
      </c>
      <c r="I134" s="904" t="str">
        <f t="array" ref="I134">IF(COUNT(AG$104:AG$118)=ROWS(AG$104:AG$118), MMULT(MMULT(TRANSPOSE(AG$104:AG$118),(g_csrns^2)*0.75),AG$104:AG$118)-MMULT(MMULT(TRANSPOSE((AG$104:AG$118)*(AG$104:AG$118&lt;0)),(g_csrns^2)*0.75),(AG$104:AG$118)*(AG$104:AG$118&lt;0)), "")</f>
        <v/>
      </c>
      <c r="J134" s="381"/>
      <c r="K134" s="381"/>
      <c r="L134" s="381"/>
      <c r="N134" s="381"/>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c r="AL134" s="744"/>
      <c r="AM134" s="744"/>
      <c r="AN134" s="744"/>
      <c r="AO134" s="744"/>
      <c r="AP134" s="744"/>
      <c r="AQ134" s="744"/>
      <c r="AR134" s="744"/>
      <c r="AS134" s="744"/>
      <c r="AT134" s="744"/>
      <c r="AU134" s="744"/>
      <c r="AV134" s="744"/>
      <c r="AW134" s="744"/>
      <c r="AX134" s="744"/>
      <c r="AY134" s="744"/>
      <c r="AZ134" s="744"/>
      <c r="BA134" s="744"/>
      <c r="BB134" s="744"/>
      <c r="BC134" s="744"/>
      <c r="BD134" s="744"/>
      <c r="BE134" s="744"/>
      <c r="BF134" s="744"/>
      <c r="BG134" s="744"/>
      <c r="BH134" s="744"/>
      <c r="BI134" s="744"/>
      <c r="BJ134" s="744"/>
      <c r="BK134" s="744"/>
      <c r="BL134" s="744"/>
      <c r="BM134" s="744"/>
      <c r="BN134" s="744"/>
      <c r="BO134" s="744"/>
      <c r="BP134" s="744"/>
      <c r="BQ134" s="744"/>
      <c r="BR134" s="744"/>
      <c r="BS134" s="744"/>
      <c r="BT134" s="744"/>
      <c r="BU134" s="744"/>
      <c r="BV134" s="744"/>
      <c r="BW134" s="744"/>
      <c r="BX134" s="744"/>
      <c r="BY134" s="744"/>
      <c r="BZ134" s="744"/>
      <c r="CA134" s="744"/>
      <c r="CB134" s="744"/>
      <c r="CC134" s="744"/>
      <c r="CD134" s="744"/>
      <c r="CE134" s="744"/>
      <c r="CF134" s="744"/>
      <c r="CG134" s="744"/>
      <c r="CH134" s="744"/>
      <c r="CI134" s="744"/>
      <c r="CJ134" s="744"/>
      <c r="CK134" s="744"/>
      <c r="CL134" s="744"/>
      <c r="CM134" s="744"/>
      <c r="CN134" s="744"/>
      <c r="CO134" s="744"/>
      <c r="CP134" s="744"/>
      <c r="CQ134" s="744"/>
      <c r="CR134" s="744"/>
      <c r="CS134" s="744"/>
      <c r="CT134" s="744"/>
      <c r="CU134" s="744"/>
      <c r="CV134" s="744"/>
      <c r="CW134" s="744"/>
      <c r="CX134" s="744"/>
      <c r="CY134" s="744"/>
      <c r="CZ134" s="744"/>
      <c r="DA134" s="744"/>
      <c r="DB134" s="744"/>
      <c r="DC134" s="744"/>
      <c r="DD134" s="744"/>
      <c r="DE134" s="744"/>
      <c r="DL134" s="744"/>
      <c r="DM134" s="744"/>
      <c r="DV134" s="744"/>
      <c r="DW134" s="744"/>
      <c r="EF134" s="744"/>
      <c r="EG134" s="744"/>
      <c r="EH134" s="744"/>
      <c r="EI134" s="744"/>
      <c r="EJ134" s="744"/>
      <c r="EP134" s="1483"/>
      <c r="EQ134" s="1483"/>
    </row>
    <row r="135" spans="1:226" s="1286" customFormat="1" ht="15" customHeight="1" x14ac:dyDescent="0.25">
      <c r="A135" s="1702"/>
      <c r="B135" s="1307"/>
      <c r="C135" s="1307"/>
      <c r="D135" s="1307"/>
      <c r="E135" s="1307"/>
      <c r="F135" s="1307"/>
      <c r="G135" s="1307"/>
      <c r="H135" s="1307"/>
      <c r="I135" s="1307"/>
      <c r="J135" s="1307"/>
      <c r="K135" s="1307"/>
      <c r="L135" s="1307"/>
      <c r="M135" s="1307"/>
      <c r="N135" s="1307"/>
      <c r="O135" s="1307"/>
      <c r="P135" s="1307"/>
      <c r="Q135" s="1307"/>
      <c r="R135" s="1307"/>
      <c r="S135" s="1307"/>
      <c r="T135" s="1307"/>
      <c r="U135" s="1307"/>
      <c r="V135" s="1307"/>
      <c r="W135" s="1307"/>
      <c r="X135" s="1307"/>
      <c r="Y135" s="1307"/>
      <c r="Z135" s="1307"/>
      <c r="AA135" s="1307"/>
      <c r="AB135" s="1307"/>
      <c r="AC135" s="1307"/>
      <c r="AD135" s="1307"/>
      <c r="AE135" s="1307"/>
      <c r="AF135" s="1307"/>
      <c r="AG135" s="1307"/>
      <c r="AH135" s="1307"/>
      <c r="AI135" s="1307"/>
      <c r="AJ135" s="1307"/>
      <c r="AK135" s="1307"/>
      <c r="AL135" s="1307"/>
      <c r="AM135" s="1307"/>
      <c r="AN135" s="1307"/>
      <c r="AO135" s="1307"/>
      <c r="AP135" s="1307"/>
      <c r="AQ135" s="1307"/>
      <c r="AR135" s="1307"/>
      <c r="AS135" s="1307"/>
      <c r="AT135" s="1307"/>
      <c r="AU135" s="1307"/>
      <c r="AV135" s="1307"/>
      <c r="AW135" s="1307"/>
      <c r="AX135" s="1307"/>
      <c r="AY135" s="1307"/>
      <c r="AZ135" s="1307"/>
      <c r="BA135" s="1307"/>
      <c r="BB135" s="1307"/>
      <c r="BC135" s="1307"/>
      <c r="BD135" s="1307"/>
      <c r="BE135" s="1307"/>
      <c r="BF135" s="1307"/>
      <c r="BG135" s="1307"/>
      <c r="BH135" s="1307"/>
      <c r="BI135" s="1307"/>
      <c r="BJ135" s="1307"/>
      <c r="BK135" s="1307"/>
      <c r="BL135" s="1307"/>
      <c r="BM135" s="1307"/>
      <c r="BN135" s="1307"/>
      <c r="BO135" s="1307"/>
      <c r="BP135" s="1307"/>
      <c r="BQ135" s="1307"/>
      <c r="BR135" s="1307"/>
      <c r="BS135" s="1307"/>
      <c r="BT135" s="1307"/>
      <c r="BV135" s="1307"/>
      <c r="BW135" s="1307"/>
      <c r="CL135" s="1307"/>
      <c r="CM135" s="1307"/>
      <c r="CZ135" s="1307"/>
      <c r="DA135" s="1307"/>
      <c r="DL135" s="1307"/>
      <c r="DM135" s="1307"/>
      <c r="DV135" s="1307"/>
      <c r="DW135" s="1307"/>
      <c r="EF135" s="1307"/>
      <c r="EG135" s="1307"/>
      <c r="EH135" s="1307"/>
      <c r="EI135" s="1307"/>
      <c r="EJ135" s="1307"/>
      <c r="FB135" s="2581"/>
    </row>
    <row r="136" spans="1:226" s="1705" customFormat="1" ht="45" customHeight="1" x14ac:dyDescent="0.25">
      <c r="A136" s="1139" t="s">
        <v>1668</v>
      </c>
      <c r="B136" s="210"/>
      <c r="C136" s="215"/>
      <c r="D136" s="215"/>
      <c r="E136" s="215"/>
      <c r="F136" s="215"/>
      <c r="G136" s="744"/>
      <c r="H136" s="744"/>
      <c r="I136" s="744"/>
      <c r="J136" s="744"/>
      <c r="K136" s="744"/>
      <c r="L136" s="744"/>
      <c r="M136" s="744"/>
      <c r="N136" s="744"/>
      <c r="O136" s="744"/>
      <c r="P136" s="744"/>
      <c r="Q136" s="744"/>
      <c r="R136" s="744"/>
      <c r="S136" s="744"/>
      <c r="T136" s="744"/>
      <c r="U136" s="744"/>
      <c r="V136" s="744"/>
      <c r="W136" s="744"/>
      <c r="X136" s="744"/>
      <c r="Y136" s="744"/>
      <c r="Z136" s="744"/>
      <c r="AA136" s="744"/>
      <c r="AB136" s="744"/>
      <c r="AC136" s="744"/>
      <c r="AD136" s="744"/>
      <c r="AE136" s="744"/>
      <c r="AF136" s="744"/>
      <c r="AG136" s="744"/>
      <c r="AH136" s="744"/>
      <c r="AI136" s="744"/>
      <c r="AJ136" s="744"/>
      <c r="AK136" s="744"/>
      <c r="AL136" s="744"/>
      <c r="AM136" s="744"/>
      <c r="AN136" s="744"/>
      <c r="AO136" s="744"/>
      <c r="AP136" s="744"/>
      <c r="AQ136" s="744"/>
      <c r="AR136" s="744"/>
      <c r="AS136" s="744"/>
      <c r="AT136" s="744"/>
      <c r="AU136" s="744"/>
      <c r="AV136" s="744"/>
      <c r="AW136" s="744"/>
      <c r="AX136" s="744"/>
      <c r="AY136" s="744"/>
      <c r="AZ136" s="744"/>
      <c r="BA136" s="744"/>
      <c r="BB136" s="744"/>
      <c r="BC136" s="744"/>
      <c r="BD136" s="744"/>
      <c r="BE136" s="744"/>
      <c r="BF136" s="744"/>
      <c r="BG136" s="744"/>
      <c r="BH136" s="744"/>
      <c r="BI136" s="744"/>
      <c r="BJ136" s="744"/>
      <c r="BK136" s="744"/>
      <c r="BL136" s="744"/>
      <c r="BM136" s="744"/>
      <c r="BN136" s="744"/>
      <c r="BO136" s="744"/>
      <c r="BP136" s="744"/>
      <c r="BQ136" s="744"/>
      <c r="BR136" s="744"/>
      <c r="BS136" s="744"/>
      <c r="BT136" s="744"/>
      <c r="BV136" s="744"/>
      <c r="BW136" s="744"/>
      <c r="CL136" s="744"/>
      <c r="CM136" s="744"/>
      <c r="CZ136" s="744"/>
      <c r="DA136" s="744"/>
      <c r="DL136" s="744"/>
      <c r="DM136" s="744"/>
      <c r="DV136" s="744"/>
      <c r="DW136" s="744"/>
      <c r="EF136" s="744"/>
      <c r="EG136" s="744"/>
      <c r="EH136" s="744"/>
      <c r="EI136" s="744"/>
      <c r="EJ136" s="744"/>
      <c r="FB136" s="1469"/>
    </row>
    <row r="137" spans="1:226" s="1634" customFormat="1" ht="15" customHeight="1" x14ac:dyDescent="0.25">
      <c r="A137" s="1287"/>
      <c r="B137" s="1972" t="s">
        <v>703</v>
      </c>
      <c r="C137" s="1972"/>
      <c r="D137" s="2635" t="s">
        <v>837</v>
      </c>
      <c r="E137" s="2635"/>
      <c r="F137" s="2635"/>
      <c r="G137" s="2635"/>
      <c r="H137" s="2635"/>
      <c r="I137" s="2635"/>
      <c r="EP137" s="711"/>
      <c r="EQ137" s="711"/>
      <c r="FB137" s="1635"/>
    </row>
    <row r="138" spans="1:226" ht="15" customHeight="1" x14ac:dyDescent="0.25">
      <c r="A138" s="1095"/>
      <c r="B138" s="259" t="s">
        <v>834</v>
      </c>
      <c r="C138" s="259"/>
      <c r="D138" s="1278" t="s">
        <v>1414</v>
      </c>
      <c r="E138" s="1279"/>
      <c r="F138" s="1279"/>
      <c r="G138" s="1279"/>
      <c r="H138" s="1279"/>
      <c r="I138" s="1279"/>
      <c r="EP138" s="1483"/>
      <c r="EQ138" s="1483"/>
    </row>
    <row r="139" spans="1:226" s="1483" customFormat="1" ht="15" customHeight="1" x14ac:dyDescent="0.25">
      <c r="A139" s="1095"/>
      <c r="FB139" s="1468"/>
    </row>
    <row r="140" spans="1:226" s="1154" customFormat="1" ht="15" customHeight="1" x14ac:dyDescent="0.25">
      <c r="A140" s="1190"/>
      <c r="B140" s="3561" t="s">
        <v>1533</v>
      </c>
      <c r="C140" s="3564" t="s">
        <v>1534</v>
      </c>
      <c r="D140" s="3609" t="s">
        <v>1535</v>
      </c>
      <c r="E140" s="3610"/>
      <c r="F140" s="3469" t="s">
        <v>1417</v>
      </c>
      <c r="G140" s="3459"/>
      <c r="H140" s="3459"/>
      <c r="I140" s="3459"/>
      <c r="J140" s="3459"/>
      <c r="K140" s="3459"/>
      <c r="L140" s="3459"/>
      <c r="M140" s="3459"/>
      <c r="N140" s="3459"/>
      <c r="O140" s="3459"/>
      <c r="P140" s="3459"/>
      <c r="Q140" s="3459"/>
      <c r="R140" s="3459"/>
      <c r="S140" s="3459"/>
      <c r="T140" s="3470"/>
      <c r="U140" s="3558" t="s">
        <v>1418</v>
      </c>
      <c r="V140" s="3544"/>
      <c r="W140" s="3544"/>
      <c r="X140" s="3544"/>
      <c r="Y140" s="3544"/>
      <c r="Z140" s="3544"/>
      <c r="AA140" s="3545"/>
      <c r="AB140" s="3458" t="s">
        <v>1419</v>
      </c>
      <c r="AC140" s="3459"/>
      <c r="AD140" s="3459"/>
      <c r="AE140" s="3459"/>
      <c r="AF140" s="3459"/>
      <c r="AG140" s="3470"/>
      <c r="AH140" s="3458" t="s">
        <v>1419</v>
      </c>
      <c r="AI140" s="3459"/>
      <c r="AJ140" s="3459"/>
      <c r="AK140" s="3459"/>
      <c r="AL140" s="3459"/>
      <c r="AM140" s="3459"/>
      <c r="AN140" s="3470"/>
      <c r="AO140" s="3458" t="s">
        <v>1419</v>
      </c>
      <c r="AP140" s="3459"/>
      <c r="AQ140" s="3459"/>
      <c r="AR140" s="3459"/>
      <c r="AS140" s="3459"/>
      <c r="AT140" s="3459"/>
      <c r="AU140" s="3470"/>
      <c r="AV140" s="3458" t="s">
        <v>1419</v>
      </c>
      <c r="AW140" s="3459"/>
      <c r="AX140" s="3459"/>
      <c r="AY140" s="3459"/>
      <c r="AZ140" s="3459"/>
      <c r="BA140" s="3459"/>
      <c r="BB140" s="3459"/>
      <c r="BC140" s="1483"/>
      <c r="BD140" s="1483"/>
      <c r="BE140" s="1483"/>
      <c r="BF140" s="1483"/>
      <c r="BG140" s="1483"/>
      <c r="BH140" s="1483"/>
      <c r="BI140" s="1483"/>
      <c r="BJ140" s="1483"/>
      <c r="BK140" s="1483"/>
      <c r="BL140" s="1483"/>
      <c r="BM140" s="1483"/>
      <c r="BN140" s="1483"/>
      <c r="BO140" s="1483"/>
      <c r="BP140" s="1483"/>
      <c r="BQ140" s="1483"/>
      <c r="BR140" s="1483"/>
      <c r="BS140" s="1483"/>
      <c r="BT140" s="1483"/>
      <c r="BU140" s="1483"/>
      <c r="BV140" s="1483"/>
      <c r="BW140" s="1483"/>
      <c r="BX140" s="1483"/>
      <c r="FB140" s="2613"/>
      <c r="HR140" s="2613"/>
    </row>
    <row r="141" spans="1:226" s="1157" customFormat="1" ht="15" customHeight="1" x14ac:dyDescent="0.25">
      <c r="A141" s="1192"/>
      <c r="B141" s="3562"/>
      <c r="C141" s="3565"/>
      <c r="D141" s="3611"/>
      <c r="E141" s="3612"/>
      <c r="F141" s="3587" t="s">
        <v>1690</v>
      </c>
      <c r="G141" s="3588"/>
      <c r="H141" s="3589"/>
      <c r="I141" s="3587" t="s">
        <v>1948</v>
      </c>
      <c r="J141" s="3588"/>
      <c r="K141" s="3589"/>
      <c r="L141" s="3572" t="s">
        <v>1420</v>
      </c>
      <c r="M141" s="3587" t="s">
        <v>1421</v>
      </c>
      <c r="N141" s="3605" t="s">
        <v>1557</v>
      </c>
      <c r="O141" s="3524"/>
      <c r="P141" s="3524"/>
      <c r="Q141" s="3524"/>
      <c r="R141" s="3524"/>
      <c r="S141" s="3524"/>
      <c r="T141" s="3525"/>
      <c r="U141" s="3587" t="s">
        <v>1690</v>
      </c>
      <c r="V141" s="3588"/>
      <c r="W141" s="3589"/>
      <c r="X141" s="3572" t="s">
        <v>1420</v>
      </c>
      <c r="Y141" s="3572" t="s">
        <v>1948</v>
      </c>
      <c r="Z141" s="3572"/>
      <c r="AA141" s="3600"/>
      <c r="AB141" s="3598" t="s">
        <v>1690</v>
      </c>
      <c r="AC141" s="3588"/>
      <c r="AD141" s="3589"/>
      <c r="AE141" s="3572" t="s">
        <v>1948</v>
      </c>
      <c r="AF141" s="3572"/>
      <c r="AG141" s="3600"/>
      <c r="AH141" s="3602" t="s">
        <v>2458</v>
      </c>
      <c r="AI141" s="3603"/>
      <c r="AJ141" s="3603"/>
      <c r="AK141" s="3603"/>
      <c r="AL141" s="3603"/>
      <c r="AM141" s="3603"/>
      <c r="AN141" s="3604"/>
      <c r="AO141" s="3602" t="s">
        <v>2457</v>
      </c>
      <c r="AP141" s="3603"/>
      <c r="AQ141" s="3603"/>
      <c r="AR141" s="3603"/>
      <c r="AS141" s="3603"/>
      <c r="AT141" s="3603"/>
      <c r="AU141" s="3604"/>
      <c r="AV141" s="3602" t="s">
        <v>2456</v>
      </c>
      <c r="AW141" s="3603"/>
      <c r="AX141" s="3603"/>
      <c r="AY141" s="3603"/>
      <c r="AZ141" s="3603"/>
      <c r="BA141" s="3603"/>
      <c r="BB141" s="3603"/>
      <c r="BC141" s="1483"/>
      <c r="BD141" s="1483"/>
      <c r="BE141" s="1483"/>
      <c r="BF141" s="1483"/>
      <c r="BG141" s="1483"/>
      <c r="BH141" s="1483"/>
      <c r="BI141" s="1483"/>
      <c r="BJ141" s="1483"/>
      <c r="BK141" s="1483"/>
      <c r="BL141" s="1483"/>
      <c r="BM141" s="1483"/>
      <c r="BN141" s="1483"/>
      <c r="BO141" s="1483"/>
      <c r="BP141" s="1483"/>
      <c r="BQ141" s="1483"/>
      <c r="BR141" s="1483"/>
      <c r="BS141" s="1483"/>
      <c r="BT141" s="1483"/>
      <c r="BU141" s="1483"/>
      <c r="BV141" s="1483"/>
      <c r="BW141" s="1483"/>
      <c r="BX141" s="1483"/>
      <c r="FB141" s="2614"/>
      <c r="HR141" s="2614"/>
    </row>
    <row r="142" spans="1:226" s="1157" customFormat="1" ht="15" customHeight="1" x14ac:dyDescent="0.25">
      <c r="A142" s="1192"/>
      <c r="B142" s="3562"/>
      <c r="C142" s="3565"/>
      <c r="D142" s="3611"/>
      <c r="E142" s="3612"/>
      <c r="F142" s="3590"/>
      <c r="G142" s="3591"/>
      <c r="H142" s="3592"/>
      <c r="I142" s="3593"/>
      <c r="J142" s="3594"/>
      <c r="K142" s="3595"/>
      <c r="L142" s="3574"/>
      <c r="M142" s="3590"/>
      <c r="N142" s="3615" t="s">
        <v>1558</v>
      </c>
      <c r="O142" s="3616"/>
      <c r="P142" s="3617"/>
      <c r="Q142" s="3606" t="s">
        <v>1559</v>
      </c>
      <c r="R142" s="3606"/>
      <c r="S142" s="3606"/>
      <c r="T142" s="3618"/>
      <c r="U142" s="3590"/>
      <c r="V142" s="3591"/>
      <c r="W142" s="3592"/>
      <c r="X142" s="3574"/>
      <c r="Y142" s="3573"/>
      <c r="Z142" s="3573"/>
      <c r="AA142" s="3601"/>
      <c r="AB142" s="3599"/>
      <c r="AC142" s="3594"/>
      <c r="AD142" s="3595"/>
      <c r="AE142" s="3573"/>
      <c r="AF142" s="3573"/>
      <c r="AG142" s="3601"/>
      <c r="AH142" s="3584" t="s">
        <v>1489</v>
      </c>
      <c r="AI142" s="3572" t="s">
        <v>2461</v>
      </c>
      <c r="AJ142" s="3572" t="s">
        <v>1495</v>
      </c>
      <c r="AK142" s="3572" t="s">
        <v>2462</v>
      </c>
      <c r="AL142" s="3575" t="s">
        <v>2465</v>
      </c>
      <c r="AM142" s="3575" t="s">
        <v>2463</v>
      </c>
      <c r="AN142" s="3581" t="s">
        <v>2464</v>
      </c>
      <c r="AO142" s="3584" t="s">
        <v>1489</v>
      </c>
      <c r="AP142" s="3572" t="s">
        <v>2461</v>
      </c>
      <c r="AQ142" s="3572" t="s">
        <v>1495</v>
      </c>
      <c r="AR142" s="3572" t="s">
        <v>2462</v>
      </c>
      <c r="AS142" s="3575" t="s">
        <v>2465</v>
      </c>
      <c r="AT142" s="3575" t="s">
        <v>2463</v>
      </c>
      <c r="AU142" s="3581" t="s">
        <v>2464</v>
      </c>
      <c r="AV142" s="3584" t="s">
        <v>1489</v>
      </c>
      <c r="AW142" s="3572" t="s">
        <v>2461</v>
      </c>
      <c r="AX142" s="3572" t="s">
        <v>1495</v>
      </c>
      <c r="AY142" s="3572" t="s">
        <v>2462</v>
      </c>
      <c r="AZ142" s="3575" t="s">
        <v>2465</v>
      </c>
      <c r="BA142" s="3575" t="s">
        <v>2463</v>
      </c>
      <c r="BB142" s="3578" t="s">
        <v>2464</v>
      </c>
      <c r="BC142" s="1483"/>
      <c r="BD142" s="1483"/>
      <c r="BE142" s="1483"/>
      <c r="BF142" s="1483"/>
      <c r="BG142" s="1483"/>
      <c r="BH142" s="1483"/>
      <c r="BI142" s="1483"/>
      <c r="BJ142" s="1483"/>
      <c r="BK142" s="1483"/>
      <c r="BL142" s="1483"/>
      <c r="BM142" s="1483"/>
      <c r="BN142" s="1483"/>
      <c r="BO142" s="1483"/>
      <c r="BP142" s="1483"/>
      <c r="BQ142" s="1483"/>
      <c r="BR142" s="1483"/>
      <c r="BS142" s="1483"/>
      <c r="BT142" s="1483"/>
      <c r="BU142" s="1483"/>
      <c r="BV142" s="1483"/>
      <c r="BW142" s="1483"/>
      <c r="BX142" s="1483"/>
      <c r="FB142" s="2614"/>
      <c r="HR142" s="2614"/>
    </row>
    <row r="143" spans="1:226" s="1157" customFormat="1" ht="15" customHeight="1" x14ac:dyDescent="0.25">
      <c r="A143" s="1192"/>
      <c r="B143" s="3562"/>
      <c r="C143" s="3565"/>
      <c r="D143" s="3611"/>
      <c r="E143" s="3612"/>
      <c r="F143" s="3572" t="s">
        <v>1691</v>
      </c>
      <c r="G143" s="3572" t="s">
        <v>1692</v>
      </c>
      <c r="H143" s="3572" t="s">
        <v>1693</v>
      </c>
      <c r="I143" s="3572" t="s">
        <v>1691</v>
      </c>
      <c r="J143" s="3572" t="s">
        <v>1692</v>
      </c>
      <c r="K143" s="3572" t="s">
        <v>1693</v>
      </c>
      <c r="L143" s="3574"/>
      <c r="M143" s="3590"/>
      <c r="N143" s="2618" t="s">
        <v>1539</v>
      </c>
      <c r="O143" s="3596" t="s">
        <v>1540</v>
      </c>
      <c r="P143" s="3596"/>
      <c r="Q143" s="3606" t="s">
        <v>1539</v>
      </c>
      <c r="R143" s="3606"/>
      <c r="S143" s="3596" t="s">
        <v>1540</v>
      </c>
      <c r="T143" s="3597"/>
      <c r="U143" s="3572" t="s">
        <v>1691</v>
      </c>
      <c r="V143" s="3572" t="s">
        <v>1692</v>
      </c>
      <c r="W143" s="3572" t="s">
        <v>1693</v>
      </c>
      <c r="X143" s="3574"/>
      <c r="Y143" s="3572" t="s">
        <v>1691</v>
      </c>
      <c r="Z143" s="3572" t="s">
        <v>1692</v>
      </c>
      <c r="AA143" s="3600" t="s">
        <v>1693</v>
      </c>
      <c r="AB143" s="3584" t="s">
        <v>1691</v>
      </c>
      <c r="AC143" s="3572" t="s">
        <v>1692</v>
      </c>
      <c r="AD143" s="3572" t="s">
        <v>1693</v>
      </c>
      <c r="AE143" s="3572" t="s">
        <v>1691</v>
      </c>
      <c r="AF143" s="3572" t="s">
        <v>1692</v>
      </c>
      <c r="AG143" s="3600" t="s">
        <v>1693</v>
      </c>
      <c r="AH143" s="3585"/>
      <c r="AI143" s="3574"/>
      <c r="AJ143" s="3574"/>
      <c r="AK143" s="3574"/>
      <c r="AL143" s="3576"/>
      <c r="AM143" s="3576"/>
      <c r="AN143" s="3582"/>
      <c r="AO143" s="3585"/>
      <c r="AP143" s="3574"/>
      <c r="AQ143" s="3574"/>
      <c r="AR143" s="3574"/>
      <c r="AS143" s="3576"/>
      <c r="AT143" s="3576"/>
      <c r="AU143" s="3582"/>
      <c r="AV143" s="3585"/>
      <c r="AW143" s="3574"/>
      <c r="AX143" s="3574"/>
      <c r="AY143" s="3574"/>
      <c r="AZ143" s="3576"/>
      <c r="BA143" s="3576"/>
      <c r="BB143" s="3579"/>
      <c r="BC143" s="1483"/>
      <c r="BD143" s="1483"/>
      <c r="BE143" s="1483"/>
      <c r="BF143" s="1483"/>
      <c r="BG143" s="1483"/>
      <c r="BH143" s="1483"/>
      <c r="BI143" s="1483"/>
      <c r="BJ143" s="1483"/>
      <c r="BK143" s="1483"/>
      <c r="BL143" s="1483"/>
      <c r="BM143" s="1483"/>
      <c r="BN143" s="1483"/>
      <c r="BO143" s="1483"/>
      <c r="BP143" s="1483"/>
      <c r="BQ143" s="1483"/>
      <c r="BR143" s="1483"/>
      <c r="BS143" s="1483"/>
      <c r="BT143" s="1483"/>
      <c r="BU143" s="1483"/>
      <c r="BV143" s="1483"/>
      <c r="BW143" s="1483"/>
      <c r="BX143" s="1483"/>
      <c r="FB143" s="2614"/>
      <c r="HR143" s="2614"/>
    </row>
    <row r="144" spans="1:226" s="1157" customFormat="1" ht="15" customHeight="1" x14ac:dyDescent="0.25">
      <c r="A144" s="1192"/>
      <c r="B144" s="3563"/>
      <c r="C144" s="3566"/>
      <c r="D144" s="3613"/>
      <c r="E144" s="3614"/>
      <c r="F144" s="3573"/>
      <c r="G144" s="3573"/>
      <c r="H144" s="3573"/>
      <c r="I144" s="3573"/>
      <c r="J144" s="3573"/>
      <c r="K144" s="3573"/>
      <c r="L144" s="3573"/>
      <c r="M144" s="3593"/>
      <c r="N144" s="1193" t="s">
        <v>1542</v>
      </c>
      <c r="O144" s="1194" t="s">
        <v>1541</v>
      </c>
      <c r="P144" s="1194" t="s">
        <v>1542</v>
      </c>
      <c r="Q144" s="1194" t="s">
        <v>1541</v>
      </c>
      <c r="R144" s="1194" t="s">
        <v>1542</v>
      </c>
      <c r="S144" s="1194" t="s">
        <v>1541</v>
      </c>
      <c r="T144" s="1195" t="s">
        <v>1542</v>
      </c>
      <c r="U144" s="3573"/>
      <c r="V144" s="3573"/>
      <c r="W144" s="3573"/>
      <c r="X144" s="3573"/>
      <c r="Y144" s="3573"/>
      <c r="Z144" s="3573"/>
      <c r="AA144" s="3601"/>
      <c r="AB144" s="3586"/>
      <c r="AC144" s="3573"/>
      <c r="AD144" s="3573"/>
      <c r="AE144" s="3573"/>
      <c r="AF144" s="3573"/>
      <c r="AG144" s="3601"/>
      <c r="AH144" s="3586"/>
      <c r="AI144" s="3573"/>
      <c r="AJ144" s="3573"/>
      <c r="AK144" s="3573"/>
      <c r="AL144" s="3577"/>
      <c r="AM144" s="3577"/>
      <c r="AN144" s="3583"/>
      <c r="AO144" s="3586"/>
      <c r="AP144" s="3573"/>
      <c r="AQ144" s="3573"/>
      <c r="AR144" s="3573"/>
      <c r="AS144" s="3577"/>
      <c r="AT144" s="3577"/>
      <c r="AU144" s="3583"/>
      <c r="AV144" s="3586"/>
      <c r="AW144" s="3573"/>
      <c r="AX144" s="3573"/>
      <c r="AY144" s="3573"/>
      <c r="AZ144" s="3577"/>
      <c r="BA144" s="3577"/>
      <c r="BB144" s="3580"/>
      <c r="BC144" s="1483"/>
      <c r="BD144" s="1483"/>
      <c r="BE144" s="1483"/>
      <c r="BF144" s="1483"/>
      <c r="BG144" s="1483"/>
      <c r="BH144" s="1483"/>
      <c r="BI144" s="1483"/>
      <c r="BJ144" s="1483"/>
      <c r="BK144" s="1483"/>
      <c r="BL144" s="1483"/>
      <c r="BM144" s="1483"/>
      <c r="BN144" s="1483"/>
      <c r="BO144" s="1483"/>
      <c r="BP144" s="1483"/>
      <c r="BQ144" s="1483"/>
      <c r="BR144" s="1483"/>
      <c r="BS144" s="1483"/>
      <c r="BT144" s="1483"/>
      <c r="BU144" s="1483"/>
      <c r="BV144" s="1483"/>
      <c r="BW144" s="1483"/>
      <c r="BX144" s="1483"/>
      <c r="FB144" s="2614"/>
      <c r="HR144" s="2614"/>
    </row>
    <row r="145" spans="1:226" s="1483" customFormat="1" ht="15" customHeight="1" x14ac:dyDescent="0.25">
      <c r="A145" s="1085"/>
      <c r="B145" s="242">
        <v>1</v>
      </c>
      <c r="C145" s="3571" t="s">
        <v>1560</v>
      </c>
      <c r="D145" s="3491" t="s">
        <v>1561</v>
      </c>
      <c r="E145" s="3492"/>
      <c r="F145" s="2632" t="str">
        <f t="array" ref="F145">IF( SUMPRODUCT(--NOT(ISNUMBER(IFERROR(VALUE($M145:$T145&amp;""),""))))=0,SQRT(MAX(VALUE($M145)+SUMPRODUCT(VALUE($N145:$T145),r_csrs!$B$4:$H$4),0)),"")</f>
        <v/>
      </c>
      <c r="G145" s="2632" t="str">
        <f t="array" ref="G145">IF( SUMPRODUCT(--NOT(ISNUMBER(IFERROR(VALUE($M145:$T145&amp;""),""))))=0,SQRT(MAX(VALUE($M145)+SUMPRODUCT(VALUE($N145:$T145),r_csrs!$B$5:$H$5),0)),"")</f>
        <v/>
      </c>
      <c r="H145" s="2632" t="str">
        <f t="array" ref="H145">IF( SUMPRODUCT(--NOT(ISNUMBER(IFERROR(VALUE($M145:$T145&amp;""),""))))=0,SQRT(MAX(VALUE($M145)+SUMPRODUCT(VALUE($N145:$T145),r_csrs!$B$4:$H$4)*0.75,0)),"")</f>
        <v/>
      </c>
      <c r="I145" s="2632" t="str">
        <f t="array" ref="I145">IF(AND( ISNUMBER(IFERROR(VALUE($L145&amp;""),"")), ISNUMBER(IFERROR(VALUE($F145&amp;""),""))), MAX(MIN(VALUE($L145), VALUE($F145)), -VALUE($F145)), "")</f>
        <v/>
      </c>
      <c r="J145" s="2632" t="str">
        <f t="array" ref="J145">IF(AND( ISNUMBER(IFERROR(VALUE($L145&amp;""),"")), ISNUMBER(IFERROR(VALUE($G145&amp;""),""))), MAX(MIN(VALUE($L145), VALUE($G145)), -VALUE($G145)), "")</f>
        <v/>
      </c>
      <c r="K145" s="2632" t="str">
        <f t="array" ref="K145">IF(AND( ISNUMBER(IFERROR(VALUE($L145&amp;""),"")), ISNUMBER(IFERROR(VALUE($H145&amp;""),""))), MAX(MIN(VALUE($L145), VALUE($H145)), -VALUE($H145)), "")</f>
        <v/>
      </c>
      <c r="L145" s="1658"/>
      <c r="M145" s="1201"/>
      <c r="N145" s="2786"/>
      <c r="O145" s="1202"/>
      <c r="P145" s="1202"/>
      <c r="Q145" s="1202"/>
      <c r="R145" s="1202"/>
      <c r="S145" s="1202"/>
      <c r="T145" s="1203"/>
      <c r="U145" s="2809"/>
      <c r="V145" s="2608"/>
      <c r="W145" s="2608"/>
      <c r="X145" s="2608"/>
      <c r="Y145" s="2632" t="str">
        <f t="array" ref="Y145">IF(AND( ISNUMBER(IFERROR(VALUE($X145&amp;""),"")), ISNUMBER(IFERROR(VALUE($U145&amp;""),""))), MAX(MIN(VALUE($X145), VALUE($U145)), -VALUE($U145)), "")</f>
        <v/>
      </c>
      <c r="Z145" s="2632" t="str">
        <f t="array" ref="Z145">IF(AND( ISNUMBER(IFERROR(VALUE($X145&amp;""),"")), ISNUMBER(IFERROR(VALUE($V145&amp;""),""))), MAX(MIN(VALUE($X145), VALUE($V145)), -VALUE($V145)), "")</f>
        <v/>
      </c>
      <c r="AA145" s="2632" t="str">
        <f t="array" ref="AA145">IF(AND( ISNUMBER(IFERROR(VALUE($X145&amp;""),"")), ISNUMBER(IFERROR(VALUE($W145&amp;""),""))), MAX(MIN(VALUE($X145), VALUE($W145)), -VALUE($W145)), "")</f>
        <v/>
      </c>
      <c r="AB145" s="2787"/>
      <c r="AC145" s="2608"/>
      <c r="AD145" s="2608"/>
      <c r="AE145" s="2632" t="str">
        <f t="array" ref="AE145">IF(AND( ISNUMBER(IFERROR(VALUE($AH145&amp;""),"")), ISNUMBER(IFERROR(VALUE($AB145&amp;""),""))), MAX(MIN(VALUE($AH145), VALUE($AB145)), -VALUE($AB145)), "")</f>
        <v/>
      </c>
      <c r="AF145" s="2632" t="str">
        <f t="array" ref="AF145">IF(AND( ISNUMBER(IFERROR(VALUE($AH145&amp;""),"")), ISNUMBER(IFERROR(VALUE($AC145&amp;""),""))), MAX(MIN(VALUE($AH145), VALUE($AC145)), -VALUE($AC145)), "")</f>
        <v/>
      </c>
      <c r="AG145" s="2632" t="str">
        <f t="array" ref="AG145">IF(AND( ISNUMBER(IFERROR(VALUE($AH145&amp;""),"")), ISNUMBER(IFERROR(VALUE($AD145&amp;""),""))), MAX(MIN(VALUE($AH145), VALUE($AD145)), -VALUE($AD145)), "")</f>
        <v/>
      </c>
      <c r="AH145" s="2649"/>
      <c r="AI145" s="2646"/>
      <c r="AJ145" s="2646"/>
      <c r="AK145" s="2646"/>
      <c r="AL145" s="2646"/>
      <c r="AM145" s="2646"/>
      <c r="AN145" s="1290"/>
      <c r="AO145" s="2771"/>
      <c r="AP145" s="2646"/>
      <c r="AQ145" s="2646"/>
      <c r="AR145" s="2646"/>
      <c r="AS145" s="2646"/>
      <c r="AT145" s="2646"/>
      <c r="AU145" s="1290"/>
      <c r="AV145" s="2771"/>
      <c r="AW145" s="2646"/>
      <c r="AX145" s="2646"/>
      <c r="AY145" s="2646"/>
      <c r="AZ145" s="1160"/>
      <c r="BA145" s="1160"/>
      <c r="BB145" s="1196"/>
      <c r="FB145" s="1468"/>
      <c r="HR145" s="1468"/>
    </row>
    <row r="146" spans="1:226" s="1483" customFormat="1" ht="15" customHeight="1" x14ac:dyDescent="0.25">
      <c r="A146" s="1085"/>
      <c r="B146" s="242">
        <v>2</v>
      </c>
      <c r="C146" s="3567"/>
      <c r="D146" s="3491" t="s">
        <v>1562</v>
      </c>
      <c r="E146" s="3492"/>
      <c r="F146" s="42" t="str">
        <f t="array" ref="F146">IF( SUMPRODUCT(--NOT(ISNUMBER(IFERROR(VALUE($M146:$T146&amp;""),""))))=0,SQRT(MAX(VALUE($M146)+SUMPRODUCT(VALUE($N146:$T146),r_csrs!$B$4:$H$4),0)),"")</f>
        <v/>
      </c>
      <c r="G146" s="42" t="str">
        <f t="array" ref="G146">IF( SUMPRODUCT(--NOT(ISNUMBER(IFERROR(VALUE($M146:$T146&amp;""),""))))=0,SQRT(MAX(VALUE($M146)+SUMPRODUCT(VALUE($N146:$T146),r_csrs!$B$5:$H$5),0)),"")</f>
        <v/>
      </c>
      <c r="H146" s="42" t="str">
        <f t="array" ref="H146">IF( SUMPRODUCT(--NOT(ISNUMBER(IFERROR(VALUE($M146:$T146&amp;""),""))))=0,SQRT(MAX(VALUE($M146)+SUMPRODUCT(VALUE($N146:$T146),r_csrs!$B$4:$H$4)*0.75,0)),"")</f>
        <v/>
      </c>
      <c r="I146" s="42" t="str">
        <f t="array" ref="I146">IF(AND( ISNUMBER(IFERROR(VALUE($L146&amp;""),"")), ISNUMBER(IFERROR(VALUE($F146&amp;""),""))), MAX(MIN(VALUE($L146), VALUE($F146)), -VALUE($F146)), "")</f>
        <v/>
      </c>
      <c r="J146" s="42" t="str">
        <f t="array" ref="J146">IF(AND( ISNUMBER(IFERROR(VALUE($L146&amp;""),"")), ISNUMBER(IFERROR(VALUE($G146&amp;""),""))), MAX(MIN(VALUE($L146), VALUE($G146)), -VALUE($G146)), "")</f>
        <v/>
      </c>
      <c r="K146" s="42" t="str">
        <f t="array" ref="K146">IF(AND( ISNUMBER(IFERROR(VALUE($L146&amp;""),"")), ISNUMBER(IFERROR(VALUE($H146&amp;""),""))), MAX(MIN(VALUE($L146), VALUE($H146)), -VALUE($H146)), "")</f>
        <v/>
      </c>
      <c r="L146" s="1207"/>
      <c r="M146" s="297"/>
      <c r="N146" s="1204"/>
      <c r="O146" s="1205"/>
      <c r="P146" s="1205"/>
      <c r="Q146" s="1205"/>
      <c r="R146" s="1205"/>
      <c r="S146" s="1205"/>
      <c r="T146" s="1206"/>
      <c r="U146" s="1207"/>
      <c r="V146" s="296"/>
      <c r="W146" s="296"/>
      <c r="X146" s="296"/>
      <c r="Y146" s="42" t="str">
        <f t="array" ref="Y146">IF(AND( ISNUMBER(IFERROR(VALUE($X146&amp;""),"")), ISNUMBER(IFERROR(VALUE($U146&amp;""),""))), MAX(MIN(VALUE($X146), VALUE($U146)), -VALUE($U146)), "")</f>
        <v/>
      </c>
      <c r="Z146" s="42" t="str">
        <f t="array" ref="Z146">IF(AND( ISNUMBER(IFERROR(VALUE($X146&amp;""),"")), ISNUMBER(IFERROR(VALUE($V146&amp;""),""))), MAX(MIN(VALUE($X146), VALUE($V146)), -VALUE($V146)), "")</f>
        <v/>
      </c>
      <c r="AA146" s="42" t="str">
        <f t="array" ref="AA146">IF(AND( ISNUMBER(IFERROR(VALUE($X146&amp;""),"")), ISNUMBER(IFERROR(VALUE($W146&amp;""),""))), MAX(MIN(VALUE($X146), VALUE($W146)), -VALUE($W146)), "")</f>
        <v/>
      </c>
      <c r="AB146" s="1292"/>
      <c r="AC146" s="296"/>
      <c r="AD146" s="296"/>
      <c r="AE146" s="42" t="str">
        <f t="array" ref="AE146">IF(AND( ISNUMBER(IFERROR(VALUE($AH146&amp;""),"")), ISNUMBER(IFERROR(VALUE($AB146&amp;""),""))), MAX(MIN(VALUE($AH146), VALUE($AB146)), -VALUE($AB146)), "")</f>
        <v/>
      </c>
      <c r="AF146" s="42" t="str">
        <f t="array" ref="AF146">IF(AND( ISNUMBER(IFERROR(VALUE($AH146&amp;""),"")), ISNUMBER(IFERROR(VALUE($AC146&amp;""),""))), MAX(MIN(VALUE($AH146), VALUE($AC146)), -VALUE($AC146)), "")</f>
        <v/>
      </c>
      <c r="AG146" s="42" t="str">
        <f t="array" ref="AG146">IF(AND( ISNUMBER(IFERROR(VALUE($AH146&amp;""),"")), ISNUMBER(IFERROR(VALUE($AD146&amp;""),""))), MAX(MIN(VALUE($AH146), VALUE($AD146)), -VALUE($AD146)), "")</f>
        <v/>
      </c>
      <c r="AH146" s="297"/>
      <c r="AI146" s="1160"/>
      <c r="AJ146" s="1160"/>
      <c r="AK146" s="1160"/>
      <c r="AL146" s="1160"/>
      <c r="AM146" s="1160"/>
      <c r="AN146" s="1161"/>
      <c r="AO146" s="1159"/>
      <c r="AP146" s="1160"/>
      <c r="AQ146" s="1160"/>
      <c r="AR146" s="1160"/>
      <c r="AS146" s="1160"/>
      <c r="AT146" s="1160"/>
      <c r="AU146" s="1161"/>
      <c r="AV146" s="1159"/>
      <c r="AW146" s="1160"/>
      <c r="AX146" s="1160"/>
      <c r="AY146" s="1160"/>
      <c r="AZ146" s="1160"/>
      <c r="BA146" s="1160"/>
      <c r="BB146" s="1196"/>
      <c r="FB146" s="1468"/>
      <c r="HR146" s="1468"/>
    </row>
    <row r="147" spans="1:226" s="1483" customFormat="1" ht="15" customHeight="1" x14ac:dyDescent="0.25">
      <c r="A147" s="1085"/>
      <c r="B147" s="242">
        <v>3</v>
      </c>
      <c r="C147" s="3567"/>
      <c r="D147" s="3491" t="s">
        <v>1563</v>
      </c>
      <c r="E147" s="3492"/>
      <c r="F147" s="42" t="str">
        <f t="array" ref="F147">IF( SUMPRODUCT(--NOT(ISNUMBER(IFERROR(VALUE($M147:$T147&amp;""),""))))=0,SQRT(MAX(VALUE($M147)+SUMPRODUCT(VALUE($N147:$T147),r_csrs!$B$4:$H$4),0)),"")</f>
        <v/>
      </c>
      <c r="G147" s="42" t="str">
        <f t="array" ref="G147">IF( SUMPRODUCT(--NOT(ISNUMBER(IFERROR(VALUE($M147:$T147&amp;""),""))))=0,SQRT(MAX(VALUE($M147)+SUMPRODUCT(VALUE($N147:$T147),r_csrs!$B$5:$H$5),0)),"")</f>
        <v/>
      </c>
      <c r="H147" s="42" t="str">
        <f t="array" ref="H147">IF( SUMPRODUCT(--NOT(ISNUMBER(IFERROR(VALUE($M147:$T147&amp;""),""))))=0,SQRT(MAX(VALUE($M147)+SUMPRODUCT(VALUE($N147:$T147),r_csrs!$B$4:$H$4)*0.75,0)),"")</f>
        <v/>
      </c>
      <c r="I147" s="42" t="str">
        <f t="array" ref="I147">IF(AND( ISNUMBER(IFERROR(VALUE($L147&amp;""),"")), ISNUMBER(IFERROR(VALUE($F147&amp;""),""))), MAX(MIN(VALUE($L147), VALUE($F147)), -VALUE($F147)), "")</f>
        <v/>
      </c>
      <c r="J147" s="42" t="str">
        <f t="array" ref="J147">IF(AND( ISNUMBER(IFERROR(VALUE($L147&amp;""),"")), ISNUMBER(IFERROR(VALUE($G147&amp;""),""))), MAX(MIN(VALUE($L147), VALUE($G147)), -VALUE($G147)), "")</f>
        <v/>
      </c>
      <c r="K147" s="42" t="str">
        <f t="array" ref="K147">IF(AND( ISNUMBER(IFERROR(VALUE($L147&amp;""),"")), ISNUMBER(IFERROR(VALUE($H147&amp;""),""))), MAX(MIN(VALUE($L147), VALUE($H147)), -VALUE($H147)), "")</f>
        <v/>
      </c>
      <c r="L147" s="1207"/>
      <c r="M147" s="297"/>
      <c r="N147" s="1204"/>
      <c r="O147" s="1205"/>
      <c r="P147" s="1205"/>
      <c r="Q147" s="1205"/>
      <c r="R147" s="1205"/>
      <c r="S147" s="1205"/>
      <c r="T147" s="1206"/>
      <c r="U147" s="1207"/>
      <c r="V147" s="296"/>
      <c r="W147" s="296"/>
      <c r="X147" s="296"/>
      <c r="Y147" s="42" t="str">
        <f t="array" ref="Y147">IF(AND( ISNUMBER(IFERROR(VALUE($X147&amp;""),"")), ISNUMBER(IFERROR(VALUE($U147&amp;""),""))), MAX(MIN(VALUE($X147), VALUE($U147)), -VALUE($U147)), "")</f>
        <v/>
      </c>
      <c r="Z147" s="42" t="str">
        <f t="array" ref="Z147">IF(AND( ISNUMBER(IFERROR(VALUE($X147&amp;""),"")), ISNUMBER(IFERROR(VALUE($V147&amp;""),""))), MAX(MIN(VALUE($X147), VALUE($V147)), -VALUE($V147)), "")</f>
        <v/>
      </c>
      <c r="AA147" s="42" t="str">
        <f t="array" ref="AA147">IF(AND( ISNUMBER(IFERROR(VALUE($X147&amp;""),"")), ISNUMBER(IFERROR(VALUE($W147&amp;""),""))), MAX(MIN(VALUE($X147), VALUE($W147)), -VALUE($W147)), "")</f>
        <v/>
      </c>
      <c r="AB147" s="1292"/>
      <c r="AC147" s="296"/>
      <c r="AD147" s="296"/>
      <c r="AE147" s="42" t="str">
        <f t="array" ref="AE147">IF(AND( ISNUMBER(IFERROR(VALUE($AH147&amp;""),"")), ISNUMBER(IFERROR(VALUE($AB147&amp;""),""))), MAX(MIN(VALUE($AH147), VALUE($AB147)), -VALUE($AB147)), "")</f>
        <v/>
      </c>
      <c r="AF147" s="42" t="str">
        <f t="array" ref="AF147">IF(AND( ISNUMBER(IFERROR(VALUE($AH147&amp;""),"")), ISNUMBER(IFERROR(VALUE($AC147&amp;""),""))), MAX(MIN(VALUE($AH147), VALUE($AC147)), -VALUE($AC147)), "")</f>
        <v/>
      </c>
      <c r="AG147" s="42" t="str">
        <f t="array" ref="AG147">IF(AND( ISNUMBER(IFERROR(VALUE($AH147&amp;""),"")), ISNUMBER(IFERROR(VALUE($AD147&amp;""),""))), MAX(MIN(VALUE($AH147), VALUE($AD147)), -VALUE($AD147)), "")</f>
        <v/>
      </c>
      <c r="AH147" s="297"/>
      <c r="AI147" s="1160"/>
      <c r="AJ147" s="1160"/>
      <c r="AK147" s="1160"/>
      <c r="AL147" s="1160"/>
      <c r="AM147" s="1160"/>
      <c r="AN147" s="1161"/>
      <c r="AO147" s="1159"/>
      <c r="AP147" s="1160"/>
      <c r="AQ147" s="1160"/>
      <c r="AR147" s="1160"/>
      <c r="AS147" s="1160"/>
      <c r="AT147" s="1160"/>
      <c r="AU147" s="1161"/>
      <c r="AV147" s="1159"/>
      <c r="AW147" s="1160"/>
      <c r="AX147" s="1160"/>
      <c r="AY147" s="1160"/>
      <c r="AZ147" s="1160"/>
      <c r="BA147" s="1160"/>
      <c r="BB147" s="1196"/>
      <c r="FB147" s="1468"/>
      <c r="HR147" s="1468"/>
    </row>
    <row r="148" spans="1:226" s="1483" customFormat="1" ht="15" customHeight="1" x14ac:dyDescent="0.25">
      <c r="A148" s="1085"/>
      <c r="B148" s="242">
        <v>4</v>
      </c>
      <c r="C148" s="3567"/>
      <c r="D148" s="3491" t="s">
        <v>1564</v>
      </c>
      <c r="E148" s="3492"/>
      <c r="F148" s="42" t="str">
        <f t="array" ref="F148">IF( SUMPRODUCT(--NOT(ISNUMBER(IFERROR(VALUE($M148:$T148&amp;""),""))))=0,SQRT(MAX(VALUE($M148)+SUMPRODUCT(VALUE($N148:$T148),r_csrs!$B$4:$H$4),0)),"")</f>
        <v/>
      </c>
      <c r="G148" s="42" t="str">
        <f t="array" ref="G148">IF( SUMPRODUCT(--NOT(ISNUMBER(IFERROR(VALUE($M148:$T148&amp;""),""))))=0,SQRT(MAX(VALUE($M148)+SUMPRODUCT(VALUE($N148:$T148),r_csrs!$B$5:$H$5),0)),"")</f>
        <v/>
      </c>
      <c r="H148" s="42" t="str">
        <f t="array" ref="H148">IF( SUMPRODUCT(--NOT(ISNUMBER(IFERROR(VALUE($M148:$T148&amp;""),""))))=0,SQRT(MAX(VALUE($M148)+SUMPRODUCT(VALUE($N148:$T148),r_csrs!$B$4:$H$4)*0.75,0)),"")</f>
        <v/>
      </c>
      <c r="I148" s="42" t="str">
        <f t="array" ref="I148">IF(AND( ISNUMBER(IFERROR(VALUE($L148&amp;""),"")), ISNUMBER(IFERROR(VALUE($F148&amp;""),""))), MAX(MIN(VALUE($L148), VALUE($F148)), -VALUE($F148)), "")</f>
        <v/>
      </c>
      <c r="J148" s="42" t="str">
        <f t="array" ref="J148">IF(AND( ISNUMBER(IFERROR(VALUE($L148&amp;""),"")), ISNUMBER(IFERROR(VALUE($G148&amp;""),""))), MAX(MIN(VALUE($L148), VALUE($G148)), -VALUE($G148)), "")</f>
        <v/>
      </c>
      <c r="K148" s="42" t="str">
        <f t="array" ref="K148">IF(AND( ISNUMBER(IFERROR(VALUE($L148&amp;""),"")), ISNUMBER(IFERROR(VALUE($H148&amp;""),""))), MAX(MIN(VALUE($L148), VALUE($H148)), -VALUE($H148)), "")</f>
        <v/>
      </c>
      <c r="L148" s="1207"/>
      <c r="M148" s="297"/>
      <c r="N148" s="1204"/>
      <c r="O148" s="1205"/>
      <c r="P148" s="1205"/>
      <c r="Q148" s="1205"/>
      <c r="R148" s="1205"/>
      <c r="S148" s="1205"/>
      <c r="T148" s="1206"/>
      <c r="U148" s="1207"/>
      <c r="V148" s="296"/>
      <c r="W148" s="296"/>
      <c r="X148" s="296"/>
      <c r="Y148" s="42" t="str">
        <f t="array" ref="Y148">IF(AND( ISNUMBER(IFERROR(VALUE($X148&amp;""),"")), ISNUMBER(IFERROR(VALUE($U148&amp;""),""))), MAX(MIN(VALUE($X148), VALUE($U148)), -VALUE($U148)), "")</f>
        <v/>
      </c>
      <c r="Z148" s="42" t="str">
        <f t="array" ref="Z148">IF(AND( ISNUMBER(IFERROR(VALUE($X148&amp;""),"")), ISNUMBER(IFERROR(VALUE($V148&amp;""),""))), MAX(MIN(VALUE($X148), VALUE($V148)), -VALUE($V148)), "")</f>
        <v/>
      </c>
      <c r="AA148" s="42" t="str">
        <f t="array" ref="AA148">IF(AND( ISNUMBER(IFERROR(VALUE($X148&amp;""),"")), ISNUMBER(IFERROR(VALUE($W148&amp;""),""))), MAX(MIN(VALUE($X148), VALUE($W148)), -VALUE($W148)), "")</f>
        <v/>
      </c>
      <c r="AB148" s="1292"/>
      <c r="AC148" s="296"/>
      <c r="AD148" s="296"/>
      <c r="AE148" s="42" t="str">
        <f t="array" ref="AE148">IF(AND( ISNUMBER(IFERROR(VALUE($AH148&amp;""),"")), ISNUMBER(IFERROR(VALUE($AB148&amp;""),""))), MAX(MIN(VALUE($AH148), VALUE($AB148)), -VALUE($AB148)), "")</f>
        <v/>
      </c>
      <c r="AF148" s="42" t="str">
        <f t="array" ref="AF148">IF(AND( ISNUMBER(IFERROR(VALUE($AH148&amp;""),"")), ISNUMBER(IFERROR(VALUE($AC148&amp;""),""))), MAX(MIN(VALUE($AH148), VALUE($AC148)), -VALUE($AC148)), "")</f>
        <v/>
      </c>
      <c r="AG148" s="42" t="str">
        <f t="array" ref="AG148">IF(AND( ISNUMBER(IFERROR(VALUE($AH148&amp;""),"")), ISNUMBER(IFERROR(VALUE($AD148&amp;""),""))), MAX(MIN(VALUE($AH148), VALUE($AD148)), -VALUE($AD148)), "")</f>
        <v/>
      </c>
      <c r="AH148" s="297"/>
      <c r="AI148" s="1160"/>
      <c r="AJ148" s="1160"/>
      <c r="AK148" s="1160"/>
      <c r="AL148" s="1160"/>
      <c r="AM148" s="1160"/>
      <c r="AN148" s="1161"/>
      <c r="AO148" s="1159"/>
      <c r="AP148" s="1160"/>
      <c r="AQ148" s="1160"/>
      <c r="AR148" s="1160"/>
      <c r="AS148" s="1160"/>
      <c r="AT148" s="1160"/>
      <c r="AU148" s="1161"/>
      <c r="AV148" s="1159"/>
      <c r="AW148" s="1160"/>
      <c r="AX148" s="1160"/>
      <c r="AY148" s="1160"/>
      <c r="AZ148" s="1160"/>
      <c r="BA148" s="1160"/>
      <c r="BB148" s="1196"/>
      <c r="FB148" s="1468"/>
      <c r="HR148" s="1468"/>
    </row>
    <row r="149" spans="1:226" s="1483" customFormat="1" ht="15" customHeight="1" x14ac:dyDescent="0.25">
      <c r="A149" s="1085"/>
      <c r="B149" s="242">
        <v>5</v>
      </c>
      <c r="C149" s="3567"/>
      <c r="D149" s="3491" t="s">
        <v>1565</v>
      </c>
      <c r="E149" s="3492"/>
      <c r="F149" s="42" t="str">
        <f t="array" ref="F149">IF( SUMPRODUCT(--NOT(ISNUMBER(IFERROR(VALUE($M149:$T149&amp;""),""))))=0,SQRT(MAX(VALUE($M149)+SUMPRODUCT(VALUE($N149:$T149),r_csrs!$B$4:$H$4),0)),"")</f>
        <v/>
      </c>
      <c r="G149" s="42" t="str">
        <f t="array" ref="G149">IF( SUMPRODUCT(--NOT(ISNUMBER(IFERROR(VALUE($M149:$T149&amp;""),""))))=0,SQRT(MAX(VALUE($M149)+SUMPRODUCT(VALUE($N149:$T149),r_csrs!$B$5:$H$5),0)),"")</f>
        <v/>
      </c>
      <c r="H149" s="42" t="str">
        <f t="array" ref="H149">IF( SUMPRODUCT(--NOT(ISNUMBER(IFERROR(VALUE($M149:$T149&amp;""),""))))=0,SQRT(MAX(VALUE($M149)+SUMPRODUCT(VALUE($N149:$T149),r_csrs!$B$4:$H$4)*0.75,0)),"")</f>
        <v/>
      </c>
      <c r="I149" s="42" t="str">
        <f t="array" ref="I149">IF(AND( ISNUMBER(IFERROR(VALUE($L149&amp;""),"")), ISNUMBER(IFERROR(VALUE($F149&amp;""),""))), MAX(MIN(VALUE($L149), VALUE($F149)), -VALUE($F149)), "")</f>
        <v/>
      </c>
      <c r="J149" s="42" t="str">
        <f t="array" ref="J149">IF(AND( ISNUMBER(IFERROR(VALUE($L149&amp;""),"")), ISNUMBER(IFERROR(VALUE($G149&amp;""),""))), MAX(MIN(VALUE($L149), VALUE($G149)), -VALUE($G149)), "")</f>
        <v/>
      </c>
      <c r="K149" s="42" t="str">
        <f t="array" ref="K149">IF(AND( ISNUMBER(IFERROR(VALUE($L149&amp;""),"")), ISNUMBER(IFERROR(VALUE($H149&amp;""),""))), MAX(MIN(VALUE($L149), VALUE($H149)), -VALUE($H149)), "")</f>
        <v/>
      </c>
      <c r="L149" s="1207"/>
      <c r="M149" s="297"/>
      <c r="N149" s="1204"/>
      <c r="O149" s="1205"/>
      <c r="P149" s="1205"/>
      <c r="Q149" s="1205"/>
      <c r="R149" s="1205"/>
      <c r="S149" s="1205"/>
      <c r="T149" s="1206"/>
      <c r="U149" s="1207"/>
      <c r="V149" s="296"/>
      <c r="W149" s="296"/>
      <c r="X149" s="296"/>
      <c r="Y149" s="42" t="str">
        <f t="array" ref="Y149">IF(AND( ISNUMBER(IFERROR(VALUE($X149&amp;""),"")), ISNUMBER(IFERROR(VALUE($U149&amp;""),""))), MAX(MIN(VALUE($X149), VALUE($U149)), -VALUE($U149)), "")</f>
        <v/>
      </c>
      <c r="Z149" s="42" t="str">
        <f t="array" ref="Z149">IF(AND( ISNUMBER(IFERROR(VALUE($X149&amp;""),"")), ISNUMBER(IFERROR(VALUE($V149&amp;""),""))), MAX(MIN(VALUE($X149), VALUE($V149)), -VALUE($V149)), "")</f>
        <v/>
      </c>
      <c r="AA149" s="42" t="str">
        <f t="array" ref="AA149">IF(AND( ISNUMBER(IFERROR(VALUE($X149&amp;""),"")), ISNUMBER(IFERROR(VALUE($W149&amp;""),""))), MAX(MIN(VALUE($X149), VALUE($W149)), -VALUE($W149)), "")</f>
        <v/>
      </c>
      <c r="AB149" s="1292"/>
      <c r="AC149" s="296"/>
      <c r="AD149" s="296"/>
      <c r="AE149" s="42" t="str">
        <f t="array" ref="AE149">IF(AND( ISNUMBER(IFERROR(VALUE($AH149&amp;""),"")), ISNUMBER(IFERROR(VALUE($AB149&amp;""),""))), MAX(MIN(VALUE($AH149), VALUE($AB149)), -VALUE($AB149)), "")</f>
        <v/>
      </c>
      <c r="AF149" s="42" t="str">
        <f t="array" ref="AF149">IF(AND( ISNUMBER(IFERROR(VALUE($AH149&amp;""),"")), ISNUMBER(IFERROR(VALUE($AC149&amp;""),""))), MAX(MIN(VALUE($AH149), VALUE($AC149)), -VALUE($AC149)), "")</f>
        <v/>
      </c>
      <c r="AG149" s="42" t="str">
        <f t="array" ref="AG149">IF(AND( ISNUMBER(IFERROR(VALUE($AH149&amp;""),"")), ISNUMBER(IFERROR(VALUE($AD149&amp;""),""))), MAX(MIN(VALUE($AH149), VALUE($AD149)), -VALUE($AD149)), "")</f>
        <v/>
      </c>
      <c r="AH149" s="297"/>
      <c r="AI149" s="1160"/>
      <c r="AJ149" s="1160"/>
      <c r="AK149" s="1160"/>
      <c r="AL149" s="1160"/>
      <c r="AM149" s="1160"/>
      <c r="AN149" s="1161"/>
      <c r="AO149" s="1159"/>
      <c r="AP149" s="1160"/>
      <c r="AQ149" s="1160"/>
      <c r="AR149" s="1160"/>
      <c r="AS149" s="1160"/>
      <c r="AT149" s="1160"/>
      <c r="AU149" s="1161"/>
      <c r="AV149" s="1159"/>
      <c r="AW149" s="1160"/>
      <c r="AX149" s="1160"/>
      <c r="AY149" s="1160"/>
      <c r="AZ149" s="1160"/>
      <c r="BA149" s="1160"/>
      <c r="BB149" s="1196"/>
      <c r="FB149" s="1468"/>
      <c r="HR149" s="1468"/>
    </row>
    <row r="150" spans="1:226" s="1483" customFormat="1" ht="15" customHeight="1" x14ac:dyDescent="0.25">
      <c r="A150" s="1085"/>
      <c r="B150" s="242">
        <v>6</v>
      </c>
      <c r="C150" s="3567"/>
      <c r="D150" s="3491" t="s">
        <v>1566</v>
      </c>
      <c r="E150" s="3492"/>
      <c r="F150" s="42" t="str">
        <f t="array" ref="F150">IF( SUMPRODUCT(--NOT(ISNUMBER(IFERROR(VALUE($M150:$T150&amp;""),""))))=0,SQRT(MAX(VALUE($M150)+SUMPRODUCT(VALUE($N150:$T150),r_csrs!$B$4:$H$4),0)),"")</f>
        <v/>
      </c>
      <c r="G150" s="42" t="str">
        <f t="array" ref="G150">IF( SUMPRODUCT(--NOT(ISNUMBER(IFERROR(VALUE($M150:$T150&amp;""),""))))=0,SQRT(MAX(VALUE($M150)+SUMPRODUCT(VALUE($N150:$T150),r_csrs!$B$5:$H$5),0)),"")</f>
        <v/>
      </c>
      <c r="H150" s="42" t="str">
        <f t="array" ref="H150">IF( SUMPRODUCT(--NOT(ISNUMBER(IFERROR(VALUE($M150:$T150&amp;""),""))))=0,SQRT(MAX(VALUE($M150)+SUMPRODUCT(VALUE($N150:$T150),r_csrs!$B$4:$H$4)*0.75,0)),"")</f>
        <v/>
      </c>
      <c r="I150" s="42" t="str">
        <f t="array" ref="I150">IF(AND( ISNUMBER(IFERROR(VALUE($L150&amp;""),"")), ISNUMBER(IFERROR(VALUE($F150&amp;""),""))), MAX(MIN(VALUE($L150), VALUE($F150)), -VALUE($F150)), "")</f>
        <v/>
      </c>
      <c r="J150" s="42" t="str">
        <f t="array" ref="J150">IF(AND( ISNUMBER(IFERROR(VALUE($L150&amp;""),"")), ISNUMBER(IFERROR(VALUE($G150&amp;""),""))), MAX(MIN(VALUE($L150), VALUE($G150)), -VALUE($G150)), "")</f>
        <v/>
      </c>
      <c r="K150" s="42" t="str">
        <f t="array" ref="K150">IF(AND( ISNUMBER(IFERROR(VALUE($L150&amp;""),"")), ISNUMBER(IFERROR(VALUE($H150&amp;""),""))), MAX(MIN(VALUE($L150), VALUE($H150)), -VALUE($H150)), "")</f>
        <v/>
      </c>
      <c r="L150" s="1659"/>
      <c r="M150" s="1201"/>
      <c r="N150" s="1204"/>
      <c r="O150" s="1205"/>
      <c r="P150" s="1205"/>
      <c r="Q150" s="1205"/>
      <c r="R150" s="1205"/>
      <c r="S150" s="1205"/>
      <c r="T150" s="1206"/>
      <c r="U150" s="1207"/>
      <c r="V150" s="296"/>
      <c r="W150" s="296"/>
      <c r="X150" s="296"/>
      <c r="Y150" s="42" t="str">
        <f t="array" ref="Y150">IF(AND( ISNUMBER(IFERROR(VALUE($X150&amp;""),"")), ISNUMBER(IFERROR(VALUE($U150&amp;""),""))), MAX(MIN(VALUE($X150), VALUE($U150)), -VALUE($U150)), "")</f>
        <v/>
      </c>
      <c r="Z150" s="42" t="str">
        <f t="array" ref="Z150">IF(AND( ISNUMBER(IFERROR(VALUE($X150&amp;""),"")), ISNUMBER(IFERROR(VALUE($V150&amp;""),""))), MAX(MIN(VALUE($X150), VALUE($V150)), -VALUE($V150)), "")</f>
        <v/>
      </c>
      <c r="AA150" s="42" t="str">
        <f t="array" ref="AA150">IF(AND( ISNUMBER(IFERROR(VALUE($X150&amp;""),"")), ISNUMBER(IFERROR(VALUE($W150&amp;""),""))), MAX(MIN(VALUE($X150), VALUE($W150)), -VALUE($W150)), "")</f>
        <v/>
      </c>
      <c r="AB150" s="1292"/>
      <c r="AC150" s="296"/>
      <c r="AD150" s="296"/>
      <c r="AE150" s="42" t="str">
        <f t="array" ref="AE150">IF(AND( ISNUMBER(IFERROR(VALUE($AH150&amp;""),"")), ISNUMBER(IFERROR(VALUE($AB150&amp;""),""))), MAX(MIN(VALUE($AH150), VALUE($AB150)), -VALUE($AB150)), "")</f>
        <v/>
      </c>
      <c r="AF150" s="42" t="str">
        <f t="array" ref="AF150">IF(AND( ISNUMBER(IFERROR(VALUE($AH150&amp;""),"")), ISNUMBER(IFERROR(VALUE($AC150&amp;""),""))), MAX(MIN(VALUE($AH150), VALUE($AC150)), -VALUE($AC150)), "")</f>
        <v/>
      </c>
      <c r="AG150" s="42" t="str">
        <f t="array" ref="AG150">IF(AND( ISNUMBER(IFERROR(VALUE($AH150&amp;""),"")), ISNUMBER(IFERROR(VALUE($AD150&amp;""),""))), MAX(MIN(VALUE($AH150), VALUE($AD150)), -VALUE($AD150)), "")</f>
        <v/>
      </c>
      <c r="AH150" s="297"/>
      <c r="AI150" s="1160"/>
      <c r="AJ150" s="1160"/>
      <c r="AK150" s="1160"/>
      <c r="AL150" s="1160"/>
      <c r="AM150" s="1160"/>
      <c r="AN150" s="1161"/>
      <c r="AO150" s="1159"/>
      <c r="AP150" s="1160"/>
      <c r="AQ150" s="1160"/>
      <c r="AR150" s="1160"/>
      <c r="AS150" s="1160"/>
      <c r="AT150" s="1160"/>
      <c r="AU150" s="1161"/>
      <c r="AV150" s="1159"/>
      <c r="AW150" s="1160"/>
      <c r="AX150" s="1160"/>
      <c r="AY150" s="1160"/>
      <c r="AZ150" s="1160"/>
      <c r="BA150" s="1160"/>
      <c r="BB150" s="1196"/>
      <c r="FB150" s="1468"/>
      <c r="HR150" s="1468"/>
    </row>
    <row r="151" spans="1:226" s="1483" customFormat="1" ht="15" customHeight="1" x14ac:dyDescent="0.25">
      <c r="A151" s="1085"/>
      <c r="B151" s="242">
        <v>7</v>
      </c>
      <c r="C151" s="3567"/>
      <c r="D151" s="3491" t="s">
        <v>1567</v>
      </c>
      <c r="E151" s="3492"/>
      <c r="F151" s="42" t="str">
        <f t="array" ref="F151">IF( SUMPRODUCT(--NOT(ISNUMBER(IFERROR(VALUE($M151:$T151&amp;""),""))))=0,SQRT(MAX(VALUE($M151)+SUMPRODUCT(VALUE($N151:$T151),r_csrs!$B$4:$H$4),0)),"")</f>
        <v/>
      </c>
      <c r="G151" s="42" t="str">
        <f t="array" ref="G151">IF( SUMPRODUCT(--NOT(ISNUMBER(IFERROR(VALUE($M151:$T151&amp;""),""))))=0,SQRT(MAX(VALUE($M151)+SUMPRODUCT(VALUE($N151:$T151),r_csrs!$B$5:$H$5),0)),"")</f>
        <v/>
      </c>
      <c r="H151" s="42" t="str">
        <f t="array" ref="H151">IF( SUMPRODUCT(--NOT(ISNUMBER(IFERROR(VALUE($M151:$T151&amp;""),""))))=0,SQRT(MAX(VALUE($M151)+SUMPRODUCT(VALUE($N151:$T151),r_csrs!$B$4:$H$4)*0.75,0)),"")</f>
        <v/>
      </c>
      <c r="I151" s="42" t="str">
        <f t="array" ref="I151">IF(AND( ISNUMBER(IFERROR(VALUE($L151&amp;""),"")), ISNUMBER(IFERROR(VALUE($F151&amp;""),""))), MAX(MIN(VALUE($L151), VALUE($F151)), -VALUE($F151)), "")</f>
        <v/>
      </c>
      <c r="J151" s="42" t="str">
        <f t="array" ref="J151">IF(AND( ISNUMBER(IFERROR(VALUE($L151&amp;""),"")), ISNUMBER(IFERROR(VALUE($G151&amp;""),""))), MAX(MIN(VALUE($L151), VALUE($G151)), -VALUE($G151)), "")</f>
        <v/>
      </c>
      <c r="K151" s="42" t="str">
        <f t="array" ref="K151">IF(AND( ISNUMBER(IFERROR(VALUE($L151&amp;""),"")), ISNUMBER(IFERROR(VALUE($H151&amp;""),""))), MAX(MIN(VALUE($L151), VALUE($H151)), -VALUE($H151)), "")</f>
        <v/>
      </c>
      <c r="L151" s="1207"/>
      <c r="M151" s="297"/>
      <c r="N151" s="1204"/>
      <c r="O151" s="1205"/>
      <c r="P151" s="1205"/>
      <c r="Q151" s="1205"/>
      <c r="R151" s="1205"/>
      <c r="S151" s="1205"/>
      <c r="T151" s="1206"/>
      <c r="U151" s="1207"/>
      <c r="V151" s="296"/>
      <c r="W151" s="296"/>
      <c r="X151" s="296"/>
      <c r="Y151" s="42" t="str">
        <f t="array" ref="Y151">IF(AND( ISNUMBER(IFERROR(VALUE($X151&amp;""),"")), ISNUMBER(IFERROR(VALUE($U151&amp;""),""))), MAX(MIN(VALUE($X151), VALUE($U151)), -VALUE($U151)), "")</f>
        <v/>
      </c>
      <c r="Z151" s="42" t="str">
        <f t="array" ref="Z151">IF(AND( ISNUMBER(IFERROR(VALUE($X151&amp;""),"")), ISNUMBER(IFERROR(VALUE($V151&amp;""),""))), MAX(MIN(VALUE($X151), VALUE($V151)), -VALUE($V151)), "")</f>
        <v/>
      </c>
      <c r="AA151" s="42" t="str">
        <f t="array" ref="AA151">IF(AND( ISNUMBER(IFERROR(VALUE($X151&amp;""),"")), ISNUMBER(IFERROR(VALUE($W151&amp;""),""))), MAX(MIN(VALUE($X151), VALUE($W151)), -VALUE($W151)), "")</f>
        <v/>
      </c>
      <c r="AB151" s="1292"/>
      <c r="AC151" s="296"/>
      <c r="AD151" s="296"/>
      <c r="AE151" s="42" t="str">
        <f t="array" ref="AE151">IF(AND( ISNUMBER(IFERROR(VALUE($AH151&amp;""),"")), ISNUMBER(IFERROR(VALUE($AB151&amp;""),""))), MAX(MIN(VALUE($AH151), VALUE($AB151)), -VALUE($AB151)), "")</f>
        <v/>
      </c>
      <c r="AF151" s="42" t="str">
        <f t="array" ref="AF151">IF(AND( ISNUMBER(IFERROR(VALUE($AH151&amp;""),"")), ISNUMBER(IFERROR(VALUE($AC151&amp;""),""))), MAX(MIN(VALUE($AH151), VALUE($AC151)), -VALUE($AC151)), "")</f>
        <v/>
      </c>
      <c r="AG151" s="42" t="str">
        <f t="array" ref="AG151">IF(AND( ISNUMBER(IFERROR(VALUE($AH151&amp;""),"")), ISNUMBER(IFERROR(VALUE($AD151&amp;""),""))), MAX(MIN(VALUE($AH151), VALUE($AD151)), -VALUE($AD151)), "")</f>
        <v/>
      </c>
      <c r="AH151" s="297"/>
      <c r="AI151" s="1160"/>
      <c r="AJ151" s="1160"/>
      <c r="AK151" s="1160"/>
      <c r="AL151" s="1160"/>
      <c r="AM151" s="1160"/>
      <c r="AN151" s="1161"/>
      <c r="AO151" s="1159"/>
      <c r="AP151" s="1160"/>
      <c r="AQ151" s="1160"/>
      <c r="AR151" s="1160"/>
      <c r="AS151" s="1160"/>
      <c r="AT151" s="1160"/>
      <c r="AU151" s="1161"/>
      <c r="AV151" s="1159"/>
      <c r="AW151" s="1160"/>
      <c r="AX151" s="1160"/>
      <c r="AY151" s="1160"/>
      <c r="AZ151" s="1160"/>
      <c r="BA151" s="1160"/>
      <c r="BB151" s="1196"/>
      <c r="FB151" s="1468"/>
      <c r="HR151" s="1468"/>
    </row>
    <row r="152" spans="1:226" s="1483" customFormat="1" ht="15" customHeight="1" x14ac:dyDescent="0.25">
      <c r="A152" s="1085"/>
      <c r="B152" s="242">
        <v>8</v>
      </c>
      <c r="C152" s="3567"/>
      <c r="D152" s="3491" t="s">
        <v>1568</v>
      </c>
      <c r="E152" s="3492"/>
      <c r="F152" s="42" t="str">
        <f t="array" ref="F152">IF( SUMPRODUCT(--NOT(ISNUMBER(IFERROR(VALUE($M152:$T152&amp;""),""))))=0,SQRT(MAX(VALUE($M152)+SUMPRODUCT(VALUE($N152:$T152),r_csrs!$B$4:$H$4),0)),"")</f>
        <v/>
      </c>
      <c r="G152" s="42" t="str">
        <f t="array" ref="G152">IF( SUMPRODUCT(--NOT(ISNUMBER(IFERROR(VALUE($M152:$T152&amp;""),""))))=0,SQRT(MAX(VALUE($M152)+SUMPRODUCT(VALUE($N152:$T152),r_csrs!$B$5:$H$5),0)),"")</f>
        <v/>
      </c>
      <c r="H152" s="42" t="str">
        <f t="array" ref="H152">IF( SUMPRODUCT(--NOT(ISNUMBER(IFERROR(VALUE($M152:$T152&amp;""),""))))=0,SQRT(MAX(VALUE($M152)+SUMPRODUCT(VALUE($N152:$T152),r_csrs!$B$4:$H$4)*0.75,0)),"")</f>
        <v/>
      </c>
      <c r="I152" s="42" t="str">
        <f t="array" ref="I152">IF(AND( ISNUMBER(IFERROR(VALUE($L152&amp;""),"")), ISNUMBER(IFERROR(VALUE($F152&amp;""),""))), MAX(MIN(VALUE($L152), VALUE($F152)), -VALUE($F152)), "")</f>
        <v/>
      </c>
      <c r="J152" s="42" t="str">
        <f t="array" ref="J152">IF(AND( ISNUMBER(IFERROR(VALUE($L152&amp;""),"")), ISNUMBER(IFERROR(VALUE($G152&amp;""),""))), MAX(MIN(VALUE($L152), VALUE($G152)), -VALUE($G152)), "")</f>
        <v/>
      </c>
      <c r="K152" s="42" t="str">
        <f t="array" ref="K152">IF(AND( ISNUMBER(IFERROR(VALUE($L152&amp;""),"")), ISNUMBER(IFERROR(VALUE($H152&amp;""),""))), MAX(MIN(VALUE($L152), VALUE($H152)), -VALUE($H152)), "")</f>
        <v/>
      </c>
      <c r="L152" s="1207"/>
      <c r="M152" s="297"/>
      <c r="N152" s="1204"/>
      <c r="O152" s="1205"/>
      <c r="P152" s="1205"/>
      <c r="Q152" s="1205"/>
      <c r="R152" s="1205"/>
      <c r="S152" s="1205"/>
      <c r="T152" s="1206"/>
      <c r="U152" s="1207"/>
      <c r="V152" s="296"/>
      <c r="W152" s="296"/>
      <c r="X152" s="296"/>
      <c r="Y152" s="42" t="str">
        <f t="array" ref="Y152">IF(AND( ISNUMBER(IFERROR(VALUE($X152&amp;""),"")), ISNUMBER(IFERROR(VALUE($U152&amp;""),""))), MAX(MIN(VALUE($X152), VALUE($U152)), -VALUE($U152)), "")</f>
        <v/>
      </c>
      <c r="Z152" s="42" t="str">
        <f t="array" ref="Z152">IF(AND( ISNUMBER(IFERROR(VALUE($X152&amp;""),"")), ISNUMBER(IFERROR(VALUE($V152&amp;""),""))), MAX(MIN(VALUE($X152), VALUE($V152)), -VALUE($V152)), "")</f>
        <v/>
      </c>
      <c r="AA152" s="42" t="str">
        <f t="array" ref="AA152">IF(AND( ISNUMBER(IFERROR(VALUE($X152&amp;""),"")), ISNUMBER(IFERROR(VALUE($W152&amp;""),""))), MAX(MIN(VALUE($X152), VALUE($W152)), -VALUE($W152)), "")</f>
        <v/>
      </c>
      <c r="AB152" s="1292"/>
      <c r="AC152" s="296"/>
      <c r="AD152" s="296"/>
      <c r="AE152" s="42" t="str">
        <f t="array" ref="AE152">IF(AND( ISNUMBER(IFERROR(VALUE($AH152&amp;""),"")), ISNUMBER(IFERROR(VALUE($AB152&amp;""),""))), MAX(MIN(VALUE($AH152), VALUE($AB152)), -VALUE($AB152)), "")</f>
        <v/>
      </c>
      <c r="AF152" s="42" t="str">
        <f t="array" ref="AF152">IF(AND( ISNUMBER(IFERROR(VALUE($AH152&amp;""),"")), ISNUMBER(IFERROR(VALUE($AC152&amp;""),""))), MAX(MIN(VALUE($AH152), VALUE($AC152)), -VALUE($AC152)), "")</f>
        <v/>
      </c>
      <c r="AG152" s="42" t="str">
        <f t="array" ref="AG152">IF(AND( ISNUMBER(IFERROR(VALUE($AH152&amp;""),"")), ISNUMBER(IFERROR(VALUE($AD152&amp;""),""))), MAX(MIN(VALUE($AH152), VALUE($AD152)), -VALUE($AD152)), "")</f>
        <v/>
      </c>
      <c r="AH152" s="297"/>
      <c r="AI152" s="1160"/>
      <c r="AJ152" s="1160"/>
      <c r="AK152" s="1160"/>
      <c r="AL152" s="1160"/>
      <c r="AM152" s="1160"/>
      <c r="AN152" s="1161"/>
      <c r="AO152" s="1159"/>
      <c r="AP152" s="1160"/>
      <c r="AQ152" s="1160"/>
      <c r="AR152" s="1160"/>
      <c r="AS152" s="1160"/>
      <c r="AT152" s="1160"/>
      <c r="AU152" s="1161"/>
      <c r="AV152" s="1159"/>
      <c r="AW152" s="1160"/>
      <c r="AX152" s="1160"/>
      <c r="AY152" s="1160"/>
      <c r="AZ152" s="1160"/>
      <c r="BA152" s="1160"/>
      <c r="BB152" s="1196"/>
      <c r="FB152" s="1468"/>
      <c r="HR152" s="1468"/>
    </row>
    <row r="153" spans="1:226" s="1483" customFormat="1" ht="15" customHeight="1" x14ac:dyDescent="0.25">
      <c r="A153" s="1085"/>
      <c r="B153" s="242">
        <v>9</v>
      </c>
      <c r="C153" s="3567" t="s">
        <v>1569</v>
      </c>
      <c r="D153" s="3491" t="s">
        <v>1561</v>
      </c>
      <c r="E153" s="3492"/>
      <c r="F153" s="42" t="str">
        <f t="array" ref="F153">IF( SUMPRODUCT(--NOT(ISNUMBER(IFERROR(VALUE($M153:$T153&amp;""),""))))=0,SQRT(MAX(VALUE($M153)+SUMPRODUCT(VALUE($N153:$T153),r_csrs!$B$4:$H$4),0)),"")</f>
        <v/>
      </c>
      <c r="G153" s="42" t="str">
        <f t="array" ref="G153">IF( SUMPRODUCT(--NOT(ISNUMBER(IFERROR(VALUE($M153:$T153&amp;""),""))))=0,SQRT(MAX(VALUE($M153)+SUMPRODUCT(VALUE($N153:$T153),r_csrs!$B$5:$H$5),0)),"")</f>
        <v/>
      </c>
      <c r="H153" s="42" t="str">
        <f t="array" ref="H153">IF( SUMPRODUCT(--NOT(ISNUMBER(IFERROR(VALUE($M153:$T153&amp;""),""))))=0,SQRT(MAX(VALUE($M153)+SUMPRODUCT(VALUE($N153:$T153),r_csrs!$B$4:$H$4)*0.75,0)),"")</f>
        <v/>
      </c>
      <c r="I153" s="42" t="str">
        <f t="array" ref="I153">IF(AND( ISNUMBER(IFERROR(VALUE($L153&amp;""),"")), ISNUMBER(IFERROR(VALUE($F153&amp;""),""))), MAX(MIN(VALUE($L153), VALUE($F153)), -VALUE($F153)), "")</f>
        <v/>
      </c>
      <c r="J153" s="42" t="str">
        <f t="array" ref="J153">IF(AND( ISNUMBER(IFERROR(VALUE($L153&amp;""),"")), ISNUMBER(IFERROR(VALUE($G153&amp;""),""))), MAX(MIN(VALUE($L153), VALUE($G153)), -VALUE($G153)), "")</f>
        <v/>
      </c>
      <c r="K153" s="42" t="str">
        <f t="array" ref="K153">IF(AND( ISNUMBER(IFERROR(VALUE($L153&amp;""),"")), ISNUMBER(IFERROR(VALUE($H153&amp;""),""))), MAX(MIN(VALUE($L153), VALUE($H153)), -VALUE($H153)), "")</f>
        <v/>
      </c>
      <c r="L153" s="1207"/>
      <c r="M153" s="297"/>
      <c r="N153" s="1204"/>
      <c r="O153" s="1205"/>
      <c r="P153" s="1205"/>
      <c r="Q153" s="1205"/>
      <c r="R153" s="1205"/>
      <c r="S153" s="1205"/>
      <c r="T153" s="1206"/>
      <c r="U153" s="1207"/>
      <c r="V153" s="296"/>
      <c r="W153" s="296"/>
      <c r="X153" s="296"/>
      <c r="Y153" s="42" t="str">
        <f t="array" ref="Y153">IF(AND( ISNUMBER(IFERROR(VALUE($X153&amp;""),"")), ISNUMBER(IFERROR(VALUE($U153&amp;""),""))), MAX(MIN(VALUE($X153), VALUE($U153)), -VALUE($U153)), "")</f>
        <v/>
      </c>
      <c r="Z153" s="42" t="str">
        <f t="array" ref="Z153">IF(AND( ISNUMBER(IFERROR(VALUE($X153&amp;""),"")), ISNUMBER(IFERROR(VALUE($V153&amp;""),""))), MAX(MIN(VALUE($X153), VALUE($V153)), -VALUE($V153)), "")</f>
        <v/>
      </c>
      <c r="AA153" s="42" t="str">
        <f t="array" ref="AA153">IF(AND( ISNUMBER(IFERROR(VALUE($X153&amp;""),"")), ISNUMBER(IFERROR(VALUE($W153&amp;""),""))), MAX(MIN(VALUE($X153), VALUE($W153)), -VALUE($W153)), "")</f>
        <v/>
      </c>
      <c r="AB153" s="1292"/>
      <c r="AC153" s="296"/>
      <c r="AD153" s="296"/>
      <c r="AE153" s="42" t="str">
        <f t="array" ref="AE153">IF(AND( ISNUMBER(IFERROR(VALUE($AH153&amp;""),"")), ISNUMBER(IFERROR(VALUE($AB153&amp;""),""))), MAX(MIN(VALUE($AH153), VALUE($AB153)), -VALUE($AB153)), "")</f>
        <v/>
      </c>
      <c r="AF153" s="42" t="str">
        <f t="array" ref="AF153">IF(AND( ISNUMBER(IFERROR(VALUE($AH153&amp;""),"")), ISNUMBER(IFERROR(VALUE($AC153&amp;""),""))), MAX(MIN(VALUE($AH153), VALUE($AC153)), -VALUE($AC153)), "")</f>
        <v/>
      </c>
      <c r="AG153" s="42" t="str">
        <f t="array" ref="AG153">IF(AND( ISNUMBER(IFERROR(VALUE($AH153&amp;""),"")), ISNUMBER(IFERROR(VALUE($AD153&amp;""),""))), MAX(MIN(VALUE($AH153), VALUE($AD153)), -VALUE($AD153)), "")</f>
        <v/>
      </c>
      <c r="AH153" s="297"/>
      <c r="AI153" s="1160"/>
      <c r="AJ153" s="1160"/>
      <c r="AK153" s="1160"/>
      <c r="AL153" s="1160"/>
      <c r="AM153" s="1160"/>
      <c r="AN153" s="1161"/>
      <c r="AO153" s="1159"/>
      <c r="AP153" s="1160"/>
      <c r="AQ153" s="1160"/>
      <c r="AR153" s="1160"/>
      <c r="AS153" s="1160"/>
      <c r="AT153" s="1160"/>
      <c r="AU153" s="1161"/>
      <c r="AV153" s="1159"/>
      <c r="AW153" s="1160"/>
      <c r="AX153" s="1160"/>
      <c r="AY153" s="1160"/>
      <c r="AZ153" s="1160"/>
      <c r="BA153" s="1160"/>
      <c r="BB153" s="1196"/>
      <c r="FB153" s="1468"/>
      <c r="HR153" s="1468"/>
    </row>
    <row r="154" spans="1:226" s="1483" customFormat="1" ht="15" customHeight="1" x14ac:dyDescent="0.25">
      <c r="A154" s="1085"/>
      <c r="B154" s="242">
        <v>10</v>
      </c>
      <c r="C154" s="3567"/>
      <c r="D154" s="3491" t="s">
        <v>1562</v>
      </c>
      <c r="E154" s="3492"/>
      <c r="F154" s="42" t="str">
        <f t="array" ref="F154">IF( SUMPRODUCT(--NOT(ISNUMBER(IFERROR(VALUE($M154:$T154&amp;""),""))))=0,SQRT(MAX(VALUE($M154)+SUMPRODUCT(VALUE($N154:$T154),r_csrs!$B$4:$H$4),0)),"")</f>
        <v/>
      </c>
      <c r="G154" s="42" t="str">
        <f t="array" ref="G154">IF( SUMPRODUCT(--NOT(ISNUMBER(IFERROR(VALUE($M154:$T154&amp;""),""))))=0,SQRT(MAX(VALUE($M154)+SUMPRODUCT(VALUE($N154:$T154),r_csrs!$B$5:$H$5),0)),"")</f>
        <v/>
      </c>
      <c r="H154" s="42" t="str">
        <f t="array" ref="H154">IF( SUMPRODUCT(--NOT(ISNUMBER(IFERROR(VALUE($M154:$T154&amp;""),""))))=0,SQRT(MAX(VALUE($M154)+SUMPRODUCT(VALUE($N154:$T154),r_csrs!$B$4:$H$4)*0.75,0)),"")</f>
        <v/>
      </c>
      <c r="I154" s="42" t="str">
        <f t="array" ref="I154">IF(AND( ISNUMBER(IFERROR(VALUE($L154&amp;""),"")), ISNUMBER(IFERROR(VALUE($F154&amp;""),""))), MAX(MIN(VALUE($L154), VALUE($F154)), -VALUE($F154)), "")</f>
        <v/>
      </c>
      <c r="J154" s="42" t="str">
        <f t="array" ref="J154">IF(AND( ISNUMBER(IFERROR(VALUE($L154&amp;""),"")), ISNUMBER(IFERROR(VALUE($G154&amp;""),""))), MAX(MIN(VALUE($L154), VALUE($G154)), -VALUE($G154)), "")</f>
        <v/>
      </c>
      <c r="K154" s="42" t="str">
        <f t="array" ref="K154">IF(AND( ISNUMBER(IFERROR(VALUE($L154&amp;""),"")), ISNUMBER(IFERROR(VALUE($H154&amp;""),""))), MAX(MIN(VALUE($L154), VALUE($H154)), -VALUE($H154)), "")</f>
        <v/>
      </c>
      <c r="L154" s="1659"/>
      <c r="M154" s="1201"/>
      <c r="N154" s="1204"/>
      <c r="O154" s="1205"/>
      <c r="P154" s="1205"/>
      <c r="Q154" s="1205"/>
      <c r="R154" s="1205"/>
      <c r="S154" s="1205"/>
      <c r="T154" s="1206"/>
      <c r="U154" s="1207"/>
      <c r="V154" s="296"/>
      <c r="W154" s="296"/>
      <c r="X154" s="296"/>
      <c r="Y154" s="42" t="str">
        <f t="array" ref="Y154">IF(AND( ISNUMBER(IFERROR(VALUE($X154&amp;""),"")), ISNUMBER(IFERROR(VALUE($U154&amp;""),""))), MAX(MIN(VALUE($X154), VALUE($U154)), -VALUE($U154)), "")</f>
        <v/>
      </c>
      <c r="Z154" s="42" t="str">
        <f t="array" ref="Z154">IF(AND( ISNUMBER(IFERROR(VALUE($X154&amp;""),"")), ISNUMBER(IFERROR(VALUE($V154&amp;""),""))), MAX(MIN(VALUE($X154), VALUE($V154)), -VALUE($V154)), "")</f>
        <v/>
      </c>
      <c r="AA154" s="42" t="str">
        <f t="array" ref="AA154">IF(AND( ISNUMBER(IFERROR(VALUE($X154&amp;""),"")), ISNUMBER(IFERROR(VALUE($W154&amp;""),""))), MAX(MIN(VALUE($X154), VALUE($W154)), -VALUE($W154)), "")</f>
        <v/>
      </c>
      <c r="AB154" s="1292"/>
      <c r="AC154" s="296"/>
      <c r="AD154" s="296"/>
      <c r="AE154" s="42" t="str">
        <f t="array" ref="AE154">IF(AND( ISNUMBER(IFERROR(VALUE($AH154&amp;""),"")), ISNUMBER(IFERROR(VALUE($AB154&amp;""),""))), MAX(MIN(VALUE($AH154), VALUE($AB154)), -VALUE($AB154)), "")</f>
        <v/>
      </c>
      <c r="AF154" s="42" t="str">
        <f t="array" ref="AF154">IF(AND( ISNUMBER(IFERROR(VALUE($AH154&amp;""),"")), ISNUMBER(IFERROR(VALUE($AC154&amp;""),""))), MAX(MIN(VALUE($AH154), VALUE($AC154)), -VALUE($AC154)), "")</f>
        <v/>
      </c>
      <c r="AG154" s="42" t="str">
        <f t="array" ref="AG154">IF(AND( ISNUMBER(IFERROR(VALUE($AH154&amp;""),"")), ISNUMBER(IFERROR(VALUE($AD154&amp;""),""))), MAX(MIN(VALUE($AH154), VALUE($AD154)), -VALUE($AD154)), "")</f>
        <v/>
      </c>
      <c r="AH154" s="297"/>
      <c r="AI154" s="1160"/>
      <c r="AJ154" s="1160"/>
      <c r="AK154" s="1160"/>
      <c r="AL154" s="1160"/>
      <c r="AM154" s="1160"/>
      <c r="AN154" s="1161"/>
      <c r="AO154" s="1159"/>
      <c r="AP154" s="1160"/>
      <c r="AQ154" s="1160"/>
      <c r="AR154" s="1160"/>
      <c r="AS154" s="1160"/>
      <c r="AT154" s="1160"/>
      <c r="AU154" s="1161"/>
      <c r="AV154" s="1159"/>
      <c r="AW154" s="1160"/>
      <c r="AX154" s="1160"/>
      <c r="AY154" s="1160"/>
      <c r="AZ154" s="1160"/>
      <c r="BA154" s="1160"/>
      <c r="BB154" s="1196"/>
      <c r="FB154" s="1468"/>
      <c r="HR154" s="1468"/>
    </row>
    <row r="155" spans="1:226" s="1483" customFormat="1" ht="15" customHeight="1" x14ac:dyDescent="0.25">
      <c r="A155" s="1085"/>
      <c r="B155" s="242">
        <v>11</v>
      </c>
      <c r="C155" s="3567"/>
      <c r="D155" s="3491" t="s">
        <v>1563</v>
      </c>
      <c r="E155" s="3492"/>
      <c r="F155" s="42" t="str">
        <f t="array" ref="F155">IF( SUMPRODUCT(--NOT(ISNUMBER(IFERROR(VALUE($M155:$T155&amp;""),""))))=0,SQRT(MAX(VALUE($M155)+SUMPRODUCT(VALUE($N155:$T155),r_csrs!$B$4:$H$4),0)),"")</f>
        <v/>
      </c>
      <c r="G155" s="42" t="str">
        <f t="array" ref="G155">IF( SUMPRODUCT(--NOT(ISNUMBER(IFERROR(VALUE($M155:$T155&amp;""),""))))=0,SQRT(MAX(VALUE($M155)+SUMPRODUCT(VALUE($N155:$T155),r_csrs!$B$5:$H$5),0)),"")</f>
        <v/>
      </c>
      <c r="H155" s="42" t="str">
        <f t="array" ref="H155">IF( SUMPRODUCT(--NOT(ISNUMBER(IFERROR(VALUE($M155:$T155&amp;""),""))))=0,SQRT(MAX(VALUE($M155)+SUMPRODUCT(VALUE($N155:$T155),r_csrs!$B$4:$H$4)*0.75,0)),"")</f>
        <v/>
      </c>
      <c r="I155" s="42" t="str">
        <f t="array" ref="I155">IF(AND( ISNUMBER(IFERROR(VALUE($L155&amp;""),"")), ISNUMBER(IFERROR(VALUE($F155&amp;""),""))), MAX(MIN(VALUE($L155), VALUE($F155)), -VALUE($F155)), "")</f>
        <v/>
      </c>
      <c r="J155" s="42" t="str">
        <f t="array" ref="J155">IF(AND( ISNUMBER(IFERROR(VALUE($L155&amp;""),"")), ISNUMBER(IFERROR(VALUE($G155&amp;""),""))), MAX(MIN(VALUE($L155), VALUE($G155)), -VALUE($G155)), "")</f>
        <v/>
      </c>
      <c r="K155" s="42" t="str">
        <f t="array" ref="K155">IF(AND( ISNUMBER(IFERROR(VALUE($L155&amp;""),"")), ISNUMBER(IFERROR(VALUE($H155&amp;""),""))), MAX(MIN(VALUE($L155), VALUE($H155)), -VALUE($H155)), "")</f>
        <v/>
      </c>
      <c r="L155" s="1207"/>
      <c r="M155" s="297"/>
      <c r="N155" s="1204"/>
      <c r="O155" s="1205"/>
      <c r="P155" s="1205"/>
      <c r="Q155" s="1205"/>
      <c r="R155" s="1205"/>
      <c r="S155" s="1205"/>
      <c r="T155" s="1206"/>
      <c r="U155" s="1207"/>
      <c r="V155" s="296"/>
      <c r="W155" s="296"/>
      <c r="X155" s="296"/>
      <c r="Y155" s="42" t="str">
        <f t="array" ref="Y155">IF(AND( ISNUMBER(IFERROR(VALUE($X155&amp;""),"")), ISNUMBER(IFERROR(VALUE($U155&amp;""),""))), MAX(MIN(VALUE($X155), VALUE($U155)), -VALUE($U155)), "")</f>
        <v/>
      </c>
      <c r="Z155" s="42" t="str">
        <f t="array" ref="Z155">IF(AND( ISNUMBER(IFERROR(VALUE($X155&amp;""),"")), ISNUMBER(IFERROR(VALUE($V155&amp;""),""))), MAX(MIN(VALUE($X155), VALUE($V155)), -VALUE($V155)), "")</f>
        <v/>
      </c>
      <c r="AA155" s="42" t="str">
        <f t="array" ref="AA155">IF(AND( ISNUMBER(IFERROR(VALUE($X155&amp;""),"")), ISNUMBER(IFERROR(VALUE($W155&amp;""),""))), MAX(MIN(VALUE($X155), VALUE($W155)), -VALUE($W155)), "")</f>
        <v/>
      </c>
      <c r="AB155" s="1292"/>
      <c r="AC155" s="296"/>
      <c r="AD155" s="296"/>
      <c r="AE155" s="42" t="str">
        <f t="array" ref="AE155">IF(AND( ISNUMBER(IFERROR(VALUE($AH155&amp;""),"")), ISNUMBER(IFERROR(VALUE($AB155&amp;""),""))), MAX(MIN(VALUE($AH155), VALUE($AB155)), -VALUE($AB155)), "")</f>
        <v/>
      </c>
      <c r="AF155" s="42" t="str">
        <f t="array" ref="AF155">IF(AND( ISNUMBER(IFERROR(VALUE($AH155&amp;""),"")), ISNUMBER(IFERROR(VALUE($AC155&amp;""),""))), MAX(MIN(VALUE($AH155), VALUE($AC155)), -VALUE($AC155)), "")</f>
        <v/>
      </c>
      <c r="AG155" s="42" t="str">
        <f t="array" ref="AG155">IF(AND( ISNUMBER(IFERROR(VALUE($AH155&amp;""),"")), ISNUMBER(IFERROR(VALUE($AD155&amp;""),""))), MAX(MIN(VALUE($AH155), VALUE($AD155)), -VALUE($AD155)), "")</f>
        <v/>
      </c>
      <c r="AH155" s="297"/>
      <c r="AI155" s="1160"/>
      <c r="AJ155" s="1160"/>
      <c r="AK155" s="1160"/>
      <c r="AL155" s="1160"/>
      <c r="AM155" s="1160"/>
      <c r="AN155" s="1161"/>
      <c r="AO155" s="1159"/>
      <c r="AP155" s="1160"/>
      <c r="AQ155" s="1160"/>
      <c r="AR155" s="1160"/>
      <c r="AS155" s="1160"/>
      <c r="AT155" s="1160"/>
      <c r="AU155" s="1161"/>
      <c r="AV155" s="1159"/>
      <c r="AW155" s="1160"/>
      <c r="AX155" s="1160"/>
      <c r="AY155" s="1160"/>
      <c r="AZ155" s="1160"/>
      <c r="BA155" s="1160"/>
      <c r="BB155" s="1196"/>
      <c r="FB155" s="1468"/>
      <c r="HR155" s="1468"/>
    </row>
    <row r="156" spans="1:226" s="1483" customFormat="1" ht="15" customHeight="1" x14ac:dyDescent="0.25">
      <c r="A156" s="1085"/>
      <c r="B156" s="242">
        <v>12</v>
      </c>
      <c r="C156" s="3567"/>
      <c r="D156" s="3491" t="s">
        <v>1564</v>
      </c>
      <c r="E156" s="3492"/>
      <c r="F156" s="42" t="str">
        <f t="array" ref="F156">IF( SUMPRODUCT(--NOT(ISNUMBER(IFERROR(VALUE($M156:$T156&amp;""),""))))=0,SQRT(MAX(VALUE($M156)+SUMPRODUCT(VALUE($N156:$T156),r_csrs!$B$4:$H$4),0)),"")</f>
        <v/>
      </c>
      <c r="G156" s="42" t="str">
        <f t="array" ref="G156">IF( SUMPRODUCT(--NOT(ISNUMBER(IFERROR(VALUE($M156:$T156&amp;""),""))))=0,SQRT(MAX(VALUE($M156)+SUMPRODUCT(VALUE($N156:$T156),r_csrs!$B$5:$H$5),0)),"")</f>
        <v/>
      </c>
      <c r="H156" s="42" t="str">
        <f t="array" ref="H156">IF( SUMPRODUCT(--NOT(ISNUMBER(IFERROR(VALUE($M156:$T156&amp;""),""))))=0,SQRT(MAX(VALUE($M156)+SUMPRODUCT(VALUE($N156:$T156),r_csrs!$B$4:$H$4)*0.75,0)),"")</f>
        <v/>
      </c>
      <c r="I156" s="42" t="str">
        <f t="array" ref="I156">IF(AND( ISNUMBER(IFERROR(VALUE($L156&amp;""),"")), ISNUMBER(IFERROR(VALUE($F156&amp;""),""))), MAX(MIN(VALUE($L156), VALUE($F156)), -VALUE($F156)), "")</f>
        <v/>
      </c>
      <c r="J156" s="42" t="str">
        <f t="array" ref="J156">IF(AND( ISNUMBER(IFERROR(VALUE($L156&amp;""),"")), ISNUMBER(IFERROR(VALUE($G156&amp;""),""))), MAX(MIN(VALUE($L156), VALUE($G156)), -VALUE($G156)), "")</f>
        <v/>
      </c>
      <c r="K156" s="42" t="str">
        <f t="array" ref="K156">IF(AND( ISNUMBER(IFERROR(VALUE($L156&amp;""),"")), ISNUMBER(IFERROR(VALUE($H156&amp;""),""))), MAX(MIN(VALUE($L156), VALUE($H156)), -VALUE($H156)), "")</f>
        <v/>
      </c>
      <c r="L156" s="1207"/>
      <c r="M156" s="297"/>
      <c r="N156" s="1204"/>
      <c r="O156" s="1205"/>
      <c r="P156" s="1205"/>
      <c r="Q156" s="1205"/>
      <c r="R156" s="1205"/>
      <c r="S156" s="1205"/>
      <c r="T156" s="1206"/>
      <c r="U156" s="1207"/>
      <c r="V156" s="296"/>
      <c r="W156" s="296"/>
      <c r="X156" s="296"/>
      <c r="Y156" s="42" t="str">
        <f t="array" ref="Y156">IF(AND( ISNUMBER(IFERROR(VALUE($X156&amp;""),"")), ISNUMBER(IFERROR(VALUE($U156&amp;""),""))), MAX(MIN(VALUE($X156), VALUE($U156)), -VALUE($U156)), "")</f>
        <v/>
      </c>
      <c r="Z156" s="42" t="str">
        <f t="array" ref="Z156">IF(AND( ISNUMBER(IFERROR(VALUE($X156&amp;""),"")), ISNUMBER(IFERROR(VALUE($V156&amp;""),""))), MAX(MIN(VALUE($X156), VALUE($V156)), -VALUE($V156)), "")</f>
        <v/>
      </c>
      <c r="AA156" s="42" t="str">
        <f t="array" ref="AA156">IF(AND( ISNUMBER(IFERROR(VALUE($X156&amp;""),"")), ISNUMBER(IFERROR(VALUE($W156&amp;""),""))), MAX(MIN(VALUE($X156), VALUE($W156)), -VALUE($W156)), "")</f>
        <v/>
      </c>
      <c r="AB156" s="1292"/>
      <c r="AC156" s="296"/>
      <c r="AD156" s="296"/>
      <c r="AE156" s="42" t="str">
        <f t="array" ref="AE156">IF(AND( ISNUMBER(IFERROR(VALUE($AH156&amp;""),"")), ISNUMBER(IFERROR(VALUE($AB156&amp;""),""))), MAX(MIN(VALUE($AH156), VALUE($AB156)), -VALUE($AB156)), "")</f>
        <v/>
      </c>
      <c r="AF156" s="42" t="str">
        <f t="array" ref="AF156">IF(AND( ISNUMBER(IFERROR(VALUE($AH156&amp;""),"")), ISNUMBER(IFERROR(VALUE($AC156&amp;""),""))), MAX(MIN(VALUE($AH156), VALUE($AC156)), -VALUE($AC156)), "")</f>
        <v/>
      </c>
      <c r="AG156" s="42" t="str">
        <f t="array" ref="AG156">IF(AND( ISNUMBER(IFERROR(VALUE($AH156&amp;""),"")), ISNUMBER(IFERROR(VALUE($AD156&amp;""),""))), MAX(MIN(VALUE($AH156), VALUE($AD156)), -VALUE($AD156)), "")</f>
        <v/>
      </c>
      <c r="AH156" s="297"/>
      <c r="AI156" s="1160"/>
      <c r="AJ156" s="1160"/>
      <c r="AK156" s="1160"/>
      <c r="AL156" s="1160"/>
      <c r="AM156" s="1160"/>
      <c r="AN156" s="1161"/>
      <c r="AO156" s="1159"/>
      <c r="AP156" s="1160"/>
      <c r="AQ156" s="1160"/>
      <c r="AR156" s="1160"/>
      <c r="AS156" s="1160"/>
      <c r="AT156" s="1160"/>
      <c r="AU156" s="1161"/>
      <c r="AV156" s="1159"/>
      <c r="AW156" s="1160"/>
      <c r="AX156" s="1160"/>
      <c r="AY156" s="1160"/>
      <c r="AZ156" s="1160"/>
      <c r="BA156" s="1160"/>
      <c r="BB156" s="1196"/>
      <c r="FB156" s="1468"/>
      <c r="HR156" s="1468"/>
    </row>
    <row r="157" spans="1:226" s="1483" customFormat="1" ht="15" customHeight="1" x14ac:dyDescent="0.25">
      <c r="A157" s="1085"/>
      <c r="B157" s="242">
        <v>13</v>
      </c>
      <c r="C157" s="3567"/>
      <c r="D157" s="3491" t="s">
        <v>1565</v>
      </c>
      <c r="E157" s="3492"/>
      <c r="F157" s="42" t="str">
        <f t="array" ref="F157">IF( SUMPRODUCT(--NOT(ISNUMBER(IFERROR(VALUE($M157:$T157&amp;""),""))))=0,SQRT(MAX(VALUE($M157)+SUMPRODUCT(VALUE($N157:$T157),r_csrs!$B$4:$H$4),0)),"")</f>
        <v/>
      </c>
      <c r="G157" s="42" t="str">
        <f t="array" ref="G157">IF( SUMPRODUCT(--NOT(ISNUMBER(IFERROR(VALUE($M157:$T157&amp;""),""))))=0,SQRT(MAX(VALUE($M157)+SUMPRODUCT(VALUE($N157:$T157),r_csrs!$B$5:$H$5),0)),"")</f>
        <v/>
      </c>
      <c r="H157" s="42" t="str">
        <f t="array" ref="H157">IF( SUMPRODUCT(--NOT(ISNUMBER(IFERROR(VALUE($M157:$T157&amp;""),""))))=0,SQRT(MAX(VALUE($M157)+SUMPRODUCT(VALUE($N157:$T157),r_csrs!$B$4:$H$4)*0.75,0)),"")</f>
        <v/>
      </c>
      <c r="I157" s="42" t="str">
        <f t="array" ref="I157">IF(AND( ISNUMBER(IFERROR(VALUE($L157&amp;""),"")), ISNUMBER(IFERROR(VALUE($F157&amp;""),""))), MAX(MIN(VALUE($L157), VALUE($F157)), -VALUE($F157)), "")</f>
        <v/>
      </c>
      <c r="J157" s="42" t="str">
        <f t="array" ref="J157">IF(AND( ISNUMBER(IFERROR(VALUE($L157&amp;""),"")), ISNUMBER(IFERROR(VALUE($G157&amp;""),""))), MAX(MIN(VALUE($L157), VALUE($G157)), -VALUE($G157)), "")</f>
        <v/>
      </c>
      <c r="K157" s="42" t="str">
        <f t="array" ref="K157">IF(AND( ISNUMBER(IFERROR(VALUE($L157&amp;""),"")), ISNUMBER(IFERROR(VALUE($H157&amp;""),""))), MAX(MIN(VALUE($L157), VALUE($H157)), -VALUE($H157)), "")</f>
        <v/>
      </c>
      <c r="L157" s="1207"/>
      <c r="M157" s="297"/>
      <c r="N157" s="1204"/>
      <c r="O157" s="1205"/>
      <c r="P157" s="1205"/>
      <c r="Q157" s="1205"/>
      <c r="R157" s="1205"/>
      <c r="S157" s="1205"/>
      <c r="T157" s="1206"/>
      <c r="U157" s="1207"/>
      <c r="V157" s="296"/>
      <c r="W157" s="296"/>
      <c r="X157" s="296"/>
      <c r="Y157" s="42" t="str">
        <f t="array" ref="Y157">IF(AND( ISNUMBER(IFERROR(VALUE($X157&amp;""),"")), ISNUMBER(IFERROR(VALUE($U157&amp;""),""))), MAX(MIN(VALUE($X157), VALUE($U157)), -VALUE($U157)), "")</f>
        <v/>
      </c>
      <c r="Z157" s="42" t="str">
        <f t="array" ref="Z157">IF(AND( ISNUMBER(IFERROR(VALUE($X157&amp;""),"")), ISNUMBER(IFERROR(VALUE($V157&amp;""),""))), MAX(MIN(VALUE($X157), VALUE($V157)), -VALUE($V157)), "")</f>
        <v/>
      </c>
      <c r="AA157" s="42" t="str">
        <f t="array" ref="AA157">IF(AND( ISNUMBER(IFERROR(VALUE($X157&amp;""),"")), ISNUMBER(IFERROR(VALUE($W157&amp;""),""))), MAX(MIN(VALUE($X157), VALUE($W157)), -VALUE($W157)), "")</f>
        <v/>
      </c>
      <c r="AB157" s="1292"/>
      <c r="AC157" s="296"/>
      <c r="AD157" s="296"/>
      <c r="AE157" s="42" t="str">
        <f t="array" ref="AE157">IF(AND( ISNUMBER(IFERROR(VALUE($AH157&amp;""),"")), ISNUMBER(IFERROR(VALUE($AB157&amp;""),""))), MAX(MIN(VALUE($AH157), VALUE($AB157)), -VALUE($AB157)), "")</f>
        <v/>
      </c>
      <c r="AF157" s="42" t="str">
        <f t="array" ref="AF157">IF(AND( ISNUMBER(IFERROR(VALUE($AH157&amp;""),"")), ISNUMBER(IFERROR(VALUE($AC157&amp;""),""))), MAX(MIN(VALUE($AH157), VALUE($AC157)), -VALUE($AC157)), "")</f>
        <v/>
      </c>
      <c r="AG157" s="42" t="str">
        <f t="array" ref="AG157">IF(AND( ISNUMBER(IFERROR(VALUE($AH157&amp;""),"")), ISNUMBER(IFERROR(VALUE($AD157&amp;""),""))), MAX(MIN(VALUE($AH157), VALUE($AD157)), -VALUE($AD157)), "")</f>
        <v/>
      </c>
      <c r="AH157" s="297"/>
      <c r="AI157" s="1160"/>
      <c r="AJ157" s="1160"/>
      <c r="AK157" s="1160"/>
      <c r="AL157" s="1160"/>
      <c r="AM157" s="1160"/>
      <c r="AN157" s="1161"/>
      <c r="AO157" s="1159"/>
      <c r="AP157" s="1160"/>
      <c r="AQ157" s="1160"/>
      <c r="AR157" s="1160"/>
      <c r="AS157" s="1160"/>
      <c r="AT157" s="1160"/>
      <c r="AU157" s="1161"/>
      <c r="AV157" s="1159"/>
      <c r="AW157" s="1160"/>
      <c r="AX157" s="1160"/>
      <c r="AY157" s="1160"/>
      <c r="AZ157" s="1160"/>
      <c r="BA157" s="1160"/>
      <c r="BB157" s="1196"/>
      <c r="FB157" s="1468"/>
      <c r="HR157" s="1468"/>
    </row>
    <row r="158" spans="1:226" s="1483" customFormat="1" ht="15" customHeight="1" x14ac:dyDescent="0.25">
      <c r="A158" s="1085"/>
      <c r="B158" s="242">
        <v>14</v>
      </c>
      <c r="C158" s="3567"/>
      <c r="D158" s="3491" t="s">
        <v>1566</v>
      </c>
      <c r="E158" s="3492"/>
      <c r="F158" s="42" t="str">
        <f t="array" ref="F158">IF( SUMPRODUCT(--NOT(ISNUMBER(IFERROR(VALUE($M158:$T158&amp;""),""))))=0,SQRT(MAX(VALUE($M158)+SUMPRODUCT(VALUE($N158:$T158),r_csrs!$B$4:$H$4),0)),"")</f>
        <v/>
      </c>
      <c r="G158" s="42" t="str">
        <f t="array" ref="G158">IF( SUMPRODUCT(--NOT(ISNUMBER(IFERROR(VALUE($M158:$T158&amp;""),""))))=0,SQRT(MAX(VALUE($M158)+SUMPRODUCT(VALUE($N158:$T158),r_csrs!$B$5:$H$5),0)),"")</f>
        <v/>
      </c>
      <c r="H158" s="42" t="str">
        <f t="array" ref="H158">IF( SUMPRODUCT(--NOT(ISNUMBER(IFERROR(VALUE($M158:$T158&amp;""),""))))=0,SQRT(MAX(VALUE($M158)+SUMPRODUCT(VALUE($N158:$T158),r_csrs!$B$4:$H$4)*0.75,0)),"")</f>
        <v/>
      </c>
      <c r="I158" s="42" t="str">
        <f t="array" ref="I158">IF(AND( ISNUMBER(IFERROR(VALUE($L158&amp;""),"")), ISNUMBER(IFERROR(VALUE($F158&amp;""),""))), MAX(MIN(VALUE($L158), VALUE($F158)), -VALUE($F158)), "")</f>
        <v/>
      </c>
      <c r="J158" s="42" t="str">
        <f t="array" ref="J158">IF(AND( ISNUMBER(IFERROR(VALUE($L158&amp;""),"")), ISNUMBER(IFERROR(VALUE($G158&amp;""),""))), MAX(MIN(VALUE($L158), VALUE($G158)), -VALUE($G158)), "")</f>
        <v/>
      </c>
      <c r="K158" s="42" t="str">
        <f t="array" ref="K158">IF(AND( ISNUMBER(IFERROR(VALUE($L158&amp;""),"")), ISNUMBER(IFERROR(VALUE($H158&amp;""),""))), MAX(MIN(VALUE($L158), VALUE($H158)), -VALUE($H158)), "")</f>
        <v/>
      </c>
      <c r="L158" s="1659"/>
      <c r="M158" s="1201"/>
      <c r="N158" s="1204"/>
      <c r="O158" s="1205"/>
      <c r="P158" s="1205"/>
      <c r="Q158" s="1205"/>
      <c r="R158" s="1205"/>
      <c r="S158" s="1205"/>
      <c r="T158" s="1206"/>
      <c r="U158" s="1207"/>
      <c r="V158" s="296"/>
      <c r="W158" s="296"/>
      <c r="X158" s="296"/>
      <c r="Y158" s="42" t="str">
        <f t="array" ref="Y158">IF(AND( ISNUMBER(IFERROR(VALUE($X158&amp;""),"")), ISNUMBER(IFERROR(VALUE($U158&amp;""),""))), MAX(MIN(VALUE($X158), VALUE($U158)), -VALUE($U158)), "")</f>
        <v/>
      </c>
      <c r="Z158" s="42" t="str">
        <f t="array" ref="Z158">IF(AND( ISNUMBER(IFERROR(VALUE($X158&amp;""),"")), ISNUMBER(IFERROR(VALUE($V158&amp;""),""))), MAX(MIN(VALUE($X158), VALUE($V158)), -VALUE($V158)), "")</f>
        <v/>
      </c>
      <c r="AA158" s="42" t="str">
        <f t="array" ref="AA158">IF(AND( ISNUMBER(IFERROR(VALUE($X158&amp;""),"")), ISNUMBER(IFERROR(VALUE($W158&amp;""),""))), MAX(MIN(VALUE($X158), VALUE($W158)), -VALUE($W158)), "")</f>
        <v/>
      </c>
      <c r="AB158" s="1292"/>
      <c r="AC158" s="296"/>
      <c r="AD158" s="296"/>
      <c r="AE158" s="42" t="str">
        <f t="array" ref="AE158">IF(AND( ISNUMBER(IFERROR(VALUE($AH158&amp;""),"")), ISNUMBER(IFERROR(VALUE($AB158&amp;""),""))), MAX(MIN(VALUE($AH158), VALUE($AB158)), -VALUE($AB158)), "")</f>
        <v/>
      </c>
      <c r="AF158" s="42" t="str">
        <f t="array" ref="AF158">IF(AND( ISNUMBER(IFERROR(VALUE($AH158&amp;""),"")), ISNUMBER(IFERROR(VALUE($AC158&amp;""),""))), MAX(MIN(VALUE($AH158), VALUE($AC158)), -VALUE($AC158)), "")</f>
        <v/>
      </c>
      <c r="AG158" s="42" t="str">
        <f t="array" ref="AG158">IF(AND( ISNUMBER(IFERROR(VALUE($AH158&amp;""),"")), ISNUMBER(IFERROR(VALUE($AD158&amp;""),""))), MAX(MIN(VALUE($AH158), VALUE($AD158)), -VALUE($AD158)), "")</f>
        <v/>
      </c>
      <c r="AH158" s="297"/>
      <c r="AI158" s="1160"/>
      <c r="AJ158" s="1160"/>
      <c r="AK158" s="1160"/>
      <c r="AL158" s="1160"/>
      <c r="AM158" s="1160"/>
      <c r="AN158" s="1161"/>
      <c r="AO158" s="1159"/>
      <c r="AP158" s="1160"/>
      <c r="AQ158" s="1160"/>
      <c r="AR158" s="1160"/>
      <c r="AS158" s="1160"/>
      <c r="AT158" s="1160"/>
      <c r="AU158" s="1161"/>
      <c r="AV158" s="1159"/>
      <c r="AW158" s="1160"/>
      <c r="AX158" s="1160"/>
      <c r="AY158" s="1160"/>
      <c r="AZ158" s="1160"/>
      <c r="BA158" s="1160"/>
      <c r="BB158" s="1196"/>
      <c r="FB158" s="1468"/>
      <c r="HR158" s="1468"/>
    </row>
    <row r="159" spans="1:226" s="1483" customFormat="1" ht="15" customHeight="1" x14ac:dyDescent="0.25">
      <c r="A159" s="1085"/>
      <c r="B159" s="242">
        <v>15</v>
      </c>
      <c r="C159" s="3567"/>
      <c r="D159" s="3491" t="s">
        <v>1567</v>
      </c>
      <c r="E159" s="3492"/>
      <c r="F159" s="42" t="str">
        <f t="array" ref="F159">IF( SUMPRODUCT(--NOT(ISNUMBER(IFERROR(VALUE($M159:$T159&amp;""),""))))=0,SQRT(MAX(VALUE($M159)+SUMPRODUCT(VALUE($N159:$T159),r_csrs!$B$4:$H$4),0)),"")</f>
        <v/>
      </c>
      <c r="G159" s="42" t="str">
        <f t="array" ref="G159">IF( SUMPRODUCT(--NOT(ISNUMBER(IFERROR(VALUE($M159:$T159&amp;""),""))))=0,SQRT(MAX(VALUE($M159)+SUMPRODUCT(VALUE($N159:$T159),r_csrs!$B$5:$H$5),0)),"")</f>
        <v/>
      </c>
      <c r="H159" s="42" t="str">
        <f t="array" ref="H159">IF( SUMPRODUCT(--NOT(ISNUMBER(IFERROR(VALUE($M159:$T159&amp;""),""))))=0,SQRT(MAX(VALUE($M159)+SUMPRODUCT(VALUE($N159:$T159),r_csrs!$B$4:$H$4)*0.75,0)),"")</f>
        <v/>
      </c>
      <c r="I159" s="42" t="str">
        <f t="array" ref="I159">IF(AND( ISNUMBER(IFERROR(VALUE($L159&amp;""),"")), ISNUMBER(IFERROR(VALUE($F159&amp;""),""))), MAX(MIN(VALUE($L159), VALUE($F159)), -VALUE($F159)), "")</f>
        <v/>
      </c>
      <c r="J159" s="42" t="str">
        <f t="array" ref="J159">IF(AND( ISNUMBER(IFERROR(VALUE($L159&amp;""),"")), ISNUMBER(IFERROR(VALUE($G159&amp;""),""))), MAX(MIN(VALUE($L159), VALUE($G159)), -VALUE($G159)), "")</f>
        <v/>
      </c>
      <c r="K159" s="42" t="str">
        <f t="array" ref="K159">IF(AND( ISNUMBER(IFERROR(VALUE($L159&amp;""),"")), ISNUMBER(IFERROR(VALUE($H159&amp;""),""))), MAX(MIN(VALUE($L159), VALUE($H159)), -VALUE($H159)), "")</f>
        <v/>
      </c>
      <c r="L159" s="1207"/>
      <c r="M159" s="297"/>
      <c r="N159" s="1204"/>
      <c r="O159" s="1205"/>
      <c r="P159" s="1205"/>
      <c r="Q159" s="1205"/>
      <c r="R159" s="1205"/>
      <c r="S159" s="1205"/>
      <c r="T159" s="1206"/>
      <c r="U159" s="1207"/>
      <c r="V159" s="296"/>
      <c r="W159" s="296"/>
      <c r="X159" s="296"/>
      <c r="Y159" s="42" t="str">
        <f t="array" ref="Y159">IF(AND( ISNUMBER(IFERROR(VALUE($X159&amp;""),"")), ISNUMBER(IFERROR(VALUE($U159&amp;""),""))), MAX(MIN(VALUE($X159), VALUE($U159)), -VALUE($U159)), "")</f>
        <v/>
      </c>
      <c r="Z159" s="42" t="str">
        <f t="array" ref="Z159">IF(AND( ISNUMBER(IFERROR(VALUE($X159&amp;""),"")), ISNUMBER(IFERROR(VALUE($V159&amp;""),""))), MAX(MIN(VALUE($X159), VALUE($V159)), -VALUE($V159)), "")</f>
        <v/>
      </c>
      <c r="AA159" s="42" t="str">
        <f t="array" ref="AA159">IF(AND( ISNUMBER(IFERROR(VALUE($X159&amp;""),"")), ISNUMBER(IFERROR(VALUE($W159&amp;""),""))), MAX(MIN(VALUE($X159), VALUE($W159)), -VALUE($W159)), "")</f>
        <v/>
      </c>
      <c r="AB159" s="1292"/>
      <c r="AC159" s="296"/>
      <c r="AD159" s="296"/>
      <c r="AE159" s="42" t="str">
        <f t="array" ref="AE159">IF(AND( ISNUMBER(IFERROR(VALUE($AH159&amp;""),"")), ISNUMBER(IFERROR(VALUE($AB159&amp;""),""))), MAX(MIN(VALUE($AH159), VALUE($AB159)), -VALUE($AB159)), "")</f>
        <v/>
      </c>
      <c r="AF159" s="42" t="str">
        <f t="array" ref="AF159">IF(AND( ISNUMBER(IFERROR(VALUE($AH159&amp;""),"")), ISNUMBER(IFERROR(VALUE($AC159&amp;""),""))), MAX(MIN(VALUE($AH159), VALUE($AC159)), -VALUE($AC159)), "")</f>
        <v/>
      </c>
      <c r="AG159" s="42" t="str">
        <f t="array" ref="AG159">IF(AND( ISNUMBER(IFERROR(VALUE($AH159&amp;""),"")), ISNUMBER(IFERROR(VALUE($AD159&amp;""),""))), MAX(MIN(VALUE($AH159), VALUE($AD159)), -VALUE($AD159)), "")</f>
        <v/>
      </c>
      <c r="AH159" s="297"/>
      <c r="AI159" s="1160"/>
      <c r="AJ159" s="1160"/>
      <c r="AK159" s="1160"/>
      <c r="AL159" s="1160"/>
      <c r="AM159" s="1160"/>
      <c r="AN159" s="1161"/>
      <c r="AO159" s="1159"/>
      <c r="AP159" s="1160"/>
      <c r="AQ159" s="1160"/>
      <c r="AR159" s="1160"/>
      <c r="AS159" s="1160"/>
      <c r="AT159" s="1160"/>
      <c r="AU159" s="1161"/>
      <c r="AV159" s="1159"/>
      <c r="AW159" s="1160"/>
      <c r="AX159" s="1160"/>
      <c r="AY159" s="1160"/>
      <c r="AZ159" s="1160"/>
      <c r="BA159" s="1160"/>
      <c r="BB159" s="1196"/>
      <c r="FB159" s="1468"/>
      <c r="HR159" s="1468"/>
    </row>
    <row r="160" spans="1:226" s="1483" customFormat="1" ht="15" customHeight="1" x14ac:dyDescent="0.25">
      <c r="A160" s="1085"/>
      <c r="B160" s="242">
        <v>16</v>
      </c>
      <c r="C160" s="3567"/>
      <c r="D160" s="3491" t="s">
        <v>1568</v>
      </c>
      <c r="E160" s="3492"/>
      <c r="F160" s="42" t="str">
        <f t="array" ref="F160">IF( SUMPRODUCT(--NOT(ISNUMBER(IFERROR(VALUE($M160:$T160&amp;""),""))))=0,SQRT(MAX(VALUE($M160)+SUMPRODUCT(VALUE($N160:$T160),r_csrs!$B$4:$H$4),0)),"")</f>
        <v/>
      </c>
      <c r="G160" s="42" t="str">
        <f t="array" ref="G160">IF( SUMPRODUCT(--NOT(ISNUMBER(IFERROR(VALUE($M160:$T160&amp;""),""))))=0,SQRT(MAX(VALUE($M160)+SUMPRODUCT(VALUE($N160:$T160),r_csrs!$B$5:$H$5),0)),"")</f>
        <v/>
      </c>
      <c r="H160" s="42" t="str">
        <f t="array" ref="H160">IF( SUMPRODUCT(--NOT(ISNUMBER(IFERROR(VALUE($M160:$T160&amp;""),""))))=0,SQRT(MAX(VALUE($M160)+SUMPRODUCT(VALUE($N160:$T160),r_csrs!$B$4:$H$4)*0.75,0)),"")</f>
        <v/>
      </c>
      <c r="I160" s="42" t="str">
        <f t="array" ref="I160">IF(AND( ISNUMBER(IFERROR(VALUE($L160&amp;""),"")), ISNUMBER(IFERROR(VALUE($F160&amp;""),""))), MAX(MIN(VALUE($L160), VALUE($F160)), -VALUE($F160)), "")</f>
        <v/>
      </c>
      <c r="J160" s="42" t="str">
        <f t="array" ref="J160">IF(AND( ISNUMBER(IFERROR(VALUE($L160&amp;""),"")), ISNUMBER(IFERROR(VALUE($G160&amp;""),""))), MAX(MIN(VALUE($L160), VALUE($G160)), -VALUE($G160)), "")</f>
        <v/>
      </c>
      <c r="K160" s="42" t="str">
        <f t="array" ref="K160">IF(AND( ISNUMBER(IFERROR(VALUE($L160&amp;""),"")), ISNUMBER(IFERROR(VALUE($H160&amp;""),""))), MAX(MIN(VALUE($L160), VALUE($H160)), -VALUE($H160)), "")</f>
        <v/>
      </c>
      <c r="L160" s="1207"/>
      <c r="M160" s="297"/>
      <c r="N160" s="1204"/>
      <c r="O160" s="1205"/>
      <c r="P160" s="1205"/>
      <c r="Q160" s="1205"/>
      <c r="R160" s="1205"/>
      <c r="S160" s="1205"/>
      <c r="T160" s="1206"/>
      <c r="U160" s="1207"/>
      <c r="V160" s="296"/>
      <c r="W160" s="296"/>
      <c r="X160" s="296"/>
      <c r="Y160" s="42" t="str">
        <f t="array" ref="Y160">IF(AND( ISNUMBER(IFERROR(VALUE($X160&amp;""),"")), ISNUMBER(IFERROR(VALUE($U160&amp;""),""))), MAX(MIN(VALUE($X160), VALUE($U160)), -VALUE($U160)), "")</f>
        <v/>
      </c>
      <c r="Z160" s="42" t="str">
        <f t="array" ref="Z160">IF(AND( ISNUMBER(IFERROR(VALUE($X160&amp;""),"")), ISNUMBER(IFERROR(VALUE($V160&amp;""),""))), MAX(MIN(VALUE($X160), VALUE($V160)), -VALUE($V160)), "")</f>
        <v/>
      </c>
      <c r="AA160" s="42" t="str">
        <f t="array" ref="AA160">IF(AND( ISNUMBER(IFERROR(VALUE($X160&amp;""),"")), ISNUMBER(IFERROR(VALUE($W160&amp;""),""))), MAX(MIN(VALUE($X160), VALUE($W160)), -VALUE($W160)), "")</f>
        <v/>
      </c>
      <c r="AB160" s="1292"/>
      <c r="AC160" s="296"/>
      <c r="AD160" s="296"/>
      <c r="AE160" s="42" t="str">
        <f t="array" ref="AE160">IF(AND( ISNUMBER(IFERROR(VALUE($AH160&amp;""),"")), ISNUMBER(IFERROR(VALUE($AB160&amp;""),""))), MAX(MIN(VALUE($AH160), VALUE($AB160)), -VALUE($AB160)), "")</f>
        <v/>
      </c>
      <c r="AF160" s="42" t="str">
        <f t="array" ref="AF160">IF(AND( ISNUMBER(IFERROR(VALUE($AH160&amp;""),"")), ISNUMBER(IFERROR(VALUE($AC160&amp;""),""))), MAX(MIN(VALUE($AH160), VALUE($AC160)), -VALUE($AC160)), "")</f>
        <v/>
      </c>
      <c r="AG160" s="42" t="str">
        <f t="array" ref="AG160">IF(AND( ISNUMBER(IFERROR(VALUE($AH160&amp;""),"")), ISNUMBER(IFERROR(VALUE($AD160&amp;""),""))), MAX(MIN(VALUE($AH160), VALUE($AD160)), -VALUE($AD160)), "")</f>
        <v/>
      </c>
      <c r="AH160" s="297"/>
      <c r="AI160" s="1160"/>
      <c r="AJ160" s="1160"/>
      <c r="AK160" s="1160"/>
      <c r="AL160" s="1160"/>
      <c r="AM160" s="1160"/>
      <c r="AN160" s="1161"/>
      <c r="AO160" s="1159"/>
      <c r="AP160" s="1160"/>
      <c r="AQ160" s="1160"/>
      <c r="AR160" s="1160"/>
      <c r="AS160" s="1160"/>
      <c r="AT160" s="1160"/>
      <c r="AU160" s="1161"/>
      <c r="AV160" s="1159"/>
      <c r="AW160" s="1160"/>
      <c r="AX160" s="1160"/>
      <c r="AY160" s="1160"/>
      <c r="AZ160" s="1160"/>
      <c r="BA160" s="1160"/>
      <c r="BB160" s="1196"/>
      <c r="FB160" s="1468"/>
      <c r="HR160" s="1468"/>
    </row>
    <row r="161" spans="1:233" s="1483" customFormat="1" ht="15" customHeight="1" x14ac:dyDescent="0.25">
      <c r="A161" s="1085"/>
      <c r="B161" s="242">
        <v>17</v>
      </c>
      <c r="C161" s="3567" t="s">
        <v>1570</v>
      </c>
      <c r="D161" s="3491" t="s">
        <v>1561</v>
      </c>
      <c r="E161" s="3492"/>
      <c r="F161" s="42" t="str">
        <f t="array" ref="F161">IF( SUMPRODUCT(--NOT(ISNUMBER(IFERROR(VALUE($M161:$T161&amp;""),""))))=0,SQRT(MAX(VALUE($M161)+SUMPRODUCT(VALUE($N161:$T161),r_csrs!$B$4:$H$4),0)),"")</f>
        <v/>
      </c>
      <c r="G161" s="42" t="str">
        <f t="array" ref="G161">IF( SUMPRODUCT(--NOT(ISNUMBER(IFERROR(VALUE($M161:$T161&amp;""),""))))=0,SQRT(MAX(VALUE($M161)+SUMPRODUCT(VALUE($N161:$T161),r_csrs!$B$5:$H$5),0)),"")</f>
        <v/>
      </c>
      <c r="H161" s="42" t="str">
        <f t="array" ref="H161">IF( SUMPRODUCT(--NOT(ISNUMBER(IFERROR(VALUE($M161:$T161&amp;""),""))))=0,SQRT(MAX(VALUE($M161)+SUMPRODUCT(VALUE($N161:$T161),r_csrs!$B$4:$H$4)*0.75,0)),"")</f>
        <v/>
      </c>
      <c r="I161" s="42" t="str">
        <f t="array" ref="I161">IF(AND( ISNUMBER(IFERROR(VALUE($L161&amp;""),"")), ISNUMBER(IFERROR(VALUE($F161&amp;""),""))), MAX(MIN(VALUE($L161), VALUE($F161)), -VALUE($F161)), "")</f>
        <v/>
      </c>
      <c r="J161" s="42" t="str">
        <f t="array" ref="J161">IF(AND( ISNUMBER(IFERROR(VALUE($L161&amp;""),"")), ISNUMBER(IFERROR(VALUE($G161&amp;""),""))), MAX(MIN(VALUE($L161), VALUE($G161)), -VALUE($G161)), "")</f>
        <v/>
      </c>
      <c r="K161" s="42" t="str">
        <f t="array" ref="K161">IF(AND( ISNUMBER(IFERROR(VALUE($L161&amp;""),"")), ISNUMBER(IFERROR(VALUE($H161&amp;""),""))), MAX(MIN(VALUE($L161), VALUE($H161)), -VALUE($H161)), "")</f>
        <v/>
      </c>
      <c r="L161" s="1207"/>
      <c r="M161" s="297"/>
      <c r="N161" s="1204"/>
      <c r="O161" s="1205"/>
      <c r="P161" s="1205"/>
      <c r="Q161" s="1205"/>
      <c r="R161" s="1205"/>
      <c r="S161" s="1205"/>
      <c r="T161" s="1206"/>
      <c r="U161" s="1207"/>
      <c r="V161" s="296"/>
      <c r="W161" s="296"/>
      <c r="X161" s="296"/>
      <c r="Y161" s="42" t="str">
        <f t="array" ref="Y161">IF(AND( ISNUMBER(IFERROR(VALUE($X161&amp;""),"")), ISNUMBER(IFERROR(VALUE($U161&amp;""),""))), MAX(MIN(VALUE($X161), VALUE($U161)), -VALUE($U161)), "")</f>
        <v/>
      </c>
      <c r="Z161" s="42" t="str">
        <f t="array" ref="Z161">IF(AND( ISNUMBER(IFERROR(VALUE($X161&amp;""),"")), ISNUMBER(IFERROR(VALUE($V161&amp;""),""))), MAX(MIN(VALUE($X161), VALUE($V161)), -VALUE($V161)), "")</f>
        <v/>
      </c>
      <c r="AA161" s="42" t="str">
        <f t="array" ref="AA161">IF(AND( ISNUMBER(IFERROR(VALUE($X161&amp;""),"")), ISNUMBER(IFERROR(VALUE($W161&amp;""),""))), MAX(MIN(VALUE($X161), VALUE($W161)), -VALUE($W161)), "")</f>
        <v/>
      </c>
      <c r="AB161" s="1292"/>
      <c r="AC161" s="296"/>
      <c r="AD161" s="296"/>
      <c r="AE161" s="42" t="str">
        <f t="array" ref="AE161">IF(AND( ISNUMBER(IFERROR(VALUE($AH161&amp;""),"")), ISNUMBER(IFERROR(VALUE($AB161&amp;""),""))), MAX(MIN(VALUE($AH161), VALUE($AB161)), -VALUE($AB161)), "")</f>
        <v/>
      </c>
      <c r="AF161" s="42" t="str">
        <f t="array" ref="AF161">IF(AND( ISNUMBER(IFERROR(VALUE($AH161&amp;""),"")), ISNUMBER(IFERROR(VALUE($AC161&amp;""),""))), MAX(MIN(VALUE($AH161), VALUE($AC161)), -VALUE($AC161)), "")</f>
        <v/>
      </c>
      <c r="AG161" s="42" t="str">
        <f t="array" ref="AG161">IF(AND( ISNUMBER(IFERROR(VALUE($AH161&amp;""),"")), ISNUMBER(IFERROR(VALUE($AD161&amp;""),""))), MAX(MIN(VALUE($AH161), VALUE($AD161)), -VALUE($AD161)), "")</f>
        <v/>
      </c>
      <c r="AH161" s="297"/>
      <c r="AI161" s="1160"/>
      <c r="AJ161" s="1160"/>
      <c r="AK161" s="1160"/>
      <c r="AL161" s="1160"/>
      <c r="AM161" s="1160"/>
      <c r="AN161" s="1161"/>
      <c r="AO161" s="1159"/>
      <c r="AP161" s="1160"/>
      <c r="AQ161" s="1160"/>
      <c r="AR161" s="1160"/>
      <c r="AS161" s="1160"/>
      <c r="AT161" s="1160"/>
      <c r="AU161" s="1161"/>
      <c r="AV161" s="1159"/>
      <c r="AW161" s="1160"/>
      <c r="AX161" s="1160"/>
      <c r="AY161" s="1160"/>
      <c r="AZ161" s="1160"/>
      <c r="BA161" s="1160"/>
      <c r="BB161" s="1196"/>
      <c r="FB161" s="1468"/>
      <c r="HR161" s="1468"/>
    </row>
    <row r="162" spans="1:233" s="1483" customFormat="1" ht="15" customHeight="1" x14ac:dyDescent="0.25">
      <c r="A162" s="1085"/>
      <c r="B162" s="242">
        <v>18</v>
      </c>
      <c r="C162" s="3567"/>
      <c r="D162" s="3491" t="s">
        <v>1562</v>
      </c>
      <c r="E162" s="3492"/>
      <c r="F162" s="42" t="str">
        <f t="array" ref="F162">IF( SUMPRODUCT(--NOT(ISNUMBER(IFERROR(VALUE($M162:$T162&amp;""),""))))=0,SQRT(MAX(VALUE($M162)+SUMPRODUCT(VALUE($N162:$T162),r_csrs!$B$4:$H$4),0)),"")</f>
        <v/>
      </c>
      <c r="G162" s="42" t="str">
        <f t="array" ref="G162">IF( SUMPRODUCT(--NOT(ISNUMBER(IFERROR(VALUE($M162:$T162&amp;""),""))))=0,SQRT(MAX(VALUE($M162)+SUMPRODUCT(VALUE($N162:$T162),r_csrs!$B$5:$H$5),0)),"")</f>
        <v/>
      </c>
      <c r="H162" s="42" t="str">
        <f t="array" ref="H162">IF( SUMPRODUCT(--NOT(ISNUMBER(IFERROR(VALUE($M162:$T162&amp;""),""))))=0,SQRT(MAX(VALUE($M162)+SUMPRODUCT(VALUE($N162:$T162),r_csrs!$B$4:$H$4)*0.75,0)),"")</f>
        <v/>
      </c>
      <c r="I162" s="42" t="str">
        <f t="array" ref="I162">IF(AND( ISNUMBER(IFERROR(VALUE($L162&amp;""),"")), ISNUMBER(IFERROR(VALUE($F162&amp;""),""))), MAX(MIN(VALUE($L162), VALUE($F162)), -VALUE($F162)), "")</f>
        <v/>
      </c>
      <c r="J162" s="42" t="str">
        <f t="array" ref="J162">IF(AND( ISNUMBER(IFERROR(VALUE($L162&amp;""),"")), ISNUMBER(IFERROR(VALUE($G162&amp;""),""))), MAX(MIN(VALUE($L162), VALUE($G162)), -VALUE($G162)), "")</f>
        <v/>
      </c>
      <c r="K162" s="42" t="str">
        <f t="array" ref="K162">IF(AND( ISNUMBER(IFERROR(VALUE($L162&amp;""),"")), ISNUMBER(IFERROR(VALUE($H162&amp;""),""))), MAX(MIN(VALUE($L162), VALUE($H162)), -VALUE($H162)), "")</f>
        <v/>
      </c>
      <c r="L162" s="1659"/>
      <c r="M162" s="1201"/>
      <c r="N162" s="1204"/>
      <c r="O162" s="1205"/>
      <c r="P162" s="1205"/>
      <c r="Q162" s="1205"/>
      <c r="R162" s="1205"/>
      <c r="S162" s="1205"/>
      <c r="T162" s="1206"/>
      <c r="U162" s="1207"/>
      <c r="V162" s="296"/>
      <c r="W162" s="296"/>
      <c r="X162" s="296"/>
      <c r="Y162" s="42" t="str">
        <f t="array" ref="Y162">IF(AND( ISNUMBER(IFERROR(VALUE($X162&amp;""),"")), ISNUMBER(IFERROR(VALUE($U162&amp;""),""))), MAX(MIN(VALUE($X162), VALUE($U162)), -VALUE($U162)), "")</f>
        <v/>
      </c>
      <c r="Z162" s="42" t="str">
        <f t="array" ref="Z162">IF(AND( ISNUMBER(IFERROR(VALUE($X162&amp;""),"")), ISNUMBER(IFERROR(VALUE($V162&amp;""),""))), MAX(MIN(VALUE($X162), VALUE($V162)), -VALUE($V162)), "")</f>
        <v/>
      </c>
      <c r="AA162" s="42" t="str">
        <f t="array" ref="AA162">IF(AND( ISNUMBER(IFERROR(VALUE($X162&amp;""),"")), ISNUMBER(IFERROR(VALUE($W162&amp;""),""))), MAX(MIN(VALUE($X162), VALUE($W162)), -VALUE($W162)), "")</f>
        <v/>
      </c>
      <c r="AB162" s="1292"/>
      <c r="AC162" s="296"/>
      <c r="AD162" s="296"/>
      <c r="AE162" s="42" t="str">
        <f t="array" ref="AE162">IF(AND( ISNUMBER(IFERROR(VALUE($AH162&amp;""),"")), ISNUMBER(IFERROR(VALUE($AB162&amp;""),""))), MAX(MIN(VALUE($AH162), VALUE($AB162)), -VALUE($AB162)), "")</f>
        <v/>
      </c>
      <c r="AF162" s="42" t="str">
        <f t="array" ref="AF162">IF(AND( ISNUMBER(IFERROR(VALUE($AH162&amp;""),"")), ISNUMBER(IFERROR(VALUE($AC162&amp;""),""))), MAX(MIN(VALUE($AH162), VALUE($AC162)), -VALUE($AC162)), "")</f>
        <v/>
      </c>
      <c r="AG162" s="42" t="str">
        <f t="array" ref="AG162">IF(AND( ISNUMBER(IFERROR(VALUE($AH162&amp;""),"")), ISNUMBER(IFERROR(VALUE($AD162&amp;""),""))), MAX(MIN(VALUE($AH162), VALUE($AD162)), -VALUE($AD162)), "")</f>
        <v/>
      </c>
      <c r="AH162" s="297"/>
      <c r="AI162" s="1160"/>
      <c r="AJ162" s="1160"/>
      <c r="AK162" s="1160"/>
      <c r="AL162" s="1160"/>
      <c r="AM162" s="1160"/>
      <c r="AN162" s="1161"/>
      <c r="AO162" s="1159"/>
      <c r="AP162" s="1160"/>
      <c r="AQ162" s="1160"/>
      <c r="AR162" s="1160"/>
      <c r="AS162" s="1160"/>
      <c r="AT162" s="1160"/>
      <c r="AU162" s="1161"/>
      <c r="AV162" s="1159"/>
      <c r="AW162" s="1160"/>
      <c r="AX162" s="1160"/>
      <c r="AY162" s="1160"/>
      <c r="AZ162" s="1160"/>
      <c r="BA162" s="1160"/>
      <c r="BB162" s="1196"/>
      <c r="FB162" s="1468"/>
      <c r="HR162" s="1468"/>
    </row>
    <row r="163" spans="1:233" s="1483" customFormat="1" ht="15" customHeight="1" x14ac:dyDescent="0.25">
      <c r="A163" s="1085"/>
      <c r="B163" s="242">
        <v>19</v>
      </c>
      <c r="C163" s="3567"/>
      <c r="D163" s="3491" t="s">
        <v>1563</v>
      </c>
      <c r="E163" s="3492"/>
      <c r="F163" s="42" t="str">
        <f t="array" ref="F163">IF( SUMPRODUCT(--NOT(ISNUMBER(IFERROR(VALUE($M163:$T163&amp;""),""))))=0,SQRT(MAX(VALUE($M163)+SUMPRODUCT(VALUE($N163:$T163),r_csrs!$B$4:$H$4),0)),"")</f>
        <v/>
      </c>
      <c r="G163" s="42" t="str">
        <f t="array" ref="G163">IF( SUMPRODUCT(--NOT(ISNUMBER(IFERROR(VALUE($M163:$T163&amp;""),""))))=0,SQRT(MAX(VALUE($M163)+SUMPRODUCT(VALUE($N163:$T163),r_csrs!$B$5:$H$5),0)),"")</f>
        <v/>
      </c>
      <c r="H163" s="42" t="str">
        <f t="array" ref="H163">IF( SUMPRODUCT(--NOT(ISNUMBER(IFERROR(VALUE($M163:$T163&amp;""),""))))=0,SQRT(MAX(VALUE($M163)+SUMPRODUCT(VALUE($N163:$T163),r_csrs!$B$4:$H$4)*0.75,0)),"")</f>
        <v/>
      </c>
      <c r="I163" s="42" t="str">
        <f t="array" ref="I163">IF(AND( ISNUMBER(IFERROR(VALUE($L163&amp;""),"")), ISNUMBER(IFERROR(VALUE($F163&amp;""),""))), MAX(MIN(VALUE($L163), VALUE($F163)), -VALUE($F163)), "")</f>
        <v/>
      </c>
      <c r="J163" s="42" t="str">
        <f t="array" ref="J163">IF(AND( ISNUMBER(IFERROR(VALUE($L163&amp;""),"")), ISNUMBER(IFERROR(VALUE($G163&amp;""),""))), MAX(MIN(VALUE($L163), VALUE($G163)), -VALUE($G163)), "")</f>
        <v/>
      </c>
      <c r="K163" s="42" t="str">
        <f t="array" ref="K163">IF(AND( ISNUMBER(IFERROR(VALUE($L163&amp;""),"")), ISNUMBER(IFERROR(VALUE($H163&amp;""),""))), MAX(MIN(VALUE($L163), VALUE($H163)), -VALUE($H163)), "")</f>
        <v/>
      </c>
      <c r="L163" s="1207"/>
      <c r="M163" s="297"/>
      <c r="N163" s="1204"/>
      <c r="O163" s="1205"/>
      <c r="P163" s="1205"/>
      <c r="Q163" s="1205"/>
      <c r="R163" s="1205"/>
      <c r="S163" s="1205"/>
      <c r="T163" s="1206"/>
      <c r="U163" s="1207"/>
      <c r="V163" s="296"/>
      <c r="W163" s="296"/>
      <c r="X163" s="296"/>
      <c r="Y163" s="42" t="str">
        <f t="array" ref="Y163">IF(AND( ISNUMBER(IFERROR(VALUE($X163&amp;""),"")), ISNUMBER(IFERROR(VALUE($U163&amp;""),""))), MAX(MIN(VALUE($X163), VALUE($U163)), -VALUE($U163)), "")</f>
        <v/>
      </c>
      <c r="Z163" s="42" t="str">
        <f t="array" ref="Z163">IF(AND( ISNUMBER(IFERROR(VALUE($X163&amp;""),"")), ISNUMBER(IFERROR(VALUE($V163&amp;""),""))), MAX(MIN(VALUE($X163), VALUE($V163)), -VALUE($V163)), "")</f>
        <v/>
      </c>
      <c r="AA163" s="42" t="str">
        <f t="array" ref="AA163">IF(AND( ISNUMBER(IFERROR(VALUE($X163&amp;""),"")), ISNUMBER(IFERROR(VALUE($W163&amp;""),""))), MAX(MIN(VALUE($X163), VALUE($W163)), -VALUE($W163)), "")</f>
        <v/>
      </c>
      <c r="AB163" s="1292"/>
      <c r="AC163" s="296"/>
      <c r="AD163" s="296"/>
      <c r="AE163" s="42" t="str">
        <f t="array" ref="AE163">IF(AND( ISNUMBER(IFERROR(VALUE($AH163&amp;""),"")), ISNUMBER(IFERROR(VALUE($AB163&amp;""),""))), MAX(MIN(VALUE($AH163), VALUE($AB163)), -VALUE($AB163)), "")</f>
        <v/>
      </c>
      <c r="AF163" s="42" t="str">
        <f t="array" ref="AF163">IF(AND( ISNUMBER(IFERROR(VALUE($AH163&amp;""),"")), ISNUMBER(IFERROR(VALUE($AC163&amp;""),""))), MAX(MIN(VALUE($AH163), VALUE($AC163)), -VALUE($AC163)), "")</f>
        <v/>
      </c>
      <c r="AG163" s="42" t="str">
        <f t="array" ref="AG163">IF(AND( ISNUMBER(IFERROR(VALUE($AH163&amp;""),"")), ISNUMBER(IFERROR(VALUE($AD163&amp;""),""))), MAX(MIN(VALUE($AH163), VALUE($AD163)), -VALUE($AD163)), "")</f>
        <v/>
      </c>
      <c r="AH163" s="297"/>
      <c r="AI163" s="1160"/>
      <c r="AJ163" s="1160"/>
      <c r="AK163" s="1160"/>
      <c r="AL163" s="1160"/>
      <c r="AM163" s="1160"/>
      <c r="AN163" s="1161"/>
      <c r="AO163" s="1159"/>
      <c r="AP163" s="1160"/>
      <c r="AQ163" s="1160"/>
      <c r="AR163" s="1160"/>
      <c r="AS163" s="1160"/>
      <c r="AT163" s="1160"/>
      <c r="AU163" s="1161"/>
      <c r="AV163" s="1159"/>
      <c r="AW163" s="1160"/>
      <c r="AX163" s="1160"/>
      <c r="AY163" s="1160"/>
      <c r="AZ163" s="1160"/>
      <c r="BA163" s="1160"/>
      <c r="BB163" s="1196"/>
      <c r="FB163" s="1468"/>
      <c r="HR163" s="1468"/>
    </row>
    <row r="164" spans="1:233" s="1483" customFormat="1" ht="15" customHeight="1" x14ac:dyDescent="0.25">
      <c r="A164" s="1085"/>
      <c r="B164" s="242">
        <v>20</v>
      </c>
      <c r="C164" s="3567"/>
      <c r="D164" s="3491" t="s">
        <v>1564</v>
      </c>
      <c r="E164" s="3492"/>
      <c r="F164" s="42" t="str">
        <f t="array" ref="F164">IF( SUMPRODUCT(--NOT(ISNUMBER(IFERROR(VALUE($M164:$T164&amp;""),""))))=0,SQRT(MAX(VALUE($M164)+SUMPRODUCT(VALUE($N164:$T164),r_csrs!$B$4:$H$4),0)),"")</f>
        <v/>
      </c>
      <c r="G164" s="42" t="str">
        <f t="array" ref="G164">IF( SUMPRODUCT(--NOT(ISNUMBER(IFERROR(VALUE($M164:$T164&amp;""),""))))=0,SQRT(MAX(VALUE($M164)+SUMPRODUCT(VALUE($N164:$T164),r_csrs!$B$5:$H$5),0)),"")</f>
        <v/>
      </c>
      <c r="H164" s="42" t="str">
        <f t="array" ref="H164">IF( SUMPRODUCT(--NOT(ISNUMBER(IFERROR(VALUE($M164:$T164&amp;""),""))))=0,SQRT(MAX(VALUE($M164)+SUMPRODUCT(VALUE($N164:$T164),r_csrs!$B$4:$H$4)*0.75,0)),"")</f>
        <v/>
      </c>
      <c r="I164" s="42" t="str">
        <f t="array" ref="I164">IF(AND( ISNUMBER(IFERROR(VALUE($L164&amp;""),"")), ISNUMBER(IFERROR(VALUE($F164&amp;""),""))), MAX(MIN(VALUE($L164), VALUE($F164)), -VALUE($F164)), "")</f>
        <v/>
      </c>
      <c r="J164" s="42" t="str">
        <f t="array" ref="J164">IF(AND( ISNUMBER(IFERROR(VALUE($L164&amp;""),"")), ISNUMBER(IFERROR(VALUE($G164&amp;""),""))), MAX(MIN(VALUE($L164), VALUE($G164)), -VALUE($G164)), "")</f>
        <v/>
      </c>
      <c r="K164" s="42" t="str">
        <f t="array" ref="K164">IF(AND( ISNUMBER(IFERROR(VALUE($L164&amp;""),"")), ISNUMBER(IFERROR(VALUE($H164&amp;""),""))), MAX(MIN(VALUE($L164), VALUE($H164)), -VALUE($H164)), "")</f>
        <v/>
      </c>
      <c r="L164" s="1207"/>
      <c r="M164" s="297"/>
      <c r="N164" s="1204"/>
      <c r="O164" s="1205"/>
      <c r="P164" s="1205"/>
      <c r="Q164" s="1205"/>
      <c r="R164" s="1205"/>
      <c r="S164" s="1205"/>
      <c r="T164" s="1206"/>
      <c r="U164" s="1207"/>
      <c r="V164" s="296"/>
      <c r="W164" s="296"/>
      <c r="X164" s="296"/>
      <c r="Y164" s="42" t="str">
        <f t="array" ref="Y164">IF(AND( ISNUMBER(IFERROR(VALUE($X164&amp;""),"")), ISNUMBER(IFERROR(VALUE($U164&amp;""),""))), MAX(MIN(VALUE($X164), VALUE($U164)), -VALUE($U164)), "")</f>
        <v/>
      </c>
      <c r="Z164" s="42" t="str">
        <f t="array" ref="Z164">IF(AND( ISNUMBER(IFERROR(VALUE($X164&amp;""),"")), ISNUMBER(IFERROR(VALUE($V164&amp;""),""))), MAX(MIN(VALUE($X164), VALUE($V164)), -VALUE($V164)), "")</f>
        <v/>
      </c>
      <c r="AA164" s="42" t="str">
        <f t="array" ref="AA164">IF(AND( ISNUMBER(IFERROR(VALUE($X164&amp;""),"")), ISNUMBER(IFERROR(VALUE($W164&amp;""),""))), MAX(MIN(VALUE($X164), VALUE($W164)), -VALUE($W164)), "")</f>
        <v/>
      </c>
      <c r="AB164" s="1292"/>
      <c r="AC164" s="296"/>
      <c r="AD164" s="296"/>
      <c r="AE164" s="42" t="str">
        <f t="array" ref="AE164">IF(AND( ISNUMBER(IFERROR(VALUE($AH164&amp;""),"")), ISNUMBER(IFERROR(VALUE($AB164&amp;""),""))), MAX(MIN(VALUE($AH164), VALUE($AB164)), -VALUE($AB164)), "")</f>
        <v/>
      </c>
      <c r="AF164" s="42" t="str">
        <f t="array" ref="AF164">IF(AND( ISNUMBER(IFERROR(VALUE($AH164&amp;""),"")), ISNUMBER(IFERROR(VALUE($AC164&amp;""),""))), MAX(MIN(VALUE($AH164), VALUE($AC164)), -VALUE($AC164)), "")</f>
        <v/>
      </c>
      <c r="AG164" s="42" t="str">
        <f t="array" ref="AG164">IF(AND( ISNUMBER(IFERROR(VALUE($AH164&amp;""),"")), ISNUMBER(IFERROR(VALUE($AD164&amp;""),""))), MAX(MIN(VALUE($AH164), VALUE($AD164)), -VALUE($AD164)), "")</f>
        <v/>
      </c>
      <c r="AH164" s="297"/>
      <c r="AI164" s="1160"/>
      <c r="AJ164" s="1160"/>
      <c r="AK164" s="1160"/>
      <c r="AL164" s="1160"/>
      <c r="AM164" s="1160"/>
      <c r="AN164" s="1161"/>
      <c r="AO164" s="1159"/>
      <c r="AP164" s="1160"/>
      <c r="AQ164" s="1160"/>
      <c r="AR164" s="1160"/>
      <c r="AS164" s="1160"/>
      <c r="AT164" s="1160"/>
      <c r="AU164" s="1161"/>
      <c r="AV164" s="1159"/>
      <c r="AW164" s="1160"/>
      <c r="AX164" s="1160"/>
      <c r="AY164" s="1160"/>
      <c r="AZ164" s="1160"/>
      <c r="BA164" s="1160"/>
      <c r="BB164" s="1196"/>
      <c r="FB164" s="1468"/>
      <c r="HR164" s="1468"/>
    </row>
    <row r="165" spans="1:233" s="1483" customFormat="1" ht="15" customHeight="1" x14ac:dyDescent="0.25">
      <c r="A165" s="1085"/>
      <c r="B165" s="242">
        <v>21</v>
      </c>
      <c r="C165" s="3567"/>
      <c r="D165" s="3491" t="s">
        <v>1565</v>
      </c>
      <c r="E165" s="3492"/>
      <c r="F165" s="42" t="str">
        <f t="array" ref="F165">IF( SUMPRODUCT(--NOT(ISNUMBER(IFERROR(VALUE($M165:$T165&amp;""),""))))=0,SQRT(MAX(VALUE($M165)+SUMPRODUCT(VALUE($N165:$T165),r_csrs!$B$4:$H$4),0)),"")</f>
        <v/>
      </c>
      <c r="G165" s="42" t="str">
        <f t="array" ref="G165">IF( SUMPRODUCT(--NOT(ISNUMBER(IFERROR(VALUE($M165:$T165&amp;""),""))))=0,SQRT(MAX(VALUE($M165)+SUMPRODUCT(VALUE($N165:$T165),r_csrs!$B$5:$H$5),0)),"")</f>
        <v/>
      </c>
      <c r="H165" s="42" t="str">
        <f t="array" ref="H165">IF( SUMPRODUCT(--NOT(ISNUMBER(IFERROR(VALUE($M165:$T165&amp;""),""))))=0,SQRT(MAX(VALUE($M165)+SUMPRODUCT(VALUE($N165:$T165),r_csrs!$B$4:$H$4)*0.75,0)),"")</f>
        <v/>
      </c>
      <c r="I165" s="42" t="str">
        <f t="array" ref="I165">IF(AND( ISNUMBER(IFERROR(VALUE($L165&amp;""),"")), ISNUMBER(IFERROR(VALUE($F165&amp;""),""))), MAX(MIN(VALUE($L165), VALUE($F165)), -VALUE($F165)), "")</f>
        <v/>
      </c>
      <c r="J165" s="42" t="str">
        <f t="array" ref="J165">IF(AND( ISNUMBER(IFERROR(VALUE($L165&amp;""),"")), ISNUMBER(IFERROR(VALUE($G165&amp;""),""))), MAX(MIN(VALUE($L165), VALUE($G165)), -VALUE($G165)), "")</f>
        <v/>
      </c>
      <c r="K165" s="42" t="str">
        <f t="array" ref="K165">IF(AND( ISNUMBER(IFERROR(VALUE($L165&amp;""),"")), ISNUMBER(IFERROR(VALUE($H165&amp;""),""))), MAX(MIN(VALUE($L165), VALUE($H165)), -VALUE($H165)), "")</f>
        <v/>
      </c>
      <c r="L165" s="1207"/>
      <c r="M165" s="297"/>
      <c r="N165" s="1204"/>
      <c r="O165" s="1205"/>
      <c r="P165" s="1205"/>
      <c r="Q165" s="1205"/>
      <c r="R165" s="1205"/>
      <c r="S165" s="1205"/>
      <c r="T165" s="1206"/>
      <c r="U165" s="1207"/>
      <c r="V165" s="296"/>
      <c r="W165" s="296"/>
      <c r="X165" s="296"/>
      <c r="Y165" s="42" t="str">
        <f t="array" ref="Y165">IF(AND( ISNUMBER(IFERROR(VALUE($X165&amp;""),"")), ISNUMBER(IFERROR(VALUE($U165&amp;""),""))), MAX(MIN(VALUE($X165), VALUE($U165)), -VALUE($U165)), "")</f>
        <v/>
      </c>
      <c r="Z165" s="42" t="str">
        <f t="array" ref="Z165">IF(AND( ISNUMBER(IFERROR(VALUE($X165&amp;""),"")), ISNUMBER(IFERROR(VALUE($V165&amp;""),""))), MAX(MIN(VALUE($X165), VALUE($V165)), -VALUE($V165)), "")</f>
        <v/>
      </c>
      <c r="AA165" s="42" t="str">
        <f t="array" ref="AA165">IF(AND( ISNUMBER(IFERROR(VALUE($X165&amp;""),"")), ISNUMBER(IFERROR(VALUE($W165&amp;""),""))), MAX(MIN(VALUE($X165), VALUE($W165)), -VALUE($W165)), "")</f>
        <v/>
      </c>
      <c r="AB165" s="1292"/>
      <c r="AC165" s="296"/>
      <c r="AD165" s="296"/>
      <c r="AE165" s="42" t="str">
        <f t="array" ref="AE165">IF(AND( ISNUMBER(IFERROR(VALUE($AH165&amp;""),"")), ISNUMBER(IFERROR(VALUE($AB165&amp;""),""))), MAX(MIN(VALUE($AH165), VALUE($AB165)), -VALUE($AB165)), "")</f>
        <v/>
      </c>
      <c r="AF165" s="42" t="str">
        <f t="array" ref="AF165">IF(AND( ISNUMBER(IFERROR(VALUE($AH165&amp;""),"")), ISNUMBER(IFERROR(VALUE($AC165&amp;""),""))), MAX(MIN(VALUE($AH165), VALUE($AC165)), -VALUE($AC165)), "")</f>
        <v/>
      </c>
      <c r="AG165" s="42" t="str">
        <f t="array" ref="AG165">IF(AND( ISNUMBER(IFERROR(VALUE($AH165&amp;""),"")), ISNUMBER(IFERROR(VALUE($AD165&amp;""),""))), MAX(MIN(VALUE($AH165), VALUE($AD165)), -VALUE($AD165)), "")</f>
        <v/>
      </c>
      <c r="AH165" s="297"/>
      <c r="AI165" s="1160"/>
      <c r="AJ165" s="1160"/>
      <c r="AK165" s="1160"/>
      <c r="AL165" s="1160"/>
      <c r="AM165" s="1160"/>
      <c r="AN165" s="1161"/>
      <c r="AO165" s="1159"/>
      <c r="AP165" s="1160"/>
      <c r="AQ165" s="1160"/>
      <c r="AR165" s="1160"/>
      <c r="AS165" s="1160"/>
      <c r="AT165" s="1160"/>
      <c r="AU165" s="1161"/>
      <c r="AV165" s="1159"/>
      <c r="AW165" s="1160"/>
      <c r="AX165" s="1160"/>
      <c r="AY165" s="1160"/>
      <c r="AZ165" s="1160"/>
      <c r="BA165" s="1160"/>
      <c r="BB165" s="1196"/>
      <c r="FB165" s="1468"/>
      <c r="HR165" s="1468"/>
    </row>
    <row r="166" spans="1:233" s="1483" customFormat="1" ht="15" customHeight="1" x14ac:dyDescent="0.25">
      <c r="A166" s="1085"/>
      <c r="B166" s="242">
        <v>22</v>
      </c>
      <c r="C166" s="3567"/>
      <c r="D166" s="3491" t="s">
        <v>1566</v>
      </c>
      <c r="E166" s="3492"/>
      <c r="F166" s="42" t="str">
        <f t="array" ref="F166">IF( SUMPRODUCT(--NOT(ISNUMBER(IFERROR(VALUE($M166:$T166&amp;""),""))))=0,SQRT(MAX(VALUE($M166)+SUMPRODUCT(VALUE($N166:$T166),r_csrs!$B$4:$H$4),0)),"")</f>
        <v/>
      </c>
      <c r="G166" s="42" t="str">
        <f t="array" ref="G166">IF( SUMPRODUCT(--NOT(ISNUMBER(IFERROR(VALUE($M166:$T166&amp;""),""))))=0,SQRT(MAX(VALUE($M166)+SUMPRODUCT(VALUE($N166:$T166),r_csrs!$B$5:$H$5),0)),"")</f>
        <v/>
      </c>
      <c r="H166" s="42" t="str">
        <f t="array" ref="H166">IF( SUMPRODUCT(--NOT(ISNUMBER(IFERROR(VALUE($M166:$T166&amp;""),""))))=0,SQRT(MAX(VALUE($M166)+SUMPRODUCT(VALUE($N166:$T166),r_csrs!$B$4:$H$4)*0.75,0)),"")</f>
        <v/>
      </c>
      <c r="I166" s="42" t="str">
        <f t="array" ref="I166">IF(AND( ISNUMBER(IFERROR(VALUE($L166&amp;""),"")), ISNUMBER(IFERROR(VALUE($F166&amp;""),""))), MAX(MIN(VALUE($L166), VALUE($F166)), -VALUE($F166)), "")</f>
        <v/>
      </c>
      <c r="J166" s="42" t="str">
        <f t="array" ref="J166">IF(AND( ISNUMBER(IFERROR(VALUE($L166&amp;""),"")), ISNUMBER(IFERROR(VALUE($G166&amp;""),""))), MAX(MIN(VALUE($L166), VALUE($G166)), -VALUE($G166)), "")</f>
        <v/>
      </c>
      <c r="K166" s="42" t="str">
        <f t="array" ref="K166">IF(AND( ISNUMBER(IFERROR(VALUE($L166&amp;""),"")), ISNUMBER(IFERROR(VALUE($H166&amp;""),""))), MAX(MIN(VALUE($L166), VALUE($H166)), -VALUE($H166)), "")</f>
        <v/>
      </c>
      <c r="L166" s="1659"/>
      <c r="M166" s="1201"/>
      <c r="N166" s="1204"/>
      <c r="O166" s="1205"/>
      <c r="P166" s="1205"/>
      <c r="Q166" s="1205"/>
      <c r="R166" s="1205"/>
      <c r="S166" s="1205"/>
      <c r="T166" s="1206"/>
      <c r="U166" s="1207"/>
      <c r="V166" s="296"/>
      <c r="W166" s="296"/>
      <c r="X166" s="296"/>
      <c r="Y166" s="42" t="str">
        <f t="array" ref="Y166">IF(AND( ISNUMBER(IFERROR(VALUE($X166&amp;""),"")), ISNUMBER(IFERROR(VALUE($U166&amp;""),""))), MAX(MIN(VALUE($X166), VALUE($U166)), -VALUE($U166)), "")</f>
        <v/>
      </c>
      <c r="Z166" s="42" t="str">
        <f t="array" ref="Z166">IF(AND( ISNUMBER(IFERROR(VALUE($X166&amp;""),"")), ISNUMBER(IFERROR(VALUE($V166&amp;""),""))), MAX(MIN(VALUE($X166), VALUE($V166)), -VALUE($V166)), "")</f>
        <v/>
      </c>
      <c r="AA166" s="42" t="str">
        <f t="array" ref="AA166">IF(AND( ISNUMBER(IFERROR(VALUE($X166&amp;""),"")), ISNUMBER(IFERROR(VALUE($W166&amp;""),""))), MAX(MIN(VALUE($X166), VALUE($W166)), -VALUE($W166)), "")</f>
        <v/>
      </c>
      <c r="AB166" s="1292"/>
      <c r="AC166" s="296"/>
      <c r="AD166" s="296"/>
      <c r="AE166" s="42" t="str">
        <f t="array" ref="AE166">IF(AND( ISNUMBER(IFERROR(VALUE($AH166&amp;""),"")), ISNUMBER(IFERROR(VALUE($AB166&amp;""),""))), MAX(MIN(VALUE($AH166), VALUE($AB166)), -VALUE($AB166)), "")</f>
        <v/>
      </c>
      <c r="AF166" s="42" t="str">
        <f t="array" ref="AF166">IF(AND( ISNUMBER(IFERROR(VALUE($AH166&amp;""),"")), ISNUMBER(IFERROR(VALUE($AC166&amp;""),""))), MAX(MIN(VALUE($AH166), VALUE($AC166)), -VALUE($AC166)), "")</f>
        <v/>
      </c>
      <c r="AG166" s="42" t="str">
        <f t="array" ref="AG166">IF(AND( ISNUMBER(IFERROR(VALUE($AH166&amp;""),"")), ISNUMBER(IFERROR(VALUE($AD166&amp;""),""))), MAX(MIN(VALUE($AH166), VALUE($AD166)), -VALUE($AD166)), "")</f>
        <v/>
      </c>
      <c r="AH166" s="297"/>
      <c r="AI166" s="1160"/>
      <c r="AJ166" s="1160"/>
      <c r="AK166" s="1160"/>
      <c r="AL166" s="1160"/>
      <c r="AM166" s="1160"/>
      <c r="AN166" s="1161"/>
      <c r="AO166" s="1159"/>
      <c r="AP166" s="1160"/>
      <c r="AQ166" s="1160"/>
      <c r="AR166" s="1160"/>
      <c r="AS166" s="1160"/>
      <c r="AT166" s="1160"/>
      <c r="AU166" s="1161"/>
      <c r="AV166" s="1159"/>
      <c r="AW166" s="1160"/>
      <c r="AX166" s="1160"/>
      <c r="AY166" s="1160"/>
      <c r="AZ166" s="1160"/>
      <c r="BA166" s="1160"/>
      <c r="BB166" s="1196"/>
      <c r="FB166" s="1468"/>
      <c r="HR166" s="1468"/>
    </row>
    <row r="167" spans="1:233" s="1483" customFormat="1" ht="15" customHeight="1" x14ac:dyDescent="0.25">
      <c r="A167" s="1085"/>
      <c r="B167" s="242">
        <v>23</v>
      </c>
      <c r="C167" s="3567"/>
      <c r="D167" s="3491" t="s">
        <v>1567</v>
      </c>
      <c r="E167" s="3492"/>
      <c r="F167" s="42" t="str">
        <f t="array" ref="F167">IF( SUMPRODUCT(--NOT(ISNUMBER(IFERROR(VALUE($M167:$T167&amp;""),""))))=0,SQRT(MAX(VALUE($M167)+SUMPRODUCT(VALUE($N167:$T167),r_csrs!$B$4:$H$4),0)),"")</f>
        <v/>
      </c>
      <c r="G167" s="42" t="str">
        <f t="array" ref="G167">IF( SUMPRODUCT(--NOT(ISNUMBER(IFERROR(VALUE($M167:$T167&amp;""),""))))=0,SQRT(MAX(VALUE($M167)+SUMPRODUCT(VALUE($N167:$T167),r_csrs!$B$5:$H$5),0)),"")</f>
        <v/>
      </c>
      <c r="H167" s="42" t="str">
        <f t="array" ref="H167">IF( SUMPRODUCT(--NOT(ISNUMBER(IFERROR(VALUE($M167:$T167&amp;""),""))))=0,SQRT(MAX(VALUE($M167)+SUMPRODUCT(VALUE($N167:$T167),r_csrs!$B$4:$H$4)*0.75,0)),"")</f>
        <v/>
      </c>
      <c r="I167" s="42" t="str">
        <f t="array" ref="I167">IF(AND( ISNUMBER(IFERROR(VALUE($L167&amp;""),"")), ISNUMBER(IFERROR(VALUE($F167&amp;""),""))), MAX(MIN(VALUE($L167), VALUE($F167)), -VALUE($F167)), "")</f>
        <v/>
      </c>
      <c r="J167" s="42" t="str">
        <f t="array" ref="J167">IF(AND( ISNUMBER(IFERROR(VALUE($L167&amp;""),"")), ISNUMBER(IFERROR(VALUE($G167&amp;""),""))), MAX(MIN(VALUE($L167), VALUE($G167)), -VALUE($G167)), "")</f>
        <v/>
      </c>
      <c r="K167" s="42" t="str">
        <f t="array" ref="K167">IF(AND( ISNUMBER(IFERROR(VALUE($L167&amp;""),"")), ISNUMBER(IFERROR(VALUE($H167&amp;""),""))), MAX(MIN(VALUE($L167), VALUE($H167)), -VALUE($H167)), "")</f>
        <v/>
      </c>
      <c r="L167" s="1207"/>
      <c r="M167" s="297"/>
      <c r="N167" s="1204"/>
      <c r="O167" s="1205"/>
      <c r="P167" s="1205"/>
      <c r="Q167" s="1205"/>
      <c r="R167" s="1205"/>
      <c r="S167" s="1205"/>
      <c r="T167" s="1206"/>
      <c r="U167" s="1207"/>
      <c r="V167" s="296"/>
      <c r="W167" s="296"/>
      <c r="X167" s="296"/>
      <c r="Y167" s="42" t="str">
        <f t="array" ref="Y167">IF(AND( ISNUMBER(IFERROR(VALUE($X167&amp;""),"")), ISNUMBER(IFERROR(VALUE($U167&amp;""),""))), MAX(MIN(VALUE($X167), VALUE($U167)), -VALUE($U167)), "")</f>
        <v/>
      </c>
      <c r="Z167" s="42" t="str">
        <f t="array" ref="Z167">IF(AND( ISNUMBER(IFERROR(VALUE($X167&amp;""),"")), ISNUMBER(IFERROR(VALUE($V167&amp;""),""))), MAX(MIN(VALUE($X167), VALUE($V167)), -VALUE($V167)), "")</f>
        <v/>
      </c>
      <c r="AA167" s="42" t="str">
        <f t="array" ref="AA167">IF(AND( ISNUMBER(IFERROR(VALUE($X167&amp;""),"")), ISNUMBER(IFERROR(VALUE($W167&amp;""),""))), MAX(MIN(VALUE($X167), VALUE($W167)), -VALUE($W167)), "")</f>
        <v/>
      </c>
      <c r="AB167" s="1292"/>
      <c r="AC167" s="296"/>
      <c r="AD167" s="296"/>
      <c r="AE167" s="42" t="str">
        <f t="array" ref="AE167">IF(AND( ISNUMBER(IFERROR(VALUE($AH167&amp;""),"")), ISNUMBER(IFERROR(VALUE($AB167&amp;""),""))), MAX(MIN(VALUE($AH167), VALUE($AB167)), -VALUE($AB167)), "")</f>
        <v/>
      </c>
      <c r="AF167" s="42" t="str">
        <f t="array" ref="AF167">IF(AND( ISNUMBER(IFERROR(VALUE($AH167&amp;""),"")), ISNUMBER(IFERROR(VALUE($AC167&amp;""),""))), MAX(MIN(VALUE($AH167), VALUE($AC167)), -VALUE($AC167)), "")</f>
        <v/>
      </c>
      <c r="AG167" s="42" t="str">
        <f t="array" ref="AG167">IF(AND( ISNUMBER(IFERROR(VALUE($AH167&amp;""),"")), ISNUMBER(IFERROR(VALUE($AD167&amp;""),""))), MAX(MIN(VALUE($AH167), VALUE($AD167)), -VALUE($AD167)), "")</f>
        <v/>
      </c>
      <c r="AH167" s="297"/>
      <c r="AI167" s="1150"/>
      <c r="AJ167" s="1150"/>
      <c r="AK167" s="1150"/>
      <c r="AL167" s="1150"/>
      <c r="AM167" s="1150"/>
      <c r="AN167" s="1167"/>
      <c r="AO167" s="1268"/>
      <c r="AP167" s="1150"/>
      <c r="AQ167" s="1150"/>
      <c r="AR167" s="1150"/>
      <c r="AS167" s="1150"/>
      <c r="AT167" s="1150"/>
      <c r="AU167" s="1167"/>
      <c r="AV167" s="1268"/>
      <c r="AW167" s="1150"/>
      <c r="AX167" s="1150"/>
      <c r="AY167" s="1150"/>
      <c r="AZ167" s="1150"/>
      <c r="BA167" s="1150"/>
      <c r="BB167" s="1149"/>
      <c r="FB167" s="1468"/>
      <c r="HR167" s="1468"/>
    </row>
    <row r="168" spans="1:233" s="1483" customFormat="1" ht="15" customHeight="1" x14ac:dyDescent="0.25">
      <c r="A168" s="1085"/>
      <c r="B168" s="242">
        <v>24</v>
      </c>
      <c r="C168" s="3567"/>
      <c r="D168" s="3491" t="s">
        <v>1568</v>
      </c>
      <c r="E168" s="3492"/>
      <c r="F168" s="42" t="str">
        <f t="array" ref="F168">IF( SUMPRODUCT(--NOT(ISNUMBER(IFERROR(VALUE($M168:$T168&amp;""),""))))=0,SQRT(MAX(VALUE($M168)+SUMPRODUCT(VALUE($N168:$T168),r_csrs!$B$4:$H$4),0)),"")</f>
        <v/>
      </c>
      <c r="G168" s="42" t="str">
        <f t="array" ref="G168">IF( SUMPRODUCT(--NOT(ISNUMBER(IFERROR(VALUE($M168:$T168&amp;""),""))))=0,SQRT(MAX(VALUE($M168)+SUMPRODUCT(VALUE($N168:$T168),r_csrs!$B$5:$H$5),0)),"")</f>
        <v/>
      </c>
      <c r="H168" s="42" t="str">
        <f t="array" ref="H168">IF( SUMPRODUCT(--NOT(ISNUMBER(IFERROR(VALUE($M168:$T168&amp;""),""))))=0,SQRT(MAX(VALUE($M168)+SUMPRODUCT(VALUE($N168:$T168),r_csrs!$B$4:$H$4)*0.75,0)),"")</f>
        <v/>
      </c>
      <c r="I168" s="42" t="str">
        <f t="array" ref="I168">IF(AND( ISNUMBER(IFERROR(VALUE($L168&amp;""),"")), ISNUMBER(IFERROR(VALUE($F168&amp;""),""))), MAX(MIN(VALUE($L168), VALUE($F168)), -VALUE($F168)), "")</f>
        <v/>
      </c>
      <c r="J168" s="42" t="str">
        <f t="array" ref="J168">IF(AND( ISNUMBER(IFERROR(VALUE($L168&amp;""),"")), ISNUMBER(IFERROR(VALUE($G168&amp;""),""))), MAX(MIN(VALUE($L168), VALUE($G168)), -VALUE($G168)), "")</f>
        <v/>
      </c>
      <c r="K168" s="42" t="str">
        <f t="array" ref="K168">IF(AND( ISNUMBER(IFERROR(VALUE($L168&amp;""),"")), ISNUMBER(IFERROR(VALUE($H168&amp;""),""))), MAX(MIN(VALUE($L168), VALUE($H168)), -VALUE($H168)), "")</f>
        <v/>
      </c>
      <c r="L168" s="1207"/>
      <c r="M168" s="297"/>
      <c r="N168" s="1204"/>
      <c r="O168" s="1205"/>
      <c r="P168" s="1205"/>
      <c r="Q168" s="1205"/>
      <c r="R168" s="1205"/>
      <c r="S168" s="1205"/>
      <c r="T168" s="1206"/>
      <c r="U168" s="1207"/>
      <c r="V168" s="296"/>
      <c r="W168" s="296"/>
      <c r="X168" s="296"/>
      <c r="Y168" s="42" t="str">
        <f t="array" ref="Y168">IF(AND( ISNUMBER(IFERROR(VALUE($X168&amp;""),"")), ISNUMBER(IFERROR(VALUE($U168&amp;""),""))), MAX(MIN(VALUE($X168), VALUE($U168)), -VALUE($U168)), "")</f>
        <v/>
      </c>
      <c r="Z168" s="42" t="str">
        <f t="array" ref="Z168">IF(AND( ISNUMBER(IFERROR(VALUE($X168&amp;""),"")), ISNUMBER(IFERROR(VALUE($V168&amp;""),""))), MAX(MIN(VALUE($X168), VALUE($V168)), -VALUE($V168)), "")</f>
        <v/>
      </c>
      <c r="AA168" s="42" t="str">
        <f t="array" ref="AA168">IF(AND( ISNUMBER(IFERROR(VALUE($X168&amp;""),"")), ISNUMBER(IFERROR(VALUE($W168&amp;""),""))), MAX(MIN(VALUE($X168), VALUE($W168)), -VALUE($W168)), "")</f>
        <v/>
      </c>
      <c r="AB168" s="1292"/>
      <c r="AC168" s="296"/>
      <c r="AD168" s="296"/>
      <c r="AE168" s="42" t="str">
        <f t="array" ref="AE168">IF(AND( ISNUMBER(IFERROR(VALUE($AH168&amp;""),"")), ISNUMBER(IFERROR(VALUE($AB168&amp;""),""))), MAX(MIN(VALUE($AH168), VALUE($AB168)), -VALUE($AB168)), "")</f>
        <v/>
      </c>
      <c r="AF168" s="42" t="str">
        <f t="array" ref="AF168">IF(AND( ISNUMBER(IFERROR(VALUE($AH168&amp;""),"")), ISNUMBER(IFERROR(VALUE($AC168&amp;""),""))), MAX(MIN(VALUE($AH168), VALUE($AC168)), -VALUE($AC168)), "")</f>
        <v/>
      </c>
      <c r="AG168" s="42" t="str">
        <f t="array" ref="AG168">IF(AND( ISNUMBER(IFERROR(VALUE($AH168&amp;""),"")), ISNUMBER(IFERROR(VALUE($AD168&amp;""),""))), MAX(MIN(VALUE($AH168), VALUE($AD168)), -VALUE($AD168)), "")</f>
        <v/>
      </c>
      <c r="AH168" s="297"/>
      <c r="AI168" s="1160"/>
      <c r="AJ168" s="1160"/>
      <c r="AK168" s="1160"/>
      <c r="AL168" s="1160"/>
      <c r="AM168" s="1160"/>
      <c r="AN168" s="1161"/>
      <c r="AO168" s="1159"/>
      <c r="AP168" s="1160"/>
      <c r="AQ168" s="1160"/>
      <c r="AR168" s="1160"/>
      <c r="AS168" s="1160"/>
      <c r="AT168" s="1160"/>
      <c r="AU168" s="1161"/>
      <c r="AV168" s="1159"/>
      <c r="AW168" s="1160"/>
      <c r="AX168" s="1160"/>
      <c r="AY168" s="1160"/>
      <c r="AZ168" s="1160"/>
      <c r="BA168" s="1160"/>
      <c r="BB168" s="1196"/>
      <c r="FB168" s="1468"/>
      <c r="HR168" s="1468"/>
    </row>
    <row r="169" spans="1:233" ht="15" customHeight="1" x14ac:dyDescent="0.25">
      <c r="A169" s="1085"/>
      <c r="B169" s="545">
        <v>25</v>
      </c>
      <c r="C169" s="3559" t="s">
        <v>1556</v>
      </c>
      <c r="D169" s="3560"/>
      <c r="E169" s="3560"/>
      <c r="F169" s="300"/>
      <c r="G169" s="300"/>
      <c r="H169" s="300"/>
      <c r="I169" s="284" t="str">
        <f t="array" ref="I169">IF(AND( ISNUMBER(IFERROR(VALUE($L169&amp;""),"")), ISNUMBER(IFERROR(VALUE($F169&amp;""),""))), MAX(MIN(VALUE($L169), VALUE($F169)), -VALUE($F169)), "")</f>
        <v/>
      </c>
      <c r="J169" s="284" t="str">
        <f t="array" ref="J169">IF(AND( ISNUMBER(IFERROR(VALUE($L169&amp;""),"")), ISNUMBER(IFERROR(VALUE($G169&amp;""),""))), MAX(MIN(VALUE($L169), VALUE($G169)), -VALUE($G169)), "")</f>
        <v/>
      </c>
      <c r="K169" s="284" t="str">
        <f t="array" ref="K169">IF(AND( ISNUMBER(IFERROR(VALUE($L169&amp;""),"")), ISNUMBER(IFERROR(VALUE($H169&amp;""),""))), MAX(MIN(VALUE($L169), VALUE($H169)), -VALUE($H169)), "")</f>
        <v/>
      </c>
      <c r="L169" s="1208"/>
      <c r="M169" s="298"/>
      <c r="N169" s="2934"/>
      <c r="O169" s="2935"/>
      <c r="P169" s="2935"/>
      <c r="Q169" s="2935"/>
      <c r="R169" s="2935"/>
      <c r="S169" s="2935"/>
      <c r="T169" s="2936"/>
      <c r="U169" s="1208"/>
      <c r="V169" s="300"/>
      <c r="W169" s="300"/>
      <c r="X169" s="300"/>
      <c r="Y169" s="284" t="str">
        <f t="array" ref="Y169">IF(AND( ISNUMBER(IFERROR(VALUE($X169&amp;""),"")), ISNUMBER(IFERROR(VALUE($U169&amp;""),""))), MAX(MIN(VALUE($X169), VALUE($U169)), -VALUE($U169)), "")</f>
        <v/>
      </c>
      <c r="Z169" s="284" t="str">
        <f t="array" ref="Z169">IF(AND( ISNUMBER(IFERROR(VALUE($X169&amp;""),"")), ISNUMBER(IFERROR(VALUE($V169&amp;""),""))), MAX(MIN(VALUE($X169), VALUE($V169)), -VALUE($V169)), "")</f>
        <v/>
      </c>
      <c r="AA169" s="284" t="str">
        <f t="array" ref="AA169">IF(AND( ISNUMBER(IFERROR(VALUE($X169&amp;""),"")), ISNUMBER(IFERROR(VALUE($W169&amp;""),""))), MAX(MIN(VALUE($X169), VALUE($W169)), -VALUE($W169)), "")</f>
        <v/>
      </c>
      <c r="AB169" s="1209"/>
      <c r="AC169" s="1210"/>
      <c r="AD169" s="1210"/>
      <c r="AE169" s="284" t="str">
        <f t="array" ref="AE169">IF(AND( ISNUMBER(IFERROR(VALUE($AH169&amp;""),"")), ISNUMBER(IFERROR(VALUE($AB169&amp;""),""))), MAX(MIN(VALUE($AH169), VALUE($AB169)), -VALUE($AB169)), "")</f>
        <v/>
      </c>
      <c r="AF169" s="284" t="str">
        <f t="array" ref="AF169">IF(AND( ISNUMBER(IFERROR(VALUE($AH169&amp;""),"")), ISNUMBER(IFERROR(VALUE($AC169&amp;""),""))), MAX(MIN(VALUE($AH169), VALUE($AC169)), -VALUE($AC169)), "")</f>
        <v/>
      </c>
      <c r="AG169" s="284" t="str">
        <f t="array" ref="AG169">IF(AND( ISNUMBER(IFERROR(VALUE($AH169&amp;""),"")), ISNUMBER(IFERROR(VALUE($AD169&amp;""),""))), MAX(MIN(VALUE($AH169), VALUE($AD169)), -VALUE($AD169)), "")</f>
        <v/>
      </c>
      <c r="AH169" s="1211"/>
      <c r="AI169" s="2650"/>
      <c r="AJ169" s="2650"/>
      <c r="AK169" s="2650"/>
      <c r="AL169" s="2943"/>
      <c r="AM169" s="2943"/>
      <c r="AN169" s="2944"/>
      <c r="AO169" s="2651"/>
      <c r="AP169" s="2650"/>
      <c r="AQ169" s="2650"/>
      <c r="AR169" s="2650"/>
      <c r="AS169" s="2943"/>
      <c r="AT169" s="2943"/>
      <c r="AU169" s="2944"/>
      <c r="AV169" s="2651"/>
      <c r="AW169" s="2650"/>
      <c r="AX169" s="2650"/>
      <c r="AY169" s="2650"/>
      <c r="AZ169" s="2943"/>
      <c r="BA169" s="2943"/>
      <c r="BB169" s="2266"/>
      <c r="BC169" s="1483"/>
      <c r="BD169" s="1483"/>
      <c r="BE169" s="1483"/>
      <c r="BF169" s="1483"/>
      <c r="BG169" s="1483"/>
      <c r="BH169" s="1483"/>
      <c r="BI169" s="1483"/>
      <c r="BJ169" s="1483"/>
      <c r="BK169" s="1483"/>
      <c r="BL169" s="1483"/>
      <c r="BM169" s="1483"/>
      <c r="BN169" s="1483"/>
      <c r="BO169" s="1483"/>
      <c r="BP169" s="1483"/>
      <c r="BQ169" s="1483"/>
      <c r="BR169" s="1483"/>
      <c r="BS169" s="1483"/>
      <c r="BT169" s="1483"/>
      <c r="BU169" s="1483"/>
      <c r="BV169" s="1483"/>
      <c r="BW169" s="1483"/>
      <c r="BX169" s="1483"/>
      <c r="EL169" s="1483"/>
      <c r="EM169" s="1483"/>
      <c r="EQ169" s="293"/>
      <c r="HY169" s="2216"/>
    </row>
    <row r="170" spans="1:233" s="1483" customFormat="1" ht="15" customHeight="1" x14ac:dyDescent="0.25">
      <c r="A170" s="1085"/>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CL170" s="381"/>
      <c r="CM170" s="381"/>
      <c r="CZ170" s="381"/>
      <c r="DA170" s="381"/>
      <c r="DL170" s="381"/>
      <c r="DM170" s="381"/>
      <c r="DV170" s="381"/>
      <c r="DW170" s="381"/>
      <c r="EF170" s="381"/>
      <c r="EG170" s="381"/>
      <c r="EH170" s="381"/>
      <c r="EI170" s="381"/>
      <c r="EJ170" s="381"/>
      <c r="FB170" s="1468"/>
    </row>
    <row r="171" spans="1:233" s="1483" customFormat="1" ht="30" customHeight="1" x14ac:dyDescent="0.25">
      <c r="A171" s="1085"/>
      <c r="B171" s="3485"/>
      <c r="C171" s="3486"/>
      <c r="D171" s="3486"/>
      <c r="E171" s="3487"/>
      <c r="F171" s="2907" t="s">
        <v>746</v>
      </c>
      <c r="G171" s="2925" t="s">
        <v>1945</v>
      </c>
      <c r="H171" s="2925" t="s">
        <v>1946</v>
      </c>
      <c r="I171" s="2926" t="s">
        <v>1947</v>
      </c>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V171" s="381"/>
      <c r="BW171" s="381"/>
      <c r="CL171" s="381"/>
      <c r="CM171" s="381"/>
      <c r="CZ171" s="381"/>
      <c r="DA171" s="381"/>
      <c r="DL171" s="381"/>
      <c r="DM171" s="381"/>
      <c r="DV171" s="381"/>
      <c r="DW171" s="381"/>
      <c r="EF171" s="381"/>
      <c r="EG171" s="381"/>
      <c r="EH171" s="381"/>
      <c r="EI171" s="381"/>
      <c r="EJ171" s="381"/>
      <c r="FB171" s="1468"/>
    </row>
    <row r="172" spans="1:233" s="1483" customFormat="1" ht="15" customHeight="1" x14ac:dyDescent="0.25">
      <c r="A172" s="1085"/>
      <c r="B172" s="2652" t="s">
        <v>2390</v>
      </c>
      <c r="C172" s="2647"/>
      <c r="D172" s="2647"/>
      <c r="E172" s="2647"/>
      <c r="F172" s="2648" t="str">
        <f>IF(AND(ISNUMBER(F173),ISNUMBER(F177),ISNUMBER(F181)),SUM(F173,F177,F181),"")</f>
        <v/>
      </c>
      <c r="G172" s="2921"/>
      <c r="H172" s="2921"/>
      <c r="I172" s="2922"/>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V172" s="381"/>
      <c r="BW172" s="381"/>
      <c r="CL172" s="381"/>
      <c r="CM172" s="381"/>
      <c r="CZ172" s="381"/>
      <c r="DA172" s="381"/>
      <c r="DL172" s="381"/>
      <c r="DM172" s="381"/>
      <c r="DV172" s="381"/>
      <c r="DW172" s="381"/>
      <c r="EF172" s="381"/>
      <c r="EG172" s="381"/>
      <c r="EH172" s="381"/>
      <c r="EI172" s="381"/>
      <c r="EJ172" s="381"/>
      <c r="FB172" s="1468"/>
    </row>
    <row r="173" spans="1:233" s="1483" customFormat="1" ht="15" customHeight="1" x14ac:dyDescent="0.25">
      <c r="A173" s="1116"/>
      <c r="B173" s="1184" t="s">
        <v>815</v>
      </c>
      <c r="C173" s="482"/>
      <c r="D173" s="482"/>
      <c r="E173" s="482"/>
      <c r="F173" s="2632" t="str">
        <f>IF(AND(ISNUMBER(F174),ISNUMBER(F175),ISNUMBER(F176)),IF($J$7="Medium",F174,IF($J$7="High",F175,IF($J$7="Low",F176,""))),"")</f>
        <v/>
      </c>
      <c r="G173" s="2100"/>
      <c r="H173" s="2100"/>
      <c r="I173" s="2950"/>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V173" s="381"/>
      <c r="BW173" s="381"/>
      <c r="CL173" s="381"/>
      <c r="CM173" s="381"/>
      <c r="CZ173" s="381"/>
      <c r="DA173" s="381"/>
      <c r="DL173" s="381"/>
      <c r="DM173" s="381"/>
      <c r="DV173" s="381"/>
      <c r="DW173" s="381"/>
      <c r="EF173" s="381"/>
      <c r="EG173" s="381"/>
      <c r="EH173" s="381"/>
      <c r="EI173" s="381"/>
      <c r="EJ173" s="381"/>
      <c r="FB173" s="1468"/>
    </row>
    <row r="174" spans="1:233" s="1483" customFormat="1" ht="15" customHeight="1" x14ac:dyDescent="0.25">
      <c r="A174" s="1116"/>
      <c r="B174" s="1135" t="s">
        <v>816</v>
      </c>
      <c r="C174" s="412"/>
      <c r="D174" s="412"/>
      <c r="E174" s="412"/>
      <c r="F174" s="42" t="str">
        <f>IF(AND(ISNUMBER(IFERROR(VALUE(F169&amp;""),"")), ISNUMBER(G174), ISNUMBER(H174), ISNUMBER(I174)), IFERROR(SQRT(G174+H174),SQRT(G174+I174))+VALUE(F169), "")</f>
        <v/>
      </c>
      <c r="G174" s="563" t="str">
        <f t="array" ref="G174">IF(SUMPRODUCT(--NOT(ISNUMBER(IFERROR(VALUE(F145:F168&amp;""),""))))=0, SUMSQ(VALUE($F145:F168)), "")</f>
        <v/>
      </c>
      <c r="H174" s="563" t="str">
        <f t="array" ref="H174">IF(SUMPRODUCT(--NOT(ISNUMBER(IFERROR(VALUE(L145:L168&amp;""),""))))=0, MMULT(MMULT(TRANSPOSE(VALUE($L145:L168)),g_csrs),VALUE($L145:L168)), "")</f>
        <v/>
      </c>
      <c r="I174" s="419" t="str">
        <f t="array" ref="I174">IF(COUNT(I$145:I$168)=ROWS(I$145:I$168), MMULT(MMULT(TRANSPOSE(I$145:I$168),g_csrs),I$145:I$168), "")</f>
        <v/>
      </c>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V174" s="381"/>
      <c r="BW174" s="381"/>
      <c r="CL174" s="381"/>
      <c r="CM174" s="381"/>
      <c r="CZ174" s="381"/>
      <c r="DA174" s="381"/>
      <c r="DL174" s="381"/>
      <c r="DM174" s="381"/>
      <c r="DV174" s="381"/>
      <c r="DW174" s="381"/>
      <c r="EF174" s="381"/>
      <c r="EG174" s="381"/>
      <c r="EH174" s="381"/>
      <c r="EI174" s="381"/>
      <c r="EJ174" s="381"/>
      <c r="FB174" s="1468"/>
    </row>
    <row r="175" spans="1:233" s="1483" customFormat="1" ht="15" customHeight="1" x14ac:dyDescent="0.25">
      <c r="A175" s="1116"/>
      <c r="B175" s="1135" t="s">
        <v>817</v>
      </c>
      <c r="C175" s="412"/>
      <c r="D175" s="412"/>
      <c r="E175" s="412"/>
      <c r="F175" s="42" t="str">
        <f>IF(AND(ISNUMBER(IFERROR(VALUE(G169&amp;""),"")), ISNUMBER(G175), ISNUMBER(H175), ISNUMBER(I175)), IFERROR(SQRT(G175+H175),SQRT(G175+I175))+VALUE(G169), "")</f>
        <v/>
      </c>
      <c r="G175" s="563" t="str">
        <f t="array" ref="G175">IF(SUMPRODUCT(--NOT(ISNUMBER(IFERROR(VALUE(G145:G168&amp;""),""))))=0, SUMSQ(VALUE($G145:G168)), "")</f>
        <v/>
      </c>
      <c r="H175" s="563" t="str">
        <f t="array" ref="H175">IF(SUMPRODUCT(--NOT(ISNUMBER(IFERROR(VALUE(L145:L168&amp;""),""))))=0, MMULT(MMULT(TRANSPOSE(VALUE($L145:L168)),IF(g_csrs*1.25&gt;1,1,g_csrs*1.25)),VALUE($L145:L168)), "")</f>
        <v/>
      </c>
      <c r="I175" s="419" t="str">
        <f t="array" ref="I175">IF(COUNT(J$145:J$168)=ROWS(J$145:J$168), MMULT(MMULT(TRANSPOSE(J$145:J$168),IF(g_csrs*1.25&gt;1,1,g_csrs*1.25)),J$145:J$168), "")</f>
        <v/>
      </c>
      <c r="J175" s="1434"/>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V175" s="381"/>
      <c r="BW175" s="381"/>
      <c r="CL175" s="381"/>
      <c r="CM175" s="381"/>
      <c r="CZ175" s="381"/>
      <c r="DA175" s="381"/>
      <c r="DL175" s="381"/>
      <c r="DM175" s="381"/>
      <c r="DV175" s="381"/>
      <c r="DW175" s="381"/>
      <c r="EF175" s="381"/>
      <c r="EG175" s="381"/>
      <c r="EH175" s="381"/>
      <c r="EI175" s="381"/>
      <c r="EJ175" s="381"/>
      <c r="FB175" s="1468"/>
    </row>
    <row r="176" spans="1:233" s="1483" customFormat="1" ht="15" customHeight="1" x14ac:dyDescent="0.25">
      <c r="A176" s="1116"/>
      <c r="B176" s="1135" t="s">
        <v>818</v>
      </c>
      <c r="C176" s="412"/>
      <c r="D176" s="412"/>
      <c r="E176" s="412"/>
      <c r="F176" s="42" t="str">
        <f>IF(AND(ISNUMBER(IFERROR(VALUE(H169&amp;""),"")), ISNUMBER(G176), ISNUMBER(H176), ISNUMBER(I176)), IFERROR(SQRT(G176+H176),SQRT(G176+I176))+VALUE(H169), "")</f>
        <v/>
      </c>
      <c r="G176" s="563" t="str">
        <f t="array" ref="G176">IF(SUMPRODUCT(--NOT(ISNUMBER(IFERROR(VALUE(H145:H168&amp;""),""))))=0, SUMSQ(VALUE($H145:H168)), "")</f>
        <v/>
      </c>
      <c r="H176" s="563" t="str">
        <f t="array" ref="H176">IF(SUMPRODUCT(--NOT(ISNUMBER(IFERROR(VALUE(L145:L168&amp;""),""))))=0, MMULT(MMULT(TRANSPOSE(VALUE($L145:L168)),g_csrs*0.75),VALUE($L145:L168)), "")</f>
        <v/>
      </c>
      <c r="I176" s="419" t="str">
        <f t="array" ref="I176">IF(COUNT(K$145:K$168)=ROWS(K$145:K$168), MMULT(MMULT(TRANSPOSE(K$145:K$168),g_csrs*0.75),K$145:K$168), "")</f>
        <v/>
      </c>
      <c r="J176" s="1434"/>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V176" s="381"/>
      <c r="BW176" s="381"/>
      <c r="CL176" s="381"/>
      <c r="CM176" s="381"/>
      <c r="CZ176" s="381"/>
      <c r="DA176" s="381"/>
      <c r="DL176" s="381"/>
      <c r="DM176" s="381"/>
      <c r="DV176" s="381"/>
      <c r="DW176" s="381"/>
      <c r="EF176" s="381"/>
      <c r="EG176" s="381"/>
      <c r="EH176" s="381"/>
      <c r="EI176" s="381"/>
      <c r="EJ176" s="381"/>
      <c r="FB176" s="1468"/>
    </row>
    <row r="177" spans="1:161" s="1483" customFormat="1" ht="15" customHeight="1" x14ac:dyDescent="0.25">
      <c r="A177" s="1116"/>
      <c r="B177" s="1184" t="s">
        <v>819</v>
      </c>
      <c r="C177" s="482"/>
      <c r="D177" s="482"/>
      <c r="E177" s="482"/>
      <c r="F177" s="42" t="str">
        <f>IF(AND(ISNUMBER(F178),ISNUMBER(F179),ISNUMBER(F180)),IF($J$7="Medium",F178,IF($J$7="High",F179,IF($J$7="Low",F180,""))),"")</f>
        <v/>
      </c>
      <c r="G177" s="555"/>
      <c r="H177" s="555"/>
      <c r="I177" s="551"/>
      <c r="J177" s="1434"/>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V177" s="381"/>
      <c r="BW177" s="381"/>
      <c r="CL177" s="381"/>
      <c r="CM177" s="381"/>
      <c r="CZ177" s="381"/>
      <c r="DA177" s="381"/>
      <c r="DL177" s="381"/>
      <c r="DM177" s="381"/>
      <c r="DV177" s="381"/>
      <c r="DW177" s="381"/>
      <c r="EF177" s="381"/>
      <c r="EG177" s="381"/>
      <c r="EH177" s="381"/>
      <c r="EI177" s="381"/>
      <c r="EJ177" s="381"/>
      <c r="FB177" s="1468"/>
    </row>
    <row r="178" spans="1:161" s="1483" customFormat="1" ht="15" customHeight="1" x14ac:dyDescent="0.25">
      <c r="A178" s="1116"/>
      <c r="B178" s="1135" t="s">
        <v>816</v>
      </c>
      <c r="C178" s="412"/>
      <c r="D178" s="412"/>
      <c r="E178" s="412"/>
      <c r="F178" s="42" t="str">
        <f>IF(AND(ISNUMBER(IFERROR(VALUE(U169&amp;""),"")), ISNUMBER(G178), ISNUMBER(H178), ISNUMBER(I178)), IFERROR(SQRT(G178+H178),SQRT(G178+I178))+VALUE(U169), "")</f>
        <v/>
      </c>
      <c r="G178" s="563" t="str">
        <f t="array" ref="G178">IF(SUMPRODUCT(--NOT(ISNUMBER(IFERROR(VALUE(U145:U168&amp;""),""))))=0, SUMSQ(VALUE($U145:U168)), "")</f>
        <v/>
      </c>
      <c r="H178" s="563" t="str">
        <f t="array" ref="H178">IF(SUMPRODUCT(--NOT(ISNUMBER(IFERROR(VALUE(X145:X168&amp;""),""))))=0, MMULT(MMULT(TRANSPOSE(VALUE($X145:X168)),g_csrs),VALUE($X145:X168)), "")</f>
        <v/>
      </c>
      <c r="I178" s="419" t="str">
        <f t="array" ref="I178">IF(COUNT(Y$145:Y$168)=ROWS(Y$145:Y$168), MMULT(MMULT(TRANSPOSE(Y$145:Y$168),g_csrs),Y$145:Y$168), "")</f>
        <v/>
      </c>
      <c r="J178" s="1434"/>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V178" s="381"/>
      <c r="BW178" s="381"/>
      <c r="CL178" s="381"/>
      <c r="CM178" s="381"/>
      <c r="CZ178" s="381"/>
      <c r="DA178" s="381"/>
      <c r="DL178" s="381"/>
      <c r="DM178" s="381"/>
      <c r="DV178" s="381"/>
      <c r="DW178" s="381"/>
      <c r="EF178" s="381"/>
      <c r="EG178" s="381"/>
      <c r="EH178" s="381"/>
      <c r="EI178" s="381"/>
      <c r="EJ178" s="381"/>
      <c r="FB178" s="1468"/>
    </row>
    <row r="179" spans="1:161" s="1483" customFormat="1" ht="15" customHeight="1" x14ac:dyDescent="0.25">
      <c r="A179" s="1116"/>
      <c r="B179" s="1135" t="s">
        <v>817</v>
      </c>
      <c r="C179" s="412"/>
      <c r="D179" s="412"/>
      <c r="E179" s="412"/>
      <c r="F179" s="42" t="str">
        <f>IF(AND(ISNUMBER(IFERROR(VALUE(V169&amp;""),"")), ISNUMBER(G179), ISNUMBER(H179), ISNUMBER(I179)), IFERROR(SQRT(G179+H179),SQRT(G179+I179))+VALUE(V169), "")</f>
        <v/>
      </c>
      <c r="G179" s="563" t="str">
        <f t="array" ref="G179">IF(SUMPRODUCT(--NOT(ISNUMBER(IFERROR(VALUE(V145:V168&amp;""),""))))=0, SUMSQ(VALUE($V145:V168)), "")</f>
        <v/>
      </c>
      <c r="H179" s="563" t="str">
        <f t="array" ref="H179">IF(SUMPRODUCT(--NOT(ISNUMBER(IFERROR(VALUE(X145:X168&amp;""),""))))=0, MMULT(MMULT(TRANSPOSE(VALUE($X145:X168)),IF(g_csrs*1.25&gt;1,1,g_csrs*1.25)),VALUE($X145:X168)), "")</f>
        <v/>
      </c>
      <c r="I179" s="419" t="str">
        <f t="array" ref="I179">IF(COUNT(Z$145:Z$168)=ROWS(Z$145:Z$168), MMULT(MMULT(TRANSPOSE(Z$145:Z$168),IF(g_csrs*1.25&gt;1,1,g_csrs*1.25)),Z$145:Z$168), "")</f>
        <v/>
      </c>
      <c r="J179" s="1434"/>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V179" s="381"/>
      <c r="BW179" s="381"/>
      <c r="CL179" s="381"/>
      <c r="CM179" s="381"/>
      <c r="CZ179" s="381"/>
      <c r="DA179" s="381"/>
      <c r="DL179" s="381"/>
      <c r="DM179" s="381"/>
      <c r="DV179" s="381"/>
      <c r="DW179" s="381"/>
      <c r="EF179" s="381"/>
      <c r="EG179" s="381"/>
      <c r="EH179" s="381"/>
      <c r="EI179" s="381"/>
      <c r="EJ179" s="381"/>
      <c r="FB179" s="1468"/>
    </row>
    <row r="180" spans="1:161" s="1483" customFormat="1" ht="15" customHeight="1" x14ac:dyDescent="0.25">
      <c r="A180" s="1116"/>
      <c r="B180" s="1135" t="s">
        <v>818</v>
      </c>
      <c r="C180" s="412"/>
      <c r="D180" s="412"/>
      <c r="E180" s="412"/>
      <c r="F180" s="42" t="str">
        <f>IF(AND(ISNUMBER(IFERROR(VALUE(W169&amp;""),"")), ISNUMBER(G180), ISNUMBER(H180), ISNUMBER(I180)), IFERROR(SQRT(G180+H180),SQRT(G180+I180))+VALUE(W169), "")</f>
        <v/>
      </c>
      <c r="G180" s="563" t="str">
        <f t="array" ref="G180">IF(SUMPRODUCT(--NOT(ISNUMBER(IFERROR(VALUE(W145:W168&amp;""),""))))=0, SUMSQ(VALUE($W145:W168)), "")</f>
        <v/>
      </c>
      <c r="H180" s="563" t="str">
        <f t="array" ref="H180">IF(SUMPRODUCT(--NOT(ISNUMBER(IFERROR(VALUE(X145:X168&amp;""),""))))=0, MMULT(MMULT(TRANSPOSE(VALUE($X145:X168)),g_csrs*0.75),VALUE($X145:X168)), "")</f>
        <v/>
      </c>
      <c r="I180" s="419" t="str">
        <f t="array" ref="I180">IF(COUNT(AA$145:AA$168)=ROWS(AA$145:AA$168), MMULT(MMULT(TRANSPOSE(AA$145:AA$168),g_csrs*0.75),AA$145:AA$168), "")</f>
        <v/>
      </c>
      <c r="J180" s="1434"/>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V180" s="381"/>
      <c r="BW180" s="381"/>
      <c r="CL180" s="381"/>
      <c r="CM180" s="381"/>
      <c r="CZ180" s="381"/>
      <c r="DA180" s="381"/>
      <c r="DL180" s="381"/>
      <c r="DM180" s="381"/>
      <c r="DV180" s="381"/>
      <c r="DW180" s="381"/>
      <c r="EF180" s="381"/>
      <c r="EG180" s="381"/>
      <c r="EH180" s="381"/>
      <c r="EI180" s="381"/>
      <c r="EJ180" s="381"/>
      <c r="FB180" s="1468"/>
    </row>
    <row r="181" spans="1:161" s="1483" customFormat="1" ht="15" customHeight="1" x14ac:dyDescent="0.25">
      <c r="A181" s="1116"/>
      <c r="B181" s="1184" t="s">
        <v>820</v>
      </c>
      <c r="C181" s="482"/>
      <c r="D181" s="482"/>
      <c r="E181" s="482"/>
      <c r="F181" s="42" t="str">
        <f>IF(AND(ISNUMBER(F182),ISNUMBER(F183),ISNUMBER(F184)),IF($J$7="Medium",F182,IF($J$7="High",F183,IF($J$7="Low",F184,""))),"")</f>
        <v/>
      </c>
      <c r="G181" s="555"/>
      <c r="H181" s="555"/>
      <c r="I181" s="551"/>
      <c r="J181" s="1434"/>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V181" s="381"/>
      <c r="BW181" s="381"/>
      <c r="CL181" s="381"/>
      <c r="CM181" s="381"/>
      <c r="CZ181" s="381"/>
      <c r="DA181" s="381"/>
      <c r="DL181" s="381"/>
      <c r="DM181" s="381"/>
      <c r="DV181" s="381"/>
      <c r="DW181" s="381"/>
      <c r="EF181" s="381"/>
      <c r="EG181" s="381"/>
      <c r="EH181" s="381"/>
      <c r="EI181" s="381"/>
      <c r="EJ181" s="381"/>
      <c r="FB181" s="1468"/>
    </row>
    <row r="182" spans="1:161" s="1483" customFormat="1" ht="15" customHeight="1" x14ac:dyDescent="0.25">
      <c r="A182" s="1116"/>
      <c r="B182" s="1135" t="s">
        <v>816</v>
      </c>
      <c r="C182" s="412"/>
      <c r="D182" s="412"/>
      <c r="E182" s="412"/>
      <c r="F182" s="42" t="str">
        <f>IF(AND(ISNUMBER(IFERROR(VALUE(AB169&amp;""),"")), ISNUMBER(G182), ISNUMBER(H182), ISNUMBER(I182)), IFERROR(SQRT(G182+H182),SQRT(G182+I182))+VALUE(AB169), "")</f>
        <v/>
      </c>
      <c r="G182" s="563" t="str">
        <f t="array" ref="G182">IF(SUMPRODUCT(--NOT(ISNUMBER(IFERROR(VALUE(AB145:AB168&amp;""),""))))=0, SUMSQ(VALUE($AB145:AB168)), "")</f>
        <v/>
      </c>
      <c r="H182" s="563" t="str">
        <f t="array" ref="H182">IF(SUMPRODUCT(--NOT(ISNUMBER(IFERROR(VALUE(AH145:AH168&amp;""),""))))=0, MMULT(MMULT(TRANSPOSE(VALUE($AH145:AH168)),g_csrs^2),VALUE($AH145:AH168))-MMULT(MMULT(TRANSPOSE((VALUE($AH145:AH168))*(VALUE($AH145:AH168)&lt;0)),g_csrs^2),(VALUE($AH145:AH168))*(VALUE($AH145:AH168)&lt;0)), "")</f>
        <v/>
      </c>
      <c r="I182" s="419" t="str">
        <f t="array" ref="I182">IF(COUNT(AE$145:AE$168)=ROWS(AE$145:AE$168), MMULT(MMULT(TRANSPOSE(AE$145:AE$168),g_csrs^2),AE$145:AE$168)-MMULT(MMULT(TRANSPOSE((AE$145:AE$168)*(AE$145:AE$168&lt;0)),g_csrs^2),(AE$145:AE$168)*(AE$145:AE$168&lt;0)), "")</f>
        <v/>
      </c>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V182" s="381"/>
      <c r="BW182" s="381"/>
      <c r="CL182" s="381"/>
      <c r="CM182" s="381"/>
      <c r="CZ182" s="381"/>
      <c r="DA182" s="381"/>
      <c r="DL182" s="381"/>
      <c r="DM182" s="381"/>
      <c r="DV182" s="381"/>
      <c r="DW182" s="381"/>
      <c r="EF182" s="381"/>
      <c r="EG182" s="381"/>
      <c r="EH182" s="381"/>
      <c r="EI182" s="381"/>
      <c r="EJ182" s="381"/>
      <c r="FB182" s="1468"/>
    </row>
    <row r="183" spans="1:161" s="1483" customFormat="1" ht="15" customHeight="1" x14ac:dyDescent="0.25">
      <c r="A183" s="1116"/>
      <c r="B183" s="1135" t="s">
        <v>817</v>
      </c>
      <c r="C183" s="412"/>
      <c r="D183" s="412"/>
      <c r="E183" s="412"/>
      <c r="F183" s="42" t="str">
        <f>IF(AND(ISNUMBER(IFERROR(VALUE(AC169&amp;""),"")), ISNUMBER(G183), ISNUMBER(H183), ISNUMBER(I183)), IFERROR(SQRT(G183+H183),SQRT(G183+I183))+VALUE(AC169), "")</f>
        <v/>
      </c>
      <c r="G183" s="563" t="str">
        <f t="array" ref="G183">IF(SUMPRODUCT(--NOT(ISNUMBER(IFERROR(VALUE(AC145:AC168&amp;""),""))))=0, SUMSQ(VALUE($AC145:AC168)), "")</f>
        <v/>
      </c>
      <c r="H183" s="563" t="str">
        <f t="array" ref="H183">IF(SUMPRODUCT(--NOT(ISNUMBER(IFERROR(VALUE(AH145:AH168&amp;""),""))))=0, MMULT(MMULT(TRANSPOSE(VALUE($AH145:AH168)),IF((g_csrs^2)*1.25&gt;1,1,(g_csrs^2)*1.25)),VALUE($AH145:AH168))-MMULT(MMULT(TRANSPOSE((VALUE($AH145:AH168))*(VALUE($AH145:AH168)&lt;0)),IF((g_csrs^2)*1.25&gt;1,1,(g_csrs^2)*1.25)),(VALUE($AH145:AH168))*(VALUE($AH145:AH168)&lt;0)), "")</f>
        <v/>
      </c>
      <c r="I183" s="419" t="str">
        <f t="array" ref="I183">IF(COUNT(AF$145:AF$168)=ROWS(AF$145:AF$168), MMULT(MMULT(TRANSPOSE(AF$145:AF$168),IF((g_csrs^2)*1.25&gt;1,1,(g_csrs^2)*1.25)),AF$145:AF$168)-MMULT(MMULT(TRANSPOSE((AF$145:AF$168)*(AF$145:AF$168&lt;0)),IF((g_csrs^2)*1.25&gt;1,1,(g_csrs^2)*1.25)),(AF$145:AF$168)*(AF$145:AF$168&lt;0)), "")</f>
        <v/>
      </c>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V183" s="381"/>
      <c r="BW183" s="381"/>
      <c r="CL183" s="381"/>
      <c r="CM183" s="381"/>
      <c r="CZ183" s="381"/>
      <c r="DA183" s="381"/>
      <c r="DL183" s="381"/>
      <c r="DM183" s="381"/>
      <c r="DV183" s="381"/>
      <c r="DW183" s="381"/>
      <c r="EF183" s="381"/>
      <c r="EG183" s="381"/>
      <c r="EH183" s="381"/>
      <c r="EI183" s="381"/>
      <c r="EJ183" s="381"/>
      <c r="FB183" s="1468"/>
    </row>
    <row r="184" spans="1:161" ht="15" customHeight="1" x14ac:dyDescent="0.25">
      <c r="A184" s="1116"/>
      <c r="B184" s="1186" t="s">
        <v>818</v>
      </c>
      <c r="C184" s="1138"/>
      <c r="D184" s="1138"/>
      <c r="E184" s="1138"/>
      <c r="F184" s="284" t="str">
        <f>IF(AND(ISNUMBER(IFERROR(VALUE(AD169&amp;""),"")), ISNUMBER(G184), ISNUMBER(H184), ISNUMBER(I184)), IFERROR(SQRT(G184+H184),SQRT(G184+I184))+VALUE(AD169), "")</f>
        <v/>
      </c>
      <c r="G184" s="569" t="str">
        <f t="array" ref="G184">IF(SUMPRODUCT(--NOT(ISNUMBER(IFERROR(VALUE(AD145:AD168&amp;""),""))))=0, SUMSQ(VALUE($AD145:AD168)), "")</f>
        <v/>
      </c>
      <c r="H184" s="569" t="str">
        <f t="array" ref="H184">IF(SUMPRODUCT(--NOT(ISNUMBER(IFERROR(VALUE(AH145:AH168&amp;""),""))))=0, MMULT(MMULT(TRANSPOSE(VALUE($AH145:AH168)),(g_csrs^2)*0.75),VALUE($AH145:AH168))-MMULT(MMULT(TRANSPOSE((VALUE($AH145:AH168))*(VALUE($AH145:AH168)&lt;0)),(g_csrs^2)*0.75),(VALUE($AH145:AH168))*(VALUE($AH145:AH168)&lt;0)), "")</f>
        <v/>
      </c>
      <c r="I184" s="904" t="str">
        <f t="array" ref="I184">IF(COUNT(AG$145:AG$168)=ROWS(AG$145:AG$168), MMULT(MMULT(TRANSPOSE(AG$145:AG$168),(g_csrs^2)*0.75),AG$145:AG$168)-MMULT(MMULT(TRANSPOSE((AG$145:AG$168)*(AG$145:AG$168&lt;0)),(g_csrs^2)*0.75),(AG$145:AG$168)*(AG$145:AG$168&lt;0)), "")</f>
        <v/>
      </c>
      <c r="J184" s="744"/>
      <c r="K184" s="744"/>
      <c r="L184" s="744"/>
      <c r="M184" s="744"/>
      <c r="N184" s="381"/>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c r="AT184" s="744"/>
      <c r="AU184" s="744"/>
      <c r="AV184" s="744"/>
      <c r="AW184" s="744"/>
      <c r="AX184" s="744"/>
      <c r="AY184" s="744"/>
      <c r="AZ184" s="744"/>
      <c r="BA184" s="744"/>
      <c r="BB184" s="744"/>
      <c r="BC184" s="744"/>
      <c r="BD184" s="744"/>
      <c r="BE184" s="744"/>
      <c r="BF184" s="744"/>
      <c r="BG184" s="744"/>
      <c r="BH184" s="744"/>
      <c r="BI184" s="744"/>
      <c r="BJ184" s="744"/>
      <c r="BK184" s="744"/>
      <c r="BL184" s="744"/>
      <c r="BM184" s="744"/>
      <c r="BN184" s="744"/>
      <c r="BO184" s="744"/>
      <c r="BP184" s="744"/>
      <c r="BQ184" s="744"/>
      <c r="BR184" s="744"/>
      <c r="BS184" s="744"/>
      <c r="BT184" s="744"/>
      <c r="BU184" s="744"/>
      <c r="BV184" s="744"/>
      <c r="BW184" s="744"/>
      <c r="BX184" s="744"/>
      <c r="BY184" s="744"/>
      <c r="BZ184" s="744"/>
      <c r="CA184" s="744"/>
      <c r="CB184" s="744"/>
      <c r="CC184" s="744"/>
      <c r="CD184" s="744"/>
      <c r="CE184" s="744"/>
      <c r="CF184" s="744"/>
      <c r="CG184" s="744"/>
      <c r="CH184" s="744"/>
      <c r="CI184" s="744"/>
      <c r="CJ184" s="744"/>
      <c r="CK184" s="744"/>
      <c r="CL184" s="744"/>
      <c r="CM184" s="744"/>
      <c r="CN184" s="744"/>
      <c r="CO184" s="744"/>
      <c r="CP184" s="744"/>
      <c r="CQ184" s="744"/>
      <c r="CR184" s="744"/>
      <c r="CS184" s="744"/>
      <c r="CT184" s="744"/>
      <c r="CU184" s="744"/>
      <c r="CV184" s="744"/>
      <c r="CW184" s="744"/>
      <c r="CX184" s="744"/>
      <c r="CY184" s="744"/>
      <c r="CZ184" s="744"/>
      <c r="DA184" s="744"/>
      <c r="DB184" s="744"/>
      <c r="DC184" s="744"/>
      <c r="DD184" s="744"/>
      <c r="DE184" s="744"/>
      <c r="DL184" s="744"/>
      <c r="DM184" s="744"/>
      <c r="DV184" s="744"/>
      <c r="DW184" s="744"/>
      <c r="EF184" s="744"/>
      <c r="EG184" s="744"/>
      <c r="EH184" s="744"/>
      <c r="EI184" s="744"/>
      <c r="EJ184" s="744"/>
      <c r="EP184" s="1483"/>
      <c r="EQ184" s="1483"/>
    </row>
    <row r="185" spans="1:161" s="1286" customFormat="1" ht="15" customHeight="1" x14ac:dyDescent="0.25">
      <c r="A185" s="1702"/>
      <c r="B185" s="1307"/>
      <c r="C185" s="1307"/>
      <c r="D185" s="1307"/>
      <c r="E185" s="1307"/>
      <c r="F185" s="1307"/>
      <c r="G185" s="1307"/>
      <c r="H185" s="1307"/>
      <c r="I185" s="1307"/>
      <c r="J185" s="1307"/>
      <c r="K185" s="1307"/>
      <c r="L185" s="1307"/>
      <c r="M185" s="1307"/>
      <c r="N185" s="1307"/>
      <c r="O185" s="1307"/>
      <c r="P185" s="1307"/>
      <c r="Q185" s="1307"/>
      <c r="R185" s="1307"/>
      <c r="S185" s="1307"/>
      <c r="T185" s="1307"/>
      <c r="U185" s="1307"/>
      <c r="V185" s="1307"/>
      <c r="W185" s="1307"/>
      <c r="X185" s="1307"/>
      <c r="Y185" s="1307"/>
      <c r="Z185" s="1307"/>
      <c r="AA185" s="1307"/>
      <c r="AB185" s="1307"/>
      <c r="AC185" s="1307"/>
      <c r="AD185" s="1307"/>
      <c r="AE185" s="1307"/>
      <c r="AF185" s="1307"/>
      <c r="AG185" s="1307"/>
      <c r="AH185" s="1307"/>
      <c r="AI185" s="1307"/>
      <c r="AJ185" s="1307"/>
      <c r="AK185" s="1307"/>
      <c r="AL185" s="1307"/>
      <c r="AM185" s="1307"/>
      <c r="AN185" s="1307"/>
      <c r="AO185" s="1307"/>
      <c r="AP185" s="1307"/>
      <c r="AQ185" s="1307"/>
      <c r="AR185" s="1307"/>
      <c r="AS185" s="1307"/>
      <c r="AT185" s="1307"/>
      <c r="AU185" s="1307"/>
      <c r="AV185" s="1307"/>
      <c r="AW185" s="1307"/>
      <c r="AX185" s="1307"/>
      <c r="AY185" s="1307"/>
      <c r="AZ185" s="1307"/>
      <c r="BA185" s="1307"/>
      <c r="BB185" s="1307"/>
      <c r="BC185" s="1307"/>
      <c r="BD185" s="1307"/>
      <c r="BE185" s="1307"/>
      <c r="BF185" s="1307"/>
      <c r="BG185" s="1307"/>
      <c r="BH185" s="1307"/>
      <c r="BI185" s="1307"/>
      <c r="BJ185" s="1307"/>
      <c r="BK185" s="1307"/>
      <c r="BL185" s="1307"/>
      <c r="BM185" s="1307"/>
      <c r="BN185" s="1307"/>
      <c r="BO185" s="1307"/>
      <c r="BP185" s="1307"/>
      <c r="BQ185" s="1307"/>
      <c r="BR185" s="1307"/>
      <c r="BS185" s="1307"/>
      <c r="BT185" s="1307"/>
      <c r="BV185" s="1307"/>
      <c r="BW185" s="1307"/>
      <c r="CL185" s="1307"/>
      <c r="CM185" s="1307"/>
      <c r="CZ185" s="1307"/>
      <c r="DA185" s="1307"/>
      <c r="DL185" s="1307"/>
      <c r="DM185" s="1307"/>
      <c r="DV185" s="1307"/>
      <c r="DW185" s="1307"/>
      <c r="EF185" s="1307"/>
      <c r="EG185" s="1307"/>
      <c r="EH185" s="1307"/>
      <c r="EI185" s="1307"/>
      <c r="EJ185" s="1307"/>
      <c r="FB185" s="2581"/>
    </row>
    <row r="186" spans="1:161" s="1483" customFormat="1" ht="45" customHeight="1" x14ac:dyDescent="0.25">
      <c r="A186" s="1139" t="s">
        <v>827</v>
      </c>
      <c r="B186" s="381"/>
      <c r="C186" s="381"/>
      <c r="D186" s="381"/>
      <c r="E186" s="381"/>
      <c r="F186" s="381"/>
      <c r="G186" s="381"/>
      <c r="H186" s="381"/>
      <c r="I186" s="381"/>
      <c r="J186" s="381"/>
      <c r="K186" s="381"/>
      <c r="L186" s="381"/>
      <c r="M186" s="381"/>
      <c r="N186" s="381"/>
      <c r="O186" s="381"/>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213"/>
      <c r="BP186" s="213"/>
      <c r="BQ186" s="213"/>
      <c r="BR186" s="213"/>
      <c r="BS186" s="213"/>
      <c r="BT186" s="213"/>
      <c r="BV186" s="213"/>
      <c r="BW186" s="213"/>
      <c r="CL186" s="213"/>
      <c r="CM186" s="213"/>
      <c r="CZ186" s="213"/>
      <c r="DA186" s="213"/>
      <c r="DL186" s="213"/>
      <c r="DM186" s="213"/>
      <c r="DV186" s="213"/>
      <c r="DW186" s="213"/>
      <c r="EF186" s="213"/>
      <c r="EG186" s="213"/>
      <c r="EH186" s="213"/>
      <c r="EI186" s="213"/>
      <c r="EJ186" s="213"/>
      <c r="FB186" s="1468"/>
    </row>
    <row r="187" spans="1:161" s="1634" customFormat="1" ht="15" customHeight="1" x14ac:dyDescent="0.25">
      <c r="A187" s="1287"/>
      <c r="B187" s="1972" t="s">
        <v>703</v>
      </c>
      <c r="C187" s="1972"/>
      <c r="D187" s="2635" t="s">
        <v>1413</v>
      </c>
      <c r="E187" s="2635"/>
      <c r="F187" s="2635"/>
      <c r="G187" s="2635"/>
      <c r="H187" s="2635"/>
      <c r="I187" s="2635"/>
      <c r="EP187" s="711"/>
      <c r="EQ187" s="711"/>
      <c r="FB187" s="1635"/>
    </row>
    <row r="188" spans="1:161" ht="15" customHeight="1" x14ac:dyDescent="0.25">
      <c r="A188" s="1095"/>
      <c r="B188" s="259" t="s">
        <v>834</v>
      </c>
      <c r="C188" s="259"/>
      <c r="D188" s="1278" t="s">
        <v>1414</v>
      </c>
      <c r="E188" s="1279"/>
      <c r="F188" s="1279"/>
      <c r="G188" s="1279"/>
      <c r="H188" s="1279"/>
      <c r="I188" s="1279"/>
      <c r="EP188" s="1483"/>
      <c r="EQ188" s="1483"/>
    </row>
    <row r="189" spans="1:161" s="1483" customFormat="1" ht="15" customHeight="1" x14ac:dyDescent="0.25">
      <c r="A189" s="1095"/>
      <c r="FB189" s="1468"/>
    </row>
    <row r="190" spans="1:161" s="1188" customFormat="1" ht="15" customHeight="1" x14ac:dyDescent="0.25">
      <c r="A190" s="1212"/>
      <c r="B190" s="3561" t="s">
        <v>1533</v>
      </c>
      <c r="C190" s="3564" t="s">
        <v>1571</v>
      </c>
      <c r="D190" s="3564" t="s">
        <v>1572</v>
      </c>
      <c r="E190" s="3564" t="s">
        <v>1535</v>
      </c>
      <c r="F190" s="3469" t="s">
        <v>1417</v>
      </c>
      <c r="G190" s="3459"/>
      <c r="H190" s="3459"/>
      <c r="I190" s="3459"/>
      <c r="J190" s="3459"/>
      <c r="K190" s="3459"/>
      <c r="L190" s="3459"/>
      <c r="M190" s="3459"/>
      <c r="N190" s="3459"/>
      <c r="O190" s="3459"/>
      <c r="P190" s="3470"/>
      <c r="Q190" s="3558" t="s">
        <v>1418</v>
      </c>
      <c r="R190" s="3544"/>
      <c r="S190" s="3544"/>
      <c r="T190" s="3544"/>
      <c r="U190" s="3544"/>
      <c r="V190" s="3544"/>
      <c r="W190" s="3544"/>
      <c r="X190" s="3541" t="s">
        <v>1419</v>
      </c>
      <c r="Y190" s="3513"/>
      <c r="Z190" s="3513"/>
      <c r="AA190" s="3542"/>
      <c r="AB190" s="3542"/>
      <c r="AC190" s="3543"/>
      <c r="AD190" s="3544" t="s">
        <v>1419</v>
      </c>
      <c r="AE190" s="3544"/>
      <c r="AF190" s="3544"/>
      <c r="AG190" s="3544"/>
      <c r="AH190" s="3544"/>
      <c r="AI190" s="3544"/>
      <c r="AJ190" s="3545"/>
      <c r="AK190" s="3558" t="s">
        <v>1419</v>
      </c>
      <c r="AL190" s="3544"/>
      <c r="AM190" s="3544"/>
      <c r="AN190" s="3544"/>
      <c r="AO190" s="3544"/>
      <c r="AP190" s="3544"/>
      <c r="AQ190" s="3545"/>
      <c r="AR190" s="3558" t="s">
        <v>1419</v>
      </c>
      <c r="AS190" s="3544"/>
      <c r="AT190" s="3544"/>
      <c r="AU190" s="3544"/>
      <c r="AV190" s="3544"/>
      <c r="AW190" s="3544"/>
      <c r="AX190" s="3544"/>
      <c r="AY190" s="1483"/>
      <c r="AZ190" s="1483"/>
      <c r="BA190" s="1483"/>
      <c r="BB190" s="1483"/>
      <c r="BC190" s="1483"/>
      <c r="BD190" s="1483"/>
      <c r="BE190" s="1483"/>
      <c r="BF190" s="1483"/>
      <c r="BG190" s="1483"/>
      <c r="BH190" s="1483"/>
      <c r="BI190" s="1483"/>
      <c r="BJ190" s="1483"/>
      <c r="BK190" s="1483"/>
      <c r="BL190" s="1483"/>
      <c r="BM190" s="1483"/>
      <c r="BN190" s="415"/>
      <c r="BO190" s="415"/>
      <c r="BP190" s="415"/>
      <c r="BQ190" s="415"/>
      <c r="BR190" s="415"/>
      <c r="BS190" s="415"/>
      <c r="BU190" s="415"/>
      <c r="BV190" s="415"/>
      <c r="CK190" s="415"/>
      <c r="CL190" s="415"/>
      <c r="CY190" s="415"/>
      <c r="CZ190" s="415"/>
      <c r="DK190" s="415"/>
      <c r="DL190" s="415"/>
      <c r="DU190" s="415"/>
      <c r="DV190" s="415"/>
      <c r="EF190" s="415"/>
      <c r="EG190" s="415"/>
      <c r="EN190" s="415"/>
      <c r="EO190" s="415"/>
      <c r="FE190" s="2615"/>
    </row>
    <row r="191" spans="1:161" s="1154" customFormat="1" ht="15" customHeight="1" x14ac:dyDescent="0.25">
      <c r="A191" s="1190"/>
      <c r="B191" s="3562"/>
      <c r="C191" s="3565"/>
      <c r="D191" s="3565"/>
      <c r="E191" s="3565"/>
      <c r="F191" s="3469" t="s">
        <v>1690</v>
      </c>
      <c r="G191" s="3459"/>
      <c r="H191" s="3459"/>
      <c r="I191" s="3469" t="s">
        <v>1948</v>
      </c>
      <c r="J191" s="3459"/>
      <c r="K191" s="3570"/>
      <c r="L191" s="3521" t="s">
        <v>1420</v>
      </c>
      <c r="M191" s="3521" t="s">
        <v>1421</v>
      </c>
      <c r="N191" s="3540" t="s">
        <v>1573</v>
      </c>
      <c r="O191" s="3540" t="s">
        <v>1574</v>
      </c>
      <c r="P191" s="3538" t="s">
        <v>1575</v>
      </c>
      <c r="Q191" s="3518" t="s">
        <v>1690</v>
      </c>
      <c r="R191" s="3519"/>
      <c r="S191" s="3519"/>
      <c r="T191" s="3521" t="s">
        <v>1420</v>
      </c>
      <c r="U191" s="3462" t="s">
        <v>1944</v>
      </c>
      <c r="V191" s="3462"/>
      <c r="W191" s="3469"/>
      <c r="X191" s="3458" t="s">
        <v>1690</v>
      </c>
      <c r="Y191" s="3459"/>
      <c r="Z191" s="3459"/>
      <c r="AA191" s="3469" t="s">
        <v>2449</v>
      </c>
      <c r="AB191" s="3568"/>
      <c r="AC191" s="3569"/>
      <c r="AD191" s="3452" t="s">
        <v>2458</v>
      </c>
      <c r="AE191" s="3452"/>
      <c r="AF191" s="3452"/>
      <c r="AG191" s="3452"/>
      <c r="AH191" s="3452"/>
      <c r="AI191" s="3452"/>
      <c r="AJ191" s="3471"/>
      <c r="AK191" s="3451" t="s">
        <v>2457</v>
      </c>
      <c r="AL191" s="3452"/>
      <c r="AM191" s="3452"/>
      <c r="AN191" s="3452"/>
      <c r="AO191" s="3452"/>
      <c r="AP191" s="3452"/>
      <c r="AQ191" s="3471"/>
      <c r="AR191" s="3451" t="s">
        <v>2456</v>
      </c>
      <c r="AS191" s="3452"/>
      <c r="AT191" s="3452"/>
      <c r="AU191" s="3452"/>
      <c r="AV191" s="3452"/>
      <c r="AW191" s="3452"/>
      <c r="AX191" s="3452"/>
      <c r="AY191" s="1483"/>
      <c r="AZ191" s="1483"/>
      <c r="BA191" s="1483"/>
      <c r="BB191" s="1483"/>
      <c r="BC191" s="1483"/>
      <c r="BD191" s="1483"/>
      <c r="BE191" s="1483"/>
      <c r="BF191" s="1483"/>
      <c r="BG191" s="1483"/>
      <c r="BH191" s="1483"/>
      <c r="BI191" s="1483"/>
      <c r="BJ191" s="1483"/>
      <c r="BK191" s="1483"/>
      <c r="BL191" s="1483"/>
      <c r="BM191" s="1483"/>
      <c r="FE191" s="2613"/>
    </row>
    <row r="192" spans="1:161" s="1157" customFormat="1" ht="60" customHeight="1" x14ac:dyDescent="0.25">
      <c r="A192" s="1192"/>
      <c r="B192" s="3563"/>
      <c r="C192" s="3566"/>
      <c r="D192" s="3566"/>
      <c r="E192" s="3566"/>
      <c r="F192" s="2626" t="s">
        <v>1691</v>
      </c>
      <c r="G192" s="2626" t="s">
        <v>1692</v>
      </c>
      <c r="H192" s="2626" t="s">
        <v>1693</v>
      </c>
      <c r="I192" s="2626" t="s">
        <v>1691</v>
      </c>
      <c r="J192" s="2626" t="s">
        <v>1692</v>
      </c>
      <c r="K192" s="2626" t="s">
        <v>1693</v>
      </c>
      <c r="L192" s="3500"/>
      <c r="M192" s="3500"/>
      <c r="N192" s="3503"/>
      <c r="O192" s="3503"/>
      <c r="P192" s="3539"/>
      <c r="Q192" s="2969" t="s">
        <v>1691</v>
      </c>
      <c r="R192" s="2969" t="s">
        <v>1692</v>
      </c>
      <c r="S192" s="2969" t="s">
        <v>1693</v>
      </c>
      <c r="T192" s="3500"/>
      <c r="U192" s="2626" t="s">
        <v>1691</v>
      </c>
      <c r="V192" s="2626" t="s">
        <v>1692</v>
      </c>
      <c r="W192" s="2968" t="s">
        <v>1693</v>
      </c>
      <c r="X192" s="2974" t="s">
        <v>1691</v>
      </c>
      <c r="Y192" s="2626" t="s">
        <v>1692</v>
      </c>
      <c r="Z192" s="2626" t="s">
        <v>1693</v>
      </c>
      <c r="AA192" s="2626" t="s">
        <v>1691</v>
      </c>
      <c r="AB192" s="2626" t="s">
        <v>1692</v>
      </c>
      <c r="AC192" s="2976" t="s">
        <v>1693</v>
      </c>
      <c r="AD192" s="2971" t="s">
        <v>1489</v>
      </c>
      <c r="AE192" s="2626" t="s">
        <v>2461</v>
      </c>
      <c r="AF192" s="2626" t="s">
        <v>1495</v>
      </c>
      <c r="AG192" s="2626" t="s">
        <v>2462</v>
      </c>
      <c r="AH192" s="2972" t="s">
        <v>2466</v>
      </c>
      <c r="AI192" s="2972" t="s">
        <v>2467</v>
      </c>
      <c r="AJ192" s="2973" t="s">
        <v>2468</v>
      </c>
      <c r="AK192" s="2974" t="s">
        <v>1489</v>
      </c>
      <c r="AL192" s="2626" t="s">
        <v>2461</v>
      </c>
      <c r="AM192" s="2626" t="s">
        <v>1495</v>
      </c>
      <c r="AN192" s="2626" t="s">
        <v>2462</v>
      </c>
      <c r="AO192" s="2972" t="s">
        <v>2466</v>
      </c>
      <c r="AP192" s="2972" t="s">
        <v>2467</v>
      </c>
      <c r="AQ192" s="2973" t="s">
        <v>2468</v>
      </c>
      <c r="AR192" s="2974" t="s">
        <v>1489</v>
      </c>
      <c r="AS192" s="2626" t="s">
        <v>2461</v>
      </c>
      <c r="AT192" s="2626" t="s">
        <v>1495</v>
      </c>
      <c r="AU192" s="2626" t="s">
        <v>2462</v>
      </c>
      <c r="AV192" s="2972" t="s">
        <v>2466</v>
      </c>
      <c r="AW192" s="2972" t="s">
        <v>2467</v>
      </c>
      <c r="AX192" s="2975" t="s">
        <v>2468</v>
      </c>
      <c r="AY192" s="1483"/>
      <c r="AZ192" s="1483"/>
      <c r="BA192" s="1483"/>
      <c r="BB192" s="1483"/>
      <c r="BC192" s="1483"/>
      <c r="BD192" s="1483"/>
      <c r="BE192" s="1483"/>
      <c r="BF192" s="1483"/>
      <c r="BG192" s="1483"/>
      <c r="BH192" s="1483"/>
      <c r="BI192" s="1483"/>
      <c r="BJ192" s="1483"/>
      <c r="BK192" s="1483"/>
      <c r="BL192" s="1483"/>
      <c r="BM192" s="1483"/>
      <c r="FE192" s="2614"/>
    </row>
    <row r="193" spans="1:161" ht="60" customHeight="1" x14ac:dyDescent="0.25">
      <c r="A193" s="1085"/>
      <c r="B193" s="2412">
        <v>1</v>
      </c>
      <c r="C193" s="3534" t="s">
        <v>1576</v>
      </c>
      <c r="D193" s="3534" t="s">
        <v>1577</v>
      </c>
      <c r="E193" s="2801" t="s">
        <v>1578</v>
      </c>
      <c r="F193" s="2632" t="str">
        <f t="array" ref="F193">IF( SUMPRODUCT(--NOT(ISNUMBER(IFERROR(VALUE($M193:$P193&amp;""),""))))=0,SQRT(MAX(VALUE($M193)+SUMPRODUCT(VALUE($N193:$P193),r_eq!$B2:$D2),0)),"")</f>
        <v/>
      </c>
      <c r="G193" s="2632" t="str">
        <f t="array" ref="G193">IF( SUMPRODUCT(--NOT(ISNUMBER(IFERROR(VALUE($M193:$P193&amp;""),""))))=0,SQRT(MAX(VALUE($M193)+SUMPRODUCT(VALUE($N193:$P193),r_eq!$B12:$D12),0)),"")</f>
        <v/>
      </c>
      <c r="H193" s="2632" t="str">
        <f t="array" ref="H193">IF( SUMPRODUCT(--NOT(ISNUMBER(IFERROR(VALUE($M193:$P193&amp;""),""))))=0,SQRT(MAX(VALUE($M193)+SUMPRODUCT(VALUE($N193:$P193),r_eq!$B2:$D2)*0.75,0)),"")</f>
        <v/>
      </c>
      <c r="I193" s="2632" t="str">
        <f t="array" ref="I193">IF(AND( ISNUMBER(IFERROR(VALUE($L193&amp;""),"")), ISNUMBER(IFERROR(VALUE($F193&amp;""),""))), MAX(MIN(VALUE($L193), VALUE($F193)), -VALUE($F193)), "")</f>
        <v/>
      </c>
      <c r="J193" s="2632" t="str">
        <f t="array" ref="J193">IF(AND( ISNUMBER(IFERROR(VALUE($L193&amp;""),"")), ISNUMBER(IFERROR(VALUE($G193&amp;""),""))), MAX(MIN(VALUE($L193), VALUE($G193)), -VALUE($G193)), "")</f>
        <v/>
      </c>
      <c r="K193" s="2632" t="str">
        <f t="array" ref="K193">IF(AND( ISNUMBER(IFERROR(VALUE($L193&amp;""),"")), ISNUMBER(IFERROR(VALUE($H193&amp;""),""))), MAX(MIN(VALUE($L193), VALUE($H193)), -VALUE($H193)), "")</f>
        <v/>
      </c>
      <c r="L193" s="2809"/>
      <c r="M193" s="2608"/>
      <c r="N193" s="2608"/>
      <c r="O193" s="2608"/>
      <c r="P193" s="1293"/>
      <c r="Q193" s="2809"/>
      <c r="R193" s="2608"/>
      <c r="S193" s="2608"/>
      <c r="T193" s="2608"/>
      <c r="U193" s="2632" t="str">
        <f t="array" ref="U193">IF(AND( ISNUMBER(IFERROR(VALUE($T193&amp;""),"")), ISNUMBER(IFERROR(VALUE($Q193&amp;""),""))), MAX(MIN(VALUE($T193), VALUE($Q193)), -VALUE($Q193)), "")</f>
        <v/>
      </c>
      <c r="V193" s="2632" t="str">
        <f t="array" ref="V193">IF(AND( ISNUMBER(IFERROR(VALUE($T193&amp;""),"")), ISNUMBER(IFERROR(VALUE($R193&amp;""),""))), MAX(MIN(VALUE($T193), VALUE($R193)), -VALUE($R193)), "")</f>
        <v/>
      </c>
      <c r="W193" s="2632" t="str">
        <f t="array" ref="W193">IF(AND( ISNUMBER(IFERROR(VALUE($T193&amp;""),"")), ISNUMBER(IFERROR(VALUE($S193&amp;""),""))), MAX(MIN(VALUE($T193), VALUE($S193)), -VALUE($S193)), "")</f>
        <v/>
      </c>
      <c r="X193" s="2787"/>
      <c r="Y193" s="2608"/>
      <c r="Z193" s="2608"/>
      <c r="AA193" s="2632" t="str">
        <f t="array" ref="AA193">IF(AND( ISNUMBER(IFERROR(VALUE($AD193&amp;""),"")), ISNUMBER(IFERROR(VALUE($X193&amp;""),""))), MAX(MIN(VALUE($AD193), VALUE($X193)), -VALUE($X193)), "")</f>
        <v/>
      </c>
      <c r="AB193" s="2632" t="str">
        <f t="array" ref="AB193">IF(AND( ISNUMBER(IFERROR(VALUE($AD193&amp;""),"")), ISNUMBER(IFERROR(VALUE($Y193&amp;""),""))), MAX(MIN(VALUE($AD193), VALUE($Y193)), -VALUE($Y193)), "")</f>
        <v/>
      </c>
      <c r="AC193" s="2963" t="str">
        <f t="array" ref="AC193">IF(AND( ISNUMBER(IFERROR(VALUE($AD193&amp;""),"")), ISNUMBER(IFERROR(VALUE($Z193&amp;""),""))), MAX(MIN(VALUE($AD193), VALUE($Z193)), -VALUE($Z193)), "")</f>
        <v/>
      </c>
      <c r="AD193" s="2787"/>
      <c r="AE193" s="1270"/>
      <c r="AF193" s="1270"/>
      <c r="AG193" s="1270"/>
      <c r="AH193" s="2646"/>
      <c r="AI193" s="2646"/>
      <c r="AJ193" s="1290"/>
      <c r="AK193" s="1269"/>
      <c r="AL193" s="1270"/>
      <c r="AM193" s="1270"/>
      <c r="AN193" s="1270"/>
      <c r="AO193" s="1160"/>
      <c r="AP193" s="1160"/>
      <c r="AQ193" s="1161"/>
      <c r="AR193" s="1269"/>
      <c r="AS193" s="1270"/>
      <c r="AT193" s="1270"/>
      <c r="AU193" s="1270"/>
      <c r="AV193" s="2646"/>
      <c r="AW193" s="2646"/>
      <c r="AX193" s="2807"/>
      <c r="BN193" s="381"/>
      <c r="BO193" s="381"/>
      <c r="BS193" s="381"/>
      <c r="BT193" s="381"/>
      <c r="CI193" s="381"/>
      <c r="CJ193" s="381"/>
      <c r="CW193" s="381"/>
      <c r="CX193" s="381"/>
      <c r="DI193" s="381"/>
      <c r="DJ193" s="381"/>
      <c r="DS193" s="381"/>
      <c r="DT193" s="381"/>
      <c r="EA193" s="381"/>
      <c r="EB193" s="381"/>
      <c r="EC193" s="381"/>
      <c r="ED193" s="381"/>
      <c r="EE193" s="381"/>
      <c r="EL193" s="381"/>
      <c r="EM193" s="381"/>
      <c r="EO193" s="381"/>
      <c r="EP193" s="1483"/>
      <c r="EQ193" s="1483"/>
      <c r="ER193" s="1483"/>
      <c r="FB193" s="293"/>
      <c r="FE193" s="2216"/>
    </row>
    <row r="194" spans="1:161" ht="15" customHeight="1" x14ac:dyDescent="0.25">
      <c r="A194" s="1085"/>
      <c r="B194" s="242">
        <v>2</v>
      </c>
      <c r="C194" s="3535"/>
      <c r="D194" s="3535"/>
      <c r="E194" s="2799" t="s">
        <v>1579</v>
      </c>
      <c r="F194" s="42" t="str">
        <f t="array" ref="F194">IF( SUMPRODUCT(--NOT(ISNUMBER(IFERROR(VALUE($M194:$P194&amp;""),""))))=0,SQRT(MAX(VALUE($M194)+SUMPRODUCT(VALUE($N194:$P194),r_eq!$B3:$D3),0)),"")</f>
        <v/>
      </c>
      <c r="G194" s="42" t="str">
        <f t="array" ref="G194">IF( SUMPRODUCT(--NOT(ISNUMBER(IFERROR(VALUE($M194:$P194&amp;""),""))))=0,SQRT(MAX(VALUE($M194)+SUMPRODUCT(VALUE($N194:$P194),r_eq!$B13:$D13),0)),"")</f>
        <v/>
      </c>
      <c r="H194" s="42" t="str">
        <f t="array" ref="H194">IF( SUMPRODUCT(--NOT(ISNUMBER(IFERROR(VALUE($M194:$P194&amp;""),""))))=0,SQRT(MAX(VALUE($M194)+SUMPRODUCT(VALUE($N194:$P194),r_eq!$B3:$D3)*0.75,0)),"")</f>
        <v/>
      </c>
      <c r="I194" s="42" t="str">
        <f t="array" ref="I194">IF(AND( ISNUMBER(IFERROR(VALUE($L194&amp;""),"")), ISNUMBER(IFERROR(VALUE($F194&amp;""),""))), MAX(MIN(VALUE($L194), VALUE($F194)), -VALUE($F194)), "")</f>
        <v/>
      </c>
      <c r="J194" s="42" t="str">
        <f t="array" ref="J194">IF(AND( ISNUMBER(IFERROR(VALUE($L194&amp;""),"")), ISNUMBER(IFERROR(VALUE($G194&amp;""),""))), MAX(MIN(VALUE($L194), VALUE($G194)), -VALUE($G194)), "")</f>
        <v/>
      </c>
      <c r="K194" s="42" t="str">
        <f t="array" ref="K194">IF(AND( ISNUMBER(IFERROR(VALUE($L194&amp;""),"")), ISNUMBER(IFERROR(VALUE($H194&amp;""),""))), MAX(MIN(VALUE($L194), VALUE($H194)), -VALUE($H194)), "")</f>
        <v/>
      </c>
      <c r="L194" s="1207"/>
      <c r="M194" s="296"/>
      <c r="N194" s="296"/>
      <c r="O194" s="296"/>
      <c r="P194" s="1215"/>
      <c r="Q194" s="1207"/>
      <c r="R194" s="296"/>
      <c r="S194" s="296"/>
      <c r="T194" s="296"/>
      <c r="U194" s="42" t="str">
        <f t="array" ref="U194">IF(AND( ISNUMBER(IFERROR(VALUE($T194&amp;""),"")), ISNUMBER(IFERROR(VALUE($Q194&amp;""),""))), MAX(MIN(VALUE($T194), VALUE($Q194)), -VALUE($Q194)), "")</f>
        <v/>
      </c>
      <c r="V194" s="42" t="str">
        <f t="array" ref="V194">IF(AND( ISNUMBER(IFERROR(VALUE($T194&amp;""),"")), ISNUMBER(IFERROR(VALUE($R194&amp;""),""))), MAX(MIN(VALUE($T194), VALUE($R194)), -VALUE($R194)), "")</f>
        <v/>
      </c>
      <c r="W194" s="42" t="str">
        <f t="array" ref="W194">IF(AND( ISNUMBER(IFERROR(VALUE($T194&amp;""),"")), ISNUMBER(IFERROR(VALUE($S194&amp;""),""))), MAX(MIN(VALUE($T194), VALUE($S194)), -VALUE($S194)), "")</f>
        <v/>
      </c>
      <c r="X194" s="1292"/>
      <c r="Y194" s="296"/>
      <c r="Z194" s="296"/>
      <c r="AA194" s="42" t="str">
        <f t="array" ref="AA194">IF(AND( ISNUMBER(IFERROR(VALUE($AD194&amp;""),"")), ISNUMBER(IFERROR(VALUE($X194&amp;""),""))), MAX(MIN(VALUE($AD194), VALUE($X194)), -VALUE($X194)), "")</f>
        <v/>
      </c>
      <c r="AB194" s="42" t="str">
        <f t="array" ref="AB194">IF(AND( ISNUMBER(IFERROR(VALUE($AD194&amp;""),"")), ISNUMBER(IFERROR(VALUE($Y194&amp;""),""))), MAX(MIN(VALUE($AD194), VALUE($Y194)), -VALUE($Y194)), "")</f>
        <v/>
      </c>
      <c r="AC194" s="13" t="str">
        <f t="array" ref="AC194">IF(AND( ISNUMBER(IFERROR(VALUE($AD194&amp;""),"")), ISNUMBER(IFERROR(VALUE($Z194&amp;""),""))), MAX(MIN(VALUE($AD194), VALUE($Z194)), -VALUE($Z194)), "")</f>
        <v/>
      </c>
      <c r="AD194" s="2964"/>
      <c r="AE194" s="1272"/>
      <c r="AF194" s="1272"/>
      <c r="AG194" s="1272"/>
      <c r="AH194" s="1150"/>
      <c r="AI194" s="1150"/>
      <c r="AJ194" s="1167"/>
      <c r="AK194" s="1271"/>
      <c r="AL194" s="1272"/>
      <c r="AM194" s="1272"/>
      <c r="AN194" s="1272"/>
      <c r="AO194" s="1150"/>
      <c r="AP194" s="1150"/>
      <c r="AQ194" s="1167"/>
      <c r="AR194" s="1271"/>
      <c r="AS194" s="1272"/>
      <c r="AT194" s="1272"/>
      <c r="AU194" s="1272"/>
      <c r="AV194" s="1150"/>
      <c r="AW194" s="1150"/>
      <c r="AX194" s="1149"/>
      <c r="BN194" s="381"/>
      <c r="BO194" s="381"/>
      <c r="BS194" s="381"/>
      <c r="BT194" s="381"/>
      <c r="CI194" s="381"/>
      <c r="CJ194" s="381"/>
      <c r="CW194" s="381"/>
      <c r="CX194" s="381"/>
      <c r="DI194" s="381"/>
      <c r="DJ194" s="381"/>
      <c r="DS194" s="381"/>
      <c r="DT194" s="381"/>
      <c r="EA194" s="381"/>
      <c r="EB194" s="381"/>
      <c r="EC194" s="381"/>
      <c r="ED194" s="381"/>
      <c r="EE194" s="381"/>
      <c r="EL194" s="381"/>
      <c r="EM194" s="381"/>
      <c r="EO194" s="381"/>
      <c r="EP194" s="1483"/>
      <c r="EQ194" s="1483"/>
      <c r="ER194" s="1483"/>
      <c r="FB194" s="293"/>
      <c r="FE194" s="2216"/>
    </row>
    <row r="195" spans="1:161" ht="45" customHeight="1" x14ac:dyDescent="0.25">
      <c r="A195" s="1085"/>
      <c r="B195" s="242">
        <v>3</v>
      </c>
      <c r="C195" s="3535"/>
      <c r="D195" s="3535"/>
      <c r="E195" s="2799" t="s">
        <v>1580</v>
      </c>
      <c r="F195" s="42" t="str">
        <f t="array" ref="F195">IF( SUMPRODUCT(--NOT(ISNUMBER(IFERROR(VALUE($M195:$P195&amp;""),""))))=0,SQRT(MAX(VALUE($M195)+SUMPRODUCT(VALUE($N195:$P195),r_eq!$B4:$D4),0)),"")</f>
        <v/>
      </c>
      <c r="G195" s="42" t="str">
        <f t="array" ref="G195">IF( SUMPRODUCT(--NOT(ISNUMBER(IFERROR(VALUE($M195:$P195&amp;""),""))))=0,SQRT(MAX(VALUE($M195)+SUMPRODUCT(VALUE($N195:$P195),r_eq!$B14:$D14),0)),"")</f>
        <v/>
      </c>
      <c r="H195" s="42" t="str">
        <f t="array" ref="H195">IF( SUMPRODUCT(--NOT(ISNUMBER(IFERROR(VALUE($M195:$P195&amp;""),""))))=0,SQRT(MAX(VALUE($M195)+SUMPRODUCT(VALUE($N195:$P195),r_eq!$B4:$D4)*0.75,0)),"")</f>
        <v/>
      </c>
      <c r="I195" s="42" t="str">
        <f t="array" ref="I195">IF(AND( ISNUMBER(IFERROR(VALUE($L195&amp;""),"")), ISNUMBER(IFERROR(VALUE($F195&amp;""),""))), MAX(MIN(VALUE($L195), VALUE($F195)), -VALUE($F195)), "")</f>
        <v/>
      </c>
      <c r="J195" s="42" t="str">
        <f t="array" ref="J195">IF(AND( ISNUMBER(IFERROR(VALUE($L195&amp;""),"")), ISNUMBER(IFERROR(VALUE($G195&amp;""),""))), MAX(MIN(VALUE($L195), VALUE($G195)), -VALUE($G195)), "")</f>
        <v/>
      </c>
      <c r="K195" s="42" t="str">
        <f t="array" ref="K195">IF(AND( ISNUMBER(IFERROR(VALUE($L195&amp;""),"")), ISNUMBER(IFERROR(VALUE($H195&amp;""),""))), MAX(MIN(VALUE($L195), VALUE($H195)), -VALUE($H195)), "")</f>
        <v/>
      </c>
      <c r="L195" s="1207"/>
      <c r="M195" s="296"/>
      <c r="N195" s="296"/>
      <c r="O195" s="296"/>
      <c r="P195" s="1215"/>
      <c r="Q195" s="1207"/>
      <c r="R195" s="296"/>
      <c r="S195" s="296"/>
      <c r="T195" s="296"/>
      <c r="U195" s="42" t="str">
        <f t="array" ref="U195">IF(AND( ISNUMBER(IFERROR(VALUE($T195&amp;""),"")), ISNUMBER(IFERROR(VALUE($Q195&amp;""),""))), MAX(MIN(VALUE($T195), VALUE($Q195)), -VALUE($Q195)), "")</f>
        <v/>
      </c>
      <c r="V195" s="42" t="str">
        <f t="array" ref="V195">IF(AND( ISNUMBER(IFERROR(VALUE($T195&amp;""),"")), ISNUMBER(IFERROR(VALUE($R195&amp;""),""))), MAX(MIN(VALUE($T195), VALUE($R195)), -VALUE($R195)), "")</f>
        <v/>
      </c>
      <c r="W195" s="42" t="str">
        <f t="array" ref="W195">IF(AND( ISNUMBER(IFERROR(VALUE($T195&amp;""),"")), ISNUMBER(IFERROR(VALUE($S195&amp;""),""))), MAX(MIN(VALUE($T195), VALUE($S195)), -VALUE($S195)), "")</f>
        <v/>
      </c>
      <c r="X195" s="1292"/>
      <c r="Y195" s="296"/>
      <c r="Z195" s="296"/>
      <c r="AA195" s="42" t="str">
        <f t="array" ref="AA195">IF(AND( ISNUMBER(IFERROR(VALUE($AD195&amp;""),"")), ISNUMBER(IFERROR(VALUE($X195&amp;""),""))), MAX(MIN(VALUE($AD195), VALUE($X195)), -VALUE($X195)), "")</f>
        <v/>
      </c>
      <c r="AB195" s="42" t="str">
        <f t="array" ref="AB195">IF(AND( ISNUMBER(IFERROR(VALUE($AD195&amp;""),"")), ISNUMBER(IFERROR(VALUE($Y195&amp;""),""))), MAX(MIN(VALUE($AD195), VALUE($Y195)), -VALUE($Y195)), "")</f>
        <v/>
      </c>
      <c r="AC195" s="13" t="str">
        <f t="array" ref="AC195">IF(AND( ISNUMBER(IFERROR(VALUE($AD195&amp;""),"")), ISNUMBER(IFERROR(VALUE($Z195&amp;""),""))), MAX(MIN(VALUE($AD195), VALUE($Z195)), -VALUE($Z195)), "")</f>
        <v/>
      </c>
      <c r="AD195" s="2964"/>
      <c r="AE195" s="1272"/>
      <c r="AF195" s="1272"/>
      <c r="AG195" s="1272"/>
      <c r="AH195" s="1150"/>
      <c r="AI195" s="1150"/>
      <c r="AJ195" s="1167"/>
      <c r="AK195" s="1271"/>
      <c r="AL195" s="1272"/>
      <c r="AM195" s="1272"/>
      <c r="AN195" s="1272"/>
      <c r="AO195" s="1150"/>
      <c r="AP195" s="1150"/>
      <c r="AQ195" s="1167"/>
      <c r="AR195" s="1271"/>
      <c r="AS195" s="1272"/>
      <c r="AT195" s="1272"/>
      <c r="AU195" s="1272"/>
      <c r="AV195" s="1150"/>
      <c r="AW195" s="1150"/>
      <c r="AX195" s="1149"/>
      <c r="BN195" s="381"/>
      <c r="BO195" s="381"/>
      <c r="BS195" s="381"/>
      <c r="BT195" s="381"/>
      <c r="CI195" s="381"/>
      <c r="CJ195" s="381"/>
      <c r="CW195" s="381"/>
      <c r="CX195" s="381"/>
      <c r="DI195" s="381"/>
      <c r="DJ195" s="381"/>
      <c r="DS195" s="381"/>
      <c r="DT195" s="381"/>
      <c r="EA195" s="381"/>
      <c r="EB195" s="381"/>
      <c r="EC195" s="381"/>
      <c r="ED195" s="381"/>
      <c r="EE195" s="381"/>
      <c r="EL195" s="381"/>
      <c r="EM195" s="381"/>
      <c r="EO195" s="381"/>
      <c r="EP195" s="1483"/>
      <c r="EQ195" s="1483"/>
      <c r="ER195" s="1483"/>
      <c r="FB195" s="293"/>
      <c r="FE195" s="2216"/>
    </row>
    <row r="196" spans="1:161" ht="45" customHeight="1" x14ac:dyDescent="0.25">
      <c r="A196" s="1085"/>
      <c r="B196" s="242">
        <v>4</v>
      </c>
      <c r="C196" s="3535"/>
      <c r="D196" s="3536"/>
      <c r="E196" s="2799" t="s">
        <v>1581</v>
      </c>
      <c r="F196" s="42" t="str">
        <f t="array" ref="F196">IF( SUMPRODUCT(--NOT(ISNUMBER(IFERROR(VALUE($M196:$P196&amp;""),""))))=0,SQRT(MAX(VALUE($M196)+SUMPRODUCT(VALUE($N196:$P196),r_eq!$B5:$D5),0)),"")</f>
        <v/>
      </c>
      <c r="G196" s="42" t="str">
        <f t="array" ref="G196">IF( SUMPRODUCT(--NOT(ISNUMBER(IFERROR(VALUE($M196:$P196&amp;""),""))))=0,SQRT(MAX(VALUE($M196)+SUMPRODUCT(VALUE($N196:$P196),r_eq!$B15:$D15),0)),"")</f>
        <v/>
      </c>
      <c r="H196" s="42" t="str">
        <f t="array" ref="H196">IF( SUMPRODUCT(--NOT(ISNUMBER(IFERROR(VALUE($M196:$P196&amp;""),""))))=0,SQRT(MAX(VALUE($M196)+SUMPRODUCT(VALUE($N196:$P196),r_eq!$B5:$D5)*0.75,0)),"")</f>
        <v/>
      </c>
      <c r="I196" s="42" t="str">
        <f t="array" ref="I196">IF(AND( ISNUMBER(IFERROR(VALUE($L196&amp;""),"")), ISNUMBER(IFERROR(VALUE($F196&amp;""),""))), MAX(MIN(VALUE($L196), VALUE($F196)), -VALUE($F196)), "")</f>
        <v/>
      </c>
      <c r="J196" s="42" t="str">
        <f t="array" ref="J196">IF(AND( ISNUMBER(IFERROR(VALUE($L196&amp;""),"")), ISNUMBER(IFERROR(VALUE($G196&amp;""),""))), MAX(MIN(VALUE($L196), VALUE($G196)), -VALUE($G196)), "")</f>
        <v/>
      </c>
      <c r="K196" s="42" t="str">
        <f t="array" ref="K196">IF(AND( ISNUMBER(IFERROR(VALUE($L196&amp;""),"")), ISNUMBER(IFERROR(VALUE($H196&amp;""),""))), MAX(MIN(VALUE($L196), VALUE($H196)), -VALUE($H196)), "")</f>
        <v/>
      </c>
      <c r="L196" s="1207"/>
      <c r="M196" s="296"/>
      <c r="N196" s="296"/>
      <c r="O196" s="296"/>
      <c r="P196" s="1215"/>
      <c r="Q196" s="1207"/>
      <c r="R196" s="296"/>
      <c r="S196" s="296"/>
      <c r="T196" s="296"/>
      <c r="U196" s="42" t="str">
        <f t="array" ref="U196">IF(AND( ISNUMBER(IFERROR(VALUE($T196&amp;""),"")), ISNUMBER(IFERROR(VALUE($Q196&amp;""),""))), MAX(MIN(VALUE($T196), VALUE($Q196)), -VALUE($Q196)), "")</f>
        <v/>
      </c>
      <c r="V196" s="42" t="str">
        <f t="array" ref="V196">IF(AND( ISNUMBER(IFERROR(VALUE($T196&amp;""),"")), ISNUMBER(IFERROR(VALUE($R196&amp;""),""))), MAX(MIN(VALUE($T196), VALUE($R196)), -VALUE($R196)), "")</f>
        <v/>
      </c>
      <c r="W196" s="42" t="str">
        <f t="array" ref="W196">IF(AND( ISNUMBER(IFERROR(VALUE($T196&amp;""),"")), ISNUMBER(IFERROR(VALUE($S196&amp;""),""))), MAX(MIN(VALUE($T196), VALUE($S196)), -VALUE($S196)), "")</f>
        <v/>
      </c>
      <c r="X196" s="1292"/>
      <c r="Y196" s="296"/>
      <c r="Z196" s="296"/>
      <c r="AA196" s="42" t="str">
        <f t="array" ref="AA196">IF(AND( ISNUMBER(IFERROR(VALUE($AD196&amp;""),"")), ISNUMBER(IFERROR(VALUE($X196&amp;""),""))), MAX(MIN(VALUE($AD196), VALUE($X196)), -VALUE($X196)), "")</f>
        <v/>
      </c>
      <c r="AB196" s="42" t="str">
        <f t="array" ref="AB196">IF(AND( ISNUMBER(IFERROR(VALUE($AD196&amp;""),"")), ISNUMBER(IFERROR(VALUE($Y196&amp;""),""))), MAX(MIN(VALUE($AD196), VALUE($Y196)), -VALUE($Y196)), "")</f>
        <v/>
      </c>
      <c r="AC196" s="13" t="str">
        <f t="array" ref="AC196">IF(AND( ISNUMBER(IFERROR(VALUE($AD196&amp;""),"")), ISNUMBER(IFERROR(VALUE($Z196&amp;""),""))), MAX(MIN(VALUE($AD196), VALUE($Z196)), -VALUE($Z196)), "")</f>
        <v/>
      </c>
      <c r="AD196" s="2964"/>
      <c r="AE196" s="1272"/>
      <c r="AF196" s="1272"/>
      <c r="AG196" s="1272"/>
      <c r="AH196" s="1150"/>
      <c r="AI196" s="1150"/>
      <c r="AJ196" s="1167"/>
      <c r="AK196" s="1271"/>
      <c r="AL196" s="1272"/>
      <c r="AM196" s="1272"/>
      <c r="AN196" s="1272"/>
      <c r="AO196" s="1150"/>
      <c r="AP196" s="1150"/>
      <c r="AQ196" s="1167"/>
      <c r="AR196" s="1271"/>
      <c r="AS196" s="1272"/>
      <c r="AT196" s="1272"/>
      <c r="AU196" s="1272"/>
      <c r="AV196" s="1150"/>
      <c r="AW196" s="1150"/>
      <c r="AX196" s="1149"/>
      <c r="BN196" s="381"/>
      <c r="BO196" s="381"/>
      <c r="BS196" s="381"/>
      <c r="BT196" s="381"/>
      <c r="CI196" s="381"/>
      <c r="CJ196" s="381"/>
      <c r="CW196" s="381"/>
      <c r="CX196" s="381"/>
      <c r="DI196" s="381"/>
      <c r="DJ196" s="381"/>
      <c r="DS196" s="381"/>
      <c r="DT196" s="381"/>
      <c r="EA196" s="381"/>
      <c r="EB196" s="381"/>
      <c r="EC196" s="381"/>
      <c r="ED196" s="381"/>
      <c r="EE196" s="381"/>
      <c r="EL196" s="381"/>
      <c r="EM196" s="381"/>
      <c r="EO196" s="381"/>
      <c r="EP196" s="1483"/>
      <c r="EQ196" s="1483"/>
      <c r="ER196" s="1483"/>
      <c r="FB196" s="293"/>
      <c r="FE196" s="2216"/>
    </row>
    <row r="197" spans="1:161" ht="60" customHeight="1" x14ac:dyDescent="0.25">
      <c r="A197" s="1085"/>
      <c r="B197" s="242">
        <v>5</v>
      </c>
      <c r="C197" s="3535"/>
      <c r="D197" s="3537" t="s">
        <v>1582</v>
      </c>
      <c r="E197" s="2799" t="s">
        <v>1578</v>
      </c>
      <c r="F197" s="42" t="str">
        <f t="array" ref="F197">IF( SUMPRODUCT(--NOT(ISNUMBER(IFERROR(VALUE($M197:$P197&amp;""),""))))=0,SQRT(MAX(VALUE($M197)+SUMPRODUCT(VALUE($N197:$P197),r_eq!$B6:$D6),0)),"")</f>
        <v/>
      </c>
      <c r="G197" s="42" t="str">
        <f t="array" ref="G197">IF( SUMPRODUCT(--NOT(ISNUMBER(IFERROR(VALUE($M197:$P197&amp;""),""))))=0,SQRT(MAX(VALUE($M197)+SUMPRODUCT(VALUE($N197:$P197),r_eq!$B16:$D16),0)),"")</f>
        <v/>
      </c>
      <c r="H197" s="42" t="str">
        <f t="array" ref="H197">IF( SUMPRODUCT(--NOT(ISNUMBER(IFERROR(VALUE($M197:$P197&amp;""),""))))=0,SQRT(MAX(VALUE($M197)+SUMPRODUCT(VALUE($N197:$P197),r_eq!$B6:$D6)*0.75,0)),"")</f>
        <v/>
      </c>
      <c r="I197" s="42" t="str">
        <f t="array" ref="I197">IF(AND( ISNUMBER(IFERROR(VALUE($L197&amp;""),"")), ISNUMBER(IFERROR(VALUE($F197&amp;""),""))), MAX(MIN(VALUE($L197), VALUE($F197)), -VALUE($F197)), "")</f>
        <v/>
      </c>
      <c r="J197" s="42" t="str">
        <f t="array" ref="J197">IF(AND( ISNUMBER(IFERROR(VALUE($L197&amp;""),"")), ISNUMBER(IFERROR(VALUE($G197&amp;""),""))), MAX(MIN(VALUE($L197), VALUE($G197)), -VALUE($G197)), "")</f>
        <v/>
      </c>
      <c r="K197" s="42" t="str">
        <f t="array" ref="K197">IF(AND( ISNUMBER(IFERROR(VALUE($L197&amp;""),"")), ISNUMBER(IFERROR(VALUE($H197&amp;""),""))), MAX(MIN(VALUE($L197), VALUE($H197)), -VALUE($H197)), "")</f>
        <v/>
      </c>
      <c r="L197" s="1207"/>
      <c r="M197" s="296"/>
      <c r="N197" s="296"/>
      <c r="O197" s="296"/>
      <c r="P197" s="1215"/>
      <c r="Q197" s="1207"/>
      <c r="R197" s="296"/>
      <c r="S197" s="296"/>
      <c r="T197" s="296"/>
      <c r="U197" s="42" t="str">
        <f t="array" ref="U197">IF(AND( ISNUMBER(IFERROR(VALUE($T197&amp;""),"")), ISNUMBER(IFERROR(VALUE($Q197&amp;""),""))), MAX(MIN(VALUE($T197), VALUE($Q197)), -VALUE($Q197)), "")</f>
        <v/>
      </c>
      <c r="V197" s="42" t="str">
        <f t="array" ref="V197">IF(AND( ISNUMBER(IFERROR(VALUE($T197&amp;""),"")), ISNUMBER(IFERROR(VALUE($R197&amp;""),""))), MAX(MIN(VALUE($T197), VALUE($R197)), -VALUE($R197)), "")</f>
        <v/>
      </c>
      <c r="W197" s="42" t="str">
        <f t="array" ref="W197">IF(AND( ISNUMBER(IFERROR(VALUE($T197&amp;""),"")), ISNUMBER(IFERROR(VALUE($S197&amp;""),""))), MAX(MIN(VALUE($T197), VALUE($S197)), -VALUE($S197)), "")</f>
        <v/>
      </c>
      <c r="X197" s="1292"/>
      <c r="Y197" s="296"/>
      <c r="Z197" s="296"/>
      <c r="AA197" s="42" t="str">
        <f t="array" ref="AA197">IF(AND( ISNUMBER(IFERROR(VALUE($AD197&amp;""),"")), ISNUMBER(IFERROR(VALUE($X197&amp;""),""))), MAX(MIN(VALUE($AD197), VALUE($X197)), -VALUE($X197)), "")</f>
        <v/>
      </c>
      <c r="AB197" s="42" t="str">
        <f t="array" ref="AB197">IF(AND( ISNUMBER(IFERROR(VALUE($AD197&amp;""),"")), ISNUMBER(IFERROR(VALUE($Y197&amp;""),""))), MAX(MIN(VALUE($AD197), VALUE($Y197)), -VALUE($Y197)), "")</f>
        <v/>
      </c>
      <c r="AC197" s="13" t="str">
        <f t="array" ref="AC197">IF(AND( ISNUMBER(IFERROR(VALUE($AD197&amp;""),"")), ISNUMBER(IFERROR(VALUE($Z197&amp;""),""))), MAX(MIN(VALUE($AD197), VALUE($Z197)), -VALUE($Z197)), "")</f>
        <v/>
      </c>
      <c r="AD197" s="2964"/>
      <c r="AE197" s="1272"/>
      <c r="AF197" s="1272"/>
      <c r="AG197" s="1272"/>
      <c r="AH197" s="1150"/>
      <c r="AI197" s="1150"/>
      <c r="AJ197" s="1167"/>
      <c r="AK197" s="1271"/>
      <c r="AL197" s="1272"/>
      <c r="AM197" s="1272"/>
      <c r="AN197" s="1272"/>
      <c r="AO197" s="1150"/>
      <c r="AP197" s="1150"/>
      <c r="AQ197" s="1167"/>
      <c r="AR197" s="1271"/>
      <c r="AS197" s="1272"/>
      <c r="AT197" s="1272"/>
      <c r="AU197" s="1272"/>
      <c r="AV197" s="1150"/>
      <c r="AW197" s="1150"/>
      <c r="AX197" s="1149"/>
      <c r="BN197" s="381"/>
      <c r="BO197" s="381"/>
      <c r="BS197" s="381"/>
      <c r="BT197" s="381"/>
      <c r="CI197" s="381"/>
      <c r="CJ197" s="381"/>
      <c r="CW197" s="381"/>
      <c r="CX197" s="381"/>
      <c r="DI197" s="381"/>
      <c r="DJ197" s="381"/>
      <c r="DS197" s="381"/>
      <c r="DT197" s="381"/>
      <c r="EA197" s="381"/>
      <c r="EB197" s="381"/>
      <c r="EC197" s="381"/>
      <c r="ED197" s="381"/>
      <c r="EE197" s="381"/>
      <c r="EL197" s="381"/>
      <c r="EM197" s="381"/>
      <c r="EO197" s="381"/>
      <c r="EP197" s="1483"/>
      <c r="EQ197" s="1483"/>
      <c r="ER197" s="1483"/>
      <c r="FB197" s="293"/>
      <c r="FE197" s="2216"/>
    </row>
    <row r="198" spans="1:161" ht="15" customHeight="1" x14ac:dyDescent="0.25">
      <c r="A198" s="1085"/>
      <c r="B198" s="242">
        <v>6</v>
      </c>
      <c r="C198" s="3535"/>
      <c r="D198" s="3535"/>
      <c r="E198" s="2799" t="s">
        <v>1579</v>
      </c>
      <c r="F198" s="42" t="str">
        <f t="array" ref="F198">IF( SUMPRODUCT(--NOT(ISNUMBER(IFERROR(VALUE($M198:$P198&amp;""),""))))=0,SQRT(MAX(VALUE($M198)+SUMPRODUCT(VALUE($N198:$P198),r_eq!$B7:$D7),0)),"")</f>
        <v/>
      </c>
      <c r="G198" s="42" t="str">
        <f t="array" ref="G198">IF( SUMPRODUCT(--NOT(ISNUMBER(IFERROR(VALUE($M198:$P198&amp;""),""))))=0,SQRT(MAX(VALUE($M198)+SUMPRODUCT(VALUE($N198:$P198),r_eq!$B17:$D17),0)),"")</f>
        <v/>
      </c>
      <c r="H198" s="42" t="str">
        <f t="array" ref="H198">IF( SUMPRODUCT(--NOT(ISNUMBER(IFERROR(VALUE($M198:$P198&amp;""),""))))=0,SQRT(MAX(VALUE($M198)+SUMPRODUCT(VALUE($N198:$P198),r_eq!$B7:$D7)*0.75,0)),"")</f>
        <v/>
      </c>
      <c r="I198" s="42" t="str">
        <f t="array" ref="I198">IF(AND( ISNUMBER(IFERROR(VALUE($L198&amp;""),"")), ISNUMBER(IFERROR(VALUE($F198&amp;""),""))), MAX(MIN(VALUE($L198), VALUE($F198)), -VALUE($F198)), "")</f>
        <v/>
      </c>
      <c r="J198" s="42" t="str">
        <f t="array" ref="J198">IF(AND( ISNUMBER(IFERROR(VALUE($L198&amp;""),"")), ISNUMBER(IFERROR(VALUE($G198&amp;""),""))), MAX(MIN(VALUE($L198), VALUE($G198)), -VALUE($G198)), "")</f>
        <v/>
      </c>
      <c r="K198" s="42" t="str">
        <f t="array" ref="K198">IF(AND( ISNUMBER(IFERROR(VALUE($L198&amp;""),"")), ISNUMBER(IFERROR(VALUE($H198&amp;""),""))), MAX(MIN(VALUE($L198), VALUE($H198)), -VALUE($H198)), "")</f>
        <v/>
      </c>
      <c r="L198" s="1207"/>
      <c r="M198" s="296"/>
      <c r="N198" s="296"/>
      <c r="O198" s="296"/>
      <c r="P198" s="1215"/>
      <c r="Q198" s="1207"/>
      <c r="R198" s="296"/>
      <c r="S198" s="296"/>
      <c r="T198" s="296"/>
      <c r="U198" s="42" t="str">
        <f t="array" ref="U198">IF(AND( ISNUMBER(IFERROR(VALUE($T198&amp;""),"")), ISNUMBER(IFERROR(VALUE($Q198&amp;""),""))), MAX(MIN(VALUE($T198), VALUE($Q198)), -VALUE($Q198)), "")</f>
        <v/>
      </c>
      <c r="V198" s="42" t="str">
        <f t="array" ref="V198">IF(AND( ISNUMBER(IFERROR(VALUE($T198&amp;""),"")), ISNUMBER(IFERROR(VALUE($R198&amp;""),""))), MAX(MIN(VALUE($T198), VALUE($R198)), -VALUE($R198)), "")</f>
        <v/>
      </c>
      <c r="W198" s="42" t="str">
        <f t="array" ref="W198">IF(AND( ISNUMBER(IFERROR(VALUE($T198&amp;""),"")), ISNUMBER(IFERROR(VALUE($S198&amp;""),""))), MAX(MIN(VALUE($T198), VALUE($S198)), -VALUE($S198)), "")</f>
        <v/>
      </c>
      <c r="X198" s="1292"/>
      <c r="Y198" s="296"/>
      <c r="Z198" s="296"/>
      <c r="AA198" s="42" t="str">
        <f t="array" ref="AA198">IF(AND( ISNUMBER(IFERROR(VALUE($AD198&amp;""),"")), ISNUMBER(IFERROR(VALUE($X198&amp;""),""))), MAX(MIN(VALUE($AD198), VALUE($X198)), -VALUE($X198)), "")</f>
        <v/>
      </c>
      <c r="AB198" s="42" t="str">
        <f t="array" ref="AB198">IF(AND( ISNUMBER(IFERROR(VALUE($AD198&amp;""),"")), ISNUMBER(IFERROR(VALUE($Y198&amp;""),""))), MAX(MIN(VALUE($AD198), VALUE($Y198)), -VALUE($Y198)), "")</f>
        <v/>
      </c>
      <c r="AC198" s="13" t="str">
        <f t="array" ref="AC198">IF(AND( ISNUMBER(IFERROR(VALUE($AD198&amp;""),"")), ISNUMBER(IFERROR(VALUE($Z198&amp;""),""))), MAX(MIN(VALUE($AD198), VALUE($Z198)), -VALUE($Z198)), "")</f>
        <v/>
      </c>
      <c r="AD198" s="2964"/>
      <c r="AE198" s="1272"/>
      <c r="AF198" s="1272"/>
      <c r="AG198" s="1272"/>
      <c r="AH198" s="1150"/>
      <c r="AI198" s="1150"/>
      <c r="AJ198" s="1167"/>
      <c r="AK198" s="1271"/>
      <c r="AL198" s="1272"/>
      <c r="AM198" s="1272"/>
      <c r="AN198" s="1272"/>
      <c r="AO198" s="1150"/>
      <c r="AP198" s="1150"/>
      <c r="AQ198" s="1167"/>
      <c r="AR198" s="1271"/>
      <c r="AS198" s="1272"/>
      <c r="AT198" s="1272"/>
      <c r="AU198" s="1272"/>
      <c r="AV198" s="1150"/>
      <c r="AW198" s="1150"/>
      <c r="AX198" s="1149"/>
      <c r="BN198" s="381"/>
      <c r="BO198" s="381"/>
      <c r="BS198" s="381"/>
      <c r="BT198" s="381"/>
      <c r="CI198" s="381"/>
      <c r="CJ198" s="381"/>
      <c r="CW198" s="381"/>
      <c r="CX198" s="381"/>
      <c r="DI198" s="381"/>
      <c r="DJ198" s="381"/>
      <c r="DS198" s="381"/>
      <c r="DT198" s="381"/>
      <c r="EA198" s="381"/>
      <c r="EB198" s="381"/>
      <c r="EC198" s="381"/>
      <c r="ED198" s="381"/>
      <c r="EE198" s="381"/>
      <c r="EL198" s="381"/>
      <c r="EM198" s="381"/>
      <c r="EO198" s="381"/>
      <c r="EP198" s="1483"/>
      <c r="EQ198" s="1483"/>
      <c r="ER198" s="1483"/>
      <c r="FB198" s="293"/>
      <c r="FE198" s="2216"/>
    </row>
    <row r="199" spans="1:161" ht="45" customHeight="1" x14ac:dyDescent="0.25">
      <c r="A199" s="1085"/>
      <c r="B199" s="254">
        <v>7</v>
      </c>
      <c r="C199" s="3535"/>
      <c r="D199" s="3535"/>
      <c r="E199" s="2799" t="s">
        <v>1580</v>
      </c>
      <c r="F199" s="42" t="str">
        <f t="array" ref="F199">IF( SUMPRODUCT(--NOT(ISNUMBER(IFERROR(VALUE($M199:$P199&amp;""),""))))=0,SQRT(MAX(VALUE($M199)+SUMPRODUCT(VALUE($N199:$P199),r_eq!$B8:$D8),0)),"")</f>
        <v/>
      </c>
      <c r="G199" s="42" t="str">
        <f t="array" ref="G199">IF( SUMPRODUCT(--NOT(ISNUMBER(IFERROR(VALUE($M199:$P199&amp;""),""))))=0,SQRT(MAX(VALUE($M199)+SUMPRODUCT(VALUE($N199:$P199),r_eq!$B18:$D18),0)),"")</f>
        <v/>
      </c>
      <c r="H199" s="42" t="str">
        <f t="array" ref="H199">IF( SUMPRODUCT(--NOT(ISNUMBER(IFERROR(VALUE($M199:$P199&amp;""),""))))=0,SQRT(MAX(VALUE($M199)+SUMPRODUCT(VALUE($N199:$P199),r_eq!$B8:$D8)*0.75,0)),"")</f>
        <v/>
      </c>
      <c r="I199" s="42" t="str">
        <f t="array" ref="I199">IF(AND( ISNUMBER(IFERROR(VALUE($L199&amp;""),"")), ISNUMBER(IFERROR(VALUE($F199&amp;""),""))), MAX(MIN(VALUE($L199), VALUE($F199)), -VALUE($F199)), "")</f>
        <v/>
      </c>
      <c r="J199" s="42" t="str">
        <f t="array" ref="J199">IF(AND( ISNUMBER(IFERROR(VALUE($L199&amp;""),"")), ISNUMBER(IFERROR(VALUE($G199&amp;""),""))), MAX(MIN(VALUE($L199), VALUE($G199)), -VALUE($G199)), "")</f>
        <v/>
      </c>
      <c r="K199" s="42" t="str">
        <f t="array" ref="K199">IF(AND( ISNUMBER(IFERROR(VALUE($L199&amp;""),"")), ISNUMBER(IFERROR(VALUE($H199&amp;""),""))), MAX(MIN(VALUE($L199), VALUE($H199)), -VALUE($H199)), "")</f>
        <v/>
      </c>
      <c r="L199" s="1207"/>
      <c r="M199" s="296"/>
      <c r="N199" s="296"/>
      <c r="O199" s="296"/>
      <c r="P199" s="1215"/>
      <c r="Q199" s="1207"/>
      <c r="R199" s="296"/>
      <c r="S199" s="296"/>
      <c r="T199" s="296"/>
      <c r="U199" s="42" t="str">
        <f t="array" ref="U199">IF(AND( ISNUMBER(IFERROR(VALUE($T199&amp;""),"")), ISNUMBER(IFERROR(VALUE($Q199&amp;""),""))), MAX(MIN(VALUE($T199), VALUE($Q199)), -VALUE($Q199)), "")</f>
        <v/>
      </c>
      <c r="V199" s="42" t="str">
        <f t="array" ref="V199">IF(AND( ISNUMBER(IFERROR(VALUE($T199&amp;""),"")), ISNUMBER(IFERROR(VALUE($R199&amp;""),""))), MAX(MIN(VALUE($T199), VALUE($R199)), -VALUE($R199)), "")</f>
        <v/>
      </c>
      <c r="W199" s="42" t="str">
        <f t="array" ref="W199">IF(AND( ISNUMBER(IFERROR(VALUE($T199&amp;""),"")), ISNUMBER(IFERROR(VALUE($S199&amp;""),""))), MAX(MIN(VALUE($T199), VALUE($S199)), -VALUE($S199)), "")</f>
        <v/>
      </c>
      <c r="X199" s="1292"/>
      <c r="Y199" s="296"/>
      <c r="Z199" s="296"/>
      <c r="AA199" s="42" t="str">
        <f t="array" ref="AA199">IF(AND( ISNUMBER(IFERROR(VALUE($AD199&amp;""),"")), ISNUMBER(IFERROR(VALUE($X199&amp;""),""))), MAX(MIN(VALUE($AD199), VALUE($X199)), -VALUE($X199)), "")</f>
        <v/>
      </c>
      <c r="AB199" s="42" t="str">
        <f t="array" ref="AB199">IF(AND( ISNUMBER(IFERROR(VALUE($AD199&amp;""),"")), ISNUMBER(IFERROR(VALUE($Y199&amp;""),""))), MAX(MIN(VALUE($AD199), VALUE($Y199)), -VALUE($Y199)), "")</f>
        <v/>
      </c>
      <c r="AC199" s="13" t="str">
        <f t="array" ref="AC199">IF(AND( ISNUMBER(IFERROR(VALUE($AD199&amp;""),"")), ISNUMBER(IFERROR(VALUE($Z199&amp;""),""))), MAX(MIN(VALUE($AD199), VALUE($Z199)), -VALUE($Z199)), "")</f>
        <v/>
      </c>
      <c r="AD199" s="2964"/>
      <c r="AE199" s="1272"/>
      <c r="AF199" s="1272"/>
      <c r="AG199" s="1272"/>
      <c r="AH199" s="1150"/>
      <c r="AI199" s="1150"/>
      <c r="AJ199" s="1167"/>
      <c r="AK199" s="1271"/>
      <c r="AL199" s="1272"/>
      <c r="AM199" s="1272"/>
      <c r="AN199" s="1272"/>
      <c r="AO199" s="1150"/>
      <c r="AP199" s="1150"/>
      <c r="AQ199" s="1167"/>
      <c r="AR199" s="1271"/>
      <c r="AS199" s="1272"/>
      <c r="AT199" s="1272"/>
      <c r="AU199" s="1272"/>
      <c r="AV199" s="1150"/>
      <c r="AW199" s="1150"/>
      <c r="AX199" s="1149"/>
      <c r="BN199" s="381"/>
      <c r="BO199" s="381"/>
      <c r="BS199" s="381"/>
      <c r="BT199" s="381"/>
      <c r="CI199" s="381"/>
      <c r="CJ199" s="381"/>
      <c r="CW199" s="381"/>
      <c r="CX199" s="381"/>
      <c r="DI199" s="381"/>
      <c r="DJ199" s="381"/>
      <c r="DS199" s="381"/>
      <c r="DT199" s="381"/>
      <c r="EA199" s="381"/>
      <c r="EB199" s="381"/>
      <c r="EC199" s="381"/>
      <c r="ED199" s="381"/>
      <c r="EE199" s="381"/>
      <c r="EL199" s="381"/>
      <c r="EM199" s="381"/>
      <c r="EO199" s="381"/>
      <c r="EP199" s="1483"/>
      <c r="EQ199" s="1483"/>
      <c r="ER199" s="1483"/>
      <c r="FB199" s="293"/>
      <c r="FE199" s="2216"/>
    </row>
    <row r="200" spans="1:161" ht="45" customHeight="1" x14ac:dyDescent="0.25">
      <c r="A200" s="1085"/>
      <c r="B200" s="242">
        <v>8</v>
      </c>
      <c r="C200" s="3536"/>
      <c r="D200" s="3536"/>
      <c r="E200" s="2799" t="s">
        <v>1581</v>
      </c>
      <c r="F200" s="42" t="str">
        <f t="array" ref="F200">IF( SUMPRODUCT(--NOT(ISNUMBER(IFERROR(VALUE($M200:$P200&amp;""),""))))=0,SQRT(MAX(VALUE($M200)+SUMPRODUCT(VALUE($N200:$P200),r_eq!$B9:$D9),0)),"")</f>
        <v/>
      </c>
      <c r="G200" s="42" t="str">
        <f t="array" ref="G200">IF( SUMPRODUCT(--NOT(ISNUMBER(IFERROR(VALUE($M200:$P200&amp;""),""))))=0,SQRT(MAX(VALUE($M200)+SUMPRODUCT(VALUE($N200:$P200),r_eq!$B19:$D19),0)),"")</f>
        <v/>
      </c>
      <c r="H200" s="42" t="str">
        <f t="array" ref="H200">IF( SUMPRODUCT(--NOT(ISNUMBER(IFERROR(VALUE($M200:$P200&amp;""),""))))=0,SQRT(MAX(VALUE($M200)+SUMPRODUCT(VALUE($N200:$P200),r_eq!$B9:$D9)*0.75,0)),"")</f>
        <v/>
      </c>
      <c r="I200" s="42" t="str">
        <f t="array" ref="I200">IF(AND( ISNUMBER(IFERROR(VALUE($L200&amp;""),"")), ISNUMBER(IFERROR(VALUE($F200&amp;""),""))), MAX(MIN(VALUE($L200), VALUE($F200)), -VALUE($F200)), "")</f>
        <v/>
      </c>
      <c r="J200" s="42" t="str">
        <f t="array" ref="J200">IF(AND( ISNUMBER(IFERROR(VALUE($L200&amp;""),"")), ISNUMBER(IFERROR(VALUE($G200&amp;""),""))), MAX(MIN(VALUE($L200), VALUE($G200)), -VALUE($G200)), "")</f>
        <v/>
      </c>
      <c r="K200" s="42" t="str">
        <f t="array" ref="K200">IF(AND( ISNUMBER(IFERROR(VALUE($L200&amp;""),"")), ISNUMBER(IFERROR(VALUE($H200&amp;""),""))), MAX(MIN(VALUE($L200), VALUE($H200)), -VALUE($H200)), "")</f>
        <v/>
      </c>
      <c r="L200" s="1207"/>
      <c r="M200" s="296"/>
      <c r="N200" s="296"/>
      <c r="O200" s="296"/>
      <c r="P200" s="1215"/>
      <c r="Q200" s="1207"/>
      <c r="R200" s="296"/>
      <c r="S200" s="296"/>
      <c r="T200" s="296"/>
      <c r="U200" s="42" t="str">
        <f t="array" ref="U200">IF(AND( ISNUMBER(IFERROR(VALUE($T200&amp;""),"")), ISNUMBER(IFERROR(VALUE($Q200&amp;""),""))), MAX(MIN(VALUE($T200), VALUE($Q200)), -VALUE($Q200)), "")</f>
        <v/>
      </c>
      <c r="V200" s="42" t="str">
        <f t="array" ref="V200">IF(AND( ISNUMBER(IFERROR(VALUE($T200&amp;""),"")), ISNUMBER(IFERROR(VALUE($R200&amp;""),""))), MAX(MIN(VALUE($T200), VALUE($R200)), -VALUE($R200)), "")</f>
        <v/>
      </c>
      <c r="W200" s="42" t="str">
        <f t="array" ref="W200">IF(AND( ISNUMBER(IFERROR(VALUE($T200&amp;""),"")), ISNUMBER(IFERROR(VALUE($S200&amp;""),""))), MAX(MIN(VALUE($T200), VALUE($S200)), -VALUE($S200)), "")</f>
        <v/>
      </c>
      <c r="X200" s="1292"/>
      <c r="Y200" s="296"/>
      <c r="Z200" s="296"/>
      <c r="AA200" s="42" t="str">
        <f t="array" ref="AA200">IF(AND( ISNUMBER(IFERROR(VALUE($AD200&amp;""),"")), ISNUMBER(IFERROR(VALUE($X200&amp;""),""))), MAX(MIN(VALUE($AD200), VALUE($X200)), -VALUE($X200)), "")</f>
        <v/>
      </c>
      <c r="AB200" s="42" t="str">
        <f t="array" ref="AB200">IF(AND( ISNUMBER(IFERROR(VALUE($AD200&amp;""),"")), ISNUMBER(IFERROR(VALUE($Y200&amp;""),""))), MAX(MIN(VALUE($AD200), VALUE($Y200)), -VALUE($Y200)), "")</f>
        <v/>
      </c>
      <c r="AC200" s="13" t="str">
        <f t="array" ref="AC200">IF(AND( ISNUMBER(IFERROR(VALUE($AD200&amp;""),"")), ISNUMBER(IFERROR(VALUE($Z200&amp;""),""))), MAX(MIN(VALUE($AD200), VALUE($Z200)), -VALUE($Z200)), "")</f>
        <v/>
      </c>
      <c r="AD200" s="2964"/>
      <c r="AE200" s="1272"/>
      <c r="AF200" s="1272"/>
      <c r="AG200" s="1272"/>
      <c r="AH200" s="1150"/>
      <c r="AI200" s="1150"/>
      <c r="AJ200" s="1167"/>
      <c r="AK200" s="1271"/>
      <c r="AL200" s="1272"/>
      <c r="AM200" s="1272"/>
      <c r="AN200" s="1272"/>
      <c r="AO200" s="1150"/>
      <c r="AP200" s="1150"/>
      <c r="AQ200" s="1167"/>
      <c r="AR200" s="1271"/>
      <c r="AS200" s="1272"/>
      <c r="AT200" s="1272"/>
      <c r="AU200" s="1272"/>
      <c r="AV200" s="1150"/>
      <c r="AW200" s="1150"/>
      <c r="AX200" s="1149"/>
      <c r="BN200" s="381"/>
      <c r="BO200" s="381"/>
      <c r="BS200" s="381"/>
      <c r="BT200" s="381"/>
      <c r="CI200" s="381"/>
      <c r="CJ200" s="381"/>
      <c r="CW200" s="381"/>
      <c r="CX200" s="381"/>
      <c r="DI200" s="381"/>
      <c r="DJ200" s="381"/>
      <c r="DS200" s="381"/>
      <c r="DT200" s="381"/>
      <c r="EA200" s="381"/>
      <c r="EB200" s="381"/>
      <c r="EC200" s="381"/>
      <c r="ED200" s="381"/>
      <c r="EE200" s="381"/>
      <c r="EL200" s="381"/>
      <c r="EM200" s="381"/>
      <c r="EO200" s="381"/>
      <c r="EP200" s="1483"/>
      <c r="EQ200" s="1483"/>
      <c r="ER200" s="1483"/>
      <c r="FB200" s="293"/>
      <c r="FE200" s="2216"/>
    </row>
    <row r="201" spans="1:161" ht="45" customHeight="1" x14ac:dyDescent="0.25">
      <c r="A201" s="1085"/>
      <c r="B201" s="242">
        <v>9</v>
      </c>
      <c r="C201" s="3537" t="s">
        <v>1583</v>
      </c>
      <c r="D201" s="1216" t="s">
        <v>1577</v>
      </c>
      <c r="E201" s="2798" t="s">
        <v>1584</v>
      </c>
      <c r="F201" s="42" t="str">
        <f t="array" ref="F201">IF( SUMPRODUCT(--NOT(ISNUMBER(IFERROR(VALUE($M201:$P201&amp;""),""))))=0,SQRT(MAX(VALUE($M201)+SUMPRODUCT(VALUE($N201:$P201),r_eq!$B10:$D10),0)),"")</f>
        <v/>
      </c>
      <c r="G201" s="42" t="str">
        <f t="array" ref="G201">IF( SUMPRODUCT(--NOT(ISNUMBER(IFERROR(VALUE($M201:$P201&amp;""),""))))=0,SQRT(MAX(VALUE($M201)+SUMPRODUCT(VALUE($N201:$P201),r_eq!$B20:$D20),0)),"")</f>
        <v/>
      </c>
      <c r="H201" s="42" t="str">
        <f t="array" ref="H201">IF( SUMPRODUCT(--NOT(ISNUMBER(IFERROR(VALUE($M201:$P201&amp;""),""))))=0,SQRT(MAX(VALUE($M201)+SUMPRODUCT(VALUE($N201:$P201),r_eq!$B10:$D10)*0.75,0)),"")</f>
        <v/>
      </c>
      <c r="I201" s="42" t="str">
        <f t="array" ref="I201">IF(AND( ISNUMBER(IFERROR(VALUE($L201&amp;""),"")), ISNUMBER(IFERROR(VALUE($F201&amp;""),""))), MAX(MIN(VALUE($L201), VALUE($F201)), -VALUE($F201)), "")</f>
        <v/>
      </c>
      <c r="J201" s="42" t="str">
        <f t="array" ref="J201">IF(AND( ISNUMBER(IFERROR(VALUE($L201&amp;""),"")), ISNUMBER(IFERROR(VALUE($G201&amp;""),""))), MAX(MIN(VALUE($L201), VALUE($G201)), -VALUE($G201)), "")</f>
        <v/>
      </c>
      <c r="K201" s="42" t="str">
        <f t="array" ref="K201">IF(AND( ISNUMBER(IFERROR(VALUE($L201&amp;""),"")), ISNUMBER(IFERROR(VALUE($H201&amp;""),""))), MAX(MIN(VALUE($L201), VALUE($H201)), -VALUE($H201)), "")</f>
        <v/>
      </c>
      <c r="L201" s="1207"/>
      <c r="M201" s="296"/>
      <c r="N201" s="296"/>
      <c r="O201" s="296"/>
      <c r="P201" s="1215"/>
      <c r="Q201" s="1292"/>
      <c r="R201" s="296"/>
      <c r="S201" s="296"/>
      <c r="T201" s="296"/>
      <c r="U201" s="42" t="str">
        <f t="array" ref="U201">IF(AND( ISNUMBER(IFERROR(VALUE($T201&amp;""),"")), ISNUMBER(IFERROR(VALUE($Q201&amp;""),""))), MAX(MIN(VALUE($T201), VALUE($Q201)), -VALUE($Q201)), "")</f>
        <v/>
      </c>
      <c r="V201" s="42" t="str">
        <f t="array" ref="V201">IF(AND( ISNUMBER(IFERROR(VALUE($T201&amp;""),"")), ISNUMBER(IFERROR(VALUE($R201&amp;""),""))), MAX(MIN(VALUE($T201), VALUE($R201)), -VALUE($R201)), "")</f>
        <v/>
      </c>
      <c r="W201" s="42" t="str">
        <f t="array" ref="W201">IF(AND( ISNUMBER(IFERROR(VALUE($T201&amp;""),"")), ISNUMBER(IFERROR(VALUE($S201&amp;""),""))), MAX(MIN(VALUE($T201), VALUE($S201)), -VALUE($S201)), "")</f>
        <v/>
      </c>
      <c r="X201" s="1292"/>
      <c r="Y201" s="296"/>
      <c r="Z201" s="296"/>
      <c r="AA201" s="42" t="str">
        <f t="array" ref="AA201">IF(AND( ISNUMBER(IFERROR(VALUE($AD201&amp;""),"")), ISNUMBER(IFERROR(VALUE($X201&amp;""),""))), MAX(MIN(VALUE($AD201), VALUE($X201)), -VALUE($X201)), "")</f>
        <v/>
      </c>
      <c r="AB201" s="42" t="str">
        <f t="array" ref="AB201">IF(AND( ISNUMBER(IFERROR(VALUE($AD201&amp;""),"")), ISNUMBER(IFERROR(VALUE($Y201&amp;""),""))), MAX(MIN(VALUE($AD201), VALUE($Y201)), -VALUE($Y201)), "")</f>
        <v/>
      </c>
      <c r="AC201" s="13" t="str">
        <f t="array" ref="AC201">IF(AND( ISNUMBER(IFERROR(VALUE($AD201&amp;""),"")), ISNUMBER(IFERROR(VALUE($Z201&amp;""),""))), MAX(MIN(VALUE($AD201), VALUE($Z201)), -VALUE($Z201)), "")</f>
        <v/>
      </c>
      <c r="AD201" s="2964"/>
      <c r="AE201" s="1272"/>
      <c r="AF201" s="1272"/>
      <c r="AG201" s="1272"/>
      <c r="AH201" s="1150"/>
      <c r="AI201" s="1150"/>
      <c r="AJ201" s="1167"/>
      <c r="AK201" s="1271"/>
      <c r="AL201" s="1272"/>
      <c r="AM201" s="1272"/>
      <c r="AN201" s="1272"/>
      <c r="AO201" s="1150"/>
      <c r="AP201" s="1150"/>
      <c r="AQ201" s="1167"/>
      <c r="AR201" s="1271"/>
      <c r="AS201" s="1272"/>
      <c r="AT201" s="1272"/>
      <c r="AU201" s="1272"/>
      <c r="AV201" s="1150"/>
      <c r="AW201" s="1150"/>
      <c r="AX201" s="1149"/>
      <c r="BN201" s="381"/>
      <c r="BO201" s="381"/>
      <c r="BS201" s="381"/>
      <c r="BT201" s="381"/>
      <c r="CI201" s="381"/>
      <c r="CJ201" s="381"/>
      <c r="CW201" s="381"/>
      <c r="CX201" s="381"/>
      <c r="DI201" s="381"/>
      <c r="DJ201" s="381"/>
      <c r="DS201" s="381"/>
      <c r="DT201" s="381"/>
      <c r="EA201" s="381"/>
      <c r="EB201" s="381"/>
      <c r="EC201" s="381"/>
      <c r="ED201" s="381"/>
      <c r="EE201" s="381"/>
      <c r="EL201" s="381"/>
      <c r="EM201" s="381"/>
      <c r="EO201" s="381"/>
      <c r="EP201" s="1483"/>
      <c r="EQ201" s="1483"/>
      <c r="ER201" s="1483"/>
      <c r="FB201" s="293"/>
      <c r="FE201" s="2216"/>
    </row>
    <row r="202" spans="1:161" ht="30" customHeight="1" x14ac:dyDescent="0.25">
      <c r="A202" s="1085"/>
      <c r="B202" s="241">
        <v>10</v>
      </c>
      <c r="C202" s="3535"/>
      <c r="D202" s="1217" t="s">
        <v>1582</v>
      </c>
      <c r="E202" s="1218" t="s">
        <v>1585</v>
      </c>
      <c r="F202" s="42" t="str">
        <f t="array" ref="F202">IF( SUMPRODUCT(--NOT(ISNUMBER(IFERROR(VALUE($M202:$P202&amp;""),""))))=0,SQRT(MAX(VALUE($M202)+SUMPRODUCT(VALUE($N202:$P202),r_eq!$B11:$D11),0)),"")</f>
        <v/>
      </c>
      <c r="G202" s="42" t="str">
        <f t="array" ref="G202">IF( SUMPRODUCT(--NOT(ISNUMBER(IFERROR(VALUE($M202:$P202&amp;""),""))))=0,SQRT(MAX(VALUE($M202)+SUMPRODUCT(VALUE($N202:$P202),r_eq!$B21:$D21),0)),"")</f>
        <v/>
      </c>
      <c r="H202" s="42" t="str">
        <f t="array" ref="H202">IF( SUMPRODUCT(--NOT(ISNUMBER(IFERROR(VALUE($M202:$P202&amp;""),""))))=0,SQRT(MAX(VALUE($M202)+SUMPRODUCT(VALUE($N202:$P202),r_eq!$B11:$D11)*0.75,0)),"")</f>
        <v/>
      </c>
      <c r="I202" s="42" t="str">
        <f t="array" ref="I202">IF(AND( ISNUMBER(IFERROR(VALUE($L202&amp;""),"")), ISNUMBER(IFERROR(VALUE($F202&amp;""),""))), MAX(MIN(VALUE($L202), VALUE($F202)), -VALUE($F202)), "")</f>
        <v/>
      </c>
      <c r="J202" s="42" t="str">
        <f t="array" ref="J202">IF(AND( ISNUMBER(IFERROR(VALUE($L202&amp;""),"")), ISNUMBER(IFERROR(VALUE($G202&amp;""),""))), MAX(MIN(VALUE($L202), VALUE($G202)), -VALUE($G202)), "")</f>
        <v/>
      </c>
      <c r="K202" s="42" t="str">
        <f t="array" ref="K202">IF(AND( ISNUMBER(IFERROR(VALUE($L202&amp;""),"")), ISNUMBER(IFERROR(VALUE($H202&amp;""),""))), MAX(MIN(VALUE($L202), VALUE($H202)), -VALUE($H202)), "")</f>
        <v/>
      </c>
      <c r="L202" s="1656"/>
      <c r="M202" s="147"/>
      <c r="N202" s="147"/>
      <c r="O202" s="147"/>
      <c r="P202" s="1219"/>
      <c r="Q202" s="1220"/>
      <c r="R202" s="147"/>
      <c r="S202" s="147"/>
      <c r="T202" s="147"/>
      <c r="U202" s="42" t="str">
        <f t="array" ref="U202">IF(AND( ISNUMBER(IFERROR(VALUE($T202&amp;""),"")), ISNUMBER(IFERROR(VALUE($Q202&amp;""),""))), MAX(MIN(VALUE($T202), VALUE($Q202)), -VALUE($Q202)), "")</f>
        <v/>
      </c>
      <c r="V202" s="42" t="str">
        <f t="array" ref="V202">IF(AND( ISNUMBER(IFERROR(VALUE($T202&amp;""),"")), ISNUMBER(IFERROR(VALUE($R202&amp;""),""))), MAX(MIN(VALUE($T202), VALUE($R202)), -VALUE($R202)), "")</f>
        <v/>
      </c>
      <c r="W202" s="42" t="str">
        <f t="array" ref="W202">IF(AND( ISNUMBER(IFERROR(VALUE($T202&amp;""),"")), ISNUMBER(IFERROR(VALUE($S202&amp;""),""))), MAX(MIN(VALUE($T202), VALUE($S202)), -VALUE($S202)), "")</f>
        <v/>
      </c>
      <c r="X202" s="1220"/>
      <c r="Y202" s="147"/>
      <c r="Z202" s="296"/>
      <c r="AA202" s="42" t="str">
        <f t="array" ref="AA202">IF(AND( ISNUMBER(IFERROR(VALUE($AD202&amp;""),"")), ISNUMBER(IFERROR(VALUE($X202&amp;""),""))), MAX(MIN(VALUE($AD202), VALUE($X202)), -VALUE($X202)), "")</f>
        <v/>
      </c>
      <c r="AB202" s="42" t="str">
        <f t="array" ref="AB202">IF(AND( ISNUMBER(IFERROR(VALUE($AD202&amp;""),"")), ISNUMBER(IFERROR(VALUE($Y202&amp;""),""))), MAX(MIN(VALUE($AD202), VALUE($Y202)), -VALUE($Y202)), "")</f>
        <v/>
      </c>
      <c r="AC202" s="13" t="str">
        <f t="array" ref="AC202">IF(AND( ISNUMBER(IFERROR(VALUE($AD202&amp;""),"")), ISNUMBER(IFERROR(VALUE($Z202&amp;""),""))), MAX(MIN(VALUE($AD202), VALUE($Z202)), -VALUE($Z202)), "")</f>
        <v/>
      </c>
      <c r="AD202" s="1220"/>
      <c r="AE202" s="1272"/>
      <c r="AF202" s="1272"/>
      <c r="AG202" s="1272"/>
      <c r="AH202" s="1150"/>
      <c r="AI202" s="1150"/>
      <c r="AJ202" s="1167"/>
      <c r="AK202" s="1271"/>
      <c r="AL202" s="1272"/>
      <c r="AM202" s="1272"/>
      <c r="AN202" s="1272"/>
      <c r="AO202" s="1150"/>
      <c r="AP202" s="1150"/>
      <c r="AQ202" s="1167"/>
      <c r="AR202" s="1271"/>
      <c r="AS202" s="1272"/>
      <c r="AT202" s="1272"/>
      <c r="AU202" s="1272"/>
      <c r="AV202" s="1150"/>
      <c r="AW202" s="1150"/>
      <c r="AX202" s="1149"/>
      <c r="BN202" s="381"/>
      <c r="BO202" s="381"/>
      <c r="BS202" s="381"/>
      <c r="BT202" s="381"/>
      <c r="CI202" s="381"/>
      <c r="CJ202" s="381"/>
      <c r="CW202" s="381"/>
      <c r="CX202" s="381"/>
      <c r="DI202" s="381"/>
      <c r="DJ202" s="381"/>
      <c r="DS202" s="381"/>
      <c r="DT202" s="381"/>
      <c r="EA202" s="381"/>
      <c r="EB202" s="381"/>
      <c r="EC202" s="381"/>
      <c r="ED202" s="381"/>
      <c r="EE202" s="381"/>
      <c r="EL202" s="381"/>
      <c r="EM202" s="381"/>
      <c r="EO202" s="381"/>
      <c r="EP202" s="1483"/>
      <c r="EQ202" s="1483"/>
      <c r="ER202" s="1483"/>
      <c r="FB202" s="293"/>
      <c r="FE202" s="2216"/>
    </row>
    <row r="203" spans="1:161" ht="15" customHeight="1" x14ac:dyDescent="0.25">
      <c r="A203" s="1085"/>
      <c r="B203" s="253">
        <v>11</v>
      </c>
      <c r="C203" s="3546" t="s">
        <v>1556</v>
      </c>
      <c r="D203" s="3547"/>
      <c r="E203" s="3547"/>
      <c r="F203" s="300"/>
      <c r="G203" s="300"/>
      <c r="H203" s="300"/>
      <c r="I203" s="284" t="str">
        <f t="array" ref="I203">IF(AND( ISNUMBER(IFERROR(VALUE($L203&amp;""),"")), ISNUMBER(IFERROR(VALUE($F203&amp;""),""))), MAX(MIN(VALUE($L203), VALUE($F203)), -VALUE($F203)), "")</f>
        <v/>
      </c>
      <c r="J203" s="284" t="str">
        <f t="array" ref="J203">IF(AND( ISNUMBER(IFERROR(VALUE($L203&amp;""),"")), ISNUMBER(IFERROR(VALUE($G203&amp;""),""))), MAX(MIN(VALUE($L203), VALUE($G203)), -VALUE($G203)), "")</f>
        <v/>
      </c>
      <c r="K203" s="284" t="str">
        <f t="array" ref="K203">IF(AND( ISNUMBER(IFERROR(VALUE($L203&amp;""),"")), ISNUMBER(IFERROR(VALUE($H203&amp;""),""))), MAX(MIN(VALUE($L203), VALUE($H203)), -VALUE($H203)), "")</f>
        <v/>
      </c>
      <c r="L203" s="1208"/>
      <c r="M203" s="300"/>
      <c r="N203" s="27"/>
      <c r="O203" s="27"/>
      <c r="P203" s="2933"/>
      <c r="Q203" s="1221"/>
      <c r="R203" s="300"/>
      <c r="S203" s="300"/>
      <c r="T203" s="300"/>
      <c r="U203" s="284" t="str">
        <f t="array" ref="U203">IF(AND( ISNUMBER(IFERROR(VALUE($T203&amp;""),"")), ISNUMBER(IFERROR(VALUE($Q203&amp;""),""))), MAX(MIN(VALUE($T203), VALUE($Q203)), -VALUE($Q203)), "")</f>
        <v/>
      </c>
      <c r="V203" s="284" t="str">
        <f t="array" ref="V203">IF(AND( ISNUMBER(IFERROR(VALUE($T203&amp;""),"")), ISNUMBER(IFERROR(VALUE($R203&amp;""),""))), MAX(MIN(VALUE($T203), VALUE($R203)), -VALUE($R203)), "")</f>
        <v/>
      </c>
      <c r="W203" s="284" t="str">
        <f t="array" ref="W203">IF(AND( ISNUMBER(IFERROR(VALUE($T203&amp;""),"")), ISNUMBER(IFERROR(VALUE($S203&amp;""),""))), MAX(MIN(VALUE($T203), VALUE($S203)), -VALUE($S203)), "")</f>
        <v/>
      </c>
      <c r="X203" s="1221"/>
      <c r="Y203" s="300"/>
      <c r="Z203" s="300"/>
      <c r="AA203" s="284" t="str">
        <f t="array" ref="AA203">IF(AND( ISNUMBER(IFERROR(VALUE($AD203&amp;""),"")), ISNUMBER(IFERROR(VALUE($X203&amp;""),""))), MAX(MIN(VALUE($AD203), VALUE($X203)), -VALUE($X203)), "")</f>
        <v/>
      </c>
      <c r="AB203" s="284" t="str">
        <f t="array" ref="AB203">IF(AND( ISNUMBER(IFERROR(VALUE($AD203&amp;""),"")), ISNUMBER(IFERROR(VALUE($Y203&amp;""),""))), MAX(MIN(VALUE($AD203), VALUE($Y203)), -VALUE($Y203)), "")</f>
        <v/>
      </c>
      <c r="AC203" s="51" t="str">
        <f t="array" ref="AC203">IF(AND( ISNUMBER(IFERROR(VALUE($AD203&amp;""),"")), ISNUMBER(IFERROR(VALUE($Z203&amp;""),""))), MAX(MIN(VALUE($AD203), VALUE($Z203)), -VALUE($Z203)), "")</f>
        <v/>
      </c>
      <c r="AD203" s="1221"/>
      <c r="AE203" s="1274"/>
      <c r="AF203" s="1274"/>
      <c r="AG203" s="1274"/>
      <c r="AH203" s="27"/>
      <c r="AI203" s="27"/>
      <c r="AJ203" s="2933"/>
      <c r="AK203" s="1273"/>
      <c r="AL203" s="1274"/>
      <c r="AM203" s="1274"/>
      <c r="AN203" s="1274"/>
      <c r="AO203" s="27"/>
      <c r="AP203" s="27"/>
      <c r="AQ203" s="2933"/>
      <c r="AR203" s="1273"/>
      <c r="AS203" s="1274"/>
      <c r="AT203" s="1274"/>
      <c r="AU203" s="1274"/>
      <c r="AV203" s="27"/>
      <c r="AW203" s="27"/>
      <c r="AX203" s="209"/>
      <c r="BN203" s="381"/>
      <c r="BO203" s="381"/>
      <c r="BS203" s="381"/>
      <c r="BT203" s="381"/>
      <c r="CI203" s="381"/>
      <c r="CJ203" s="381"/>
      <c r="CW203" s="381"/>
      <c r="CX203" s="381"/>
      <c r="DI203" s="381"/>
      <c r="DJ203" s="381"/>
      <c r="DS203" s="381"/>
      <c r="DT203" s="381"/>
      <c r="EA203" s="381"/>
      <c r="EB203" s="381"/>
      <c r="EC203" s="381"/>
      <c r="ED203" s="381"/>
      <c r="EE203" s="381"/>
      <c r="EL203" s="381"/>
      <c r="EM203" s="381"/>
      <c r="EO203" s="381"/>
      <c r="EP203" s="1483"/>
      <c r="EQ203" s="1483"/>
      <c r="ER203" s="1483"/>
      <c r="FB203" s="293"/>
      <c r="FE203" s="2216"/>
    </row>
    <row r="204" spans="1:161" s="1483" customFormat="1" ht="15" customHeight="1" x14ac:dyDescent="0.25">
      <c r="A204" s="1085"/>
      <c r="B204" s="381"/>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929"/>
      <c r="Z204" s="929"/>
      <c r="AA204" s="929"/>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V204" s="381"/>
      <c r="BW204" s="381"/>
      <c r="CL204" s="381"/>
      <c r="CM204" s="381"/>
      <c r="CZ204" s="381"/>
      <c r="DA204" s="381"/>
      <c r="DL204" s="381"/>
      <c r="DM204" s="381"/>
      <c r="DV204" s="381"/>
      <c r="DW204" s="381"/>
      <c r="EF204" s="381"/>
      <c r="EG204" s="381"/>
      <c r="EH204" s="381"/>
      <c r="EI204" s="381"/>
      <c r="EJ204" s="381"/>
      <c r="FB204" s="1468"/>
    </row>
    <row r="205" spans="1:161" s="1483" customFormat="1" ht="30" customHeight="1" x14ac:dyDescent="0.25">
      <c r="A205" s="1085"/>
      <c r="B205" s="3485"/>
      <c r="C205" s="3486"/>
      <c r="D205" s="3486"/>
      <c r="E205" s="3487"/>
      <c r="F205" s="2966" t="s">
        <v>746</v>
      </c>
      <c r="G205" s="2925" t="s">
        <v>1945</v>
      </c>
      <c r="H205" s="2925" t="s">
        <v>1946</v>
      </c>
      <c r="I205" s="2926" t="s">
        <v>1947</v>
      </c>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V205" s="381"/>
      <c r="BW205" s="381"/>
      <c r="CL205" s="381"/>
      <c r="CM205" s="381"/>
      <c r="CZ205" s="381"/>
      <c r="DA205" s="381"/>
      <c r="DL205" s="381"/>
      <c r="DM205" s="381"/>
      <c r="DV205" s="381"/>
      <c r="DW205" s="381"/>
      <c r="EF205" s="381"/>
      <c r="EG205" s="381"/>
      <c r="EH205" s="381"/>
      <c r="EI205" s="381"/>
      <c r="EJ205" s="381"/>
      <c r="FB205" s="1468"/>
    </row>
    <row r="206" spans="1:161" s="1483" customFormat="1" ht="15" customHeight="1" x14ac:dyDescent="0.25">
      <c r="A206" s="1085"/>
      <c r="B206" s="2652" t="s">
        <v>2389</v>
      </c>
      <c r="C206" s="2647"/>
      <c r="D206" s="2647"/>
      <c r="E206" s="2647"/>
      <c r="F206" s="2648" t="str">
        <f>IF(AND(ISNUMBER(F207),ISNUMBER(F211),ISNUMBER(F215)),SUM(F207,F211,F215),"")</f>
        <v/>
      </c>
      <c r="G206" s="2921"/>
      <c r="H206" s="2921"/>
      <c r="I206" s="2922"/>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V206" s="381"/>
      <c r="BW206" s="381"/>
      <c r="CL206" s="381"/>
      <c r="CM206" s="381"/>
      <c r="CZ206" s="381"/>
      <c r="DA206" s="381"/>
      <c r="DL206" s="381"/>
      <c r="DM206" s="381"/>
      <c r="DV206" s="381"/>
      <c r="DW206" s="381"/>
      <c r="EF206" s="381"/>
      <c r="EG206" s="381"/>
      <c r="EH206" s="381"/>
      <c r="EI206" s="381"/>
      <c r="EJ206" s="381"/>
      <c r="FB206" s="1468"/>
    </row>
    <row r="207" spans="1:161" s="1483" customFormat="1" ht="15" customHeight="1" x14ac:dyDescent="0.25">
      <c r="A207" s="1116"/>
      <c r="B207" s="1184" t="s">
        <v>815</v>
      </c>
      <c r="C207" s="482"/>
      <c r="D207" s="482"/>
      <c r="E207" s="482"/>
      <c r="F207" s="2632" t="str">
        <f>IF(AND(ISNUMBER(F208),ISNUMBER(F209),ISNUMBER(F210)),IF($J$7="Medium",F208,IF($J$7="High",F209,IF($J$7="Low",F210,""))),"")</f>
        <v/>
      </c>
      <c r="G207" s="2100"/>
      <c r="H207" s="2100"/>
      <c r="I207" s="2950"/>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V207" s="381"/>
      <c r="BW207" s="381"/>
      <c r="CL207" s="381"/>
      <c r="CM207" s="381"/>
      <c r="CZ207" s="381"/>
      <c r="DA207" s="381"/>
      <c r="DL207" s="381"/>
      <c r="DM207" s="381"/>
      <c r="DV207" s="381"/>
      <c r="DW207" s="381"/>
      <c r="EF207" s="381"/>
      <c r="EG207" s="381"/>
      <c r="EH207" s="381"/>
      <c r="EI207" s="381"/>
      <c r="EJ207" s="381"/>
      <c r="FB207" s="1468"/>
    </row>
    <row r="208" spans="1:161" s="1483" customFormat="1" ht="15" customHeight="1" x14ac:dyDescent="0.25">
      <c r="A208" s="1116"/>
      <c r="B208" s="1135" t="s">
        <v>816</v>
      </c>
      <c r="C208" s="412"/>
      <c r="D208" s="412"/>
      <c r="E208" s="412"/>
      <c r="F208" s="42" t="str">
        <f>IF(AND(ISNUMBER(IFERROR(VALUE(F203&amp;""),"")), ISNUMBER(G208), ISNUMBER(H208), ISNUMBER(I208)), IFERROR(SQRT(G208+H208),SQRT(G208+I208))+VALUE(F203), "")</f>
        <v/>
      </c>
      <c r="G208" s="563" t="str">
        <f t="array" ref="G208">IF(SUMPRODUCT(--NOT(ISNUMBER(IFERROR(VALUE(F193:F202&amp;""),""))))=0, SUMSQ(VALUE($F193:F202)), "")</f>
        <v/>
      </c>
      <c r="H208" s="563" t="str">
        <f t="array" ref="H208">IF(SUMPRODUCT(--NOT(ISNUMBER(IFERROR(VALUE(L193:L202&amp;""),""))))=0, MMULT(MMULT(TRANSPOSE(VALUE($L193:L202)),g_eq),VALUE($L193:L202)), "")</f>
        <v/>
      </c>
      <c r="I208" s="419" t="str">
        <f t="array" ref="I208">IF(COUNT(I$193:I$202)=ROWS(I$193:I$202), MMULT(MMULT(TRANSPOSE(I$193:I$202),g_eq),I$193:I$202), "")</f>
        <v/>
      </c>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V208" s="381"/>
      <c r="BW208" s="381"/>
      <c r="CL208" s="381"/>
      <c r="CM208" s="381"/>
      <c r="CZ208" s="381"/>
      <c r="DA208" s="381"/>
      <c r="DL208" s="381"/>
      <c r="DM208" s="381"/>
      <c r="DV208" s="381"/>
      <c r="DW208" s="381"/>
      <c r="EF208" s="381"/>
      <c r="EG208" s="381"/>
      <c r="EH208" s="381"/>
      <c r="EI208" s="381"/>
      <c r="EJ208" s="381"/>
      <c r="FB208" s="1468"/>
    </row>
    <row r="209" spans="1:158" s="1483" customFormat="1" ht="15" customHeight="1" x14ac:dyDescent="0.25">
      <c r="A209" s="1116"/>
      <c r="B209" s="1135" t="s">
        <v>817</v>
      </c>
      <c r="C209" s="412"/>
      <c r="D209" s="412"/>
      <c r="E209" s="412"/>
      <c r="F209" s="42" t="str">
        <f>IF(AND(ISNUMBER(IFERROR(VALUE(G203&amp;""),"")), ISNUMBER(G209), ISNUMBER(H209), ISNUMBER(I209)), IFERROR(SQRT(G209+H209),SQRT(G209+I209))+VALUE(G203), "")</f>
        <v/>
      </c>
      <c r="G209" s="563" t="str">
        <f t="array" ref="G209">IF(SUMPRODUCT(--NOT(ISNUMBER(IFERROR(VALUE(G193:G202&amp;""),""))))=0, SUMSQ(VALUE($G193:G202)), "")</f>
        <v/>
      </c>
      <c r="H209" s="563" t="str">
        <f t="array" ref="H209">IF(SUMPRODUCT(--NOT(ISNUMBER(IFERROR(VALUE(L193:L202&amp;""),""))))=0, MMULT(MMULT(TRANSPOSE(VALUE($L193:L202)),IF(g_eq*1.25&gt;1,1,g_eq*1.25)),VALUE($L193:L202)), "")</f>
        <v/>
      </c>
      <c r="I209" s="419" t="str">
        <f t="array" ref="I209">IF(COUNT(J$193:J$202)=ROWS(J$193:J$202), MMULT(MMULT(TRANSPOSE(J$193:J$202),IF(g_eq*1.25&gt;1,1,g_eq*1.25)),J$193:J$202), "")</f>
        <v/>
      </c>
      <c r="J209" s="1434"/>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V209" s="381"/>
      <c r="BW209" s="381"/>
      <c r="CL209" s="381"/>
      <c r="CM209" s="381"/>
      <c r="CZ209" s="381"/>
      <c r="DA209" s="381"/>
      <c r="DL209" s="381"/>
      <c r="DM209" s="381"/>
      <c r="DV209" s="381"/>
      <c r="DW209" s="381"/>
      <c r="EF209" s="381"/>
      <c r="EG209" s="381"/>
      <c r="EH209" s="381"/>
      <c r="EI209" s="381"/>
      <c r="EJ209" s="381"/>
      <c r="FB209" s="1468"/>
    </row>
    <row r="210" spans="1:158" s="1483" customFormat="1" ht="15" customHeight="1" x14ac:dyDescent="0.25">
      <c r="A210" s="1116"/>
      <c r="B210" s="1135" t="s">
        <v>818</v>
      </c>
      <c r="C210" s="412"/>
      <c r="D210" s="412"/>
      <c r="E210" s="412"/>
      <c r="F210" s="42" t="str">
        <f>IF(AND(ISNUMBER(IFERROR(VALUE(H203&amp;""),"")), ISNUMBER(G210), ISNUMBER(H210), ISNUMBER(I210)), IFERROR(SQRT(G210+H210),SQRT(G210+I210))+VALUE(H203), "")</f>
        <v/>
      </c>
      <c r="G210" s="563" t="str">
        <f t="array" ref="G210">IF(SUMPRODUCT(--NOT(ISNUMBER(IFERROR(VALUE(H193:H202&amp;""),""))))=0, SUMSQ(VALUE($H193:H202)), "")</f>
        <v/>
      </c>
      <c r="H210" s="563" t="str">
        <f t="array" ref="H210">IF(SUMPRODUCT(--NOT(ISNUMBER(IFERROR(VALUE(L193:L202&amp;""),""))))=0, MMULT(MMULT(TRANSPOSE(VALUE($L193:L202)),g_eq*0.75),VALUE($L193:L202)), "")</f>
        <v/>
      </c>
      <c r="I210" s="419" t="str">
        <f t="array" ref="I210">IF(COUNT(K$193:K$202)=ROWS(K$193:K$202), MMULT(MMULT(TRANSPOSE(K$193:K$202),g_eq*0.75),K$193:K$202), "")</f>
        <v/>
      </c>
      <c r="J210" s="1434"/>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V210" s="381"/>
      <c r="BW210" s="381"/>
      <c r="CL210" s="381"/>
      <c r="CM210" s="381"/>
      <c r="CZ210" s="381"/>
      <c r="DA210" s="381"/>
      <c r="DL210" s="381"/>
      <c r="DM210" s="381"/>
      <c r="DV210" s="381"/>
      <c r="DW210" s="381"/>
      <c r="EF210" s="381"/>
      <c r="EG210" s="381"/>
      <c r="EH210" s="381"/>
      <c r="EI210" s="381"/>
      <c r="EJ210" s="381"/>
      <c r="FB210" s="1468"/>
    </row>
    <row r="211" spans="1:158" s="1483" customFormat="1" ht="15" customHeight="1" x14ac:dyDescent="0.25">
      <c r="A211" s="1116"/>
      <c r="B211" s="1184" t="s">
        <v>819</v>
      </c>
      <c r="C211" s="482"/>
      <c r="D211" s="482"/>
      <c r="E211" s="482"/>
      <c r="F211" s="42" t="str">
        <f>IF(AND(ISNUMBER(F212),ISNUMBER(F213),ISNUMBER(F214)),IF($J$7="Medium",F212,IF($J$7="High",F213,IF($J$7="Low",F214,""))),"")</f>
        <v/>
      </c>
      <c r="G211" s="555"/>
      <c r="H211" s="555"/>
      <c r="I211" s="55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V211" s="381"/>
      <c r="BW211" s="381"/>
      <c r="CL211" s="381"/>
      <c r="CM211" s="381"/>
      <c r="CZ211" s="381"/>
      <c r="DA211" s="381"/>
      <c r="DL211" s="381"/>
      <c r="DM211" s="381"/>
      <c r="DV211" s="381"/>
      <c r="DW211" s="381"/>
      <c r="EF211" s="381"/>
      <c r="EG211" s="381"/>
      <c r="EH211" s="381"/>
      <c r="EI211" s="381"/>
      <c r="EJ211" s="381"/>
      <c r="FB211" s="1468"/>
    </row>
    <row r="212" spans="1:158" s="1483" customFormat="1" ht="15" customHeight="1" x14ac:dyDescent="0.25">
      <c r="A212" s="1116"/>
      <c r="B212" s="1135" t="s">
        <v>816</v>
      </c>
      <c r="C212" s="412"/>
      <c r="D212" s="412"/>
      <c r="E212" s="412"/>
      <c r="F212" s="42" t="str">
        <f>IF(AND(ISNUMBER(IFERROR(VALUE(Q203&amp;""),"")), ISNUMBER(G212), ISNUMBER(H212), ISNUMBER(I212)), IFERROR(SQRT(G212+H212),SQRT(G212+I212))+VALUE(Q203), "")</f>
        <v/>
      </c>
      <c r="G212" s="563" t="str">
        <f t="array" ref="G212">IF(SUMPRODUCT(--NOT(ISNUMBER(IFERROR(VALUE(Q193:Q202&amp;""),""))))=0, SUMSQ(VALUE($Q193:Q202)), "")</f>
        <v/>
      </c>
      <c r="H212" s="563" t="str">
        <f t="array" ref="H212">IF(SUMPRODUCT(--NOT(ISNUMBER(IFERROR(VALUE(T193:T202&amp;""),""))))=0, MMULT(MMULT(TRANSPOSE(VALUE($T193:T202)),g_eq),VALUE($T193:T202)), "")</f>
        <v/>
      </c>
      <c r="I212" s="419" t="str">
        <f t="array" ref="I212">IF(COUNT(U$193:U$202)=ROWS(U$193:U$202), MMULT(MMULT(TRANSPOSE(U$193:U$202),g_eq),U$193:U$202), "")</f>
        <v/>
      </c>
      <c r="J212" s="1434"/>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V212" s="381"/>
      <c r="BW212" s="381"/>
      <c r="CL212" s="381"/>
      <c r="CM212" s="381"/>
      <c r="CZ212" s="381"/>
      <c r="DA212" s="381"/>
      <c r="DL212" s="381"/>
      <c r="DM212" s="381"/>
      <c r="DV212" s="381"/>
      <c r="DW212" s="381"/>
      <c r="EF212" s="381"/>
      <c r="EG212" s="381"/>
      <c r="EH212" s="381"/>
      <c r="EI212" s="381"/>
      <c r="EJ212" s="381"/>
      <c r="FB212" s="1468"/>
    </row>
    <row r="213" spans="1:158" s="1483" customFormat="1" ht="15" customHeight="1" x14ac:dyDescent="0.25">
      <c r="A213" s="1116"/>
      <c r="B213" s="1135" t="s">
        <v>817</v>
      </c>
      <c r="C213" s="412"/>
      <c r="D213" s="412"/>
      <c r="E213" s="412"/>
      <c r="F213" s="42" t="str">
        <f>IF(AND(ISNUMBER(IFERROR(VALUE(R203&amp;""),"")), ISNUMBER(G213), ISNUMBER(H213), ISNUMBER(I213)), IFERROR(SQRT(G213+H213),SQRT(G213+I213))+VALUE(R203), "")</f>
        <v/>
      </c>
      <c r="G213" s="563" t="str">
        <f t="array" ref="G213">IF(SUMPRODUCT(--NOT(ISNUMBER(IFERROR(VALUE(R193:R202&amp;""),""))))=0, SUMSQ(VALUE($R193:R202)), "")</f>
        <v/>
      </c>
      <c r="H213" s="563" t="str">
        <f t="array" ref="H213">IF(SUMPRODUCT(--NOT(ISNUMBER(IFERROR(VALUE(T193:T202&amp;""),""))))=0, MMULT(MMULT(TRANSPOSE(VALUE($T193:T202)),IF(g_eq*1.25&gt;1,1,g_eq*1.25)),VALUE($T193:T202)), "")</f>
        <v/>
      </c>
      <c r="I213" s="419" t="str">
        <f t="array" ref="I213">IF(COUNT(V$193:V$202)=ROWS(V$193:V$202), MMULT(MMULT(TRANSPOSE(V$193:V$202),IF(g_eq*1.25&gt;1,1,g_eq*1.25)),V$193:V$202), "")</f>
        <v/>
      </c>
      <c r="J213" s="1434"/>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V213" s="381"/>
      <c r="BW213" s="381"/>
      <c r="CL213" s="381"/>
      <c r="CM213" s="381"/>
      <c r="CZ213" s="381"/>
      <c r="DA213" s="381"/>
      <c r="DL213" s="381"/>
      <c r="DM213" s="381"/>
      <c r="DV213" s="381"/>
      <c r="DW213" s="381"/>
      <c r="EF213" s="381"/>
      <c r="EG213" s="381"/>
      <c r="EH213" s="381"/>
      <c r="EI213" s="381"/>
      <c r="EJ213" s="381"/>
      <c r="FB213" s="1468"/>
    </row>
    <row r="214" spans="1:158" s="1483" customFormat="1" ht="15" customHeight="1" x14ac:dyDescent="0.25">
      <c r="A214" s="1116"/>
      <c r="B214" s="1135" t="s">
        <v>818</v>
      </c>
      <c r="C214" s="412"/>
      <c r="D214" s="412"/>
      <c r="E214" s="412"/>
      <c r="F214" s="42" t="str">
        <f>IF(AND(ISNUMBER(IFERROR(VALUE(S203&amp;""),"")), ISNUMBER(G214), ISNUMBER(H214), ISNUMBER(I214)), IFERROR(SQRT(G214+H214),SQRT(G214+I214))+VALUE(S203), "")</f>
        <v/>
      </c>
      <c r="G214" s="563" t="str">
        <f t="array" ref="G214">IF(SUMPRODUCT(--NOT(ISNUMBER(IFERROR(VALUE(S193:S202&amp;""),""))))=0, SUMSQ(VALUE($S193:S202)), "")</f>
        <v/>
      </c>
      <c r="H214" s="563" t="str">
        <f t="array" ref="H214">IF(SUMPRODUCT(--NOT(ISNUMBER(IFERROR(VALUE(T193:T202&amp;""),""))))=0, MMULT(MMULT(TRANSPOSE(VALUE($T193:T202)),g_eq*0.75),VALUE($T193:T202)), "")</f>
        <v/>
      </c>
      <c r="I214" s="419" t="str">
        <f t="array" ref="I214">IF(COUNT(W$193:W$202)=ROWS(W$193:W$202), MMULT(MMULT(TRANSPOSE(W$193:W$202),g_eq*0.75),W$193:W$202), "")</f>
        <v/>
      </c>
      <c r="J214" s="1434"/>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V214" s="381"/>
      <c r="BW214" s="381"/>
      <c r="CL214" s="381"/>
      <c r="CM214" s="381"/>
      <c r="CZ214" s="381"/>
      <c r="DA214" s="381"/>
      <c r="DL214" s="381"/>
      <c r="DM214" s="381"/>
      <c r="DV214" s="381"/>
      <c r="DW214" s="381"/>
      <c r="EF214" s="381"/>
      <c r="EG214" s="381"/>
      <c r="EH214" s="381"/>
      <c r="EI214" s="381"/>
      <c r="EJ214" s="381"/>
      <c r="FB214" s="1468"/>
    </row>
    <row r="215" spans="1:158" s="1483" customFormat="1" ht="15" customHeight="1" x14ac:dyDescent="0.25">
      <c r="A215" s="1116"/>
      <c r="B215" s="1184" t="s">
        <v>820</v>
      </c>
      <c r="C215" s="482"/>
      <c r="D215" s="482"/>
      <c r="E215" s="482"/>
      <c r="F215" s="42" t="str">
        <f>IF(AND(ISNUMBER(F216),ISNUMBER(F217),ISNUMBER(F218)),IF($J$7="Medium",F216,IF($J$7="High",F217,IF($J$7="Low",F218,""))),"")</f>
        <v/>
      </c>
      <c r="G215" s="555"/>
      <c r="H215" s="555"/>
      <c r="I215" s="55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V215" s="381"/>
      <c r="BW215" s="381"/>
      <c r="CL215" s="381"/>
      <c r="CM215" s="381"/>
      <c r="CZ215" s="381"/>
      <c r="DA215" s="381"/>
      <c r="DL215" s="381"/>
      <c r="DM215" s="381"/>
      <c r="DV215" s="381"/>
      <c r="DW215" s="381"/>
      <c r="EF215" s="381"/>
      <c r="EG215" s="381"/>
      <c r="EH215" s="381"/>
      <c r="EI215" s="381"/>
      <c r="EJ215" s="381"/>
      <c r="FB215" s="1468"/>
    </row>
    <row r="216" spans="1:158" s="1483" customFormat="1" ht="15" customHeight="1" x14ac:dyDescent="0.25">
      <c r="A216" s="1116"/>
      <c r="B216" s="1135" t="s">
        <v>816</v>
      </c>
      <c r="C216" s="412"/>
      <c r="D216" s="412"/>
      <c r="E216" s="412"/>
      <c r="F216" s="42" t="str">
        <f>IF(AND(ISNUMBER(IFERROR(VALUE(X203&amp;""),"")), ISNUMBER(G216), ISNUMBER(H216), ISNUMBER(I216)), IFERROR(SQRT(G216+H216),SQRT(G216+I216))+VALUE(X203), "")</f>
        <v/>
      </c>
      <c r="G216" s="563" t="str">
        <f t="array" ref="G216">IF(SUMPRODUCT(--NOT(ISNUMBER(IFERROR(VALUE(X193:X202&amp;""),""))))=0, SUMSQ(VALUE($X193:X202)), "")</f>
        <v/>
      </c>
      <c r="H216" s="563" t="str">
        <f t="array" ref="H216">IF(SUMPRODUCT(--NOT(ISNUMBER(IFERROR(VALUE(AD193:AD202&amp;""),""))))=0, MMULT(MMULT(TRANSPOSE(VALUE($AD193:AD202)),g_eq^2),VALUE($AD193:AD202))-MMULT(MMULT(TRANSPOSE((VALUE($AD193:AD202))*(VALUE($AD193:AD202)&lt;0)),g_eq^2),(VALUE($AD193:AD202))*(VALUE($AD193:AD202)&lt;0)), "")</f>
        <v/>
      </c>
      <c r="I216" s="419" t="str">
        <f t="array" ref="I216">IF(COUNT(AA$193:AA$202)=ROWS(AA$193:AA$202),MMULT(MMULT(TRANSPOSE(AA$193:AA$202),g_eq^2),AA$193:AA$202)-MMULT(MMULT(TRANSPOSE((AA$193:AA$202)*(AA$193:AA$202&lt;0)),g_eq^2),(AA$193:AA$202)*(AA$193:AA$202&lt;0)),"")</f>
        <v/>
      </c>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V216" s="381"/>
      <c r="BW216" s="381"/>
      <c r="CL216" s="381"/>
      <c r="CM216" s="381"/>
      <c r="CZ216" s="381"/>
      <c r="DA216" s="381"/>
      <c r="DL216" s="381"/>
      <c r="DM216" s="381"/>
      <c r="DV216" s="381"/>
      <c r="DW216" s="381"/>
      <c r="EF216" s="381"/>
      <c r="EG216" s="381"/>
      <c r="EH216" s="381"/>
      <c r="EI216" s="381"/>
      <c r="EJ216" s="381"/>
      <c r="FB216" s="1468"/>
    </row>
    <row r="217" spans="1:158" s="1483" customFormat="1" ht="15" customHeight="1" x14ac:dyDescent="0.25">
      <c r="A217" s="1116"/>
      <c r="B217" s="1135" t="s">
        <v>817</v>
      </c>
      <c r="C217" s="412"/>
      <c r="D217" s="412"/>
      <c r="E217" s="412"/>
      <c r="F217" s="42" t="str">
        <f>IF(AND(ISNUMBER(IFERROR(VALUE(Y203&amp;""),"")), ISNUMBER(G217), ISNUMBER(H217), ISNUMBER(I217)), IFERROR(SQRT(G217+H217),SQRT(G217+I217))+VALUE(Y203), "")</f>
        <v/>
      </c>
      <c r="G217" s="563" t="str">
        <f t="array" ref="G217">IF(SUMPRODUCT(--NOT(ISNUMBER(IFERROR(VALUE(Y193:Y202&amp;""),""))))=0, SUMSQ(VALUE($Y193:Y202)), "")</f>
        <v/>
      </c>
      <c r="H217" s="563" t="str">
        <f t="array" ref="H217">IF(SUMPRODUCT(--NOT(ISNUMBER(IFERROR(VALUE(AD193:AD202&amp;""),""))))=0, MMULT(MMULT(TRANSPOSE(VALUE($AD193:AD202)),IF((g_eq^2)*1.25&gt;1,1,(g_eq^2)*1.25)),VALUE($AD193:AD202))-MMULT(MMULT(TRANSPOSE((VALUE($AD193:AD202))*(VALUE($AD193:AD202)&lt;0)),IF((g_eq^2)*1.25&gt;1,1,(g_eq^2)*1.25)),(VALUE($AD193:AD202))*(VALUE($AD193:AD202)&lt;0)), "")</f>
        <v/>
      </c>
      <c r="I217" s="419" t="str">
        <f t="array" ref="I217">IF(COUNT(AB$193:AB$202)=ROWS(AB$193:AB$202),MMULT(MMULT(TRANSPOSE(AB$193:AB$202),IF((g_eq^2)*1.25&gt;1,1,(g_eq^2)*1.25)),AB$193:AB$202)-MMULT(MMULT(TRANSPOSE((AB$193:AB$202)*(AB$193:AB$202&lt;0)),IF((g_eq^2)*1.25&gt;1,1,(g_eq^2)*1.25)),(AB$193:AB$202)*(AB$193:AB$202&lt;0)),"")</f>
        <v/>
      </c>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V217" s="381"/>
      <c r="BW217" s="381"/>
      <c r="CL217" s="381"/>
      <c r="CM217" s="381"/>
      <c r="CZ217" s="381"/>
      <c r="DA217" s="381"/>
      <c r="DL217" s="381"/>
      <c r="DM217" s="381"/>
      <c r="DV217" s="381"/>
      <c r="DW217" s="381"/>
      <c r="EF217" s="381"/>
      <c r="EG217" s="381"/>
      <c r="EH217" s="381"/>
      <c r="EI217" s="381"/>
      <c r="EJ217" s="381"/>
      <c r="FB217" s="1468"/>
    </row>
    <row r="218" spans="1:158" ht="15" customHeight="1" x14ac:dyDescent="0.25">
      <c r="A218" s="1116"/>
      <c r="B218" s="1186" t="s">
        <v>818</v>
      </c>
      <c r="C218" s="1138"/>
      <c r="D218" s="1138"/>
      <c r="E218" s="1138"/>
      <c r="F218" s="284" t="str">
        <f>IF(AND(ISNUMBER(IFERROR(VALUE(Z203&amp;""),"")),ISNUMBER(G218),ISNUMBER(H218),ISNUMBER(I218)),IFERROR(SQRT(G218+H218),SQRT(G218+I218))+VALUE(Z203), "")</f>
        <v/>
      </c>
      <c r="G218" s="569" t="str">
        <f t="array" ref="G218">IF(SUMPRODUCT(--NOT(ISNUMBER(IFERROR(VALUE(Z193:Z202&amp;""),""))))=0, SUMSQ(VALUE($Z193:Z202)), "")</f>
        <v/>
      </c>
      <c r="H218" s="569" t="str">
        <f t="array" ref="H218">IF(SUMPRODUCT(--NOT(ISNUMBER(IFERROR(VALUE(AD193:AD202&amp;""),""))))=0, MMULT(MMULT(TRANSPOSE(VALUE($AD193:AD202)),(g_eq^2)*0.75),VALUE($AD193:AD202))-MMULT(MMULT(TRANSPOSE((VALUE($AD193:AD202))*(VALUE($AD193:AD202)&lt;0)),(g_eq^2)*0.75),(VALUE($AD193:AD202))*(VALUE($AD193:AD202)&lt;0)), "")</f>
        <v/>
      </c>
      <c r="I218" s="904" t="str">
        <f t="array" ref="I218">IF(COUNT(AC$193:AC$202)=ROWS(AC$193:AC$202),MMULT(MMULT(TRANSPOSE(AC$193:AC$202),(g_eq^2)*0.75),AC$193:AC$202)-MMULT(MMULT(TRANSPOSE((AC$193:AC$202)*(AC$193:AC$202&lt;0)),(g_eq^2)*0.75),(AC$193:AC$202)*(AC$193:AC$202&lt;0)),"")</f>
        <v/>
      </c>
      <c r="J218" s="744"/>
      <c r="K218" s="744"/>
      <c r="L218" s="744"/>
      <c r="M218" s="744"/>
      <c r="N218" s="381"/>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c r="AT218" s="744"/>
      <c r="AU218" s="744"/>
      <c r="AV218" s="744"/>
      <c r="AW218" s="744"/>
      <c r="AX218" s="744"/>
      <c r="AY218" s="744"/>
      <c r="AZ218" s="744"/>
      <c r="BA218" s="744"/>
      <c r="BB218" s="744"/>
      <c r="BC218" s="744"/>
      <c r="BD218" s="744"/>
      <c r="BE218" s="744"/>
      <c r="BF218" s="744"/>
      <c r="BG218" s="744"/>
      <c r="BH218" s="744"/>
      <c r="BI218" s="744"/>
      <c r="BJ218" s="744"/>
      <c r="BK218" s="744"/>
      <c r="BL218" s="744"/>
      <c r="BM218" s="744"/>
      <c r="BN218" s="744"/>
      <c r="BO218" s="744"/>
      <c r="BP218" s="744"/>
      <c r="BQ218" s="744"/>
      <c r="BR218" s="744"/>
      <c r="BS218" s="744"/>
      <c r="BT218" s="744"/>
      <c r="BU218" s="744"/>
      <c r="BV218" s="744"/>
      <c r="BW218" s="744"/>
      <c r="BX218" s="744"/>
      <c r="BY218" s="744"/>
      <c r="BZ218" s="744"/>
      <c r="CA218" s="744"/>
      <c r="CB218" s="744"/>
      <c r="CC218" s="744"/>
      <c r="CD218" s="744"/>
      <c r="CE218" s="744"/>
      <c r="CF218" s="744"/>
      <c r="CG218" s="744"/>
      <c r="CH218" s="744"/>
      <c r="CI218" s="744"/>
      <c r="CJ218" s="744"/>
      <c r="CK218" s="744"/>
      <c r="CL218" s="744"/>
      <c r="CM218" s="744"/>
      <c r="CN218" s="744"/>
      <c r="CO218" s="744"/>
      <c r="CP218" s="744"/>
      <c r="CQ218" s="744"/>
      <c r="CR218" s="744"/>
      <c r="CS218" s="744"/>
      <c r="CT218" s="744"/>
      <c r="CU218" s="744"/>
      <c r="CV218" s="744"/>
      <c r="CW218" s="744"/>
      <c r="CX218" s="744"/>
      <c r="CY218" s="744"/>
      <c r="CZ218" s="744"/>
      <c r="DA218" s="744"/>
      <c r="DB218" s="744"/>
      <c r="DC218" s="744"/>
      <c r="DD218" s="744"/>
      <c r="DE218" s="744"/>
      <c r="DL218" s="744"/>
      <c r="DM218" s="744"/>
      <c r="DV218" s="744"/>
      <c r="DW218" s="744"/>
      <c r="EF218" s="744"/>
      <c r="EG218" s="744"/>
      <c r="EH218" s="744"/>
      <c r="EI218" s="744"/>
      <c r="EJ218" s="744"/>
      <c r="EP218" s="1483"/>
      <c r="EQ218" s="1483"/>
    </row>
    <row r="219" spans="1:158" s="1286" customFormat="1" ht="15" customHeight="1" x14ac:dyDescent="0.25">
      <c r="A219" s="1702"/>
      <c r="B219" s="1307"/>
      <c r="C219" s="1307"/>
      <c r="D219" s="1307"/>
      <c r="E219" s="1307"/>
      <c r="F219" s="1307"/>
      <c r="G219" s="1307"/>
      <c r="H219" s="1307"/>
      <c r="I219" s="1307"/>
      <c r="J219" s="1307"/>
      <c r="K219" s="1307"/>
      <c r="L219" s="1307"/>
      <c r="M219" s="1307"/>
      <c r="N219" s="1307"/>
      <c r="O219" s="1307"/>
      <c r="P219" s="1307"/>
      <c r="Q219" s="1307"/>
      <c r="R219" s="1307"/>
      <c r="S219" s="1307"/>
      <c r="T219" s="1307"/>
      <c r="U219" s="1307"/>
      <c r="V219" s="1307"/>
      <c r="W219" s="1307"/>
      <c r="X219" s="1307"/>
      <c r="Y219" s="1307"/>
      <c r="Z219" s="1307"/>
      <c r="AA219" s="1307"/>
      <c r="AB219" s="1307"/>
      <c r="AC219" s="1307"/>
      <c r="AD219" s="1307"/>
      <c r="AE219" s="1307"/>
      <c r="AF219" s="1307"/>
      <c r="AG219" s="1307"/>
      <c r="AH219" s="1307"/>
      <c r="AI219" s="1307"/>
      <c r="AJ219" s="1307"/>
      <c r="AK219" s="1307"/>
      <c r="AL219" s="1307"/>
      <c r="AM219" s="1307"/>
      <c r="AN219" s="1307"/>
      <c r="AO219" s="1307"/>
      <c r="AP219" s="1307"/>
      <c r="AQ219" s="1307"/>
      <c r="AR219" s="1307"/>
      <c r="AS219" s="1307"/>
      <c r="AT219" s="1307"/>
      <c r="AU219" s="1307"/>
      <c r="AV219" s="1307"/>
      <c r="AW219" s="1307"/>
      <c r="AX219" s="1307"/>
      <c r="AY219" s="1307"/>
      <c r="AZ219" s="1307"/>
      <c r="BA219" s="1307"/>
      <c r="BB219" s="1307"/>
      <c r="BC219" s="1307"/>
      <c r="BD219" s="1307"/>
      <c r="BE219" s="1307"/>
      <c r="BF219" s="1307"/>
      <c r="BG219" s="1307"/>
      <c r="BH219" s="1307"/>
      <c r="BI219" s="1307"/>
      <c r="BJ219" s="1307"/>
      <c r="BK219" s="1307"/>
      <c r="BL219" s="1307"/>
      <c r="BM219" s="1307"/>
      <c r="BN219" s="1307"/>
      <c r="BO219" s="1307"/>
      <c r="BP219" s="1307"/>
      <c r="BQ219" s="1307"/>
      <c r="BR219" s="1307"/>
      <c r="BS219" s="1307"/>
      <c r="BT219" s="1307"/>
      <c r="BV219" s="1307"/>
      <c r="BW219" s="1307"/>
      <c r="CL219" s="1307"/>
      <c r="CM219" s="1307"/>
      <c r="CZ219" s="1307"/>
      <c r="DA219" s="1307"/>
      <c r="DL219" s="1307"/>
      <c r="DM219" s="1307"/>
      <c r="DV219" s="1307"/>
      <c r="DW219" s="1307"/>
      <c r="EF219" s="1307"/>
      <c r="EG219" s="1307"/>
      <c r="EH219" s="1307"/>
      <c r="EI219" s="1307"/>
      <c r="EJ219" s="1307"/>
      <c r="FB219" s="2581"/>
    </row>
    <row r="220" spans="1:158" s="1483" customFormat="1" ht="45" customHeight="1" x14ac:dyDescent="0.25">
      <c r="A220" s="1139" t="s">
        <v>829</v>
      </c>
      <c r="B220" s="381"/>
      <c r="C220" s="381"/>
      <c r="D220" s="381"/>
      <c r="E220" s="381"/>
      <c r="F220" s="381"/>
      <c r="G220" s="381"/>
      <c r="H220" s="381"/>
      <c r="I220" s="381"/>
      <c r="J220" s="381"/>
      <c r="K220" s="381"/>
      <c r="L220" s="381"/>
      <c r="M220" s="381"/>
      <c r="N220" s="381"/>
      <c r="O220" s="381"/>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V220" s="213"/>
      <c r="BW220" s="213"/>
      <c r="CL220" s="213"/>
      <c r="CM220" s="213"/>
      <c r="CZ220" s="213"/>
      <c r="DA220" s="213"/>
      <c r="DL220" s="213"/>
      <c r="DM220" s="213"/>
      <c r="DV220" s="213"/>
      <c r="DW220" s="213"/>
      <c r="EF220" s="213"/>
      <c r="EG220" s="213"/>
      <c r="EH220" s="213"/>
      <c r="EI220" s="213"/>
      <c r="EJ220" s="213"/>
      <c r="FB220" s="1468"/>
    </row>
    <row r="221" spans="1:158" s="1634" customFormat="1" ht="15" customHeight="1" x14ac:dyDescent="0.25">
      <c r="A221" s="1287"/>
      <c r="B221" s="1972" t="s">
        <v>703</v>
      </c>
      <c r="C221" s="1972"/>
      <c r="D221" s="2635" t="s">
        <v>1413</v>
      </c>
      <c r="E221" s="2635"/>
      <c r="F221" s="2635"/>
      <c r="G221" s="2635"/>
      <c r="H221" s="2635"/>
      <c r="I221" s="2635"/>
      <c r="EP221" s="711"/>
      <c r="EQ221" s="711"/>
      <c r="FB221" s="1635"/>
    </row>
    <row r="222" spans="1:158" ht="15" customHeight="1" x14ac:dyDescent="0.25">
      <c r="A222" s="1095"/>
      <c r="B222" s="259" t="s">
        <v>834</v>
      </c>
      <c r="C222" s="259"/>
      <c r="D222" s="1278" t="s">
        <v>1414</v>
      </c>
      <c r="E222" s="1279"/>
      <c r="F222" s="1279"/>
      <c r="G222" s="1279"/>
      <c r="H222" s="1279"/>
      <c r="I222" s="1279"/>
      <c r="EP222" s="1483"/>
      <c r="EQ222" s="1483"/>
    </row>
    <row r="223" spans="1:158" s="1483" customFormat="1" ht="15" customHeight="1" x14ac:dyDescent="0.25">
      <c r="A223" s="1085"/>
      <c r="B223" s="381"/>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V223" s="381"/>
      <c r="BW223" s="381"/>
      <c r="CL223" s="381"/>
      <c r="CM223" s="381"/>
      <c r="CZ223" s="381"/>
      <c r="DA223" s="381"/>
      <c r="DL223" s="381"/>
      <c r="DM223" s="381"/>
      <c r="DV223" s="381"/>
      <c r="DW223" s="381"/>
      <c r="EF223" s="381"/>
      <c r="EG223" s="381"/>
      <c r="EH223" s="381"/>
      <c r="EI223" s="381"/>
      <c r="EJ223" s="381"/>
      <c r="FB223" s="1468"/>
    </row>
    <row r="224" spans="1:158" s="1223" customFormat="1" ht="15" customHeight="1" x14ac:dyDescent="0.25">
      <c r="A224" s="1222"/>
      <c r="B224" s="3548" t="s">
        <v>1533</v>
      </c>
      <c r="C224" s="3550" t="s">
        <v>1535</v>
      </c>
      <c r="D224" s="3551"/>
      <c r="E224" s="3551"/>
      <c r="F224" s="3554" t="s">
        <v>1417</v>
      </c>
      <c r="G224" s="3555"/>
      <c r="H224" s="3555"/>
      <c r="I224" s="3555"/>
      <c r="J224" s="3555"/>
      <c r="K224" s="3555"/>
      <c r="L224" s="3555"/>
      <c r="M224" s="3555"/>
      <c r="N224" s="3555"/>
      <c r="O224" s="3555"/>
      <c r="P224" s="3555"/>
      <c r="Q224" s="3555"/>
      <c r="R224" s="3555"/>
      <c r="S224" s="3555"/>
      <c r="T224" s="3556"/>
      <c r="U224" s="3529" t="s">
        <v>1418</v>
      </c>
      <c r="V224" s="3530"/>
      <c r="W224" s="3530"/>
      <c r="X224" s="3530"/>
      <c r="Y224" s="3530"/>
      <c r="Z224" s="3530"/>
      <c r="AA224" s="3531"/>
      <c r="AB224" s="3532" t="s">
        <v>1419</v>
      </c>
      <c r="AC224" s="3263"/>
      <c r="AD224" s="3263"/>
      <c r="AE224" s="3263"/>
      <c r="AF224" s="3263"/>
      <c r="AG224" s="3533"/>
      <c r="AH224" s="3458" t="s">
        <v>1419</v>
      </c>
      <c r="AI224" s="3459"/>
      <c r="AJ224" s="3459"/>
      <c r="AK224" s="3459"/>
      <c r="AL224" s="3459"/>
      <c r="AM224" s="3459"/>
      <c r="AN224" s="3459"/>
      <c r="AO224" s="3458" t="s">
        <v>1419</v>
      </c>
      <c r="AP224" s="3459"/>
      <c r="AQ224" s="3459"/>
      <c r="AR224" s="3459"/>
      <c r="AS224" s="3459"/>
      <c r="AT224" s="3459"/>
      <c r="AU224" s="3459"/>
      <c r="AV224" s="3458" t="s">
        <v>1419</v>
      </c>
      <c r="AW224" s="3459"/>
      <c r="AX224" s="3459"/>
      <c r="AY224" s="3459"/>
      <c r="AZ224" s="3459"/>
      <c r="BA224" s="3459"/>
      <c r="BB224" s="3459"/>
      <c r="CB224" s="929"/>
      <c r="CC224" s="929"/>
      <c r="CP224" s="929"/>
      <c r="CQ224" s="929"/>
      <c r="DB224" s="929"/>
      <c r="DC224" s="929"/>
      <c r="DL224" s="929"/>
      <c r="DM224" s="929"/>
      <c r="DT224" s="929"/>
      <c r="DU224" s="929"/>
      <c r="EB224" s="929"/>
      <c r="EC224" s="929"/>
      <c r="EH224" s="929"/>
      <c r="EI224" s="929"/>
      <c r="EJ224" s="929"/>
      <c r="EK224" s="929"/>
      <c r="FB224" s="2616"/>
    </row>
    <row r="225" spans="1:158" s="1154" customFormat="1" ht="15" customHeight="1" x14ac:dyDescent="0.25">
      <c r="A225" s="1190"/>
      <c r="B225" s="3549"/>
      <c r="C225" s="3552"/>
      <c r="D225" s="3182"/>
      <c r="E225" s="3182"/>
      <c r="F225" s="3512" t="s">
        <v>1690</v>
      </c>
      <c r="G225" s="3513"/>
      <c r="H225" s="3514"/>
      <c r="I225" s="3512" t="s">
        <v>1948</v>
      </c>
      <c r="J225" s="3513"/>
      <c r="K225" s="3514"/>
      <c r="L225" s="3521" t="s">
        <v>1420</v>
      </c>
      <c r="M225" s="3522" t="s">
        <v>1421</v>
      </c>
      <c r="N225" s="3524" t="s">
        <v>1586</v>
      </c>
      <c r="O225" s="3524"/>
      <c r="P225" s="3524"/>
      <c r="Q225" s="3524"/>
      <c r="R225" s="3524"/>
      <c r="S225" s="3524"/>
      <c r="T225" s="3525"/>
      <c r="U225" s="3515" t="s">
        <v>1690</v>
      </c>
      <c r="V225" s="3516"/>
      <c r="W225" s="3517"/>
      <c r="X225" s="3516" t="s">
        <v>1420</v>
      </c>
      <c r="Y225" s="3497" t="s">
        <v>1948</v>
      </c>
      <c r="Z225" s="3497"/>
      <c r="AA225" s="3499"/>
      <c r="AB225" s="3515" t="s">
        <v>1690</v>
      </c>
      <c r="AC225" s="3516"/>
      <c r="AD225" s="3517"/>
      <c r="AE225" s="3496" t="s">
        <v>1948</v>
      </c>
      <c r="AF225" s="3496"/>
      <c r="AG225" s="3498"/>
      <c r="AH225" s="3451" t="s">
        <v>2458</v>
      </c>
      <c r="AI225" s="3452"/>
      <c r="AJ225" s="3452"/>
      <c r="AK225" s="3452"/>
      <c r="AL225" s="3452"/>
      <c r="AM225" s="3452"/>
      <c r="AN225" s="3452"/>
      <c r="AO225" s="3451" t="s">
        <v>2457</v>
      </c>
      <c r="AP225" s="3452"/>
      <c r="AQ225" s="3452"/>
      <c r="AR225" s="3452"/>
      <c r="AS225" s="3452"/>
      <c r="AT225" s="3452"/>
      <c r="AU225" s="3452"/>
      <c r="AV225" s="3451" t="s">
        <v>2456</v>
      </c>
      <c r="AW225" s="3452"/>
      <c r="AX225" s="3452"/>
      <c r="AY225" s="3452"/>
      <c r="AZ225" s="3452"/>
      <c r="BA225" s="3452"/>
      <c r="BB225" s="3452"/>
      <c r="FB225" s="2613"/>
    </row>
    <row r="226" spans="1:158" s="1154" customFormat="1" ht="15" customHeight="1" x14ac:dyDescent="0.25">
      <c r="A226" s="1190"/>
      <c r="B226" s="3549"/>
      <c r="C226" s="3552"/>
      <c r="D226" s="3182"/>
      <c r="E226" s="3182"/>
      <c r="F226" s="3515"/>
      <c r="G226" s="3516"/>
      <c r="H226" s="3517"/>
      <c r="I226" s="3518"/>
      <c r="J226" s="3519"/>
      <c r="K226" s="3520"/>
      <c r="L226" s="3497"/>
      <c r="M226" s="3499"/>
      <c r="N226" s="3526" t="s">
        <v>2366</v>
      </c>
      <c r="O226" s="3526"/>
      <c r="P226" s="3527"/>
      <c r="Q226" s="3508" t="s">
        <v>2367</v>
      </c>
      <c r="R226" s="3508"/>
      <c r="S226" s="3508"/>
      <c r="T226" s="3528"/>
      <c r="U226" s="3515"/>
      <c r="V226" s="3516"/>
      <c r="W226" s="3517"/>
      <c r="X226" s="3516"/>
      <c r="Y226" s="3500"/>
      <c r="Z226" s="3500"/>
      <c r="AA226" s="3523"/>
      <c r="AB226" s="3518"/>
      <c r="AC226" s="3519"/>
      <c r="AD226" s="3520"/>
      <c r="AE226" s="3500"/>
      <c r="AF226" s="3500"/>
      <c r="AG226" s="3523"/>
      <c r="AH226" s="3509" t="s">
        <v>1489</v>
      </c>
      <c r="AI226" s="3496" t="s">
        <v>2461</v>
      </c>
      <c r="AJ226" s="3496" t="s">
        <v>1495</v>
      </c>
      <c r="AK226" s="3496" t="s">
        <v>2462</v>
      </c>
      <c r="AL226" s="3501" t="s">
        <v>2465</v>
      </c>
      <c r="AM226" s="3501" t="s">
        <v>2463</v>
      </c>
      <c r="AN226" s="3504" t="s">
        <v>2464</v>
      </c>
      <c r="AO226" s="3509" t="s">
        <v>1489</v>
      </c>
      <c r="AP226" s="3496" t="s">
        <v>2461</v>
      </c>
      <c r="AQ226" s="3496" t="s">
        <v>1495</v>
      </c>
      <c r="AR226" s="3496" t="s">
        <v>2462</v>
      </c>
      <c r="AS226" s="3501" t="s">
        <v>2465</v>
      </c>
      <c r="AT226" s="3501" t="s">
        <v>2463</v>
      </c>
      <c r="AU226" s="3504" t="s">
        <v>2464</v>
      </c>
      <c r="AV226" s="3509" t="s">
        <v>1589</v>
      </c>
      <c r="AW226" s="3496" t="s">
        <v>2469</v>
      </c>
      <c r="AX226" s="3496" t="s">
        <v>1590</v>
      </c>
      <c r="AY226" s="3496" t="s">
        <v>2470</v>
      </c>
      <c r="AZ226" s="3501" t="s">
        <v>2465</v>
      </c>
      <c r="BA226" s="3501" t="s">
        <v>2463</v>
      </c>
      <c r="BB226" s="3504" t="s">
        <v>2464</v>
      </c>
      <c r="FB226" s="2613"/>
    </row>
    <row r="227" spans="1:158" s="1154" customFormat="1" ht="15" customHeight="1" x14ac:dyDescent="0.25">
      <c r="A227" s="1190"/>
      <c r="B227" s="3549"/>
      <c r="C227" s="3552"/>
      <c r="D227" s="3182"/>
      <c r="E227" s="3182"/>
      <c r="F227" s="3496" t="s">
        <v>1691</v>
      </c>
      <c r="G227" s="3496" t="s">
        <v>1692</v>
      </c>
      <c r="H227" s="3496" t="s">
        <v>1693</v>
      </c>
      <c r="I227" s="3496" t="s">
        <v>1691</v>
      </c>
      <c r="J227" s="3496" t="s">
        <v>1692</v>
      </c>
      <c r="K227" s="3496" t="s">
        <v>1693</v>
      </c>
      <c r="L227" s="3497"/>
      <c r="M227" s="3499"/>
      <c r="N227" s="2977" t="s">
        <v>1539</v>
      </c>
      <c r="O227" s="3507" t="s">
        <v>1540</v>
      </c>
      <c r="P227" s="3507"/>
      <c r="Q227" s="3508" t="s">
        <v>1539</v>
      </c>
      <c r="R227" s="3508"/>
      <c r="S227" s="3507" t="s">
        <v>1540</v>
      </c>
      <c r="T227" s="3557"/>
      <c r="U227" s="3496" t="s">
        <v>1691</v>
      </c>
      <c r="V227" s="3496" t="s">
        <v>1692</v>
      </c>
      <c r="W227" s="3496" t="s">
        <v>1693</v>
      </c>
      <c r="X227" s="3516"/>
      <c r="Y227" s="3496" t="s">
        <v>1691</v>
      </c>
      <c r="Z227" s="3496" t="s">
        <v>1692</v>
      </c>
      <c r="AA227" s="3498" t="s">
        <v>1693</v>
      </c>
      <c r="AB227" s="3496" t="s">
        <v>1691</v>
      </c>
      <c r="AC227" s="3496" t="s">
        <v>1692</v>
      </c>
      <c r="AD227" s="3496" t="s">
        <v>1693</v>
      </c>
      <c r="AE227" s="3496" t="s">
        <v>1691</v>
      </c>
      <c r="AF227" s="3496" t="s">
        <v>1692</v>
      </c>
      <c r="AG227" s="3498" t="s">
        <v>1693</v>
      </c>
      <c r="AH227" s="3510"/>
      <c r="AI227" s="3497"/>
      <c r="AJ227" s="3497"/>
      <c r="AK227" s="3497"/>
      <c r="AL227" s="3502"/>
      <c r="AM227" s="3502"/>
      <c r="AN227" s="3505"/>
      <c r="AO227" s="3510"/>
      <c r="AP227" s="3497"/>
      <c r="AQ227" s="3497"/>
      <c r="AR227" s="3497"/>
      <c r="AS227" s="3502"/>
      <c r="AT227" s="3502"/>
      <c r="AU227" s="3505"/>
      <c r="AV227" s="3510"/>
      <c r="AW227" s="3497"/>
      <c r="AX227" s="3497"/>
      <c r="AY227" s="3497"/>
      <c r="AZ227" s="3502"/>
      <c r="BA227" s="3502"/>
      <c r="BB227" s="3505"/>
      <c r="FB227" s="2613"/>
    </row>
    <row r="228" spans="1:158" s="1157" customFormat="1" ht="15" customHeight="1" x14ac:dyDescent="0.25">
      <c r="A228" s="1192"/>
      <c r="B228" s="3179"/>
      <c r="C228" s="3553"/>
      <c r="D228" s="3177"/>
      <c r="E228" s="3177"/>
      <c r="F228" s="3500"/>
      <c r="G228" s="3500"/>
      <c r="H228" s="3500"/>
      <c r="I228" s="3500"/>
      <c r="J228" s="3500"/>
      <c r="K228" s="3500"/>
      <c r="L228" s="3500"/>
      <c r="M228" s="3523"/>
      <c r="N228" s="2978" t="s">
        <v>1542</v>
      </c>
      <c r="O228" s="2979" t="s">
        <v>1541</v>
      </c>
      <c r="P228" s="2979" t="s">
        <v>1542</v>
      </c>
      <c r="Q228" s="2979" t="s">
        <v>1541</v>
      </c>
      <c r="R228" s="2979" t="s">
        <v>1542</v>
      </c>
      <c r="S228" s="2979" t="s">
        <v>1541</v>
      </c>
      <c r="T228" s="2980" t="s">
        <v>1542</v>
      </c>
      <c r="U228" s="3500"/>
      <c r="V228" s="3500"/>
      <c r="W228" s="3500"/>
      <c r="X228" s="3519"/>
      <c r="Y228" s="3497"/>
      <c r="Z228" s="3497"/>
      <c r="AA228" s="3499"/>
      <c r="AB228" s="3500"/>
      <c r="AC228" s="3500"/>
      <c r="AD228" s="3500"/>
      <c r="AE228" s="3497"/>
      <c r="AF228" s="3497"/>
      <c r="AG228" s="3499"/>
      <c r="AH228" s="3511"/>
      <c r="AI228" s="3500"/>
      <c r="AJ228" s="3500"/>
      <c r="AK228" s="3500"/>
      <c r="AL228" s="3503"/>
      <c r="AM228" s="3503"/>
      <c r="AN228" s="3506"/>
      <c r="AO228" s="3511"/>
      <c r="AP228" s="3500"/>
      <c r="AQ228" s="3500"/>
      <c r="AR228" s="3500"/>
      <c r="AS228" s="3503"/>
      <c r="AT228" s="3503"/>
      <c r="AU228" s="3506"/>
      <c r="AV228" s="3511"/>
      <c r="AW228" s="3500"/>
      <c r="AX228" s="3500"/>
      <c r="AY228" s="3500"/>
      <c r="AZ228" s="3503"/>
      <c r="BA228" s="3503"/>
      <c r="BB228" s="3506"/>
      <c r="FB228" s="2614"/>
    </row>
    <row r="229" spans="1:158" ht="15" customHeight="1" x14ac:dyDescent="0.25">
      <c r="A229" s="1085"/>
      <c r="B229" s="2412">
        <v>1</v>
      </c>
      <c r="C229" s="3494" t="s">
        <v>1591</v>
      </c>
      <c r="D229" s="3495"/>
      <c r="E229" s="3495"/>
      <c r="F229" s="2632" t="str">
        <f t="array" ref="F229">IF( SUMPRODUCT(--NOT(ISNUMBER(IFERROR(VALUE($M229:$T229&amp;""),""))))=0,SQRT(MAX(VALUE($M229)+SUMPRODUCT(VALUE($N229:$T229),r_com!$C4:$I4),0)),"")</f>
        <v/>
      </c>
      <c r="G229" s="2632" t="str">
        <f t="array" ref="G229">IF( SUMPRODUCT(--NOT(ISNUMBER(IFERROR(VALUE($M229:$T229&amp;""),""))))=0,SQRT(MAX(VALUE($M229)+SUMPRODUCT(VALUE($N229:$T229),r_com!$C15:$I15),0)),"")</f>
        <v/>
      </c>
      <c r="H229" s="2632" t="str">
        <f t="array" ref="H229">IF( SUMPRODUCT(--NOT(ISNUMBER(IFERROR(VALUE($M229:$T229&amp;""),""))))=0,SQRT(MAX(VALUE($M229)+SUMPRODUCT(VALUE($N229:$T229),r_com!$C4:$I4)*0.75,0)),"")</f>
        <v/>
      </c>
      <c r="I229" s="2632" t="str">
        <f t="array" ref="I229">IF(AND( ISNUMBER(IFERROR(VALUE($L229&amp;""),"")), ISNUMBER(IFERROR(VALUE($F229&amp;""),""))), MAX(MIN(VALUE($L229), VALUE($F229)), -VALUE($F229)), "")</f>
        <v/>
      </c>
      <c r="J229" s="2632" t="str">
        <f t="array" ref="J229">IF(AND( ISNUMBER(IFERROR(VALUE($L229&amp;""),"")), ISNUMBER(IFERROR(VALUE($G229&amp;""),""))), MAX(MIN(VALUE($L229), VALUE($G229)), -VALUE($G229)), "")</f>
        <v/>
      </c>
      <c r="K229" s="2632" t="str">
        <f t="array" ref="K229">IF(AND( ISNUMBER(IFERROR(VALUE($L229&amp;""),"")), ISNUMBER(IFERROR(VALUE($H229&amp;""),""))), MAX(MIN(VALUE($L229), VALUE($H229)), -VALUE($H229)), "")</f>
        <v/>
      </c>
      <c r="L229" s="2809"/>
      <c r="M229" s="1293"/>
      <c r="N229" s="2605"/>
      <c r="O229" s="1202"/>
      <c r="P229" s="1202"/>
      <c r="Q229" s="1202"/>
      <c r="R229" s="1202"/>
      <c r="S229" s="1202"/>
      <c r="T229" s="1224"/>
      <c r="U229" s="2809"/>
      <c r="V229" s="2608"/>
      <c r="W229" s="2608"/>
      <c r="X229" s="2608"/>
      <c r="Y229" s="2632" t="str">
        <f t="array" ref="Y229">IF(AND( ISNUMBER(IFERROR(VALUE($X229&amp;""),"")), ISNUMBER(IFERROR(VALUE($U229&amp;""),""))), MAX(MIN(VALUE($X229), VALUE($U229)), -VALUE($U229)), "")</f>
        <v/>
      </c>
      <c r="Z229" s="2632" t="str">
        <f t="array" ref="Z229">IF(AND( ISNUMBER(IFERROR(VALUE($X229&amp;""),"")), ISNUMBER(IFERROR(VALUE($V229&amp;""),""))), MAX(MIN(VALUE($X229), VALUE($V229)), -VALUE($V229)), "")</f>
        <v/>
      </c>
      <c r="AA229" s="2948" t="str">
        <f t="array" ref="AA229">IF(AND( ISNUMBER(IFERROR(VALUE($X229&amp;""),"")), ISNUMBER(IFERROR(VALUE($W229&amp;""),""))), MAX(MIN(VALUE($X229), VALUE($W229)), -VALUE($W229)), "")</f>
        <v/>
      </c>
      <c r="AB229" s="2809"/>
      <c r="AC229" s="2608"/>
      <c r="AD229" s="2608"/>
      <c r="AE229" s="2632" t="str">
        <f t="array" ref="AE229">IF(AND( ISNUMBER(IFERROR(VALUE($AH229&amp;""),"")), ISNUMBER(IFERROR(VALUE($AB229&amp;""),""))), MAX(MIN(VALUE($AH229), VALUE($AB229)), -VALUE($AB229)), "")</f>
        <v/>
      </c>
      <c r="AF229" s="2632" t="str">
        <f t="array" ref="AF229">IF(AND( ISNUMBER(IFERROR(VALUE($AH229&amp;""),"")), ISNUMBER(IFERROR(VALUE($AC229&amp;""),""))), MAX(MIN(VALUE($AH229), VALUE($AC229)), -VALUE($AC229)), "")</f>
        <v/>
      </c>
      <c r="AG229" s="2948" t="str">
        <f t="array" ref="AG229">IF(AND( ISNUMBER(IFERROR(VALUE($AH229&amp;""),"")), ISNUMBER(IFERROR(VALUE($AD229&amp;""),""))), MAX(MIN(VALUE($AH229), VALUE($AD229)), -VALUE($AD229)), "")</f>
        <v/>
      </c>
      <c r="AH229" s="2810"/>
      <c r="AI229" s="2646"/>
      <c r="AJ229" s="2646"/>
      <c r="AK229" s="2646"/>
      <c r="AL229" s="2646"/>
      <c r="AM229" s="2646"/>
      <c r="AN229" s="1290"/>
      <c r="AO229" s="2771"/>
      <c r="AP229" s="2646"/>
      <c r="AQ229" s="2646"/>
      <c r="AR229" s="2646"/>
      <c r="AS229" s="2646"/>
      <c r="AT229" s="2646"/>
      <c r="AU229" s="1290"/>
      <c r="AV229" s="2771"/>
      <c r="AW229" s="2646"/>
      <c r="AX229" s="2646"/>
      <c r="AY229" s="2646"/>
      <c r="AZ229" s="2646"/>
      <c r="BA229" s="2646"/>
      <c r="BB229" s="2807"/>
      <c r="CH229" s="381"/>
      <c r="CI229" s="381"/>
      <c r="CV229" s="381"/>
      <c r="CW229" s="381"/>
      <c r="DH229" s="381"/>
      <c r="DI229" s="381"/>
      <c r="DR229" s="381"/>
      <c r="DS229" s="381"/>
      <c r="EC229" s="381"/>
      <c r="ED229" s="381"/>
      <c r="EE229" s="381"/>
      <c r="EF229" s="381"/>
      <c r="EG229" s="381"/>
      <c r="EK229" s="381"/>
      <c r="EM229" s="1483"/>
      <c r="EN229" s="1483"/>
      <c r="EO229" s="1483"/>
      <c r="EQ229" s="293"/>
    </row>
    <row r="230" spans="1:158" ht="15" customHeight="1" x14ac:dyDescent="0.25">
      <c r="A230" s="1085"/>
      <c r="B230" s="242">
        <v>2</v>
      </c>
      <c r="C230" s="3491" t="s">
        <v>1592</v>
      </c>
      <c r="D230" s="3492"/>
      <c r="E230" s="3492"/>
      <c r="F230" s="42" t="str">
        <f t="array" ref="F230">IF( SUMPRODUCT(--NOT(ISNUMBER(IFERROR(VALUE($M230:$T230&amp;""),""))))=0,SQRT(MAX(VALUE($M230)+SUMPRODUCT(VALUE($N230:$T230),r_com!$C5:$I5),0)),"")</f>
        <v/>
      </c>
      <c r="G230" s="42" t="str">
        <f t="array" ref="G230">IF( SUMPRODUCT(--NOT(ISNUMBER(IFERROR(VALUE($M230:$T230&amp;""),""))))=0,SQRT(MAX(VALUE($M230)+SUMPRODUCT(VALUE($N230:$T230),r_com!$C16:$I16),0)),"")</f>
        <v/>
      </c>
      <c r="H230" s="42" t="str">
        <f t="array" ref="H230">IF( SUMPRODUCT(--NOT(ISNUMBER(IFERROR(VALUE($M230:$T230&amp;""),""))))=0,SQRT(MAX(VALUE($M230)+SUMPRODUCT(VALUE($N230:$T230),r_com!$C5:$I5)*0.75,0)),"")</f>
        <v/>
      </c>
      <c r="I230" s="42" t="str">
        <f t="array" ref="I230">IF(AND( ISNUMBER(IFERROR(VALUE($L230&amp;""),"")), ISNUMBER(IFERROR(VALUE($F230&amp;""),""))), MAX(MIN(VALUE($L230), VALUE($F230)), -VALUE($F230)), "")</f>
        <v/>
      </c>
      <c r="J230" s="42" t="str">
        <f t="array" ref="J230">IF(AND( ISNUMBER(IFERROR(VALUE($L230&amp;""),"")), ISNUMBER(IFERROR(VALUE($G230&amp;""),""))), MAX(MIN(VALUE($L230), VALUE($G230)), -VALUE($G230)), "")</f>
        <v/>
      </c>
      <c r="K230" s="42" t="str">
        <f t="array" ref="K230">IF(AND( ISNUMBER(IFERROR(VALUE($L230&amp;""),"")), ISNUMBER(IFERROR(VALUE($H230&amp;""),""))), MAX(MIN(VALUE($L230), VALUE($H230)), -VALUE($H230)), "")</f>
        <v/>
      </c>
      <c r="L230" s="1207"/>
      <c r="M230" s="1215"/>
      <c r="N230" s="2606"/>
      <c r="O230" s="1205"/>
      <c r="P230" s="1205"/>
      <c r="Q230" s="1205"/>
      <c r="R230" s="1205"/>
      <c r="S230" s="1205"/>
      <c r="T230" s="1225"/>
      <c r="U230" s="1207"/>
      <c r="V230" s="296"/>
      <c r="W230" s="296"/>
      <c r="X230" s="296"/>
      <c r="Y230" s="42" t="str">
        <f t="array" ref="Y230">IF(AND( ISNUMBER(IFERROR(VALUE($X230&amp;""),"")), ISNUMBER(IFERROR(VALUE($U230&amp;""),""))), MAX(MIN(VALUE($X230), VALUE($U230)), -VALUE($U230)), "")</f>
        <v/>
      </c>
      <c r="Z230" s="42" t="str">
        <f t="array" ref="Z230">IF(AND( ISNUMBER(IFERROR(VALUE($X230&amp;""),"")), ISNUMBER(IFERROR(VALUE($V230&amp;""),""))), MAX(MIN(VALUE($X230), VALUE($V230)), -VALUE($V230)), "")</f>
        <v/>
      </c>
      <c r="AA230" s="828" t="str">
        <f t="array" ref="AA230">IF(AND( ISNUMBER(IFERROR(VALUE($X230&amp;""),"")), ISNUMBER(IFERROR(VALUE($W230&amp;""),""))), MAX(MIN(VALUE($X230), VALUE($W230)), -VALUE($W230)), "")</f>
        <v/>
      </c>
      <c r="AB230" s="1207"/>
      <c r="AC230" s="296"/>
      <c r="AD230" s="296"/>
      <c r="AE230" s="42" t="str">
        <f t="array" ref="AE230">IF(AND( ISNUMBER(IFERROR(VALUE($AH230&amp;""),"")), ISNUMBER(IFERROR(VALUE($AB230&amp;""),""))), MAX(MIN(VALUE($AH230), VALUE($AB230)), -VALUE($AB230)), "")</f>
        <v/>
      </c>
      <c r="AF230" s="42" t="str">
        <f t="array" ref="AF230">IF(AND( ISNUMBER(IFERROR(VALUE($AH230&amp;""),"")), ISNUMBER(IFERROR(VALUE($AC230&amp;""),""))), MAX(MIN(VALUE($AH230), VALUE($AC230)), -VALUE($AC230)), "")</f>
        <v/>
      </c>
      <c r="AG230" s="828" t="str">
        <f t="array" ref="AG230">IF(AND( ISNUMBER(IFERROR(VALUE($AH230&amp;""),"")), ISNUMBER(IFERROR(VALUE($AD230&amp;""),""))), MAX(MIN(VALUE($AH230), VALUE($AD230)), -VALUE($AD230)), "")</f>
        <v/>
      </c>
      <c r="AH230" s="297"/>
      <c r="AI230" s="1160"/>
      <c r="AJ230" s="1160"/>
      <c r="AK230" s="1160"/>
      <c r="AL230" s="1160"/>
      <c r="AM230" s="1160"/>
      <c r="AN230" s="1161"/>
      <c r="AO230" s="1159"/>
      <c r="AP230" s="1160"/>
      <c r="AQ230" s="1160"/>
      <c r="AR230" s="1160"/>
      <c r="AS230" s="1160"/>
      <c r="AT230" s="1160"/>
      <c r="AU230" s="1161"/>
      <c r="AV230" s="1159"/>
      <c r="AW230" s="1160"/>
      <c r="AX230" s="1160"/>
      <c r="AY230" s="1160"/>
      <c r="AZ230" s="1160"/>
      <c r="BA230" s="1160"/>
      <c r="BB230" s="1196"/>
      <c r="CH230" s="381"/>
      <c r="CI230" s="381"/>
      <c r="CV230" s="381"/>
      <c r="CW230" s="381"/>
      <c r="DH230" s="381"/>
      <c r="DI230" s="381"/>
      <c r="DR230" s="381"/>
      <c r="DS230" s="381"/>
      <c r="EC230" s="381"/>
      <c r="ED230" s="381"/>
      <c r="EE230" s="381"/>
      <c r="EF230" s="381"/>
      <c r="EG230" s="381"/>
      <c r="EK230" s="381"/>
      <c r="EM230" s="1483"/>
      <c r="EN230" s="1483"/>
      <c r="EO230" s="1483"/>
      <c r="EQ230" s="293"/>
    </row>
    <row r="231" spans="1:158" ht="15" customHeight="1" x14ac:dyDescent="0.25">
      <c r="A231" s="1085"/>
      <c r="B231" s="242">
        <v>3</v>
      </c>
      <c r="C231" s="3491" t="s">
        <v>1593</v>
      </c>
      <c r="D231" s="3492"/>
      <c r="E231" s="3492"/>
      <c r="F231" s="42" t="str">
        <f t="array" ref="F231">IF( SUMPRODUCT(--NOT(ISNUMBER(IFERROR(VALUE($M231:$T231&amp;""),""))))=0,SQRT(MAX(VALUE($M231)+SUMPRODUCT(VALUE($N231:$T231),r_com!$C6:$I6),0)),"")</f>
        <v/>
      </c>
      <c r="G231" s="42" t="str">
        <f t="array" ref="G231">IF( SUMPRODUCT(--NOT(ISNUMBER(IFERROR(VALUE($M231:$T231&amp;""),""))))=0,SQRT(MAX(VALUE($M231)+SUMPRODUCT(VALUE($N231:$T231),r_com!$C17:$I17),0)),"")</f>
        <v/>
      </c>
      <c r="H231" s="42" t="str">
        <f t="array" ref="H231">IF( SUMPRODUCT(--NOT(ISNUMBER(IFERROR(VALUE($M231:$T231&amp;""),""))))=0,SQRT(MAX(VALUE($M231)+SUMPRODUCT(VALUE($N231:$T231),r_com!$C6:$I6)*0.75,0)),"")</f>
        <v/>
      </c>
      <c r="I231" s="42" t="str">
        <f t="array" ref="I231">IF(AND( ISNUMBER(IFERROR(VALUE($L231&amp;""),"")), ISNUMBER(IFERROR(VALUE($F231&amp;""),""))), MAX(MIN(VALUE($L231), VALUE($F231)), -VALUE($F231)), "")</f>
        <v/>
      </c>
      <c r="J231" s="42" t="str">
        <f t="array" ref="J231">IF(AND( ISNUMBER(IFERROR(VALUE($L231&amp;""),"")), ISNUMBER(IFERROR(VALUE($G231&amp;""),""))), MAX(MIN(VALUE($L231), VALUE($G231)), -VALUE($G231)), "")</f>
        <v/>
      </c>
      <c r="K231" s="42" t="str">
        <f t="array" ref="K231">IF(AND( ISNUMBER(IFERROR(VALUE($L231&amp;""),"")), ISNUMBER(IFERROR(VALUE($H231&amp;""),""))), MAX(MIN(VALUE($L231), VALUE($H231)), -VALUE($H231)), "")</f>
        <v/>
      </c>
      <c r="L231" s="1207"/>
      <c r="M231" s="1215"/>
      <c r="N231" s="2606"/>
      <c r="O231" s="1205"/>
      <c r="P231" s="1205"/>
      <c r="Q231" s="1205"/>
      <c r="R231" s="1205"/>
      <c r="S231" s="1205"/>
      <c r="T231" s="1225"/>
      <c r="U231" s="1207"/>
      <c r="V231" s="296"/>
      <c r="W231" s="296"/>
      <c r="X231" s="296"/>
      <c r="Y231" s="42" t="str">
        <f t="array" ref="Y231">IF(AND( ISNUMBER(IFERROR(VALUE($X231&amp;""),"")), ISNUMBER(IFERROR(VALUE($U231&amp;""),""))), MAX(MIN(VALUE($X231), VALUE($U231)), -VALUE($U231)), "")</f>
        <v/>
      </c>
      <c r="Z231" s="42" t="str">
        <f t="array" ref="Z231">IF(AND( ISNUMBER(IFERROR(VALUE($X231&amp;""),"")), ISNUMBER(IFERROR(VALUE($V231&amp;""),""))), MAX(MIN(VALUE($X231), VALUE($V231)), -VALUE($V231)), "")</f>
        <v/>
      </c>
      <c r="AA231" s="828" t="str">
        <f t="array" ref="AA231">IF(AND( ISNUMBER(IFERROR(VALUE($X231&amp;""),"")), ISNUMBER(IFERROR(VALUE($W231&amp;""),""))), MAX(MIN(VALUE($X231), VALUE($W231)), -VALUE($W231)), "")</f>
        <v/>
      </c>
      <c r="AB231" s="1207"/>
      <c r="AC231" s="296"/>
      <c r="AD231" s="296"/>
      <c r="AE231" s="42" t="str">
        <f t="array" ref="AE231">IF(AND( ISNUMBER(IFERROR(VALUE($AH231&amp;""),"")), ISNUMBER(IFERROR(VALUE($AB231&amp;""),""))), MAX(MIN(VALUE($AH231), VALUE($AB231)), -VALUE($AB231)), "")</f>
        <v/>
      </c>
      <c r="AF231" s="42" t="str">
        <f t="array" ref="AF231">IF(AND( ISNUMBER(IFERROR(VALUE($AH231&amp;""),"")), ISNUMBER(IFERROR(VALUE($AC231&amp;""),""))), MAX(MIN(VALUE($AH231), VALUE($AC231)), -VALUE($AC231)), "")</f>
        <v/>
      </c>
      <c r="AG231" s="828" t="str">
        <f t="array" ref="AG231">IF(AND( ISNUMBER(IFERROR(VALUE($AH231&amp;""),"")), ISNUMBER(IFERROR(VALUE($AD231&amp;""),""))), MAX(MIN(VALUE($AH231), VALUE($AD231)), -VALUE($AD231)), "")</f>
        <v/>
      </c>
      <c r="AH231" s="297"/>
      <c r="AI231" s="1150"/>
      <c r="AJ231" s="1150"/>
      <c r="AK231" s="1150"/>
      <c r="AL231" s="1150"/>
      <c r="AM231" s="1150"/>
      <c r="AN231" s="1167"/>
      <c r="AO231" s="1268"/>
      <c r="AP231" s="1150"/>
      <c r="AQ231" s="1150"/>
      <c r="AR231" s="1150"/>
      <c r="AS231" s="1150"/>
      <c r="AT231" s="1150"/>
      <c r="AU231" s="1167"/>
      <c r="AV231" s="1268"/>
      <c r="AW231" s="1150"/>
      <c r="AX231" s="1150"/>
      <c r="AY231" s="1150"/>
      <c r="AZ231" s="1150"/>
      <c r="BA231" s="1150"/>
      <c r="BB231" s="1149"/>
      <c r="CH231" s="381"/>
      <c r="CI231" s="381"/>
      <c r="CV231" s="381"/>
      <c r="CW231" s="381"/>
      <c r="DH231" s="381"/>
      <c r="DI231" s="381"/>
      <c r="DR231" s="381"/>
      <c r="DS231" s="381"/>
      <c r="EC231" s="381"/>
      <c r="ED231" s="381"/>
      <c r="EE231" s="381"/>
      <c r="EF231" s="381"/>
      <c r="EG231" s="381"/>
      <c r="EK231" s="381"/>
      <c r="EM231" s="1483"/>
      <c r="EN231" s="1483"/>
      <c r="EO231" s="1483"/>
      <c r="EQ231" s="293"/>
    </row>
    <row r="232" spans="1:158" ht="15" customHeight="1" x14ac:dyDescent="0.25">
      <c r="A232" s="1085"/>
      <c r="B232" s="242">
        <v>4</v>
      </c>
      <c r="C232" s="3491" t="s">
        <v>1594</v>
      </c>
      <c r="D232" s="3492"/>
      <c r="E232" s="3492"/>
      <c r="F232" s="42" t="str">
        <f t="array" ref="F232">IF( SUMPRODUCT(--NOT(ISNUMBER(IFERROR(VALUE($M232:$T232&amp;""),""))))=0,SQRT(MAX(VALUE($M232)+SUMPRODUCT(VALUE($N232:$T232),r_com!$C7:$I7),0)),"")</f>
        <v/>
      </c>
      <c r="G232" s="42" t="str">
        <f t="array" ref="G232">IF( SUMPRODUCT(--NOT(ISNUMBER(IFERROR(VALUE($M232:$T232&amp;""),""))))=0,SQRT(MAX(VALUE($M232)+SUMPRODUCT(VALUE($N232:$T232),r_com!$C18:$I18),0)),"")</f>
        <v/>
      </c>
      <c r="H232" s="42" t="str">
        <f t="array" ref="H232">IF( SUMPRODUCT(--NOT(ISNUMBER(IFERROR(VALUE($M232:$T232&amp;""),""))))=0,SQRT(MAX(VALUE($M232)+SUMPRODUCT(VALUE($N232:$T232),r_com!$C7:$I7)*0.75,0)),"")</f>
        <v/>
      </c>
      <c r="I232" s="42" t="str">
        <f t="array" ref="I232">IF(AND( ISNUMBER(IFERROR(VALUE($L232&amp;""),"")), ISNUMBER(IFERROR(VALUE($F232&amp;""),""))), MAX(MIN(VALUE($L232), VALUE($F232)), -VALUE($F232)), "")</f>
        <v/>
      </c>
      <c r="J232" s="42" t="str">
        <f t="array" ref="J232">IF(AND( ISNUMBER(IFERROR(VALUE($L232&amp;""),"")), ISNUMBER(IFERROR(VALUE($G232&amp;""),""))), MAX(MIN(VALUE($L232), VALUE($G232)), -VALUE($G232)), "")</f>
        <v/>
      </c>
      <c r="K232" s="42" t="str">
        <f t="array" ref="K232">IF(AND( ISNUMBER(IFERROR(VALUE($L232&amp;""),"")), ISNUMBER(IFERROR(VALUE($H232&amp;""),""))), MAX(MIN(VALUE($L232), VALUE($H232)), -VALUE($H232)), "")</f>
        <v/>
      </c>
      <c r="L232" s="1207"/>
      <c r="M232" s="1215"/>
      <c r="N232" s="2606"/>
      <c r="O232" s="1205"/>
      <c r="P232" s="1205"/>
      <c r="Q232" s="1205"/>
      <c r="R232" s="1205"/>
      <c r="S232" s="1205"/>
      <c r="T232" s="1225"/>
      <c r="U232" s="1207"/>
      <c r="V232" s="296"/>
      <c r="W232" s="296"/>
      <c r="X232" s="296"/>
      <c r="Y232" s="42" t="str">
        <f t="array" ref="Y232">IF(AND( ISNUMBER(IFERROR(VALUE($X232&amp;""),"")), ISNUMBER(IFERROR(VALUE($U232&amp;""),""))), MAX(MIN(VALUE($X232), VALUE($U232)), -VALUE($U232)), "")</f>
        <v/>
      </c>
      <c r="Z232" s="42" t="str">
        <f t="array" ref="Z232">IF(AND( ISNUMBER(IFERROR(VALUE($X232&amp;""),"")), ISNUMBER(IFERROR(VALUE($V232&amp;""),""))), MAX(MIN(VALUE($X232), VALUE($V232)), -VALUE($V232)), "")</f>
        <v/>
      </c>
      <c r="AA232" s="828" t="str">
        <f t="array" ref="AA232">IF(AND( ISNUMBER(IFERROR(VALUE($X232&amp;""),"")), ISNUMBER(IFERROR(VALUE($W232&amp;""),""))), MAX(MIN(VALUE($X232), VALUE($W232)), -VALUE($W232)), "")</f>
        <v/>
      </c>
      <c r="AB232" s="1207"/>
      <c r="AC232" s="296"/>
      <c r="AD232" s="296"/>
      <c r="AE232" s="42" t="str">
        <f t="array" ref="AE232">IF(AND( ISNUMBER(IFERROR(VALUE($AH232&amp;""),"")), ISNUMBER(IFERROR(VALUE($AB232&amp;""),""))), MAX(MIN(VALUE($AH232), VALUE($AB232)), -VALUE($AB232)), "")</f>
        <v/>
      </c>
      <c r="AF232" s="42" t="str">
        <f t="array" ref="AF232">IF(AND( ISNUMBER(IFERROR(VALUE($AH232&amp;""),"")), ISNUMBER(IFERROR(VALUE($AC232&amp;""),""))), MAX(MIN(VALUE($AH232), VALUE($AC232)), -VALUE($AC232)), "")</f>
        <v/>
      </c>
      <c r="AG232" s="828" t="str">
        <f t="array" ref="AG232">IF(AND( ISNUMBER(IFERROR(VALUE($AH232&amp;""),"")), ISNUMBER(IFERROR(VALUE($AD232&amp;""),""))), MAX(MIN(VALUE($AH232), VALUE($AD232)), -VALUE($AD232)), "")</f>
        <v/>
      </c>
      <c r="AH232" s="297"/>
      <c r="AI232" s="1150"/>
      <c r="AJ232" s="1150"/>
      <c r="AK232" s="1150"/>
      <c r="AL232" s="1150"/>
      <c r="AM232" s="1150"/>
      <c r="AN232" s="1167"/>
      <c r="AO232" s="1268"/>
      <c r="AP232" s="1150"/>
      <c r="AQ232" s="1150"/>
      <c r="AR232" s="1150"/>
      <c r="AS232" s="1150"/>
      <c r="AT232" s="1150"/>
      <c r="AU232" s="1167"/>
      <c r="AV232" s="1268"/>
      <c r="AW232" s="1150"/>
      <c r="AX232" s="1150"/>
      <c r="AY232" s="1150"/>
      <c r="AZ232" s="1150"/>
      <c r="BA232" s="1150"/>
      <c r="BB232" s="1149"/>
      <c r="CH232" s="381"/>
      <c r="CI232" s="381"/>
      <c r="CV232" s="381"/>
      <c r="CW232" s="381"/>
      <c r="DH232" s="381"/>
      <c r="DI232" s="381"/>
      <c r="DR232" s="381"/>
      <c r="DS232" s="381"/>
      <c r="EC232" s="381"/>
      <c r="ED232" s="381"/>
      <c r="EE232" s="381"/>
      <c r="EF232" s="381"/>
      <c r="EG232" s="381"/>
      <c r="EK232" s="381"/>
      <c r="EM232" s="1483"/>
      <c r="EN232" s="1483"/>
      <c r="EO232" s="1483"/>
      <c r="EQ232" s="293"/>
    </row>
    <row r="233" spans="1:158" ht="15" customHeight="1" x14ac:dyDescent="0.25">
      <c r="A233" s="1085"/>
      <c r="B233" s="242">
        <v>5</v>
      </c>
      <c r="C233" s="3491" t="s">
        <v>1595</v>
      </c>
      <c r="D233" s="3492"/>
      <c r="E233" s="3492"/>
      <c r="F233" s="42" t="str">
        <f t="array" ref="F233">IF( SUMPRODUCT(--NOT(ISNUMBER(IFERROR(VALUE($M233:$T233&amp;""),""))))=0,SQRT(MAX(VALUE($M233)+SUMPRODUCT(VALUE($N233:$T233),r_com!$C8:$I8),0)),"")</f>
        <v/>
      </c>
      <c r="G233" s="42" t="str">
        <f t="array" ref="G233">IF( SUMPRODUCT(--NOT(ISNUMBER(IFERROR(VALUE($M233:$T233&amp;""),""))))=0,SQRT(MAX(VALUE($M233)+SUMPRODUCT(VALUE($N233:$T233),r_com!$C19:$I19),0)),"")</f>
        <v/>
      </c>
      <c r="H233" s="42" t="str">
        <f t="array" ref="H233">IF( SUMPRODUCT(--NOT(ISNUMBER(IFERROR(VALUE($M233:$T233&amp;""),""))))=0,SQRT(MAX(VALUE($M233)+SUMPRODUCT(VALUE($N233:$T233),r_com!$C8:$I8)*0.75,0)),"")</f>
        <v/>
      </c>
      <c r="I233" s="42" t="str">
        <f t="array" ref="I233">IF(AND( ISNUMBER(IFERROR(VALUE($L233&amp;""),"")), ISNUMBER(IFERROR(VALUE($F233&amp;""),""))), MAX(MIN(VALUE($L233), VALUE($F233)), -VALUE($F233)), "")</f>
        <v/>
      </c>
      <c r="J233" s="42" t="str">
        <f t="array" ref="J233">IF(AND( ISNUMBER(IFERROR(VALUE($L233&amp;""),"")), ISNUMBER(IFERROR(VALUE($G233&amp;""),""))), MAX(MIN(VALUE($L233), VALUE($G233)), -VALUE($G233)), "")</f>
        <v/>
      </c>
      <c r="K233" s="42" t="str">
        <f t="array" ref="K233">IF(AND( ISNUMBER(IFERROR(VALUE($L233&amp;""),"")), ISNUMBER(IFERROR(VALUE($H233&amp;""),""))), MAX(MIN(VALUE($L233), VALUE($H233)), -VALUE($H233)), "")</f>
        <v/>
      </c>
      <c r="L233" s="1207"/>
      <c r="M233" s="1215"/>
      <c r="N233" s="2606"/>
      <c r="O233" s="1205"/>
      <c r="P233" s="1205"/>
      <c r="Q233" s="1205"/>
      <c r="R233" s="1205"/>
      <c r="S233" s="1205"/>
      <c r="T233" s="1225"/>
      <c r="U233" s="1207"/>
      <c r="V233" s="296"/>
      <c r="W233" s="296"/>
      <c r="X233" s="296"/>
      <c r="Y233" s="42" t="str">
        <f t="array" ref="Y233">IF(AND( ISNUMBER(IFERROR(VALUE($X233&amp;""),"")), ISNUMBER(IFERROR(VALUE($U233&amp;""),""))), MAX(MIN(VALUE($X233), VALUE($U233)), -VALUE($U233)), "")</f>
        <v/>
      </c>
      <c r="Z233" s="42" t="str">
        <f t="array" ref="Z233">IF(AND( ISNUMBER(IFERROR(VALUE($X233&amp;""),"")), ISNUMBER(IFERROR(VALUE($V233&amp;""),""))), MAX(MIN(VALUE($X233), VALUE($V233)), -VALUE($V233)), "")</f>
        <v/>
      </c>
      <c r="AA233" s="828" t="str">
        <f t="array" ref="AA233">IF(AND( ISNUMBER(IFERROR(VALUE($X233&amp;""),"")), ISNUMBER(IFERROR(VALUE($W233&amp;""),""))), MAX(MIN(VALUE($X233), VALUE($W233)), -VALUE($W233)), "")</f>
        <v/>
      </c>
      <c r="AB233" s="1207"/>
      <c r="AC233" s="296"/>
      <c r="AD233" s="296"/>
      <c r="AE233" s="42" t="str">
        <f t="array" ref="AE233">IF(AND( ISNUMBER(IFERROR(VALUE($AH233&amp;""),"")), ISNUMBER(IFERROR(VALUE($AB233&amp;""),""))), MAX(MIN(VALUE($AH233), VALUE($AB233)), -VALUE($AB233)), "")</f>
        <v/>
      </c>
      <c r="AF233" s="42" t="str">
        <f t="array" ref="AF233">IF(AND( ISNUMBER(IFERROR(VALUE($AH233&amp;""),"")), ISNUMBER(IFERROR(VALUE($AC233&amp;""),""))), MAX(MIN(VALUE($AH233), VALUE($AC233)), -VALUE($AC233)), "")</f>
        <v/>
      </c>
      <c r="AG233" s="828" t="str">
        <f t="array" ref="AG233">IF(AND( ISNUMBER(IFERROR(VALUE($AH233&amp;""),"")), ISNUMBER(IFERROR(VALUE($AD233&amp;""),""))), MAX(MIN(VALUE($AH233), VALUE($AD233)), -VALUE($AD233)), "")</f>
        <v/>
      </c>
      <c r="AH233" s="297"/>
      <c r="AI233" s="1150"/>
      <c r="AJ233" s="1150"/>
      <c r="AK233" s="1150"/>
      <c r="AL233" s="1150"/>
      <c r="AM233" s="1150"/>
      <c r="AN233" s="1167"/>
      <c r="AO233" s="1268"/>
      <c r="AP233" s="1150"/>
      <c r="AQ233" s="1150"/>
      <c r="AR233" s="1150"/>
      <c r="AS233" s="1150"/>
      <c r="AT233" s="1150"/>
      <c r="AU233" s="1167"/>
      <c r="AV233" s="1268"/>
      <c r="AW233" s="1150"/>
      <c r="AX233" s="1150"/>
      <c r="AY233" s="1150"/>
      <c r="AZ233" s="1150"/>
      <c r="BA233" s="1150"/>
      <c r="BB233" s="1149"/>
      <c r="CH233" s="381"/>
      <c r="CI233" s="381"/>
      <c r="CV233" s="381"/>
      <c r="CW233" s="381"/>
      <c r="DH233" s="381"/>
      <c r="DI233" s="381"/>
      <c r="DR233" s="381"/>
      <c r="DS233" s="381"/>
      <c r="EC233" s="381"/>
      <c r="ED233" s="381"/>
      <c r="EE233" s="381"/>
      <c r="EF233" s="381"/>
      <c r="EG233" s="381"/>
      <c r="EK233" s="381"/>
      <c r="EM233" s="1483"/>
      <c r="EN233" s="1483"/>
      <c r="EO233" s="1483"/>
      <c r="EQ233" s="293"/>
    </row>
    <row r="234" spans="1:158" ht="15" customHeight="1" x14ac:dyDescent="0.25">
      <c r="A234" s="1085"/>
      <c r="B234" s="242">
        <v>6</v>
      </c>
      <c r="C234" s="3491" t="s">
        <v>1596</v>
      </c>
      <c r="D234" s="3492"/>
      <c r="E234" s="3492"/>
      <c r="F234" s="42" t="str">
        <f t="array" ref="F234">IF( SUMPRODUCT(--NOT(ISNUMBER(IFERROR(VALUE($M234:$T234&amp;""),""))))=0,SQRT(MAX(VALUE($M234)+SUMPRODUCT(VALUE($N234:$T234),r_com!$C9:$I9),0)),"")</f>
        <v/>
      </c>
      <c r="G234" s="42" t="str">
        <f t="array" ref="G234">IF( SUMPRODUCT(--NOT(ISNUMBER(IFERROR(VALUE($M234:$T234&amp;""),""))))=0,SQRT(MAX(VALUE($M234)+SUMPRODUCT(VALUE($N234:$T234),r_com!$C20:$I20),0)),"")</f>
        <v/>
      </c>
      <c r="H234" s="42" t="str">
        <f t="array" ref="H234">IF( SUMPRODUCT(--NOT(ISNUMBER(IFERROR(VALUE($M234:$T234&amp;""),""))))=0,SQRT(MAX(VALUE($M234)+SUMPRODUCT(VALUE($N234:$T234),r_com!$C9:$I9)*0.75,0)),"")</f>
        <v/>
      </c>
      <c r="I234" s="42" t="str">
        <f t="array" ref="I234">IF(AND( ISNUMBER(IFERROR(VALUE($L234&amp;""),"")), ISNUMBER(IFERROR(VALUE($F234&amp;""),""))), MAX(MIN(VALUE($L234), VALUE($F234)), -VALUE($F234)), "")</f>
        <v/>
      </c>
      <c r="J234" s="42" t="str">
        <f t="array" ref="J234">IF(AND( ISNUMBER(IFERROR(VALUE($L234&amp;""),"")), ISNUMBER(IFERROR(VALUE($G234&amp;""),""))), MAX(MIN(VALUE($L234), VALUE($G234)), -VALUE($G234)), "")</f>
        <v/>
      </c>
      <c r="K234" s="42" t="str">
        <f t="array" ref="K234">IF(AND( ISNUMBER(IFERROR(VALUE($L234&amp;""),"")), ISNUMBER(IFERROR(VALUE($H234&amp;""),""))), MAX(MIN(VALUE($L234), VALUE($H234)), -VALUE($H234)), "")</f>
        <v/>
      </c>
      <c r="L234" s="1207"/>
      <c r="M234" s="1215"/>
      <c r="N234" s="2606"/>
      <c r="O234" s="1205"/>
      <c r="P234" s="1205"/>
      <c r="Q234" s="1205"/>
      <c r="R234" s="1205"/>
      <c r="S234" s="1205"/>
      <c r="T234" s="1225"/>
      <c r="U234" s="1207"/>
      <c r="V234" s="296"/>
      <c r="W234" s="296"/>
      <c r="X234" s="296"/>
      <c r="Y234" s="42" t="str">
        <f t="array" ref="Y234">IF(AND( ISNUMBER(IFERROR(VALUE($X234&amp;""),"")), ISNUMBER(IFERROR(VALUE($U234&amp;""),""))), MAX(MIN(VALUE($X234), VALUE($U234)), -VALUE($U234)), "")</f>
        <v/>
      </c>
      <c r="Z234" s="42" t="str">
        <f t="array" ref="Z234">IF(AND( ISNUMBER(IFERROR(VALUE($X234&amp;""),"")), ISNUMBER(IFERROR(VALUE($V234&amp;""),""))), MAX(MIN(VALUE($X234), VALUE($V234)), -VALUE($V234)), "")</f>
        <v/>
      </c>
      <c r="AA234" s="828" t="str">
        <f t="array" ref="AA234">IF(AND( ISNUMBER(IFERROR(VALUE($X234&amp;""),"")), ISNUMBER(IFERROR(VALUE($W234&amp;""),""))), MAX(MIN(VALUE($X234), VALUE($W234)), -VALUE($W234)), "")</f>
        <v/>
      </c>
      <c r="AB234" s="1207"/>
      <c r="AC234" s="296"/>
      <c r="AD234" s="296"/>
      <c r="AE234" s="42" t="str">
        <f t="array" ref="AE234">IF(AND( ISNUMBER(IFERROR(VALUE($AH234&amp;""),"")), ISNUMBER(IFERROR(VALUE($AB234&amp;""),""))), MAX(MIN(VALUE($AH234), VALUE($AB234)), -VALUE($AB234)), "")</f>
        <v/>
      </c>
      <c r="AF234" s="42" t="str">
        <f t="array" ref="AF234">IF(AND( ISNUMBER(IFERROR(VALUE($AH234&amp;""),"")), ISNUMBER(IFERROR(VALUE($AC234&amp;""),""))), MAX(MIN(VALUE($AH234), VALUE($AC234)), -VALUE($AC234)), "")</f>
        <v/>
      </c>
      <c r="AG234" s="828" t="str">
        <f t="array" ref="AG234">IF(AND( ISNUMBER(IFERROR(VALUE($AH234&amp;""),"")), ISNUMBER(IFERROR(VALUE($AD234&amp;""),""))), MAX(MIN(VALUE($AH234), VALUE($AD234)), -VALUE($AD234)), "")</f>
        <v/>
      </c>
      <c r="AH234" s="297"/>
      <c r="AI234" s="1150"/>
      <c r="AJ234" s="1150"/>
      <c r="AK234" s="1150"/>
      <c r="AL234" s="1150"/>
      <c r="AM234" s="1150"/>
      <c r="AN234" s="1167"/>
      <c r="AO234" s="1268"/>
      <c r="AP234" s="1150"/>
      <c r="AQ234" s="1150"/>
      <c r="AR234" s="1150"/>
      <c r="AS234" s="1150"/>
      <c r="AT234" s="1150"/>
      <c r="AU234" s="1167"/>
      <c r="AV234" s="1268"/>
      <c r="AW234" s="1150"/>
      <c r="AX234" s="1150"/>
      <c r="AY234" s="1150"/>
      <c r="AZ234" s="1150"/>
      <c r="BA234" s="1150"/>
      <c r="BB234" s="1149"/>
      <c r="CH234" s="381"/>
      <c r="CI234" s="381"/>
      <c r="CV234" s="381"/>
      <c r="CW234" s="381"/>
      <c r="DH234" s="381"/>
      <c r="DI234" s="381"/>
      <c r="DR234" s="381"/>
      <c r="DS234" s="381"/>
      <c r="EC234" s="381"/>
      <c r="ED234" s="381"/>
      <c r="EE234" s="381"/>
      <c r="EF234" s="381"/>
      <c r="EG234" s="381"/>
      <c r="EK234" s="381"/>
      <c r="EM234" s="1483"/>
      <c r="EN234" s="1483"/>
      <c r="EO234" s="1483"/>
      <c r="EQ234" s="293"/>
    </row>
    <row r="235" spans="1:158" ht="15" customHeight="1" x14ac:dyDescent="0.25">
      <c r="A235" s="1085"/>
      <c r="B235" s="254">
        <v>7</v>
      </c>
      <c r="C235" s="3491" t="s">
        <v>1597</v>
      </c>
      <c r="D235" s="3492"/>
      <c r="E235" s="3492"/>
      <c r="F235" s="42" t="str">
        <f t="array" ref="F235">IF( SUMPRODUCT(--NOT(ISNUMBER(IFERROR(VALUE($M235:$T235&amp;""),""))))=0,SQRT(MAX(VALUE($M235)+SUMPRODUCT(VALUE($N235:$T235),r_com!$C10:$I10),0)),"")</f>
        <v/>
      </c>
      <c r="G235" s="42" t="str">
        <f t="array" ref="G235">IF( SUMPRODUCT(--NOT(ISNUMBER(IFERROR(VALUE($M235:$T235&amp;""),""))))=0,SQRT(MAX(VALUE($M235)+SUMPRODUCT(VALUE($N235:$T235),r_com!$C21:$I21),0)),"")</f>
        <v/>
      </c>
      <c r="H235" s="42" t="str">
        <f t="array" ref="H235">IF( SUMPRODUCT(--NOT(ISNUMBER(IFERROR(VALUE($M235:$T235&amp;""),""))))=0,SQRT(MAX(VALUE($M235)+SUMPRODUCT(VALUE($N235:$T235),r_com!$C10:$I10)*0.75,0)),"")</f>
        <v/>
      </c>
      <c r="I235" s="42" t="str">
        <f t="array" ref="I235">IF(AND( ISNUMBER(IFERROR(VALUE($L235&amp;""),"")), ISNUMBER(IFERROR(VALUE($F235&amp;""),""))), MAX(MIN(VALUE($L235), VALUE($F235)), -VALUE($F235)), "")</f>
        <v/>
      </c>
      <c r="J235" s="42" t="str">
        <f t="array" ref="J235">IF(AND( ISNUMBER(IFERROR(VALUE($L235&amp;""),"")), ISNUMBER(IFERROR(VALUE($G235&amp;""),""))), MAX(MIN(VALUE($L235), VALUE($G235)), -VALUE($G235)), "")</f>
        <v/>
      </c>
      <c r="K235" s="42" t="str">
        <f t="array" ref="K235">IF(AND( ISNUMBER(IFERROR(VALUE($L235&amp;""),"")), ISNUMBER(IFERROR(VALUE($H235&amp;""),""))), MAX(MIN(VALUE($L235), VALUE($H235)), -VALUE($H235)), "")</f>
        <v/>
      </c>
      <c r="L235" s="1207"/>
      <c r="M235" s="1215"/>
      <c r="N235" s="2606"/>
      <c r="O235" s="1205"/>
      <c r="P235" s="1205"/>
      <c r="Q235" s="1205"/>
      <c r="R235" s="1205"/>
      <c r="S235" s="1205"/>
      <c r="T235" s="1225"/>
      <c r="U235" s="1207"/>
      <c r="V235" s="296"/>
      <c r="W235" s="296"/>
      <c r="X235" s="296"/>
      <c r="Y235" s="42" t="str">
        <f t="array" ref="Y235">IF(AND( ISNUMBER(IFERROR(VALUE($X235&amp;""),"")), ISNUMBER(IFERROR(VALUE($U235&amp;""),""))), MAX(MIN(VALUE($X235), VALUE($U235)), -VALUE($U235)), "")</f>
        <v/>
      </c>
      <c r="Z235" s="42" t="str">
        <f t="array" ref="Z235">IF(AND( ISNUMBER(IFERROR(VALUE($X235&amp;""),"")), ISNUMBER(IFERROR(VALUE($V235&amp;""),""))), MAX(MIN(VALUE($X235), VALUE($V235)), -VALUE($V235)), "")</f>
        <v/>
      </c>
      <c r="AA235" s="828" t="str">
        <f t="array" ref="AA235">IF(AND( ISNUMBER(IFERROR(VALUE($X235&amp;""),"")), ISNUMBER(IFERROR(VALUE($W235&amp;""),""))), MAX(MIN(VALUE($X235), VALUE($W235)), -VALUE($W235)), "")</f>
        <v/>
      </c>
      <c r="AB235" s="1207"/>
      <c r="AC235" s="296"/>
      <c r="AD235" s="296"/>
      <c r="AE235" s="42" t="str">
        <f t="array" ref="AE235">IF(AND( ISNUMBER(IFERROR(VALUE($AH235&amp;""),"")), ISNUMBER(IFERROR(VALUE($AB235&amp;""),""))), MAX(MIN(VALUE($AH235), VALUE($AB235)), -VALUE($AB235)), "")</f>
        <v/>
      </c>
      <c r="AF235" s="42" t="str">
        <f t="array" ref="AF235">IF(AND( ISNUMBER(IFERROR(VALUE($AH235&amp;""),"")), ISNUMBER(IFERROR(VALUE($AC235&amp;""),""))), MAX(MIN(VALUE($AH235), VALUE($AC235)), -VALUE($AC235)), "")</f>
        <v/>
      </c>
      <c r="AG235" s="828" t="str">
        <f t="array" ref="AG235">IF(AND( ISNUMBER(IFERROR(VALUE($AH235&amp;""),"")), ISNUMBER(IFERROR(VALUE($AD235&amp;""),""))), MAX(MIN(VALUE($AH235), VALUE($AD235)), -VALUE($AD235)), "")</f>
        <v/>
      </c>
      <c r="AH235" s="297"/>
      <c r="AI235" s="1150"/>
      <c r="AJ235" s="1150"/>
      <c r="AK235" s="1150"/>
      <c r="AL235" s="1150"/>
      <c r="AM235" s="1150"/>
      <c r="AN235" s="1167"/>
      <c r="AO235" s="1268"/>
      <c r="AP235" s="1150"/>
      <c r="AQ235" s="1150"/>
      <c r="AR235" s="1150"/>
      <c r="AS235" s="1150"/>
      <c r="AT235" s="1150"/>
      <c r="AU235" s="1167"/>
      <c r="AV235" s="1268"/>
      <c r="AW235" s="1150"/>
      <c r="AX235" s="1150"/>
      <c r="AY235" s="1150"/>
      <c r="AZ235" s="1150"/>
      <c r="BA235" s="1150"/>
      <c r="BB235" s="1149"/>
      <c r="CH235" s="381"/>
      <c r="CI235" s="381"/>
      <c r="CV235" s="381"/>
      <c r="CW235" s="381"/>
      <c r="DH235" s="381"/>
      <c r="DI235" s="381"/>
      <c r="DR235" s="381"/>
      <c r="DS235" s="381"/>
      <c r="EC235" s="381"/>
      <c r="ED235" s="381"/>
      <c r="EE235" s="381"/>
      <c r="EF235" s="381"/>
      <c r="EG235" s="381"/>
      <c r="EK235" s="381"/>
      <c r="EM235" s="1483"/>
      <c r="EN235" s="1483"/>
      <c r="EO235" s="1483"/>
      <c r="EQ235" s="293"/>
    </row>
    <row r="236" spans="1:158" ht="15" customHeight="1" x14ac:dyDescent="0.25">
      <c r="A236" s="1085"/>
      <c r="B236" s="242">
        <v>8</v>
      </c>
      <c r="C236" s="3491" t="s">
        <v>1598</v>
      </c>
      <c r="D236" s="3492"/>
      <c r="E236" s="3492"/>
      <c r="F236" s="42" t="str">
        <f t="array" ref="F236">IF( SUMPRODUCT(--NOT(ISNUMBER(IFERROR(VALUE($M236:$T236&amp;""),""))))=0,SQRT(MAX(VALUE($M236)+SUMPRODUCT(VALUE($N236:$T236),r_com!$C11:$I11),0)),"")</f>
        <v/>
      </c>
      <c r="G236" s="42" t="str">
        <f t="array" ref="G236">IF( SUMPRODUCT(--NOT(ISNUMBER(IFERROR(VALUE($M236:$T236&amp;""),""))))=0,SQRT(MAX(VALUE($M236)+SUMPRODUCT(VALUE($N236:$T236),r_com!$C22:$I22),0)),"")</f>
        <v/>
      </c>
      <c r="H236" s="42" t="str">
        <f t="array" ref="H236">IF( SUMPRODUCT(--NOT(ISNUMBER(IFERROR(VALUE($M236:$T236&amp;""),""))))=0,SQRT(MAX(VALUE($M236)+SUMPRODUCT(VALUE($N236:$T236),r_com!$C11:$I11)*0.75,0)),"")</f>
        <v/>
      </c>
      <c r="I236" s="42" t="str">
        <f t="array" ref="I236">IF(AND( ISNUMBER(IFERROR(VALUE($L236&amp;""),"")), ISNUMBER(IFERROR(VALUE($F236&amp;""),""))), MAX(MIN(VALUE($L236), VALUE($F236)), -VALUE($F236)), "")</f>
        <v/>
      </c>
      <c r="J236" s="42" t="str">
        <f t="array" ref="J236">IF(AND( ISNUMBER(IFERROR(VALUE($L236&amp;""),"")), ISNUMBER(IFERROR(VALUE($G236&amp;""),""))), MAX(MIN(VALUE($L236), VALUE($G236)), -VALUE($G236)), "")</f>
        <v/>
      </c>
      <c r="K236" s="42" t="str">
        <f t="array" ref="K236">IF(AND( ISNUMBER(IFERROR(VALUE($L236&amp;""),"")), ISNUMBER(IFERROR(VALUE($H236&amp;""),""))), MAX(MIN(VALUE($L236), VALUE($H236)), -VALUE($H236)), "")</f>
        <v/>
      </c>
      <c r="L236" s="1207"/>
      <c r="M236" s="1215"/>
      <c r="N236" s="2606"/>
      <c r="O236" s="1205"/>
      <c r="P236" s="1205"/>
      <c r="Q236" s="1205"/>
      <c r="R236" s="1205"/>
      <c r="S236" s="1205"/>
      <c r="T236" s="1225"/>
      <c r="U236" s="1207"/>
      <c r="V236" s="296"/>
      <c r="W236" s="296"/>
      <c r="X236" s="296"/>
      <c r="Y236" s="42" t="str">
        <f t="array" ref="Y236">IF(AND( ISNUMBER(IFERROR(VALUE($X236&amp;""),"")), ISNUMBER(IFERROR(VALUE($U236&amp;""),""))), MAX(MIN(VALUE($X236), VALUE($U236)), -VALUE($U236)), "")</f>
        <v/>
      </c>
      <c r="Z236" s="42" t="str">
        <f t="array" ref="Z236">IF(AND( ISNUMBER(IFERROR(VALUE($X236&amp;""),"")), ISNUMBER(IFERROR(VALUE($V236&amp;""),""))), MAX(MIN(VALUE($X236), VALUE($V236)), -VALUE($V236)), "")</f>
        <v/>
      </c>
      <c r="AA236" s="828" t="str">
        <f t="array" ref="AA236">IF(AND( ISNUMBER(IFERROR(VALUE($X236&amp;""),"")), ISNUMBER(IFERROR(VALUE($W236&amp;""),""))), MAX(MIN(VALUE($X236), VALUE($W236)), -VALUE($W236)), "")</f>
        <v/>
      </c>
      <c r="AB236" s="1207"/>
      <c r="AC236" s="296"/>
      <c r="AD236" s="296"/>
      <c r="AE236" s="42" t="str">
        <f t="array" ref="AE236">IF(AND( ISNUMBER(IFERROR(VALUE($AH236&amp;""),"")), ISNUMBER(IFERROR(VALUE($AB236&amp;""),""))), MAX(MIN(VALUE($AH236), VALUE($AB236)), -VALUE($AB236)), "")</f>
        <v/>
      </c>
      <c r="AF236" s="42" t="str">
        <f t="array" ref="AF236">IF(AND( ISNUMBER(IFERROR(VALUE($AH236&amp;""),"")), ISNUMBER(IFERROR(VALUE($AC236&amp;""),""))), MAX(MIN(VALUE($AH236), VALUE($AC236)), -VALUE($AC236)), "")</f>
        <v/>
      </c>
      <c r="AG236" s="828" t="str">
        <f t="array" ref="AG236">IF(AND( ISNUMBER(IFERROR(VALUE($AH236&amp;""),"")), ISNUMBER(IFERROR(VALUE($AD236&amp;""),""))), MAX(MIN(VALUE($AH236), VALUE($AD236)), -VALUE($AD236)), "")</f>
        <v/>
      </c>
      <c r="AH236" s="297"/>
      <c r="AI236" s="1150"/>
      <c r="AJ236" s="1150"/>
      <c r="AK236" s="1150"/>
      <c r="AL236" s="1150"/>
      <c r="AM236" s="1150"/>
      <c r="AN236" s="1167"/>
      <c r="AO236" s="1268"/>
      <c r="AP236" s="1150"/>
      <c r="AQ236" s="1150"/>
      <c r="AR236" s="1150"/>
      <c r="AS236" s="1150"/>
      <c r="AT236" s="1150"/>
      <c r="AU236" s="1167"/>
      <c r="AV236" s="1268"/>
      <c r="AW236" s="1150"/>
      <c r="AX236" s="1150"/>
      <c r="AY236" s="1150"/>
      <c r="AZ236" s="1150"/>
      <c r="BA236" s="1150"/>
      <c r="BB236" s="1149"/>
      <c r="CH236" s="381"/>
      <c r="CI236" s="381"/>
      <c r="CV236" s="381"/>
      <c r="CW236" s="381"/>
      <c r="DH236" s="381"/>
      <c r="DI236" s="381"/>
      <c r="DR236" s="381"/>
      <c r="DS236" s="381"/>
      <c r="EC236" s="381"/>
      <c r="ED236" s="381"/>
      <c r="EE236" s="381"/>
      <c r="EF236" s="381"/>
      <c r="EG236" s="381"/>
      <c r="EK236" s="381"/>
      <c r="EM236" s="1483"/>
      <c r="EN236" s="1483"/>
      <c r="EO236" s="1483"/>
      <c r="EQ236" s="293"/>
    </row>
    <row r="237" spans="1:158" ht="15" customHeight="1" x14ac:dyDescent="0.25">
      <c r="A237" s="1085"/>
      <c r="B237" s="242">
        <v>9</v>
      </c>
      <c r="C237" s="3491" t="s">
        <v>1599</v>
      </c>
      <c r="D237" s="3493"/>
      <c r="E237" s="3493"/>
      <c r="F237" s="42" t="str">
        <f t="array" ref="F237">IF( SUMPRODUCT(--NOT(ISNUMBER(IFERROR(VALUE($M237:$T237&amp;""),""))))=0,SQRT(MAX(VALUE($M237)+SUMPRODUCT(VALUE($N237:$T237),r_com!$C12:$I12),0)),"")</f>
        <v/>
      </c>
      <c r="G237" s="42" t="str">
        <f t="array" ref="G237">IF( SUMPRODUCT(--NOT(ISNUMBER(IFERROR(VALUE($M237:$T237&amp;""),""))))=0,SQRT(MAX(VALUE($M237)+SUMPRODUCT(VALUE($N237:$T237),r_com!$C23:$I23),0)),"")</f>
        <v/>
      </c>
      <c r="H237" s="42" t="str">
        <f t="array" ref="H237">IF( SUMPRODUCT(--NOT(ISNUMBER(IFERROR(VALUE($M237:$T237&amp;""),""))))=0,SQRT(MAX(VALUE($M237)+SUMPRODUCT(VALUE($N237:$T237),r_com!$C12:$I12)*0.75,0)),"")</f>
        <v/>
      </c>
      <c r="I237" s="42" t="str">
        <f t="array" ref="I237">IF(AND( ISNUMBER(IFERROR(VALUE($L237&amp;""),"")), ISNUMBER(IFERROR(VALUE($F237&amp;""),""))), MAX(MIN(VALUE($L237), VALUE($F237)), -VALUE($F237)), "")</f>
        <v/>
      </c>
      <c r="J237" s="42" t="str">
        <f t="array" ref="J237">IF(AND( ISNUMBER(IFERROR(VALUE($L237&amp;""),"")), ISNUMBER(IFERROR(VALUE($G237&amp;""),""))), MAX(MIN(VALUE($L237), VALUE($G237)), -VALUE($G237)), "")</f>
        <v/>
      </c>
      <c r="K237" s="42" t="str">
        <f t="array" ref="K237">IF(AND( ISNUMBER(IFERROR(VALUE($L237&amp;""),"")), ISNUMBER(IFERROR(VALUE($H237&amp;""),""))), MAX(MIN(VALUE($L237), VALUE($H237)), -VALUE($H237)), "")</f>
        <v/>
      </c>
      <c r="L237" s="1207"/>
      <c r="M237" s="1215"/>
      <c r="N237" s="2606"/>
      <c r="O237" s="1205"/>
      <c r="P237" s="1205"/>
      <c r="Q237" s="1205"/>
      <c r="R237" s="1205"/>
      <c r="S237" s="1205"/>
      <c r="T237" s="1225"/>
      <c r="U237" s="1207"/>
      <c r="V237" s="296"/>
      <c r="W237" s="296"/>
      <c r="X237" s="296"/>
      <c r="Y237" s="42" t="str">
        <f t="array" ref="Y237">IF(AND( ISNUMBER(IFERROR(VALUE($X237&amp;""),"")), ISNUMBER(IFERROR(VALUE($U237&amp;""),""))), MAX(MIN(VALUE($X237), VALUE($U237)), -VALUE($U237)), "")</f>
        <v/>
      </c>
      <c r="Z237" s="42" t="str">
        <f t="array" ref="Z237">IF(AND( ISNUMBER(IFERROR(VALUE($X237&amp;""),"")), ISNUMBER(IFERROR(VALUE($V237&amp;""),""))), MAX(MIN(VALUE($X237), VALUE($V237)), -VALUE($V237)), "")</f>
        <v/>
      </c>
      <c r="AA237" s="828" t="str">
        <f t="array" ref="AA237">IF(AND( ISNUMBER(IFERROR(VALUE($X237&amp;""),"")), ISNUMBER(IFERROR(VALUE($W237&amp;""),""))), MAX(MIN(VALUE($X237), VALUE($W237)), -VALUE($W237)), "")</f>
        <v/>
      </c>
      <c r="AB237" s="1207"/>
      <c r="AC237" s="296"/>
      <c r="AD237" s="296"/>
      <c r="AE237" s="42" t="str">
        <f t="array" ref="AE237">IF(AND( ISNUMBER(IFERROR(VALUE($AH237&amp;""),"")), ISNUMBER(IFERROR(VALUE($AB237&amp;""),""))), MAX(MIN(VALUE($AH237), VALUE($AB237)), -VALUE($AB237)), "")</f>
        <v/>
      </c>
      <c r="AF237" s="42" t="str">
        <f t="array" ref="AF237">IF(AND( ISNUMBER(IFERROR(VALUE($AH237&amp;""),"")), ISNUMBER(IFERROR(VALUE($AC237&amp;""),""))), MAX(MIN(VALUE($AH237), VALUE($AC237)), -VALUE($AC237)), "")</f>
        <v/>
      </c>
      <c r="AG237" s="828" t="str">
        <f t="array" ref="AG237">IF(AND( ISNUMBER(IFERROR(VALUE($AH237&amp;""),"")), ISNUMBER(IFERROR(VALUE($AD237&amp;""),""))), MAX(MIN(VALUE($AH237), VALUE($AD237)), -VALUE($AD237)), "")</f>
        <v/>
      </c>
      <c r="AH237" s="297"/>
      <c r="AI237" s="1150"/>
      <c r="AJ237" s="1150"/>
      <c r="AK237" s="1150"/>
      <c r="AL237" s="1150"/>
      <c r="AM237" s="1150"/>
      <c r="AN237" s="1167"/>
      <c r="AO237" s="1268"/>
      <c r="AP237" s="1150"/>
      <c r="AQ237" s="1150"/>
      <c r="AR237" s="1150"/>
      <c r="AS237" s="1150"/>
      <c r="AT237" s="1150"/>
      <c r="AU237" s="1167"/>
      <c r="AV237" s="1268"/>
      <c r="AW237" s="1150"/>
      <c r="AX237" s="1150"/>
      <c r="AY237" s="1150"/>
      <c r="AZ237" s="1150"/>
      <c r="BA237" s="1150"/>
      <c r="BB237" s="1149"/>
      <c r="CH237" s="381"/>
      <c r="CI237" s="381"/>
      <c r="CV237" s="381"/>
      <c r="CW237" s="381"/>
      <c r="DH237" s="381"/>
      <c r="DI237" s="381"/>
      <c r="DR237" s="381"/>
      <c r="DS237" s="381"/>
      <c r="EC237" s="381"/>
      <c r="ED237" s="381"/>
      <c r="EE237" s="381"/>
      <c r="EF237" s="381"/>
      <c r="EG237" s="381"/>
      <c r="EK237" s="381"/>
      <c r="EM237" s="1483"/>
      <c r="EN237" s="1483"/>
      <c r="EO237" s="1483"/>
      <c r="EQ237" s="293"/>
    </row>
    <row r="238" spans="1:158" ht="15" customHeight="1" x14ac:dyDescent="0.25">
      <c r="A238" s="1085"/>
      <c r="B238" s="242">
        <v>10</v>
      </c>
      <c r="C238" s="3481" t="s">
        <v>1600</v>
      </c>
      <c r="D238" s="3482"/>
      <c r="E238" s="3482"/>
      <c r="F238" s="42" t="str">
        <f t="array" ref="F238">IF( SUMPRODUCT(--NOT(ISNUMBER(IFERROR(VALUE($M238:$T238&amp;""),""))))=0,SQRT(MAX(VALUE($M238)+SUMPRODUCT(VALUE($N238:$T238),r_com!$C13:$I13),0)),"")</f>
        <v/>
      </c>
      <c r="G238" s="42" t="str">
        <f t="array" ref="G238">IF( SUMPRODUCT(--NOT(ISNUMBER(IFERROR(VALUE($M238:$T238&amp;""),""))))=0,SQRT(MAX(VALUE($M238)+SUMPRODUCT(VALUE($N238:$T238),r_com!$C24:$I24),0)),"")</f>
        <v/>
      </c>
      <c r="H238" s="42" t="str">
        <f t="array" ref="H238">IF( SUMPRODUCT(--NOT(ISNUMBER(IFERROR(VALUE($M238:$T238&amp;""),""))))=0,SQRT(MAX(VALUE($M238)+SUMPRODUCT(VALUE($N238:$T238),r_com!$C13:$I13)*0.75,0)),"")</f>
        <v/>
      </c>
      <c r="I238" s="42" t="str">
        <f t="array" ref="I238">IF(AND( ISNUMBER(IFERROR(VALUE($L238&amp;""),"")), ISNUMBER(IFERROR(VALUE($F238&amp;""),""))), MAX(MIN(VALUE($L238), VALUE($F238)), -VALUE($F238)), "")</f>
        <v/>
      </c>
      <c r="J238" s="42" t="str">
        <f t="array" ref="J238">IF(AND( ISNUMBER(IFERROR(VALUE($L238&amp;""),"")), ISNUMBER(IFERROR(VALUE($G238&amp;""),""))), MAX(MIN(VALUE($L238), VALUE($G238)), -VALUE($G238)), "")</f>
        <v/>
      </c>
      <c r="K238" s="42" t="str">
        <f t="array" ref="K238">IF(AND( ISNUMBER(IFERROR(VALUE($L238&amp;""),"")), ISNUMBER(IFERROR(VALUE($H238&amp;""),""))), MAX(MIN(VALUE($L238), VALUE($H238)), -VALUE($H238)), "")</f>
        <v/>
      </c>
      <c r="L238" s="1207"/>
      <c r="M238" s="1215"/>
      <c r="N238" s="2606"/>
      <c r="O238" s="1205"/>
      <c r="P238" s="1205"/>
      <c r="Q238" s="1205"/>
      <c r="R238" s="1205"/>
      <c r="S238" s="1205"/>
      <c r="T238" s="1225"/>
      <c r="U238" s="1207"/>
      <c r="V238" s="296"/>
      <c r="W238" s="296"/>
      <c r="X238" s="296"/>
      <c r="Y238" s="42" t="str">
        <f t="array" ref="Y238">IF(AND( ISNUMBER(IFERROR(VALUE($X238&amp;""),"")), ISNUMBER(IFERROR(VALUE($U238&amp;""),""))), MAX(MIN(VALUE($X238), VALUE($U238)), -VALUE($U238)), "")</f>
        <v/>
      </c>
      <c r="Z238" s="42" t="str">
        <f t="array" ref="Z238">IF(AND( ISNUMBER(IFERROR(VALUE($X238&amp;""),"")), ISNUMBER(IFERROR(VALUE($V238&amp;""),""))), MAX(MIN(VALUE($X238), VALUE($V238)), -VALUE($V238)), "")</f>
        <v/>
      </c>
      <c r="AA238" s="828" t="str">
        <f t="array" ref="AA238">IF(AND( ISNUMBER(IFERROR(VALUE($X238&amp;""),"")), ISNUMBER(IFERROR(VALUE($W238&amp;""),""))), MAX(MIN(VALUE($X238), VALUE($W238)), -VALUE($W238)), "")</f>
        <v/>
      </c>
      <c r="AB238" s="1207"/>
      <c r="AC238" s="296"/>
      <c r="AD238" s="296"/>
      <c r="AE238" s="42" t="str">
        <f t="array" ref="AE238">IF(AND( ISNUMBER(IFERROR(VALUE($AH238&amp;""),"")), ISNUMBER(IFERROR(VALUE($AB238&amp;""),""))), MAX(MIN(VALUE($AH238), VALUE($AB238)), -VALUE($AB238)), "")</f>
        <v/>
      </c>
      <c r="AF238" s="42" t="str">
        <f t="array" ref="AF238">IF(AND( ISNUMBER(IFERROR(VALUE($AH238&amp;""),"")), ISNUMBER(IFERROR(VALUE($AC238&amp;""),""))), MAX(MIN(VALUE($AH238), VALUE($AC238)), -VALUE($AC238)), "")</f>
        <v/>
      </c>
      <c r="AG238" s="828" t="str">
        <f t="array" ref="AG238">IF(AND( ISNUMBER(IFERROR(VALUE($AH238&amp;""),"")), ISNUMBER(IFERROR(VALUE($AD238&amp;""),""))), MAX(MIN(VALUE($AH238), VALUE($AD238)), -VALUE($AD238)), "")</f>
        <v/>
      </c>
      <c r="AH238" s="297"/>
      <c r="AI238" s="1150"/>
      <c r="AJ238" s="1150"/>
      <c r="AK238" s="1150"/>
      <c r="AL238" s="1150"/>
      <c r="AM238" s="1150"/>
      <c r="AN238" s="1167"/>
      <c r="AO238" s="1268"/>
      <c r="AP238" s="1150"/>
      <c r="AQ238" s="1150"/>
      <c r="AR238" s="1150"/>
      <c r="AS238" s="1150"/>
      <c r="AT238" s="1150"/>
      <c r="AU238" s="1167"/>
      <c r="AV238" s="1268"/>
      <c r="AW238" s="1150"/>
      <c r="AX238" s="1150"/>
      <c r="AY238" s="1150"/>
      <c r="AZ238" s="1150"/>
      <c r="BA238" s="1150"/>
      <c r="BB238" s="1149"/>
      <c r="CH238" s="381"/>
      <c r="CI238" s="381"/>
      <c r="CV238" s="381"/>
      <c r="CW238" s="381"/>
      <c r="DH238" s="381"/>
      <c r="DI238" s="381"/>
      <c r="DR238" s="381"/>
      <c r="DS238" s="381"/>
      <c r="EC238" s="381"/>
      <c r="ED238" s="381"/>
      <c r="EE238" s="381"/>
      <c r="EF238" s="381"/>
      <c r="EG238" s="381"/>
      <c r="EK238" s="381"/>
      <c r="EM238" s="1483"/>
      <c r="EN238" s="1483"/>
      <c r="EO238" s="1483"/>
      <c r="EQ238" s="293"/>
    </row>
    <row r="239" spans="1:158" ht="15" customHeight="1" x14ac:dyDescent="0.25">
      <c r="A239" s="1085"/>
      <c r="B239" s="253">
        <v>11</v>
      </c>
      <c r="C239" s="3483" t="s">
        <v>1601</v>
      </c>
      <c r="D239" s="3484"/>
      <c r="E239" s="3484"/>
      <c r="F239" s="284" t="str">
        <f t="array" ref="F239">IF( SUMPRODUCT(--NOT(ISNUMBER(IFERROR(VALUE($M239:$T239&amp;""),""))))=0,SQRT(MAX(VALUE($M239)+SUMPRODUCT(VALUE($N239:$T239),r_com!$C14:$I14),0)),"")</f>
        <v/>
      </c>
      <c r="G239" s="284" t="str">
        <f t="array" ref="G239">IF( SUMPRODUCT(--NOT(ISNUMBER(IFERROR(VALUE($M239:$T239&amp;""),""))))=0,SQRT(MAX(VALUE($M239)+SUMPRODUCT(VALUE($N239:$T239),r_com!$C25:$I25),0)),"")</f>
        <v/>
      </c>
      <c r="H239" s="284" t="str">
        <f t="array" ref="H239">IF( SUMPRODUCT(--NOT(ISNUMBER(IFERROR(VALUE($M239:$T239&amp;""),""))))=0,SQRT(MAX(VALUE($M239)+SUMPRODUCT(VALUE($N239:$T239),r_com!$C14:$I14)*0.75,0)),"")</f>
        <v/>
      </c>
      <c r="I239" s="284" t="str">
        <f t="array" ref="I239">IF(AND( ISNUMBER(IFERROR(VALUE($L239&amp;""),"")), ISNUMBER(IFERROR(VALUE($F239&amp;""),""))), MAX(MIN(VALUE($L239), VALUE($F239)), -VALUE($F239)), "")</f>
        <v/>
      </c>
      <c r="J239" s="284" t="str">
        <f t="array" ref="J239">IF(AND( ISNUMBER(IFERROR(VALUE($L239&amp;""),"")), ISNUMBER(IFERROR(VALUE($G239&amp;""),""))), MAX(MIN(VALUE($L239), VALUE($G239)), -VALUE($G239)), "")</f>
        <v/>
      </c>
      <c r="K239" s="284" t="str">
        <f t="array" ref="K239">IF(AND( ISNUMBER(IFERROR(VALUE($L239&amp;""),"")), ISNUMBER(IFERROR(VALUE($H239&amp;""),""))), MAX(MIN(VALUE($L239), VALUE($H239)), -VALUE($H239)), "")</f>
        <v/>
      </c>
      <c r="L239" s="1208"/>
      <c r="M239" s="1395"/>
      <c r="N239" s="2607"/>
      <c r="O239" s="1226"/>
      <c r="P239" s="1226"/>
      <c r="Q239" s="1226"/>
      <c r="R239" s="1226"/>
      <c r="S239" s="1226"/>
      <c r="T239" s="1227"/>
      <c r="U239" s="1208"/>
      <c r="V239" s="300"/>
      <c r="W239" s="300"/>
      <c r="X239" s="300"/>
      <c r="Y239" s="284" t="str">
        <f t="array" ref="Y239">IF(AND( ISNUMBER(IFERROR(VALUE($X239&amp;""),"")), ISNUMBER(IFERROR(VALUE($U239&amp;""),""))), MAX(MIN(VALUE($X239), VALUE($U239)), -VALUE($U239)), "")</f>
        <v/>
      </c>
      <c r="Z239" s="284" t="str">
        <f t="array" ref="Z239">IF(AND( ISNUMBER(IFERROR(VALUE($X239&amp;""),"")), ISNUMBER(IFERROR(VALUE($V239&amp;""),""))), MAX(MIN(VALUE($X239), VALUE($V239)), -VALUE($V239)), "")</f>
        <v/>
      </c>
      <c r="AA239" s="2949" t="str">
        <f t="array" ref="AA239">IF(AND( ISNUMBER(IFERROR(VALUE($X239&amp;""),"")), ISNUMBER(IFERROR(VALUE($W239&amp;""),""))), MAX(MIN(VALUE($X239), VALUE($W239)), -VALUE($W239)), "")</f>
        <v/>
      </c>
      <c r="AB239" s="1208"/>
      <c r="AC239" s="300"/>
      <c r="AD239" s="300"/>
      <c r="AE239" s="284" t="str">
        <f t="array" ref="AE239">IF(AND( ISNUMBER(IFERROR(VALUE($AH239&amp;""),"")), ISNUMBER(IFERROR(VALUE($AB239&amp;""),""))), MAX(MIN(VALUE($AH239), VALUE($AB239)), -VALUE($AB239)), "")</f>
        <v/>
      </c>
      <c r="AF239" s="284" t="str">
        <f t="array" ref="AF239">IF(AND( ISNUMBER(IFERROR(VALUE($AH239&amp;""),"")), ISNUMBER(IFERROR(VALUE($AC239&amp;""),""))), MAX(MIN(VALUE($AH239), VALUE($AC239)), -VALUE($AC239)), "")</f>
        <v/>
      </c>
      <c r="AG239" s="2949" t="str">
        <f t="array" ref="AG239">IF(AND( ISNUMBER(IFERROR(VALUE($AH239&amp;""),"")), ISNUMBER(IFERROR(VALUE($AD239&amp;""),""))), MAX(MIN(VALUE($AH239), VALUE($AD239)), -VALUE($AD239)), "")</f>
        <v/>
      </c>
      <c r="AH239" s="298"/>
      <c r="AI239" s="1152"/>
      <c r="AJ239" s="1152"/>
      <c r="AK239" s="1152"/>
      <c r="AL239" s="1152"/>
      <c r="AM239" s="1152"/>
      <c r="AN239" s="1174"/>
      <c r="AO239" s="1173"/>
      <c r="AP239" s="1152"/>
      <c r="AQ239" s="1152"/>
      <c r="AR239" s="1152"/>
      <c r="AS239" s="1152"/>
      <c r="AT239" s="1152"/>
      <c r="AU239" s="1174"/>
      <c r="AV239" s="1173"/>
      <c r="AW239" s="1152"/>
      <c r="AX239" s="1152"/>
      <c r="AY239" s="1152"/>
      <c r="AZ239" s="1152"/>
      <c r="BA239" s="1152"/>
      <c r="BB239" s="1172"/>
      <c r="CH239" s="381"/>
      <c r="CI239" s="381"/>
      <c r="CV239" s="381"/>
      <c r="CW239" s="381"/>
      <c r="DH239" s="381"/>
      <c r="DI239" s="381"/>
      <c r="DR239" s="381"/>
      <c r="DS239" s="381"/>
      <c r="EC239" s="381"/>
      <c r="ED239" s="381"/>
      <c r="EE239" s="381"/>
      <c r="EF239" s="381"/>
      <c r="EG239" s="381"/>
      <c r="EK239" s="381"/>
      <c r="EM239" s="1483"/>
      <c r="EN239" s="1483"/>
      <c r="EO239" s="1483"/>
      <c r="EQ239" s="293"/>
    </row>
    <row r="240" spans="1:158" s="1483" customFormat="1" ht="15" customHeight="1" x14ac:dyDescent="0.25">
      <c r="A240" s="1085"/>
      <c r="B240" s="381"/>
      <c r="C240" s="381"/>
      <c r="D240" s="381"/>
      <c r="E240" s="381"/>
      <c r="F240" s="381"/>
      <c r="G240" s="381"/>
      <c r="H240" s="381"/>
      <c r="I240" s="381"/>
      <c r="J240" s="381"/>
      <c r="K240" s="381"/>
      <c r="L240" s="381"/>
      <c r="M240" s="381"/>
      <c r="N240" s="744"/>
      <c r="O240" s="744"/>
      <c r="P240" s="744"/>
      <c r="Q240" s="744"/>
      <c r="R240" s="381"/>
      <c r="S240" s="381"/>
      <c r="T240" s="381"/>
      <c r="U240" s="381"/>
      <c r="V240" s="381"/>
      <c r="W240" s="381"/>
      <c r="X240" s="381"/>
      <c r="Y240" s="381"/>
      <c r="Z240" s="744"/>
      <c r="AA240" s="744"/>
      <c r="AB240" s="744"/>
      <c r="AC240" s="744"/>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V240" s="381"/>
      <c r="BW240" s="381"/>
      <c r="CL240" s="381"/>
      <c r="CM240" s="381"/>
      <c r="CZ240" s="381"/>
      <c r="DA240" s="381"/>
      <c r="DL240" s="381"/>
      <c r="DM240" s="381"/>
      <c r="DV240" s="381"/>
      <c r="DW240" s="381"/>
      <c r="EF240" s="381"/>
      <c r="EG240" s="381"/>
      <c r="EH240" s="381"/>
      <c r="EI240" s="381"/>
      <c r="EJ240" s="381"/>
      <c r="FB240" s="1468"/>
    </row>
    <row r="241" spans="1:158" ht="30" customHeight="1" x14ac:dyDescent="0.25">
      <c r="A241" s="1116"/>
      <c r="B241" s="3485"/>
      <c r="C241" s="3486"/>
      <c r="D241" s="3486"/>
      <c r="E241" s="3487"/>
      <c r="F241" s="2907" t="s">
        <v>746</v>
      </c>
      <c r="G241" s="2925" t="s">
        <v>1945</v>
      </c>
      <c r="H241" s="2925" t="s">
        <v>1946</v>
      </c>
      <c r="I241" s="2926" t="s">
        <v>1947</v>
      </c>
      <c r="J241" s="2802"/>
      <c r="K241" s="2802"/>
      <c r="L241" s="744"/>
      <c r="M241" s="744"/>
      <c r="N241" s="381"/>
      <c r="O241" s="744"/>
      <c r="P241" s="744"/>
      <c r="Q241" s="744"/>
      <c r="R241" s="744"/>
      <c r="S241" s="744"/>
      <c r="T241" s="744"/>
      <c r="U241" s="744"/>
      <c r="V241" s="744"/>
      <c r="W241" s="744"/>
      <c r="X241" s="744"/>
      <c r="Y241" s="744"/>
      <c r="Z241" s="744"/>
      <c r="AA241" s="744"/>
      <c r="AB241" s="744"/>
      <c r="AC241" s="744"/>
      <c r="AD241" s="744"/>
      <c r="AE241" s="744"/>
      <c r="AF241" s="744"/>
      <c r="AG241" s="744"/>
      <c r="AH241" s="744"/>
      <c r="AI241" s="744"/>
      <c r="AJ241" s="744"/>
      <c r="AK241" s="381"/>
      <c r="AL241" s="381"/>
      <c r="AM241" s="381"/>
      <c r="AN241" s="381"/>
      <c r="AO241" s="381"/>
      <c r="AP241" s="381"/>
      <c r="AQ241" s="381"/>
      <c r="AR241" s="381"/>
      <c r="AS241" s="381"/>
      <c r="AT241" s="744"/>
      <c r="AU241" s="744"/>
      <c r="AV241" s="744"/>
      <c r="AW241" s="744"/>
      <c r="AX241" s="744"/>
      <c r="AY241" s="744"/>
      <c r="AZ241" s="744"/>
      <c r="BA241" s="744"/>
      <c r="BB241" s="744"/>
      <c r="BC241" s="744"/>
      <c r="BD241" s="744"/>
      <c r="BE241" s="744"/>
      <c r="BF241" s="744"/>
      <c r="BG241" s="744"/>
      <c r="BH241" s="744"/>
      <c r="BI241" s="744"/>
      <c r="BJ241" s="744"/>
      <c r="BK241" s="744"/>
      <c r="BL241" s="744"/>
      <c r="BM241" s="744"/>
      <c r="BN241" s="744"/>
      <c r="BO241" s="744"/>
      <c r="BP241" s="744"/>
      <c r="BQ241" s="744"/>
      <c r="BR241" s="744"/>
      <c r="BS241" s="744"/>
      <c r="BT241" s="744"/>
      <c r="BU241" s="744"/>
      <c r="BV241" s="744"/>
      <c r="BW241" s="744"/>
      <c r="BX241" s="744"/>
      <c r="BY241" s="744"/>
      <c r="BZ241" s="744"/>
      <c r="CA241" s="744"/>
      <c r="CB241" s="744"/>
      <c r="CC241" s="744"/>
      <c r="CD241" s="744"/>
      <c r="CE241" s="744"/>
      <c r="CF241" s="744"/>
      <c r="CG241" s="744"/>
      <c r="CH241" s="744"/>
      <c r="CI241" s="744"/>
      <c r="CJ241" s="744"/>
      <c r="CK241" s="744"/>
      <c r="CL241" s="744"/>
      <c r="CM241" s="744"/>
      <c r="CN241" s="744"/>
      <c r="CO241" s="744"/>
      <c r="CP241" s="744"/>
      <c r="CQ241" s="744"/>
      <c r="CR241" s="744"/>
      <c r="CS241" s="744"/>
      <c r="CT241" s="744"/>
      <c r="CU241" s="744"/>
      <c r="CV241" s="744"/>
      <c r="CW241" s="744"/>
      <c r="CX241" s="744"/>
      <c r="CY241" s="744"/>
      <c r="CZ241" s="744"/>
      <c r="DA241" s="744"/>
      <c r="DB241" s="744"/>
      <c r="DC241" s="744"/>
      <c r="DD241" s="744"/>
      <c r="DE241" s="744"/>
      <c r="DL241" s="744"/>
      <c r="DM241" s="744"/>
      <c r="DV241" s="744"/>
      <c r="DW241" s="744"/>
      <c r="EF241" s="744"/>
      <c r="EG241" s="744"/>
      <c r="EH241" s="744"/>
      <c r="EI241" s="744"/>
      <c r="EJ241" s="744"/>
      <c r="EP241" s="1483"/>
      <c r="EQ241" s="1483"/>
    </row>
    <row r="242" spans="1:158" ht="15" customHeight="1" x14ac:dyDescent="0.25">
      <c r="A242" s="1116"/>
      <c r="B242" s="2652" t="s">
        <v>1661</v>
      </c>
      <c r="C242" s="2647"/>
      <c r="D242" s="2647"/>
      <c r="E242" s="2647"/>
      <c r="F242" s="2648" t="str">
        <f>IF(AND(ISNUMBER(F243),ISNUMBER(F247),ISNUMBER(F251)),SUM(F243,F247,F251),"")</f>
        <v/>
      </c>
      <c r="G242" s="2921"/>
      <c r="H242" s="2921"/>
      <c r="I242" s="2922"/>
      <c r="N242" s="381"/>
      <c r="Q242" s="744"/>
      <c r="R242" s="744"/>
      <c r="S242" s="744"/>
      <c r="T242" s="744"/>
      <c r="U242" s="744"/>
      <c r="V242" s="744"/>
      <c r="W242" s="744"/>
      <c r="X242" s="744"/>
      <c r="Y242" s="744"/>
      <c r="Z242" s="744"/>
      <c r="AA242" s="744"/>
      <c r="AB242" s="744"/>
      <c r="AC242" s="744"/>
      <c r="AD242" s="744"/>
      <c r="AE242" s="744"/>
      <c r="AF242" s="744"/>
      <c r="AG242" s="744"/>
      <c r="AH242" s="744"/>
      <c r="AI242" s="744"/>
      <c r="AJ242" s="744"/>
      <c r="AK242" s="744"/>
      <c r="AL242" s="744"/>
      <c r="AM242" s="744"/>
      <c r="AN242" s="744"/>
      <c r="AO242" s="744"/>
      <c r="AP242" s="744"/>
      <c r="AQ242" s="744"/>
      <c r="AR242" s="744"/>
      <c r="AS242" s="744"/>
      <c r="AT242" s="744"/>
      <c r="AU242" s="744"/>
      <c r="AV242" s="744"/>
      <c r="AW242" s="744"/>
      <c r="AX242" s="744"/>
      <c r="AY242" s="744"/>
      <c r="AZ242" s="744"/>
      <c r="BA242" s="744"/>
      <c r="BB242" s="744"/>
      <c r="BC242" s="744"/>
      <c r="BD242" s="744"/>
      <c r="BE242" s="744"/>
      <c r="BF242" s="744"/>
      <c r="BG242" s="744"/>
      <c r="BH242" s="744"/>
      <c r="BI242" s="744"/>
      <c r="BJ242" s="744"/>
      <c r="BK242" s="744"/>
      <c r="BL242" s="744"/>
      <c r="BM242" s="744"/>
      <c r="BN242" s="744"/>
      <c r="BO242" s="744"/>
      <c r="BP242" s="744"/>
      <c r="BQ242" s="744"/>
      <c r="BR242" s="744"/>
      <c r="BS242" s="744"/>
      <c r="BT242" s="744"/>
      <c r="BU242" s="744"/>
      <c r="BV242" s="744"/>
      <c r="BW242" s="744"/>
      <c r="BX242" s="744"/>
      <c r="BY242" s="744"/>
      <c r="BZ242" s="744"/>
      <c r="CA242" s="744"/>
      <c r="CB242" s="744"/>
      <c r="CC242" s="744"/>
      <c r="CD242" s="744"/>
      <c r="CE242" s="744"/>
      <c r="CF242" s="744"/>
      <c r="CG242" s="744"/>
      <c r="CH242" s="744"/>
      <c r="CI242" s="744"/>
      <c r="CJ242" s="744"/>
      <c r="CK242" s="744"/>
      <c r="CL242" s="744"/>
      <c r="CM242" s="744"/>
      <c r="CN242" s="744"/>
      <c r="CO242" s="744"/>
      <c r="CP242" s="744"/>
      <c r="CQ242" s="744"/>
      <c r="CR242" s="744"/>
      <c r="CS242" s="744"/>
      <c r="CT242" s="744"/>
      <c r="CU242" s="744"/>
      <c r="CV242" s="744"/>
      <c r="CW242" s="744"/>
      <c r="CX242" s="744"/>
      <c r="CY242" s="744"/>
      <c r="CZ242" s="744"/>
      <c r="DA242" s="744"/>
      <c r="DB242" s="744"/>
      <c r="DC242" s="744"/>
      <c r="DD242" s="744"/>
      <c r="DE242" s="744"/>
      <c r="DL242" s="744"/>
      <c r="DM242" s="744"/>
      <c r="DV242" s="744"/>
      <c r="DW242" s="744"/>
      <c r="EF242" s="744"/>
      <c r="EG242" s="744"/>
      <c r="EH242" s="744"/>
      <c r="EI242" s="744"/>
      <c r="EJ242" s="744"/>
      <c r="EP242" s="1483"/>
      <c r="EQ242" s="1483"/>
    </row>
    <row r="243" spans="1:158" ht="15" customHeight="1" x14ac:dyDescent="0.25">
      <c r="A243" s="1116"/>
      <c r="B243" s="1184" t="s">
        <v>815</v>
      </c>
      <c r="C243" s="482"/>
      <c r="D243" s="482"/>
      <c r="E243" s="482"/>
      <c r="F243" s="2632" t="str">
        <f>IF(AND(ISNUMBER(F244),ISNUMBER(F245),ISNUMBER(F246)),IF($J$7="Medium",F244,IF($J$7="High",F245,IF($J$7="Low",F246,""))),"")</f>
        <v/>
      </c>
      <c r="G243" s="2100"/>
      <c r="H243" s="2100"/>
      <c r="I243" s="2950"/>
      <c r="N243" s="381"/>
      <c r="Q243" s="744"/>
      <c r="R243" s="744"/>
      <c r="S243" s="744"/>
      <c r="T243" s="744"/>
      <c r="U243" s="744"/>
      <c r="V243" s="744"/>
      <c r="W243" s="744"/>
      <c r="X243" s="744"/>
      <c r="Y243" s="744"/>
      <c r="Z243" s="744"/>
      <c r="AA243" s="744"/>
      <c r="AB243" s="744"/>
      <c r="AC243" s="744"/>
      <c r="AD243" s="744"/>
      <c r="AE243" s="744"/>
      <c r="AF243" s="744"/>
      <c r="AG243" s="744"/>
      <c r="AH243" s="744"/>
      <c r="AI243" s="744"/>
      <c r="AJ243" s="744"/>
      <c r="AK243" s="744"/>
      <c r="AL243" s="744"/>
      <c r="AM243" s="744"/>
      <c r="AN243" s="744"/>
      <c r="AO243" s="744"/>
      <c r="AP243" s="744"/>
      <c r="AQ243" s="744"/>
      <c r="AR243" s="744"/>
      <c r="AS243" s="744"/>
      <c r="AT243" s="744"/>
      <c r="AU243" s="744"/>
      <c r="AV243" s="744"/>
      <c r="AW243" s="744"/>
      <c r="AX243" s="744"/>
      <c r="AY243" s="744"/>
      <c r="AZ243" s="744"/>
      <c r="BA243" s="744"/>
      <c r="BB243" s="744"/>
      <c r="BC243" s="744"/>
      <c r="BD243" s="744"/>
      <c r="BE243" s="744"/>
      <c r="BF243" s="744"/>
      <c r="BG243" s="744"/>
      <c r="BH243" s="744"/>
      <c r="BI243" s="744"/>
      <c r="BJ243" s="744"/>
      <c r="BK243" s="744"/>
      <c r="BL243" s="744"/>
      <c r="BM243" s="744"/>
      <c r="BN243" s="744"/>
      <c r="BO243" s="744"/>
      <c r="BP243" s="744"/>
      <c r="BQ243" s="744"/>
      <c r="BR243" s="744"/>
      <c r="BS243" s="744"/>
      <c r="BT243" s="744"/>
      <c r="BU243" s="744"/>
      <c r="BV243" s="744"/>
      <c r="BW243" s="744"/>
      <c r="BX243" s="744"/>
      <c r="BY243" s="744"/>
      <c r="BZ243" s="744"/>
      <c r="CA243" s="744"/>
      <c r="CB243" s="744"/>
      <c r="CC243" s="744"/>
      <c r="CD243" s="744"/>
      <c r="CE243" s="744"/>
      <c r="CF243" s="744"/>
      <c r="CG243" s="744"/>
      <c r="CH243" s="744"/>
      <c r="CI243" s="744"/>
      <c r="CJ243" s="744"/>
      <c r="CK243" s="744"/>
      <c r="CL243" s="744"/>
      <c r="CM243" s="744"/>
      <c r="CN243" s="744"/>
      <c r="CO243" s="744"/>
      <c r="CP243" s="744"/>
      <c r="CQ243" s="744"/>
      <c r="CR243" s="744"/>
      <c r="CS243" s="744"/>
      <c r="CT243" s="744"/>
      <c r="CU243" s="744"/>
      <c r="CV243" s="744"/>
      <c r="CW243" s="744"/>
      <c r="CX243" s="744"/>
      <c r="CY243" s="744"/>
      <c r="CZ243" s="744"/>
      <c r="DA243" s="744"/>
      <c r="DB243" s="744"/>
      <c r="DC243" s="744"/>
      <c r="DD243" s="744"/>
      <c r="DE243" s="744"/>
      <c r="DL243" s="744"/>
      <c r="DM243" s="744"/>
      <c r="DV243" s="744"/>
      <c r="DW243" s="744"/>
      <c r="EF243" s="744"/>
      <c r="EG243" s="744"/>
      <c r="EH243" s="744"/>
      <c r="EI243" s="744"/>
      <c r="EJ243" s="744"/>
      <c r="EP243" s="1483"/>
      <c r="EQ243" s="1483"/>
    </row>
    <row r="244" spans="1:158" ht="15" customHeight="1" x14ac:dyDescent="0.25">
      <c r="A244" s="1116"/>
      <c r="B244" s="1135" t="s">
        <v>816</v>
      </c>
      <c r="C244" s="412"/>
      <c r="D244" s="412"/>
      <c r="E244" s="412"/>
      <c r="F244" s="42" t="str">
        <f>IF(AND(ISNUMBER(G244),ISNUMBER(H244)),IFERROR(SQRT(G244+H244),SQRT(G244+I244)), "")</f>
        <v/>
      </c>
      <c r="G244" s="563" t="str">
        <f t="array" ref="G244">IF(SUMPRODUCT(--NOT(ISNUMBER(IFERROR(VALUE(F229:F239&amp;""),""))))=0, SUMSQ(VALUE($F229:F239)), "")</f>
        <v/>
      </c>
      <c r="H244" s="563" t="str">
        <f t="array" ref="H244">IF(SUMPRODUCT(--NOT(ISNUMBER(IFERROR(VALUE(L229:L239&amp;""),""))))=0, MMULT(MMULT(TRANSPOSE(VALUE($L229:L239)),g_com),VALUE($L229:L239)), "")</f>
        <v/>
      </c>
      <c r="I244" s="419" t="str">
        <f t="array" ref="I244">IF(COUNT(I$229:I$239)=ROWS(I$229:I$239), MMULT(MMULT(TRANSPOSE(I$229:I$239),g_com),I$229:I$239), "")</f>
        <v/>
      </c>
      <c r="N244" s="381"/>
      <c r="Q244" s="744"/>
      <c r="R244" s="744"/>
      <c r="S244" s="744"/>
      <c r="T244" s="744"/>
      <c r="U244" s="744"/>
      <c r="V244" s="744"/>
      <c r="W244" s="744"/>
      <c r="X244" s="744"/>
      <c r="Y244" s="744"/>
      <c r="Z244" s="744"/>
      <c r="AA244" s="744"/>
      <c r="AB244" s="744"/>
      <c r="AC244" s="744"/>
      <c r="AD244" s="744"/>
      <c r="AE244" s="744"/>
      <c r="AF244" s="744"/>
      <c r="AG244" s="744"/>
      <c r="AH244" s="744"/>
      <c r="AI244" s="744"/>
      <c r="AJ244" s="744"/>
      <c r="AK244" s="744"/>
      <c r="AL244" s="744"/>
      <c r="AM244" s="744"/>
      <c r="AN244" s="744"/>
      <c r="AO244" s="744"/>
      <c r="AP244" s="744"/>
      <c r="AQ244" s="744"/>
      <c r="AR244" s="744"/>
      <c r="AS244" s="744"/>
      <c r="AT244" s="744"/>
      <c r="AU244" s="744"/>
      <c r="AV244" s="744"/>
      <c r="AW244" s="744"/>
      <c r="AX244" s="744"/>
      <c r="AY244" s="744"/>
      <c r="AZ244" s="744"/>
      <c r="BA244" s="744"/>
      <c r="BB244" s="744"/>
      <c r="BC244" s="744"/>
      <c r="BD244" s="744"/>
      <c r="BE244" s="744"/>
      <c r="BF244" s="744"/>
      <c r="BG244" s="744"/>
      <c r="BH244" s="744"/>
      <c r="BI244" s="744"/>
      <c r="BJ244" s="744"/>
      <c r="BK244" s="744"/>
      <c r="BL244" s="744"/>
      <c r="BM244" s="744"/>
      <c r="BN244" s="744"/>
      <c r="BO244" s="744"/>
      <c r="BP244" s="744"/>
      <c r="BQ244" s="744"/>
      <c r="BR244" s="744"/>
      <c r="BS244" s="744"/>
      <c r="BT244" s="744"/>
      <c r="BU244" s="744"/>
      <c r="BV244" s="744"/>
      <c r="BW244" s="744"/>
      <c r="BX244" s="744"/>
      <c r="BY244" s="744"/>
      <c r="BZ244" s="744"/>
      <c r="CA244" s="744"/>
      <c r="CB244" s="744"/>
      <c r="CC244" s="744"/>
      <c r="CD244" s="744"/>
      <c r="CE244" s="744"/>
      <c r="CF244" s="744"/>
      <c r="CG244" s="744"/>
      <c r="CH244" s="744"/>
      <c r="CI244" s="744"/>
      <c r="CJ244" s="744"/>
      <c r="CK244" s="744"/>
      <c r="CL244" s="744"/>
      <c r="CM244" s="744"/>
      <c r="CN244" s="744"/>
      <c r="CO244" s="744"/>
      <c r="CP244" s="744"/>
      <c r="CQ244" s="744"/>
      <c r="CR244" s="744"/>
      <c r="CS244" s="744"/>
      <c r="CT244" s="744"/>
      <c r="CU244" s="744"/>
      <c r="CV244" s="744"/>
      <c r="CW244" s="744"/>
      <c r="CX244" s="744"/>
      <c r="CY244" s="744"/>
      <c r="CZ244" s="744"/>
      <c r="DA244" s="744"/>
      <c r="DB244" s="744"/>
      <c r="DC244" s="744"/>
      <c r="DD244" s="744"/>
      <c r="DE244" s="744"/>
      <c r="DL244" s="744"/>
      <c r="DM244" s="744"/>
      <c r="DV244" s="744"/>
      <c r="DW244" s="744"/>
      <c r="EF244" s="744"/>
      <c r="EG244" s="744"/>
      <c r="EH244" s="744"/>
      <c r="EI244" s="744"/>
      <c r="EJ244" s="744"/>
      <c r="EP244" s="1483"/>
      <c r="EQ244" s="1483"/>
    </row>
    <row r="245" spans="1:158" ht="15" customHeight="1" x14ac:dyDescent="0.25">
      <c r="A245" s="1116"/>
      <c r="B245" s="1135" t="s">
        <v>817</v>
      </c>
      <c r="C245" s="412"/>
      <c r="D245" s="412"/>
      <c r="E245" s="412"/>
      <c r="F245" s="42" t="str">
        <f>IF(AND(ISNUMBER(G245),ISNUMBER(H245)),IFERROR(SQRT(G245+H245),SQRT(G245+I245)), "")</f>
        <v/>
      </c>
      <c r="G245" s="563" t="str">
        <f t="array" ref="G245">IF(SUMPRODUCT(--NOT(ISNUMBER(IFERROR(VALUE(G229:G239&amp;""),""))))=0, SUMSQ(VALUE($G229:G239)), "")</f>
        <v/>
      </c>
      <c r="H245" s="563" t="str">
        <f t="array" ref="H245">IF(SUMPRODUCT(--NOT(ISNUMBER(IFERROR(VALUE(L229:L239&amp;""),""))))=0, MMULT(MMULT(TRANSPOSE(VALUE($L229:L239)),IF(g_com*1.25&gt;1,1,g_com*1.25)),VALUE($L229:L239)), "")</f>
        <v/>
      </c>
      <c r="I245" s="419" t="str">
        <f t="array" ref="I245">IF(COUNT(J$229:J$239)=ROWS(J$229:J$239), MMULT(MMULT(TRANSPOSE(J$229:J$239),IF(g_com*1.25&gt;1,1,g_com*1.25)),J$229:J$239), "")</f>
        <v/>
      </c>
      <c r="J245" s="1434"/>
      <c r="N245" s="381"/>
      <c r="Q245" s="744"/>
      <c r="R245" s="744"/>
      <c r="S245" s="744"/>
      <c r="T245" s="744"/>
      <c r="U245" s="744"/>
      <c r="V245" s="744"/>
      <c r="W245" s="744"/>
      <c r="X245" s="744"/>
      <c r="Y245" s="744"/>
      <c r="Z245" s="744"/>
      <c r="AA245" s="744"/>
      <c r="AB245" s="744"/>
      <c r="AC245" s="744"/>
      <c r="AD245" s="744"/>
      <c r="AE245" s="744"/>
      <c r="AF245" s="744"/>
      <c r="AG245" s="744"/>
      <c r="AH245" s="744"/>
      <c r="AI245" s="744"/>
      <c r="AJ245" s="744"/>
      <c r="AK245" s="744"/>
      <c r="AL245" s="744"/>
      <c r="AM245" s="744"/>
      <c r="AN245" s="744"/>
      <c r="AO245" s="744"/>
      <c r="AP245" s="744"/>
      <c r="AQ245" s="744"/>
      <c r="AR245" s="744"/>
      <c r="AS245" s="744"/>
      <c r="AT245" s="744"/>
      <c r="AU245" s="744"/>
      <c r="AV245" s="744"/>
      <c r="AW245" s="744"/>
      <c r="AX245" s="744"/>
      <c r="AY245" s="744"/>
      <c r="AZ245" s="744"/>
      <c r="BA245" s="744"/>
      <c r="BB245" s="744"/>
      <c r="BC245" s="744"/>
      <c r="BD245" s="744"/>
      <c r="BE245" s="744"/>
      <c r="BF245" s="744"/>
      <c r="BG245" s="744"/>
      <c r="BH245" s="744"/>
      <c r="BI245" s="744"/>
      <c r="BJ245" s="744"/>
      <c r="BK245" s="744"/>
      <c r="BL245" s="744"/>
      <c r="BM245" s="744"/>
      <c r="BN245" s="744"/>
      <c r="BO245" s="744"/>
      <c r="BP245" s="744"/>
      <c r="BQ245" s="744"/>
      <c r="BR245" s="744"/>
      <c r="BS245" s="744"/>
      <c r="BT245" s="744"/>
      <c r="BU245" s="744"/>
      <c r="BV245" s="744"/>
      <c r="BW245" s="744"/>
      <c r="BX245" s="744"/>
      <c r="BY245" s="744"/>
      <c r="BZ245" s="744"/>
      <c r="CA245" s="744"/>
      <c r="CB245" s="744"/>
      <c r="CC245" s="744"/>
      <c r="CD245" s="744"/>
      <c r="CE245" s="744"/>
      <c r="CF245" s="744"/>
      <c r="CG245" s="744"/>
      <c r="CH245" s="744"/>
      <c r="CI245" s="744"/>
      <c r="CJ245" s="744"/>
      <c r="CK245" s="744"/>
      <c r="CL245" s="744"/>
      <c r="CM245" s="744"/>
      <c r="CN245" s="744"/>
      <c r="CO245" s="744"/>
      <c r="CP245" s="744"/>
      <c r="CQ245" s="744"/>
      <c r="CR245" s="744"/>
      <c r="CS245" s="744"/>
      <c r="CT245" s="744"/>
      <c r="CU245" s="744"/>
      <c r="CV245" s="744"/>
      <c r="CW245" s="744"/>
      <c r="CX245" s="744"/>
      <c r="CY245" s="744"/>
      <c r="CZ245" s="744"/>
      <c r="DA245" s="744"/>
      <c r="DB245" s="744"/>
      <c r="DC245" s="744"/>
      <c r="DD245" s="744"/>
      <c r="DE245" s="744"/>
      <c r="DL245" s="744"/>
      <c r="DM245" s="744"/>
      <c r="DV245" s="744"/>
      <c r="DW245" s="744"/>
      <c r="EF245" s="744"/>
      <c r="EG245" s="744"/>
      <c r="EH245" s="744"/>
      <c r="EI245" s="744"/>
      <c r="EJ245" s="744"/>
      <c r="EP245" s="1483"/>
      <c r="EQ245" s="1483"/>
    </row>
    <row r="246" spans="1:158" ht="15" customHeight="1" x14ac:dyDescent="0.25">
      <c r="A246" s="1116"/>
      <c r="B246" s="1135" t="s">
        <v>818</v>
      </c>
      <c r="C246" s="412"/>
      <c r="D246" s="412"/>
      <c r="E246" s="412"/>
      <c r="F246" s="42" t="str">
        <f>IF(AND(ISNUMBER(G246),ISNUMBER(H246)),IFERROR(SQRT(G246+H246),SQRT(G246+I246)), "")</f>
        <v/>
      </c>
      <c r="G246" s="563" t="str">
        <f t="array" ref="G246">IF(SUMPRODUCT(--NOT(ISNUMBER(IFERROR(VALUE(H229:H239&amp;""),""))))=0, SUMSQ(VALUE($H229:H239)), "")</f>
        <v/>
      </c>
      <c r="H246" s="563" t="str">
        <f t="array" ref="H246">IF(SUMPRODUCT(--NOT(ISNUMBER(IFERROR(VALUE(L229:L239&amp;""),""))))=0, MMULT(MMULT(TRANSPOSE(VALUE($L229:L239)),g_com*0.75),VALUE($L229:L239)), "")</f>
        <v/>
      </c>
      <c r="I246" s="419" t="str">
        <f t="array" ref="I246">IF(COUNT(K$229:K$239)=ROWS(K$229:K$239), MMULT(MMULT(TRANSPOSE(K$229:K$239),g_com*0.75),K$229:K$239), "")</f>
        <v/>
      </c>
      <c r="J246" s="1434"/>
      <c r="N246" s="381"/>
      <c r="Q246" s="744"/>
      <c r="R246" s="744"/>
      <c r="S246" s="744"/>
      <c r="T246" s="744"/>
      <c r="U246" s="744"/>
      <c r="V246" s="744"/>
      <c r="W246" s="744"/>
      <c r="X246" s="744"/>
      <c r="Y246" s="744"/>
      <c r="Z246" s="744"/>
      <c r="AA246" s="744"/>
      <c r="AB246" s="744"/>
      <c r="AC246" s="744"/>
      <c r="AD246" s="744"/>
      <c r="AE246" s="744"/>
      <c r="AF246" s="744"/>
      <c r="AG246" s="744"/>
      <c r="AH246" s="744"/>
      <c r="AI246" s="744"/>
      <c r="AJ246" s="744"/>
      <c r="AK246" s="744"/>
      <c r="AL246" s="744"/>
      <c r="AM246" s="744"/>
      <c r="AN246" s="744"/>
      <c r="AO246" s="744"/>
      <c r="AP246" s="744"/>
      <c r="AQ246" s="744"/>
      <c r="AR246" s="744"/>
      <c r="AS246" s="744"/>
      <c r="AT246" s="744"/>
      <c r="AU246" s="744"/>
      <c r="AV246" s="744"/>
      <c r="AW246" s="744"/>
      <c r="AX246" s="744"/>
      <c r="AY246" s="744"/>
      <c r="AZ246" s="744"/>
      <c r="BA246" s="744"/>
      <c r="BB246" s="744"/>
      <c r="BC246" s="744"/>
      <c r="BD246" s="744"/>
      <c r="BE246" s="744"/>
      <c r="BF246" s="744"/>
      <c r="BG246" s="744"/>
      <c r="BH246" s="744"/>
      <c r="BI246" s="744"/>
      <c r="BJ246" s="744"/>
      <c r="BK246" s="744"/>
      <c r="BL246" s="744"/>
      <c r="BM246" s="744"/>
      <c r="BN246" s="744"/>
      <c r="BO246" s="744"/>
      <c r="BP246" s="744"/>
      <c r="BQ246" s="744"/>
      <c r="BR246" s="744"/>
      <c r="BS246" s="744"/>
      <c r="BT246" s="744"/>
      <c r="BU246" s="744"/>
      <c r="BV246" s="744"/>
      <c r="BW246" s="744"/>
      <c r="BX246" s="744"/>
      <c r="BY246" s="744"/>
      <c r="BZ246" s="744"/>
      <c r="CA246" s="744"/>
      <c r="CB246" s="744"/>
      <c r="CC246" s="744"/>
      <c r="CD246" s="744"/>
      <c r="CE246" s="744"/>
      <c r="CF246" s="744"/>
      <c r="CG246" s="744"/>
      <c r="CH246" s="744"/>
      <c r="CI246" s="744"/>
      <c r="CJ246" s="744"/>
      <c r="CK246" s="744"/>
      <c r="CL246" s="744"/>
      <c r="CM246" s="744"/>
      <c r="CN246" s="744"/>
      <c r="CO246" s="744"/>
      <c r="CP246" s="744"/>
      <c r="CQ246" s="744"/>
      <c r="CR246" s="744"/>
      <c r="CS246" s="744"/>
      <c r="CT246" s="744"/>
      <c r="CU246" s="744"/>
      <c r="CV246" s="744"/>
      <c r="CW246" s="744"/>
      <c r="CX246" s="744"/>
      <c r="CY246" s="744"/>
      <c r="CZ246" s="744"/>
      <c r="DA246" s="744"/>
      <c r="DB246" s="744"/>
      <c r="DC246" s="744"/>
      <c r="DD246" s="744"/>
      <c r="DE246" s="744"/>
      <c r="DL246" s="744"/>
      <c r="DM246" s="744"/>
      <c r="DV246" s="744"/>
      <c r="DW246" s="744"/>
      <c r="EF246" s="744"/>
      <c r="EG246" s="744"/>
      <c r="EH246" s="744"/>
      <c r="EI246" s="744"/>
      <c r="EJ246" s="744"/>
      <c r="EP246" s="1483"/>
      <c r="EQ246" s="1483"/>
    </row>
    <row r="247" spans="1:158" ht="15" customHeight="1" x14ac:dyDescent="0.25">
      <c r="A247" s="1116"/>
      <c r="B247" s="1184" t="s">
        <v>819</v>
      </c>
      <c r="C247" s="482"/>
      <c r="D247" s="482"/>
      <c r="E247" s="482"/>
      <c r="F247" s="42" t="str">
        <f>IF(AND(ISNUMBER(F248),ISNUMBER(F249),ISNUMBER(F250)),IF($J$7="Medium",F248,IF($J$7="High",F249,IF($J$7="Low",F250,""))),"")</f>
        <v/>
      </c>
      <c r="G247" s="555"/>
      <c r="H247" s="555"/>
      <c r="I247" s="551"/>
      <c r="N247" s="381"/>
      <c r="Q247" s="744"/>
      <c r="R247" s="744"/>
      <c r="S247" s="744"/>
      <c r="T247" s="744"/>
      <c r="U247" s="744"/>
      <c r="V247" s="744"/>
      <c r="W247" s="744"/>
      <c r="X247" s="744"/>
      <c r="Y247" s="744"/>
      <c r="Z247" s="744"/>
      <c r="AA247" s="744"/>
      <c r="AB247" s="744"/>
      <c r="AC247" s="744"/>
      <c r="AD247" s="744"/>
      <c r="AE247" s="744"/>
      <c r="AF247" s="744"/>
      <c r="AG247" s="744"/>
      <c r="AH247" s="744"/>
      <c r="AI247" s="744"/>
      <c r="AJ247" s="744"/>
      <c r="AK247" s="744"/>
      <c r="AL247" s="744"/>
      <c r="AM247" s="744"/>
      <c r="AN247" s="744"/>
      <c r="AO247" s="744"/>
      <c r="AP247" s="744"/>
      <c r="AQ247" s="744"/>
      <c r="AR247" s="744"/>
      <c r="AS247" s="744"/>
      <c r="AT247" s="744"/>
      <c r="AU247" s="744"/>
      <c r="AV247" s="744"/>
      <c r="AW247" s="744"/>
      <c r="AX247" s="744"/>
      <c r="AY247" s="744"/>
      <c r="AZ247" s="744"/>
      <c r="BA247" s="744"/>
      <c r="BB247" s="744"/>
      <c r="BC247" s="744"/>
      <c r="BD247" s="744"/>
      <c r="BE247" s="744"/>
      <c r="BF247" s="744"/>
      <c r="BG247" s="744"/>
      <c r="BH247" s="744"/>
      <c r="BI247" s="744"/>
      <c r="BJ247" s="744"/>
      <c r="BK247" s="744"/>
      <c r="BL247" s="744"/>
      <c r="BM247" s="744"/>
      <c r="BN247" s="744"/>
      <c r="BO247" s="744"/>
      <c r="BP247" s="744"/>
      <c r="BQ247" s="744"/>
      <c r="BR247" s="744"/>
      <c r="BS247" s="744"/>
      <c r="BT247" s="744"/>
      <c r="BU247" s="744"/>
      <c r="BV247" s="744"/>
      <c r="BW247" s="744"/>
      <c r="BX247" s="744"/>
      <c r="BY247" s="744"/>
      <c r="BZ247" s="744"/>
      <c r="CA247" s="744"/>
      <c r="CB247" s="744"/>
      <c r="CC247" s="744"/>
      <c r="CD247" s="744"/>
      <c r="CE247" s="744"/>
      <c r="CF247" s="744"/>
      <c r="CG247" s="744"/>
      <c r="CH247" s="744"/>
      <c r="CI247" s="744"/>
      <c r="CJ247" s="744"/>
      <c r="CK247" s="744"/>
      <c r="CL247" s="744"/>
      <c r="CM247" s="744"/>
      <c r="CN247" s="744"/>
      <c r="CO247" s="744"/>
      <c r="CP247" s="744"/>
      <c r="CQ247" s="744"/>
      <c r="CR247" s="744"/>
      <c r="CS247" s="744"/>
      <c r="CT247" s="744"/>
      <c r="CU247" s="744"/>
      <c r="CV247" s="744"/>
      <c r="CW247" s="744"/>
      <c r="CX247" s="744"/>
      <c r="CY247" s="744"/>
      <c r="CZ247" s="744"/>
      <c r="DA247" s="744"/>
      <c r="DB247" s="744"/>
      <c r="DC247" s="744"/>
      <c r="DD247" s="744"/>
      <c r="DE247" s="744"/>
      <c r="DL247" s="744"/>
      <c r="DM247" s="744"/>
      <c r="DV247" s="744"/>
      <c r="DW247" s="744"/>
      <c r="EF247" s="744"/>
      <c r="EG247" s="744"/>
      <c r="EH247" s="744"/>
      <c r="EI247" s="744"/>
      <c r="EJ247" s="744"/>
      <c r="EP247" s="1483"/>
      <c r="EQ247" s="1483"/>
    </row>
    <row r="248" spans="1:158" ht="15" customHeight="1" x14ac:dyDescent="0.25">
      <c r="A248" s="1116"/>
      <c r="B248" s="1135" t="s">
        <v>816</v>
      </c>
      <c r="C248" s="412"/>
      <c r="D248" s="412"/>
      <c r="E248" s="412"/>
      <c r="F248" s="42" t="str">
        <f>IF(AND(ISNUMBER(G248),ISNUMBER(H248)),IFERROR(SQRT(G248+H248),SQRT(G248+I248)), "")</f>
        <v/>
      </c>
      <c r="G248" s="563" t="str">
        <f t="array" ref="G248">IF(SUMPRODUCT(--NOT(ISNUMBER(IFERROR(VALUE(U229:U239&amp;""),""))))=0, SUMSQ(VALUE($U229:U239)), "")</f>
        <v/>
      </c>
      <c r="H248" s="563" t="str">
        <f t="array" ref="H248">IF(SUMPRODUCT(--NOT(ISNUMBER(IFERROR(VALUE(X229:X239&amp;""),""))))=0, MMULT(MMULT(TRANSPOSE(VALUE($X229:X239)),g_com),VALUE($X229:X239)), "")</f>
        <v/>
      </c>
      <c r="I248" s="419" t="str">
        <f t="array" ref="I248">IF(COUNT(Y$229:Y$239)=ROWS(Y$229:Y$239), MMULT(MMULT(TRANSPOSE(Y$229:Y$239),g_com),Y$229:Y$239), "")</f>
        <v/>
      </c>
      <c r="J248" s="1434"/>
      <c r="N248" s="381"/>
      <c r="Q248" s="744"/>
      <c r="R248" s="744"/>
      <c r="S248" s="744"/>
      <c r="T248" s="744"/>
      <c r="U248" s="744"/>
      <c r="V248" s="744"/>
      <c r="W248" s="744"/>
      <c r="X248" s="744"/>
      <c r="Y248" s="744"/>
      <c r="Z248" s="744"/>
      <c r="AA248" s="744"/>
      <c r="AB248" s="744"/>
      <c r="AC248" s="744"/>
      <c r="AD248" s="744"/>
      <c r="AE248" s="744"/>
      <c r="AF248" s="744"/>
      <c r="AG248" s="744"/>
      <c r="AH248" s="744"/>
      <c r="AI248" s="744"/>
      <c r="AJ248" s="744"/>
      <c r="AK248" s="744"/>
      <c r="AL248" s="744"/>
      <c r="AM248" s="744"/>
      <c r="AN248" s="744"/>
      <c r="AO248" s="744"/>
      <c r="AP248" s="744"/>
      <c r="AQ248" s="744"/>
      <c r="AR248" s="744"/>
      <c r="AS248" s="744"/>
      <c r="AT248" s="744"/>
      <c r="AU248" s="744"/>
      <c r="AV248" s="744"/>
      <c r="AW248" s="744"/>
      <c r="AX248" s="744"/>
      <c r="AY248" s="744"/>
      <c r="AZ248" s="744"/>
      <c r="BA248" s="744"/>
      <c r="BB248" s="744"/>
      <c r="BC248" s="744"/>
      <c r="BD248" s="744"/>
      <c r="BE248" s="744"/>
      <c r="BF248" s="744"/>
      <c r="BG248" s="744"/>
      <c r="BH248" s="744"/>
      <c r="BI248" s="744"/>
      <c r="BJ248" s="744"/>
      <c r="BK248" s="744"/>
      <c r="BL248" s="744"/>
      <c r="BM248" s="744"/>
      <c r="BN248" s="744"/>
      <c r="BO248" s="744"/>
      <c r="BP248" s="744"/>
      <c r="BQ248" s="744"/>
      <c r="BR248" s="744"/>
      <c r="BS248" s="744"/>
      <c r="BT248" s="744"/>
      <c r="BU248" s="744"/>
      <c r="BV248" s="744"/>
      <c r="BW248" s="744"/>
      <c r="BX248" s="744"/>
      <c r="BY248" s="744"/>
      <c r="BZ248" s="744"/>
      <c r="CA248" s="744"/>
      <c r="CB248" s="744"/>
      <c r="CC248" s="744"/>
      <c r="CD248" s="744"/>
      <c r="CE248" s="744"/>
      <c r="CF248" s="744"/>
      <c r="CG248" s="744"/>
      <c r="CH248" s="744"/>
      <c r="CI248" s="744"/>
      <c r="CJ248" s="744"/>
      <c r="CK248" s="744"/>
      <c r="CL248" s="744"/>
      <c r="CM248" s="744"/>
      <c r="CN248" s="744"/>
      <c r="CO248" s="744"/>
      <c r="CP248" s="744"/>
      <c r="CQ248" s="744"/>
      <c r="CR248" s="744"/>
      <c r="CS248" s="744"/>
      <c r="CT248" s="744"/>
      <c r="CU248" s="744"/>
      <c r="CV248" s="744"/>
      <c r="CW248" s="744"/>
      <c r="CX248" s="744"/>
      <c r="CY248" s="744"/>
      <c r="CZ248" s="744"/>
      <c r="DA248" s="744"/>
      <c r="DB248" s="744"/>
      <c r="DC248" s="744"/>
      <c r="DD248" s="744"/>
      <c r="DE248" s="744"/>
      <c r="DL248" s="744"/>
      <c r="DM248" s="744"/>
      <c r="DV248" s="744"/>
      <c r="DW248" s="744"/>
      <c r="EF248" s="744"/>
      <c r="EG248" s="744"/>
      <c r="EH248" s="744"/>
      <c r="EI248" s="744"/>
      <c r="EJ248" s="744"/>
      <c r="EP248" s="1483"/>
      <c r="EQ248" s="1483"/>
    </row>
    <row r="249" spans="1:158" ht="15" customHeight="1" x14ac:dyDescent="0.25">
      <c r="A249" s="1116"/>
      <c r="B249" s="1135" t="s">
        <v>817</v>
      </c>
      <c r="C249" s="412"/>
      <c r="D249" s="412"/>
      <c r="E249" s="412"/>
      <c r="F249" s="42" t="str">
        <f>IF(AND(ISNUMBER(G249),ISNUMBER(H249)),IFERROR(SQRT(G249+H249),SQRT(G249+I249)), "")</f>
        <v/>
      </c>
      <c r="G249" s="563" t="str">
        <f t="array" ref="G249">IF(SUMPRODUCT(--NOT(ISNUMBER(IFERROR(VALUE(V229:V239&amp;""),""))))=0, SUMSQ(VALUE($V229:V239)), "")</f>
        <v/>
      </c>
      <c r="H249" s="563" t="str">
        <f t="array" ref="H249">IF(SUMPRODUCT(--NOT(ISNUMBER(IFERROR(VALUE(X229:X239&amp;""),""))))=0, MMULT(MMULT(TRANSPOSE(VALUE($X229:X239)),IF(g_com*1.25&gt;1,1,g_com*1.25)),VALUE($X229:X239)), "")</f>
        <v/>
      </c>
      <c r="I249" s="419" t="str">
        <f t="array" ref="I249">IF(COUNT(Z$229:Z$239)=ROWS(Z$229:Z$239), MMULT(MMULT(TRANSPOSE(Z$229:Z$239),IF(g_com*1.25&gt;1,1,g_com*1.25)),Z$229:Z$239), "")</f>
        <v/>
      </c>
      <c r="J249" s="1434"/>
      <c r="N249" s="381"/>
      <c r="Q249" s="744"/>
      <c r="R249" s="744"/>
      <c r="S249" s="744"/>
      <c r="T249" s="744"/>
      <c r="U249" s="744"/>
      <c r="V249" s="744"/>
      <c r="W249" s="744"/>
      <c r="X249" s="744"/>
      <c r="Y249" s="744"/>
      <c r="Z249" s="744"/>
      <c r="AA249" s="744"/>
      <c r="AB249" s="744"/>
      <c r="AC249" s="744"/>
      <c r="AD249" s="744"/>
      <c r="AE249" s="744"/>
      <c r="AF249" s="744"/>
      <c r="AG249" s="744"/>
      <c r="AH249" s="744"/>
      <c r="AI249" s="744"/>
      <c r="AJ249" s="744"/>
      <c r="AK249" s="744"/>
      <c r="AL249" s="744"/>
      <c r="AM249" s="744"/>
      <c r="AN249" s="744"/>
      <c r="AO249" s="744"/>
      <c r="AP249" s="744"/>
      <c r="AQ249" s="744"/>
      <c r="AR249" s="744"/>
      <c r="AS249" s="744"/>
      <c r="AT249" s="744"/>
      <c r="AU249" s="744"/>
      <c r="AV249" s="744"/>
      <c r="AW249" s="744"/>
      <c r="AX249" s="744"/>
      <c r="AY249" s="744"/>
      <c r="AZ249" s="744"/>
      <c r="BA249" s="744"/>
      <c r="BB249" s="744"/>
      <c r="BC249" s="744"/>
      <c r="BD249" s="744"/>
      <c r="BE249" s="744"/>
      <c r="BF249" s="744"/>
      <c r="BG249" s="744"/>
      <c r="BH249" s="744"/>
      <c r="BI249" s="744"/>
      <c r="BJ249" s="744"/>
      <c r="BK249" s="744"/>
      <c r="BL249" s="744"/>
      <c r="BM249" s="744"/>
      <c r="BN249" s="744"/>
      <c r="BO249" s="744"/>
      <c r="BP249" s="744"/>
      <c r="BQ249" s="744"/>
      <c r="BR249" s="744"/>
      <c r="BS249" s="744"/>
      <c r="BT249" s="744"/>
      <c r="BU249" s="744"/>
      <c r="BV249" s="744"/>
      <c r="BW249" s="744"/>
      <c r="BX249" s="744"/>
      <c r="BY249" s="744"/>
      <c r="BZ249" s="744"/>
      <c r="CA249" s="744"/>
      <c r="CB249" s="744"/>
      <c r="CC249" s="744"/>
      <c r="CD249" s="744"/>
      <c r="CE249" s="744"/>
      <c r="CF249" s="744"/>
      <c r="CG249" s="744"/>
      <c r="CH249" s="744"/>
      <c r="CI249" s="744"/>
      <c r="CJ249" s="744"/>
      <c r="CK249" s="744"/>
      <c r="CL249" s="744"/>
      <c r="CM249" s="744"/>
      <c r="CN249" s="744"/>
      <c r="CO249" s="744"/>
      <c r="CP249" s="744"/>
      <c r="CQ249" s="744"/>
      <c r="CR249" s="744"/>
      <c r="CS249" s="744"/>
      <c r="CT249" s="744"/>
      <c r="CU249" s="744"/>
      <c r="CV249" s="744"/>
      <c r="CW249" s="744"/>
      <c r="CX249" s="744"/>
      <c r="CY249" s="744"/>
      <c r="CZ249" s="744"/>
      <c r="DA249" s="744"/>
      <c r="DB249" s="744"/>
      <c r="DC249" s="744"/>
      <c r="DD249" s="744"/>
      <c r="DE249" s="744"/>
      <c r="DL249" s="744"/>
      <c r="DM249" s="744"/>
      <c r="DV249" s="744"/>
      <c r="DW249" s="744"/>
      <c r="EF249" s="744"/>
      <c r="EG249" s="744"/>
      <c r="EH249" s="744"/>
      <c r="EI249" s="744"/>
      <c r="EJ249" s="744"/>
      <c r="EP249" s="1483"/>
      <c r="EQ249" s="1483"/>
    </row>
    <row r="250" spans="1:158" ht="15" customHeight="1" x14ac:dyDescent="0.25">
      <c r="A250" s="1116"/>
      <c r="B250" s="1135" t="s">
        <v>818</v>
      </c>
      <c r="C250" s="412"/>
      <c r="D250" s="412"/>
      <c r="E250" s="412"/>
      <c r="F250" s="42" t="str">
        <f>IF(AND(ISNUMBER(G250),ISNUMBER(H250)),IFERROR(SQRT(G250+H250),SQRT(G250+I250)), "")</f>
        <v/>
      </c>
      <c r="G250" s="563" t="str">
        <f t="array" ref="G250">IF(SUMPRODUCT(--NOT(ISNUMBER(IFERROR(VALUE(W229:W239&amp;""),""))))=0, SUMSQ(VALUE($W229:W239)), "")</f>
        <v/>
      </c>
      <c r="H250" s="563" t="str">
        <f t="array" ref="H250">IF(SUMPRODUCT(--NOT(ISNUMBER(IFERROR(VALUE(X229:X239&amp;""),""))))=0, MMULT(MMULT(TRANSPOSE(VALUE($X229:X239)),g_com*0.75),VALUE($X229:X239)), "")</f>
        <v/>
      </c>
      <c r="I250" s="419" t="str">
        <f t="array" ref="I250">IF(COUNT(AA$229:AA$239)=ROWS(AA$229:AA$239), MMULT(MMULT(TRANSPOSE(AA$229:AA$239),g_com*0.75),AA$229:AA$239), "")</f>
        <v/>
      </c>
      <c r="J250" s="1434"/>
      <c r="N250" s="381"/>
      <c r="Q250" s="744"/>
      <c r="R250" s="744"/>
      <c r="S250" s="744"/>
      <c r="T250" s="744"/>
      <c r="U250" s="744"/>
      <c r="V250" s="744"/>
      <c r="W250" s="744"/>
      <c r="X250" s="744"/>
      <c r="Y250" s="744"/>
      <c r="Z250" s="744"/>
      <c r="AA250" s="744"/>
      <c r="AB250" s="744"/>
      <c r="AC250" s="744"/>
      <c r="AD250" s="744"/>
      <c r="AE250" s="744"/>
      <c r="AF250" s="744"/>
      <c r="AG250" s="744"/>
      <c r="AH250" s="744"/>
      <c r="AI250" s="744"/>
      <c r="AJ250" s="744"/>
      <c r="AK250" s="744"/>
      <c r="AL250" s="744"/>
      <c r="AM250" s="744"/>
      <c r="AN250" s="744"/>
      <c r="AO250" s="744"/>
      <c r="AP250" s="744"/>
      <c r="AQ250" s="744"/>
      <c r="AR250" s="744"/>
      <c r="AS250" s="744"/>
      <c r="AT250" s="744"/>
      <c r="AU250" s="744"/>
      <c r="AV250" s="744"/>
      <c r="AW250" s="744"/>
      <c r="AX250" s="744"/>
      <c r="AY250" s="744"/>
      <c r="AZ250" s="744"/>
      <c r="BA250" s="744"/>
      <c r="BB250" s="744"/>
      <c r="BC250" s="744"/>
      <c r="BD250" s="744"/>
      <c r="BE250" s="744"/>
      <c r="BF250" s="744"/>
      <c r="BG250" s="744"/>
      <c r="BH250" s="744"/>
      <c r="BI250" s="744"/>
      <c r="BJ250" s="744"/>
      <c r="BK250" s="744"/>
      <c r="BL250" s="744"/>
      <c r="BM250" s="744"/>
      <c r="BN250" s="744"/>
      <c r="BO250" s="744"/>
      <c r="BP250" s="744"/>
      <c r="BQ250" s="744"/>
      <c r="BR250" s="744"/>
      <c r="BS250" s="744"/>
      <c r="BT250" s="744"/>
      <c r="BU250" s="744"/>
      <c r="BV250" s="744"/>
      <c r="BW250" s="744"/>
      <c r="BX250" s="744"/>
      <c r="BY250" s="744"/>
      <c r="BZ250" s="744"/>
      <c r="CA250" s="744"/>
      <c r="CB250" s="744"/>
      <c r="CC250" s="744"/>
      <c r="CD250" s="744"/>
      <c r="CE250" s="744"/>
      <c r="CF250" s="744"/>
      <c r="CG250" s="744"/>
      <c r="CH250" s="744"/>
      <c r="CI250" s="744"/>
      <c r="CJ250" s="744"/>
      <c r="CK250" s="744"/>
      <c r="CL250" s="744"/>
      <c r="CM250" s="744"/>
      <c r="CN250" s="744"/>
      <c r="CO250" s="744"/>
      <c r="CP250" s="744"/>
      <c r="CQ250" s="744"/>
      <c r="CR250" s="744"/>
      <c r="CS250" s="744"/>
      <c r="CT250" s="744"/>
      <c r="CU250" s="744"/>
      <c r="CV250" s="744"/>
      <c r="CW250" s="744"/>
      <c r="CX250" s="744"/>
      <c r="CY250" s="744"/>
      <c r="CZ250" s="744"/>
      <c r="DA250" s="744"/>
      <c r="DB250" s="744"/>
      <c r="DC250" s="744"/>
      <c r="DD250" s="744"/>
      <c r="DE250" s="744"/>
      <c r="DL250" s="744"/>
      <c r="DM250" s="744"/>
      <c r="DV250" s="744"/>
      <c r="DW250" s="744"/>
      <c r="EF250" s="744"/>
      <c r="EG250" s="744"/>
      <c r="EH250" s="744"/>
      <c r="EI250" s="744"/>
      <c r="EJ250" s="744"/>
      <c r="EP250" s="1483"/>
      <c r="EQ250" s="1483"/>
    </row>
    <row r="251" spans="1:158" ht="15" customHeight="1" x14ac:dyDescent="0.25">
      <c r="A251" s="1116"/>
      <c r="B251" s="1184" t="s">
        <v>820</v>
      </c>
      <c r="C251" s="482"/>
      <c r="D251" s="482"/>
      <c r="E251" s="482"/>
      <c r="F251" s="42" t="str">
        <f>IF(AND(ISNUMBER(F252),ISNUMBER(F253),ISNUMBER(F254)),IF($J$7="Medium",F252,IF($J$7="High",F253,IF($J$7="Low",F254,""))),"")</f>
        <v/>
      </c>
      <c r="G251" s="555"/>
      <c r="H251" s="555"/>
      <c r="I251" s="551"/>
      <c r="N251" s="381"/>
      <c r="Q251" s="744"/>
      <c r="R251" s="744"/>
      <c r="S251" s="744"/>
      <c r="T251" s="744"/>
      <c r="U251" s="744"/>
      <c r="V251" s="744"/>
      <c r="W251" s="744"/>
      <c r="X251" s="744"/>
      <c r="Y251" s="744"/>
      <c r="Z251" s="744"/>
      <c r="AA251" s="744"/>
      <c r="AB251" s="744"/>
      <c r="AC251" s="744"/>
      <c r="AD251" s="744"/>
      <c r="AE251" s="744"/>
      <c r="AF251" s="744"/>
      <c r="AG251" s="744"/>
      <c r="AH251" s="744"/>
      <c r="AI251" s="744"/>
      <c r="AJ251" s="744"/>
      <c r="AK251" s="744"/>
      <c r="AL251" s="744"/>
      <c r="AM251" s="744"/>
      <c r="AN251" s="744"/>
      <c r="AO251" s="744"/>
      <c r="AP251" s="744"/>
      <c r="AQ251" s="744"/>
      <c r="AR251" s="744"/>
      <c r="AS251" s="744"/>
      <c r="AT251" s="744"/>
      <c r="AU251" s="744"/>
      <c r="AV251" s="744"/>
      <c r="AW251" s="744"/>
      <c r="AX251" s="744"/>
      <c r="AY251" s="744"/>
      <c r="AZ251" s="744"/>
      <c r="BA251" s="744"/>
      <c r="BB251" s="744"/>
      <c r="BC251" s="744"/>
      <c r="BD251" s="744"/>
      <c r="BE251" s="744"/>
      <c r="BF251" s="744"/>
      <c r="BG251" s="744"/>
      <c r="BH251" s="744"/>
      <c r="BI251" s="744"/>
      <c r="BJ251" s="744"/>
      <c r="BK251" s="744"/>
      <c r="BL251" s="744"/>
      <c r="BM251" s="744"/>
      <c r="BN251" s="744"/>
      <c r="BO251" s="744"/>
      <c r="BP251" s="744"/>
      <c r="BQ251" s="744"/>
      <c r="BR251" s="744"/>
      <c r="BS251" s="744"/>
      <c r="BT251" s="744"/>
      <c r="BU251" s="744"/>
      <c r="BV251" s="744"/>
      <c r="BW251" s="744"/>
      <c r="BX251" s="744"/>
      <c r="BY251" s="744"/>
      <c r="BZ251" s="744"/>
      <c r="CA251" s="744"/>
      <c r="CB251" s="744"/>
      <c r="CC251" s="744"/>
      <c r="CD251" s="744"/>
      <c r="CE251" s="744"/>
      <c r="CF251" s="744"/>
      <c r="CG251" s="744"/>
      <c r="CH251" s="744"/>
      <c r="CI251" s="744"/>
      <c r="CJ251" s="744"/>
      <c r="CK251" s="744"/>
      <c r="CL251" s="744"/>
      <c r="CM251" s="744"/>
      <c r="CN251" s="744"/>
      <c r="CO251" s="744"/>
      <c r="CP251" s="744"/>
      <c r="CQ251" s="744"/>
      <c r="CR251" s="744"/>
      <c r="CS251" s="744"/>
      <c r="CT251" s="744"/>
      <c r="CU251" s="744"/>
      <c r="CV251" s="744"/>
      <c r="CW251" s="744"/>
      <c r="CX251" s="744"/>
      <c r="CY251" s="744"/>
      <c r="CZ251" s="744"/>
      <c r="DA251" s="744"/>
      <c r="DB251" s="744"/>
      <c r="DC251" s="744"/>
      <c r="DD251" s="744"/>
      <c r="DE251" s="744"/>
      <c r="DL251" s="744"/>
      <c r="DM251" s="744"/>
      <c r="DV251" s="744"/>
      <c r="DW251" s="744"/>
      <c r="EF251" s="744"/>
      <c r="EG251" s="744"/>
      <c r="EH251" s="744"/>
      <c r="EI251" s="744"/>
      <c r="EJ251" s="744"/>
      <c r="EP251" s="1483"/>
      <c r="EQ251" s="1483"/>
    </row>
    <row r="252" spans="1:158" ht="15" customHeight="1" x14ac:dyDescent="0.25">
      <c r="A252" s="1116"/>
      <c r="B252" s="1135" t="s">
        <v>816</v>
      </c>
      <c r="C252" s="412"/>
      <c r="D252" s="412"/>
      <c r="E252" s="412"/>
      <c r="F252" s="42" t="str">
        <f>IF(AND(ISNUMBER(G252),ISNUMBER(H252)),IFERROR(SQRT(G252+H252),SQRT(G252+I252)), "")</f>
        <v/>
      </c>
      <c r="G252" s="563" t="str">
        <f t="array" ref="G252">IF(SUMPRODUCT(--NOT(ISNUMBER(IFERROR(VALUE(AB229:AB239&amp;""),""))))=0, SUMSQ(VALUE($AB229:AB239)), "")</f>
        <v/>
      </c>
      <c r="H252" s="563" t="str">
        <f t="array" ref="H252">IF(SUMPRODUCT(--NOT(ISNUMBER(IFERROR(VALUE(AH229:AH239&amp;""),""))))=0, MMULT(MMULT(TRANSPOSE(VALUE($AH229:AH239)),g_com^2),VALUE($AH229:AH239))-MMULT(MMULT(TRANSPOSE((VALUE($AH229:AH239))*(VALUE($AH229:AH239)&lt;0)),g_com^2),(VALUE($AH229:AH239))*(VALUE($AH229:AH239)&lt;0)), "")</f>
        <v/>
      </c>
      <c r="I252" s="419" t="str">
        <f t="array" ref="I252">IF(COUNT(AE$229:AE$239)=ROWS(AE$229:AE$239), MMULT(MMULT(TRANSPOSE(AE$229:AE$239),g_com^2),AE$229:AE$239)-MMULT(MMULT(TRANSPOSE((AE$229:AE$239)*(AE$229:AE$239&lt;0)),g_com^2),(AE$229:AE$239)*(AE$229:AE$239&lt;0)), "")</f>
        <v/>
      </c>
      <c r="N252" s="381"/>
      <c r="Q252" s="744"/>
      <c r="R252" s="744"/>
      <c r="S252" s="744"/>
      <c r="T252" s="744"/>
      <c r="U252" s="744"/>
      <c r="V252" s="744"/>
      <c r="W252" s="744"/>
      <c r="X252" s="744"/>
      <c r="Y252" s="744"/>
      <c r="Z252" s="744"/>
      <c r="AA252" s="744"/>
      <c r="AB252" s="744"/>
      <c r="AC252" s="744"/>
      <c r="AD252" s="744"/>
      <c r="AE252" s="744"/>
      <c r="AF252" s="744"/>
      <c r="AG252" s="744"/>
      <c r="AH252" s="744"/>
      <c r="AI252" s="744"/>
      <c r="AJ252" s="744"/>
      <c r="AK252" s="744"/>
      <c r="AL252" s="744"/>
      <c r="AM252" s="744"/>
      <c r="AN252" s="744"/>
      <c r="AO252" s="744"/>
      <c r="AP252" s="744"/>
      <c r="AQ252" s="744"/>
      <c r="AR252" s="744"/>
      <c r="AS252" s="744"/>
      <c r="AT252" s="744"/>
      <c r="AU252" s="744"/>
      <c r="AV252" s="744"/>
      <c r="AW252" s="744"/>
      <c r="AX252" s="744"/>
      <c r="AY252" s="744"/>
      <c r="AZ252" s="744"/>
      <c r="BA252" s="744"/>
      <c r="BB252" s="744"/>
      <c r="BC252" s="744"/>
      <c r="BD252" s="744"/>
      <c r="BE252" s="744"/>
      <c r="BF252" s="744"/>
      <c r="BG252" s="744"/>
      <c r="BH252" s="744"/>
      <c r="BI252" s="744"/>
      <c r="BJ252" s="744"/>
      <c r="BK252" s="744"/>
      <c r="BL252" s="744"/>
      <c r="BM252" s="744"/>
      <c r="BN252" s="744"/>
      <c r="BO252" s="744"/>
      <c r="BP252" s="744"/>
      <c r="BQ252" s="744"/>
      <c r="BR252" s="744"/>
      <c r="BS252" s="744"/>
      <c r="BT252" s="744"/>
      <c r="BU252" s="744"/>
      <c r="BV252" s="744"/>
      <c r="BW252" s="744"/>
      <c r="BX252" s="744"/>
      <c r="BY252" s="744"/>
      <c r="BZ252" s="744"/>
      <c r="CA252" s="744"/>
      <c r="CB252" s="744"/>
      <c r="CC252" s="744"/>
      <c r="CD252" s="744"/>
      <c r="CE252" s="744"/>
      <c r="CF252" s="744"/>
      <c r="CG252" s="744"/>
      <c r="CH252" s="744"/>
      <c r="CI252" s="744"/>
      <c r="CJ252" s="744"/>
      <c r="CK252" s="744"/>
      <c r="CL252" s="744"/>
      <c r="CM252" s="744"/>
      <c r="CN252" s="744"/>
      <c r="CO252" s="744"/>
      <c r="CP252" s="744"/>
      <c r="CQ252" s="744"/>
      <c r="CR252" s="744"/>
      <c r="CS252" s="744"/>
      <c r="CT252" s="744"/>
      <c r="CU252" s="744"/>
      <c r="CV252" s="744"/>
      <c r="CW252" s="744"/>
      <c r="CX252" s="744"/>
      <c r="CY252" s="744"/>
      <c r="CZ252" s="744"/>
      <c r="DA252" s="744"/>
      <c r="DB252" s="744"/>
      <c r="DC252" s="744"/>
      <c r="DD252" s="744"/>
      <c r="DE252" s="744"/>
      <c r="DL252" s="744"/>
      <c r="DM252" s="744"/>
      <c r="DV252" s="744"/>
      <c r="DW252" s="744"/>
      <c r="EF252" s="744"/>
      <c r="EG252" s="744"/>
      <c r="EH252" s="744"/>
      <c r="EI252" s="744"/>
      <c r="EJ252" s="744"/>
      <c r="EP252" s="1483"/>
      <c r="EQ252" s="1483"/>
    </row>
    <row r="253" spans="1:158" ht="15" customHeight="1" x14ac:dyDescent="0.25">
      <c r="A253" s="1116"/>
      <c r="B253" s="1135" t="s">
        <v>817</v>
      </c>
      <c r="C253" s="412"/>
      <c r="D253" s="412"/>
      <c r="E253" s="412"/>
      <c r="F253" s="42" t="str">
        <f>IF(AND(ISNUMBER(G253),ISNUMBER(H253)),IFERROR(SQRT(G253+H253),SQRT(G253+I253)), "")</f>
        <v/>
      </c>
      <c r="G253" s="563" t="str">
        <f t="array" ref="G253">IF(SUMPRODUCT(--NOT(ISNUMBER(IFERROR(VALUE(AC229:AC239&amp;""),""))))=0, SUMSQ(VALUE($AC229:AC239)), "")</f>
        <v/>
      </c>
      <c r="H253" s="563" t="str">
        <f t="array" ref="H253">IF(SUMPRODUCT(--NOT(ISNUMBER(IFERROR(VALUE(AH229:AH239&amp;""),""))))=0, MMULT(MMULT(TRANSPOSE(VALUE($AH229:AH239)),IF((g_com^2)*1.25&gt;1,1,(g_com^2)*1.25)),VALUE($AH229:AH239))-MMULT(MMULT(TRANSPOSE((VALUE($AH229:AH239))*(VALUE($AH229:AH239)&lt;0)),IF((g_com^2)*1.25&gt;1,1,(g_com^2)*1.25)),(VALUE($AH229:AH239))*(VALUE($AH229:AH239)&lt;0)), "")</f>
        <v/>
      </c>
      <c r="I253" s="419" t="str">
        <f t="array" ref="I253">IF(COUNT(AF$229:AF$239)=ROWS(AF$229:AF$239), MMULT(MMULT(TRANSPOSE(AF$229:AF$239),IF((g_com^2)*1.25&gt;1,1,(g_com^2)*1.25)),AF$229:AF$239)-MMULT(MMULT(TRANSPOSE((AF$229:AF$239)*(AF$229:AF$239&lt;0)),IF((g_com^2)*1.25&gt;1,1,(g_com^2)*1.25)),(AF$229:AF$239)*(AF$229:AF$239&lt;0)), "")</f>
        <v/>
      </c>
      <c r="N253" s="381"/>
      <c r="Q253" s="744"/>
      <c r="R253" s="744"/>
      <c r="S253" s="744"/>
      <c r="T253" s="744"/>
      <c r="U253" s="744"/>
      <c r="V253" s="744"/>
      <c r="W253" s="744"/>
      <c r="X253" s="744"/>
      <c r="Y253" s="744"/>
      <c r="Z253" s="744"/>
      <c r="AA253" s="744"/>
      <c r="AB253" s="744"/>
      <c r="AC253" s="744"/>
      <c r="AD253" s="744"/>
      <c r="AE253" s="744"/>
      <c r="AF253" s="744"/>
      <c r="AG253" s="744"/>
      <c r="AH253" s="744"/>
      <c r="AI253" s="744"/>
      <c r="AJ253" s="744"/>
      <c r="AK253" s="744"/>
      <c r="AL253" s="744"/>
      <c r="AM253" s="744"/>
      <c r="AN253" s="744"/>
      <c r="AO253" s="744"/>
      <c r="AP253" s="744"/>
      <c r="AQ253" s="744"/>
      <c r="AR253" s="744"/>
      <c r="AS253" s="744"/>
      <c r="AT253" s="744"/>
      <c r="AU253" s="744"/>
      <c r="AV253" s="744"/>
      <c r="AW253" s="744"/>
      <c r="AX253" s="744"/>
      <c r="AY253" s="744"/>
      <c r="AZ253" s="744"/>
      <c r="BA253" s="744"/>
      <c r="BB253" s="744"/>
      <c r="BC253" s="744"/>
      <c r="BD253" s="744"/>
      <c r="BE253" s="744"/>
      <c r="BF253" s="744"/>
      <c r="BG253" s="744"/>
      <c r="BH253" s="744"/>
      <c r="BI253" s="744"/>
      <c r="BJ253" s="744"/>
      <c r="BK253" s="744"/>
      <c r="BL253" s="744"/>
      <c r="BM253" s="744"/>
      <c r="BN253" s="744"/>
      <c r="BO253" s="744"/>
      <c r="BP253" s="744"/>
      <c r="BQ253" s="744"/>
      <c r="BR253" s="744"/>
      <c r="BS253" s="744"/>
      <c r="BT253" s="744"/>
      <c r="BU253" s="744"/>
      <c r="BV253" s="744"/>
      <c r="BW253" s="744"/>
      <c r="BX253" s="744"/>
      <c r="BY253" s="744"/>
      <c r="BZ253" s="744"/>
      <c r="CA253" s="744"/>
      <c r="CB253" s="744"/>
      <c r="CC253" s="744"/>
      <c r="CD253" s="744"/>
      <c r="CE253" s="744"/>
      <c r="CF253" s="744"/>
      <c r="CG253" s="744"/>
      <c r="CH253" s="744"/>
      <c r="CI253" s="744"/>
      <c r="CJ253" s="744"/>
      <c r="CK253" s="744"/>
      <c r="CL253" s="744"/>
      <c r="CM253" s="744"/>
      <c r="CN253" s="744"/>
      <c r="CO253" s="744"/>
      <c r="CP253" s="744"/>
      <c r="CQ253" s="744"/>
      <c r="CR253" s="744"/>
      <c r="CS253" s="744"/>
      <c r="CT253" s="744"/>
      <c r="CU253" s="744"/>
      <c r="CV253" s="744"/>
      <c r="CW253" s="744"/>
      <c r="CX253" s="744"/>
      <c r="CY253" s="744"/>
      <c r="CZ253" s="744"/>
      <c r="DA253" s="744"/>
      <c r="DB253" s="744"/>
      <c r="DC253" s="744"/>
      <c r="DD253" s="744"/>
      <c r="DE253" s="744"/>
      <c r="DL253" s="744"/>
      <c r="DM253" s="744"/>
      <c r="DV253" s="744"/>
      <c r="DW253" s="744"/>
      <c r="EF253" s="744"/>
      <c r="EG253" s="744"/>
      <c r="EH253" s="744"/>
      <c r="EI253" s="744"/>
      <c r="EJ253" s="744"/>
      <c r="EP253" s="1483"/>
      <c r="EQ253" s="1483"/>
    </row>
    <row r="254" spans="1:158" ht="15" customHeight="1" x14ac:dyDescent="0.25">
      <c r="A254" s="1116"/>
      <c r="B254" s="1186" t="s">
        <v>818</v>
      </c>
      <c r="C254" s="1138"/>
      <c r="D254" s="1138"/>
      <c r="E254" s="1138"/>
      <c r="F254" s="284" t="str">
        <f>IF(AND(ISNUMBER(G254),ISNUMBER(H254)),IFERROR(SQRT(G254+H254),SQRT(G254+I254)), "")</f>
        <v/>
      </c>
      <c r="G254" s="569" t="str">
        <f t="array" ref="G254">IF(SUMPRODUCT(--NOT(ISNUMBER(IFERROR(VALUE(AD229:AD239&amp;""),""))))=0, SUMSQ(VALUE($AD229:AD239)), "")</f>
        <v/>
      </c>
      <c r="H254" s="569" t="str">
        <f t="array" ref="H254">IF(SUMPRODUCT(--NOT(ISNUMBER(IFERROR(VALUE(AH229:AH239&amp;""),""))))=0, MMULT(MMULT(TRANSPOSE(VALUE($AH229:AH239)),(g_com^2)*0.75),VALUE($AH229:AH239))-MMULT(MMULT(TRANSPOSE((VALUE($AH229:AH239))*(VALUE($AH229:AH239)&lt;0)),(g_com^2)*0.75),(VALUE($AH229:AH239))*(VALUE($AH229:AH239)&lt;0)), "")</f>
        <v/>
      </c>
      <c r="I254" s="904" t="str">
        <f t="array" ref="I254">IF(COUNT(AG$229:AG$239)=ROWS(AG$229:AG$239),MMULT(MMULT(TRANSPOSE(AG$229:AG$239),(g_com^2)*0.75),AG$229:AG$239)-MMULT(MMULT(TRANSPOSE((AG$229:AG$239)*(AG$229:AG$239&lt;0)),(g_com^2)*0.75),(AG$229:AG$239)*(AG$229:AG$239&lt;0)), "")</f>
        <v/>
      </c>
      <c r="N254" s="381"/>
      <c r="Q254" s="744"/>
      <c r="R254" s="744"/>
      <c r="S254" s="744"/>
      <c r="T254" s="744"/>
      <c r="U254" s="744"/>
      <c r="V254" s="744"/>
      <c r="W254" s="744"/>
      <c r="X254" s="744"/>
      <c r="Y254" s="744"/>
      <c r="Z254" s="744"/>
      <c r="AA254" s="744"/>
      <c r="AB254" s="744"/>
      <c r="AC254" s="744"/>
      <c r="AD254" s="744"/>
      <c r="AE254" s="744"/>
      <c r="AF254" s="744"/>
      <c r="AG254" s="744"/>
      <c r="AH254" s="744"/>
      <c r="AI254" s="744"/>
      <c r="AJ254" s="744"/>
      <c r="AK254" s="744"/>
      <c r="AL254" s="744"/>
      <c r="AM254" s="744"/>
      <c r="AN254" s="744"/>
      <c r="AO254" s="744"/>
      <c r="AP254" s="744"/>
      <c r="AQ254" s="744"/>
      <c r="AR254" s="744"/>
      <c r="AS254" s="744"/>
      <c r="AT254" s="744"/>
      <c r="AU254" s="744"/>
      <c r="AV254" s="744"/>
      <c r="AW254" s="744"/>
      <c r="AX254" s="744"/>
      <c r="AY254" s="744"/>
      <c r="AZ254" s="744"/>
      <c r="BA254" s="744"/>
      <c r="BB254" s="744"/>
      <c r="BC254" s="744"/>
      <c r="BD254" s="744"/>
      <c r="BE254" s="744"/>
      <c r="BF254" s="744"/>
      <c r="BG254" s="744"/>
      <c r="BH254" s="744"/>
      <c r="BI254" s="744"/>
      <c r="BJ254" s="744"/>
      <c r="BK254" s="744"/>
      <c r="BL254" s="744"/>
      <c r="BM254" s="744"/>
      <c r="BN254" s="744"/>
      <c r="BO254" s="744"/>
      <c r="BP254" s="744"/>
      <c r="BQ254" s="744"/>
      <c r="BR254" s="744"/>
      <c r="BS254" s="744"/>
      <c r="BT254" s="744"/>
      <c r="BU254" s="744"/>
      <c r="BV254" s="744"/>
      <c r="BW254" s="744"/>
      <c r="BX254" s="744"/>
      <c r="BY254" s="744"/>
      <c r="BZ254" s="744"/>
      <c r="CA254" s="744"/>
      <c r="CB254" s="744"/>
      <c r="CC254" s="744"/>
      <c r="CD254" s="744"/>
      <c r="CE254" s="744"/>
      <c r="CF254" s="744"/>
      <c r="CG254" s="744"/>
      <c r="CH254" s="744"/>
      <c r="CI254" s="744"/>
      <c r="CJ254" s="744"/>
      <c r="CK254" s="744"/>
      <c r="CL254" s="744"/>
      <c r="CM254" s="744"/>
      <c r="CN254" s="744"/>
      <c r="CO254" s="744"/>
      <c r="CP254" s="744"/>
      <c r="CQ254" s="744"/>
      <c r="CR254" s="744"/>
      <c r="CS254" s="744"/>
      <c r="CT254" s="744"/>
      <c r="CU254" s="744"/>
      <c r="CV254" s="744"/>
      <c r="CW254" s="744"/>
      <c r="CX254" s="744"/>
      <c r="CY254" s="744"/>
      <c r="CZ254" s="744"/>
      <c r="DA254" s="744"/>
      <c r="DB254" s="744"/>
      <c r="DC254" s="744"/>
      <c r="DD254" s="744"/>
      <c r="DE254" s="744"/>
      <c r="DL254" s="744"/>
      <c r="DM254" s="744"/>
      <c r="DV254" s="744"/>
      <c r="DW254" s="744"/>
      <c r="EF254" s="744"/>
      <c r="EG254" s="744"/>
      <c r="EH254" s="744"/>
      <c r="EI254" s="744"/>
      <c r="EJ254" s="744"/>
      <c r="EP254" s="1483"/>
      <c r="EQ254" s="1483"/>
    </row>
    <row r="255" spans="1:158" s="1286" customFormat="1" ht="15" customHeight="1" x14ac:dyDescent="0.25">
      <c r="A255" s="1702"/>
      <c r="B255" s="1307"/>
      <c r="C255" s="1307"/>
      <c r="D255" s="1307"/>
      <c r="E255" s="1307"/>
      <c r="F255" s="1307"/>
      <c r="G255" s="1307"/>
      <c r="H255" s="1307"/>
      <c r="I255" s="1307"/>
      <c r="J255" s="1307"/>
      <c r="K255" s="1307"/>
      <c r="L255" s="1307"/>
      <c r="M255" s="1307"/>
      <c r="N255" s="1307"/>
      <c r="O255" s="1307"/>
      <c r="P255" s="1307"/>
      <c r="Q255" s="1307"/>
      <c r="R255" s="1307"/>
      <c r="S255" s="1307"/>
      <c r="T255" s="1307"/>
      <c r="U255" s="1307"/>
      <c r="V255" s="1307"/>
      <c r="W255" s="1307"/>
      <c r="X255" s="1307"/>
      <c r="Y255" s="1307"/>
      <c r="Z255" s="1307"/>
      <c r="AA255" s="1307"/>
      <c r="AB255" s="1307"/>
      <c r="AC255" s="1307"/>
      <c r="AD255" s="1307"/>
      <c r="AE255" s="1307"/>
      <c r="AF255" s="1307"/>
      <c r="AG255" s="1307"/>
      <c r="AH255" s="1307"/>
      <c r="AI255" s="1533"/>
      <c r="AJ255" s="1533"/>
      <c r="AK255" s="1533"/>
      <c r="AL255" s="1533"/>
      <c r="AM255" s="1533"/>
      <c r="AN255" s="1533"/>
      <c r="AO255" s="1533"/>
      <c r="AP255" s="1533"/>
      <c r="AQ255" s="1533"/>
      <c r="AR255" s="1533"/>
      <c r="AS255" s="1533"/>
      <c r="AT255" s="1533"/>
      <c r="AU255" s="1533"/>
      <c r="AV255" s="1307"/>
      <c r="AW255" s="1307"/>
      <c r="AX255" s="1307"/>
      <c r="AY255" s="1307"/>
      <c r="AZ255" s="1307"/>
      <c r="BA255" s="1307"/>
      <c r="BB255" s="1307"/>
      <c r="BC255" s="1307"/>
      <c r="BD255" s="1307"/>
      <c r="BE255" s="1307"/>
      <c r="BF255" s="1307"/>
      <c r="BG255" s="1307"/>
      <c r="BH255" s="1307"/>
      <c r="BI255" s="1307"/>
      <c r="BJ255" s="1307"/>
      <c r="BK255" s="1307"/>
      <c r="BL255" s="1307"/>
      <c r="BM255" s="1307"/>
      <c r="BN255" s="1307"/>
      <c r="BO255" s="1307"/>
      <c r="BP255" s="1307"/>
      <c r="BQ255" s="1307"/>
      <c r="BR255" s="1307"/>
      <c r="BS255" s="1307"/>
      <c r="BT255" s="1307"/>
      <c r="BV255" s="1307"/>
      <c r="BW255" s="1307"/>
      <c r="CL255" s="1307"/>
      <c r="CM255" s="1307"/>
      <c r="CZ255" s="1307"/>
      <c r="DA255" s="1307"/>
      <c r="DL255" s="1307"/>
      <c r="DM255" s="1307"/>
      <c r="DV255" s="1307"/>
      <c r="DW255" s="1307"/>
      <c r="EF255" s="1307"/>
      <c r="EG255" s="1307"/>
      <c r="EH255" s="1307"/>
      <c r="EI255" s="1307"/>
      <c r="EJ255" s="1307"/>
      <c r="FB255" s="2581"/>
    </row>
    <row r="256" spans="1:158" s="2813" customFormat="1" ht="45" customHeight="1" x14ac:dyDescent="0.25">
      <c r="A256" s="2634" t="s">
        <v>831</v>
      </c>
      <c r="B256" s="2811"/>
      <c r="C256" s="2812"/>
      <c r="D256" s="2812"/>
      <c r="E256" s="2812"/>
      <c r="F256" s="2812"/>
      <c r="G256" s="2812"/>
      <c r="H256" s="2812"/>
      <c r="I256" s="2812"/>
      <c r="J256" s="2812"/>
      <c r="K256" s="2812"/>
      <c r="AI256" s="2427"/>
      <c r="AJ256" s="2427"/>
      <c r="AK256" s="2427"/>
      <c r="AL256" s="2427"/>
      <c r="AM256" s="2427"/>
      <c r="AN256" s="2427"/>
      <c r="AO256" s="2427"/>
      <c r="AP256" s="2427"/>
      <c r="AQ256" s="2427"/>
      <c r="AR256" s="2427"/>
      <c r="AS256" s="2427"/>
      <c r="AT256" s="2427"/>
      <c r="AU256" s="2427"/>
      <c r="FB256" s="2617"/>
    </row>
    <row r="257" spans="1:158" s="1634" customFormat="1" ht="15" customHeight="1" x14ac:dyDescent="0.25">
      <c r="A257" s="1287"/>
      <c r="B257" s="1972" t="s">
        <v>703</v>
      </c>
      <c r="C257" s="1972"/>
      <c r="D257" s="3488" t="s">
        <v>1413</v>
      </c>
      <c r="E257" s="3488"/>
      <c r="F257" s="3488"/>
      <c r="G257" s="3488"/>
      <c r="H257" s="3488"/>
      <c r="I257" s="3488"/>
      <c r="J257" s="3488"/>
      <c r="K257" s="3488"/>
      <c r="L257" s="3488"/>
      <c r="M257" s="3488"/>
      <c r="N257" s="3488"/>
      <c r="O257" s="3488"/>
      <c r="P257" s="3488"/>
      <c r="Q257" s="3488"/>
      <c r="R257" s="3488"/>
      <c r="S257" s="3488"/>
      <c r="EP257" s="711"/>
      <c r="EQ257" s="711"/>
      <c r="FB257" s="1635"/>
    </row>
    <row r="258" spans="1:158" ht="15" customHeight="1" x14ac:dyDescent="0.25">
      <c r="A258" s="1095"/>
      <c r="B258" s="739" t="s">
        <v>834</v>
      </c>
      <c r="C258" s="739"/>
      <c r="D258" s="3489" t="s">
        <v>1414</v>
      </c>
      <c r="E258" s="3489"/>
      <c r="F258" s="3489"/>
      <c r="G258" s="3489"/>
      <c r="H258" s="3489"/>
      <c r="I258" s="3489"/>
      <c r="J258" s="3489"/>
      <c r="K258" s="3489"/>
      <c r="L258" s="3489"/>
      <c r="M258" s="3489"/>
      <c r="N258" s="3489"/>
      <c r="O258" s="3489"/>
      <c r="P258" s="3489"/>
      <c r="Q258" s="3489"/>
      <c r="R258" s="3489"/>
      <c r="S258" s="3489"/>
      <c r="EP258" s="1483"/>
      <c r="EQ258" s="1483"/>
    </row>
    <row r="259" spans="1:158" s="1634" customFormat="1" ht="60" customHeight="1" x14ac:dyDescent="0.25">
      <c r="A259" s="1287"/>
      <c r="B259" s="479" t="s">
        <v>2410</v>
      </c>
      <c r="C259" s="479"/>
      <c r="D259" s="3490" t="s">
        <v>1602</v>
      </c>
      <c r="E259" s="3490"/>
      <c r="F259" s="3490"/>
      <c r="G259" s="3490"/>
      <c r="H259" s="3490"/>
      <c r="I259" s="3490"/>
      <c r="J259" s="3490"/>
      <c r="K259" s="3490"/>
      <c r="L259" s="3490"/>
      <c r="M259" s="3490"/>
      <c r="N259" s="3490"/>
      <c r="O259" s="3490"/>
      <c r="P259" s="3490"/>
      <c r="Q259" s="3490"/>
      <c r="R259" s="3490"/>
      <c r="S259" s="3490"/>
      <c r="EN259" s="711"/>
      <c r="EO259" s="711"/>
      <c r="EP259" s="711"/>
      <c r="EQ259" s="711"/>
      <c r="FB259" s="1635"/>
    </row>
    <row r="260" spans="1:158" ht="15" customHeight="1" x14ac:dyDescent="0.25">
      <c r="A260" s="2970"/>
      <c r="B260" s="1277" t="s">
        <v>1603</v>
      </c>
      <c r="C260" s="259"/>
      <c r="D260" s="259"/>
      <c r="E260" s="259"/>
      <c r="F260" s="949"/>
      <c r="G260" s="3449" t="s">
        <v>2450</v>
      </c>
      <c r="H260" s="3450"/>
      <c r="I260" s="2927" t="str">
        <f>IF('General Info'!C6&lt;&gt;"", 'General Info'!C6, "")</f>
        <v/>
      </c>
      <c r="J260" s="2928"/>
      <c r="K260" s="2928"/>
      <c r="L260" s="2928"/>
      <c r="M260" s="2928"/>
      <c r="N260" s="2928"/>
      <c r="O260" s="2928"/>
      <c r="P260" s="2928"/>
      <c r="Q260" s="2928"/>
      <c r="R260" s="2928"/>
      <c r="S260" s="2928"/>
      <c r="EJ260" s="1483"/>
      <c r="EQ260" s="1483"/>
    </row>
    <row r="261" spans="1:158" s="1483" customFormat="1" ht="15" customHeight="1" x14ac:dyDescent="0.25">
      <c r="A261" s="1085"/>
      <c r="B261" s="381"/>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744"/>
      <c r="AH261" s="744"/>
      <c r="AI261" s="744"/>
      <c r="AJ261" s="744"/>
      <c r="AK261" s="744"/>
      <c r="AL261" s="744"/>
      <c r="AM261" s="744"/>
      <c r="AN261" s="744"/>
      <c r="AO261" s="744"/>
      <c r="AP261" s="744"/>
      <c r="AQ261" s="744"/>
      <c r="AR261" s="744"/>
      <c r="AS261" s="744"/>
      <c r="AT261" s="744"/>
      <c r="AU261" s="744"/>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V261" s="381"/>
      <c r="BW261" s="381"/>
      <c r="CL261" s="381"/>
      <c r="CM261" s="381"/>
      <c r="CZ261" s="381"/>
      <c r="DA261" s="381"/>
      <c r="DL261" s="381"/>
      <c r="DM261" s="381"/>
      <c r="DV261" s="381"/>
      <c r="DW261" s="381"/>
      <c r="EF261" s="381"/>
      <c r="EG261" s="381"/>
      <c r="EH261" s="381"/>
      <c r="EI261" s="381"/>
      <c r="EJ261" s="381"/>
      <c r="FB261" s="1468"/>
    </row>
    <row r="262" spans="1:158" s="1483" customFormat="1" ht="15" customHeight="1" x14ac:dyDescent="0.25">
      <c r="A262" s="1085"/>
      <c r="B262" s="3305" t="s">
        <v>1416</v>
      </c>
      <c r="C262" s="3305"/>
      <c r="D262" s="3305"/>
      <c r="E262" s="3305"/>
      <c r="F262" s="3086" t="s">
        <v>1417</v>
      </c>
      <c r="G262" s="3474"/>
      <c r="H262" s="3475" t="s">
        <v>1418</v>
      </c>
      <c r="I262" s="3476"/>
      <c r="J262" s="3476"/>
      <c r="K262" s="3476"/>
      <c r="L262" s="3477"/>
      <c r="M262" s="3478" t="s">
        <v>1419</v>
      </c>
      <c r="N262" s="3479"/>
      <c r="O262" s="3479"/>
      <c r="P262" s="3479"/>
      <c r="Q262" s="3479"/>
      <c r="R262" s="3479"/>
      <c r="S262" s="3479"/>
      <c r="T262" s="3480"/>
      <c r="U262" s="3458" t="s">
        <v>1419</v>
      </c>
      <c r="V262" s="3459"/>
      <c r="W262" s="3459"/>
      <c r="X262" s="3459"/>
      <c r="Y262" s="3459"/>
      <c r="Z262" s="3470"/>
      <c r="AA262" s="3458"/>
      <c r="AB262" s="3459"/>
      <c r="AC262" s="3459"/>
      <c r="AD262" s="3459"/>
      <c r="AE262" s="3459"/>
      <c r="AF262" s="3470"/>
      <c r="AG262" s="3458"/>
      <c r="AH262" s="3459"/>
      <c r="AI262" s="3459"/>
      <c r="AJ262" s="3459"/>
      <c r="AK262" s="3459"/>
      <c r="AL262" s="3459"/>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U262" s="381"/>
      <c r="BV262" s="381"/>
      <c r="CK262" s="381"/>
      <c r="CL262" s="381"/>
      <c r="CY262" s="381"/>
      <c r="CZ262" s="381"/>
      <c r="DK262" s="381"/>
      <c r="DL262" s="381"/>
      <c r="DU262" s="381"/>
      <c r="DV262" s="381"/>
      <c r="EE262" s="381"/>
      <c r="EF262" s="381"/>
      <c r="EG262" s="381"/>
      <c r="EH262" s="381"/>
      <c r="EI262" s="381"/>
      <c r="FB262" s="1468"/>
    </row>
    <row r="263" spans="1:158" s="1223" customFormat="1" ht="15" customHeight="1" x14ac:dyDescent="0.25">
      <c r="A263" s="1228"/>
      <c r="B263" s="3472"/>
      <c r="C263" s="3472"/>
      <c r="D263" s="3472"/>
      <c r="E263" s="3472"/>
      <c r="F263" s="3312" t="s">
        <v>1420</v>
      </c>
      <c r="G263" s="3460" t="s">
        <v>1952</v>
      </c>
      <c r="H263" s="3465" t="s">
        <v>1604</v>
      </c>
      <c r="I263" s="3462" t="s">
        <v>1690</v>
      </c>
      <c r="J263" s="3462"/>
      <c r="K263" s="3462"/>
      <c r="L263" s="3463" t="s">
        <v>1420</v>
      </c>
      <c r="M263" s="3465" t="s">
        <v>1416</v>
      </c>
      <c r="N263" s="3462" t="s">
        <v>1690</v>
      </c>
      <c r="O263" s="3462"/>
      <c r="P263" s="3462"/>
      <c r="Q263" s="3467" t="s">
        <v>2459</v>
      </c>
      <c r="R263" s="3469" t="s">
        <v>1948</v>
      </c>
      <c r="S263" s="3459"/>
      <c r="T263" s="3470"/>
      <c r="U263" s="3451" t="s">
        <v>2458</v>
      </c>
      <c r="V263" s="3452"/>
      <c r="W263" s="3452"/>
      <c r="X263" s="3452"/>
      <c r="Y263" s="3452"/>
      <c r="Z263" s="3471"/>
      <c r="AA263" s="3451" t="s">
        <v>2457</v>
      </c>
      <c r="AB263" s="3452"/>
      <c r="AC263" s="3452"/>
      <c r="AD263" s="3452"/>
      <c r="AE263" s="3452"/>
      <c r="AF263" s="3471"/>
      <c r="AG263" s="3451" t="s">
        <v>2456</v>
      </c>
      <c r="AH263" s="3452"/>
      <c r="AI263" s="3452"/>
      <c r="AJ263" s="3452"/>
      <c r="AK263" s="3452"/>
      <c r="AL263" s="3452"/>
      <c r="AM263" s="929"/>
      <c r="AN263" s="929"/>
      <c r="AO263" s="929"/>
      <c r="AP263" s="929"/>
      <c r="AQ263" s="929"/>
      <c r="AR263" s="929"/>
      <c r="AS263" s="929"/>
      <c r="AT263" s="929"/>
      <c r="AU263" s="929"/>
      <c r="AV263" s="929"/>
      <c r="AW263" s="929"/>
      <c r="AX263" s="929"/>
      <c r="AY263" s="929"/>
      <c r="AZ263" s="929"/>
      <c r="BA263" s="929"/>
      <c r="BB263" s="929"/>
      <c r="BC263" s="929"/>
      <c r="BD263" s="929"/>
      <c r="BE263" s="929"/>
      <c r="BF263" s="929"/>
      <c r="BG263" s="929"/>
      <c r="BQ263" s="929"/>
      <c r="BR263" s="929"/>
      <c r="CG263" s="929"/>
      <c r="CH263" s="929"/>
      <c r="CU263" s="929"/>
      <c r="CV263" s="929"/>
      <c r="DG263" s="929"/>
      <c r="DH263" s="929"/>
      <c r="DQ263" s="929"/>
      <c r="DR263" s="929"/>
      <c r="EB263" s="929"/>
      <c r="EC263" s="929"/>
      <c r="EJ263" s="929"/>
      <c r="EK263" s="929"/>
      <c r="FB263" s="2616"/>
    </row>
    <row r="264" spans="1:158" s="1188" customFormat="1" ht="45" customHeight="1" x14ac:dyDescent="0.25">
      <c r="A264" s="1229"/>
      <c r="B264" s="3473"/>
      <c r="C264" s="3473"/>
      <c r="D264" s="3473"/>
      <c r="E264" s="3473"/>
      <c r="F264" s="3212"/>
      <c r="G264" s="3461"/>
      <c r="H264" s="3466"/>
      <c r="I264" s="2981" t="s">
        <v>1691</v>
      </c>
      <c r="J264" s="2981" t="s">
        <v>1692</v>
      </c>
      <c r="K264" s="2981" t="s">
        <v>1693</v>
      </c>
      <c r="L264" s="3464"/>
      <c r="M264" s="3466"/>
      <c r="N264" s="2981" t="s">
        <v>1691</v>
      </c>
      <c r="O264" s="2981" t="s">
        <v>1692</v>
      </c>
      <c r="P264" s="2981" t="s">
        <v>1693</v>
      </c>
      <c r="Q264" s="3468"/>
      <c r="R264" s="2626" t="s">
        <v>1691</v>
      </c>
      <c r="S264" s="2626" t="s">
        <v>1692</v>
      </c>
      <c r="T264" s="2976" t="s">
        <v>1693</v>
      </c>
      <c r="U264" s="2974" t="s">
        <v>1489</v>
      </c>
      <c r="V264" s="2626" t="s">
        <v>2461</v>
      </c>
      <c r="W264" s="2626" t="s">
        <v>1495</v>
      </c>
      <c r="X264" s="2626" t="s">
        <v>2462</v>
      </c>
      <c r="Y264" s="2967" t="s">
        <v>2379</v>
      </c>
      <c r="Z264" s="2657" t="s">
        <v>2471</v>
      </c>
      <c r="AA264" s="2974" t="s">
        <v>1489</v>
      </c>
      <c r="AB264" s="2626" t="s">
        <v>2461</v>
      </c>
      <c r="AC264" s="2626" t="s">
        <v>1495</v>
      </c>
      <c r="AD264" s="2626" t="s">
        <v>2462</v>
      </c>
      <c r="AE264" s="2967" t="s">
        <v>2379</v>
      </c>
      <c r="AF264" s="2657" t="s">
        <v>2471</v>
      </c>
      <c r="AG264" s="2974" t="s">
        <v>1489</v>
      </c>
      <c r="AH264" s="2626" t="s">
        <v>2461</v>
      </c>
      <c r="AI264" s="2626" t="s">
        <v>1495</v>
      </c>
      <c r="AJ264" s="2626" t="s">
        <v>2462</v>
      </c>
      <c r="AK264" s="2967" t="s">
        <v>2379</v>
      </c>
      <c r="AL264" s="2658" t="s">
        <v>2471</v>
      </c>
      <c r="AM264" s="415"/>
      <c r="AN264" s="415"/>
      <c r="AO264" s="415"/>
      <c r="AP264" s="415"/>
      <c r="AQ264" s="415"/>
      <c r="AR264" s="415"/>
      <c r="AS264" s="415"/>
      <c r="AT264" s="415"/>
      <c r="AU264" s="415"/>
      <c r="AV264" s="415"/>
      <c r="AW264" s="415"/>
      <c r="AX264" s="415"/>
      <c r="AY264" s="415"/>
      <c r="AZ264" s="415"/>
      <c r="BA264" s="415"/>
      <c r="BB264" s="415"/>
      <c r="BC264" s="415"/>
      <c r="BD264" s="415"/>
      <c r="BN264" s="415"/>
      <c r="BO264" s="415"/>
      <c r="CD264" s="415"/>
      <c r="CE264" s="415"/>
      <c r="CR264" s="415"/>
      <c r="CS264" s="415"/>
      <c r="DD264" s="415"/>
      <c r="DE264" s="415"/>
      <c r="DN264" s="415"/>
      <c r="DO264" s="415"/>
      <c r="DV264" s="415"/>
      <c r="DW264" s="415"/>
      <c r="ED264" s="415"/>
      <c r="EE264" s="415"/>
      <c r="EF264" s="415"/>
      <c r="EG264" s="415"/>
      <c r="EH264" s="415"/>
      <c r="EJ264" s="415"/>
      <c r="EK264" s="415"/>
      <c r="EL264" s="415"/>
      <c r="FB264" s="2615"/>
    </row>
    <row r="265" spans="1:158" ht="15" customHeight="1" x14ac:dyDescent="0.25">
      <c r="A265" s="1116"/>
      <c r="B265" s="2194" t="s">
        <v>1498</v>
      </c>
      <c r="C265" s="2330"/>
      <c r="D265" s="2330"/>
      <c r="E265" s="2330"/>
      <c r="F265" s="2910"/>
      <c r="G265" s="2911" t="str">
        <f>IF('General Info'!$C$6&lt;&gt;"", HLOOKUP('General Info'!$C$6,fx_triang!$B$1:$V$39,2,FALSE), "")</f>
        <v/>
      </c>
      <c r="H265" s="2914" t="s">
        <v>1605</v>
      </c>
      <c r="I265" s="1294"/>
      <c r="J265" s="1295"/>
      <c r="K265" s="2608"/>
      <c r="L265" s="1293"/>
      <c r="M265" s="2194" t="s">
        <v>1498</v>
      </c>
      <c r="N265" s="1294"/>
      <c r="O265" s="1295"/>
      <c r="P265" s="2608"/>
      <c r="Q265" s="2947" t="str">
        <f t="shared" ref="Q265:Q301" si="3">IF(AND(ISNUMBER(IFERROR(VALUE(N265&amp;""),"")), ISNUMBER(IFERROR(VALUE(O265&amp;""),"")), ISNUMBER(IFERROR(VALUE(P265&amp;""),"")), ISNUMBER(IFERROR(VALUE(U265&amp;""),"")), ISNUMBER(IFERROR(VALUE(V265&amp;""),""))), IF(IFERROR(_xlfn.STDEV.P(VALUE(N265), VALUE(O265), VALUE(P265), MAX(VALUE(U265), 0), VALUE(V265)) / AVERAGE(VALUE(N265), VALUE(O265), VALUE(P265), MAX(VALUE(U265), 0), VALUE(V265)), 0) &lt; 1%, "Pass", "Check"), "")</f>
        <v/>
      </c>
      <c r="R265" s="2632" t="str">
        <f t="array" ref="R265">IF(AND( ISNUMBER(IFERROR(VALUE($U265&amp;""),"")), ISNUMBER(IFERROR(VALUE($N265&amp;""),""))), MAX(MIN(VALUE($U265), VALUE($N265)), -VALUE($N265)), "")</f>
        <v/>
      </c>
      <c r="S265" s="2632" t="str">
        <f t="array" ref="S265">IF(AND( ISNUMBER(IFERROR(VALUE($U265&amp;""),"")), ISNUMBER(IFERROR(VALUE($O265&amp;""),""))), MAX(MIN(VALUE($U265), VALUE($O265)), -VALUE($O265)), "")</f>
        <v/>
      </c>
      <c r="T265" s="2948" t="str">
        <f t="array" ref="T265">IF(AND( ISNUMBER(IFERROR(VALUE($U265&amp;""),"")), ISNUMBER(IFERROR(VALUE($P265&amp;""),""))), MAX(MIN(VALUE($U265), VALUE($P265)), -VALUE($P265)), "")</f>
        <v/>
      </c>
      <c r="U265" s="2810"/>
      <c r="V265" s="2807"/>
      <c r="W265" s="2807"/>
      <c r="X265" s="2807"/>
      <c r="Y265" s="2773" t="str">
        <f t="array" ref="Y265">IF(AND(ISNUMBER(IFERROR(VALUE(U265&amp;""),"")),ISNUMBER(IFERROR(VALUE(W265&amp;""),""))),IF(AND(VALUE(U265)^2&lt;=VALUE(W265)*1.01, VALUE(U265)^2&gt;=VALUE(W265)*0.99), "Pass", "Check"), "")</f>
        <v/>
      </c>
      <c r="Z265" s="2774" t="str">
        <f t="array" ref="Z265">IF(AND(ISNUMBER(IFERROR(VALUE(V265&amp;""),"")),ISNUMBER(IFERROR(VALUE(X265&amp;""),""))),IF(AND(VALUE(V265)^2&lt;=VALUE(X265)*1.01, VALUE(V265)^2&gt;=VALUE(X265)*0.99), "Pass", "Check"), "")</f>
        <v/>
      </c>
      <c r="AA265" s="2772"/>
      <c r="AB265" s="2807"/>
      <c r="AC265" s="2807"/>
      <c r="AD265" s="2807"/>
      <c r="AE265" s="2773" t="str">
        <f t="array" ref="AE265">IF(AND(ISNUMBER(IFERROR(VALUE(AA265&amp;""),"")),ISNUMBER(IFERROR(VALUE(AC265&amp;""),""))),IF(AND(VALUE(AA265)^2&lt;=VALUE(AC265)*1.01, VALUE(AA265)^2&gt;=VALUE(AC265)*0.99), "Pass", "Check"), "")</f>
        <v/>
      </c>
      <c r="AF265" s="2774" t="str">
        <f t="array" ref="AF265">IF(AND(ISNUMBER(IFERROR(VALUE(AB265&amp;""),"")),ISNUMBER(IFERROR(VALUE(AD265&amp;""),""))),IF(AND(VALUE(AB265)^2&lt;=VALUE(AD265)*1.01, VALUE(AB265)^2&gt;=VALUE(AD265)*0.99), "Pass", "Check"), "")</f>
        <v/>
      </c>
      <c r="AG265" s="2772"/>
      <c r="AH265" s="2807"/>
      <c r="AI265" s="2807"/>
      <c r="AJ265" s="2807"/>
      <c r="AK265" s="2773" t="str">
        <f t="array" ref="AK265">IF(AND(ISNUMBER(IFERROR(VALUE(AG265&amp;""),"")),ISNUMBER(IFERROR(VALUE(AI265&amp;""),""))),IF(AND(VALUE(AG265)^2&lt;=VALUE(AI265)*1.01, VALUE(AG265)^2&gt;=VALUE(AI265)*0.99), "Pass", "Check"), "")</f>
        <v/>
      </c>
      <c r="AL265" s="2808" t="str">
        <f t="array" ref="AL265">IF(AND(ISNUMBER(IFERROR(VALUE(AH265&amp;""),"")),ISNUMBER(IFERROR(VALUE(AJ265&amp;""),""))),IF(AND(VALUE(AH265)^2&lt;=VALUE(AJ265)*1.01, VALUE(AH265)^2&gt;=VALUE(AJ265)*0.99), "Pass", "Check"), "")</f>
        <v/>
      </c>
      <c r="AM265" s="744"/>
      <c r="AN265" s="744"/>
      <c r="AO265" s="744"/>
      <c r="AP265" s="744"/>
      <c r="AQ265" s="744"/>
      <c r="AR265" s="744"/>
      <c r="AS265" s="744"/>
      <c r="AT265" s="744"/>
      <c r="AU265" s="744"/>
      <c r="AV265" s="744"/>
      <c r="AW265" s="744"/>
      <c r="AX265" s="744"/>
      <c r="AY265" s="744"/>
      <c r="AZ265" s="744"/>
      <c r="BA265" s="744"/>
      <c r="BB265" s="744"/>
      <c r="BC265" s="744"/>
      <c r="BD265" s="744"/>
      <c r="BN265" s="744"/>
      <c r="BO265" s="744"/>
      <c r="CD265" s="744"/>
      <c r="CE265" s="744"/>
      <c r="CR265" s="744"/>
      <c r="CS265" s="744"/>
      <c r="DD265" s="744"/>
      <c r="DE265" s="744"/>
      <c r="DN265" s="744"/>
      <c r="DO265" s="744"/>
      <c r="DV265" s="744"/>
      <c r="DW265" s="744"/>
      <c r="ED265" s="744"/>
      <c r="EE265" s="744"/>
      <c r="EF265" s="744"/>
      <c r="EG265" s="744"/>
      <c r="EH265" s="744"/>
      <c r="EJ265" s="744"/>
      <c r="EK265" s="744"/>
      <c r="EL265" s="744"/>
      <c r="EM265" s="1483"/>
      <c r="EN265" s="1483"/>
      <c r="EO265" s="1483"/>
      <c r="EQ265" s="293"/>
    </row>
    <row r="266" spans="1:158" ht="15" customHeight="1" x14ac:dyDescent="0.25">
      <c r="A266" s="1116"/>
      <c r="B266" s="739" t="s">
        <v>1499</v>
      </c>
      <c r="C266" s="260"/>
      <c r="D266" s="260"/>
      <c r="E266" s="260"/>
      <c r="F266" s="297"/>
      <c r="G266" s="2912" t="str">
        <f>IF('General Info'!$C$6&lt;&gt;"", HLOOKUP('General Info'!$C$6,fx_triang!$B$1:$V$39,3,FALSE), "")</f>
        <v/>
      </c>
      <c r="H266" s="2915" t="s">
        <v>1606</v>
      </c>
      <c r="I266" s="1205"/>
      <c r="J266" s="1231"/>
      <c r="K266" s="296"/>
      <c r="L266" s="1215"/>
      <c r="M266" s="739" t="s">
        <v>1499</v>
      </c>
      <c r="N266" s="1205"/>
      <c r="O266" s="1231"/>
      <c r="P266" s="296"/>
      <c r="Q266" s="2777" t="str">
        <f t="shared" si="3"/>
        <v/>
      </c>
      <c r="R266" s="42" t="str">
        <f t="array" ref="R266">IF(AND( ISNUMBER(IFERROR(VALUE($U266&amp;""),"")), ISNUMBER(IFERROR(VALUE($N266&amp;""),""))), MAX(MIN(VALUE($U266), VALUE($N266)), -VALUE($N266)), "")</f>
        <v/>
      </c>
      <c r="S266" s="42" t="str">
        <f t="array" ref="S266">IF(AND( ISNUMBER(IFERROR(VALUE($U266&amp;""),"")), ISNUMBER(IFERROR(VALUE($O266&amp;""),""))), MAX(MIN(VALUE($U266), VALUE($O266)), -VALUE($O266)), "")</f>
        <v/>
      </c>
      <c r="T266" s="828" t="str">
        <f t="array" ref="T266">IF(AND( ISNUMBER(IFERROR(VALUE($U266&amp;""),"")), ISNUMBER(IFERROR(VALUE($P266&amp;""),""))), MAX(MIN(VALUE($U266), VALUE($P266)), -VALUE($P266)), "")</f>
        <v/>
      </c>
      <c r="U266" s="297"/>
      <c r="V266" s="1149"/>
      <c r="W266" s="1149"/>
      <c r="X266" s="1149"/>
      <c r="Y266" s="2775" t="str">
        <f t="array" ref="Y266">IF(AND(ISNUMBER(IFERROR(VALUE(U266&amp;""),"")),ISNUMBER(IFERROR(VALUE(W266&amp;""),""))),IF(AND(VALUE(U266)^2&lt;=VALUE(W266)*1.01, VALUE(U266)^2&gt;=VALUE(W266)*0.99), "Pass", "Check"), "")</f>
        <v/>
      </c>
      <c r="Z266" s="2776" t="str">
        <f t="array" ref="Z266">IF(AND(ISNUMBER(IFERROR(VALUE(V266&amp;""),"")),ISNUMBER(IFERROR(VALUE(X266&amp;""),""))),IF(AND(VALUE(V266)^2&lt;=VALUE(X266)*1.01, VALUE(V266)^2&gt;=VALUE(X266)*0.99), "Pass", "Check"), "")</f>
        <v/>
      </c>
      <c r="AA266" s="1267"/>
      <c r="AB266" s="1149"/>
      <c r="AC266" s="1149"/>
      <c r="AD266" s="1149"/>
      <c r="AE266" s="2775" t="str">
        <f t="array" ref="AE266">IF(AND(ISNUMBER(IFERROR(VALUE(AA266&amp;""),"")),ISNUMBER(IFERROR(VALUE(AC266&amp;""),""))),IF(AND(VALUE(AA266)^2&lt;=VALUE(AC266)*1.01, VALUE(AA266)^2&gt;=VALUE(AC266)*0.99), "Pass", "Check"), "")</f>
        <v/>
      </c>
      <c r="AF266" s="2776" t="str">
        <f t="array" ref="AF266">IF(AND(ISNUMBER(IFERROR(VALUE(AB266&amp;""),"")),ISNUMBER(IFERROR(VALUE(AD266&amp;""),""))),IF(AND(VALUE(AB266)^2&lt;=VALUE(AD266)*1.01, VALUE(AB266)^2&gt;=VALUE(AD266)*0.99), "Pass", "Check"), "")</f>
        <v/>
      </c>
      <c r="AG266" s="1267"/>
      <c r="AH266" s="1149"/>
      <c r="AI266" s="1149"/>
      <c r="AJ266" s="1149"/>
      <c r="AK266" s="2775" t="str">
        <f t="array" ref="AK266">IF(AND(ISNUMBER(IFERROR(VALUE(AG266&amp;""),"")),ISNUMBER(IFERROR(VALUE(AI266&amp;""),""))),IF(AND(VALUE(AG266)^2&lt;=VALUE(AI266)*1.01, VALUE(AG266)^2&gt;=VALUE(AI266)*0.99), "Pass", "Check"), "")</f>
        <v/>
      </c>
      <c r="AL266" s="2777" t="str">
        <f t="array" ref="AL266">IF(AND(ISNUMBER(IFERROR(VALUE(AH266&amp;""),"")),ISNUMBER(IFERROR(VALUE(AJ266&amp;""),""))),IF(AND(VALUE(AH266)^2&lt;=VALUE(AJ266)*1.01, VALUE(AH266)^2&gt;=VALUE(AJ266)*0.99), "Pass", "Check"), "")</f>
        <v/>
      </c>
      <c r="AM266" s="744"/>
      <c r="AN266" s="744"/>
      <c r="AO266" s="744"/>
      <c r="AP266" s="744"/>
      <c r="AQ266" s="744"/>
      <c r="AR266" s="744"/>
      <c r="AS266" s="744"/>
      <c r="AT266" s="744"/>
      <c r="AU266" s="744"/>
      <c r="AV266" s="744"/>
      <c r="AW266" s="744"/>
      <c r="AX266" s="744"/>
      <c r="AY266" s="744"/>
      <c r="AZ266" s="744"/>
      <c r="BA266" s="744"/>
      <c r="BB266" s="744"/>
      <c r="BC266" s="744"/>
      <c r="BD266" s="744"/>
      <c r="BN266" s="744"/>
      <c r="BO266" s="744"/>
      <c r="CD266" s="744"/>
      <c r="CE266" s="744"/>
      <c r="CR266" s="744"/>
      <c r="CS266" s="744"/>
      <c r="DD266" s="744"/>
      <c r="DE266" s="744"/>
      <c r="DN266" s="744"/>
      <c r="DO266" s="744"/>
      <c r="DV266" s="744"/>
      <c r="DW266" s="744"/>
      <c r="ED266" s="744"/>
      <c r="EE266" s="744"/>
      <c r="EF266" s="744"/>
      <c r="EG266" s="744"/>
      <c r="EH266" s="744"/>
      <c r="EJ266" s="744"/>
      <c r="EK266" s="744"/>
      <c r="EL266" s="744"/>
      <c r="EM266" s="1483"/>
      <c r="EN266" s="1483"/>
      <c r="EO266" s="1483"/>
      <c r="EQ266" s="293"/>
    </row>
    <row r="267" spans="1:158" ht="15" customHeight="1" x14ac:dyDescent="0.25">
      <c r="A267" s="1116"/>
      <c r="B267" s="739" t="s">
        <v>1500</v>
      </c>
      <c r="C267" s="739"/>
      <c r="D267" s="739"/>
      <c r="E267" s="739"/>
      <c r="F267" s="297"/>
      <c r="G267" s="2912" t="str">
        <f>IF('General Info'!$C$6&lt;&gt;"", HLOOKUP('General Info'!$C$6,fx_triang!$B$1:$V$39,4,FALSE), "")</f>
        <v/>
      </c>
      <c r="H267" s="2915" t="s">
        <v>1607</v>
      </c>
      <c r="I267" s="1205"/>
      <c r="J267" s="1231"/>
      <c r="K267" s="296"/>
      <c r="L267" s="1215"/>
      <c r="M267" s="739" t="s">
        <v>1500</v>
      </c>
      <c r="N267" s="1205"/>
      <c r="O267" s="1231"/>
      <c r="P267" s="296"/>
      <c r="Q267" s="2777" t="str">
        <f t="shared" si="3"/>
        <v/>
      </c>
      <c r="R267" s="42" t="str">
        <f t="array" ref="R267">IF(AND( ISNUMBER(IFERROR(VALUE($U267&amp;""),"")), ISNUMBER(IFERROR(VALUE($N267&amp;""),""))), MAX(MIN(VALUE($U267), VALUE($N267)), -VALUE($N267)), "")</f>
        <v/>
      </c>
      <c r="S267" s="42" t="str">
        <f t="array" ref="S267">IF(AND( ISNUMBER(IFERROR(VALUE($U267&amp;""),"")), ISNUMBER(IFERROR(VALUE($O267&amp;""),""))), MAX(MIN(VALUE($U267), VALUE($O267)), -VALUE($O267)), "")</f>
        <v/>
      </c>
      <c r="T267" s="828" t="str">
        <f t="array" ref="T267">IF(AND( ISNUMBER(IFERROR(VALUE($U267&amp;""),"")), ISNUMBER(IFERROR(VALUE($P267&amp;""),""))), MAX(MIN(VALUE($U267), VALUE($P267)), -VALUE($P267)), "")</f>
        <v/>
      </c>
      <c r="U267" s="297"/>
      <c r="V267" s="1196"/>
      <c r="W267" s="1196"/>
      <c r="X267" s="1196"/>
      <c r="Y267" s="2775" t="str">
        <f t="array" ref="Y267">IF(AND(ISNUMBER(IFERROR(VALUE(U267&amp;""),"")),ISNUMBER(IFERROR(VALUE(W267&amp;""),""))),IF(AND(VALUE(U267)^2&lt;=VALUE(W267)*1.01, VALUE(U267)^2&gt;=VALUE(W267)*0.99), "Pass", "Check"), "")</f>
        <v/>
      </c>
      <c r="Z267" s="2776" t="str">
        <f t="array" ref="Z267">IF(AND(ISNUMBER(IFERROR(VALUE(V267&amp;""),"")),ISNUMBER(IFERROR(VALUE(X267&amp;""),""))),IF(AND(VALUE(V267)^2&lt;=VALUE(X267)*1.01, VALUE(V267)^2&gt;=VALUE(X267)*0.99), "Pass", "Check"), "")</f>
        <v/>
      </c>
      <c r="AA267" s="1673"/>
      <c r="AB267" s="1196"/>
      <c r="AC267" s="1196"/>
      <c r="AD267" s="1196"/>
      <c r="AE267" s="2775" t="str">
        <f t="array" ref="AE267">IF(AND(ISNUMBER(IFERROR(VALUE(AA267&amp;""),"")),ISNUMBER(IFERROR(VALUE(AC267&amp;""),""))),IF(AND(VALUE(AA267)^2&lt;=VALUE(AC267)*1.01, VALUE(AA267)^2&gt;=VALUE(AC267)*0.99), "Pass", "Check"), "")</f>
        <v/>
      </c>
      <c r="AF267" s="2776" t="str">
        <f t="array" ref="AF267">IF(AND(ISNUMBER(IFERROR(VALUE(AB267&amp;""),"")),ISNUMBER(IFERROR(VALUE(AD267&amp;""),""))),IF(AND(VALUE(AB267)^2&lt;=VALUE(AD267)*1.01, VALUE(AB267)^2&gt;=VALUE(AD267)*0.99), "Pass", "Check"), "")</f>
        <v/>
      </c>
      <c r="AG267" s="1673"/>
      <c r="AH267" s="1196"/>
      <c r="AI267" s="1196"/>
      <c r="AJ267" s="1196"/>
      <c r="AK267" s="2775" t="str">
        <f t="array" ref="AK267">IF(AND(ISNUMBER(IFERROR(VALUE(AG267&amp;""),"")),ISNUMBER(IFERROR(VALUE(AI267&amp;""),""))),IF(AND(VALUE(AG267)^2&lt;=VALUE(AI267)*1.01, VALUE(AG267)^2&gt;=VALUE(AI267)*0.99), "Pass", "Check"), "")</f>
        <v/>
      </c>
      <c r="AL267" s="2777" t="str">
        <f t="array" ref="AL267">IF(AND(ISNUMBER(IFERROR(VALUE(AH267&amp;""),"")),ISNUMBER(IFERROR(VALUE(AJ267&amp;""),""))),IF(AND(VALUE(AH267)^2&lt;=VALUE(AJ267)*1.01, VALUE(AH267)^2&gt;=VALUE(AJ267)*0.99), "Pass", "Check"), "")</f>
        <v/>
      </c>
      <c r="AM267" s="744"/>
      <c r="AN267" s="744"/>
      <c r="AO267" s="744"/>
      <c r="AP267" s="744"/>
      <c r="AQ267" s="744"/>
      <c r="AR267" s="744"/>
      <c r="AS267" s="744"/>
      <c r="AT267" s="744"/>
      <c r="AU267" s="744"/>
      <c r="AV267" s="744"/>
      <c r="AW267" s="744"/>
      <c r="AX267" s="744"/>
      <c r="AY267" s="744"/>
      <c r="AZ267" s="744"/>
      <c r="BA267" s="744"/>
      <c r="BB267" s="744"/>
      <c r="BC267" s="744"/>
      <c r="BD267" s="744"/>
      <c r="BN267" s="744"/>
      <c r="BO267" s="744"/>
      <c r="CD267" s="744"/>
      <c r="CE267" s="744"/>
      <c r="CR267" s="744"/>
      <c r="CS267" s="744"/>
      <c r="DD267" s="744"/>
      <c r="DE267" s="744"/>
      <c r="DN267" s="744"/>
      <c r="DO267" s="744"/>
      <c r="DV267" s="744"/>
      <c r="DW267" s="744"/>
      <c r="ED267" s="744"/>
      <c r="EE267" s="744"/>
      <c r="EF267" s="744"/>
      <c r="EG267" s="744"/>
      <c r="EH267" s="744"/>
      <c r="EJ267" s="744"/>
      <c r="EK267" s="744"/>
      <c r="EL267" s="744"/>
      <c r="EM267" s="1483"/>
      <c r="EN267" s="1483"/>
      <c r="EO267" s="1483"/>
      <c r="EQ267" s="293"/>
    </row>
    <row r="268" spans="1:158" ht="15" customHeight="1" x14ac:dyDescent="0.25">
      <c r="A268" s="1116"/>
      <c r="B268" s="739" t="s">
        <v>1501</v>
      </c>
      <c r="C268" s="739"/>
      <c r="D268" s="739"/>
      <c r="E268" s="739"/>
      <c r="F268" s="297"/>
      <c r="G268" s="2912" t="str">
        <f>IF('General Info'!$C$6&lt;&gt;"", HLOOKUP('General Info'!$C$6,fx_triang!$B$1:$V$39,5,FALSE), "")</f>
        <v/>
      </c>
      <c r="H268" s="2915" t="s">
        <v>1608</v>
      </c>
      <c r="I268" s="1205"/>
      <c r="J268" s="1231"/>
      <c r="K268" s="296"/>
      <c r="L268" s="1215"/>
      <c r="M268" s="739" t="s">
        <v>1501</v>
      </c>
      <c r="N268" s="1205"/>
      <c r="O268" s="1231"/>
      <c r="P268" s="296"/>
      <c r="Q268" s="2777" t="str">
        <f t="shared" si="3"/>
        <v/>
      </c>
      <c r="R268" s="42" t="str">
        <f t="array" ref="R268">IF(AND( ISNUMBER(IFERROR(VALUE($U268&amp;""),"")), ISNUMBER(IFERROR(VALUE($N268&amp;""),""))), MAX(MIN(VALUE($U268), VALUE($N268)), -VALUE($N268)), "")</f>
        <v/>
      </c>
      <c r="S268" s="42" t="str">
        <f t="array" ref="S268">IF(AND( ISNUMBER(IFERROR(VALUE($U268&amp;""),"")), ISNUMBER(IFERROR(VALUE($O268&amp;""),""))), MAX(MIN(VALUE($U268), VALUE($O268)), -VALUE($O268)), "")</f>
        <v/>
      </c>
      <c r="T268" s="828" t="str">
        <f t="array" ref="T268">IF(AND( ISNUMBER(IFERROR(VALUE($U268&amp;""),"")), ISNUMBER(IFERROR(VALUE($P268&amp;""),""))), MAX(MIN(VALUE($U268), VALUE($P268)), -VALUE($P268)), "")</f>
        <v/>
      </c>
      <c r="U268" s="297"/>
      <c r="V268" s="1196"/>
      <c r="W268" s="1196"/>
      <c r="X268" s="1196"/>
      <c r="Y268" s="2775" t="str">
        <f t="array" ref="Y268">IF(AND(ISNUMBER(IFERROR(VALUE(U268&amp;""),"")),ISNUMBER(IFERROR(VALUE(W268&amp;""),""))),IF(AND(VALUE(U268)^2&lt;=VALUE(W268)*1.01, VALUE(U268)^2&gt;=VALUE(W268)*0.99), "Pass", "Check"), "")</f>
        <v/>
      </c>
      <c r="Z268" s="2776" t="str">
        <f t="array" ref="Z268">IF(AND(ISNUMBER(IFERROR(VALUE(V268&amp;""),"")),ISNUMBER(IFERROR(VALUE(X268&amp;""),""))),IF(AND(VALUE(V268)^2&lt;=VALUE(X268)*1.01, VALUE(V268)^2&gt;=VALUE(X268)*0.99), "Pass", "Check"), "")</f>
        <v/>
      </c>
      <c r="AA268" s="1673"/>
      <c r="AB268" s="1196"/>
      <c r="AC268" s="1196"/>
      <c r="AD268" s="1196"/>
      <c r="AE268" s="2775" t="str">
        <f t="array" ref="AE268">IF(AND(ISNUMBER(IFERROR(VALUE(AA268&amp;""),"")),ISNUMBER(IFERROR(VALUE(AC268&amp;""),""))),IF(AND(VALUE(AA268)^2&lt;=VALUE(AC268)*1.01, VALUE(AA268)^2&gt;=VALUE(AC268)*0.99), "Pass", "Check"), "")</f>
        <v/>
      </c>
      <c r="AF268" s="2776" t="str">
        <f t="array" ref="AF268">IF(AND(ISNUMBER(IFERROR(VALUE(AB268&amp;""),"")),ISNUMBER(IFERROR(VALUE(AD268&amp;""),""))),IF(AND(VALUE(AB268)^2&lt;=VALUE(AD268)*1.01, VALUE(AB268)^2&gt;=VALUE(AD268)*0.99), "Pass", "Check"), "")</f>
        <v/>
      </c>
      <c r="AG268" s="1673"/>
      <c r="AH268" s="1196"/>
      <c r="AI268" s="1196"/>
      <c r="AJ268" s="1196"/>
      <c r="AK268" s="2775" t="str">
        <f t="array" ref="AK268">IF(AND(ISNUMBER(IFERROR(VALUE(AG268&amp;""),"")),ISNUMBER(IFERROR(VALUE(AI268&amp;""),""))),IF(AND(VALUE(AG268)^2&lt;=VALUE(AI268)*1.01, VALUE(AG268)^2&gt;=VALUE(AI268)*0.99), "Pass", "Check"), "")</f>
        <v/>
      </c>
      <c r="AL268" s="2777" t="str">
        <f t="array" ref="AL268">IF(AND(ISNUMBER(IFERROR(VALUE(AH268&amp;""),"")),ISNUMBER(IFERROR(VALUE(AJ268&amp;""),""))),IF(AND(VALUE(AH268)^2&lt;=VALUE(AJ268)*1.01, VALUE(AH268)^2&gt;=VALUE(AJ268)*0.99), "Pass", "Check"), "")</f>
        <v/>
      </c>
      <c r="AM268" s="744"/>
      <c r="AN268" s="744"/>
      <c r="AO268" s="744"/>
      <c r="AP268" s="744"/>
      <c r="AQ268" s="744"/>
      <c r="AR268" s="744"/>
      <c r="AS268" s="744"/>
      <c r="AT268" s="744"/>
      <c r="AU268" s="744"/>
      <c r="AV268" s="744"/>
      <c r="AW268" s="744"/>
      <c r="AX268" s="744"/>
      <c r="AY268" s="744"/>
      <c r="AZ268" s="744"/>
      <c r="BA268" s="744"/>
      <c r="BB268" s="744"/>
      <c r="BC268" s="744"/>
      <c r="BD268" s="744"/>
      <c r="BN268" s="744"/>
      <c r="BO268" s="744"/>
      <c r="CD268" s="744"/>
      <c r="CE268" s="744"/>
      <c r="CR268" s="744"/>
      <c r="CS268" s="744"/>
      <c r="DD268" s="744"/>
      <c r="DE268" s="744"/>
      <c r="DN268" s="744"/>
      <c r="DO268" s="744"/>
      <c r="DV268" s="744"/>
      <c r="DW268" s="744"/>
      <c r="ED268" s="744"/>
      <c r="EE268" s="744"/>
      <c r="EF268" s="744"/>
      <c r="EG268" s="744"/>
      <c r="EH268" s="744"/>
      <c r="EJ268" s="744"/>
      <c r="EK268" s="744"/>
      <c r="EL268" s="744"/>
      <c r="EM268" s="1483"/>
      <c r="EN268" s="1483"/>
      <c r="EO268" s="1483"/>
      <c r="EQ268" s="293"/>
    </row>
    <row r="269" spans="1:158" ht="15" customHeight="1" x14ac:dyDescent="0.25">
      <c r="A269" s="1116"/>
      <c r="B269" s="739" t="s">
        <v>1503</v>
      </c>
      <c r="C269" s="739"/>
      <c r="D269" s="739"/>
      <c r="E269" s="739"/>
      <c r="F269" s="297"/>
      <c r="G269" s="2912" t="str">
        <f>IF('General Info'!$C$6&lt;&gt;"", HLOOKUP('General Info'!$C$6,fx_triang!$B$1:$V$39,6,FALSE), "")</f>
        <v/>
      </c>
      <c r="H269" s="2915" t="s">
        <v>1609</v>
      </c>
      <c r="I269" s="1205"/>
      <c r="J269" s="1231"/>
      <c r="K269" s="296"/>
      <c r="L269" s="1215"/>
      <c r="M269" s="739" t="s">
        <v>1503</v>
      </c>
      <c r="N269" s="1205"/>
      <c r="O269" s="1231"/>
      <c r="P269" s="296"/>
      <c r="Q269" s="2777" t="str">
        <f t="shared" si="3"/>
        <v/>
      </c>
      <c r="R269" s="42" t="str">
        <f t="array" ref="R269">IF(AND( ISNUMBER(IFERROR(VALUE($U269&amp;""),"")), ISNUMBER(IFERROR(VALUE($N269&amp;""),""))), MAX(MIN(VALUE($U269), VALUE($N269)), -VALUE($N269)), "")</f>
        <v/>
      </c>
      <c r="S269" s="42" t="str">
        <f t="array" ref="S269">IF(AND( ISNUMBER(IFERROR(VALUE($U269&amp;""),"")), ISNUMBER(IFERROR(VALUE($O269&amp;""),""))), MAX(MIN(VALUE($U269), VALUE($O269)), -VALUE($O269)), "")</f>
        <v/>
      </c>
      <c r="T269" s="828" t="str">
        <f t="array" ref="T269">IF(AND( ISNUMBER(IFERROR(VALUE($U269&amp;""),"")), ISNUMBER(IFERROR(VALUE($P269&amp;""),""))), MAX(MIN(VALUE($U269), VALUE($P269)), -VALUE($P269)), "")</f>
        <v/>
      </c>
      <c r="U269" s="297"/>
      <c r="V269" s="1196"/>
      <c r="W269" s="1196"/>
      <c r="X269" s="1196"/>
      <c r="Y269" s="2775" t="str">
        <f t="array" ref="Y269">IF(AND(ISNUMBER(IFERROR(VALUE(U269&amp;""),"")),ISNUMBER(IFERROR(VALUE(W269&amp;""),""))),IF(AND(VALUE(U269)^2&lt;=VALUE(W269)*1.01, VALUE(U269)^2&gt;=VALUE(W269)*0.99), "Pass", "Check"), "")</f>
        <v/>
      </c>
      <c r="Z269" s="2776" t="str">
        <f t="array" ref="Z269">IF(AND(ISNUMBER(IFERROR(VALUE(V269&amp;""),"")),ISNUMBER(IFERROR(VALUE(X269&amp;""),""))),IF(AND(VALUE(V269)^2&lt;=VALUE(X269)*1.01, VALUE(V269)^2&gt;=VALUE(X269)*0.99), "Pass", "Check"), "")</f>
        <v/>
      </c>
      <c r="AA269" s="1673"/>
      <c r="AB269" s="1196"/>
      <c r="AC269" s="1196"/>
      <c r="AD269" s="1196"/>
      <c r="AE269" s="2775" t="str">
        <f t="array" ref="AE269">IF(AND(ISNUMBER(IFERROR(VALUE(AA269&amp;""),"")),ISNUMBER(IFERROR(VALUE(AC269&amp;""),""))),IF(AND(VALUE(AA269)^2&lt;=VALUE(AC269)*1.01, VALUE(AA269)^2&gt;=VALUE(AC269)*0.99), "Pass", "Check"), "")</f>
        <v/>
      </c>
      <c r="AF269" s="2776" t="str">
        <f t="array" ref="AF269">IF(AND(ISNUMBER(IFERROR(VALUE(AB269&amp;""),"")),ISNUMBER(IFERROR(VALUE(AD269&amp;""),""))),IF(AND(VALUE(AB269)^2&lt;=VALUE(AD269)*1.01, VALUE(AB269)^2&gt;=VALUE(AD269)*0.99), "Pass", "Check"), "")</f>
        <v/>
      </c>
      <c r="AG269" s="1673"/>
      <c r="AH269" s="1196"/>
      <c r="AI269" s="1196"/>
      <c r="AJ269" s="1196"/>
      <c r="AK269" s="2775" t="str">
        <f t="array" ref="AK269">IF(AND(ISNUMBER(IFERROR(VALUE(AG269&amp;""),"")),ISNUMBER(IFERROR(VALUE(AI269&amp;""),""))),IF(AND(VALUE(AG269)^2&lt;=VALUE(AI269)*1.01, VALUE(AG269)^2&gt;=VALUE(AI269)*0.99), "Pass", "Check"), "")</f>
        <v/>
      </c>
      <c r="AL269" s="2777" t="str">
        <f t="array" ref="AL269">IF(AND(ISNUMBER(IFERROR(VALUE(AH269&amp;""),"")),ISNUMBER(IFERROR(VALUE(AJ269&amp;""),""))),IF(AND(VALUE(AH269)^2&lt;=VALUE(AJ269)*1.01, VALUE(AH269)^2&gt;=VALUE(AJ269)*0.99), "Pass", "Check"), "")</f>
        <v/>
      </c>
      <c r="AM269" s="744"/>
      <c r="AN269" s="744"/>
      <c r="AO269" s="744"/>
      <c r="AP269" s="744"/>
      <c r="AQ269" s="744"/>
      <c r="AR269" s="744"/>
      <c r="AS269" s="744"/>
      <c r="AT269" s="744"/>
      <c r="AU269" s="744"/>
      <c r="AV269" s="744"/>
      <c r="AW269" s="744"/>
      <c r="AX269" s="744"/>
      <c r="AY269" s="744"/>
      <c r="AZ269" s="744"/>
      <c r="BA269" s="744"/>
      <c r="BB269" s="744"/>
      <c r="BC269" s="744"/>
      <c r="BD269" s="744"/>
      <c r="BN269" s="744"/>
      <c r="BO269" s="744"/>
      <c r="CD269" s="744"/>
      <c r="CE269" s="744"/>
      <c r="CR269" s="744"/>
      <c r="CS269" s="744"/>
      <c r="DD269" s="744"/>
      <c r="DE269" s="744"/>
      <c r="DN269" s="744"/>
      <c r="DO269" s="744"/>
      <c r="DV269" s="744"/>
      <c r="DW269" s="744"/>
      <c r="ED269" s="744"/>
      <c r="EE269" s="744"/>
      <c r="EF269" s="744"/>
      <c r="EG269" s="744"/>
      <c r="EH269" s="744"/>
      <c r="EJ269" s="744"/>
      <c r="EK269" s="744"/>
      <c r="EL269" s="744"/>
      <c r="EM269" s="1483"/>
      <c r="EN269" s="1483"/>
      <c r="EO269" s="1483"/>
      <c r="EQ269" s="293"/>
    </row>
    <row r="270" spans="1:158" ht="15" customHeight="1" x14ac:dyDescent="0.25">
      <c r="A270" s="1116"/>
      <c r="B270" s="1082" t="s">
        <v>1502</v>
      </c>
      <c r="C270" s="739"/>
      <c r="D270" s="739"/>
      <c r="E270" s="739"/>
      <c r="F270" s="297"/>
      <c r="G270" s="2912" t="str">
        <f>IF('General Info'!$C$6&lt;&gt;"", HLOOKUP('General Info'!$C$6,fx_triang!$B$1:$V$39,7,FALSE), "")</f>
        <v/>
      </c>
      <c r="H270" s="2916" t="s">
        <v>1610</v>
      </c>
      <c r="I270" s="1205"/>
      <c r="J270" s="1231"/>
      <c r="K270" s="296"/>
      <c r="L270" s="1215"/>
      <c r="M270" s="1082" t="s">
        <v>1502</v>
      </c>
      <c r="N270" s="1205"/>
      <c r="O270" s="1231"/>
      <c r="P270" s="296"/>
      <c r="Q270" s="2777" t="str">
        <f t="shared" si="3"/>
        <v/>
      </c>
      <c r="R270" s="42" t="str">
        <f t="array" ref="R270">IF(AND( ISNUMBER(IFERROR(VALUE($U270&amp;""),"")), ISNUMBER(IFERROR(VALUE($N270&amp;""),""))), MAX(MIN(VALUE($U270), VALUE($N270)), -VALUE($N270)), "")</f>
        <v/>
      </c>
      <c r="S270" s="42" t="str">
        <f t="array" ref="S270">IF(AND( ISNUMBER(IFERROR(VALUE($U270&amp;""),"")), ISNUMBER(IFERROR(VALUE($O270&amp;""),""))), MAX(MIN(VALUE($U270), VALUE($O270)), -VALUE($O270)), "")</f>
        <v/>
      </c>
      <c r="T270" s="828" t="str">
        <f t="array" ref="T270">IF(AND( ISNUMBER(IFERROR(VALUE($U270&amp;""),"")), ISNUMBER(IFERROR(VALUE($P270&amp;""),""))), MAX(MIN(VALUE($U270), VALUE($P270)), -VALUE($P270)), "")</f>
        <v/>
      </c>
      <c r="U270" s="297"/>
      <c r="V270" s="1196"/>
      <c r="W270" s="1196"/>
      <c r="X270" s="1196"/>
      <c r="Y270" s="2775" t="str">
        <f t="array" ref="Y270">IF(AND(ISNUMBER(IFERROR(VALUE(U270&amp;""),"")),ISNUMBER(IFERROR(VALUE(W270&amp;""),""))),IF(AND(VALUE(U270)^2&lt;=VALUE(W270)*1.01, VALUE(U270)^2&gt;=VALUE(W270)*0.99), "Pass", "Check"), "")</f>
        <v/>
      </c>
      <c r="Z270" s="2776" t="str">
        <f t="array" ref="Z270">IF(AND(ISNUMBER(IFERROR(VALUE(V270&amp;""),"")),ISNUMBER(IFERROR(VALUE(X270&amp;""),""))),IF(AND(VALUE(V270)^2&lt;=VALUE(X270)*1.01, VALUE(V270)^2&gt;=VALUE(X270)*0.99), "Pass", "Check"), "")</f>
        <v/>
      </c>
      <c r="AA270" s="1673"/>
      <c r="AB270" s="1196"/>
      <c r="AC270" s="1196"/>
      <c r="AD270" s="1196"/>
      <c r="AE270" s="2775" t="str">
        <f t="array" ref="AE270">IF(AND(ISNUMBER(IFERROR(VALUE(AA270&amp;""),"")),ISNUMBER(IFERROR(VALUE(AC270&amp;""),""))),IF(AND(VALUE(AA270)^2&lt;=VALUE(AC270)*1.01, VALUE(AA270)^2&gt;=VALUE(AC270)*0.99), "Pass", "Check"), "")</f>
        <v/>
      </c>
      <c r="AF270" s="2776" t="str">
        <f t="array" ref="AF270">IF(AND(ISNUMBER(IFERROR(VALUE(AB270&amp;""),"")),ISNUMBER(IFERROR(VALUE(AD270&amp;""),""))),IF(AND(VALUE(AB270)^2&lt;=VALUE(AD270)*1.01, VALUE(AB270)^2&gt;=VALUE(AD270)*0.99), "Pass", "Check"), "")</f>
        <v/>
      </c>
      <c r="AG270" s="1673"/>
      <c r="AH270" s="1196"/>
      <c r="AI270" s="1196"/>
      <c r="AJ270" s="1196"/>
      <c r="AK270" s="2775" t="str">
        <f t="array" ref="AK270">IF(AND(ISNUMBER(IFERROR(VALUE(AG270&amp;""),"")),ISNUMBER(IFERROR(VALUE(AI270&amp;""),""))),IF(AND(VALUE(AG270)^2&lt;=VALUE(AI270)*1.01, VALUE(AG270)^2&gt;=VALUE(AI270)*0.99), "Pass", "Check"), "")</f>
        <v/>
      </c>
      <c r="AL270" s="2777" t="str">
        <f t="array" ref="AL270">IF(AND(ISNUMBER(IFERROR(VALUE(AH270&amp;""),"")),ISNUMBER(IFERROR(VALUE(AJ270&amp;""),""))),IF(AND(VALUE(AH270)^2&lt;=VALUE(AJ270)*1.01, VALUE(AH270)^2&gt;=VALUE(AJ270)*0.99), "Pass", "Check"), "")</f>
        <v/>
      </c>
      <c r="AM270" s="744"/>
      <c r="AN270" s="744"/>
      <c r="AO270" s="744"/>
      <c r="AP270" s="744"/>
      <c r="AQ270" s="744"/>
      <c r="AR270" s="744"/>
      <c r="AS270" s="744"/>
      <c r="AT270" s="744"/>
      <c r="AU270" s="744"/>
      <c r="AV270" s="744"/>
      <c r="AW270" s="744"/>
      <c r="AX270" s="744"/>
      <c r="AY270" s="744"/>
      <c r="AZ270" s="744"/>
      <c r="BA270" s="744"/>
      <c r="BB270" s="744"/>
      <c r="BC270" s="744"/>
      <c r="BD270" s="744"/>
      <c r="BN270" s="744"/>
      <c r="BO270" s="744"/>
      <c r="CD270" s="744"/>
      <c r="CE270" s="744"/>
      <c r="CR270" s="744"/>
      <c r="CS270" s="744"/>
      <c r="DD270" s="744"/>
      <c r="DE270" s="744"/>
      <c r="DN270" s="744"/>
      <c r="DO270" s="744"/>
      <c r="DV270" s="744"/>
      <c r="DW270" s="744"/>
      <c r="ED270" s="744"/>
      <c r="EE270" s="744"/>
      <c r="EF270" s="744"/>
      <c r="EG270" s="744"/>
      <c r="EH270" s="744"/>
      <c r="EJ270" s="744"/>
      <c r="EK270" s="744"/>
      <c r="EL270" s="744"/>
      <c r="EM270" s="1483"/>
      <c r="EN270" s="1483"/>
      <c r="EO270" s="1483"/>
      <c r="EQ270" s="293"/>
    </row>
    <row r="271" spans="1:158" ht="15" customHeight="1" x14ac:dyDescent="0.25">
      <c r="A271" s="1116"/>
      <c r="B271" s="448" t="s">
        <v>1509</v>
      </c>
      <c r="C271" s="739"/>
      <c r="D271" s="739"/>
      <c r="E271" s="739"/>
      <c r="F271" s="297"/>
      <c r="G271" s="2912" t="str">
        <f>IF('General Info'!$C$6&lt;&gt;"", HLOOKUP('General Info'!$C$6,fx_triang!$B$1:$V$39,8,FALSE), "")</f>
        <v/>
      </c>
      <c r="H271" s="2917" t="s">
        <v>1611</v>
      </c>
      <c r="I271" s="1205"/>
      <c r="J271" s="1231"/>
      <c r="K271" s="296"/>
      <c r="L271" s="1215"/>
      <c r="M271" s="448" t="s">
        <v>1509</v>
      </c>
      <c r="N271" s="1205"/>
      <c r="O271" s="1231"/>
      <c r="P271" s="296"/>
      <c r="Q271" s="2777" t="str">
        <f t="shared" si="3"/>
        <v/>
      </c>
      <c r="R271" s="42" t="str">
        <f t="array" ref="R271">IF(AND( ISNUMBER(IFERROR(VALUE($U271&amp;""),"")), ISNUMBER(IFERROR(VALUE($N271&amp;""),""))), MAX(MIN(VALUE($U271), VALUE($N271)), -VALUE($N271)), "")</f>
        <v/>
      </c>
      <c r="S271" s="42" t="str">
        <f t="array" ref="S271">IF(AND( ISNUMBER(IFERROR(VALUE($U271&amp;""),"")), ISNUMBER(IFERROR(VALUE($O271&amp;""),""))), MAX(MIN(VALUE($U271), VALUE($O271)), -VALUE($O271)), "")</f>
        <v/>
      </c>
      <c r="T271" s="828" t="str">
        <f t="array" ref="T271">IF(AND( ISNUMBER(IFERROR(VALUE($U271&amp;""),"")), ISNUMBER(IFERROR(VALUE($P271&amp;""),""))), MAX(MIN(VALUE($U271), VALUE($P271)), -VALUE($P271)), "")</f>
        <v/>
      </c>
      <c r="U271" s="297"/>
      <c r="V271" s="1196"/>
      <c r="W271" s="1196"/>
      <c r="X271" s="1196"/>
      <c r="Y271" s="2775" t="str">
        <f t="array" ref="Y271">IF(AND(ISNUMBER(IFERROR(VALUE(U271&amp;""),"")),ISNUMBER(IFERROR(VALUE(W271&amp;""),""))),IF(AND(VALUE(U271)^2&lt;=VALUE(W271)*1.01, VALUE(U271)^2&gt;=VALUE(W271)*0.99), "Pass", "Check"), "")</f>
        <v/>
      </c>
      <c r="Z271" s="2776" t="str">
        <f t="array" ref="Z271">IF(AND(ISNUMBER(IFERROR(VALUE(V271&amp;""),"")),ISNUMBER(IFERROR(VALUE(X271&amp;""),""))),IF(AND(VALUE(V271)^2&lt;=VALUE(X271)*1.01, VALUE(V271)^2&gt;=VALUE(X271)*0.99), "Pass", "Check"), "")</f>
        <v/>
      </c>
      <c r="AA271" s="1673"/>
      <c r="AB271" s="1196"/>
      <c r="AC271" s="1196"/>
      <c r="AD271" s="1196"/>
      <c r="AE271" s="2775" t="str">
        <f t="array" ref="AE271">IF(AND(ISNUMBER(IFERROR(VALUE(AA271&amp;""),"")),ISNUMBER(IFERROR(VALUE(AC271&amp;""),""))),IF(AND(VALUE(AA271)^2&lt;=VALUE(AC271)*1.01, VALUE(AA271)^2&gt;=VALUE(AC271)*0.99), "Pass", "Check"), "")</f>
        <v/>
      </c>
      <c r="AF271" s="2776" t="str">
        <f t="array" ref="AF271">IF(AND(ISNUMBER(IFERROR(VALUE(AB271&amp;""),"")),ISNUMBER(IFERROR(VALUE(AD271&amp;""),""))),IF(AND(VALUE(AB271)^2&lt;=VALUE(AD271)*1.01, VALUE(AB271)^2&gt;=VALUE(AD271)*0.99), "Pass", "Check"), "")</f>
        <v/>
      </c>
      <c r="AG271" s="1673"/>
      <c r="AH271" s="1196"/>
      <c r="AI271" s="1196"/>
      <c r="AJ271" s="1196"/>
      <c r="AK271" s="2775" t="str">
        <f t="array" ref="AK271">IF(AND(ISNUMBER(IFERROR(VALUE(AG271&amp;""),"")),ISNUMBER(IFERROR(VALUE(AI271&amp;""),""))),IF(AND(VALUE(AG271)^2&lt;=VALUE(AI271)*1.01, VALUE(AG271)^2&gt;=VALUE(AI271)*0.99), "Pass", "Check"), "")</f>
        <v/>
      </c>
      <c r="AL271" s="2777" t="str">
        <f t="array" ref="AL271">IF(AND(ISNUMBER(IFERROR(VALUE(AH271&amp;""),"")),ISNUMBER(IFERROR(VALUE(AJ271&amp;""),""))),IF(AND(VALUE(AH271)^2&lt;=VALUE(AJ271)*1.01, VALUE(AH271)^2&gt;=VALUE(AJ271)*0.99), "Pass", "Check"), "")</f>
        <v/>
      </c>
      <c r="AM271" s="744"/>
      <c r="AN271" s="744"/>
      <c r="AO271" s="744"/>
      <c r="AP271" s="744"/>
      <c r="AQ271" s="744"/>
      <c r="AR271" s="744"/>
      <c r="AS271" s="744"/>
      <c r="AT271" s="744"/>
      <c r="AU271" s="744"/>
      <c r="AV271" s="744"/>
      <c r="AW271" s="744"/>
      <c r="AX271" s="744"/>
      <c r="AY271" s="744"/>
      <c r="AZ271" s="744"/>
      <c r="BA271" s="744"/>
      <c r="BB271" s="744"/>
      <c r="BC271" s="744"/>
      <c r="BD271" s="744"/>
      <c r="BN271" s="744"/>
      <c r="BO271" s="744"/>
      <c r="CD271" s="744"/>
      <c r="CE271" s="744"/>
      <c r="CR271" s="744"/>
      <c r="CS271" s="744"/>
      <c r="DD271" s="744"/>
      <c r="DE271" s="744"/>
      <c r="DN271" s="744"/>
      <c r="DO271" s="744"/>
      <c r="DV271" s="744"/>
      <c r="DW271" s="744"/>
      <c r="ED271" s="744"/>
      <c r="EE271" s="744"/>
      <c r="EF271" s="744"/>
      <c r="EG271" s="744"/>
      <c r="EH271" s="744"/>
      <c r="EJ271" s="744"/>
      <c r="EK271" s="744"/>
      <c r="EL271" s="744"/>
      <c r="EM271" s="1483"/>
      <c r="EN271" s="1483"/>
      <c r="EO271" s="1483"/>
      <c r="EQ271" s="293"/>
    </row>
    <row r="272" spans="1:158" ht="15" customHeight="1" x14ac:dyDescent="0.25">
      <c r="A272" s="1116"/>
      <c r="B272" s="448" t="s">
        <v>1514</v>
      </c>
      <c r="C272" s="739"/>
      <c r="D272" s="739"/>
      <c r="E272" s="739"/>
      <c r="F272" s="297"/>
      <c r="G272" s="2912" t="str">
        <f>IF('General Info'!$C$6&lt;&gt;"", HLOOKUP('General Info'!$C$6,fx_triang!$B$1:$V$39,9,FALSE), "")</f>
        <v/>
      </c>
      <c r="H272" s="2917" t="s">
        <v>1612</v>
      </c>
      <c r="I272" s="1205"/>
      <c r="J272" s="1231"/>
      <c r="K272" s="296"/>
      <c r="L272" s="1215"/>
      <c r="M272" s="448" t="s">
        <v>1514</v>
      </c>
      <c r="N272" s="1205"/>
      <c r="O272" s="1231"/>
      <c r="P272" s="296"/>
      <c r="Q272" s="2777" t="str">
        <f t="shared" si="3"/>
        <v/>
      </c>
      <c r="R272" s="42" t="str">
        <f t="array" ref="R272">IF(AND( ISNUMBER(IFERROR(VALUE($U272&amp;""),"")), ISNUMBER(IFERROR(VALUE($N272&amp;""),""))), MAX(MIN(VALUE($U272), VALUE($N272)), -VALUE($N272)), "")</f>
        <v/>
      </c>
      <c r="S272" s="42" t="str">
        <f t="array" ref="S272">IF(AND( ISNUMBER(IFERROR(VALUE($U272&amp;""),"")), ISNUMBER(IFERROR(VALUE($O272&amp;""),""))), MAX(MIN(VALUE($U272), VALUE($O272)), -VALUE($O272)), "")</f>
        <v/>
      </c>
      <c r="T272" s="828" t="str">
        <f t="array" ref="T272">IF(AND( ISNUMBER(IFERROR(VALUE($U272&amp;""),"")), ISNUMBER(IFERROR(VALUE($P272&amp;""),""))), MAX(MIN(VALUE($U272), VALUE($P272)), -VALUE($P272)), "")</f>
        <v/>
      </c>
      <c r="U272" s="297"/>
      <c r="V272" s="1196"/>
      <c r="W272" s="1196"/>
      <c r="X272" s="1196"/>
      <c r="Y272" s="2775" t="str">
        <f t="array" ref="Y272">IF(AND(ISNUMBER(IFERROR(VALUE(U272&amp;""),"")),ISNUMBER(IFERROR(VALUE(W272&amp;""),""))),IF(AND(VALUE(U272)^2&lt;=VALUE(W272)*1.01, VALUE(U272)^2&gt;=VALUE(W272)*0.99), "Pass", "Check"), "")</f>
        <v/>
      </c>
      <c r="Z272" s="2776" t="str">
        <f t="array" ref="Z272">IF(AND(ISNUMBER(IFERROR(VALUE(V272&amp;""),"")),ISNUMBER(IFERROR(VALUE(X272&amp;""),""))),IF(AND(VALUE(V272)^2&lt;=VALUE(X272)*1.01, VALUE(V272)^2&gt;=VALUE(X272)*0.99), "Pass", "Check"), "")</f>
        <v/>
      </c>
      <c r="AA272" s="1673"/>
      <c r="AB272" s="1196"/>
      <c r="AC272" s="1196"/>
      <c r="AD272" s="1196"/>
      <c r="AE272" s="2775" t="str">
        <f t="array" ref="AE272">IF(AND(ISNUMBER(IFERROR(VALUE(AA272&amp;""),"")),ISNUMBER(IFERROR(VALUE(AC272&amp;""),""))),IF(AND(VALUE(AA272)^2&lt;=VALUE(AC272)*1.01, VALUE(AA272)^2&gt;=VALUE(AC272)*0.99), "Pass", "Check"), "")</f>
        <v/>
      </c>
      <c r="AF272" s="2776" t="str">
        <f t="array" ref="AF272">IF(AND(ISNUMBER(IFERROR(VALUE(AB272&amp;""),"")),ISNUMBER(IFERROR(VALUE(AD272&amp;""),""))),IF(AND(VALUE(AB272)^2&lt;=VALUE(AD272)*1.01, VALUE(AB272)^2&gt;=VALUE(AD272)*0.99), "Pass", "Check"), "")</f>
        <v/>
      </c>
      <c r="AG272" s="1673"/>
      <c r="AH272" s="1196"/>
      <c r="AI272" s="1196"/>
      <c r="AJ272" s="1196"/>
      <c r="AK272" s="2775" t="str">
        <f t="array" ref="AK272">IF(AND(ISNUMBER(IFERROR(VALUE(AG272&amp;""),"")),ISNUMBER(IFERROR(VALUE(AI272&amp;""),""))),IF(AND(VALUE(AG272)^2&lt;=VALUE(AI272)*1.01, VALUE(AG272)^2&gt;=VALUE(AI272)*0.99), "Pass", "Check"), "")</f>
        <v/>
      </c>
      <c r="AL272" s="2777" t="str">
        <f t="array" ref="AL272">IF(AND(ISNUMBER(IFERROR(VALUE(AH272&amp;""),"")),ISNUMBER(IFERROR(VALUE(AJ272&amp;""),""))),IF(AND(VALUE(AH272)^2&lt;=VALUE(AJ272)*1.01, VALUE(AH272)^2&gt;=VALUE(AJ272)*0.99), "Pass", "Check"), "")</f>
        <v/>
      </c>
      <c r="AM272" s="744"/>
      <c r="AN272" s="744"/>
      <c r="AO272" s="744"/>
      <c r="AP272" s="744"/>
      <c r="AQ272" s="744"/>
      <c r="AR272" s="744"/>
      <c r="AS272" s="744"/>
      <c r="AT272" s="744"/>
      <c r="AU272" s="744"/>
      <c r="AV272" s="744"/>
      <c r="AW272" s="744"/>
      <c r="AX272" s="744"/>
      <c r="AY272" s="744"/>
      <c r="AZ272" s="744"/>
      <c r="BA272" s="744"/>
      <c r="BB272" s="744"/>
      <c r="BC272" s="744"/>
      <c r="BD272" s="744"/>
      <c r="BN272" s="744"/>
      <c r="BO272" s="744"/>
      <c r="CD272" s="744"/>
      <c r="CE272" s="744"/>
      <c r="CR272" s="744"/>
      <c r="CS272" s="744"/>
      <c r="DD272" s="744"/>
      <c r="DE272" s="744"/>
      <c r="DN272" s="744"/>
      <c r="DO272" s="744"/>
      <c r="DV272" s="744"/>
      <c r="DW272" s="744"/>
      <c r="ED272" s="744"/>
      <c r="EE272" s="744"/>
      <c r="EF272" s="744"/>
      <c r="EG272" s="744"/>
      <c r="EH272" s="744"/>
      <c r="EJ272" s="744"/>
      <c r="EK272" s="744"/>
      <c r="EL272" s="744"/>
      <c r="EM272" s="1483"/>
      <c r="EN272" s="1483"/>
      <c r="EO272" s="1483"/>
      <c r="EQ272" s="293"/>
    </row>
    <row r="273" spans="1:158" ht="15" customHeight="1" x14ac:dyDescent="0.25">
      <c r="A273" s="1116"/>
      <c r="B273" s="448" t="s">
        <v>1506</v>
      </c>
      <c r="C273" s="739"/>
      <c r="D273" s="739"/>
      <c r="E273" s="739"/>
      <c r="F273" s="297"/>
      <c r="G273" s="2912" t="str">
        <f>IF('General Info'!$C$6&lt;&gt;"", HLOOKUP('General Info'!$C$6,fx_triang!$B$1:$V$39,10,FALSE), "")</f>
        <v/>
      </c>
      <c r="H273" s="2917" t="s">
        <v>1613</v>
      </c>
      <c r="I273" s="1205"/>
      <c r="J273" s="1231"/>
      <c r="K273" s="296"/>
      <c r="L273" s="1215"/>
      <c r="M273" s="448" t="s">
        <v>1506</v>
      </c>
      <c r="N273" s="1205"/>
      <c r="O273" s="1231"/>
      <c r="P273" s="296"/>
      <c r="Q273" s="2777" t="str">
        <f t="shared" si="3"/>
        <v/>
      </c>
      <c r="R273" s="42" t="str">
        <f t="array" ref="R273">IF(AND( ISNUMBER(IFERROR(VALUE($U273&amp;""),"")), ISNUMBER(IFERROR(VALUE($N273&amp;""),""))), MAX(MIN(VALUE($U273), VALUE($N273)), -VALUE($N273)), "")</f>
        <v/>
      </c>
      <c r="S273" s="42" t="str">
        <f t="array" ref="S273">IF(AND( ISNUMBER(IFERROR(VALUE($U273&amp;""),"")), ISNUMBER(IFERROR(VALUE($O273&amp;""),""))), MAX(MIN(VALUE($U273), VALUE($O273)), -VALUE($O273)), "")</f>
        <v/>
      </c>
      <c r="T273" s="828" t="str">
        <f t="array" ref="T273">IF(AND( ISNUMBER(IFERROR(VALUE($U273&amp;""),"")), ISNUMBER(IFERROR(VALUE($P273&amp;""),""))), MAX(MIN(VALUE($U273), VALUE($P273)), -VALUE($P273)), "")</f>
        <v/>
      </c>
      <c r="U273" s="297"/>
      <c r="V273" s="1196"/>
      <c r="W273" s="1196"/>
      <c r="X273" s="1196"/>
      <c r="Y273" s="2775" t="str">
        <f t="array" ref="Y273">IF(AND(ISNUMBER(IFERROR(VALUE(U273&amp;""),"")),ISNUMBER(IFERROR(VALUE(W273&amp;""),""))),IF(AND(VALUE(U273)^2&lt;=VALUE(W273)*1.01, VALUE(U273)^2&gt;=VALUE(W273)*0.99), "Pass", "Check"), "")</f>
        <v/>
      </c>
      <c r="Z273" s="2776" t="str">
        <f t="array" ref="Z273">IF(AND(ISNUMBER(IFERROR(VALUE(V273&amp;""),"")),ISNUMBER(IFERROR(VALUE(X273&amp;""),""))),IF(AND(VALUE(V273)^2&lt;=VALUE(X273)*1.01, VALUE(V273)^2&gt;=VALUE(X273)*0.99), "Pass", "Check"), "")</f>
        <v/>
      </c>
      <c r="AA273" s="1673"/>
      <c r="AB273" s="1196"/>
      <c r="AC273" s="1196"/>
      <c r="AD273" s="1196"/>
      <c r="AE273" s="2775" t="str">
        <f t="array" ref="AE273">IF(AND(ISNUMBER(IFERROR(VALUE(AA273&amp;""),"")),ISNUMBER(IFERROR(VALUE(AC273&amp;""),""))),IF(AND(VALUE(AA273)^2&lt;=VALUE(AC273)*1.01, VALUE(AA273)^2&gt;=VALUE(AC273)*0.99), "Pass", "Check"), "")</f>
        <v/>
      </c>
      <c r="AF273" s="2776" t="str">
        <f t="array" ref="AF273">IF(AND(ISNUMBER(IFERROR(VALUE(AB273&amp;""),"")),ISNUMBER(IFERROR(VALUE(AD273&amp;""),""))),IF(AND(VALUE(AB273)^2&lt;=VALUE(AD273)*1.01, VALUE(AB273)^2&gt;=VALUE(AD273)*0.99), "Pass", "Check"), "")</f>
        <v/>
      </c>
      <c r="AG273" s="1673"/>
      <c r="AH273" s="1196"/>
      <c r="AI273" s="1196"/>
      <c r="AJ273" s="1196"/>
      <c r="AK273" s="2775" t="str">
        <f t="array" ref="AK273">IF(AND(ISNUMBER(IFERROR(VALUE(AG273&amp;""),"")),ISNUMBER(IFERROR(VALUE(AI273&amp;""),""))),IF(AND(VALUE(AG273)^2&lt;=VALUE(AI273)*1.01, VALUE(AG273)^2&gt;=VALUE(AI273)*0.99), "Pass", "Check"), "")</f>
        <v/>
      </c>
      <c r="AL273" s="2777" t="str">
        <f t="array" ref="AL273">IF(AND(ISNUMBER(IFERROR(VALUE(AH273&amp;""),"")),ISNUMBER(IFERROR(VALUE(AJ273&amp;""),""))),IF(AND(VALUE(AH273)^2&lt;=VALUE(AJ273)*1.01, VALUE(AH273)^2&gt;=VALUE(AJ273)*0.99), "Pass", "Check"), "")</f>
        <v/>
      </c>
      <c r="AM273" s="744"/>
      <c r="AN273" s="744"/>
      <c r="AO273" s="744"/>
      <c r="AP273" s="744"/>
      <c r="AQ273" s="744"/>
      <c r="AR273" s="744"/>
      <c r="AS273" s="744"/>
      <c r="AT273" s="744"/>
      <c r="AU273" s="744"/>
      <c r="AV273" s="744"/>
      <c r="AW273" s="744"/>
      <c r="AX273" s="744"/>
      <c r="AY273" s="744"/>
      <c r="AZ273" s="744"/>
      <c r="BA273" s="744"/>
      <c r="BB273" s="744"/>
      <c r="BC273" s="744"/>
      <c r="BD273" s="744"/>
      <c r="BN273" s="744"/>
      <c r="BO273" s="744"/>
      <c r="CD273" s="744"/>
      <c r="CE273" s="744"/>
      <c r="CR273" s="744"/>
      <c r="CS273" s="744"/>
      <c r="DD273" s="744"/>
      <c r="DE273" s="744"/>
      <c r="DN273" s="744"/>
      <c r="DO273" s="744"/>
      <c r="DV273" s="744"/>
      <c r="DW273" s="744"/>
      <c r="ED273" s="744"/>
      <c r="EE273" s="744"/>
      <c r="EF273" s="744"/>
      <c r="EG273" s="744"/>
      <c r="EH273" s="744"/>
      <c r="EJ273" s="744"/>
      <c r="EK273" s="744"/>
      <c r="EL273" s="744"/>
      <c r="EM273" s="1483"/>
      <c r="EN273" s="1483"/>
      <c r="EO273" s="1483"/>
      <c r="EQ273" s="293"/>
    </row>
    <row r="274" spans="1:158" ht="15" customHeight="1" x14ac:dyDescent="0.25">
      <c r="A274" s="1116"/>
      <c r="B274" s="448" t="s">
        <v>1515</v>
      </c>
      <c r="C274" s="739"/>
      <c r="D274" s="739"/>
      <c r="E274" s="739"/>
      <c r="F274" s="297"/>
      <c r="G274" s="2912" t="str">
        <f>IF('General Info'!$C$6&lt;&gt;"", HLOOKUP('General Info'!$C$6,fx_triang!$B$1:$V$39,11,FALSE), "")</f>
        <v/>
      </c>
      <c r="H274" s="2917" t="s">
        <v>1614</v>
      </c>
      <c r="I274" s="1205"/>
      <c r="J274" s="1231"/>
      <c r="K274" s="296"/>
      <c r="L274" s="1215"/>
      <c r="M274" s="448" t="s">
        <v>1515</v>
      </c>
      <c r="N274" s="1205"/>
      <c r="O274" s="1231"/>
      <c r="P274" s="296"/>
      <c r="Q274" s="2777" t="str">
        <f t="shared" si="3"/>
        <v/>
      </c>
      <c r="R274" s="42" t="str">
        <f t="array" ref="R274">IF(AND( ISNUMBER(IFERROR(VALUE($U274&amp;""),"")), ISNUMBER(IFERROR(VALUE($N274&amp;""),""))), MAX(MIN(VALUE($U274), VALUE($N274)), -VALUE($N274)), "")</f>
        <v/>
      </c>
      <c r="S274" s="42" t="str">
        <f t="array" ref="S274">IF(AND( ISNUMBER(IFERROR(VALUE($U274&amp;""),"")), ISNUMBER(IFERROR(VALUE($O274&amp;""),""))), MAX(MIN(VALUE($U274), VALUE($O274)), -VALUE($O274)), "")</f>
        <v/>
      </c>
      <c r="T274" s="828" t="str">
        <f t="array" ref="T274">IF(AND( ISNUMBER(IFERROR(VALUE($U274&amp;""),"")), ISNUMBER(IFERROR(VALUE($P274&amp;""),""))), MAX(MIN(VALUE($U274), VALUE($P274)), -VALUE($P274)), "")</f>
        <v/>
      </c>
      <c r="U274" s="297"/>
      <c r="V274" s="1196"/>
      <c r="W274" s="1196"/>
      <c r="X274" s="1196"/>
      <c r="Y274" s="2775" t="str">
        <f t="array" ref="Y274">IF(AND(ISNUMBER(IFERROR(VALUE(U274&amp;""),"")),ISNUMBER(IFERROR(VALUE(W274&amp;""),""))),IF(AND(VALUE(U274)^2&lt;=VALUE(W274)*1.01, VALUE(U274)^2&gt;=VALUE(W274)*0.99), "Pass", "Check"), "")</f>
        <v/>
      </c>
      <c r="Z274" s="2776" t="str">
        <f t="array" ref="Z274">IF(AND(ISNUMBER(IFERROR(VALUE(V274&amp;""),"")),ISNUMBER(IFERROR(VALUE(X274&amp;""),""))),IF(AND(VALUE(V274)^2&lt;=VALUE(X274)*1.01, VALUE(V274)^2&gt;=VALUE(X274)*0.99), "Pass", "Check"), "")</f>
        <v/>
      </c>
      <c r="AA274" s="1673"/>
      <c r="AB274" s="1196"/>
      <c r="AC274" s="1196"/>
      <c r="AD274" s="1196"/>
      <c r="AE274" s="2775" t="str">
        <f t="array" ref="AE274">IF(AND(ISNUMBER(IFERROR(VALUE(AA274&amp;""),"")),ISNUMBER(IFERROR(VALUE(AC274&amp;""),""))),IF(AND(VALUE(AA274)^2&lt;=VALUE(AC274)*1.01, VALUE(AA274)^2&gt;=VALUE(AC274)*0.99), "Pass", "Check"), "")</f>
        <v/>
      </c>
      <c r="AF274" s="2776" t="str">
        <f t="array" ref="AF274">IF(AND(ISNUMBER(IFERROR(VALUE(AB274&amp;""),"")),ISNUMBER(IFERROR(VALUE(AD274&amp;""),""))),IF(AND(VALUE(AB274)^2&lt;=VALUE(AD274)*1.01, VALUE(AB274)^2&gt;=VALUE(AD274)*0.99), "Pass", "Check"), "")</f>
        <v/>
      </c>
      <c r="AG274" s="1673"/>
      <c r="AH274" s="1196"/>
      <c r="AI274" s="1196"/>
      <c r="AJ274" s="1196"/>
      <c r="AK274" s="2775" t="str">
        <f t="array" ref="AK274">IF(AND(ISNUMBER(IFERROR(VALUE(AG274&amp;""),"")),ISNUMBER(IFERROR(VALUE(AI274&amp;""),""))),IF(AND(VALUE(AG274)^2&lt;=VALUE(AI274)*1.01, VALUE(AG274)^2&gt;=VALUE(AI274)*0.99), "Pass", "Check"), "")</f>
        <v/>
      </c>
      <c r="AL274" s="2777" t="str">
        <f t="array" ref="AL274">IF(AND(ISNUMBER(IFERROR(VALUE(AH274&amp;""),"")),ISNUMBER(IFERROR(VALUE(AJ274&amp;""),""))),IF(AND(VALUE(AH274)^2&lt;=VALUE(AJ274)*1.01, VALUE(AH274)^2&gt;=VALUE(AJ274)*0.99), "Pass", "Check"), "")</f>
        <v/>
      </c>
      <c r="AM274" s="744"/>
      <c r="AN274" s="744"/>
      <c r="AO274" s="744"/>
      <c r="AP274" s="744"/>
      <c r="AQ274" s="744"/>
      <c r="AR274" s="744"/>
      <c r="AS274" s="744"/>
      <c r="AT274" s="744"/>
      <c r="AU274" s="744"/>
      <c r="AV274" s="744"/>
      <c r="AW274" s="744"/>
      <c r="AX274" s="744"/>
      <c r="AY274" s="744"/>
      <c r="AZ274" s="744"/>
      <c r="BA274" s="744"/>
      <c r="BB274" s="744"/>
      <c r="BC274" s="744"/>
      <c r="BD274" s="744"/>
      <c r="BN274" s="744"/>
      <c r="BO274" s="744"/>
      <c r="CD274" s="744"/>
      <c r="CE274" s="744"/>
      <c r="CR274" s="744"/>
      <c r="CS274" s="744"/>
      <c r="DD274" s="744"/>
      <c r="DE274" s="744"/>
      <c r="DN274" s="744"/>
      <c r="DO274" s="744"/>
      <c r="DV274" s="744"/>
      <c r="DW274" s="744"/>
      <c r="ED274" s="744"/>
      <c r="EE274" s="744"/>
      <c r="EF274" s="744"/>
      <c r="EG274" s="744"/>
      <c r="EH274" s="744"/>
      <c r="EJ274" s="744"/>
      <c r="EK274" s="744"/>
      <c r="EL274" s="744"/>
      <c r="EM274" s="1483"/>
      <c r="EN274" s="1483"/>
      <c r="EO274" s="1483"/>
      <c r="EQ274" s="293"/>
    </row>
    <row r="275" spans="1:158" ht="15" customHeight="1" x14ac:dyDescent="0.25">
      <c r="A275" s="1116"/>
      <c r="B275" s="448" t="s">
        <v>1504</v>
      </c>
      <c r="C275" s="739"/>
      <c r="D275" s="739"/>
      <c r="E275" s="739"/>
      <c r="F275" s="297"/>
      <c r="G275" s="2912" t="str">
        <f>IF('General Info'!$C$6&lt;&gt;"", HLOOKUP('General Info'!$C$6,fx_triang!$B$1:$V$39,12,FALSE), "")</f>
        <v/>
      </c>
      <c r="H275" s="2917" t="s">
        <v>1615</v>
      </c>
      <c r="I275" s="1205"/>
      <c r="J275" s="1231"/>
      <c r="K275" s="296"/>
      <c r="L275" s="1215"/>
      <c r="M275" s="448" t="s">
        <v>1504</v>
      </c>
      <c r="N275" s="1205"/>
      <c r="O275" s="1231"/>
      <c r="P275" s="296"/>
      <c r="Q275" s="2777" t="str">
        <f t="shared" si="3"/>
        <v/>
      </c>
      <c r="R275" s="42" t="str">
        <f t="array" ref="R275">IF(AND( ISNUMBER(IFERROR(VALUE($U275&amp;""),"")), ISNUMBER(IFERROR(VALUE($N275&amp;""),""))), MAX(MIN(VALUE($U275), VALUE($N275)), -VALUE($N275)), "")</f>
        <v/>
      </c>
      <c r="S275" s="42" t="str">
        <f t="array" ref="S275">IF(AND( ISNUMBER(IFERROR(VALUE($U275&amp;""),"")), ISNUMBER(IFERROR(VALUE($O275&amp;""),""))), MAX(MIN(VALUE($U275), VALUE($O275)), -VALUE($O275)), "")</f>
        <v/>
      </c>
      <c r="T275" s="828" t="str">
        <f t="array" ref="T275">IF(AND( ISNUMBER(IFERROR(VALUE($U275&amp;""),"")), ISNUMBER(IFERROR(VALUE($P275&amp;""),""))), MAX(MIN(VALUE($U275), VALUE($P275)), -VALUE($P275)), "")</f>
        <v/>
      </c>
      <c r="U275" s="297"/>
      <c r="V275" s="1196"/>
      <c r="W275" s="1196"/>
      <c r="X275" s="1196"/>
      <c r="Y275" s="2775" t="str">
        <f t="array" ref="Y275">IF(AND(ISNUMBER(IFERROR(VALUE(U275&amp;""),"")),ISNUMBER(IFERROR(VALUE(W275&amp;""),""))),IF(AND(VALUE(U275)^2&lt;=VALUE(W275)*1.01, VALUE(U275)^2&gt;=VALUE(W275)*0.99), "Pass", "Check"), "")</f>
        <v/>
      </c>
      <c r="Z275" s="2776" t="str">
        <f t="array" ref="Z275">IF(AND(ISNUMBER(IFERROR(VALUE(V275&amp;""),"")),ISNUMBER(IFERROR(VALUE(X275&amp;""),""))),IF(AND(VALUE(V275)^2&lt;=VALUE(X275)*1.01, VALUE(V275)^2&gt;=VALUE(X275)*0.99), "Pass", "Check"), "")</f>
        <v/>
      </c>
      <c r="AA275" s="1673"/>
      <c r="AB275" s="1196"/>
      <c r="AC275" s="1196"/>
      <c r="AD275" s="1196"/>
      <c r="AE275" s="2775" t="str">
        <f t="array" ref="AE275">IF(AND(ISNUMBER(IFERROR(VALUE(AA275&amp;""),"")),ISNUMBER(IFERROR(VALUE(AC275&amp;""),""))),IF(AND(VALUE(AA275)^2&lt;=VALUE(AC275)*1.01, VALUE(AA275)^2&gt;=VALUE(AC275)*0.99), "Pass", "Check"), "")</f>
        <v/>
      </c>
      <c r="AF275" s="2776" t="str">
        <f t="array" ref="AF275">IF(AND(ISNUMBER(IFERROR(VALUE(AB275&amp;""),"")),ISNUMBER(IFERROR(VALUE(AD275&amp;""),""))),IF(AND(VALUE(AB275)^2&lt;=VALUE(AD275)*1.01, VALUE(AB275)^2&gt;=VALUE(AD275)*0.99), "Pass", "Check"), "")</f>
        <v/>
      </c>
      <c r="AG275" s="1673"/>
      <c r="AH275" s="1196"/>
      <c r="AI275" s="1196"/>
      <c r="AJ275" s="1196"/>
      <c r="AK275" s="2775" t="str">
        <f t="array" ref="AK275">IF(AND(ISNUMBER(IFERROR(VALUE(AG275&amp;""),"")),ISNUMBER(IFERROR(VALUE(AI275&amp;""),""))),IF(AND(VALUE(AG275)^2&lt;=VALUE(AI275)*1.01, VALUE(AG275)^2&gt;=VALUE(AI275)*0.99), "Pass", "Check"), "")</f>
        <v/>
      </c>
      <c r="AL275" s="2777" t="str">
        <f t="array" ref="AL275">IF(AND(ISNUMBER(IFERROR(VALUE(AH275&amp;""),"")),ISNUMBER(IFERROR(VALUE(AJ275&amp;""),""))),IF(AND(VALUE(AH275)^2&lt;=VALUE(AJ275)*1.01, VALUE(AH275)^2&gt;=VALUE(AJ275)*0.99), "Pass", "Check"), "")</f>
        <v/>
      </c>
      <c r="AM275" s="744"/>
      <c r="AN275" s="744"/>
      <c r="AO275" s="744"/>
      <c r="AP275" s="744"/>
      <c r="AQ275" s="744"/>
      <c r="AR275" s="744"/>
      <c r="AS275" s="744"/>
      <c r="AT275" s="744"/>
      <c r="AU275" s="744"/>
      <c r="AV275" s="744"/>
      <c r="AW275" s="744"/>
      <c r="AX275" s="744"/>
      <c r="AY275" s="744"/>
      <c r="AZ275" s="744"/>
      <c r="BA275" s="744"/>
      <c r="BB275" s="744"/>
      <c r="BC275" s="744"/>
      <c r="BD275" s="744"/>
      <c r="BN275" s="744"/>
      <c r="BO275" s="744"/>
      <c r="CD275" s="744"/>
      <c r="CE275" s="744"/>
      <c r="CR275" s="744"/>
      <c r="CS275" s="744"/>
      <c r="DD275" s="744"/>
      <c r="DE275" s="744"/>
      <c r="DN275" s="744"/>
      <c r="DO275" s="744"/>
      <c r="DV275" s="744"/>
      <c r="DW275" s="744"/>
      <c r="ED275" s="744"/>
      <c r="EE275" s="744"/>
      <c r="EF275" s="744"/>
      <c r="EG275" s="744"/>
      <c r="EH275" s="744"/>
      <c r="EJ275" s="744"/>
      <c r="EK275" s="744"/>
      <c r="EL275" s="744"/>
      <c r="EM275" s="1483"/>
      <c r="EN275" s="1483"/>
      <c r="EO275" s="1483"/>
      <c r="EQ275" s="293"/>
    </row>
    <row r="276" spans="1:158" ht="15" customHeight="1" x14ac:dyDescent="0.25">
      <c r="A276" s="1116"/>
      <c r="B276" s="448" t="s">
        <v>1508</v>
      </c>
      <c r="C276" s="739"/>
      <c r="D276" s="739"/>
      <c r="E276" s="739"/>
      <c r="F276" s="297"/>
      <c r="G276" s="2912" t="str">
        <f>IF('General Info'!$C$6&lt;&gt;"", HLOOKUP('General Info'!$C$6,fx_triang!$B$1:$V$39,13,FALSE), "")</f>
        <v/>
      </c>
      <c r="H276" s="2917" t="s">
        <v>1616</v>
      </c>
      <c r="I276" s="1205"/>
      <c r="J276" s="1231"/>
      <c r="K276" s="296"/>
      <c r="L276" s="1215"/>
      <c r="M276" s="448" t="s">
        <v>1508</v>
      </c>
      <c r="N276" s="1205"/>
      <c r="O276" s="1231"/>
      <c r="P276" s="296"/>
      <c r="Q276" s="2777" t="str">
        <f t="shared" si="3"/>
        <v/>
      </c>
      <c r="R276" s="42" t="str">
        <f t="array" ref="R276">IF(AND( ISNUMBER(IFERROR(VALUE($U276&amp;""),"")), ISNUMBER(IFERROR(VALUE($N276&amp;""),""))), MAX(MIN(VALUE($U276), VALUE($N276)), -VALUE($N276)), "")</f>
        <v/>
      </c>
      <c r="S276" s="42" t="str">
        <f t="array" ref="S276">IF(AND( ISNUMBER(IFERROR(VALUE($U276&amp;""),"")), ISNUMBER(IFERROR(VALUE($O276&amp;""),""))), MAX(MIN(VALUE($U276), VALUE($O276)), -VALUE($O276)), "")</f>
        <v/>
      </c>
      <c r="T276" s="828" t="str">
        <f t="array" ref="T276">IF(AND( ISNUMBER(IFERROR(VALUE($U276&amp;""),"")), ISNUMBER(IFERROR(VALUE($P276&amp;""),""))), MAX(MIN(VALUE($U276), VALUE($P276)), -VALUE($P276)), "")</f>
        <v/>
      </c>
      <c r="U276" s="297"/>
      <c r="V276" s="1196"/>
      <c r="W276" s="1196"/>
      <c r="X276" s="1196"/>
      <c r="Y276" s="2775" t="str">
        <f t="array" ref="Y276">IF(AND(ISNUMBER(IFERROR(VALUE(U276&amp;""),"")),ISNUMBER(IFERROR(VALUE(W276&amp;""),""))),IF(AND(VALUE(U276)^2&lt;=VALUE(W276)*1.01, VALUE(U276)^2&gt;=VALUE(W276)*0.99), "Pass", "Check"), "")</f>
        <v/>
      </c>
      <c r="Z276" s="2776" t="str">
        <f t="array" ref="Z276">IF(AND(ISNUMBER(IFERROR(VALUE(V276&amp;""),"")),ISNUMBER(IFERROR(VALUE(X276&amp;""),""))),IF(AND(VALUE(V276)^2&lt;=VALUE(X276)*1.01, VALUE(V276)^2&gt;=VALUE(X276)*0.99), "Pass", "Check"), "")</f>
        <v/>
      </c>
      <c r="AA276" s="1673"/>
      <c r="AB276" s="1196"/>
      <c r="AC276" s="1196"/>
      <c r="AD276" s="1196"/>
      <c r="AE276" s="2775" t="str">
        <f t="array" ref="AE276">IF(AND(ISNUMBER(IFERROR(VALUE(AA276&amp;""),"")),ISNUMBER(IFERROR(VALUE(AC276&amp;""),""))),IF(AND(VALUE(AA276)^2&lt;=VALUE(AC276)*1.01, VALUE(AA276)^2&gt;=VALUE(AC276)*0.99), "Pass", "Check"), "")</f>
        <v/>
      </c>
      <c r="AF276" s="2776" t="str">
        <f t="array" ref="AF276">IF(AND(ISNUMBER(IFERROR(VALUE(AB276&amp;""),"")),ISNUMBER(IFERROR(VALUE(AD276&amp;""),""))),IF(AND(VALUE(AB276)^2&lt;=VALUE(AD276)*1.01, VALUE(AB276)^2&gt;=VALUE(AD276)*0.99), "Pass", "Check"), "")</f>
        <v/>
      </c>
      <c r="AG276" s="1673"/>
      <c r="AH276" s="1196"/>
      <c r="AI276" s="1196"/>
      <c r="AJ276" s="1196"/>
      <c r="AK276" s="2775" t="str">
        <f t="array" ref="AK276">IF(AND(ISNUMBER(IFERROR(VALUE(AG276&amp;""),"")),ISNUMBER(IFERROR(VALUE(AI276&amp;""),""))),IF(AND(VALUE(AG276)^2&lt;=VALUE(AI276)*1.01, VALUE(AG276)^2&gt;=VALUE(AI276)*0.99), "Pass", "Check"), "")</f>
        <v/>
      </c>
      <c r="AL276" s="2777" t="str">
        <f t="array" ref="AL276">IF(AND(ISNUMBER(IFERROR(VALUE(AH276&amp;""),"")),ISNUMBER(IFERROR(VALUE(AJ276&amp;""),""))),IF(AND(VALUE(AH276)^2&lt;=VALUE(AJ276)*1.01, VALUE(AH276)^2&gt;=VALUE(AJ276)*0.99), "Pass", "Check"), "")</f>
        <v/>
      </c>
      <c r="AM276" s="744"/>
      <c r="AN276" s="744"/>
      <c r="AO276" s="744"/>
      <c r="AP276" s="744"/>
      <c r="AQ276" s="744"/>
      <c r="AR276" s="744"/>
      <c r="AS276" s="744"/>
      <c r="AT276" s="744"/>
      <c r="AU276" s="744"/>
      <c r="AV276" s="744"/>
      <c r="AW276" s="744"/>
      <c r="AX276" s="744"/>
      <c r="AY276" s="744"/>
      <c r="AZ276" s="744"/>
      <c r="BA276" s="744"/>
      <c r="BB276" s="744"/>
      <c r="BC276" s="744"/>
      <c r="BD276" s="744"/>
      <c r="BN276" s="744"/>
      <c r="BO276" s="744"/>
      <c r="CD276" s="744"/>
      <c r="CE276" s="744"/>
      <c r="CR276" s="744"/>
      <c r="CS276" s="744"/>
      <c r="DD276" s="744"/>
      <c r="DE276" s="744"/>
      <c r="DN276" s="744"/>
      <c r="DO276" s="744"/>
      <c r="DV276" s="744"/>
      <c r="DW276" s="744"/>
      <c r="ED276" s="744"/>
      <c r="EE276" s="744"/>
      <c r="EF276" s="744"/>
      <c r="EG276" s="744"/>
      <c r="EH276" s="744"/>
      <c r="EJ276" s="744"/>
      <c r="EK276" s="744"/>
      <c r="EL276" s="744"/>
      <c r="EM276" s="1483"/>
      <c r="EN276" s="1483"/>
      <c r="EO276" s="1483"/>
      <c r="EQ276" s="293"/>
    </row>
    <row r="277" spans="1:158" ht="15" customHeight="1" x14ac:dyDescent="0.25">
      <c r="A277" s="1116"/>
      <c r="B277" s="448" t="s">
        <v>1516</v>
      </c>
      <c r="C277" s="739"/>
      <c r="D277" s="739"/>
      <c r="E277" s="739"/>
      <c r="F277" s="297"/>
      <c r="G277" s="2912" t="str">
        <f>IF('General Info'!$C$6&lt;&gt;"", HLOOKUP('General Info'!$C$6,fx_triang!$B$1:$V$39,14,FALSE), "")</f>
        <v/>
      </c>
      <c r="H277" s="2917" t="s">
        <v>1617</v>
      </c>
      <c r="I277" s="1205"/>
      <c r="J277" s="1231"/>
      <c r="K277" s="296"/>
      <c r="L277" s="1215"/>
      <c r="M277" s="448" t="s">
        <v>1516</v>
      </c>
      <c r="N277" s="1205"/>
      <c r="O277" s="1231"/>
      <c r="P277" s="296"/>
      <c r="Q277" s="2777" t="str">
        <f t="shared" si="3"/>
        <v/>
      </c>
      <c r="R277" s="42" t="str">
        <f t="array" ref="R277">IF(AND( ISNUMBER(IFERROR(VALUE($U277&amp;""),"")), ISNUMBER(IFERROR(VALUE($N277&amp;""),""))), MAX(MIN(VALUE($U277), VALUE($N277)), -VALUE($N277)), "")</f>
        <v/>
      </c>
      <c r="S277" s="42" t="str">
        <f t="array" ref="S277">IF(AND( ISNUMBER(IFERROR(VALUE($U277&amp;""),"")), ISNUMBER(IFERROR(VALUE($O277&amp;""),""))), MAX(MIN(VALUE($U277), VALUE($O277)), -VALUE($O277)), "")</f>
        <v/>
      </c>
      <c r="T277" s="828" t="str">
        <f t="array" ref="T277">IF(AND( ISNUMBER(IFERROR(VALUE($U277&amp;""),"")), ISNUMBER(IFERROR(VALUE($P277&amp;""),""))), MAX(MIN(VALUE($U277), VALUE($P277)), -VALUE($P277)), "")</f>
        <v/>
      </c>
      <c r="U277" s="297"/>
      <c r="V277" s="1196"/>
      <c r="W277" s="1196"/>
      <c r="X277" s="1196"/>
      <c r="Y277" s="2775" t="str">
        <f t="array" ref="Y277">IF(AND(ISNUMBER(IFERROR(VALUE(U277&amp;""),"")),ISNUMBER(IFERROR(VALUE(W277&amp;""),""))),IF(AND(VALUE(U277)^2&lt;=VALUE(W277)*1.01, VALUE(U277)^2&gt;=VALUE(W277)*0.99), "Pass", "Check"), "")</f>
        <v/>
      </c>
      <c r="Z277" s="2776" t="str">
        <f t="array" ref="Z277">IF(AND(ISNUMBER(IFERROR(VALUE(V277&amp;""),"")),ISNUMBER(IFERROR(VALUE(X277&amp;""),""))),IF(AND(VALUE(V277)^2&lt;=VALUE(X277)*1.01, VALUE(V277)^2&gt;=VALUE(X277)*0.99), "Pass", "Check"), "")</f>
        <v/>
      </c>
      <c r="AA277" s="1673"/>
      <c r="AB277" s="1196"/>
      <c r="AC277" s="1196"/>
      <c r="AD277" s="1196"/>
      <c r="AE277" s="2775" t="str">
        <f t="array" ref="AE277">IF(AND(ISNUMBER(IFERROR(VALUE(AA277&amp;""),"")),ISNUMBER(IFERROR(VALUE(AC277&amp;""),""))),IF(AND(VALUE(AA277)^2&lt;=VALUE(AC277)*1.01, VALUE(AA277)^2&gt;=VALUE(AC277)*0.99), "Pass", "Check"), "")</f>
        <v/>
      </c>
      <c r="AF277" s="2776" t="str">
        <f t="array" ref="AF277">IF(AND(ISNUMBER(IFERROR(VALUE(AB277&amp;""),"")),ISNUMBER(IFERROR(VALUE(AD277&amp;""),""))),IF(AND(VALUE(AB277)^2&lt;=VALUE(AD277)*1.01, VALUE(AB277)^2&gt;=VALUE(AD277)*0.99), "Pass", "Check"), "")</f>
        <v/>
      </c>
      <c r="AG277" s="1673"/>
      <c r="AH277" s="1196"/>
      <c r="AI277" s="1196"/>
      <c r="AJ277" s="1196"/>
      <c r="AK277" s="2775" t="str">
        <f t="array" ref="AK277">IF(AND(ISNUMBER(IFERROR(VALUE(AG277&amp;""),"")),ISNUMBER(IFERROR(VALUE(AI277&amp;""),""))),IF(AND(VALUE(AG277)^2&lt;=VALUE(AI277)*1.01, VALUE(AG277)^2&gt;=VALUE(AI277)*0.99), "Pass", "Check"), "")</f>
        <v/>
      </c>
      <c r="AL277" s="2777" t="str">
        <f t="array" ref="AL277">IF(AND(ISNUMBER(IFERROR(VALUE(AH277&amp;""),"")),ISNUMBER(IFERROR(VALUE(AJ277&amp;""),""))),IF(AND(VALUE(AH277)^2&lt;=VALUE(AJ277)*1.01, VALUE(AH277)^2&gt;=VALUE(AJ277)*0.99), "Pass", "Check"), "")</f>
        <v/>
      </c>
      <c r="AM277" s="744"/>
      <c r="AN277" s="744"/>
      <c r="AO277" s="744"/>
      <c r="AP277" s="744"/>
      <c r="AQ277" s="744"/>
      <c r="AR277" s="744"/>
      <c r="AS277" s="744"/>
      <c r="AT277" s="744"/>
      <c r="AU277" s="744"/>
      <c r="AV277" s="744"/>
      <c r="AW277" s="744"/>
      <c r="AX277" s="744"/>
      <c r="AY277" s="744"/>
      <c r="AZ277" s="744"/>
      <c r="BA277" s="744"/>
      <c r="BB277" s="744"/>
      <c r="BC277" s="744"/>
      <c r="BD277" s="744"/>
      <c r="BN277" s="744"/>
      <c r="BO277" s="744"/>
      <c r="CD277" s="744"/>
      <c r="CE277" s="744"/>
      <c r="CR277" s="744"/>
      <c r="CS277" s="744"/>
      <c r="DD277" s="744"/>
      <c r="DE277" s="744"/>
      <c r="DN277" s="744"/>
      <c r="DO277" s="744"/>
      <c r="DV277" s="744"/>
      <c r="DW277" s="744"/>
      <c r="ED277" s="744"/>
      <c r="EE277" s="744"/>
      <c r="EF277" s="744"/>
      <c r="EG277" s="744"/>
      <c r="EH277" s="744"/>
      <c r="EJ277" s="744"/>
      <c r="EK277" s="744"/>
      <c r="EL277" s="744"/>
      <c r="EM277" s="1483"/>
      <c r="EN277" s="1483"/>
      <c r="EO277" s="1483"/>
      <c r="EQ277" s="293"/>
    </row>
    <row r="278" spans="1:158" ht="15" customHeight="1" x14ac:dyDescent="0.25">
      <c r="A278" s="1116"/>
      <c r="B278" s="448" t="s">
        <v>1507</v>
      </c>
      <c r="C278" s="739"/>
      <c r="D278" s="739"/>
      <c r="E278" s="739"/>
      <c r="F278" s="297"/>
      <c r="G278" s="2912" t="str">
        <f>IF('General Info'!$C$6&lt;&gt;"", HLOOKUP('General Info'!$C$6,fx_triang!$B$1:$V$39,15,FALSE), "")</f>
        <v/>
      </c>
      <c r="H278" s="2917" t="s">
        <v>1618</v>
      </c>
      <c r="I278" s="1205"/>
      <c r="J278" s="1231"/>
      <c r="K278" s="296"/>
      <c r="L278" s="1215"/>
      <c r="M278" s="448" t="s">
        <v>1507</v>
      </c>
      <c r="N278" s="1205"/>
      <c r="O278" s="1231"/>
      <c r="P278" s="296"/>
      <c r="Q278" s="2777" t="str">
        <f t="shared" si="3"/>
        <v/>
      </c>
      <c r="R278" s="42" t="str">
        <f t="array" ref="R278">IF(AND( ISNUMBER(IFERROR(VALUE($U278&amp;""),"")), ISNUMBER(IFERROR(VALUE($N278&amp;""),""))), MAX(MIN(VALUE($U278), VALUE($N278)), -VALUE($N278)), "")</f>
        <v/>
      </c>
      <c r="S278" s="42" t="str">
        <f t="array" ref="S278">IF(AND( ISNUMBER(IFERROR(VALUE($U278&amp;""),"")), ISNUMBER(IFERROR(VALUE($O278&amp;""),""))), MAX(MIN(VALUE($U278), VALUE($O278)), -VALUE($O278)), "")</f>
        <v/>
      </c>
      <c r="T278" s="828" t="str">
        <f t="array" ref="T278">IF(AND( ISNUMBER(IFERROR(VALUE($U278&amp;""),"")), ISNUMBER(IFERROR(VALUE($P278&amp;""),""))), MAX(MIN(VALUE($U278), VALUE($P278)), -VALUE($P278)), "")</f>
        <v/>
      </c>
      <c r="U278" s="297"/>
      <c r="V278" s="1196"/>
      <c r="W278" s="1196"/>
      <c r="X278" s="1196"/>
      <c r="Y278" s="2775" t="str">
        <f t="array" ref="Y278">IF(AND(ISNUMBER(IFERROR(VALUE(U278&amp;""),"")),ISNUMBER(IFERROR(VALUE(W278&amp;""),""))),IF(AND(VALUE(U278)^2&lt;=VALUE(W278)*1.01, VALUE(U278)^2&gt;=VALUE(W278)*0.99), "Pass", "Check"), "")</f>
        <v/>
      </c>
      <c r="Z278" s="2776" t="str">
        <f t="array" ref="Z278">IF(AND(ISNUMBER(IFERROR(VALUE(V278&amp;""),"")),ISNUMBER(IFERROR(VALUE(X278&amp;""),""))),IF(AND(VALUE(V278)^2&lt;=VALUE(X278)*1.01, VALUE(V278)^2&gt;=VALUE(X278)*0.99), "Pass", "Check"), "")</f>
        <v/>
      </c>
      <c r="AA278" s="1673"/>
      <c r="AB278" s="1196"/>
      <c r="AC278" s="1196"/>
      <c r="AD278" s="1196"/>
      <c r="AE278" s="2775" t="str">
        <f t="array" ref="AE278">IF(AND(ISNUMBER(IFERROR(VALUE(AA278&amp;""),"")),ISNUMBER(IFERROR(VALUE(AC278&amp;""),""))),IF(AND(VALUE(AA278)^2&lt;=VALUE(AC278)*1.01, VALUE(AA278)^2&gt;=VALUE(AC278)*0.99), "Pass", "Check"), "")</f>
        <v/>
      </c>
      <c r="AF278" s="2776" t="str">
        <f t="array" ref="AF278">IF(AND(ISNUMBER(IFERROR(VALUE(AB278&amp;""),"")),ISNUMBER(IFERROR(VALUE(AD278&amp;""),""))),IF(AND(VALUE(AB278)^2&lt;=VALUE(AD278)*1.01, VALUE(AB278)^2&gt;=VALUE(AD278)*0.99), "Pass", "Check"), "")</f>
        <v/>
      </c>
      <c r="AG278" s="1673"/>
      <c r="AH278" s="1196"/>
      <c r="AI278" s="1196"/>
      <c r="AJ278" s="1196"/>
      <c r="AK278" s="2775" t="str">
        <f t="array" ref="AK278">IF(AND(ISNUMBER(IFERROR(VALUE(AG278&amp;""),"")),ISNUMBER(IFERROR(VALUE(AI278&amp;""),""))),IF(AND(VALUE(AG278)^2&lt;=VALUE(AI278)*1.01, VALUE(AG278)^2&gt;=VALUE(AI278)*0.99), "Pass", "Check"), "")</f>
        <v/>
      </c>
      <c r="AL278" s="2777" t="str">
        <f t="array" ref="AL278">IF(AND(ISNUMBER(IFERROR(VALUE(AH278&amp;""),"")),ISNUMBER(IFERROR(VALUE(AJ278&amp;""),""))),IF(AND(VALUE(AH278)^2&lt;=VALUE(AJ278)*1.01, VALUE(AH278)^2&gt;=VALUE(AJ278)*0.99), "Pass", "Check"), "")</f>
        <v/>
      </c>
      <c r="AM278" s="744"/>
      <c r="AN278" s="744"/>
      <c r="AO278" s="744"/>
      <c r="AP278" s="744"/>
      <c r="AQ278" s="744"/>
      <c r="AR278" s="744"/>
      <c r="AS278" s="744"/>
      <c r="AT278" s="744"/>
      <c r="AU278" s="744"/>
      <c r="AV278" s="744"/>
      <c r="AW278" s="744"/>
      <c r="AX278" s="744"/>
      <c r="AY278" s="744"/>
      <c r="AZ278" s="744"/>
      <c r="BA278" s="744"/>
      <c r="BB278" s="744"/>
      <c r="BC278" s="744"/>
      <c r="BD278" s="744"/>
      <c r="BN278" s="744"/>
      <c r="BO278" s="744"/>
      <c r="CD278" s="744"/>
      <c r="CE278" s="744"/>
      <c r="CR278" s="744"/>
      <c r="CS278" s="744"/>
      <c r="DD278" s="744"/>
      <c r="DE278" s="744"/>
      <c r="DN278" s="744"/>
      <c r="DO278" s="744"/>
      <c r="DV278" s="744"/>
      <c r="DW278" s="744"/>
      <c r="ED278" s="744"/>
      <c r="EE278" s="744"/>
      <c r="EF278" s="744"/>
      <c r="EG278" s="744"/>
      <c r="EH278" s="744"/>
      <c r="EJ278" s="744"/>
      <c r="EK278" s="744"/>
      <c r="EL278" s="744"/>
      <c r="EM278" s="1483"/>
      <c r="EN278" s="1483"/>
      <c r="EO278" s="1483"/>
      <c r="EQ278" s="293"/>
    </row>
    <row r="279" spans="1:158" ht="15" customHeight="1" x14ac:dyDescent="0.25">
      <c r="A279" s="1116"/>
      <c r="B279" s="448" t="s">
        <v>1505</v>
      </c>
      <c r="C279" s="739"/>
      <c r="D279" s="739"/>
      <c r="E279" s="739"/>
      <c r="F279" s="297"/>
      <c r="G279" s="2912" t="str">
        <f>IF('General Info'!$C$6&lt;&gt;"", HLOOKUP('General Info'!$C$6,fx_triang!$B$1:$V$39,16,FALSE), "")</f>
        <v/>
      </c>
      <c r="H279" s="2917" t="s">
        <v>1619</v>
      </c>
      <c r="I279" s="1205"/>
      <c r="J279" s="1231"/>
      <c r="K279" s="296"/>
      <c r="L279" s="1215"/>
      <c r="M279" s="448" t="s">
        <v>1505</v>
      </c>
      <c r="N279" s="1205"/>
      <c r="O279" s="1231"/>
      <c r="P279" s="296"/>
      <c r="Q279" s="2777" t="str">
        <f t="shared" si="3"/>
        <v/>
      </c>
      <c r="R279" s="42" t="str">
        <f t="array" ref="R279">IF(AND( ISNUMBER(IFERROR(VALUE($U279&amp;""),"")), ISNUMBER(IFERROR(VALUE($N279&amp;""),""))), MAX(MIN(VALUE($U279), VALUE($N279)), -VALUE($N279)), "")</f>
        <v/>
      </c>
      <c r="S279" s="42" t="str">
        <f t="array" ref="S279">IF(AND( ISNUMBER(IFERROR(VALUE($U279&amp;""),"")), ISNUMBER(IFERROR(VALUE($O279&amp;""),""))), MAX(MIN(VALUE($U279), VALUE($O279)), -VALUE($O279)), "")</f>
        <v/>
      </c>
      <c r="T279" s="828" t="str">
        <f t="array" ref="T279">IF(AND( ISNUMBER(IFERROR(VALUE($U279&amp;""),"")), ISNUMBER(IFERROR(VALUE($P279&amp;""),""))), MAX(MIN(VALUE($U279), VALUE($P279)), -VALUE($P279)), "")</f>
        <v/>
      </c>
      <c r="U279" s="297"/>
      <c r="V279" s="1196"/>
      <c r="W279" s="1196"/>
      <c r="X279" s="1196"/>
      <c r="Y279" s="2775" t="str">
        <f t="array" ref="Y279">IF(AND(ISNUMBER(IFERROR(VALUE(U279&amp;""),"")),ISNUMBER(IFERROR(VALUE(W279&amp;""),""))),IF(AND(VALUE(U279)^2&lt;=VALUE(W279)*1.01, VALUE(U279)^2&gt;=VALUE(W279)*0.99), "Pass", "Check"), "")</f>
        <v/>
      </c>
      <c r="Z279" s="2776" t="str">
        <f t="array" ref="Z279">IF(AND(ISNUMBER(IFERROR(VALUE(V279&amp;""),"")),ISNUMBER(IFERROR(VALUE(X279&amp;""),""))),IF(AND(VALUE(V279)^2&lt;=VALUE(X279)*1.01, VALUE(V279)^2&gt;=VALUE(X279)*0.99), "Pass", "Check"), "")</f>
        <v/>
      </c>
      <c r="AA279" s="1673"/>
      <c r="AB279" s="1196"/>
      <c r="AC279" s="1196"/>
      <c r="AD279" s="1196"/>
      <c r="AE279" s="2775" t="str">
        <f t="array" ref="AE279">IF(AND(ISNUMBER(IFERROR(VALUE(AA279&amp;""),"")),ISNUMBER(IFERROR(VALUE(AC279&amp;""),""))),IF(AND(VALUE(AA279)^2&lt;=VALUE(AC279)*1.01, VALUE(AA279)^2&gt;=VALUE(AC279)*0.99), "Pass", "Check"), "")</f>
        <v/>
      </c>
      <c r="AF279" s="2776" t="str">
        <f t="array" ref="AF279">IF(AND(ISNUMBER(IFERROR(VALUE(AB279&amp;""),"")),ISNUMBER(IFERROR(VALUE(AD279&amp;""),""))),IF(AND(VALUE(AB279)^2&lt;=VALUE(AD279)*1.01, VALUE(AB279)^2&gt;=VALUE(AD279)*0.99), "Pass", "Check"), "")</f>
        <v/>
      </c>
      <c r="AG279" s="1673"/>
      <c r="AH279" s="1196"/>
      <c r="AI279" s="1196"/>
      <c r="AJ279" s="1196"/>
      <c r="AK279" s="2775" t="str">
        <f t="array" ref="AK279">IF(AND(ISNUMBER(IFERROR(VALUE(AG279&amp;""),"")),ISNUMBER(IFERROR(VALUE(AI279&amp;""),""))),IF(AND(VALUE(AG279)^2&lt;=VALUE(AI279)*1.01, VALUE(AG279)^2&gt;=VALUE(AI279)*0.99), "Pass", "Check"), "")</f>
        <v/>
      </c>
      <c r="AL279" s="2777" t="str">
        <f t="array" ref="AL279">IF(AND(ISNUMBER(IFERROR(VALUE(AH279&amp;""),"")),ISNUMBER(IFERROR(VALUE(AJ279&amp;""),""))),IF(AND(VALUE(AH279)^2&lt;=VALUE(AJ279)*1.01, VALUE(AH279)^2&gt;=VALUE(AJ279)*0.99), "Pass", "Check"), "")</f>
        <v/>
      </c>
      <c r="AM279" s="744"/>
      <c r="AN279" s="744"/>
      <c r="AO279" s="744"/>
      <c r="AP279" s="744"/>
      <c r="AQ279" s="744"/>
      <c r="AR279" s="744"/>
      <c r="AS279" s="744"/>
      <c r="AT279" s="744"/>
      <c r="AU279" s="744"/>
      <c r="AV279" s="744"/>
      <c r="AW279" s="744"/>
      <c r="AX279" s="744"/>
      <c r="AY279" s="744"/>
      <c r="AZ279" s="744"/>
      <c r="BA279" s="744"/>
      <c r="BB279" s="744"/>
      <c r="BC279" s="744"/>
      <c r="BD279" s="744"/>
      <c r="BN279" s="744"/>
      <c r="BO279" s="744"/>
      <c r="CD279" s="744"/>
      <c r="CE279" s="744"/>
      <c r="CR279" s="744"/>
      <c r="CS279" s="744"/>
      <c r="DD279" s="744"/>
      <c r="DE279" s="744"/>
      <c r="DN279" s="744"/>
      <c r="DO279" s="744"/>
      <c r="DV279" s="744"/>
      <c r="DW279" s="744"/>
      <c r="ED279" s="744"/>
      <c r="EE279" s="744"/>
      <c r="EF279" s="744"/>
      <c r="EG279" s="744"/>
      <c r="EH279" s="744"/>
      <c r="EJ279" s="744"/>
      <c r="EK279" s="744"/>
      <c r="EL279" s="744"/>
      <c r="EM279" s="1483"/>
      <c r="EN279" s="1483"/>
      <c r="EO279" s="1483"/>
      <c r="EQ279" s="293"/>
    </row>
    <row r="280" spans="1:158" ht="15" customHeight="1" x14ac:dyDescent="0.25">
      <c r="A280" s="1116"/>
      <c r="B280" s="448" t="s">
        <v>1511</v>
      </c>
      <c r="C280" s="739"/>
      <c r="D280" s="739"/>
      <c r="E280" s="739"/>
      <c r="F280" s="297"/>
      <c r="G280" s="2912" t="str">
        <f>IF('General Info'!$C$6&lt;&gt;"", HLOOKUP('General Info'!$C$6,fx_triang!$B$1:$V$39,17,FALSE), "")</f>
        <v/>
      </c>
      <c r="H280" s="2917" t="s">
        <v>1620</v>
      </c>
      <c r="I280" s="1205"/>
      <c r="J280" s="1231"/>
      <c r="K280" s="296"/>
      <c r="L280" s="1215"/>
      <c r="M280" s="448" t="s">
        <v>1511</v>
      </c>
      <c r="N280" s="1205"/>
      <c r="O280" s="1231"/>
      <c r="P280" s="296"/>
      <c r="Q280" s="2777" t="str">
        <f t="shared" si="3"/>
        <v/>
      </c>
      <c r="R280" s="42" t="str">
        <f t="array" ref="R280">IF(AND( ISNUMBER(IFERROR(VALUE($U280&amp;""),"")), ISNUMBER(IFERROR(VALUE($N280&amp;""),""))), MAX(MIN(VALUE($U280), VALUE($N280)), -VALUE($N280)), "")</f>
        <v/>
      </c>
      <c r="S280" s="42" t="str">
        <f t="array" ref="S280">IF(AND( ISNUMBER(IFERROR(VALUE($U280&amp;""),"")), ISNUMBER(IFERROR(VALUE($O280&amp;""),""))), MAX(MIN(VALUE($U280), VALUE($O280)), -VALUE($O280)), "")</f>
        <v/>
      </c>
      <c r="T280" s="828" t="str">
        <f t="array" ref="T280">IF(AND( ISNUMBER(IFERROR(VALUE($U280&amp;""),"")), ISNUMBER(IFERROR(VALUE($P280&amp;""),""))), MAX(MIN(VALUE($U280), VALUE($P280)), -VALUE($P280)), "")</f>
        <v/>
      </c>
      <c r="U280" s="297"/>
      <c r="V280" s="1196"/>
      <c r="W280" s="1196"/>
      <c r="X280" s="1196"/>
      <c r="Y280" s="2775" t="str">
        <f t="array" ref="Y280">IF(AND(ISNUMBER(IFERROR(VALUE(U280&amp;""),"")),ISNUMBER(IFERROR(VALUE(W280&amp;""),""))),IF(AND(VALUE(U280)^2&lt;=VALUE(W280)*1.01, VALUE(U280)^2&gt;=VALUE(W280)*0.99), "Pass", "Check"), "")</f>
        <v/>
      </c>
      <c r="Z280" s="2776" t="str">
        <f t="array" ref="Z280">IF(AND(ISNUMBER(IFERROR(VALUE(V280&amp;""),"")),ISNUMBER(IFERROR(VALUE(X280&amp;""),""))),IF(AND(VALUE(V280)^2&lt;=VALUE(X280)*1.01, VALUE(V280)^2&gt;=VALUE(X280)*0.99), "Pass", "Check"), "")</f>
        <v/>
      </c>
      <c r="AA280" s="1673"/>
      <c r="AB280" s="1196"/>
      <c r="AC280" s="1196"/>
      <c r="AD280" s="1196"/>
      <c r="AE280" s="2775" t="str">
        <f t="array" ref="AE280">IF(AND(ISNUMBER(IFERROR(VALUE(AA280&amp;""),"")),ISNUMBER(IFERROR(VALUE(AC280&amp;""),""))),IF(AND(VALUE(AA280)^2&lt;=VALUE(AC280)*1.01, VALUE(AA280)^2&gt;=VALUE(AC280)*0.99), "Pass", "Check"), "")</f>
        <v/>
      </c>
      <c r="AF280" s="2776" t="str">
        <f t="array" ref="AF280">IF(AND(ISNUMBER(IFERROR(VALUE(AB280&amp;""),"")),ISNUMBER(IFERROR(VALUE(AD280&amp;""),""))),IF(AND(VALUE(AB280)^2&lt;=VALUE(AD280)*1.01, VALUE(AB280)^2&gt;=VALUE(AD280)*0.99), "Pass", "Check"), "")</f>
        <v/>
      </c>
      <c r="AG280" s="1673"/>
      <c r="AH280" s="1196"/>
      <c r="AI280" s="1196"/>
      <c r="AJ280" s="1196"/>
      <c r="AK280" s="2775" t="str">
        <f t="array" ref="AK280">IF(AND(ISNUMBER(IFERROR(VALUE(AG280&amp;""),"")),ISNUMBER(IFERROR(VALUE(AI280&amp;""),""))),IF(AND(VALUE(AG280)^2&lt;=VALUE(AI280)*1.01, VALUE(AG280)^2&gt;=VALUE(AI280)*0.99), "Pass", "Check"), "")</f>
        <v/>
      </c>
      <c r="AL280" s="2777" t="str">
        <f t="array" ref="AL280">IF(AND(ISNUMBER(IFERROR(VALUE(AH280&amp;""),"")),ISNUMBER(IFERROR(VALUE(AJ280&amp;""),""))),IF(AND(VALUE(AH280)^2&lt;=VALUE(AJ280)*1.01, VALUE(AH280)^2&gt;=VALUE(AJ280)*0.99), "Pass", "Check"), "")</f>
        <v/>
      </c>
      <c r="AM280" s="744"/>
      <c r="AN280" s="744"/>
      <c r="AO280" s="744"/>
      <c r="AP280" s="744"/>
      <c r="AQ280" s="744"/>
      <c r="AR280" s="744"/>
      <c r="AS280" s="744"/>
      <c r="AT280" s="744"/>
      <c r="AU280" s="744"/>
      <c r="AV280" s="744"/>
      <c r="AW280" s="744"/>
      <c r="AX280" s="744"/>
      <c r="AY280" s="744"/>
      <c r="AZ280" s="744"/>
      <c r="BA280" s="744"/>
      <c r="BB280" s="744"/>
      <c r="BC280" s="744"/>
      <c r="BD280" s="744"/>
      <c r="BN280" s="744"/>
      <c r="BO280" s="744"/>
      <c r="CD280" s="744"/>
      <c r="CE280" s="744"/>
      <c r="CR280" s="744"/>
      <c r="CS280" s="744"/>
      <c r="DD280" s="744"/>
      <c r="DE280" s="744"/>
      <c r="DN280" s="744"/>
      <c r="DO280" s="744"/>
      <c r="DV280" s="744"/>
      <c r="DW280" s="744"/>
      <c r="ED280" s="744"/>
      <c r="EE280" s="744"/>
      <c r="EF280" s="744"/>
      <c r="EG280" s="744"/>
      <c r="EH280" s="744"/>
      <c r="EJ280" s="744"/>
      <c r="EK280" s="744"/>
      <c r="EL280" s="744"/>
      <c r="EM280" s="1483"/>
      <c r="EN280" s="1483"/>
      <c r="EO280" s="1483"/>
      <c r="EQ280" s="293"/>
    </row>
    <row r="281" spans="1:158" ht="15" customHeight="1" x14ac:dyDescent="0.25">
      <c r="A281" s="1116"/>
      <c r="B281" s="448" t="s">
        <v>1522</v>
      </c>
      <c r="C281" s="739"/>
      <c r="D281" s="739"/>
      <c r="E281" s="739"/>
      <c r="F281" s="297"/>
      <c r="G281" s="2912" t="str">
        <f>IF('General Info'!$C$6&lt;&gt;"", HLOOKUP('General Info'!$C$6,fx_triang!$B$1:$V$39,18,FALSE), "")</f>
        <v/>
      </c>
      <c r="H281" s="2917" t="s">
        <v>1621</v>
      </c>
      <c r="I281" s="1205"/>
      <c r="J281" s="1231"/>
      <c r="K281" s="296"/>
      <c r="L281" s="1215"/>
      <c r="M281" s="448" t="s">
        <v>1522</v>
      </c>
      <c r="N281" s="1205"/>
      <c r="O281" s="1231"/>
      <c r="P281" s="296"/>
      <c r="Q281" s="2777" t="str">
        <f t="shared" si="3"/>
        <v/>
      </c>
      <c r="R281" s="42" t="str">
        <f t="array" ref="R281">IF(AND( ISNUMBER(IFERROR(VALUE($U281&amp;""),"")), ISNUMBER(IFERROR(VALUE($N281&amp;""),""))), MAX(MIN(VALUE($U281), VALUE($N281)), -VALUE($N281)), "")</f>
        <v/>
      </c>
      <c r="S281" s="42" t="str">
        <f t="array" ref="S281">IF(AND( ISNUMBER(IFERROR(VALUE($U281&amp;""),"")), ISNUMBER(IFERROR(VALUE($O281&amp;""),""))), MAX(MIN(VALUE($U281), VALUE($O281)), -VALUE($O281)), "")</f>
        <v/>
      </c>
      <c r="T281" s="828" t="str">
        <f t="array" ref="T281">IF(AND( ISNUMBER(IFERROR(VALUE($U281&amp;""),"")), ISNUMBER(IFERROR(VALUE($P281&amp;""),""))), MAX(MIN(VALUE($U281), VALUE($P281)), -VALUE($P281)), "")</f>
        <v/>
      </c>
      <c r="U281" s="297"/>
      <c r="V281" s="1196"/>
      <c r="W281" s="1196"/>
      <c r="X281" s="1196"/>
      <c r="Y281" s="2775" t="str">
        <f t="array" ref="Y281">IF(AND(ISNUMBER(IFERROR(VALUE(U281&amp;""),"")),ISNUMBER(IFERROR(VALUE(W281&amp;""),""))),IF(AND(VALUE(U281)^2&lt;=VALUE(W281)*1.01, VALUE(U281)^2&gt;=VALUE(W281)*0.99), "Pass", "Check"), "")</f>
        <v/>
      </c>
      <c r="Z281" s="2776" t="str">
        <f t="array" ref="Z281">IF(AND(ISNUMBER(IFERROR(VALUE(V281&amp;""),"")),ISNUMBER(IFERROR(VALUE(X281&amp;""),""))),IF(AND(VALUE(V281)^2&lt;=VALUE(X281)*1.01, VALUE(V281)^2&gt;=VALUE(X281)*0.99), "Pass", "Check"), "")</f>
        <v/>
      </c>
      <c r="AA281" s="1673"/>
      <c r="AB281" s="1196"/>
      <c r="AC281" s="1196"/>
      <c r="AD281" s="1196"/>
      <c r="AE281" s="2775" t="str">
        <f t="array" ref="AE281">IF(AND(ISNUMBER(IFERROR(VALUE(AA281&amp;""),"")),ISNUMBER(IFERROR(VALUE(AC281&amp;""),""))),IF(AND(VALUE(AA281)^2&lt;=VALUE(AC281)*1.01, VALUE(AA281)^2&gt;=VALUE(AC281)*0.99), "Pass", "Check"), "")</f>
        <v/>
      </c>
      <c r="AF281" s="2776" t="str">
        <f t="array" ref="AF281">IF(AND(ISNUMBER(IFERROR(VALUE(AB281&amp;""),"")),ISNUMBER(IFERROR(VALUE(AD281&amp;""),""))),IF(AND(VALUE(AB281)^2&lt;=VALUE(AD281)*1.01, VALUE(AB281)^2&gt;=VALUE(AD281)*0.99), "Pass", "Check"), "")</f>
        <v/>
      </c>
      <c r="AG281" s="1673"/>
      <c r="AH281" s="1196"/>
      <c r="AI281" s="1196"/>
      <c r="AJ281" s="1196"/>
      <c r="AK281" s="2775" t="str">
        <f t="array" ref="AK281">IF(AND(ISNUMBER(IFERROR(VALUE(AG281&amp;""),"")),ISNUMBER(IFERROR(VALUE(AI281&amp;""),""))),IF(AND(VALUE(AG281)^2&lt;=VALUE(AI281)*1.01, VALUE(AG281)^2&gt;=VALUE(AI281)*0.99), "Pass", "Check"), "")</f>
        <v/>
      </c>
      <c r="AL281" s="2777" t="str">
        <f t="array" ref="AL281">IF(AND(ISNUMBER(IFERROR(VALUE(AH281&amp;""),"")),ISNUMBER(IFERROR(VALUE(AJ281&amp;""),""))),IF(AND(VALUE(AH281)^2&lt;=VALUE(AJ281)*1.01, VALUE(AH281)^2&gt;=VALUE(AJ281)*0.99), "Pass", "Check"), "")</f>
        <v/>
      </c>
      <c r="AM281" s="744"/>
      <c r="AN281" s="744"/>
      <c r="AO281" s="744"/>
      <c r="AP281" s="744"/>
      <c r="AQ281" s="744"/>
      <c r="AR281" s="744"/>
      <c r="AS281" s="744"/>
      <c r="AT281" s="744"/>
      <c r="AU281" s="744"/>
      <c r="AV281" s="744"/>
      <c r="AW281" s="744"/>
      <c r="AX281" s="744"/>
      <c r="AY281" s="744"/>
      <c r="AZ281" s="744"/>
      <c r="BA281" s="744"/>
      <c r="BB281" s="744"/>
      <c r="BC281" s="744"/>
      <c r="BD281" s="744"/>
      <c r="BN281" s="744"/>
      <c r="BO281" s="744"/>
      <c r="CD281" s="744"/>
      <c r="CE281" s="744"/>
      <c r="CR281" s="744"/>
      <c r="CS281" s="744"/>
      <c r="DD281" s="744"/>
      <c r="DE281" s="744"/>
      <c r="DN281" s="744"/>
      <c r="DO281" s="744"/>
      <c r="DV281" s="744"/>
      <c r="DW281" s="744"/>
      <c r="ED281" s="744"/>
      <c r="EE281" s="744"/>
      <c r="EF281" s="744"/>
      <c r="EG281" s="744"/>
      <c r="EH281" s="744"/>
      <c r="EJ281" s="744"/>
      <c r="EK281" s="744"/>
      <c r="EL281" s="744"/>
      <c r="EM281" s="1483"/>
      <c r="EN281" s="1483"/>
      <c r="EO281" s="1483"/>
      <c r="EQ281" s="293"/>
    </row>
    <row r="282" spans="1:158" ht="15" customHeight="1" x14ac:dyDescent="0.25">
      <c r="A282" s="1116"/>
      <c r="B282" s="448" t="s">
        <v>1510</v>
      </c>
      <c r="C282" s="739"/>
      <c r="D282" s="739"/>
      <c r="E282" s="739"/>
      <c r="F282" s="297"/>
      <c r="G282" s="2912" t="str">
        <f>IF('General Info'!$C$6&lt;&gt;"", HLOOKUP('General Info'!$C$6,fx_triang!$B$1:$V$39,19,FALSE), "")</f>
        <v/>
      </c>
      <c r="H282" s="2917" t="s">
        <v>1622</v>
      </c>
      <c r="I282" s="1205"/>
      <c r="J282" s="1231"/>
      <c r="K282" s="296"/>
      <c r="L282" s="1215"/>
      <c r="M282" s="448" t="s">
        <v>1510</v>
      </c>
      <c r="N282" s="1205"/>
      <c r="O282" s="1231"/>
      <c r="P282" s="296"/>
      <c r="Q282" s="2777" t="str">
        <f t="shared" si="3"/>
        <v/>
      </c>
      <c r="R282" s="42" t="str">
        <f t="array" ref="R282">IF(AND( ISNUMBER(IFERROR(VALUE($U282&amp;""),"")), ISNUMBER(IFERROR(VALUE($N282&amp;""),""))), MAX(MIN(VALUE($U282), VALUE($N282)), -VALUE($N282)), "")</f>
        <v/>
      </c>
      <c r="S282" s="42" t="str">
        <f t="array" ref="S282">IF(AND( ISNUMBER(IFERROR(VALUE($U282&amp;""),"")), ISNUMBER(IFERROR(VALUE($O282&amp;""),""))), MAX(MIN(VALUE($U282), VALUE($O282)), -VALUE($O282)), "")</f>
        <v/>
      </c>
      <c r="T282" s="828" t="str">
        <f t="array" ref="T282">IF(AND( ISNUMBER(IFERROR(VALUE($U282&amp;""),"")), ISNUMBER(IFERROR(VALUE($P282&amp;""),""))), MAX(MIN(VALUE($U282), VALUE($P282)), -VALUE($P282)), "")</f>
        <v/>
      </c>
      <c r="U282" s="297"/>
      <c r="V282" s="1196"/>
      <c r="W282" s="1196"/>
      <c r="X282" s="1196"/>
      <c r="Y282" s="2775" t="str">
        <f t="array" ref="Y282">IF(AND(ISNUMBER(IFERROR(VALUE(U282&amp;""),"")),ISNUMBER(IFERROR(VALUE(W282&amp;""),""))),IF(AND(VALUE(U282)^2&lt;=VALUE(W282)*1.01, VALUE(U282)^2&gt;=VALUE(W282)*0.99), "Pass", "Check"), "")</f>
        <v/>
      </c>
      <c r="Z282" s="2776" t="str">
        <f t="array" ref="Z282">IF(AND(ISNUMBER(IFERROR(VALUE(V282&amp;""),"")),ISNUMBER(IFERROR(VALUE(X282&amp;""),""))),IF(AND(VALUE(V282)^2&lt;=VALUE(X282)*1.01, VALUE(V282)^2&gt;=VALUE(X282)*0.99), "Pass", "Check"), "")</f>
        <v/>
      </c>
      <c r="AA282" s="1673"/>
      <c r="AB282" s="1196"/>
      <c r="AC282" s="1196"/>
      <c r="AD282" s="1196"/>
      <c r="AE282" s="2775" t="str">
        <f t="array" ref="AE282">IF(AND(ISNUMBER(IFERROR(VALUE(AA282&amp;""),"")),ISNUMBER(IFERROR(VALUE(AC282&amp;""),""))),IF(AND(VALUE(AA282)^2&lt;=VALUE(AC282)*1.01, VALUE(AA282)^2&gt;=VALUE(AC282)*0.99), "Pass", "Check"), "")</f>
        <v/>
      </c>
      <c r="AF282" s="2776" t="str">
        <f t="array" ref="AF282">IF(AND(ISNUMBER(IFERROR(VALUE(AB282&amp;""),"")),ISNUMBER(IFERROR(VALUE(AD282&amp;""),""))),IF(AND(VALUE(AB282)^2&lt;=VALUE(AD282)*1.01, VALUE(AB282)^2&gt;=VALUE(AD282)*0.99), "Pass", "Check"), "")</f>
        <v/>
      </c>
      <c r="AG282" s="1673"/>
      <c r="AH282" s="1196"/>
      <c r="AI282" s="1196"/>
      <c r="AJ282" s="1196"/>
      <c r="AK282" s="2775" t="str">
        <f t="array" ref="AK282">IF(AND(ISNUMBER(IFERROR(VALUE(AG282&amp;""),"")),ISNUMBER(IFERROR(VALUE(AI282&amp;""),""))),IF(AND(VALUE(AG282)^2&lt;=VALUE(AI282)*1.01, VALUE(AG282)^2&gt;=VALUE(AI282)*0.99), "Pass", "Check"), "")</f>
        <v/>
      </c>
      <c r="AL282" s="2777" t="str">
        <f t="array" ref="AL282">IF(AND(ISNUMBER(IFERROR(VALUE(AH282&amp;""),"")),ISNUMBER(IFERROR(VALUE(AJ282&amp;""),""))),IF(AND(VALUE(AH282)^2&lt;=VALUE(AJ282)*1.01, VALUE(AH282)^2&gt;=VALUE(AJ282)*0.99), "Pass", "Check"), "")</f>
        <v/>
      </c>
      <c r="AM282" s="744"/>
      <c r="AN282" s="744"/>
      <c r="AO282" s="744"/>
      <c r="AP282" s="744"/>
      <c r="AQ282" s="744"/>
      <c r="AR282" s="744"/>
      <c r="AS282" s="744"/>
      <c r="AT282" s="744"/>
      <c r="AU282" s="744"/>
      <c r="AV282" s="744"/>
      <c r="AW282" s="744"/>
      <c r="AX282" s="744"/>
      <c r="AY282" s="744"/>
      <c r="AZ282" s="744"/>
      <c r="BA282" s="744"/>
      <c r="BB282" s="744"/>
      <c r="BC282" s="744"/>
      <c r="BD282" s="744"/>
      <c r="BN282" s="744"/>
      <c r="BO282" s="744"/>
      <c r="CD282" s="744"/>
      <c r="CE282" s="744"/>
      <c r="CR282" s="744"/>
      <c r="CS282" s="744"/>
      <c r="DD282" s="744"/>
      <c r="DE282" s="744"/>
      <c r="DN282" s="744"/>
      <c r="DO282" s="744"/>
      <c r="DV282" s="744"/>
      <c r="DW282" s="744"/>
      <c r="ED282" s="744"/>
      <c r="EE282" s="744"/>
      <c r="EF282" s="744"/>
      <c r="EG282" s="744"/>
      <c r="EH282" s="744"/>
      <c r="EJ282" s="744"/>
      <c r="EK282" s="744"/>
      <c r="EL282" s="744"/>
      <c r="EM282" s="1483"/>
      <c r="EN282" s="1483"/>
      <c r="EO282" s="1483"/>
      <c r="EQ282" s="293"/>
    </row>
    <row r="283" spans="1:158" ht="15" customHeight="1" x14ac:dyDescent="0.25">
      <c r="A283" s="1116"/>
      <c r="B283" s="479" t="s">
        <v>1517</v>
      </c>
      <c r="C283" s="739"/>
      <c r="D283" s="739"/>
      <c r="E283" s="739"/>
      <c r="F283" s="297"/>
      <c r="G283" s="2912" t="str">
        <f>IF('General Info'!$C$6&lt;&gt;"", HLOOKUP('General Info'!$C$6,fx_triang!$B$1:$V$39,20,FALSE), "")</f>
        <v/>
      </c>
      <c r="H283" s="2918" t="s">
        <v>1623</v>
      </c>
      <c r="I283" s="1205"/>
      <c r="J283" s="1231"/>
      <c r="K283" s="296"/>
      <c r="L283" s="1215"/>
      <c r="M283" s="479" t="s">
        <v>1517</v>
      </c>
      <c r="N283" s="1205"/>
      <c r="O283" s="1231"/>
      <c r="P283" s="296"/>
      <c r="Q283" s="2777" t="str">
        <f t="shared" si="3"/>
        <v/>
      </c>
      <c r="R283" s="42" t="str">
        <f t="array" ref="R283">IF(AND( ISNUMBER(IFERROR(VALUE($U283&amp;""),"")), ISNUMBER(IFERROR(VALUE($N283&amp;""),""))), MAX(MIN(VALUE($U283), VALUE($N283)), -VALUE($N283)), "")</f>
        <v/>
      </c>
      <c r="S283" s="42" t="str">
        <f t="array" ref="S283">IF(AND( ISNUMBER(IFERROR(VALUE($U283&amp;""),"")), ISNUMBER(IFERROR(VALUE($O283&amp;""),""))), MAX(MIN(VALUE($U283), VALUE($O283)), -VALUE($O283)), "")</f>
        <v/>
      </c>
      <c r="T283" s="828" t="str">
        <f t="array" ref="T283">IF(AND( ISNUMBER(IFERROR(VALUE($U283&amp;""),"")), ISNUMBER(IFERROR(VALUE($P283&amp;""),""))), MAX(MIN(VALUE($U283), VALUE($P283)), -VALUE($P283)), "")</f>
        <v/>
      </c>
      <c r="U283" s="297"/>
      <c r="V283" s="1196"/>
      <c r="W283" s="1196"/>
      <c r="X283" s="1196"/>
      <c r="Y283" s="2775" t="str">
        <f t="array" ref="Y283">IF(AND(ISNUMBER(IFERROR(VALUE(U283&amp;""),"")),ISNUMBER(IFERROR(VALUE(W283&amp;""),""))),IF(AND(VALUE(U283)^2&lt;=VALUE(W283)*1.01, VALUE(U283)^2&gt;=VALUE(W283)*0.99), "Pass", "Check"), "")</f>
        <v/>
      </c>
      <c r="Z283" s="2776" t="str">
        <f t="array" ref="Z283">IF(AND(ISNUMBER(IFERROR(VALUE(V283&amp;""),"")),ISNUMBER(IFERROR(VALUE(X283&amp;""),""))),IF(AND(VALUE(V283)^2&lt;=VALUE(X283)*1.01, VALUE(V283)^2&gt;=VALUE(X283)*0.99), "Pass", "Check"), "")</f>
        <v/>
      </c>
      <c r="AA283" s="1673"/>
      <c r="AB283" s="1196"/>
      <c r="AC283" s="1196"/>
      <c r="AD283" s="1196"/>
      <c r="AE283" s="2775" t="str">
        <f t="array" ref="AE283">IF(AND(ISNUMBER(IFERROR(VALUE(AA283&amp;""),"")),ISNUMBER(IFERROR(VALUE(AC283&amp;""),""))),IF(AND(VALUE(AA283)^2&lt;=VALUE(AC283)*1.01, VALUE(AA283)^2&gt;=VALUE(AC283)*0.99), "Pass", "Check"), "")</f>
        <v/>
      </c>
      <c r="AF283" s="2776" t="str">
        <f t="array" ref="AF283">IF(AND(ISNUMBER(IFERROR(VALUE(AB283&amp;""),"")),ISNUMBER(IFERROR(VALUE(AD283&amp;""),""))),IF(AND(VALUE(AB283)^2&lt;=VALUE(AD283)*1.01, VALUE(AB283)^2&gt;=VALUE(AD283)*0.99), "Pass", "Check"), "")</f>
        <v/>
      </c>
      <c r="AG283" s="1673"/>
      <c r="AH283" s="1196"/>
      <c r="AI283" s="1196"/>
      <c r="AJ283" s="1196"/>
      <c r="AK283" s="2775" t="str">
        <f t="array" ref="AK283">IF(AND(ISNUMBER(IFERROR(VALUE(AG283&amp;""),"")),ISNUMBER(IFERROR(VALUE(AI283&amp;""),""))),IF(AND(VALUE(AG283)^2&lt;=VALUE(AI283)*1.01, VALUE(AG283)^2&gt;=VALUE(AI283)*0.99), "Pass", "Check"), "")</f>
        <v/>
      </c>
      <c r="AL283" s="2777" t="str">
        <f t="array" ref="AL283">IF(AND(ISNUMBER(IFERROR(VALUE(AH283&amp;""),"")),ISNUMBER(IFERROR(VALUE(AJ283&amp;""),""))),IF(AND(VALUE(AH283)^2&lt;=VALUE(AJ283)*1.01, VALUE(AH283)^2&gt;=VALUE(AJ283)*0.99), "Pass", "Check"), "")</f>
        <v/>
      </c>
      <c r="AM283" s="744"/>
      <c r="AN283" s="744"/>
      <c r="AO283" s="744"/>
      <c r="AP283" s="744"/>
      <c r="AQ283" s="744"/>
      <c r="AR283" s="744"/>
      <c r="AS283" s="744"/>
      <c r="AT283" s="744"/>
      <c r="AU283" s="744"/>
      <c r="AV283" s="744"/>
      <c r="AW283" s="744"/>
      <c r="AX283" s="744"/>
      <c r="AY283" s="744"/>
      <c r="AZ283" s="744"/>
      <c r="BA283" s="744"/>
      <c r="BB283" s="744"/>
      <c r="BC283" s="744"/>
      <c r="BD283" s="744"/>
      <c r="BN283" s="744"/>
      <c r="BO283" s="744"/>
      <c r="CD283" s="744"/>
      <c r="CE283" s="744"/>
      <c r="CR283" s="744"/>
      <c r="CS283" s="744"/>
      <c r="DD283" s="744"/>
      <c r="DE283" s="744"/>
      <c r="DN283" s="744"/>
      <c r="DO283" s="744"/>
      <c r="DV283" s="744"/>
      <c r="DW283" s="744"/>
      <c r="ED283" s="744"/>
      <c r="EE283" s="744"/>
      <c r="EF283" s="744"/>
      <c r="EG283" s="744"/>
      <c r="EH283" s="744"/>
      <c r="EJ283" s="744"/>
      <c r="EK283" s="744"/>
      <c r="EL283" s="744"/>
      <c r="EM283" s="1483"/>
      <c r="EN283" s="1483"/>
      <c r="EO283" s="1483"/>
      <c r="EQ283" s="293"/>
    </row>
    <row r="284" spans="1:158" s="1634" customFormat="1" ht="15" customHeight="1" x14ac:dyDescent="0.25">
      <c r="A284" s="1392"/>
      <c r="B284" s="1634" t="s">
        <v>1518</v>
      </c>
      <c r="C284" s="739"/>
      <c r="D284" s="739"/>
      <c r="E284" s="739"/>
      <c r="F284" s="1236"/>
      <c r="G284" s="2912" t="str">
        <f>IF('General Info'!$C$6&lt;&gt;"", HLOOKUP('General Info'!$C$6,fx_triang!$B$1:$V$39,21,FALSE), "")</f>
        <v/>
      </c>
      <c r="H284" s="2919" t="s">
        <v>1624</v>
      </c>
      <c r="I284" s="1233"/>
      <c r="J284" s="1234"/>
      <c r="K284" s="1232"/>
      <c r="L284" s="1235"/>
      <c r="M284" s="1634" t="s">
        <v>1518</v>
      </c>
      <c r="N284" s="1233"/>
      <c r="O284" s="1234"/>
      <c r="P284" s="1232"/>
      <c r="Q284" s="2777" t="str">
        <f t="shared" si="3"/>
        <v/>
      </c>
      <c r="R284" s="42" t="str">
        <f t="array" ref="R284">IF(AND( ISNUMBER(IFERROR(VALUE($U284&amp;""),"")), ISNUMBER(IFERROR(VALUE($N284&amp;""),""))), MAX(MIN(VALUE($U284), VALUE($N284)), -VALUE($N284)), "")</f>
        <v/>
      </c>
      <c r="S284" s="42" t="str">
        <f t="array" ref="S284">IF(AND( ISNUMBER(IFERROR(VALUE($U284&amp;""),"")), ISNUMBER(IFERROR(VALUE($O284&amp;""),""))), MAX(MIN(VALUE($U284), VALUE($O284)), -VALUE($O284)), "")</f>
        <v/>
      </c>
      <c r="T284" s="828" t="str">
        <f t="array" ref="T284">IF(AND( ISNUMBER(IFERROR(VALUE($U284&amp;""),"")), ISNUMBER(IFERROR(VALUE($P284&amp;""),""))), MAX(MIN(VALUE($U284), VALUE($P284)), -VALUE($P284)), "")</f>
        <v/>
      </c>
      <c r="U284" s="1236"/>
      <c r="V284" s="1196"/>
      <c r="W284" s="1196"/>
      <c r="X284" s="1196"/>
      <c r="Y284" s="2775" t="str">
        <f t="array" ref="Y284">IF(AND(ISNUMBER(IFERROR(VALUE(U284&amp;""),"")),ISNUMBER(IFERROR(VALUE(W284&amp;""),""))),IF(AND(VALUE(U284)^2&lt;=VALUE(W284)*1.01, VALUE(U284)^2&gt;=VALUE(W284)*0.99), "Pass", "Check"), "")</f>
        <v/>
      </c>
      <c r="Z284" s="2776" t="str">
        <f t="array" ref="Z284">IF(AND(ISNUMBER(IFERROR(VALUE(V284&amp;""),"")),ISNUMBER(IFERROR(VALUE(X284&amp;""),""))),IF(AND(VALUE(V284)^2&lt;=VALUE(X284)*1.01, VALUE(V284)^2&gt;=VALUE(X284)*0.99), "Pass", "Check"), "")</f>
        <v/>
      </c>
      <c r="AA284" s="1673"/>
      <c r="AB284" s="1196"/>
      <c r="AC284" s="1196"/>
      <c r="AD284" s="1196"/>
      <c r="AE284" s="2775" t="str">
        <f t="array" ref="AE284">IF(AND(ISNUMBER(IFERROR(VALUE(AA284&amp;""),"")),ISNUMBER(IFERROR(VALUE(AC284&amp;""),""))),IF(AND(VALUE(AA284)^2&lt;=VALUE(AC284)*1.01, VALUE(AA284)^2&gt;=VALUE(AC284)*0.99), "Pass", "Check"), "")</f>
        <v/>
      </c>
      <c r="AF284" s="2776" t="str">
        <f t="array" ref="AF284">IF(AND(ISNUMBER(IFERROR(VALUE(AB284&amp;""),"")),ISNUMBER(IFERROR(VALUE(AD284&amp;""),""))),IF(AND(VALUE(AB284)^2&lt;=VALUE(AD284)*1.01, VALUE(AB284)^2&gt;=VALUE(AD284)*0.99), "Pass", "Check"), "")</f>
        <v/>
      </c>
      <c r="AG284" s="1673"/>
      <c r="AH284" s="1196"/>
      <c r="AI284" s="1196"/>
      <c r="AJ284" s="1196"/>
      <c r="AK284" s="2775" t="str">
        <f t="array" ref="AK284">IF(AND(ISNUMBER(IFERROR(VALUE(AG284&amp;""),"")),ISNUMBER(IFERROR(VALUE(AI284&amp;""),""))),IF(AND(VALUE(AG284)^2&lt;=VALUE(AI284)*1.01, VALUE(AG284)^2&gt;=VALUE(AI284)*0.99), "Pass", "Check"), "")</f>
        <v/>
      </c>
      <c r="AL284" s="2777" t="str">
        <f t="array" ref="AL284">IF(AND(ISNUMBER(IFERROR(VALUE(AH284&amp;""),"")),ISNUMBER(IFERROR(VALUE(AJ284&amp;""),""))),IF(AND(VALUE(AH284)^2&lt;=VALUE(AJ284)*1.01, VALUE(AH284)^2&gt;=VALUE(AJ284)*0.99), "Pass", "Check"), "")</f>
        <v/>
      </c>
      <c r="AM284" s="712"/>
      <c r="AN284" s="712"/>
      <c r="AO284" s="712"/>
      <c r="AP284" s="712"/>
      <c r="AQ284" s="712"/>
      <c r="AR284" s="712"/>
      <c r="AS284" s="712"/>
      <c r="AT284" s="712"/>
      <c r="AU284" s="712"/>
      <c r="AV284" s="712"/>
      <c r="AW284" s="712"/>
      <c r="AX284" s="712"/>
      <c r="AY284" s="712"/>
      <c r="AZ284" s="712"/>
      <c r="BA284" s="712"/>
      <c r="BB284" s="712"/>
      <c r="BC284" s="712"/>
      <c r="BD284" s="712"/>
      <c r="BN284" s="712"/>
      <c r="BO284" s="712"/>
      <c r="CD284" s="712"/>
      <c r="CE284" s="712"/>
      <c r="CR284" s="712"/>
      <c r="CS284" s="712"/>
      <c r="DD284" s="712"/>
      <c r="DE284" s="712"/>
      <c r="DN284" s="712"/>
      <c r="DO284" s="712"/>
      <c r="DV284" s="712"/>
      <c r="DW284" s="712"/>
      <c r="ED284" s="712"/>
      <c r="EE284" s="712"/>
      <c r="EF284" s="712"/>
      <c r="EG284" s="712"/>
      <c r="EH284" s="712"/>
      <c r="EJ284" s="712"/>
      <c r="EK284" s="712"/>
      <c r="EL284" s="712"/>
      <c r="EM284" s="711"/>
      <c r="EN284" s="711"/>
      <c r="EO284" s="711"/>
      <c r="FB284" s="1635"/>
    </row>
    <row r="285" spans="1:158" s="1634" customFormat="1" ht="15" customHeight="1" x14ac:dyDescent="0.25">
      <c r="A285" s="1392"/>
      <c r="B285" s="479" t="s">
        <v>1497</v>
      </c>
      <c r="C285" s="739"/>
      <c r="D285" s="739"/>
      <c r="E285" s="739"/>
      <c r="F285" s="1236"/>
      <c r="G285" s="2912" t="str">
        <f>IF('General Info'!$C$6&lt;&gt;"", HLOOKUP('General Info'!$C$6,fx_triang!$B$1:$V$39,22,FALSE), "")</f>
        <v/>
      </c>
      <c r="H285" s="2917" t="s">
        <v>1625</v>
      </c>
      <c r="I285" s="1233"/>
      <c r="J285" s="1234"/>
      <c r="K285" s="1232"/>
      <c r="L285" s="1235"/>
      <c r="M285" s="448" t="s">
        <v>1497</v>
      </c>
      <c r="N285" s="1233"/>
      <c r="O285" s="1234"/>
      <c r="P285" s="1232"/>
      <c r="Q285" s="2777" t="str">
        <f t="shared" si="3"/>
        <v/>
      </c>
      <c r="R285" s="42" t="str">
        <f t="array" ref="R285">IF(AND( ISNUMBER(IFERROR(VALUE($U285&amp;""),"")), ISNUMBER(IFERROR(VALUE($N285&amp;""),""))), MAX(MIN(VALUE($U285), VALUE($N285)), -VALUE($N285)), "")</f>
        <v/>
      </c>
      <c r="S285" s="42" t="str">
        <f t="array" ref="S285">IF(AND( ISNUMBER(IFERROR(VALUE($U285&amp;""),"")), ISNUMBER(IFERROR(VALUE($O285&amp;""),""))), MAX(MIN(VALUE($U285), VALUE($O285)), -VALUE($O285)), "")</f>
        <v/>
      </c>
      <c r="T285" s="828" t="str">
        <f t="array" ref="T285">IF(AND( ISNUMBER(IFERROR(VALUE($U285&amp;""),"")), ISNUMBER(IFERROR(VALUE($P285&amp;""),""))), MAX(MIN(VALUE($U285), VALUE($P285)), -VALUE($P285)), "")</f>
        <v/>
      </c>
      <c r="U285" s="1236"/>
      <c r="V285" s="1196"/>
      <c r="W285" s="1196"/>
      <c r="X285" s="1196"/>
      <c r="Y285" s="2775" t="str">
        <f t="array" ref="Y285">IF(AND(ISNUMBER(IFERROR(VALUE(U285&amp;""),"")),ISNUMBER(IFERROR(VALUE(W285&amp;""),""))),IF(AND(VALUE(U285)^2&lt;=VALUE(W285)*1.01, VALUE(U285)^2&gt;=VALUE(W285)*0.99), "Pass", "Check"), "")</f>
        <v/>
      </c>
      <c r="Z285" s="2776" t="str">
        <f t="array" ref="Z285">IF(AND(ISNUMBER(IFERROR(VALUE(V285&amp;""),"")),ISNUMBER(IFERROR(VALUE(X285&amp;""),""))),IF(AND(VALUE(V285)^2&lt;=VALUE(X285)*1.01, VALUE(V285)^2&gt;=VALUE(X285)*0.99), "Pass", "Check"), "")</f>
        <v/>
      </c>
      <c r="AA285" s="1673"/>
      <c r="AB285" s="1196"/>
      <c r="AC285" s="1196"/>
      <c r="AD285" s="1196"/>
      <c r="AE285" s="2775" t="str">
        <f t="array" ref="AE285">IF(AND(ISNUMBER(IFERROR(VALUE(AA285&amp;""),"")),ISNUMBER(IFERROR(VALUE(AC285&amp;""),""))),IF(AND(VALUE(AA285)^2&lt;=VALUE(AC285)*1.01, VALUE(AA285)^2&gt;=VALUE(AC285)*0.99), "Pass", "Check"), "")</f>
        <v/>
      </c>
      <c r="AF285" s="2776" t="str">
        <f t="array" ref="AF285">IF(AND(ISNUMBER(IFERROR(VALUE(AB285&amp;""),"")),ISNUMBER(IFERROR(VALUE(AD285&amp;""),""))),IF(AND(VALUE(AB285)^2&lt;=VALUE(AD285)*1.01, VALUE(AB285)^2&gt;=VALUE(AD285)*0.99), "Pass", "Check"), "")</f>
        <v/>
      </c>
      <c r="AG285" s="1673"/>
      <c r="AH285" s="1196"/>
      <c r="AI285" s="1196"/>
      <c r="AJ285" s="1196"/>
      <c r="AK285" s="2775" t="str">
        <f t="array" ref="AK285">IF(AND(ISNUMBER(IFERROR(VALUE(AG285&amp;""),"")),ISNUMBER(IFERROR(VALUE(AI285&amp;""),""))),IF(AND(VALUE(AG285)^2&lt;=VALUE(AI285)*1.01, VALUE(AG285)^2&gt;=VALUE(AI285)*0.99), "Pass", "Check"), "")</f>
        <v/>
      </c>
      <c r="AL285" s="2777" t="str">
        <f t="array" ref="AL285">IF(AND(ISNUMBER(IFERROR(VALUE(AH285&amp;""),"")),ISNUMBER(IFERROR(VALUE(AJ285&amp;""),""))),IF(AND(VALUE(AH285)^2&lt;=VALUE(AJ285)*1.01, VALUE(AH285)^2&gt;=VALUE(AJ285)*0.99), "Pass", "Check"), "")</f>
        <v/>
      </c>
      <c r="AM285" s="712"/>
      <c r="AN285" s="712"/>
      <c r="AO285" s="712"/>
      <c r="AP285" s="712"/>
      <c r="AQ285" s="712"/>
      <c r="AR285" s="712"/>
      <c r="AS285" s="712"/>
      <c r="AT285" s="712"/>
      <c r="AU285" s="712"/>
      <c r="AV285" s="712"/>
      <c r="AW285" s="712"/>
      <c r="AX285" s="712"/>
      <c r="AY285" s="712"/>
      <c r="AZ285" s="712"/>
      <c r="BA285" s="712"/>
      <c r="BB285" s="712"/>
      <c r="BC285" s="712"/>
      <c r="BD285" s="712"/>
      <c r="BN285" s="712"/>
      <c r="BO285" s="712"/>
      <c r="CD285" s="712"/>
      <c r="CE285" s="712"/>
      <c r="CR285" s="712"/>
      <c r="CS285" s="712"/>
      <c r="DD285" s="712"/>
      <c r="DE285" s="712"/>
      <c r="DN285" s="712"/>
      <c r="DO285" s="712"/>
      <c r="DV285" s="712"/>
      <c r="DW285" s="712"/>
      <c r="ED285" s="712"/>
      <c r="EE285" s="712"/>
      <c r="EF285" s="712"/>
      <c r="EG285" s="712"/>
      <c r="EH285" s="712"/>
      <c r="EJ285" s="712"/>
      <c r="EK285" s="712"/>
      <c r="EL285" s="712"/>
      <c r="EM285" s="711"/>
      <c r="EN285" s="711"/>
      <c r="EO285" s="711"/>
      <c r="FB285" s="1635"/>
    </row>
    <row r="286" spans="1:158" s="1634" customFormat="1" ht="15" customHeight="1" x14ac:dyDescent="0.25">
      <c r="A286" s="1392"/>
      <c r="B286" s="1634" t="s">
        <v>1529</v>
      </c>
      <c r="C286" s="739"/>
      <c r="D286" s="739"/>
      <c r="E286" s="739"/>
      <c r="F286" s="1236"/>
      <c r="G286" s="2912" t="str">
        <f>IF('General Info'!$C$6&lt;&gt;"", HLOOKUP('General Info'!$C$6,fx_triang!$B$1:$V$39,23,FALSE), "")</f>
        <v/>
      </c>
      <c r="H286" s="2917" t="s">
        <v>1627</v>
      </c>
      <c r="I286" s="1233"/>
      <c r="J286" s="1234"/>
      <c r="K286" s="1232"/>
      <c r="L286" s="1235"/>
      <c r="M286" s="479" t="s">
        <v>1529</v>
      </c>
      <c r="N286" s="1233"/>
      <c r="O286" s="1234"/>
      <c r="P286" s="1232"/>
      <c r="Q286" s="2777" t="str">
        <f t="shared" si="3"/>
        <v/>
      </c>
      <c r="R286" s="42" t="str">
        <f t="array" ref="R286">IF(AND( ISNUMBER(IFERROR(VALUE($U286&amp;""),"")), ISNUMBER(IFERROR(VALUE($N286&amp;""),""))), MAX(MIN(VALUE($U286), VALUE($N286)), -VALUE($N286)), "")</f>
        <v/>
      </c>
      <c r="S286" s="42" t="str">
        <f t="array" ref="S286">IF(AND( ISNUMBER(IFERROR(VALUE($U286&amp;""),"")), ISNUMBER(IFERROR(VALUE($O286&amp;""),""))), MAX(MIN(VALUE($U286), VALUE($O286)), -VALUE($O286)), "")</f>
        <v/>
      </c>
      <c r="T286" s="828" t="str">
        <f t="array" ref="T286">IF(AND( ISNUMBER(IFERROR(VALUE($U286&amp;""),"")), ISNUMBER(IFERROR(VALUE($P286&amp;""),""))), MAX(MIN(VALUE($U286), VALUE($P286)), -VALUE($P286)), "")</f>
        <v/>
      </c>
      <c r="U286" s="1236"/>
      <c r="V286" s="1196"/>
      <c r="W286" s="1196"/>
      <c r="X286" s="1196"/>
      <c r="Y286" s="2775" t="str">
        <f t="array" ref="Y286">IF(AND(ISNUMBER(IFERROR(VALUE(U286&amp;""),"")),ISNUMBER(IFERROR(VALUE(W286&amp;""),""))),IF(AND(VALUE(U286)^2&lt;=VALUE(W286)*1.01, VALUE(U286)^2&gt;=VALUE(W286)*0.99), "Pass", "Check"), "")</f>
        <v/>
      </c>
      <c r="Z286" s="2776" t="str">
        <f t="array" ref="Z286">IF(AND(ISNUMBER(IFERROR(VALUE(V286&amp;""),"")),ISNUMBER(IFERROR(VALUE(X286&amp;""),""))),IF(AND(VALUE(V286)^2&lt;=VALUE(X286)*1.01, VALUE(V286)^2&gt;=VALUE(X286)*0.99), "Pass", "Check"), "")</f>
        <v/>
      </c>
      <c r="AA286" s="1673"/>
      <c r="AB286" s="1196"/>
      <c r="AC286" s="1196"/>
      <c r="AD286" s="1196"/>
      <c r="AE286" s="2775" t="str">
        <f t="array" ref="AE286">IF(AND(ISNUMBER(IFERROR(VALUE(AA286&amp;""),"")),ISNUMBER(IFERROR(VALUE(AC286&amp;""),""))),IF(AND(VALUE(AA286)^2&lt;=VALUE(AC286)*1.01, VALUE(AA286)^2&gt;=VALUE(AC286)*0.99), "Pass", "Check"), "")</f>
        <v/>
      </c>
      <c r="AF286" s="2776" t="str">
        <f t="array" ref="AF286">IF(AND(ISNUMBER(IFERROR(VALUE(AB286&amp;""),"")),ISNUMBER(IFERROR(VALUE(AD286&amp;""),""))),IF(AND(VALUE(AB286)^2&lt;=VALUE(AD286)*1.01, VALUE(AB286)^2&gt;=VALUE(AD286)*0.99), "Pass", "Check"), "")</f>
        <v/>
      </c>
      <c r="AG286" s="1673"/>
      <c r="AH286" s="1196"/>
      <c r="AI286" s="1196"/>
      <c r="AJ286" s="1196"/>
      <c r="AK286" s="2775" t="str">
        <f t="array" ref="AK286">IF(AND(ISNUMBER(IFERROR(VALUE(AG286&amp;""),"")),ISNUMBER(IFERROR(VALUE(AI286&amp;""),""))),IF(AND(VALUE(AG286)^2&lt;=VALUE(AI286)*1.01, VALUE(AG286)^2&gt;=VALUE(AI286)*0.99), "Pass", "Check"), "")</f>
        <v/>
      </c>
      <c r="AL286" s="2777" t="str">
        <f t="array" ref="AL286">IF(AND(ISNUMBER(IFERROR(VALUE(AH286&amp;""),"")),ISNUMBER(IFERROR(VALUE(AJ286&amp;""),""))),IF(AND(VALUE(AH286)^2&lt;=VALUE(AJ286)*1.01, VALUE(AH286)^2&gt;=VALUE(AJ286)*0.99), "Pass", "Check"), "")</f>
        <v/>
      </c>
      <c r="AM286" s="712"/>
      <c r="AN286" s="712"/>
      <c r="AO286" s="712"/>
      <c r="AP286" s="712"/>
      <c r="AQ286" s="712"/>
      <c r="AR286" s="712"/>
      <c r="AS286" s="712"/>
      <c r="AT286" s="712"/>
      <c r="AU286" s="712"/>
      <c r="AV286" s="712"/>
      <c r="AW286" s="712"/>
      <c r="AX286" s="712"/>
      <c r="AY286" s="712"/>
      <c r="AZ286" s="712"/>
      <c r="BA286" s="712"/>
      <c r="BB286" s="712"/>
      <c r="BC286" s="712"/>
      <c r="BD286" s="712"/>
      <c r="BN286" s="712"/>
      <c r="BO286" s="712"/>
      <c r="CD286" s="712"/>
      <c r="CE286" s="712"/>
      <c r="CR286" s="712"/>
      <c r="CS286" s="712"/>
      <c r="DD286" s="712"/>
      <c r="DE286" s="712"/>
      <c r="DN286" s="712"/>
      <c r="DO286" s="712"/>
      <c r="DV286" s="712"/>
      <c r="DW286" s="712"/>
      <c r="ED286" s="712"/>
      <c r="EE286" s="712"/>
      <c r="EF286" s="712"/>
      <c r="EG286" s="712"/>
      <c r="EH286" s="712"/>
      <c r="EJ286" s="712"/>
      <c r="EK286" s="712"/>
      <c r="EL286" s="712"/>
      <c r="EM286" s="711"/>
      <c r="EN286" s="711"/>
      <c r="EO286" s="711"/>
      <c r="FB286" s="1635"/>
    </row>
    <row r="287" spans="1:158" s="1634" customFormat="1" ht="15" customHeight="1" x14ac:dyDescent="0.25">
      <c r="A287" s="1392"/>
      <c r="B287" s="479" t="s">
        <v>1521</v>
      </c>
      <c r="C287" s="739"/>
      <c r="D287" s="739"/>
      <c r="E287" s="739"/>
      <c r="F287" s="1236"/>
      <c r="G287" s="2912" t="str">
        <f>IF('General Info'!$C$6&lt;&gt;"", HLOOKUP('General Info'!$C$6,fx_triang!$B$1:$V$39,24,FALSE), "")</f>
        <v/>
      </c>
      <c r="H287" s="2918" t="s">
        <v>1629</v>
      </c>
      <c r="I287" s="1233"/>
      <c r="J287" s="1234"/>
      <c r="K287" s="1232"/>
      <c r="L287" s="1235"/>
      <c r="M287" s="448" t="s">
        <v>1521</v>
      </c>
      <c r="N287" s="1233"/>
      <c r="O287" s="1234"/>
      <c r="P287" s="1232"/>
      <c r="Q287" s="2777" t="str">
        <f t="shared" si="3"/>
        <v/>
      </c>
      <c r="R287" s="42" t="str">
        <f t="array" ref="R287">IF(AND( ISNUMBER(IFERROR(VALUE($U287&amp;""),"")), ISNUMBER(IFERROR(VALUE($N287&amp;""),""))), MAX(MIN(VALUE($U287), VALUE($N287)), -VALUE($N287)), "")</f>
        <v/>
      </c>
      <c r="S287" s="42" t="str">
        <f t="array" ref="S287">IF(AND( ISNUMBER(IFERROR(VALUE($U287&amp;""),"")), ISNUMBER(IFERROR(VALUE($O287&amp;""),""))), MAX(MIN(VALUE($U287), VALUE($O287)), -VALUE($O287)), "")</f>
        <v/>
      </c>
      <c r="T287" s="828" t="str">
        <f t="array" ref="T287">IF(AND( ISNUMBER(IFERROR(VALUE($U287&amp;""),"")), ISNUMBER(IFERROR(VALUE($P287&amp;""),""))), MAX(MIN(VALUE($U287), VALUE($P287)), -VALUE($P287)), "")</f>
        <v/>
      </c>
      <c r="U287" s="1236"/>
      <c r="V287" s="1196"/>
      <c r="W287" s="1196"/>
      <c r="X287" s="1196"/>
      <c r="Y287" s="2775" t="str">
        <f t="array" ref="Y287">IF(AND(ISNUMBER(IFERROR(VALUE(U287&amp;""),"")),ISNUMBER(IFERROR(VALUE(W287&amp;""),""))),IF(AND(VALUE(U287)^2&lt;=VALUE(W287)*1.01, VALUE(U287)^2&gt;=VALUE(W287)*0.99), "Pass", "Check"), "")</f>
        <v/>
      </c>
      <c r="Z287" s="2776" t="str">
        <f t="array" ref="Z287">IF(AND(ISNUMBER(IFERROR(VALUE(V287&amp;""),"")),ISNUMBER(IFERROR(VALUE(X287&amp;""),""))),IF(AND(VALUE(V287)^2&lt;=VALUE(X287)*1.01, VALUE(V287)^2&gt;=VALUE(X287)*0.99), "Pass", "Check"), "")</f>
        <v/>
      </c>
      <c r="AA287" s="1673"/>
      <c r="AB287" s="1196"/>
      <c r="AC287" s="1196"/>
      <c r="AD287" s="1196"/>
      <c r="AE287" s="2775" t="str">
        <f t="array" ref="AE287">IF(AND(ISNUMBER(IFERROR(VALUE(AA287&amp;""),"")),ISNUMBER(IFERROR(VALUE(AC287&amp;""),""))),IF(AND(VALUE(AA287)^2&lt;=VALUE(AC287)*1.01, VALUE(AA287)^2&gt;=VALUE(AC287)*0.99), "Pass", "Check"), "")</f>
        <v/>
      </c>
      <c r="AF287" s="2776" t="str">
        <f t="array" ref="AF287">IF(AND(ISNUMBER(IFERROR(VALUE(AB287&amp;""),"")),ISNUMBER(IFERROR(VALUE(AD287&amp;""),""))),IF(AND(VALUE(AB287)^2&lt;=VALUE(AD287)*1.01, VALUE(AB287)^2&gt;=VALUE(AD287)*0.99), "Pass", "Check"), "")</f>
        <v/>
      </c>
      <c r="AG287" s="1673"/>
      <c r="AH287" s="1196"/>
      <c r="AI287" s="1196"/>
      <c r="AJ287" s="1196"/>
      <c r="AK287" s="2775" t="str">
        <f t="array" ref="AK287">IF(AND(ISNUMBER(IFERROR(VALUE(AG287&amp;""),"")),ISNUMBER(IFERROR(VALUE(AI287&amp;""),""))),IF(AND(VALUE(AG287)^2&lt;=VALUE(AI287)*1.01, VALUE(AG287)^2&gt;=VALUE(AI287)*0.99), "Pass", "Check"), "")</f>
        <v/>
      </c>
      <c r="AL287" s="2777" t="str">
        <f t="array" ref="AL287">IF(AND(ISNUMBER(IFERROR(VALUE(AH287&amp;""),"")),ISNUMBER(IFERROR(VALUE(AJ287&amp;""),""))),IF(AND(VALUE(AH287)^2&lt;=VALUE(AJ287)*1.01, VALUE(AH287)^2&gt;=VALUE(AJ287)*0.99), "Pass", "Check"), "")</f>
        <v/>
      </c>
      <c r="AM287" s="712"/>
      <c r="AN287" s="712"/>
      <c r="AO287" s="712"/>
      <c r="AP287" s="712"/>
      <c r="AQ287" s="712"/>
      <c r="AR287" s="712"/>
      <c r="AS287" s="712"/>
      <c r="AT287" s="712"/>
      <c r="AU287" s="712"/>
      <c r="AV287" s="712"/>
      <c r="AW287" s="712"/>
      <c r="AX287" s="712"/>
      <c r="AY287" s="712"/>
      <c r="AZ287" s="712"/>
      <c r="BA287" s="712"/>
      <c r="BB287" s="712"/>
      <c r="BC287" s="712"/>
      <c r="BD287" s="712"/>
      <c r="BN287" s="712"/>
      <c r="BO287" s="712"/>
      <c r="CD287" s="712"/>
      <c r="CE287" s="712"/>
      <c r="CR287" s="712"/>
      <c r="CS287" s="712"/>
      <c r="DD287" s="712"/>
      <c r="DE287" s="712"/>
      <c r="DN287" s="712"/>
      <c r="DO287" s="712"/>
      <c r="DV287" s="712"/>
      <c r="DW287" s="712"/>
      <c r="ED287" s="712"/>
      <c r="EE287" s="712"/>
      <c r="EF287" s="712"/>
      <c r="EG287" s="712"/>
      <c r="EH287" s="712"/>
      <c r="EJ287" s="712"/>
      <c r="EK287" s="712"/>
      <c r="EL287" s="712"/>
      <c r="EM287" s="711"/>
      <c r="EN287" s="711"/>
      <c r="EO287" s="711"/>
      <c r="FB287" s="1635"/>
    </row>
    <row r="288" spans="1:158" s="1634" customFormat="1" ht="15" customHeight="1" x14ac:dyDescent="0.25">
      <c r="A288" s="1392"/>
      <c r="B288" s="448" t="s">
        <v>1628</v>
      </c>
      <c r="C288" s="739"/>
      <c r="D288" s="739"/>
      <c r="E288" s="739"/>
      <c r="F288" s="1236"/>
      <c r="G288" s="2912" t="str">
        <f>IF('General Info'!$C$6&lt;&gt;"", HLOOKUP('General Info'!$C$6,fx_triang!$B$1:$V$39,25,FALSE), "")</f>
        <v/>
      </c>
      <c r="H288" s="2919" t="s">
        <v>1631</v>
      </c>
      <c r="I288" s="1233"/>
      <c r="J288" s="1234"/>
      <c r="K288" s="1232"/>
      <c r="L288" s="1235"/>
      <c r="M288" s="479" t="s">
        <v>1628</v>
      </c>
      <c r="N288" s="1233"/>
      <c r="O288" s="1234"/>
      <c r="P288" s="1232"/>
      <c r="Q288" s="2777" t="str">
        <f t="shared" si="3"/>
        <v/>
      </c>
      <c r="R288" s="42" t="str">
        <f t="array" ref="R288">IF(AND( ISNUMBER(IFERROR(VALUE($U288&amp;""),"")), ISNUMBER(IFERROR(VALUE($N288&amp;""),""))), MAX(MIN(VALUE($U288), VALUE($N288)), -VALUE($N288)), "")</f>
        <v/>
      </c>
      <c r="S288" s="42" t="str">
        <f t="array" ref="S288">IF(AND( ISNUMBER(IFERROR(VALUE($U288&amp;""),"")), ISNUMBER(IFERROR(VALUE($O288&amp;""),""))), MAX(MIN(VALUE($U288), VALUE($O288)), -VALUE($O288)), "")</f>
        <v/>
      </c>
      <c r="T288" s="828" t="str">
        <f t="array" ref="T288">IF(AND( ISNUMBER(IFERROR(VALUE($U288&amp;""),"")), ISNUMBER(IFERROR(VALUE($P288&amp;""),""))), MAX(MIN(VALUE($U288), VALUE($P288)), -VALUE($P288)), "")</f>
        <v/>
      </c>
      <c r="U288" s="1236"/>
      <c r="V288" s="1196"/>
      <c r="W288" s="1196"/>
      <c r="X288" s="1196"/>
      <c r="Y288" s="2775" t="str">
        <f t="array" ref="Y288">IF(AND(ISNUMBER(IFERROR(VALUE(U288&amp;""),"")),ISNUMBER(IFERROR(VALUE(W288&amp;""),""))),IF(AND(VALUE(U288)^2&lt;=VALUE(W288)*1.01, VALUE(U288)^2&gt;=VALUE(W288)*0.99), "Pass", "Check"), "")</f>
        <v/>
      </c>
      <c r="Z288" s="2776" t="str">
        <f t="array" ref="Z288">IF(AND(ISNUMBER(IFERROR(VALUE(V288&amp;""),"")),ISNUMBER(IFERROR(VALUE(X288&amp;""),""))),IF(AND(VALUE(V288)^2&lt;=VALUE(X288)*1.01, VALUE(V288)^2&gt;=VALUE(X288)*0.99), "Pass", "Check"), "")</f>
        <v/>
      </c>
      <c r="AA288" s="1673"/>
      <c r="AB288" s="1196"/>
      <c r="AC288" s="1196"/>
      <c r="AD288" s="1196"/>
      <c r="AE288" s="2775" t="str">
        <f t="array" ref="AE288">IF(AND(ISNUMBER(IFERROR(VALUE(AA288&amp;""),"")),ISNUMBER(IFERROR(VALUE(AC288&amp;""),""))),IF(AND(VALUE(AA288)^2&lt;=VALUE(AC288)*1.01, VALUE(AA288)^2&gt;=VALUE(AC288)*0.99), "Pass", "Check"), "")</f>
        <v/>
      </c>
      <c r="AF288" s="2776" t="str">
        <f t="array" ref="AF288">IF(AND(ISNUMBER(IFERROR(VALUE(AB288&amp;""),"")),ISNUMBER(IFERROR(VALUE(AD288&amp;""),""))),IF(AND(VALUE(AB288)^2&lt;=VALUE(AD288)*1.01, VALUE(AB288)^2&gt;=VALUE(AD288)*0.99), "Pass", "Check"), "")</f>
        <v/>
      </c>
      <c r="AG288" s="1673"/>
      <c r="AH288" s="1196"/>
      <c r="AI288" s="1196"/>
      <c r="AJ288" s="1196"/>
      <c r="AK288" s="2775" t="str">
        <f t="array" ref="AK288">IF(AND(ISNUMBER(IFERROR(VALUE(AG288&amp;""),"")),ISNUMBER(IFERROR(VALUE(AI288&amp;""),""))),IF(AND(VALUE(AG288)^2&lt;=VALUE(AI288)*1.01, VALUE(AG288)^2&gt;=VALUE(AI288)*0.99), "Pass", "Check"), "")</f>
        <v/>
      </c>
      <c r="AL288" s="2777" t="str">
        <f t="array" ref="AL288">IF(AND(ISNUMBER(IFERROR(VALUE(AH288&amp;""),"")),ISNUMBER(IFERROR(VALUE(AJ288&amp;""),""))),IF(AND(VALUE(AH288)^2&lt;=VALUE(AJ288)*1.01, VALUE(AH288)^2&gt;=VALUE(AJ288)*0.99), "Pass", "Check"), "")</f>
        <v/>
      </c>
      <c r="AM288" s="712"/>
      <c r="AN288" s="712"/>
      <c r="AO288" s="712"/>
      <c r="AP288" s="712"/>
      <c r="AQ288" s="712"/>
      <c r="AR288" s="712"/>
      <c r="AS288" s="712"/>
      <c r="AT288" s="712"/>
      <c r="AU288" s="712"/>
      <c r="AV288" s="712"/>
      <c r="AW288" s="712"/>
      <c r="AX288" s="712"/>
      <c r="AY288" s="712"/>
      <c r="AZ288" s="712"/>
      <c r="BA288" s="712"/>
      <c r="BB288" s="712"/>
      <c r="BC288" s="712"/>
      <c r="BD288" s="712"/>
      <c r="BN288" s="712"/>
      <c r="BO288" s="712"/>
      <c r="CD288" s="712"/>
      <c r="CE288" s="712"/>
      <c r="CR288" s="712"/>
      <c r="CS288" s="712"/>
      <c r="DD288" s="712"/>
      <c r="DE288" s="712"/>
      <c r="DN288" s="712"/>
      <c r="DO288" s="712"/>
      <c r="DV288" s="712"/>
      <c r="DW288" s="712"/>
      <c r="ED288" s="712"/>
      <c r="EE288" s="712"/>
      <c r="EF288" s="712"/>
      <c r="EG288" s="712"/>
      <c r="EH288" s="712"/>
      <c r="EJ288" s="712"/>
      <c r="EK288" s="712"/>
      <c r="EL288" s="712"/>
      <c r="EM288" s="711"/>
      <c r="EN288" s="711"/>
      <c r="EO288" s="711"/>
      <c r="FB288" s="1635"/>
    </row>
    <row r="289" spans="1:158" s="1634" customFormat="1" ht="15" customHeight="1" x14ac:dyDescent="0.25">
      <c r="A289" s="1392"/>
      <c r="B289" s="479" t="s">
        <v>1630</v>
      </c>
      <c r="C289" s="739"/>
      <c r="D289" s="739"/>
      <c r="E289" s="739"/>
      <c r="F289" s="1236"/>
      <c r="G289" s="2912" t="str">
        <f>IF('General Info'!$C$6&lt;&gt;"", HLOOKUP('General Info'!$C$6,fx_triang!$B$1:$V$39,26,FALSE), "")</f>
        <v/>
      </c>
      <c r="H289" s="2915" t="s">
        <v>1632</v>
      </c>
      <c r="I289" s="1233"/>
      <c r="J289" s="1234"/>
      <c r="K289" s="1232"/>
      <c r="L289" s="1235"/>
      <c r="M289" s="1634" t="s">
        <v>1630</v>
      </c>
      <c r="N289" s="1233"/>
      <c r="O289" s="1234"/>
      <c r="P289" s="1232"/>
      <c r="Q289" s="2777" t="str">
        <f t="shared" si="3"/>
        <v/>
      </c>
      <c r="R289" s="42" t="str">
        <f t="array" ref="R289">IF(AND( ISNUMBER(IFERROR(VALUE($U289&amp;""),"")), ISNUMBER(IFERROR(VALUE($N289&amp;""),""))), MAX(MIN(VALUE($U289), VALUE($N289)), -VALUE($N289)), "")</f>
        <v/>
      </c>
      <c r="S289" s="42" t="str">
        <f t="array" ref="S289">IF(AND( ISNUMBER(IFERROR(VALUE($U289&amp;""),"")), ISNUMBER(IFERROR(VALUE($O289&amp;""),""))), MAX(MIN(VALUE($U289), VALUE($O289)), -VALUE($O289)), "")</f>
        <v/>
      </c>
      <c r="T289" s="828" t="str">
        <f t="array" ref="T289">IF(AND( ISNUMBER(IFERROR(VALUE($U289&amp;""),"")), ISNUMBER(IFERROR(VALUE($P289&amp;""),""))), MAX(MIN(VALUE($U289), VALUE($P289)), -VALUE($P289)), "")</f>
        <v/>
      </c>
      <c r="U289" s="1236"/>
      <c r="V289" s="1196"/>
      <c r="W289" s="1196"/>
      <c r="X289" s="1196"/>
      <c r="Y289" s="2775" t="str">
        <f t="array" ref="Y289">IF(AND(ISNUMBER(IFERROR(VALUE(U289&amp;""),"")),ISNUMBER(IFERROR(VALUE(W289&amp;""),""))),IF(AND(VALUE(U289)^2&lt;=VALUE(W289)*1.01, VALUE(U289)^2&gt;=VALUE(W289)*0.99), "Pass", "Check"), "")</f>
        <v/>
      </c>
      <c r="Z289" s="2776" t="str">
        <f t="array" ref="Z289">IF(AND(ISNUMBER(IFERROR(VALUE(V289&amp;""),"")),ISNUMBER(IFERROR(VALUE(X289&amp;""),""))),IF(AND(VALUE(V289)^2&lt;=VALUE(X289)*1.01, VALUE(V289)^2&gt;=VALUE(X289)*0.99), "Pass", "Check"), "")</f>
        <v/>
      </c>
      <c r="AA289" s="1673"/>
      <c r="AB289" s="1196"/>
      <c r="AC289" s="1196"/>
      <c r="AD289" s="1196"/>
      <c r="AE289" s="2775" t="str">
        <f t="array" ref="AE289">IF(AND(ISNUMBER(IFERROR(VALUE(AA289&amp;""),"")),ISNUMBER(IFERROR(VALUE(AC289&amp;""),""))),IF(AND(VALUE(AA289)^2&lt;=VALUE(AC289)*1.01, VALUE(AA289)^2&gt;=VALUE(AC289)*0.99), "Pass", "Check"), "")</f>
        <v/>
      </c>
      <c r="AF289" s="2776" t="str">
        <f t="array" ref="AF289">IF(AND(ISNUMBER(IFERROR(VALUE(AB289&amp;""),"")),ISNUMBER(IFERROR(VALUE(AD289&amp;""),""))),IF(AND(VALUE(AB289)^2&lt;=VALUE(AD289)*1.01, VALUE(AB289)^2&gt;=VALUE(AD289)*0.99), "Pass", "Check"), "")</f>
        <v/>
      </c>
      <c r="AG289" s="1673"/>
      <c r="AH289" s="1196"/>
      <c r="AI289" s="1196"/>
      <c r="AJ289" s="1196"/>
      <c r="AK289" s="2775" t="str">
        <f t="array" ref="AK289">IF(AND(ISNUMBER(IFERROR(VALUE(AG289&amp;""),"")),ISNUMBER(IFERROR(VALUE(AI289&amp;""),""))),IF(AND(VALUE(AG289)^2&lt;=VALUE(AI289)*1.01, VALUE(AG289)^2&gt;=VALUE(AI289)*0.99), "Pass", "Check"), "")</f>
        <v/>
      </c>
      <c r="AL289" s="2777" t="str">
        <f t="array" ref="AL289">IF(AND(ISNUMBER(IFERROR(VALUE(AH289&amp;""),"")),ISNUMBER(IFERROR(VALUE(AJ289&amp;""),""))),IF(AND(VALUE(AH289)^2&lt;=VALUE(AJ289)*1.01, VALUE(AH289)^2&gt;=VALUE(AJ289)*0.99), "Pass", "Check"), "")</f>
        <v/>
      </c>
      <c r="AM289" s="712"/>
      <c r="AN289" s="712"/>
      <c r="AO289" s="712"/>
      <c r="AP289" s="712"/>
      <c r="AQ289" s="712"/>
      <c r="AR289" s="712"/>
      <c r="AS289" s="712"/>
      <c r="AT289" s="712"/>
      <c r="AU289" s="712"/>
      <c r="AV289" s="712"/>
      <c r="AW289" s="712"/>
      <c r="AX289" s="712"/>
      <c r="AY289" s="712"/>
      <c r="AZ289" s="712"/>
      <c r="BA289" s="712"/>
      <c r="BB289" s="712"/>
      <c r="BC289" s="712"/>
      <c r="BD289" s="712"/>
      <c r="BN289" s="712"/>
      <c r="BO289" s="712"/>
      <c r="CD289" s="712"/>
      <c r="CE289" s="712"/>
      <c r="CR289" s="712"/>
      <c r="CS289" s="712"/>
      <c r="DD289" s="712"/>
      <c r="DE289" s="712"/>
      <c r="DN289" s="712"/>
      <c r="DO289" s="712"/>
      <c r="DV289" s="712"/>
      <c r="DW289" s="712"/>
      <c r="ED289" s="712"/>
      <c r="EE289" s="712"/>
      <c r="EF289" s="712"/>
      <c r="EG289" s="712"/>
      <c r="EH289" s="712"/>
      <c r="EJ289" s="712"/>
      <c r="EK289" s="712"/>
      <c r="EL289" s="712"/>
      <c r="EM289" s="711"/>
      <c r="EN289" s="711"/>
      <c r="EO289" s="711"/>
      <c r="FB289" s="1635"/>
    </row>
    <row r="290" spans="1:158" s="1634" customFormat="1" ht="15" customHeight="1" x14ac:dyDescent="0.25">
      <c r="A290" s="1392"/>
      <c r="B290" s="739" t="s">
        <v>1527</v>
      </c>
      <c r="C290" s="739"/>
      <c r="D290" s="739"/>
      <c r="E290" s="739"/>
      <c r="F290" s="1236"/>
      <c r="G290" s="2912" t="str">
        <f>IF('General Info'!$C$6&lt;&gt;"", HLOOKUP('General Info'!$C$6,fx_triang!$B$1:$V$39,27,FALSE), "")</f>
        <v/>
      </c>
      <c r="H290" s="2915" t="s">
        <v>1633</v>
      </c>
      <c r="I290" s="1233"/>
      <c r="J290" s="1234"/>
      <c r="K290" s="1232"/>
      <c r="L290" s="1235"/>
      <c r="M290" s="739" t="s">
        <v>1527</v>
      </c>
      <c r="N290" s="1233"/>
      <c r="O290" s="1234"/>
      <c r="P290" s="1232"/>
      <c r="Q290" s="2777" t="str">
        <f t="shared" si="3"/>
        <v/>
      </c>
      <c r="R290" s="42" t="str">
        <f t="array" ref="R290">IF(AND( ISNUMBER(IFERROR(VALUE($U290&amp;""),"")), ISNUMBER(IFERROR(VALUE($N290&amp;""),""))), MAX(MIN(VALUE($U290), VALUE($N290)), -VALUE($N290)), "")</f>
        <v/>
      </c>
      <c r="S290" s="42" t="str">
        <f t="array" ref="S290">IF(AND( ISNUMBER(IFERROR(VALUE($U290&amp;""),"")), ISNUMBER(IFERROR(VALUE($O290&amp;""),""))), MAX(MIN(VALUE($U290), VALUE($O290)), -VALUE($O290)), "")</f>
        <v/>
      </c>
      <c r="T290" s="828" t="str">
        <f t="array" ref="T290">IF(AND( ISNUMBER(IFERROR(VALUE($U290&amp;""),"")), ISNUMBER(IFERROR(VALUE($P290&amp;""),""))), MAX(MIN(VALUE($U290), VALUE($P290)), -VALUE($P290)), "")</f>
        <v/>
      </c>
      <c r="U290" s="1236"/>
      <c r="V290" s="1196"/>
      <c r="W290" s="1196"/>
      <c r="X290" s="1196"/>
      <c r="Y290" s="2775" t="str">
        <f t="array" ref="Y290">IF(AND(ISNUMBER(IFERROR(VALUE(U290&amp;""),"")),ISNUMBER(IFERROR(VALUE(W290&amp;""),""))),IF(AND(VALUE(U290)^2&lt;=VALUE(W290)*1.01, VALUE(U290)^2&gt;=VALUE(W290)*0.99), "Pass", "Check"), "")</f>
        <v/>
      </c>
      <c r="Z290" s="2776" t="str">
        <f t="array" ref="Z290">IF(AND(ISNUMBER(IFERROR(VALUE(V290&amp;""),"")),ISNUMBER(IFERROR(VALUE(X290&amp;""),""))),IF(AND(VALUE(V290)^2&lt;=VALUE(X290)*1.01, VALUE(V290)^2&gt;=VALUE(X290)*0.99), "Pass", "Check"), "")</f>
        <v/>
      </c>
      <c r="AA290" s="1673"/>
      <c r="AB290" s="1196"/>
      <c r="AC290" s="1196"/>
      <c r="AD290" s="1196"/>
      <c r="AE290" s="2775" t="str">
        <f t="array" ref="AE290">IF(AND(ISNUMBER(IFERROR(VALUE(AA290&amp;""),"")),ISNUMBER(IFERROR(VALUE(AC290&amp;""),""))),IF(AND(VALUE(AA290)^2&lt;=VALUE(AC290)*1.01, VALUE(AA290)^2&gt;=VALUE(AC290)*0.99), "Pass", "Check"), "")</f>
        <v/>
      </c>
      <c r="AF290" s="2776" t="str">
        <f t="array" ref="AF290">IF(AND(ISNUMBER(IFERROR(VALUE(AB290&amp;""),"")),ISNUMBER(IFERROR(VALUE(AD290&amp;""),""))),IF(AND(VALUE(AB290)^2&lt;=VALUE(AD290)*1.01, VALUE(AB290)^2&gt;=VALUE(AD290)*0.99), "Pass", "Check"), "")</f>
        <v/>
      </c>
      <c r="AG290" s="1673"/>
      <c r="AH290" s="1196"/>
      <c r="AI290" s="1196"/>
      <c r="AJ290" s="1196"/>
      <c r="AK290" s="2775" t="str">
        <f t="array" ref="AK290">IF(AND(ISNUMBER(IFERROR(VALUE(AG290&amp;""),"")),ISNUMBER(IFERROR(VALUE(AI290&amp;""),""))),IF(AND(VALUE(AG290)^2&lt;=VALUE(AI290)*1.01, VALUE(AG290)^2&gt;=VALUE(AI290)*0.99), "Pass", "Check"), "")</f>
        <v/>
      </c>
      <c r="AL290" s="2777" t="str">
        <f t="array" ref="AL290">IF(AND(ISNUMBER(IFERROR(VALUE(AH290&amp;""),"")),ISNUMBER(IFERROR(VALUE(AJ290&amp;""),""))),IF(AND(VALUE(AH290)^2&lt;=VALUE(AJ290)*1.01, VALUE(AH290)^2&gt;=VALUE(AJ290)*0.99), "Pass", "Check"), "")</f>
        <v/>
      </c>
      <c r="AM290" s="712"/>
      <c r="AN290" s="712"/>
      <c r="AO290" s="712"/>
      <c r="AP290" s="712"/>
      <c r="AQ290" s="712"/>
      <c r="AR290" s="712"/>
      <c r="AS290" s="712"/>
      <c r="AT290" s="712"/>
      <c r="AU290" s="712"/>
      <c r="AV290" s="712"/>
      <c r="AW290" s="712"/>
      <c r="AX290" s="712"/>
      <c r="AY290" s="712"/>
      <c r="AZ290" s="712"/>
      <c r="BA290" s="712"/>
      <c r="BB290" s="712"/>
      <c r="BC290" s="712"/>
      <c r="BD290" s="712"/>
      <c r="BN290" s="712"/>
      <c r="BO290" s="712"/>
      <c r="CD290" s="712"/>
      <c r="CE290" s="712"/>
      <c r="CR290" s="712"/>
      <c r="CS290" s="712"/>
      <c r="DD290" s="712"/>
      <c r="DE290" s="712"/>
      <c r="DN290" s="712"/>
      <c r="DO290" s="712"/>
      <c r="DV290" s="712"/>
      <c r="DW290" s="712"/>
      <c r="ED290" s="712"/>
      <c r="EE290" s="712"/>
      <c r="EF290" s="712"/>
      <c r="EG290" s="712"/>
      <c r="EH290" s="712"/>
      <c r="EJ290" s="712"/>
      <c r="EK290" s="712"/>
      <c r="EL290" s="712"/>
      <c r="EM290" s="711"/>
      <c r="EN290" s="711"/>
      <c r="EO290" s="711"/>
      <c r="FB290" s="1635"/>
    </row>
    <row r="291" spans="1:158" s="1634" customFormat="1" ht="15" customHeight="1" x14ac:dyDescent="0.25">
      <c r="A291" s="1392"/>
      <c r="B291" s="739" t="s">
        <v>1512</v>
      </c>
      <c r="C291" s="739"/>
      <c r="D291" s="739"/>
      <c r="E291" s="739"/>
      <c r="F291" s="1236"/>
      <c r="G291" s="2912" t="str">
        <f>IF('General Info'!$C$6&lt;&gt;"", HLOOKUP('General Info'!$C$6,fx_triang!$B$1:$V$39,28,FALSE), "")</f>
        <v/>
      </c>
      <c r="H291" s="2917" t="s">
        <v>1634</v>
      </c>
      <c r="I291" s="1233"/>
      <c r="J291" s="1234"/>
      <c r="K291" s="1232"/>
      <c r="L291" s="1235"/>
      <c r="M291" s="739" t="s">
        <v>1512</v>
      </c>
      <c r="N291" s="1233"/>
      <c r="O291" s="1234"/>
      <c r="P291" s="1232"/>
      <c r="Q291" s="2777" t="str">
        <f t="shared" si="3"/>
        <v/>
      </c>
      <c r="R291" s="42" t="str">
        <f t="array" ref="R291">IF(AND( ISNUMBER(IFERROR(VALUE($U291&amp;""),"")), ISNUMBER(IFERROR(VALUE($N291&amp;""),""))), MAX(MIN(VALUE($U291), VALUE($N291)), -VALUE($N291)), "")</f>
        <v/>
      </c>
      <c r="S291" s="42" t="str">
        <f t="array" ref="S291">IF(AND( ISNUMBER(IFERROR(VALUE($U291&amp;""),"")), ISNUMBER(IFERROR(VALUE($O291&amp;""),""))), MAX(MIN(VALUE($U291), VALUE($O291)), -VALUE($O291)), "")</f>
        <v/>
      </c>
      <c r="T291" s="828" t="str">
        <f t="array" ref="T291">IF(AND( ISNUMBER(IFERROR(VALUE($U291&amp;""),"")), ISNUMBER(IFERROR(VALUE($P291&amp;""),""))), MAX(MIN(VALUE($U291), VALUE($P291)), -VALUE($P291)), "")</f>
        <v/>
      </c>
      <c r="U291" s="1236"/>
      <c r="V291" s="1196"/>
      <c r="W291" s="1196"/>
      <c r="X291" s="1196"/>
      <c r="Y291" s="2775" t="str">
        <f t="array" ref="Y291">IF(AND(ISNUMBER(IFERROR(VALUE(U291&amp;""),"")),ISNUMBER(IFERROR(VALUE(W291&amp;""),""))),IF(AND(VALUE(U291)^2&lt;=VALUE(W291)*1.01, VALUE(U291)^2&gt;=VALUE(W291)*0.99), "Pass", "Check"), "")</f>
        <v/>
      </c>
      <c r="Z291" s="2776" t="str">
        <f t="array" ref="Z291">IF(AND(ISNUMBER(IFERROR(VALUE(V291&amp;""),"")),ISNUMBER(IFERROR(VALUE(X291&amp;""),""))),IF(AND(VALUE(V291)^2&lt;=VALUE(X291)*1.01, VALUE(V291)^2&gt;=VALUE(X291)*0.99), "Pass", "Check"), "")</f>
        <v/>
      </c>
      <c r="AA291" s="1673"/>
      <c r="AB291" s="1196"/>
      <c r="AC291" s="1196"/>
      <c r="AD291" s="1196"/>
      <c r="AE291" s="2775" t="str">
        <f t="array" ref="AE291">IF(AND(ISNUMBER(IFERROR(VALUE(AA291&amp;""),"")),ISNUMBER(IFERROR(VALUE(AC291&amp;""),""))),IF(AND(VALUE(AA291)^2&lt;=VALUE(AC291)*1.01, VALUE(AA291)^2&gt;=VALUE(AC291)*0.99), "Pass", "Check"), "")</f>
        <v/>
      </c>
      <c r="AF291" s="2776" t="str">
        <f t="array" ref="AF291">IF(AND(ISNUMBER(IFERROR(VALUE(AB291&amp;""),"")),ISNUMBER(IFERROR(VALUE(AD291&amp;""),""))),IF(AND(VALUE(AB291)^2&lt;=VALUE(AD291)*1.01, VALUE(AB291)^2&gt;=VALUE(AD291)*0.99), "Pass", "Check"), "")</f>
        <v/>
      </c>
      <c r="AG291" s="1673"/>
      <c r="AH291" s="1196"/>
      <c r="AI291" s="1196"/>
      <c r="AJ291" s="1196"/>
      <c r="AK291" s="2775" t="str">
        <f t="array" ref="AK291">IF(AND(ISNUMBER(IFERROR(VALUE(AG291&amp;""),"")),ISNUMBER(IFERROR(VALUE(AI291&amp;""),""))),IF(AND(VALUE(AG291)^2&lt;=VALUE(AI291)*1.01, VALUE(AG291)^2&gt;=VALUE(AI291)*0.99), "Pass", "Check"), "")</f>
        <v/>
      </c>
      <c r="AL291" s="2777" t="str">
        <f t="array" ref="AL291">IF(AND(ISNUMBER(IFERROR(VALUE(AH291&amp;""),"")),ISNUMBER(IFERROR(VALUE(AJ291&amp;""),""))),IF(AND(VALUE(AH291)^2&lt;=VALUE(AJ291)*1.01, VALUE(AH291)^2&gt;=VALUE(AJ291)*0.99), "Pass", "Check"), "")</f>
        <v/>
      </c>
      <c r="AM291" s="712"/>
      <c r="AN291" s="712"/>
      <c r="AO291" s="712"/>
      <c r="AP291" s="712"/>
      <c r="AQ291" s="712"/>
      <c r="AR291" s="712"/>
      <c r="AS291" s="712"/>
      <c r="AT291" s="712"/>
      <c r="AU291" s="712"/>
      <c r="AV291" s="712"/>
      <c r="AW291" s="712"/>
      <c r="AX291" s="712"/>
      <c r="AY291" s="712"/>
      <c r="AZ291" s="712"/>
      <c r="BA291" s="712"/>
      <c r="BB291" s="712"/>
      <c r="BC291" s="712"/>
      <c r="BD291" s="712"/>
      <c r="BN291" s="712"/>
      <c r="BO291" s="712"/>
      <c r="CD291" s="712"/>
      <c r="CE291" s="712"/>
      <c r="CR291" s="712"/>
      <c r="CS291" s="712"/>
      <c r="DD291" s="712"/>
      <c r="DE291" s="712"/>
      <c r="DN291" s="712"/>
      <c r="DO291" s="712"/>
      <c r="DV291" s="712"/>
      <c r="DW291" s="712"/>
      <c r="ED291" s="712"/>
      <c r="EE291" s="712"/>
      <c r="EF291" s="712"/>
      <c r="EG291" s="712"/>
      <c r="EH291" s="712"/>
      <c r="EJ291" s="712"/>
      <c r="EK291" s="712"/>
      <c r="EL291" s="712"/>
      <c r="EM291" s="711"/>
      <c r="EN291" s="711"/>
      <c r="EO291" s="711"/>
      <c r="FB291" s="1635"/>
    </row>
    <row r="292" spans="1:158" s="1634" customFormat="1" ht="15" customHeight="1" x14ac:dyDescent="0.25">
      <c r="A292" s="1392"/>
      <c r="B292" s="448" t="s">
        <v>1525</v>
      </c>
      <c r="C292" s="739"/>
      <c r="D292" s="739"/>
      <c r="E292" s="739"/>
      <c r="F292" s="1236"/>
      <c r="G292" s="2912" t="str">
        <f>IF('General Info'!$C$6&lt;&gt;"", HLOOKUP('General Info'!$C$6,fx_triang!$B$1:$V$39,29,FALSE), "")</f>
        <v/>
      </c>
      <c r="H292" s="2918" t="s">
        <v>1635</v>
      </c>
      <c r="I292" s="1233"/>
      <c r="J292" s="1234"/>
      <c r="K292" s="1232"/>
      <c r="L292" s="1235"/>
      <c r="M292" s="448" t="s">
        <v>1525</v>
      </c>
      <c r="N292" s="1233"/>
      <c r="O292" s="1234"/>
      <c r="P292" s="1232"/>
      <c r="Q292" s="2777" t="str">
        <f t="shared" si="3"/>
        <v/>
      </c>
      <c r="R292" s="42" t="str">
        <f t="array" ref="R292">IF(AND( ISNUMBER(IFERROR(VALUE($U292&amp;""),"")), ISNUMBER(IFERROR(VALUE($N292&amp;""),""))), MAX(MIN(VALUE($U292), VALUE($N292)), -VALUE($N292)), "")</f>
        <v/>
      </c>
      <c r="S292" s="42" t="str">
        <f t="array" ref="S292">IF(AND( ISNUMBER(IFERROR(VALUE($U292&amp;""),"")), ISNUMBER(IFERROR(VALUE($O292&amp;""),""))), MAX(MIN(VALUE($U292), VALUE($O292)), -VALUE($O292)), "")</f>
        <v/>
      </c>
      <c r="T292" s="828" t="str">
        <f t="array" ref="T292">IF(AND( ISNUMBER(IFERROR(VALUE($U292&amp;""),"")), ISNUMBER(IFERROR(VALUE($P292&amp;""),""))), MAX(MIN(VALUE($U292), VALUE($P292)), -VALUE($P292)), "")</f>
        <v/>
      </c>
      <c r="U292" s="1236"/>
      <c r="V292" s="1196"/>
      <c r="W292" s="1196"/>
      <c r="X292" s="1196"/>
      <c r="Y292" s="2775" t="str">
        <f t="array" ref="Y292">IF(AND(ISNUMBER(IFERROR(VALUE(U292&amp;""),"")),ISNUMBER(IFERROR(VALUE(W292&amp;""),""))),IF(AND(VALUE(U292)^2&lt;=VALUE(W292)*1.01, VALUE(U292)^2&gt;=VALUE(W292)*0.99), "Pass", "Check"), "")</f>
        <v/>
      </c>
      <c r="Z292" s="2776" t="str">
        <f t="array" ref="Z292">IF(AND(ISNUMBER(IFERROR(VALUE(V292&amp;""),"")),ISNUMBER(IFERROR(VALUE(X292&amp;""),""))),IF(AND(VALUE(V292)^2&lt;=VALUE(X292)*1.01, VALUE(V292)^2&gt;=VALUE(X292)*0.99), "Pass", "Check"), "")</f>
        <v/>
      </c>
      <c r="AA292" s="1673"/>
      <c r="AB292" s="1196"/>
      <c r="AC292" s="1196"/>
      <c r="AD292" s="1196"/>
      <c r="AE292" s="2775" t="str">
        <f t="array" ref="AE292">IF(AND(ISNUMBER(IFERROR(VALUE(AA292&amp;""),"")),ISNUMBER(IFERROR(VALUE(AC292&amp;""),""))),IF(AND(VALUE(AA292)^2&lt;=VALUE(AC292)*1.01, VALUE(AA292)^2&gt;=VALUE(AC292)*0.99), "Pass", "Check"), "")</f>
        <v/>
      </c>
      <c r="AF292" s="2776" t="str">
        <f t="array" ref="AF292">IF(AND(ISNUMBER(IFERROR(VALUE(AB292&amp;""),"")),ISNUMBER(IFERROR(VALUE(AD292&amp;""),""))),IF(AND(VALUE(AB292)^2&lt;=VALUE(AD292)*1.01, VALUE(AB292)^2&gt;=VALUE(AD292)*0.99), "Pass", "Check"), "")</f>
        <v/>
      </c>
      <c r="AG292" s="1673"/>
      <c r="AH292" s="1196"/>
      <c r="AI292" s="1196"/>
      <c r="AJ292" s="1196"/>
      <c r="AK292" s="2775" t="str">
        <f t="array" ref="AK292">IF(AND(ISNUMBER(IFERROR(VALUE(AG292&amp;""),"")),ISNUMBER(IFERROR(VALUE(AI292&amp;""),""))),IF(AND(VALUE(AG292)^2&lt;=VALUE(AI292)*1.01, VALUE(AG292)^2&gt;=VALUE(AI292)*0.99), "Pass", "Check"), "")</f>
        <v/>
      </c>
      <c r="AL292" s="2777" t="str">
        <f t="array" ref="AL292">IF(AND(ISNUMBER(IFERROR(VALUE(AH292&amp;""),"")),ISNUMBER(IFERROR(VALUE(AJ292&amp;""),""))),IF(AND(VALUE(AH292)^2&lt;=VALUE(AJ292)*1.01, VALUE(AH292)^2&gt;=VALUE(AJ292)*0.99), "Pass", "Check"), "")</f>
        <v/>
      </c>
      <c r="AM292" s="712"/>
      <c r="AN292" s="712"/>
      <c r="AO292" s="712"/>
      <c r="AP292" s="712"/>
      <c r="AQ292" s="712"/>
      <c r="AR292" s="712"/>
      <c r="AS292" s="712"/>
      <c r="AT292" s="712"/>
      <c r="AU292" s="712"/>
      <c r="AV292" s="712"/>
      <c r="AW292" s="712"/>
      <c r="AX292" s="712"/>
      <c r="AY292" s="712"/>
      <c r="AZ292" s="712"/>
      <c r="BA292" s="712"/>
      <c r="BB292" s="712"/>
      <c r="BC292" s="712"/>
      <c r="BD292" s="712"/>
      <c r="BN292" s="712"/>
      <c r="BO292" s="712"/>
      <c r="CD292" s="712"/>
      <c r="CE292" s="712"/>
      <c r="CR292" s="712"/>
      <c r="CS292" s="712"/>
      <c r="DD292" s="712"/>
      <c r="DE292" s="712"/>
      <c r="DN292" s="712"/>
      <c r="DO292" s="712"/>
      <c r="DV292" s="712"/>
      <c r="DW292" s="712"/>
      <c r="ED292" s="712"/>
      <c r="EE292" s="712"/>
      <c r="EF292" s="712"/>
      <c r="EG292" s="712"/>
      <c r="EH292" s="712"/>
      <c r="EJ292" s="712"/>
      <c r="EK292" s="712"/>
      <c r="EL292" s="712"/>
      <c r="EM292" s="711"/>
      <c r="EN292" s="711"/>
      <c r="EO292" s="711"/>
      <c r="FB292" s="1635"/>
    </row>
    <row r="293" spans="1:158" s="1634" customFormat="1" ht="15" customHeight="1" x14ac:dyDescent="0.25">
      <c r="A293" s="1392"/>
      <c r="B293" s="479" t="s">
        <v>1530</v>
      </c>
      <c r="C293" s="739"/>
      <c r="D293" s="739"/>
      <c r="E293" s="739"/>
      <c r="F293" s="1236"/>
      <c r="G293" s="2912" t="str">
        <f>IF('General Info'!$C$6&lt;&gt;"", HLOOKUP('General Info'!$C$6,fx_triang!$B$1:$V$39,30,FALSE), "")</f>
        <v/>
      </c>
      <c r="H293" s="2915" t="s">
        <v>1636</v>
      </c>
      <c r="I293" s="1233"/>
      <c r="J293" s="1234"/>
      <c r="K293" s="1232"/>
      <c r="L293" s="1235"/>
      <c r="M293" s="479" t="s">
        <v>1530</v>
      </c>
      <c r="N293" s="1233"/>
      <c r="O293" s="1234"/>
      <c r="P293" s="1232"/>
      <c r="Q293" s="2777" t="str">
        <f t="shared" si="3"/>
        <v/>
      </c>
      <c r="R293" s="42" t="str">
        <f t="array" ref="R293">IF(AND( ISNUMBER(IFERROR(VALUE($U293&amp;""),"")), ISNUMBER(IFERROR(VALUE($N293&amp;""),""))), MAX(MIN(VALUE($U293), VALUE($N293)), -VALUE($N293)), "")</f>
        <v/>
      </c>
      <c r="S293" s="42" t="str">
        <f t="array" ref="S293">IF(AND( ISNUMBER(IFERROR(VALUE($U293&amp;""),"")), ISNUMBER(IFERROR(VALUE($O293&amp;""),""))), MAX(MIN(VALUE($U293), VALUE($O293)), -VALUE($O293)), "")</f>
        <v/>
      </c>
      <c r="T293" s="828" t="str">
        <f t="array" ref="T293">IF(AND( ISNUMBER(IFERROR(VALUE($U293&amp;""),"")), ISNUMBER(IFERROR(VALUE($P293&amp;""),""))), MAX(MIN(VALUE($U293), VALUE($P293)), -VALUE($P293)), "")</f>
        <v/>
      </c>
      <c r="U293" s="1236"/>
      <c r="V293" s="1196"/>
      <c r="W293" s="1196"/>
      <c r="X293" s="1196"/>
      <c r="Y293" s="2775" t="str">
        <f t="array" ref="Y293">IF(AND(ISNUMBER(IFERROR(VALUE(U293&amp;""),"")),ISNUMBER(IFERROR(VALUE(W293&amp;""),""))),IF(AND(VALUE(U293)^2&lt;=VALUE(W293)*1.01, VALUE(U293)^2&gt;=VALUE(W293)*0.99), "Pass", "Check"), "")</f>
        <v/>
      </c>
      <c r="Z293" s="2776" t="str">
        <f t="array" ref="Z293">IF(AND(ISNUMBER(IFERROR(VALUE(V293&amp;""),"")),ISNUMBER(IFERROR(VALUE(X293&amp;""),""))),IF(AND(VALUE(V293)^2&lt;=VALUE(X293)*1.01, VALUE(V293)^2&gt;=VALUE(X293)*0.99), "Pass", "Check"), "")</f>
        <v/>
      </c>
      <c r="AA293" s="1673"/>
      <c r="AB293" s="1196"/>
      <c r="AC293" s="1196"/>
      <c r="AD293" s="1196"/>
      <c r="AE293" s="2775" t="str">
        <f t="array" ref="AE293">IF(AND(ISNUMBER(IFERROR(VALUE(AA293&amp;""),"")),ISNUMBER(IFERROR(VALUE(AC293&amp;""),""))),IF(AND(VALUE(AA293)^2&lt;=VALUE(AC293)*1.01, VALUE(AA293)^2&gt;=VALUE(AC293)*0.99), "Pass", "Check"), "")</f>
        <v/>
      </c>
      <c r="AF293" s="2776" t="str">
        <f t="array" ref="AF293">IF(AND(ISNUMBER(IFERROR(VALUE(AB293&amp;""),"")),ISNUMBER(IFERROR(VALUE(AD293&amp;""),""))),IF(AND(VALUE(AB293)^2&lt;=VALUE(AD293)*1.01, VALUE(AB293)^2&gt;=VALUE(AD293)*0.99), "Pass", "Check"), "")</f>
        <v/>
      </c>
      <c r="AG293" s="1673"/>
      <c r="AH293" s="1196"/>
      <c r="AI293" s="1196"/>
      <c r="AJ293" s="1196"/>
      <c r="AK293" s="2775" t="str">
        <f t="array" ref="AK293">IF(AND(ISNUMBER(IFERROR(VALUE(AG293&amp;""),"")),ISNUMBER(IFERROR(VALUE(AI293&amp;""),""))),IF(AND(VALUE(AG293)^2&lt;=VALUE(AI293)*1.01, VALUE(AG293)^2&gt;=VALUE(AI293)*0.99), "Pass", "Check"), "")</f>
        <v/>
      </c>
      <c r="AL293" s="2777" t="str">
        <f t="array" ref="AL293">IF(AND(ISNUMBER(IFERROR(VALUE(AH293&amp;""),"")),ISNUMBER(IFERROR(VALUE(AJ293&amp;""),""))),IF(AND(VALUE(AH293)^2&lt;=VALUE(AJ293)*1.01, VALUE(AH293)^2&gt;=VALUE(AJ293)*0.99), "Pass", "Check"), "")</f>
        <v/>
      </c>
      <c r="AM293" s="712"/>
      <c r="AN293" s="712"/>
      <c r="AO293" s="712"/>
      <c r="AP293" s="712"/>
      <c r="AQ293" s="712"/>
      <c r="AR293" s="712"/>
      <c r="AS293" s="712"/>
      <c r="AT293" s="712"/>
      <c r="AU293" s="712"/>
      <c r="AV293" s="712"/>
      <c r="AW293" s="712"/>
      <c r="AX293" s="712"/>
      <c r="AY293" s="712"/>
      <c r="AZ293" s="712"/>
      <c r="BA293" s="712"/>
      <c r="BB293" s="712"/>
      <c r="BC293" s="712"/>
      <c r="BD293" s="712"/>
      <c r="BN293" s="712"/>
      <c r="BO293" s="712"/>
      <c r="CD293" s="712"/>
      <c r="CE293" s="712"/>
      <c r="CR293" s="712"/>
      <c r="CS293" s="712"/>
      <c r="DD293" s="712"/>
      <c r="DE293" s="712"/>
      <c r="DN293" s="712"/>
      <c r="DO293" s="712"/>
      <c r="DV293" s="712"/>
      <c r="DW293" s="712"/>
      <c r="ED293" s="712"/>
      <c r="EE293" s="712"/>
      <c r="EF293" s="712"/>
      <c r="EG293" s="712"/>
      <c r="EH293" s="712"/>
      <c r="EJ293" s="712"/>
      <c r="EK293" s="712"/>
      <c r="EL293" s="712"/>
      <c r="EM293" s="711"/>
      <c r="EN293" s="711"/>
      <c r="EO293" s="711"/>
      <c r="FB293" s="1635"/>
    </row>
    <row r="294" spans="1:158" s="1634" customFormat="1" ht="15" customHeight="1" x14ac:dyDescent="0.25">
      <c r="A294" s="1392"/>
      <c r="B294" s="739" t="s">
        <v>1513</v>
      </c>
      <c r="C294" s="739"/>
      <c r="D294" s="739"/>
      <c r="E294" s="739"/>
      <c r="F294" s="1236"/>
      <c r="G294" s="2912" t="str">
        <f>IF('General Info'!$C$6&lt;&gt;"", HLOOKUP('General Info'!$C$6,fx_triang!$B$1:$V$39,31,FALSE), "")</f>
        <v/>
      </c>
      <c r="H294" s="2917" t="s">
        <v>1638</v>
      </c>
      <c r="I294" s="1233"/>
      <c r="J294" s="1234"/>
      <c r="K294" s="1232"/>
      <c r="L294" s="1235"/>
      <c r="M294" s="739" t="s">
        <v>1513</v>
      </c>
      <c r="N294" s="1233"/>
      <c r="O294" s="1234"/>
      <c r="P294" s="1232"/>
      <c r="Q294" s="2777" t="str">
        <f t="shared" si="3"/>
        <v/>
      </c>
      <c r="R294" s="42" t="str">
        <f t="array" ref="R294">IF(AND( ISNUMBER(IFERROR(VALUE($U294&amp;""),"")), ISNUMBER(IFERROR(VALUE($N294&amp;""),""))), MAX(MIN(VALUE($U294), VALUE($N294)), -VALUE($N294)), "")</f>
        <v/>
      </c>
      <c r="S294" s="42" t="str">
        <f t="array" ref="S294">IF(AND( ISNUMBER(IFERROR(VALUE($U294&amp;""),"")), ISNUMBER(IFERROR(VALUE($O294&amp;""),""))), MAX(MIN(VALUE($U294), VALUE($O294)), -VALUE($O294)), "")</f>
        <v/>
      </c>
      <c r="T294" s="828" t="str">
        <f t="array" ref="T294">IF(AND( ISNUMBER(IFERROR(VALUE($U294&amp;""),"")), ISNUMBER(IFERROR(VALUE($P294&amp;""),""))), MAX(MIN(VALUE($U294), VALUE($P294)), -VALUE($P294)), "")</f>
        <v/>
      </c>
      <c r="U294" s="1236"/>
      <c r="V294" s="1196"/>
      <c r="W294" s="1196"/>
      <c r="X294" s="1196"/>
      <c r="Y294" s="2775" t="str">
        <f t="array" ref="Y294">IF(AND(ISNUMBER(IFERROR(VALUE(U294&amp;""),"")),ISNUMBER(IFERROR(VALUE(W294&amp;""),""))),IF(AND(VALUE(U294)^2&lt;=VALUE(W294)*1.01, VALUE(U294)^2&gt;=VALUE(W294)*0.99), "Pass", "Check"), "")</f>
        <v/>
      </c>
      <c r="Z294" s="2776" t="str">
        <f t="array" ref="Z294">IF(AND(ISNUMBER(IFERROR(VALUE(V294&amp;""),"")),ISNUMBER(IFERROR(VALUE(X294&amp;""),""))),IF(AND(VALUE(V294)^2&lt;=VALUE(X294)*1.01, VALUE(V294)^2&gt;=VALUE(X294)*0.99), "Pass", "Check"), "")</f>
        <v/>
      </c>
      <c r="AA294" s="1673"/>
      <c r="AB294" s="1196"/>
      <c r="AC294" s="1196"/>
      <c r="AD294" s="1196"/>
      <c r="AE294" s="2775" t="str">
        <f t="array" ref="AE294">IF(AND(ISNUMBER(IFERROR(VALUE(AA294&amp;""),"")),ISNUMBER(IFERROR(VALUE(AC294&amp;""),""))),IF(AND(VALUE(AA294)^2&lt;=VALUE(AC294)*1.01, VALUE(AA294)^2&gt;=VALUE(AC294)*0.99), "Pass", "Check"), "")</f>
        <v/>
      </c>
      <c r="AF294" s="2776" t="str">
        <f t="array" ref="AF294">IF(AND(ISNUMBER(IFERROR(VALUE(AB294&amp;""),"")),ISNUMBER(IFERROR(VALUE(AD294&amp;""),""))),IF(AND(VALUE(AB294)^2&lt;=VALUE(AD294)*1.01, VALUE(AB294)^2&gt;=VALUE(AD294)*0.99), "Pass", "Check"), "")</f>
        <v/>
      </c>
      <c r="AG294" s="1673"/>
      <c r="AH294" s="1196"/>
      <c r="AI294" s="1196"/>
      <c r="AJ294" s="1196"/>
      <c r="AK294" s="2775" t="str">
        <f t="array" ref="AK294">IF(AND(ISNUMBER(IFERROR(VALUE(AG294&amp;""),"")),ISNUMBER(IFERROR(VALUE(AI294&amp;""),""))),IF(AND(VALUE(AG294)^2&lt;=VALUE(AI294)*1.01, VALUE(AG294)^2&gt;=VALUE(AI294)*0.99), "Pass", "Check"), "")</f>
        <v/>
      </c>
      <c r="AL294" s="2777" t="str">
        <f t="array" ref="AL294">IF(AND(ISNUMBER(IFERROR(VALUE(AH294&amp;""),"")),ISNUMBER(IFERROR(VALUE(AJ294&amp;""),""))),IF(AND(VALUE(AH294)^2&lt;=VALUE(AJ294)*1.01, VALUE(AH294)^2&gt;=VALUE(AJ294)*0.99), "Pass", "Check"), "")</f>
        <v/>
      </c>
      <c r="AM294" s="712"/>
      <c r="AN294" s="712"/>
      <c r="AO294" s="712"/>
      <c r="AP294" s="712"/>
      <c r="AQ294" s="712"/>
      <c r="AR294" s="712"/>
      <c r="AS294" s="712"/>
      <c r="AT294" s="712"/>
      <c r="AU294" s="712"/>
      <c r="AV294" s="712"/>
      <c r="AW294" s="712"/>
      <c r="AX294" s="712"/>
      <c r="AY294" s="712"/>
      <c r="AZ294" s="712"/>
      <c r="BA294" s="712"/>
      <c r="BB294" s="712"/>
      <c r="BC294" s="712"/>
      <c r="BD294" s="712"/>
      <c r="BN294" s="712"/>
      <c r="BO294" s="712"/>
      <c r="CD294" s="712"/>
      <c r="CE294" s="712"/>
      <c r="CR294" s="712"/>
      <c r="CS294" s="712"/>
      <c r="DD294" s="712"/>
      <c r="DE294" s="712"/>
      <c r="DN294" s="712"/>
      <c r="DO294" s="712"/>
      <c r="DV294" s="712"/>
      <c r="DW294" s="712"/>
      <c r="ED294" s="712"/>
      <c r="EE294" s="712"/>
      <c r="EF294" s="712"/>
      <c r="EG294" s="712"/>
      <c r="EH294" s="712"/>
      <c r="EJ294" s="712"/>
      <c r="EK294" s="712"/>
      <c r="EL294" s="712"/>
      <c r="EM294" s="711"/>
      <c r="EN294" s="711"/>
      <c r="EO294" s="711"/>
      <c r="FB294" s="1635"/>
    </row>
    <row r="295" spans="1:158" s="1634" customFormat="1" ht="15" customHeight="1" x14ac:dyDescent="0.25">
      <c r="A295" s="1392"/>
      <c r="B295" s="448" t="s">
        <v>1637</v>
      </c>
      <c r="C295" s="739"/>
      <c r="D295" s="739"/>
      <c r="E295" s="739"/>
      <c r="F295" s="1236"/>
      <c r="G295" s="2912" t="str">
        <f>IF('General Info'!$C$6&lt;&gt;"", HLOOKUP('General Info'!$C$6,fx_triang!$B$1:$V$39,32,FALSE), "")</f>
        <v/>
      </c>
      <c r="H295" s="2915" t="s">
        <v>1639</v>
      </c>
      <c r="I295" s="1233"/>
      <c r="J295" s="1234"/>
      <c r="K295" s="1232"/>
      <c r="L295" s="1235"/>
      <c r="M295" s="448" t="s">
        <v>1637</v>
      </c>
      <c r="N295" s="1233"/>
      <c r="O295" s="1234"/>
      <c r="P295" s="1232"/>
      <c r="Q295" s="2777" t="str">
        <f t="shared" si="3"/>
        <v/>
      </c>
      <c r="R295" s="42" t="str">
        <f t="array" ref="R295">IF(AND( ISNUMBER(IFERROR(VALUE($U295&amp;""),"")), ISNUMBER(IFERROR(VALUE($N295&amp;""),""))), MAX(MIN(VALUE($U295), VALUE($N295)), -VALUE($N295)), "")</f>
        <v/>
      </c>
      <c r="S295" s="42" t="str">
        <f t="array" ref="S295">IF(AND( ISNUMBER(IFERROR(VALUE($U295&amp;""),"")), ISNUMBER(IFERROR(VALUE($O295&amp;""),""))), MAX(MIN(VALUE($U295), VALUE($O295)), -VALUE($O295)), "")</f>
        <v/>
      </c>
      <c r="T295" s="828" t="str">
        <f t="array" ref="T295">IF(AND( ISNUMBER(IFERROR(VALUE($U295&amp;""),"")), ISNUMBER(IFERROR(VALUE($P295&amp;""),""))), MAX(MIN(VALUE($U295), VALUE($P295)), -VALUE($P295)), "")</f>
        <v/>
      </c>
      <c r="U295" s="1236"/>
      <c r="V295" s="1196"/>
      <c r="W295" s="1196"/>
      <c r="X295" s="1196"/>
      <c r="Y295" s="2775" t="str">
        <f t="array" ref="Y295">IF(AND(ISNUMBER(IFERROR(VALUE(U295&amp;""),"")),ISNUMBER(IFERROR(VALUE(W295&amp;""),""))),IF(AND(VALUE(U295)^2&lt;=VALUE(W295)*1.01, VALUE(U295)^2&gt;=VALUE(W295)*0.99), "Pass", "Check"), "")</f>
        <v/>
      </c>
      <c r="Z295" s="2776" t="str">
        <f t="array" ref="Z295">IF(AND(ISNUMBER(IFERROR(VALUE(V295&amp;""),"")),ISNUMBER(IFERROR(VALUE(X295&amp;""),""))),IF(AND(VALUE(V295)^2&lt;=VALUE(X295)*1.01, VALUE(V295)^2&gt;=VALUE(X295)*0.99), "Pass", "Check"), "")</f>
        <v/>
      </c>
      <c r="AA295" s="1673"/>
      <c r="AB295" s="1196"/>
      <c r="AC295" s="1196"/>
      <c r="AD295" s="1196"/>
      <c r="AE295" s="2775" t="str">
        <f t="array" ref="AE295">IF(AND(ISNUMBER(IFERROR(VALUE(AA295&amp;""),"")),ISNUMBER(IFERROR(VALUE(AC295&amp;""),""))),IF(AND(VALUE(AA295)^2&lt;=VALUE(AC295)*1.01, VALUE(AA295)^2&gt;=VALUE(AC295)*0.99), "Pass", "Check"), "")</f>
        <v/>
      </c>
      <c r="AF295" s="2776" t="str">
        <f t="array" ref="AF295">IF(AND(ISNUMBER(IFERROR(VALUE(AB295&amp;""),"")),ISNUMBER(IFERROR(VALUE(AD295&amp;""),""))),IF(AND(VALUE(AB295)^2&lt;=VALUE(AD295)*1.01, VALUE(AB295)^2&gt;=VALUE(AD295)*0.99), "Pass", "Check"), "")</f>
        <v/>
      </c>
      <c r="AG295" s="1673"/>
      <c r="AH295" s="1196"/>
      <c r="AI295" s="1196"/>
      <c r="AJ295" s="1196"/>
      <c r="AK295" s="2775" t="str">
        <f t="array" ref="AK295">IF(AND(ISNUMBER(IFERROR(VALUE(AG295&amp;""),"")),ISNUMBER(IFERROR(VALUE(AI295&amp;""),""))),IF(AND(VALUE(AG295)^2&lt;=VALUE(AI295)*1.01, VALUE(AG295)^2&gt;=VALUE(AI295)*0.99), "Pass", "Check"), "")</f>
        <v/>
      </c>
      <c r="AL295" s="2777" t="str">
        <f t="array" ref="AL295">IF(AND(ISNUMBER(IFERROR(VALUE(AH295&amp;""),"")),ISNUMBER(IFERROR(VALUE(AJ295&amp;""),""))),IF(AND(VALUE(AH295)^2&lt;=VALUE(AJ295)*1.01, VALUE(AH295)^2&gt;=VALUE(AJ295)*0.99), "Pass", "Check"), "")</f>
        <v/>
      </c>
      <c r="AM295" s="712"/>
      <c r="AN295" s="712"/>
      <c r="AO295" s="712"/>
      <c r="AP295" s="712"/>
      <c r="AQ295" s="712"/>
      <c r="AR295" s="712"/>
      <c r="AS295" s="712"/>
      <c r="AT295" s="712"/>
      <c r="AU295" s="712"/>
      <c r="AV295" s="712"/>
      <c r="AW295" s="712"/>
      <c r="AX295" s="712"/>
      <c r="AY295" s="712"/>
      <c r="AZ295" s="712"/>
      <c r="BA295" s="712"/>
      <c r="BB295" s="712"/>
      <c r="BC295" s="712"/>
      <c r="BD295" s="712"/>
      <c r="BN295" s="712"/>
      <c r="BO295" s="712"/>
      <c r="CD295" s="712"/>
      <c r="CE295" s="712"/>
      <c r="CR295" s="712"/>
      <c r="CS295" s="712"/>
      <c r="DD295" s="712"/>
      <c r="DE295" s="712"/>
      <c r="DN295" s="712"/>
      <c r="DO295" s="712"/>
      <c r="DV295" s="712"/>
      <c r="DW295" s="712"/>
      <c r="ED295" s="712"/>
      <c r="EE295" s="712"/>
      <c r="EF295" s="712"/>
      <c r="EG295" s="712"/>
      <c r="EH295" s="712"/>
      <c r="EJ295" s="712"/>
      <c r="EK295" s="712"/>
      <c r="EL295" s="712"/>
      <c r="EM295" s="711"/>
      <c r="EN295" s="711"/>
      <c r="EO295" s="711"/>
      <c r="FB295" s="1635"/>
    </row>
    <row r="296" spans="1:158" s="1634" customFormat="1" ht="15" customHeight="1" x14ac:dyDescent="0.25">
      <c r="A296" s="1392"/>
      <c r="B296" s="739" t="s">
        <v>1526</v>
      </c>
      <c r="C296" s="739"/>
      <c r="D296" s="739"/>
      <c r="E296" s="739"/>
      <c r="F296" s="1236"/>
      <c r="G296" s="2912" t="str">
        <f>IF('General Info'!$C$6&lt;&gt;"", HLOOKUP('General Info'!$C$6,fx_triang!$B$1:$V$39,33,FALSE), "")</f>
        <v/>
      </c>
      <c r="H296" s="2917" t="s">
        <v>2454</v>
      </c>
      <c r="I296" s="1233"/>
      <c r="J296" s="1234"/>
      <c r="K296" s="1232"/>
      <c r="L296" s="1235"/>
      <c r="M296" s="739" t="s">
        <v>1526</v>
      </c>
      <c r="N296" s="1233"/>
      <c r="O296" s="1234"/>
      <c r="P296" s="1232"/>
      <c r="Q296" s="2777" t="str">
        <f t="shared" si="3"/>
        <v/>
      </c>
      <c r="R296" s="42" t="str">
        <f t="array" ref="R296">IF(AND( ISNUMBER(IFERROR(VALUE($U296&amp;""),"")), ISNUMBER(IFERROR(VALUE($N296&amp;""),""))), MAX(MIN(VALUE($U296), VALUE($N296)), -VALUE($N296)), "")</f>
        <v/>
      </c>
      <c r="S296" s="42" t="str">
        <f t="array" ref="S296">IF(AND( ISNUMBER(IFERROR(VALUE($U296&amp;""),"")), ISNUMBER(IFERROR(VALUE($O296&amp;""),""))), MAX(MIN(VALUE($U296), VALUE($O296)), -VALUE($O296)), "")</f>
        <v/>
      </c>
      <c r="T296" s="828" t="str">
        <f t="array" ref="T296">IF(AND( ISNUMBER(IFERROR(VALUE($U296&amp;""),"")), ISNUMBER(IFERROR(VALUE($P296&amp;""),""))), MAX(MIN(VALUE($U296), VALUE($P296)), -VALUE($P296)), "")</f>
        <v/>
      </c>
      <c r="U296" s="1236"/>
      <c r="V296" s="1196"/>
      <c r="W296" s="1196"/>
      <c r="X296" s="1196"/>
      <c r="Y296" s="2775" t="str">
        <f t="array" ref="Y296">IF(AND(ISNUMBER(IFERROR(VALUE(U296&amp;""),"")),ISNUMBER(IFERROR(VALUE(W296&amp;""),""))),IF(AND(VALUE(U296)^2&lt;=VALUE(W296)*1.01, VALUE(U296)^2&gt;=VALUE(W296)*0.99), "Pass", "Check"), "")</f>
        <v/>
      </c>
      <c r="Z296" s="2776" t="str">
        <f t="array" ref="Z296">IF(AND(ISNUMBER(IFERROR(VALUE(V296&amp;""),"")),ISNUMBER(IFERROR(VALUE(X296&amp;""),""))),IF(AND(VALUE(V296)^2&lt;=VALUE(X296)*1.01, VALUE(V296)^2&gt;=VALUE(X296)*0.99), "Pass", "Check"), "")</f>
        <v/>
      </c>
      <c r="AA296" s="1673"/>
      <c r="AB296" s="1196"/>
      <c r="AC296" s="1196"/>
      <c r="AD296" s="1196"/>
      <c r="AE296" s="2775" t="str">
        <f t="array" ref="AE296">IF(AND(ISNUMBER(IFERROR(VALUE(AA296&amp;""),"")),ISNUMBER(IFERROR(VALUE(AC296&amp;""),""))),IF(AND(VALUE(AA296)^2&lt;=VALUE(AC296)*1.01, VALUE(AA296)^2&gt;=VALUE(AC296)*0.99), "Pass", "Check"), "")</f>
        <v/>
      </c>
      <c r="AF296" s="2776" t="str">
        <f t="array" ref="AF296">IF(AND(ISNUMBER(IFERROR(VALUE(AB296&amp;""),"")),ISNUMBER(IFERROR(VALUE(AD296&amp;""),""))),IF(AND(VALUE(AB296)^2&lt;=VALUE(AD296)*1.01, VALUE(AB296)^2&gt;=VALUE(AD296)*0.99), "Pass", "Check"), "")</f>
        <v/>
      </c>
      <c r="AG296" s="1673"/>
      <c r="AH296" s="1196"/>
      <c r="AI296" s="1196"/>
      <c r="AJ296" s="1196"/>
      <c r="AK296" s="2775" t="str">
        <f t="array" ref="AK296">IF(AND(ISNUMBER(IFERROR(VALUE(AG296&amp;""),"")),ISNUMBER(IFERROR(VALUE(AI296&amp;""),""))),IF(AND(VALUE(AG296)^2&lt;=VALUE(AI296)*1.01, VALUE(AG296)^2&gt;=VALUE(AI296)*0.99), "Pass", "Check"), "")</f>
        <v/>
      </c>
      <c r="AL296" s="2777" t="str">
        <f t="array" ref="AL296">IF(AND(ISNUMBER(IFERROR(VALUE(AH296&amp;""),"")),ISNUMBER(IFERROR(VALUE(AJ296&amp;""),""))),IF(AND(VALUE(AH296)^2&lt;=VALUE(AJ296)*1.01, VALUE(AH296)^2&gt;=VALUE(AJ296)*0.99), "Pass", "Check"), "")</f>
        <v/>
      </c>
      <c r="AM296" s="712"/>
      <c r="AN296" s="712"/>
      <c r="AO296" s="712"/>
      <c r="AP296" s="712"/>
      <c r="AQ296" s="712"/>
      <c r="AR296" s="712"/>
      <c r="AS296" s="712"/>
      <c r="AT296" s="712"/>
      <c r="AU296" s="712"/>
      <c r="AV296" s="712"/>
      <c r="AW296" s="712"/>
      <c r="AX296" s="712"/>
      <c r="AY296" s="712"/>
      <c r="AZ296" s="712"/>
      <c r="BA296" s="712"/>
      <c r="BB296" s="712"/>
      <c r="BC296" s="712"/>
      <c r="BD296" s="712"/>
      <c r="BN296" s="712"/>
      <c r="BO296" s="712"/>
      <c r="CD296" s="712"/>
      <c r="CE296" s="712"/>
      <c r="CR296" s="712"/>
      <c r="CS296" s="712"/>
      <c r="DD296" s="712"/>
      <c r="DE296" s="712"/>
      <c r="DN296" s="712"/>
      <c r="DO296" s="712"/>
      <c r="DV296" s="712"/>
      <c r="DW296" s="712"/>
      <c r="ED296" s="712"/>
      <c r="EE296" s="712"/>
      <c r="EF296" s="712"/>
      <c r="EG296" s="712"/>
      <c r="EH296" s="712"/>
      <c r="EJ296" s="712"/>
      <c r="EK296" s="712"/>
      <c r="EL296" s="712"/>
      <c r="EM296" s="711"/>
      <c r="EN296" s="711"/>
      <c r="EO296" s="711"/>
      <c r="FB296" s="1635"/>
    </row>
    <row r="297" spans="1:158" s="1634" customFormat="1" ht="15" customHeight="1" x14ac:dyDescent="0.25">
      <c r="A297" s="1392"/>
      <c r="B297" s="739" t="s">
        <v>1640</v>
      </c>
      <c r="C297" s="739"/>
      <c r="D297" s="739"/>
      <c r="E297" s="739"/>
      <c r="F297" s="1236"/>
      <c r="G297" s="2912" t="str">
        <f>IF('General Info'!$C$6&lt;&gt;"", HLOOKUP('General Info'!$C$6,fx_triang!$B$1:$V$39,34,FALSE), "")</f>
        <v/>
      </c>
      <c r="H297" s="2917" t="s">
        <v>2455</v>
      </c>
      <c r="I297" s="1233"/>
      <c r="J297" s="1234"/>
      <c r="K297" s="1232"/>
      <c r="L297" s="1235"/>
      <c r="M297" s="739" t="s">
        <v>1640</v>
      </c>
      <c r="N297" s="1233"/>
      <c r="O297" s="1234"/>
      <c r="P297" s="1232"/>
      <c r="Q297" s="2777" t="str">
        <f t="shared" si="3"/>
        <v/>
      </c>
      <c r="R297" s="42" t="str">
        <f t="array" ref="R297">IF(AND( ISNUMBER(IFERROR(VALUE($U297&amp;""),"")), ISNUMBER(IFERROR(VALUE($N297&amp;""),""))), MAX(MIN(VALUE($U297), VALUE($N297)), -VALUE($N297)), "")</f>
        <v/>
      </c>
      <c r="S297" s="42" t="str">
        <f t="array" ref="S297">IF(AND( ISNUMBER(IFERROR(VALUE($U297&amp;""),"")), ISNUMBER(IFERROR(VALUE($O297&amp;""),""))), MAX(MIN(VALUE($U297), VALUE($O297)), -VALUE($O297)), "")</f>
        <v/>
      </c>
      <c r="T297" s="828" t="str">
        <f t="array" ref="T297">IF(AND( ISNUMBER(IFERROR(VALUE($U297&amp;""),"")), ISNUMBER(IFERROR(VALUE($P297&amp;""),""))), MAX(MIN(VALUE($U297), VALUE($P297)), -VALUE($P297)), "")</f>
        <v/>
      </c>
      <c r="U297" s="1236"/>
      <c r="V297" s="1196"/>
      <c r="W297" s="1196"/>
      <c r="X297" s="1196"/>
      <c r="Y297" s="2775" t="str">
        <f t="array" ref="Y297">IF(AND(ISNUMBER(IFERROR(VALUE(U297&amp;""),"")),ISNUMBER(IFERROR(VALUE(W297&amp;""),""))),IF(AND(VALUE(U297)^2&lt;=VALUE(W297)*1.01, VALUE(U297)^2&gt;=VALUE(W297)*0.99), "Pass", "Check"), "")</f>
        <v/>
      </c>
      <c r="Z297" s="2776" t="str">
        <f t="array" ref="Z297">IF(AND(ISNUMBER(IFERROR(VALUE(V297&amp;""),"")),ISNUMBER(IFERROR(VALUE(X297&amp;""),""))),IF(AND(VALUE(V297)^2&lt;=VALUE(X297)*1.01, VALUE(V297)^2&gt;=VALUE(X297)*0.99), "Pass", "Check"), "")</f>
        <v/>
      </c>
      <c r="AA297" s="1673"/>
      <c r="AB297" s="1196"/>
      <c r="AC297" s="1196"/>
      <c r="AD297" s="1196"/>
      <c r="AE297" s="2775" t="str">
        <f t="array" ref="AE297">IF(AND(ISNUMBER(IFERROR(VALUE(AA297&amp;""),"")),ISNUMBER(IFERROR(VALUE(AC297&amp;""),""))),IF(AND(VALUE(AA297)^2&lt;=VALUE(AC297)*1.01, VALUE(AA297)^2&gt;=VALUE(AC297)*0.99), "Pass", "Check"), "")</f>
        <v/>
      </c>
      <c r="AF297" s="2776" t="str">
        <f t="array" ref="AF297">IF(AND(ISNUMBER(IFERROR(VALUE(AB297&amp;""),"")),ISNUMBER(IFERROR(VALUE(AD297&amp;""),""))),IF(AND(VALUE(AB297)^2&lt;=VALUE(AD297)*1.01, VALUE(AB297)^2&gt;=VALUE(AD297)*0.99), "Pass", "Check"), "")</f>
        <v/>
      </c>
      <c r="AG297" s="1673"/>
      <c r="AH297" s="1196"/>
      <c r="AI297" s="1196"/>
      <c r="AJ297" s="1196"/>
      <c r="AK297" s="2775" t="str">
        <f t="array" ref="AK297">IF(AND(ISNUMBER(IFERROR(VALUE(AG297&amp;""),"")),ISNUMBER(IFERROR(VALUE(AI297&amp;""),""))),IF(AND(VALUE(AG297)^2&lt;=VALUE(AI297)*1.01, VALUE(AG297)^2&gt;=VALUE(AI297)*0.99), "Pass", "Check"), "")</f>
        <v/>
      </c>
      <c r="AL297" s="2777" t="str">
        <f t="array" ref="AL297">IF(AND(ISNUMBER(IFERROR(VALUE(AH297&amp;""),"")),ISNUMBER(IFERROR(VALUE(AJ297&amp;""),""))),IF(AND(VALUE(AH297)^2&lt;=VALUE(AJ297)*1.01, VALUE(AH297)^2&gt;=VALUE(AJ297)*0.99), "Pass", "Check"), "")</f>
        <v/>
      </c>
      <c r="AM297" s="712"/>
      <c r="AN297" s="712"/>
      <c r="AO297" s="712"/>
      <c r="AP297" s="712"/>
      <c r="AQ297" s="712"/>
      <c r="AR297" s="712"/>
      <c r="AS297" s="712"/>
      <c r="AT297" s="712"/>
      <c r="AU297" s="712"/>
      <c r="AV297" s="712"/>
      <c r="AW297" s="712"/>
      <c r="AX297" s="712"/>
      <c r="AY297" s="712"/>
      <c r="AZ297" s="712"/>
      <c r="BA297" s="712"/>
      <c r="BB297" s="712"/>
      <c r="BC297" s="712"/>
      <c r="BD297" s="712"/>
      <c r="BN297" s="712"/>
      <c r="BO297" s="712"/>
      <c r="CD297" s="712"/>
      <c r="CE297" s="712"/>
      <c r="CR297" s="712"/>
      <c r="CS297" s="712"/>
      <c r="DD297" s="712"/>
      <c r="DE297" s="712"/>
      <c r="DN297" s="712"/>
      <c r="DO297" s="712"/>
      <c r="DV297" s="712"/>
      <c r="DW297" s="712"/>
      <c r="ED297" s="712"/>
      <c r="EE297" s="712"/>
      <c r="EF297" s="712"/>
      <c r="EG297" s="712"/>
      <c r="EH297" s="712"/>
      <c r="EJ297" s="712"/>
      <c r="EK297" s="712"/>
      <c r="EL297" s="712"/>
      <c r="EM297" s="711"/>
      <c r="EN297" s="711"/>
      <c r="EO297" s="711"/>
      <c r="FB297" s="1635"/>
    </row>
    <row r="298" spans="1:158" s="1634" customFormat="1" ht="15" customHeight="1" x14ac:dyDescent="0.25">
      <c r="A298" s="1392"/>
      <c r="B298" s="448" t="s">
        <v>1523</v>
      </c>
      <c r="C298" s="739"/>
      <c r="D298" s="739"/>
      <c r="E298" s="739"/>
      <c r="F298" s="1236"/>
      <c r="G298" s="2912" t="str">
        <f>IF('General Info'!$C$6&lt;&gt;"", HLOOKUP('General Info'!$C$6,fx_triang!$B$1:$V$39,35,FALSE), "")</f>
        <v/>
      </c>
      <c r="H298" s="2929"/>
      <c r="I298" s="1373"/>
      <c r="J298" s="1373"/>
      <c r="K298" s="1373"/>
      <c r="L298" s="2930"/>
      <c r="M298" s="448" t="s">
        <v>1523</v>
      </c>
      <c r="N298" s="1233"/>
      <c r="O298" s="1234"/>
      <c r="P298" s="1232"/>
      <c r="Q298" s="2777" t="str">
        <f t="shared" si="3"/>
        <v/>
      </c>
      <c r="R298" s="42" t="str">
        <f t="array" ref="R298">IF(AND( ISNUMBER(IFERROR(VALUE($U298&amp;""),"")), ISNUMBER(IFERROR(VALUE($N298&amp;""),""))), MAX(MIN(VALUE($U298), VALUE($N298)), -VALUE($N298)), "")</f>
        <v/>
      </c>
      <c r="S298" s="42" t="str">
        <f t="array" ref="S298">IF(AND( ISNUMBER(IFERROR(VALUE($U298&amp;""),"")), ISNUMBER(IFERROR(VALUE($O298&amp;""),""))), MAX(MIN(VALUE($U298), VALUE($O298)), -VALUE($O298)), "")</f>
        <v/>
      </c>
      <c r="T298" s="828" t="str">
        <f t="array" ref="T298">IF(AND( ISNUMBER(IFERROR(VALUE($U298&amp;""),"")), ISNUMBER(IFERROR(VALUE($P298&amp;""),""))), MAX(MIN(VALUE($U298), VALUE($P298)), -VALUE($P298)), "")</f>
        <v/>
      </c>
      <c r="U298" s="1236"/>
      <c r="V298" s="1196"/>
      <c r="W298" s="1196"/>
      <c r="X298" s="1196"/>
      <c r="Y298" s="2775" t="str">
        <f t="array" ref="Y298">IF(AND(ISNUMBER(IFERROR(VALUE(U298&amp;""),"")),ISNUMBER(IFERROR(VALUE(W298&amp;""),""))),IF(AND(VALUE(U298)^2&lt;=VALUE(W298)*1.01, VALUE(U298)^2&gt;=VALUE(W298)*0.99), "Pass", "Check"), "")</f>
        <v/>
      </c>
      <c r="Z298" s="2776" t="str">
        <f t="array" ref="Z298">IF(AND(ISNUMBER(IFERROR(VALUE(V298&amp;""),"")),ISNUMBER(IFERROR(VALUE(X298&amp;""),""))),IF(AND(VALUE(V298)^2&lt;=VALUE(X298)*1.01, VALUE(V298)^2&gt;=VALUE(X298)*0.99), "Pass", "Check"), "")</f>
        <v/>
      </c>
      <c r="AA298" s="1673"/>
      <c r="AB298" s="1196"/>
      <c r="AC298" s="1196"/>
      <c r="AD298" s="1196"/>
      <c r="AE298" s="2775" t="str">
        <f t="array" ref="AE298">IF(AND(ISNUMBER(IFERROR(VALUE(AA298&amp;""),"")),ISNUMBER(IFERROR(VALUE(AC298&amp;""),""))),IF(AND(VALUE(AA298)^2&lt;=VALUE(AC298)*1.01, VALUE(AA298)^2&gt;=VALUE(AC298)*0.99), "Pass", "Check"), "")</f>
        <v/>
      </c>
      <c r="AF298" s="2776" t="str">
        <f t="array" ref="AF298">IF(AND(ISNUMBER(IFERROR(VALUE(AB298&amp;""),"")),ISNUMBER(IFERROR(VALUE(AD298&amp;""),""))),IF(AND(VALUE(AB298)^2&lt;=VALUE(AD298)*1.01, VALUE(AB298)^2&gt;=VALUE(AD298)*0.99), "Pass", "Check"), "")</f>
        <v/>
      </c>
      <c r="AG298" s="1673"/>
      <c r="AH298" s="1196"/>
      <c r="AI298" s="1196"/>
      <c r="AJ298" s="1196"/>
      <c r="AK298" s="2775" t="str">
        <f t="array" ref="AK298">IF(AND(ISNUMBER(IFERROR(VALUE(AG298&amp;""),"")),ISNUMBER(IFERROR(VALUE(AI298&amp;""),""))),IF(AND(VALUE(AG298)^2&lt;=VALUE(AI298)*1.01, VALUE(AG298)^2&gt;=VALUE(AI298)*0.99), "Pass", "Check"), "")</f>
        <v/>
      </c>
      <c r="AL298" s="2777" t="str">
        <f t="array" ref="AL298">IF(AND(ISNUMBER(IFERROR(VALUE(AH298&amp;""),"")),ISNUMBER(IFERROR(VALUE(AJ298&amp;""),""))),IF(AND(VALUE(AH298)^2&lt;=VALUE(AJ298)*1.01, VALUE(AH298)^2&gt;=VALUE(AJ298)*0.99), "Pass", "Check"), "")</f>
        <v/>
      </c>
      <c r="AM298" s="712"/>
      <c r="AN298" s="712"/>
      <c r="AO298" s="712"/>
      <c r="AP298" s="712"/>
      <c r="AQ298" s="712"/>
      <c r="AR298" s="712"/>
      <c r="AS298" s="712"/>
      <c r="AT298" s="712"/>
      <c r="AU298" s="712"/>
      <c r="AV298" s="712"/>
      <c r="AW298" s="712"/>
      <c r="AX298" s="712"/>
      <c r="AY298" s="712"/>
      <c r="AZ298" s="712"/>
      <c r="BA298" s="712"/>
      <c r="BB298" s="712"/>
      <c r="BC298" s="712"/>
      <c r="BD298" s="712"/>
      <c r="BN298" s="712"/>
      <c r="BO298" s="712"/>
      <c r="CD298" s="712"/>
      <c r="CE298" s="712"/>
      <c r="CR298" s="712"/>
      <c r="CS298" s="712"/>
      <c r="DD298" s="712"/>
      <c r="DE298" s="712"/>
      <c r="DN298" s="712"/>
      <c r="DO298" s="712"/>
      <c r="DV298" s="712"/>
      <c r="DW298" s="712"/>
      <c r="ED298" s="712"/>
      <c r="EE298" s="712"/>
      <c r="EF298" s="712"/>
      <c r="EG298" s="712"/>
      <c r="EH298" s="712"/>
      <c r="EJ298" s="712"/>
      <c r="EK298" s="712"/>
      <c r="EL298" s="712"/>
      <c r="EM298" s="711"/>
      <c r="EN298" s="711"/>
      <c r="EO298" s="711"/>
      <c r="FB298" s="1635"/>
    </row>
    <row r="299" spans="1:158" s="1634" customFormat="1" ht="15" customHeight="1" x14ac:dyDescent="0.25">
      <c r="A299" s="1392"/>
      <c r="B299" s="479" t="s">
        <v>1528</v>
      </c>
      <c r="C299" s="739"/>
      <c r="D299" s="739"/>
      <c r="E299" s="739"/>
      <c r="F299" s="1236"/>
      <c r="G299" s="2912" t="str">
        <f>IF('General Info'!$C$6&lt;&gt;"", HLOOKUP('General Info'!$C$6,fx_triang!$B$1:$V$39,36,FALSE), "")</f>
        <v/>
      </c>
      <c r="H299" s="2929"/>
      <c r="I299" s="1373"/>
      <c r="J299" s="1373"/>
      <c r="K299" s="1373"/>
      <c r="L299" s="2930"/>
      <c r="M299" s="479" t="s">
        <v>1528</v>
      </c>
      <c r="N299" s="1233"/>
      <c r="O299" s="1234"/>
      <c r="P299" s="1232"/>
      <c r="Q299" s="2777" t="str">
        <f t="shared" si="3"/>
        <v/>
      </c>
      <c r="R299" s="42" t="str">
        <f t="array" ref="R299">IF(AND( ISNUMBER(IFERROR(VALUE($U299&amp;""),"")), ISNUMBER(IFERROR(VALUE($N299&amp;""),""))), MAX(MIN(VALUE($U299), VALUE($N299)), -VALUE($N299)), "")</f>
        <v/>
      </c>
      <c r="S299" s="42" t="str">
        <f t="array" ref="S299">IF(AND( ISNUMBER(IFERROR(VALUE($U299&amp;""),"")), ISNUMBER(IFERROR(VALUE($O299&amp;""),""))), MAX(MIN(VALUE($U299), VALUE($O299)), -VALUE($O299)), "")</f>
        <v/>
      </c>
      <c r="T299" s="828" t="str">
        <f t="array" ref="T299">IF(AND( ISNUMBER(IFERROR(VALUE($U299&amp;""),"")), ISNUMBER(IFERROR(VALUE($P299&amp;""),""))), MAX(MIN(VALUE($U299), VALUE($P299)), -VALUE($P299)), "")</f>
        <v/>
      </c>
      <c r="U299" s="1236"/>
      <c r="V299" s="1196"/>
      <c r="W299" s="1196"/>
      <c r="X299" s="1196"/>
      <c r="Y299" s="2775" t="str">
        <f t="array" ref="Y299">IF(AND(ISNUMBER(IFERROR(VALUE(U299&amp;""),"")),ISNUMBER(IFERROR(VALUE(W299&amp;""),""))),IF(AND(VALUE(U299)^2&lt;=VALUE(W299)*1.01, VALUE(U299)^2&gt;=VALUE(W299)*0.99), "Pass", "Check"), "")</f>
        <v/>
      </c>
      <c r="Z299" s="2776" t="str">
        <f t="array" ref="Z299">IF(AND(ISNUMBER(IFERROR(VALUE(V299&amp;""),"")),ISNUMBER(IFERROR(VALUE(X299&amp;""),""))),IF(AND(VALUE(V299)^2&lt;=VALUE(X299)*1.01, VALUE(V299)^2&gt;=VALUE(X299)*0.99), "Pass", "Check"), "")</f>
        <v/>
      </c>
      <c r="AA299" s="1673"/>
      <c r="AB299" s="1196"/>
      <c r="AC299" s="1196"/>
      <c r="AD299" s="1196"/>
      <c r="AE299" s="2775" t="str">
        <f t="array" ref="AE299">IF(AND(ISNUMBER(IFERROR(VALUE(AA299&amp;""),"")),ISNUMBER(IFERROR(VALUE(AC299&amp;""),""))),IF(AND(VALUE(AA299)^2&lt;=VALUE(AC299)*1.01, VALUE(AA299)^2&gt;=VALUE(AC299)*0.99), "Pass", "Check"), "")</f>
        <v/>
      </c>
      <c r="AF299" s="2776" t="str">
        <f t="array" ref="AF299">IF(AND(ISNUMBER(IFERROR(VALUE(AB299&amp;""),"")),ISNUMBER(IFERROR(VALUE(AD299&amp;""),""))),IF(AND(VALUE(AB299)^2&lt;=VALUE(AD299)*1.01, VALUE(AB299)^2&gt;=VALUE(AD299)*0.99), "Pass", "Check"), "")</f>
        <v/>
      </c>
      <c r="AG299" s="1673"/>
      <c r="AH299" s="1196"/>
      <c r="AI299" s="1196"/>
      <c r="AJ299" s="1196"/>
      <c r="AK299" s="2775" t="str">
        <f t="array" ref="AK299">IF(AND(ISNUMBER(IFERROR(VALUE(AG299&amp;""),"")),ISNUMBER(IFERROR(VALUE(AI299&amp;""),""))),IF(AND(VALUE(AG299)^2&lt;=VALUE(AI299)*1.01, VALUE(AG299)^2&gt;=VALUE(AI299)*0.99), "Pass", "Check"), "")</f>
        <v/>
      </c>
      <c r="AL299" s="2777" t="str">
        <f t="array" ref="AL299">IF(AND(ISNUMBER(IFERROR(VALUE(AH299&amp;""),"")),ISNUMBER(IFERROR(VALUE(AJ299&amp;""),""))),IF(AND(VALUE(AH299)^2&lt;=VALUE(AJ299)*1.01, VALUE(AH299)^2&gt;=VALUE(AJ299)*0.99), "Pass", "Check"), "")</f>
        <v/>
      </c>
      <c r="AM299" s="712"/>
      <c r="AN299" s="712"/>
      <c r="AO299" s="712"/>
      <c r="AP299" s="712"/>
      <c r="AQ299" s="712"/>
      <c r="AR299" s="712"/>
      <c r="AS299" s="712"/>
      <c r="AT299" s="712"/>
      <c r="AU299" s="712"/>
      <c r="AV299" s="712"/>
      <c r="AW299" s="712"/>
      <c r="AX299" s="712"/>
      <c r="AY299" s="712"/>
      <c r="AZ299" s="712"/>
      <c r="BA299" s="712"/>
      <c r="BB299" s="712"/>
      <c r="BC299" s="712"/>
      <c r="BD299" s="712"/>
      <c r="BN299" s="712"/>
      <c r="BO299" s="712"/>
      <c r="CD299" s="712"/>
      <c r="CE299" s="712"/>
      <c r="CR299" s="712"/>
      <c r="CS299" s="712"/>
      <c r="DD299" s="712"/>
      <c r="DE299" s="712"/>
      <c r="DN299" s="712"/>
      <c r="DO299" s="712"/>
      <c r="DV299" s="712"/>
      <c r="DW299" s="712"/>
      <c r="ED299" s="712"/>
      <c r="EE299" s="712"/>
      <c r="EF299" s="712"/>
      <c r="EG299" s="712"/>
      <c r="EH299" s="712"/>
      <c r="EJ299" s="712"/>
      <c r="EK299" s="712"/>
      <c r="EL299" s="712"/>
      <c r="EM299" s="711"/>
      <c r="EN299" s="711"/>
      <c r="EO299" s="711"/>
      <c r="FB299" s="1635"/>
    </row>
    <row r="300" spans="1:158" s="1634" customFormat="1" ht="15" customHeight="1" x14ac:dyDescent="0.25">
      <c r="A300" s="1392"/>
      <c r="B300" s="739" t="s">
        <v>1524</v>
      </c>
      <c r="C300" s="739"/>
      <c r="D300" s="739"/>
      <c r="E300" s="739"/>
      <c r="F300" s="1236"/>
      <c r="G300" s="2912" t="str">
        <f>IF('General Info'!$C$6&lt;&gt;"", HLOOKUP('General Info'!$C$6,fx_triang!$B$1:$V$39,37,FALSE), "")</f>
        <v/>
      </c>
      <c r="H300" s="2929"/>
      <c r="I300" s="1373"/>
      <c r="J300" s="1373"/>
      <c r="K300" s="1373"/>
      <c r="L300" s="2930"/>
      <c r="M300" s="739" t="s">
        <v>1524</v>
      </c>
      <c r="N300" s="1233"/>
      <c r="O300" s="1234"/>
      <c r="P300" s="1232"/>
      <c r="Q300" s="2777" t="str">
        <f t="shared" si="3"/>
        <v/>
      </c>
      <c r="R300" s="42" t="str">
        <f t="array" ref="R300">IF(AND( ISNUMBER(IFERROR(VALUE($U300&amp;""),"")), ISNUMBER(IFERROR(VALUE($N300&amp;""),""))), MAX(MIN(VALUE($U300), VALUE($N300)), -VALUE($N300)), "")</f>
        <v/>
      </c>
      <c r="S300" s="42" t="str">
        <f t="array" ref="S300">IF(AND( ISNUMBER(IFERROR(VALUE($U300&amp;""),"")), ISNUMBER(IFERROR(VALUE($O300&amp;""),""))), MAX(MIN(VALUE($U300), VALUE($O300)), -VALUE($O300)), "")</f>
        <v/>
      </c>
      <c r="T300" s="828" t="str">
        <f t="array" ref="T300">IF(AND( ISNUMBER(IFERROR(VALUE($U300&amp;""),"")), ISNUMBER(IFERROR(VALUE($P300&amp;""),""))), MAX(MIN(VALUE($U300), VALUE($P300)), -VALUE($P300)), "")</f>
        <v/>
      </c>
      <c r="U300" s="1236"/>
      <c r="V300" s="1196"/>
      <c r="W300" s="1196"/>
      <c r="X300" s="1196"/>
      <c r="Y300" s="2775" t="str">
        <f t="array" ref="Y300">IF(AND(ISNUMBER(IFERROR(VALUE(U300&amp;""),"")),ISNUMBER(IFERROR(VALUE(W300&amp;""),""))),IF(AND(VALUE(U300)^2&lt;=VALUE(W300)*1.01, VALUE(U300)^2&gt;=VALUE(W300)*0.99), "Pass", "Check"), "")</f>
        <v/>
      </c>
      <c r="Z300" s="2776" t="str">
        <f t="array" ref="Z300">IF(AND(ISNUMBER(IFERROR(VALUE(V300&amp;""),"")),ISNUMBER(IFERROR(VALUE(X300&amp;""),""))),IF(AND(VALUE(V300)^2&lt;=VALUE(X300)*1.01, VALUE(V300)^2&gt;=VALUE(X300)*0.99), "Pass", "Check"), "")</f>
        <v/>
      </c>
      <c r="AA300" s="1673"/>
      <c r="AB300" s="1196"/>
      <c r="AC300" s="1196"/>
      <c r="AD300" s="1196"/>
      <c r="AE300" s="2775" t="str">
        <f t="array" ref="AE300">IF(AND(ISNUMBER(IFERROR(VALUE(AA300&amp;""),"")),ISNUMBER(IFERROR(VALUE(AC300&amp;""),""))),IF(AND(VALUE(AA300)^2&lt;=VALUE(AC300)*1.01, VALUE(AA300)^2&gt;=VALUE(AC300)*0.99), "Pass", "Check"), "")</f>
        <v/>
      </c>
      <c r="AF300" s="2776" t="str">
        <f t="array" ref="AF300">IF(AND(ISNUMBER(IFERROR(VALUE(AB300&amp;""),"")),ISNUMBER(IFERROR(VALUE(AD300&amp;""),""))),IF(AND(VALUE(AB300)^2&lt;=VALUE(AD300)*1.01, VALUE(AB300)^2&gt;=VALUE(AD300)*0.99), "Pass", "Check"), "")</f>
        <v/>
      </c>
      <c r="AG300" s="1673"/>
      <c r="AH300" s="1196"/>
      <c r="AI300" s="1196"/>
      <c r="AJ300" s="1196"/>
      <c r="AK300" s="2775" t="str">
        <f t="array" ref="AK300">IF(AND(ISNUMBER(IFERROR(VALUE(AG300&amp;""),"")),ISNUMBER(IFERROR(VALUE(AI300&amp;""),""))),IF(AND(VALUE(AG300)^2&lt;=VALUE(AI300)*1.01, VALUE(AG300)^2&gt;=VALUE(AI300)*0.99), "Pass", "Check"), "")</f>
        <v/>
      </c>
      <c r="AL300" s="2777" t="str">
        <f t="array" ref="AL300">IF(AND(ISNUMBER(IFERROR(VALUE(AH300&amp;""),"")),ISNUMBER(IFERROR(VALUE(AJ300&amp;""),""))),IF(AND(VALUE(AH300)^2&lt;=VALUE(AJ300)*1.01, VALUE(AH300)^2&gt;=VALUE(AJ300)*0.99), "Pass", "Check"), "")</f>
        <v/>
      </c>
      <c r="AM300" s="712"/>
      <c r="AN300" s="712"/>
      <c r="AO300" s="712"/>
      <c r="AP300" s="712"/>
      <c r="AQ300" s="712"/>
      <c r="AR300" s="712"/>
      <c r="AS300" s="712"/>
      <c r="AT300" s="712"/>
      <c r="AU300" s="712"/>
      <c r="AV300" s="712"/>
      <c r="AW300" s="712"/>
      <c r="AX300" s="712"/>
      <c r="AY300" s="712"/>
      <c r="AZ300" s="712"/>
      <c r="BA300" s="712"/>
      <c r="BB300" s="712"/>
      <c r="BC300" s="712"/>
      <c r="BD300" s="712"/>
      <c r="BN300" s="712"/>
      <c r="BO300" s="712"/>
      <c r="CD300" s="712"/>
      <c r="CE300" s="712"/>
      <c r="CR300" s="712"/>
      <c r="CS300" s="712"/>
      <c r="DD300" s="712"/>
      <c r="DE300" s="712"/>
      <c r="DN300" s="712"/>
      <c r="DO300" s="712"/>
      <c r="DV300" s="712"/>
      <c r="DW300" s="712"/>
      <c r="ED300" s="712"/>
      <c r="EE300" s="712"/>
      <c r="EF300" s="712"/>
      <c r="EG300" s="712"/>
      <c r="EH300" s="712"/>
      <c r="EJ300" s="712"/>
      <c r="EK300" s="712"/>
      <c r="EL300" s="712"/>
      <c r="EM300" s="711"/>
      <c r="EN300" s="711"/>
      <c r="EO300" s="711"/>
      <c r="FB300" s="1635"/>
    </row>
    <row r="301" spans="1:158" s="1634" customFormat="1" ht="15" customHeight="1" x14ac:dyDescent="0.25">
      <c r="A301" s="1392"/>
      <c r="B301" s="489" t="s">
        <v>1642</v>
      </c>
      <c r="C301" s="259"/>
      <c r="D301" s="259"/>
      <c r="E301" s="259"/>
      <c r="F301" s="1240"/>
      <c r="G301" s="2913" t="str">
        <f>IF('General Info'!$C$6&lt;&gt;"", HLOOKUP('General Info'!$C$6,fx_triang!$B$1:$V$39,39,FALSE), "")</f>
        <v/>
      </c>
      <c r="H301" s="2931"/>
      <c r="I301" s="2900"/>
      <c r="J301" s="2900"/>
      <c r="K301" s="2900"/>
      <c r="L301" s="2932"/>
      <c r="M301" s="489" t="s">
        <v>1642</v>
      </c>
      <c r="N301" s="1238"/>
      <c r="O301" s="1239"/>
      <c r="P301" s="1237"/>
      <c r="Q301" s="1672" t="str">
        <f t="shared" si="3"/>
        <v/>
      </c>
      <c r="R301" s="284" t="str">
        <f t="array" ref="R301">IF(AND( ISNUMBER(IFERROR(VALUE($U301&amp;""),"")), ISNUMBER(IFERROR(VALUE($N301&amp;""),""))), MAX(MIN(VALUE($U301), VALUE($N301)), -VALUE($N301)), "")</f>
        <v/>
      </c>
      <c r="S301" s="284" t="str">
        <f t="array" ref="S301">IF(AND( ISNUMBER(IFERROR(VALUE($U301&amp;""),"")), ISNUMBER(IFERROR(VALUE($O301&amp;""),""))), MAX(MIN(VALUE($U301), VALUE($O301)), -VALUE($O301)), "")</f>
        <v/>
      </c>
      <c r="T301" s="2949" t="str">
        <f t="array" ref="T301">IF(AND( ISNUMBER(IFERROR(VALUE($U301&amp;""),"")), ISNUMBER(IFERROR(VALUE($P301&amp;""),""))), MAX(MIN(VALUE($U301), VALUE($P301)), -VALUE($P301)), "")</f>
        <v/>
      </c>
      <c r="U301" s="1240"/>
      <c r="V301" s="1675"/>
      <c r="W301" s="1675"/>
      <c r="X301" s="1675"/>
      <c r="Y301" s="2778" t="str">
        <f t="array" ref="Y301">IF(AND(ISNUMBER(IFERROR(VALUE(U301&amp;""),"")),ISNUMBER(IFERROR(VALUE(W301&amp;""),""))),IF(AND(VALUE(U301)^2&lt;=VALUE(W301)*1.01, VALUE(U301)^2&gt;=VALUE(W301)*0.99), "Pass", "Check"), "")</f>
        <v/>
      </c>
      <c r="Z301" s="2778" t="str">
        <f t="array" ref="Z301">IF(AND(ISNUMBER(IFERROR(VALUE(V301&amp;""),"")),ISNUMBER(IFERROR(VALUE(X301&amp;""),""))),IF(AND(VALUE(V301)^2&lt;=VALUE(X301)*1.01, VALUE(V301)^2&gt;=VALUE(X301)*0.99), "Pass", "Check"), "")</f>
        <v/>
      </c>
      <c r="AA301" s="1674"/>
      <c r="AB301" s="1675"/>
      <c r="AC301" s="1675"/>
      <c r="AD301" s="1675"/>
      <c r="AE301" s="2778" t="str">
        <f t="array" ref="AE301">IF(AND(ISNUMBER(IFERROR(VALUE(AA301&amp;""),"")),ISNUMBER(IFERROR(VALUE(AC301&amp;""),""))),IF(AND(VALUE(AA301)^2&lt;=VALUE(AC301)*1.01, VALUE(AA301)^2&gt;=VALUE(AC301)*0.99), "Pass", "Check"), "")</f>
        <v/>
      </c>
      <c r="AF301" s="2778" t="str">
        <f t="array" ref="AF301">IF(AND(ISNUMBER(IFERROR(VALUE(AB301&amp;""),"")),ISNUMBER(IFERROR(VALUE(AD301&amp;""),""))),IF(AND(VALUE(AB301)^2&lt;=VALUE(AD301)*1.01, VALUE(AB301)^2&gt;=VALUE(AD301)*0.99), "Pass", "Check"), "")</f>
        <v/>
      </c>
      <c r="AG301" s="1674"/>
      <c r="AH301" s="1675"/>
      <c r="AI301" s="1675"/>
      <c r="AJ301" s="1675"/>
      <c r="AK301" s="2778" t="str">
        <f t="array" ref="AK301">IF(AND(ISNUMBER(IFERROR(VALUE(AG301&amp;""),"")),ISNUMBER(IFERROR(VALUE(AI301&amp;""),""))),IF(AND(VALUE(AG301)^2&lt;=VALUE(AI301)*1.01, VALUE(AG301)^2&gt;=VALUE(AI301)*0.99), "Pass", "Check"), "")</f>
        <v/>
      </c>
      <c r="AL301" s="2778" t="str">
        <f t="array" ref="AL301">IF(AND(ISNUMBER(IFERROR(VALUE(AH301&amp;""),"")),ISNUMBER(IFERROR(VALUE(AJ301&amp;""),""))),IF(AND(VALUE(AH301)^2&lt;=VALUE(AJ301)*1.01, VALUE(AH301)^2&gt;=VALUE(AJ301)*0.99), "Pass", "Check"), "")</f>
        <v/>
      </c>
      <c r="AM301" s="712"/>
      <c r="AN301" s="712"/>
      <c r="AO301" s="712"/>
      <c r="AP301" s="712"/>
      <c r="AQ301" s="712"/>
      <c r="AR301" s="712"/>
      <c r="AS301" s="712"/>
      <c r="AT301" s="712"/>
      <c r="AU301" s="712"/>
      <c r="AV301" s="712"/>
      <c r="AW301" s="712"/>
      <c r="AX301" s="712"/>
      <c r="AY301" s="712"/>
      <c r="AZ301" s="712"/>
      <c r="BA301" s="712"/>
      <c r="BB301" s="712"/>
      <c r="BC301" s="712"/>
      <c r="BD301" s="712"/>
      <c r="BN301" s="712"/>
      <c r="BO301" s="712"/>
      <c r="CD301" s="712"/>
      <c r="CE301" s="712"/>
      <c r="CR301" s="712"/>
      <c r="CS301" s="712"/>
      <c r="DD301" s="712"/>
      <c r="DE301" s="712"/>
      <c r="DN301" s="712"/>
      <c r="DO301" s="712"/>
      <c r="DV301" s="712"/>
      <c r="DW301" s="712"/>
      <c r="ED301" s="712"/>
      <c r="EE301" s="712"/>
      <c r="EF301" s="712"/>
      <c r="EG301" s="712"/>
      <c r="EH301" s="712"/>
      <c r="EJ301" s="712"/>
      <c r="EK301" s="712"/>
      <c r="EL301" s="712"/>
      <c r="EM301" s="711"/>
      <c r="EN301" s="711"/>
      <c r="EO301" s="711"/>
      <c r="FB301" s="1635"/>
    </row>
    <row r="302" spans="1:158" s="1286" customFormat="1" ht="15" customHeight="1" x14ac:dyDescent="0.25">
      <c r="A302" s="1182"/>
      <c r="B302" s="1289"/>
      <c r="C302" s="1363"/>
      <c r="D302" s="1363"/>
      <c r="E302" s="1363"/>
      <c r="F302" s="1363"/>
      <c r="G302" s="1363"/>
      <c r="H302" s="1363"/>
      <c r="I302" s="1363"/>
      <c r="J302" s="215"/>
      <c r="K302" s="215"/>
      <c r="L302" s="744"/>
      <c r="M302" s="744"/>
      <c r="N302" s="744"/>
      <c r="O302" s="381"/>
      <c r="P302" s="1668"/>
      <c r="Q302" s="381"/>
      <c r="R302" s="381"/>
      <c r="S302" s="744"/>
      <c r="T302" s="381"/>
      <c r="U302" s="293"/>
      <c r="V302" s="744"/>
      <c r="W302" s="744"/>
      <c r="X302" s="744"/>
      <c r="Y302" s="744"/>
      <c r="Z302" s="744"/>
      <c r="AA302" s="744"/>
      <c r="AB302" s="744"/>
      <c r="AC302" s="744"/>
      <c r="AD302" s="744"/>
      <c r="AE302" s="744"/>
      <c r="AF302" s="744"/>
      <c r="AG302" s="744"/>
      <c r="AH302" s="744"/>
      <c r="AI302" s="744"/>
      <c r="AJ302" s="744"/>
      <c r="AK302" s="744"/>
      <c r="AL302" s="744"/>
      <c r="AM302" s="744"/>
      <c r="AN302" s="744"/>
      <c r="AO302" s="744"/>
      <c r="AP302" s="744"/>
      <c r="AQ302" s="744"/>
      <c r="AR302" s="744"/>
      <c r="AS302" s="744"/>
      <c r="AT302" s="744"/>
      <c r="AU302" s="744"/>
      <c r="AV302" s="744"/>
      <c r="AW302" s="744"/>
      <c r="AX302" s="744"/>
      <c r="AY302" s="744"/>
      <c r="AZ302" s="744"/>
      <c r="BA302" s="744"/>
      <c r="BB302" s="744"/>
      <c r="BC302" s="744"/>
      <c r="BD302" s="744"/>
      <c r="BE302" s="744"/>
      <c r="BF302" s="744"/>
      <c r="BG302" s="744"/>
      <c r="BH302" s="744"/>
      <c r="BI302" s="744"/>
      <c r="BJ302" s="744"/>
      <c r="BK302" s="744"/>
      <c r="BL302" s="744"/>
      <c r="BM302" s="744"/>
      <c r="BN302" s="744"/>
      <c r="BO302" s="744"/>
      <c r="BP302" s="744"/>
      <c r="BQ302" s="744"/>
      <c r="BR302" s="744"/>
      <c r="BS302" s="744"/>
      <c r="BT302" s="744"/>
      <c r="BU302" s="1483"/>
      <c r="BV302" s="744"/>
      <c r="BW302" s="744"/>
      <c r="BX302" s="1483"/>
      <c r="BY302" s="1483"/>
      <c r="BZ302" s="1483"/>
      <c r="CA302" s="1483"/>
      <c r="CB302" s="1483"/>
      <c r="CC302" s="1483"/>
      <c r="CD302" s="1483"/>
      <c r="CE302" s="1483"/>
      <c r="CF302" s="1483"/>
      <c r="CG302" s="1483"/>
      <c r="CH302" s="1483"/>
      <c r="CI302" s="1483"/>
      <c r="CJ302" s="1483"/>
      <c r="CK302" s="1483"/>
      <c r="CL302" s="744"/>
      <c r="CM302" s="744"/>
      <c r="CN302" s="1483"/>
      <c r="CO302" s="1483"/>
      <c r="CP302" s="1483"/>
      <c r="CQ302" s="1483"/>
      <c r="CR302" s="1483"/>
      <c r="CS302" s="1483"/>
      <c r="CT302" s="1483"/>
      <c r="CU302" s="1483"/>
      <c r="CV302" s="1483"/>
      <c r="CW302" s="1483"/>
      <c r="CX302" s="1483"/>
      <c r="CY302" s="1483"/>
      <c r="CZ302" s="744"/>
      <c r="DA302" s="744"/>
      <c r="DB302" s="1483"/>
      <c r="DC302" s="1483"/>
      <c r="DD302" s="1483"/>
      <c r="DE302" s="1483"/>
      <c r="DF302" s="1483"/>
      <c r="DG302" s="1483"/>
      <c r="DH302" s="1483"/>
      <c r="DI302" s="1483"/>
      <c r="DJ302" s="1483"/>
      <c r="DK302" s="1483"/>
      <c r="DL302" s="744"/>
      <c r="DM302" s="744"/>
      <c r="DN302" s="1483"/>
      <c r="DO302" s="1483"/>
      <c r="DP302" s="1483"/>
      <c r="DQ302" s="1483"/>
      <c r="DR302" s="1483"/>
      <c r="DS302" s="1483"/>
      <c r="DT302" s="1483"/>
      <c r="DU302" s="1483"/>
      <c r="DV302" s="744"/>
      <c r="DW302" s="744"/>
      <c r="DX302" s="1483"/>
      <c r="DY302" s="1483"/>
      <c r="DZ302" s="1483"/>
      <c r="EA302" s="1483"/>
      <c r="EB302" s="1483"/>
      <c r="EC302" s="1483"/>
      <c r="ED302" s="1483"/>
      <c r="EE302" s="1483"/>
      <c r="EF302" s="744"/>
      <c r="EG302" s="744"/>
      <c r="EH302" s="744"/>
      <c r="EI302" s="744"/>
      <c r="EJ302" s="744"/>
      <c r="EK302" s="1483"/>
      <c r="EL302" s="1483"/>
      <c r="EM302" s="1483"/>
      <c r="EN302" s="1483"/>
      <c r="EO302" s="1483"/>
      <c r="EP302" s="1483"/>
      <c r="EQ302" s="1483"/>
      <c r="ER302" s="1483"/>
      <c r="ES302" s="1483"/>
      <c r="ET302" s="1483"/>
      <c r="EU302" s="1483"/>
      <c r="EV302" s="1483"/>
      <c r="EW302" s="1483"/>
      <c r="EX302" s="1483"/>
      <c r="EY302" s="1483"/>
      <c r="EZ302" s="1483"/>
      <c r="FA302" s="1483"/>
      <c r="FB302" s="1468"/>
    </row>
    <row r="303" spans="1:158" ht="30" customHeight="1" x14ac:dyDescent="0.25">
      <c r="A303" s="1116"/>
      <c r="B303" s="3453"/>
      <c r="C303" s="3454"/>
      <c r="D303" s="3454"/>
      <c r="E303" s="3455"/>
      <c r="F303" s="2907" t="s">
        <v>746</v>
      </c>
      <c r="G303" s="2925" t="s">
        <v>1945</v>
      </c>
      <c r="H303" s="2925" t="s">
        <v>1946</v>
      </c>
      <c r="I303" s="2926" t="s">
        <v>1947</v>
      </c>
      <c r="K303" s="2909"/>
      <c r="L303" s="3456"/>
      <c r="M303" s="3456"/>
      <c r="N303" s="3456"/>
      <c r="O303" s="3456"/>
      <c r="P303" s="3456"/>
      <c r="Q303" s="3456"/>
      <c r="R303" s="3456"/>
      <c r="S303" s="3456"/>
      <c r="T303" s="3456"/>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c r="AT303" s="744"/>
      <c r="AU303" s="744"/>
      <c r="AV303" s="744"/>
      <c r="AW303" s="744"/>
      <c r="AX303" s="744"/>
      <c r="AY303" s="744"/>
      <c r="AZ303" s="744"/>
      <c r="BA303" s="744"/>
      <c r="BB303" s="744"/>
      <c r="BC303" s="744"/>
      <c r="BD303" s="744"/>
      <c r="BE303" s="744"/>
      <c r="BF303" s="744"/>
      <c r="BG303" s="744"/>
      <c r="BH303" s="744"/>
      <c r="BI303" s="744"/>
      <c r="BJ303" s="744"/>
      <c r="BK303" s="744"/>
      <c r="BL303" s="744"/>
      <c r="BM303" s="744"/>
      <c r="BN303" s="744"/>
      <c r="BO303" s="744"/>
      <c r="BP303" s="744"/>
      <c r="BQ303" s="744"/>
      <c r="BR303" s="744"/>
      <c r="BS303" s="744"/>
      <c r="BT303" s="744"/>
      <c r="BU303" s="744"/>
      <c r="BV303" s="744"/>
      <c r="BW303" s="744"/>
      <c r="BX303" s="744"/>
      <c r="BY303" s="744"/>
      <c r="BZ303" s="744"/>
      <c r="CA303" s="744"/>
      <c r="CB303" s="744"/>
      <c r="CC303" s="744"/>
      <c r="CD303" s="744"/>
      <c r="CE303" s="744"/>
      <c r="CF303" s="744"/>
      <c r="CG303" s="744"/>
      <c r="CH303" s="744"/>
      <c r="CI303" s="744"/>
      <c r="CJ303" s="744"/>
      <c r="CK303" s="744"/>
      <c r="CL303" s="744"/>
      <c r="CM303" s="744"/>
      <c r="CN303" s="744"/>
      <c r="CO303" s="744"/>
      <c r="CP303" s="744"/>
      <c r="CQ303" s="744"/>
      <c r="CR303" s="744"/>
      <c r="CS303" s="744"/>
      <c r="CT303" s="744"/>
      <c r="CU303" s="744"/>
      <c r="CV303" s="744"/>
      <c r="CW303" s="744"/>
      <c r="CX303" s="744"/>
      <c r="CY303" s="744"/>
      <c r="CZ303" s="744"/>
      <c r="DA303" s="744"/>
      <c r="DB303" s="744"/>
      <c r="DC303" s="744"/>
      <c r="DD303" s="744"/>
      <c r="DK303" s="744"/>
      <c r="DL303" s="744"/>
      <c r="DU303" s="744"/>
      <c r="DV303" s="744"/>
      <c r="EF303" s="744"/>
      <c r="EG303" s="744"/>
      <c r="EH303" s="744"/>
      <c r="EI303" s="744"/>
      <c r="EN303" s="1483"/>
      <c r="EO303" s="1483"/>
      <c r="EP303" s="1483"/>
      <c r="EQ303" s="1483"/>
    </row>
    <row r="304" spans="1:158" ht="15" customHeight="1" x14ac:dyDescent="0.25">
      <c r="A304" s="1116"/>
      <c r="B304" s="2652" t="s">
        <v>1643</v>
      </c>
      <c r="C304" s="2647"/>
      <c r="D304" s="2647"/>
      <c r="E304" s="2647"/>
      <c r="F304" s="1669" t="str">
        <f>IF(AND(ISNUMBER(F305),ISNUMBER(F309),ISNUMBER(F313)),SUM(F305,F309,F313),"")</f>
        <v/>
      </c>
      <c r="G304" s="2920"/>
      <c r="H304" s="2921"/>
      <c r="I304" s="2922"/>
      <c r="K304" s="3457"/>
      <c r="L304" s="3457"/>
      <c r="M304" s="2788"/>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c r="AT304" s="744"/>
      <c r="AU304" s="744"/>
      <c r="AV304" s="744"/>
      <c r="AW304" s="744"/>
      <c r="AX304" s="744"/>
      <c r="AY304" s="744"/>
      <c r="AZ304" s="744"/>
      <c r="BA304" s="744"/>
      <c r="BB304" s="744"/>
      <c r="BC304" s="744"/>
      <c r="BD304" s="744"/>
      <c r="BE304" s="744"/>
      <c r="BF304" s="744"/>
      <c r="BG304" s="744"/>
      <c r="BH304" s="744"/>
      <c r="BI304" s="744"/>
      <c r="BJ304" s="744"/>
      <c r="BK304" s="744"/>
      <c r="BL304" s="744"/>
      <c r="BM304" s="744"/>
      <c r="BN304" s="744"/>
      <c r="BO304" s="744"/>
      <c r="BP304" s="744"/>
      <c r="BQ304" s="744"/>
      <c r="BR304" s="744"/>
      <c r="BS304" s="744"/>
      <c r="BT304" s="744"/>
      <c r="BU304" s="744"/>
      <c r="BV304" s="744"/>
      <c r="BW304" s="744"/>
      <c r="BX304" s="744"/>
      <c r="BY304" s="744"/>
      <c r="BZ304" s="744"/>
      <c r="CA304" s="744"/>
      <c r="CB304" s="744"/>
      <c r="CC304" s="744"/>
      <c r="CD304" s="744"/>
      <c r="CE304" s="744"/>
      <c r="CF304" s="744"/>
      <c r="CG304" s="744"/>
      <c r="CH304" s="744"/>
      <c r="CI304" s="744"/>
      <c r="CJ304" s="744"/>
      <c r="CK304" s="744"/>
      <c r="CL304" s="744"/>
      <c r="CM304" s="744"/>
      <c r="CN304" s="744"/>
      <c r="CO304" s="744"/>
      <c r="CP304" s="744"/>
      <c r="CQ304" s="744"/>
      <c r="CR304" s="744"/>
      <c r="CS304" s="744"/>
      <c r="CT304" s="744"/>
      <c r="CU304" s="744"/>
      <c r="CV304" s="744"/>
      <c r="CW304" s="744"/>
      <c r="CX304" s="744"/>
      <c r="CY304" s="744"/>
      <c r="CZ304" s="744"/>
      <c r="DA304" s="744"/>
      <c r="DB304" s="744"/>
      <c r="DC304" s="744"/>
      <c r="DD304" s="744"/>
      <c r="DK304" s="744"/>
      <c r="DL304" s="744"/>
      <c r="DU304" s="744"/>
      <c r="DV304" s="744"/>
      <c r="EF304" s="744"/>
      <c r="EG304" s="744"/>
      <c r="EH304" s="744"/>
      <c r="EI304" s="744"/>
      <c r="EN304" s="1483"/>
      <c r="EO304" s="1483"/>
      <c r="EP304" s="1483"/>
      <c r="EQ304" s="1483"/>
    </row>
    <row r="305" spans="1:158" ht="15" customHeight="1" x14ac:dyDescent="0.25">
      <c r="A305" s="1116"/>
      <c r="B305" s="1184" t="s">
        <v>815</v>
      </c>
      <c r="C305" s="482"/>
      <c r="D305" s="482"/>
      <c r="E305" s="482"/>
      <c r="F305" s="2632" t="str">
        <f>IF(AND(ISNUMBER(F306),ISNUMBER(F307),ISNUMBER(F308)),IF($J$7="Medium",F306,IF($J$7="High",F307,IF($J$7="Low",F308,""))),"")</f>
        <v/>
      </c>
      <c r="G305" s="2923"/>
      <c r="H305" s="2924"/>
      <c r="I305" s="1671"/>
      <c r="M305" s="381"/>
      <c r="P305" s="744"/>
      <c r="Q305" s="744"/>
      <c r="R305" s="744"/>
      <c r="S305" s="744"/>
      <c r="T305" s="744"/>
      <c r="U305" s="744"/>
      <c r="V305" s="744"/>
      <c r="W305" s="744"/>
      <c r="X305" s="744"/>
      <c r="Y305" s="744"/>
      <c r="Z305" s="744"/>
      <c r="AA305" s="744"/>
      <c r="AB305" s="744"/>
      <c r="AC305" s="744"/>
      <c r="AD305" s="744"/>
      <c r="AE305" s="744"/>
      <c r="AF305" s="744"/>
      <c r="AG305" s="744"/>
      <c r="AH305" s="744"/>
      <c r="AI305" s="744"/>
      <c r="AJ305" s="744"/>
      <c r="AK305" s="744"/>
      <c r="AL305" s="744"/>
      <c r="AM305" s="744"/>
      <c r="AN305" s="744"/>
      <c r="AO305" s="744"/>
      <c r="AP305" s="744"/>
      <c r="AQ305" s="744"/>
      <c r="AR305" s="744"/>
      <c r="AS305" s="744"/>
      <c r="AT305" s="744"/>
      <c r="AU305" s="744"/>
      <c r="AV305" s="744"/>
      <c r="AW305" s="744"/>
      <c r="AX305" s="744"/>
      <c r="AY305" s="744"/>
      <c r="AZ305" s="744"/>
      <c r="BA305" s="744"/>
      <c r="BB305" s="744"/>
      <c r="BC305" s="744"/>
      <c r="BD305" s="744"/>
      <c r="BE305" s="744"/>
      <c r="BF305" s="744"/>
      <c r="BG305" s="744"/>
      <c r="BH305" s="744"/>
      <c r="BI305" s="744"/>
      <c r="BJ305" s="744"/>
      <c r="BK305" s="744"/>
      <c r="BL305" s="744"/>
      <c r="BM305" s="744"/>
      <c r="BN305" s="744"/>
      <c r="BO305" s="744"/>
      <c r="BP305" s="744"/>
      <c r="BQ305" s="744"/>
      <c r="BR305" s="744"/>
      <c r="BS305" s="744"/>
      <c r="BT305" s="744"/>
      <c r="BU305" s="744"/>
      <c r="BV305" s="744"/>
      <c r="BW305" s="744"/>
      <c r="BX305" s="744"/>
      <c r="BY305" s="744"/>
      <c r="BZ305" s="744"/>
      <c r="CA305" s="744"/>
      <c r="CB305" s="744"/>
      <c r="CC305" s="744"/>
      <c r="CD305" s="744"/>
      <c r="CE305" s="744"/>
      <c r="CF305" s="744"/>
      <c r="CG305" s="744"/>
      <c r="CH305" s="744"/>
      <c r="CI305" s="744"/>
      <c r="CJ305" s="744"/>
      <c r="CK305" s="744"/>
      <c r="CL305" s="744"/>
      <c r="CM305" s="744"/>
      <c r="CN305" s="744"/>
      <c r="CO305" s="744"/>
      <c r="CP305" s="744"/>
      <c r="CQ305" s="744"/>
      <c r="CR305" s="744"/>
      <c r="CS305" s="744"/>
      <c r="CT305" s="744"/>
      <c r="CU305" s="744"/>
      <c r="CV305" s="744"/>
      <c r="CW305" s="744"/>
      <c r="CX305" s="744"/>
      <c r="CY305" s="744"/>
      <c r="CZ305" s="744"/>
      <c r="DA305" s="744"/>
      <c r="DB305" s="744"/>
      <c r="DC305" s="744"/>
      <c r="DD305" s="744"/>
      <c r="DK305" s="744"/>
      <c r="DL305" s="744"/>
      <c r="DU305" s="744"/>
      <c r="DV305" s="744"/>
      <c r="EF305" s="744"/>
      <c r="EG305" s="744"/>
      <c r="EH305" s="744"/>
      <c r="EI305" s="744"/>
      <c r="EN305" s="1483"/>
      <c r="EO305" s="1483"/>
      <c r="EP305" s="1483"/>
      <c r="EQ305" s="1483"/>
    </row>
    <row r="306" spans="1:158" ht="15" customHeight="1" x14ac:dyDescent="0.25">
      <c r="A306" s="1116"/>
      <c r="B306" s="1135" t="s">
        <v>816</v>
      </c>
      <c r="C306" s="412"/>
      <c r="D306" s="412"/>
      <c r="E306" s="412"/>
      <c r="F306" s="42" t="str">
        <f>IF(AND(ISNUMBER(G306), ISNUMBER(H306)), SQRT(G306+H306), "")</f>
        <v/>
      </c>
      <c r="G306" s="42" t="str">
        <f t="array" ref="G306">IF(SUMPRODUCT(--NOT(ISNUMBER(IFERROR(VALUE(F265:F301&amp;""),""))))=0, SUMSQ(VALUE($F265:F301)), "")</f>
        <v/>
      </c>
      <c r="H306" s="42" t="str">
        <f t="array" ref="H306">IF(SUMPRODUCT(--NOT(ISNUMBER(IFERROR(VALUE(F265:F301&amp;""),""))))=0, (SUM(VALUE(F265:F301))^2-SUMSQ(VALUE(F265:F301)))*0.6, "")</f>
        <v/>
      </c>
      <c r="I306" s="1020"/>
      <c r="M306" s="381"/>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c r="AT306" s="744"/>
      <c r="AU306" s="744"/>
      <c r="AV306" s="744"/>
      <c r="AW306" s="744"/>
      <c r="AX306" s="744"/>
      <c r="AY306" s="744"/>
      <c r="AZ306" s="744"/>
      <c r="BA306" s="744"/>
      <c r="BB306" s="744"/>
      <c r="BC306" s="744"/>
      <c r="BD306" s="744"/>
      <c r="BE306" s="744"/>
      <c r="BF306" s="744"/>
      <c r="BG306" s="744"/>
      <c r="BH306" s="744"/>
      <c r="BI306" s="744"/>
      <c r="BJ306" s="744"/>
      <c r="BK306" s="744"/>
      <c r="BL306" s="744"/>
      <c r="BM306" s="744"/>
      <c r="BN306" s="744"/>
      <c r="BO306" s="744"/>
      <c r="BP306" s="744"/>
      <c r="BQ306" s="744"/>
      <c r="BR306" s="744"/>
      <c r="BS306" s="744"/>
      <c r="BT306" s="744"/>
      <c r="BU306" s="744"/>
      <c r="BV306" s="744"/>
      <c r="BW306" s="744"/>
      <c r="BX306" s="744"/>
      <c r="BY306" s="744"/>
      <c r="BZ306" s="744"/>
      <c r="CA306" s="744"/>
      <c r="CB306" s="744"/>
      <c r="CC306" s="744"/>
      <c r="CD306" s="744"/>
      <c r="CE306" s="744"/>
      <c r="CF306" s="744"/>
      <c r="CG306" s="744"/>
      <c r="CH306" s="744"/>
      <c r="CI306" s="744"/>
      <c r="CJ306" s="744"/>
      <c r="CK306" s="744"/>
      <c r="CL306" s="744"/>
      <c r="CM306" s="744"/>
      <c r="CN306" s="744"/>
      <c r="CO306" s="744"/>
      <c r="CP306" s="744"/>
      <c r="CQ306" s="744"/>
      <c r="CR306" s="744"/>
      <c r="CS306" s="744"/>
      <c r="CT306" s="744"/>
      <c r="CU306" s="744"/>
      <c r="CV306" s="744"/>
      <c r="CW306" s="744"/>
      <c r="CX306" s="744"/>
      <c r="CY306" s="744"/>
      <c r="CZ306" s="744"/>
      <c r="DA306" s="744"/>
      <c r="DB306" s="744"/>
      <c r="DC306" s="744"/>
      <c r="DD306" s="744"/>
      <c r="DK306" s="744"/>
      <c r="DL306" s="744"/>
      <c r="DU306" s="744"/>
      <c r="DV306" s="744"/>
      <c r="EF306" s="744"/>
      <c r="EG306" s="744"/>
      <c r="EH306" s="744"/>
      <c r="EI306" s="744"/>
      <c r="EN306" s="1483"/>
      <c r="EO306" s="1483"/>
      <c r="EP306" s="1483"/>
      <c r="EQ306" s="1483"/>
    </row>
    <row r="307" spans="1:158" ht="15" customHeight="1" x14ac:dyDescent="0.25">
      <c r="A307" s="1116"/>
      <c r="B307" s="1135" t="s">
        <v>817</v>
      </c>
      <c r="C307" s="412"/>
      <c r="D307" s="412"/>
      <c r="E307" s="412"/>
      <c r="F307" s="42" t="str">
        <f>IF(AND(ISNUMBER(G307), ISNUMBER(H307)), SQRT(G307+H307), "")</f>
        <v/>
      </c>
      <c r="G307" s="42" t="str">
        <f t="array" ref="G307">IF(SUMPRODUCT(--NOT(ISNUMBER(IFERROR(VALUE(F265:F301&amp;""),""))))=0, SUMSQ(VALUE($F265:F301)), "")</f>
        <v/>
      </c>
      <c r="H307" s="42" t="str">
        <f t="array" ref="H307">IF(SUMPRODUCT(--NOT(ISNUMBER(IFERROR(VALUE(F265:F301&amp;""),""))))=0, (SUM(VALUE(F265:F301))^2-SUMSQ(VALUE(F265:F301)))*0.6*1.25, "")</f>
        <v/>
      </c>
      <c r="I307" s="1020"/>
      <c r="M307" s="381"/>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c r="AT307" s="744"/>
      <c r="AU307" s="744"/>
      <c r="AV307" s="744"/>
      <c r="AW307" s="744"/>
      <c r="AX307" s="744"/>
      <c r="AY307" s="744"/>
      <c r="AZ307" s="744"/>
      <c r="BA307" s="744"/>
      <c r="BB307" s="744"/>
      <c r="BC307" s="744"/>
      <c r="BD307" s="744"/>
      <c r="BE307" s="744"/>
      <c r="BF307" s="744"/>
      <c r="BG307" s="744"/>
      <c r="BH307" s="744"/>
      <c r="BI307" s="744"/>
      <c r="BJ307" s="744"/>
      <c r="BK307" s="744"/>
      <c r="BL307" s="744"/>
      <c r="BM307" s="744"/>
      <c r="BN307" s="744"/>
      <c r="BO307" s="744"/>
      <c r="BP307" s="744"/>
      <c r="BQ307" s="744"/>
      <c r="BR307" s="744"/>
      <c r="BS307" s="744"/>
      <c r="BT307" s="744"/>
      <c r="BU307" s="744"/>
      <c r="BV307" s="744"/>
      <c r="BW307" s="744"/>
      <c r="BX307" s="744"/>
      <c r="BY307" s="744"/>
      <c r="BZ307" s="744"/>
      <c r="CA307" s="744"/>
      <c r="CB307" s="744"/>
      <c r="CC307" s="744"/>
      <c r="CD307" s="744"/>
      <c r="CE307" s="744"/>
      <c r="CF307" s="744"/>
      <c r="CG307" s="744"/>
      <c r="CH307" s="744"/>
      <c r="CI307" s="744"/>
      <c r="CJ307" s="744"/>
      <c r="CK307" s="744"/>
      <c r="CL307" s="744"/>
      <c r="CM307" s="744"/>
      <c r="CN307" s="744"/>
      <c r="CO307" s="744"/>
      <c r="CP307" s="744"/>
      <c r="CQ307" s="744"/>
      <c r="CR307" s="744"/>
      <c r="CS307" s="744"/>
      <c r="CT307" s="744"/>
      <c r="CU307" s="744"/>
      <c r="CV307" s="744"/>
      <c r="CW307" s="744"/>
      <c r="CX307" s="744"/>
      <c r="CY307" s="744"/>
      <c r="CZ307" s="744"/>
      <c r="DA307" s="744"/>
      <c r="DB307" s="744"/>
      <c r="DC307" s="744"/>
      <c r="DD307" s="744"/>
      <c r="DK307" s="744"/>
      <c r="DL307" s="744"/>
      <c r="DU307" s="744"/>
      <c r="DV307" s="744"/>
      <c r="EF307" s="744"/>
      <c r="EG307" s="744"/>
      <c r="EH307" s="744"/>
      <c r="EI307" s="744"/>
      <c r="EN307" s="1483"/>
      <c r="EO307" s="1483"/>
      <c r="EP307" s="1483"/>
      <c r="EQ307" s="1483"/>
    </row>
    <row r="308" spans="1:158" ht="15" customHeight="1" x14ac:dyDescent="0.25">
      <c r="A308" s="1116"/>
      <c r="B308" s="1135" t="s">
        <v>818</v>
      </c>
      <c r="C308" s="412"/>
      <c r="D308" s="412"/>
      <c r="E308" s="412"/>
      <c r="F308" s="42" t="str">
        <f>IF(AND(ISNUMBER(G308), ISNUMBER(H308)), SQRT(G308+H308), "")</f>
        <v/>
      </c>
      <c r="G308" s="42" t="str">
        <f t="array" ref="G308">IF(SUMPRODUCT(--NOT(ISNUMBER(IFERROR(VALUE(F265:F301&amp;""),""))))=0, SUMSQ(VALUE($F265:F301)), "")</f>
        <v/>
      </c>
      <c r="H308" s="42" t="str">
        <f t="array" ref="H308">IF(SUMPRODUCT(--NOT(ISNUMBER(IFERROR(VALUE(F265:F301&amp;""),""))))=0, (SUM(VALUE(F265:F301))^2-SUMSQ(VALUE(F265:F301)))*0.6*0.75, "")</f>
        <v/>
      </c>
      <c r="I308" s="1020"/>
      <c r="J308" s="1434"/>
      <c r="M308" s="381"/>
      <c r="P308" s="744"/>
      <c r="Q308" s="744"/>
      <c r="R308" s="744"/>
      <c r="S308" s="744"/>
      <c r="T308" s="744"/>
      <c r="U308" s="744"/>
      <c r="V308" s="744"/>
      <c r="W308" s="744"/>
      <c r="X308" s="744"/>
      <c r="Y308" s="744"/>
      <c r="Z308" s="744"/>
      <c r="AA308" s="744"/>
      <c r="AB308" s="744"/>
      <c r="AC308" s="744"/>
      <c r="AD308" s="744"/>
      <c r="AE308" s="744"/>
      <c r="AF308" s="744"/>
      <c r="AG308" s="744"/>
      <c r="AH308" s="744"/>
      <c r="AI308" s="744"/>
      <c r="AJ308" s="744"/>
      <c r="AK308" s="744"/>
      <c r="AL308" s="744"/>
      <c r="AM308" s="744"/>
      <c r="AN308" s="744"/>
      <c r="AO308" s="744"/>
      <c r="AP308" s="744"/>
      <c r="AQ308" s="744"/>
      <c r="AR308" s="744"/>
      <c r="AS308" s="744"/>
      <c r="AT308" s="744"/>
      <c r="AU308" s="744"/>
      <c r="AV308" s="744"/>
      <c r="AW308" s="744"/>
      <c r="AX308" s="744"/>
      <c r="AY308" s="744"/>
      <c r="AZ308" s="744"/>
      <c r="BA308" s="744"/>
      <c r="BB308" s="744"/>
      <c r="BC308" s="744"/>
      <c r="BD308" s="744"/>
      <c r="BE308" s="744"/>
      <c r="BF308" s="744"/>
      <c r="BG308" s="744"/>
      <c r="BH308" s="744"/>
      <c r="BI308" s="744"/>
      <c r="BJ308" s="744"/>
      <c r="BK308" s="744"/>
      <c r="BL308" s="744"/>
      <c r="BM308" s="744"/>
      <c r="BN308" s="744"/>
      <c r="BO308" s="744"/>
      <c r="BP308" s="744"/>
      <c r="BQ308" s="744"/>
      <c r="BR308" s="744"/>
      <c r="BS308" s="744"/>
      <c r="BT308" s="744"/>
      <c r="BU308" s="744"/>
      <c r="BV308" s="744"/>
      <c r="BW308" s="744"/>
      <c r="BX308" s="744"/>
      <c r="BY308" s="744"/>
      <c r="BZ308" s="744"/>
      <c r="CA308" s="744"/>
      <c r="CB308" s="744"/>
      <c r="CC308" s="744"/>
      <c r="CD308" s="744"/>
      <c r="CE308" s="744"/>
      <c r="CF308" s="744"/>
      <c r="CG308" s="744"/>
      <c r="CH308" s="744"/>
      <c r="CI308" s="744"/>
      <c r="CJ308" s="744"/>
      <c r="CK308" s="744"/>
      <c r="CL308" s="744"/>
      <c r="CM308" s="744"/>
      <c r="CN308" s="744"/>
      <c r="CO308" s="744"/>
      <c r="CP308" s="744"/>
      <c r="CQ308" s="744"/>
      <c r="CR308" s="744"/>
      <c r="CS308" s="744"/>
      <c r="CT308" s="744"/>
      <c r="CU308" s="744"/>
      <c r="CV308" s="744"/>
      <c r="CW308" s="744"/>
      <c r="CX308" s="744"/>
      <c r="CY308" s="744"/>
      <c r="CZ308" s="744"/>
      <c r="DA308" s="744"/>
      <c r="DB308" s="744"/>
      <c r="DC308" s="744"/>
      <c r="DD308" s="744"/>
      <c r="DK308" s="744"/>
      <c r="DL308" s="744"/>
      <c r="DU308" s="744"/>
      <c r="DV308" s="744"/>
      <c r="EF308" s="744"/>
      <c r="EG308" s="744"/>
      <c r="EH308" s="744"/>
      <c r="EI308" s="744"/>
      <c r="EN308" s="1483"/>
      <c r="EO308" s="1483"/>
      <c r="EP308" s="1483"/>
      <c r="EQ308" s="1483"/>
    </row>
    <row r="309" spans="1:158" ht="15" customHeight="1" x14ac:dyDescent="0.25">
      <c r="A309" s="1116"/>
      <c r="B309" s="1184" t="s">
        <v>819</v>
      </c>
      <c r="C309" s="482"/>
      <c r="D309" s="482"/>
      <c r="E309" s="482"/>
      <c r="F309" s="42" t="str">
        <f>IF(AND(ISNUMBER(F310),ISNUMBER(F311),ISNUMBER(F312)),IF($J$7="Medium",F310,IF($J$7="High",F311,IF($J$7="Low",F312,""))),"")</f>
        <v/>
      </c>
      <c r="G309" s="1670"/>
      <c r="H309" s="946"/>
      <c r="I309" s="551"/>
      <c r="M309" s="381"/>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c r="AT309" s="744"/>
      <c r="AU309" s="744"/>
      <c r="AV309" s="744"/>
      <c r="AW309" s="744"/>
      <c r="AX309" s="744"/>
      <c r="AY309" s="744"/>
      <c r="AZ309" s="744"/>
      <c r="BA309" s="744"/>
      <c r="BB309" s="744"/>
      <c r="BC309" s="744"/>
      <c r="BD309" s="744"/>
      <c r="BE309" s="744"/>
      <c r="BF309" s="744"/>
      <c r="BG309" s="744"/>
      <c r="BH309" s="744"/>
      <c r="BI309" s="744"/>
      <c r="BJ309" s="744"/>
      <c r="BK309" s="744"/>
      <c r="BL309" s="744"/>
      <c r="BM309" s="744"/>
      <c r="BN309" s="744"/>
      <c r="BO309" s="744"/>
      <c r="BP309" s="744"/>
      <c r="BQ309" s="744"/>
      <c r="BR309" s="744"/>
      <c r="BS309" s="744"/>
      <c r="BT309" s="744"/>
      <c r="BU309" s="744"/>
      <c r="BV309" s="744"/>
      <c r="BW309" s="744"/>
      <c r="BX309" s="744"/>
      <c r="BY309" s="744"/>
      <c r="BZ309" s="744"/>
      <c r="CA309" s="744"/>
      <c r="CB309" s="744"/>
      <c r="CC309" s="744"/>
      <c r="CD309" s="744"/>
      <c r="CE309" s="744"/>
      <c r="CF309" s="744"/>
      <c r="CG309" s="744"/>
      <c r="CH309" s="744"/>
      <c r="CI309" s="744"/>
      <c r="CJ309" s="744"/>
      <c r="CK309" s="744"/>
      <c r="CL309" s="744"/>
      <c r="CM309" s="744"/>
      <c r="CN309" s="744"/>
      <c r="CO309" s="744"/>
      <c r="CP309" s="744"/>
      <c r="CQ309" s="744"/>
      <c r="CR309" s="744"/>
      <c r="CS309" s="744"/>
      <c r="CT309" s="744"/>
      <c r="CU309" s="744"/>
      <c r="CV309" s="744"/>
      <c r="CW309" s="744"/>
      <c r="CX309" s="744"/>
      <c r="CY309" s="744"/>
      <c r="CZ309" s="744"/>
      <c r="DA309" s="744"/>
      <c r="DB309" s="744"/>
      <c r="DC309" s="744"/>
      <c r="DD309" s="744"/>
      <c r="DK309" s="744"/>
      <c r="DL309" s="744"/>
      <c r="DU309" s="744"/>
      <c r="DV309" s="744"/>
      <c r="EF309" s="744"/>
      <c r="EG309" s="744"/>
      <c r="EH309" s="744"/>
      <c r="EI309" s="744"/>
      <c r="EN309" s="1483"/>
      <c r="EO309" s="1483"/>
      <c r="EP309" s="1483"/>
      <c r="EQ309" s="1483"/>
    </row>
    <row r="310" spans="1:158" ht="15" customHeight="1" x14ac:dyDescent="0.25">
      <c r="A310" s="1116"/>
      <c r="B310" s="1135" t="s">
        <v>816</v>
      </c>
      <c r="C310" s="412"/>
      <c r="D310" s="412"/>
      <c r="E310" s="412"/>
      <c r="F310" s="42" t="str">
        <f>IF(AND(ISNUMBER(G310), ISNUMBER(H310)), SQRT(G310+H310), "")</f>
        <v/>
      </c>
      <c r="G310" s="42" t="str">
        <f t="array" ref="G310">IF(SUMPRODUCT(--NOT(ISNUMBER(IFERROR(VALUE(I265:I297&amp;""),""))))=0, SUMSQ(VALUE($I265:I297)), "")</f>
        <v/>
      </c>
      <c r="H310" s="42" t="str">
        <f t="array" ref="H310">IF(SUMPRODUCT(--NOT(ISNUMBER(IFERROR(VALUE(L265:L297&amp;""),""))))=0, (SUM(VALUE(L265:L297))^2-SUMSQ(VALUE(L265:L297)))*0.6, "")</f>
        <v/>
      </c>
      <c r="I310" s="1020"/>
      <c r="J310" s="1434"/>
      <c r="M310" s="381"/>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c r="AT310" s="744"/>
      <c r="AU310" s="744"/>
      <c r="AV310" s="744"/>
      <c r="AW310" s="744"/>
      <c r="AX310" s="744"/>
      <c r="AY310" s="744"/>
      <c r="AZ310" s="744"/>
      <c r="BA310" s="744"/>
      <c r="BB310" s="744"/>
      <c r="BC310" s="744"/>
      <c r="BD310" s="744"/>
      <c r="BE310" s="744"/>
      <c r="BF310" s="744"/>
      <c r="BG310" s="744"/>
      <c r="BH310" s="744"/>
      <c r="BI310" s="744"/>
      <c r="BJ310" s="744"/>
      <c r="BK310" s="744"/>
      <c r="BL310" s="744"/>
      <c r="BM310" s="744"/>
      <c r="BN310" s="744"/>
      <c r="BO310" s="744"/>
      <c r="BP310" s="744"/>
      <c r="BQ310" s="744"/>
      <c r="BR310" s="744"/>
      <c r="BS310" s="744"/>
      <c r="BT310" s="744"/>
      <c r="BU310" s="744"/>
      <c r="BV310" s="744"/>
      <c r="BW310" s="744"/>
      <c r="BX310" s="744"/>
      <c r="BY310" s="744"/>
      <c r="BZ310" s="744"/>
      <c r="CA310" s="744"/>
      <c r="CB310" s="744"/>
      <c r="CC310" s="744"/>
      <c r="CD310" s="744"/>
      <c r="CE310" s="744"/>
      <c r="CF310" s="744"/>
      <c r="CG310" s="744"/>
      <c r="CH310" s="744"/>
      <c r="CI310" s="744"/>
      <c r="CJ310" s="744"/>
      <c r="CK310" s="744"/>
      <c r="CL310" s="744"/>
      <c r="CM310" s="744"/>
      <c r="CN310" s="744"/>
      <c r="CO310" s="744"/>
      <c r="CP310" s="744"/>
      <c r="CQ310" s="744"/>
      <c r="CR310" s="744"/>
      <c r="CS310" s="744"/>
      <c r="CT310" s="744"/>
      <c r="CU310" s="744"/>
      <c r="CV310" s="744"/>
      <c r="CW310" s="744"/>
      <c r="CX310" s="744"/>
      <c r="CY310" s="744"/>
      <c r="CZ310" s="744"/>
      <c r="DA310" s="744"/>
      <c r="DB310" s="744"/>
      <c r="DC310" s="744"/>
      <c r="DD310" s="744"/>
      <c r="DK310" s="744"/>
      <c r="DL310" s="744"/>
      <c r="DU310" s="744"/>
      <c r="DV310" s="744"/>
      <c r="EF310" s="744"/>
      <c r="EG310" s="744"/>
      <c r="EH310" s="744"/>
      <c r="EI310" s="744"/>
      <c r="EN310" s="1483"/>
      <c r="EO310" s="1483"/>
      <c r="EP310" s="1483"/>
      <c r="EQ310" s="1483"/>
    </row>
    <row r="311" spans="1:158" ht="15" customHeight="1" x14ac:dyDescent="0.25">
      <c r="A311" s="1116"/>
      <c r="B311" s="1135" t="s">
        <v>817</v>
      </c>
      <c r="C311" s="412"/>
      <c r="D311" s="412"/>
      <c r="E311" s="412"/>
      <c r="F311" s="42" t="str">
        <f>IF(AND(ISNUMBER(G311), ISNUMBER(H311)), SQRT(G311+H311), "")</f>
        <v/>
      </c>
      <c r="G311" s="42" t="str">
        <f t="array" ref="G311">IF(SUMPRODUCT(--NOT(ISNUMBER(IFERROR(VALUE(J265:J297&amp;""),""))))=0, SUMSQ(VALUE($J265:J297)), "")</f>
        <v/>
      </c>
      <c r="H311" s="42" t="str">
        <f t="array" ref="H311">IF(SUMPRODUCT(--NOT(ISNUMBER(IFERROR(VALUE(L265:L297&amp;""),""))))=0, (SUM(VALUE(L265:L297))^2-SUMSQ(VALUE(L265:L297)))*0.6*1.25, "")</f>
        <v/>
      </c>
      <c r="I311" s="1020"/>
      <c r="J311" s="1434"/>
      <c r="M311" s="381"/>
      <c r="P311" s="744"/>
      <c r="Q311" s="744"/>
      <c r="R311" s="744"/>
      <c r="S311" s="744"/>
      <c r="T311" s="744"/>
      <c r="U311" s="744"/>
      <c r="V311" s="744"/>
      <c r="W311" s="744"/>
      <c r="X311" s="744"/>
      <c r="Y311" s="744"/>
      <c r="Z311" s="744"/>
      <c r="AA311" s="744"/>
      <c r="AB311" s="744"/>
      <c r="AC311" s="744"/>
      <c r="AD311" s="744"/>
      <c r="AE311" s="744"/>
      <c r="AF311" s="744"/>
      <c r="AG311" s="744"/>
      <c r="AH311" s="744"/>
      <c r="AI311" s="744"/>
      <c r="AJ311" s="744"/>
      <c r="AK311" s="744"/>
      <c r="AL311" s="744"/>
      <c r="AM311" s="744"/>
      <c r="AN311" s="744"/>
      <c r="AO311" s="744"/>
      <c r="AP311" s="744"/>
      <c r="AQ311" s="744"/>
      <c r="AR311" s="744"/>
      <c r="AS311" s="744"/>
      <c r="AT311" s="744"/>
      <c r="AU311" s="744"/>
      <c r="AV311" s="744"/>
      <c r="AW311" s="744"/>
      <c r="AX311" s="744"/>
      <c r="AY311" s="744"/>
      <c r="AZ311" s="744"/>
      <c r="BA311" s="744"/>
      <c r="BB311" s="744"/>
      <c r="BC311" s="744"/>
      <c r="BD311" s="744"/>
      <c r="BE311" s="744"/>
      <c r="BF311" s="744"/>
      <c r="BG311" s="744"/>
      <c r="BH311" s="744"/>
      <c r="BI311" s="744"/>
      <c r="BJ311" s="744"/>
      <c r="BK311" s="744"/>
      <c r="BL311" s="744"/>
      <c r="BM311" s="744"/>
      <c r="BN311" s="744"/>
      <c r="BO311" s="744"/>
      <c r="BP311" s="744"/>
      <c r="BQ311" s="744"/>
      <c r="BR311" s="744"/>
      <c r="BS311" s="744"/>
      <c r="BT311" s="744"/>
      <c r="BU311" s="744"/>
      <c r="BV311" s="744"/>
      <c r="BW311" s="744"/>
      <c r="BX311" s="744"/>
      <c r="BY311" s="744"/>
      <c r="BZ311" s="744"/>
      <c r="CA311" s="744"/>
      <c r="CB311" s="744"/>
      <c r="CC311" s="744"/>
      <c r="CD311" s="744"/>
      <c r="CE311" s="744"/>
      <c r="CF311" s="744"/>
      <c r="CG311" s="744"/>
      <c r="CH311" s="744"/>
      <c r="CI311" s="744"/>
      <c r="CJ311" s="744"/>
      <c r="CK311" s="744"/>
      <c r="CL311" s="744"/>
      <c r="CM311" s="744"/>
      <c r="CN311" s="744"/>
      <c r="CO311" s="744"/>
      <c r="CP311" s="744"/>
      <c r="CQ311" s="744"/>
      <c r="CR311" s="744"/>
      <c r="CS311" s="744"/>
      <c r="CT311" s="744"/>
      <c r="CU311" s="744"/>
      <c r="CV311" s="744"/>
      <c r="CW311" s="744"/>
      <c r="CX311" s="744"/>
      <c r="CY311" s="744"/>
      <c r="CZ311" s="744"/>
      <c r="DA311" s="744"/>
      <c r="DB311" s="744"/>
      <c r="DC311" s="744"/>
      <c r="DD311" s="744"/>
      <c r="DK311" s="744"/>
      <c r="DL311" s="744"/>
      <c r="DU311" s="744"/>
      <c r="DV311" s="744"/>
      <c r="EF311" s="744"/>
      <c r="EG311" s="744"/>
      <c r="EH311" s="744"/>
      <c r="EI311" s="744"/>
      <c r="EN311" s="1483"/>
      <c r="EO311" s="1483"/>
      <c r="EP311" s="1483"/>
      <c r="EQ311" s="1483"/>
    </row>
    <row r="312" spans="1:158" ht="15" customHeight="1" x14ac:dyDescent="0.25">
      <c r="A312" s="1116"/>
      <c r="B312" s="1135" t="s">
        <v>818</v>
      </c>
      <c r="C312" s="412"/>
      <c r="D312" s="412"/>
      <c r="E312" s="412"/>
      <c r="F312" s="42" t="str">
        <f>IF(AND(ISNUMBER(G312), ISNUMBER(H312)), SQRT(G312+H312), "")</f>
        <v/>
      </c>
      <c r="G312" s="42" t="str">
        <f t="array" ref="G312">IF(SUMPRODUCT(--NOT(ISNUMBER(IFERROR(VALUE(K265:K297&amp;""),""))))=0, SUMSQ(VALUE($K265:K297)), "")</f>
        <v/>
      </c>
      <c r="H312" s="42" t="str">
        <f t="array" ref="H312">IF(SUMPRODUCT(--NOT(ISNUMBER(IFERROR(VALUE(L265:L297&amp;""),""))))=0, (SUM(VALUE(L265:L297))^2-SUMSQ(VALUE(L265:L297)))*0.6*0.75, "")</f>
        <v/>
      </c>
      <c r="I312" s="1020"/>
      <c r="J312" s="1434"/>
      <c r="M312" s="381"/>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c r="AT312" s="744"/>
      <c r="AU312" s="744"/>
      <c r="AV312" s="744"/>
      <c r="AW312" s="744"/>
      <c r="AX312" s="744"/>
      <c r="AY312" s="744"/>
      <c r="AZ312" s="744"/>
      <c r="BA312" s="744"/>
      <c r="BB312" s="744"/>
      <c r="BC312" s="744"/>
      <c r="BD312" s="744"/>
      <c r="BE312" s="744"/>
      <c r="BF312" s="744"/>
      <c r="BG312" s="744"/>
      <c r="BH312" s="744"/>
      <c r="BI312" s="744"/>
      <c r="BJ312" s="744"/>
      <c r="BK312" s="744"/>
      <c r="BL312" s="744"/>
      <c r="BM312" s="744"/>
      <c r="BN312" s="744"/>
      <c r="BO312" s="744"/>
      <c r="BP312" s="744"/>
      <c r="BQ312" s="744"/>
      <c r="BR312" s="744"/>
      <c r="BS312" s="744"/>
      <c r="BT312" s="744"/>
      <c r="BU312" s="744"/>
      <c r="BV312" s="744"/>
      <c r="BW312" s="744"/>
      <c r="BX312" s="744"/>
      <c r="BY312" s="744"/>
      <c r="BZ312" s="744"/>
      <c r="CA312" s="744"/>
      <c r="CB312" s="744"/>
      <c r="CC312" s="744"/>
      <c r="CD312" s="744"/>
      <c r="CE312" s="744"/>
      <c r="CF312" s="744"/>
      <c r="CG312" s="744"/>
      <c r="CH312" s="744"/>
      <c r="CI312" s="744"/>
      <c r="CJ312" s="744"/>
      <c r="CK312" s="744"/>
      <c r="CL312" s="744"/>
      <c r="CM312" s="744"/>
      <c r="CN312" s="744"/>
      <c r="CO312" s="744"/>
      <c r="CP312" s="744"/>
      <c r="CQ312" s="744"/>
      <c r="CR312" s="744"/>
      <c r="CS312" s="744"/>
      <c r="CT312" s="744"/>
      <c r="CU312" s="744"/>
      <c r="CV312" s="744"/>
      <c r="CW312" s="744"/>
      <c r="CX312" s="744"/>
      <c r="CY312" s="744"/>
      <c r="CZ312" s="744"/>
      <c r="DA312" s="744"/>
      <c r="DB312" s="744"/>
      <c r="DC312" s="744"/>
      <c r="DD312" s="744"/>
      <c r="DK312" s="744"/>
      <c r="DL312" s="744"/>
      <c r="DU312" s="744"/>
      <c r="DV312" s="744"/>
      <c r="EF312" s="744"/>
      <c r="EG312" s="744"/>
      <c r="EH312" s="744"/>
      <c r="EI312" s="744"/>
      <c r="EN312" s="1483"/>
      <c r="EO312" s="1483"/>
      <c r="EP312" s="1483"/>
      <c r="EQ312" s="1483"/>
    </row>
    <row r="313" spans="1:158" ht="15" customHeight="1" x14ac:dyDescent="0.25">
      <c r="A313" s="1116"/>
      <c r="B313" s="1184" t="s">
        <v>820</v>
      </c>
      <c r="C313" s="482"/>
      <c r="D313" s="482"/>
      <c r="E313" s="482"/>
      <c r="F313" s="42" t="str">
        <f>IF(AND(ISNUMBER(F314),ISNUMBER(F315),ISNUMBER(F316)),IF($J$7="Medium",F314,IF($J$7="High",F315,IF($J$7="Low",F316,""))),"")</f>
        <v/>
      </c>
      <c r="G313" s="557"/>
      <c r="H313" s="555"/>
      <c r="I313" s="551"/>
      <c r="J313" s="1434"/>
      <c r="M313" s="381"/>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c r="AT313" s="744"/>
      <c r="AU313" s="744"/>
      <c r="AV313" s="744"/>
      <c r="AW313" s="744"/>
      <c r="AX313" s="744"/>
      <c r="AY313" s="744"/>
      <c r="AZ313" s="744"/>
      <c r="BA313" s="744"/>
      <c r="BB313" s="744"/>
      <c r="BC313" s="744"/>
      <c r="BD313" s="744"/>
      <c r="BE313" s="744"/>
      <c r="BF313" s="744"/>
      <c r="BG313" s="744"/>
      <c r="BH313" s="744"/>
      <c r="BI313" s="744"/>
      <c r="BJ313" s="744"/>
      <c r="BK313" s="744"/>
      <c r="BL313" s="744"/>
      <c r="BM313" s="744"/>
      <c r="BN313" s="744"/>
      <c r="BO313" s="744"/>
      <c r="BP313" s="744"/>
      <c r="BQ313" s="744"/>
      <c r="BR313" s="744"/>
      <c r="BS313" s="744"/>
      <c r="BT313" s="744"/>
      <c r="BU313" s="744"/>
      <c r="BV313" s="744"/>
      <c r="BW313" s="744"/>
      <c r="BX313" s="744"/>
      <c r="BY313" s="744"/>
      <c r="BZ313" s="744"/>
      <c r="CA313" s="744"/>
      <c r="CB313" s="744"/>
      <c r="CC313" s="744"/>
      <c r="CD313" s="744"/>
      <c r="CE313" s="744"/>
      <c r="CF313" s="744"/>
      <c r="CG313" s="744"/>
      <c r="CH313" s="744"/>
      <c r="CI313" s="744"/>
      <c r="CJ313" s="744"/>
      <c r="CK313" s="744"/>
      <c r="CL313" s="744"/>
      <c r="CM313" s="744"/>
      <c r="CN313" s="744"/>
      <c r="CO313" s="744"/>
      <c r="CP313" s="744"/>
      <c r="CQ313" s="744"/>
      <c r="CR313" s="744"/>
      <c r="CS313" s="744"/>
      <c r="CT313" s="744"/>
      <c r="CU313" s="744"/>
      <c r="CV313" s="744"/>
      <c r="CW313" s="744"/>
      <c r="CX313" s="744"/>
      <c r="CY313" s="744"/>
      <c r="CZ313" s="744"/>
      <c r="DA313" s="744"/>
      <c r="DB313" s="744"/>
      <c r="DC313" s="744"/>
      <c r="DD313" s="744"/>
      <c r="DK313" s="744"/>
      <c r="DL313" s="744"/>
      <c r="DU313" s="744"/>
      <c r="DV313" s="744"/>
      <c r="EF313" s="744"/>
      <c r="EG313" s="744"/>
      <c r="EH313" s="744"/>
      <c r="EI313" s="744"/>
      <c r="EN313" s="1483"/>
      <c r="EO313" s="1483"/>
      <c r="EP313" s="1483"/>
      <c r="EQ313" s="1483"/>
    </row>
    <row r="314" spans="1:158" ht="15" customHeight="1" x14ac:dyDescent="0.25">
      <c r="A314" s="1116"/>
      <c r="B314" s="1135" t="s">
        <v>816</v>
      </c>
      <c r="C314" s="412"/>
      <c r="D314" s="412"/>
      <c r="E314" s="412"/>
      <c r="F314" s="42" t="str">
        <f>IF(AND(ISNUMBER(G314), ISNUMBER(H314)), IFERROR(SQRT(G314+H314), SQRT(G314+I314)), "")</f>
        <v/>
      </c>
      <c r="G314" s="42" t="str">
        <f t="array" ref="G314">IF(SUMPRODUCT(--NOT(ISNUMBER(IFERROR(VALUE(N265:N301&amp;""),""))))=0, SUMSQ(VALUE($N265:N301)), "")</f>
        <v/>
      </c>
      <c r="H314" s="42" t="str">
        <f t="array" ref="H314">IF(SUMPRODUCT(--NOT(ISNUMBER(IFERROR(VALUE(U265:U301&amp;""),""))))=0, (SUM(VALUE(U265:U301))^2 - SUMSQ(VALUE(U265:U301)) - (SUM(((VALUE(U265:U301))*(VALUE(U265:U301)&lt;0)))^2 - SUMSQ(((VALUE(U265:U301))*(VALUE(U265:U301)&lt;0)))))*(0.6^2), "")</f>
        <v/>
      </c>
      <c r="I314" s="13" t="str">
        <f t="array" ref="I314">IF(COUNT(R265:R301)=ROWS(R265:R301), (SUM(R265:R301)^2 - SUMSQ(R265:R301) - (SUM(((R265:R301)*(R265:R301&lt;0)))^2 - SUMSQ(((R265:R301)*(R265:R301&lt;0)))))*(0.6)^2, "")</f>
        <v/>
      </c>
      <c r="M314" s="381"/>
      <c r="P314" s="744"/>
      <c r="Q314" s="744"/>
      <c r="R314" s="744"/>
      <c r="S314" s="744"/>
      <c r="T314" s="744"/>
      <c r="U314" s="744"/>
      <c r="V314" s="744"/>
      <c r="W314" s="744"/>
      <c r="X314" s="744"/>
      <c r="Y314" s="744"/>
      <c r="Z314" s="744"/>
      <c r="AA314" s="744"/>
      <c r="AB314" s="744"/>
      <c r="AC314" s="744"/>
      <c r="AD314" s="744"/>
      <c r="AE314" s="744"/>
      <c r="AF314" s="744"/>
      <c r="AG314" s="744"/>
      <c r="AH314" s="744"/>
      <c r="AI314" s="744"/>
      <c r="AJ314" s="744"/>
      <c r="AK314" s="744"/>
      <c r="AL314" s="744"/>
      <c r="AM314" s="744"/>
      <c r="AN314" s="744"/>
      <c r="AO314" s="744"/>
      <c r="AP314" s="744"/>
      <c r="AQ314" s="744"/>
      <c r="AR314" s="744"/>
      <c r="AS314" s="744"/>
      <c r="AT314" s="744"/>
      <c r="AU314" s="744"/>
      <c r="AV314" s="744"/>
      <c r="AW314" s="744"/>
      <c r="AX314" s="744"/>
      <c r="AY314" s="744"/>
      <c r="AZ314" s="744"/>
      <c r="BA314" s="744"/>
      <c r="BB314" s="744"/>
      <c r="BC314" s="744"/>
      <c r="BD314" s="744"/>
      <c r="BE314" s="744"/>
      <c r="BF314" s="744"/>
      <c r="BG314" s="744"/>
      <c r="BH314" s="744"/>
      <c r="BI314" s="744"/>
      <c r="BJ314" s="744"/>
      <c r="BK314" s="744"/>
      <c r="BL314" s="744"/>
      <c r="BM314" s="744"/>
      <c r="BN314" s="744"/>
      <c r="BO314" s="744"/>
      <c r="BP314" s="744"/>
      <c r="BQ314" s="744"/>
      <c r="BR314" s="744"/>
      <c r="BS314" s="744"/>
      <c r="BT314" s="744"/>
      <c r="BU314" s="744"/>
      <c r="BV314" s="744"/>
      <c r="BW314" s="744"/>
      <c r="BX314" s="744"/>
      <c r="BY314" s="744"/>
      <c r="BZ314" s="744"/>
      <c r="CA314" s="744"/>
      <c r="CB314" s="744"/>
      <c r="CC314" s="744"/>
      <c r="CD314" s="744"/>
      <c r="CE314" s="744"/>
      <c r="CF314" s="744"/>
      <c r="CG314" s="744"/>
      <c r="CH314" s="744"/>
      <c r="CI314" s="744"/>
      <c r="CJ314" s="744"/>
      <c r="CK314" s="744"/>
      <c r="CL314" s="744"/>
      <c r="CM314" s="744"/>
      <c r="CN314" s="744"/>
      <c r="CO314" s="744"/>
      <c r="CP314" s="744"/>
      <c r="CQ314" s="744"/>
      <c r="CR314" s="744"/>
      <c r="CS314" s="744"/>
      <c r="CT314" s="744"/>
      <c r="CU314" s="744"/>
      <c r="CV314" s="744"/>
      <c r="CW314" s="744"/>
      <c r="CX314" s="744"/>
      <c r="CY314" s="744"/>
      <c r="CZ314" s="744"/>
      <c r="DA314" s="744"/>
      <c r="DB314" s="744"/>
      <c r="DC314" s="744"/>
      <c r="DD314" s="744"/>
      <c r="DK314" s="744"/>
      <c r="DL314" s="744"/>
      <c r="DU314" s="744"/>
      <c r="DV314" s="744"/>
      <c r="EF314" s="744"/>
      <c r="EG314" s="744"/>
      <c r="EH314" s="744"/>
      <c r="EI314" s="744"/>
      <c r="EN314" s="1483"/>
      <c r="EO314" s="1483"/>
      <c r="EP314" s="1483"/>
      <c r="EQ314" s="1483"/>
    </row>
    <row r="315" spans="1:158" ht="15" customHeight="1" x14ac:dyDescent="0.25">
      <c r="A315" s="1116"/>
      <c r="B315" s="1135" t="s">
        <v>817</v>
      </c>
      <c r="C315" s="412"/>
      <c r="D315" s="412"/>
      <c r="E315" s="412"/>
      <c r="F315" s="42" t="str">
        <f>IF(AND(ISNUMBER(G315), ISNUMBER(H315)), IFERROR(SQRT(G315+H315), SQRT(G315+I315)), "")</f>
        <v/>
      </c>
      <c r="G315" s="42" t="str">
        <f t="array" ref="G315">IF(SUMPRODUCT(--NOT(ISNUMBER(IFERROR(VALUE(O265:O301&amp;""),""))))=0, SUMSQ(VALUE($O265:O301)), "")</f>
        <v/>
      </c>
      <c r="H315" s="42" t="str">
        <f t="array" ref="H315">IF(SUMPRODUCT(--NOT(ISNUMBER(IFERROR(VALUE(U265:U301&amp;""),""))))=0, (SUM(VALUE(U265:U301))^2 - SUMSQ(VALUE(U265:U301)) - (SUM(((VALUE(U265:U301))*(VALUE(U265:U301)&lt;0)))^2 - SUMSQ(((VALUE(U265:U301))*(VALUE(U265:U301)&lt;0)))))*(0.6^2)*1.25, "")</f>
        <v/>
      </c>
      <c r="I315" s="13" t="str">
        <f t="array" ref="I315">IF(COUNT(S265:S301)=ROWS(S265:S301), (SUM(S265:S301)^2 - SUMSQ(S265:S301) - (SUM(((S265:S301)*(S265:S301&lt;0)))^2 - SUMSQ(((S265:S301)*(S265:S301&lt;0)))))*(0.6)^2*1.25, "")</f>
        <v/>
      </c>
      <c r="M315" s="381"/>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c r="AT315" s="744"/>
      <c r="AU315" s="744"/>
      <c r="AV315" s="744"/>
      <c r="AW315" s="744"/>
      <c r="AX315" s="744"/>
      <c r="AY315" s="744"/>
      <c r="AZ315" s="744"/>
      <c r="BA315" s="744"/>
      <c r="BB315" s="744"/>
      <c r="BC315" s="744"/>
      <c r="BD315" s="744"/>
      <c r="BE315" s="744"/>
      <c r="BF315" s="744"/>
      <c r="BG315" s="744"/>
      <c r="BH315" s="744"/>
      <c r="BI315" s="744"/>
      <c r="BJ315" s="744"/>
      <c r="BK315" s="744"/>
      <c r="BL315" s="744"/>
      <c r="BM315" s="744"/>
      <c r="BN315" s="744"/>
      <c r="BO315" s="744"/>
      <c r="BP315" s="744"/>
      <c r="BQ315" s="744"/>
      <c r="BR315" s="744"/>
      <c r="BS315" s="744"/>
      <c r="BT315" s="744"/>
      <c r="BU315" s="744"/>
      <c r="BV315" s="744"/>
      <c r="BW315" s="744"/>
      <c r="BX315" s="744"/>
      <c r="BY315" s="744"/>
      <c r="BZ315" s="744"/>
      <c r="CA315" s="744"/>
      <c r="CB315" s="744"/>
      <c r="CC315" s="744"/>
      <c r="CD315" s="744"/>
      <c r="CE315" s="744"/>
      <c r="CF315" s="744"/>
      <c r="CG315" s="744"/>
      <c r="CH315" s="744"/>
      <c r="CI315" s="744"/>
      <c r="CJ315" s="744"/>
      <c r="CK315" s="744"/>
      <c r="CL315" s="744"/>
      <c r="CM315" s="744"/>
      <c r="CN315" s="744"/>
      <c r="CO315" s="744"/>
      <c r="CP315" s="744"/>
      <c r="CQ315" s="744"/>
      <c r="CR315" s="744"/>
      <c r="CS315" s="744"/>
      <c r="CT315" s="744"/>
      <c r="CU315" s="744"/>
      <c r="CV315" s="744"/>
      <c r="CW315" s="744"/>
      <c r="CX315" s="744"/>
      <c r="CY315" s="744"/>
      <c r="CZ315" s="744"/>
      <c r="DA315" s="744"/>
      <c r="DB315" s="744"/>
      <c r="DC315" s="744"/>
      <c r="DD315" s="744"/>
      <c r="DK315" s="744"/>
      <c r="DL315" s="744"/>
      <c r="DU315" s="744"/>
      <c r="DV315" s="744"/>
      <c r="EF315" s="744"/>
      <c r="EG315" s="744"/>
      <c r="EH315" s="744"/>
      <c r="EI315" s="744"/>
      <c r="EN315" s="1483"/>
      <c r="EO315" s="1483"/>
      <c r="EP315" s="1483"/>
      <c r="EQ315" s="1483"/>
    </row>
    <row r="316" spans="1:158" ht="15" customHeight="1" x14ac:dyDescent="0.25">
      <c r="A316" s="1116"/>
      <c r="B316" s="1186" t="s">
        <v>818</v>
      </c>
      <c r="C316" s="1138"/>
      <c r="D316" s="1138"/>
      <c r="E316" s="1138"/>
      <c r="F316" s="284" t="str">
        <f>IF(AND(ISNUMBER(G316), ISNUMBER(H316)), IFERROR(SQRT(G316+H316), SQRT(G316+I316)), "")</f>
        <v/>
      </c>
      <c r="G316" s="284" t="str">
        <f t="array" ref="G316">IF(SUMPRODUCT(--NOT(ISNUMBER(IFERROR(VALUE(P265:P301&amp;""),""))))=0, SUMSQ(VALUE($P265:P301)), "")</f>
        <v/>
      </c>
      <c r="H316" s="284" t="str">
        <f t="array" ref="H316">IF(SUMPRODUCT(--NOT(ISNUMBER(IFERROR(VALUE(U265:U301&amp;""),""))))=0, (SUM(VALUE(U265:U301))^2 - SUMSQ(VALUE(U265:U301)) - (SUM(((VALUE(U265:U301))*(VALUE(U265:U301)&lt;0)))^2 - SUMSQ(((VALUE(U265:U301))*(VALUE(U265:U301)&lt;0)))))*(0.6^2)*0.75, "")</f>
        <v/>
      </c>
      <c r="I316" s="51" t="str">
        <f t="array" ref="I316">IF(COUNT(T265:T301)=ROWS(T265:T301), (SUM(T265:T301)^2 - SUMSQ(T265:T301) - (SUM(((T265:T301)*(T265:T301&lt;0)))^2 - SUMSQ(((T265:T301)*(T265:T301&lt;0)))))*(0.6)^2*0.75, "")</f>
        <v/>
      </c>
      <c r="M316" s="381"/>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c r="AT316" s="744"/>
      <c r="AU316" s="744"/>
      <c r="AV316" s="744"/>
      <c r="AW316" s="744"/>
      <c r="AX316" s="744"/>
      <c r="AY316" s="744"/>
      <c r="AZ316" s="744"/>
      <c r="BA316" s="744"/>
      <c r="BB316" s="744"/>
      <c r="BC316" s="744"/>
      <c r="BD316" s="744"/>
      <c r="BE316" s="744"/>
      <c r="BF316" s="744"/>
      <c r="BG316" s="744"/>
      <c r="BH316" s="744"/>
      <c r="BI316" s="744"/>
      <c r="BJ316" s="744"/>
      <c r="BK316" s="744"/>
      <c r="BL316" s="744"/>
      <c r="BM316" s="744"/>
      <c r="BN316" s="744"/>
      <c r="BO316" s="744"/>
      <c r="BP316" s="744"/>
      <c r="BQ316" s="744"/>
      <c r="BR316" s="744"/>
      <c r="BS316" s="744"/>
      <c r="BT316" s="744"/>
      <c r="BU316" s="744"/>
      <c r="BV316" s="744"/>
      <c r="BW316" s="744"/>
      <c r="BX316" s="744"/>
      <c r="BY316" s="744"/>
      <c r="BZ316" s="744"/>
      <c r="CA316" s="744"/>
      <c r="CB316" s="744"/>
      <c r="CC316" s="744"/>
      <c r="CD316" s="744"/>
      <c r="CE316" s="744"/>
      <c r="CF316" s="744"/>
      <c r="CG316" s="744"/>
      <c r="CH316" s="744"/>
      <c r="CI316" s="744"/>
      <c r="CJ316" s="744"/>
      <c r="CK316" s="744"/>
      <c r="CL316" s="744"/>
      <c r="CM316" s="744"/>
      <c r="CN316" s="744"/>
      <c r="CO316" s="744"/>
      <c r="CP316" s="744"/>
      <c r="CQ316" s="744"/>
      <c r="CR316" s="744"/>
      <c r="CS316" s="744"/>
      <c r="CT316" s="744"/>
      <c r="CU316" s="744"/>
      <c r="CV316" s="744"/>
      <c r="CW316" s="744"/>
      <c r="CX316" s="744"/>
      <c r="CY316" s="744"/>
      <c r="CZ316" s="744"/>
      <c r="DA316" s="744"/>
      <c r="DB316" s="744"/>
      <c r="DC316" s="744"/>
      <c r="DD316" s="744"/>
      <c r="DK316" s="744"/>
      <c r="DL316" s="744"/>
      <c r="DU316" s="744"/>
      <c r="DV316" s="744"/>
      <c r="EF316" s="744"/>
      <c r="EG316" s="744"/>
      <c r="EH316" s="744"/>
      <c r="EI316" s="744"/>
      <c r="EN316" s="1483"/>
      <c r="EO316" s="1483"/>
      <c r="EP316" s="1483"/>
      <c r="EQ316" s="1483"/>
    </row>
    <row r="317" spans="1:158" s="1286" customFormat="1" ht="15" customHeight="1" x14ac:dyDescent="0.25">
      <c r="A317" s="1702"/>
      <c r="B317" s="1307"/>
      <c r="C317" s="1307"/>
      <c r="D317" s="1307"/>
      <c r="E317" s="1307"/>
      <c r="F317" s="1307"/>
      <c r="G317" s="1307"/>
      <c r="H317" s="1307"/>
      <c r="I317" s="1307"/>
      <c r="J317" s="1307"/>
      <c r="K317" s="1307"/>
      <c r="L317" s="1307"/>
      <c r="M317" s="1307"/>
      <c r="N317" s="1307"/>
      <c r="O317" s="1307"/>
      <c r="P317" s="1307"/>
      <c r="Q317" s="1307"/>
      <c r="R317" s="1307"/>
      <c r="S317" s="1307"/>
      <c r="T317" s="1307"/>
      <c r="U317" s="1307"/>
      <c r="V317" s="1307"/>
      <c r="W317" s="1307"/>
      <c r="X317" s="1307"/>
      <c r="Y317" s="1307"/>
      <c r="Z317" s="1307"/>
      <c r="AA317" s="1307"/>
      <c r="AB317" s="1307"/>
      <c r="AC317" s="1307"/>
      <c r="AD317" s="1307"/>
      <c r="AE317" s="1307"/>
      <c r="AF317" s="1307"/>
      <c r="AG317" s="1307"/>
      <c r="AH317" s="1307"/>
      <c r="AI317" s="1307"/>
      <c r="AJ317" s="1307"/>
      <c r="AK317" s="1307"/>
      <c r="AL317" s="1307"/>
      <c r="AM317" s="1307"/>
      <c r="AN317" s="1307"/>
      <c r="AO317" s="1307"/>
      <c r="AP317" s="1307"/>
      <c r="AQ317" s="1307"/>
      <c r="AR317" s="1307"/>
      <c r="AS317" s="1307"/>
      <c r="AT317" s="1307"/>
      <c r="AU317" s="1307"/>
      <c r="AV317" s="1307"/>
      <c r="AW317" s="1307"/>
      <c r="AX317" s="1307"/>
      <c r="AY317" s="1307"/>
      <c r="AZ317" s="1307"/>
      <c r="BA317" s="1307"/>
      <c r="BB317" s="1307"/>
      <c r="BC317" s="1307"/>
      <c r="BD317" s="1307"/>
      <c r="BE317" s="1307"/>
      <c r="BF317" s="1307"/>
      <c r="BG317" s="1307"/>
      <c r="BH317" s="1307"/>
      <c r="BI317" s="1307"/>
      <c r="BJ317" s="1307"/>
      <c r="BK317" s="1307"/>
      <c r="BL317" s="1307"/>
      <c r="BM317" s="1307"/>
      <c r="BN317" s="1307"/>
      <c r="BO317" s="1307"/>
      <c r="BP317" s="1307"/>
      <c r="BQ317" s="1307"/>
      <c r="BR317" s="1307"/>
      <c r="BS317" s="1307"/>
      <c r="BT317" s="1307"/>
      <c r="BV317" s="1307"/>
      <c r="BW317" s="1307"/>
      <c r="CL317" s="1307"/>
      <c r="CM317" s="1307"/>
      <c r="CZ317" s="1307"/>
      <c r="DA317" s="1307"/>
      <c r="DL317" s="1307"/>
      <c r="DM317" s="1307"/>
      <c r="DV317" s="1307"/>
      <c r="DW317" s="1307"/>
      <c r="EF317" s="1307"/>
      <c r="EG317" s="1307"/>
      <c r="EH317" s="1307"/>
      <c r="EI317" s="1307"/>
      <c r="EJ317" s="1307"/>
      <c r="FB317" s="2581"/>
    </row>
  </sheetData>
  <mergeCells count="409">
    <mergeCell ref="M9:N9"/>
    <mergeCell ref="K10:L10"/>
    <mergeCell ref="M10:N10"/>
    <mergeCell ref="K11:L11"/>
    <mergeCell ref="M11:N11"/>
    <mergeCell ref="K12:L12"/>
    <mergeCell ref="M12:N12"/>
    <mergeCell ref="D3:N3"/>
    <mergeCell ref="G4:L4"/>
    <mergeCell ref="K6:L6"/>
    <mergeCell ref="M6:N6"/>
    <mergeCell ref="J7:J12"/>
    <mergeCell ref="K7:L7"/>
    <mergeCell ref="M7:N7"/>
    <mergeCell ref="K8:L8"/>
    <mergeCell ref="M8:N8"/>
    <mergeCell ref="K9:L9"/>
    <mergeCell ref="G14:L14"/>
    <mergeCell ref="B42:E44"/>
    <mergeCell ref="F42:N42"/>
    <mergeCell ref="O42:AH42"/>
    <mergeCell ref="AI42:AZ42"/>
    <mergeCell ref="BA42:BP42"/>
    <mergeCell ref="F43:H43"/>
    <mergeCell ref="I43:K43"/>
    <mergeCell ref="L43:L44"/>
    <mergeCell ref="M43:M44"/>
    <mergeCell ref="N43:N44"/>
    <mergeCell ref="O43:P43"/>
    <mergeCell ref="Q43:R43"/>
    <mergeCell ref="S43:T43"/>
    <mergeCell ref="U43:V43"/>
    <mergeCell ref="W43:X43"/>
    <mergeCell ref="AM43:AN43"/>
    <mergeCell ref="AO43:AP43"/>
    <mergeCell ref="AQ43:AR43"/>
    <mergeCell ref="AS43:AT43"/>
    <mergeCell ref="AU43:AV43"/>
    <mergeCell ref="AW43:AX43"/>
    <mergeCell ref="Y43:Z43"/>
    <mergeCell ref="AA43:AB43"/>
    <mergeCell ref="EJ42:EO42"/>
    <mergeCell ref="EP42:EU42"/>
    <mergeCell ref="EV42:FA42"/>
    <mergeCell ref="BQ42:CD42"/>
    <mergeCell ref="CE42:CP42"/>
    <mergeCell ref="CQ42:CZ42"/>
    <mergeCell ref="DA42:DH42"/>
    <mergeCell ref="DI42:DN42"/>
    <mergeCell ref="DO42:DR42"/>
    <mergeCell ref="DS42:DT42"/>
    <mergeCell ref="DV42:EB42"/>
    <mergeCell ref="EC42:EI42"/>
    <mergeCell ref="AC43:AD43"/>
    <mergeCell ref="AE43:AF43"/>
    <mergeCell ref="AI43:AJ43"/>
    <mergeCell ref="AK43:AL43"/>
    <mergeCell ref="BM43:BN43"/>
    <mergeCell ref="BQ43:BR43"/>
    <mergeCell ref="BS43:BT43"/>
    <mergeCell ref="BU43:BV43"/>
    <mergeCell ref="BW43:BX43"/>
    <mergeCell ref="BY43:BZ43"/>
    <mergeCell ref="BA43:BB43"/>
    <mergeCell ref="BC43:BD43"/>
    <mergeCell ref="BE43:BF43"/>
    <mergeCell ref="BG43:BH43"/>
    <mergeCell ref="BI43:BJ43"/>
    <mergeCell ref="BK43:BL43"/>
    <mergeCell ref="CU43:CV43"/>
    <mergeCell ref="CW43:CX43"/>
    <mergeCell ref="DA43:DB43"/>
    <mergeCell ref="DC43:DD43"/>
    <mergeCell ref="CA43:CB43"/>
    <mergeCell ref="CE43:CF43"/>
    <mergeCell ref="CG43:CH43"/>
    <mergeCell ref="CI43:CJ43"/>
    <mergeCell ref="CK43:CL43"/>
    <mergeCell ref="CM43:CN43"/>
    <mergeCell ref="EV43:FA43"/>
    <mergeCell ref="DZ43:EB43"/>
    <mergeCell ref="EC43:EE43"/>
    <mergeCell ref="EF43:EF44"/>
    <mergeCell ref="EG43:EI43"/>
    <mergeCell ref="EJ43:EO43"/>
    <mergeCell ref="EP43:EU43"/>
    <mergeCell ref="DE43:DF43"/>
    <mergeCell ref="DI43:DJ43"/>
    <mergeCell ref="DK43:DL43"/>
    <mergeCell ref="DO43:DP43"/>
    <mergeCell ref="DV43:DX43"/>
    <mergeCell ref="DY43:DY44"/>
    <mergeCell ref="CQ43:CR43"/>
    <mergeCell ref="CS43:CT43"/>
    <mergeCell ref="B80:E80"/>
    <mergeCell ref="B99:B103"/>
    <mergeCell ref="C99:C103"/>
    <mergeCell ref="D99:E103"/>
    <mergeCell ref="F99:T99"/>
    <mergeCell ref="U99:AA99"/>
    <mergeCell ref="AB99:AG99"/>
    <mergeCell ref="AH99:AN99"/>
    <mergeCell ref="AO99:AU99"/>
    <mergeCell ref="F100:H101"/>
    <mergeCell ref="I100:K101"/>
    <mergeCell ref="L100:L103"/>
    <mergeCell ref="M100:M103"/>
    <mergeCell ref="N100:T100"/>
    <mergeCell ref="U100:W101"/>
    <mergeCell ref="X100:X103"/>
    <mergeCell ref="Y100:AA101"/>
    <mergeCell ref="AB100:AD101"/>
    <mergeCell ref="AO100:AU100"/>
    <mergeCell ref="F102:F103"/>
    <mergeCell ref="G102:G103"/>
    <mergeCell ref="H102:H103"/>
    <mergeCell ref="I102:I103"/>
    <mergeCell ref="J102:J103"/>
    <mergeCell ref="AV100:BB100"/>
    <mergeCell ref="N101:P101"/>
    <mergeCell ref="Q101:T101"/>
    <mergeCell ref="AH101:AH103"/>
    <mergeCell ref="AI101:AI103"/>
    <mergeCell ref="AJ101:AJ103"/>
    <mergeCell ref="AK101:AK103"/>
    <mergeCell ref="AV99:BB99"/>
    <mergeCell ref="AX101:AX103"/>
    <mergeCell ref="AY101:AY103"/>
    <mergeCell ref="AZ101:AZ103"/>
    <mergeCell ref="BA101:BA103"/>
    <mergeCell ref="BB101:BB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AE100:AG101"/>
    <mergeCell ref="AH100:AN100"/>
    <mergeCell ref="AD102:AD103"/>
    <mergeCell ref="AE102:AE103"/>
    <mergeCell ref="AF102:AF103"/>
    <mergeCell ref="AG102:AG103"/>
    <mergeCell ref="C104:C110"/>
    <mergeCell ref="D104:E104"/>
    <mergeCell ref="D105:E105"/>
    <mergeCell ref="D106:E106"/>
    <mergeCell ref="D107:E107"/>
    <mergeCell ref="D108:E108"/>
    <mergeCell ref="W102:W103"/>
    <mergeCell ref="Y102:Y103"/>
    <mergeCell ref="Z102:Z103"/>
    <mergeCell ref="AA102:AA103"/>
    <mergeCell ref="AB102:AB103"/>
    <mergeCell ref="AC102:AC103"/>
    <mergeCell ref="K102:K103"/>
    <mergeCell ref="O102:P102"/>
    <mergeCell ref="Q102:R102"/>
    <mergeCell ref="S102:T102"/>
    <mergeCell ref="U102:U103"/>
    <mergeCell ref="V102:V103"/>
    <mergeCell ref="D109:E109"/>
    <mergeCell ref="D110:E110"/>
    <mergeCell ref="D111:E111"/>
    <mergeCell ref="C112:C118"/>
    <mergeCell ref="D112:E112"/>
    <mergeCell ref="D113:E113"/>
    <mergeCell ref="D114:E114"/>
    <mergeCell ref="D115:E115"/>
    <mergeCell ref="D116:E116"/>
    <mergeCell ref="D117:E117"/>
    <mergeCell ref="F140:T140"/>
    <mergeCell ref="U140:AA140"/>
    <mergeCell ref="AB140:AG140"/>
    <mergeCell ref="AH140:AN140"/>
    <mergeCell ref="AO140:AU140"/>
    <mergeCell ref="AV140:BB140"/>
    <mergeCell ref="D118:E118"/>
    <mergeCell ref="C119:E119"/>
    <mergeCell ref="B121:E121"/>
    <mergeCell ref="B140:B144"/>
    <mergeCell ref="C140:C144"/>
    <mergeCell ref="D140:E144"/>
    <mergeCell ref="AV141:BB141"/>
    <mergeCell ref="N142:P142"/>
    <mergeCell ref="Q142:T142"/>
    <mergeCell ref="AH142:AH144"/>
    <mergeCell ref="AI142:AI144"/>
    <mergeCell ref="AJ142:AJ144"/>
    <mergeCell ref="AK142:AK144"/>
    <mergeCell ref="AL142:AL144"/>
    <mergeCell ref="AM142:AM144"/>
    <mergeCell ref="AN142:AN144"/>
    <mergeCell ref="X141:X144"/>
    <mergeCell ref="Y141:AA142"/>
    <mergeCell ref="AB141:AD142"/>
    <mergeCell ref="AE141:AG142"/>
    <mergeCell ref="AH141:AN141"/>
    <mergeCell ref="AO141:AU141"/>
    <mergeCell ref="AO142:AO144"/>
    <mergeCell ref="AP142:AP144"/>
    <mergeCell ref="AQ142:AQ144"/>
    <mergeCell ref="AR142:AR144"/>
    <mergeCell ref="N141:T141"/>
    <mergeCell ref="U141:W142"/>
    <mergeCell ref="O143:P143"/>
    <mergeCell ref="Q143:R143"/>
    <mergeCell ref="AE143:AE144"/>
    <mergeCell ref="AF143:AF144"/>
    <mergeCell ref="AG143:AG144"/>
    <mergeCell ref="AA143:AA144"/>
    <mergeCell ref="AB143:AB144"/>
    <mergeCell ref="AY142:AY144"/>
    <mergeCell ref="AZ142:AZ144"/>
    <mergeCell ref="BA142:BA144"/>
    <mergeCell ref="BB142:BB144"/>
    <mergeCell ref="F143:F144"/>
    <mergeCell ref="G143:G144"/>
    <mergeCell ref="H143:H144"/>
    <mergeCell ref="I143:I144"/>
    <mergeCell ref="J143:J144"/>
    <mergeCell ref="K143:K144"/>
    <mergeCell ref="AS142:AS144"/>
    <mergeCell ref="AT142:AT144"/>
    <mergeCell ref="AU142:AU144"/>
    <mergeCell ref="AV142:AV144"/>
    <mergeCell ref="AW142:AW144"/>
    <mergeCell ref="AX142:AX144"/>
    <mergeCell ref="F141:H142"/>
    <mergeCell ref="I141:K142"/>
    <mergeCell ref="L141:L144"/>
    <mergeCell ref="M141:M144"/>
    <mergeCell ref="S143:T143"/>
    <mergeCell ref="U143:U144"/>
    <mergeCell ref="AC143:AC144"/>
    <mergeCell ref="AD143:AD144"/>
    <mergeCell ref="C145:C152"/>
    <mergeCell ref="D145:E145"/>
    <mergeCell ref="D146:E146"/>
    <mergeCell ref="D147:E147"/>
    <mergeCell ref="D148:E148"/>
    <mergeCell ref="V143:V144"/>
    <mergeCell ref="W143:W144"/>
    <mergeCell ref="Y143:Y144"/>
    <mergeCell ref="Z143:Z144"/>
    <mergeCell ref="D149:E149"/>
    <mergeCell ref="D150:E150"/>
    <mergeCell ref="D151:E151"/>
    <mergeCell ref="D152:E152"/>
    <mergeCell ref="C153:C160"/>
    <mergeCell ref="D153:E153"/>
    <mergeCell ref="D154:E154"/>
    <mergeCell ref="D155:E155"/>
    <mergeCell ref="D156:E156"/>
    <mergeCell ref="D157:E157"/>
    <mergeCell ref="D158:E158"/>
    <mergeCell ref="D159:E159"/>
    <mergeCell ref="D160:E160"/>
    <mergeCell ref="AK190:AQ190"/>
    <mergeCell ref="AR190:AX190"/>
    <mergeCell ref="D167:E167"/>
    <mergeCell ref="D168:E168"/>
    <mergeCell ref="C169:E169"/>
    <mergeCell ref="B171:E171"/>
    <mergeCell ref="B190:B192"/>
    <mergeCell ref="C190:C192"/>
    <mergeCell ref="D190:D192"/>
    <mergeCell ref="E190:E192"/>
    <mergeCell ref="AR191:AX191"/>
    <mergeCell ref="C161:C168"/>
    <mergeCell ref="D161:E161"/>
    <mergeCell ref="D162:E162"/>
    <mergeCell ref="D163:E163"/>
    <mergeCell ref="D164:E164"/>
    <mergeCell ref="D165:E165"/>
    <mergeCell ref="D166:E166"/>
    <mergeCell ref="F190:P190"/>
    <mergeCell ref="Q190:W190"/>
    <mergeCell ref="AA191:AC191"/>
    <mergeCell ref="F191:H191"/>
    <mergeCell ref="I191:K191"/>
    <mergeCell ref="L191:L192"/>
    <mergeCell ref="X190:AC190"/>
    <mergeCell ref="AD190:AJ190"/>
    <mergeCell ref="C201:C202"/>
    <mergeCell ref="C203:E203"/>
    <mergeCell ref="B205:E205"/>
    <mergeCell ref="B224:B228"/>
    <mergeCell ref="C224:E228"/>
    <mergeCell ref="F224:T224"/>
    <mergeCell ref="S227:T227"/>
    <mergeCell ref="AD191:AJ191"/>
    <mergeCell ref="AK191:AQ191"/>
    <mergeCell ref="U224:AA224"/>
    <mergeCell ref="AB224:AG224"/>
    <mergeCell ref="AH224:AN224"/>
    <mergeCell ref="AO224:AU224"/>
    <mergeCell ref="V227:V228"/>
    <mergeCell ref="W227:W228"/>
    <mergeCell ref="AG227:AG228"/>
    <mergeCell ref="C193:C200"/>
    <mergeCell ref="D193:D196"/>
    <mergeCell ref="D197:D200"/>
    <mergeCell ref="P191:P192"/>
    <mergeCell ref="Q191:S191"/>
    <mergeCell ref="T191:T192"/>
    <mergeCell ref="U191:W191"/>
    <mergeCell ref="X191:Z191"/>
    <mergeCell ref="M191:M192"/>
    <mergeCell ref="N191:N192"/>
    <mergeCell ref="O191:O192"/>
    <mergeCell ref="AV224:BB224"/>
    <mergeCell ref="F225:H226"/>
    <mergeCell ref="I225:K226"/>
    <mergeCell ref="L225:L228"/>
    <mergeCell ref="M225:M228"/>
    <mergeCell ref="N225:T225"/>
    <mergeCell ref="AO225:AU225"/>
    <mergeCell ref="AV225:BB225"/>
    <mergeCell ref="N226:P226"/>
    <mergeCell ref="Q226:T226"/>
    <mergeCell ref="AH226:AH228"/>
    <mergeCell ref="AI226:AI228"/>
    <mergeCell ref="AJ226:AJ228"/>
    <mergeCell ref="AK226:AK228"/>
    <mergeCell ref="AL226:AL228"/>
    <mergeCell ref="AM226:AM228"/>
    <mergeCell ref="U225:W226"/>
    <mergeCell ref="X225:X228"/>
    <mergeCell ref="Y225:AA226"/>
    <mergeCell ref="AB225:AD226"/>
    <mergeCell ref="AE225:AG226"/>
    <mergeCell ref="AH225:AN225"/>
    <mergeCell ref="AN226:AN228"/>
    <mergeCell ref="U227:U228"/>
    <mergeCell ref="BA226:BA228"/>
    <mergeCell ref="BB226:BB228"/>
    <mergeCell ref="F227:F228"/>
    <mergeCell ref="G227:G228"/>
    <mergeCell ref="H227:H228"/>
    <mergeCell ref="I227:I228"/>
    <mergeCell ref="J227:J228"/>
    <mergeCell ref="K227:K228"/>
    <mergeCell ref="O227:P227"/>
    <mergeCell ref="Q227:R227"/>
    <mergeCell ref="AU226:AU228"/>
    <mergeCell ref="AV226:AV228"/>
    <mergeCell ref="AW226:AW228"/>
    <mergeCell ref="AX226:AX228"/>
    <mergeCell ref="AY226:AY228"/>
    <mergeCell ref="AZ226:AZ228"/>
    <mergeCell ref="AO226:AO228"/>
    <mergeCell ref="AP226:AP228"/>
    <mergeCell ref="AQ226:AQ228"/>
    <mergeCell ref="AR226:AR228"/>
    <mergeCell ref="AS226:AS228"/>
    <mergeCell ref="AT226:AT228"/>
    <mergeCell ref="AE227:AE228"/>
    <mergeCell ref="AF227:AF228"/>
    <mergeCell ref="C229:E229"/>
    <mergeCell ref="C230:E230"/>
    <mergeCell ref="C231:E231"/>
    <mergeCell ref="Y227:Y228"/>
    <mergeCell ref="Z227:Z228"/>
    <mergeCell ref="AA227:AA228"/>
    <mergeCell ref="AB227:AB228"/>
    <mergeCell ref="AC227:AC228"/>
    <mergeCell ref="AD227:AD228"/>
    <mergeCell ref="C238:E238"/>
    <mergeCell ref="C239:E239"/>
    <mergeCell ref="B241:E241"/>
    <mergeCell ref="D257:S257"/>
    <mergeCell ref="D258:S258"/>
    <mergeCell ref="D259:S259"/>
    <mergeCell ref="C232:E232"/>
    <mergeCell ref="C233:E233"/>
    <mergeCell ref="C234:E234"/>
    <mergeCell ref="C235:E235"/>
    <mergeCell ref="C236:E236"/>
    <mergeCell ref="C237:E237"/>
    <mergeCell ref="G260:H260"/>
    <mergeCell ref="AG263:AL263"/>
    <mergeCell ref="B303:E303"/>
    <mergeCell ref="L303:T303"/>
    <mergeCell ref="K304:L304"/>
    <mergeCell ref="AG262:AL262"/>
    <mergeCell ref="F263:F264"/>
    <mergeCell ref="G263:G264"/>
    <mergeCell ref="I263:K263"/>
    <mergeCell ref="L263:L264"/>
    <mergeCell ref="M263:M264"/>
    <mergeCell ref="N263:P263"/>
    <mergeCell ref="Q263:Q264"/>
    <mergeCell ref="R263:T263"/>
    <mergeCell ref="U263:Z263"/>
    <mergeCell ref="B262:E264"/>
    <mergeCell ref="F262:G262"/>
    <mergeCell ref="H262:L262"/>
    <mergeCell ref="M262:T262"/>
    <mergeCell ref="U262:Z262"/>
    <mergeCell ref="AA262:AF262"/>
    <mergeCell ref="AA263:AF263"/>
    <mergeCell ref="H263:H264"/>
  </mergeCells>
  <conditionalFormatting sqref="F45:H78 M45:M78 DV45:DX78 EC45:EE78 EK45:EM78 EQ45:ES78 EW45:EY78 F82:G93">
    <cfRule type="cellIs" dxfId="34" priority="65" stopIfTrue="1" operator="lessThan">
      <formula>0</formula>
    </cfRule>
  </conditionalFormatting>
  <conditionalFormatting sqref="F229:H239 M229:M239 U229:W239 AB229:AD239 AI229:AK239 AM229:AN239 AP229:AR239 AT229:AU239 AW229:AY239 BA229:BB239 F243:G254">
    <cfRule type="cellIs" dxfId="33" priority="90" stopIfTrue="1" operator="lessThan">
      <formula>0</formula>
    </cfRule>
  </conditionalFormatting>
  <conditionalFormatting sqref="F305:G316 I265:K297 N265:P301 V265:X301 AB265:AD301 AH265:AJ301">
    <cfRule type="cellIs" dxfId="32" priority="94" stopIfTrue="1" operator="lessThan">
      <formula>0</formula>
    </cfRule>
  </conditionalFormatting>
  <conditionalFormatting sqref="F193:H203 M193:M203 Q193:S203 X193:Z203 AE193:AG203 AI193:AJ202 AL193:AN203 AP193:AQ202 AS193:AU203 AW193:AX202 F207:G218">
    <cfRule type="cellIs" dxfId="31" priority="86" stopIfTrue="1" operator="lessThan">
      <formula>0</formula>
    </cfRule>
  </conditionalFormatting>
  <conditionalFormatting sqref="F104:H119 M104:M119 U104:W119 AB104:AD119 AI104:AK119 AM104:AN118 AP104:AR119 AT104:AU118 AW104:AY119 BA104:BB118 F123:G134">
    <cfRule type="cellIs" dxfId="30" priority="66" stopIfTrue="1" operator="lessThan">
      <formula>0</formula>
    </cfRule>
  </conditionalFormatting>
  <conditionalFormatting sqref="F145:H169 M145:M169 U145:W169 AB145:AD169 AI145:AK169 AM145:AN168 AP145:AR169 AT145:AU168 AW145:AY169 BA145:BB168 F173:G184">
    <cfRule type="cellIs" dxfId="29" priority="78" stopIfTrue="1" operator="lessThan">
      <formula>0</formula>
    </cfRule>
  </conditionalFormatting>
  <conditionalFormatting sqref="G7:I12 F17:M35">
    <cfRule type="cellIs" dxfId="28" priority="64" stopIfTrue="1" operator="lessThan">
      <formula>0</formula>
    </cfRule>
  </conditionalFormatting>
  <conditionalFormatting sqref="A1:XFD1048576">
    <cfRule type="cellIs" dxfId="27" priority="1" stopIfTrue="1" operator="equal">
      <formula>"Check"</formula>
    </cfRule>
    <cfRule type="cellIs" dxfId="26" priority="49" stopIfTrue="1" operator="equal">
      <formula>"Pass"</formula>
    </cfRule>
  </conditionalFormatting>
  <dataValidations disablePrompts="1" count="1">
    <dataValidation type="list" allowBlank="1" showInputMessage="1" showErrorMessage="1" sqref="F40 F26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79" max="142" man="1"/>
    <brk id="120" max="79" man="1"/>
  </rowBreaks>
  <colBreaks count="52" manualBreakCount="52">
    <brk id="10" max="35" man="1"/>
    <brk id="11" min="36" max="78" man="1"/>
    <brk id="11" min="94" max="119" man="1"/>
    <brk id="11" min="135" max="169" man="1"/>
    <brk id="11" min="185" max="203" man="1"/>
    <brk id="11" min="219" max="254" man="1"/>
    <brk id="12" min="255" max="301" man="1"/>
    <brk id="18" min="36" max="78" man="1"/>
    <brk id="18" min="94" max="119" man="1"/>
    <brk id="18" min="135" max="169" man="1"/>
    <brk id="18" min="185" max="203" man="1"/>
    <brk id="18" min="219" max="254" man="1"/>
    <brk id="23" min="185" max="203" man="1"/>
    <brk id="24" min="36" max="78" man="1"/>
    <brk id="24" min="94" max="119" man="1"/>
    <brk id="24" min="135" max="169" man="1"/>
    <brk id="24" min="219" max="254" man="1"/>
    <brk id="29" min="185" max="203" man="1"/>
    <brk id="30" min="36" max="78" man="1"/>
    <brk id="30" min="94" max="119" man="1"/>
    <brk id="30" min="135" max="169" man="1"/>
    <brk id="30" min="219" max="254" man="1"/>
    <brk id="32" min="255" max="301" man="1"/>
    <brk id="36" min="36" max="78" man="1"/>
    <brk id="36" min="185" max="203" man="1"/>
    <brk id="37" min="94" max="119" man="1"/>
    <brk id="37" min="135" max="169" man="1"/>
    <brk id="37" min="219" max="254" man="1"/>
    <brk id="42" min="36" max="78" man="1"/>
    <brk id="43" min="185" max="203" man="1"/>
    <brk id="44" min="94" max="119" man="1"/>
    <brk id="44" min="135" max="169" man="1"/>
    <brk id="44" min="219" max="254" man="1"/>
    <brk id="48" min="36" max="78" man="1"/>
    <brk id="51" min="94" max="119" man="1"/>
    <brk id="51" min="135" max="169" man="1"/>
    <brk id="51" min="219" max="254" man="1"/>
    <brk id="54" min="36" max="78" man="1"/>
    <brk id="60" min="36" max="78" man="1"/>
    <brk id="67" min="36" max="78" man="1"/>
    <brk id="74" min="36" max="78" man="1"/>
    <brk id="81" min="36" max="78" man="1"/>
    <brk id="88" min="36" max="78" man="1"/>
    <brk id="94" min="36" max="78" man="1"/>
    <brk id="100" min="36" max="78" man="1"/>
    <brk id="106" min="36" max="78" man="1"/>
    <brk id="112" min="36" max="78" man="1"/>
    <brk id="118" min="36" max="78" man="1"/>
    <brk id="125" min="36" max="78" man="1"/>
    <brk id="136" min="36" max="78" man="1"/>
    <brk id="145" min="36" max="78" man="1"/>
    <brk id="151" min="36" max="78" man="1"/>
  </colBreaks>
  <ignoredErrors>
    <ignoredError sqref="G265:G300 G301" unlockedFormula="1"/>
    <ignoredError sqref="F309 F251 F247 F86 F90 G18:H18 I18 G24:H24 G30:H30 I30 I2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EC72"/>
  </sheetPr>
  <dimension ref="A1:EY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7109375" defaultRowHeight="14.25" zeroHeight="1" x14ac:dyDescent="0.25"/>
  <cols>
    <col min="1" max="1" width="1.7109375" style="1085" customWidth="1"/>
    <col min="2" max="2" width="10.7109375" style="381" customWidth="1"/>
    <col min="3" max="3" width="12.7109375" style="381" customWidth="1"/>
    <col min="4" max="4" width="50.7109375" style="432" customWidth="1"/>
    <col min="5" max="5" width="40.7109375" style="432" customWidth="1"/>
    <col min="6" max="6" width="12.7109375" style="432" customWidth="1"/>
    <col min="7" max="7" width="21.42578125" style="377" customWidth="1"/>
    <col min="8" max="148" width="16.7109375" style="381" customWidth="1"/>
    <col min="149" max="149" width="1.7109375" style="1312" customWidth="1"/>
    <col min="150" max="16384" width="16.7109375" style="381"/>
  </cols>
  <sheetData>
    <row r="1" spans="1:155" s="917" customFormat="1" ht="30" customHeight="1" x14ac:dyDescent="0.55000000000000004">
      <c r="A1" s="1265" t="s">
        <v>667</v>
      </c>
      <c r="B1" s="1266"/>
      <c r="C1" s="1266"/>
      <c r="D1" s="1310"/>
      <c r="E1" s="1310"/>
      <c r="F1" s="1310"/>
      <c r="G1" s="1266"/>
      <c r="H1" s="1129" t="str">
        <f>CONCATENATE("Reporting unit: ", 'General Info'!$C$7, " ", 'General Info'!$C$5)</f>
        <v xml:space="preserve">Reporting unit: 1 </v>
      </c>
      <c r="I1" s="1258"/>
      <c r="J1" s="1258"/>
      <c r="K1" s="1129"/>
      <c r="L1" s="1258"/>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1258"/>
      <c r="AO1" s="1258"/>
      <c r="AP1" s="1258"/>
      <c r="AQ1" s="1258"/>
      <c r="AR1" s="1258"/>
      <c r="AS1" s="1258"/>
      <c r="AT1" s="1258"/>
      <c r="AU1" s="1258"/>
      <c r="AV1" s="1258"/>
      <c r="AW1" s="1258"/>
      <c r="AX1" s="1258"/>
      <c r="AY1" s="1258"/>
      <c r="AZ1" s="1258"/>
      <c r="BA1" s="1258"/>
      <c r="BB1" s="1258"/>
      <c r="BC1" s="1258"/>
      <c r="BD1" s="1258"/>
      <c r="BE1" s="1258"/>
      <c r="BF1" s="1258"/>
      <c r="BG1" s="1258"/>
      <c r="BH1" s="1258"/>
      <c r="BI1" s="1258"/>
      <c r="BJ1" s="1258"/>
      <c r="BK1" s="1258"/>
      <c r="BL1" s="1258"/>
      <c r="BM1" s="1258"/>
      <c r="BN1" s="1258"/>
      <c r="BO1" s="1258"/>
      <c r="BP1" s="1258"/>
      <c r="BQ1" s="1258"/>
      <c r="BR1" s="1258"/>
      <c r="BS1" s="1258"/>
      <c r="BT1" s="1258"/>
      <c r="BU1" s="1258"/>
      <c r="BV1" s="1258"/>
      <c r="BW1" s="1258"/>
      <c r="BX1" s="1258"/>
      <c r="BY1" s="1258"/>
      <c r="BZ1" s="1258"/>
      <c r="CA1" s="1258"/>
      <c r="CB1" s="1258"/>
      <c r="CC1" s="1258"/>
      <c r="CD1" s="1258"/>
      <c r="CE1" s="1258"/>
      <c r="CF1" s="1258"/>
      <c r="CG1" s="1258"/>
      <c r="CH1" s="1258"/>
      <c r="CI1" s="1258"/>
      <c r="CJ1" s="1258"/>
      <c r="CK1" s="1258"/>
      <c r="CL1" s="1258"/>
      <c r="CM1" s="1258"/>
      <c r="CN1" s="1258"/>
      <c r="CO1" s="1258"/>
      <c r="CP1" s="1258"/>
      <c r="CQ1" s="1258"/>
      <c r="CR1" s="1258"/>
      <c r="CS1" s="1258"/>
      <c r="CT1" s="1258"/>
      <c r="CU1" s="1258"/>
      <c r="CV1" s="1258"/>
      <c r="CW1" s="1258"/>
      <c r="CX1" s="1258"/>
      <c r="CY1" s="1258"/>
      <c r="CZ1" s="1258"/>
      <c r="DA1" s="1258"/>
      <c r="DB1" s="1258"/>
      <c r="DC1" s="1258"/>
      <c r="DD1" s="1258"/>
      <c r="DE1" s="1258"/>
      <c r="DF1" s="1258"/>
      <c r="DG1" s="1258"/>
      <c r="DH1" s="1258"/>
      <c r="DI1" s="1258"/>
      <c r="DJ1" s="1258"/>
      <c r="DK1" s="1258"/>
      <c r="DL1" s="1258"/>
      <c r="DM1" s="1258"/>
      <c r="DN1" s="1258"/>
      <c r="DO1" s="1258"/>
      <c r="DP1" s="1258"/>
      <c r="DQ1" s="1258"/>
      <c r="DR1" s="1258"/>
      <c r="DS1" s="1258"/>
      <c r="DT1" s="1258"/>
      <c r="DU1" s="1258"/>
      <c r="DV1" s="1258"/>
      <c r="DW1" s="1258"/>
      <c r="DX1" s="1258"/>
      <c r="DY1" s="1258"/>
      <c r="DZ1" s="1258"/>
      <c r="EA1" s="1258"/>
      <c r="EB1" s="1258"/>
      <c r="EC1" s="1258"/>
      <c r="ED1" s="1258"/>
      <c r="EE1" s="1258"/>
      <c r="EF1" s="1258"/>
      <c r="EG1" s="1258"/>
      <c r="EH1" s="1258"/>
      <c r="EI1" s="1258"/>
      <c r="EJ1" s="1258"/>
      <c r="EK1" s="1258"/>
      <c r="EL1" s="1258"/>
      <c r="EM1" s="1258"/>
      <c r="EN1" s="1258"/>
      <c r="EO1" s="1258"/>
      <c r="EP1" s="1258"/>
      <c r="EQ1" s="1258"/>
      <c r="ER1" s="1258"/>
      <c r="ES1" s="1311"/>
    </row>
    <row r="2" spans="1:155" ht="15" customHeight="1" x14ac:dyDescent="0.25">
      <c r="A2" s="1132"/>
      <c r="B2" s="1133"/>
      <c r="C2" s="1133"/>
      <c r="D2" s="1128"/>
      <c r="E2" s="1128"/>
      <c r="F2" s="1128"/>
      <c r="G2" s="1134"/>
      <c r="H2" s="1134"/>
      <c r="I2" s="1134"/>
      <c r="J2" s="1134"/>
      <c r="K2" s="1134"/>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c r="AX2" s="1130"/>
      <c r="AY2" s="1130"/>
      <c r="AZ2" s="1130"/>
      <c r="BA2" s="1130"/>
      <c r="BB2" s="1130"/>
      <c r="BC2" s="1130"/>
      <c r="BD2" s="1130"/>
      <c r="BE2" s="1130"/>
      <c r="BF2" s="1130"/>
      <c r="BG2" s="1130"/>
      <c r="BH2" s="1130"/>
      <c r="BI2" s="1130"/>
      <c r="BJ2" s="1130"/>
      <c r="BK2" s="1130"/>
      <c r="BL2" s="1130"/>
      <c r="BM2" s="1130"/>
      <c r="BN2" s="1130"/>
      <c r="BO2" s="1130"/>
      <c r="BP2" s="1130"/>
      <c r="EY2" s="212"/>
    </row>
    <row r="3" spans="1:155" s="402" customFormat="1" ht="75" customHeight="1" x14ac:dyDescent="0.25">
      <c r="A3" s="1085"/>
      <c r="B3" s="3661" t="s">
        <v>1316</v>
      </c>
      <c r="C3" s="3661"/>
      <c r="D3" s="3661"/>
      <c r="E3" s="3661"/>
      <c r="F3" s="3661"/>
      <c r="G3" s="3661"/>
      <c r="H3" s="3661"/>
      <c r="I3" s="3661"/>
      <c r="J3" s="3661"/>
      <c r="K3" s="3661"/>
      <c r="L3" s="3661"/>
      <c r="ES3" s="1313"/>
    </row>
    <row r="4" spans="1:155" s="744" customFormat="1" ht="15" customHeight="1" x14ac:dyDescent="0.25">
      <c r="A4" s="1314"/>
      <c r="B4" s="210"/>
      <c r="C4" s="210"/>
      <c r="D4" s="267"/>
      <c r="E4" s="267"/>
      <c r="F4" s="267"/>
      <c r="ES4" s="1315"/>
    </row>
    <row r="5" spans="1:155" ht="56.25" customHeight="1" x14ac:dyDescent="0.25">
      <c r="B5" s="1316"/>
      <c r="C5" s="1124" t="s">
        <v>726</v>
      </c>
      <c r="D5" s="1317" t="s">
        <v>694</v>
      </c>
      <c r="E5" s="1124" t="s">
        <v>695</v>
      </c>
      <c r="F5" s="1124" t="s">
        <v>727</v>
      </c>
      <c r="G5" s="1124" t="s">
        <v>1399</v>
      </c>
      <c r="H5" s="1124" t="s">
        <v>563</v>
      </c>
      <c r="I5" s="1124" t="str">
        <f t="shared" ref="I5:BT5" si="0">"T+" &amp; (COLUMN(I5)-COLUMN($H5))</f>
        <v>T+1</v>
      </c>
      <c r="J5" s="1124" t="str">
        <f t="shared" si="0"/>
        <v>T+2</v>
      </c>
      <c r="K5" s="1124" t="str">
        <f t="shared" si="0"/>
        <v>T+3</v>
      </c>
      <c r="L5" s="1124" t="str">
        <f t="shared" si="0"/>
        <v>T+4</v>
      </c>
      <c r="M5" s="1124" t="str">
        <f t="shared" si="0"/>
        <v>T+5</v>
      </c>
      <c r="N5" s="1124" t="str">
        <f t="shared" si="0"/>
        <v>T+6</v>
      </c>
      <c r="O5" s="1124" t="str">
        <f t="shared" si="0"/>
        <v>T+7</v>
      </c>
      <c r="P5" s="1124" t="str">
        <f t="shared" si="0"/>
        <v>T+8</v>
      </c>
      <c r="Q5" s="1124" t="str">
        <f t="shared" si="0"/>
        <v>T+9</v>
      </c>
      <c r="R5" s="1124" t="str">
        <f t="shared" si="0"/>
        <v>T+10</v>
      </c>
      <c r="S5" s="1124" t="str">
        <f t="shared" si="0"/>
        <v>T+11</v>
      </c>
      <c r="T5" s="1124" t="str">
        <f t="shared" si="0"/>
        <v>T+12</v>
      </c>
      <c r="U5" s="1124" t="str">
        <f t="shared" si="0"/>
        <v>T+13</v>
      </c>
      <c r="V5" s="1124" t="str">
        <f t="shared" si="0"/>
        <v>T+14</v>
      </c>
      <c r="W5" s="1124" t="str">
        <f t="shared" si="0"/>
        <v>T+15</v>
      </c>
      <c r="X5" s="1124" t="str">
        <f t="shared" si="0"/>
        <v>T+16</v>
      </c>
      <c r="Y5" s="1124" t="str">
        <f t="shared" si="0"/>
        <v>T+17</v>
      </c>
      <c r="Z5" s="1124" t="str">
        <f t="shared" si="0"/>
        <v>T+18</v>
      </c>
      <c r="AA5" s="1124" t="str">
        <f t="shared" si="0"/>
        <v>T+19</v>
      </c>
      <c r="AB5" s="1124" t="str">
        <f t="shared" si="0"/>
        <v>T+20</v>
      </c>
      <c r="AC5" s="1124" t="str">
        <f t="shared" si="0"/>
        <v>T+21</v>
      </c>
      <c r="AD5" s="1124" t="str">
        <f t="shared" si="0"/>
        <v>T+22</v>
      </c>
      <c r="AE5" s="1124" t="str">
        <f t="shared" si="0"/>
        <v>T+23</v>
      </c>
      <c r="AF5" s="1124" t="str">
        <f t="shared" si="0"/>
        <v>T+24</v>
      </c>
      <c r="AG5" s="1124" t="str">
        <f t="shared" si="0"/>
        <v>T+25</v>
      </c>
      <c r="AH5" s="1124" t="str">
        <f t="shared" si="0"/>
        <v>T+26</v>
      </c>
      <c r="AI5" s="1124" t="str">
        <f t="shared" si="0"/>
        <v>T+27</v>
      </c>
      <c r="AJ5" s="1124" t="str">
        <f t="shared" si="0"/>
        <v>T+28</v>
      </c>
      <c r="AK5" s="1124" t="str">
        <f t="shared" si="0"/>
        <v>T+29</v>
      </c>
      <c r="AL5" s="1124" t="str">
        <f t="shared" si="0"/>
        <v>T+30</v>
      </c>
      <c r="AM5" s="1124" t="str">
        <f t="shared" si="0"/>
        <v>T+31</v>
      </c>
      <c r="AN5" s="1124" t="str">
        <f t="shared" si="0"/>
        <v>T+32</v>
      </c>
      <c r="AO5" s="1124" t="str">
        <f t="shared" si="0"/>
        <v>T+33</v>
      </c>
      <c r="AP5" s="1124" t="str">
        <f t="shared" si="0"/>
        <v>T+34</v>
      </c>
      <c r="AQ5" s="1124" t="str">
        <f t="shared" si="0"/>
        <v>T+35</v>
      </c>
      <c r="AR5" s="1124" t="str">
        <f t="shared" si="0"/>
        <v>T+36</v>
      </c>
      <c r="AS5" s="1124" t="str">
        <f t="shared" si="0"/>
        <v>T+37</v>
      </c>
      <c r="AT5" s="1124" t="str">
        <f t="shared" si="0"/>
        <v>T+38</v>
      </c>
      <c r="AU5" s="1124" t="str">
        <f t="shared" si="0"/>
        <v>T+39</v>
      </c>
      <c r="AV5" s="1124" t="str">
        <f t="shared" si="0"/>
        <v>T+40</v>
      </c>
      <c r="AW5" s="1124" t="str">
        <f t="shared" si="0"/>
        <v>T+41</v>
      </c>
      <c r="AX5" s="1124" t="str">
        <f t="shared" si="0"/>
        <v>T+42</v>
      </c>
      <c r="AY5" s="1124" t="str">
        <f t="shared" si="0"/>
        <v>T+43</v>
      </c>
      <c r="AZ5" s="1124" t="str">
        <f t="shared" si="0"/>
        <v>T+44</v>
      </c>
      <c r="BA5" s="1124" t="str">
        <f t="shared" si="0"/>
        <v>T+45</v>
      </c>
      <c r="BB5" s="1124" t="str">
        <f t="shared" si="0"/>
        <v>T+46</v>
      </c>
      <c r="BC5" s="1124" t="str">
        <f t="shared" si="0"/>
        <v>T+47</v>
      </c>
      <c r="BD5" s="1124" t="str">
        <f t="shared" si="0"/>
        <v>T+48</v>
      </c>
      <c r="BE5" s="1124" t="str">
        <f t="shared" si="0"/>
        <v>T+49</v>
      </c>
      <c r="BF5" s="1124" t="str">
        <f t="shared" si="0"/>
        <v>T+50</v>
      </c>
      <c r="BG5" s="1124" t="str">
        <f t="shared" si="0"/>
        <v>T+51</v>
      </c>
      <c r="BH5" s="1124" t="str">
        <f t="shared" si="0"/>
        <v>T+52</v>
      </c>
      <c r="BI5" s="1124" t="str">
        <f t="shared" si="0"/>
        <v>T+53</v>
      </c>
      <c r="BJ5" s="1124" t="str">
        <f t="shared" si="0"/>
        <v>T+54</v>
      </c>
      <c r="BK5" s="1124" t="str">
        <f t="shared" si="0"/>
        <v>T+55</v>
      </c>
      <c r="BL5" s="1124" t="str">
        <f t="shared" si="0"/>
        <v>T+56</v>
      </c>
      <c r="BM5" s="1124" t="str">
        <f t="shared" si="0"/>
        <v>T+57</v>
      </c>
      <c r="BN5" s="1124" t="str">
        <f t="shared" si="0"/>
        <v>T+58</v>
      </c>
      <c r="BO5" s="1124" t="str">
        <f t="shared" si="0"/>
        <v>T+59</v>
      </c>
      <c r="BP5" s="1124" t="str">
        <f t="shared" si="0"/>
        <v>T+60</v>
      </c>
      <c r="BQ5" s="1124" t="str">
        <f t="shared" si="0"/>
        <v>T+61</v>
      </c>
      <c r="BR5" s="1124" t="str">
        <f t="shared" si="0"/>
        <v>T+62</v>
      </c>
      <c r="BS5" s="1124" t="str">
        <f t="shared" si="0"/>
        <v>T+63</v>
      </c>
      <c r="BT5" s="1124" t="str">
        <f t="shared" si="0"/>
        <v>T+64</v>
      </c>
      <c r="BU5" s="1124" t="str">
        <f t="shared" ref="BU5:EF5" si="1">"T+" &amp; (COLUMN(BU5)-COLUMN($H5))</f>
        <v>T+65</v>
      </c>
      <c r="BV5" s="1124" t="str">
        <f t="shared" si="1"/>
        <v>T+66</v>
      </c>
      <c r="BW5" s="1124" t="str">
        <f t="shared" si="1"/>
        <v>T+67</v>
      </c>
      <c r="BX5" s="1124" t="str">
        <f t="shared" si="1"/>
        <v>T+68</v>
      </c>
      <c r="BY5" s="1124" t="str">
        <f t="shared" si="1"/>
        <v>T+69</v>
      </c>
      <c r="BZ5" s="1124" t="str">
        <f t="shared" si="1"/>
        <v>T+70</v>
      </c>
      <c r="CA5" s="1124" t="str">
        <f t="shared" si="1"/>
        <v>T+71</v>
      </c>
      <c r="CB5" s="1124" t="str">
        <f t="shared" si="1"/>
        <v>T+72</v>
      </c>
      <c r="CC5" s="1124" t="str">
        <f t="shared" si="1"/>
        <v>T+73</v>
      </c>
      <c r="CD5" s="1124" t="str">
        <f t="shared" si="1"/>
        <v>T+74</v>
      </c>
      <c r="CE5" s="1124" t="str">
        <f t="shared" si="1"/>
        <v>T+75</v>
      </c>
      <c r="CF5" s="1124" t="str">
        <f t="shared" si="1"/>
        <v>T+76</v>
      </c>
      <c r="CG5" s="1124" t="str">
        <f t="shared" si="1"/>
        <v>T+77</v>
      </c>
      <c r="CH5" s="1124" t="str">
        <f t="shared" si="1"/>
        <v>T+78</v>
      </c>
      <c r="CI5" s="1124" t="str">
        <f t="shared" si="1"/>
        <v>T+79</v>
      </c>
      <c r="CJ5" s="1124" t="str">
        <f t="shared" si="1"/>
        <v>T+80</v>
      </c>
      <c r="CK5" s="1124" t="str">
        <f t="shared" si="1"/>
        <v>T+81</v>
      </c>
      <c r="CL5" s="1124" t="str">
        <f t="shared" si="1"/>
        <v>T+82</v>
      </c>
      <c r="CM5" s="1124" t="str">
        <f t="shared" si="1"/>
        <v>T+83</v>
      </c>
      <c r="CN5" s="1124" t="str">
        <f t="shared" si="1"/>
        <v>T+84</v>
      </c>
      <c r="CO5" s="1124" t="str">
        <f t="shared" si="1"/>
        <v>T+85</v>
      </c>
      <c r="CP5" s="1124" t="str">
        <f t="shared" si="1"/>
        <v>T+86</v>
      </c>
      <c r="CQ5" s="1124" t="str">
        <f t="shared" si="1"/>
        <v>T+87</v>
      </c>
      <c r="CR5" s="1124" t="str">
        <f t="shared" si="1"/>
        <v>T+88</v>
      </c>
      <c r="CS5" s="1124" t="str">
        <f t="shared" si="1"/>
        <v>T+89</v>
      </c>
      <c r="CT5" s="1124" t="str">
        <f t="shared" si="1"/>
        <v>T+90</v>
      </c>
      <c r="CU5" s="1124" t="str">
        <f t="shared" si="1"/>
        <v>T+91</v>
      </c>
      <c r="CV5" s="1124" t="str">
        <f t="shared" si="1"/>
        <v>T+92</v>
      </c>
      <c r="CW5" s="1124" t="str">
        <f t="shared" si="1"/>
        <v>T+93</v>
      </c>
      <c r="CX5" s="1124" t="str">
        <f t="shared" si="1"/>
        <v>T+94</v>
      </c>
      <c r="CY5" s="1124" t="str">
        <f t="shared" si="1"/>
        <v>T+95</v>
      </c>
      <c r="CZ5" s="1124" t="str">
        <f t="shared" si="1"/>
        <v>T+96</v>
      </c>
      <c r="DA5" s="1124" t="str">
        <f t="shared" si="1"/>
        <v>T+97</v>
      </c>
      <c r="DB5" s="1124" t="str">
        <f t="shared" si="1"/>
        <v>T+98</v>
      </c>
      <c r="DC5" s="1124" t="str">
        <f t="shared" si="1"/>
        <v>T+99</v>
      </c>
      <c r="DD5" s="1124" t="str">
        <f t="shared" si="1"/>
        <v>T+100</v>
      </c>
      <c r="DE5" s="1124" t="str">
        <f t="shared" si="1"/>
        <v>T+101</v>
      </c>
      <c r="DF5" s="1124" t="str">
        <f t="shared" si="1"/>
        <v>T+102</v>
      </c>
      <c r="DG5" s="1124" t="str">
        <f t="shared" si="1"/>
        <v>T+103</v>
      </c>
      <c r="DH5" s="1124" t="str">
        <f t="shared" si="1"/>
        <v>T+104</v>
      </c>
      <c r="DI5" s="1124" t="str">
        <f t="shared" si="1"/>
        <v>T+105</v>
      </c>
      <c r="DJ5" s="1124" t="str">
        <f t="shared" si="1"/>
        <v>T+106</v>
      </c>
      <c r="DK5" s="1124" t="str">
        <f t="shared" si="1"/>
        <v>T+107</v>
      </c>
      <c r="DL5" s="1124" t="str">
        <f t="shared" si="1"/>
        <v>T+108</v>
      </c>
      <c r="DM5" s="1124" t="str">
        <f t="shared" si="1"/>
        <v>T+109</v>
      </c>
      <c r="DN5" s="1124" t="str">
        <f t="shared" si="1"/>
        <v>T+110</v>
      </c>
      <c r="DO5" s="1124" t="str">
        <f t="shared" si="1"/>
        <v>T+111</v>
      </c>
      <c r="DP5" s="1124" t="str">
        <f t="shared" si="1"/>
        <v>T+112</v>
      </c>
      <c r="DQ5" s="1124" t="str">
        <f t="shared" si="1"/>
        <v>T+113</v>
      </c>
      <c r="DR5" s="1124" t="str">
        <f t="shared" si="1"/>
        <v>T+114</v>
      </c>
      <c r="DS5" s="1124" t="str">
        <f t="shared" si="1"/>
        <v>T+115</v>
      </c>
      <c r="DT5" s="1124" t="str">
        <f t="shared" si="1"/>
        <v>T+116</v>
      </c>
      <c r="DU5" s="1124" t="str">
        <f t="shared" si="1"/>
        <v>T+117</v>
      </c>
      <c r="DV5" s="1124" t="str">
        <f t="shared" si="1"/>
        <v>T+118</v>
      </c>
      <c r="DW5" s="1124" t="str">
        <f t="shared" si="1"/>
        <v>T+119</v>
      </c>
      <c r="DX5" s="1124" t="str">
        <f t="shared" si="1"/>
        <v>T+120</v>
      </c>
      <c r="DY5" s="1124" t="str">
        <f t="shared" si="1"/>
        <v>T+121</v>
      </c>
      <c r="DZ5" s="1124" t="str">
        <f t="shared" si="1"/>
        <v>T+122</v>
      </c>
      <c r="EA5" s="1124" t="str">
        <f t="shared" si="1"/>
        <v>T+123</v>
      </c>
      <c r="EB5" s="1124" t="str">
        <f t="shared" si="1"/>
        <v>T+124</v>
      </c>
      <c r="EC5" s="1124" t="str">
        <f t="shared" si="1"/>
        <v>T+125</v>
      </c>
      <c r="ED5" s="1124" t="str">
        <f t="shared" si="1"/>
        <v>T+126</v>
      </c>
      <c r="EE5" s="1124" t="str">
        <f t="shared" si="1"/>
        <v>T+127</v>
      </c>
      <c r="EF5" s="1124" t="str">
        <f t="shared" si="1"/>
        <v>T+128</v>
      </c>
      <c r="EG5" s="1124" t="str">
        <f t="shared" ref="EG5:ER5" si="2">"T+" &amp; (COLUMN(EG5)-COLUMN($H5))</f>
        <v>T+129</v>
      </c>
      <c r="EH5" s="1124" t="str">
        <f t="shared" si="2"/>
        <v>T+130</v>
      </c>
      <c r="EI5" s="1124" t="str">
        <f t="shared" si="2"/>
        <v>T+131</v>
      </c>
      <c r="EJ5" s="1124" t="str">
        <f t="shared" si="2"/>
        <v>T+132</v>
      </c>
      <c r="EK5" s="1124" t="str">
        <f t="shared" si="2"/>
        <v>T+133</v>
      </c>
      <c r="EL5" s="1124" t="str">
        <f t="shared" si="2"/>
        <v>T+134</v>
      </c>
      <c r="EM5" s="1124" t="str">
        <f t="shared" si="2"/>
        <v>T+135</v>
      </c>
      <c r="EN5" s="1124" t="str">
        <f t="shared" si="2"/>
        <v>T+136</v>
      </c>
      <c r="EO5" s="1124" t="str">
        <f t="shared" si="2"/>
        <v>T+137</v>
      </c>
      <c r="EP5" s="1124" t="str">
        <f t="shared" si="2"/>
        <v>T+138</v>
      </c>
      <c r="EQ5" s="1124" t="str">
        <f t="shared" si="2"/>
        <v>T+139</v>
      </c>
      <c r="ER5" s="1124" t="str">
        <f t="shared" si="2"/>
        <v>T+140</v>
      </c>
    </row>
    <row r="6" spans="1:155" ht="15" customHeight="1" x14ac:dyDescent="0.25">
      <c r="B6" s="1318" t="s">
        <v>564</v>
      </c>
      <c r="C6" s="1125"/>
      <c r="D6" s="1125"/>
      <c r="E6" s="1125"/>
      <c r="F6" s="1125"/>
      <c r="G6" s="1125"/>
      <c r="H6" s="1319"/>
      <c r="I6" s="1306"/>
      <c r="J6" s="1306"/>
      <c r="K6" s="1306"/>
      <c r="L6" s="1306"/>
      <c r="M6" s="1306"/>
      <c r="N6" s="1306"/>
      <c r="O6" s="1306"/>
      <c r="P6" s="1306"/>
      <c r="Q6" s="1306"/>
      <c r="R6" s="1306"/>
      <c r="S6" s="1306"/>
      <c r="T6" s="1306"/>
      <c r="U6" s="1306"/>
      <c r="V6" s="1306"/>
      <c r="W6" s="1306"/>
      <c r="X6" s="1306"/>
      <c r="Y6" s="1306"/>
      <c r="Z6" s="1306"/>
      <c r="AA6" s="1306"/>
      <c r="AB6" s="1306"/>
      <c r="AC6" s="1306"/>
      <c r="AD6" s="1306"/>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6"/>
      <c r="BC6" s="1306"/>
      <c r="BD6" s="1306"/>
      <c r="BE6" s="1306"/>
      <c r="BF6" s="1306"/>
      <c r="BG6" s="1306"/>
      <c r="BH6" s="1306"/>
      <c r="BI6" s="1306"/>
      <c r="BJ6" s="1306"/>
      <c r="BK6" s="1306"/>
      <c r="BL6" s="1306"/>
      <c r="BM6" s="1306"/>
      <c r="BN6" s="1306"/>
      <c r="BO6" s="1306"/>
      <c r="BP6" s="1306"/>
      <c r="BQ6" s="1306"/>
      <c r="BR6" s="1306"/>
      <c r="BS6" s="1306"/>
      <c r="BT6" s="1306"/>
      <c r="BU6" s="1306"/>
      <c r="BV6" s="1306"/>
      <c r="BW6" s="1306"/>
      <c r="BX6" s="1306"/>
      <c r="BY6" s="1306"/>
      <c r="BZ6" s="1306"/>
      <c r="CA6" s="1306"/>
      <c r="CB6" s="1306"/>
      <c r="CC6" s="1306"/>
      <c r="CD6" s="1306"/>
      <c r="CE6" s="1306"/>
      <c r="CF6" s="1306"/>
      <c r="CG6" s="1306"/>
      <c r="CH6" s="1306"/>
      <c r="CI6" s="1306"/>
      <c r="CJ6" s="1306"/>
      <c r="CK6" s="1306"/>
      <c r="CL6" s="1306"/>
      <c r="CM6" s="1306"/>
      <c r="CN6" s="1306"/>
      <c r="CO6" s="1306"/>
      <c r="CP6" s="1306"/>
      <c r="CQ6" s="1306"/>
      <c r="CR6" s="1306"/>
      <c r="CS6" s="1306"/>
      <c r="CT6" s="1306"/>
      <c r="CU6" s="1306"/>
      <c r="CV6" s="1306"/>
      <c r="CW6" s="1306"/>
      <c r="CX6" s="1306"/>
      <c r="CY6" s="1306"/>
      <c r="CZ6" s="1306"/>
      <c r="DA6" s="1306"/>
      <c r="DB6" s="1306"/>
      <c r="DC6" s="1306"/>
      <c r="DD6" s="1306"/>
      <c r="DE6" s="1306"/>
      <c r="DF6" s="1306"/>
      <c r="DG6" s="1306"/>
      <c r="DH6" s="1306"/>
      <c r="DI6" s="1306"/>
      <c r="DJ6" s="1306"/>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row>
    <row r="7" spans="1:155" s="587" customFormat="1" ht="15" customHeight="1" x14ac:dyDescent="0.25">
      <c r="A7" s="772"/>
      <c r="B7" s="1307"/>
      <c r="C7" s="1307"/>
      <c r="D7" s="1320"/>
      <c r="E7" s="1320"/>
      <c r="F7" s="1320"/>
      <c r="G7" s="1320"/>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7"/>
      <c r="BC7" s="1307"/>
      <c r="BD7" s="1307"/>
      <c r="BE7" s="1307"/>
      <c r="BF7" s="1307"/>
      <c r="BG7" s="1307"/>
      <c r="BH7" s="1307"/>
      <c r="BI7" s="1307"/>
      <c r="BJ7" s="1307"/>
      <c r="BK7" s="1307"/>
      <c r="BL7" s="1307"/>
      <c r="BM7" s="1307"/>
      <c r="BN7" s="1307"/>
      <c r="BO7" s="1307"/>
      <c r="BP7" s="1307"/>
      <c r="BQ7" s="1307"/>
      <c r="BR7" s="1307"/>
      <c r="BS7" s="1307"/>
      <c r="BT7" s="1307"/>
      <c r="BU7" s="1307"/>
      <c r="BV7" s="1307"/>
      <c r="BW7" s="1307"/>
      <c r="BX7" s="1307"/>
      <c r="BY7" s="1307"/>
      <c r="BZ7" s="1307"/>
      <c r="CA7" s="1307"/>
      <c r="CB7" s="1307"/>
      <c r="CC7" s="1307"/>
      <c r="CD7" s="1307"/>
      <c r="CE7" s="1307"/>
      <c r="CF7" s="1307"/>
      <c r="CG7" s="1307"/>
      <c r="CH7" s="1307"/>
      <c r="CI7" s="1307"/>
      <c r="CJ7" s="1307"/>
      <c r="CK7" s="1307"/>
      <c r="CL7" s="1307"/>
      <c r="CM7" s="1307"/>
      <c r="CN7" s="1307"/>
      <c r="CO7" s="1307"/>
      <c r="CP7" s="1307"/>
      <c r="CQ7" s="1307"/>
      <c r="CR7" s="1307"/>
      <c r="CS7" s="1307"/>
      <c r="CT7" s="1307"/>
      <c r="CU7" s="1307"/>
      <c r="CV7" s="1307"/>
      <c r="CW7" s="1307"/>
      <c r="CX7" s="1307"/>
      <c r="CY7" s="1307"/>
      <c r="CZ7" s="1307"/>
      <c r="DA7" s="1307"/>
      <c r="DB7" s="1307"/>
      <c r="DC7" s="1307"/>
      <c r="DD7" s="1307"/>
      <c r="DE7" s="1307"/>
      <c r="DF7" s="1307"/>
      <c r="DG7" s="1307"/>
      <c r="DH7" s="1307"/>
      <c r="DI7" s="1307"/>
      <c r="DJ7" s="1307"/>
      <c r="DK7" s="1307"/>
      <c r="DL7" s="1307"/>
      <c r="DM7" s="1307"/>
      <c r="DN7" s="1307"/>
      <c r="DO7" s="1307"/>
      <c r="DP7" s="1307"/>
      <c r="DQ7" s="1307"/>
      <c r="DR7" s="1307"/>
      <c r="DS7" s="1307"/>
      <c r="DT7" s="1307"/>
      <c r="DU7" s="1307"/>
      <c r="DV7" s="1307"/>
      <c r="DW7" s="1307"/>
      <c r="DX7" s="1307"/>
      <c r="DY7" s="1307"/>
      <c r="DZ7" s="1307"/>
      <c r="EA7" s="1307"/>
      <c r="EB7" s="1307"/>
      <c r="EC7" s="1307"/>
      <c r="ED7" s="1307"/>
      <c r="EE7" s="1307"/>
      <c r="EF7" s="1307"/>
      <c r="EG7" s="1307"/>
      <c r="EH7" s="1307"/>
      <c r="EI7" s="1307"/>
      <c r="EJ7" s="1307"/>
      <c r="EK7" s="1307"/>
      <c r="EL7" s="1307"/>
      <c r="EM7" s="1307"/>
      <c r="EN7" s="1307"/>
      <c r="EO7" s="1307"/>
      <c r="EP7" s="1307"/>
      <c r="EQ7" s="1307"/>
      <c r="ER7" s="1307"/>
      <c r="ES7" s="1253"/>
    </row>
    <row r="8" spans="1:155" s="744" customFormat="1" ht="45" customHeight="1" x14ac:dyDescent="0.25">
      <c r="A8" s="1314" t="s">
        <v>701</v>
      </c>
      <c r="B8" s="210"/>
      <c r="C8" s="210"/>
      <c r="D8" s="267"/>
      <c r="E8" s="267"/>
      <c r="F8" s="267"/>
      <c r="G8" s="267"/>
      <c r="ES8" s="1315"/>
    </row>
    <row r="9" spans="1:155" s="744" customFormat="1" ht="45" customHeight="1" x14ac:dyDescent="0.25">
      <c r="A9" s="1314" t="s">
        <v>696</v>
      </c>
      <c r="B9" s="210"/>
      <c r="C9" s="210"/>
      <c r="D9" s="267"/>
      <c r="E9" s="267"/>
      <c r="F9" s="267"/>
      <c r="G9" s="267"/>
      <c r="ES9" s="1315"/>
    </row>
    <row r="10" spans="1:155" ht="66" customHeight="1" x14ac:dyDescent="0.25">
      <c r="B10" s="1316" t="s">
        <v>565</v>
      </c>
      <c r="C10" s="1124" t="s">
        <v>726</v>
      </c>
      <c r="D10" s="1317" t="s">
        <v>694</v>
      </c>
      <c r="E10" s="1124" t="s">
        <v>695</v>
      </c>
      <c r="F10" s="1124" t="s">
        <v>727</v>
      </c>
      <c r="G10" s="1124" t="s">
        <v>1399</v>
      </c>
      <c r="H10" s="1124" t="s">
        <v>563</v>
      </c>
      <c r="I10" s="1124" t="str">
        <f t="shared" ref="I10:BT10" si="3">"T+" &amp; (COLUMN(I10)-COLUMN($H10))</f>
        <v>T+1</v>
      </c>
      <c r="J10" s="1124" t="str">
        <f t="shared" si="3"/>
        <v>T+2</v>
      </c>
      <c r="K10" s="1124" t="str">
        <f t="shared" si="3"/>
        <v>T+3</v>
      </c>
      <c r="L10" s="1124" t="str">
        <f t="shared" si="3"/>
        <v>T+4</v>
      </c>
      <c r="M10" s="1124" t="str">
        <f t="shared" si="3"/>
        <v>T+5</v>
      </c>
      <c r="N10" s="1124" t="str">
        <f t="shared" si="3"/>
        <v>T+6</v>
      </c>
      <c r="O10" s="1124" t="str">
        <f t="shared" si="3"/>
        <v>T+7</v>
      </c>
      <c r="P10" s="1124" t="str">
        <f t="shared" si="3"/>
        <v>T+8</v>
      </c>
      <c r="Q10" s="1124" t="str">
        <f t="shared" si="3"/>
        <v>T+9</v>
      </c>
      <c r="R10" s="1124" t="str">
        <f t="shared" si="3"/>
        <v>T+10</v>
      </c>
      <c r="S10" s="1124" t="str">
        <f t="shared" si="3"/>
        <v>T+11</v>
      </c>
      <c r="T10" s="1124" t="str">
        <f t="shared" si="3"/>
        <v>T+12</v>
      </c>
      <c r="U10" s="1124" t="str">
        <f t="shared" si="3"/>
        <v>T+13</v>
      </c>
      <c r="V10" s="1124" t="str">
        <f t="shared" si="3"/>
        <v>T+14</v>
      </c>
      <c r="W10" s="1124" t="str">
        <f t="shared" si="3"/>
        <v>T+15</v>
      </c>
      <c r="X10" s="1124" t="str">
        <f t="shared" si="3"/>
        <v>T+16</v>
      </c>
      <c r="Y10" s="1124" t="str">
        <f t="shared" si="3"/>
        <v>T+17</v>
      </c>
      <c r="Z10" s="1124" t="str">
        <f t="shared" si="3"/>
        <v>T+18</v>
      </c>
      <c r="AA10" s="1124" t="str">
        <f t="shared" si="3"/>
        <v>T+19</v>
      </c>
      <c r="AB10" s="1124" t="str">
        <f t="shared" si="3"/>
        <v>T+20</v>
      </c>
      <c r="AC10" s="1124" t="str">
        <f t="shared" si="3"/>
        <v>T+21</v>
      </c>
      <c r="AD10" s="1124" t="str">
        <f t="shared" si="3"/>
        <v>T+22</v>
      </c>
      <c r="AE10" s="1124" t="str">
        <f t="shared" si="3"/>
        <v>T+23</v>
      </c>
      <c r="AF10" s="1124" t="str">
        <f t="shared" si="3"/>
        <v>T+24</v>
      </c>
      <c r="AG10" s="1124" t="str">
        <f t="shared" si="3"/>
        <v>T+25</v>
      </c>
      <c r="AH10" s="1124" t="str">
        <f t="shared" si="3"/>
        <v>T+26</v>
      </c>
      <c r="AI10" s="1124" t="str">
        <f t="shared" si="3"/>
        <v>T+27</v>
      </c>
      <c r="AJ10" s="1124" t="str">
        <f t="shared" si="3"/>
        <v>T+28</v>
      </c>
      <c r="AK10" s="1124" t="str">
        <f t="shared" si="3"/>
        <v>T+29</v>
      </c>
      <c r="AL10" s="1124" t="str">
        <f t="shared" si="3"/>
        <v>T+30</v>
      </c>
      <c r="AM10" s="1124" t="str">
        <f t="shared" si="3"/>
        <v>T+31</v>
      </c>
      <c r="AN10" s="1124" t="str">
        <f t="shared" si="3"/>
        <v>T+32</v>
      </c>
      <c r="AO10" s="1124" t="str">
        <f t="shared" si="3"/>
        <v>T+33</v>
      </c>
      <c r="AP10" s="1124" t="str">
        <f t="shared" si="3"/>
        <v>T+34</v>
      </c>
      <c r="AQ10" s="1124" t="str">
        <f t="shared" si="3"/>
        <v>T+35</v>
      </c>
      <c r="AR10" s="1124" t="str">
        <f t="shared" si="3"/>
        <v>T+36</v>
      </c>
      <c r="AS10" s="1124" t="str">
        <f t="shared" si="3"/>
        <v>T+37</v>
      </c>
      <c r="AT10" s="1124" t="str">
        <f t="shared" si="3"/>
        <v>T+38</v>
      </c>
      <c r="AU10" s="1124" t="str">
        <f t="shared" si="3"/>
        <v>T+39</v>
      </c>
      <c r="AV10" s="1124" t="str">
        <f t="shared" si="3"/>
        <v>T+40</v>
      </c>
      <c r="AW10" s="1124" t="str">
        <f t="shared" si="3"/>
        <v>T+41</v>
      </c>
      <c r="AX10" s="1124" t="str">
        <f t="shared" si="3"/>
        <v>T+42</v>
      </c>
      <c r="AY10" s="1124" t="str">
        <f t="shared" si="3"/>
        <v>T+43</v>
      </c>
      <c r="AZ10" s="1124" t="str">
        <f t="shared" si="3"/>
        <v>T+44</v>
      </c>
      <c r="BA10" s="1124" t="str">
        <f t="shared" si="3"/>
        <v>T+45</v>
      </c>
      <c r="BB10" s="1124" t="str">
        <f t="shared" si="3"/>
        <v>T+46</v>
      </c>
      <c r="BC10" s="1124" t="str">
        <f t="shared" si="3"/>
        <v>T+47</v>
      </c>
      <c r="BD10" s="1124" t="str">
        <f t="shared" si="3"/>
        <v>T+48</v>
      </c>
      <c r="BE10" s="1124" t="str">
        <f t="shared" si="3"/>
        <v>T+49</v>
      </c>
      <c r="BF10" s="1124" t="str">
        <f t="shared" si="3"/>
        <v>T+50</v>
      </c>
      <c r="BG10" s="1124" t="str">
        <f t="shared" si="3"/>
        <v>T+51</v>
      </c>
      <c r="BH10" s="1124" t="str">
        <f t="shared" si="3"/>
        <v>T+52</v>
      </c>
      <c r="BI10" s="1124" t="str">
        <f t="shared" si="3"/>
        <v>T+53</v>
      </c>
      <c r="BJ10" s="1124" t="str">
        <f t="shared" si="3"/>
        <v>T+54</v>
      </c>
      <c r="BK10" s="1124" t="str">
        <f t="shared" si="3"/>
        <v>T+55</v>
      </c>
      <c r="BL10" s="1124" t="str">
        <f t="shared" si="3"/>
        <v>T+56</v>
      </c>
      <c r="BM10" s="1124" t="str">
        <f t="shared" si="3"/>
        <v>T+57</v>
      </c>
      <c r="BN10" s="1124" t="str">
        <f t="shared" si="3"/>
        <v>T+58</v>
      </c>
      <c r="BO10" s="1124" t="str">
        <f t="shared" si="3"/>
        <v>T+59</v>
      </c>
      <c r="BP10" s="1124" t="str">
        <f t="shared" si="3"/>
        <v>T+60</v>
      </c>
      <c r="BQ10" s="1124" t="str">
        <f t="shared" si="3"/>
        <v>T+61</v>
      </c>
      <c r="BR10" s="1124" t="str">
        <f t="shared" si="3"/>
        <v>T+62</v>
      </c>
      <c r="BS10" s="1124" t="str">
        <f t="shared" si="3"/>
        <v>T+63</v>
      </c>
      <c r="BT10" s="1124" t="str">
        <f t="shared" si="3"/>
        <v>T+64</v>
      </c>
      <c r="BU10" s="1124" t="str">
        <f t="shared" ref="BU10:EF10" si="4">"T+" &amp; (COLUMN(BU10)-COLUMN($H10))</f>
        <v>T+65</v>
      </c>
      <c r="BV10" s="1124" t="str">
        <f t="shared" si="4"/>
        <v>T+66</v>
      </c>
      <c r="BW10" s="1124" t="str">
        <f t="shared" si="4"/>
        <v>T+67</v>
      </c>
      <c r="BX10" s="1124" t="str">
        <f t="shared" si="4"/>
        <v>T+68</v>
      </c>
      <c r="BY10" s="1124" t="str">
        <f t="shared" si="4"/>
        <v>T+69</v>
      </c>
      <c r="BZ10" s="1124" t="str">
        <f t="shared" si="4"/>
        <v>T+70</v>
      </c>
      <c r="CA10" s="1124" t="str">
        <f t="shared" si="4"/>
        <v>T+71</v>
      </c>
      <c r="CB10" s="1124" t="str">
        <f t="shared" si="4"/>
        <v>T+72</v>
      </c>
      <c r="CC10" s="1124" t="str">
        <f t="shared" si="4"/>
        <v>T+73</v>
      </c>
      <c r="CD10" s="1124" t="str">
        <f t="shared" si="4"/>
        <v>T+74</v>
      </c>
      <c r="CE10" s="1124" t="str">
        <f t="shared" si="4"/>
        <v>T+75</v>
      </c>
      <c r="CF10" s="1124" t="str">
        <f t="shared" si="4"/>
        <v>T+76</v>
      </c>
      <c r="CG10" s="1124" t="str">
        <f t="shared" si="4"/>
        <v>T+77</v>
      </c>
      <c r="CH10" s="1124" t="str">
        <f t="shared" si="4"/>
        <v>T+78</v>
      </c>
      <c r="CI10" s="1124" t="str">
        <f t="shared" si="4"/>
        <v>T+79</v>
      </c>
      <c r="CJ10" s="1124" t="str">
        <f t="shared" si="4"/>
        <v>T+80</v>
      </c>
      <c r="CK10" s="1124" t="str">
        <f t="shared" si="4"/>
        <v>T+81</v>
      </c>
      <c r="CL10" s="1124" t="str">
        <f t="shared" si="4"/>
        <v>T+82</v>
      </c>
      <c r="CM10" s="1124" t="str">
        <f t="shared" si="4"/>
        <v>T+83</v>
      </c>
      <c r="CN10" s="1124" t="str">
        <f t="shared" si="4"/>
        <v>T+84</v>
      </c>
      <c r="CO10" s="1124" t="str">
        <f t="shared" si="4"/>
        <v>T+85</v>
      </c>
      <c r="CP10" s="1124" t="str">
        <f t="shared" si="4"/>
        <v>T+86</v>
      </c>
      <c r="CQ10" s="1124" t="str">
        <f t="shared" si="4"/>
        <v>T+87</v>
      </c>
      <c r="CR10" s="1124" t="str">
        <f t="shared" si="4"/>
        <v>T+88</v>
      </c>
      <c r="CS10" s="1124" t="str">
        <f t="shared" si="4"/>
        <v>T+89</v>
      </c>
      <c r="CT10" s="1124" t="str">
        <f t="shared" si="4"/>
        <v>T+90</v>
      </c>
      <c r="CU10" s="1124" t="str">
        <f t="shared" si="4"/>
        <v>T+91</v>
      </c>
      <c r="CV10" s="1124" t="str">
        <f t="shared" si="4"/>
        <v>T+92</v>
      </c>
      <c r="CW10" s="1124" t="str">
        <f t="shared" si="4"/>
        <v>T+93</v>
      </c>
      <c r="CX10" s="1124" t="str">
        <f t="shared" si="4"/>
        <v>T+94</v>
      </c>
      <c r="CY10" s="1124" t="str">
        <f t="shared" si="4"/>
        <v>T+95</v>
      </c>
      <c r="CZ10" s="1124" t="str">
        <f t="shared" si="4"/>
        <v>T+96</v>
      </c>
      <c r="DA10" s="1124" t="str">
        <f t="shared" si="4"/>
        <v>T+97</v>
      </c>
      <c r="DB10" s="1124" t="str">
        <f t="shared" si="4"/>
        <v>T+98</v>
      </c>
      <c r="DC10" s="1124" t="str">
        <f t="shared" si="4"/>
        <v>T+99</v>
      </c>
      <c r="DD10" s="1124" t="str">
        <f t="shared" si="4"/>
        <v>T+100</v>
      </c>
      <c r="DE10" s="1124" t="str">
        <f t="shared" si="4"/>
        <v>T+101</v>
      </c>
      <c r="DF10" s="1124" t="str">
        <f t="shared" si="4"/>
        <v>T+102</v>
      </c>
      <c r="DG10" s="1124" t="str">
        <f t="shared" si="4"/>
        <v>T+103</v>
      </c>
      <c r="DH10" s="1124" t="str">
        <f t="shared" si="4"/>
        <v>T+104</v>
      </c>
      <c r="DI10" s="1124" t="str">
        <f t="shared" si="4"/>
        <v>T+105</v>
      </c>
      <c r="DJ10" s="1124" t="str">
        <f t="shared" si="4"/>
        <v>T+106</v>
      </c>
      <c r="DK10" s="1124" t="str">
        <f t="shared" si="4"/>
        <v>T+107</v>
      </c>
      <c r="DL10" s="1124" t="str">
        <f t="shared" si="4"/>
        <v>T+108</v>
      </c>
      <c r="DM10" s="1124" t="str">
        <f t="shared" si="4"/>
        <v>T+109</v>
      </c>
      <c r="DN10" s="1124" t="str">
        <f t="shared" si="4"/>
        <v>T+110</v>
      </c>
      <c r="DO10" s="1124" t="str">
        <f t="shared" si="4"/>
        <v>T+111</v>
      </c>
      <c r="DP10" s="1124" t="str">
        <f t="shared" si="4"/>
        <v>T+112</v>
      </c>
      <c r="DQ10" s="1124" t="str">
        <f t="shared" si="4"/>
        <v>T+113</v>
      </c>
      <c r="DR10" s="1124" t="str">
        <f t="shared" si="4"/>
        <v>T+114</v>
      </c>
      <c r="DS10" s="1124" t="str">
        <f t="shared" si="4"/>
        <v>T+115</v>
      </c>
      <c r="DT10" s="1124" t="str">
        <f t="shared" si="4"/>
        <v>T+116</v>
      </c>
      <c r="DU10" s="1124" t="str">
        <f t="shared" si="4"/>
        <v>T+117</v>
      </c>
      <c r="DV10" s="1124" t="str">
        <f t="shared" si="4"/>
        <v>T+118</v>
      </c>
      <c r="DW10" s="1124" t="str">
        <f t="shared" si="4"/>
        <v>T+119</v>
      </c>
      <c r="DX10" s="1124" t="str">
        <f t="shared" si="4"/>
        <v>T+120</v>
      </c>
      <c r="DY10" s="1124" t="str">
        <f t="shared" si="4"/>
        <v>T+121</v>
      </c>
      <c r="DZ10" s="1124" t="str">
        <f t="shared" si="4"/>
        <v>T+122</v>
      </c>
      <c r="EA10" s="1124" t="str">
        <f t="shared" si="4"/>
        <v>T+123</v>
      </c>
      <c r="EB10" s="1124" t="str">
        <f t="shared" si="4"/>
        <v>T+124</v>
      </c>
      <c r="EC10" s="1124" t="str">
        <f t="shared" si="4"/>
        <v>T+125</v>
      </c>
      <c r="ED10" s="1124" t="str">
        <f t="shared" si="4"/>
        <v>T+126</v>
      </c>
      <c r="EE10" s="1124" t="str">
        <f t="shared" si="4"/>
        <v>T+127</v>
      </c>
      <c r="EF10" s="1124" t="str">
        <f t="shared" si="4"/>
        <v>T+128</v>
      </c>
      <c r="EG10" s="1124" t="str">
        <f t="shared" ref="EG10:ER10" si="5">"T+" &amp; (COLUMN(EG10)-COLUMN($H10))</f>
        <v>T+129</v>
      </c>
      <c r="EH10" s="1124" t="str">
        <f t="shared" si="5"/>
        <v>T+130</v>
      </c>
      <c r="EI10" s="1124" t="str">
        <f t="shared" si="5"/>
        <v>T+131</v>
      </c>
      <c r="EJ10" s="1124" t="str">
        <f t="shared" si="5"/>
        <v>T+132</v>
      </c>
      <c r="EK10" s="1124" t="str">
        <f t="shared" si="5"/>
        <v>T+133</v>
      </c>
      <c r="EL10" s="1124" t="str">
        <f t="shared" si="5"/>
        <v>T+134</v>
      </c>
      <c r="EM10" s="1124" t="str">
        <f t="shared" si="5"/>
        <v>T+135</v>
      </c>
      <c r="EN10" s="1124" t="str">
        <f t="shared" si="5"/>
        <v>T+136</v>
      </c>
      <c r="EO10" s="1124" t="str">
        <f t="shared" si="5"/>
        <v>T+137</v>
      </c>
      <c r="EP10" s="1124" t="str">
        <f t="shared" si="5"/>
        <v>T+138</v>
      </c>
      <c r="EQ10" s="1124" t="str">
        <f t="shared" si="5"/>
        <v>T+139</v>
      </c>
      <c r="ER10" s="1124" t="str">
        <f t="shared" si="5"/>
        <v>T+140</v>
      </c>
    </row>
    <row r="11" spans="1:155" ht="15" customHeight="1" x14ac:dyDescent="0.25">
      <c r="B11" s="1321" t="s">
        <v>566</v>
      </c>
      <c r="C11" s="1322" t="str">
        <f xml:space="preserve"> IF(ISBLANK(TB!C146), "", TB!C146)</f>
        <v/>
      </c>
      <c r="D11" s="1322" t="str">
        <f xml:space="preserve"> IF(ISBLANK(TB!D146), "", TB!D146)</f>
        <v/>
      </c>
      <c r="E11" s="1322" t="str">
        <f xml:space="preserve"> IF(ISBLANK(TB!E146), "", TB!E146)</f>
        <v/>
      </c>
      <c r="F11" s="1322" t="str">
        <f xml:space="preserve"> IF(ISBLANK(TB!F146), "", TB!F146)</f>
        <v/>
      </c>
      <c r="G11" s="1126" t="str">
        <f>IF(ISBLANK(TB!G146), "",TB!G146)</f>
        <v/>
      </c>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50"/>
      <c r="DX11" s="33"/>
      <c r="DY11" s="33"/>
      <c r="DZ11" s="33"/>
      <c r="EA11" s="33"/>
      <c r="EB11" s="33"/>
      <c r="EC11" s="33"/>
      <c r="ED11" s="33"/>
      <c r="EE11" s="33"/>
      <c r="EF11" s="33"/>
      <c r="EG11" s="33"/>
      <c r="EH11" s="33"/>
      <c r="EI11" s="33"/>
      <c r="EJ11" s="33"/>
      <c r="EK11" s="33"/>
      <c r="EL11" s="33"/>
      <c r="EM11" s="33"/>
      <c r="EN11" s="33"/>
      <c r="EO11" s="33"/>
      <c r="EP11" s="33"/>
      <c r="EQ11" s="33"/>
      <c r="ER11" s="50"/>
    </row>
    <row r="12" spans="1:155" ht="15" customHeight="1" x14ac:dyDescent="0.25">
      <c r="B12" s="440" t="s">
        <v>567</v>
      </c>
      <c r="C12" s="442" t="str">
        <f xml:space="preserve"> IF(ISBLANK(TB!C147), "", TB!C147)</f>
        <v/>
      </c>
      <c r="D12" s="442" t="str">
        <f xml:space="preserve"> IF(ISBLANK(TB!D147), "", TB!D147)</f>
        <v/>
      </c>
      <c r="E12" s="442" t="str">
        <f xml:space="preserve"> IF(ISBLANK(TB!E147), "", TB!E147)</f>
        <v/>
      </c>
      <c r="F12" s="442" t="str">
        <f xml:space="preserve"> IF(ISBLANK(TB!F147), "", TB!F147)</f>
        <v/>
      </c>
      <c r="G12" s="1126" t="str">
        <f>IF(ISBLANK(TB!G147), "",TB!G147)</f>
        <v/>
      </c>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50"/>
      <c r="DX12" s="33"/>
      <c r="DY12" s="33"/>
      <c r="DZ12" s="33"/>
      <c r="EA12" s="33"/>
      <c r="EB12" s="33"/>
      <c r="EC12" s="33"/>
      <c r="ED12" s="33"/>
      <c r="EE12" s="33"/>
      <c r="EF12" s="33"/>
      <c r="EG12" s="33"/>
      <c r="EH12" s="33"/>
      <c r="EI12" s="33"/>
      <c r="EJ12" s="33"/>
      <c r="EK12" s="33"/>
      <c r="EL12" s="33"/>
      <c r="EM12" s="33"/>
      <c r="EN12" s="33"/>
      <c r="EO12" s="33"/>
      <c r="EP12" s="33"/>
      <c r="EQ12" s="33"/>
      <c r="ER12" s="50"/>
    </row>
    <row r="13" spans="1:155" ht="15" customHeight="1" x14ac:dyDescent="0.25">
      <c r="B13" s="440" t="s">
        <v>568</v>
      </c>
      <c r="C13" s="442" t="str">
        <f xml:space="preserve"> IF(ISBLANK(TB!C148), "", TB!C148)</f>
        <v/>
      </c>
      <c r="D13" s="442" t="str">
        <f xml:space="preserve"> IF(ISBLANK(TB!D148), "", TB!D148)</f>
        <v/>
      </c>
      <c r="E13" s="442" t="str">
        <f xml:space="preserve"> IF(ISBLANK(TB!E148), "", TB!E148)</f>
        <v/>
      </c>
      <c r="F13" s="442" t="str">
        <f xml:space="preserve"> IF(ISBLANK(TB!F148), "", TB!F148)</f>
        <v/>
      </c>
      <c r="G13" s="1126" t="str">
        <f>IF(ISBLANK(TB!G148), "",TB!G148)</f>
        <v/>
      </c>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50"/>
      <c r="DX13" s="33"/>
      <c r="DY13" s="33"/>
      <c r="DZ13" s="33"/>
      <c r="EA13" s="33"/>
      <c r="EB13" s="33"/>
      <c r="EC13" s="33"/>
      <c r="ED13" s="33"/>
      <c r="EE13" s="33"/>
      <c r="EF13" s="33"/>
      <c r="EG13" s="33"/>
      <c r="EH13" s="33"/>
      <c r="EI13" s="33"/>
      <c r="EJ13" s="33"/>
      <c r="EK13" s="33"/>
      <c r="EL13" s="33"/>
      <c r="EM13" s="33"/>
      <c r="EN13" s="33"/>
      <c r="EO13" s="33"/>
      <c r="EP13" s="33"/>
      <c r="EQ13" s="33"/>
      <c r="ER13" s="50"/>
    </row>
    <row r="14" spans="1:155" ht="15" customHeight="1" x14ac:dyDescent="0.25">
      <c r="B14" s="440" t="s">
        <v>569</v>
      </c>
      <c r="C14" s="442" t="str">
        <f xml:space="preserve"> IF(ISBLANK(TB!C149), "", TB!C149)</f>
        <v/>
      </c>
      <c r="D14" s="442" t="str">
        <f xml:space="preserve"> IF(ISBLANK(TB!D149), "", TB!D149)</f>
        <v/>
      </c>
      <c r="E14" s="442" t="str">
        <f xml:space="preserve"> IF(ISBLANK(TB!E149), "", TB!E149)</f>
        <v/>
      </c>
      <c r="F14" s="442" t="str">
        <f xml:space="preserve"> IF(ISBLANK(TB!F149), "", TB!F149)</f>
        <v/>
      </c>
      <c r="G14" s="1126" t="str">
        <f>IF(ISBLANK(TB!G149), "",TB!G149)</f>
        <v/>
      </c>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50"/>
      <c r="DX14" s="33"/>
      <c r="DY14" s="33"/>
      <c r="DZ14" s="33"/>
      <c r="EA14" s="33"/>
      <c r="EB14" s="33"/>
      <c r="EC14" s="33"/>
      <c r="ED14" s="33"/>
      <c r="EE14" s="33"/>
      <c r="EF14" s="33"/>
      <c r="EG14" s="33"/>
      <c r="EH14" s="33"/>
      <c r="EI14" s="33"/>
      <c r="EJ14" s="33"/>
      <c r="EK14" s="33"/>
      <c r="EL14" s="33"/>
      <c r="EM14" s="33"/>
      <c r="EN14" s="33"/>
      <c r="EO14" s="33"/>
      <c r="EP14" s="33"/>
      <c r="EQ14" s="33"/>
      <c r="ER14" s="50"/>
    </row>
    <row r="15" spans="1:155" ht="15" customHeight="1" x14ac:dyDescent="0.25">
      <c r="B15" s="440" t="s">
        <v>570</v>
      </c>
      <c r="C15" s="442" t="str">
        <f xml:space="preserve"> IF(ISBLANK(TB!C150), "", TB!C150)</f>
        <v/>
      </c>
      <c r="D15" s="442" t="str">
        <f xml:space="preserve"> IF(ISBLANK(TB!D150), "", TB!D150)</f>
        <v/>
      </c>
      <c r="E15" s="442" t="str">
        <f xml:space="preserve"> IF(ISBLANK(TB!E150), "", TB!E150)</f>
        <v/>
      </c>
      <c r="F15" s="442" t="str">
        <f xml:space="preserve"> IF(ISBLANK(TB!F150), "", TB!F150)</f>
        <v/>
      </c>
      <c r="G15" s="1126" t="str">
        <f>IF(ISBLANK(TB!G150), "",TB!G150)</f>
        <v/>
      </c>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50"/>
      <c r="DX15" s="33"/>
      <c r="DY15" s="33"/>
      <c r="DZ15" s="33"/>
      <c r="EA15" s="33"/>
      <c r="EB15" s="33"/>
      <c r="EC15" s="33"/>
      <c r="ED15" s="33"/>
      <c r="EE15" s="33"/>
      <c r="EF15" s="33"/>
      <c r="EG15" s="33"/>
      <c r="EH15" s="33"/>
      <c r="EI15" s="33"/>
      <c r="EJ15" s="33"/>
      <c r="EK15" s="33"/>
      <c r="EL15" s="33"/>
      <c r="EM15" s="33"/>
      <c r="EN15" s="33"/>
      <c r="EO15" s="33"/>
      <c r="EP15" s="33"/>
      <c r="EQ15" s="33"/>
      <c r="ER15" s="50"/>
    </row>
    <row r="16" spans="1:155" ht="15" customHeight="1" x14ac:dyDescent="0.25">
      <c r="B16" s="440" t="s">
        <v>571</v>
      </c>
      <c r="C16" s="442" t="str">
        <f xml:space="preserve"> IF(ISBLANK(TB!C151), "", TB!C151)</f>
        <v/>
      </c>
      <c r="D16" s="442" t="str">
        <f xml:space="preserve"> IF(ISBLANK(TB!D151), "", TB!D151)</f>
        <v/>
      </c>
      <c r="E16" s="442" t="str">
        <f xml:space="preserve"> IF(ISBLANK(TB!E151), "", TB!E151)</f>
        <v/>
      </c>
      <c r="F16" s="442" t="str">
        <f xml:space="preserve"> IF(ISBLANK(TB!F151), "", TB!F151)</f>
        <v/>
      </c>
      <c r="G16" s="1126" t="str">
        <f>IF(ISBLANK(TB!G151), "",TB!G151)</f>
        <v/>
      </c>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50"/>
      <c r="DX16" s="33"/>
      <c r="DY16" s="33"/>
      <c r="DZ16" s="33"/>
      <c r="EA16" s="33"/>
      <c r="EB16" s="33"/>
      <c r="EC16" s="33"/>
      <c r="ED16" s="33"/>
      <c r="EE16" s="33"/>
      <c r="EF16" s="33"/>
      <c r="EG16" s="33"/>
      <c r="EH16" s="33"/>
      <c r="EI16" s="33"/>
      <c r="EJ16" s="33"/>
      <c r="EK16" s="33"/>
      <c r="EL16" s="33"/>
      <c r="EM16" s="33"/>
      <c r="EN16" s="33"/>
      <c r="EO16" s="33"/>
      <c r="EP16" s="33"/>
      <c r="EQ16" s="33"/>
      <c r="ER16" s="50"/>
    </row>
    <row r="17" spans="2:148" ht="15" customHeight="1" x14ac:dyDescent="0.25">
      <c r="B17" s="440" t="s">
        <v>572</v>
      </c>
      <c r="C17" s="442" t="str">
        <f xml:space="preserve"> IF(ISBLANK(TB!C152), "", TB!C152)</f>
        <v/>
      </c>
      <c r="D17" s="442" t="str">
        <f xml:space="preserve"> IF(ISBLANK(TB!D152), "", TB!D152)</f>
        <v/>
      </c>
      <c r="E17" s="442" t="str">
        <f xml:space="preserve"> IF(ISBLANK(TB!E152), "", TB!E152)</f>
        <v/>
      </c>
      <c r="F17" s="442" t="str">
        <f xml:space="preserve"> IF(ISBLANK(TB!F152), "", TB!F152)</f>
        <v/>
      </c>
      <c r="G17" s="1126" t="str">
        <f>IF(ISBLANK(TB!G152), "",TB!G152)</f>
        <v/>
      </c>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50"/>
      <c r="DX17" s="33"/>
      <c r="DY17" s="33"/>
      <c r="DZ17" s="33"/>
      <c r="EA17" s="33"/>
      <c r="EB17" s="33"/>
      <c r="EC17" s="33"/>
      <c r="ED17" s="33"/>
      <c r="EE17" s="33"/>
      <c r="EF17" s="33"/>
      <c r="EG17" s="33"/>
      <c r="EH17" s="33"/>
      <c r="EI17" s="33"/>
      <c r="EJ17" s="33"/>
      <c r="EK17" s="33"/>
      <c r="EL17" s="33"/>
      <c r="EM17" s="33"/>
      <c r="EN17" s="33"/>
      <c r="EO17" s="33"/>
      <c r="EP17" s="33"/>
      <c r="EQ17" s="33"/>
      <c r="ER17" s="50"/>
    </row>
    <row r="18" spans="2:148" ht="15" customHeight="1" x14ac:dyDescent="0.25">
      <c r="B18" s="440" t="s">
        <v>573</v>
      </c>
      <c r="C18" s="442" t="str">
        <f xml:space="preserve"> IF(ISBLANK(TB!C153), "", TB!C153)</f>
        <v/>
      </c>
      <c r="D18" s="442" t="str">
        <f xml:space="preserve"> IF(ISBLANK(TB!D153), "", TB!D153)</f>
        <v/>
      </c>
      <c r="E18" s="442" t="str">
        <f xml:space="preserve"> IF(ISBLANK(TB!E153), "", TB!E153)</f>
        <v/>
      </c>
      <c r="F18" s="442" t="str">
        <f xml:space="preserve"> IF(ISBLANK(TB!F153), "", TB!F153)</f>
        <v/>
      </c>
      <c r="G18" s="1126" t="str">
        <f>IF(ISBLANK(TB!G153), "",TB!G153)</f>
        <v/>
      </c>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50"/>
      <c r="DX18" s="33"/>
      <c r="DY18" s="33"/>
      <c r="DZ18" s="33"/>
      <c r="EA18" s="33"/>
      <c r="EB18" s="33"/>
      <c r="EC18" s="33"/>
      <c r="ED18" s="33"/>
      <c r="EE18" s="33"/>
      <c r="EF18" s="33"/>
      <c r="EG18" s="33"/>
      <c r="EH18" s="33"/>
      <c r="EI18" s="33"/>
      <c r="EJ18" s="33"/>
      <c r="EK18" s="33"/>
      <c r="EL18" s="33"/>
      <c r="EM18" s="33"/>
      <c r="EN18" s="33"/>
      <c r="EO18" s="33"/>
      <c r="EP18" s="33"/>
      <c r="EQ18" s="33"/>
      <c r="ER18" s="50"/>
    </row>
    <row r="19" spans="2:148" ht="15" customHeight="1" x14ac:dyDescent="0.25">
      <c r="B19" s="440" t="s">
        <v>574</v>
      </c>
      <c r="C19" s="442" t="str">
        <f xml:space="preserve"> IF(ISBLANK(TB!C154), "", TB!C154)</f>
        <v/>
      </c>
      <c r="D19" s="442" t="str">
        <f xml:space="preserve"> IF(ISBLANK(TB!D154), "", TB!D154)</f>
        <v/>
      </c>
      <c r="E19" s="442" t="str">
        <f xml:space="preserve"> IF(ISBLANK(TB!E154), "", TB!E154)</f>
        <v/>
      </c>
      <c r="F19" s="442" t="str">
        <f xml:space="preserve"> IF(ISBLANK(TB!F154), "", TB!F154)</f>
        <v/>
      </c>
      <c r="G19" s="1126" t="str">
        <f>IF(ISBLANK(TB!G154), "",TB!G154)</f>
        <v/>
      </c>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50"/>
      <c r="DX19" s="33"/>
      <c r="DY19" s="33"/>
      <c r="DZ19" s="33"/>
      <c r="EA19" s="33"/>
      <c r="EB19" s="33"/>
      <c r="EC19" s="33"/>
      <c r="ED19" s="33"/>
      <c r="EE19" s="33"/>
      <c r="EF19" s="33"/>
      <c r="EG19" s="33"/>
      <c r="EH19" s="33"/>
      <c r="EI19" s="33"/>
      <c r="EJ19" s="33"/>
      <c r="EK19" s="33"/>
      <c r="EL19" s="33"/>
      <c r="EM19" s="33"/>
      <c r="EN19" s="33"/>
      <c r="EO19" s="33"/>
      <c r="EP19" s="33"/>
      <c r="EQ19" s="33"/>
      <c r="ER19" s="50"/>
    </row>
    <row r="20" spans="2:148" ht="15" customHeight="1" x14ac:dyDescent="0.25">
      <c r="B20" s="440" t="s">
        <v>575</v>
      </c>
      <c r="C20" s="442" t="str">
        <f xml:space="preserve"> IF(ISBLANK(TB!C155), "", TB!C155)</f>
        <v/>
      </c>
      <c r="D20" s="442" t="str">
        <f xml:space="preserve"> IF(ISBLANK(TB!D155), "", TB!D155)</f>
        <v/>
      </c>
      <c r="E20" s="442" t="str">
        <f xml:space="preserve"> IF(ISBLANK(TB!E155), "", TB!E155)</f>
        <v/>
      </c>
      <c r="F20" s="442" t="str">
        <f xml:space="preserve"> IF(ISBLANK(TB!F155), "", TB!F155)</f>
        <v/>
      </c>
      <c r="G20" s="1126" t="str">
        <f>IF(ISBLANK(TB!G155), "",TB!G155)</f>
        <v/>
      </c>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50"/>
      <c r="DX20" s="33"/>
      <c r="DY20" s="33"/>
      <c r="DZ20" s="33"/>
      <c r="EA20" s="33"/>
      <c r="EB20" s="33"/>
      <c r="EC20" s="33"/>
      <c r="ED20" s="33"/>
      <c r="EE20" s="33"/>
      <c r="EF20" s="33"/>
      <c r="EG20" s="33"/>
      <c r="EH20" s="33"/>
      <c r="EI20" s="33"/>
      <c r="EJ20" s="33"/>
      <c r="EK20" s="33"/>
      <c r="EL20" s="33"/>
      <c r="EM20" s="33"/>
      <c r="EN20" s="33"/>
      <c r="EO20" s="33"/>
      <c r="EP20" s="33"/>
      <c r="EQ20" s="33"/>
      <c r="ER20" s="50"/>
    </row>
    <row r="21" spans="2:148" ht="15" customHeight="1" x14ac:dyDescent="0.25">
      <c r="B21" s="440" t="s">
        <v>576</v>
      </c>
      <c r="C21" s="442" t="str">
        <f xml:space="preserve"> IF(ISBLANK(TB!C156), "", TB!C156)</f>
        <v/>
      </c>
      <c r="D21" s="442" t="str">
        <f xml:space="preserve"> IF(ISBLANK(TB!D156), "", TB!D156)</f>
        <v/>
      </c>
      <c r="E21" s="442" t="str">
        <f xml:space="preserve"> IF(ISBLANK(TB!E156), "", TB!E156)</f>
        <v/>
      </c>
      <c r="F21" s="442" t="str">
        <f xml:space="preserve"> IF(ISBLANK(TB!F156), "", TB!F156)</f>
        <v/>
      </c>
      <c r="G21" s="1126" t="str">
        <f>IF(ISBLANK(TB!G156), "",TB!G156)</f>
        <v/>
      </c>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50"/>
      <c r="DX21" s="33"/>
      <c r="DY21" s="33"/>
      <c r="DZ21" s="33"/>
      <c r="EA21" s="33"/>
      <c r="EB21" s="33"/>
      <c r="EC21" s="33"/>
      <c r="ED21" s="33"/>
      <c r="EE21" s="33"/>
      <c r="EF21" s="33"/>
      <c r="EG21" s="33"/>
      <c r="EH21" s="33"/>
      <c r="EI21" s="33"/>
      <c r="EJ21" s="33"/>
      <c r="EK21" s="33"/>
      <c r="EL21" s="33"/>
      <c r="EM21" s="33"/>
      <c r="EN21" s="33"/>
      <c r="EO21" s="33"/>
      <c r="EP21" s="33"/>
      <c r="EQ21" s="33"/>
      <c r="ER21" s="50"/>
    </row>
    <row r="22" spans="2:148" ht="15" customHeight="1" x14ac:dyDescent="0.25">
      <c r="B22" s="440" t="s">
        <v>577</v>
      </c>
      <c r="C22" s="442" t="str">
        <f xml:space="preserve"> IF(ISBLANK(TB!C157), "", TB!C157)</f>
        <v/>
      </c>
      <c r="D22" s="442" t="str">
        <f xml:space="preserve"> IF(ISBLANK(TB!D157), "", TB!D157)</f>
        <v/>
      </c>
      <c r="E22" s="442" t="str">
        <f xml:space="preserve"> IF(ISBLANK(TB!E157), "", TB!E157)</f>
        <v/>
      </c>
      <c r="F22" s="442" t="str">
        <f xml:space="preserve"> IF(ISBLANK(TB!F157), "", TB!F157)</f>
        <v/>
      </c>
      <c r="G22" s="1126" t="str">
        <f>IF(ISBLANK(TB!G157), "",TB!G157)</f>
        <v/>
      </c>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50"/>
      <c r="DX22" s="33"/>
      <c r="DY22" s="33"/>
      <c r="DZ22" s="33"/>
      <c r="EA22" s="33"/>
      <c r="EB22" s="33"/>
      <c r="EC22" s="33"/>
      <c r="ED22" s="33"/>
      <c r="EE22" s="33"/>
      <c r="EF22" s="33"/>
      <c r="EG22" s="33"/>
      <c r="EH22" s="33"/>
      <c r="EI22" s="33"/>
      <c r="EJ22" s="33"/>
      <c r="EK22" s="33"/>
      <c r="EL22" s="33"/>
      <c r="EM22" s="33"/>
      <c r="EN22" s="33"/>
      <c r="EO22" s="33"/>
      <c r="EP22" s="33"/>
      <c r="EQ22" s="33"/>
      <c r="ER22" s="50"/>
    </row>
    <row r="23" spans="2:148" ht="15" customHeight="1" x14ac:dyDescent="0.25">
      <c r="B23" s="440" t="s">
        <v>578</v>
      </c>
      <c r="C23" s="442" t="str">
        <f xml:space="preserve"> IF(ISBLANK(TB!C158), "", TB!C158)</f>
        <v/>
      </c>
      <c r="D23" s="442" t="str">
        <f xml:space="preserve"> IF(ISBLANK(TB!D158), "", TB!D158)</f>
        <v/>
      </c>
      <c r="E23" s="442" t="str">
        <f xml:space="preserve"> IF(ISBLANK(TB!E158), "", TB!E158)</f>
        <v/>
      </c>
      <c r="F23" s="442" t="str">
        <f xml:space="preserve"> IF(ISBLANK(TB!F158), "", TB!F158)</f>
        <v/>
      </c>
      <c r="G23" s="1126" t="str">
        <f>IF(ISBLANK(TB!G158), "",TB!G158)</f>
        <v/>
      </c>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50"/>
      <c r="DX23" s="33"/>
      <c r="DY23" s="33"/>
      <c r="DZ23" s="33"/>
      <c r="EA23" s="33"/>
      <c r="EB23" s="33"/>
      <c r="EC23" s="33"/>
      <c r="ED23" s="33"/>
      <c r="EE23" s="33"/>
      <c r="EF23" s="33"/>
      <c r="EG23" s="33"/>
      <c r="EH23" s="33"/>
      <c r="EI23" s="33"/>
      <c r="EJ23" s="33"/>
      <c r="EK23" s="33"/>
      <c r="EL23" s="33"/>
      <c r="EM23" s="33"/>
      <c r="EN23" s="33"/>
      <c r="EO23" s="33"/>
      <c r="EP23" s="33"/>
      <c r="EQ23" s="33"/>
      <c r="ER23" s="50"/>
    </row>
    <row r="24" spans="2:148" ht="15" customHeight="1" x14ac:dyDescent="0.25">
      <c r="B24" s="440" t="s">
        <v>579</v>
      </c>
      <c r="C24" s="442" t="str">
        <f xml:space="preserve"> IF(ISBLANK(TB!C159), "", TB!C159)</f>
        <v/>
      </c>
      <c r="D24" s="442" t="str">
        <f xml:space="preserve"> IF(ISBLANK(TB!D159), "", TB!D159)</f>
        <v/>
      </c>
      <c r="E24" s="442" t="str">
        <f xml:space="preserve"> IF(ISBLANK(TB!E159), "", TB!E159)</f>
        <v/>
      </c>
      <c r="F24" s="442" t="str">
        <f xml:space="preserve"> IF(ISBLANK(TB!F159), "", TB!F159)</f>
        <v/>
      </c>
      <c r="G24" s="1126" t="str">
        <f>IF(ISBLANK(TB!G159), "",TB!G159)</f>
        <v/>
      </c>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50"/>
      <c r="DX24" s="33"/>
      <c r="DY24" s="33"/>
      <c r="DZ24" s="33"/>
      <c r="EA24" s="33"/>
      <c r="EB24" s="33"/>
      <c r="EC24" s="33"/>
      <c r="ED24" s="33"/>
      <c r="EE24" s="33"/>
      <c r="EF24" s="33"/>
      <c r="EG24" s="33"/>
      <c r="EH24" s="33"/>
      <c r="EI24" s="33"/>
      <c r="EJ24" s="33"/>
      <c r="EK24" s="33"/>
      <c r="EL24" s="33"/>
      <c r="EM24" s="33"/>
      <c r="EN24" s="33"/>
      <c r="EO24" s="33"/>
      <c r="EP24" s="33"/>
      <c r="EQ24" s="33"/>
      <c r="ER24" s="50"/>
    </row>
    <row r="25" spans="2:148" ht="15" customHeight="1" x14ac:dyDescent="0.25">
      <c r="B25" s="440" t="s">
        <v>580</v>
      </c>
      <c r="C25" s="442" t="str">
        <f xml:space="preserve"> IF(ISBLANK(TB!C160), "", TB!C160)</f>
        <v/>
      </c>
      <c r="D25" s="442" t="str">
        <f xml:space="preserve"> IF(ISBLANK(TB!D160), "", TB!D160)</f>
        <v/>
      </c>
      <c r="E25" s="442" t="str">
        <f xml:space="preserve"> IF(ISBLANK(TB!E160), "", TB!E160)</f>
        <v/>
      </c>
      <c r="F25" s="442" t="str">
        <f xml:space="preserve"> IF(ISBLANK(TB!F160), "", TB!F160)</f>
        <v/>
      </c>
      <c r="G25" s="1126" t="str">
        <f>IF(ISBLANK(TB!G160), "",TB!G160)</f>
        <v/>
      </c>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50"/>
      <c r="DX25" s="33"/>
      <c r="DY25" s="33"/>
      <c r="DZ25" s="33"/>
      <c r="EA25" s="33"/>
      <c r="EB25" s="33"/>
      <c r="EC25" s="33"/>
      <c r="ED25" s="33"/>
      <c r="EE25" s="33"/>
      <c r="EF25" s="33"/>
      <c r="EG25" s="33"/>
      <c r="EH25" s="33"/>
      <c r="EI25" s="33"/>
      <c r="EJ25" s="33"/>
      <c r="EK25" s="33"/>
      <c r="EL25" s="33"/>
      <c r="EM25" s="33"/>
      <c r="EN25" s="33"/>
      <c r="EO25" s="33"/>
      <c r="EP25" s="33"/>
      <c r="EQ25" s="33"/>
      <c r="ER25" s="50"/>
    </row>
    <row r="26" spans="2:148" ht="15" customHeight="1" x14ac:dyDescent="0.25">
      <c r="B26" s="440" t="s">
        <v>581</v>
      </c>
      <c r="C26" s="442" t="str">
        <f xml:space="preserve"> IF(ISBLANK(TB!C161), "", TB!C161)</f>
        <v/>
      </c>
      <c r="D26" s="442" t="str">
        <f xml:space="preserve"> IF(ISBLANK(TB!D161), "", TB!D161)</f>
        <v/>
      </c>
      <c r="E26" s="442" t="str">
        <f xml:space="preserve"> IF(ISBLANK(TB!E161), "", TB!E161)</f>
        <v/>
      </c>
      <c r="F26" s="442" t="str">
        <f xml:space="preserve"> IF(ISBLANK(TB!F161), "", TB!F161)</f>
        <v/>
      </c>
      <c r="G26" s="1126" t="str">
        <f>IF(ISBLANK(TB!G161), "",TB!G161)</f>
        <v/>
      </c>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50"/>
      <c r="DX26" s="33"/>
      <c r="DY26" s="33"/>
      <c r="DZ26" s="33"/>
      <c r="EA26" s="33"/>
      <c r="EB26" s="33"/>
      <c r="EC26" s="33"/>
      <c r="ED26" s="33"/>
      <c r="EE26" s="33"/>
      <c r="EF26" s="33"/>
      <c r="EG26" s="33"/>
      <c r="EH26" s="33"/>
      <c r="EI26" s="33"/>
      <c r="EJ26" s="33"/>
      <c r="EK26" s="33"/>
      <c r="EL26" s="33"/>
      <c r="EM26" s="33"/>
      <c r="EN26" s="33"/>
      <c r="EO26" s="33"/>
      <c r="EP26" s="33"/>
      <c r="EQ26" s="33"/>
      <c r="ER26" s="50"/>
    </row>
    <row r="27" spans="2:148" ht="15" customHeight="1" x14ac:dyDescent="0.25">
      <c r="B27" s="440" t="s">
        <v>582</v>
      </c>
      <c r="C27" s="442" t="str">
        <f xml:space="preserve"> IF(ISBLANK(TB!C162), "", TB!C162)</f>
        <v/>
      </c>
      <c r="D27" s="442" t="str">
        <f xml:space="preserve"> IF(ISBLANK(TB!D162), "", TB!D162)</f>
        <v/>
      </c>
      <c r="E27" s="442" t="str">
        <f xml:space="preserve"> IF(ISBLANK(TB!E162), "", TB!E162)</f>
        <v/>
      </c>
      <c r="F27" s="442" t="str">
        <f xml:space="preserve"> IF(ISBLANK(TB!F162), "", TB!F162)</f>
        <v/>
      </c>
      <c r="G27" s="1126" t="str">
        <f>IF(ISBLANK(TB!G162), "",TB!G162)</f>
        <v/>
      </c>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50"/>
      <c r="DX27" s="33"/>
      <c r="DY27" s="33"/>
      <c r="DZ27" s="33"/>
      <c r="EA27" s="33"/>
      <c r="EB27" s="33"/>
      <c r="EC27" s="33"/>
      <c r="ED27" s="33"/>
      <c r="EE27" s="33"/>
      <c r="EF27" s="33"/>
      <c r="EG27" s="33"/>
      <c r="EH27" s="33"/>
      <c r="EI27" s="33"/>
      <c r="EJ27" s="33"/>
      <c r="EK27" s="33"/>
      <c r="EL27" s="33"/>
      <c r="EM27" s="33"/>
      <c r="EN27" s="33"/>
      <c r="EO27" s="33"/>
      <c r="EP27" s="33"/>
      <c r="EQ27" s="33"/>
      <c r="ER27" s="50"/>
    </row>
    <row r="28" spans="2:148" ht="15" customHeight="1" x14ac:dyDescent="0.25">
      <c r="B28" s="440" t="s">
        <v>583</v>
      </c>
      <c r="C28" s="442" t="str">
        <f xml:space="preserve"> IF(ISBLANK(TB!C163), "", TB!C163)</f>
        <v/>
      </c>
      <c r="D28" s="442" t="str">
        <f xml:space="preserve"> IF(ISBLANK(TB!D163), "", TB!D163)</f>
        <v/>
      </c>
      <c r="E28" s="442" t="str">
        <f xml:space="preserve"> IF(ISBLANK(TB!E163), "", TB!E163)</f>
        <v/>
      </c>
      <c r="F28" s="442" t="str">
        <f xml:space="preserve"> IF(ISBLANK(TB!F163), "", TB!F163)</f>
        <v/>
      </c>
      <c r="G28" s="1126" t="str">
        <f>IF(ISBLANK(TB!G163), "",TB!G163)</f>
        <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50"/>
      <c r="DX28" s="33"/>
      <c r="DY28" s="33"/>
      <c r="DZ28" s="33"/>
      <c r="EA28" s="33"/>
      <c r="EB28" s="33"/>
      <c r="EC28" s="33"/>
      <c r="ED28" s="33"/>
      <c r="EE28" s="33"/>
      <c r="EF28" s="33"/>
      <c r="EG28" s="33"/>
      <c r="EH28" s="33"/>
      <c r="EI28" s="33"/>
      <c r="EJ28" s="33"/>
      <c r="EK28" s="33"/>
      <c r="EL28" s="33"/>
      <c r="EM28" s="33"/>
      <c r="EN28" s="33"/>
      <c r="EO28" s="33"/>
      <c r="EP28" s="33"/>
      <c r="EQ28" s="33"/>
      <c r="ER28" s="50"/>
    </row>
    <row r="29" spans="2:148" ht="15" customHeight="1" x14ac:dyDescent="0.25">
      <c r="B29" s="440" t="s">
        <v>584</v>
      </c>
      <c r="C29" s="442" t="str">
        <f xml:space="preserve"> IF(ISBLANK(TB!C164), "", TB!C164)</f>
        <v/>
      </c>
      <c r="D29" s="442" t="str">
        <f xml:space="preserve"> IF(ISBLANK(TB!D164), "", TB!D164)</f>
        <v/>
      </c>
      <c r="E29" s="442" t="str">
        <f xml:space="preserve"> IF(ISBLANK(TB!E164), "", TB!E164)</f>
        <v/>
      </c>
      <c r="F29" s="442" t="str">
        <f xml:space="preserve"> IF(ISBLANK(TB!F164), "", TB!F164)</f>
        <v/>
      </c>
      <c r="G29" s="1126" t="str">
        <f>IF(ISBLANK(TB!G164), "",TB!G164)</f>
        <v/>
      </c>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50"/>
      <c r="DX29" s="33"/>
      <c r="DY29" s="33"/>
      <c r="DZ29" s="33"/>
      <c r="EA29" s="33"/>
      <c r="EB29" s="33"/>
      <c r="EC29" s="33"/>
      <c r="ED29" s="33"/>
      <c r="EE29" s="33"/>
      <c r="EF29" s="33"/>
      <c r="EG29" s="33"/>
      <c r="EH29" s="33"/>
      <c r="EI29" s="33"/>
      <c r="EJ29" s="33"/>
      <c r="EK29" s="33"/>
      <c r="EL29" s="33"/>
      <c r="EM29" s="33"/>
      <c r="EN29" s="33"/>
      <c r="EO29" s="33"/>
      <c r="EP29" s="33"/>
      <c r="EQ29" s="33"/>
      <c r="ER29" s="50"/>
    </row>
    <row r="30" spans="2:148" ht="15" customHeight="1" x14ac:dyDescent="0.25">
      <c r="B30" s="440" t="s">
        <v>585</v>
      </c>
      <c r="C30" s="442" t="str">
        <f xml:space="preserve"> IF(ISBLANK(TB!C165), "", TB!C165)</f>
        <v/>
      </c>
      <c r="D30" s="442" t="str">
        <f xml:space="preserve"> IF(ISBLANK(TB!D165), "", TB!D165)</f>
        <v/>
      </c>
      <c r="E30" s="442" t="str">
        <f xml:space="preserve"> IF(ISBLANK(TB!E165), "", TB!E165)</f>
        <v/>
      </c>
      <c r="F30" s="442" t="str">
        <f xml:space="preserve"> IF(ISBLANK(TB!F165), "", TB!F165)</f>
        <v/>
      </c>
      <c r="G30" s="1126" t="str">
        <f>IF(ISBLANK(TB!G165), "",TB!G165)</f>
        <v/>
      </c>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50"/>
      <c r="DX30" s="33"/>
      <c r="DY30" s="33"/>
      <c r="DZ30" s="33"/>
      <c r="EA30" s="33"/>
      <c r="EB30" s="33"/>
      <c r="EC30" s="33"/>
      <c r="ED30" s="33"/>
      <c r="EE30" s="33"/>
      <c r="EF30" s="33"/>
      <c r="EG30" s="33"/>
      <c r="EH30" s="33"/>
      <c r="EI30" s="33"/>
      <c r="EJ30" s="33"/>
      <c r="EK30" s="33"/>
      <c r="EL30" s="33"/>
      <c r="EM30" s="33"/>
      <c r="EN30" s="33"/>
      <c r="EO30" s="33"/>
      <c r="EP30" s="33"/>
      <c r="EQ30" s="33"/>
      <c r="ER30" s="50"/>
    </row>
    <row r="31" spans="2:148" ht="15" customHeight="1" x14ac:dyDescent="0.25">
      <c r="B31" s="440" t="s">
        <v>586</v>
      </c>
      <c r="C31" s="442" t="str">
        <f xml:space="preserve"> IF(ISBLANK(TB!C166), "", TB!C166)</f>
        <v/>
      </c>
      <c r="D31" s="442" t="str">
        <f xml:space="preserve"> IF(ISBLANK(TB!D166), "", TB!D166)</f>
        <v/>
      </c>
      <c r="E31" s="442" t="str">
        <f xml:space="preserve"> IF(ISBLANK(TB!E166), "", TB!E166)</f>
        <v/>
      </c>
      <c r="F31" s="442" t="str">
        <f xml:space="preserve"> IF(ISBLANK(TB!F166), "", TB!F166)</f>
        <v/>
      </c>
      <c r="G31" s="1126" t="str">
        <f>IF(ISBLANK(TB!G166), "",TB!G166)</f>
        <v/>
      </c>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50"/>
      <c r="DX31" s="33"/>
      <c r="DY31" s="33"/>
      <c r="DZ31" s="33"/>
      <c r="EA31" s="33"/>
      <c r="EB31" s="33"/>
      <c r="EC31" s="33"/>
      <c r="ED31" s="33"/>
      <c r="EE31" s="33"/>
      <c r="EF31" s="33"/>
      <c r="EG31" s="33"/>
      <c r="EH31" s="33"/>
      <c r="EI31" s="33"/>
      <c r="EJ31" s="33"/>
      <c r="EK31" s="33"/>
      <c r="EL31" s="33"/>
      <c r="EM31" s="33"/>
      <c r="EN31" s="33"/>
      <c r="EO31" s="33"/>
      <c r="EP31" s="33"/>
      <c r="EQ31" s="33"/>
      <c r="ER31" s="50"/>
    </row>
    <row r="32" spans="2:148" ht="15" customHeight="1" x14ac:dyDescent="0.25">
      <c r="B32" s="440" t="s">
        <v>587</v>
      </c>
      <c r="C32" s="442" t="str">
        <f xml:space="preserve"> IF(ISBLANK(TB!C167), "", TB!C167)</f>
        <v/>
      </c>
      <c r="D32" s="442" t="str">
        <f xml:space="preserve"> IF(ISBLANK(TB!D167), "", TB!D167)</f>
        <v/>
      </c>
      <c r="E32" s="442" t="str">
        <f xml:space="preserve"> IF(ISBLANK(TB!E167), "", TB!E167)</f>
        <v/>
      </c>
      <c r="F32" s="442" t="str">
        <f xml:space="preserve"> IF(ISBLANK(TB!F167), "", TB!F167)</f>
        <v/>
      </c>
      <c r="G32" s="1126" t="str">
        <f>IF(ISBLANK(TB!G167), "",TB!G167)</f>
        <v/>
      </c>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50"/>
      <c r="DX32" s="33"/>
      <c r="DY32" s="33"/>
      <c r="DZ32" s="33"/>
      <c r="EA32" s="33"/>
      <c r="EB32" s="33"/>
      <c r="EC32" s="33"/>
      <c r="ED32" s="33"/>
      <c r="EE32" s="33"/>
      <c r="EF32" s="33"/>
      <c r="EG32" s="33"/>
      <c r="EH32" s="33"/>
      <c r="EI32" s="33"/>
      <c r="EJ32" s="33"/>
      <c r="EK32" s="33"/>
      <c r="EL32" s="33"/>
      <c r="EM32" s="33"/>
      <c r="EN32" s="33"/>
      <c r="EO32" s="33"/>
      <c r="EP32" s="33"/>
      <c r="EQ32" s="33"/>
      <c r="ER32" s="50"/>
    </row>
    <row r="33" spans="2:148" ht="15" customHeight="1" x14ac:dyDescent="0.25">
      <c r="B33" s="440" t="s">
        <v>588</v>
      </c>
      <c r="C33" s="442" t="str">
        <f xml:space="preserve"> IF(ISBLANK(TB!C168), "", TB!C168)</f>
        <v/>
      </c>
      <c r="D33" s="442" t="str">
        <f xml:space="preserve"> IF(ISBLANK(TB!D168), "", TB!D168)</f>
        <v/>
      </c>
      <c r="E33" s="442" t="str">
        <f xml:space="preserve"> IF(ISBLANK(TB!E168), "", TB!E168)</f>
        <v/>
      </c>
      <c r="F33" s="442" t="str">
        <f xml:space="preserve"> IF(ISBLANK(TB!F168), "", TB!F168)</f>
        <v/>
      </c>
      <c r="G33" s="1126" t="str">
        <f>IF(ISBLANK(TB!G168), "",TB!G168)</f>
        <v/>
      </c>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50"/>
      <c r="DX33" s="33"/>
      <c r="DY33" s="33"/>
      <c r="DZ33" s="33"/>
      <c r="EA33" s="33"/>
      <c r="EB33" s="33"/>
      <c r="EC33" s="33"/>
      <c r="ED33" s="33"/>
      <c r="EE33" s="33"/>
      <c r="EF33" s="33"/>
      <c r="EG33" s="33"/>
      <c r="EH33" s="33"/>
      <c r="EI33" s="33"/>
      <c r="EJ33" s="33"/>
      <c r="EK33" s="33"/>
      <c r="EL33" s="33"/>
      <c r="EM33" s="33"/>
      <c r="EN33" s="33"/>
      <c r="EO33" s="33"/>
      <c r="EP33" s="33"/>
      <c r="EQ33" s="33"/>
      <c r="ER33" s="50"/>
    </row>
    <row r="34" spans="2:148" ht="15" customHeight="1" x14ac:dyDescent="0.25">
      <c r="B34" s="440" t="s">
        <v>589</v>
      </c>
      <c r="C34" s="442" t="str">
        <f xml:space="preserve"> IF(ISBLANK(TB!C169), "", TB!C169)</f>
        <v/>
      </c>
      <c r="D34" s="442" t="str">
        <f xml:space="preserve"> IF(ISBLANK(TB!D169), "", TB!D169)</f>
        <v/>
      </c>
      <c r="E34" s="442" t="str">
        <f xml:space="preserve"> IF(ISBLANK(TB!E169), "", TB!E169)</f>
        <v/>
      </c>
      <c r="F34" s="442" t="str">
        <f xml:space="preserve"> IF(ISBLANK(TB!F169), "", TB!F169)</f>
        <v/>
      </c>
      <c r="G34" s="1126" t="str">
        <f>IF(ISBLANK(TB!G169), "",TB!G169)</f>
        <v/>
      </c>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50"/>
      <c r="DX34" s="33"/>
      <c r="DY34" s="33"/>
      <c r="DZ34" s="33"/>
      <c r="EA34" s="33"/>
      <c r="EB34" s="33"/>
      <c r="EC34" s="33"/>
      <c r="ED34" s="33"/>
      <c r="EE34" s="33"/>
      <c r="EF34" s="33"/>
      <c r="EG34" s="33"/>
      <c r="EH34" s="33"/>
      <c r="EI34" s="33"/>
      <c r="EJ34" s="33"/>
      <c r="EK34" s="33"/>
      <c r="EL34" s="33"/>
      <c r="EM34" s="33"/>
      <c r="EN34" s="33"/>
      <c r="EO34" s="33"/>
      <c r="EP34" s="33"/>
      <c r="EQ34" s="33"/>
      <c r="ER34" s="50"/>
    </row>
    <row r="35" spans="2:148" ht="15" customHeight="1" x14ac:dyDescent="0.25">
      <c r="B35" s="440" t="s">
        <v>590</v>
      </c>
      <c r="C35" s="442" t="str">
        <f xml:space="preserve"> IF(ISBLANK(TB!C170), "", TB!C170)</f>
        <v/>
      </c>
      <c r="D35" s="442" t="str">
        <f xml:space="preserve"> IF(ISBLANK(TB!D170), "", TB!D170)</f>
        <v/>
      </c>
      <c r="E35" s="442" t="str">
        <f xml:space="preserve"> IF(ISBLANK(TB!E170), "", TB!E170)</f>
        <v/>
      </c>
      <c r="F35" s="442" t="str">
        <f xml:space="preserve"> IF(ISBLANK(TB!F170), "", TB!F170)</f>
        <v/>
      </c>
      <c r="G35" s="1126" t="str">
        <f>IF(ISBLANK(TB!G170), "",TB!G170)</f>
        <v/>
      </c>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50"/>
      <c r="DX35" s="33"/>
      <c r="DY35" s="33"/>
      <c r="DZ35" s="33"/>
      <c r="EA35" s="33"/>
      <c r="EB35" s="33"/>
      <c r="EC35" s="33"/>
      <c r="ED35" s="33"/>
      <c r="EE35" s="33"/>
      <c r="EF35" s="33"/>
      <c r="EG35" s="33"/>
      <c r="EH35" s="33"/>
      <c r="EI35" s="33"/>
      <c r="EJ35" s="33"/>
      <c r="EK35" s="33"/>
      <c r="EL35" s="33"/>
      <c r="EM35" s="33"/>
      <c r="EN35" s="33"/>
      <c r="EO35" s="33"/>
      <c r="EP35" s="33"/>
      <c r="EQ35" s="33"/>
      <c r="ER35" s="50"/>
    </row>
    <row r="36" spans="2:148" ht="15" customHeight="1" x14ac:dyDescent="0.25">
      <c r="B36" s="440" t="s">
        <v>591</v>
      </c>
      <c r="C36" s="442" t="str">
        <f xml:space="preserve"> IF(ISBLANK(TB!C171), "", TB!C171)</f>
        <v/>
      </c>
      <c r="D36" s="442" t="str">
        <f xml:space="preserve"> IF(ISBLANK(TB!D171), "", TB!D171)</f>
        <v/>
      </c>
      <c r="E36" s="442" t="str">
        <f xml:space="preserve"> IF(ISBLANK(TB!E171), "", TB!E171)</f>
        <v/>
      </c>
      <c r="F36" s="442" t="str">
        <f xml:space="preserve"> IF(ISBLANK(TB!F171), "", TB!F171)</f>
        <v/>
      </c>
      <c r="G36" s="1126" t="str">
        <f>IF(ISBLANK(TB!G171), "",TB!G171)</f>
        <v/>
      </c>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50"/>
      <c r="DX36" s="33"/>
      <c r="DY36" s="33"/>
      <c r="DZ36" s="33"/>
      <c r="EA36" s="33"/>
      <c r="EB36" s="33"/>
      <c r="EC36" s="33"/>
      <c r="ED36" s="33"/>
      <c r="EE36" s="33"/>
      <c r="EF36" s="33"/>
      <c r="EG36" s="33"/>
      <c r="EH36" s="33"/>
      <c r="EI36" s="33"/>
      <c r="EJ36" s="33"/>
      <c r="EK36" s="33"/>
      <c r="EL36" s="33"/>
      <c r="EM36" s="33"/>
      <c r="EN36" s="33"/>
      <c r="EO36" s="33"/>
      <c r="EP36" s="33"/>
      <c r="EQ36" s="33"/>
      <c r="ER36" s="50"/>
    </row>
    <row r="37" spans="2:148" ht="15" customHeight="1" x14ac:dyDescent="0.25">
      <c r="B37" s="440" t="s">
        <v>592</v>
      </c>
      <c r="C37" s="442" t="str">
        <f xml:space="preserve"> IF(ISBLANK(TB!C172), "", TB!C172)</f>
        <v/>
      </c>
      <c r="D37" s="442" t="str">
        <f xml:space="preserve"> IF(ISBLANK(TB!D172), "", TB!D172)</f>
        <v/>
      </c>
      <c r="E37" s="442" t="str">
        <f xml:space="preserve"> IF(ISBLANK(TB!E172), "", TB!E172)</f>
        <v/>
      </c>
      <c r="F37" s="442" t="str">
        <f xml:space="preserve"> IF(ISBLANK(TB!F172), "", TB!F172)</f>
        <v/>
      </c>
      <c r="G37" s="1126" t="str">
        <f>IF(ISBLANK(TB!G172), "",TB!G172)</f>
        <v/>
      </c>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50"/>
      <c r="DX37" s="33"/>
      <c r="DY37" s="33"/>
      <c r="DZ37" s="33"/>
      <c r="EA37" s="33"/>
      <c r="EB37" s="33"/>
      <c r="EC37" s="33"/>
      <c r="ED37" s="33"/>
      <c r="EE37" s="33"/>
      <c r="EF37" s="33"/>
      <c r="EG37" s="33"/>
      <c r="EH37" s="33"/>
      <c r="EI37" s="33"/>
      <c r="EJ37" s="33"/>
      <c r="EK37" s="33"/>
      <c r="EL37" s="33"/>
      <c r="EM37" s="33"/>
      <c r="EN37" s="33"/>
      <c r="EO37" s="33"/>
      <c r="EP37" s="33"/>
      <c r="EQ37" s="33"/>
      <c r="ER37" s="50"/>
    </row>
    <row r="38" spans="2:148" ht="15" customHeight="1" x14ac:dyDescent="0.25">
      <c r="B38" s="440" t="s">
        <v>593</v>
      </c>
      <c r="C38" s="442" t="str">
        <f xml:space="preserve"> IF(ISBLANK(TB!C173), "", TB!C173)</f>
        <v/>
      </c>
      <c r="D38" s="442" t="str">
        <f xml:space="preserve"> IF(ISBLANK(TB!D173), "", TB!D173)</f>
        <v/>
      </c>
      <c r="E38" s="442" t="str">
        <f xml:space="preserve"> IF(ISBLANK(TB!E173), "", TB!E173)</f>
        <v/>
      </c>
      <c r="F38" s="442" t="str">
        <f xml:space="preserve"> IF(ISBLANK(TB!F173), "", TB!F173)</f>
        <v/>
      </c>
      <c r="G38" s="1126" t="str">
        <f>IF(ISBLANK(TB!G173), "",TB!G173)</f>
        <v/>
      </c>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50"/>
      <c r="DX38" s="33"/>
      <c r="DY38" s="33"/>
      <c r="DZ38" s="33"/>
      <c r="EA38" s="33"/>
      <c r="EB38" s="33"/>
      <c r="EC38" s="33"/>
      <c r="ED38" s="33"/>
      <c r="EE38" s="33"/>
      <c r="EF38" s="33"/>
      <c r="EG38" s="33"/>
      <c r="EH38" s="33"/>
      <c r="EI38" s="33"/>
      <c r="EJ38" s="33"/>
      <c r="EK38" s="33"/>
      <c r="EL38" s="33"/>
      <c r="EM38" s="33"/>
      <c r="EN38" s="33"/>
      <c r="EO38" s="33"/>
      <c r="EP38" s="33"/>
      <c r="EQ38" s="33"/>
      <c r="ER38" s="50"/>
    </row>
    <row r="39" spans="2:148" ht="15" customHeight="1" x14ac:dyDescent="0.25">
      <c r="B39" s="440" t="s">
        <v>594</v>
      </c>
      <c r="C39" s="442" t="str">
        <f xml:space="preserve"> IF(ISBLANK(TB!C174), "", TB!C174)</f>
        <v/>
      </c>
      <c r="D39" s="442" t="str">
        <f xml:space="preserve"> IF(ISBLANK(TB!D174), "", TB!D174)</f>
        <v/>
      </c>
      <c r="E39" s="442" t="str">
        <f xml:space="preserve"> IF(ISBLANK(TB!E174), "", TB!E174)</f>
        <v/>
      </c>
      <c r="F39" s="442" t="str">
        <f xml:space="preserve"> IF(ISBLANK(TB!F174), "", TB!F174)</f>
        <v/>
      </c>
      <c r="G39" s="1126" t="str">
        <f>IF(ISBLANK(TB!G174), "",TB!G174)</f>
        <v/>
      </c>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50"/>
      <c r="DX39" s="33"/>
      <c r="DY39" s="33"/>
      <c r="DZ39" s="33"/>
      <c r="EA39" s="33"/>
      <c r="EB39" s="33"/>
      <c r="EC39" s="33"/>
      <c r="ED39" s="33"/>
      <c r="EE39" s="33"/>
      <c r="EF39" s="33"/>
      <c r="EG39" s="33"/>
      <c r="EH39" s="33"/>
      <c r="EI39" s="33"/>
      <c r="EJ39" s="33"/>
      <c r="EK39" s="33"/>
      <c r="EL39" s="33"/>
      <c r="EM39" s="33"/>
      <c r="EN39" s="33"/>
      <c r="EO39" s="33"/>
      <c r="EP39" s="33"/>
      <c r="EQ39" s="33"/>
      <c r="ER39" s="50"/>
    </row>
    <row r="40" spans="2:148" ht="15" customHeight="1" x14ac:dyDescent="0.25">
      <c r="B40" s="440" t="s">
        <v>595</v>
      </c>
      <c r="C40" s="442" t="str">
        <f xml:space="preserve"> IF(ISBLANK(TB!C175), "", TB!C175)</f>
        <v/>
      </c>
      <c r="D40" s="442" t="str">
        <f xml:space="preserve"> IF(ISBLANK(TB!D175), "", TB!D175)</f>
        <v/>
      </c>
      <c r="E40" s="442" t="str">
        <f xml:space="preserve"> IF(ISBLANK(TB!E175), "", TB!E175)</f>
        <v/>
      </c>
      <c r="F40" s="442" t="str">
        <f xml:space="preserve"> IF(ISBLANK(TB!F175), "", TB!F175)</f>
        <v/>
      </c>
      <c r="G40" s="1126" t="str">
        <f>IF(ISBLANK(TB!G175), "",TB!G175)</f>
        <v/>
      </c>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50"/>
      <c r="DX40" s="33"/>
      <c r="DY40" s="33"/>
      <c r="DZ40" s="33"/>
      <c r="EA40" s="33"/>
      <c r="EB40" s="33"/>
      <c r="EC40" s="33"/>
      <c r="ED40" s="33"/>
      <c r="EE40" s="33"/>
      <c r="EF40" s="33"/>
      <c r="EG40" s="33"/>
      <c r="EH40" s="33"/>
      <c r="EI40" s="33"/>
      <c r="EJ40" s="33"/>
      <c r="EK40" s="33"/>
      <c r="EL40" s="33"/>
      <c r="EM40" s="33"/>
      <c r="EN40" s="33"/>
      <c r="EO40" s="33"/>
      <c r="EP40" s="33"/>
      <c r="EQ40" s="33"/>
      <c r="ER40" s="50"/>
    </row>
    <row r="41" spans="2:148" ht="15" customHeight="1" x14ac:dyDescent="0.25">
      <c r="B41" s="440" t="s">
        <v>596</v>
      </c>
      <c r="C41" s="442" t="str">
        <f xml:space="preserve"> IF(ISBLANK(TB!C176), "", TB!C176)</f>
        <v/>
      </c>
      <c r="D41" s="442" t="str">
        <f xml:space="preserve"> IF(ISBLANK(TB!D176), "", TB!D176)</f>
        <v/>
      </c>
      <c r="E41" s="442" t="str">
        <f xml:space="preserve"> IF(ISBLANK(TB!E176), "", TB!E176)</f>
        <v/>
      </c>
      <c r="F41" s="442" t="str">
        <f xml:space="preserve"> IF(ISBLANK(TB!F176), "", TB!F176)</f>
        <v/>
      </c>
      <c r="G41" s="1126" t="str">
        <f>IF(ISBLANK(TB!G176), "",TB!G176)</f>
        <v/>
      </c>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50"/>
      <c r="DX41" s="33"/>
      <c r="DY41" s="33"/>
      <c r="DZ41" s="33"/>
      <c r="EA41" s="33"/>
      <c r="EB41" s="33"/>
      <c r="EC41" s="33"/>
      <c r="ED41" s="33"/>
      <c r="EE41" s="33"/>
      <c r="EF41" s="33"/>
      <c r="EG41" s="33"/>
      <c r="EH41" s="33"/>
      <c r="EI41" s="33"/>
      <c r="EJ41" s="33"/>
      <c r="EK41" s="33"/>
      <c r="EL41" s="33"/>
      <c r="EM41" s="33"/>
      <c r="EN41" s="33"/>
      <c r="EO41" s="33"/>
      <c r="EP41" s="33"/>
      <c r="EQ41" s="33"/>
      <c r="ER41" s="50"/>
    </row>
    <row r="42" spans="2:148" ht="15" customHeight="1" x14ac:dyDescent="0.25">
      <c r="B42" s="440" t="s">
        <v>597</v>
      </c>
      <c r="C42" s="442" t="str">
        <f xml:space="preserve"> IF(ISBLANK(TB!C177), "", TB!C177)</f>
        <v/>
      </c>
      <c r="D42" s="442" t="str">
        <f xml:space="preserve"> IF(ISBLANK(TB!D177), "", TB!D177)</f>
        <v/>
      </c>
      <c r="E42" s="442" t="str">
        <f xml:space="preserve"> IF(ISBLANK(TB!E177), "", TB!E177)</f>
        <v/>
      </c>
      <c r="F42" s="442" t="str">
        <f xml:space="preserve"> IF(ISBLANK(TB!F177), "", TB!F177)</f>
        <v/>
      </c>
      <c r="G42" s="1126" t="str">
        <f>IF(ISBLANK(TB!G177), "",TB!G177)</f>
        <v/>
      </c>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50"/>
      <c r="DX42" s="33"/>
      <c r="DY42" s="33"/>
      <c r="DZ42" s="33"/>
      <c r="EA42" s="33"/>
      <c r="EB42" s="33"/>
      <c r="EC42" s="33"/>
      <c r="ED42" s="33"/>
      <c r="EE42" s="33"/>
      <c r="EF42" s="33"/>
      <c r="EG42" s="33"/>
      <c r="EH42" s="33"/>
      <c r="EI42" s="33"/>
      <c r="EJ42" s="33"/>
      <c r="EK42" s="33"/>
      <c r="EL42" s="33"/>
      <c r="EM42" s="33"/>
      <c r="EN42" s="33"/>
      <c r="EO42" s="33"/>
      <c r="EP42" s="33"/>
      <c r="EQ42" s="33"/>
      <c r="ER42" s="50"/>
    </row>
    <row r="43" spans="2:148" ht="15" customHeight="1" x14ac:dyDescent="0.25">
      <c r="B43" s="440" t="s">
        <v>598</v>
      </c>
      <c r="C43" s="442" t="str">
        <f xml:space="preserve"> IF(ISBLANK(TB!C178), "", TB!C178)</f>
        <v/>
      </c>
      <c r="D43" s="442" t="str">
        <f xml:space="preserve"> IF(ISBLANK(TB!D178), "", TB!D178)</f>
        <v/>
      </c>
      <c r="E43" s="442" t="str">
        <f xml:space="preserve"> IF(ISBLANK(TB!E178), "", TB!E178)</f>
        <v/>
      </c>
      <c r="F43" s="442" t="str">
        <f xml:space="preserve"> IF(ISBLANK(TB!F178), "", TB!F178)</f>
        <v/>
      </c>
      <c r="G43" s="1126" t="str">
        <f>IF(ISBLANK(TB!G178), "",TB!G178)</f>
        <v/>
      </c>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50"/>
      <c r="DX43" s="33"/>
      <c r="DY43" s="33"/>
      <c r="DZ43" s="33"/>
      <c r="EA43" s="33"/>
      <c r="EB43" s="33"/>
      <c r="EC43" s="33"/>
      <c r="ED43" s="33"/>
      <c r="EE43" s="33"/>
      <c r="EF43" s="33"/>
      <c r="EG43" s="33"/>
      <c r="EH43" s="33"/>
      <c r="EI43" s="33"/>
      <c r="EJ43" s="33"/>
      <c r="EK43" s="33"/>
      <c r="EL43" s="33"/>
      <c r="EM43" s="33"/>
      <c r="EN43" s="33"/>
      <c r="EO43" s="33"/>
      <c r="EP43" s="33"/>
      <c r="EQ43" s="33"/>
      <c r="ER43" s="50"/>
    </row>
    <row r="44" spans="2:148" ht="15" customHeight="1" x14ac:dyDescent="0.25">
      <c r="B44" s="440" t="s">
        <v>599</v>
      </c>
      <c r="C44" s="442" t="str">
        <f xml:space="preserve"> IF(ISBLANK(TB!C179), "", TB!C179)</f>
        <v/>
      </c>
      <c r="D44" s="442" t="str">
        <f xml:space="preserve"> IF(ISBLANK(TB!D179), "", TB!D179)</f>
        <v/>
      </c>
      <c r="E44" s="442" t="str">
        <f xml:space="preserve"> IF(ISBLANK(TB!E179), "", TB!E179)</f>
        <v/>
      </c>
      <c r="F44" s="442" t="str">
        <f xml:space="preserve"> IF(ISBLANK(TB!F179), "", TB!F179)</f>
        <v/>
      </c>
      <c r="G44" s="1126" t="str">
        <f>IF(ISBLANK(TB!G179), "",TB!G179)</f>
        <v/>
      </c>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50"/>
      <c r="DX44" s="33"/>
      <c r="DY44" s="33"/>
      <c r="DZ44" s="33"/>
      <c r="EA44" s="33"/>
      <c r="EB44" s="33"/>
      <c r="EC44" s="33"/>
      <c r="ED44" s="33"/>
      <c r="EE44" s="33"/>
      <c r="EF44" s="33"/>
      <c r="EG44" s="33"/>
      <c r="EH44" s="33"/>
      <c r="EI44" s="33"/>
      <c r="EJ44" s="33"/>
      <c r="EK44" s="33"/>
      <c r="EL44" s="33"/>
      <c r="EM44" s="33"/>
      <c r="EN44" s="33"/>
      <c r="EO44" s="33"/>
      <c r="EP44" s="33"/>
      <c r="EQ44" s="33"/>
      <c r="ER44" s="50"/>
    </row>
    <row r="45" spans="2:148" ht="15" customHeight="1" x14ac:dyDescent="0.25">
      <c r="B45" s="440" t="s">
        <v>600</v>
      </c>
      <c r="C45" s="442" t="str">
        <f xml:space="preserve"> IF(ISBLANK(TB!C180), "", TB!C180)</f>
        <v/>
      </c>
      <c r="D45" s="442" t="str">
        <f xml:space="preserve"> IF(ISBLANK(TB!D180), "", TB!D180)</f>
        <v/>
      </c>
      <c r="E45" s="442" t="str">
        <f xml:space="preserve"> IF(ISBLANK(TB!E180), "", TB!E180)</f>
        <v/>
      </c>
      <c r="F45" s="442" t="str">
        <f xml:space="preserve"> IF(ISBLANK(TB!F180), "", TB!F180)</f>
        <v/>
      </c>
      <c r="G45" s="1126" t="str">
        <f>IF(ISBLANK(TB!G180), "",TB!G180)</f>
        <v/>
      </c>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50"/>
      <c r="DX45" s="33"/>
      <c r="DY45" s="33"/>
      <c r="DZ45" s="33"/>
      <c r="EA45" s="33"/>
      <c r="EB45" s="33"/>
      <c r="EC45" s="33"/>
      <c r="ED45" s="33"/>
      <c r="EE45" s="33"/>
      <c r="EF45" s="33"/>
      <c r="EG45" s="33"/>
      <c r="EH45" s="33"/>
      <c r="EI45" s="33"/>
      <c r="EJ45" s="33"/>
      <c r="EK45" s="33"/>
      <c r="EL45" s="33"/>
      <c r="EM45" s="33"/>
      <c r="EN45" s="33"/>
      <c r="EO45" s="33"/>
      <c r="EP45" s="33"/>
      <c r="EQ45" s="33"/>
      <c r="ER45" s="50"/>
    </row>
    <row r="46" spans="2:148" ht="15" customHeight="1" x14ac:dyDescent="0.25">
      <c r="B46" s="440" t="s">
        <v>601</v>
      </c>
      <c r="C46" s="442" t="str">
        <f xml:space="preserve"> IF(ISBLANK(TB!C181), "", TB!C181)</f>
        <v/>
      </c>
      <c r="D46" s="442" t="str">
        <f xml:space="preserve"> IF(ISBLANK(TB!D181), "", TB!D181)</f>
        <v/>
      </c>
      <c r="E46" s="442" t="str">
        <f xml:space="preserve"> IF(ISBLANK(TB!E181), "", TB!E181)</f>
        <v/>
      </c>
      <c r="F46" s="442" t="str">
        <f xml:space="preserve"> IF(ISBLANK(TB!F181), "", TB!F181)</f>
        <v/>
      </c>
      <c r="G46" s="1126" t="str">
        <f>IF(ISBLANK(TB!G181), "",TB!G181)</f>
        <v/>
      </c>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50"/>
      <c r="DX46" s="33"/>
      <c r="DY46" s="33"/>
      <c r="DZ46" s="33"/>
      <c r="EA46" s="33"/>
      <c r="EB46" s="33"/>
      <c r="EC46" s="33"/>
      <c r="ED46" s="33"/>
      <c r="EE46" s="33"/>
      <c r="EF46" s="33"/>
      <c r="EG46" s="33"/>
      <c r="EH46" s="33"/>
      <c r="EI46" s="33"/>
      <c r="EJ46" s="33"/>
      <c r="EK46" s="33"/>
      <c r="EL46" s="33"/>
      <c r="EM46" s="33"/>
      <c r="EN46" s="33"/>
      <c r="EO46" s="33"/>
      <c r="EP46" s="33"/>
      <c r="EQ46" s="33"/>
      <c r="ER46" s="50"/>
    </row>
    <row r="47" spans="2:148" ht="15" customHeight="1" x14ac:dyDescent="0.25">
      <c r="B47" s="440" t="s">
        <v>602</v>
      </c>
      <c r="C47" s="442" t="str">
        <f xml:space="preserve"> IF(ISBLANK(TB!C182), "", TB!C182)</f>
        <v/>
      </c>
      <c r="D47" s="442" t="str">
        <f xml:space="preserve"> IF(ISBLANK(TB!D182), "", TB!D182)</f>
        <v/>
      </c>
      <c r="E47" s="442" t="str">
        <f xml:space="preserve"> IF(ISBLANK(TB!E182), "", TB!E182)</f>
        <v/>
      </c>
      <c r="F47" s="442" t="str">
        <f xml:space="preserve"> IF(ISBLANK(TB!F182), "", TB!F182)</f>
        <v/>
      </c>
      <c r="G47" s="1126" t="str">
        <f>IF(ISBLANK(TB!G182), "",TB!G182)</f>
        <v/>
      </c>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50"/>
      <c r="DX47" s="33"/>
      <c r="DY47" s="33"/>
      <c r="DZ47" s="33"/>
      <c r="EA47" s="33"/>
      <c r="EB47" s="33"/>
      <c r="EC47" s="33"/>
      <c r="ED47" s="33"/>
      <c r="EE47" s="33"/>
      <c r="EF47" s="33"/>
      <c r="EG47" s="33"/>
      <c r="EH47" s="33"/>
      <c r="EI47" s="33"/>
      <c r="EJ47" s="33"/>
      <c r="EK47" s="33"/>
      <c r="EL47" s="33"/>
      <c r="EM47" s="33"/>
      <c r="EN47" s="33"/>
      <c r="EO47" s="33"/>
      <c r="EP47" s="33"/>
      <c r="EQ47" s="33"/>
      <c r="ER47" s="50"/>
    </row>
    <row r="48" spans="2:148" ht="15" customHeight="1" x14ac:dyDescent="0.25">
      <c r="B48" s="440" t="s">
        <v>603</v>
      </c>
      <c r="C48" s="442" t="str">
        <f xml:space="preserve"> IF(ISBLANK(TB!C183), "", TB!C183)</f>
        <v/>
      </c>
      <c r="D48" s="442" t="str">
        <f xml:space="preserve"> IF(ISBLANK(TB!D183), "", TB!D183)</f>
        <v/>
      </c>
      <c r="E48" s="442" t="str">
        <f xml:space="preserve"> IF(ISBLANK(TB!E183), "", TB!E183)</f>
        <v/>
      </c>
      <c r="F48" s="442" t="str">
        <f xml:space="preserve"> IF(ISBLANK(TB!F183), "", TB!F183)</f>
        <v/>
      </c>
      <c r="G48" s="1126" t="str">
        <f>IF(ISBLANK(TB!G183), "",TB!G183)</f>
        <v/>
      </c>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50"/>
      <c r="DX48" s="33"/>
      <c r="DY48" s="33"/>
      <c r="DZ48" s="33"/>
      <c r="EA48" s="33"/>
      <c r="EB48" s="33"/>
      <c r="EC48" s="33"/>
      <c r="ED48" s="33"/>
      <c r="EE48" s="33"/>
      <c r="EF48" s="33"/>
      <c r="EG48" s="33"/>
      <c r="EH48" s="33"/>
      <c r="EI48" s="33"/>
      <c r="EJ48" s="33"/>
      <c r="EK48" s="33"/>
      <c r="EL48" s="33"/>
      <c r="EM48" s="33"/>
      <c r="EN48" s="33"/>
      <c r="EO48" s="33"/>
      <c r="EP48" s="33"/>
      <c r="EQ48" s="33"/>
      <c r="ER48" s="50"/>
    </row>
    <row r="49" spans="2:148" ht="15" customHeight="1" x14ac:dyDescent="0.25">
      <c r="B49" s="440" t="s">
        <v>604</v>
      </c>
      <c r="C49" s="442" t="str">
        <f xml:space="preserve"> IF(ISBLANK(TB!C184), "", TB!C184)</f>
        <v/>
      </c>
      <c r="D49" s="442" t="str">
        <f xml:space="preserve"> IF(ISBLANK(TB!D184), "", TB!D184)</f>
        <v/>
      </c>
      <c r="E49" s="442" t="str">
        <f xml:space="preserve"> IF(ISBLANK(TB!E184), "", TB!E184)</f>
        <v/>
      </c>
      <c r="F49" s="442" t="str">
        <f xml:space="preserve"> IF(ISBLANK(TB!F184), "", TB!F184)</f>
        <v/>
      </c>
      <c r="G49" s="1126" t="str">
        <f>IF(ISBLANK(TB!G184), "",TB!G184)</f>
        <v/>
      </c>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50"/>
      <c r="DX49" s="33"/>
      <c r="DY49" s="33"/>
      <c r="DZ49" s="33"/>
      <c r="EA49" s="33"/>
      <c r="EB49" s="33"/>
      <c r="EC49" s="33"/>
      <c r="ED49" s="33"/>
      <c r="EE49" s="33"/>
      <c r="EF49" s="33"/>
      <c r="EG49" s="33"/>
      <c r="EH49" s="33"/>
      <c r="EI49" s="33"/>
      <c r="EJ49" s="33"/>
      <c r="EK49" s="33"/>
      <c r="EL49" s="33"/>
      <c r="EM49" s="33"/>
      <c r="EN49" s="33"/>
      <c r="EO49" s="33"/>
      <c r="EP49" s="33"/>
      <c r="EQ49" s="33"/>
      <c r="ER49" s="50"/>
    </row>
    <row r="50" spans="2:148" ht="15" customHeight="1" x14ac:dyDescent="0.25">
      <c r="B50" s="440" t="s">
        <v>605</v>
      </c>
      <c r="C50" s="442" t="str">
        <f xml:space="preserve"> IF(ISBLANK(TB!C185), "", TB!C185)</f>
        <v/>
      </c>
      <c r="D50" s="442" t="str">
        <f xml:space="preserve"> IF(ISBLANK(TB!D185), "", TB!D185)</f>
        <v/>
      </c>
      <c r="E50" s="442" t="str">
        <f xml:space="preserve"> IF(ISBLANK(TB!E185), "", TB!E185)</f>
        <v/>
      </c>
      <c r="F50" s="442" t="str">
        <f xml:space="preserve"> IF(ISBLANK(TB!F185), "", TB!F185)</f>
        <v/>
      </c>
      <c r="G50" s="1126" t="str">
        <f>IF(ISBLANK(TB!G185), "",TB!G185)</f>
        <v/>
      </c>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50"/>
      <c r="DX50" s="33"/>
      <c r="DY50" s="33"/>
      <c r="DZ50" s="33"/>
      <c r="EA50" s="33"/>
      <c r="EB50" s="33"/>
      <c r="EC50" s="33"/>
      <c r="ED50" s="33"/>
      <c r="EE50" s="33"/>
      <c r="EF50" s="33"/>
      <c r="EG50" s="33"/>
      <c r="EH50" s="33"/>
      <c r="EI50" s="33"/>
      <c r="EJ50" s="33"/>
      <c r="EK50" s="33"/>
      <c r="EL50" s="33"/>
      <c r="EM50" s="33"/>
      <c r="EN50" s="33"/>
      <c r="EO50" s="33"/>
      <c r="EP50" s="33"/>
      <c r="EQ50" s="33"/>
      <c r="ER50" s="50"/>
    </row>
    <row r="51" spans="2:148" ht="15" customHeight="1" x14ac:dyDescent="0.25">
      <c r="B51" s="440" t="s">
        <v>606</v>
      </c>
      <c r="C51" s="442" t="str">
        <f xml:space="preserve"> IF(ISBLANK(TB!C186), "", TB!C186)</f>
        <v/>
      </c>
      <c r="D51" s="442" t="str">
        <f xml:space="preserve"> IF(ISBLANK(TB!D186), "", TB!D186)</f>
        <v/>
      </c>
      <c r="E51" s="442" t="str">
        <f xml:space="preserve"> IF(ISBLANK(TB!E186), "", TB!E186)</f>
        <v/>
      </c>
      <c r="F51" s="442" t="str">
        <f xml:space="preserve"> IF(ISBLANK(TB!F186), "", TB!F186)</f>
        <v/>
      </c>
      <c r="G51" s="1126" t="str">
        <f>IF(ISBLANK(TB!G186), "",TB!G186)</f>
        <v/>
      </c>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50"/>
      <c r="DX51" s="33"/>
      <c r="DY51" s="33"/>
      <c r="DZ51" s="33"/>
      <c r="EA51" s="33"/>
      <c r="EB51" s="33"/>
      <c r="EC51" s="33"/>
      <c r="ED51" s="33"/>
      <c r="EE51" s="33"/>
      <c r="EF51" s="33"/>
      <c r="EG51" s="33"/>
      <c r="EH51" s="33"/>
      <c r="EI51" s="33"/>
      <c r="EJ51" s="33"/>
      <c r="EK51" s="33"/>
      <c r="EL51" s="33"/>
      <c r="EM51" s="33"/>
      <c r="EN51" s="33"/>
      <c r="EO51" s="33"/>
      <c r="EP51" s="33"/>
      <c r="EQ51" s="33"/>
      <c r="ER51" s="50"/>
    </row>
    <row r="52" spans="2:148" ht="15" customHeight="1" x14ac:dyDescent="0.25">
      <c r="B52" s="440" t="s">
        <v>607</v>
      </c>
      <c r="C52" s="442" t="str">
        <f xml:space="preserve"> IF(ISBLANK(TB!C187), "", TB!C187)</f>
        <v/>
      </c>
      <c r="D52" s="442" t="str">
        <f xml:space="preserve"> IF(ISBLANK(TB!D187), "", TB!D187)</f>
        <v/>
      </c>
      <c r="E52" s="442" t="str">
        <f xml:space="preserve"> IF(ISBLANK(TB!E187), "", TB!E187)</f>
        <v/>
      </c>
      <c r="F52" s="442" t="str">
        <f xml:space="preserve"> IF(ISBLANK(TB!F187), "", TB!F187)</f>
        <v/>
      </c>
      <c r="G52" s="1126" t="str">
        <f>IF(ISBLANK(TB!G187), "",TB!G187)</f>
        <v/>
      </c>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50"/>
      <c r="DX52" s="33"/>
      <c r="DY52" s="33"/>
      <c r="DZ52" s="33"/>
      <c r="EA52" s="33"/>
      <c r="EB52" s="33"/>
      <c r="EC52" s="33"/>
      <c r="ED52" s="33"/>
      <c r="EE52" s="33"/>
      <c r="EF52" s="33"/>
      <c r="EG52" s="33"/>
      <c r="EH52" s="33"/>
      <c r="EI52" s="33"/>
      <c r="EJ52" s="33"/>
      <c r="EK52" s="33"/>
      <c r="EL52" s="33"/>
      <c r="EM52" s="33"/>
      <c r="EN52" s="33"/>
      <c r="EO52" s="33"/>
      <c r="EP52" s="33"/>
      <c r="EQ52" s="33"/>
      <c r="ER52" s="50"/>
    </row>
    <row r="53" spans="2:148" ht="15" customHeight="1" x14ac:dyDescent="0.25">
      <c r="B53" s="440" t="s">
        <v>608</v>
      </c>
      <c r="C53" s="442" t="str">
        <f xml:space="preserve"> IF(ISBLANK(TB!C188), "", TB!C188)</f>
        <v/>
      </c>
      <c r="D53" s="442" t="str">
        <f xml:space="preserve"> IF(ISBLANK(TB!D188), "", TB!D188)</f>
        <v/>
      </c>
      <c r="E53" s="442" t="str">
        <f xml:space="preserve"> IF(ISBLANK(TB!E188), "", TB!E188)</f>
        <v/>
      </c>
      <c r="F53" s="442" t="str">
        <f xml:space="preserve"> IF(ISBLANK(TB!F188), "", TB!F188)</f>
        <v/>
      </c>
      <c r="G53" s="1126" t="str">
        <f>IF(ISBLANK(TB!G188), "",TB!G188)</f>
        <v/>
      </c>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50"/>
      <c r="DX53" s="33"/>
      <c r="DY53" s="33"/>
      <c r="DZ53" s="33"/>
      <c r="EA53" s="33"/>
      <c r="EB53" s="33"/>
      <c r="EC53" s="33"/>
      <c r="ED53" s="33"/>
      <c r="EE53" s="33"/>
      <c r="EF53" s="33"/>
      <c r="EG53" s="33"/>
      <c r="EH53" s="33"/>
      <c r="EI53" s="33"/>
      <c r="EJ53" s="33"/>
      <c r="EK53" s="33"/>
      <c r="EL53" s="33"/>
      <c r="EM53" s="33"/>
      <c r="EN53" s="33"/>
      <c r="EO53" s="33"/>
      <c r="EP53" s="33"/>
      <c r="EQ53" s="33"/>
      <c r="ER53" s="50"/>
    </row>
    <row r="54" spans="2:148" ht="15" customHeight="1" x14ac:dyDescent="0.25">
      <c r="B54" s="440" t="s">
        <v>609</v>
      </c>
      <c r="C54" s="442" t="str">
        <f xml:space="preserve"> IF(ISBLANK(TB!C189), "", TB!C189)</f>
        <v/>
      </c>
      <c r="D54" s="442" t="str">
        <f xml:space="preserve"> IF(ISBLANK(TB!D189), "", TB!D189)</f>
        <v/>
      </c>
      <c r="E54" s="442" t="str">
        <f xml:space="preserve"> IF(ISBLANK(TB!E189), "", TB!E189)</f>
        <v/>
      </c>
      <c r="F54" s="442" t="str">
        <f xml:space="preserve"> IF(ISBLANK(TB!F189), "", TB!F189)</f>
        <v/>
      </c>
      <c r="G54" s="1126" t="str">
        <f>IF(ISBLANK(TB!G189), "",TB!G189)</f>
        <v/>
      </c>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50"/>
      <c r="DX54" s="33"/>
      <c r="DY54" s="33"/>
      <c r="DZ54" s="33"/>
      <c r="EA54" s="33"/>
      <c r="EB54" s="33"/>
      <c r="EC54" s="33"/>
      <c r="ED54" s="33"/>
      <c r="EE54" s="33"/>
      <c r="EF54" s="33"/>
      <c r="EG54" s="33"/>
      <c r="EH54" s="33"/>
      <c r="EI54" s="33"/>
      <c r="EJ54" s="33"/>
      <c r="EK54" s="33"/>
      <c r="EL54" s="33"/>
      <c r="EM54" s="33"/>
      <c r="EN54" s="33"/>
      <c r="EO54" s="33"/>
      <c r="EP54" s="33"/>
      <c r="EQ54" s="33"/>
      <c r="ER54" s="50"/>
    </row>
    <row r="55" spans="2:148" ht="15" customHeight="1" x14ac:dyDescent="0.25">
      <c r="B55" s="440" t="s">
        <v>610</v>
      </c>
      <c r="C55" s="442" t="str">
        <f xml:space="preserve"> IF(ISBLANK(TB!C190), "", TB!C190)</f>
        <v/>
      </c>
      <c r="D55" s="442" t="str">
        <f xml:space="preserve"> IF(ISBLANK(TB!D190), "", TB!D190)</f>
        <v/>
      </c>
      <c r="E55" s="442" t="str">
        <f xml:space="preserve"> IF(ISBLANK(TB!E190), "", TB!E190)</f>
        <v/>
      </c>
      <c r="F55" s="442" t="str">
        <f xml:space="preserve"> IF(ISBLANK(TB!F190), "", TB!F190)</f>
        <v/>
      </c>
      <c r="G55" s="1126" t="str">
        <f>IF(ISBLANK(TB!G190), "",TB!G190)</f>
        <v/>
      </c>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50"/>
      <c r="DX55" s="33"/>
      <c r="DY55" s="33"/>
      <c r="DZ55" s="33"/>
      <c r="EA55" s="33"/>
      <c r="EB55" s="33"/>
      <c r="EC55" s="33"/>
      <c r="ED55" s="33"/>
      <c r="EE55" s="33"/>
      <c r="EF55" s="33"/>
      <c r="EG55" s="33"/>
      <c r="EH55" s="33"/>
      <c r="EI55" s="33"/>
      <c r="EJ55" s="33"/>
      <c r="EK55" s="33"/>
      <c r="EL55" s="33"/>
      <c r="EM55" s="33"/>
      <c r="EN55" s="33"/>
      <c r="EO55" s="33"/>
      <c r="EP55" s="33"/>
      <c r="EQ55" s="33"/>
      <c r="ER55" s="50"/>
    </row>
    <row r="56" spans="2:148" ht="15" customHeight="1" x14ac:dyDescent="0.25">
      <c r="B56" s="440" t="s">
        <v>611</v>
      </c>
      <c r="C56" s="442" t="str">
        <f xml:space="preserve"> IF(ISBLANK(TB!C191), "", TB!C191)</f>
        <v/>
      </c>
      <c r="D56" s="442" t="str">
        <f xml:space="preserve"> IF(ISBLANK(TB!D191), "", TB!D191)</f>
        <v/>
      </c>
      <c r="E56" s="442" t="str">
        <f xml:space="preserve"> IF(ISBLANK(TB!E191), "", TB!E191)</f>
        <v/>
      </c>
      <c r="F56" s="442" t="str">
        <f xml:space="preserve"> IF(ISBLANK(TB!F191), "", TB!F191)</f>
        <v/>
      </c>
      <c r="G56" s="1126" t="str">
        <f>IF(ISBLANK(TB!G191), "",TB!G191)</f>
        <v/>
      </c>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50"/>
      <c r="DX56" s="33"/>
      <c r="DY56" s="33"/>
      <c r="DZ56" s="33"/>
      <c r="EA56" s="33"/>
      <c r="EB56" s="33"/>
      <c r="EC56" s="33"/>
      <c r="ED56" s="33"/>
      <c r="EE56" s="33"/>
      <c r="EF56" s="33"/>
      <c r="EG56" s="33"/>
      <c r="EH56" s="33"/>
      <c r="EI56" s="33"/>
      <c r="EJ56" s="33"/>
      <c r="EK56" s="33"/>
      <c r="EL56" s="33"/>
      <c r="EM56" s="33"/>
      <c r="EN56" s="33"/>
      <c r="EO56" s="33"/>
      <c r="EP56" s="33"/>
      <c r="EQ56" s="33"/>
      <c r="ER56" s="50"/>
    </row>
    <row r="57" spans="2:148" ht="15" customHeight="1" x14ac:dyDescent="0.25">
      <c r="B57" s="440" t="s">
        <v>612</v>
      </c>
      <c r="C57" s="442" t="str">
        <f xml:space="preserve"> IF(ISBLANK(TB!C192), "", TB!C192)</f>
        <v/>
      </c>
      <c r="D57" s="442" t="str">
        <f xml:space="preserve"> IF(ISBLANK(TB!D192), "", TB!D192)</f>
        <v/>
      </c>
      <c r="E57" s="442" t="str">
        <f xml:space="preserve"> IF(ISBLANK(TB!E192), "", TB!E192)</f>
        <v/>
      </c>
      <c r="F57" s="442" t="str">
        <f xml:space="preserve"> IF(ISBLANK(TB!F192), "", TB!F192)</f>
        <v/>
      </c>
      <c r="G57" s="1126" t="str">
        <f>IF(ISBLANK(TB!G192), "",TB!G192)</f>
        <v/>
      </c>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50"/>
      <c r="DX57" s="33"/>
      <c r="DY57" s="33"/>
      <c r="DZ57" s="33"/>
      <c r="EA57" s="33"/>
      <c r="EB57" s="33"/>
      <c r="EC57" s="33"/>
      <c r="ED57" s="33"/>
      <c r="EE57" s="33"/>
      <c r="EF57" s="33"/>
      <c r="EG57" s="33"/>
      <c r="EH57" s="33"/>
      <c r="EI57" s="33"/>
      <c r="EJ57" s="33"/>
      <c r="EK57" s="33"/>
      <c r="EL57" s="33"/>
      <c r="EM57" s="33"/>
      <c r="EN57" s="33"/>
      <c r="EO57" s="33"/>
      <c r="EP57" s="33"/>
      <c r="EQ57" s="33"/>
      <c r="ER57" s="50"/>
    </row>
    <row r="58" spans="2:148" ht="15" customHeight="1" x14ac:dyDescent="0.25">
      <c r="B58" s="440" t="s">
        <v>613</v>
      </c>
      <c r="C58" s="442" t="str">
        <f xml:space="preserve"> IF(ISBLANK(TB!C193), "", TB!C193)</f>
        <v/>
      </c>
      <c r="D58" s="442" t="str">
        <f xml:space="preserve"> IF(ISBLANK(TB!D193), "", TB!D193)</f>
        <v/>
      </c>
      <c r="E58" s="442" t="str">
        <f xml:space="preserve"> IF(ISBLANK(TB!E193), "", TB!E193)</f>
        <v/>
      </c>
      <c r="F58" s="442" t="str">
        <f xml:space="preserve"> IF(ISBLANK(TB!F193), "", TB!F193)</f>
        <v/>
      </c>
      <c r="G58" s="1126" t="str">
        <f>IF(ISBLANK(TB!G193), "",TB!G193)</f>
        <v/>
      </c>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50"/>
      <c r="DX58" s="33"/>
      <c r="DY58" s="33"/>
      <c r="DZ58" s="33"/>
      <c r="EA58" s="33"/>
      <c r="EB58" s="33"/>
      <c r="EC58" s="33"/>
      <c r="ED58" s="33"/>
      <c r="EE58" s="33"/>
      <c r="EF58" s="33"/>
      <c r="EG58" s="33"/>
      <c r="EH58" s="33"/>
      <c r="EI58" s="33"/>
      <c r="EJ58" s="33"/>
      <c r="EK58" s="33"/>
      <c r="EL58" s="33"/>
      <c r="EM58" s="33"/>
      <c r="EN58" s="33"/>
      <c r="EO58" s="33"/>
      <c r="EP58" s="33"/>
      <c r="EQ58" s="33"/>
      <c r="ER58" s="50"/>
    </row>
    <row r="59" spans="2:148" ht="15" customHeight="1" x14ac:dyDescent="0.25">
      <c r="B59" s="440" t="s">
        <v>614</v>
      </c>
      <c r="C59" s="442" t="str">
        <f xml:space="preserve"> IF(ISBLANK(TB!C194), "", TB!C194)</f>
        <v/>
      </c>
      <c r="D59" s="442" t="str">
        <f xml:space="preserve"> IF(ISBLANK(TB!D194), "", TB!D194)</f>
        <v/>
      </c>
      <c r="E59" s="442" t="str">
        <f xml:space="preserve"> IF(ISBLANK(TB!E194), "", TB!E194)</f>
        <v/>
      </c>
      <c r="F59" s="442" t="str">
        <f xml:space="preserve"> IF(ISBLANK(TB!F194), "", TB!F194)</f>
        <v/>
      </c>
      <c r="G59" s="1126" t="str">
        <f>IF(ISBLANK(TB!G194), "",TB!G194)</f>
        <v/>
      </c>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50"/>
      <c r="DX59" s="33"/>
      <c r="DY59" s="33"/>
      <c r="DZ59" s="33"/>
      <c r="EA59" s="33"/>
      <c r="EB59" s="33"/>
      <c r="EC59" s="33"/>
      <c r="ED59" s="33"/>
      <c r="EE59" s="33"/>
      <c r="EF59" s="33"/>
      <c r="EG59" s="33"/>
      <c r="EH59" s="33"/>
      <c r="EI59" s="33"/>
      <c r="EJ59" s="33"/>
      <c r="EK59" s="33"/>
      <c r="EL59" s="33"/>
      <c r="EM59" s="33"/>
      <c r="EN59" s="33"/>
      <c r="EO59" s="33"/>
      <c r="EP59" s="33"/>
      <c r="EQ59" s="33"/>
      <c r="ER59" s="50"/>
    </row>
    <row r="60" spans="2:148" ht="15" customHeight="1" x14ac:dyDescent="0.25">
      <c r="B60" s="440" t="s">
        <v>615</v>
      </c>
      <c r="C60" s="442" t="str">
        <f xml:space="preserve"> IF(ISBLANK(TB!C195), "", TB!C195)</f>
        <v/>
      </c>
      <c r="D60" s="442" t="str">
        <f xml:space="preserve"> IF(ISBLANK(TB!D195), "", TB!D195)</f>
        <v/>
      </c>
      <c r="E60" s="442" t="str">
        <f xml:space="preserve"> IF(ISBLANK(TB!E195), "", TB!E195)</f>
        <v/>
      </c>
      <c r="F60" s="442" t="str">
        <f xml:space="preserve"> IF(ISBLANK(TB!F195), "", TB!F195)</f>
        <v/>
      </c>
      <c r="G60" s="1126" t="str">
        <f>IF(ISBLANK(TB!G195), "",TB!G195)</f>
        <v/>
      </c>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50"/>
      <c r="DX60" s="33"/>
      <c r="DY60" s="33"/>
      <c r="DZ60" s="33"/>
      <c r="EA60" s="33"/>
      <c r="EB60" s="33"/>
      <c r="EC60" s="33"/>
      <c r="ED60" s="33"/>
      <c r="EE60" s="33"/>
      <c r="EF60" s="33"/>
      <c r="EG60" s="33"/>
      <c r="EH60" s="33"/>
      <c r="EI60" s="33"/>
      <c r="EJ60" s="33"/>
      <c r="EK60" s="33"/>
      <c r="EL60" s="33"/>
      <c r="EM60" s="33"/>
      <c r="EN60" s="33"/>
      <c r="EO60" s="33"/>
      <c r="EP60" s="33"/>
      <c r="EQ60" s="33"/>
      <c r="ER60" s="50"/>
    </row>
    <row r="61" spans="2:148" ht="15" customHeight="1" x14ac:dyDescent="0.25">
      <c r="B61" s="440" t="s">
        <v>616</v>
      </c>
      <c r="C61" s="442" t="str">
        <f xml:space="preserve"> IF(ISBLANK(TB!C196), "", TB!C196)</f>
        <v/>
      </c>
      <c r="D61" s="442" t="str">
        <f xml:space="preserve"> IF(ISBLANK(TB!D196), "", TB!D196)</f>
        <v/>
      </c>
      <c r="E61" s="442" t="str">
        <f xml:space="preserve"> IF(ISBLANK(TB!E196), "", TB!E196)</f>
        <v/>
      </c>
      <c r="F61" s="442" t="str">
        <f xml:space="preserve"> IF(ISBLANK(TB!F196), "", TB!F196)</f>
        <v/>
      </c>
      <c r="G61" s="1126" t="str">
        <f>IF(ISBLANK(TB!G196), "",TB!G196)</f>
        <v/>
      </c>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50"/>
      <c r="DX61" s="33"/>
      <c r="DY61" s="33"/>
      <c r="DZ61" s="33"/>
      <c r="EA61" s="33"/>
      <c r="EB61" s="33"/>
      <c r="EC61" s="33"/>
      <c r="ED61" s="33"/>
      <c r="EE61" s="33"/>
      <c r="EF61" s="33"/>
      <c r="EG61" s="33"/>
      <c r="EH61" s="33"/>
      <c r="EI61" s="33"/>
      <c r="EJ61" s="33"/>
      <c r="EK61" s="33"/>
      <c r="EL61" s="33"/>
      <c r="EM61" s="33"/>
      <c r="EN61" s="33"/>
      <c r="EO61" s="33"/>
      <c r="EP61" s="33"/>
      <c r="EQ61" s="33"/>
      <c r="ER61" s="50"/>
    </row>
    <row r="62" spans="2:148" ht="15" customHeight="1" x14ac:dyDescent="0.25">
      <c r="B62" s="440" t="s">
        <v>617</v>
      </c>
      <c r="C62" s="442" t="str">
        <f xml:space="preserve"> IF(ISBLANK(TB!C197), "", TB!C197)</f>
        <v/>
      </c>
      <c r="D62" s="442" t="str">
        <f xml:space="preserve"> IF(ISBLANK(TB!D197), "", TB!D197)</f>
        <v/>
      </c>
      <c r="E62" s="442" t="str">
        <f xml:space="preserve"> IF(ISBLANK(TB!E197), "", TB!E197)</f>
        <v/>
      </c>
      <c r="F62" s="442" t="str">
        <f xml:space="preserve"> IF(ISBLANK(TB!F197), "", TB!F197)</f>
        <v/>
      </c>
      <c r="G62" s="1126" t="str">
        <f>IF(ISBLANK(TB!G197), "",TB!G197)</f>
        <v/>
      </c>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50"/>
      <c r="DX62" s="33"/>
      <c r="DY62" s="33"/>
      <c r="DZ62" s="33"/>
      <c r="EA62" s="33"/>
      <c r="EB62" s="33"/>
      <c r="EC62" s="33"/>
      <c r="ED62" s="33"/>
      <c r="EE62" s="33"/>
      <c r="EF62" s="33"/>
      <c r="EG62" s="33"/>
      <c r="EH62" s="33"/>
      <c r="EI62" s="33"/>
      <c r="EJ62" s="33"/>
      <c r="EK62" s="33"/>
      <c r="EL62" s="33"/>
      <c r="EM62" s="33"/>
      <c r="EN62" s="33"/>
      <c r="EO62" s="33"/>
      <c r="EP62" s="33"/>
      <c r="EQ62" s="33"/>
      <c r="ER62" s="50"/>
    </row>
    <row r="63" spans="2:148" ht="15" customHeight="1" x14ac:dyDescent="0.25">
      <c r="B63" s="440" t="s">
        <v>618</v>
      </c>
      <c r="C63" s="442" t="str">
        <f xml:space="preserve"> IF(ISBLANK(TB!C198), "", TB!C198)</f>
        <v/>
      </c>
      <c r="D63" s="442" t="str">
        <f xml:space="preserve"> IF(ISBLANK(TB!D198), "", TB!D198)</f>
        <v/>
      </c>
      <c r="E63" s="442" t="str">
        <f xml:space="preserve"> IF(ISBLANK(TB!E198), "", TB!E198)</f>
        <v/>
      </c>
      <c r="F63" s="442" t="str">
        <f xml:space="preserve"> IF(ISBLANK(TB!F198), "", TB!F198)</f>
        <v/>
      </c>
      <c r="G63" s="1126" t="str">
        <f>IF(ISBLANK(TB!G198), "",TB!G198)</f>
        <v/>
      </c>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50"/>
      <c r="DX63" s="33"/>
      <c r="DY63" s="33"/>
      <c r="DZ63" s="33"/>
      <c r="EA63" s="33"/>
      <c r="EB63" s="33"/>
      <c r="EC63" s="33"/>
      <c r="ED63" s="33"/>
      <c r="EE63" s="33"/>
      <c r="EF63" s="33"/>
      <c r="EG63" s="33"/>
      <c r="EH63" s="33"/>
      <c r="EI63" s="33"/>
      <c r="EJ63" s="33"/>
      <c r="EK63" s="33"/>
      <c r="EL63" s="33"/>
      <c r="EM63" s="33"/>
      <c r="EN63" s="33"/>
      <c r="EO63" s="33"/>
      <c r="EP63" s="33"/>
      <c r="EQ63" s="33"/>
      <c r="ER63" s="50"/>
    </row>
    <row r="64" spans="2:148" ht="15" customHeight="1" x14ac:dyDescent="0.25">
      <c r="B64" s="440" t="s">
        <v>619</v>
      </c>
      <c r="C64" s="442" t="str">
        <f xml:space="preserve"> IF(ISBLANK(TB!C199), "", TB!C199)</f>
        <v/>
      </c>
      <c r="D64" s="442" t="str">
        <f xml:space="preserve"> IF(ISBLANK(TB!D199), "", TB!D199)</f>
        <v/>
      </c>
      <c r="E64" s="442" t="str">
        <f xml:space="preserve"> IF(ISBLANK(TB!E199), "", TB!E199)</f>
        <v/>
      </c>
      <c r="F64" s="442" t="str">
        <f xml:space="preserve"> IF(ISBLANK(TB!F199), "", TB!F199)</f>
        <v/>
      </c>
      <c r="G64" s="1126" t="str">
        <f>IF(ISBLANK(TB!G199), "",TB!G199)</f>
        <v/>
      </c>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50"/>
      <c r="DX64" s="33"/>
      <c r="DY64" s="33"/>
      <c r="DZ64" s="33"/>
      <c r="EA64" s="33"/>
      <c r="EB64" s="33"/>
      <c r="EC64" s="33"/>
      <c r="ED64" s="33"/>
      <c r="EE64" s="33"/>
      <c r="EF64" s="33"/>
      <c r="EG64" s="33"/>
      <c r="EH64" s="33"/>
      <c r="EI64" s="33"/>
      <c r="EJ64" s="33"/>
      <c r="EK64" s="33"/>
      <c r="EL64" s="33"/>
      <c r="EM64" s="33"/>
      <c r="EN64" s="33"/>
      <c r="EO64" s="33"/>
      <c r="EP64" s="33"/>
      <c r="EQ64" s="33"/>
      <c r="ER64" s="50"/>
    </row>
    <row r="65" spans="2:148" ht="15" customHeight="1" x14ac:dyDescent="0.25">
      <c r="B65" s="440" t="s">
        <v>620</v>
      </c>
      <c r="C65" s="442" t="str">
        <f xml:space="preserve"> IF(ISBLANK(TB!C200), "", TB!C200)</f>
        <v/>
      </c>
      <c r="D65" s="442" t="str">
        <f xml:space="preserve"> IF(ISBLANK(TB!D200), "", TB!D200)</f>
        <v/>
      </c>
      <c r="E65" s="442" t="str">
        <f xml:space="preserve"> IF(ISBLANK(TB!E200), "", TB!E200)</f>
        <v/>
      </c>
      <c r="F65" s="442" t="str">
        <f xml:space="preserve"> IF(ISBLANK(TB!F200), "", TB!F200)</f>
        <v/>
      </c>
      <c r="G65" s="1126" t="str">
        <f>IF(ISBLANK(TB!G200), "",TB!G200)</f>
        <v/>
      </c>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50"/>
      <c r="DX65" s="33"/>
      <c r="DY65" s="33"/>
      <c r="DZ65" s="33"/>
      <c r="EA65" s="33"/>
      <c r="EB65" s="33"/>
      <c r="EC65" s="33"/>
      <c r="ED65" s="33"/>
      <c r="EE65" s="33"/>
      <c r="EF65" s="33"/>
      <c r="EG65" s="33"/>
      <c r="EH65" s="33"/>
      <c r="EI65" s="33"/>
      <c r="EJ65" s="33"/>
      <c r="EK65" s="33"/>
      <c r="EL65" s="33"/>
      <c r="EM65" s="33"/>
      <c r="EN65" s="33"/>
      <c r="EO65" s="33"/>
      <c r="EP65" s="33"/>
      <c r="EQ65" s="33"/>
      <c r="ER65" s="50"/>
    </row>
    <row r="66" spans="2:148" ht="15" customHeight="1" x14ac:dyDescent="0.25">
      <c r="B66" s="440" t="s">
        <v>621</v>
      </c>
      <c r="C66" s="442" t="str">
        <f xml:space="preserve"> IF(ISBLANK(TB!C201), "", TB!C201)</f>
        <v/>
      </c>
      <c r="D66" s="442" t="str">
        <f xml:space="preserve"> IF(ISBLANK(TB!D201), "", TB!D201)</f>
        <v/>
      </c>
      <c r="E66" s="442" t="str">
        <f xml:space="preserve"> IF(ISBLANK(TB!E201), "", TB!E201)</f>
        <v/>
      </c>
      <c r="F66" s="442" t="str">
        <f xml:space="preserve"> IF(ISBLANK(TB!F201), "", TB!F201)</f>
        <v/>
      </c>
      <c r="G66" s="1126" t="str">
        <f>IF(ISBLANK(TB!G201), "",TB!G201)</f>
        <v/>
      </c>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50"/>
      <c r="DX66" s="33"/>
      <c r="DY66" s="33"/>
      <c r="DZ66" s="33"/>
      <c r="EA66" s="33"/>
      <c r="EB66" s="33"/>
      <c r="EC66" s="33"/>
      <c r="ED66" s="33"/>
      <c r="EE66" s="33"/>
      <c r="EF66" s="33"/>
      <c r="EG66" s="33"/>
      <c r="EH66" s="33"/>
      <c r="EI66" s="33"/>
      <c r="EJ66" s="33"/>
      <c r="EK66" s="33"/>
      <c r="EL66" s="33"/>
      <c r="EM66" s="33"/>
      <c r="EN66" s="33"/>
      <c r="EO66" s="33"/>
      <c r="EP66" s="33"/>
      <c r="EQ66" s="33"/>
      <c r="ER66" s="50"/>
    </row>
    <row r="67" spans="2:148" ht="15" customHeight="1" x14ac:dyDescent="0.25">
      <c r="B67" s="440" t="s">
        <v>622</v>
      </c>
      <c r="C67" s="442" t="str">
        <f xml:space="preserve"> IF(ISBLANK(TB!C202), "", TB!C202)</f>
        <v/>
      </c>
      <c r="D67" s="442" t="str">
        <f xml:space="preserve"> IF(ISBLANK(TB!D202), "", TB!D202)</f>
        <v/>
      </c>
      <c r="E67" s="442" t="str">
        <f xml:space="preserve"> IF(ISBLANK(TB!E202), "", TB!E202)</f>
        <v/>
      </c>
      <c r="F67" s="442" t="str">
        <f xml:space="preserve"> IF(ISBLANK(TB!F202), "", TB!F202)</f>
        <v/>
      </c>
      <c r="G67" s="1126" t="str">
        <f>IF(ISBLANK(TB!G202), "",TB!G202)</f>
        <v/>
      </c>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50"/>
      <c r="DX67" s="33"/>
      <c r="DY67" s="33"/>
      <c r="DZ67" s="33"/>
      <c r="EA67" s="33"/>
      <c r="EB67" s="33"/>
      <c r="EC67" s="33"/>
      <c r="ED67" s="33"/>
      <c r="EE67" s="33"/>
      <c r="EF67" s="33"/>
      <c r="EG67" s="33"/>
      <c r="EH67" s="33"/>
      <c r="EI67" s="33"/>
      <c r="EJ67" s="33"/>
      <c r="EK67" s="33"/>
      <c r="EL67" s="33"/>
      <c r="EM67" s="33"/>
      <c r="EN67" s="33"/>
      <c r="EO67" s="33"/>
      <c r="EP67" s="33"/>
      <c r="EQ67" s="33"/>
      <c r="ER67" s="50"/>
    </row>
    <row r="68" spans="2:148" ht="15" customHeight="1" x14ac:dyDescent="0.25">
      <c r="B68" s="440" t="s">
        <v>623</v>
      </c>
      <c r="C68" s="442" t="str">
        <f xml:space="preserve"> IF(ISBLANK(TB!C203), "", TB!C203)</f>
        <v/>
      </c>
      <c r="D68" s="442" t="str">
        <f xml:space="preserve"> IF(ISBLANK(TB!D203), "", TB!D203)</f>
        <v/>
      </c>
      <c r="E68" s="442" t="str">
        <f xml:space="preserve"> IF(ISBLANK(TB!E203), "", TB!E203)</f>
        <v/>
      </c>
      <c r="F68" s="442" t="str">
        <f xml:space="preserve"> IF(ISBLANK(TB!F203), "", TB!F203)</f>
        <v/>
      </c>
      <c r="G68" s="1126" t="str">
        <f>IF(ISBLANK(TB!G203), "",TB!G203)</f>
        <v/>
      </c>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50"/>
      <c r="DX68" s="33"/>
      <c r="DY68" s="33"/>
      <c r="DZ68" s="33"/>
      <c r="EA68" s="33"/>
      <c r="EB68" s="33"/>
      <c r="EC68" s="33"/>
      <c r="ED68" s="33"/>
      <c r="EE68" s="33"/>
      <c r="EF68" s="33"/>
      <c r="EG68" s="33"/>
      <c r="EH68" s="33"/>
      <c r="EI68" s="33"/>
      <c r="EJ68" s="33"/>
      <c r="EK68" s="33"/>
      <c r="EL68" s="33"/>
      <c r="EM68" s="33"/>
      <c r="EN68" s="33"/>
      <c r="EO68" s="33"/>
      <c r="EP68" s="33"/>
      <c r="EQ68" s="33"/>
      <c r="ER68" s="50"/>
    </row>
    <row r="69" spans="2:148" ht="15" customHeight="1" x14ac:dyDescent="0.25">
      <c r="B69" s="440" t="s">
        <v>624</v>
      </c>
      <c r="C69" s="442" t="str">
        <f xml:space="preserve"> IF(ISBLANK(TB!C204), "", TB!C204)</f>
        <v/>
      </c>
      <c r="D69" s="442" t="str">
        <f xml:space="preserve"> IF(ISBLANK(TB!D204), "", TB!D204)</f>
        <v/>
      </c>
      <c r="E69" s="442" t="str">
        <f xml:space="preserve"> IF(ISBLANK(TB!E204), "", TB!E204)</f>
        <v/>
      </c>
      <c r="F69" s="442" t="str">
        <f xml:space="preserve"> IF(ISBLANK(TB!F204), "", TB!F204)</f>
        <v/>
      </c>
      <c r="G69" s="1126" t="str">
        <f>IF(ISBLANK(TB!G204), "",TB!G204)</f>
        <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50"/>
      <c r="DX69" s="33"/>
      <c r="DY69" s="33"/>
      <c r="DZ69" s="33"/>
      <c r="EA69" s="33"/>
      <c r="EB69" s="33"/>
      <c r="EC69" s="33"/>
      <c r="ED69" s="33"/>
      <c r="EE69" s="33"/>
      <c r="EF69" s="33"/>
      <c r="EG69" s="33"/>
      <c r="EH69" s="33"/>
      <c r="EI69" s="33"/>
      <c r="EJ69" s="33"/>
      <c r="EK69" s="33"/>
      <c r="EL69" s="33"/>
      <c r="EM69" s="33"/>
      <c r="EN69" s="33"/>
      <c r="EO69" s="33"/>
      <c r="EP69" s="33"/>
      <c r="EQ69" s="33"/>
      <c r="ER69" s="50"/>
    </row>
    <row r="70" spans="2:148" ht="15" customHeight="1" x14ac:dyDescent="0.25">
      <c r="B70" s="440" t="s">
        <v>625</v>
      </c>
      <c r="C70" s="442" t="str">
        <f xml:space="preserve"> IF(ISBLANK(TB!C205), "", TB!C205)</f>
        <v/>
      </c>
      <c r="D70" s="442" t="str">
        <f xml:space="preserve"> IF(ISBLANK(TB!D205), "", TB!D205)</f>
        <v/>
      </c>
      <c r="E70" s="442" t="str">
        <f xml:space="preserve"> IF(ISBLANK(TB!E205), "", TB!E205)</f>
        <v/>
      </c>
      <c r="F70" s="442" t="str">
        <f xml:space="preserve"> IF(ISBLANK(TB!F205), "", TB!F205)</f>
        <v/>
      </c>
      <c r="G70" s="1126" t="str">
        <f>IF(ISBLANK(TB!G205), "",TB!G205)</f>
        <v/>
      </c>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50"/>
      <c r="DX70" s="33"/>
      <c r="DY70" s="33"/>
      <c r="DZ70" s="33"/>
      <c r="EA70" s="33"/>
      <c r="EB70" s="33"/>
      <c r="EC70" s="33"/>
      <c r="ED70" s="33"/>
      <c r="EE70" s="33"/>
      <c r="EF70" s="33"/>
      <c r="EG70" s="33"/>
      <c r="EH70" s="33"/>
      <c r="EI70" s="33"/>
      <c r="EJ70" s="33"/>
      <c r="EK70" s="33"/>
      <c r="EL70" s="33"/>
      <c r="EM70" s="33"/>
      <c r="EN70" s="33"/>
      <c r="EO70" s="33"/>
      <c r="EP70" s="33"/>
      <c r="EQ70" s="33"/>
      <c r="ER70" s="50"/>
    </row>
    <row r="71" spans="2:148" ht="15" customHeight="1" x14ac:dyDescent="0.25">
      <c r="B71" s="440" t="s">
        <v>626</v>
      </c>
      <c r="C71" s="442" t="str">
        <f xml:space="preserve"> IF(ISBLANK(TB!C206), "", TB!C206)</f>
        <v/>
      </c>
      <c r="D71" s="442" t="str">
        <f xml:space="preserve"> IF(ISBLANK(TB!D206), "", TB!D206)</f>
        <v/>
      </c>
      <c r="E71" s="442" t="str">
        <f xml:space="preserve"> IF(ISBLANK(TB!E206), "", TB!E206)</f>
        <v/>
      </c>
      <c r="F71" s="442" t="str">
        <f xml:space="preserve"> IF(ISBLANK(TB!F206), "", TB!F206)</f>
        <v/>
      </c>
      <c r="G71" s="1126" t="str">
        <f>IF(ISBLANK(TB!G206), "",TB!G206)</f>
        <v/>
      </c>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50"/>
      <c r="DX71" s="33"/>
      <c r="DY71" s="33"/>
      <c r="DZ71" s="33"/>
      <c r="EA71" s="33"/>
      <c r="EB71" s="33"/>
      <c r="EC71" s="33"/>
      <c r="ED71" s="33"/>
      <c r="EE71" s="33"/>
      <c r="EF71" s="33"/>
      <c r="EG71" s="33"/>
      <c r="EH71" s="33"/>
      <c r="EI71" s="33"/>
      <c r="EJ71" s="33"/>
      <c r="EK71" s="33"/>
      <c r="EL71" s="33"/>
      <c r="EM71" s="33"/>
      <c r="EN71" s="33"/>
      <c r="EO71" s="33"/>
      <c r="EP71" s="33"/>
      <c r="EQ71" s="33"/>
      <c r="ER71" s="50"/>
    </row>
    <row r="72" spans="2:148" ht="15" customHeight="1" x14ac:dyDescent="0.25">
      <c r="B72" s="440" t="s">
        <v>627</v>
      </c>
      <c r="C72" s="442" t="str">
        <f xml:space="preserve"> IF(ISBLANK(TB!C207), "", TB!C207)</f>
        <v/>
      </c>
      <c r="D72" s="442" t="str">
        <f xml:space="preserve"> IF(ISBLANK(TB!D207), "", TB!D207)</f>
        <v/>
      </c>
      <c r="E72" s="442" t="str">
        <f xml:space="preserve"> IF(ISBLANK(TB!E207), "", TB!E207)</f>
        <v/>
      </c>
      <c r="F72" s="442" t="str">
        <f xml:space="preserve"> IF(ISBLANK(TB!F207), "", TB!F207)</f>
        <v/>
      </c>
      <c r="G72" s="1126" t="str">
        <f>IF(ISBLANK(TB!G207), "",TB!G207)</f>
        <v/>
      </c>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50"/>
      <c r="DX72" s="33"/>
      <c r="DY72" s="33"/>
      <c r="DZ72" s="33"/>
      <c r="EA72" s="33"/>
      <c r="EB72" s="33"/>
      <c r="EC72" s="33"/>
      <c r="ED72" s="33"/>
      <c r="EE72" s="33"/>
      <c r="EF72" s="33"/>
      <c r="EG72" s="33"/>
      <c r="EH72" s="33"/>
      <c r="EI72" s="33"/>
      <c r="EJ72" s="33"/>
      <c r="EK72" s="33"/>
      <c r="EL72" s="33"/>
      <c r="EM72" s="33"/>
      <c r="EN72" s="33"/>
      <c r="EO72" s="33"/>
      <c r="EP72" s="33"/>
      <c r="EQ72" s="33"/>
      <c r="ER72" s="50"/>
    </row>
    <row r="73" spans="2:148" ht="15" customHeight="1" x14ac:dyDescent="0.25">
      <c r="B73" s="440" t="s">
        <v>628</v>
      </c>
      <c r="C73" s="442" t="str">
        <f xml:space="preserve"> IF(ISBLANK(TB!C208), "", TB!C208)</f>
        <v/>
      </c>
      <c r="D73" s="442" t="str">
        <f xml:space="preserve"> IF(ISBLANK(TB!D208), "", TB!D208)</f>
        <v/>
      </c>
      <c r="E73" s="442" t="str">
        <f xml:space="preserve"> IF(ISBLANK(TB!E208), "", TB!E208)</f>
        <v/>
      </c>
      <c r="F73" s="442" t="str">
        <f xml:space="preserve"> IF(ISBLANK(TB!F208), "", TB!F208)</f>
        <v/>
      </c>
      <c r="G73" s="1126" t="str">
        <f>IF(ISBLANK(TB!G208), "",TB!G208)</f>
        <v/>
      </c>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50"/>
      <c r="DX73" s="33"/>
      <c r="DY73" s="33"/>
      <c r="DZ73" s="33"/>
      <c r="EA73" s="33"/>
      <c r="EB73" s="33"/>
      <c r="EC73" s="33"/>
      <c r="ED73" s="33"/>
      <c r="EE73" s="33"/>
      <c r="EF73" s="33"/>
      <c r="EG73" s="33"/>
      <c r="EH73" s="33"/>
      <c r="EI73" s="33"/>
      <c r="EJ73" s="33"/>
      <c r="EK73" s="33"/>
      <c r="EL73" s="33"/>
      <c r="EM73" s="33"/>
      <c r="EN73" s="33"/>
      <c r="EO73" s="33"/>
      <c r="EP73" s="33"/>
      <c r="EQ73" s="33"/>
      <c r="ER73" s="50"/>
    </row>
    <row r="74" spans="2:148" ht="15" customHeight="1" x14ac:dyDescent="0.25">
      <c r="B74" s="440" t="s">
        <v>629</v>
      </c>
      <c r="C74" s="442" t="str">
        <f xml:space="preserve"> IF(ISBLANK(TB!C209), "", TB!C209)</f>
        <v/>
      </c>
      <c r="D74" s="442" t="str">
        <f xml:space="preserve"> IF(ISBLANK(TB!D209), "", TB!D209)</f>
        <v/>
      </c>
      <c r="E74" s="442" t="str">
        <f xml:space="preserve"> IF(ISBLANK(TB!E209), "", TB!E209)</f>
        <v/>
      </c>
      <c r="F74" s="442" t="str">
        <f xml:space="preserve"> IF(ISBLANK(TB!F209), "", TB!F209)</f>
        <v/>
      </c>
      <c r="G74" s="1126" t="str">
        <f>IF(ISBLANK(TB!G209), "",TB!G209)</f>
        <v/>
      </c>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50"/>
      <c r="DX74" s="33"/>
      <c r="DY74" s="33"/>
      <c r="DZ74" s="33"/>
      <c r="EA74" s="33"/>
      <c r="EB74" s="33"/>
      <c r="EC74" s="33"/>
      <c r="ED74" s="33"/>
      <c r="EE74" s="33"/>
      <c r="EF74" s="33"/>
      <c r="EG74" s="33"/>
      <c r="EH74" s="33"/>
      <c r="EI74" s="33"/>
      <c r="EJ74" s="33"/>
      <c r="EK74" s="33"/>
      <c r="EL74" s="33"/>
      <c r="EM74" s="33"/>
      <c r="EN74" s="33"/>
      <c r="EO74" s="33"/>
      <c r="EP74" s="33"/>
      <c r="EQ74" s="33"/>
      <c r="ER74" s="50"/>
    </row>
    <row r="75" spans="2:148" ht="15" customHeight="1" x14ac:dyDescent="0.25">
      <c r="B75" s="440" t="s">
        <v>630</v>
      </c>
      <c r="C75" s="442" t="str">
        <f xml:space="preserve"> IF(ISBLANK(TB!C210), "", TB!C210)</f>
        <v/>
      </c>
      <c r="D75" s="442" t="str">
        <f xml:space="preserve"> IF(ISBLANK(TB!D210), "", TB!D210)</f>
        <v/>
      </c>
      <c r="E75" s="442" t="str">
        <f xml:space="preserve"> IF(ISBLANK(TB!E210), "", TB!E210)</f>
        <v/>
      </c>
      <c r="F75" s="442" t="str">
        <f xml:space="preserve"> IF(ISBLANK(TB!F210), "", TB!F210)</f>
        <v/>
      </c>
      <c r="G75" s="1126" t="str">
        <f>IF(ISBLANK(TB!G210), "",TB!G210)</f>
        <v/>
      </c>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50"/>
      <c r="DX75" s="33"/>
      <c r="DY75" s="33"/>
      <c r="DZ75" s="33"/>
      <c r="EA75" s="33"/>
      <c r="EB75" s="33"/>
      <c r="EC75" s="33"/>
      <c r="ED75" s="33"/>
      <c r="EE75" s="33"/>
      <c r="EF75" s="33"/>
      <c r="EG75" s="33"/>
      <c r="EH75" s="33"/>
      <c r="EI75" s="33"/>
      <c r="EJ75" s="33"/>
      <c r="EK75" s="33"/>
      <c r="EL75" s="33"/>
      <c r="EM75" s="33"/>
      <c r="EN75" s="33"/>
      <c r="EO75" s="33"/>
      <c r="EP75" s="33"/>
      <c r="EQ75" s="33"/>
      <c r="ER75" s="50"/>
    </row>
    <row r="76" spans="2:148" ht="15" customHeight="1" x14ac:dyDescent="0.25">
      <c r="B76" s="440" t="s">
        <v>631</v>
      </c>
      <c r="C76" s="442" t="str">
        <f xml:space="preserve"> IF(ISBLANK(TB!C211), "", TB!C211)</f>
        <v/>
      </c>
      <c r="D76" s="442" t="str">
        <f xml:space="preserve"> IF(ISBLANK(TB!D211), "", TB!D211)</f>
        <v/>
      </c>
      <c r="E76" s="442" t="str">
        <f xml:space="preserve"> IF(ISBLANK(TB!E211), "", TB!E211)</f>
        <v/>
      </c>
      <c r="F76" s="442" t="str">
        <f xml:space="preserve"> IF(ISBLANK(TB!F211), "", TB!F211)</f>
        <v/>
      </c>
      <c r="G76" s="1126" t="str">
        <f>IF(ISBLANK(TB!G211), "",TB!G211)</f>
        <v/>
      </c>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50"/>
      <c r="DX76" s="33"/>
      <c r="DY76" s="33"/>
      <c r="DZ76" s="33"/>
      <c r="EA76" s="33"/>
      <c r="EB76" s="33"/>
      <c r="EC76" s="33"/>
      <c r="ED76" s="33"/>
      <c r="EE76" s="33"/>
      <c r="EF76" s="33"/>
      <c r="EG76" s="33"/>
      <c r="EH76" s="33"/>
      <c r="EI76" s="33"/>
      <c r="EJ76" s="33"/>
      <c r="EK76" s="33"/>
      <c r="EL76" s="33"/>
      <c r="EM76" s="33"/>
      <c r="EN76" s="33"/>
      <c r="EO76" s="33"/>
      <c r="EP76" s="33"/>
      <c r="EQ76" s="33"/>
      <c r="ER76" s="50"/>
    </row>
    <row r="77" spans="2:148" ht="15" customHeight="1" x14ac:dyDescent="0.25">
      <c r="B77" s="440" t="s">
        <v>632</v>
      </c>
      <c r="C77" s="442" t="str">
        <f xml:space="preserve"> IF(ISBLANK(TB!C212), "", TB!C212)</f>
        <v/>
      </c>
      <c r="D77" s="442" t="str">
        <f xml:space="preserve"> IF(ISBLANK(TB!D212), "", TB!D212)</f>
        <v/>
      </c>
      <c r="E77" s="442" t="str">
        <f xml:space="preserve"> IF(ISBLANK(TB!E212), "", TB!E212)</f>
        <v/>
      </c>
      <c r="F77" s="442" t="str">
        <f xml:space="preserve"> IF(ISBLANK(TB!F212), "", TB!F212)</f>
        <v/>
      </c>
      <c r="G77" s="1126" t="str">
        <f>IF(ISBLANK(TB!G212), "",TB!G212)</f>
        <v/>
      </c>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50"/>
      <c r="DX77" s="33"/>
      <c r="DY77" s="33"/>
      <c r="DZ77" s="33"/>
      <c r="EA77" s="33"/>
      <c r="EB77" s="33"/>
      <c r="EC77" s="33"/>
      <c r="ED77" s="33"/>
      <c r="EE77" s="33"/>
      <c r="EF77" s="33"/>
      <c r="EG77" s="33"/>
      <c r="EH77" s="33"/>
      <c r="EI77" s="33"/>
      <c r="EJ77" s="33"/>
      <c r="EK77" s="33"/>
      <c r="EL77" s="33"/>
      <c r="EM77" s="33"/>
      <c r="EN77" s="33"/>
      <c r="EO77" s="33"/>
      <c r="EP77" s="33"/>
      <c r="EQ77" s="33"/>
      <c r="ER77" s="50"/>
    </row>
    <row r="78" spans="2:148" ht="15" customHeight="1" x14ac:dyDescent="0.25">
      <c r="B78" s="440" t="s">
        <v>633</v>
      </c>
      <c r="C78" s="442" t="str">
        <f xml:space="preserve"> IF(ISBLANK(TB!C213), "", TB!C213)</f>
        <v/>
      </c>
      <c r="D78" s="442" t="str">
        <f xml:space="preserve"> IF(ISBLANK(TB!D213), "", TB!D213)</f>
        <v/>
      </c>
      <c r="E78" s="442" t="str">
        <f xml:space="preserve"> IF(ISBLANK(TB!E213), "", TB!E213)</f>
        <v/>
      </c>
      <c r="F78" s="442" t="str">
        <f xml:space="preserve"> IF(ISBLANK(TB!F213), "", TB!F213)</f>
        <v/>
      </c>
      <c r="G78" s="1126" t="str">
        <f>IF(ISBLANK(TB!G213), "",TB!G213)</f>
        <v/>
      </c>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50"/>
      <c r="DX78" s="33"/>
      <c r="DY78" s="33"/>
      <c r="DZ78" s="33"/>
      <c r="EA78" s="33"/>
      <c r="EB78" s="33"/>
      <c r="EC78" s="33"/>
      <c r="ED78" s="33"/>
      <c r="EE78" s="33"/>
      <c r="EF78" s="33"/>
      <c r="EG78" s="33"/>
      <c r="EH78" s="33"/>
      <c r="EI78" s="33"/>
      <c r="EJ78" s="33"/>
      <c r="EK78" s="33"/>
      <c r="EL78" s="33"/>
      <c r="EM78" s="33"/>
      <c r="EN78" s="33"/>
      <c r="EO78" s="33"/>
      <c r="EP78" s="33"/>
      <c r="EQ78" s="33"/>
      <c r="ER78" s="50"/>
    </row>
    <row r="79" spans="2:148" ht="15" customHeight="1" x14ac:dyDescent="0.25">
      <c r="B79" s="440" t="s">
        <v>634</v>
      </c>
      <c r="C79" s="442" t="str">
        <f xml:space="preserve"> IF(ISBLANK(TB!C214), "", TB!C214)</f>
        <v/>
      </c>
      <c r="D79" s="442" t="str">
        <f xml:space="preserve"> IF(ISBLANK(TB!D214), "", TB!D214)</f>
        <v/>
      </c>
      <c r="E79" s="442" t="str">
        <f xml:space="preserve"> IF(ISBLANK(TB!E214), "", TB!E214)</f>
        <v/>
      </c>
      <c r="F79" s="442" t="str">
        <f xml:space="preserve"> IF(ISBLANK(TB!F214), "", TB!F214)</f>
        <v/>
      </c>
      <c r="G79" s="1126" t="str">
        <f>IF(ISBLANK(TB!G214), "",TB!G214)</f>
        <v/>
      </c>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50"/>
      <c r="DX79" s="33"/>
      <c r="DY79" s="33"/>
      <c r="DZ79" s="33"/>
      <c r="EA79" s="33"/>
      <c r="EB79" s="33"/>
      <c r="EC79" s="33"/>
      <c r="ED79" s="33"/>
      <c r="EE79" s="33"/>
      <c r="EF79" s="33"/>
      <c r="EG79" s="33"/>
      <c r="EH79" s="33"/>
      <c r="EI79" s="33"/>
      <c r="EJ79" s="33"/>
      <c r="EK79" s="33"/>
      <c r="EL79" s="33"/>
      <c r="EM79" s="33"/>
      <c r="EN79" s="33"/>
      <c r="EO79" s="33"/>
      <c r="EP79" s="33"/>
      <c r="EQ79" s="33"/>
      <c r="ER79" s="50"/>
    </row>
    <row r="80" spans="2:148" ht="15" customHeight="1" x14ac:dyDescent="0.25">
      <c r="B80" s="440" t="s">
        <v>635</v>
      </c>
      <c r="C80" s="442" t="str">
        <f xml:space="preserve"> IF(ISBLANK(TB!C215), "", TB!C215)</f>
        <v/>
      </c>
      <c r="D80" s="442" t="str">
        <f xml:space="preserve"> IF(ISBLANK(TB!D215), "", TB!D215)</f>
        <v/>
      </c>
      <c r="E80" s="442" t="str">
        <f xml:space="preserve"> IF(ISBLANK(TB!E215), "", TB!E215)</f>
        <v/>
      </c>
      <c r="F80" s="442" t="str">
        <f xml:space="preserve"> IF(ISBLANK(TB!F215), "", TB!F215)</f>
        <v/>
      </c>
      <c r="G80" s="1126" t="str">
        <f>IF(ISBLANK(TB!G215), "",TB!G215)</f>
        <v/>
      </c>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50"/>
      <c r="DX80" s="33"/>
      <c r="DY80" s="33"/>
      <c r="DZ80" s="33"/>
      <c r="EA80" s="33"/>
      <c r="EB80" s="33"/>
      <c r="EC80" s="33"/>
      <c r="ED80" s="33"/>
      <c r="EE80" s="33"/>
      <c r="EF80" s="33"/>
      <c r="EG80" s="33"/>
      <c r="EH80" s="33"/>
      <c r="EI80" s="33"/>
      <c r="EJ80" s="33"/>
      <c r="EK80" s="33"/>
      <c r="EL80" s="33"/>
      <c r="EM80" s="33"/>
      <c r="EN80" s="33"/>
      <c r="EO80" s="33"/>
      <c r="EP80" s="33"/>
      <c r="EQ80" s="33"/>
      <c r="ER80" s="50"/>
    </row>
    <row r="81" spans="2:148" ht="15" customHeight="1" x14ac:dyDescent="0.25">
      <c r="B81" s="440" t="s">
        <v>636</v>
      </c>
      <c r="C81" s="442" t="str">
        <f xml:space="preserve"> IF(ISBLANK(TB!C216), "", TB!C216)</f>
        <v/>
      </c>
      <c r="D81" s="442" t="str">
        <f xml:space="preserve"> IF(ISBLANK(TB!D216), "", TB!D216)</f>
        <v/>
      </c>
      <c r="E81" s="442" t="str">
        <f xml:space="preserve"> IF(ISBLANK(TB!E216), "", TB!E216)</f>
        <v/>
      </c>
      <c r="F81" s="442" t="str">
        <f xml:space="preserve"> IF(ISBLANK(TB!F216), "", TB!F216)</f>
        <v/>
      </c>
      <c r="G81" s="1126" t="str">
        <f>IF(ISBLANK(TB!G216), "",TB!G216)</f>
        <v/>
      </c>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50"/>
      <c r="DX81" s="33"/>
      <c r="DY81" s="33"/>
      <c r="DZ81" s="33"/>
      <c r="EA81" s="33"/>
      <c r="EB81" s="33"/>
      <c r="EC81" s="33"/>
      <c r="ED81" s="33"/>
      <c r="EE81" s="33"/>
      <c r="EF81" s="33"/>
      <c r="EG81" s="33"/>
      <c r="EH81" s="33"/>
      <c r="EI81" s="33"/>
      <c r="EJ81" s="33"/>
      <c r="EK81" s="33"/>
      <c r="EL81" s="33"/>
      <c r="EM81" s="33"/>
      <c r="EN81" s="33"/>
      <c r="EO81" s="33"/>
      <c r="EP81" s="33"/>
      <c r="EQ81" s="33"/>
      <c r="ER81" s="50"/>
    </row>
    <row r="82" spans="2:148" ht="15" customHeight="1" x14ac:dyDescent="0.25">
      <c r="B82" s="440" t="s">
        <v>637</v>
      </c>
      <c r="C82" s="442" t="str">
        <f xml:space="preserve"> IF(ISBLANK(TB!C217), "", TB!C217)</f>
        <v/>
      </c>
      <c r="D82" s="442" t="str">
        <f xml:space="preserve"> IF(ISBLANK(TB!D217), "", TB!D217)</f>
        <v/>
      </c>
      <c r="E82" s="442" t="str">
        <f xml:space="preserve"> IF(ISBLANK(TB!E217), "", TB!E217)</f>
        <v/>
      </c>
      <c r="F82" s="442" t="str">
        <f xml:space="preserve"> IF(ISBLANK(TB!F217), "", TB!F217)</f>
        <v/>
      </c>
      <c r="G82" s="1126" t="str">
        <f>IF(ISBLANK(TB!G217), "",TB!G217)</f>
        <v/>
      </c>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50"/>
      <c r="DX82" s="33"/>
      <c r="DY82" s="33"/>
      <c r="DZ82" s="33"/>
      <c r="EA82" s="33"/>
      <c r="EB82" s="33"/>
      <c r="EC82" s="33"/>
      <c r="ED82" s="33"/>
      <c r="EE82" s="33"/>
      <c r="EF82" s="33"/>
      <c r="EG82" s="33"/>
      <c r="EH82" s="33"/>
      <c r="EI82" s="33"/>
      <c r="EJ82" s="33"/>
      <c r="EK82" s="33"/>
      <c r="EL82" s="33"/>
      <c r="EM82" s="33"/>
      <c r="EN82" s="33"/>
      <c r="EO82" s="33"/>
      <c r="EP82" s="33"/>
      <c r="EQ82" s="33"/>
      <c r="ER82" s="50"/>
    </row>
    <row r="83" spans="2:148" ht="15" customHeight="1" x14ac:dyDescent="0.25">
      <c r="B83" s="440" t="s">
        <v>638</v>
      </c>
      <c r="C83" s="442" t="str">
        <f xml:space="preserve"> IF(ISBLANK(TB!C218), "", TB!C218)</f>
        <v/>
      </c>
      <c r="D83" s="442" t="str">
        <f xml:space="preserve"> IF(ISBLANK(TB!D218), "", TB!D218)</f>
        <v/>
      </c>
      <c r="E83" s="442" t="str">
        <f xml:space="preserve"> IF(ISBLANK(TB!E218), "", TB!E218)</f>
        <v/>
      </c>
      <c r="F83" s="442" t="str">
        <f xml:space="preserve"> IF(ISBLANK(TB!F218), "", TB!F218)</f>
        <v/>
      </c>
      <c r="G83" s="1126" t="str">
        <f>IF(ISBLANK(TB!G218), "",TB!G218)</f>
        <v/>
      </c>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50"/>
      <c r="DX83" s="33"/>
      <c r="DY83" s="33"/>
      <c r="DZ83" s="33"/>
      <c r="EA83" s="33"/>
      <c r="EB83" s="33"/>
      <c r="EC83" s="33"/>
      <c r="ED83" s="33"/>
      <c r="EE83" s="33"/>
      <c r="EF83" s="33"/>
      <c r="EG83" s="33"/>
      <c r="EH83" s="33"/>
      <c r="EI83" s="33"/>
      <c r="EJ83" s="33"/>
      <c r="EK83" s="33"/>
      <c r="EL83" s="33"/>
      <c r="EM83" s="33"/>
      <c r="EN83" s="33"/>
      <c r="EO83" s="33"/>
      <c r="EP83" s="33"/>
      <c r="EQ83" s="33"/>
      <c r="ER83" s="50"/>
    </row>
    <row r="84" spans="2:148" ht="15" customHeight="1" x14ac:dyDescent="0.25">
      <c r="B84" s="440" t="s">
        <v>639</v>
      </c>
      <c r="C84" s="442" t="str">
        <f xml:space="preserve"> IF(ISBLANK(TB!C219), "", TB!C219)</f>
        <v/>
      </c>
      <c r="D84" s="442" t="str">
        <f xml:space="preserve"> IF(ISBLANK(TB!D219), "", TB!D219)</f>
        <v/>
      </c>
      <c r="E84" s="442" t="str">
        <f xml:space="preserve"> IF(ISBLANK(TB!E219), "", TB!E219)</f>
        <v/>
      </c>
      <c r="F84" s="442" t="str">
        <f xml:space="preserve"> IF(ISBLANK(TB!F219), "", TB!F219)</f>
        <v/>
      </c>
      <c r="G84" s="1126" t="str">
        <f>IF(ISBLANK(TB!G219), "",TB!G219)</f>
        <v/>
      </c>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50"/>
      <c r="DX84" s="33"/>
      <c r="DY84" s="33"/>
      <c r="DZ84" s="33"/>
      <c r="EA84" s="33"/>
      <c r="EB84" s="33"/>
      <c r="EC84" s="33"/>
      <c r="ED84" s="33"/>
      <c r="EE84" s="33"/>
      <c r="EF84" s="33"/>
      <c r="EG84" s="33"/>
      <c r="EH84" s="33"/>
      <c r="EI84" s="33"/>
      <c r="EJ84" s="33"/>
      <c r="EK84" s="33"/>
      <c r="EL84" s="33"/>
      <c r="EM84" s="33"/>
      <c r="EN84" s="33"/>
      <c r="EO84" s="33"/>
      <c r="EP84" s="33"/>
      <c r="EQ84" s="33"/>
      <c r="ER84" s="50"/>
    </row>
    <row r="85" spans="2:148" ht="15" customHeight="1" x14ac:dyDescent="0.25">
      <c r="B85" s="440" t="s">
        <v>640</v>
      </c>
      <c r="C85" s="442" t="str">
        <f xml:space="preserve"> IF(ISBLANK(TB!C220), "", TB!C220)</f>
        <v/>
      </c>
      <c r="D85" s="442" t="str">
        <f xml:space="preserve"> IF(ISBLANK(TB!D220), "", TB!D220)</f>
        <v/>
      </c>
      <c r="E85" s="442" t="str">
        <f xml:space="preserve"> IF(ISBLANK(TB!E220), "", TB!E220)</f>
        <v/>
      </c>
      <c r="F85" s="442" t="str">
        <f xml:space="preserve"> IF(ISBLANK(TB!F220), "", TB!F220)</f>
        <v/>
      </c>
      <c r="G85" s="1126" t="str">
        <f>IF(ISBLANK(TB!G220), "",TB!G220)</f>
        <v/>
      </c>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50"/>
      <c r="DX85" s="33"/>
      <c r="DY85" s="33"/>
      <c r="DZ85" s="33"/>
      <c r="EA85" s="33"/>
      <c r="EB85" s="33"/>
      <c r="EC85" s="33"/>
      <c r="ED85" s="33"/>
      <c r="EE85" s="33"/>
      <c r="EF85" s="33"/>
      <c r="EG85" s="33"/>
      <c r="EH85" s="33"/>
      <c r="EI85" s="33"/>
      <c r="EJ85" s="33"/>
      <c r="EK85" s="33"/>
      <c r="EL85" s="33"/>
      <c r="EM85" s="33"/>
      <c r="EN85" s="33"/>
      <c r="EO85" s="33"/>
      <c r="EP85" s="33"/>
      <c r="EQ85" s="33"/>
      <c r="ER85" s="50"/>
    </row>
    <row r="86" spans="2:148" ht="15" customHeight="1" x14ac:dyDescent="0.25">
      <c r="B86" s="440" t="s">
        <v>641</v>
      </c>
      <c r="C86" s="442" t="str">
        <f xml:space="preserve"> IF(ISBLANK(TB!C221), "", TB!C221)</f>
        <v/>
      </c>
      <c r="D86" s="442" t="str">
        <f xml:space="preserve"> IF(ISBLANK(TB!D221), "", TB!D221)</f>
        <v/>
      </c>
      <c r="E86" s="442" t="str">
        <f xml:space="preserve"> IF(ISBLANK(TB!E221), "", TB!E221)</f>
        <v/>
      </c>
      <c r="F86" s="442" t="str">
        <f xml:space="preserve"> IF(ISBLANK(TB!F221), "", TB!F221)</f>
        <v/>
      </c>
      <c r="G86" s="1126" t="str">
        <f>IF(ISBLANK(TB!G221), "",TB!G221)</f>
        <v/>
      </c>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50"/>
      <c r="DX86" s="33"/>
      <c r="DY86" s="33"/>
      <c r="DZ86" s="33"/>
      <c r="EA86" s="33"/>
      <c r="EB86" s="33"/>
      <c r="EC86" s="33"/>
      <c r="ED86" s="33"/>
      <c r="EE86" s="33"/>
      <c r="EF86" s="33"/>
      <c r="EG86" s="33"/>
      <c r="EH86" s="33"/>
      <c r="EI86" s="33"/>
      <c r="EJ86" s="33"/>
      <c r="EK86" s="33"/>
      <c r="EL86" s="33"/>
      <c r="EM86" s="33"/>
      <c r="EN86" s="33"/>
      <c r="EO86" s="33"/>
      <c r="EP86" s="33"/>
      <c r="EQ86" s="33"/>
      <c r="ER86" s="50"/>
    </row>
    <row r="87" spans="2:148" ht="15" customHeight="1" x14ac:dyDescent="0.25">
      <c r="B87" s="440" t="s">
        <v>642</v>
      </c>
      <c r="C87" s="442" t="str">
        <f xml:space="preserve"> IF(ISBLANK(TB!C222), "", TB!C222)</f>
        <v/>
      </c>
      <c r="D87" s="442" t="str">
        <f xml:space="preserve"> IF(ISBLANK(TB!D222), "", TB!D222)</f>
        <v/>
      </c>
      <c r="E87" s="442" t="str">
        <f xml:space="preserve"> IF(ISBLANK(TB!E222), "", TB!E222)</f>
        <v/>
      </c>
      <c r="F87" s="442" t="str">
        <f xml:space="preserve"> IF(ISBLANK(TB!F222), "", TB!F222)</f>
        <v/>
      </c>
      <c r="G87" s="1126" t="str">
        <f>IF(ISBLANK(TB!G222), "",TB!G222)</f>
        <v/>
      </c>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50"/>
      <c r="DX87" s="33"/>
      <c r="DY87" s="33"/>
      <c r="DZ87" s="33"/>
      <c r="EA87" s="33"/>
      <c r="EB87" s="33"/>
      <c r="EC87" s="33"/>
      <c r="ED87" s="33"/>
      <c r="EE87" s="33"/>
      <c r="EF87" s="33"/>
      <c r="EG87" s="33"/>
      <c r="EH87" s="33"/>
      <c r="EI87" s="33"/>
      <c r="EJ87" s="33"/>
      <c r="EK87" s="33"/>
      <c r="EL87" s="33"/>
      <c r="EM87" s="33"/>
      <c r="EN87" s="33"/>
      <c r="EO87" s="33"/>
      <c r="EP87" s="33"/>
      <c r="EQ87" s="33"/>
      <c r="ER87" s="50"/>
    </row>
    <row r="88" spans="2:148" ht="15" customHeight="1" x14ac:dyDescent="0.25">
      <c r="B88" s="440" t="s">
        <v>643</v>
      </c>
      <c r="C88" s="442" t="str">
        <f xml:space="preserve"> IF(ISBLANK(TB!C223), "", TB!C223)</f>
        <v/>
      </c>
      <c r="D88" s="442" t="str">
        <f xml:space="preserve"> IF(ISBLANK(TB!D223), "", TB!D223)</f>
        <v/>
      </c>
      <c r="E88" s="442" t="str">
        <f xml:space="preserve"> IF(ISBLANK(TB!E223), "", TB!E223)</f>
        <v/>
      </c>
      <c r="F88" s="442" t="str">
        <f xml:space="preserve"> IF(ISBLANK(TB!F223), "", TB!F223)</f>
        <v/>
      </c>
      <c r="G88" s="1126" t="str">
        <f>IF(ISBLANK(TB!G223), "",TB!G223)</f>
        <v/>
      </c>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50"/>
      <c r="DX88" s="33"/>
      <c r="DY88" s="33"/>
      <c r="DZ88" s="33"/>
      <c r="EA88" s="33"/>
      <c r="EB88" s="33"/>
      <c r="EC88" s="33"/>
      <c r="ED88" s="33"/>
      <c r="EE88" s="33"/>
      <c r="EF88" s="33"/>
      <c r="EG88" s="33"/>
      <c r="EH88" s="33"/>
      <c r="EI88" s="33"/>
      <c r="EJ88" s="33"/>
      <c r="EK88" s="33"/>
      <c r="EL88" s="33"/>
      <c r="EM88" s="33"/>
      <c r="EN88" s="33"/>
      <c r="EO88" s="33"/>
      <c r="EP88" s="33"/>
      <c r="EQ88" s="33"/>
      <c r="ER88" s="50"/>
    </row>
    <row r="89" spans="2:148" ht="15" customHeight="1" x14ac:dyDescent="0.25">
      <c r="B89" s="440" t="s">
        <v>644</v>
      </c>
      <c r="C89" s="442" t="str">
        <f xml:space="preserve"> IF(ISBLANK(TB!C224), "", TB!C224)</f>
        <v/>
      </c>
      <c r="D89" s="442" t="str">
        <f xml:space="preserve"> IF(ISBLANK(TB!D224), "", TB!D224)</f>
        <v/>
      </c>
      <c r="E89" s="442" t="str">
        <f xml:space="preserve"> IF(ISBLANK(TB!E224), "", TB!E224)</f>
        <v/>
      </c>
      <c r="F89" s="442" t="str">
        <f xml:space="preserve"> IF(ISBLANK(TB!F224), "", TB!F224)</f>
        <v/>
      </c>
      <c r="G89" s="1126" t="str">
        <f>IF(ISBLANK(TB!G224), "",TB!G224)</f>
        <v/>
      </c>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50"/>
      <c r="DX89" s="33"/>
      <c r="DY89" s="33"/>
      <c r="DZ89" s="33"/>
      <c r="EA89" s="33"/>
      <c r="EB89" s="33"/>
      <c r="EC89" s="33"/>
      <c r="ED89" s="33"/>
      <c r="EE89" s="33"/>
      <c r="EF89" s="33"/>
      <c r="EG89" s="33"/>
      <c r="EH89" s="33"/>
      <c r="EI89" s="33"/>
      <c r="EJ89" s="33"/>
      <c r="EK89" s="33"/>
      <c r="EL89" s="33"/>
      <c r="EM89" s="33"/>
      <c r="EN89" s="33"/>
      <c r="EO89" s="33"/>
      <c r="EP89" s="33"/>
      <c r="EQ89" s="33"/>
      <c r="ER89" s="50"/>
    </row>
    <row r="90" spans="2:148" ht="15" customHeight="1" x14ac:dyDescent="0.25">
      <c r="B90" s="440" t="s">
        <v>645</v>
      </c>
      <c r="C90" s="442" t="str">
        <f xml:space="preserve"> IF(ISBLANK(TB!C225), "", TB!C225)</f>
        <v/>
      </c>
      <c r="D90" s="442" t="str">
        <f xml:space="preserve"> IF(ISBLANK(TB!D225), "", TB!D225)</f>
        <v/>
      </c>
      <c r="E90" s="442" t="str">
        <f xml:space="preserve"> IF(ISBLANK(TB!E225), "", TB!E225)</f>
        <v/>
      </c>
      <c r="F90" s="442" t="str">
        <f xml:space="preserve"> IF(ISBLANK(TB!F225), "", TB!F225)</f>
        <v/>
      </c>
      <c r="G90" s="1126" t="str">
        <f>IF(ISBLANK(TB!G225), "",TB!G225)</f>
        <v/>
      </c>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50"/>
      <c r="DX90" s="33"/>
      <c r="DY90" s="33"/>
      <c r="DZ90" s="33"/>
      <c r="EA90" s="33"/>
      <c r="EB90" s="33"/>
      <c r="EC90" s="33"/>
      <c r="ED90" s="33"/>
      <c r="EE90" s="33"/>
      <c r="EF90" s="33"/>
      <c r="EG90" s="33"/>
      <c r="EH90" s="33"/>
      <c r="EI90" s="33"/>
      <c r="EJ90" s="33"/>
      <c r="EK90" s="33"/>
      <c r="EL90" s="33"/>
      <c r="EM90" s="33"/>
      <c r="EN90" s="33"/>
      <c r="EO90" s="33"/>
      <c r="EP90" s="33"/>
      <c r="EQ90" s="33"/>
      <c r="ER90" s="50"/>
    </row>
    <row r="91" spans="2:148" ht="15" customHeight="1" x14ac:dyDescent="0.25">
      <c r="B91" s="440" t="s">
        <v>646</v>
      </c>
      <c r="C91" s="442" t="str">
        <f xml:space="preserve"> IF(ISBLANK(TB!C226), "", TB!C226)</f>
        <v/>
      </c>
      <c r="D91" s="442" t="str">
        <f xml:space="preserve"> IF(ISBLANK(TB!D226), "", TB!D226)</f>
        <v/>
      </c>
      <c r="E91" s="442" t="str">
        <f xml:space="preserve"> IF(ISBLANK(TB!E226), "", TB!E226)</f>
        <v/>
      </c>
      <c r="F91" s="442" t="str">
        <f xml:space="preserve"> IF(ISBLANK(TB!F226), "", TB!F226)</f>
        <v/>
      </c>
      <c r="G91" s="1126" t="str">
        <f>IF(ISBLANK(TB!G226), "",TB!G226)</f>
        <v/>
      </c>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50"/>
      <c r="DX91" s="33"/>
      <c r="DY91" s="33"/>
      <c r="DZ91" s="33"/>
      <c r="EA91" s="33"/>
      <c r="EB91" s="33"/>
      <c r="EC91" s="33"/>
      <c r="ED91" s="33"/>
      <c r="EE91" s="33"/>
      <c r="EF91" s="33"/>
      <c r="EG91" s="33"/>
      <c r="EH91" s="33"/>
      <c r="EI91" s="33"/>
      <c r="EJ91" s="33"/>
      <c r="EK91" s="33"/>
      <c r="EL91" s="33"/>
      <c r="EM91" s="33"/>
      <c r="EN91" s="33"/>
      <c r="EO91" s="33"/>
      <c r="EP91" s="33"/>
      <c r="EQ91" s="33"/>
      <c r="ER91" s="50"/>
    </row>
    <row r="92" spans="2:148" ht="15" customHeight="1" x14ac:dyDescent="0.25">
      <c r="B92" s="440" t="s">
        <v>647</v>
      </c>
      <c r="C92" s="442" t="str">
        <f xml:space="preserve"> IF(ISBLANK(TB!C227), "", TB!C227)</f>
        <v/>
      </c>
      <c r="D92" s="442" t="str">
        <f xml:space="preserve"> IF(ISBLANK(TB!D227), "", TB!D227)</f>
        <v/>
      </c>
      <c r="E92" s="442" t="str">
        <f xml:space="preserve"> IF(ISBLANK(TB!E227), "", TB!E227)</f>
        <v/>
      </c>
      <c r="F92" s="442" t="str">
        <f xml:space="preserve"> IF(ISBLANK(TB!F227), "", TB!F227)</f>
        <v/>
      </c>
      <c r="G92" s="1126" t="str">
        <f>IF(ISBLANK(TB!G227), "",TB!G227)</f>
        <v/>
      </c>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50"/>
      <c r="DX92" s="33"/>
      <c r="DY92" s="33"/>
      <c r="DZ92" s="33"/>
      <c r="EA92" s="33"/>
      <c r="EB92" s="33"/>
      <c r="EC92" s="33"/>
      <c r="ED92" s="33"/>
      <c r="EE92" s="33"/>
      <c r="EF92" s="33"/>
      <c r="EG92" s="33"/>
      <c r="EH92" s="33"/>
      <c r="EI92" s="33"/>
      <c r="EJ92" s="33"/>
      <c r="EK92" s="33"/>
      <c r="EL92" s="33"/>
      <c r="EM92" s="33"/>
      <c r="EN92" s="33"/>
      <c r="EO92" s="33"/>
      <c r="EP92" s="33"/>
      <c r="EQ92" s="33"/>
      <c r="ER92" s="50"/>
    </row>
    <row r="93" spans="2:148" ht="15" customHeight="1" x14ac:dyDescent="0.25">
      <c r="B93" s="440" t="s">
        <v>648</v>
      </c>
      <c r="C93" s="442" t="str">
        <f xml:space="preserve"> IF(ISBLANK(TB!C228), "", TB!C228)</f>
        <v/>
      </c>
      <c r="D93" s="442" t="str">
        <f xml:space="preserve"> IF(ISBLANK(TB!D228), "", TB!D228)</f>
        <v/>
      </c>
      <c r="E93" s="442" t="str">
        <f xml:space="preserve"> IF(ISBLANK(TB!E228), "", TB!E228)</f>
        <v/>
      </c>
      <c r="F93" s="442" t="str">
        <f xml:space="preserve"> IF(ISBLANK(TB!F228), "", TB!F228)</f>
        <v/>
      </c>
      <c r="G93" s="1126" t="str">
        <f>IF(ISBLANK(TB!G228), "",TB!G228)</f>
        <v/>
      </c>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50"/>
      <c r="DX93" s="33"/>
      <c r="DY93" s="33"/>
      <c r="DZ93" s="33"/>
      <c r="EA93" s="33"/>
      <c r="EB93" s="33"/>
      <c r="EC93" s="33"/>
      <c r="ED93" s="33"/>
      <c r="EE93" s="33"/>
      <c r="EF93" s="33"/>
      <c r="EG93" s="33"/>
      <c r="EH93" s="33"/>
      <c r="EI93" s="33"/>
      <c r="EJ93" s="33"/>
      <c r="EK93" s="33"/>
      <c r="EL93" s="33"/>
      <c r="EM93" s="33"/>
      <c r="EN93" s="33"/>
      <c r="EO93" s="33"/>
      <c r="EP93" s="33"/>
      <c r="EQ93" s="33"/>
      <c r="ER93" s="50"/>
    </row>
    <row r="94" spans="2:148" ht="15" customHeight="1" x14ac:dyDescent="0.25">
      <c r="B94" s="440" t="s">
        <v>649</v>
      </c>
      <c r="C94" s="442" t="str">
        <f xml:space="preserve"> IF(ISBLANK(TB!C229), "", TB!C229)</f>
        <v/>
      </c>
      <c r="D94" s="442" t="str">
        <f xml:space="preserve"> IF(ISBLANK(TB!D229), "", TB!D229)</f>
        <v/>
      </c>
      <c r="E94" s="442" t="str">
        <f xml:space="preserve"> IF(ISBLANK(TB!E229), "", TB!E229)</f>
        <v/>
      </c>
      <c r="F94" s="442" t="str">
        <f xml:space="preserve"> IF(ISBLANK(TB!F229), "", TB!F229)</f>
        <v/>
      </c>
      <c r="G94" s="1126" t="str">
        <f>IF(ISBLANK(TB!G229), "",TB!G229)</f>
        <v/>
      </c>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50"/>
      <c r="DX94" s="33"/>
      <c r="DY94" s="33"/>
      <c r="DZ94" s="33"/>
      <c r="EA94" s="33"/>
      <c r="EB94" s="33"/>
      <c r="EC94" s="33"/>
      <c r="ED94" s="33"/>
      <c r="EE94" s="33"/>
      <c r="EF94" s="33"/>
      <c r="EG94" s="33"/>
      <c r="EH94" s="33"/>
      <c r="EI94" s="33"/>
      <c r="EJ94" s="33"/>
      <c r="EK94" s="33"/>
      <c r="EL94" s="33"/>
      <c r="EM94" s="33"/>
      <c r="EN94" s="33"/>
      <c r="EO94" s="33"/>
      <c r="EP94" s="33"/>
      <c r="EQ94" s="33"/>
      <c r="ER94" s="50"/>
    </row>
    <row r="95" spans="2:148" ht="15" customHeight="1" x14ac:dyDescent="0.25">
      <c r="B95" s="440" t="s">
        <v>650</v>
      </c>
      <c r="C95" s="442" t="str">
        <f xml:space="preserve"> IF(ISBLANK(TB!C230), "", TB!C230)</f>
        <v/>
      </c>
      <c r="D95" s="442" t="str">
        <f xml:space="preserve"> IF(ISBLANK(TB!D230), "", TB!D230)</f>
        <v/>
      </c>
      <c r="E95" s="442" t="str">
        <f xml:space="preserve"> IF(ISBLANK(TB!E230), "", TB!E230)</f>
        <v/>
      </c>
      <c r="F95" s="442" t="str">
        <f xml:space="preserve"> IF(ISBLANK(TB!F230), "", TB!F230)</f>
        <v/>
      </c>
      <c r="G95" s="1126" t="str">
        <f>IF(ISBLANK(TB!G230), "",TB!G230)</f>
        <v/>
      </c>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50"/>
      <c r="DX95" s="33"/>
      <c r="DY95" s="33"/>
      <c r="DZ95" s="33"/>
      <c r="EA95" s="33"/>
      <c r="EB95" s="33"/>
      <c r="EC95" s="33"/>
      <c r="ED95" s="33"/>
      <c r="EE95" s="33"/>
      <c r="EF95" s="33"/>
      <c r="EG95" s="33"/>
      <c r="EH95" s="33"/>
      <c r="EI95" s="33"/>
      <c r="EJ95" s="33"/>
      <c r="EK95" s="33"/>
      <c r="EL95" s="33"/>
      <c r="EM95" s="33"/>
      <c r="EN95" s="33"/>
      <c r="EO95" s="33"/>
      <c r="EP95" s="33"/>
      <c r="EQ95" s="33"/>
      <c r="ER95" s="50"/>
    </row>
    <row r="96" spans="2:148" ht="15" customHeight="1" x14ac:dyDescent="0.25">
      <c r="B96" s="440" t="s">
        <v>651</v>
      </c>
      <c r="C96" s="442" t="str">
        <f xml:space="preserve"> IF(ISBLANK(TB!C231), "", TB!C231)</f>
        <v/>
      </c>
      <c r="D96" s="442" t="str">
        <f xml:space="preserve"> IF(ISBLANK(TB!D231), "", TB!D231)</f>
        <v/>
      </c>
      <c r="E96" s="442" t="str">
        <f xml:space="preserve"> IF(ISBLANK(TB!E231), "", TB!E231)</f>
        <v/>
      </c>
      <c r="F96" s="442" t="str">
        <f xml:space="preserve"> IF(ISBLANK(TB!F231), "", TB!F231)</f>
        <v/>
      </c>
      <c r="G96" s="1126" t="str">
        <f>IF(ISBLANK(TB!G231), "",TB!G231)</f>
        <v/>
      </c>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50"/>
      <c r="DX96" s="33"/>
      <c r="DY96" s="33"/>
      <c r="DZ96" s="33"/>
      <c r="EA96" s="33"/>
      <c r="EB96" s="33"/>
      <c r="EC96" s="33"/>
      <c r="ED96" s="33"/>
      <c r="EE96" s="33"/>
      <c r="EF96" s="33"/>
      <c r="EG96" s="33"/>
      <c r="EH96" s="33"/>
      <c r="EI96" s="33"/>
      <c r="EJ96" s="33"/>
      <c r="EK96" s="33"/>
      <c r="EL96" s="33"/>
      <c r="EM96" s="33"/>
      <c r="EN96" s="33"/>
      <c r="EO96" s="33"/>
      <c r="EP96" s="33"/>
      <c r="EQ96" s="33"/>
      <c r="ER96" s="50"/>
    </row>
    <row r="97" spans="1:149" ht="15" customHeight="1" x14ac:dyDescent="0.25">
      <c r="B97" s="440" t="s">
        <v>652</v>
      </c>
      <c r="C97" s="442" t="str">
        <f xml:space="preserve"> IF(ISBLANK(TB!C232), "", TB!C232)</f>
        <v/>
      </c>
      <c r="D97" s="442" t="str">
        <f xml:space="preserve"> IF(ISBLANK(TB!D232), "", TB!D232)</f>
        <v/>
      </c>
      <c r="E97" s="442" t="str">
        <f xml:space="preserve"> IF(ISBLANK(TB!E232), "", TB!E232)</f>
        <v/>
      </c>
      <c r="F97" s="442" t="str">
        <f xml:space="preserve"> IF(ISBLANK(TB!F232), "", TB!F232)</f>
        <v/>
      </c>
      <c r="G97" s="1126" t="str">
        <f>IF(ISBLANK(TB!G232), "",TB!G232)</f>
        <v/>
      </c>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50"/>
      <c r="DX97" s="33"/>
      <c r="DY97" s="33"/>
      <c r="DZ97" s="33"/>
      <c r="EA97" s="33"/>
      <c r="EB97" s="33"/>
      <c r="EC97" s="33"/>
      <c r="ED97" s="33"/>
      <c r="EE97" s="33"/>
      <c r="EF97" s="33"/>
      <c r="EG97" s="33"/>
      <c r="EH97" s="33"/>
      <c r="EI97" s="33"/>
      <c r="EJ97" s="33"/>
      <c r="EK97" s="33"/>
      <c r="EL97" s="33"/>
      <c r="EM97" s="33"/>
      <c r="EN97" s="33"/>
      <c r="EO97" s="33"/>
      <c r="EP97" s="33"/>
      <c r="EQ97" s="33"/>
      <c r="ER97" s="50"/>
    </row>
    <row r="98" spans="1:149" ht="15" customHeight="1" x14ac:dyDescent="0.25">
      <c r="B98" s="440" t="s">
        <v>653</v>
      </c>
      <c r="C98" s="442" t="str">
        <f xml:space="preserve"> IF(ISBLANK(TB!C233), "", TB!C233)</f>
        <v/>
      </c>
      <c r="D98" s="442" t="str">
        <f xml:space="preserve"> IF(ISBLANK(TB!D233), "", TB!D233)</f>
        <v/>
      </c>
      <c r="E98" s="442" t="str">
        <f xml:space="preserve"> IF(ISBLANK(TB!E233), "", TB!E233)</f>
        <v/>
      </c>
      <c r="F98" s="442" t="str">
        <f xml:space="preserve"> IF(ISBLANK(TB!F233), "", TB!F233)</f>
        <v/>
      </c>
      <c r="G98" s="1126" t="str">
        <f>IF(ISBLANK(TB!G233), "",TB!G233)</f>
        <v/>
      </c>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50"/>
      <c r="DX98" s="33"/>
      <c r="DY98" s="33"/>
      <c r="DZ98" s="33"/>
      <c r="EA98" s="33"/>
      <c r="EB98" s="33"/>
      <c r="EC98" s="33"/>
      <c r="ED98" s="33"/>
      <c r="EE98" s="33"/>
      <c r="EF98" s="33"/>
      <c r="EG98" s="33"/>
      <c r="EH98" s="33"/>
      <c r="EI98" s="33"/>
      <c r="EJ98" s="33"/>
      <c r="EK98" s="33"/>
      <c r="EL98" s="33"/>
      <c r="EM98" s="33"/>
      <c r="EN98" s="33"/>
      <c r="EO98" s="33"/>
      <c r="EP98" s="33"/>
      <c r="EQ98" s="33"/>
      <c r="ER98" s="50"/>
    </row>
    <row r="99" spans="1:149" ht="15" customHeight="1" x14ac:dyDescent="0.25">
      <c r="B99" s="440" t="s">
        <v>654</v>
      </c>
      <c r="C99" s="442" t="str">
        <f xml:space="preserve"> IF(ISBLANK(TB!C234), "", TB!C234)</f>
        <v/>
      </c>
      <c r="D99" s="442" t="str">
        <f xml:space="preserve"> IF(ISBLANK(TB!D234), "", TB!D234)</f>
        <v/>
      </c>
      <c r="E99" s="442" t="str">
        <f xml:space="preserve"> IF(ISBLANK(TB!E234), "", TB!E234)</f>
        <v/>
      </c>
      <c r="F99" s="442" t="str">
        <f xml:space="preserve"> IF(ISBLANK(TB!F234), "", TB!F234)</f>
        <v/>
      </c>
      <c r="G99" s="1126" t="str">
        <f>IF(ISBLANK(TB!G234), "",TB!G234)</f>
        <v/>
      </c>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50"/>
      <c r="DX99" s="33"/>
      <c r="DY99" s="33"/>
      <c r="DZ99" s="33"/>
      <c r="EA99" s="33"/>
      <c r="EB99" s="33"/>
      <c r="EC99" s="33"/>
      <c r="ED99" s="33"/>
      <c r="EE99" s="33"/>
      <c r="EF99" s="33"/>
      <c r="EG99" s="33"/>
      <c r="EH99" s="33"/>
      <c r="EI99" s="33"/>
      <c r="EJ99" s="33"/>
      <c r="EK99" s="33"/>
      <c r="EL99" s="33"/>
      <c r="EM99" s="33"/>
      <c r="EN99" s="33"/>
      <c r="EO99" s="33"/>
      <c r="EP99" s="33"/>
      <c r="EQ99" s="33"/>
      <c r="ER99" s="50"/>
    </row>
    <row r="100" spans="1:149" ht="15" customHeight="1" x14ac:dyDescent="0.25">
      <c r="B100" s="440" t="s">
        <v>655</v>
      </c>
      <c r="C100" s="442" t="str">
        <f xml:space="preserve"> IF(ISBLANK(TB!C235), "", TB!C235)</f>
        <v/>
      </c>
      <c r="D100" s="442" t="str">
        <f xml:space="preserve"> IF(ISBLANK(TB!D235), "", TB!D235)</f>
        <v/>
      </c>
      <c r="E100" s="442" t="str">
        <f xml:space="preserve"> IF(ISBLANK(TB!E235), "", TB!E235)</f>
        <v/>
      </c>
      <c r="F100" s="442" t="str">
        <f xml:space="preserve"> IF(ISBLANK(TB!F235), "", TB!F235)</f>
        <v/>
      </c>
      <c r="G100" s="1126" t="str">
        <f>IF(ISBLANK(TB!G235), "",TB!G235)</f>
        <v/>
      </c>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50"/>
      <c r="DX100" s="33"/>
      <c r="DY100" s="33"/>
      <c r="DZ100" s="33"/>
      <c r="EA100" s="33"/>
      <c r="EB100" s="33"/>
      <c r="EC100" s="33"/>
      <c r="ED100" s="33"/>
      <c r="EE100" s="33"/>
      <c r="EF100" s="33"/>
      <c r="EG100" s="33"/>
      <c r="EH100" s="33"/>
      <c r="EI100" s="33"/>
      <c r="EJ100" s="33"/>
      <c r="EK100" s="33"/>
      <c r="EL100" s="33"/>
      <c r="EM100" s="33"/>
      <c r="EN100" s="33"/>
      <c r="EO100" s="33"/>
      <c r="EP100" s="33"/>
      <c r="EQ100" s="33"/>
      <c r="ER100" s="50"/>
    </row>
    <row r="101" spans="1:149" ht="15" customHeight="1" x14ac:dyDescent="0.25">
      <c r="B101" s="440" t="s">
        <v>656</v>
      </c>
      <c r="C101" s="442" t="str">
        <f xml:space="preserve"> IF(ISBLANK(TB!C236), "", TB!C236)</f>
        <v/>
      </c>
      <c r="D101" s="442" t="str">
        <f xml:space="preserve"> IF(ISBLANK(TB!D236), "", TB!D236)</f>
        <v/>
      </c>
      <c r="E101" s="442" t="str">
        <f xml:space="preserve"> IF(ISBLANK(TB!E236), "", TB!E236)</f>
        <v/>
      </c>
      <c r="F101" s="442" t="str">
        <f xml:space="preserve"> IF(ISBLANK(TB!F236), "", TB!F236)</f>
        <v/>
      </c>
      <c r="G101" s="1126" t="str">
        <f>IF(ISBLANK(TB!G236), "",TB!G236)</f>
        <v/>
      </c>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50"/>
      <c r="DX101" s="33"/>
      <c r="DY101" s="33"/>
      <c r="DZ101" s="33"/>
      <c r="EA101" s="33"/>
      <c r="EB101" s="33"/>
      <c r="EC101" s="33"/>
      <c r="ED101" s="33"/>
      <c r="EE101" s="33"/>
      <c r="EF101" s="33"/>
      <c r="EG101" s="33"/>
      <c r="EH101" s="33"/>
      <c r="EI101" s="33"/>
      <c r="EJ101" s="33"/>
      <c r="EK101" s="33"/>
      <c r="EL101" s="33"/>
      <c r="EM101" s="33"/>
      <c r="EN101" s="33"/>
      <c r="EO101" s="33"/>
      <c r="EP101" s="33"/>
      <c r="EQ101" s="33"/>
      <c r="ER101" s="50"/>
    </row>
    <row r="102" spans="1:149" ht="15" customHeight="1" x14ac:dyDescent="0.25">
      <c r="B102" s="440" t="s">
        <v>657</v>
      </c>
      <c r="C102" s="442" t="str">
        <f xml:space="preserve"> IF(ISBLANK(TB!C237), "", TB!C237)</f>
        <v/>
      </c>
      <c r="D102" s="442" t="str">
        <f xml:space="preserve"> IF(ISBLANK(TB!D237), "", TB!D237)</f>
        <v/>
      </c>
      <c r="E102" s="442" t="str">
        <f xml:space="preserve"> IF(ISBLANK(TB!E237), "", TB!E237)</f>
        <v/>
      </c>
      <c r="F102" s="442" t="str">
        <f xml:space="preserve"> IF(ISBLANK(TB!F237), "", TB!F237)</f>
        <v/>
      </c>
      <c r="G102" s="1126" t="str">
        <f>IF(ISBLANK(TB!G237), "",TB!G237)</f>
        <v/>
      </c>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50"/>
      <c r="DX102" s="33"/>
      <c r="DY102" s="33"/>
      <c r="DZ102" s="33"/>
      <c r="EA102" s="33"/>
      <c r="EB102" s="33"/>
      <c r="EC102" s="33"/>
      <c r="ED102" s="33"/>
      <c r="EE102" s="33"/>
      <c r="EF102" s="33"/>
      <c r="EG102" s="33"/>
      <c r="EH102" s="33"/>
      <c r="EI102" s="33"/>
      <c r="EJ102" s="33"/>
      <c r="EK102" s="33"/>
      <c r="EL102" s="33"/>
      <c r="EM102" s="33"/>
      <c r="EN102" s="33"/>
      <c r="EO102" s="33"/>
      <c r="EP102" s="33"/>
      <c r="EQ102" s="33"/>
      <c r="ER102" s="50"/>
    </row>
    <row r="103" spans="1:149" ht="15" customHeight="1" x14ac:dyDescent="0.25">
      <c r="B103" s="440" t="s">
        <v>658</v>
      </c>
      <c r="C103" s="442" t="str">
        <f xml:space="preserve"> IF(ISBLANK(TB!C238), "", TB!C238)</f>
        <v/>
      </c>
      <c r="D103" s="442" t="str">
        <f xml:space="preserve"> IF(ISBLANK(TB!D238), "", TB!D238)</f>
        <v/>
      </c>
      <c r="E103" s="442" t="str">
        <f xml:space="preserve"> IF(ISBLANK(TB!E238), "", TB!E238)</f>
        <v/>
      </c>
      <c r="F103" s="442" t="str">
        <f xml:space="preserve"> IF(ISBLANK(TB!F238), "", TB!F238)</f>
        <v/>
      </c>
      <c r="G103" s="1126" t="str">
        <f>IF(ISBLANK(TB!G238), "",TB!G238)</f>
        <v/>
      </c>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50"/>
      <c r="DX103" s="33"/>
      <c r="DY103" s="33"/>
      <c r="DZ103" s="33"/>
      <c r="EA103" s="33"/>
      <c r="EB103" s="33"/>
      <c r="EC103" s="33"/>
      <c r="ED103" s="33"/>
      <c r="EE103" s="33"/>
      <c r="EF103" s="33"/>
      <c r="EG103" s="33"/>
      <c r="EH103" s="33"/>
      <c r="EI103" s="33"/>
      <c r="EJ103" s="33"/>
      <c r="EK103" s="33"/>
      <c r="EL103" s="33"/>
      <c r="EM103" s="33"/>
      <c r="EN103" s="33"/>
      <c r="EO103" s="33"/>
      <c r="EP103" s="33"/>
      <c r="EQ103" s="33"/>
      <c r="ER103" s="50"/>
    </row>
    <row r="104" spans="1:149" ht="15" customHeight="1" x14ac:dyDescent="0.25">
      <c r="B104" s="440" t="s">
        <v>659</v>
      </c>
      <c r="C104" s="442" t="str">
        <f xml:space="preserve"> IF(ISBLANK(TB!C239), "", TB!C239)</f>
        <v/>
      </c>
      <c r="D104" s="442" t="str">
        <f xml:space="preserve"> IF(ISBLANK(TB!D239), "", TB!D239)</f>
        <v/>
      </c>
      <c r="E104" s="442" t="str">
        <f xml:space="preserve"> IF(ISBLANK(TB!E239), "", TB!E239)</f>
        <v/>
      </c>
      <c r="F104" s="442" t="str">
        <f xml:space="preserve"> IF(ISBLANK(TB!F239), "", TB!F239)</f>
        <v/>
      </c>
      <c r="G104" s="1126" t="str">
        <f>IF(ISBLANK(TB!G239), "",TB!G239)</f>
        <v/>
      </c>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50"/>
      <c r="DX104" s="33"/>
      <c r="DY104" s="33"/>
      <c r="DZ104" s="33"/>
      <c r="EA104" s="33"/>
      <c r="EB104" s="33"/>
      <c r="EC104" s="33"/>
      <c r="ED104" s="33"/>
      <c r="EE104" s="33"/>
      <c r="EF104" s="33"/>
      <c r="EG104" s="33"/>
      <c r="EH104" s="33"/>
      <c r="EI104" s="33"/>
      <c r="EJ104" s="33"/>
      <c r="EK104" s="33"/>
      <c r="EL104" s="33"/>
      <c r="EM104" s="33"/>
      <c r="EN104" s="33"/>
      <c r="EO104" s="33"/>
      <c r="EP104" s="33"/>
      <c r="EQ104" s="33"/>
      <c r="ER104" s="50"/>
    </row>
    <row r="105" spans="1:149" ht="15" customHeight="1" x14ac:dyDescent="0.25">
      <c r="B105" s="440" t="s">
        <v>660</v>
      </c>
      <c r="C105" s="442" t="str">
        <f xml:space="preserve"> IF(ISBLANK(TB!C240), "", TB!C240)</f>
        <v/>
      </c>
      <c r="D105" s="442" t="str">
        <f xml:space="preserve"> IF(ISBLANK(TB!D240), "", TB!D240)</f>
        <v/>
      </c>
      <c r="E105" s="442" t="str">
        <f xml:space="preserve"> IF(ISBLANK(TB!E240), "", TB!E240)</f>
        <v/>
      </c>
      <c r="F105" s="442" t="str">
        <f xml:space="preserve"> IF(ISBLANK(TB!F240), "", TB!F240)</f>
        <v/>
      </c>
      <c r="G105" s="1126" t="str">
        <f>IF(ISBLANK(TB!G240), "",TB!G240)</f>
        <v/>
      </c>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50"/>
      <c r="DX105" s="33"/>
      <c r="DY105" s="33"/>
      <c r="DZ105" s="33"/>
      <c r="EA105" s="33"/>
      <c r="EB105" s="33"/>
      <c r="EC105" s="33"/>
      <c r="ED105" s="33"/>
      <c r="EE105" s="33"/>
      <c r="EF105" s="33"/>
      <c r="EG105" s="33"/>
      <c r="EH105" s="33"/>
      <c r="EI105" s="33"/>
      <c r="EJ105" s="33"/>
      <c r="EK105" s="33"/>
      <c r="EL105" s="33"/>
      <c r="EM105" s="33"/>
      <c r="EN105" s="33"/>
      <c r="EO105" s="33"/>
      <c r="EP105" s="33"/>
      <c r="EQ105" s="33"/>
      <c r="ER105" s="50"/>
    </row>
    <row r="106" spans="1:149" ht="15" customHeight="1" x14ac:dyDescent="0.25">
      <c r="B106" s="440" t="s">
        <v>661</v>
      </c>
      <c r="C106" s="442" t="str">
        <f xml:space="preserve"> IF(ISBLANK(TB!C241), "", TB!C241)</f>
        <v/>
      </c>
      <c r="D106" s="442" t="str">
        <f xml:space="preserve"> IF(ISBLANK(TB!D241), "", TB!D241)</f>
        <v/>
      </c>
      <c r="E106" s="442" t="str">
        <f xml:space="preserve"> IF(ISBLANK(TB!E241), "", TB!E241)</f>
        <v/>
      </c>
      <c r="F106" s="442" t="str">
        <f xml:space="preserve"> IF(ISBLANK(TB!F241), "", TB!F241)</f>
        <v/>
      </c>
      <c r="G106" s="1126" t="str">
        <f>IF(ISBLANK(TB!G241), "",TB!G241)</f>
        <v/>
      </c>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50"/>
      <c r="DX106" s="33"/>
      <c r="DY106" s="33"/>
      <c r="DZ106" s="33"/>
      <c r="EA106" s="33"/>
      <c r="EB106" s="33"/>
      <c r="EC106" s="33"/>
      <c r="ED106" s="33"/>
      <c r="EE106" s="33"/>
      <c r="EF106" s="33"/>
      <c r="EG106" s="33"/>
      <c r="EH106" s="33"/>
      <c r="EI106" s="33"/>
      <c r="EJ106" s="33"/>
      <c r="EK106" s="33"/>
      <c r="EL106" s="33"/>
      <c r="EM106" s="33"/>
      <c r="EN106" s="33"/>
      <c r="EO106" s="33"/>
      <c r="EP106" s="33"/>
      <c r="EQ106" s="33"/>
      <c r="ER106" s="50"/>
    </row>
    <row r="107" spans="1:149" ht="15" customHeight="1" x14ac:dyDescent="0.25">
      <c r="B107" s="440" t="s">
        <v>662</v>
      </c>
      <c r="C107" s="442" t="str">
        <f xml:space="preserve"> IF(ISBLANK(TB!C242), "", TB!C242)</f>
        <v/>
      </c>
      <c r="D107" s="442" t="str">
        <f xml:space="preserve"> IF(ISBLANK(TB!D242), "", TB!D242)</f>
        <v/>
      </c>
      <c r="E107" s="442" t="str">
        <f xml:space="preserve"> IF(ISBLANK(TB!E242), "", TB!E242)</f>
        <v/>
      </c>
      <c r="F107" s="442" t="str">
        <f xml:space="preserve"> IF(ISBLANK(TB!F242), "", TB!F242)</f>
        <v/>
      </c>
      <c r="G107" s="1126" t="str">
        <f>IF(ISBLANK(TB!G242), "",TB!G242)</f>
        <v/>
      </c>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50"/>
      <c r="DX107" s="33"/>
      <c r="DY107" s="33"/>
      <c r="DZ107" s="33"/>
      <c r="EA107" s="33"/>
      <c r="EB107" s="33"/>
      <c r="EC107" s="33"/>
      <c r="ED107" s="33"/>
      <c r="EE107" s="33"/>
      <c r="EF107" s="33"/>
      <c r="EG107" s="33"/>
      <c r="EH107" s="33"/>
      <c r="EI107" s="33"/>
      <c r="EJ107" s="33"/>
      <c r="EK107" s="33"/>
      <c r="EL107" s="33"/>
      <c r="EM107" s="33"/>
      <c r="EN107" s="33"/>
      <c r="EO107" s="33"/>
      <c r="EP107" s="33"/>
      <c r="EQ107" s="33"/>
      <c r="ER107" s="50"/>
    </row>
    <row r="108" spans="1:149" ht="15" customHeight="1" x14ac:dyDescent="0.25">
      <c r="B108" s="440" t="s">
        <v>663</v>
      </c>
      <c r="C108" s="442" t="str">
        <f xml:space="preserve"> IF(ISBLANK(TB!C243), "", TB!C243)</f>
        <v/>
      </c>
      <c r="D108" s="442" t="str">
        <f xml:space="preserve"> IF(ISBLANK(TB!D243), "", TB!D243)</f>
        <v/>
      </c>
      <c r="E108" s="442" t="str">
        <f xml:space="preserve"> IF(ISBLANK(TB!E243), "", TB!E243)</f>
        <v/>
      </c>
      <c r="F108" s="442" t="str">
        <f xml:space="preserve"> IF(ISBLANK(TB!F243), "", TB!F243)</f>
        <v/>
      </c>
      <c r="G108" s="1126" t="str">
        <f>IF(ISBLANK(TB!G243), "",TB!G243)</f>
        <v/>
      </c>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50"/>
      <c r="DX108" s="33"/>
      <c r="DY108" s="33"/>
      <c r="DZ108" s="33"/>
      <c r="EA108" s="33"/>
      <c r="EB108" s="33"/>
      <c r="EC108" s="33"/>
      <c r="ED108" s="33"/>
      <c r="EE108" s="33"/>
      <c r="EF108" s="33"/>
      <c r="EG108" s="33"/>
      <c r="EH108" s="33"/>
      <c r="EI108" s="33"/>
      <c r="EJ108" s="33"/>
      <c r="EK108" s="33"/>
      <c r="EL108" s="33"/>
      <c r="EM108" s="33"/>
      <c r="EN108" s="33"/>
      <c r="EO108" s="33"/>
      <c r="EP108" s="33"/>
      <c r="EQ108" s="33"/>
      <c r="ER108" s="50"/>
    </row>
    <row r="109" spans="1:149" ht="15" customHeight="1" x14ac:dyDescent="0.25">
      <c r="B109" s="440" t="s">
        <v>664</v>
      </c>
      <c r="C109" s="442" t="str">
        <f xml:space="preserve"> IF(ISBLANK(TB!C244), "", TB!C244)</f>
        <v/>
      </c>
      <c r="D109" s="442" t="str">
        <f xml:space="preserve"> IF(ISBLANK(TB!D244), "", TB!D244)</f>
        <v/>
      </c>
      <c r="E109" s="442" t="str">
        <f xml:space="preserve"> IF(ISBLANK(TB!E244), "", TB!E244)</f>
        <v/>
      </c>
      <c r="F109" s="442" t="str">
        <f xml:space="preserve"> IF(ISBLANK(TB!F244), "", TB!F244)</f>
        <v/>
      </c>
      <c r="G109" s="1126" t="str">
        <f>IF(ISBLANK(TB!G244), "",TB!G244)</f>
        <v/>
      </c>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50"/>
      <c r="DX109" s="33"/>
      <c r="DY109" s="33"/>
      <c r="DZ109" s="33"/>
      <c r="EA109" s="33"/>
      <c r="EB109" s="33"/>
      <c r="EC109" s="33"/>
      <c r="ED109" s="33"/>
      <c r="EE109" s="33"/>
      <c r="EF109" s="33"/>
      <c r="EG109" s="33"/>
      <c r="EH109" s="33"/>
      <c r="EI109" s="33"/>
      <c r="EJ109" s="33"/>
      <c r="EK109" s="33"/>
      <c r="EL109" s="33"/>
      <c r="EM109" s="33"/>
      <c r="EN109" s="33"/>
      <c r="EO109" s="33"/>
      <c r="EP109" s="33"/>
      <c r="EQ109" s="33"/>
      <c r="ER109" s="50"/>
    </row>
    <row r="110" spans="1:149" ht="15" customHeight="1" x14ac:dyDescent="0.25">
      <c r="B110" s="441" t="s">
        <v>665</v>
      </c>
      <c r="C110" s="444" t="str">
        <f xml:space="preserve"> IF(ISBLANK(TB!C245), "", TB!C245)</f>
        <v/>
      </c>
      <c r="D110" s="444" t="str">
        <f xml:space="preserve"> IF(ISBLANK(TB!D245), "", TB!D245)</f>
        <v/>
      </c>
      <c r="E110" s="444" t="str">
        <f xml:space="preserve"> IF(ISBLANK(TB!E245), "", TB!E245)</f>
        <v/>
      </c>
      <c r="F110" s="444" t="str">
        <f xml:space="preserve"> IF(ISBLANK(TB!F245), "", TB!F245)</f>
        <v/>
      </c>
      <c r="G110" s="1126" t="str">
        <f>IF(ISBLANK(TB!G245), "",TB!G245)</f>
        <v/>
      </c>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123"/>
      <c r="DX110" s="40"/>
      <c r="DY110" s="40"/>
      <c r="DZ110" s="40"/>
      <c r="EA110" s="40"/>
      <c r="EB110" s="40"/>
      <c r="EC110" s="40"/>
      <c r="ED110" s="40"/>
      <c r="EE110" s="40"/>
      <c r="EF110" s="40"/>
      <c r="EG110" s="40"/>
      <c r="EH110" s="40"/>
      <c r="EI110" s="40"/>
      <c r="EJ110" s="40"/>
      <c r="EK110" s="40"/>
      <c r="EL110" s="40"/>
      <c r="EM110" s="40"/>
      <c r="EN110" s="40"/>
      <c r="EO110" s="40"/>
      <c r="EP110" s="40"/>
      <c r="EQ110" s="40"/>
      <c r="ER110" s="123"/>
    </row>
    <row r="111" spans="1:149" ht="15" customHeight="1" x14ac:dyDescent="0.25">
      <c r="B111" s="1323" t="s">
        <v>666</v>
      </c>
      <c r="C111" s="1127"/>
      <c r="D111" s="1127"/>
      <c r="E111" s="1114"/>
      <c r="F111" s="1114"/>
      <c r="G111" s="1114"/>
      <c r="H111" s="1324"/>
      <c r="I111" s="1324"/>
      <c r="J111" s="1324"/>
      <c r="K111" s="1324"/>
      <c r="L111" s="1324"/>
      <c r="M111" s="1324"/>
      <c r="N111" s="1324"/>
      <c r="O111" s="1324"/>
      <c r="P111" s="1324"/>
      <c r="Q111" s="1324"/>
      <c r="R111" s="1324"/>
      <c r="S111" s="1324"/>
      <c r="T111" s="1324"/>
      <c r="U111" s="1324"/>
      <c r="V111" s="1324"/>
      <c r="W111" s="1324"/>
      <c r="X111" s="1324"/>
      <c r="Y111" s="1324"/>
      <c r="Z111" s="1324"/>
      <c r="AA111" s="1324"/>
      <c r="AB111" s="1324"/>
      <c r="AC111" s="1324"/>
      <c r="AD111" s="1324"/>
      <c r="AE111" s="1324"/>
      <c r="AF111" s="1324"/>
      <c r="AG111" s="1324"/>
      <c r="AH111" s="1324"/>
      <c r="AI111" s="1324"/>
      <c r="AJ111" s="1324"/>
      <c r="AK111" s="1324"/>
      <c r="AL111" s="1324"/>
      <c r="AM111" s="1324"/>
      <c r="AN111" s="1324"/>
      <c r="AO111" s="1324"/>
      <c r="AP111" s="1324"/>
      <c r="AQ111" s="1324"/>
      <c r="AR111" s="1324"/>
      <c r="AS111" s="1324"/>
      <c r="AT111" s="1324"/>
      <c r="AU111" s="1324"/>
      <c r="AV111" s="1324"/>
      <c r="AW111" s="1324"/>
      <c r="AX111" s="1324"/>
      <c r="AY111" s="1324"/>
      <c r="AZ111" s="1324"/>
      <c r="BA111" s="1324"/>
      <c r="BB111" s="1324"/>
      <c r="BC111" s="1324"/>
      <c r="BD111" s="1324"/>
      <c r="BE111" s="1324"/>
      <c r="BF111" s="1324"/>
      <c r="BG111" s="1324"/>
      <c r="BH111" s="1324"/>
      <c r="BI111" s="1324"/>
      <c r="BJ111" s="1324"/>
      <c r="BK111" s="1324"/>
      <c r="BL111" s="1324"/>
      <c r="BM111" s="1324"/>
      <c r="BN111" s="1324"/>
      <c r="BO111" s="1324"/>
      <c r="BP111" s="1324"/>
      <c r="BQ111" s="1324"/>
      <c r="BR111" s="1324"/>
      <c r="BS111" s="1324"/>
      <c r="BT111" s="1324"/>
      <c r="BU111" s="1324"/>
      <c r="BV111" s="1324"/>
      <c r="BW111" s="1324"/>
      <c r="BX111" s="1324"/>
      <c r="BY111" s="1324"/>
      <c r="BZ111" s="1324"/>
      <c r="CA111" s="1324"/>
      <c r="CB111" s="1324"/>
      <c r="CC111" s="1324"/>
      <c r="CD111" s="1324"/>
      <c r="CE111" s="1324"/>
      <c r="CF111" s="1324"/>
      <c r="CG111" s="1324"/>
      <c r="CH111" s="1324"/>
      <c r="CI111" s="1324"/>
      <c r="CJ111" s="1324"/>
      <c r="CK111" s="1324"/>
      <c r="CL111" s="1324"/>
      <c r="CM111" s="1324"/>
      <c r="CN111" s="1324"/>
      <c r="CO111" s="1324"/>
      <c r="CP111" s="1324"/>
      <c r="CQ111" s="1324"/>
      <c r="CR111" s="1324"/>
      <c r="CS111" s="1324"/>
      <c r="CT111" s="1324"/>
      <c r="CU111" s="1324"/>
      <c r="CV111" s="1324"/>
      <c r="CW111" s="1324"/>
      <c r="CX111" s="1324"/>
      <c r="CY111" s="1324"/>
      <c r="CZ111" s="1324"/>
      <c r="DA111" s="1324"/>
      <c r="DB111" s="1324"/>
      <c r="DC111" s="1324"/>
      <c r="DD111" s="1324"/>
      <c r="DE111" s="1324"/>
      <c r="DF111" s="1324"/>
      <c r="DG111" s="1324"/>
      <c r="DH111" s="1324"/>
      <c r="DI111" s="1324"/>
      <c r="DJ111" s="1324"/>
      <c r="DK111" s="1324"/>
      <c r="DL111" s="1324"/>
      <c r="DM111" s="1324"/>
      <c r="DN111" s="1324"/>
      <c r="DO111" s="1324"/>
      <c r="DP111" s="1324"/>
      <c r="DQ111" s="1324"/>
      <c r="DR111" s="1324"/>
      <c r="DS111" s="1324"/>
      <c r="DT111" s="1324"/>
      <c r="DU111" s="1324"/>
      <c r="DV111" s="1324"/>
      <c r="DW111" s="1308"/>
      <c r="DX111" s="1324"/>
      <c r="DY111" s="1324"/>
      <c r="DZ111" s="1324"/>
      <c r="EA111" s="1324"/>
      <c r="EB111" s="1324"/>
      <c r="EC111" s="1324"/>
      <c r="ED111" s="1324"/>
      <c r="EE111" s="1324"/>
      <c r="EF111" s="1324"/>
      <c r="EG111" s="1324"/>
      <c r="EH111" s="1324"/>
      <c r="EI111" s="1324"/>
      <c r="EJ111" s="1324"/>
      <c r="EK111" s="1324"/>
      <c r="EL111" s="1324"/>
      <c r="EM111" s="1324"/>
      <c r="EN111" s="1324"/>
      <c r="EO111" s="1324"/>
      <c r="EP111" s="1324"/>
      <c r="EQ111" s="1324"/>
      <c r="ER111" s="1308"/>
    </row>
    <row r="112" spans="1:149" s="744" customFormat="1" ht="60" customHeight="1" x14ac:dyDescent="0.25">
      <c r="A112" s="1314" t="s">
        <v>697</v>
      </c>
      <c r="B112" s="210"/>
      <c r="C112" s="210"/>
      <c r="D112" s="267"/>
      <c r="E112" s="267"/>
      <c r="F112" s="267"/>
      <c r="G112" s="267"/>
      <c r="ES112" s="1315"/>
    </row>
    <row r="113" spans="2:148" ht="60.75" customHeight="1" x14ac:dyDescent="0.25">
      <c r="B113" s="1316" t="s">
        <v>565</v>
      </c>
      <c r="C113" s="1124" t="s">
        <v>726</v>
      </c>
      <c r="D113" s="1317" t="s">
        <v>694</v>
      </c>
      <c r="E113" s="1124" t="s">
        <v>695</v>
      </c>
      <c r="F113" s="1124" t="s">
        <v>727</v>
      </c>
      <c r="G113" s="1124" t="s">
        <v>1399</v>
      </c>
      <c r="H113" s="1124" t="s">
        <v>563</v>
      </c>
      <c r="I113" s="1124" t="str">
        <f t="shared" ref="I113:BT113" si="6">"T+" &amp; (COLUMN(I113)-COLUMN($H113))</f>
        <v>T+1</v>
      </c>
      <c r="J113" s="1124" t="str">
        <f t="shared" si="6"/>
        <v>T+2</v>
      </c>
      <c r="K113" s="1124" t="str">
        <f t="shared" si="6"/>
        <v>T+3</v>
      </c>
      <c r="L113" s="1124" t="str">
        <f t="shared" si="6"/>
        <v>T+4</v>
      </c>
      <c r="M113" s="1124" t="str">
        <f t="shared" si="6"/>
        <v>T+5</v>
      </c>
      <c r="N113" s="1124" t="str">
        <f t="shared" si="6"/>
        <v>T+6</v>
      </c>
      <c r="O113" s="1124" t="str">
        <f t="shared" si="6"/>
        <v>T+7</v>
      </c>
      <c r="P113" s="1124" t="str">
        <f t="shared" si="6"/>
        <v>T+8</v>
      </c>
      <c r="Q113" s="1124" t="str">
        <f t="shared" si="6"/>
        <v>T+9</v>
      </c>
      <c r="R113" s="1124" t="str">
        <f t="shared" si="6"/>
        <v>T+10</v>
      </c>
      <c r="S113" s="1124" t="str">
        <f t="shared" si="6"/>
        <v>T+11</v>
      </c>
      <c r="T113" s="1124" t="str">
        <f t="shared" si="6"/>
        <v>T+12</v>
      </c>
      <c r="U113" s="1124" t="str">
        <f t="shared" si="6"/>
        <v>T+13</v>
      </c>
      <c r="V113" s="1124" t="str">
        <f t="shared" si="6"/>
        <v>T+14</v>
      </c>
      <c r="W113" s="1124" t="str">
        <f t="shared" si="6"/>
        <v>T+15</v>
      </c>
      <c r="X113" s="1124" t="str">
        <f t="shared" si="6"/>
        <v>T+16</v>
      </c>
      <c r="Y113" s="1124" t="str">
        <f t="shared" si="6"/>
        <v>T+17</v>
      </c>
      <c r="Z113" s="1124" t="str">
        <f t="shared" si="6"/>
        <v>T+18</v>
      </c>
      <c r="AA113" s="1124" t="str">
        <f t="shared" si="6"/>
        <v>T+19</v>
      </c>
      <c r="AB113" s="1124" t="str">
        <f t="shared" si="6"/>
        <v>T+20</v>
      </c>
      <c r="AC113" s="1124" t="str">
        <f t="shared" si="6"/>
        <v>T+21</v>
      </c>
      <c r="AD113" s="1124" t="str">
        <f t="shared" si="6"/>
        <v>T+22</v>
      </c>
      <c r="AE113" s="1124" t="str">
        <f t="shared" si="6"/>
        <v>T+23</v>
      </c>
      <c r="AF113" s="1124" t="str">
        <f t="shared" si="6"/>
        <v>T+24</v>
      </c>
      <c r="AG113" s="1124" t="str">
        <f t="shared" si="6"/>
        <v>T+25</v>
      </c>
      <c r="AH113" s="1124" t="str">
        <f t="shared" si="6"/>
        <v>T+26</v>
      </c>
      <c r="AI113" s="1124" t="str">
        <f t="shared" si="6"/>
        <v>T+27</v>
      </c>
      <c r="AJ113" s="1124" t="str">
        <f t="shared" si="6"/>
        <v>T+28</v>
      </c>
      <c r="AK113" s="1124" t="str">
        <f t="shared" si="6"/>
        <v>T+29</v>
      </c>
      <c r="AL113" s="1124" t="str">
        <f t="shared" si="6"/>
        <v>T+30</v>
      </c>
      <c r="AM113" s="1124" t="str">
        <f t="shared" si="6"/>
        <v>T+31</v>
      </c>
      <c r="AN113" s="1124" t="str">
        <f t="shared" si="6"/>
        <v>T+32</v>
      </c>
      <c r="AO113" s="1124" t="str">
        <f t="shared" si="6"/>
        <v>T+33</v>
      </c>
      <c r="AP113" s="1124" t="str">
        <f t="shared" si="6"/>
        <v>T+34</v>
      </c>
      <c r="AQ113" s="1124" t="str">
        <f t="shared" si="6"/>
        <v>T+35</v>
      </c>
      <c r="AR113" s="1124" t="str">
        <f t="shared" si="6"/>
        <v>T+36</v>
      </c>
      <c r="AS113" s="1124" t="str">
        <f t="shared" si="6"/>
        <v>T+37</v>
      </c>
      <c r="AT113" s="1124" t="str">
        <f t="shared" si="6"/>
        <v>T+38</v>
      </c>
      <c r="AU113" s="1124" t="str">
        <f t="shared" si="6"/>
        <v>T+39</v>
      </c>
      <c r="AV113" s="1124" t="str">
        <f t="shared" si="6"/>
        <v>T+40</v>
      </c>
      <c r="AW113" s="1124" t="str">
        <f t="shared" si="6"/>
        <v>T+41</v>
      </c>
      <c r="AX113" s="1124" t="str">
        <f t="shared" si="6"/>
        <v>T+42</v>
      </c>
      <c r="AY113" s="1124" t="str">
        <f t="shared" si="6"/>
        <v>T+43</v>
      </c>
      <c r="AZ113" s="1124" t="str">
        <f t="shared" si="6"/>
        <v>T+44</v>
      </c>
      <c r="BA113" s="1124" t="str">
        <f t="shared" si="6"/>
        <v>T+45</v>
      </c>
      <c r="BB113" s="1124" t="str">
        <f t="shared" si="6"/>
        <v>T+46</v>
      </c>
      <c r="BC113" s="1124" t="str">
        <f t="shared" si="6"/>
        <v>T+47</v>
      </c>
      <c r="BD113" s="1124" t="str">
        <f t="shared" si="6"/>
        <v>T+48</v>
      </c>
      <c r="BE113" s="1124" t="str">
        <f t="shared" si="6"/>
        <v>T+49</v>
      </c>
      <c r="BF113" s="1124" t="str">
        <f t="shared" si="6"/>
        <v>T+50</v>
      </c>
      <c r="BG113" s="1124" t="str">
        <f t="shared" si="6"/>
        <v>T+51</v>
      </c>
      <c r="BH113" s="1124" t="str">
        <f t="shared" si="6"/>
        <v>T+52</v>
      </c>
      <c r="BI113" s="1124" t="str">
        <f t="shared" si="6"/>
        <v>T+53</v>
      </c>
      <c r="BJ113" s="1124" t="str">
        <f t="shared" si="6"/>
        <v>T+54</v>
      </c>
      <c r="BK113" s="1124" t="str">
        <f t="shared" si="6"/>
        <v>T+55</v>
      </c>
      <c r="BL113" s="1124" t="str">
        <f t="shared" si="6"/>
        <v>T+56</v>
      </c>
      <c r="BM113" s="1124" t="str">
        <f t="shared" si="6"/>
        <v>T+57</v>
      </c>
      <c r="BN113" s="1124" t="str">
        <f t="shared" si="6"/>
        <v>T+58</v>
      </c>
      <c r="BO113" s="1124" t="str">
        <f t="shared" si="6"/>
        <v>T+59</v>
      </c>
      <c r="BP113" s="1124" t="str">
        <f t="shared" si="6"/>
        <v>T+60</v>
      </c>
      <c r="BQ113" s="1124" t="str">
        <f t="shared" si="6"/>
        <v>T+61</v>
      </c>
      <c r="BR113" s="1124" t="str">
        <f t="shared" si="6"/>
        <v>T+62</v>
      </c>
      <c r="BS113" s="1124" t="str">
        <f t="shared" si="6"/>
        <v>T+63</v>
      </c>
      <c r="BT113" s="1124" t="str">
        <f t="shared" si="6"/>
        <v>T+64</v>
      </c>
      <c r="BU113" s="1124" t="str">
        <f t="shared" ref="BU113:EF113" si="7">"T+" &amp; (COLUMN(BU113)-COLUMN($H113))</f>
        <v>T+65</v>
      </c>
      <c r="BV113" s="1124" t="str">
        <f t="shared" si="7"/>
        <v>T+66</v>
      </c>
      <c r="BW113" s="1124" t="str">
        <f t="shared" si="7"/>
        <v>T+67</v>
      </c>
      <c r="BX113" s="1124" t="str">
        <f t="shared" si="7"/>
        <v>T+68</v>
      </c>
      <c r="BY113" s="1124" t="str">
        <f t="shared" si="7"/>
        <v>T+69</v>
      </c>
      <c r="BZ113" s="1124" t="str">
        <f t="shared" si="7"/>
        <v>T+70</v>
      </c>
      <c r="CA113" s="1124" t="str">
        <f t="shared" si="7"/>
        <v>T+71</v>
      </c>
      <c r="CB113" s="1124" t="str">
        <f t="shared" si="7"/>
        <v>T+72</v>
      </c>
      <c r="CC113" s="1124" t="str">
        <f t="shared" si="7"/>
        <v>T+73</v>
      </c>
      <c r="CD113" s="1124" t="str">
        <f t="shared" si="7"/>
        <v>T+74</v>
      </c>
      <c r="CE113" s="1124" t="str">
        <f t="shared" si="7"/>
        <v>T+75</v>
      </c>
      <c r="CF113" s="1124" t="str">
        <f t="shared" si="7"/>
        <v>T+76</v>
      </c>
      <c r="CG113" s="1124" t="str">
        <f t="shared" si="7"/>
        <v>T+77</v>
      </c>
      <c r="CH113" s="1124" t="str">
        <f t="shared" si="7"/>
        <v>T+78</v>
      </c>
      <c r="CI113" s="1124" t="str">
        <f t="shared" si="7"/>
        <v>T+79</v>
      </c>
      <c r="CJ113" s="1124" t="str">
        <f t="shared" si="7"/>
        <v>T+80</v>
      </c>
      <c r="CK113" s="1124" t="str">
        <f t="shared" si="7"/>
        <v>T+81</v>
      </c>
      <c r="CL113" s="1124" t="str">
        <f t="shared" si="7"/>
        <v>T+82</v>
      </c>
      <c r="CM113" s="1124" t="str">
        <f t="shared" si="7"/>
        <v>T+83</v>
      </c>
      <c r="CN113" s="1124" t="str">
        <f t="shared" si="7"/>
        <v>T+84</v>
      </c>
      <c r="CO113" s="1124" t="str">
        <f t="shared" si="7"/>
        <v>T+85</v>
      </c>
      <c r="CP113" s="1124" t="str">
        <f t="shared" si="7"/>
        <v>T+86</v>
      </c>
      <c r="CQ113" s="1124" t="str">
        <f t="shared" si="7"/>
        <v>T+87</v>
      </c>
      <c r="CR113" s="1124" t="str">
        <f t="shared" si="7"/>
        <v>T+88</v>
      </c>
      <c r="CS113" s="1124" t="str">
        <f t="shared" si="7"/>
        <v>T+89</v>
      </c>
      <c r="CT113" s="1124" t="str">
        <f t="shared" si="7"/>
        <v>T+90</v>
      </c>
      <c r="CU113" s="1124" t="str">
        <f t="shared" si="7"/>
        <v>T+91</v>
      </c>
      <c r="CV113" s="1124" t="str">
        <f t="shared" si="7"/>
        <v>T+92</v>
      </c>
      <c r="CW113" s="1124" t="str">
        <f t="shared" si="7"/>
        <v>T+93</v>
      </c>
      <c r="CX113" s="1124" t="str">
        <f t="shared" si="7"/>
        <v>T+94</v>
      </c>
      <c r="CY113" s="1124" t="str">
        <f t="shared" si="7"/>
        <v>T+95</v>
      </c>
      <c r="CZ113" s="1124" t="str">
        <f t="shared" si="7"/>
        <v>T+96</v>
      </c>
      <c r="DA113" s="1124" t="str">
        <f t="shared" si="7"/>
        <v>T+97</v>
      </c>
      <c r="DB113" s="1124" t="str">
        <f t="shared" si="7"/>
        <v>T+98</v>
      </c>
      <c r="DC113" s="1124" t="str">
        <f t="shared" si="7"/>
        <v>T+99</v>
      </c>
      <c r="DD113" s="1124" t="str">
        <f t="shared" si="7"/>
        <v>T+100</v>
      </c>
      <c r="DE113" s="1124" t="str">
        <f t="shared" si="7"/>
        <v>T+101</v>
      </c>
      <c r="DF113" s="1124" t="str">
        <f t="shared" si="7"/>
        <v>T+102</v>
      </c>
      <c r="DG113" s="1124" t="str">
        <f t="shared" si="7"/>
        <v>T+103</v>
      </c>
      <c r="DH113" s="1124" t="str">
        <f t="shared" si="7"/>
        <v>T+104</v>
      </c>
      <c r="DI113" s="1124" t="str">
        <f t="shared" si="7"/>
        <v>T+105</v>
      </c>
      <c r="DJ113" s="1124" t="str">
        <f t="shared" si="7"/>
        <v>T+106</v>
      </c>
      <c r="DK113" s="1124" t="str">
        <f t="shared" si="7"/>
        <v>T+107</v>
      </c>
      <c r="DL113" s="1124" t="str">
        <f t="shared" si="7"/>
        <v>T+108</v>
      </c>
      <c r="DM113" s="1124" t="str">
        <f t="shared" si="7"/>
        <v>T+109</v>
      </c>
      <c r="DN113" s="1124" t="str">
        <f t="shared" si="7"/>
        <v>T+110</v>
      </c>
      <c r="DO113" s="1124" t="str">
        <f t="shared" si="7"/>
        <v>T+111</v>
      </c>
      <c r="DP113" s="1124" t="str">
        <f t="shared" si="7"/>
        <v>T+112</v>
      </c>
      <c r="DQ113" s="1124" t="str">
        <f t="shared" si="7"/>
        <v>T+113</v>
      </c>
      <c r="DR113" s="1124" t="str">
        <f t="shared" si="7"/>
        <v>T+114</v>
      </c>
      <c r="DS113" s="1124" t="str">
        <f t="shared" si="7"/>
        <v>T+115</v>
      </c>
      <c r="DT113" s="1124" t="str">
        <f t="shared" si="7"/>
        <v>T+116</v>
      </c>
      <c r="DU113" s="1124" t="str">
        <f t="shared" si="7"/>
        <v>T+117</v>
      </c>
      <c r="DV113" s="1124" t="str">
        <f t="shared" si="7"/>
        <v>T+118</v>
      </c>
      <c r="DW113" s="1124" t="str">
        <f t="shared" si="7"/>
        <v>T+119</v>
      </c>
      <c r="DX113" s="1124" t="str">
        <f t="shared" si="7"/>
        <v>T+120</v>
      </c>
      <c r="DY113" s="1124" t="str">
        <f t="shared" si="7"/>
        <v>T+121</v>
      </c>
      <c r="DZ113" s="1124" t="str">
        <f t="shared" si="7"/>
        <v>T+122</v>
      </c>
      <c r="EA113" s="1124" t="str">
        <f t="shared" si="7"/>
        <v>T+123</v>
      </c>
      <c r="EB113" s="1124" t="str">
        <f t="shared" si="7"/>
        <v>T+124</v>
      </c>
      <c r="EC113" s="1124" t="str">
        <f t="shared" si="7"/>
        <v>T+125</v>
      </c>
      <c r="ED113" s="1124" t="str">
        <f t="shared" si="7"/>
        <v>T+126</v>
      </c>
      <c r="EE113" s="1124" t="str">
        <f t="shared" si="7"/>
        <v>T+127</v>
      </c>
      <c r="EF113" s="1124" t="str">
        <f t="shared" si="7"/>
        <v>T+128</v>
      </c>
      <c r="EG113" s="1124" t="str">
        <f t="shared" ref="EG113:ER113" si="8">"T+" &amp; (COLUMN(EG113)-COLUMN($H113))</f>
        <v>T+129</v>
      </c>
      <c r="EH113" s="1124" t="str">
        <f t="shared" si="8"/>
        <v>T+130</v>
      </c>
      <c r="EI113" s="1124" t="str">
        <f t="shared" si="8"/>
        <v>T+131</v>
      </c>
      <c r="EJ113" s="1124" t="str">
        <f t="shared" si="8"/>
        <v>T+132</v>
      </c>
      <c r="EK113" s="1124" t="str">
        <f t="shared" si="8"/>
        <v>T+133</v>
      </c>
      <c r="EL113" s="1124" t="str">
        <f t="shared" si="8"/>
        <v>T+134</v>
      </c>
      <c r="EM113" s="1124" t="str">
        <f t="shared" si="8"/>
        <v>T+135</v>
      </c>
      <c r="EN113" s="1124" t="str">
        <f t="shared" si="8"/>
        <v>T+136</v>
      </c>
      <c r="EO113" s="1124" t="str">
        <f t="shared" si="8"/>
        <v>T+137</v>
      </c>
      <c r="EP113" s="1124" t="str">
        <f t="shared" si="8"/>
        <v>T+138</v>
      </c>
      <c r="EQ113" s="1124" t="str">
        <f t="shared" si="8"/>
        <v>T+139</v>
      </c>
      <c r="ER113" s="1124" t="str">
        <f t="shared" si="8"/>
        <v>T+140</v>
      </c>
    </row>
    <row r="114" spans="2:148" ht="15" customHeight="1" x14ac:dyDescent="0.25">
      <c r="B114" s="1321" t="str">
        <f t="shared" ref="B114:B177" si="9">B11</f>
        <v>Desk 1</v>
      </c>
      <c r="C114" s="1322" t="str">
        <f>IF(ISBLANK(C11), "", C11)</f>
        <v/>
      </c>
      <c r="D114" s="1322" t="str">
        <f t="shared" ref="D114:F114" si="10">IF(ISBLANK(D11), "", D11)</f>
        <v/>
      </c>
      <c r="E114" s="1322" t="str">
        <f t="shared" si="10"/>
        <v/>
      </c>
      <c r="F114" s="1322" t="str">
        <f t="shared" si="10"/>
        <v/>
      </c>
      <c r="G114" s="1126" t="str">
        <f>IF(ISBLANK(G11), "", G11)</f>
        <v/>
      </c>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50"/>
      <c r="DX114" s="33"/>
      <c r="DY114" s="33"/>
      <c r="DZ114" s="33"/>
      <c r="EA114" s="33"/>
      <c r="EB114" s="33"/>
      <c r="EC114" s="33"/>
      <c r="ED114" s="33"/>
      <c r="EE114" s="33"/>
      <c r="EF114" s="33"/>
      <c r="EG114" s="33"/>
      <c r="EH114" s="33"/>
      <c r="EI114" s="33"/>
      <c r="EJ114" s="33"/>
      <c r="EK114" s="33"/>
      <c r="EL114" s="33"/>
      <c r="EM114" s="33"/>
      <c r="EN114" s="33"/>
      <c r="EO114" s="33"/>
      <c r="EP114" s="33"/>
      <c r="EQ114" s="33"/>
      <c r="ER114" s="50"/>
    </row>
    <row r="115" spans="2:148" ht="15" customHeight="1" x14ac:dyDescent="0.25">
      <c r="B115" s="440" t="str">
        <f t="shared" si="9"/>
        <v>Desk 2</v>
      </c>
      <c r="C115" s="442" t="str">
        <f t="shared" ref="C115:G130" si="11">IF(ISBLANK(C12), "", C12)</f>
        <v/>
      </c>
      <c r="D115" s="442" t="str">
        <f t="shared" si="11"/>
        <v/>
      </c>
      <c r="E115" s="442" t="str">
        <f t="shared" si="11"/>
        <v/>
      </c>
      <c r="F115" s="442" t="str">
        <f t="shared" si="11"/>
        <v/>
      </c>
      <c r="G115" s="1126" t="str">
        <f t="shared" si="11"/>
        <v/>
      </c>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50"/>
      <c r="DX115" s="33"/>
      <c r="DY115" s="33"/>
      <c r="DZ115" s="33"/>
      <c r="EA115" s="33"/>
      <c r="EB115" s="33"/>
      <c r="EC115" s="33"/>
      <c r="ED115" s="33"/>
      <c r="EE115" s="33"/>
      <c r="EF115" s="33"/>
      <c r="EG115" s="33"/>
      <c r="EH115" s="33"/>
      <c r="EI115" s="33"/>
      <c r="EJ115" s="33"/>
      <c r="EK115" s="33"/>
      <c r="EL115" s="33"/>
      <c r="EM115" s="33"/>
      <c r="EN115" s="33"/>
      <c r="EO115" s="33"/>
      <c r="EP115" s="33"/>
      <c r="EQ115" s="33"/>
      <c r="ER115" s="50"/>
    </row>
    <row r="116" spans="2:148" ht="15" customHeight="1" x14ac:dyDescent="0.25">
      <c r="B116" s="440" t="str">
        <f t="shared" si="9"/>
        <v>Desk 3</v>
      </c>
      <c r="C116" s="442" t="str">
        <f t="shared" si="11"/>
        <v/>
      </c>
      <c r="D116" s="442" t="str">
        <f t="shared" si="11"/>
        <v/>
      </c>
      <c r="E116" s="442" t="str">
        <f t="shared" si="11"/>
        <v/>
      </c>
      <c r="F116" s="442" t="str">
        <f t="shared" si="11"/>
        <v/>
      </c>
      <c r="G116" s="1126" t="str">
        <f t="shared" si="11"/>
        <v/>
      </c>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50"/>
      <c r="DX116" s="33"/>
      <c r="DY116" s="33"/>
      <c r="DZ116" s="33"/>
      <c r="EA116" s="33"/>
      <c r="EB116" s="33"/>
      <c r="EC116" s="33"/>
      <c r="ED116" s="33"/>
      <c r="EE116" s="33"/>
      <c r="EF116" s="33"/>
      <c r="EG116" s="33"/>
      <c r="EH116" s="33"/>
      <c r="EI116" s="33"/>
      <c r="EJ116" s="33"/>
      <c r="EK116" s="33"/>
      <c r="EL116" s="33"/>
      <c r="EM116" s="33"/>
      <c r="EN116" s="33"/>
      <c r="EO116" s="33"/>
      <c r="EP116" s="33"/>
      <c r="EQ116" s="33"/>
      <c r="ER116" s="50"/>
    </row>
    <row r="117" spans="2:148" ht="15" customHeight="1" x14ac:dyDescent="0.25">
      <c r="B117" s="440" t="str">
        <f t="shared" si="9"/>
        <v>Desk 4</v>
      </c>
      <c r="C117" s="442" t="str">
        <f t="shared" si="11"/>
        <v/>
      </c>
      <c r="D117" s="442" t="str">
        <f t="shared" si="11"/>
        <v/>
      </c>
      <c r="E117" s="442" t="str">
        <f t="shared" si="11"/>
        <v/>
      </c>
      <c r="F117" s="442" t="str">
        <f t="shared" si="11"/>
        <v/>
      </c>
      <c r="G117" s="1126" t="str">
        <f t="shared" si="11"/>
        <v/>
      </c>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50"/>
      <c r="DX117" s="33"/>
      <c r="DY117" s="33"/>
      <c r="DZ117" s="33"/>
      <c r="EA117" s="33"/>
      <c r="EB117" s="33"/>
      <c r="EC117" s="33"/>
      <c r="ED117" s="33"/>
      <c r="EE117" s="33"/>
      <c r="EF117" s="33"/>
      <c r="EG117" s="33"/>
      <c r="EH117" s="33"/>
      <c r="EI117" s="33"/>
      <c r="EJ117" s="33"/>
      <c r="EK117" s="33"/>
      <c r="EL117" s="33"/>
      <c r="EM117" s="33"/>
      <c r="EN117" s="33"/>
      <c r="EO117" s="33"/>
      <c r="EP117" s="33"/>
      <c r="EQ117" s="33"/>
      <c r="ER117" s="50"/>
    </row>
    <row r="118" spans="2:148" ht="15" customHeight="1" x14ac:dyDescent="0.25">
      <c r="B118" s="440" t="str">
        <f t="shared" si="9"/>
        <v>Desk 5</v>
      </c>
      <c r="C118" s="442" t="str">
        <f t="shared" si="11"/>
        <v/>
      </c>
      <c r="D118" s="442" t="str">
        <f t="shared" si="11"/>
        <v/>
      </c>
      <c r="E118" s="442" t="str">
        <f t="shared" si="11"/>
        <v/>
      </c>
      <c r="F118" s="442" t="str">
        <f t="shared" si="11"/>
        <v/>
      </c>
      <c r="G118" s="1126" t="str">
        <f t="shared" si="11"/>
        <v/>
      </c>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50"/>
      <c r="DX118" s="33"/>
      <c r="DY118" s="33"/>
      <c r="DZ118" s="33"/>
      <c r="EA118" s="33"/>
      <c r="EB118" s="33"/>
      <c r="EC118" s="33"/>
      <c r="ED118" s="33"/>
      <c r="EE118" s="33"/>
      <c r="EF118" s="33"/>
      <c r="EG118" s="33"/>
      <c r="EH118" s="33"/>
      <c r="EI118" s="33"/>
      <c r="EJ118" s="33"/>
      <c r="EK118" s="33"/>
      <c r="EL118" s="33"/>
      <c r="EM118" s="33"/>
      <c r="EN118" s="33"/>
      <c r="EO118" s="33"/>
      <c r="EP118" s="33"/>
      <c r="EQ118" s="33"/>
      <c r="ER118" s="50"/>
    </row>
    <row r="119" spans="2:148" ht="15" customHeight="1" x14ac:dyDescent="0.25">
      <c r="B119" s="440" t="str">
        <f t="shared" si="9"/>
        <v>Desk 6</v>
      </c>
      <c r="C119" s="442" t="str">
        <f t="shared" si="11"/>
        <v/>
      </c>
      <c r="D119" s="442" t="str">
        <f t="shared" si="11"/>
        <v/>
      </c>
      <c r="E119" s="442" t="str">
        <f t="shared" si="11"/>
        <v/>
      </c>
      <c r="F119" s="442" t="str">
        <f t="shared" si="11"/>
        <v/>
      </c>
      <c r="G119" s="1126" t="str">
        <f t="shared" si="11"/>
        <v/>
      </c>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50"/>
      <c r="DX119" s="33"/>
      <c r="DY119" s="33"/>
      <c r="DZ119" s="33"/>
      <c r="EA119" s="33"/>
      <c r="EB119" s="33"/>
      <c r="EC119" s="33"/>
      <c r="ED119" s="33"/>
      <c r="EE119" s="33"/>
      <c r="EF119" s="33"/>
      <c r="EG119" s="33"/>
      <c r="EH119" s="33"/>
      <c r="EI119" s="33"/>
      <c r="EJ119" s="33"/>
      <c r="EK119" s="33"/>
      <c r="EL119" s="33"/>
      <c r="EM119" s="33"/>
      <c r="EN119" s="33"/>
      <c r="EO119" s="33"/>
      <c r="EP119" s="33"/>
      <c r="EQ119" s="33"/>
      <c r="ER119" s="50"/>
    </row>
    <row r="120" spans="2:148" ht="15" customHeight="1" x14ac:dyDescent="0.25">
      <c r="B120" s="440" t="str">
        <f t="shared" si="9"/>
        <v>Desk 7</v>
      </c>
      <c r="C120" s="442" t="str">
        <f t="shared" si="11"/>
        <v/>
      </c>
      <c r="D120" s="442" t="str">
        <f t="shared" si="11"/>
        <v/>
      </c>
      <c r="E120" s="442" t="str">
        <f t="shared" si="11"/>
        <v/>
      </c>
      <c r="F120" s="442" t="str">
        <f t="shared" si="11"/>
        <v/>
      </c>
      <c r="G120" s="1126" t="str">
        <f t="shared" si="11"/>
        <v/>
      </c>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50"/>
      <c r="DX120" s="33"/>
      <c r="DY120" s="33"/>
      <c r="DZ120" s="33"/>
      <c r="EA120" s="33"/>
      <c r="EB120" s="33"/>
      <c r="EC120" s="33"/>
      <c r="ED120" s="33"/>
      <c r="EE120" s="33"/>
      <c r="EF120" s="33"/>
      <c r="EG120" s="33"/>
      <c r="EH120" s="33"/>
      <c r="EI120" s="33"/>
      <c r="EJ120" s="33"/>
      <c r="EK120" s="33"/>
      <c r="EL120" s="33"/>
      <c r="EM120" s="33"/>
      <c r="EN120" s="33"/>
      <c r="EO120" s="33"/>
      <c r="EP120" s="33"/>
      <c r="EQ120" s="33"/>
      <c r="ER120" s="50"/>
    </row>
    <row r="121" spans="2:148" ht="15" customHeight="1" x14ac:dyDescent="0.25">
      <c r="B121" s="440" t="str">
        <f t="shared" si="9"/>
        <v>Desk 8</v>
      </c>
      <c r="C121" s="442" t="str">
        <f t="shared" si="11"/>
        <v/>
      </c>
      <c r="D121" s="442" t="str">
        <f t="shared" si="11"/>
        <v/>
      </c>
      <c r="E121" s="442" t="str">
        <f t="shared" si="11"/>
        <v/>
      </c>
      <c r="F121" s="442" t="str">
        <f t="shared" si="11"/>
        <v/>
      </c>
      <c r="G121" s="1126" t="str">
        <f t="shared" si="11"/>
        <v/>
      </c>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50"/>
      <c r="DX121" s="33"/>
      <c r="DY121" s="33"/>
      <c r="DZ121" s="33"/>
      <c r="EA121" s="33"/>
      <c r="EB121" s="33"/>
      <c r="EC121" s="33"/>
      <c r="ED121" s="33"/>
      <c r="EE121" s="33"/>
      <c r="EF121" s="33"/>
      <c r="EG121" s="33"/>
      <c r="EH121" s="33"/>
      <c r="EI121" s="33"/>
      <c r="EJ121" s="33"/>
      <c r="EK121" s="33"/>
      <c r="EL121" s="33"/>
      <c r="EM121" s="33"/>
      <c r="EN121" s="33"/>
      <c r="EO121" s="33"/>
      <c r="EP121" s="33"/>
      <c r="EQ121" s="33"/>
      <c r="ER121" s="50"/>
    </row>
    <row r="122" spans="2:148" ht="15" customHeight="1" x14ac:dyDescent="0.25">
      <c r="B122" s="440" t="str">
        <f t="shared" si="9"/>
        <v>Desk 9</v>
      </c>
      <c r="C122" s="442" t="str">
        <f t="shared" si="11"/>
        <v/>
      </c>
      <c r="D122" s="442" t="str">
        <f t="shared" si="11"/>
        <v/>
      </c>
      <c r="E122" s="442" t="str">
        <f t="shared" si="11"/>
        <v/>
      </c>
      <c r="F122" s="442" t="str">
        <f t="shared" si="11"/>
        <v/>
      </c>
      <c r="G122" s="1126" t="str">
        <f t="shared" si="11"/>
        <v/>
      </c>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50"/>
      <c r="DX122" s="33"/>
      <c r="DY122" s="33"/>
      <c r="DZ122" s="33"/>
      <c r="EA122" s="33"/>
      <c r="EB122" s="33"/>
      <c r="EC122" s="33"/>
      <c r="ED122" s="33"/>
      <c r="EE122" s="33"/>
      <c r="EF122" s="33"/>
      <c r="EG122" s="33"/>
      <c r="EH122" s="33"/>
      <c r="EI122" s="33"/>
      <c r="EJ122" s="33"/>
      <c r="EK122" s="33"/>
      <c r="EL122" s="33"/>
      <c r="EM122" s="33"/>
      <c r="EN122" s="33"/>
      <c r="EO122" s="33"/>
      <c r="EP122" s="33"/>
      <c r="EQ122" s="33"/>
      <c r="ER122" s="50"/>
    </row>
    <row r="123" spans="2:148" ht="15" customHeight="1" x14ac:dyDescent="0.25">
      <c r="B123" s="440" t="str">
        <f t="shared" si="9"/>
        <v>Desk 10</v>
      </c>
      <c r="C123" s="442" t="str">
        <f t="shared" si="11"/>
        <v/>
      </c>
      <c r="D123" s="442" t="str">
        <f t="shared" si="11"/>
        <v/>
      </c>
      <c r="E123" s="442" t="str">
        <f t="shared" si="11"/>
        <v/>
      </c>
      <c r="F123" s="442" t="str">
        <f t="shared" si="11"/>
        <v/>
      </c>
      <c r="G123" s="1126" t="str">
        <f t="shared" si="11"/>
        <v/>
      </c>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50"/>
      <c r="DX123" s="33"/>
      <c r="DY123" s="33"/>
      <c r="DZ123" s="33"/>
      <c r="EA123" s="33"/>
      <c r="EB123" s="33"/>
      <c r="EC123" s="33"/>
      <c r="ED123" s="33"/>
      <c r="EE123" s="33"/>
      <c r="EF123" s="33"/>
      <c r="EG123" s="33"/>
      <c r="EH123" s="33"/>
      <c r="EI123" s="33"/>
      <c r="EJ123" s="33"/>
      <c r="EK123" s="33"/>
      <c r="EL123" s="33"/>
      <c r="EM123" s="33"/>
      <c r="EN123" s="33"/>
      <c r="EO123" s="33"/>
      <c r="EP123" s="33"/>
      <c r="EQ123" s="33"/>
      <c r="ER123" s="50"/>
    </row>
    <row r="124" spans="2:148" ht="15" customHeight="1" x14ac:dyDescent="0.25">
      <c r="B124" s="440" t="str">
        <f t="shared" si="9"/>
        <v>Desk 11</v>
      </c>
      <c r="C124" s="442" t="str">
        <f t="shared" si="11"/>
        <v/>
      </c>
      <c r="D124" s="442" t="str">
        <f t="shared" si="11"/>
        <v/>
      </c>
      <c r="E124" s="442" t="str">
        <f t="shared" si="11"/>
        <v/>
      </c>
      <c r="F124" s="442" t="str">
        <f t="shared" si="11"/>
        <v/>
      </c>
      <c r="G124" s="1126" t="str">
        <f t="shared" si="11"/>
        <v/>
      </c>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50"/>
      <c r="DX124" s="33"/>
      <c r="DY124" s="33"/>
      <c r="DZ124" s="33"/>
      <c r="EA124" s="33"/>
      <c r="EB124" s="33"/>
      <c r="EC124" s="33"/>
      <c r="ED124" s="33"/>
      <c r="EE124" s="33"/>
      <c r="EF124" s="33"/>
      <c r="EG124" s="33"/>
      <c r="EH124" s="33"/>
      <c r="EI124" s="33"/>
      <c r="EJ124" s="33"/>
      <c r="EK124" s="33"/>
      <c r="EL124" s="33"/>
      <c r="EM124" s="33"/>
      <c r="EN124" s="33"/>
      <c r="EO124" s="33"/>
      <c r="EP124" s="33"/>
      <c r="EQ124" s="33"/>
      <c r="ER124" s="50"/>
    </row>
    <row r="125" spans="2:148" ht="15" customHeight="1" x14ac:dyDescent="0.25">
      <c r="B125" s="440" t="str">
        <f t="shared" si="9"/>
        <v>Desk 12</v>
      </c>
      <c r="C125" s="442" t="str">
        <f t="shared" si="11"/>
        <v/>
      </c>
      <c r="D125" s="442" t="str">
        <f t="shared" si="11"/>
        <v/>
      </c>
      <c r="E125" s="442" t="str">
        <f t="shared" si="11"/>
        <v/>
      </c>
      <c r="F125" s="442" t="str">
        <f t="shared" si="11"/>
        <v/>
      </c>
      <c r="G125" s="1126" t="str">
        <f t="shared" si="11"/>
        <v/>
      </c>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50"/>
      <c r="DX125" s="33"/>
      <c r="DY125" s="33"/>
      <c r="DZ125" s="33"/>
      <c r="EA125" s="33"/>
      <c r="EB125" s="33"/>
      <c r="EC125" s="33"/>
      <c r="ED125" s="33"/>
      <c r="EE125" s="33"/>
      <c r="EF125" s="33"/>
      <c r="EG125" s="33"/>
      <c r="EH125" s="33"/>
      <c r="EI125" s="33"/>
      <c r="EJ125" s="33"/>
      <c r="EK125" s="33"/>
      <c r="EL125" s="33"/>
      <c r="EM125" s="33"/>
      <c r="EN125" s="33"/>
      <c r="EO125" s="33"/>
      <c r="EP125" s="33"/>
      <c r="EQ125" s="33"/>
      <c r="ER125" s="50"/>
    </row>
    <row r="126" spans="2:148" ht="15" customHeight="1" x14ac:dyDescent="0.25">
      <c r="B126" s="440" t="str">
        <f t="shared" si="9"/>
        <v>Desk 13</v>
      </c>
      <c r="C126" s="442" t="str">
        <f t="shared" si="11"/>
        <v/>
      </c>
      <c r="D126" s="442" t="str">
        <f t="shared" si="11"/>
        <v/>
      </c>
      <c r="E126" s="442" t="str">
        <f t="shared" si="11"/>
        <v/>
      </c>
      <c r="F126" s="442" t="str">
        <f t="shared" si="11"/>
        <v/>
      </c>
      <c r="G126" s="1126" t="str">
        <f t="shared" si="11"/>
        <v/>
      </c>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50"/>
      <c r="DX126" s="33"/>
      <c r="DY126" s="33"/>
      <c r="DZ126" s="33"/>
      <c r="EA126" s="33"/>
      <c r="EB126" s="33"/>
      <c r="EC126" s="33"/>
      <c r="ED126" s="33"/>
      <c r="EE126" s="33"/>
      <c r="EF126" s="33"/>
      <c r="EG126" s="33"/>
      <c r="EH126" s="33"/>
      <c r="EI126" s="33"/>
      <c r="EJ126" s="33"/>
      <c r="EK126" s="33"/>
      <c r="EL126" s="33"/>
      <c r="EM126" s="33"/>
      <c r="EN126" s="33"/>
      <c r="EO126" s="33"/>
      <c r="EP126" s="33"/>
      <c r="EQ126" s="33"/>
      <c r="ER126" s="50"/>
    </row>
    <row r="127" spans="2:148" ht="15" customHeight="1" x14ac:dyDescent="0.25">
      <c r="B127" s="440" t="str">
        <f t="shared" si="9"/>
        <v>Desk 14</v>
      </c>
      <c r="C127" s="442" t="str">
        <f t="shared" si="11"/>
        <v/>
      </c>
      <c r="D127" s="442" t="str">
        <f t="shared" si="11"/>
        <v/>
      </c>
      <c r="E127" s="442" t="str">
        <f t="shared" si="11"/>
        <v/>
      </c>
      <c r="F127" s="442" t="str">
        <f t="shared" si="11"/>
        <v/>
      </c>
      <c r="G127" s="1126" t="str">
        <f t="shared" si="11"/>
        <v/>
      </c>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50"/>
      <c r="DX127" s="33"/>
      <c r="DY127" s="33"/>
      <c r="DZ127" s="33"/>
      <c r="EA127" s="33"/>
      <c r="EB127" s="33"/>
      <c r="EC127" s="33"/>
      <c r="ED127" s="33"/>
      <c r="EE127" s="33"/>
      <c r="EF127" s="33"/>
      <c r="EG127" s="33"/>
      <c r="EH127" s="33"/>
      <c r="EI127" s="33"/>
      <c r="EJ127" s="33"/>
      <c r="EK127" s="33"/>
      <c r="EL127" s="33"/>
      <c r="EM127" s="33"/>
      <c r="EN127" s="33"/>
      <c r="EO127" s="33"/>
      <c r="EP127" s="33"/>
      <c r="EQ127" s="33"/>
      <c r="ER127" s="50"/>
    </row>
    <row r="128" spans="2:148" ht="15" customHeight="1" x14ac:dyDescent="0.25">
      <c r="B128" s="440" t="str">
        <f t="shared" si="9"/>
        <v>Desk 15</v>
      </c>
      <c r="C128" s="442" t="str">
        <f t="shared" si="11"/>
        <v/>
      </c>
      <c r="D128" s="442" t="str">
        <f t="shared" si="11"/>
        <v/>
      </c>
      <c r="E128" s="442" t="str">
        <f t="shared" si="11"/>
        <v/>
      </c>
      <c r="F128" s="442" t="str">
        <f t="shared" si="11"/>
        <v/>
      </c>
      <c r="G128" s="1126" t="str">
        <f t="shared" si="11"/>
        <v/>
      </c>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50"/>
      <c r="DX128" s="33"/>
      <c r="DY128" s="33"/>
      <c r="DZ128" s="33"/>
      <c r="EA128" s="33"/>
      <c r="EB128" s="33"/>
      <c r="EC128" s="33"/>
      <c r="ED128" s="33"/>
      <c r="EE128" s="33"/>
      <c r="EF128" s="33"/>
      <c r="EG128" s="33"/>
      <c r="EH128" s="33"/>
      <c r="EI128" s="33"/>
      <c r="EJ128" s="33"/>
      <c r="EK128" s="33"/>
      <c r="EL128" s="33"/>
      <c r="EM128" s="33"/>
      <c r="EN128" s="33"/>
      <c r="EO128" s="33"/>
      <c r="EP128" s="33"/>
      <c r="EQ128" s="33"/>
      <c r="ER128" s="50"/>
    </row>
    <row r="129" spans="2:148" ht="15" customHeight="1" x14ac:dyDescent="0.25">
      <c r="B129" s="440" t="str">
        <f t="shared" si="9"/>
        <v>Desk 16</v>
      </c>
      <c r="C129" s="442" t="str">
        <f t="shared" si="11"/>
        <v/>
      </c>
      <c r="D129" s="442" t="str">
        <f t="shared" si="11"/>
        <v/>
      </c>
      <c r="E129" s="442" t="str">
        <f t="shared" si="11"/>
        <v/>
      </c>
      <c r="F129" s="442" t="str">
        <f t="shared" si="11"/>
        <v/>
      </c>
      <c r="G129" s="1126" t="str">
        <f t="shared" si="11"/>
        <v/>
      </c>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50"/>
      <c r="DX129" s="33"/>
      <c r="DY129" s="33"/>
      <c r="DZ129" s="33"/>
      <c r="EA129" s="33"/>
      <c r="EB129" s="33"/>
      <c r="EC129" s="33"/>
      <c r="ED129" s="33"/>
      <c r="EE129" s="33"/>
      <c r="EF129" s="33"/>
      <c r="EG129" s="33"/>
      <c r="EH129" s="33"/>
      <c r="EI129" s="33"/>
      <c r="EJ129" s="33"/>
      <c r="EK129" s="33"/>
      <c r="EL129" s="33"/>
      <c r="EM129" s="33"/>
      <c r="EN129" s="33"/>
      <c r="EO129" s="33"/>
      <c r="EP129" s="33"/>
      <c r="EQ129" s="33"/>
      <c r="ER129" s="50"/>
    </row>
    <row r="130" spans="2:148" ht="15" customHeight="1" x14ac:dyDescent="0.25">
      <c r="B130" s="440" t="str">
        <f t="shared" si="9"/>
        <v>Desk 17</v>
      </c>
      <c r="C130" s="442" t="str">
        <f t="shared" si="11"/>
        <v/>
      </c>
      <c r="D130" s="442" t="str">
        <f t="shared" si="11"/>
        <v/>
      </c>
      <c r="E130" s="442" t="str">
        <f t="shared" si="11"/>
        <v/>
      </c>
      <c r="F130" s="442" t="str">
        <f t="shared" si="11"/>
        <v/>
      </c>
      <c r="G130" s="1126" t="str">
        <f t="shared" si="11"/>
        <v/>
      </c>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50"/>
      <c r="DX130" s="33"/>
      <c r="DY130" s="33"/>
      <c r="DZ130" s="33"/>
      <c r="EA130" s="33"/>
      <c r="EB130" s="33"/>
      <c r="EC130" s="33"/>
      <c r="ED130" s="33"/>
      <c r="EE130" s="33"/>
      <c r="EF130" s="33"/>
      <c r="EG130" s="33"/>
      <c r="EH130" s="33"/>
      <c r="EI130" s="33"/>
      <c r="EJ130" s="33"/>
      <c r="EK130" s="33"/>
      <c r="EL130" s="33"/>
      <c r="EM130" s="33"/>
      <c r="EN130" s="33"/>
      <c r="EO130" s="33"/>
      <c r="EP130" s="33"/>
      <c r="EQ130" s="33"/>
      <c r="ER130" s="50"/>
    </row>
    <row r="131" spans="2:148" ht="15" customHeight="1" x14ac:dyDescent="0.25">
      <c r="B131" s="440" t="str">
        <f t="shared" si="9"/>
        <v>Desk 18</v>
      </c>
      <c r="C131" s="442" t="str">
        <f t="shared" ref="C131:G146" si="12">IF(ISBLANK(C28), "", C28)</f>
        <v/>
      </c>
      <c r="D131" s="442" t="str">
        <f t="shared" si="12"/>
        <v/>
      </c>
      <c r="E131" s="442" t="str">
        <f t="shared" si="12"/>
        <v/>
      </c>
      <c r="F131" s="442" t="str">
        <f t="shared" si="12"/>
        <v/>
      </c>
      <c r="G131" s="1126" t="str">
        <f t="shared" si="12"/>
        <v/>
      </c>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50"/>
      <c r="DX131" s="33"/>
      <c r="DY131" s="33"/>
      <c r="DZ131" s="33"/>
      <c r="EA131" s="33"/>
      <c r="EB131" s="33"/>
      <c r="EC131" s="33"/>
      <c r="ED131" s="33"/>
      <c r="EE131" s="33"/>
      <c r="EF131" s="33"/>
      <c r="EG131" s="33"/>
      <c r="EH131" s="33"/>
      <c r="EI131" s="33"/>
      <c r="EJ131" s="33"/>
      <c r="EK131" s="33"/>
      <c r="EL131" s="33"/>
      <c r="EM131" s="33"/>
      <c r="EN131" s="33"/>
      <c r="EO131" s="33"/>
      <c r="EP131" s="33"/>
      <c r="EQ131" s="33"/>
      <c r="ER131" s="50"/>
    </row>
    <row r="132" spans="2:148" ht="15" customHeight="1" x14ac:dyDescent="0.25">
      <c r="B132" s="440" t="str">
        <f t="shared" si="9"/>
        <v>Desk 19</v>
      </c>
      <c r="C132" s="442" t="str">
        <f t="shared" si="12"/>
        <v/>
      </c>
      <c r="D132" s="442" t="str">
        <f t="shared" si="12"/>
        <v/>
      </c>
      <c r="E132" s="442" t="str">
        <f t="shared" si="12"/>
        <v/>
      </c>
      <c r="F132" s="442" t="str">
        <f t="shared" si="12"/>
        <v/>
      </c>
      <c r="G132" s="1126" t="str">
        <f t="shared" si="12"/>
        <v/>
      </c>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50"/>
      <c r="DX132" s="33"/>
      <c r="DY132" s="33"/>
      <c r="DZ132" s="33"/>
      <c r="EA132" s="33"/>
      <c r="EB132" s="33"/>
      <c r="EC132" s="33"/>
      <c r="ED132" s="33"/>
      <c r="EE132" s="33"/>
      <c r="EF132" s="33"/>
      <c r="EG132" s="33"/>
      <c r="EH132" s="33"/>
      <c r="EI132" s="33"/>
      <c r="EJ132" s="33"/>
      <c r="EK132" s="33"/>
      <c r="EL132" s="33"/>
      <c r="EM132" s="33"/>
      <c r="EN132" s="33"/>
      <c r="EO132" s="33"/>
      <c r="EP132" s="33"/>
      <c r="EQ132" s="33"/>
      <c r="ER132" s="50"/>
    </row>
    <row r="133" spans="2:148" ht="15" customHeight="1" x14ac:dyDescent="0.25">
      <c r="B133" s="440" t="str">
        <f t="shared" si="9"/>
        <v>Desk 20</v>
      </c>
      <c r="C133" s="442" t="str">
        <f t="shared" si="12"/>
        <v/>
      </c>
      <c r="D133" s="442" t="str">
        <f t="shared" si="12"/>
        <v/>
      </c>
      <c r="E133" s="442" t="str">
        <f t="shared" si="12"/>
        <v/>
      </c>
      <c r="F133" s="442" t="str">
        <f t="shared" si="12"/>
        <v/>
      </c>
      <c r="G133" s="1126" t="str">
        <f t="shared" si="12"/>
        <v/>
      </c>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50"/>
      <c r="DX133" s="33"/>
      <c r="DY133" s="33"/>
      <c r="DZ133" s="33"/>
      <c r="EA133" s="33"/>
      <c r="EB133" s="33"/>
      <c r="EC133" s="33"/>
      <c r="ED133" s="33"/>
      <c r="EE133" s="33"/>
      <c r="EF133" s="33"/>
      <c r="EG133" s="33"/>
      <c r="EH133" s="33"/>
      <c r="EI133" s="33"/>
      <c r="EJ133" s="33"/>
      <c r="EK133" s="33"/>
      <c r="EL133" s="33"/>
      <c r="EM133" s="33"/>
      <c r="EN133" s="33"/>
      <c r="EO133" s="33"/>
      <c r="EP133" s="33"/>
      <c r="EQ133" s="33"/>
      <c r="ER133" s="50"/>
    </row>
    <row r="134" spans="2:148" ht="15" customHeight="1" x14ac:dyDescent="0.25">
      <c r="B134" s="440" t="str">
        <f t="shared" si="9"/>
        <v>Desk 21</v>
      </c>
      <c r="C134" s="442" t="str">
        <f t="shared" si="12"/>
        <v/>
      </c>
      <c r="D134" s="442" t="str">
        <f t="shared" si="12"/>
        <v/>
      </c>
      <c r="E134" s="442" t="str">
        <f t="shared" si="12"/>
        <v/>
      </c>
      <c r="F134" s="442" t="str">
        <f t="shared" si="12"/>
        <v/>
      </c>
      <c r="G134" s="1126" t="str">
        <f t="shared" si="12"/>
        <v/>
      </c>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50"/>
      <c r="DX134" s="33"/>
      <c r="DY134" s="33"/>
      <c r="DZ134" s="33"/>
      <c r="EA134" s="33"/>
      <c r="EB134" s="33"/>
      <c r="EC134" s="33"/>
      <c r="ED134" s="33"/>
      <c r="EE134" s="33"/>
      <c r="EF134" s="33"/>
      <c r="EG134" s="33"/>
      <c r="EH134" s="33"/>
      <c r="EI134" s="33"/>
      <c r="EJ134" s="33"/>
      <c r="EK134" s="33"/>
      <c r="EL134" s="33"/>
      <c r="EM134" s="33"/>
      <c r="EN134" s="33"/>
      <c r="EO134" s="33"/>
      <c r="EP134" s="33"/>
      <c r="EQ134" s="33"/>
      <c r="ER134" s="50"/>
    </row>
    <row r="135" spans="2:148" ht="15" customHeight="1" x14ac:dyDescent="0.25">
      <c r="B135" s="440" t="str">
        <f t="shared" si="9"/>
        <v>Desk 22</v>
      </c>
      <c r="C135" s="442" t="str">
        <f t="shared" si="12"/>
        <v/>
      </c>
      <c r="D135" s="442" t="str">
        <f t="shared" si="12"/>
        <v/>
      </c>
      <c r="E135" s="442" t="str">
        <f t="shared" si="12"/>
        <v/>
      </c>
      <c r="F135" s="442" t="str">
        <f t="shared" si="12"/>
        <v/>
      </c>
      <c r="G135" s="1126" t="str">
        <f t="shared" si="12"/>
        <v/>
      </c>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50"/>
      <c r="DX135" s="33"/>
      <c r="DY135" s="33"/>
      <c r="DZ135" s="33"/>
      <c r="EA135" s="33"/>
      <c r="EB135" s="33"/>
      <c r="EC135" s="33"/>
      <c r="ED135" s="33"/>
      <c r="EE135" s="33"/>
      <c r="EF135" s="33"/>
      <c r="EG135" s="33"/>
      <c r="EH135" s="33"/>
      <c r="EI135" s="33"/>
      <c r="EJ135" s="33"/>
      <c r="EK135" s="33"/>
      <c r="EL135" s="33"/>
      <c r="EM135" s="33"/>
      <c r="EN135" s="33"/>
      <c r="EO135" s="33"/>
      <c r="EP135" s="33"/>
      <c r="EQ135" s="33"/>
      <c r="ER135" s="50"/>
    </row>
    <row r="136" spans="2:148" ht="15" customHeight="1" x14ac:dyDescent="0.25">
      <c r="B136" s="440" t="str">
        <f t="shared" si="9"/>
        <v>Desk 23</v>
      </c>
      <c r="C136" s="442" t="str">
        <f t="shared" si="12"/>
        <v/>
      </c>
      <c r="D136" s="442" t="str">
        <f t="shared" si="12"/>
        <v/>
      </c>
      <c r="E136" s="442" t="str">
        <f t="shared" si="12"/>
        <v/>
      </c>
      <c r="F136" s="442" t="str">
        <f t="shared" si="12"/>
        <v/>
      </c>
      <c r="G136" s="1126" t="str">
        <f t="shared" si="12"/>
        <v/>
      </c>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50"/>
      <c r="DX136" s="33"/>
      <c r="DY136" s="33"/>
      <c r="DZ136" s="33"/>
      <c r="EA136" s="33"/>
      <c r="EB136" s="33"/>
      <c r="EC136" s="33"/>
      <c r="ED136" s="33"/>
      <c r="EE136" s="33"/>
      <c r="EF136" s="33"/>
      <c r="EG136" s="33"/>
      <c r="EH136" s="33"/>
      <c r="EI136" s="33"/>
      <c r="EJ136" s="33"/>
      <c r="EK136" s="33"/>
      <c r="EL136" s="33"/>
      <c r="EM136" s="33"/>
      <c r="EN136" s="33"/>
      <c r="EO136" s="33"/>
      <c r="EP136" s="33"/>
      <c r="EQ136" s="33"/>
      <c r="ER136" s="50"/>
    </row>
    <row r="137" spans="2:148" ht="15" customHeight="1" x14ac:dyDescent="0.25">
      <c r="B137" s="440" t="str">
        <f t="shared" si="9"/>
        <v>Desk 24</v>
      </c>
      <c r="C137" s="442" t="str">
        <f t="shared" si="12"/>
        <v/>
      </c>
      <c r="D137" s="442" t="str">
        <f t="shared" si="12"/>
        <v/>
      </c>
      <c r="E137" s="442" t="str">
        <f t="shared" si="12"/>
        <v/>
      </c>
      <c r="F137" s="442" t="str">
        <f t="shared" si="12"/>
        <v/>
      </c>
      <c r="G137" s="1126" t="str">
        <f t="shared" si="12"/>
        <v/>
      </c>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50"/>
      <c r="DX137" s="33"/>
      <c r="DY137" s="33"/>
      <c r="DZ137" s="33"/>
      <c r="EA137" s="33"/>
      <c r="EB137" s="33"/>
      <c r="EC137" s="33"/>
      <c r="ED137" s="33"/>
      <c r="EE137" s="33"/>
      <c r="EF137" s="33"/>
      <c r="EG137" s="33"/>
      <c r="EH137" s="33"/>
      <c r="EI137" s="33"/>
      <c r="EJ137" s="33"/>
      <c r="EK137" s="33"/>
      <c r="EL137" s="33"/>
      <c r="EM137" s="33"/>
      <c r="EN137" s="33"/>
      <c r="EO137" s="33"/>
      <c r="EP137" s="33"/>
      <c r="EQ137" s="33"/>
      <c r="ER137" s="50"/>
    </row>
    <row r="138" spans="2:148" ht="15" customHeight="1" x14ac:dyDescent="0.25">
      <c r="B138" s="440" t="str">
        <f t="shared" si="9"/>
        <v>Desk 25</v>
      </c>
      <c r="C138" s="442" t="str">
        <f t="shared" si="12"/>
        <v/>
      </c>
      <c r="D138" s="442" t="str">
        <f t="shared" si="12"/>
        <v/>
      </c>
      <c r="E138" s="442" t="str">
        <f t="shared" si="12"/>
        <v/>
      </c>
      <c r="F138" s="442" t="str">
        <f t="shared" si="12"/>
        <v/>
      </c>
      <c r="G138" s="1126" t="str">
        <f t="shared" si="12"/>
        <v/>
      </c>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50"/>
      <c r="DX138" s="33"/>
      <c r="DY138" s="33"/>
      <c r="DZ138" s="33"/>
      <c r="EA138" s="33"/>
      <c r="EB138" s="33"/>
      <c r="EC138" s="33"/>
      <c r="ED138" s="33"/>
      <c r="EE138" s="33"/>
      <c r="EF138" s="33"/>
      <c r="EG138" s="33"/>
      <c r="EH138" s="33"/>
      <c r="EI138" s="33"/>
      <c r="EJ138" s="33"/>
      <c r="EK138" s="33"/>
      <c r="EL138" s="33"/>
      <c r="EM138" s="33"/>
      <c r="EN138" s="33"/>
      <c r="EO138" s="33"/>
      <c r="EP138" s="33"/>
      <c r="EQ138" s="33"/>
      <c r="ER138" s="50"/>
    </row>
    <row r="139" spans="2:148" ht="15" customHeight="1" x14ac:dyDescent="0.25">
      <c r="B139" s="440" t="str">
        <f t="shared" si="9"/>
        <v>Desk 26</v>
      </c>
      <c r="C139" s="442" t="str">
        <f t="shared" si="12"/>
        <v/>
      </c>
      <c r="D139" s="442" t="str">
        <f t="shared" si="12"/>
        <v/>
      </c>
      <c r="E139" s="442" t="str">
        <f t="shared" si="12"/>
        <v/>
      </c>
      <c r="F139" s="442" t="str">
        <f t="shared" si="12"/>
        <v/>
      </c>
      <c r="G139" s="1126" t="str">
        <f t="shared" si="12"/>
        <v/>
      </c>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50"/>
      <c r="DX139" s="33"/>
      <c r="DY139" s="33"/>
      <c r="DZ139" s="33"/>
      <c r="EA139" s="33"/>
      <c r="EB139" s="33"/>
      <c r="EC139" s="33"/>
      <c r="ED139" s="33"/>
      <c r="EE139" s="33"/>
      <c r="EF139" s="33"/>
      <c r="EG139" s="33"/>
      <c r="EH139" s="33"/>
      <c r="EI139" s="33"/>
      <c r="EJ139" s="33"/>
      <c r="EK139" s="33"/>
      <c r="EL139" s="33"/>
      <c r="EM139" s="33"/>
      <c r="EN139" s="33"/>
      <c r="EO139" s="33"/>
      <c r="EP139" s="33"/>
      <c r="EQ139" s="33"/>
      <c r="ER139" s="50"/>
    </row>
    <row r="140" spans="2:148" ht="15" customHeight="1" x14ac:dyDescent="0.25">
      <c r="B140" s="440" t="str">
        <f t="shared" si="9"/>
        <v>Desk 27</v>
      </c>
      <c r="C140" s="442" t="str">
        <f t="shared" si="12"/>
        <v/>
      </c>
      <c r="D140" s="442" t="str">
        <f t="shared" si="12"/>
        <v/>
      </c>
      <c r="E140" s="442" t="str">
        <f t="shared" si="12"/>
        <v/>
      </c>
      <c r="F140" s="442" t="str">
        <f t="shared" si="12"/>
        <v/>
      </c>
      <c r="G140" s="1126" t="str">
        <f t="shared" si="12"/>
        <v/>
      </c>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50"/>
      <c r="DX140" s="33"/>
      <c r="DY140" s="33"/>
      <c r="DZ140" s="33"/>
      <c r="EA140" s="33"/>
      <c r="EB140" s="33"/>
      <c r="EC140" s="33"/>
      <c r="ED140" s="33"/>
      <c r="EE140" s="33"/>
      <c r="EF140" s="33"/>
      <c r="EG140" s="33"/>
      <c r="EH140" s="33"/>
      <c r="EI140" s="33"/>
      <c r="EJ140" s="33"/>
      <c r="EK140" s="33"/>
      <c r="EL140" s="33"/>
      <c r="EM140" s="33"/>
      <c r="EN140" s="33"/>
      <c r="EO140" s="33"/>
      <c r="EP140" s="33"/>
      <c r="EQ140" s="33"/>
      <c r="ER140" s="50"/>
    </row>
    <row r="141" spans="2:148" ht="15" customHeight="1" x14ac:dyDescent="0.25">
      <c r="B141" s="440" t="str">
        <f t="shared" si="9"/>
        <v>Desk 28</v>
      </c>
      <c r="C141" s="442" t="str">
        <f t="shared" si="12"/>
        <v/>
      </c>
      <c r="D141" s="442" t="str">
        <f t="shared" si="12"/>
        <v/>
      </c>
      <c r="E141" s="442" t="str">
        <f t="shared" si="12"/>
        <v/>
      </c>
      <c r="F141" s="442" t="str">
        <f t="shared" si="12"/>
        <v/>
      </c>
      <c r="G141" s="1126" t="str">
        <f t="shared" si="12"/>
        <v/>
      </c>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50"/>
      <c r="DX141" s="33"/>
      <c r="DY141" s="33"/>
      <c r="DZ141" s="33"/>
      <c r="EA141" s="33"/>
      <c r="EB141" s="33"/>
      <c r="EC141" s="33"/>
      <c r="ED141" s="33"/>
      <c r="EE141" s="33"/>
      <c r="EF141" s="33"/>
      <c r="EG141" s="33"/>
      <c r="EH141" s="33"/>
      <c r="EI141" s="33"/>
      <c r="EJ141" s="33"/>
      <c r="EK141" s="33"/>
      <c r="EL141" s="33"/>
      <c r="EM141" s="33"/>
      <c r="EN141" s="33"/>
      <c r="EO141" s="33"/>
      <c r="EP141" s="33"/>
      <c r="EQ141" s="33"/>
      <c r="ER141" s="50"/>
    </row>
    <row r="142" spans="2:148" ht="15" customHeight="1" x14ac:dyDescent="0.25">
      <c r="B142" s="440" t="str">
        <f t="shared" si="9"/>
        <v>Desk 29</v>
      </c>
      <c r="C142" s="442" t="str">
        <f t="shared" si="12"/>
        <v/>
      </c>
      <c r="D142" s="442" t="str">
        <f t="shared" si="12"/>
        <v/>
      </c>
      <c r="E142" s="442" t="str">
        <f t="shared" si="12"/>
        <v/>
      </c>
      <c r="F142" s="442" t="str">
        <f t="shared" si="12"/>
        <v/>
      </c>
      <c r="G142" s="1126" t="str">
        <f t="shared" si="12"/>
        <v/>
      </c>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50"/>
      <c r="DX142" s="33"/>
      <c r="DY142" s="33"/>
      <c r="DZ142" s="33"/>
      <c r="EA142" s="33"/>
      <c r="EB142" s="33"/>
      <c r="EC142" s="33"/>
      <c r="ED142" s="33"/>
      <c r="EE142" s="33"/>
      <c r="EF142" s="33"/>
      <c r="EG142" s="33"/>
      <c r="EH142" s="33"/>
      <c r="EI142" s="33"/>
      <c r="EJ142" s="33"/>
      <c r="EK142" s="33"/>
      <c r="EL142" s="33"/>
      <c r="EM142" s="33"/>
      <c r="EN142" s="33"/>
      <c r="EO142" s="33"/>
      <c r="EP142" s="33"/>
      <c r="EQ142" s="33"/>
      <c r="ER142" s="50"/>
    </row>
    <row r="143" spans="2:148" ht="15" customHeight="1" x14ac:dyDescent="0.25">
      <c r="B143" s="440" t="str">
        <f t="shared" si="9"/>
        <v>Desk 30</v>
      </c>
      <c r="C143" s="442" t="str">
        <f t="shared" si="12"/>
        <v/>
      </c>
      <c r="D143" s="442" t="str">
        <f t="shared" si="12"/>
        <v/>
      </c>
      <c r="E143" s="442" t="str">
        <f t="shared" si="12"/>
        <v/>
      </c>
      <c r="F143" s="442" t="str">
        <f t="shared" si="12"/>
        <v/>
      </c>
      <c r="G143" s="1126" t="str">
        <f t="shared" si="12"/>
        <v/>
      </c>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50"/>
      <c r="DX143" s="33"/>
      <c r="DY143" s="33"/>
      <c r="DZ143" s="33"/>
      <c r="EA143" s="33"/>
      <c r="EB143" s="33"/>
      <c r="EC143" s="33"/>
      <c r="ED143" s="33"/>
      <c r="EE143" s="33"/>
      <c r="EF143" s="33"/>
      <c r="EG143" s="33"/>
      <c r="EH143" s="33"/>
      <c r="EI143" s="33"/>
      <c r="EJ143" s="33"/>
      <c r="EK143" s="33"/>
      <c r="EL143" s="33"/>
      <c r="EM143" s="33"/>
      <c r="EN143" s="33"/>
      <c r="EO143" s="33"/>
      <c r="EP143" s="33"/>
      <c r="EQ143" s="33"/>
      <c r="ER143" s="50"/>
    </row>
    <row r="144" spans="2:148" ht="15" customHeight="1" x14ac:dyDescent="0.25">
      <c r="B144" s="440" t="str">
        <f t="shared" si="9"/>
        <v>Desk 31</v>
      </c>
      <c r="C144" s="442" t="str">
        <f t="shared" si="12"/>
        <v/>
      </c>
      <c r="D144" s="442" t="str">
        <f t="shared" si="12"/>
        <v/>
      </c>
      <c r="E144" s="442" t="str">
        <f t="shared" si="12"/>
        <v/>
      </c>
      <c r="F144" s="442" t="str">
        <f t="shared" si="12"/>
        <v/>
      </c>
      <c r="G144" s="1126" t="str">
        <f t="shared" si="12"/>
        <v/>
      </c>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50"/>
      <c r="DX144" s="33"/>
      <c r="DY144" s="33"/>
      <c r="DZ144" s="33"/>
      <c r="EA144" s="33"/>
      <c r="EB144" s="33"/>
      <c r="EC144" s="33"/>
      <c r="ED144" s="33"/>
      <c r="EE144" s="33"/>
      <c r="EF144" s="33"/>
      <c r="EG144" s="33"/>
      <c r="EH144" s="33"/>
      <c r="EI144" s="33"/>
      <c r="EJ144" s="33"/>
      <c r="EK144" s="33"/>
      <c r="EL144" s="33"/>
      <c r="EM144" s="33"/>
      <c r="EN144" s="33"/>
      <c r="EO144" s="33"/>
      <c r="EP144" s="33"/>
      <c r="EQ144" s="33"/>
      <c r="ER144" s="50"/>
    </row>
    <row r="145" spans="2:148" ht="15" customHeight="1" x14ac:dyDescent="0.25">
      <c r="B145" s="440" t="str">
        <f t="shared" si="9"/>
        <v>Desk 32</v>
      </c>
      <c r="C145" s="442" t="str">
        <f t="shared" si="12"/>
        <v/>
      </c>
      <c r="D145" s="442" t="str">
        <f t="shared" si="12"/>
        <v/>
      </c>
      <c r="E145" s="442" t="str">
        <f t="shared" si="12"/>
        <v/>
      </c>
      <c r="F145" s="442" t="str">
        <f t="shared" si="12"/>
        <v/>
      </c>
      <c r="G145" s="1126" t="str">
        <f t="shared" si="12"/>
        <v/>
      </c>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50"/>
      <c r="DX145" s="33"/>
      <c r="DY145" s="33"/>
      <c r="DZ145" s="33"/>
      <c r="EA145" s="33"/>
      <c r="EB145" s="33"/>
      <c r="EC145" s="33"/>
      <c r="ED145" s="33"/>
      <c r="EE145" s="33"/>
      <c r="EF145" s="33"/>
      <c r="EG145" s="33"/>
      <c r="EH145" s="33"/>
      <c r="EI145" s="33"/>
      <c r="EJ145" s="33"/>
      <c r="EK145" s="33"/>
      <c r="EL145" s="33"/>
      <c r="EM145" s="33"/>
      <c r="EN145" s="33"/>
      <c r="EO145" s="33"/>
      <c r="EP145" s="33"/>
      <c r="EQ145" s="33"/>
      <c r="ER145" s="50"/>
    </row>
    <row r="146" spans="2:148" ht="15" customHeight="1" x14ac:dyDescent="0.25">
      <c r="B146" s="440" t="str">
        <f t="shared" si="9"/>
        <v>Desk 33</v>
      </c>
      <c r="C146" s="442" t="str">
        <f t="shared" si="12"/>
        <v/>
      </c>
      <c r="D146" s="442" t="str">
        <f t="shared" si="12"/>
        <v/>
      </c>
      <c r="E146" s="442" t="str">
        <f t="shared" si="12"/>
        <v/>
      </c>
      <c r="F146" s="442" t="str">
        <f t="shared" si="12"/>
        <v/>
      </c>
      <c r="G146" s="1126" t="str">
        <f t="shared" si="12"/>
        <v/>
      </c>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50"/>
      <c r="DX146" s="33"/>
      <c r="DY146" s="33"/>
      <c r="DZ146" s="33"/>
      <c r="EA146" s="33"/>
      <c r="EB146" s="33"/>
      <c r="EC146" s="33"/>
      <c r="ED146" s="33"/>
      <c r="EE146" s="33"/>
      <c r="EF146" s="33"/>
      <c r="EG146" s="33"/>
      <c r="EH146" s="33"/>
      <c r="EI146" s="33"/>
      <c r="EJ146" s="33"/>
      <c r="EK146" s="33"/>
      <c r="EL146" s="33"/>
      <c r="EM146" s="33"/>
      <c r="EN146" s="33"/>
      <c r="EO146" s="33"/>
      <c r="EP146" s="33"/>
      <c r="EQ146" s="33"/>
      <c r="ER146" s="50"/>
    </row>
    <row r="147" spans="2:148" ht="15" customHeight="1" x14ac:dyDescent="0.25">
      <c r="B147" s="440" t="str">
        <f t="shared" si="9"/>
        <v>Desk 34</v>
      </c>
      <c r="C147" s="442" t="str">
        <f t="shared" ref="C147:G162" si="13">IF(ISBLANK(C44), "", C44)</f>
        <v/>
      </c>
      <c r="D147" s="442" t="str">
        <f t="shared" si="13"/>
        <v/>
      </c>
      <c r="E147" s="442" t="str">
        <f t="shared" si="13"/>
        <v/>
      </c>
      <c r="F147" s="442" t="str">
        <f t="shared" si="13"/>
        <v/>
      </c>
      <c r="G147" s="1126" t="str">
        <f t="shared" si="13"/>
        <v/>
      </c>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50"/>
      <c r="DX147" s="33"/>
      <c r="DY147" s="33"/>
      <c r="DZ147" s="33"/>
      <c r="EA147" s="33"/>
      <c r="EB147" s="33"/>
      <c r="EC147" s="33"/>
      <c r="ED147" s="33"/>
      <c r="EE147" s="33"/>
      <c r="EF147" s="33"/>
      <c r="EG147" s="33"/>
      <c r="EH147" s="33"/>
      <c r="EI147" s="33"/>
      <c r="EJ147" s="33"/>
      <c r="EK147" s="33"/>
      <c r="EL147" s="33"/>
      <c r="EM147" s="33"/>
      <c r="EN147" s="33"/>
      <c r="EO147" s="33"/>
      <c r="EP147" s="33"/>
      <c r="EQ147" s="33"/>
      <c r="ER147" s="50"/>
    </row>
    <row r="148" spans="2:148" ht="15" customHeight="1" x14ac:dyDescent="0.25">
      <c r="B148" s="440" t="str">
        <f t="shared" si="9"/>
        <v>Desk 35</v>
      </c>
      <c r="C148" s="442" t="str">
        <f t="shared" si="13"/>
        <v/>
      </c>
      <c r="D148" s="442" t="str">
        <f t="shared" si="13"/>
        <v/>
      </c>
      <c r="E148" s="442" t="str">
        <f t="shared" si="13"/>
        <v/>
      </c>
      <c r="F148" s="442" t="str">
        <f t="shared" si="13"/>
        <v/>
      </c>
      <c r="G148" s="1126" t="str">
        <f t="shared" si="13"/>
        <v/>
      </c>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50"/>
      <c r="DX148" s="33"/>
      <c r="DY148" s="33"/>
      <c r="DZ148" s="33"/>
      <c r="EA148" s="33"/>
      <c r="EB148" s="33"/>
      <c r="EC148" s="33"/>
      <c r="ED148" s="33"/>
      <c r="EE148" s="33"/>
      <c r="EF148" s="33"/>
      <c r="EG148" s="33"/>
      <c r="EH148" s="33"/>
      <c r="EI148" s="33"/>
      <c r="EJ148" s="33"/>
      <c r="EK148" s="33"/>
      <c r="EL148" s="33"/>
      <c r="EM148" s="33"/>
      <c r="EN148" s="33"/>
      <c r="EO148" s="33"/>
      <c r="EP148" s="33"/>
      <c r="EQ148" s="33"/>
      <c r="ER148" s="50"/>
    </row>
    <row r="149" spans="2:148" ht="15" customHeight="1" x14ac:dyDescent="0.25">
      <c r="B149" s="440" t="str">
        <f t="shared" si="9"/>
        <v>Desk 36</v>
      </c>
      <c r="C149" s="442" t="str">
        <f t="shared" si="13"/>
        <v/>
      </c>
      <c r="D149" s="442" t="str">
        <f t="shared" si="13"/>
        <v/>
      </c>
      <c r="E149" s="442" t="str">
        <f t="shared" si="13"/>
        <v/>
      </c>
      <c r="F149" s="442" t="str">
        <f t="shared" si="13"/>
        <v/>
      </c>
      <c r="G149" s="1126" t="str">
        <f t="shared" si="13"/>
        <v/>
      </c>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50"/>
      <c r="DX149" s="33"/>
      <c r="DY149" s="33"/>
      <c r="DZ149" s="33"/>
      <c r="EA149" s="33"/>
      <c r="EB149" s="33"/>
      <c r="EC149" s="33"/>
      <c r="ED149" s="33"/>
      <c r="EE149" s="33"/>
      <c r="EF149" s="33"/>
      <c r="EG149" s="33"/>
      <c r="EH149" s="33"/>
      <c r="EI149" s="33"/>
      <c r="EJ149" s="33"/>
      <c r="EK149" s="33"/>
      <c r="EL149" s="33"/>
      <c r="EM149" s="33"/>
      <c r="EN149" s="33"/>
      <c r="EO149" s="33"/>
      <c r="EP149" s="33"/>
      <c r="EQ149" s="33"/>
      <c r="ER149" s="50"/>
    </row>
    <row r="150" spans="2:148" ht="15" customHeight="1" x14ac:dyDescent="0.25">
      <c r="B150" s="440" t="str">
        <f t="shared" si="9"/>
        <v>Desk 37</v>
      </c>
      <c r="C150" s="442" t="str">
        <f t="shared" si="13"/>
        <v/>
      </c>
      <c r="D150" s="442" t="str">
        <f t="shared" si="13"/>
        <v/>
      </c>
      <c r="E150" s="442" t="str">
        <f t="shared" si="13"/>
        <v/>
      </c>
      <c r="F150" s="442" t="str">
        <f t="shared" si="13"/>
        <v/>
      </c>
      <c r="G150" s="1126" t="str">
        <f t="shared" si="13"/>
        <v/>
      </c>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50"/>
      <c r="DX150" s="33"/>
      <c r="DY150" s="33"/>
      <c r="DZ150" s="33"/>
      <c r="EA150" s="33"/>
      <c r="EB150" s="33"/>
      <c r="EC150" s="33"/>
      <c r="ED150" s="33"/>
      <c r="EE150" s="33"/>
      <c r="EF150" s="33"/>
      <c r="EG150" s="33"/>
      <c r="EH150" s="33"/>
      <c r="EI150" s="33"/>
      <c r="EJ150" s="33"/>
      <c r="EK150" s="33"/>
      <c r="EL150" s="33"/>
      <c r="EM150" s="33"/>
      <c r="EN150" s="33"/>
      <c r="EO150" s="33"/>
      <c r="EP150" s="33"/>
      <c r="EQ150" s="33"/>
      <c r="ER150" s="50"/>
    </row>
    <row r="151" spans="2:148" ht="15" customHeight="1" x14ac:dyDescent="0.25">
      <c r="B151" s="440" t="str">
        <f t="shared" si="9"/>
        <v>Desk 38</v>
      </c>
      <c r="C151" s="442" t="str">
        <f t="shared" si="13"/>
        <v/>
      </c>
      <c r="D151" s="442" t="str">
        <f t="shared" si="13"/>
        <v/>
      </c>
      <c r="E151" s="442" t="str">
        <f t="shared" si="13"/>
        <v/>
      </c>
      <c r="F151" s="442" t="str">
        <f t="shared" si="13"/>
        <v/>
      </c>
      <c r="G151" s="1126" t="str">
        <f t="shared" si="13"/>
        <v/>
      </c>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50"/>
      <c r="DX151" s="33"/>
      <c r="DY151" s="33"/>
      <c r="DZ151" s="33"/>
      <c r="EA151" s="33"/>
      <c r="EB151" s="33"/>
      <c r="EC151" s="33"/>
      <c r="ED151" s="33"/>
      <c r="EE151" s="33"/>
      <c r="EF151" s="33"/>
      <c r="EG151" s="33"/>
      <c r="EH151" s="33"/>
      <c r="EI151" s="33"/>
      <c r="EJ151" s="33"/>
      <c r="EK151" s="33"/>
      <c r="EL151" s="33"/>
      <c r="EM151" s="33"/>
      <c r="EN151" s="33"/>
      <c r="EO151" s="33"/>
      <c r="EP151" s="33"/>
      <c r="EQ151" s="33"/>
      <c r="ER151" s="50"/>
    </row>
    <row r="152" spans="2:148" ht="15" customHeight="1" x14ac:dyDescent="0.25">
      <c r="B152" s="440" t="str">
        <f t="shared" si="9"/>
        <v>Desk 39</v>
      </c>
      <c r="C152" s="442" t="str">
        <f t="shared" si="13"/>
        <v/>
      </c>
      <c r="D152" s="442" t="str">
        <f t="shared" si="13"/>
        <v/>
      </c>
      <c r="E152" s="442" t="str">
        <f t="shared" si="13"/>
        <v/>
      </c>
      <c r="F152" s="442" t="str">
        <f t="shared" si="13"/>
        <v/>
      </c>
      <c r="G152" s="1126" t="str">
        <f t="shared" si="13"/>
        <v/>
      </c>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50"/>
      <c r="DX152" s="33"/>
      <c r="DY152" s="33"/>
      <c r="DZ152" s="33"/>
      <c r="EA152" s="33"/>
      <c r="EB152" s="33"/>
      <c r="EC152" s="33"/>
      <c r="ED152" s="33"/>
      <c r="EE152" s="33"/>
      <c r="EF152" s="33"/>
      <c r="EG152" s="33"/>
      <c r="EH152" s="33"/>
      <c r="EI152" s="33"/>
      <c r="EJ152" s="33"/>
      <c r="EK152" s="33"/>
      <c r="EL152" s="33"/>
      <c r="EM152" s="33"/>
      <c r="EN152" s="33"/>
      <c r="EO152" s="33"/>
      <c r="EP152" s="33"/>
      <c r="EQ152" s="33"/>
      <c r="ER152" s="50"/>
    </row>
    <row r="153" spans="2:148" ht="15" customHeight="1" x14ac:dyDescent="0.25">
      <c r="B153" s="440" t="str">
        <f t="shared" si="9"/>
        <v>Desk 40</v>
      </c>
      <c r="C153" s="442" t="str">
        <f t="shared" si="13"/>
        <v/>
      </c>
      <c r="D153" s="442" t="str">
        <f t="shared" si="13"/>
        <v/>
      </c>
      <c r="E153" s="442" t="str">
        <f t="shared" si="13"/>
        <v/>
      </c>
      <c r="F153" s="442" t="str">
        <f t="shared" si="13"/>
        <v/>
      </c>
      <c r="G153" s="1126" t="str">
        <f t="shared" si="13"/>
        <v/>
      </c>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50"/>
      <c r="DX153" s="33"/>
      <c r="DY153" s="33"/>
      <c r="DZ153" s="33"/>
      <c r="EA153" s="33"/>
      <c r="EB153" s="33"/>
      <c r="EC153" s="33"/>
      <c r="ED153" s="33"/>
      <c r="EE153" s="33"/>
      <c r="EF153" s="33"/>
      <c r="EG153" s="33"/>
      <c r="EH153" s="33"/>
      <c r="EI153" s="33"/>
      <c r="EJ153" s="33"/>
      <c r="EK153" s="33"/>
      <c r="EL153" s="33"/>
      <c r="EM153" s="33"/>
      <c r="EN153" s="33"/>
      <c r="EO153" s="33"/>
      <c r="EP153" s="33"/>
      <c r="EQ153" s="33"/>
      <c r="ER153" s="50"/>
    </row>
    <row r="154" spans="2:148" ht="15" customHeight="1" x14ac:dyDescent="0.25">
      <c r="B154" s="440" t="str">
        <f t="shared" si="9"/>
        <v>Desk 41</v>
      </c>
      <c r="C154" s="442" t="str">
        <f t="shared" si="13"/>
        <v/>
      </c>
      <c r="D154" s="442" t="str">
        <f t="shared" si="13"/>
        <v/>
      </c>
      <c r="E154" s="442" t="str">
        <f t="shared" si="13"/>
        <v/>
      </c>
      <c r="F154" s="442" t="str">
        <f t="shared" si="13"/>
        <v/>
      </c>
      <c r="G154" s="1126" t="str">
        <f t="shared" si="13"/>
        <v/>
      </c>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50"/>
      <c r="DX154" s="33"/>
      <c r="DY154" s="33"/>
      <c r="DZ154" s="33"/>
      <c r="EA154" s="33"/>
      <c r="EB154" s="33"/>
      <c r="EC154" s="33"/>
      <c r="ED154" s="33"/>
      <c r="EE154" s="33"/>
      <c r="EF154" s="33"/>
      <c r="EG154" s="33"/>
      <c r="EH154" s="33"/>
      <c r="EI154" s="33"/>
      <c r="EJ154" s="33"/>
      <c r="EK154" s="33"/>
      <c r="EL154" s="33"/>
      <c r="EM154" s="33"/>
      <c r="EN154" s="33"/>
      <c r="EO154" s="33"/>
      <c r="EP154" s="33"/>
      <c r="EQ154" s="33"/>
      <c r="ER154" s="50"/>
    </row>
    <row r="155" spans="2:148" ht="15" customHeight="1" x14ac:dyDescent="0.25">
      <c r="B155" s="440" t="str">
        <f t="shared" si="9"/>
        <v>Desk 42</v>
      </c>
      <c r="C155" s="442" t="str">
        <f t="shared" si="13"/>
        <v/>
      </c>
      <c r="D155" s="442" t="str">
        <f t="shared" si="13"/>
        <v/>
      </c>
      <c r="E155" s="442" t="str">
        <f t="shared" si="13"/>
        <v/>
      </c>
      <c r="F155" s="442" t="str">
        <f t="shared" si="13"/>
        <v/>
      </c>
      <c r="G155" s="1126" t="str">
        <f t="shared" si="13"/>
        <v/>
      </c>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50"/>
      <c r="DX155" s="33"/>
      <c r="DY155" s="33"/>
      <c r="DZ155" s="33"/>
      <c r="EA155" s="33"/>
      <c r="EB155" s="33"/>
      <c r="EC155" s="33"/>
      <c r="ED155" s="33"/>
      <c r="EE155" s="33"/>
      <c r="EF155" s="33"/>
      <c r="EG155" s="33"/>
      <c r="EH155" s="33"/>
      <c r="EI155" s="33"/>
      <c r="EJ155" s="33"/>
      <c r="EK155" s="33"/>
      <c r="EL155" s="33"/>
      <c r="EM155" s="33"/>
      <c r="EN155" s="33"/>
      <c r="EO155" s="33"/>
      <c r="EP155" s="33"/>
      <c r="EQ155" s="33"/>
      <c r="ER155" s="50"/>
    </row>
    <row r="156" spans="2:148" ht="15" customHeight="1" x14ac:dyDescent="0.25">
      <c r="B156" s="440" t="str">
        <f t="shared" si="9"/>
        <v>Desk 43</v>
      </c>
      <c r="C156" s="442" t="str">
        <f t="shared" si="13"/>
        <v/>
      </c>
      <c r="D156" s="442" t="str">
        <f t="shared" si="13"/>
        <v/>
      </c>
      <c r="E156" s="442" t="str">
        <f t="shared" si="13"/>
        <v/>
      </c>
      <c r="F156" s="442" t="str">
        <f t="shared" si="13"/>
        <v/>
      </c>
      <c r="G156" s="1126" t="str">
        <f t="shared" si="13"/>
        <v/>
      </c>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50"/>
      <c r="DX156" s="33"/>
      <c r="DY156" s="33"/>
      <c r="DZ156" s="33"/>
      <c r="EA156" s="33"/>
      <c r="EB156" s="33"/>
      <c r="EC156" s="33"/>
      <c r="ED156" s="33"/>
      <c r="EE156" s="33"/>
      <c r="EF156" s="33"/>
      <c r="EG156" s="33"/>
      <c r="EH156" s="33"/>
      <c r="EI156" s="33"/>
      <c r="EJ156" s="33"/>
      <c r="EK156" s="33"/>
      <c r="EL156" s="33"/>
      <c r="EM156" s="33"/>
      <c r="EN156" s="33"/>
      <c r="EO156" s="33"/>
      <c r="EP156" s="33"/>
      <c r="EQ156" s="33"/>
      <c r="ER156" s="50"/>
    </row>
    <row r="157" spans="2:148" ht="15" customHeight="1" x14ac:dyDescent="0.25">
      <c r="B157" s="440" t="str">
        <f t="shared" si="9"/>
        <v>Desk 44</v>
      </c>
      <c r="C157" s="442" t="str">
        <f t="shared" si="13"/>
        <v/>
      </c>
      <c r="D157" s="442" t="str">
        <f t="shared" si="13"/>
        <v/>
      </c>
      <c r="E157" s="442" t="str">
        <f t="shared" si="13"/>
        <v/>
      </c>
      <c r="F157" s="442" t="str">
        <f t="shared" si="13"/>
        <v/>
      </c>
      <c r="G157" s="1126" t="str">
        <f t="shared" si="13"/>
        <v/>
      </c>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50"/>
      <c r="DX157" s="33"/>
      <c r="DY157" s="33"/>
      <c r="DZ157" s="33"/>
      <c r="EA157" s="33"/>
      <c r="EB157" s="33"/>
      <c r="EC157" s="33"/>
      <c r="ED157" s="33"/>
      <c r="EE157" s="33"/>
      <c r="EF157" s="33"/>
      <c r="EG157" s="33"/>
      <c r="EH157" s="33"/>
      <c r="EI157" s="33"/>
      <c r="EJ157" s="33"/>
      <c r="EK157" s="33"/>
      <c r="EL157" s="33"/>
      <c r="EM157" s="33"/>
      <c r="EN157" s="33"/>
      <c r="EO157" s="33"/>
      <c r="EP157" s="33"/>
      <c r="EQ157" s="33"/>
      <c r="ER157" s="50"/>
    </row>
    <row r="158" spans="2:148" ht="15" customHeight="1" x14ac:dyDescent="0.25">
      <c r="B158" s="440" t="str">
        <f t="shared" si="9"/>
        <v>Desk 45</v>
      </c>
      <c r="C158" s="442" t="str">
        <f t="shared" si="13"/>
        <v/>
      </c>
      <c r="D158" s="442" t="str">
        <f t="shared" si="13"/>
        <v/>
      </c>
      <c r="E158" s="442" t="str">
        <f t="shared" si="13"/>
        <v/>
      </c>
      <c r="F158" s="442" t="str">
        <f t="shared" si="13"/>
        <v/>
      </c>
      <c r="G158" s="1126" t="str">
        <f t="shared" si="13"/>
        <v/>
      </c>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50"/>
      <c r="DX158" s="33"/>
      <c r="DY158" s="33"/>
      <c r="DZ158" s="33"/>
      <c r="EA158" s="33"/>
      <c r="EB158" s="33"/>
      <c r="EC158" s="33"/>
      <c r="ED158" s="33"/>
      <c r="EE158" s="33"/>
      <c r="EF158" s="33"/>
      <c r="EG158" s="33"/>
      <c r="EH158" s="33"/>
      <c r="EI158" s="33"/>
      <c r="EJ158" s="33"/>
      <c r="EK158" s="33"/>
      <c r="EL158" s="33"/>
      <c r="EM158" s="33"/>
      <c r="EN158" s="33"/>
      <c r="EO158" s="33"/>
      <c r="EP158" s="33"/>
      <c r="EQ158" s="33"/>
      <c r="ER158" s="50"/>
    </row>
    <row r="159" spans="2:148" ht="15" customHeight="1" x14ac:dyDescent="0.25">
      <c r="B159" s="440" t="str">
        <f t="shared" si="9"/>
        <v>Desk 46</v>
      </c>
      <c r="C159" s="442" t="str">
        <f t="shared" si="13"/>
        <v/>
      </c>
      <c r="D159" s="442" t="str">
        <f t="shared" si="13"/>
        <v/>
      </c>
      <c r="E159" s="442" t="str">
        <f t="shared" si="13"/>
        <v/>
      </c>
      <c r="F159" s="442" t="str">
        <f t="shared" si="13"/>
        <v/>
      </c>
      <c r="G159" s="1126" t="str">
        <f t="shared" si="13"/>
        <v/>
      </c>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50"/>
      <c r="DX159" s="33"/>
      <c r="DY159" s="33"/>
      <c r="DZ159" s="33"/>
      <c r="EA159" s="33"/>
      <c r="EB159" s="33"/>
      <c r="EC159" s="33"/>
      <c r="ED159" s="33"/>
      <c r="EE159" s="33"/>
      <c r="EF159" s="33"/>
      <c r="EG159" s="33"/>
      <c r="EH159" s="33"/>
      <c r="EI159" s="33"/>
      <c r="EJ159" s="33"/>
      <c r="EK159" s="33"/>
      <c r="EL159" s="33"/>
      <c r="EM159" s="33"/>
      <c r="EN159" s="33"/>
      <c r="EO159" s="33"/>
      <c r="EP159" s="33"/>
      <c r="EQ159" s="33"/>
      <c r="ER159" s="50"/>
    </row>
    <row r="160" spans="2:148" ht="15" customHeight="1" x14ac:dyDescent="0.25">
      <c r="B160" s="440" t="str">
        <f t="shared" si="9"/>
        <v>Desk 47</v>
      </c>
      <c r="C160" s="442" t="str">
        <f t="shared" si="13"/>
        <v/>
      </c>
      <c r="D160" s="442" t="str">
        <f t="shared" si="13"/>
        <v/>
      </c>
      <c r="E160" s="442" t="str">
        <f t="shared" si="13"/>
        <v/>
      </c>
      <c r="F160" s="442" t="str">
        <f t="shared" si="13"/>
        <v/>
      </c>
      <c r="G160" s="1126" t="str">
        <f t="shared" si="13"/>
        <v/>
      </c>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50"/>
      <c r="DX160" s="33"/>
      <c r="DY160" s="33"/>
      <c r="DZ160" s="33"/>
      <c r="EA160" s="33"/>
      <c r="EB160" s="33"/>
      <c r="EC160" s="33"/>
      <c r="ED160" s="33"/>
      <c r="EE160" s="33"/>
      <c r="EF160" s="33"/>
      <c r="EG160" s="33"/>
      <c r="EH160" s="33"/>
      <c r="EI160" s="33"/>
      <c r="EJ160" s="33"/>
      <c r="EK160" s="33"/>
      <c r="EL160" s="33"/>
      <c r="EM160" s="33"/>
      <c r="EN160" s="33"/>
      <c r="EO160" s="33"/>
      <c r="EP160" s="33"/>
      <c r="EQ160" s="33"/>
      <c r="ER160" s="50"/>
    </row>
    <row r="161" spans="2:148" ht="15" customHeight="1" x14ac:dyDescent="0.25">
      <c r="B161" s="440" t="str">
        <f t="shared" si="9"/>
        <v>Desk 48</v>
      </c>
      <c r="C161" s="442" t="str">
        <f t="shared" si="13"/>
        <v/>
      </c>
      <c r="D161" s="442" t="str">
        <f t="shared" si="13"/>
        <v/>
      </c>
      <c r="E161" s="442" t="str">
        <f t="shared" si="13"/>
        <v/>
      </c>
      <c r="F161" s="442" t="str">
        <f t="shared" si="13"/>
        <v/>
      </c>
      <c r="G161" s="1126" t="str">
        <f t="shared" si="13"/>
        <v/>
      </c>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50"/>
      <c r="DX161" s="33"/>
      <c r="DY161" s="33"/>
      <c r="DZ161" s="33"/>
      <c r="EA161" s="33"/>
      <c r="EB161" s="33"/>
      <c r="EC161" s="33"/>
      <c r="ED161" s="33"/>
      <c r="EE161" s="33"/>
      <c r="EF161" s="33"/>
      <c r="EG161" s="33"/>
      <c r="EH161" s="33"/>
      <c r="EI161" s="33"/>
      <c r="EJ161" s="33"/>
      <c r="EK161" s="33"/>
      <c r="EL161" s="33"/>
      <c r="EM161" s="33"/>
      <c r="EN161" s="33"/>
      <c r="EO161" s="33"/>
      <c r="EP161" s="33"/>
      <c r="EQ161" s="33"/>
      <c r="ER161" s="50"/>
    </row>
    <row r="162" spans="2:148" ht="15" customHeight="1" x14ac:dyDescent="0.25">
      <c r="B162" s="440" t="str">
        <f t="shared" si="9"/>
        <v>Desk 49</v>
      </c>
      <c r="C162" s="442" t="str">
        <f t="shared" si="13"/>
        <v/>
      </c>
      <c r="D162" s="442" t="str">
        <f t="shared" si="13"/>
        <v/>
      </c>
      <c r="E162" s="442" t="str">
        <f t="shared" si="13"/>
        <v/>
      </c>
      <c r="F162" s="442" t="str">
        <f t="shared" si="13"/>
        <v/>
      </c>
      <c r="G162" s="1126" t="str">
        <f t="shared" si="13"/>
        <v/>
      </c>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50"/>
      <c r="DX162" s="33"/>
      <c r="DY162" s="33"/>
      <c r="DZ162" s="33"/>
      <c r="EA162" s="33"/>
      <c r="EB162" s="33"/>
      <c r="EC162" s="33"/>
      <c r="ED162" s="33"/>
      <c r="EE162" s="33"/>
      <c r="EF162" s="33"/>
      <c r="EG162" s="33"/>
      <c r="EH162" s="33"/>
      <c r="EI162" s="33"/>
      <c r="EJ162" s="33"/>
      <c r="EK162" s="33"/>
      <c r="EL162" s="33"/>
      <c r="EM162" s="33"/>
      <c r="EN162" s="33"/>
      <c r="EO162" s="33"/>
      <c r="EP162" s="33"/>
      <c r="EQ162" s="33"/>
      <c r="ER162" s="50"/>
    </row>
    <row r="163" spans="2:148" ht="15" customHeight="1" x14ac:dyDescent="0.25">
      <c r="B163" s="440" t="str">
        <f t="shared" si="9"/>
        <v>Desk 50</v>
      </c>
      <c r="C163" s="442" t="str">
        <f t="shared" ref="C163:G178" si="14">IF(ISBLANK(C60), "", C60)</f>
        <v/>
      </c>
      <c r="D163" s="442" t="str">
        <f t="shared" si="14"/>
        <v/>
      </c>
      <c r="E163" s="442" t="str">
        <f t="shared" si="14"/>
        <v/>
      </c>
      <c r="F163" s="442" t="str">
        <f t="shared" si="14"/>
        <v/>
      </c>
      <c r="G163" s="1126" t="str">
        <f t="shared" si="14"/>
        <v/>
      </c>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50"/>
      <c r="DX163" s="33"/>
      <c r="DY163" s="33"/>
      <c r="DZ163" s="33"/>
      <c r="EA163" s="33"/>
      <c r="EB163" s="33"/>
      <c r="EC163" s="33"/>
      <c r="ED163" s="33"/>
      <c r="EE163" s="33"/>
      <c r="EF163" s="33"/>
      <c r="EG163" s="33"/>
      <c r="EH163" s="33"/>
      <c r="EI163" s="33"/>
      <c r="EJ163" s="33"/>
      <c r="EK163" s="33"/>
      <c r="EL163" s="33"/>
      <c r="EM163" s="33"/>
      <c r="EN163" s="33"/>
      <c r="EO163" s="33"/>
      <c r="EP163" s="33"/>
      <c r="EQ163" s="33"/>
      <c r="ER163" s="50"/>
    </row>
    <row r="164" spans="2:148" ht="15" customHeight="1" x14ac:dyDescent="0.25">
      <c r="B164" s="440" t="str">
        <f t="shared" si="9"/>
        <v>Desk 51</v>
      </c>
      <c r="C164" s="442" t="str">
        <f t="shared" si="14"/>
        <v/>
      </c>
      <c r="D164" s="442" t="str">
        <f t="shared" si="14"/>
        <v/>
      </c>
      <c r="E164" s="442" t="str">
        <f t="shared" si="14"/>
        <v/>
      </c>
      <c r="F164" s="442" t="str">
        <f t="shared" si="14"/>
        <v/>
      </c>
      <c r="G164" s="1126" t="str">
        <f t="shared" si="14"/>
        <v/>
      </c>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50"/>
      <c r="DX164" s="33"/>
      <c r="DY164" s="33"/>
      <c r="DZ164" s="33"/>
      <c r="EA164" s="33"/>
      <c r="EB164" s="33"/>
      <c r="EC164" s="33"/>
      <c r="ED164" s="33"/>
      <c r="EE164" s="33"/>
      <c r="EF164" s="33"/>
      <c r="EG164" s="33"/>
      <c r="EH164" s="33"/>
      <c r="EI164" s="33"/>
      <c r="EJ164" s="33"/>
      <c r="EK164" s="33"/>
      <c r="EL164" s="33"/>
      <c r="EM164" s="33"/>
      <c r="EN164" s="33"/>
      <c r="EO164" s="33"/>
      <c r="EP164" s="33"/>
      <c r="EQ164" s="33"/>
      <c r="ER164" s="50"/>
    </row>
    <row r="165" spans="2:148" ht="15" customHeight="1" x14ac:dyDescent="0.25">
      <c r="B165" s="440" t="str">
        <f t="shared" si="9"/>
        <v>Desk 52</v>
      </c>
      <c r="C165" s="442" t="str">
        <f t="shared" si="14"/>
        <v/>
      </c>
      <c r="D165" s="442" t="str">
        <f t="shared" si="14"/>
        <v/>
      </c>
      <c r="E165" s="442" t="str">
        <f t="shared" si="14"/>
        <v/>
      </c>
      <c r="F165" s="442" t="str">
        <f t="shared" si="14"/>
        <v/>
      </c>
      <c r="G165" s="1126" t="str">
        <f t="shared" si="14"/>
        <v/>
      </c>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50"/>
      <c r="DX165" s="33"/>
      <c r="DY165" s="33"/>
      <c r="DZ165" s="33"/>
      <c r="EA165" s="33"/>
      <c r="EB165" s="33"/>
      <c r="EC165" s="33"/>
      <c r="ED165" s="33"/>
      <c r="EE165" s="33"/>
      <c r="EF165" s="33"/>
      <c r="EG165" s="33"/>
      <c r="EH165" s="33"/>
      <c r="EI165" s="33"/>
      <c r="EJ165" s="33"/>
      <c r="EK165" s="33"/>
      <c r="EL165" s="33"/>
      <c r="EM165" s="33"/>
      <c r="EN165" s="33"/>
      <c r="EO165" s="33"/>
      <c r="EP165" s="33"/>
      <c r="EQ165" s="33"/>
      <c r="ER165" s="50"/>
    </row>
    <row r="166" spans="2:148" ht="15" customHeight="1" x14ac:dyDescent="0.25">
      <c r="B166" s="440" t="str">
        <f t="shared" si="9"/>
        <v>Desk 53</v>
      </c>
      <c r="C166" s="442" t="str">
        <f t="shared" si="14"/>
        <v/>
      </c>
      <c r="D166" s="442" t="str">
        <f t="shared" si="14"/>
        <v/>
      </c>
      <c r="E166" s="442" t="str">
        <f t="shared" si="14"/>
        <v/>
      </c>
      <c r="F166" s="442" t="str">
        <f t="shared" si="14"/>
        <v/>
      </c>
      <c r="G166" s="1126" t="str">
        <f t="shared" si="14"/>
        <v/>
      </c>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50"/>
      <c r="DX166" s="33"/>
      <c r="DY166" s="33"/>
      <c r="DZ166" s="33"/>
      <c r="EA166" s="33"/>
      <c r="EB166" s="33"/>
      <c r="EC166" s="33"/>
      <c r="ED166" s="33"/>
      <c r="EE166" s="33"/>
      <c r="EF166" s="33"/>
      <c r="EG166" s="33"/>
      <c r="EH166" s="33"/>
      <c r="EI166" s="33"/>
      <c r="EJ166" s="33"/>
      <c r="EK166" s="33"/>
      <c r="EL166" s="33"/>
      <c r="EM166" s="33"/>
      <c r="EN166" s="33"/>
      <c r="EO166" s="33"/>
      <c r="EP166" s="33"/>
      <c r="EQ166" s="33"/>
      <c r="ER166" s="50"/>
    </row>
    <row r="167" spans="2:148" ht="15" customHeight="1" x14ac:dyDescent="0.25">
      <c r="B167" s="440" t="str">
        <f t="shared" si="9"/>
        <v>Desk 54</v>
      </c>
      <c r="C167" s="442" t="str">
        <f t="shared" si="14"/>
        <v/>
      </c>
      <c r="D167" s="442" t="str">
        <f t="shared" si="14"/>
        <v/>
      </c>
      <c r="E167" s="442" t="str">
        <f t="shared" si="14"/>
        <v/>
      </c>
      <c r="F167" s="442" t="str">
        <f t="shared" si="14"/>
        <v/>
      </c>
      <c r="G167" s="1126" t="str">
        <f t="shared" si="14"/>
        <v/>
      </c>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50"/>
      <c r="DX167" s="33"/>
      <c r="DY167" s="33"/>
      <c r="DZ167" s="33"/>
      <c r="EA167" s="33"/>
      <c r="EB167" s="33"/>
      <c r="EC167" s="33"/>
      <c r="ED167" s="33"/>
      <c r="EE167" s="33"/>
      <c r="EF167" s="33"/>
      <c r="EG167" s="33"/>
      <c r="EH167" s="33"/>
      <c r="EI167" s="33"/>
      <c r="EJ167" s="33"/>
      <c r="EK167" s="33"/>
      <c r="EL167" s="33"/>
      <c r="EM167" s="33"/>
      <c r="EN167" s="33"/>
      <c r="EO167" s="33"/>
      <c r="EP167" s="33"/>
      <c r="EQ167" s="33"/>
      <c r="ER167" s="50"/>
    </row>
    <row r="168" spans="2:148" ht="15" customHeight="1" x14ac:dyDescent="0.25">
      <c r="B168" s="440" t="str">
        <f t="shared" si="9"/>
        <v>Desk 55</v>
      </c>
      <c r="C168" s="442" t="str">
        <f t="shared" si="14"/>
        <v/>
      </c>
      <c r="D168" s="442" t="str">
        <f t="shared" si="14"/>
        <v/>
      </c>
      <c r="E168" s="442" t="str">
        <f t="shared" si="14"/>
        <v/>
      </c>
      <c r="F168" s="442" t="str">
        <f t="shared" si="14"/>
        <v/>
      </c>
      <c r="G168" s="1126" t="str">
        <f t="shared" si="14"/>
        <v/>
      </c>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50"/>
      <c r="DX168" s="33"/>
      <c r="DY168" s="33"/>
      <c r="DZ168" s="33"/>
      <c r="EA168" s="33"/>
      <c r="EB168" s="33"/>
      <c r="EC168" s="33"/>
      <c r="ED168" s="33"/>
      <c r="EE168" s="33"/>
      <c r="EF168" s="33"/>
      <c r="EG168" s="33"/>
      <c r="EH168" s="33"/>
      <c r="EI168" s="33"/>
      <c r="EJ168" s="33"/>
      <c r="EK168" s="33"/>
      <c r="EL168" s="33"/>
      <c r="EM168" s="33"/>
      <c r="EN168" s="33"/>
      <c r="EO168" s="33"/>
      <c r="EP168" s="33"/>
      <c r="EQ168" s="33"/>
      <c r="ER168" s="50"/>
    </row>
    <row r="169" spans="2:148" ht="15" customHeight="1" x14ac:dyDescent="0.25">
      <c r="B169" s="440" t="str">
        <f t="shared" si="9"/>
        <v>Desk 56</v>
      </c>
      <c r="C169" s="442" t="str">
        <f t="shared" si="14"/>
        <v/>
      </c>
      <c r="D169" s="442" t="str">
        <f t="shared" si="14"/>
        <v/>
      </c>
      <c r="E169" s="442" t="str">
        <f t="shared" si="14"/>
        <v/>
      </c>
      <c r="F169" s="442" t="str">
        <f t="shared" si="14"/>
        <v/>
      </c>
      <c r="G169" s="1126" t="str">
        <f t="shared" si="14"/>
        <v/>
      </c>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50"/>
      <c r="DX169" s="33"/>
      <c r="DY169" s="33"/>
      <c r="DZ169" s="33"/>
      <c r="EA169" s="33"/>
      <c r="EB169" s="33"/>
      <c r="EC169" s="33"/>
      <c r="ED169" s="33"/>
      <c r="EE169" s="33"/>
      <c r="EF169" s="33"/>
      <c r="EG169" s="33"/>
      <c r="EH169" s="33"/>
      <c r="EI169" s="33"/>
      <c r="EJ169" s="33"/>
      <c r="EK169" s="33"/>
      <c r="EL169" s="33"/>
      <c r="EM169" s="33"/>
      <c r="EN169" s="33"/>
      <c r="EO169" s="33"/>
      <c r="EP169" s="33"/>
      <c r="EQ169" s="33"/>
      <c r="ER169" s="50"/>
    </row>
    <row r="170" spans="2:148" ht="15" customHeight="1" x14ac:dyDescent="0.25">
      <c r="B170" s="440" t="str">
        <f t="shared" si="9"/>
        <v>Desk 57</v>
      </c>
      <c r="C170" s="442" t="str">
        <f t="shared" si="14"/>
        <v/>
      </c>
      <c r="D170" s="442" t="str">
        <f t="shared" si="14"/>
        <v/>
      </c>
      <c r="E170" s="442" t="str">
        <f t="shared" si="14"/>
        <v/>
      </c>
      <c r="F170" s="442" t="str">
        <f t="shared" si="14"/>
        <v/>
      </c>
      <c r="G170" s="1126" t="str">
        <f t="shared" si="14"/>
        <v/>
      </c>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50"/>
      <c r="DX170" s="33"/>
      <c r="DY170" s="33"/>
      <c r="DZ170" s="33"/>
      <c r="EA170" s="33"/>
      <c r="EB170" s="33"/>
      <c r="EC170" s="33"/>
      <c r="ED170" s="33"/>
      <c r="EE170" s="33"/>
      <c r="EF170" s="33"/>
      <c r="EG170" s="33"/>
      <c r="EH170" s="33"/>
      <c r="EI170" s="33"/>
      <c r="EJ170" s="33"/>
      <c r="EK170" s="33"/>
      <c r="EL170" s="33"/>
      <c r="EM170" s="33"/>
      <c r="EN170" s="33"/>
      <c r="EO170" s="33"/>
      <c r="EP170" s="33"/>
      <c r="EQ170" s="33"/>
      <c r="ER170" s="50"/>
    </row>
    <row r="171" spans="2:148" ht="15" customHeight="1" x14ac:dyDescent="0.25">
      <c r="B171" s="440" t="str">
        <f t="shared" si="9"/>
        <v>Desk 58</v>
      </c>
      <c r="C171" s="442" t="str">
        <f t="shared" si="14"/>
        <v/>
      </c>
      <c r="D171" s="442" t="str">
        <f t="shared" si="14"/>
        <v/>
      </c>
      <c r="E171" s="442" t="str">
        <f t="shared" si="14"/>
        <v/>
      </c>
      <c r="F171" s="442" t="str">
        <f t="shared" si="14"/>
        <v/>
      </c>
      <c r="G171" s="1126" t="str">
        <f t="shared" si="14"/>
        <v/>
      </c>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50"/>
      <c r="DX171" s="33"/>
      <c r="DY171" s="33"/>
      <c r="DZ171" s="33"/>
      <c r="EA171" s="33"/>
      <c r="EB171" s="33"/>
      <c r="EC171" s="33"/>
      <c r="ED171" s="33"/>
      <c r="EE171" s="33"/>
      <c r="EF171" s="33"/>
      <c r="EG171" s="33"/>
      <c r="EH171" s="33"/>
      <c r="EI171" s="33"/>
      <c r="EJ171" s="33"/>
      <c r="EK171" s="33"/>
      <c r="EL171" s="33"/>
      <c r="EM171" s="33"/>
      <c r="EN171" s="33"/>
      <c r="EO171" s="33"/>
      <c r="EP171" s="33"/>
      <c r="EQ171" s="33"/>
      <c r="ER171" s="50"/>
    </row>
    <row r="172" spans="2:148" ht="15" customHeight="1" x14ac:dyDescent="0.25">
      <c r="B172" s="440" t="str">
        <f t="shared" si="9"/>
        <v>Desk 59</v>
      </c>
      <c r="C172" s="442" t="str">
        <f t="shared" si="14"/>
        <v/>
      </c>
      <c r="D172" s="442" t="str">
        <f t="shared" si="14"/>
        <v/>
      </c>
      <c r="E172" s="442" t="str">
        <f t="shared" si="14"/>
        <v/>
      </c>
      <c r="F172" s="442" t="str">
        <f t="shared" si="14"/>
        <v/>
      </c>
      <c r="G172" s="1126" t="str">
        <f t="shared" si="14"/>
        <v/>
      </c>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50"/>
      <c r="DX172" s="33"/>
      <c r="DY172" s="33"/>
      <c r="DZ172" s="33"/>
      <c r="EA172" s="33"/>
      <c r="EB172" s="33"/>
      <c r="EC172" s="33"/>
      <c r="ED172" s="33"/>
      <c r="EE172" s="33"/>
      <c r="EF172" s="33"/>
      <c r="EG172" s="33"/>
      <c r="EH172" s="33"/>
      <c r="EI172" s="33"/>
      <c r="EJ172" s="33"/>
      <c r="EK172" s="33"/>
      <c r="EL172" s="33"/>
      <c r="EM172" s="33"/>
      <c r="EN172" s="33"/>
      <c r="EO172" s="33"/>
      <c r="EP172" s="33"/>
      <c r="EQ172" s="33"/>
      <c r="ER172" s="50"/>
    </row>
    <row r="173" spans="2:148" ht="15" customHeight="1" x14ac:dyDescent="0.25">
      <c r="B173" s="440" t="str">
        <f t="shared" si="9"/>
        <v>Desk 60</v>
      </c>
      <c r="C173" s="442" t="str">
        <f t="shared" si="14"/>
        <v/>
      </c>
      <c r="D173" s="442" t="str">
        <f t="shared" si="14"/>
        <v/>
      </c>
      <c r="E173" s="442" t="str">
        <f t="shared" si="14"/>
        <v/>
      </c>
      <c r="F173" s="442" t="str">
        <f t="shared" si="14"/>
        <v/>
      </c>
      <c r="G173" s="1126" t="str">
        <f t="shared" si="14"/>
        <v/>
      </c>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50"/>
      <c r="DX173" s="33"/>
      <c r="DY173" s="33"/>
      <c r="DZ173" s="33"/>
      <c r="EA173" s="33"/>
      <c r="EB173" s="33"/>
      <c r="EC173" s="33"/>
      <c r="ED173" s="33"/>
      <c r="EE173" s="33"/>
      <c r="EF173" s="33"/>
      <c r="EG173" s="33"/>
      <c r="EH173" s="33"/>
      <c r="EI173" s="33"/>
      <c r="EJ173" s="33"/>
      <c r="EK173" s="33"/>
      <c r="EL173" s="33"/>
      <c r="EM173" s="33"/>
      <c r="EN173" s="33"/>
      <c r="EO173" s="33"/>
      <c r="EP173" s="33"/>
      <c r="EQ173" s="33"/>
      <c r="ER173" s="50"/>
    </row>
    <row r="174" spans="2:148" ht="15" customHeight="1" x14ac:dyDescent="0.25">
      <c r="B174" s="440" t="str">
        <f t="shared" si="9"/>
        <v>Desk 61</v>
      </c>
      <c r="C174" s="442" t="str">
        <f t="shared" si="14"/>
        <v/>
      </c>
      <c r="D174" s="442" t="str">
        <f t="shared" si="14"/>
        <v/>
      </c>
      <c r="E174" s="442" t="str">
        <f t="shared" si="14"/>
        <v/>
      </c>
      <c r="F174" s="442" t="str">
        <f t="shared" si="14"/>
        <v/>
      </c>
      <c r="G174" s="1126" t="str">
        <f t="shared" si="14"/>
        <v/>
      </c>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50"/>
      <c r="DX174" s="33"/>
      <c r="DY174" s="33"/>
      <c r="DZ174" s="33"/>
      <c r="EA174" s="33"/>
      <c r="EB174" s="33"/>
      <c r="EC174" s="33"/>
      <c r="ED174" s="33"/>
      <c r="EE174" s="33"/>
      <c r="EF174" s="33"/>
      <c r="EG174" s="33"/>
      <c r="EH174" s="33"/>
      <c r="EI174" s="33"/>
      <c r="EJ174" s="33"/>
      <c r="EK174" s="33"/>
      <c r="EL174" s="33"/>
      <c r="EM174" s="33"/>
      <c r="EN174" s="33"/>
      <c r="EO174" s="33"/>
      <c r="EP174" s="33"/>
      <c r="EQ174" s="33"/>
      <c r="ER174" s="50"/>
    </row>
    <row r="175" spans="2:148" ht="15" customHeight="1" x14ac:dyDescent="0.25">
      <c r="B175" s="440" t="str">
        <f t="shared" si="9"/>
        <v>Desk 62</v>
      </c>
      <c r="C175" s="442" t="str">
        <f t="shared" si="14"/>
        <v/>
      </c>
      <c r="D175" s="442" t="str">
        <f t="shared" si="14"/>
        <v/>
      </c>
      <c r="E175" s="442" t="str">
        <f t="shared" si="14"/>
        <v/>
      </c>
      <c r="F175" s="442" t="str">
        <f t="shared" si="14"/>
        <v/>
      </c>
      <c r="G175" s="1126" t="str">
        <f t="shared" si="14"/>
        <v/>
      </c>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50"/>
      <c r="DX175" s="33"/>
      <c r="DY175" s="33"/>
      <c r="DZ175" s="33"/>
      <c r="EA175" s="33"/>
      <c r="EB175" s="33"/>
      <c r="EC175" s="33"/>
      <c r="ED175" s="33"/>
      <c r="EE175" s="33"/>
      <c r="EF175" s="33"/>
      <c r="EG175" s="33"/>
      <c r="EH175" s="33"/>
      <c r="EI175" s="33"/>
      <c r="EJ175" s="33"/>
      <c r="EK175" s="33"/>
      <c r="EL175" s="33"/>
      <c r="EM175" s="33"/>
      <c r="EN175" s="33"/>
      <c r="EO175" s="33"/>
      <c r="EP175" s="33"/>
      <c r="EQ175" s="33"/>
      <c r="ER175" s="50"/>
    </row>
    <row r="176" spans="2:148" ht="15" customHeight="1" x14ac:dyDescent="0.25">
      <c r="B176" s="440" t="str">
        <f t="shared" si="9"/>
        <v>Desk 63</v>
      </c>
      <c r="C176" s="442" t="str">
        <f t="shared" si="14"/>
        <v/>
      </c>
      <c r="D176" s="442" t="str">
        <f t="shared" si="14"/>
        <v/>
      </c>
      <c r="E176" s="442" t="str">
        <f t="shared" si="14"/>
        <v/>
      </c>
      <c r="F176" s="442" t="str">
        <f t="shared" si="14"/>
        <v/>
      </c>
      <c r="G176" s="1126" t="str">
        <f t="shared" si="14"/>
        <v/>
      </c>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50"/>
      <c r="DX176" s="33"/>
      <c r="DY176" s="33"/>
      <c r="DZ176" s="33"/>
      <c r="EA176" s="33"/>
      <c r="EB176" s="33"/>
      <c r="EC176" s="33"/>
      <c r="ED176" s="33"/>
      <c r="EE176" s="33"/>
      <c r="EF176" s="33"/>
      <c r="EG176" s="33"/>
      <c r="EH176" s="33"/>
      <c r="EI176" s="33"/>
      <c r="EJ176" s="33"/>
      <c r="EK176" s="33"/>
      <c r="EL176" s="33"/>
      <c r="EM176" s="33"/>
      <c r="EN176" s="33"/>
      <c r="EO176" s="33"/>
      <c r="EP176" s="33"/>
      <c r="EQ176" s="33"/>
      <c r="ER176" s="50"/>
    </row>
    <row r="177" spans="2:148" ht="15" customHeight="1" x14ac:dyDescent="0.25">
      <c r="B177" s="440" t="str">
        <f t="shared" si="9"/>
        <v>Desk 64</v>
      </c>
      <c r="C177" s="442" t="str">
        <f t="shared" si="14"/>
        <v/>
      </c>
      <c r="D177" s="442" t="str">
        <f t="shared" si="14"/>
        <v/>
      </c>
      <c r="E177" s="442" t="str">
        <f t="shared" si="14"/>
        <v/>
      </c>
      <c r="F177" s="442" t="str">
        <f t="shared" si="14"/>
        <v/>
      </c>
      <c r="G177" s="1126" t="str">
        <f t="shared" si="14"/>
        <v/>
      </c>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50"/>
      <c r="DX177" s="33"/>
      <c r="DY177" s="33"/>
      <c r="DZ177" s="33"/>
      <c r="EA177" s="33"/>
      <c r="EB177" s="33"/>
      <c r="EC177" s="33"/>
      <c r="ED177" s="33"/>
      <c r="EE177" s="33"/>
      <c r="EF177" s="33"/>
      <c r="EG177" s="33"/>
      <c r="EH177" s="33"/>
      <c r="EI177" s="33"/>
      <c r="EJ177" s="33"/>
      <c r="EK177" s="33"/>
      <c r="EL177" s="33"/>
      <c r="EM177" s="33"/>
      <c r="EN177" s="33"/>
      <c r="EO177" s="33"/>
      <c r="EP177" s="33"/>
      <c r="EQ177" s="33"/>
      <c r="ER177" s="50"/>
    </row>
    <row r="178" spans="2:148" ht="15" customHeight="1" x14ac:dyDescent="0.25">
      <c r="B178" s="440" t="str">
        <f t="shared" ref="B178:B213" si="15">B75</f>
        <v>Desk 65</v>
      </c>
      <c r="C178" s="442" t="str">
        <f t="shared" si="14"/>
        <v/>
      </c>
      <c r="D178" s="442" t="str">
        <f t="shared" si="14"/>
        <v/>
      </c>
      <c r="E178" s="442" t="str">
        <f t="shared" si="14"/>
        <v/>
      </c>
      <c r="F178" s="442" t="str">
        <f t="shared" si="14"/>
        <v/>
      </c>
      <c r="G178" s="1126" t="str">
        <f t="shared" si="14"/>
        <v/>
      </c>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50"/>
      <c r="DX178" s="33"/>
      <c r="DY178" s="33"/>
      <c r="DZ178" s="33"/>
      <c r="EA178" s="33"/>
      <c r="EB178" s="33"/>
      <c r="EC178" s="33"/>
      <c r="ED178" s="33"/>
      <c r="EE178" s="33"/>
      <c r="EF178" s="33"/>
      <c r="EG178" s="33"/>
      <c r="EH178" s="33"/>
      <c r="EI178" s="33"/>
      <c r="EJ178" s="33"/>
      <c r="EK178" s="33"/>
      <c r="EL178" s="33"/>
      <c r="EM178" s="33"/>
      <c r="EN178" s="33"/>
      <c r="EO178" s="33"/>
      <c r="EP178" s="33"/>
      <c r="EQ178" s="33"/>
      <c r="ER178" s="50"/>
    </row>
    <row r="179" spans="2:148" ht="15" customHeight="1" x14ac:dyDescent="0.25">
      <c r="B179" s="440" t="str">
        <f t="shared" si="15"/>
        <v>Desk 66</v>
      </c>
      <c r="C179" s="442" t="str">
        <f t="shared" ref="C179:G194" si="16">IF(ISBLANK(C76), "", C76)</f>
        <v/>
      </c>
      <c r="D179" s="442" t="str">
        <f t="shared" si="16"/>
        <v/>
      </c>
      <c r="E179" s="442" t="str">
        <f t="shared" si="16"/>
        <v/>
      </c>
      <c r="F179" s="442" t="str">
        <f t="shared" si="16"/>
        <v/>
      </c>
      <c r="G179" s="1126" t="str">
        <f t="shared" si="16"/>
        <v/>
      </c>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50"/>
      <c r="DX179" s="33"/>
      <c r="DY179" s="33"/>
      <c r="DZ179" s="33"/>
      <c r="EA179" s="33"/>
      <c r="EB179" s="33"/>
      <c r="EC179" s="33"/>
      <c r="ED179" s="33"/>
      <c r="EE179" s="33"/>
      <c r="EF179" s="33"/>
      <c r="EG179" s="33"/>
      <c r="EH179" s="33"/>
      <c r="EI179" s="33"/>
      <c r="EJ179" s="33"/>
      <c r="EK179" s="33"/>
      <c r="EL179" s="33"/>
      <c r="EM179" s="33"/>
      <c r="EN179" s="33"/>
      <c r="EO179" s="33"/>
      <c r="EP179" s="33"/>
      <c r="EQ179" s="33"/>
      <c r="ER179" s="50"/>
    </row>
    <row r="180" spans="2:148" ht="15" customHeight="1" x14ac:dyDescent="0.25">
      <c r="B180" s="440" t="str">
        <f t="shared" si="15"/>
        <v>Desk 67</v>
      </c>
      <c r="C180" s="442" t="str">
        <f t="shared" si="16"/>
        <v/>
      </c>
      <c r="D180" s="442" t="str">
        <f t="shared" si="16"/>
        <v/>
      </c>
      <c r="E180" s="442" t="str">
        <f t="shared" si="16"/>
        <v/>
      </c>
      <c r="F180" s="442" t="str">
        <f t="shared" si="16"/>
        <v/>
      </c>
      <c r="G180" s="1126" t="str">
        <f t="shared" si="16"/>
        <v/>
      </c>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50"/>
      <c r="DX180" s="33"/>
      <c r="DY180" s="33"/>
      <c r="DZ180" s="33"/>
      <c r="EA180" s="33"/>
      <c r="EB180" s="33"/>
      <c r="EC180" s="33"/>
      <c r="ED180" s="33"/>
      <c r="EE180" s="33"/>
      <c r="EF180" s="33"/>
      <c r="EG180" s="33"/>
      <c r="EH180" s="33"/>
      <c r="EI180" s="33"/>
      <c r="EJ180" s="33"/>
      <c r="EK180" s="33"/>
      <c r="EL180" s="33"/>
      <c r="EM180" s="33"/>
      <c r="EN180" s="33"/>
      <c r="EO180" s="33"/>
      <c r="EP180" s="33"/>
      <c r="EQ180" s="33"/>
      <c r="ER180" s="50"/>
    </row>
    <row r="181" spans="2:148" ht="15" customHeight="1" x14ac:dyDescent="0.25">
      <c r="B181" s="440" t="str">
        <f t="shared" si="15"/>
        <v>Desk 68</v>
      </c>
      <c r="C181" s="442" t="str">
        <f t="shared" si="16"/>
        <v/>
      </c>
      <c r="D181" s="442" t="str">
        <f t="shared" si="16"/>
        <v/>
      </c>
      <c r="E181" s="442" t="str">
        <f t="shared" si="16"/>
        <v/>
      </c>
      <c r="F181" s="442" t="str">
        <f t="shared" si="16"/>
        <v/>
      </c>
      <c r="G181" s="1126" t="str">
        <f t="shared" si="16"/>
        <v/>
      </c>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50"/>
      <c r="DX181" s="33"/>
      <c r="DY181" s="33"/>
      <c r="DZ181" s="33"/>
      <c r="EA181" s="33"/>
      <c r="EB181" s="33"/>
      <c r="EC181" s="33"/>
      <c r="ED181" s="33"/>
      <c r="EE181" s="33"/>
      <c r="EF181" s="33"/>
      <c r="EG181" s="33"/>
      <c r="EH181" s="33"/>
      <c r="EI181" s="33"/>
      <c r="EJ181" s="33"/>
      <c r="EK181" s="33"/>
      <c r="EL181" s="33"/>
      <c r="EM181" s="33"/>
      <c r="EN181" s="33"/>
      <c r="EO181" s="33"/>
      <c r="EP181" s="33"/>
      <c r="EQ181" s="33"/>
      <c r="ER181" s="50"/>
    </row>
    <row r="182" spans="2:148" ht="15" customHeight="1" x14ac:dyDescent="0.25">
      <c r="B182" s="440" t="str">
        <f t="shared" si="15"/>
        <v>Desk 69</v>
      </c>
      <c r="C182" s="442" t="str">
        <f t="shared" si="16"/>
        <v/>
      </c>
      <c r="D182" s="442" t="str">
        <f t="shared" si="16"/>
        <v/>
      </c>
      <c r="E182" s="442" t="str">
        <f t="shared" si="16"/>
        <v/>
      </c>
      <c r="F182" s="442" t="str">
        <f t="shared" si="16"/>
        <v/>
      </c>
      <c r="G182" s="1126" t="str">
        <f t="shared" si="16"/>
        <v/>
      </c>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50"/>
      <c r="DX182" s="33"/>
      <c r="DY182" s="33"/>
      <c r="DZ182" s="33"/>
      <c r="EA182" s="33"/>
      <c r="EB182" s="33"/>
      <c r="EC182" s="33"/>
      <c r="ED182" s="33"/>
      <c r="EE182" s="33"/>
      <c r="EF182" s="33"/>
      <c r="EG182" s="33"/>
      <c r="EH182" s="33"/>
      <c r="EI182" s="33"/>
      <c r="EJ182" s="33"/>
      <c r="EK182" s="33"/>
      <c r="EL182" s="33"/>
      <c r="EM182" s="33"/>
      <c r="EN182" s="33"/>
      <c r="EO182" s="33"/>
      <c r="EP182" s="33"/>
      <c r="EQ182" s="33"/>
      <c r="ER182" s="50"/>
    </row>
    <row r="183" spans="2:148" ht="15" customHeight="1" x14ac:dyDescent="0.25">
      <c r="B183" s="440" t="str">
        <f t="shared" si="15"/>
        <v>Desk 70</v>
      </c>
      <c r="C183" s="442" t="str">
        <f t="shared" si="16"/>
        <v/>
      </c>
      <c r="D183" s="442" t="str">
        <f t="shared" si="16"/>
        <v/>
      </c>
      <c r="E183" s="442" t="str">
        <f t="shared" si="16"/>
        <v/>
      </c>
      <c r="F183" s="442" t="str">
        <f t="shared" si="16"/>
        <v/>
      </c>
      <c r="G183" s="1126" t="str">
        <f t="shared" si="16"/>
        <v/>
      </c>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50"/>
      <c r="DX183" s="33"/>
      <c r="DY183" s="33"/>
      <c r="DZ183" s="33"/>
      <c r="EA183" s="33"/>
      <c r="EB183" s="33"/>
      <c r="EC183" s="33"/>
      <c r="ED183" s="33"/>
      <c r="EE183" s="33"/>
      <c r="EF183" s="33"/>
      <c r="EG183" s="33"/>
      <c r="EH183" s="33"/>
      <c r="EI183" s="33"/>
      <c r="EJ183" s="33"/>
      <c r="EK183" s="33"/>
      <c r="EL183" s="33"/>
      <c r="EM183" s="33"/>
      <c r="EN183" s="33"/>
      <c r="EO183" s="33"/>
      <c r="EP183" s="33"/>
      <c r="EQ183" s="33"/>
      <c r="ER183" s="50"/>
    </row>
    <row r="184" spans="2:148" ht="15" customHeight="1" x14ac:dyDescent="0.25">
      <c r="B184" s="440" t="str">
        <f t="shared" si="15"/>
        <v>Desk 71</v>
      </c>
      <c r="C184" s="442" t="str">
        <f t="shared" si="16"/>
        <v/>
      </c>
      <c r="D184" s="442" t="str">
        <f t="shared" si="16"/>
        <v/>
      </c>
      <c r="E184" s="442" t="str">
        <f t="shared" si="16"/>
        <v/>
      </c>
      <c r="F184" s="442" t="str">
        <f t="shared" si="16"/>
        <v/>
      </c>
      <c r="G184" s="1126" t="str">
        <f t="shared" si="16"/>
        <v/>
      </c>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50"/>
      <c r="DX184" s="33"/>
      <c r="DY184" s="33"/>
      <c r="DZ184" s="33"/>
      <c r="EA184" s="33"/>
      <c r="EB184" s="33"/>
      <c r="EC184" s="33"/>
      <c r="ED184" s="33"/>
      <c r="EE184" s="33"/>
      <c r="EF184" s="33"/>
      <c r="EG184" s="33"/>
      <c r="EH184" s="33"/>
      <c r="EI184" s="33"/>
      <c r="EJ184" s="33"/>
      <c r="EK184" s="33"/>
      <c r="EL184" s="33"/>
      <c r="EM184" s="33"/>
      <c r="EN184" s="33"/>
      <c r="EO184" s="33"/>
      <c r="EP184" s="33"/>
      <c r="EQ184" s="33"/>
      <c r="ER184" s="50"/>
    </row>
    <row r="185" spans="2:148" ht="15" customHeight="1" x14ac:dyDescent="0.25">
      <c r="B185" s="440" t="str">
        <f t="shared" si="15"/>
        <v>Desk 72</v>
      </c>
      <c r="C185" s="442" t="str">
        <f t="shared" si="16"/>
        <v/>
      </c>
      <c r="D185" s="442" t="str">
        <f t="shared" si="16"/>
        <v/>
      </c>
      <c r="E185" s="442" t="str">
        <f t="shared" si="16"/>
        <v/>
      </c>
      <c r="F185" s="442" t="str">
        <f t="shared" si="16"/>
        <v/>
      </c>
      <c r="G185" s="1126" t="str">
        <f t="shared" si="16"/>
        <v/>
      </c>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50"/>
      <c r="DX185" s="33"/>
      <c r="DY185" s="33"/>
      <c r="DZ185" s="33"/>
      <c r="EA185" s="33"/>
      <c r="EB185" s="33"/>
      <c r="EC185" s="33"/>
      <c r="ED185" s="33"/>
      <c r="EE185" s="33"/>
      <c r="EF185" s="33"/>
      <c r="EG185" s="33"/>
      <c r="EH185" s="33"/>
      <c r="EI185" s="33"/>
      <c r="EJ185" s="33"/>
      <c r="EK185" s="33"/>
      <c r="EL185" s="33"/>
      <c r="EM185" s="33"/>
      <c r="EN185" s="33"/>
      <c r="EO185" s="33"/>
      <c r="EP185" s="33"/>
      <c r="EQ185" s="33"/>
      <c r="ER185" s="50"/>
    </row>
    <row r="186" spans="2:148" ht="15" customHeight="1" x14ac:dyDescent="0.25">
      <c r="B186" s="440" t="str">
        <f t="shared" si="15"/>
        <v>Desk 73</v>
      </c>
      <c r="C186" s="442" t="str">
        <f t="shared" si="16"/>
        <v/>
      </c>
      <c r="D186" s="442" t="str">
        <f t="shared" si="16"/>
        <v/>
      </c>
      <c r="E186" s="442" t="str">
        <f t="shared" si="16"/>
        <v/>
      </c>
      <c r="F186" s="442" t="str">
        <f t="shared" si="16"/>
        <v/>
      </c>
      <c r="G186" s="1126" t="str">
        <f t="shared" si="16"/>
        <v/>
      </c>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50"/>
      <c r="DX186" s="33"/>
      <c r="DY186" s="33"/>
      <c r="DZ186" s="33"/>
      <c r="EA186" s="33"/>
      <c r="EB186" s="33"/>
      <c r="EC186" s="33"/>
      <c r="ED186" s="33"/>
      <c r="EE186" s="33"/>
      <c r="EF186" s="33"/>
      <c r="EG186" s="33"/>
      <c r="EH186" s="33"/>
      <c r="EI186" s="33"/>
      <c r="EJ186" s="33"/>
      <c r="EK186" s="33"/>
      <c r="EL186" s="33"/>
      <c r="EM186" s="33"/>
      <c r="EN186" s="33"/>
      <c r="EO186" s="33"/>
      <c r="EP186" s="33"/>
      <c r="EQ186" s="33"/>
      <c r="ER186" s="50"/>
    </row>
    <row r="187" spans="2:148" ht="15" customHeight="1" x14ac:dyDescent="0.25">
      <c r="B187" s="440" t="str">
        <f t="shared" si="15"/>
        <v>Desk 74</v>
      </c>
      <c r="C187" s="442" t="str">
        <f t="shared" si="16"/>
        <v/>
      </c>
      <c r="D187" s="442" t="str">
        <f t="shared" si="16"/>
        <v/>
      </c>
      <c r="E187" s="442" t="str">
        <f t="shared" si="16"/>
        <v/>
      </c>
      <c r="F187" s="442" t="str">
        <f t="shared" si="16"/>
        <v/>
      </c>
      <c r="G187" s="1126" t="str">
        <f t="shared" si="16"/>
        <v/>
      </c>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50"/>
      <c r="DX187" s="33"/>
      <c r="DY187" s="33"/>
      <c r="DZ187" s="33"/>
      <c r="EA187" s="33"/>
      <c r="EB187" s="33"/>
      <c r="EC187" s="33"/>
      <c r="ED187" s="33"/>
      <c r="EE187" s="33"/>
      <c r="EF187" s="33"/>
      <c r="EG187" s="33"/>
      <c r="EH187" s="33"/>
      <c r="EI187" s="33"/>
      <c r="EJ187" s="33"/>
      <c r="EK187" s="33"/>
      <c r="EL187" s="33"/>
      <c r="EM187" s="33"/>
      <c r="EN187" s="33"/>
      <c r="EO187" s="33"/>
      <c r="EP187" s="33"/>
      <c r="EQ187" s="33"/>
      <c r="ER187" s="50"/>
    </row>
    <row r="188" spans="2:148" ht="15" customHeight="1" x14ac:dyDescent="0.25">
      <c r="B188" s="440" t="str">
        <f t="shared" si="15"/>
        <v>Desk 75</v>
      </c>
      <c r="C188" s="442" t="str">
        <f t="shared" si="16"/>
        <v/>
      </c>
      <c r="D188" s="442" t="str">
        <f t="shared" si="16"/>
        <v/>
      </c>
      <c r="E188" s="442" t="str">
        <f t="shared" si="16"/>
        <v/>
      </c>
      <c r="F188" s="442" t="str">
        <f t="shared" si="16"/>
        <v/>
      </c>
      <c r="G188" s="1126" t="str">
        <f t="shared" si="16"/>
        <v/>
      </c>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50"/>
      <c r="DX188" s="33"/>
      <c r="DY188" s="33"/>
      <c r="DZ188" s="33"/>
      <c r="EA188" s="33"/>
      <c r="EB188" s="33"/>
      <c r="EC188" s="33"/>
      <c r="ED188" s="33"/>
      <c r="EE188" s="33"/>
      <c r="EF188" s="33"/>
      <c r="EG188" s="33"/>
      <c r="EH188" s="33"/>
      <c r="EI188" s="33"/>
      <c r="EJ188" s="33"/>
      <c r="EK188" s="33"/>
      <c r="EL188" s="33"/>
      <c r="EM188" s="33"/>
      <c r="EN188" s="33"/>
      <c r="EO188" s="33"/>
      <c r="EP188" s="33"/>
      <c r="EQ188" s="33"/>
      <c r="ER188" s="50"/>
    </row>
    <row r="189" spans="2:148" ht="15" customHeight="1" x14ac:dyDescent="0.25">
      <c r="B189" s="440" t="str">
        <f t="shared" si="15"/>
        <v>Desk 76</v>
      </c>
      <c r="C189" s="442" t="str">
        <f t="shared" si="16"/>
        <v/>
      </c>
      <c r="D189" s="442" t="str">
        <f t="shared" si="16"/>
        <v/>
      </c>
      <c r="E189" s="442" t="str">
        <f t="shared" si="16"/>
        <v/>
      </c>
      <c r="F189" s="442" t="str">
        <f t="shared" si="16"/>
        <v/>
      </c>
      <c r="G189" s="1126" t="str">
        <f t="shared" si="16"/>
        <v/>
      </c>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50"/>
      <c r="DX189" s="33"/>
      <c r="DY189" s="33"/>
      <c r="DZ189" s="33"/>
      <c r="EA189" s="33"/>
      <c r="EB189" s="33"/>
      <c r="EC189" s="33"/>
      <c r="ED189" s="33"/>
      <c r="EE189" s="33"/>
      <c r="EF189" s="33"/>
      <c r="EG189" s="33"/>
      <c r="EH189" s="33"/>
      <c r="EI189" s="33"/>
      <c r="EJ189" s="33"/>
      <c r="EK189" s="33"/>
      <c r="EL189" s="33"/>
      <c r="EM189" s="33"/>
      <c r="EN189" s="33"/>
      <c r="EO189" s="33"/>
      <c r="EP189" s="33"/>
      <c r="EQ189" s="33"/>
      <c r="ER189" s="50"/>
    </row>
    <row r="190" spans="2:148" ht="15" customHeight="1" x14ac:dyDescent="0.25">
      <c r="B190" s="440" t="str">
        <f t="shared" si="15"/>
        <v>Desk 77</v>
      </c>
      <c r="C190" s="442" t="str">
        <f t="shared" si="16"/>
        <v/>
      </c>
      <c r="D190" s="442" t="str">
        <f t="shared" si="16"/>
        <v/>
      </c>
      <c r="E190" s="442" t="str">
        <f t="shared" si="16"/>
        <v/>
      </c>
      <c r="F190" s="442" t="str">
        <f t="shared" si="16"/>
        <v/>
      </c>
      <c r="G190" s="1126" t="str">
        <f t="shared" si="16"/>
        <v/>
      </c>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50"/>
      <c r="DX190" s="33"/>
      <c r="DY190" s="33"/>
      <c r="DZ190" s="33"/>
      <c r="EA190" s="33"/>
      <c r="EB190" s="33"/>
      <c r="EC190" s="33"/>
      <c r="ED190" s="33"/>
      <c r="EE190" s="33"/>
      <c r="EF190" s="33"/>
      <c r="EG190" s="33"/>
      <c r="EH190" s="33"/>
      <c r="EI190" s="33"/>
      <c r="EJ190" s="33"/>
      <c r="EK190" s="33"/>
      <c r="EL190" s="33"/>
      <c r="EM190" s="33"/>
      <c r="EN190" s="33"/>
      <c r="EO190" s="33"/>
      <c r="EP190" s="33"/>
      <c r="EQ190" s="33"/>
      <c r="ER190" s="50"/>
    </row>
    <row r="191" spans="2:148" ht="15" customHeight="1" x14ac:dyDescent="0.25">
      <c r="B191" s="440" t="str">
        <f t="shared" si="15"/>
        <v>Desk 78</v>
      </c>
      <c r="C191" s="442" t="str">
        <f t="shared" si="16"/>
        <v/>
      </c>
      <c r="D191" s="442" t="str">
        <f t="shared" si="16"/>
        <v/>
      </c>
      <c r="E191" s="442" t="str">
        <f t="shared" si="16"/>
        <v/>
      </c>
      <c r="F191" s="442" t="str">
        <f t="shared" si="16"/>
        <v/>
      </c>
      <c r="G191" s="1126" t="str">
        <f t="shared" si="16"/>
        <v/>
      </c>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50"/>
      <c r="DX191" s="33"/>
      <c r="DY191" s="33"/>
      <c r="DZ191" s="33"/>
      <c r="EA191" s="33"/>
      <c r="EB191" s="33"/>
      <c r="EC191" s="33"/>
      <c r="ED191" s="33"/>
      <c r="EE191" s="33"/>
      <c r="EF191" s="33"/>
      <c r="EG191" s="33"/>
      <c r="EH191" s="33"/>
      <c r="EI191" s="33"/>
      <c r="EJ191" s="33"/>
      <c r="EK191" s="33"/>
      <c r="EL191" s="33"/>
      <c r="EM191" s="33"/>
      <c r="EN191" s="33"/>
      <c r="EO191" s="33"/>
      <c r="EP191" s="33"/>
      <c r="EQ191" s="33"/>
      <c r="ER191" s="50"/>
    </row>
    <row r="192" spans="2:148" ht="15" customHeight="1" x14ac:dyDescent="0.25">
      <c r="B192" s="440" t="str">
        <f t="shared" si="15"/>
        <v>Desk 79</v>
      </c>
      <c r="C192" s="442" t="str">
        <f t="shared" si="16"/>
        <v/>
      </c>
      <c r="D192" s="442" t="str">
        <f t="shared" si="16"/>
        <v/>
      </c>
      <c r="E192" s="442" t="str">
        <f t="shared" si="16"/>
        <v/>
      </c>
      <c r="F192" s="442" t="str">
        <f t="shared" si="16"/>
        <v/>
      </c>
      <c r="G192" s="1126" t="str">
        <f t="shared" si="16"/>
        <v/>
      </c>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50"/>
      <c r="DX192" s="33"/>
      <c r="DY192" s="33"/>
      <c r="DZ192" s="33"/>
      <c r="EA192" s="33"/>
      <c r="EB192" s="33"/>
      <c r="EC192" s="33"/>
      <c r="ED192" s="33"/>
      <c r="EE192" s="33"/>
      <c r="EF192" s="33"/>
      <c r="EG192" s="33"/>
      <c r="EH192" s="33"/>
      <c r="EI192" s="33"/>
      <c r="EJ192" s="33"/>
      <c r="EK192" s="33"/>
      <c r="EL192" s="33"/>
      <c r="EM192" s="33"/>
      <c r="EN192" s="33"/>
      <c r="EO192" s="33"/>
      <c r="EP192" s="33"/>
      <c r="EQ192" s="33"/>
      <c r="ER192" s="50"/>
    </row>
    <row r="193" spans="2:148" ht="15" customHeight="1" x14ac:dyDescent="0.25">
      <c r="B193" s="440" t="str">
        <f t="shared" si="15"/>
        <v>Desk 80</v>
      </c>
      <c r="C193" s="442" t="str">
        <f t="shared" si="16"/>
        <v/>
      </c>
      <c r="D193" s="442" t="str">
        <f t="shared" si="16"/>
        <v/>
      </c>
      <c r="E193" s="442" t="str">
        <f t="shared" si="16"/>
        <v/>
      </c>
      <c r="F193" s="442" t="str">
        <f t="shared" si="16"/>
        <v/>
      </c>
      <c r="G193" s="1126" t="str">
        <f t="shared" si="16"/>
        <v/>
      </c>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50"/>
      <c r="DX193" s="33"/>
      <c r="DY193" s="33"/>
      <c r="DZ193" s="33"/>
      <c r="EA193" s="33"/>
      <c r="EB193" s="33"/>
      <c r="EC193" s="33"/>
      <c r="ED193" s="33"/>
      <c r="EE193" s="33"/>
      <c r="EF193" s="33"/>
      <c r="EG193" s="33"/>
      <c r="EH193" s="33"/>
      <c r="EI193" s="33"/>
      <c r="EJ193" s="33"/>
      <c r="EK193" s="33"/>
      <c r="EL193" s="33"/>
      <c r="EM193" s="33"/>
      <c r="EN193" s="33"/>
      <c r="EO193" s="33"/>
      <c r="EP193" s="33"/>
      <c r="EQ193" s="33"/>
      <c r="ER193" s="50"/>
    </row>
    <row r="194" spans="2:148" ht="15" customHeight="1" x14ac:dyDescent="0.25">
      <c r="B194" s="440" t="str">
        <f t="shared" si="15"/>
        <v>Desk 81</v>
      </c>
      <c r="C194" s="442" t="str">
        <f t="shared" si="16"/>
        <v/>
      </c>
      <c r="D194" s="442" t="str">
        <f t="shared" si="16"/>
        <v/>
      </c>
      <c r="E194" s="442" t="str">
        <f t="shared" si="16"/>
        <v/>
      </c>
      <c r="F194" s="442" t="str">
        <f t="shared" si="16"/>
        <v/>
      </c>
      <c r="G194" s="1126" t="str">
        <f t="shared" si="16"/>
        <v/>
      </c>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50"/>
      <c r="DX194" s="33"/>
      <c r="DY194" s="33"/>
      <c r="DZ194" s="33"/>
      <c r="EA194" s="33"/>
      <c r="EB194" s="33"/>
      <c r="EC194" s="33"/>
      <c r="ED194" s="33"/>
      <c r="EE194" s="33"/>
      <c r="EF194" s="33"/>
      <c r="EG194" s="33"/>
      <c r="EH194" s="33"/>
      <c r="EI194" s="33"/>
      <c r="EJ194" s="33"/>
      <c r="EK194" s="33"/>
      <c r="EL194" s="33"/>
      <c r="EM194" s="33"/>
      <c r="EN194" s="33"/>
      <c r="EO194" s="33"/>
      <c r="EP194" s="33"/>
      <c r="EQ194" s="33"/>
      <c r="ER194" s="50"/>
    </row>
    <row r="195" spans="2:148" ht="15" customHeight="1" x14ac:dyDescent="0.25">
      <c r="B195" s="440" t="str">
        <f t="shared" si="15"/>
        <v>Desk 82</v>
      </c>
      <c r="C195" s="442" t="str">
        <f t="shared" ref="C195:G210" si="17">IF(ISBLANK(C92), "", C92)</f>
        <v/>
      </c>
      <c r="D195" s="442" t="str">
        <f t="shared" si="17"/>
        <v/>
      </c>
      <c r="E195" s="442" t="str">
        <f t="shared" si="17"/>
        <v/>
      </c>
      <c r="F195" s="442" t="str">
        <f t="shared" si="17"/>
        <v/>
      </c>
      <c r="G195" s="1126" t="str">
        <f t="shared" si="17"/>
        <v/>
      </c>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50"/>
      <c r="DX195" s="33"/>
      <c r="DY195" s="33"/>
      <c r="DZ195" s="33"/>
      <c r="EA195" s="33"/>
      <c r="EB195" s="33"/>
      <c r="EC195" s="33"/>
      <c r="ED195" s="33"/>
      <c r="EE195" s="33"/>
      <c r="EF195" s="33"/>
      <c r="EG195" s="33"/>
      <c r="EH195" s="33"/>
      <c r="EI195" s="33"/>
      <c r="EJ195" s="33"/>
      <c r="EK195" s="33"/>
      <c r="EL195" s="33"/>
      <c r="EM195" s="33"/>
      <c r="EN195" s="33"/>
      <c r="EO195" s="33"/>
      <c r="EP195" s="33"/>
      <c r="EQ195" s="33"/>
      <c r="ER195" s="50"/>
    </row>
    <row r="196" spans="2:148" ht="15" customHeight="1" x14ac:dyDescent="0.25">
      <c r="B196" s="440" t="str">
        <f t="shared" si="15"/>
        <v>Desk 83</v>
      </c>
      <c r="C196" s="442" t="str">
        <f t="shared" si="17"/>
        <v/>
      </c>
      <c r="D196" s="442" t="str">
        <f t="shared" si="17"/>
        <v/>
      </c>
      <c r="E196" s="442" t="str">
        <f t="shared" si="17"/>
        <v/>
      </c>
      <c r="F196" s="442" t="str">
        <f t="shared" si="17"/>
        <v/>
      </c>
      <c r="G196" s="1126" t="str">
        <f t="shared" si="17"/>
        <v/>
      </c>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50"/>
      <c r="DX196" s="33"/>
      <c r="DY196" s="33"/>
      <c r="DZ196" s="33"/>
      <c r="EA196" s="33"/>
      <c r="EB196" s="33"/>
      <c r="EC196" s="33"/>
      <c r="ED196" s="33"/>
      <c r="EE196" s="33"/>
      <c r="EF196" s="33"/>
      <c r="EG196" s="33"/>
      <c r="EH196" s="33"/>
      <c r="EI196" s="33"/>
      <c r="EJ196" s="33"/>
      <c r="EK196" s="33"/>
      <c r="EL196" s="33"/>
      <c r="EM196" s="33"/>
      <c r="EN196" s="33"/>
      <c r="EO196" s="33"/>
      <c r="EP196" s="33"/>
      <c r="EQ196" s="33"/>
      <c r="ER196" s="50"/>
    </row>
    <row r="197" spans="2:148" ht="15" customHeight="1" x14ac:dyDescent="0.25">
      <c r="B197" s="440" t="str">
        <f t="shared" si="15"/>
        <v>Desk 84</v>
      </c>
      <c r="C197" s="442" t="str">
        <f t="shared" si="17"/>
        <v/>
      </c>
      <c r="D197" s="442" t="str">
        <f t="shared" si="17"/>
        <v/>
      </c>
      <c r="E197" s="442" t="str">
        <f t="shared" si="17"/>
        <v/>
      </c>
      <c r="F197" s="442" t="str">
        <f t="shared" si="17"/>
        <v/>
      </c>
      <c r="G197" s="1126" t="str">
        <f t="shared" si="17"/>
        <v/>
      </c>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50"/>
      <c r="DX197" s="33"/>
      <c r="DY197" s="33"/>
      <c r="DZ197" s="33"/>
      <c r="EA197" s="33"/>
      <c r="EB197" s="33"/>
      <c r="EC197" s="33"/>
      <c r="ED197" s="33"/>
      <c r="EE197" s="33"/>
      <c r="EF197" s="33"/>
      <c r="EG197" s="33"/>
      <c r="EH197" s="33"/>
      <c r="EI197" s="33"/>
      <c r="EJ197" s="33"/>
      <c r="EK197" s="33"/>
      <c r="EL197" s="33"/>
      <c r="EM197" s="33"/>
      <c r="EN197" s="33"/>
      <c r="EO197" s="33"/>
      <c r="EP197" s="33"/>
      <c r="EQ197" s="33"/>
      <c r="ER197" s="50"/>
    </row>
    <row r="198" spans="2:148" ht="15" customHeight="1" x14ac:dyDescent="0.25">
      <c r="B198" s="440" t="str">
        <f t="shared" si="15"/>
        <v>Desk 85</v>
      </c>
      <c r="C198" s="442" t="str">
        <f t="shared" si="17"/>
        <v/>
      </c>
      <c r="D198" s="442" t="str">
        <f t="shared" si="17"/>
        <v/>
      </c>
      <c r="E198" s="442" t="str">
        <f t="shared" si="17"/>
        <v/>
      </c>
      <c r="F198" s="442" t="str">
        <f t="shared" si="17"/>
        <v/>
      </c>
      <c r="G198" s="1126" t="str">
        <f t="shared" si="17"/>
        <v/>
      </c>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50"/>
      <c r="DX198" s="33"/>
      <c r="DY198" s="33"/>
      <c r="DZ198" s="33"/>
      <c r="EA198" s="33"/>
      <c r="EB198" s="33"/>
      <c r="EC198" s="33"/>
      <c r="ED198" s="33"/>
      <c r="EE198" s="33"/>
      <c r="EF198" s="33"/>
      <c r="EG198" s="33"/>
      <c r="EH198" s="33"/>
      <c r="EI198" s="33"/>
      <c r="EJ198" s="33"/>
      <c r="EK198" s="33"/>
      <c r="EL198" s="33"/>
      <c r="EM198" s="33"/>
      <c r="EN198" s="33"/>
      <c r="EO198" s="33"/>
      <c r="EP198" s="33"/>
      <c r="EQ198" s="33"/>
      <c r="ER198" s="50"/>
    </row>
    <row r="199" spans="2:148" ht="15" customHeight="1" x14ac:dyDescent="0.25">
      <c r="B199" s="440" t="str">
        <f t="shared" si="15"/>
        <v>Desk 86</v>
      </c>
      <c r="C199" s="442" t="str">
        <f t="shared" si="17"/>
        <v/>
      </c>
      <c r="D199" s="442" t="str">
        <f t="shared" si="17"/>
        <v/>
      </c>
      <c r="E199" s="442" t="str">
        <f t="shared" si="17"/>
        <v/>
      </c>
      <c r="F199" s="442" t="str">
        <f t="shared" si="17"/>
        <v/>
      </c>
      <c r="G199" s="1126" t="str">
        <f t="shared" si="17"/>
        <v/>
      </c>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50"/>
      <c r="DX199" s="33"/>
      <c r="DY199" s="33"/>
      <c r="DZ199" s="33"/>
      <c r="EA199" s="33"/>
      <c r="EB199" s="33"/>
      <c r="EC199" s="33"/>
      <c r="ED199" s="33"/>
      <c r="EE199" s="33"/>
      <c r="EF199" s="33"/>
      <c r="EG199" s="33"/>
      <c r="EH199" s="33"/>
      <c r="EI199" s="33"/>
      <c r="EJ199" s="33"/>
      <c r="EK199" s="33"/>
      <c r="EL199" s="33"/>
      <c r="EM199" s="33"/>
      <c r="EN199" s="33"/>
      <c r="EO199" s="33"/>
      <c r="EP199" s="33"/>
      <c r="EQ199" s="33"/>
      <c r="ER199" s="50"/>
    </row>
    <row r="200" spans="2:148" ht="15" customHeight="1" x14ac:dyDescent="0.25">
      <c r="B200" s="440" t="str">
        <f t="shared" si="15"/>
        <v>Desk 87</v>
      </c>
      <c r="C200" s="442" t="str">
        <f t="shared" si="17"/>
        <v/>
      </c>
      <c r="D200" s="442" t="str">
        <f t="shared" si="17"/>
        <v/>
      </c>
      <c r="E200" s="442" t="str">
        <f t="shared" si="17"/>
        <v/>
      </c>
      <c r="F200" s="442" t="str">
        <f t="shared" si="17"/>
        <v/>
      </c>
      <c r="G200" s="1126" t="str">
        <f t="shared" si="17"/>
        <v/>
      </c>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50"/>
      <c r="DX200" s="33"/>
      <c r="DY200" s="33"/>
      <c r="DZ200" s="33"/>
      <c r="EA200" s="33"/>
      <c r="EB200" s="33"/>
      <c r="EC200" s="33"/>
      <c r="ED200" s="33"/>
      <c r="EE200" s="33"/>
      <c r="EF200" s="33"/>
      <c r="EG200" s="33"/>
      <c r="EH200" s="33"/>
      <c r="EI200" s="33"/>
      <c r="EJ200" s="33"/>
      <c r="EK200" s="33"/>
      <c r="EL200" s="33"/>
      <c r="EM200" s="33"/>
      <c r="EN200" s="33"/>
      <c r="EO200" s="33"/>
      <c r="EP200" s="33"/>
      <c r="EQ200" s="33"/>
      <c r="ER200" s="50"/>
    </row>
    <row r="201" spans="2:148" ht="15" customHeight="1" x14ac:dyDescent="0.25">
      <c r="B201" s="440" t="str">
        <f t="shared" si="15"/>
        <v>Desk 88</v>
      </c>
      <c r="C201" s="442" t="str">
        <f t="shared" si="17"/>
        <v/>
      </c>
      <c r="D201" s="442" t="str">
        <f t="shared" si="17"/>
        <v/>
      </c>
      <c r="E201" s="442" t="str">
        <f t="shared" si="17"/>
        <v/>
      </c>
      <c r="F201" s="442" t="str">
        <f t="shared" si="17"/>
        <v/>
      </c>
      <c r="G201" s="1126" t="str">
        <f t="shared" si="17"/>
        <v/>
      </c>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50"/>
      <c r="DX201" s="33"/>
      <c r="DY201" s="33"/>
      <c r="DZ201" s="33"/>
      <c r="EA201" s="33"/>
      <c r="EB201" s="33"/>
      <c r="EC201" s="33"/>
      <c r="ED201" s="33"/>
      <c r="EE201" s="33"/>
      <c r="EF201" s="33"/>
      <c r="EG201" s="33"/>
      <c r="EH201" s="33"/>
      <c r="EI201" s="33"/>
      <c r="EJ201" s="33"/>
      <c r="EK201" s="33"/>
      <c r="EL201" s="33"/>
      <c r="EM201" s="33"/>
      <c r="EN201" s="33"/>
      <c r="EO201" s="33"/>
      <c r="EP201" s="33"/>
      <c r="EQ201" s="33"/>
      <c r="ER201" s="50"/>
    </row>
    <row r="202" spans="2:148" ht="15" customHeight="1" x14ac:dyDescent="0.25">
      <c r="B202" s="440" t="str">
        <f t="shared" si="15"/>
        <v>Desk 89</v>
      </c>
      <c r="C202" s="442" t="str">
        <f t="shared" si="17"/>
        <v/>
      </c>
      <c r="D202" s="442" t="str">
        <f t="shared" si="17"/>
        <v/>
      </c>
      <c r="E202" s="442" t="str">
        <f t="shared" si="17"/>
        <v/>
      </c>
      <c r="F202" s="442" t="str">
        <f t="shared" si="17"/>
        <v/>
      </c>
      <c r="G202" s="1126" t="str">
        <f t="shared" si="17"/>
        <v/>
      </c>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50"/>
      <c r="DX202" s="33"/>
      <c r="DY202" s="33"/>
      <c r="DZ202" s="33"/>
      <c r="EA202" s="33"/>
      <c r="EB202" s="33"/>
      <c r="EC202" s="33"/>
      <c r="ED202" s="33"/>
      <c r="EE202" s="33"/>
      <c r="EF202" s="33"/>
      <c r="EG202" s="33"/>
      <c r="EH202" s="33"/>
      <c r="EI202" s="33"/>
      <c r="EJ202" s="33"/>
      <c r="EK202" s="33"/>
      <c r="EL202" s="33"/>
      <c r="EM202" s="33"/>
      <c r="EN202" s="33"/>
      <c r="EO202" s="33"/>
      <c r="EP202" s="33"/>
      <c r="EQ202" s="33"/>
      <c r="ER202" s="50"/>
    </row>
    <row r="203" spans="2:148" ht="15" customHeight="1" x14ac:dyDescent="0.25">
      <c r="B203" s="440" t="str">
        <f t="shared" si="15"/>
        <v>Desk 90</v>
      </c>
      <c r="C203" s="442" t="str">
        <f t="shared" si="17"/>
        <v/>
      </c>
      <c r="D203" s="442" t="str">
        <f t="shared" si="17"/>
        <v/>
      </c>
      <c r="E203" s="442" t="str">
        <f t="shared" si="17"/>
        <v/>
      </c>
      <c r="F203" s="442" t="str">
        <f t="shared" si="17"/>
        <v/>
      </c>
      <c r="G203" s="1126" t="str">
        <f t="shared" si="17"/>
        <v/>
      </c>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50"/>
      <c r="DX203" s="33"/>
      <c r="DY203" s="33"/>
      <c r="DZ203" s="33"/>
      <c r="EA203" s="33"/>
      <c r="EB203" s="33"/>
      <c r="EC203" s="33"/>
      <c r="ED203" s="33"/>
      <c r="EE203" s="33"/>
      <c r="EF203" s="33"/>
      <c r="EG203" s="33"/>
      <c r="EH203" s="33"/>
      <c r="EI203" s="33"/>
      <c r="EJ203" s="33"/>
      <c r="EK203" s="33"/>
      <c r="EL203" s="33"/>
      <c r="EM203" s="33"/>
      <c r="EN203" s="33"/>
      <c r="EO203" s="33"/>
      <c r="EP203" s="33"/>
      <c r="EQ203" s="33"/>
      <c r="ER203" s="50"/>
    </row>
    <row r="204" spans="2:148" ht="15" customHeight="1" x14ac:dyDescent="0.25">
      <c r="B204" s="440" t="str">
        <f t="shared" si="15"/>
        <v>Desk 91</v>
      </c>
      <c r="C204" s="442" t="str">
        <f t="shared" si="17"/>
        <v/>
      </c>
      <c r="D204" s="442" t="str">
        <f t="shared" si="17"/>
        <v/>
      </c>
      <c r="E204" s="442" t="str">
        <f t="shared" si="17"/>
        <v/>
      </c>
      <c r="F204" s="442" t="str">
        <f t="shared" si="17"/>
        <v/>
      </c>
      <c r="G204" s="1126" t="str">
        <f t="shared" si="17"/>
        <v/>
      </c>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50"/>
      <c r="DX204" s="33"/>
      <c r="DY204" s="33"/>
      <c r="DZ204" s="33"/>
      <c r="EA204" s="33"/>
      <c r="EB204" s="33"/>
      <c r="EC204" s="33"/>
      <c r="ED204" s="33"/>
      <c r="EE204" s="33"/>
      <c r="EF204" s="33"/>
      <c r="EG204" s="33"/>
      <c r="EH204" s="33"/>
      <c r="EI204" s="33"/>
      <c r="EJ204" s="33"/>
      <c r="EK204" s="33"/>
      <c r="EL204" s="33"/>
      <c r="EM204" s="33"/>
      <c r="EN204" s="33"/>
      <c r="EO204" s="33"/>
      <c r="EP204" s="33"/>
      <c r="EQ204" s="33"/>
      <c r="ER204" s="50"/>
    </row>
    <row r="205" spans="2:148" ht="15" customHeight="1" x14ac:dyDescent="0.25">
      <c r="B205" s="440" t="str">
        <f t="shared" si="15"/>
        <v>Desk 92</v>
      </c>
      <c r="C205" s="442" t="str">
        <f t="shared" si="17"/>
        <v/>
      </c>
      <c r="D205" s="442" t="str">
        <f t="shared" si="17"/>
        <v/>
      </c>
      <c r="E205" s="442" t="str">
        <f t="shared" si="17"/>
        <v/>
      </c>
      <c r="F205" s="442" t="str">
        <f t="shared" si="17"/>
        <v/>
      </c>
      <c r="G205" s="1126" t="str">
        <f t="shared" si="17"/>
        <v/>
      </c>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50"/>
      <c r="DX205" s="33"/>
      <c r="DY205" s="33"/>
      <c r="DZ205" s="33"/>
      <c r="EA205" s="33"/>
      <c r="EB205" s="33"/>
      <c r="EC205" s="33"/>
      <c r="ED205" s="33"/>
      <c r="EE205" s="33"/>
      <c r="EF205" s="33"/>
      <c r="EG205" s="33"/>
      <c r="EH205" s="33"/>
      <c r="EI205" s="33"/>
      <c r="EJ205" s="33"/>
      <c r="EK205" s="33"/>
      <c r="EL205" s="33"/>
      <c r="EM205" s="33"/>
      <c r="EN205" s="33"/>
      <c r="EO205" s="33"/>
      <c r="EP205" s="33"/>
      <c r="EQ205" s="33"/>
      <c r="ER205" s="50"/>
    </row>
    <row r="206" spans="2:148" ht="15" customHeight="1" x14ac:dyDescent="0.25">
      <c r="B206" s="440" t="str">
        <f t="shared" si="15"/>
        <v>Desk 93</v>
      </c>
      <c r="C206" s="442" t="str">
        <f t="shared" si="17"/>
        <v/>
      </c>
      <c r="D206" s="442" t="str">
        <f t="shared" si="17"/>
        <v/>
      </c>
      <c r="E206" s="442" t="str">
        <f t="shared" si="17"/>
        <v/>
      </c>
      <c r="F206" s="442" t="str">
        <f t="shared" si="17"/>
        <v/>
      </c>
      <c r="G206" s="1126" t="str">
        <f t="shared" si="17"/>
        <v/>
      </c>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50"/>
      <c r="DX206" s="33"/>
      <c r="DY206" s="33"/>
      <c r="DZ206" s="33"/>
      <c r="EA206" s="33"/>
      <c r="EB206" s="33"/>
      <c r="EC206" s="33"/>
      <c r="ED206" s="33"/>
      <c r="EE206" s="33"/>
      <c r="EF206" s="33"/>
      <c r="EG206" s="33"/>
      <c r="EH206" s="33"/>
      <c r="EI206" s="33"/>
      <c r="EJ206" s="33"/>
      <c r="EK206" s="33"/>
      <c r="EL206" s="33"/>
      <c r="EM206" s="33"/>
      <c r="EN206" s="33"/>
      <c r="EO206" s="33"/>
      <c r="EP206" s="33"/>
      <c r="EQ206" s="33"/>
      <c r="ER206" s="50"/>
    </row>
    <row r="207" spans="2:148" ht="15" customHeight="1" x14ac:dyDescent="0.25">
      <c r="B207" s="440" t="str">
        <f t="shared" si="15"/>
        <v>Desk 94</v>
      </c>
      <c r="C207" s="442" t="str">
        <f t="shared" si="17"/>
        <v/>
      </c>
      <c r="D207" s="442" t="str">
        <f t="shared" si="17"/>
        <v/>
      </c>
      <c r="E207" s="442" t="str">
        <f t="shared" si="17"/>
        <v/>
      </c>
      <c r="F207" s="442" t="str">
        <f t="shared" si="17"/>
        <v/>
      </c>
      <c r="G207" s="1126" t="str">
        <f t="shared" si="17"/>
        <v/>
      </c>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50"/>
      <c r="DX207" s="33"/>
      <c r="DY207" s="33"/>
      <c r="DZ207" s="33"/>
      <c r="EA207" s="33"/>
      <c r="EB207" s="33"/>
      <c r="EC207" s="33"/>
      <c r="ED207" s="33"/>
      <c r="EE207" s="33"/>
      <c r="EF207" s="33"/>
      <c r="EG207" s="33"/>
      <c r="EH207" s="33"/>
      <c r="EI207" s="33"/>
      <c r="EJ207" s="33"/>
      <c r="EK207" s="33"/>
      <c r="EL207" s="33"/>
      <c r="EM207" s="33"/>
      <c r="EN207" s="33"/>
      <c r="EO207" s="33"/>
      <c r="EP207" s="33"/>
      <c r="EQ207" s="33"/>
      <c r="ER207" s="50"/>
    </row>
    <row r="208" spans="2:148" ht="15" customHeight="1" x14ac:dyDescent="0.25">
      <c r="B208" s="440" t="str">
        <f t="shared" si="15"/>
        <v>Desk 95</v>
      </c>
      <c r="C208" s="442" t="str">
        <f t="shared" si="17"/>
        <v/>
      </c>
      <c r="D208" s="442" t="str">
        <f t="shared" si="17"/>
        <v/>
      </c>
      <c r="E208" s="442" t="str">
        <f t="shared" si="17"/>
        <v/>
      </c>
      <c r="F208" s="442" t="str">
        <f t="shared" si="17"/>
        <v/>
      </c>
      <c r="G208" s="1126" t="str">
        <f t="shared" si="17"/>
        <v/>
      </c>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50"/>
      <c r="DX208" s="33"/>
      <c r="DY208" s="33"/>
      <c r="DZ208" s="33"/>
      <c r="EA208" s="33"/>
      <c r="EB208" s="33"/>
      <c r="EC208" s="33"/>
      <c r="ED208" s="33"/>
      <c r="EE208" s="33"/>
      <c r="EF208" s="33"/>
      <c r="EG208" s="33"/>
      <c r="EH208" s="33"/>
      <c r="EI208" s="33"/>
      <c r="EJ208" s="33"/>
      <c r="EK208" s="33"/>
      <c r="EL208" s="33"/>
      <c r="EM208" s="33"/>
      <c r="EN208" s="33"/>
      <c r="EO208" s="33"/>
      <c r="EP208" s="33"/>
      <c r="EQ208" s="33"/>
      <c r="ER208" s="50"/>
    </row>
    <row r="209" spans="1:149" ht="15" customHeight="1" x14ac:dyDescent="0.25">
      <c r="B209" s="440" t="str">
        <f t="shared" si="15"/>
        <v>Desk 96</v>
      </c>
      <c r="C209" s="442" t="str">
        <f t="shared" si="17"/>
        <v/>
      </c>
      <c r="D209" s="442" t="str">
        <f t="shared" si="17"/>
        <v/>
      </c>
      <c r="E209" s="442" t="str">
        <f t="shared" si="17"/>
        <v/>
      </c>
      <c r="F209" s="442" t="str">
        <f t="shared" si="17"/>
        <v/>
      </c>
      <c r="G209" s="1126" t="str">
        <f t="shared" si="17"/>
        <v/>
      </c>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50"/>
      <c r="DX209" s="33"/>
      <c r="DY209" s="33"/>
      <c r="DZ209" s="33"/>
      <c r="EA209" s="33"/>
      <c r="EB209" s="33"/>
      <c r="EC209" s="33"/>
      <c r="ED209" s="33"/>
      <c r="EE209" s="33"/>
      <c r="EF209" s="33"/>
      <c r="EG209" s="33"/>
      <c r="EH209" s="33"/>
      <c r="EI209" s="33"/>
      <c r="EJ209" s="33"/>
      <c r="EK209" s="33"/>
      <c r="EL209" s="33"/>
      <c r="EM209" s="33"/>
      <c r="EN209" s="33"/>
      <c r="EO209" s="33"/>
      <c r="EP209" s="33"/>
      <c r="EQ209" s="33"/>
      <c r="ER209" s="50"/>
    </row>
    <row r="210" spans="1:149" ht="15" customHeight="1" x14ac:dyDescent="0.25">
      <c r="B210" s="440" t="str">
        <f t="shared" si="15"/>
        <v>Desk 97</v>
      </c>
      <c r="C210" s="442" t="str">
        <f t="shared" si="17"/>
        <v/>
      </c>
      <c r="D210" s="442" t="str">
        <f t="shared" si="17"/>
        <v/>
      </c>
      <c r="E210" s="442" t="str">
        <f t="shared" si="17"/>
        <v/>
      </c>
      <c r="F210" s="442" t="str">
        <f t="shared" si="17"/>
        <v/>
      </c>
      <c r="G210" s="1126" t="str">
        <f t="shared" si="17"/>
        <v/>
      </c>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50"/>
      <c r="DX210" s="33"/>
      <c r="DY210" s="33"/>
      <c r="DZ210" s="33"/>
      <c r="EA210" s="33"/>
      <c r="EB210" s="33"/>
      <c r="EC210" s="33"/>
      <c r="ED210" s="33"/>
      <c r="EE210" s="33"/>
      <c r="EF210" s="33"/>
      <c r="EG210" s="33"/>
      <c r="EH210" s="33"/>
      <c r="EI210" s="33"/>
      <c r="EJ210" s="33"/>
      <c r="EK210" s="33"/>
      <c r="EL210" s="33"/>
      <c r="EM210" s="33"/>
      <c r="EN210" s="33"/>
      <c r="EO210" s="33"/>
      <c r="EP210" s="33"/>
      <c r="EQ210" s="33"/>
      <c r="ER210" s="50"/>
    </row>
    <row r="211" spans="1:149" ht="15" customHeight="1" x14ac:dyDescent="0.25">
      <c r="B211" s="440" t="str">
        <f t="shared" si="15"/>
        <v>Desk 98</v>
      </c>
      <c r="C211" s="442" t="str">
        <f t="shared" ref="C211:G213" si="18">IF(ISBLANK(C108), "", C108)</f>
        <v/>
      </c>
      <c r="D211" s="442" t="str">
        <f t="shared" si="18"/>
        <v/>
      </c>
      <c r="E211" s="442" t="str">
        <f t="shared" si="18"/>
        <v/>
      </c>
      <c r="F211" s="442" t="str">
        <f t="shared" si="18"/>
        <v/>
      </c>
      <c r="G211" s="1126" t="str">
        <f t="shared" si="18"/>
        <v/>
      </c>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50"/>
      <c r="DX211" s="33"/>
      <c r="DY211" s="33"/>
      <c r="DZ211" s="33"/>
      <c r="EA211" s="33"/>
      <c r="EB211" s="33"/>
      <c r="EC211" s="33"/>
      <c r="ED211" s="33"/>
      <c r="EE211" s="33"/>
      <c r="EF211" s="33"/>
      <c r="EG211" s="33"/>
      <c r="EH211" s="33"/>
      <c r="EI211" s="33"/>
      <c r="EJ211" s="33"/>
      <c r="EK211" s="33"/>
      <c r="EL211" s="33"/>
      <c r="EM211" s="33"/>
      <c r="EN211" s="33"/>
      <c r="EO211" s="33"/>
      <c r="EP211" s="33"/>
      <c r="EQ211" s="33"/>
      <c r="ER211" s="50"/>
    </row>
    <row r="212" spans="1:149" ht="15" customHeight="1" x14ac:dyDescent="0.25">
      <c r="B212" s="440" t="str">
        <f t="shared" si="15"/>
        <v>Desk 99</v>
      </c>
      <c r="C212" s="442" t="str">
        <f t="shared" si="18"/>
        <v/>
      </c>
      <c r="D212" s="442" t="str">
        <f t="shared" si="18"/>
        <v/>
      </c>
      <c r="E212" s="442" t="str">
        <f t="shared" si="18"/>
        <v/>
      </c>
      <c r="F212" s="442" t="str">
        <f t="shared" si="18"/>
        <v/>
      </c>
      <c r="G212" s="1126" t="str">
        <f t="shared" si="18"/>
        <v/>
      </c>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50"/>
      <c r="DX212" s="33"/>
      <c r="DY212" s="33"/>
      <c r="DZ212" s="33"/>
      <c r="EA212" s="33"/>
      <c r="EB212" s="33"/>
      <c r="EC212" s="33"/>
      <c r="ED212" s="33"/>
      <c r="EE212" s="33"/>
      <c r="EF212" s="33"/>
      <c r="EG212" s="33"/>
      <c r="EH212" s="33"/>
      <c r="EI212" s="33"/>
      <c r="EJ212" s="33"/>
      <c r="EK212" s="33"/>
      <c r="EL212" s="33"/>
      <c r="EM212" s="33"/>
      <c r="EN212" s="33"/>
      <c r="EO212" s="33"/>
      <c r="EP212" s="33"/>
      <c r="EQ212" s="33"/>
      <c r="ER212" s="50"/>
    </row>
    <row r="213" spans="1:149" ht="15" customHeight="1" x14ac:dyDescent="0.25">
      <c r="B213" s="441" t="str">
        <f t="shared" si="15"/>
        <v>Desk 100</v>
      </c>
      <c r="C213" s="444" t="str">
        <f t="shared" si="18"/>
        <v/>
      </c>
      <c r="D213" s="444" t="str">
        <f t="shared" si="18"/>
        <v/>
      </c>
      <c r="E213" s="444" t="str">
        <f t="shared" si="18"/>
        <v/>
      </c>
      <c r="F213" s="444" t="str">
        <f t="shared" si="18"/>
        <v/>
      </c>
      <c r="G213" s="1126" t="str">
        <f t="shared" si="18"/>
        <v/>
      </c>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123"/>
      <c r="DX213" s="40"/>
      <c r="DY213" s="40"/>
      <c r="DZ213" s="40"/>
      <c r="EA213" s="40"/>
      <c r="EB213" s="40"/>
      <c r="EC213" s="40"/>
      <c r="ED213" s="40"/>
      <c r="EE213" s="40"/>
      <c r="EF213" s="40"/>
      <c r="EG213" s="40"/>
      <c r="EH213" s="40"/>
      <c r="EI213" s="40"/>
      <c r="EJ213" s="40"/>
      <c r="EK213" s="40"/>
      <c r="EL213" s="40"/>
      <c r="EM213" s="40"/>
      <c r="EN213" s="40"/>
      <c r="EO213" s="40"/>
      <c r="EP213" s="40"/>
      <c r="EQ213" s="40"/>
      <c r="ER213" s="123"/>
    </row>
    <row r="214" spans="1:149" ht="15" customHeight="1" x14ac:dyDescent="0.25">
      <c r="B214" s="1323" t="s">
        <v>666</v>
      </c>
      <c r="C214" s="1127"/>
      <c r="D214" s="1127"/>
      <c r="E214" s="1127"/>
      <c r="F214" s="1127"/>
      <c r="G214" s="1127"/>
      <c r="H214" s="1324"/>
      <c r="I214" s="1324"/>
      <c r="J214" s="1324"/>
      <c r="K214" s="1324"/>
      <c r="L214" s="1324"/>
      <c r="M214" s="1324"/>
      <c r="N214" s="1324"/>
      <c r="O214" s="1324"/>
      <c r="P214" s="1324"/>
      <c r="Q214" s="1324"/>
      <c r="R214" s="1324"/>
      <c r="S214" s="1324"/>
      <c r="T214" s="1324"/>
      <c r="U214" s="1324"/>
      <c r="V214" s="1324"/>
      <c r="W214" s="1324"/>
      <c r="X214" s="1324"/>
      <c r="Y214" s="1324"/>
      <c r="Z214" s="1324"/>
      <c r="AA214" s="1324"/>
      <c r="AB214" s="1324"/>
      <c r="AC214" s="1324"/>
      <c r="AD214" s="1324"/>
      <c r="AE214" s="1324"/>
      <c r="AF214" s="1324"/>
      <c r="AG214" s="1324"/>
      <c r="AH214" s="1324"/>
      <c r="AI214" s="1324"/>
      <c r="AJ214" s="1324"/>
      <c r="AK214" s="1324"/>
      <c r="AL214" s="1324"/>
      <c r="AM214" s="1324"/>
      <c r="AN214" s="1324"/>
      <c r="AO214" s="1324"/>
      <c r="AP214" s="1324"/>
      <c r="AQ214" s="1324"/>
      <c r="AR214" s="1324"/>
      <c r="AS214" s="1324"/>
      <c r="AT214" s="1324"/>
      <c r="AU214" s="1324"/>
      <c r="AV214" s="1324"/>
      <c r="AW214" s="1324"/>
      <c r="AX214" s="1324"/>
      <c r="AY214" s="1324"/>
      <c r="AZ214" s="1324"/>
      <c r="BA214" s="1324"/>
      <c r="BB214" s="1324"/>
      <c r="BC214" s="1324"/>
      <c r="BD214" s="1324"/>
      <c r="BE214" s="1324"/>
      <c r="BF214" s="1324"/>
      <c r="BG214" s="1324"/>
      <c r="BH214" s="1324"/>
      <c r="BI214" s="1324"/>
      <c r="BJ214" s="1324"/>
      <c r="BK214" s="1324"/>
      <c r="BL214" s="1324"/>
      <c r="BM214" s="1324"/>
      <c r="BN214" s="1324"/>
      <c r="BO214" s="1324"/>
      <c r="BP214" s="1324"/>
      <c r="BQ214" s="1324"/>
      <c r="BR214" s="1324"/>
      <c r="BS214" s="1324"/>
      <c r="BT214" s="1324"/>
      <c r="BU214" s="1324"/>
      <c r="BV214" s="1324"/>
      <c r="BW214" s="1324"/>
      <c r="BX214" s="1324"/>
      <c r="BY214" s="1324"/>
      <c r="BZ214" s="1324"/>
      <c r="CA214" s="1324"/>
      <c r="CB214" s="1324"/>
      <c r="CC214" s="1324"/>
      <c r="CD214" s="1324"/>
      <c r="CE214" s="1324"/>
      <c r="CF214" s="1324"/>
      <c r="CG214" s="1324"/>
      <c r="CH214" s="1324"/>
      <c r="CI214" s="1324"/>
      <c r="CJ214" s="1324"/>
      <c r="CK214" s="1324"/>
      <c r="CL214" s="1324"/>
      <c r="CM214" s="1324"/>
      <c r="CN214" s="1324"/>
      <c r="CO214" s="1324"/>
      <c r="CP214" s="1324"/>
      <c r="CQ214" s="1324"/>
      <c r="CR214" s="1324"/>
      <c r="CS214" s="1324"/>
      <c r="CT214" s="1324"/>
      <c r="CU214" s="1324"/>
      <c r="CV214" s="1324"/>
      <c r="CW214" s="1324"/>
      <c r="CX214" s="1324"/>
      <c r="CY214" s="1324"/>
      <c r="CZ214" s="1324"/>
      <c r="DA214" s="1324"/>
      <c r="DB214" s="1324"/>
      <c r="DC214" s="1324"/>
      <c r="DD214" s="1324"/>
      <c r="DE214" s="1324"/>
      <c r="DF214" s="1324"/>
      <c r="DG214" s="1324"/>
      <c r="DH214" s="1324"/>
      <c r="DI214" s="1324"/>
      <c r="DJ214" s="1324"/>
      <c r="DK214" s="1324"/>
      <c r="DL214" s="1324"/>
      <c r="DM214" s="1324"/>
      <c r="DN214" s="1324"/>
      <c r="DO214" s="1324"/>
      <c r="DP214" s="1324"/>
      <c r="DQ214" s="1324"/>
      <c r="DR214" s="1324"/>
      <c r="DS214" s="1324"/>
      <c r="DT214" s="1324"/>
      <c r="DU214" s="1324"/>
      <c r="DV214" s="1324"/>
      <c r="DW214" s="1308"/>
      <c r="DX214" s="1324"/>
      <c r="DY214" s="1324"/>
      <c r="DZ214" s="1324"/>
      <c r="EA214" s="1324"/>
      <c r="EB214" s="1324"/>
      <c r="EC214" s="1324"/>
      <c r="ED214" s="1324"/>
      <c r="EE214" s="1324"/>
      <c r="EF214" s="1324"/>
      <c r="EG214" s="1324"/>
      <c r="EH214" s="1324"/>
      <c r="EI214" s="1324"/>
      <c r="EJ214" s="1324"/>
      <c r="EK214" s="1324"/>
      <c r="EL214" s="1324"/>
      <c r="EM214" s="1324"/>
      <c r="EN214" s="1324"/>
      <c r="EO214" s="1324"/>
      <c r="EP214" s="1324"/>
      <c r="EQ214" s="1324"/>
      <c r="ER214" s="1308"/>
    </row>
    <row r="215" spans="1:149" s="744" customFormat="1" ht="60" customHeight="1" x14ac:dyDescent="0.25">
      <c r="A215" s="1139" t="s">
        <v>698</v>
      </c>
      <c r="B215" s="210"/>
      <c r="C215" s="210"/>
      <c r="D215" s="267"/>
      <c r="E215" s="267"/>
      <c r="F215" s="267"/>
      <c r="G215" s="267"/>
      <c r="ES215" s="1315"/>
    </row>
    <row r="216" spans="1:149" ht="57.75" customHeight="1" x14ac:dyDescent="0.25">
      <c r="B216" s="1316" t="s">
        <v>565</v>
      </c>
      <c r="C216" s="1124" t="s">
        <v>726</v>
      </c>
      <c r="D216" s="1317" t="s">
        <v>694</v>
      </c>
      <c r="E216" s="1124" t="s">
        <v>695</v>
      </c>
      <c r="F216" s="1124" t="s">
        <v>727</v>
      </c>
      <c r="G216" s="1124" t="s">
        <v>1399</v>
      </c>
      <c r="H216" s="1124" t="s">
        <v>563</v>
      </c>
      <c r="I216" s="1124" t="str">
        <f t="shared" ref="I216:BT216" si="19">"T+" &amp; (COLUMN(I216)-COLUMN($H216))</f>
        <v>T+1</v>
      </c>
      <c r="J216" s="1124" t="str">
        <f t="shared" si="19"/>
        <v>T+2</v>
      </c>
      <c r="K216" s="1124" t="str">
        <f t="shared" si="19"/>
        <v>T+3</v>
      </c>
      <c r="L216" s="1124" t="str">
        <f t="shared" si="19"/>
        <v>T+4</v>
      </c>
      <c r="M216" s="1124" t="str">
        <f t="shared" si="19"/>
        <v>T+5</v>
      </c>
      <c r="N216" s="1124" t="str">
        <f t="shared" si="19"/>
        <v>T+6</v>
      </c>
      <c r="O216" s="1124" t="str">
        <f t="shared" si="19"/>
        <v>T+7</v>
      </c>
      <c r="P216" s="1124" t="str">
        <f t="shared" si="19"/>
        <v>T+8</v>
      </c>
      <c r="Q216" s="1124" t="str">
        <f t="shared" si="19"/>
        <v>T+9</v>
      </c>
      <c r="R216" s="1124" t="str">
        <f t="shared" si="19"/>
        <v>T+10</v>
      </c>
      <c r="S216" s="1124" t="str">
        <f t="shared" si="19"/>
        <v>T+11</v>
      </c>
      <c r="T216" s="1124" t="str">
        <f t="shared" si="19"/>
        <v>T+12</v>
      </c>
      <c r="U216" s="1124" t="str">
        <f t="shared" si="19"/>
        <v>T+13</v>
      </c>
      <c r="V216" s="1124" t="str">
        <f t="shared" si="19"/>
        <v>T+14</v>
      </c>
      <c r="W216" s="1124" t="str">
        <f t="shared" si="19"/>
        <v>T+15</v>
      </c>
      <c r="X216" s="1124" t="str">
        <f t="shared" si="19"/>
        <v>T+16</v>
      </c>
      <c r="Y216" s="1124" t="str">
        <f t="shared" si="19"/>
        <v>T+17</v>
      </c>
      <c r="Z216" s="1124" t="str">
        <f t="shared" si="19"/>
        <v>T+18</v>
      </c>
      <c r="AA216" s="1124" t="str">
        <f t="shared" si="19"/>
        <v>T+19</v>
      </c>
      <c r="AB216" s="1124" t="str">
        <f t="shared" si="19"/>
        <v>T+20</v>
      </c>
      <c r="AC216" s="1124" t="str">
        <f t="shared" si="19"/>
        <v>T+21</v>
      </c>
      <c r="AD216" s="1124" t="str">
        <f t="shared" si="19"/>
        <v>T+22</v>
      </c>
      <c r="AE216" s="1124" t="str">
        <f t="shared" si="19"/>
        <v>T+23</v>
      </c>
      <c r="AF216" s="1124" t="str">
        <f t="shared" si="19"/>
        <v>T+24</v>
      </c>
      <c r="AG216" s="1124" t="str">
        <f t="shared" si="19"/>
        <v>T+25</v>
      </c>
      <c r="AH216" s="1124" t="str">
        <f t="shared" si="19"/>
        <v>T+26</v>
      </c>
      <c r="AI216" s="1124" t="str">
        <f t="shared" si="19"/>
        <v>T+27</v>
      </c>
      <c r="AJ216" s="1124" t="str">
        <f t="shared" si="19"/>
        <v>T+28</v>
      </c>
      <c r="AK216" s="1124" t="str">
        <f t="shared" si="19"/>
        <v>T+29</v>
      </c>
      <c r="AL216" s="1124" t="str">
        <f t="shared" si="19"/>
        <v>T+30</v>
      </c>
      <c r="AM216" s="1124" t="str">
        <f t="shared" si="19"/>
        <v>T+31</v>
      </c>
      <c r="AN216" s="1124" t="str">
        <f t="shared" si="19"/>
        <v>T+32</v>
      </c>
      <c r="AO216" s="1124" t="str">
        <f t="shared" si="19"/>
        <v>T+33</v>
      </c>
      <c r="AP216" s="1124" t="str">
        <f t="shared" si="19"/>
        <v>T+34</v>
      </c>
      <c r="AQ216" s="1124" t="str">
        <f t="shared" si="19"/>
        <v>T+35</v>
      </c>
      <c r="AR216" s="1124" t="str">
        <f t="shared" si="19"/>
        <v>T+36</v>
      </c>
      <c r="AS216" s="1124" t="str">
        <f t="shared" si="19"/>
        <v>T+37</v>
      </c>
      <c r="AT216" s="1124" t="str">
        <f t="shared" si="19"/>
        <v>T+38</v>
      </c>
      <c r="AU216" s="1124" t="str">
        <f t="shared" si="19"/>
        <v>T+39</v>
      </c>
      <c r="AV216" s="1124" t="str">
        <f t="shared" si="19"/>
        <v>T+40</v>
      </c>
      <c r="AW216" s="1124" t="str">
        <f t="shared" si="19"/>
        <v>T+41</v>
      </c>
      <c r="AX216" s="1124" t="str">
        <f t="shared" si="19"/>
        <v>T+42</v>
      </c>
      <c r="AY216" s="1124" t="str">
        <f t="shared" si="19"/>
        <v>T+43</v>
      </c>
      <c r="AZ216" s="1124" t="str">
        <f t="shared" si="19"/>
        <v>T+44</v>
      </c>
      <c r="BA216" s="1124" t="str">
        <f t="shared" si="19"/>
        <v>T+45</v>
      </c>
      <c r="BB216" s="1124" t="str">
        <f t="shared" si="19"/>
        <v>T+46</v>
      </c>
      <c r="BC216" s="1124" t="str">
        <f t="shared" si="19"/>
        <v>T+47</v>
      </c>
      <c r="BD216" s="1124" t="str">
        <f t="shared" si="19"/>
        <v>T+48</v>
      </c>
      <c r="BE216" s="1124" t="str">
        <f t="shared" si="19"/>
        <v>T+49</v>
      </c>
      <c r="BF216" s="1124" t="str">
        <f t="shared" si="19"/>
        <v>T+50</v>
      </c>
      <c r="BG216" s="1124" t="str">
        <f t="shared" si="19"/>
        <v>T+51</v>
      </c>
      <c r="BH216" s="1124" t="str">
        <f t="shared" si="19"/>
        <v>T+52</v>
      </c>
      <c r="BI216" s="1124" t="str">
        <f t="shared" si="19"/>
        <v>T+53</v>
      </c>
      <c r="BJ216" s="1124" t="str">
        <f t="shared" si="19"/>
        <v>T+54</v>
      </c>
      <c r="BK216" s="1124" t="str">
        <f t="shared" si="19"/>
        <v>T+55</v>
      </c>
      <c r="BL216" s="1124" t="str">
        <f t="shared" si="19"/>
        <v>T+56</v>
      </c>
      <c r="BM216" s="1124" t="str">
        <f t="shared" si="19"/>
        <v>T+57</v>
      </c>
      <c r="BN216" s="1124" t="str">
        <f t="shared" si="19"/>
        <v>T+58</v>
      </c>
      <c r="BO216" s="1124" t="str">
        <f t="shared" si="19"/>
        <v>T+59</v>
      </c>
      <c r="BP216" s="1124" t="str">
        <f t="shared" si="19"/>
        <v>T+60</v>
      </c>
      <c r="BQ216" s="1124" t="str">
        <f t="shared" si="19"/>
        <v>T+61</v>
      </c>
      <c r="BR216" s="1124" t="str">
        <f t="shared" si="19"/>
        <v>T+62</v>
      </c>
      <c r="BS216" s="1124" t="str">
        <f t="shared" si="19"/>
        <v>T+63</v>
      </c>
      <c r="BT216" s="1124" t="str">
        <f t="shared" si="19"/>
        <v>T+64</v>
      </c>
      <c r="BU216" s="1124" t="str">
        <f t="shared" ref="BU216:EF216" si="20">"T+" &amp; (COLUMN(BU216)-COLUMN($H216))</f>
        <v>T+65</v>
      </c>
      <c r="BV216" s="1124" t="str">
        <f t="shared" si="20"/>
        <v>T+66</v>
      </c>
      <c r="BW216" s="1124" t="str">
        <f t="shared" si="20"/>
        <v>T+67</v>
      </c>
      <c r="BX216" s="1124" t="str">
        <f t="shared" si="20"/>
        <v>T+68</v>
      </c>
      <c r="BY216" s="1124" t="str">
        <f t="shared" si="20"/>
        <v>T+69</v>
      </c>
      <c r="BZ216" s="1124" t="str">
        <f t="shared" si="20"/>
        <v>T+70</v>
      </c>
      <c r="CA216" s="1124" t="str">
        <f t="shared" si="20"/>
        <v>T+71</v>
      </c>
      <c r="CB216" s="1124" t="str">
        <f t="shared" si="20"/>
        <v>T+72</v>
      </c>
      <c r="CC216" s="1124" t="str">
        <f t="shared" si="20"/>
        <v>T+73</v>
      </c>
      <c r="CD216" s="1124" t="str">
        <f t="shared" si="20"/>
        <v>T+74</v>
      </c>
      <c r="CE216" s="1124" t="str">
        <f t="shared" si="20"/>
        <v>T+75</v>
      </c>
      <c r="CF216" s="1124" t="str">
        <f t="shared" si="20"/>
        <v>T+76</v>
      </c>
      <c r="CG216" s="1124" t="str">
        <f t="shared" si="20"/>
        <v>T+77</v>
      </c>
      <c r="CH216" s="1124" t="str">
        <f t="shared" si="20"/>
        <v>T+78</v>
      </c>
      <c r="CI216" s="1124" t="str">
        <f t="shared" si="20"/>
        <v>T+79</v>
      </c>
      <c r="CJ216" s="1124" t="str">
        <f t="shared" si="20"/>
        <v>T+80</v>
      </c>
      <c r="CK216" s="1124" t="str">
        <f t="shared" si="20"/>
        <v>T+81</v>
      </c>
      <c r="CL216" s="1124" t="str">
        <f t="shared" si="20"/>
        <v>T+82</v>
      </c>
      <c r="CM216" s="1124" t="str">
        <f t="shared" si="20"/>
        <v>T+83</v>
      </c>
      <c r="CN216" s="1124" t="str">
        <f t="shared" si="20"/>
        <v>T+84</v>
      </c>
      <c r="CO216" s="1124" t="str">
        <f t="shared" si="20"/>
        <v>T+85</v>
      </c>
      <c r="CP216" s="1124" t="str">
        <f t="shared" si="20"/>
        <v>T+86</v>
      </c>
      <c r="CQ216" s="1124" t="str">
        <f t="shared" si="20"/>
        <v>T+87</v>
      </c>
      <c r="CR216" s="1124" t="str">
        <f t="shared" si="20"/>
        <v>T+88</v>
      </c>
      <c r="CS216" s="1124" t="str">
        <f t="shared" si="20"/>
        <v>T+89</v>
      </c>
      <c r="CT216" s="1124" t="str">
        <f t="shared" si="20"/>
        <v>T+90</v>
      </c>
      <c r="CU216" s="1124" t="str">
        <f t="shared" si="20"/>
        <v>T+91</v>
      </c>
      <c r="CV216" s="1124" t="str">
        <f t="shared" si="20"/>
        <v>T+92</v>
      </c>
      <c r="CW216" s="1124" t="str">
        <f t="shared" si="20"/>
        <v>T+93</v>
      </c>
      <c r="CX216" s="1124" t="str">
        <f t="shared" si="20"/>
        <v>T+94</v>
      </c>
      <c r="CY216" s="1124" t="str">
        <f t="shared" si="20"/>
        <v>T+95</v>
      </c>
      <c r="CZ216" s="1124" t="str">
        <f t="shared" si="20"/>
        <v>T+96</v>
      </c>
      <c r="DA216" s="1124" t="str">
        <f t="shared" si="20"/>
        <v>T+97</v>
      </c>
      <c r="DB216" s="1124" t="str">
        <f t="shared" si="20"/>
        <v>T+98</v>
      </c>
      <c r="DC216" s="1124" t="str">
        <f t="shared" si="20"/>
        <v>T+99</v>
      </c>
      <c r="DD216" s="1124" t="str">
        <f t="shared" si="20"/>
        <v>T+100</v>
      </c>
      <c r="DE216" s="1124" t="str">
        <f t="shared" si="20"/>
        <v>T+101</v>
      </c>
      <c r="DF216" s="1124" t="str">
        <f t="shared" si="20"/>
        <v>T+102</v>
      </c>
      <c r="DG216" s="1124" t="str">
        <f t="shared" si="20"/>
        <v>T+103</v>
      </c>
      <c r="DH216" s="1124" t="str">
        <f t="shared" si="20"/>
        <v>T+104</v>
      </c>
      <c r="DI216" s="1124" t="str">
        <f t="shared" si="20"/>
        <v>T+105</v>
      </c>
      <c r="DJ216" s="1124" t="str">
        <f t="shared" si="20"/>
        <v>T+106</v>
      </c>
      <c r="DK216" s="1124" t="str">
        <f t="shared" si="20"/>
        <v>T+107</v>
      </c>
      <c r="DL216" s="1124" t="str">
        <f t="shared" si="20"/>
        <v>T+108</v>
      </c>
      <c r="DM216" s="1124" t="str">
        <f t="shared" si="20"/>
        <v>T+109</v>
      </c>
      <c r="DN216" s="1124" t="str">
        <f t="shared" si="20"/>
        <v>T+110</v>
      </c>
      <c r="DO216" s="1124" t="str">
        <f t="shared" si="20"/>
        <v>T+111</v>
      </c>
      <c r="DP216" s="1124" t="str">
        <f t="shared" si="20"/>
        <v>T+112</v>
      </c>
      <c r="DQ216" s="1124" t="str">
        <f t="shared" si="20"/>
        <v>T+113</v>
      </c>
      <c r="DR216" s="1124" t="str">
        <f t="shared" si="20"/>
        <v>T+114</v>
      </c>
      <c r="DS216" s="1124" t="str">
        <f t="shared" si="20"/>
        <v>T+115</v>
      </c>
      <c r="DT216" s="1124" t="str">
        <f t="shared" si="20"/>
        <v>T+116</v>
      </c>
      <c r="DU216" s="1124" t="str">
        <f t="shared" si="20"/>
        <v>T+117</v>
      </c>
      <c r="DV216" s="1124" t="str">
        <f t="shared" si="20"/>
        <v>T+118</v>
      </c>
      <c r="DW216" s="1124" t="str">
        <f t="shared" si="20"/>
        <v>T+119</v>
      </c>
      <c r="DX216" s="1124" t="str">
        <f t="shared" si="20"/>
        <v>T+120</v>
      </c>
      <c r="DY216" s="1124" t="str">
        <f t="shared" si="20"/>
        <v>T+121</v>
      </c>
      <c r="DZ216" s="1124" t="str">
        <f t="shared" si="20"/>
        <v>T+122</v>
      </c>
      <c r="EA216" s="1124" t="str">
        <f t="shared" si="20"/>
        <v>T+123</v>
      </c>
      <c r="EB216" s="1124" t="str">
        <f t="shared" si="20"/>
        <v>T+124</v>
      </c>
      <c r="EC216" s="1124" t="str">
        <f t="shared" si="20"/>
        <v>T+125</v>
      </c>
      <c r="ED216" s="1124" t="str">
        <f t="shared" si="20"/>
        <v>T+126</v>
      </c>
      <c r="EE216" s="1124" t="str">
        <f t="shared" si="20"/>
        <v>T+127</v>
      </c>
      <c r="EF216" s="1124" t="str">
        <f t="shared" si="20"/>
        <v>T+128</v>
      </c>
      <c r="EG216" s="1124" t="str">
        <f t="shared" ref="EG216:ER216" si="21">"T+" &amp; (COLUMN(EG216)-COLUMN($H216))</f>
        <v>T+129</v>
      </c>
      <c r="EH216" s="1124" t="str">
        <f t="shared" si="21"/>
        <v>T+130</v>
      </c>
      <c r="EI216" s="1124" t="str">
        <f t="shared" si="21"/>
        <v>T+131</v>
      </c>
      <c r="EJ216" s="1124" t="str">
        <f t="shared" si="21"/>
        <v>T+132</v>
      </c>
      <c r="EK216" s="1124" t="str">
        <f t="shared" si="21"/>
        <v>T+133</v>
      </c>
      <c r="EL216" s="1124" t="str">
        <f t="shared" si="21"/>
        <v>T+134</v>
      </c>
      <c r="EM216" s="1124" t="str">
        <f t="shared" si="21"/>
        <v>T+135</v>
      </c>
      <c r="EN216" s="1124" t="str">
        <f t="shared" si="21"/>
        <v>T+136</v>
      </c>
      <c r="EO216" s="1124" t="str">
        <f t="shared" si="21"/>
        <v>T+137</v>
      </c>
      <c r="EP216" s="1124" t="str">
        <f t="shared" si="21"/>
        <v>T+138</v>
      </c>
      <c r="EQ216" s="1124" t="str">
        <f t="shared" si="21"/>
        <v>T+139</v>
      </c>
      <c r="ER216" s="1124" t="str">
        <f t="shared" si="21"/>
        <v>T+140</v>
      </c>
    </row>
    <row r="217" spans="1:149" ht="15" customHeight="1" x14ac:dyDescent="0.25">
      <c r="B217" s="1321" t="str">
        <f t="shared" ref="B217:B280" si="22">B11</f>
        <v>Desk 1</v>
      </c>
      <c r="C217" s="1322" t="str">
        <f>IF(ISBLANK(C11), "", C11)</f>
        <v/>
      </c>
      <c r="D217" s="1322" t="str">
        <f t="shared" ref="D217:F217" si="23">IF(ISBLANK(D11), "", D11)</f>
        <v/>
      </c>
      <c r="E217" s="1322" t="str">
        <f t="shared" si="23"/>
        <v/>
      </c>
      <c r="F217" s="1322" t="str">
        <f t="shared" si="23"/>
        <v/>
      </c>
      <c r="G217" s="1126" t="str">
        <f>IF(ISBLANK(G11), "", G11)</f>
        <v/>
      </c>
      <c r="H217" s="1033"/>
      <c r="I217" s="1033"/>
      <c r="J217" s="1033"/>
      <c r="K217" s="1033"/>
      <c r="L217" s="1033"/>
      <c r="M217" s="1033"/>
      <c r="N217" s="1033"/>
      <c r="O217" s="1033"/>
      <c r="P217" s="1033"/>
      <c r="Q217" s="1033"/>
      <c r="R217" s="1033"/>
      <c r="S217" s="1033"/>
      <c r="T217" s="1033"/>
      <c r="U217" s="1033"/>
      <c r="V217" s="1033"/>
      <c r="W217" s="1033"/>
      <c r="X217" s="1033"/>
      <c r="Y217" s="1033"/>
      <c r="Z217" s="1033"/>
      <c r="AA217" s="1033"/>
      <c r="AB217" s="1033"/>
      <c r="AC217" s="1033"/>
      <c r="AD217" s="1033"/>
      <c r="AE217" s="1033"/>
      <c r="AF217" s="1033"/>
      <c r="AG217" s="1033"/>
      <c r="AH217" s="1033"/>
      <c r="AI217" s="1033"/>
      <c r="AJ217" s="1033"/>
      <c r="AK217" s="1033"/>
      <c r="AL217" s="1033"/>
      <c r="AM217" s="1033"/>
      <c r="AN217" s="1033"/>
      <c r="AO217" s="1033"/>
      <c r="AP217" s="1033"/>
      <c r="AQ217" s="1033"/>
      <c r="AR217" s="1033"/>
      <c r="AS217" s="1033"/>
      <c r="AT217" s="1033"/>
      <c r="AU217" s="1033"/>
      <c r="AV217" s="1033"/>
      <c r="AW217" s="1033"/>
      <c r="AX217" s="1033"/>
      <c r="AY217" s="1033"/>
      <c r="AZ217" s="1033"/>
      <c r="BA217" s="1033"/>
      <c r="BB217" s="1033"/>
      <c r="BC217" s="1033"/>
      <c r="BD217" s="1033"/>
      <c r="BE217" s="1033"/>
      <c r="BF217" s="1033"/>
      <c r="BG217" s="1033"/>
      <c r="BH217" s="1033"/>
      <c r="BI217" s="1033"/>
      <c r="BJ217" s="1033"/>
      <c r="BK217" s="1033"/>
      <c r="BL217" s="1033"/>
      <c r="BM217" s="1033"/>
      <c r="BN217" s="1033"/>
      <c r="BO217" s="1033"/>
      <c r="BP217" s="1033"/>
      <c r="BQ217" s="1033"/>
      <c r="BR217" s="1033"/>
      <c r="BS217" s="1033"/>
      <c r="BT217" s="1033"/>
      <c r="BU217" s="1033"/>
      <c r="BV217" s="1033"/>
      <c r="BW217" s="1033"/>
      <c r="BX217" s="1033"/>
      <c r="BY217" s="1033"/>
      <c r="BZ217" s="1033"/>
      <c r="CA217" s="1033"/>
      <c r="CB217" s="1033"/>
      <c r="CC217" s="1033"/>
      <c r="CD217" s="1033"/>
      <c r="CE217" s="1033"/>
      <c r="CF217" s="1033"/>
      <c r="CG217" s="1033"/>
      <c r="CH217" s="1033"/>
      <c r="CI217" s="1033"/>
      <c r="CJ217" s="1033"/>
      <c r="CK217" s="1033"/>
      <c r="CL217" s="1033"/>
      <c r="CM217" s="1033"/>
      <c r="CN217" s="1033"/>
      <c r="CO217" s="1033"/>
      <c r="CP217" s="1033"/>
      <c r="CQ217" s="1033"/>
      <c r="CR217" s="1033"/>
      <c r="CS217" s="1033"/>
      <c r="CT217" s="1033"/>
      <c r="CU217" s="1033"/>
      <c r="CV217" s="1033"/>
      <c r="CW217" s="1033"/>
      <c r="CX217" s="1033"/>
      <c r="CY217" s="1033"/>
      <c r="CZ217" s="1033"/>
      <c r="DA217" s="1033"/>
      <c r="DB217" s="1033"/>
      <c r="DC217" s="1033"/>
      <c r="DD217" s="1033"/>
      <c r="DE217" s="1033"/>
      <c r="DF217" s="1033"/>
      <c r="DG217" s="1033"/>
      <c r="DH217" s="1033"/>
      <c r="DI217" s="1033"/>
      <c r="DJ217" s="1033"/>
      <c r="DK217" s="1033"/>
      <c r="DL217" s="1033"/>
      <c r="DM217" s="1033"/>
      <c r="DN217" s="1033"/>
      <c r="DO217" s="1033"/>
      <c r="DP217" s="1033"/>
      <c r="DQ217" s="1033"/>
      <c r="DR217" s="1033"/>
      <c r="DS217" s="1033"/>
      <c r="DT217" s="1033"/>
      <c r="DU217" s="1033"/>
      <c r="DV217" s="1033"/>
      <c r="DW217" s="572"/>
      <c r="DX217" s="1033"/>
      <c r="DY217" s="1033"/>
      <c r="DZ217" s="1033"/>
      <c r="EA217" s="1033"/>
      <c r="EB217" s="1033"/>
      <c r="EC217" s="1033"/>
      <c r="ED217" s="1033"/>
      <c r="EE217" s="1033"/>
      <c r="EF217" s="1033"/>
      <c r="EG217" s="1033"/>
      <c r="EH217" s="1033"/>
      <c r="EI217" s="1033"/>
      <c r="EJ217" s="1033"/>
      <c r="EK217" s="1033"/>
      <c r="EL217" s="1033"/>
      <c r="EM217" s="1033"/>
      <c r="EN217" s="1033"/>
      <c r="EO217" s="1033"/>
      <c r="EP217" s="1033"/>
      <c r="EQ217" s="1033"/>
      <c r="ER217" s="572"/>
    </row>
    <row r="218" spans="1:149" ht="15" customHeight="1" x14ac:dyDescent="0.25">
      <c r="B218" s="440" t="str">
        <f t="shared" si="22"/>
        <v>Desk 2</v>
      </c>
      <c r="C218" s="442" t="str">
        <f t="shared" ref="C218:G233" si="24">IF(ISBLANK(C12), "", C12)</f>
        <v/>
      </c>
      <c r="D218" s="442" t="str">
        <f t="shared" si="24"/>
        <v/>
      </c>
      <c r="E218" s="442" t="str">
        <f t="shared" si="24"/>
        <v/>
      </c>
      <c r="F218" s="442" t="str">
        <f t="shared" si="24"/>
        <v/>
      </c>
      <c r="G218" s="1126" t="str">
        <f t="shared" si="24"/>
        <v/>
      </c>
      <c r="H218" s="1033"/>
      <c r="I218" s="1033"/>
      <c r="J218" s="1033"/>
      <c r="K218" s="1033"/>
      <c r="L218" s="1033"/>
      <c r="M218" s="1033"/>
      <c r="N218" s="1033"/>
      <c r="O218" s="1033"/>
      <c r="P218" s="1033"/>
      <c r="Q218" s="1033"/>
      <c r="R218" s="1033"/>
      <c r="S218" s="1033"/>
      <c r="T218" s="1033"/>
      <c r="U218" s="1033"/>
      <c r="V218" s="1033"/>
      <c r="W218" s="1033"/>
      <c r="X218" s="1033"/>
      <c r="Y218" s="1033"/>
      <c r="Z218" s="1033"/>
      <c r="AA218" s="1033"/>
      <c r="AB218" s="1033"/>
      <c r="AC218" s="1033"/>
      <c r="AD218" s="1033"/>
      <c r="AE218" s="1033"/>
      <c r="AF218" s="1033"/>
      <c r="AG218" s="1033"/>
      <c r="AH218" s="1033"/>
      <c r="AI218" s="1033"/>
      <c r="AJ218" s="1033"/>
      <c r="AK218" s="1033"/>
      <c r="AL218" s="1033"/>
      <c r="AM218" s="1033"/>
      <c r="AN218" s="1033"/>
      <c r="AO218" s="1033"/>
      <c r="AP218" s="1033"/>
      <c r="AQ218" s="1033"/>
      <c r="AR218" s="1033"/>
      <c r="AS218" s="1033"/>
      <c r="AT218" s="1033"/>
      <c r="AU218" s="1033"/>
      <c r="AV218" s="1033"/>
      <c r="AW218" s="1033"/>
      <c r="AX218" s="1033"/>
      <c r="AY218" s="1033"/>
      <c r="AZ218" s="1033"/>
      <c r="BA218" s="1033"/>
      <c r="BB218" s="1033"/>
      <c r="BC218" s="1033"/>
      <c r="BD218" s="1033"/>
      <c r="BE218" s="1033"/>
      <c r="BF218" s="1033"/>
      <c r="BG218" s="1033"/>
      <c r="BH218" s="1033"/>
      <c r="BI218" s="1033"/>
      <c r="BJ218" s="1033"/>
      <c r="BK218" s="1033"/>
      <c r="BL218" s="1033"/>
      <c r="BM218" s="1033"/>
      <c r="BN218" s="1033"/>
      <c r="BO218" s="1033"/>
      <c r="BP218" s="1033"/>
      <c r="BQ218" s="1033"/>
      <c r="BR218" s="1033"/>
      <c r="BS218" s="1033"/>
      <c r="BT218" s="1033"/>
      <c r="BU218" s="1033"/>
      <c r="BV218" s="1033"/>
      <c r="BW218" s="1033"/>
      <c r="BX218" s="1033"/>
      <c r="BY218" s="1033"/>
      <c r="BZ218" s="1033"/>
      <c r="CA218" s="1033"/>
      <c r="CB218" s="1033"/>
      <c r="CC218" s="1033"/>
      <c r="CD218" s="1033"/>
      <c r="CE218" s="1033"/>
      <c r="CF218" s="1033"/>
      <c r="CG218" s="1033"/>
      <c r="CH218" s="1033"/>
      <c r="CI218" s="1033"/>
      <c r="CJ218" s="1033"/>
      <c r="CK218" s="1033"/>
      <c r="CL218" s="1033"/>
      <c r="CM218" s="1033"/>
      <c r="CN218" s="1033"/>
      <c r="CO218" s="1033"/>
      <c r="CP218" s="1033"/>
      <c r="CQ218" s="1033"/>
      <c r="CR218" s="1033"/>
      <c r="CS218" s="1033"/>
      <c r="CT218" s="1033"/>
      <c r="CU218" s="1033"/>
      <c r="CV218" s="1033"/>
      <c r="CW218" s="1033"/>
      <c r="CX218" s="1033"/>
      <c r="CY218" s="1033"/>
      <c r="CZ218" s="1033"/>
      <c r="DA218" s="1033"/>
      <c r="DB218" s="1033"/>
      <c r="DC218" s="1033"/>
      <c r="DD218" s="1033"/>
      <c r="DE218" s="1033"/>
      <c r="DF218" s="1033"/>
      <c r="DG218" s="1033"/>
      <c r="DH218" s="1033"/>
      <c r="DI218" s="1033"/>
      <c r="DJ218" s="1033"/>
      <c r="DK218" s="1033"/>
      <c r="DL218" s="1033"/>
      <c r="DM218" s="1033"/>
      <c r="DN218" s="1033"/>
      <c r="DO218" s="1033"/>
      <c r="DP218" s="1033"/>
      <c r="DQ218" s="1033"/>
      <c r="DR218" s="1033"/>
      <c r="DS218" s="1033"/>
      <c r="DT218" s="1033"/>
      <c r="DU218" s="1033"/>
      <c r="DV218" s="1033"/>
      <c r="DW218" s="572"/>
      <c r="DX218" s="1033"/>
      <c r="DY218" s="1033"/>
      <c r="DZ218" s="1033"/>
      <c r="EA218" s="1033"/>
      <c r="EB218" s="1033"/>
      <c r="EC218" s="1033"/>
      <c r="ED218" s="1033"/>
      <c r="EE218" s="1033"/>
      <c r="EF218" s="1033"/>
      <c r="EG218" s="1033"/>
      <c r="EH218" s="1033"/>
      <c r="EI218" s="1033"/>
      <c r="EJ218" s="1033"/>
      <c r="EK218" s="1033"/>
      <c r="EL218" s="1033"/>
      <c r="EM218" s="1033"/>
      <c r="EN218" s="1033"/>
      <c r="EO218" s="1033"/>
      <c r="EP218" s="1033"/>
      <c r="EQ218" s="1033"/>
      <c r="ER218" s="572"/>
    </row>
    <row r="219" spans="1:149" ht="15" customHeight="1" x14ac:dyDescent="0.25">
      <c r="B219" s="440" t="str">
        <f t="shared" si="22"/>
        <v>Desk 3</v>
      </c>
      <c r="C219" s="442" t="str">
        <f t="shared" si="24"/>
        <v/>
      </c>
      <c r="D219" s="442" t="str">
        <f t="shared" si="24"/>
        <v/>
      </c>
      <c r="E219" s="442" t="str">
        <f t="shared" si="24"/>
        <v/>
      </c>
      <c r="F219" s="442" t="str">
        <f t="shared" si="24"/>
        <v/>
      </c>
      <c r="G219" s="1126" t="str">
        <f t="shared" si="24"/>
        <v/>
      </c>
      <c r="H219" s="1033"/>
      <c r="I219" s="1033"/>
      <c r="J219" s="1033"/>
      <c r="K219" s="1033"/>
      <c r="L219" s="1033"/>
      <c r="M219" s="1033"/>
      <c r="N219" s="1033"/>
      <c r="O219" s="1033"/>
      <c r="P219" s="1033"/>
      <c r="Q219" s="1033"/>
      <c r="R219" s="1033"/>
      <c r="S219" s="1033"/>
      <c r="T219" s="1033"/>
      <c r="U219" s="1033"/>
      <c r="V219" s="1033"/>
      <c r="W219" s="1033"/>
      <c r="X219" s="1033"/>
      <c r="Y219" s="1033"/>
      <c r="Z219" s="1033"/>
      <c r="AA219" s="1033"/>
      <c r="AB219" s="1033"/>
      <c r="AC219" s="1033"/>
      <c r="AD219" s="1033"/>
      <c r="AE219" s="1033"/>
      <c r="AF219" s="1033"/>
      <c r="AG219" s="1033"/>
      <c r="AH219" s="1033"/>
      <c r="AI219" s="1033"/>
      <c r="AJ219" s="1033"/>
      <c r="AK219" s="1033"/>
      <c r="AL219" s="1033"/>
      <c r="AM219" s="1033"/>
      <c r="AN219" s="1033"/>
      <c r="AO219" s="1033"/>
      <c r="AP219" s="1033"/>
      <c r="AQ219" s="1033"/>
      <c r="AR219" s="1033"/>
      <c r="AS219" s="1033"/>
      <c r="AT219" s="1033"/>
      <c r="AU219" s="1033"/>
      <c r="AV219" s="1033"/>
      <c r="AW219" s="1033"/>
      <c r="AX219" s="1033"/>
      <c r="AY219" s="1033"/>
      <c r="AZ219" s="1033"/>
      <c r="BA219" s="1033"/>
      <c r="BB219" s="1033"/>
      <c r="BC219" s="1033"/>
      <c r="BD219" s="1033"/>
      <c r="BE219" s="1033"/>
      <c r="BF219" s="1033"/>
      <c r="BG219" s="1033"/>
      <c r="BH219" s="1033"/>
      <c r="BI219" s="1033"/>
      <c r="BJ219" s="1033"/>
      <c r="BK219" s="1033"/>
      <c r="BL219" s="1033"/>
      <c r="BM219" s="1033"/>
      <c r="BN219" s="1033"/>
      <c r="BO219" s="1033"/>
      <c r="BP219" s="1033"/>
      <c r="BQ219" s="1033"/>
      <c r="BR219" s="1033"/>
      <c r="BS219" s="1033"/>
      <c r="BT219" s="1033"/>
      <c r="BU219" s="1033"/>
      <c r="BV219" s="1033"/>
      <c r="BW219" s="1033"/>
      <c r="BX219" s="1033"/>
      <c r="BY219" s="1033"/>
      <c r="BZ219" s="1033"/>
      <c r="CA219" s="1033"/>
      <c r="CB219" s="1033"/>
      <c r="CC219" s="1033"/>
      <c r="CD219" s="1033"/>
      <c r="CE219" s="1033"/>
      <c r="CF219" s="1033"/>
      <c r="CG219" s="1033"/>
      <c r="CH219" s="1033"/>
      <c r="CI219" s="1033"/>
      <c r="CJ219" s="1033"/>
      <c r="CK219" s="1033"/>
      <c r="CL219" s="1033"/>
      <c r="CM219" s="1033"/>
      <c r="CN219" s="1033"/>
      <c r="CO219" s="1033"/>
      <c r="CP219" s="1033"/>
      <c r="CQ219" s="1033"/>
      <c r="CR219" s="1033"/>
      <c r="CS219" s="1033"/>
      <c r="CT219" s="1033"/>
      <c r="CU219" s="1033"/>
      <c r="CV219" s="1033"/>
      <c r="CW219" s="1033"/>
      <c r="CX219" s="1033"/>
      <c r="CY219" s="1033"/>
      <c r="CZ219" s="1033"/>
      <c r="DA219" s="1033"/>
      <c r="DB219" s="1033"/>
      <c r="DC219" s="1033"/>
      <c r="DD219" s="1033"/>
      <c r="DE219" s="1033"/>
      <c r="DF219" s="1033"/>
      <c r="DG219" s="1033"/>
      <c r="DH219" s="1033"/>
      <c r="DI219" s="1033"/>
      <c r="DJ219" s="1033"/>
      <c r="DK219" s="1033"/>
      <c r="DL219" s="1033"/>
      <c r="DM219" s="1033"/>
      <c r="DN219" s="1033"/>
      <c r="DO219" s="1033"/>
      <c r="DP219" s="1033"/>
      <c r="DQ219" s="1033"/>
      <c r="DR219" s="1033"/>
      <c r="DS219" s="1033"/>
      <c r="DT219" s="1033"/>
      <c r="DU219" s="1033"/>
      <c r="DV219" s="1033"/>
      <c r="DW219" s="572"/>
      <c r="DX219" s="1033"/>
      <c r="DY219" s="1033"/>
      <c r="DZ219" s="1033"/>
      <c r="EA219" s="1033"/>
      <c r="EB219" s="1033"/>
      <c r="EC219" s="1033"/>
      <c r="ED219" s="1033"/>
      <c r="EE219" s="1033"/>
      <c r="EF219" s="1033"/>
      <c r="EG219" s="1033"/>
      <c r="EH219" s="1033"/>
      <c r="EI219" s="1033"/>
      <c r="EJ219" s="1033"/>
      <c r="EK219" s="1033"/>
      <c r="EL219" s="1033"/>
      <c r="EM219" s="1033"/>
      <c r="EN219" s="1033"/>
      <c r="EO219" s="1033"/>
      <c r="EP219" s="1033"/>
      <c r="EQ219" s="1033"/>
      <c r="ER219" s="572"/>
    </row>
    <row r="220" spans="1:149" ht="15" customHeight="1" x14ac:dyDescent="0.25">
      <c r="B220" s="440" t="str">
        <f t="shared" si="22"/>
        <v>Desk 4</v>
      </c>
      <c r="C220" s="442" t="str">
        <f t="shared" si="24"/>
        <v/>
      </c>
      <c r="D220" s="442" t="str">
        <f t="shared" si="24"/>
        <v/>
      </c>
      <c r="E220" s="442" t="str">
        <f t="shared" si="24"/>
        <v/>
      </c>
      <c r="F220" s="442" t="str">
        <f t="shared" si="24"/>
        <v/>
      </c>
      <c r="G220" s="1126" t="str">
        <f t="shared" si="24"/>
        <v/>
      </c>
      <c r="H220" s="1033"/>
      <c r="I220" s="1033"/>
      <c r="J220" s="1033"/>
      <c r="K220" s="1033"/>
      <c r="L220" s="1033"/>
      <c r="M220" s="1033"/>
      <c r="N220" s="1033"/>
      <c r="O220" s="1033"/>
      <c r="P220" s="1033"/>
      <c r="Q220" s="1033"/>
      <c r="R220" s="1033"/>
      <c r="S220" s="1033"/>
      <c r="T220" s="1033"/>
      <c r="U220" s="1033"/>
      <c r="V220" s="1033"/>
      <c r="W220" s="1033"/>
      <c r="X220" s="1033"/>
      <c r="Y220" s="1033"/>
      <c r="Z220" s="1033"/>
      <c r="AA220" s="1033"/>
      <c r="AB220" s="1033"/>
      <c r="AC220" s="1033"/>
      <c r="AD220" s="1033"/>
      <c r="AE220" s="1033"/>
      <c r="AF220" s="1033"/>
      <c r="AG220" s="1033"/>
      <c r="AH220" s="1033"/>
      <c r="AI220" s="1033"/>
      <c r="AJ220" s="1033"/>
      <c r="AK220" s="1033"/>
      <c r="AL220" s="1033"/>
      <c r="AM220" s="1033"/>
      <c r="AN220" s="1033"/>
      <c r="AO220" s="1033"/>
      <c r="AP220" s="1033"/>
      <c r="AQ220" s="1033"/>
      <c r="AR220" s="1033"/>
      <c r="AS220" s="1033"/>
      <c r="AT220" s="1033"/>
      <c r="AU220" s="1033"/>
      <c r="AV220" s="1033"/>
      <c r="AW220" s="1033"/>
      <c r="AX220" s="1033"/>
      <c r="AY220" s="1033"/>
      <c r="AZ220" s="1033"/>
      <c r="BA220" s="1033"/>
      <c r="BB220" s="1033"/>
      <c r="BC220" s="1033"/>
      <c r="BD220" s="1033"/>
      <c r="BE220" s="1033"/>
      <c r="BF220" s="1033"/>
      <c r="BG220" s="1033"/>
      <c r="BH220" s="1033"/>
      <c r="BI220" s="1033"/>
      <c r="BJ220" s="1033"/>
      <c r="BK220" s="1033"/>
      <c r="BL220" s="1033"/>
      <c r="BM220" s="1033"/>
      <c r="BN220" s="1033"/>
      <c r="BO220" s="1033"/>
      <c r="BP220" s="1033"/>
      <c r="BQ220" s="1033"/>
      <c r="BR220" s="1033"/>
      <c r="BS220" s="1033"/>
      <c r="BT220" s="1033"/>
      <c r="BU220" s="1033"/>
      <c r="BV220" s="1033"/>
      <c r="BW220" s="1033"/>
      <c r="BX220" s="1033"/>
      <c r="BY220" s="1033"/>
      <c r="BZ220" s="1033"/>
      <c r="CA220" s="1033"/>
      <c r="CB220" s="1033"/>
      <c r="CC220" s="1033"/>
      <c r="CD220" s="1033"/>
      <c r="CE220" s="1033"/>
      <c r="CF220" s="1033"/>
      <c r="CG220" s="1033"/>
      <c r="CH220" s="1033"/>
      <c r="CI220" s="1033"/>
      <c r="CJ220" s="1033"/>
      <c r="CK220" s="1033"/>
      <c r="CL220" s="1033"/>
      <c r="CM220" s="1033"/>
      <c r="CN220" s="1033"/>
      <c r="CO220" s="1033"/>
      <c r="CP220" s="1033"/>
      <c r="CQ220" s="1033"/>
      <c r="CR220" s="1033"/>
      <c r="CS220" s="1033"/>
      <c r="CT220" s="1033"/>
      <c r="CU220" s="1033"/>
      <c r="CV220" s="1033"/>
      <c r="CW220" s="1033"/>
      <c r="CX220" s="1033"/>
      <c r="CY220" s="1033"/>
      <c r="CZ220" s="1033"/>
      <c r="DA220" s="1033"/>
      <c r="DB220" s="1033"/>
      <c r="DC220" s="1033"/>
      <c r="DD220" s="1033"/>
      <c r="DE220" s="1033"/>
      <c r="DF220" s="1033"/>
      <c r="DG220" s="1033"/>
      <c r="DH220" s="1033"/>
      <c r="DI220" s="1033"/>
      <c r="DJ220" s="1033"/>
      <c r="DK220" s="1033"/>
      <c r="DL220" s="1033"/>
      <c r="DM220" s="1033"/>
      <c r="DN220" s="1033"/>
      <c r="DO220" s="1033"/>
      <c r="DP220" s="1033"/>
      <c r="DQ220" s="1033"/>
      <c r="DR220" s="1033"/>
      <c r="DS220" s="1033"/>
      <c r="DT220" s="1033"/>
      <c r="DU220" s="1033"/>
      <c r="DV220" s="1033"/>
      <c r="DW220" s="572"/>
      <c r="DX220" s="1033"/>
      <c r="DY220" s="1033"/>
      <c r="DZ220" s="1033"/>
      <c r="EA220" s="1033"/>
      <c r="EB220" s="1033"/>
      <c r="EC220" s="1033"/>
      <c r="ED220" s="1033"/>
      <c r="EE220" s="1033"/>
      <c r="EF220" s="1033"/>
      <c r="EG220" s="1033"/>
      <c r="EH220" s="1033"/>
      <c r="EI220" s="1033"/>
      <c r="EJ220" s="1033"/>
      <c r="EK220" s="1033"/>
      <c r="EL220" s="1033"/>
      <c r="EM220" s="1033"/>
      <c r="EN220" s="1033"/>
      <c r="EO220" s="1033"/>
      <c r="EP220" s="1033"/>
      <c r="EQ220" s="1033"/>
      <c r="ER220" s="572"/>
    </row>
    <row r="221" spans="1:149" ht="15" customHeight="1" x14ac:dyDescent="0.25">
      <c r="B221" s="440" t="str">
        <f t="shared" si="22"/>
        <v>Desk 5</v>
      </c>
      <c r="C221" s="442" t="str">
        <f t="shared" si="24"/>
        <v/>
      </c>
      <c r="D221" s="442" t="str">
        <f t="shared" si="24"/>
        <v/>
      </c>
      <c r="E221" s="442" t="str">
        <f t="shared" si="24"/>
        <v/>
      </c>
      <c r="F221" s="442" t="str">
        <f t="shared" si="24"/>
        <v/>
      </c>
      <c r="G221" s="1126" t="str">
        <f t="shared" si="24"/>
        <v/>
      </c>
      <c r="H221" s="1033"/>
      <c r="I221" s="1033"/>
      <c r="J221" s="1033"/>
      <c r="K221" s="1033"/>
      <c r="L221" s="1033"/>
      <c r="M221" s="1033"/>
      <c r="N221" s="1033"/>
      <c r="O221" s="1033"/>
      <c r="P221" s="1033"/>
      <c r="Q221" s="1033"/>
      <c r="R221" s="1033"/>
      <c r="S221" s="1033"/>
      <c r="T221" s="1033"/>
      <c r="U221" s="1033"/>
      <c r="V221" s="1033"/>
      <c r="W221" s="1033"/>
      <c r="X221" s="1033"/>
      <c r="Y221" s="1033"/>
      <c r="Z221" s="1033"/>
      <c r="AA221" s="1033"/>
      <c r="AB221" s="1033"/>
      <c r="AC221" s="1033"/>
      <c r="AD221" s="1033"/>
      <c r="AE221" s="1033"/>
      <c r="AF221" s="1033"/>
      <c r="AG221" s="1033"/>
      <c r="AH221" s="1033"/>
      <c r="AI221" s="1033"/>
      <c r="AJ221" s="1033"/>
      <c r="AK221" s="1033"/>
      <c r="AL221" s="1033"/>
      <c r="AM221" s="1033"/>
      <c r="AN221" s="1033"/>
      <c r="AO221" s="1033"/>
      <c r="AP221" s="1033"/>
      <c r="AQ221" s="1033"/>
      <c r="AR221" s="1033"/>
      <c r="AS221" s="1033"/>
      <c r="AT221" s="1033"/>
      <c r="AU221" s="1033"/>
      <c r="AV221" s="1033"/>
      <c r="AW221" s="1033"/>
      <c r="AX221" s="1033"/>
      <c r="AY221" s="1033"/>
      <c r="AZ221" s="1033"/>
      <c r="BA221" s="1033"/>
      <c r="BB221" s="1033"/>
      <c r="BC221" s="1033"/>
      <c r="BD221" s="1033"/>
      <c r="BE221" s="1033"/>
      <c r="BF221" s="1033"/>
      <c r="BG221" s="1033"/>
      <c r="BH221" s="1033"/>
      <c r="BI221" s="1033"/>
      <c r="BJ221" s="1033"/>
      <c r="BK221" s="1033"/>
      <c r="BL221" s="1033"/>
      <c r="BM221" s="1033"/>
      <c r="BN221" s="1033"/>
      <c r="BO221" s="1033"/>
      <c r="BP221" s="1033"/>
      <c r="BQ221" s="1033"/>
      <c r="BR221" s="1033"/>
      <c r="BS221" s="1033"/>
      <c r="BT221" s="1033"/>
      <c r="BU221" s="1033"/>
      <c r="BV221" s="1033"/>
      <c r="BW221" s="1033"/>
      <c r="BX221" s="1033"/>
      <c r="BY221" s="1033"/>
      <c r="BZ221" s="1033"/>
      <c r="CA221" s="1033"/>
      <c r="CB221" s="1033"/>
      <c r="CC221" s="1033"/>
      <c r="CD221" s="1033"/>
      <c r="CE221" s="1033"/>
      <c r="CF221" s="1033"/>
      <c r="CG221" s="1033"/>
      <c r="CH221" s="1033"/>
      <c r="CI221" s="1033"/>
      <c r="CJ221" s="1033"/>
      <c r="CK221" s="1033"/>
      <c r="CL221" s="1033"/>
      <c r="CM221" s="1033"/>
      <c r="CN221" s="1033"/>
      <c r="CO221" s="1033"/>
      <c r="CP221" s="1033"/>
      <c r="CQ221" s="1033"/>
      <c r="CR221" s="1033"/>
      <c r="CS221" s="1033"/>
      <c r="CT221" s="1033"/>
      <c r="CU221" s="1033"/>
      <c r="CV221" s="1033"/>
      <c r="CW221" s="1033"/>
      <c r="CX221" s="1033"/>
      <c r="CY221" s="1033"/>
      <c r="CZ221" s="1033"/>
      <c r="DA221" s="1033"/>
      <c r="DB221" s="1033"/>
      <c r="DC221" s="1033"/>
      <c r="DD221" s="1033"/>
      <c r="DE221" s="1033"/>
      <c r="DF221" s="1033"/>
      <c r="DG221" s="1033"/>
      <c r="DH221" s="1033"/>
      <c r="DI221" s="1033"/>
      <c r="DJ221" s="1033"/>
      <c r="DK221" s="1033"/>
      <c r="DL221" s="1033"/>
      <c r="DM221" s="1033"/>
      <c r="DN221" s="1033"/>
      <c r="DO221" s="1033"/>
      <c r="DP221" s="1033"/>
      <c r="DQ221" s="1033"/>
      <c r="DR221" s="1033"/>
      <c r="DS221" s="1033"/>
      <c r="DT221" s="1033"/>
      <c r="DU221" s="1033"/>
      <c r="DV221" s="1033"/>
      <c r="DW221" s="572"/>
      <c r="DX221" s="1033"/>
      <c r="DY221" s="1033"/>
      <c r="DZ221" s="1033"/>
      <c r="EA221" s="1033"/>
      <c r="EB221" s="1033"/>
      <c r="EC221" s="1033"/>
      <c r="ED221" s="1033"/>
      <c r="EE221" s="1033"/>
      <c r="EF221" s="1033"/>
      <c r="EG221" s="1033"/>
      <c r="EH221" s="1033"/>
      <c r="EI221" s="1033"/>
      <c r="EJ221" s="1033"/>
      <c r="EK221" s="1033"/>
      <c r="EL221" s="1033"/>
      <c r="EM221" s="1033"/>
      <c r="EN221" s="1033"/>
      <c r="EO221" s="1033"/>
      <c r="EP221" s="1033"/>
      <c r="EQ221" s="1033"/>
      <c r="ER221" s="572"/>
    </row>
    <row r="222" spans="1:149" ht="15" customHeight="1" x14ac:dyDescent="0.25">
      <c r="B222" s="440" t="str">
        <f t="shared" si="22"/>
        <v>Desk 6</v>
      </c>
      <c r="C222" s="442" t="str">
        <f t="shared" si="24"/>
        <v/>
      </c>
      <c r="D222" s="442" t="str">
        <f t="shared" si="24"/>
        <v/>
      </c>
      <c r="E222" s="442" t="str">
        <f t="shared" si="24"/>
        <v/>
      </c>
      <c r="F222" s="442" t="str">
        <f t="shared" si="24"/>
        <v/>
      </c>
      <c r="G222" s="1126" t="str">
        <f t="shared" si="24"/>
        <v/>
      </c>
      <c r="H222" s="1033"/>
      <c r="I222" s="1033"/>
      <c r="J222" s="1033"/>
      <c r="K222" s="1033"/>
      <c r="L222" s="1033"/>
      <c r="M222" s="1033"/>
      <c r="N222" s="1033"/>
      <c r="O222" s="1033"/>
      <c r="P222" s="1033"/>
      <c r="Q222" s="1033"/>
      <c r="R222" s="1033"/>
      <c r="S222" s="1033"/>
      <c r="T222" s="1033"/>
      <c r="U222" s="1033"/>
      <c r="V222" s="1033"/>
      <c r="W222" s="1033"/>
      <c r="X222" s="1033"/>
      <c r="Y222" s="1033"/>
      <c r="Z222" s="1033"/>
      <c r="AA222" s="1033"/>
      <c r="AB222" s="1033"/>
      <c r="AC222" s="1033"/>
      <c r="AD222" s="1033"/>
      <c r="AE222" s="1033"/>
      <c r="AF222" s="1033"/>
      <c r="AG222" s="1033"/>
      <c r="AH222" s="1033"/>
      <c r="AI222" s="1033"/>
      <c r="AJ222" s="1033"/>
      <c r="AK222" s="1033"/>
      <c r="AL222" s="1033"/>
      <c r="AM222" s="1033"/>
      <c r="AN222" s="1033"/>
      <c r="AO222" s="1033"/>
      <c r="AP222" s="1033"/>
      <c r="AQ222" s="1033"/>
      <c r="AR222" s="1033"/>
      <c r="AS222" s="1033"/>
      <c r="AT222" s="1033"/>
      <c r="AU222" s="1033"/>
      <c r="AV222" s="1033"/>
      <c r="AW222" s="1033"/>
      <c r="AX222" s="1033"/>
      <c r="AY222" s="1033"/>
      <c r="AZ222" s="1033"/>
      <c r="BA222" s="1033"/>
      <c r="BB222" s="1033"/>
      <c r="BC222" s="1033"/>
      <c r="BD222" s="1033"/>
      <c r="BE222" s="1033"/>
      <c r="BF222" s="1033"/>
      <c r="BG222" s="1033"/>
      <c r="BH222" s="1033"/>
      <c r="BI222" s="1033"/>
      <c r="BJ222" s="1033"/>
      <c r="BK222" s="1033"/>
      <c r="BL222" s="1033"/>
      <c r="BM222" s="1033"/>
      <c r="BN222" s="1033"/>
      <c r="BO222" s="1033"/>
      <c r="BP222" s="1033"/>
      <c r="BQ222" s="1033"/>
      <c r="BR222" s="1033"/>
      <c r="BS222" s="1033"/>
      <c r="BT222" s="1033"/>
      <c r="BU222" s="1033"/>
      <c r="BV222" s="1033"/>
      <c r="BW222" s="1033"/>
      <c r="BX222" s="1033"/>
      <c r="BY222" s="1033"/>
      <c r="BZ222" s="1033"/>
      <c r="CA222" s="1033"/>
      <c r="CB222" s="1033"/>
      <c r="CC222" s="1033"/>
      <c r="CD222" s="1033"/>
      <c r="CE222" s="1033"/>
      <c r="CF222" s="1033"/>
      <c r="CG222" s="1033"/>
      <c r="CH222" s="1033"/>
      <c r="CI222" s="1033"/>
      <c r="CJ222" s="1033"/>
      <c r="CK222" s="1033"/>
      <c r="CL222" s="1033"/>
      <c r="CM222" s="1033"/>
      <c r="CN222" s="1033"/>
      <c r="CO222" s="1033"/>
      <c r="CP222" s="1033"/>
      <c r="CQ222" s="1033"/>
      <c r="CR222" s="1033"/>
      <c r="CS222" s="1033"/>
      <c r="CT222" s="1033"/>
      <c r="CU222" s="1033"/>
      <c r="CV222" s="1033"/>
      <c r="CW222" s="1033"/>
      <c r="CX222" s="1033"/>
      <c r="CY222" s="1033"/>
      <c r="CZ222" s="1033"/>
      <c r="DA222" s="1033"/>
      <c r="DB222" s="1033"/>
      <c r="DC222" s="1033"/>
      <c r="DD222" s="1033"/>
      <c r="DE222" s="1033"/>
      <c r="DF222" s="1033"/>
      <c r="DG222" s="1033"/>
      <c r="DH222" s="1033"/>
      <c r="DI222" s="1033"/>
      <c r="DJ222" s="1033"/>
      <c r="DK222" s="1033"/>
      <c r="DL222" s="1033"/>
      <c r="DM222" s="1033"/>
      <c r="DN222" s="1033"/>
      <c r="DO222" s="1033"/>
      <c r="DP222" s="1033"/>
      <c r="DQ222" s="1033"/>
      <c r="DR222" s="1033"/>
      <c r="DS222" s="1033"/>
      <c r="DT222" s="1033"/>
      <c r="DU222" s="1033"/>
      <c r="DV222" s="1033"/>
      <c r="DW222" s="572"/>
      <c r="DX222" s="1033"/>
      <c r="DY222" s="1033"/>
      <c r="DZ222" s="1033"/>
      <c r="EA222" s="1033"/>
      <c r="EB222" s="1033"/>
      <c r="EC222" s="1033"/>
      <c r="ED222" s="1033"/>
      <c r="EE222" s="1033"/>
      <c r="EF222" s="1033"/>
      <c r="EG222" s="1033"/>
      <c r="EH222" s="1033"/>
      <c r="EI222" s="1033"/>
      <c r="EJ222" s="1033"/>
      <c r="EK222" s="1033"/>
      <c r="EL222" s="1033"/>
      <c r="EM222" s="1033"/>
      <c r="EN222" s="1033"/>
      <c r="EO222" s="1033"/>
      <c r="EP222" s="1033"/>
      <c r="EQ222" s="1033"/>
      <c r="ER222" s="572"/>
    </row>
    <row r="223" spans="1:149" ht="15" customHeight="1" x14ac:dyDescent="0.25">
      <c r="B223" s="440" t="str">
        <f t="shared" si="22"/>
        <v>Desk 7</v>
      </c>
      <c r="C223" s="442" t="str">
        <f t="shared" si="24"/>
        <v/>
      </c>
      <c r="D223" s="442" t="str">
        <f t="shared" si="24"/>
        <v/>
      </c>
      <c r="E223" s="442" t="str">
        <f t="shared" si="24"/>
        <v/>
      </c>
      <c r="F223" s="442" t="str">
        <f t="shared" si="24"/>
        <v/>
      </c>
      <c r="G223" s="1126" t="str">
        <f t="shared" si="24"/>
        <v/>
      </c>
      <c r="H223" s="1033"/>
      <c r="I223" s="1033"/>
      <c r="J223" s="1033"/>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1033"/>
      <c r="AK223" s="1033"/>
      <c r="AL223" s="1033"/>
      <c r="AM223" s="1033"/>
      <c r="AN223" s="1033"/>
      <c r="AO223" s="1033"/>
      <c r="AP223" s="1033"/>
      <c r="AQ223" s="1033"/>
      <c r="AR223" s="1033"/>
      <c r="AS223" s="1033"/>
      <c r="AT223" s="1033"/>
      <c r="AU223" s="1033"/>
      <c r="AV223" s="1033"/>
      <c r="AW223" s="1033"/>
      <c r="AX223" s="1033"/>
      <c r="AY223" s="1033"/>
      <c r="AZ223" s="1033"/>
      <c r="BA223" s="1033"/>
      <c r="BB223" s="1033"/>
      <c r="BC223" s="1033"/>
      <c r="BD223" s="1033"/>
      <c r="BE223" s="1033"/>
      <c r="BF223" s="1033"/>
      <c r="BG223" s="1033"/>
      <c r="BH223" s="1033"/>
      <c r="BI223" s="1033"/>
      <c r="BJ223" s="1033"/>
      <c r="BK223" s="1033"/>
      <c r="BL223" s="1033"/>
      <c r="BM223" s="1033"/>
      <c r="BN223" s="1033"/>
      <c r="BO223" s="1033"/>
      <c r="BP223" s="1033"/>
      <c r="BQ223" s="1033"/>
      <c r="BR223" s="1033"/>
      <c r="BS223" s="1033"/>
      <c r="BT223" s="1033"/>
      <c r="BU223" s="1033"/>
      <c r="BV223" s="1033"/>
      <c r="BW223" s="1033"/>
      <c r="BX223" s="1033"/>
      <c r="BY223" s="1033"/>
      <c r="BZ223" s="1033"/>
      <c r="CA223" s="1033"/>
      <c r="CB223" s="1033"/>
      <c r="CC223" s="1033"/>
      <c r="CD223" s="1033"/>
      <c r="CE223" s="1033"/>
      <c r="CF223" s="1033"/>
      <c r="CG223" s="1033"/>
      <c r="CH223" s="1033"/>
      <c r="CI223" s="1033"/>
      <c r="CJ223" s="1033"/>
      <c r="CK223" s="1033"/>
      <c r="CL223" s="1033"/>
      <c r="CM223" s="1033"/>
      <c r="CN223" s="1033"/>
      <c r="CO223" s="1033"/>
      <c r="CP223" s="1033"/>
      <c r="CQ223" s="1033"/>
      <c r="CR223" s="1033"/>
      <c r="CS223" s="1033"/>
      <c r="CT223" s="1033"/>
      <c r="CU223" s="1033"/>
      <c r="CV223" s="1033"/>
      <c r="CW223" s="1033"/>
      <c r="CX223" s="1033"/>
      <c r="CY223" s="1033"/>
      <c r="CZ223" s="1033"/>
      <c r="DA223" s="1033"/>
      <c r="DB223" s="1033"/>
      <c r="DC223" s="1033"/>
      <c r="DD223" s="1033"/>
      <c r="DE223" s="1033"/>
      <c r="DF223" s="1033"/>
      <c r="DG223" s="1033"/>
      <c r="DH223" s="1033"/>
      <c r="DI223" s="1033"/>
      <c r="DJ223" s="1033"/>
      <c r="DK223" s="1033"/>
      <c r="DL223" s="1033"/>
      <c r="DM223" s="1033"/>
      <c r="DN223" s="1033"/>
      <c r="DO223" s="1033"/>
      <c r="DP223" s="1033"/>
      <c r="DQ223" s="1033"/>
      <c r="DR223" s="1033"/>
      <c r="DS223" s="1033"/>
      <c r="DT223" s="1033"/>
      <c r="DU223" s="1033"/>
      <c r="DV223" s="1033"/>
      <c r="DW223" s="572"/>
      <c r="DX223" s="1033"/>
      <c r="DY223" s="1033"/>
      <c r="DZ223" s="1033"/>
      <c r="EA223" s="1033"/>
      <c r="EB223" s="1033"/>
      <c r="EC223" s="1033"/>
      <c r="ED223" s="1033"/>
      <c r="EE223" s="1033"/>
      <c r="EF223" s="1033"/>
      <c r="EG223" s="1033"/>
      <c r="EH223" s="1033"/>
      <c r="EI223" s="1033"/>
      <c r="EJ223" s="1033"/>
      <c r="EK223" s="1033"/>
      <c r="EL223" s="1033"/>
      <c r="EM223" s="1033"/>
      <c r="EN223" s="1033"/>
      <c r="EO223" s="1033"/>
      <c r="EP223" s="1033"/>
      <c r="EQ223" s="1033"/>
      <c r="ER223" s="572"/>
    </row>
    <row r="224" spans="1:149" ht="15" customHeight="1" x14ac:dyDescent="0.25">
      <c r="B224" s="440" t="str">
        <f t="shared" si="22"/>
        <v>Desk 8</v>
      </c>
      <c r="C224" s="442" t="str">
        <f t="shared" si="24"/>
        <v/>
      </c>
      <c r="D224" s="442" t="str">
        <f t="shared" si="24"/>
        <v/>
      </c>
      <c r="E224" s="442" t="str">
        <f t="shared" si="24"/>
        <v/>
      </c>
      <c r="F224" s="442" t="str">
        <f t="shared" si="24"/>
        <v/>
      </c>
      <c r="G224" s="1126" t="str">
        <f t="shared" si="24"/>
        <v/>
      </c>
      <c r="H224" s="1033"/>
      <c r="I224" s="1033"/>
      <c r="J224" s="1033"/>
      <c r="K224" s="1033"/>
      <c r="L224" s="1033"/>
      <c r="M224" s="1033"/>
      <c r="N224" s="1033"/>
      <c r="O224" s="1033"/>
      <c r="P224" s="1033"/>
      <c r="Q224" s="1033"/>
      <c r="R224" s="1033"/>
      <c r="S224" s="1033"/>
      <c r="T224" s="1033"/>
      <c r="U224" s="1033"/>
      <c r="V224" s="1033"/>
      <c r="W224" s="1033"/>
      <c r="X224" s="1033"/>
      <c r="Y224" s="1033"/>
      <c r="Z224" s="1033"/>
      <c r="AA224" s="1033"/>
      <c r="AB224" s="1033"/>
      <c r="AC224" s="1033"/>
      <c r="AD224" s="1033"/>
      <c r="AE224" s="1033"/>
      <c r="AF224" s="1033"/>
      <c r="AG224" s="1033"/>
      <c r="AH224" s="1033"/>
      <c r="AI224" s="1033"/>
      <c r="AJ224" s="1033"/>
      <c r="AK224" s="1033"/>
      <c r="AL224" s="1033"/>
      <c r="AM224" s="1033"/>
      <c r="AN224" s="1033"/>
      <c r="AO224" s="1033"/>
      <c r="AP224" s="1033"/>
      <c r="AQ224" s="1033"/>
      <c r="AR224" s="1033"/>
      <c r="AS224" s="1033"/>
      <c r="AT224" s="1033"/>
      <c r="AU224" s="1033"/>
      <c r="AV224" s="1033"/>
      <c r="AW224" s="1033"/>
      <c r="AX224" s="1033"/>
      <c r="AY224" s="1033"/>
      <c r="AZ224" s="1033"/>
      <c r="BA224" s="1033"/>
      <c r="BB224" s="1033"/>
      <c r="BC224" s="1033"/>
      <c r="BD224" s="1033"/>
      <c r="BE224" s="1033"/>
      <c r="BF224" s="1033"/>
      <c r="BG224" s="1033"/>
      <c r="BH224" s="1033"/>
      <c r="BI224" s="1033"/>
      <c r="BJ224" s="1033"/>
      <c r="BK224" s="1033"/>
      <c r="BL224" s="1033"/>
      <c r="BM224" s="1033"/>
      <c r="BN224" s="1033"/>
      <c r="BO224" s="1033"/>
      <c r="BP224" s="1033"/>
      <c r="BQ224" s="1033"/>
      <c r="BR224" s="1033"/>
      <c r="BS224" s="1033"/>
      <c r="BT224" s="1033"/>
      <c r="BU224" s="1033"/>
      <c r="BV224" s="1033"/>
      <c r="BW224" s="1033"/>
      <c r="BX224" s="1033"/>
      <c r="BY224" s="1033"/>
      <c r="BZ224" s="1033"/>
      <c r="CA224" s="1033"/>
      <c r="CB224" s="1033"/>
      <c r="CC224" s="1033"/>
      <c r="CD224" s="1033"/>
      <c r="CE224" s="1033"/>
      <c r="CF224" s="1033"/>
      <c r="CG224" s="1033"/>
      <c r="CH224" s="1033"/>
      <c r="CI224" s="1033"/>
      <c r="CJ224" s="1033"/>
      <c r="CK224" s="1033"/>
      <c r="CL224" s="1033"/>
      <c r="CM224" s="1033"/>
      <c r="CN224" s="1033"/>
      <c r="CO224" s="1033"/>
      <c r="CP224" s="1033"/>
      <c r="CQ224" s="1033"/>
      <c r="CR224" s="1033"/>
      <c r="CS224" s="1033"/>
      <c r="CT224" s="1033"/>
      <c r="CU224" s="1033"/>
      <c r="CV224" s="1033"/>
      <c r="CW224" s="1033"/>
      <c r="CX224" s="1033"/>
      <c r="CY224" s="1033"/>
      <c r="CZ224" s="1033"/>
      <c r="DA224" s="1033"/>
      <c r="DB224" s="1033"/>
      <c r="DC224" s="1033"/>
      <c r="DD224" s="1033"/>
      <c r="DE224" s="1033"/>
      <c r="DF224" s="1033"/>
      <c r="DG224" s="1033"/>
      <c r="DH224" s="1033"/>
      <c r="DI224" s="1033"/>
      <c r="DJ224" s="1033"/>
      <c r="DK224" s="1033"/>
      <c r="DL224" s="1033"/>
      <c r="DM224" s="1033"/>
      <c r="DN224" s="1033"/>
      <c r="DO224" s="1033"/>
      <c r="DP224" s="1033"/>
      <c r="DQ224" s="1033"/>
      <c r="DR224" s="1033"/>
      <c r="DS224" s="1033"/>
      <c r="DT224" s="1033"/>
      <c r="DU224" s="1033"/>
      <c r="DV224" s="1033"/>
      <c r="DW224" s="572"/>
      <c r="DX224" s="1033"/>
      <c r="DY224" s="1033"/>
      <c r="DZ224" s="1033"/>
      <c r="EA224" s="1033"/>
      <c r="EB224" s="1033"/>
      <c r="EC224" s="1033"/>
      <c r="ED224" s="1033"/>
      <c r="EE224" s="1033"/>
      <c r="EF224" s="1033"/>
      <c r="EG224" s="1033"/>
      <c r="EH224" s="1033"/>
      <c r="EI224" s="1033"/>
      <c r="EJ224" s="1033"/>
      <c r="EK224" s="1033"/>
      <c r="EL224" s="1033"/>
      <c r="EM224" s="1033"/>
      <c r="EN224" s="1033"/>
      <c r="EO224" s="1033"/>
      <c r="EP224" s="1033"/>
      <c r="EQ224" s="1033"/>
      <c r="ER224" s="572"/>
    </row>
    <row r="225" spans="2:148" ht="15" customHeight="1" x14ac:dyDescent="0.25">
      <c r="B225" s="440" t="str">
        <f t="shared" si="22"/>
        <v>Desk 9</v>
      </c>
      <c r="C225" s="442" t="str">
        <f t="shared" si="24"/>
        <v/>
      </c>
      <c r="D225" s="442" t="str">
        <f t="shared" si="24"/>
        <v/>
      </c>
      <c r="E225" s="442" t="str">
        <f t="shared" si="24"/>
        <v/>
      </c>
      <c r="F225" s="442" t="str">
        <f t="shared" si="24"/>
        <v/>
      </c>
      <c r="G225" s="1126" t="str">
        <f t="shared" si="24"/>
        <v/>
      </c>
      <c r="H225" s="1033"/>
      <c r="I225" s="1033"/>
      <c r="J225" s="1033"/>
      <c r="K225" s="1033"/>
      <c r="L225" s="1033"/>
      <c r="M225" s="1033"/>
      <c r="N225" s="1033"/>
      <c r="O225" s="1033"/>
      <c r="P225" s="1033"/>
      <c r="Q225" s="1033"/>
      <c r="R225" s="1033"/>
      <c r="S225" s="1033"/>
      <c r="T225" s="1033"/>
      <c r="U225" s="1033"/>
      <c r="V225" s="1033"/>
      <c r="W225" s="1033"/>
      <c r="X225" s="1033"/>
      <c r="Y225" s="1033"/>
      <c r="Z225" s="1033"/>
      <c r="AA225" s="1033"/>
      <c r="AB225" s="1033"/>
      <c r="AC225" s="1033"/>
      <c r="AD225" s="1033"/>
      <c r="AE225" s="1033"/>
      <c r="AF225" s="1033"/>
      <c r="AG225" s="1033"/>
      <c r="AH225" s="1033"/>
      <c r="AI225" s="1033"/>
      <c r="AJ225" s="1033"/>
      <c r="AK225" s="1033"/>
      <c r="AL225" s="1033"/>
      <c r="AM225" s="1033"/>
      <c r="AN225" s="1033"/>
      <c r="AO225" s="1033"/>
      <c r="AP225" s="1033"/>
      <c r="AQ225" s="1033"/>
      <c r="AR225" s="1033"/>
      <c r="AS225" s="1033"/>
      <c r="AT225" s="1033"/>
      <c r="AU225" s="1033"/>
      <c r="AV225" s="1033"/>
      <c r="AW225" s="1033"/>
      <c r="AX225" s="1033"/>
      <c r="AY225" s="1033"/>
      <c r="AZ225" s="1033"/>
      <c r="BA225" s="1033"/>
      <c r="BB225" s="1033"/>
      <c r="BC225" s="1033"/>
      <c r="BD225" s="1033"/>
      <c r="BE225" s="1033"/>
      <c r="BF225" s="1033"/>
      <c r="BG225" s="1033"/>
      <c r="BH225" s="1033"/>
      <c r="BI225" s="1033"/>
      <c r="BJ225" s="1033"/>
      <c r="BK225" s="1033"/>
      <c r="BL225" s="1033"/>
      <c r="BM225" s="1033"/>
      <c r="BN225" s="1033"/>
      <c r="BO225" s="1033"/>
      <c r="BP225" s="1033"/>
      <c r="BQ225" s="1033"/>
      <c r="BR225" s="1033"/>
      <c r="BS225" s="1033"/>
      <c r="BT225" s="1033"/>
      <c r="BU225" s="1033"/>
      <c r="BV225" s="1033"/>
      <c r="BW225" s="1033"/>
      <c r="BX225" s="1033"/>
      <c r="BY225" s="1033"/>
      <c r="BZ225" s="1033"/>
      <c r="CA225" s="1033"/>
      <c r="CB225" s="1033"/>
      <c r="CC225" s="1033"/>
      <c r="CD225" s="1033"/>
      <c r="CE225" s="1033"/>
      <c r="CF225" s="1033"/>
      <c r="CG225" s="1033"/>
      <c r="CH225" s="1033"/>
      <c r="CI225" s="1033"/>
      <c r="CJ225" s="1033"/>
      <c r="CK225" s="1033"/>
      <c r="CL225" s="1033"/>
      <c r="CM225" s="1033"/>
      <c r="CN225" s="1033"/>
      <c r="CO225" s="1033"/>
      <c r="CP225" s="1033"/>
      <c r="CQ225" s="1033"/>
      <c r="CR225" s="1033"/>
      <c r="CS225" s="1033"/>
      <c r="CT225" s="1033"/>
      <c r="CU225" s="1033"/>
      <c r="CV225" s="1033"/>
      <c r="CW225" s="1033"/>
      <c r="CX225" s="1033"/>
      <c r="CY225" s="1033"/>
      <c r="CZ225" s="1033"/>
      <c r="DA225" s="1033"/>
      <c r="DB225" s="1033"/>
      <c r="DC225" s="1033"/>
      <c r="DD225" s="1033"/>
      <c r="DE225" s="1033"/>
      <c r="DF225" s="1033"/>
      <c r="DG225" s="1033"/>
      <c r="DH225" s="1033"/>
      <c r="DI225" s="1033"/>
      <c r="DJ225" s="1033"/>
      <c r="DK225" s="1033"/>
      <c r="DL225" s="1033"/>
      <c r="DM225" s="1033"/>
      <c r="DN225" s="1033"/>
      <c r="DO225" s="1033"/>
      <c r="DP225" s="1033"/>
      <c r="DQ225" s="1033"/>
      <c r="DR225" s="1033"/>
      <c r="DS225" s="1033"/>
      <c r="DT225" s="1033"/>
      <c r="DU225" s="1033"/>
      <c r="DV225" s="1033"/>
      <c r="DW225" s="572"/>
      <c r="DX225" s="1033"/>
      <c r="DY225" s="1033"/>
      <c r="DZ225" s="1033"/>
      <c r="EA225" s="1033"/>
      <c r="EB225" s="1033"/>
      <c r="EC225" s="1033"/>
      <c r="ED225" s="1033"/>
      <c r="EE225" s="1033"/>
      <c r="EF225" s="1033"/>
      <c r="EG225" s="1033"/>
      <c r="EH225" s="1033"/>
      <c r="EI225" s="1033"/>
      <c r="EJ225" s="1033"/>
      <c r="EK225" s="1033"/>
      <c r="EL225" s="1033"/>
      <c r="EM225" s="1033"/>
      <c r="EN225" s="1033"/>
      <c r="EO225" s="1033"/>
      <c r="EP225" s="1033"/>
      <c r="EQ225" s="1033"/>
      <c r="ER225" s="572"/>
    </row>
    <row r="226" spans="2:148" ht="15" customHeight="1" x14ac:dyDescent="0.25">
      <c r="B226" s="440" t="str">
        <f t="shared" si="22"/>
        <v>Desk 10</v>
      </c>
      <c r="C226" s="442" t="str">
        <f t="shared" si="24"/>
        <v/>
      </c>
      <c r="D226" s="442" t="str">
        <f t="shared" si="24"/>
        <v/>
      </c>
      <c r="E226" s="442" t="str">
        <f t="shared" si="24"/>
        <v/>
      </c>
      <c r="F226" s="442" t="str">
        <f t="shared" si="24"/>
        <v/>
      </c>
      <c r="G226" s="1126" t="str">
        <f t="shared" si="24"/>
        <v/>
      </c>
      <c r="H226" s="1033"/>
      <c r="I226" s="1033"/>
      <c r="J226" s="1033"/>
      <c r="K226" s="1033"/>
      <c r="L226" s="1033"/>
      <c r="M226" s="1033"/>
      <c r="N226" s="1033"/>
      <c r="O226" s="1033"/>
      <c r="P226" s="1033"/>
      <c r="Q226" s="1033"/>
      <c r="R226" s="1033"/>
      <c r="S226" s="1033"/>
      <c r="T226" s="1033"/>
      <c r="U226" s="1033"/>
      <c r="V226" s="1033"/>
      <c r="W226" s="1033"/>
      <c r="X226" s="1033"/>
      <c r="Y226" s="1033"/>
      <c r="Z226" s="1033"/>
      <c r="AA226" s="1033"/>
      <c r="AB226" s="1033"/>
      <c r="AC226" s="1033"/>
      <c r="AD226" s="1033"/>
      <c r="AE226" s="1033"/>
      <c r="AF226" s="1033"/>
      <c r="AG226" s="1033"/>
      <c r="AH226" s="1033"/>
      <c r="AI226" s="1033"/>
      <c r="AJ226" s="1033"/>
      <c r="AK226" s="1033"/>
      <c r="AL226" s="1033"/>
      <c r="AM226" s="1033"/>
      <c r="AN226" s="1033"/>
      <c r="AO226" s="1033"/>
      <c r="AP226" s="1033"/>
      <c r="AQ226" s="1033"/>
      <c r="AR226" s="1033"/>
      <c r="AS226" s="1033"/>
      <c r="AT226" s="1033"/>
      <c r="AU226" s="1033"/>
      <c r="AV226" s="1033"/>
      <c r="AW226" s="1033"/>
      <c r="AX226" s="1033"/>
      <c r="AY226" s="1033"/>
      <c r="AZ226" s="1033"/>
      <c r="BA226" s="1033"/>
      <c r="BB226" s="1033"/>
      <c r="BC226" s="1033"/>
      <c r="BD226" s="1033"/>
      <c r="BE226" s="1033"/>
      <c r="BF226" s="1033"/>
      <c r="BG226" s="1033"/>
      <c r="BH226" s="1033"/>
      <c r="BI226" s="1033"/>
      <c r="BJ226" s="1033"/>
      <c r="BK226" s="1033"/>
      <c r="BL226" s="1033"/>
      <c r="BM226" s="1033"/>
      <c r="BN226" s="1033"/>
      <c r="BO226" s="1033"/>
      <c r="BP226" s="1033"/>
      <c r="BQ226" s="1033"/>
      <c r="BR226" s="1033"/>
      <c r="BS226" s="1033"/>
      <c r="BT226" s="1033"/>
      <c r="BU226" s="1033"/>
      <c r="BV226" s="1033"/>
      <c r="BW226" s="1033"/>
      <c r="BX226" s="1033"/>
      <c r="BY226" s="1033"/>
      <c r="BZ226" s="1033"/>
      <c r="CA226" s="1033"/>
      <c r="CB226" s="1033"/>
      <c r="CC226" s="1033"/>
      <c r="CD226" s="1033"/>
      <c r="CE226" s="1033"/>
      <c r="CF226" s="1033"/>
      <c r="CG226" s="1033"/>
      <c r="CH226" s="1033"/>
      <c r="CI226" s="1033"/>
      <c r="CJ226" s="1033"/>
      <c r="CK226" s="1033"/>
      <c r="CL226" s="1033"/>
      <c r="CM226" s="1033"/>
      <c r="CN226" s="1033"/>
      <c r="CO226" s="1033"/>
      <c r="CP226" s="1033"/>
      <c r="CQ226" s="1033"/>
      <c r="CR226" s="1033"/>
      <c r="CS226" s="1033"/>
      <c r="CT226" s="1033"/>
      <c r="CU226" s="1033"/>
      <c r="CV226" s="1033"/>
      <c r="CW226" s="1033"/>
      <c r="CX226" s="1033"/>
      <c r="CY226" s="1033"/>
      <c r="CZ226" s="1033"/>
      <c r="DA226" s="1033"/>
      <c r="DB226" s="1033"/>
      <c r="DC226" s="1033"/>
      <c r="DD226" s="1033"/>
      <c r="DE226" s="1033"/>
      <c r="DF226" s="1033"/>
      <c r="DG226" s="1033"/>
      <c r="DH226" s="1033"/>
      <c r="DI226" s="1033"/>
      <c r="DJ226" s="1033"/>
      <c r="DK226" s="1033"/>
      <c r="DL226" s="1033"/>
      <c r="DM226" s="1033"/>
      <c r="DN226" s="1033"/>
      <c r="DO226" s="1033"/>
      <c r="DP226" s="1033"/>
      <c r="DQ226" s="1033"/>
      <c r="DR226" s="1033"/>
      <c r="DS226" s="1033"/>
      <c r="DT226" s="1033"/>
      <c r="DU226" s="1033"/>
      <c r="DV226" s="1033"/>
      <c r="DW226" s="572"/>
      <c r="DX226" s="1033"/>
      <c r="DY226" s="1033"/>
      <c r="DZ226" s="1033"/>
      <c r="EA226" s="1033"/>
      <c r="EB226" s="1033"/>
      <c r="EC226" s="1033"/>
      <c r="ED226" s="1033"/>
      <c r="EE226" s="1033"/>
      <c r="EF226" s="1033"/>
      <c r="EG226" s="1033"/>
      <c r="EH226" s="1033"/>
      <c r="EI226" s="1033"/>
      <c r="EJ226" s="1033"/>
      <c r="EK226" s="1033"/>
      <c r="EL226" s="1033"/>
      <c r="EM226" s="1033"/>
      <c r="EN226" s="1033"/>
      <c r="EO226" s="1033"/>
      <c r="EP226" s="1033"/>
      <c r="EQ226" s="1033"/>
      <c r="ER226" s="572"/>
    </row>
    <row r="227" spans="2:148" ht="15" customHeight="1" x14ac:dyDescent="0.25">
      <c r="B227" s="440" t="str">
        <f t="shared" si="22"/>
        <v>Desk 11</v>
      </c>
      <c r="C227" s="442" t="str">
        <f t="shared" si="24"/>
        <v/>
      </c>
      <c r="D227" s="442" t="str">
        <f t="shared" si="24"/>
        <v/>
      </c>
      <c r="E227" s="442" t="str">
        <f t="shared" si="24"/>
        <v/>
      </c>
      <c r="F227" s="442" t="str">
        <f t="shared" si="24"/>
        <v/>
      </c>
      <c r="G227" s="1126" t="str">
        <f t="shared" si="24"/>
        <v/>
      </c>
      <c r="H227" s="1033"/>
      <c r="I227" s="1033"/>
      <c r="J227" s="1033"/>
      <c r="K227" s="1033"/>
      <c r="L227" s="1033"/>
      <c r="M227" s="1033"/>
      <c r="N227" s="1033"/>
      <c r="O227" s="1033"/>
      <c r="P227" s="1033"/>
      <c r="Q227" s="1033"/>
      <c r="R227" s="1033"/>
      <c r="S227" s="1033"/>
      <c r="T227" s="1033"/>
      <c r="U227" s="1033"/>
      <c r="V227" s="1033"/>
      <c r="W227" s="1033"/>
      <c r="X227" s="1033"/>
      <c r="Y227" s="1033"/>
      <c r="Z227" s="1033"/>
      <c r="AA227" s="1033"/>
      <c r="AB227" s="1033"/>
      <c r="AC227" s="1033"/>
      <c r="AD227" s="1033"/>
      <c r="AE227" s="1033"/>
      <c r="AF227" s="1033"/>
      <c r="AG227" s="1033"/>
      <c r="AH227" s="1033"/>
      <c r="AI227" s="1033"/>
      <c r="AJ227" s="1033"/>
      <c r="AK227" s="1033"/>
      <c r="AL227" s="1033"/>
      <c r="AM227" s="1033"/>
      <c r="AN227" s="1033"/>
      <c r="AO227" s="1033"/>
      <c r="AP227" s="1033"/>
      <c r="AQ227" s="1033"/>
      <c r="AR227" s="1033"/>
      <c r="AS227" s="1033"/>
      <c r="AT227" s="1033"/>
      <c r="AU227" s="1033"/>
      <c r="AV227" s="1033"/>
      <c r="AW227" s="1033"/>
      <c r="AX227" s="1033"/>
      <c r="AY227" s="1033"/>
      <c r="AZ227" s="1033"/>
      <c r="BA227" s="1033"/>
      <c r="BB227" s="1033"/>
      <c r="BC227" s="1033"/>
      <c r="BD227" s="1033"/>
      <c r="BE227" s="1033"/>
      <c r="BF227" s="1033"/>
      <c r="BG227" s="1033"/>
      <c r="BH227" s="1033"/>
      <c r="BI227" s="1033"/>
      <c r="BJ227" s="1033"/>
      <c r="BK227" s="1033"/>
      <c r="BL227" s="1033"/>
      <c r="BM227" s="1033"/>
      <c r="BN227" s="1033"/>
      <c r="BO227" s="1033"/>
      <c r="BP227" s="1033"/>
      <c r="BQ227" s="1033"/>
      <c r="BR227" s="1033"/>
      <c r="BS227" s="1033"/>
      <c r="BT227" s="1033"/>
      <c r="BU227" s="1033"/>
      <c r="BV227" s="1033"/>
      <c r="BW227" s="1033"/>
      <c r="BX227" s="1033"/>
      <c r="BY227" s="1033"/>
      <c r="BZ227" s="1033"/>
      <c r="CA227" s="1033"/>
      <c r="CB227" s="1033"/>
      <c r="CC227" s="1033"/>
      <c r="CD227" s="1033"/>
      <c r="CE227" s="1033"/>
      <c r="CF227" s="1033"/>
      <c r="CG227" s="1033"/>
      <c r="CH227" s="1033"/>
      <c r="CI227" s="1033"/>
      <c r="CJ227" s="1033"/>
      <c r="CK227" s="1033"/>
      <c r="CL227" s="1033"/>
      <c r="CM227" s="1033"/>
      <c r="CN227" s="1033"/>
      <c r="CO227" s="1033"/>
      <c r="CP227" s="1033"/>
      <c r="CQ227" s="1033"/>
      <c r="CR227" s="1033"/>
      <c r="CS227" s="1033"/>
      <c r="CT227" s="1033"/>
      <c r="CU227" s="1033"/>
      <c r="CV227" s="1033"/>
      <c r="CW227" s="1033"/>
      <c r="CX227" s="1033"/>
      <c r="CY227" s="1033"/>
      <c r="CZ227" s="1033"/>
      <c r="DA227" s="1033"/>
      <c r="DB227" s="1033"/>
      <c r="DC227" s="1033"/>
      <c r="DD227" s="1033"/>
      <c r="DE227" s="1033"/>
      <c r="DF227" s="1033"/>
      <c r="DG227" s="1033"/>
      <c r="DH227" s="1033"/>
      <c r="DI227" s="1033"/>
      <c r="DJ227" s="1033"/>
      <c r="DK227" s="1033"/>
      <c r="DL227" s="1033"/>
      <c r="DM227" s="1033"/>
      <c r="DN227" s="1033"/>
      <c r="DO227" s="1033"/>
      <c r="DP227" s="1033"/>
      <c r="DQ227" s="1033"/>
      <c r="DR227" s="1033"/>
      <c r="DS227" s="1033"/>
      <c r="DT227" s="1033"/>
      <c r="DU227" s="1033"/>
      <c r="DV227" s="1033"/>
      <c r="DW227" s="572"/>
      <c r="DX227" s="1033"/>
      <c r="DY227" s="1033"/>
      <c r="DZ227" s="1033"/>
      <c r="EA227" s="1033"/>
      <c r="EB227" s="1033"/>
      <c r="EC227" s="1033"/>
      <c r="ED227" s="1033"/>
      <c r="EE227" s="1033"/>
      <c r="EF227" s="1033"/>
      <c r="EG227" s="1033"/>
      <c r="EH227" s="1033"/>
      <c r="EI227" s="1033"/>
      <c r="EJ227" s="1033"/>
      <c r="EK227" s="1033"/>
      <c r="EL227" s="1033"/>
      <c r="EM227" s="1033"/>
      <c r="EN227" s="1033"/>
      <c r="EO227" s="1033"/>
      <c r="EP227" s="1033"/>
      <c r="EQ227" s="1033"/>
      <c r="ER227" s="572"/>
    </row>
    <row r="228" spans="2:148" ht="15" customHeight="1" x14ac:dyDescent="0.25">
      <c r="B228" s="440" t="str">
        <f t="shared" si="22"/>
        <v>Desk 12</v>
      </c>
      <c r="C228" s="442" t="str">
        <f t="shared" si="24"/>
        <v/>
      </c>
      <c r="D228" s="442" t="str">
        <f t="shared" si="24"/>
        <v/>
      </c>
      <c r="E228" s="442" t="str">
        <f t="shared" si="24"/>
        <v/>
      </c>
      <c r="F228" s="442" t="str">
        <f t="shared" si="24"/>
        <v/>
      </c>
      <c r="G228" s="1126" t="str">
        <f t="shared" si="24"/>
        <v/>
      </c>
      <c r="H228" s="1033"/>
      <c r="I228" s="1033"/>
      <c r="J228" s="1033"/>
      <c r="K228" s="1033"/>
      <c r="L228" s="1033"/>
      <c r="M228" s="1033"/>
      <c r="N228" s="1033"/>
      <c r="O228" s="1033"/>
      <c r="P228" s="1033"/>
      <c r="Q228" s="1033"/>
      <c r="R228" s="1033"/>
      <c r="S228" s="1033"/>
      <c r="T228" s="1033"/>
      <c r="U228" s="1033"/>
      <c r="V228" s="1033"/>
      <c r="W228" s="1033"/>
      <c r="X228" s="1033"/>
      <c r="Y228" s="1033"/>
      <c r="Z228" s="1033"/>
      <c r="AA228" s="1033"/>
      <c r="AB228" s="1033"/>
      <c r="AC228" s="1033"/>
      <c r="AD228" s="1033"/>
      <c r="AE228" s="1033"/>
      <c r="AF228" s="1033"/>
      <c r="AG228" s="1033"/>
      <c r="AH228" s="1033"/>
      <c r="AI228" s="1033"/>
      <c r="AJ228" s="1033"/>
      <c r="AK228" s="1033"/>
      <c r="AL228" s="1033"/>
      <c r="AM228" s="1033"/>
      <c r="AN228" s="1033"/>
      <c r="AO228" s="1033"/>
      <c r="AP228" s="1033"/>
      <c r="AQ228" s="1033"/>
      <c r="AR228" s="1033"/>
      <c r="AS228" s="1033"/>
      <c r="AT228" s="1033"/>
      <c r="AU228" s="1033"/>
      <c r="AV228" s="1033"/>
      <c r="AW228" s="1033"/>
      <c r="AX228" s="1033"/>
      <c r="AY228" s="1033"/>
      <c r="AZ228" s="1033"/>
      <c r="BA228" s="1033"/>
      <c r="BB228" s="1033"/>
      <c r="BC228" s="1033"/>
      <c r="BD228" s="1033"/>
      <c r="BE228" s="1033"/>
      <c r="BF228" s="1033"/>
      <c r="BG228" s="1033"/>
      <c r="BH228" s="1033"/>
      <c r="BI228" s="1033"/>
      <c r="BJ228" s="1033"/>
      <c r="BK228" s="1033"/>
      <c r="BL228" s="1033"/>
      <c r="BM228" s="1033"/>
      <c r="BN228" s="1033"/>
      <c r="BO228" s="1033"/>
      <c r="BP228" s="1033"/>
      <c r="BQ228" s="1033"/>
      <c r="BR228" s="1033"/>
      <c r="BS228" s="1033"/>
      <c r="BT228" s="1033"/>
      <c r="BU228" s="1033"/>
      <c r="BV228" s="1033"/>
      <c r="BW228" s="1033"/>
      <c r="BX228" s="1033"/>
      <c r="BY228" s="1033"/>
      <c r="BZ228" s="1033"/>
      <c r="CA228" s="1033"/>
      <c r="CB228" s="1033"/>
      <c r="CC228" s="1033"/>
      <c r="CD228" s="1033"/>
      <c r="CE228" s="1033"/>
      <c r="CF228" s="1033"/>
      <c r="CG228" s="1033"/>
      <c r="CH228" s="1033"/>
      <c r="CI228" s="1033"/>
      <c r="CJ228" s="1033"/>
      <c r="CK228" s="1033"/>
      <c r="CL228" s="1033"/>
      <c r="CM228" s="1033"/>
      <c r="CN228" s="1033"/>
      <c r="CO228" s="1033"/>
      <c r="CP228" s="1033"/>
      <c r="CQ228" s="1033"/>
      <c r="CR228" s="1033"/>
      <c r="CS228" s="1033"/>
      <c r="CT228" s="1033"/>
      <c r="CU228" s="1033"/>
      <c r="CV228" s="1033"/>
      <c r="CW228" s="1033"/>
      <c r="CX228" s="1033"/>
      <c r="CY228" s="1033"/>
      <c r="CZ228" s="1033"/>
      <c r="DA228" s="1033"/>
      <c r="DB228" s="1033"/>
      <c r="DC228" s="1033"/>
      <c r="DD228" s="1033"/>
      <c r="DE228" s="1033"/>
      <c r="DF228" s="1033"/>
      <c r="DG228" s="1033"/>
      <c r="DH228" s="1033"/>
      <c r="DI228" s="1033"/>
      <c r="DJ228" s="1033"/>
      <c r="DK228" s="1033"/>
      <c r="DL228" s="1033"/>
      <c r="DM228" s="1033"/>
      <c r="DN228" s="1033"/>
      <c r="DO228" s="1033"/>
      <c r="DP228" s="1033"/>
      <c r="DQ228" s="1033"/>
      <c r="DR228" s="1033"/>
      <c r="DS228" s="1033"/>
      <c r="DT228" s="1033"/>
      <c r="DU228" s="1033"/>
      <c r="DV228" s="1033"/>
      <c r="DW228" s="572"/>
      <c r="DX228" s="1033"/>
      <c r="DY228" s="1033"/>
      <c r="DZ228" s="1033"/>
      <c r="EA228" s="1033"/>
      <c r="EB228" s="1033"/>
      <c r="EC228" s="1033"/>
      <c r="ED228" s="1033"/>
      <c r="EE228" s="1033"/>
      <c r="EF228" s="1033"/>
      <c r="EG228" s="1033"/>
      <c r="EH228" s="1033"/>
      <c r="EI228" s="1033"/>
      <c r="EJ228" s="1033"/>
      <c r="EK228" s="1033"/>
      <c r="EL228" s="1033"/>
      <c r="EM228" s="1033"/>
      <c r="EN228" s="1033"/>
      <c r="EO228" s="1033"/>
      <c r="EP228" s="1033"/>
      <c r="EQ228" s="1033"/>
      <c r="ER228" s="572"/>
    </row>
    <row r="229" spans="2:148" ht="15" customHeight="1" x14ac:dyDescent="0.25">
      <c r="B229" s="440" t="str">
        <f t="shared" si="22"/>
        <v>Desk 13</v>
      </c>
      <c r="C229" s="442" t="str">
        <f t="shared" si="24"/>
        <v/>
      </c>
      <c r="D229" s="442" t="str">
        <f t="shared" si="24"/>
        <v/>
      </c>
      <c r="E229" s="442" t="str">
        <f t="shared" si="24"/>
        <v/>
      </c>
      <c r="F229" s="442" t="str">
        <f t="shared" si="24"/>
        <v/>
      </c>
      <c r="G229" s="1126" t="str">
        <f t="shared" si="24"/>
        <v/>
      </c>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033"/>
      <c r="AM229" s="1033"/>
      <c r="AN229" s="1033"/>
      <c r="AO229" s="1033"/>
      <c r="AP229" s="1033"/>
      <c r="AQ229" s="1033"/>
      <c r="AR229" s="1033"/>
      <c r="AS229" s="1033"/>
      <c r="AT229" s="1033"/>
      <c r="AU229" s="1033"/>
      <c r="AV229" s="1033"/>
      <c r="AW229" s="1033"/>
      <c r="AX229" s="1033"/>
      <c r="AY229" s="1033"/>
      <c r="AZ229" s="1033"/>
      <c r="BA229" s="1033"/>
      <c r="BB229" s="1033"/>
      <c r="BC229" s="1033"/>
      <c r="BD229" s="1033"/>
      <c r="BE229" s="1033"/>
      <c r="BF229" s="1033"/>
      <c r="BG229" s="1033"/>
      <c r="BH229" s="1033"/>
      <c r="BI229" s="1033"/>
      <c r="BJ229" s="1033"/>
      <c r="BK229" s="1033"/>
      <c r="BL229" s="1033"/>
      <c r="BM229" s="1033"/>
      <c r="BN229" s="1033"/>
      <c r="BO229" s="1033"/>
      <c r="BP229" s="1033"/>
      <c r="BQ229" s="1033"/>
      <c r="BR229" s="1033"/>
      <c r="BS229" s="1033"/>
      <c r="BT229" s="1033"/>
      <c r="BU229" s="1033"/>
      <c r="BV229" s="1033"/>
      <c r="BW229" s="1033"/>
      <c r="BX229" s="1033"/>
      <c r="BY229" s="1033"/>
      <c r="BZ229" s="1033"/>
      <c r="CA229" s="1033"/>
      <c r="CB229" s="1033"/>
      <c r="CC229" s="1033"/>
      <c r="CD229" s="1033"/>
      <c r="CE229" s="1033"/>
      <c r="CF229" s="1033"/>
      <c r="CG229" s="1033"/>
      <c r="CH229" s="1033"/>
      <c r="CI229" s="1033"/>
      <c r="CJ229" s="1033"/>
      <c r="CK229" s="1033"/>
      <c r="CL229" s="1033"/>
      <c r="CM229" s="1033"/>
      <c r="CN229" s="1033"/>
      <c r="CO229" s="1033"/>
      <c r="CP229" s="1033"/>
      <c r="CQ229" s="1033"/>
      <c r="CR229" s="1033"/>
      <c r="CS229" s="1033"/>
      <c r="CT229" s="1033"/>
      <c r="CU229" s="1033"/>
      <c r="CV229" s="1033"/>
      <c r="CW229" s="1033"/>
      <c r="CX229" s="1033"/>
      <c r="CY229" s="1033"/>
      <c r="CZ229" s="1033"/>
      <c r="DA229" s="1033"/>
      <c r="DB229" s="1033"/>
      <c r="DC229" s="1033"/>
      <c r="DD229" s="1033"/>
      <c r="DE229" s="1033"/>
      <c r="DF229" s="1033"/>
      <c r="DG229" s="1033"/>
      <c r="DH229" s="1033"/>
      <c r="DI229" s="1033"/>
      <c r="DJ229" s="1033"/>
      <c r="DK229" s="1033"/>
      <c r="DL229" s="1033"/>
      <c r="DM229" s="1033"/>
      <c r="DN229" s="1033"/>
      <c r="DO229" s="1033"/>
      <c r="DP229" s="1033"/>
      <c r="DQ229" s="1033"/>
      <c r="DR229" s="1033"/>
      <c r="DS229" s="1033"/>
      <c r="DT229" s="1033"/>
      <c r="DU229" s="1033"/>
      <c r="DV229" s="1033"/>
      <c r="DW229" s="572"/>
      <c r="DX229" s="1033"/>
      <c r="DY229" s="1033"/>
      <c r="DZ229" s="1033"/>
      <c r="EA229" s="1033"/>
      <c r="EB229" s="1033"/>
      <c r="EC229" s="1033"/>
      <c r="ED229" s="1033"/>
      <c r="EE229" s="1033"/>
      <c r="EF229" s="1033"/>
      <c r="EG229" s="1033"/>
      <c r="EH229" s="1033"/>
      <c r="EI229" s="1033"/>
      <c r="EJ229" s="1033"/>
      <c r="EK229" s="1033"/>
      <c r="EL229" s="1033"/>
      <c r="EM229" s="1033"/>
      <c r="EN229" s="1033"/>
      <c r="EO229" s="1033"/>
      <c r="EP229" s="1033"/>
      <c r="EQ229" s="1033"/>
      <c r="ER229" s="572"/>
    </row>
    <row r="230" spans="2:148" ht="15" customHeight="1" x14ac:dyDescent="0.25">
      <c r="B230" s="440" t="str">
        <f t="shared" si="22"/>
        <v>Desk 14</v>
      </c>
      <c r="C230" s="442" t="str">
        <f t="shared" si="24"/>
        <v/>
      </c>
      <c r="D230" s="442" t="str">
        <f t="shared" si="24"/>
        <v/>
      </c>
      <c r="E230" s="442" t="str">
        <f t="shared" si="24"/>
        <v/>
      </c>
      <c r="F230" s="442" t="str">
        <f t="shared" si="24"/>
        <v/>
      </c>
      <c r="G230" s="1126" t="str">
        <f t="shared" si="24"/>
        <v/>
      </c>
      <c r="H230" s="1033"/>
      <c r="I230" s="1033"/>
      <c r="J230" s="1033"/>
      <c r="K230" s="1033"/>
      <c r="L230" s="1033"/>
      <c r="M230" s="1033"/>
      <c r="N230" s="1033"/>
      <c r="O230" s="1033"/>
      <c r="P230" s="1033"/>
      <c r="Q230" s="1033"/>
      <c r="R230" s="1033"/>
      <c r="S230" s="1033"/>
      <c r="T230" s="1033"/>
      <c r="U230" s="1033"/>
      <c r="V230" s="1033"/>
      <c r="W230" s="1033"/>
      <c r="X230" s="1033"/>
      <c r="Y230" s="1033"/>
      <c r="Z230" s="1033"/>
      <c r="AA230" s="1033"/>
      <c r="AB230" s="1033"/>
      <c r="AC230" s="1033"/>
      <c r="AD230" s="1033"/>
      <c r="AE230" s="1033"/>
      <c r="AF230" s="1033"/>
      <c r="AG230" s="1033"/>
      <c r="AH230" s="1033"/>
      <c r="AI230" s="1033"/>
      <c r="AJ230" s="1033"/>
      <c r="AK230" s="1033"/>
      <c r="AL230" s="1033"/>
      <c r="AM230" s="1033"/>
      <c r="AN230" s="1033"/>
      <c r="AO230" s="1033"/>
      <c r="AP230" s="1033"/>
      <c r="AQ230" s="1033"/>
      <c r="AR230" s="1033"/>
      <c r="AS230" s="1033"/>
      <c r="AT230" s="1033"/>
      <c r="AU230" s="1033"/>
      <c r="AV230" s="1033"/>
      <c r="AW230" s="1033"/>
      <c r="AX230" s="1033"/>
      <c r="AY230" s="1033"/>
      <c r="AZ230" s="1033"/>
      <c r="BA230" s="1033"/>
      <c r="BB230" s="1033"/>
      <c r="BC230" s="1033"/>
      <c r="BD230" s="1033"/>
      <c r="BE230" s="1033"/>
      <c r="BF230" s="1033"/>
      <c r="BG230" s="1033"/>
      <c r="BH230" s="1033"/>
      <c r="BI230" s="1033"/>
      <c r="BJ230" s="1033"/>
      <c r="BK230" s="1033"/>
      <c r="BL230" s="1033"/>
      <c r="BM230" s="1033"/>
      <c r="BN230" s="1033"/>
      <c r="BO230" s="1033"/>
      <c r="BP230" s="1033"/>
      <c r="BQ230" s="1033"/>
      <c r="BR230" s="1033"/>
      <c r="BS230" s="1033"/>
      <c r="BT230" s="1033"/>
      <c r="BU230" s="1033"/>
      <c r="BV230" s="1033"/>
      <c r="BW230" s="1033"/>
      <c r="BX230" s="1033"/>
      <c r="BY230" s="1033"/>
      <c r="BZ230" s="1033"/>
      <c r="CA230" s="1033"/>
      <c r="CB230" s="1033"/>
      <c r="CC230" s="1033"/>
      <c r="CD230" s="1033"/>
      <c r="CE230" s="1033"/>
      <c r="CF230" s="1033"/>
      <c r="CG230" s="1033"/>
      <c r="CH230" s="1033"/>
      <c r="CI230" s="1033"/>
      <c r="CJ230" s="1033"/>
      <c r="CK230" s="1033"/>
      <c r="CL230" s="1033"/>
      <c r="CM230" s="1033"/>
      <c r="CN230" s="1033"/>
      <c r="CO230" s="1033"/>
      <c r="CP230" s="1033"/>
      <c r="CQ230" s="1033"/>
      <c r="CR230" s="1033"/>
      <c r="CS230" s="1033"/>
      <c r="CT230" s="1033"/>
      <c r="CU230" s="1033"/>
      <c r="CV230" s="1033"/>
      <c r="CW230" s="1033"/>
      <c r="CX230" s="1033"/>
      <c r="CY230" s="1033"/>
      <c r="CZ230" s="1033"/>
      <c r="DA230" s="1033"/>
      <c r="DB230" s="1033"/>
      <c r="DC230" s="1033"/>
      <c r="DD230" s="1033"/>
      <c r="DE230" s="1033"/>
      <c r="DF230" s="1033"/>
      <c r="DG230" s="1033"/>
      <c r="DH230" s="1033"/>
      <c r="DI230" s="1033"/>
      <c r="DJ230" s="1033"/>
      <c r="DK230" s="1033"/>
      <c r="DL230" s="1033"/>
      <c r="DM230" s="1033"/>
      <c r="DN230" s="1033"/>
      <c r="DO230" s="1033"/>
      <c r="DP230" s="1033"/>
      <c r="DQ230" s="1033"/>
      <c r="DR230" s="1033"/>
      <c r="DS230" s="1033"/>
      <c r="DT230" s="1033"/>
      <c r="DU230" s="1033"/>
      <c r="DV230" s="1033"/>
      <c r="DW230" s="572"/>
      <c r="DX230" s="1033"/>
      <c r="DY230" s="1033"/>
      <c r="DZ230" s="1033"/>
      <c r="EA230" s="1033"/>
      <c r="EB230" s="1033"/>
      <c r="EC230" s="1033"/>
      <c r="ED230" s="1033"/>
      <c r="EE230" s="1033"/>
      <c r="EF230" s="1033"/>
      <c r="EG230" s="1033"/>
      <c r="EH230" s="1033"/>
      <c r="EI230" s="1033"/>
      <c r="EJ230" s="1033"/>
      <c r="EK230" s="1033"/>
      <c r="EL230" s="1033"/>
      <c r="EM230" s="1033"/>
      <c r="EN230" s="1033"/>
      <c r="EO230" s="1033"/>
      <c r="EP230" s="1033"/>
      <c r="EQ230" s="1033"/>
      <c r="ER230" s="572"/>
    </row>
    <row r="231" spans="2:148" ht="15" customHeight="1" x14ac:dyDescent="0.25">
      <c r="B231" s="440" t="str">
        <f t="shared" si="22"/>
        <v>Desk 15</v>
      </c>
      <c r="C231" s="442" t="str">
        <f t="shared" si="24"/>
        <v/>
      </c>
      <c r="D231" s="442" t="str">
        <f t="shared" si="24"/>
        <v/>
      </c>
      <c r="E231" s="442" t="str">
        <f t="shared" si="24"/>
        <v/>
      </c>
      <c r="F231" s="442" t="str">
        <f t="shared" si="24"/>
        <v/>
      </c>
      <c r="G231" s="1126" t="str">
        <f t="shared" si="24"/>
        <v/>
      </c>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c r="AU231" s="1033"/>
      <c r="AV231" s="1033"/>
      <c r="AW231" s="1033"/>
      <c r="AX231" s="1033"/>
      <c r="AY231" s="1033"/>
      <c r="AZ231" s="1033"/>
      <c r="BA231" s="1033"/>
      <c r="BB231" s="1033"/>
      <c r="BC231" s="1033"/>
      <c r="BD231" s="1033"/>
      <c r="BE231" s="1033"/>
      <c r="BF231" s="1033"/>
      <c r="BG231" s="1033"/>
      <c r="BH231" s="1033"/>
      <c r="BI231" s="1033"/>
      <c r="BJ231" s="1033"/>
      <c r="BK231" s="1033"/>
      <c r="BL231" s="1033"/>
      <c r="BM231" s="1033"/>
      <c r="BN231" s="1033"/>
      <c r="BO231" s="1033"/>
      <c r="BP231" s="1033"/>
      <c r="BQ231" s="1033"/>
      <c r="BR231" s="1033"/>
      <c r="BS231" s="1033"/>
      <c r="BT231" s="1033"/>
      <c r="BU231" s="1033"/>
      <c r="BV231" s="1033"/>
      <c r="BW231" s="1033"/>
      <c r="BX231" s="1033"/>
      <c r="BY231" s="1033"/>
      <c r="BZ231" s="1033"/>
      <c r="CA231" s="1033"/>
      <c r="CB231" s="1033"/>
      <c r="CC231" s="1033"/>
      <c r="CD231" s="1033"/>
      <c r="CE231" s="1033"/>
      <c r="CF231" s="1033"/>
      <c r="CG231" s="1033"/>
      <c r="CH231" s="1033"/>
      <c r="CI231" s="1033"/>
      <c r="CJ231" s="1033"/>
      <c r="CK231" s="1033"/>
      <c r="CL231" s="1033"/>
      <c r="CM231" s="1033"/>
      <c r="CN231" s="1033"/>
      <c r="CO231" s="1033"/>
      <c r="CP231" s="1033"/>
      <c r="CQ231" s="1033"/>
      <c r="CR231" s="1033"/>
      <c r="CS231" s="1033"/>
      <c r="CT231" s="1033"/>
      <c r="CU231" s="1033"/>
      <c r="CV231" s="1033"/>
      <c r="CW231" s="1033"/>
      <c r="CX231" s="1033"/>
      <c r="CY231" s="1033"/>
      <c r="CZ231" s="1033"/>
      <c r="DA231" s="1033"/>
      <c r="DB231" s="1033"/>
      <c r="DC231" s="1033"/>
      <c r="DD231" s="1033"/>
      <c r="DE231" s="1033"/>
      <c r="DF231" s="1033"/>
      <c r="DG231" s="1033"/>
      <c r="DH231" s="1033"/>
      <c r="DI231" s="1033"/>
      <c r="DJ231" s="1033"/>
      <c r="DK231" s="1033"/>
      <c r="DL231" s="1033"/>
      <c r="DM231" s="1033"/>
      <c r="DN231" s="1033"/>
      <c r="DO231" s="1033"/>
      <c r="DP231" s="1033"/>
      <c r="DQ231" s="1033"/>
      <c r="DR231" s="1033"/>
      <c r="DS231" s="1033"/>
      <c r="DT231" s="1033"/>
      <c r="DU231" s="1033"/>
      <c r="DV231" s="1033"/>
      <c r="DW231" s="572"/>
      <c r="DX231" s="1033"/>
      <c r="DY231" s="1033"/>
      <c r="DZ231" s="1033"/>
      <c r="EA231" s="1033"/>
      <c r="EB231" s="1033"/>
      <c r="EC231" s="1033"/>
      <c r="ED231" s="1033"/>
      <c r="EE231" s="1033"/>
      <c r="EF231" s="1033"/>
      <c r="EG231" s="1033"/>
      <c r="EH231" s="1033"/>
      <c r="EI231" s="1033"/>
      <c r="EJ231" s="1033"/>
      <c r="EK231" s="1033"/>
      <c r="EL231" s="1033"/>
      <c r="EM231" s="1033"/>
      <c r="EN231" s="1033"/>
      <c r="EO231" s="1033"/>
      <c r="EP231" s="1033"/>
      <c r="EQ231" s="1033"/>
      <c r="ER231" s="572"/>
    </row>
    <row r="232" spans="2:148" ht="15" customHeight="1" x14ac:dyDescent="0.25">
      <c r="B232" s="440" t="str">
        <f t="shared" si="22"/>
        <v>Desk 16</v>
      </c>
      <c r="C232" s="442" t="str">
        <f t="shared" si="24"/>
        <v/>
      </c>
      <c r="D232" s="442" t="str">
        <f t="shared" si="24"/>
        <v/>
      </c>
      <c r="E232" s="442" t="str">
        <f t="shared" si="24"/>
        <v/>
      </c>
      <c r="F232" s="442" t="str">
        <f t="shared" si="24"/>
        <v/>
      </c>
      <c r="G232" s="1126" t="str">
        <f t="shared" si="24"/>
        <v/>
      </c>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AU232" s="1033"/>
      <c r="AV232" s="1033"/>
      <c r="AW232" s="1033"/>
      <c r="AX232" s="1033"/>
      <c r="AY232" s="1033"/>
      <c r="AZ232" s="1033"/>
      <c r="BA232" s="1033"/>
      <c r="BB232" s="1033"/>
      <c r="BC232" s="1033"/>
      <c r="BD232" s="1033"/>
      <c r="BE232" s="1033"/>
      <c r="BF232" s="1033"/>
      <c r="BG232" s="1033"/>
      <c r="BH232" s="1033"/>
      <c r="BI232" s="1033"/>
      <c r="BJ232" s="1033"/>
      <c r="BK232" s="1033"/>
      <c r="BL232" s="1033"/>
      <c r="BM232" s="1033"/>
      <c r="BN232" s="1033"/>
      <c r="BO232" s="1033"/>
      <c r="BP232" s="1033"/>
      <c r="BQ232" s="1033"/>
      <c r="BR232" s="1033"/>
      <c r="BS232" s="1033"/>
      <c r="BT232" s="1033"/>
      <c r="BU232" s="1033"/>
      <c r="BV232" s="1033"/>
      <c r="BW232" s="1033"/>
      <c r="BX232" s="1033"/>
      <c r="BY232" s="1033"/>
      <c r="BZ232" s="1033"/>
      <c r="CA232" s="1033"/>
      <c r="CB232" s="1033"/>
      <c r="CC232" s="1033"/>
      <c r="CD232" s="1033"/>
      <c r="CE232" s="1033"/>
      <c r="CF232" s="1033"/>
      <c r="CG232" s="1033"/>
      <c r="CH232" s="1033"/>
      <c r="CI232" s="1033"/>
      <c r="CJ232" s="1033"/>
      <c r="CK232" s="1033"/>
      <c r="CL232" s="1033"/>
      <c r="CM232" s="1033"/>
      <c r="CN232" s="1033"/>
      <c r="CO232" s="1033"/>
      <c r="CP232" s="1033"/>
      <c r="CQ232" s="1033"/>
      <c r="CR232" s="1033"/>
      <c r="CS232" s="1033"/>
      <c r="CT232" s="1033"/>
      <c r="CU232" s="1033"/>
      <c r="CV232" s="1033"/>
      <c r="CW232" s="1033"/>
      <c r="CX232" s="1033"/>
      <c r="CY232" s="1033"/>
      <c r="CZ232" s="1033"/>
      <c r="DA232" s="1033"/>
      <c r="DB232" s="1033"/>
      <c r="DC232" s="1033"/>
      <c r="DD232" s="1033"/>
      <c r="DE232" s="1033"/>
      <c r="DF232" s="1033"/>
      <c r="DG232" s="1033"/>
      <c r="DH232" s="1033"/>
      <c r="DI232" s="1033"/>
      <c r="DJ232" s="1033"/>
      <c r="DK232" s="1033"/>
      <c r="DL232" s="1033"/>
      <c r="DM232" s="1033"/>
      <c r="DN232" s="1033"/>
      <c r="DO232" s="1033"/>
      <c r="DP232" s="1033"/>
      <c r="DQ232" s="1033"/>
      <c r="DR232" s="1033"/>
      <c r="DS232" s="1033"/>
      <c r="DT232" s="1033"/>
      <c r="DU232" s="1033"/>
      <c r="DV232" s="1033"/>
      <c r="DW232" s="572"/>
      <c r="DX232" s="1033"/>
      <c r="DY232" s="1033"/>
      <c r="DZ232" s="1033"/>
      <c r="EA232" s="1033"/>
      <c r="EB232" s="1033"/>
      <c r="EC232" s="1033"/>
      <c r="ED232" s="1033"/>
      <c r="EE232" s="1033"/>
      <c r="EF232" s="1033"/>
      <c r="EG232" s="1033"/>
      <c r="EH232" s="1033"/>
      <c r="EI232" s="1033"/>
      <c r="EJ232" s="1033"/>
      <c r="EK232" s="1033"/>
      <c r="EL232" s="1033"/>
      <c r="EM232" s="1033"/>
      <c r="EN232" s="1033"/>
      <c r="EO232" s="1033"/>
      <c r="EP232" s="1033"/>
      <c r="EQ232" s="1033"/>
      <c r="ER232" s="572"/>
    </row>
    <row r="233" spans="2:148" ht="15" customHeight="1" x14ac:dyDescent="0.25">
      <c r="B233" s="440" t="str">
        <f t="shared" si="22"/>
        <v>Desk 17</v>
      </c>
      <c r="C233" s="442" t="str">
        <f t="shared" si="24"/>
        <v/>
      </c>
      <c r="D233" s="442" t="str">
        <f t="shared" si="24"/>
        <v/>
      </c>
      <c r="E233" s="442" t="str">
        <f t="shared" si="24"/>
        <v/>
      </c>
      <c r="F233" s="442" t="str">
        <f t="shared" si="24"/>
        <v/>
      </c>
      <c r="G233" s="1126" t="str">
        <f t="shared" si="24"/>
        <v/>
      </c>
      <c r="H233" s="1033"/>
      <c r="I233" s="1033"/>
      <c r="J233" s="1033"/>
      <c r="K233" s="1033"/>
      <c r="L233" s="1033"/>
      <c r="M233" s="1033"/>
      <c r="N233" s="1033"/>
      <c r="O233" s="1033"/>
      <c r="P233" s="1033"/>
      <c r="Q233" s="1033"/>
      <c r="R233" s="1033"/>
      <c r="S233" s="1033"/>
      <c r="T233" s="1033"/>
      <c r="U233" s="1033"/>
      <c r="V233" s="1033"/>
      <c r="W233" s="1033"/>
      <c r="X233" s="1033"/>
      <c r="Y233" s="1033"/>
      <c r="Z233" s="1033"/>
      <c r="AA233" s="1033"/>
      <c r="AB233" s="1033"/>
      <c r="AC233" s="1033"/>
      <c r="AD233" s="1033"/>
      <c r="AE233" s="1033"/>
      <c r="AF233" s="1033"/>
      <c r="AG233" s="1033"/>
      <c r="AH233" s="1033"/>
      <c r="AI233" s="1033"/>
      <c r="AJ233" s="1033"/>
      <c r="AK233" s="1033"/>
      <c r="AL233" s="1033"/>
      <c r="AM233" s="1033"/>
      <c r="AN233" s="1033"/>
      <c r="AO233" s="1033"/>
      <c r="AP233" s="1033"/>
      <c r="AQ233" s="1033"/>
      <c r="AR233" s="1033"/>
      <c r="AS233" s="1033"/>
      <c r="AT233" s="1033"/>
      <c r="AU233" s="1033"/>
      <c r="AV233" s="1033"/>
      <c r="AW233" s="1033"/>
      <c r="AX233" s="1033"/>
      <c r="AY233" s="1033"/>
      <c r="AZ233" s="1033"/>
      <c r="BA233" s="1033"/>
      <c r="BB233" s="1033"/>
      <c r="BC233" s="1033"/>
      <c r="BD233" s="1033"/>
      <c r="BE233" s="1033"/>
      <c r="BF233" s="1033"/>
      <c r="BG233" s="1033"/>
      <c r="BH233" s="1033"/>
      <c r="BI233" s="1033"/>
      <c r="BJ233" s="1033"/>
      <c r="BK233" s="1033"/>
      <c r="BL233" s="1033"/>
      <c r="BM233" s="1033"/>
      <c r="BN233" s="1033"/>
      <c r="BO233" s="1033"/>
      <c r="BP233" s="1033"/>
      <c r="BQ233" s="1033"/>
      <c r="BR233" s="1033"/>
      <c r="BS233" s="1033"/>
      <c r="BT233" s="1033"/>
      <c r="BU233" s="1033"/>
      <c r="BV233" s="1033"/>
      <c r="BW233" s="1033"/>
      <c r="BX233" s="1033"/>
      <c r="BY233" s="1033"/>
      <c r="BZ233" s="1033"/>
      <c r="CA233" s="1033"/>
      <c r="CB233" s="1033"/>
      <c r="CC233" s="1033"/>
      <c r="CD233" s="1033"/>
      <c r="CE233" s="1033"/>
      <c r="CF233" s="1033"/>
      <c r="CG233" s="1033"/>
      <c r="CH233" s="1033"/>
      <c r="CI233" s="1033"/>
      <c r="CJ233" s="1033"/>
      <c r="CK233" s="1033"/>
      <c r="CL233" s="1033"/>
      <c r="CM233" s="1033"/>
      <c r="CN233" s="1033"/>
      <c r="CO233" s="1033"/>
      <c r="CP233" s="1033"/>
      <c r="CQ233" s="1033"/>
      <c r="CR233" s="1033"/>
      <c r="CS233" s="1033"/>
      <c r="CT233" s="1033"/>
      <c r="CU233" s="1033"/>
      <c r="CV233" s="1033"/>
      <c r="CW233" s="1033"/>
      <c r="CX233" s="1033"/>
      <c r="CY233" s="1033"/>
      <c r="CZ233" s="1033"/>
      <c r="DA233" s="1033"/>
      <c r="DB233" s="1033"/>
      <c r="DC233" s="1033"/>
      <c r="DD233" s="1033"/>
      <c r="DE233" s="1033"/>
      <c r="DF233" s="1033"/>
      <c r="DG233" s="1033"/>
      <c r="DH233" s="1033"/>
      <c r="DI233" s="1033"/>
      <c r="DJ233" s="1033"/>
      <c r="DK233" s="1033"/>
      <c r="DL233" s="1033"/>
      <c r="DM233" s="1033"/>
      <c r="DN233" s="1033"/>
      <c r="DO233" s="1033"/>
      <c r="DP233" s="1033"/>
      <c r="DQ233" s="1033"/>
      <c r="DR233" s="1033"/>
      <c r="DS233" s="1033"/>
      <c r="DT233" s="1033"/>
      <c r="DU233" s="1033"/>
      <c r="DV233" s="1033"/>
      <c r="DW233" s="572"/>
      <c r="DX233" s="1033"/>
      <c r="DY233" s="1033"/>
      <c r="DZ233" s="1033"/>
      <c r="EA233" s="1033"/>
      <c r="EB233" s="1033"/>
      <c r="EC233" s="1033"/>
      <c r="ED233" s="1033"/>
      <c r="EE233" s="1033"/>
      <c r="EF233" s="1033"/>
      <c r="EG233" s="1033"/>
      <c r="EH233" s="1033"/>
      <c r="EI233" s="1033"/>
      <c r="EJ233" s="1033"/>
      <c r="EK233" s="1033"/>
      <c r="EL233" s="1033"/>
      <c r="EM233" s="1033"/>
      <c r="EN233" s="1033"/>
      <c r="EO233" s="1033"/>
      <c r="EP233" s="1033"/>
      <c r="EQ233" s="1033"/>
      <c r="ER233" s="572"/>
    </row>
    <row r="234" spans="2:148" ht="15" customHeight="1" x14ac:dyDescent="0.25">
      <c r="B234" s="440" t="str">
        <f t="shared" si="22"/>
        <v>Desk 18</v>
      </c>
      <c r="C234" s="442" t="str">
        <f t="shared" ref="C234:G249" si="25">IF(ISBLANK(C28), "", C28)</f>
        <v/>
      </c>
      <c r="D234" s="442" t="str">
        <f t="shared" si="25"/>
        <v/>
      </c>
      <c r="E234" s="442" t="str">
        <f t="shared" si="25"/>
        <v/>
      </c>
      <c r="F234" s="442" t="str">
        <f t="shared" si="25"/>
        <v/>
      </c>
      <c r="G234" s="1126" t="str">
        <f t="shared" si="25"/>
        <v/>
      </c>
      <c r="H234" s="1033"/>
      <c r="I234" s="1033"/>
      <c r="J234" s="1033"/>
      <c r="K234" s="1033"/>
      <c r="L234" s="1033"/>
      <c r="M234" s="1033"/>
      <c r="N234" s="1033"/>
      <c r="O234" s="1033"/>
      <c r="P234" s="1033"/>
      <c r="Q234" s="1033"/>
      <c r="R234" s="1033"/>
      <c r="S234" s="1033"/>
      <c r="T234" s="1033"/>
      <c r="U234" s="1033"/>
      <c r="V234" s="1033"/>
      <c r="W234" s="1033"/>
      <c r="X234" s="1033"/>
      <c r="Y234" s="1033"/>
      <c r="Z234" s="1033"/>
      <c r="AA234" s="1033"/>
      <c r="AB234" s="1033"/>
      <c r="AC234" s="1033"/>
      <c r="AD234" s="1033"/>
      <c r="AE234" s="1033"/>
      <c r="AF234" s="1033"/>
      <c r="AG234" s="1033"/>
      <c r="AH234" s="1033"/>
      <c r="AI234" s="1033"/>
      <c r="AJ234" s="1033"/>
      <c r="AK234" s="1033"/>
      <c r="AL234" s="1033"/>
      <c r="AM234" s="1033"/>
      <c r="AN234" s="1033"/>
      <c r="AO234" s="1033"/>
      <c r="AP234" s="1033"/>
      <c r="AQ234" s="1033"/>
      <c r="AR234" s="1033"/>
      <c r="AS234" s="1033"/>
      <c r="AT234" s="1033"/>
      <c r="AU234" s="1033"/>
      <c r="AV234" s="1033"/>
      <c r="AW234" s="1033"/>
      <c r="AX234" s="1033"/>
      <c r="AY234" s="1033"/>
      <c r="AZ234" s="1033"/>
      <c r="BA234" s="1033"/>
      <c r="BB234" s="1033"/>
      <c r="BC234" s="1033"/>
      <c r="BD234" s="1033"/>
      <c r="BE234" s="1033"/>
      <c r="BF234" s="1033"/>
      <c r="BG234" s="1033"/>
      <c r="BH234" s="1033"/>
      <c r="BI234" s="1033"/>
      <c r="BJ234" s="1033"/>
      <c r="BK234" s="1033"/>
      <c r="BL234" s="1033"/>
      <c r="BM234" s="1033"/>
      <c r="BN234" s="1033"/>
      <c r="BO234" s="1033"/>
      <c r="BP234" s="1033"/>
      <c r="BQ234" s="1033"/>
      <c r="BR234" s="1033"/>
      <c r="BS234" s="1033"/>
      <c r="BT234" s="1033"/>
      <c r="BU234" s="1033"/>
      <c r="BV234" s="1033"/>
      <c r="BW234" s="1033"/>
      <c r="BX234" s="1033"/>
      <c r="BY234" s="1033"/>
      <c r="BZ234" s="1033"/>
      <c r="CA234" s="1033"/>
      <c r="CB234" s="1033"/>
      <c r="CC234" s="1033"/>
      <c r="CD234" s="1033"/>
      <c r="CE234" s="1033"/>
      <c r="CF234" s="1033"/>
      <c r="CG234" s="1033"/>
      <c r="CH234" s="1033"/>
      <c r="CI234" s="1033"/>
      <c r="CJ234" s="1033"/>
      <c r="CK234" s="1033"/>
      <c r="CL234" s="1033"/>
      <c r="CM234" s="1033"/>
      <c r="CN234" s="1033"/>
      <c r="CO234" s="1033"/>
      <c r="CP234" s="1033"/>
      <c r="CQ234" s="1033"/>
      <c r="CR234" s="1033"/>
      <c r="CS234" s="1033"/>
      <c r="CT234" s="1033"/>
      <c r="CU234" s="1033"/>
      <c r="CV234" s="1033"/>
      <c r="CW234" s="1033"/>
      <c r="CX234" s="1033"/>
      <c r="CY234" s="1033"/>
      <c r="CZ234" s="1033"/>
      <c r="DA234" s="1033"/>
      <c r="DB234" s="1033"/>
      <c r="DC234" s="1033"/>
      <c r="DD234" s="1033"/>
      <c r="DE234" s="1033"/>
      <c r="DF234" s="1033"/>
      <c r="DG234" s="1033"/>
      <c r="DH234" s="1033"/>
      <c r="DI234" s="1033"/>
      <c r="DJ234" s="1033"/>
      <c r="DK234" s="1033"/>
      <c r="DL234" s="1033"/>
      <c r="DM234" s="1033"/>
      <c r="DN234" s="1033"/>
      <c r="DO234" s="1033"/>
      <c r="DP234" s="1033"/>
      <c r="DQ234" s="1033"/>
      <c r="DR234" s="1033"/>
      <c r="DS234" s="1033"/>
      <c r="DT234" s="1033"/>
      <c r="DU234" s="1033"/>
      <c r="DV234" s="1033"/>
      <c r="DW234" s="572"/>
      <c r="DX234" s="1033"/>
      <c r="DY234" s="1033"/>
      <c r="DZ234" s="1033"/>
      <c r="EA234" s="1033"/>
      <c r="EB234" s="1033"/>
      <c r="EC234" s="1033"/>
      <c r="ED234" s="1033"/>
      <c r="EE234" s="1033"/>
      <c r="EF234" s="1033"/>
      <c r="EG234" s="1033"/>
      <c r="EH234" s="1033"/>
      <c r="EI234" s="1033"/>
      <c r="EJ234" s="1033"/>
      <c r="EK234" s="1033"/>
      <c r="EL234" s="1033"/>
      <c r="EM234" s="1033"/>
      <c r="EN234" s="1033"/>
      <c r="EO234" s="1033"/>
      <c r="EP234" s="1033"/>
      <c r="EQ234" s="1033"/>
      <c r="ER234" s="572"/>
    </row>
    <row r="235" spans="2:148" ht="15" customHeight="1" x14ac:dyDescent="0.25">
      <c r="B235" s="440" t="str">
        <f t="shared" si="22"/>
        <v>Desk 19</v>
      </c>
      <c r="C235" s="442" t="str">
        <f t="shared" si="25"/>
        <v/>
      </c>
      <c r="D235" s="442" t="str">
        <f t="shared" si="25"/>
        <v/>
      </c>
      <c r="E235" s="442" t="str">
        <f t="shared" si="25"/>
        <v/>
      </c>
      <c r="F235" s="442" t="str">
        <f t="shared" si="25"/>
        <v/>
      </c>
      <c r="G235" s="1126" t="str">
        <f t="shared" si="25"/>
        <v/>
      </c>
      <c r="H235" s="1033"/>
      <c r="I235" s="1033"/>
      <c r="J235" s="1033"/>
      <c r="K235" s="1033"/>
      <c r="L235" s="1033"/>
      <c r="M235" s="1033"/>
      <c r="N235" s="1033"/>
      <c r="O235" s="1033"/>
      <c r="P235" s="1033"/>
      <c r="Q235" s="1033"/>
      <c r="R235" s="1033"/>
      <c r="S235" s="1033"/>
      <c r="T235" s="1033"/>
      <c r="U235" s="1033"/>
      <c r="V235" s="1033"/>
      <c r="W235" s="1033"/>
      <c r="X235" s="1033"/>
      <c r="Y235" s="1033"/>
      <c r="Z235" s="1033"/>
      <c r="AA235" s="1033"/>
      <c r="AB235" s="1033"/>
      <c r="AC235" s="1033"/>
      <c r="AD235" s="1033"/>
      <c r="AE235" s="1033"/>
      <c r="AF235" s="1033"/>
      <c r="AG235" s="1033"/>
      <c r="AH235" s="1033"/>
      <c r="AI235" s="1033"/>
      <c r="AJ235" s="1033"/>
      <c r="AK235" s="1033"/>
      <c r="AL235" s="1033"/>
      <c r="AM235" s="1033"/>
      <c r="AN235" s="1033"/>
      <c r="AO235" s="1033"/>
      <c r="AP235" s="1033"/>
      <c r="AQ235" s="1033"/>
      <c r="AR235" s="1033"/>
      <c r="AS235" s="1033"/>
      <c r="AT235" s="1033"/>
      <c r="AU235" s="1033"/>
      <c r="AV235" s="1033"/>
      <c r="AW235" s="1033"/>
      <c r="AX235" s="1033"/>
      <c r="AY235" s="1033"/>
      <c r="AZ235" s="1033"/>
      <c r="BA235" s="1033"/>
      <c r="BB235" s="1033"/>
      <c r="BC235" s="1033"/>
      <c r="BD235" s="1033"/>
      <c r="BE235" s="1033"/>
      <c r="BF235" s="1033"/>
      <c r="BG235" s="1033"/>
      <c r="BH235" s="1033"/>
      <c r="BI235" s="1033"/>
      <c r="BJ235" s="1033"/>
      <c r="BK235" s="1033"/>
      <c r="BL235" s="1033"/>
      <c r="BM235" s="1033"/>
      <c r="BN235" s="1033"/>
      <c r="BO235" s="1033"/>
      <c r="BP235" s="1033"/>
      <c r="BQ235" s="1033"/>
      <c r="BR235" s="1033"/>
      <c r="BS235" s="1033"/>
      <c r="BT235" s="1033"/>
      <c r="BU235" s="1033"/>
      <c r="BV235" s="1033"/>
      <c r="BW235" s="1033"/>
      <c r="BX235" s="1033"/>
      <c r="BY235" s="1033"/>
      <c r="BZ235" s="1033"/>
      <c r="CA235" s="1033"/>
      <c r="CB235" s="1033"/>
      <c r="CC235" s="1033"/>
      <c r="CD235" s="1033"/>
      <c r="CE235" s="1033"/>
      <c r="CF235" s="1033"/>
      <c r="CG235" s="1033"/>
      <c r="CH235" s="1033"/>
      <c r="CI235" s="1033"/>
      <c r="CJ235" s="1033"/>
      <c r="CK235" s="1033"/>
      <c r="CL235" s="1033"/>
      <c r="CM235" s="1033"/>
      <c r="CN235" s="1033"/>
      <c r="CO235" s="1033"/>
      <c r="CP235" s="1033"/>
      <c r="CQ235" s="1033"/>
      <c r="CR235" s="1033"/>
      <c r="CS235" s="1033"/>
      <c r="CT235" s="1033"/>
      <c r="CU235" s="1033"/>
      <c r="CV235" s="1033"/>
      <c r="CW235" s="1033"/>
      <c r="CX235" s="1033"/>
      <c r="CY235" s="1033"/>
      <c r="CZ235" s="1033"/>
      <c r="DA235" s="1033"/>
      <c r="DB235" s="1033"/>
      <c r="DC235" s="1033"/>
      <c r="DD235" s="1033"/>
      <c r="DE235" s="1033"/>
      <c r="DF235" s="1033"/>
      <c r="DG235" s="1033"/>
      <c r="DH235" s="1033"/>
      <c r="DI235" s="1033"/>
      <c r="DJ235" s="1033"/>
      <c r="DK235" s="1033"/>
      <c r="DL235" s="1033"/>
      <c r="DM235" s="1033"/>
      <c r="DN235" s="1033"/>
      <c r="DO235" s="1033"/>
      <c r="DP235" s="1033"/>
      <c r="DQ235" s="1033"/>
      <c r="DR235" s="1033"/>
      <c r="DS235" s="1033"/>
      <c r="DT235" s="1033"/>
      <c r="DU235" s="1033"/>
      <c r="DV235" s="1033"/>
      <c r="DW235" s="572"/>
      <c r="DX235" s="1033"/>
      <c r="DY235" s="1033"/>
      <c r="DZ235" s="1033"/>
      <c r="EA235" s="1033"/>
      <c r="EB235" s="1033"/>
      <c r="EC235" s="1033"/>
      <c r="ED235" s="1033"/>
      <c r="EE235" s="1033"/>
      <c r="EF235" s="1033"/>
      <c r="EG235" s="1033"/>
      <c r="EH235" s="1033"/>
      <c r="EI235" s="1033"/>
      <c r="EJ235" s="1033"/>
      <c r="EK235" s="1033"/>
      <c r="EL235" s="1033"/>
      <c r="EM235" s="1033"/>
      <c r="EN235" s="1033"/>
      <c r="EO235" s="1033"/>
      <c r="EP235" s="1033"/>
      <c r="EQ235" s="1033"/>
      <c r="ER235" s="572"/>
    </row>
    <row r="236" spans="2:148" ht="15" customHeight="1" x14ac:dyDescent="0.25">
      <c r="B236" s="440" t="str">
        <f t="shared" si="22"/>
        <v>Desk 20</v>
      </c>
      <c r="C236" s="442" t="str">
        <f t="shared" si="25"/>
        <v/>
      </c>
      <c r="D236" s="442" t="str">
        <f t="shared" si="25"/>
        <v/>
      </c>
      <c r="E236" s="442" t="str">
        <f t="shared" si="25"/>
        <v/>
      </c>
      <c r="F236" s="442" t="str">
        <f t="shared" si="25"/>
        <v/>
      </c>
      <c r="G236" s="1126" t="str">
        <f t="shared" si="25"/>
        <v/>
      </c>
      <c r="H236" s="1033"/>
      <c r="I236" s="1033"/>
      <c r="J236" s="1033"/>
      <c r="K236" s="1033"/>
      <c r="L236" s="1033"/>
      <c r="M236" s="1033"/>
      <c r="N236" s="1033"/>
      <c r="O236" s="1033"/>
      <c r="P236" s="1033"/>
      <c r="Q236" s="1033"/>
      <c r="R236" s="1033"/>
      <c r="S236" s="1033"/>
      <c r="T236" s="1033"/>
      <c r="U236" s="1033"/>
      <c r="V236" s="1033"/>
      <c r="W236" s="1033"/>
      <c r="X236" s="1033"/>
      <c r="Y236" s="1033"/>
      <c r="Z236" s="1033"/>
      <c r="AA236" s="1033"/>
      <c r="AB236" s="1033"/>
      <c r="AC236" s="1033"/>
      <c r="AD236" s="1033"/>
      <c r="AE236" s="1033"/>
      <c r="AF236" s="1033"/>
      <c r="AG236" s="1033"/>
      <c r="AH236" s="1033"/>
      <c r="AI236" s="1033"/>
      <c r="AJ236" s="1033"/>
      <c r="AK236" s="1033"/>
      <c r="AL236" s="1033"/>
      <c r="AM236" s="1033"/>
      <c r="AN236" s="1033"/>
      <c r="AO236" s="1033"/>
      <c r="AP236" s="1033"/>
      <c r="AQ236" s="1033"/>
      <c r="AR236" s="1033"/>
      <c r="AS236" s="1033"/>
      <c r="AT236" s="1033"/>
      <c r="AU236" s="1033"/>
      <c r="AV236" s="1033"/>
      <c r="AW236" s="1033"/>
      <c r="AX236" s="1033"/>
      <c r="AY236" s="1033"/>
      <c r="AZ236" s="1033"/>
      <c r="BA236" s="1033"/>
      <c r="BB236" s="1033"/>
      <c r="BC236" s="1033"/>
      <c r="BD236" s="1033"/>
      <c r="BE236" s="1033"/>
      <c r="BF236" s="1033"/>
      <c r="BG236" s="1033"/>
      <c r="BH236" s="1033"/>
      <c r="BI236" s="1033"/>
      <c r="BJ236" s="1033"/>
      <c r="BK236" s="1033"/>
      <c r="BL236" s="1033"/>
      <c r="BM236" s="1033"/>
      <c r="BN236" s="1033"/>
      <c r="BO236" s="1033"/>
      <c r="BP236" s="1033"/>
      <c r="BQ236" s="1033"/>
      <c r="BR236" s="1033"/>
      <c r="BS236" s="1033"/>
      <c r="BT236" s="1033"/>
      <c r="BU236" s="1033"/>
      <c r="BV236" s="1033"/>
      <c r="BW236" s="1033"/>
      <c r="BX236" s="1033"/>
      <c r="BY236" s="1033"/>
      <c r="BZ236" s="1033"/>
      <c r="CA236" s="1033"/>
      <c r="CB236" s="1033"/>
      <c r="CC236" s="1033"/>
      <c r="CD236" s="1033"/>
      <c r="CE236" s="1033"/>
      <c r="CF236" s="1033"/>
      <c r="CG236" s="1033"/>
      <c r="CH236" s="1033"/>
      <c r="CI236" s="1033"/>
      <c r="CJ236" s="1033"/>
      <c r="CK236" s="1033"/>
      <c r="CL236" s="1033"/>
      <c r="CM236" s="1033"/>
      <c r="CN236" s="1033"/>
      <c r="CO236" s="1033"/>
      <c r="CP236" s="1033"/>
      <c r="CQ236" s="1033"/>
      <c r="CR236" s="1033"/>
      <c r="CS236" s="1033"/>
      <c r="CT236" s="1033"/>
      <c r="CU236" s="1033"/>
      <c r="CV236" s="1033"/>
      <c r="CW236" s="1033"/>
      <c r="CX236" s="1033"/>
      <c r="CY236" s="1033"/>
      <c r="CZ236" s="1033"/>
      <c r="DA236" s="1033"/>
      <c r="DB236" s="1033"/>
      <c r="DC236" s="1033"/>
      <c r="DD236" s="1033"/>
      <c r="DE236" s="1033"/>
      <c r="DF236" s="1033"/>
      <c r="DG236" s="1033"/>
      <c r="DH236" s="1033"/>
      <c r="DI236" s="1033"/>
      <c r="DJ236" s="1033"/>
      <c r="DK236" s="1033"/>
      <c r="DL236" s="1033"/>
      <c r="DM236" s="1033"/>
      <c r="DN236" s="1033"/>
      <c r="DO236" s="1033"/>
      <c r="DP236" s="1033"/>
      <c r="DQ236" s="1033"/>
      <c r="DR236" s="1033"/>
      <c r="DS236" s="1033"/>
      <c r="DT236" s="1033"/>
      <c r="DU236" s="1033"/>
      <c r="DV236" s="1033"/>
      <c r="DW236" s="572"/>
      <c r="DX236" s="1033"/>
      <c r="DY236" s="1033"/>
      <c r="DZ236" s="1033"/>
      <c r="EA236" s="1033"/>
      <c r="EB236" s="1033"/>
      <c r="EC236" s="1033"/>
      <c r="ED236" s="1033"/>
      <c r="EE236" s="1033"/>
      <c r="EF236" s="1033"/>
      <c r="EG236" s="1033"/>
      <c r="EH236" s="1033"/>
      <c r="EI236" s="1033"/>
      <c r="EJ236" s="1033"/>
      <c r="EK236" s="1033"/>
      <c r="EL236" s="1033"/>
      <c r="EM236" s="1033"/>
      <c r="EN236" s="1033"/>
      <c r="EO236" s="1033"/>
      <c r="EP236" s="1033"/>
      <c r="EQ236" s="1033"/>
      <c r="ER236" s="572"/>
    </row>
    <row r="237" spans="2:148" ht="15" customHeight="1" x14ac:dyDescent="0.25">
      <c r="B237" s="440" t="str">
        <f t="shared" si="22"/>
        <v>Desk 21</v>
      </c>
      <c r="C237" s="442" t="str">
        <f t="shared" si="25"/>
        <v/>
      </c>
      <c r="D237" s="442" t="str">
        <f t="shared" si="25"/>
        <v/>
      </c>
      <c r="E237" s="442" t="str">
        <f t="shared" si="25"/>
        <v/>
      </c>
      <c r="F237" s="442" t="str">
        <f t="shared" si="25"/>
        <v/>
      </c>
      <c r="G237" s="1126" t="str">
        <f t="shared" si="25"/>
        <v/>
      </c>
      <c r="H237" s="1033"/>
      <c r="I237" s="1033"/>
      <c r="J237" s="1033"/>
      <c r="K237" s="1033"/>
      <c r="L237" s="1033"/>
      <c r="M237" s="1033"/>
      <c r="N237" s="1033"/>
      <c r="O237" s="1033"/>
      <c r="P237" s="1033"/>
      <c r="Q237" s="1033"/>
      <c r="R237" s="1033"/>
      <c r="S237" s="1033"/>
      <c r="T237" s="1033"/>
      <c r="U237" s="1033"/>
      <c r="V237" s="1033"/>
      <c r="W237" s="1033"/>
      <c r="X237" s="1033"/>
      <c r="Y237" s="1033"/>
      <c r="Z237" s="1033"/>
      <c r="AA237" s="1033"/>
      <c r="AB237" s="1033"/>
      <c r="AC237" s="1033"/>
      <c r="AD237" s="1033"/>
      <c r="AE237" s="1033"/>
      <c r="AF237" s="1033"/>
      <c r="AG237" s="1033"/>
      <c r="AH237" s="1033"/>
      <c r="AI237" s="1033"/>
      <c r="AJ237" s="1033"/>
      <c r="AK237" s="1033"/>
      <c r="AL237" s="1033"/>
      <c r="AM237" s="1033"/>
      <c r="AN237" s="1033"/>
      <c r="AO237" s="1033"/>
      <c r="AP237" s="1033"/>
      <c r="AQ237" s="1033"/>
      <c r="AR237" s="1033"/>
      <c r="AS237" s="1033"/>
      <c r="AT237" s="1033"/>
      <c r="AU237" s="1033"/>
      <c r="AV237" s="1033"/>
      <c r="AW237" s="1033"/>
      <c r="AX237" s="1033"/>
      <c r="AY237" s="1033"/>
      <c r="AZ237" s="1033"/>
      <c r="BA237" s="1033"/>
      <c r="BB237" s="1033"/>
      <c r="BC237" s="1033"/>
      <c r="BD237" s="1033"/>
      <c r="BE237" s="1033"/>
      <c r="BF237" s="1033"/>
      <c r="BG237" s="1033"/>
      <c r="BH237" s="1033"/>
      <c r="BI237" s="1033"/>
      <c r="BJ237" s="1033"/>
      <c r="BK237" s="1033"/>
      <c r="BL237" s="1033"/>
      <c r="BM237" s="1033"/>
      <c r="BN237" s="1033"/>
      <c r="BO237" s="1033"/>
      <c r="BP237" s="1033"/>
      <c r="BQ237" s="1033"/>
      <c r="BR237" s="1033"/>
      <c r="BS237" s="1033"/>
      <c r="BT237" s="1033"/>
      <c r="BU237" s="1033"/>
      <c r="BV237" s="1033"/>
      <c r="BW237" s="1033"/>
      <c r="BX237" s="1033"/>
      <c r="BY237" s="1033"/>
      <c r="BZ237" s="1033"/>
      <c r="CA237" s="1033"/>
      <c r="CB237" s="1033"/>
      <c r="CC237" s="1033"/>
      <c r="CD237" s="1033"/>
      <c r="CE237" s="1033"/>
      <c r="CF237" s="1033"/>
      <c r="CG237" s="1033"/>
      <c r="CH237" s="1033"/>
      <c r="CI237" s="1033"/>
      <c r="CJ237" s="1033"/>
      <c r="CK237" s="1033"/>
      <c r="CL237" s="1033"/>
      <c r="CM237" s="1033"/>
      <c r="CN237" s="1033"/>
      <c r="CO237" s="1033"/>
      <c r="CP237" s="1033"/>
      <c r="CQ237" s="1033"/>
      <c r="CR237" s="1033"/>
      <c r="CS237" s="1033"/>
      <c r="CT237" s="1033"/>
      <c r="CU237" s="1033"/>
      <c r="CV237" s="1033"/>
      <c r="CW237" s="1033"/>
      <c r="CX237" s="1033"/>
      <c r="CY237" s="1033"/>
      <c r="CZ237" s="1033"/>
      <c r="DA237" s="1033"/>
      <c r="DB237" s="1033"/>
      <c r="DC237" s="1033"/>
      <c r="DD237" s="1033"/>
      <c r="DE237" s="1033"/>
      <c r="DF237" s="1033"/>
      <c r="DG237" s="1033"/>
      <c r="DH237" s="1033"/>
      <c r="DI237" s="1033"/>
      <c r="DJ237" s="1033"/>
      <c r="DK237" s="1033"/>
      <c r="DL237" s="1033"/>
      <c r="DM237" s="1033"/>
      <c r="DN237" s="1033"/>
      <c r="DO237" s="1033"/>
      <c r="DP237" s="1033"/>
      <c r="DQ237" s="1033"/>
      <c r="DR237" s="1033"/>
      <c r="DS237" s="1033"/>
      <c r="DT237" s="1033"/>
      <c r="DU237" s="1033"/>
      <c r="DV237" s="1033"/>
      <c r="DW237" s="572"/>
      <c r="DX237" s="1033"/>
      <c r="DY237" s="1033"/>
      <c r="DZ237" s="1033"/>
      <c r="EA237" s="1033"/>
      <c r="EB237" s="1033"/>
      <c r="EC237" s="1033"/>
      <c r="ED237" s="1033"/>
      <c r="EE237" s="1033"/>
      <c r="EF237" s="1033"/>
      <c r="EG237" s="1033"/>
      <c r="EH237" s="1033"/>
      <c r="EI237" s="1033"/>
      <c r="EJ237" s="1033"/>
      <c r="EK237" s="1033"/>
      <c r="EL237" s="1033"/>
      <c r="EM237" s="1033"/>
      <c r="EN237" s="1033"/>
      <c r="EO237" s="1033"/>
      <c r="EP237" s="1033"/>
      <c r="EQ237" s="1033"/>
      <c r="ER237" s="572"/>
    </row>
    <row r="238" spans="2:148" ht="15" customHeight="1" x14ac:dyDescent="0.25">
      <c r="B238" s="440" t="str">
        <f t="shared" si="22"/>
        <v>Desk 22</v>
      </c>
      <c r="C238" s="442" t="str">
        <f t="shared" si="25"/>
        <v/>
      </c>
      <c r="D238" s="442" t="str">
        <f t="shared" si="25"/>
        <v/>
      </c>
      <c r="E238" s="442" t="str">
        <f t="shared" si="25"/>
        <v/>
      </c>
      <c r="F238" s="442" t="str">
        <f t="shared" si="25"/>
        <v/>
      </c>
      <c r="G238" s="1126" t="str">
        <f t="shared" si="25"/>
        <v/>
      </c>
      <c r="H238" s="1033"/>
      <c r="I238" s="1033"/>
      <c r="J238" s="1033"/>
      <c r="K238" s="1033"/>
      <c r="L238" s="1033"/>
      <c r="M238" s="1033"/>
      <c r="N238" s="1033"/>
      <c r="O238" s="1033"/>
      <c r="P238" s="1033"/>
      <c r="Q238" s="1033"/>
      <c r="R238" s="1033"/>
      <c r="S238" s="1033"/>
      <c r="T238" s="1033"/>
      <c r="U238" s="1033"/>
      <c r="V238" s="1033"/>
      <c r="W238" s="1033"/>
      <c r="X238" s="1033"/>
      <c r="Y238" s="1033"/>
      <c r="Z238" s="1033"/>
      <c r="AA238" s="1033"/>
      <c r="AB238" s="1033"/>
      <c r="AC238" s="1033"/>
      <c r="AD238" s="1033"/>
      <c r="AE238" s="1033"/>
      <c r="AF238" s="1033"/>
      <c r="AG238" s="1033"/>
      <c r="AH238" s="1033"/>
      <c r="AI238" s="1033"/>
      <c r="AJ238" s="1033"/>
      <c r="AK238" s="1033"/>
      <c r="AL238" s="1033"/>
      <c r="AM238" s="1033"/>
      <c r="AN238" s="1033"/>
      <c r="AO238" s="1033"/>
      <c r="AP238" s="1033"/>
      <c r="AQ238" s="1033"/>
      <c r="AR238" s="1033"/>
      <c r="AS238" s="1033"/>
      <c r="AT238" s="1033"/>
      <c r="AU238" s="1033"/>
      <c r="AV238" s="1033"/>
      <c r="AW238" s="1033"/>
      <c r="AX238" s="1033"/>
      <c r="AY238" s="1033"/>
      <c r="AZ238" s="1033"/>
      <c r="BA238" s="1033"/>
      <c r="BB238" s="1033"/>
      <c r="BC238" s="1033"/>
      <c r="BD238" s="1033"/>
      <c r="BE238" s="1033"/>
      <c r="BF238" s="1033"/>
      <c r="BG238" s="1033"/>
      <c r="BH238" s="1033"/>
      <c r="BI238" s="1033"/>
      <c r="BJ238" s="1033"/>
      <c r="BK238" s="1033"/>
      <c r="BL238" s="1033"/>
      <c r="BM238" s="1033"/>
      <c r="BN238" s="1033"/>
      <c r="BO238" s="1033"/>
      <c r="BP238" s="1033"/>
      <c r="BQ238" s="1033"/>
      <c r="BR238" s="1033"/>
      <c r="BS238" s="1033"/>
      <c r="BT238" s="1033"/>
      <c r="BU238" s="1033"/>
      <c r="BV238" s="1033"/>
      <c r="BW238" s="1033"/>
      <c r="BX238" s="1033"/>
      <c r="BY238" s="1033"/>
      <c r="BZ238" s="1033"/>
      <c r="CA238" s="1033"/>
      <c r="CB238" s="1033"/>
      <c r="CC238" s="1033"/>
      <c r="CD238" s="1033"/>
      <c r="CE238" s="1033"/>
      <c r="CF238" s="1033"/>
      <c r="CG238" s="1033"/>
      <c r="CH238" s="1033"/>
      <c r="CI238" s="1033"/>
      <c r="CJ238" s="1033"/>
      <c r="CK238" s="1033"/>
      <c r="CL238" s="1033"/>
      <c r="CM238" s="1033"/>
      <c r="CN238" s="1033"/>
      <c r="CO238" s="1033"/>
      <c r="CP238" s="1033"/>
      <c r="CQ238" s="1033"/>
      <c r="CR238" s="1033"/>
      <c r="CS238" s="1033"/>
      <c r="CT238" s="1033"/>
      <c r="CU238" s="1033"/>
      <c r="CV238" s="1033"/>
      <c r="CW238" s="1033"/>
      <c r="CX238" s="1033"/>
      <c r="CY238" s="1033"/>
      <c r="CZ238" s="1033"/>
      <c r="DA238" s="1033"/>
      <c r="DB238" s="1033"/>
      <c r="DC238" s="1033"/>
      <c r="DD238" s="1033"/>
      <c r="DE238" s="1033"/>
      <c r="DF238" s="1033"/>
      <c r="DG238" s="1033"/>
      <c r="DH238" s="1033"/>
      <c r="DI238" s="1033"/>
      <c r="DJ238" s="1033"/>
      <c r="DK238" s="1033"/>
      <c r="DL238" s="1033"/>
      <c r="DM238" s="1033"/>
      <c r="DN238" s="1033"/>
      <c r="DO238" s="1033"/>
      <c r="DP238" s="1033"/>
      <c r="DQ238" s="1033"/>
      <c r="DR238" s="1033"/>
      <c r="DS238" s="1033"/>
      <c r="DT238" s="1033"/>
      <c r="DU238" s="1033"/>
      <c r="DV238" s="1033"/>
      <c r="DW238" s="572"/>
      <c r="DX238" s="1033"/>
      <c r="DY238" s="1033"/>
      <c r="DZ238" s="1033"/>
      <c r="EA238" s="1033"/>
      <c r="EB238" s="1033"/>
      <c r="EC238" s="1033"/>
      <c r="ED238" s="1033"/>
      <c r="EE238" s="1033"/>
      <c r="EF238" s="1033"/>
      <c r="EG238" s="1033"/>
      <c r="EH238" s="1033"/>
      <c r="EI238" s="1033"/>
      <c r="EJ238" s="1033"/>
      <c r="EK238" s="1033"/>
      <c r="EL238" s="1033"/>
      <c r="EM238" s="1033"/>
      <c r="EN238" s="1033"/>
      <c r="EO238" s="1033"/>
      <c r="EP238" s="1033"/>
      <c r="EQ238" s="1033"/>
      <c r="ER238" s="572"/>
    </row>
    <row r="239" spans="2:148" ht="15" customHeight="1" x14ac:dyDescent="0.25">
      <c r="B239" s="440" t="str">
        <f t="shared" si="22"/>
        <v>Desk 23</v>
      </c>
      <c r="C239" s="442" t="str">
        <f t="shared" si="25"/>
        <v/>
      </c>
      <c r="D239" s="442" t="str">
        <f t="shared" si="25"/>
        <v/>
      </c>
      <c r="E239" s="442" t="str">
        <f t="shared" si="25"/>
        <v/>
      </c>
      <c r="F239" s="442" t="str">
        <f t="shared" si="25"/>
        <v/>
      </c>
      <c r="G239" s="1126" t="str">
        <f t="shared" si="25"/>
        <v/>
      </c>
      <c r="H239" s="1033"/>
      <c r="I239" s="1033"/>
      <c r="J239" s="1033"/>
      <c r="K239" s="1033"/>
      <c r="L239" s="1033"/>
      <c r="M239" s="1033"/>
      <c r="N239" s="1033"/>
      <c r="O239" s="1033"/>
      <c r="P239" s="1033"/>
      <c r="Q239" s="1033"/>
      <c r="R239" s="1033"/>
      <c r="S239" s="1033"/>
      <c r="T239" s="1033"/>
      <c r="U239" s="1033"/>
      <c r="V239" s="1033"/>
      <c r="W239" s="1033"/>
      <c r="X239" s="1033"/>
      <c r="Y239" s="1033"/>
      <c r="Z239" s="1033"/>
      <c r="AA239" s="1033"/>
      <c r="AB239" s="1033"/>
      <c r="AC239" s="1033"/>
      <c r="AD239" s="1033"/>
      <c r="AE239" s="1033"/>
      <c r="AF239" s="1033"/>
      <c r="AG239" s="1033"/>
      <c r="AH239" s="1033"/>
      <c r="AI239" s="1033"/>
      <c r="AJ239" s="1033"/>
      <c r="AK239" s="1033"/>
      <c r="AL239" s="1033"/>
      <c r="AM239" s="1033"/>
      <c r="AN239" s="1033"/>
      <c r="AO239" s="1033"/>
      <c r="AP239" s="1033"/>
      <c r="AQ239" s="1033"/>
      <c r="AR239" s="1033"/>
      <c r="AS239" s="1033"/>
      <c r="AT239" s="1033"/>
      <c r="AU239" s="1033"/>
      <c r="AV239" s="1033"/>
      <c r="AW239" s="1033"/>
      <c r="AX239" s="1033"/>
      <c r="AY239" s="1033"/>
      <c r="AZ239" s="1033"/>
      <c r="BA239" s="1033"/>
      <c r="BB239" s="1033"/>
      <c r="BC239" s="1033"/>
      <c r="BD239" s="1033"/>
      <c r="BE239" s="1033"/>
      <c r="BF239" s="1033"/>
      <c r="BG239" s="1033"/>
      <c r="BH239" s="1033"/>
      <c r="BI239" s="1033"/>
      <c r="BJ239" s="1033"/>
      <c r="BK239" s="1033"/>
      <c r="BL239" s="1033"/>
      <c r="BM239" s="1033"/>
      <c r="BN239" s="1033"/>
      <c r="BO239" s="1033"/>
      <c r="BP239" s="1033"/>
      <c r="BQ239" s="1033"/>
      <c r="BR239" s="1033"/>
      <c r="BS239" s="1033"/>
      <c r="BT239" s="1033"/>
      <c r="BU239" s="1033"/>
      <c r="BV239" s="1033"/>
      <c r="BW239" s="1033"/>
      <c r="BX239" s="1033"/>
      <c r="BY239" s="1033"/>
      <c r="BZ239" s="1033"/>
      <c r="CA239" s="1033"/>
      <c r="CB239" s="1033"/>
      <c r="CC239" s="1033"/>
      <c r="CD239" s="1033"/>
      <c r="CE239" s="1033"/>
      <c r="CF239" s="1033"/>
      <c r="CG239" s="1033"/>
      <c r="CH239" s="1033"/>
      <c r="CI239" s="1033"/>
      <c r="CJ239" s="1033"/>
      <c r="CK239" s="1033"/>
      <c r="CL239" s="1033"/>
      <c r="CM239" s="1033"/>
      <c r="CN239" s="1033"/>
      <c r="CO239" s="1033"/>
      <c r="CP239" s="1033"/>
      <c r="CQ239" s="1033"/>
      <c r="CR239" s="1033"/>
      <c r="CS239" s="1033"/>
      <c r="CT239" s="1033"/>
      <c r="CU239" s="1033"/>
      <c r="CV239" s="1033"/>
      <c r="CW239" s="1033"/>
      <c r="CX239" s="1033"/>
      <c r="CY239" s="1033"/>
      <c r="CZ239" s="1033"/>
      <c r="DA239" s="1033"/>
      <c r="DB239" s="1033"/>
      <c r="DC239" s="1033"/>
      <c r="DD239" s="1033"/>
      <c r="DE239" s="1033"/>
      <c r="DF239" s="1033"/>
      <c r="DG239" s="1033"/>
      <c r="DH239" s="1033"/>
      <c r="DI239" s="1033"/>
      <c r="DJ239" s="1033"/>
      <c r="DK239" s="1033"/>
      <c r="DL239" s="1033"/>
      <c r="DM239" s="1033"/>
      <c r="DN239" s="1033"/>
      <c r="DO239" s="1033"/>
      <c r="DP239" s="1033"/>
      <c r="DQ239" s="1033"/>
      <c r="DR239" s="1033"/>
      <c r="DS239" s="1033"/>
      <c r="DT239" s="1033"/>
      <c r="DU239" s="1033"/>
      <c r="DV239" s="1033"/>
      <c r="DW239" s="572"/>
      <c r="DX239" s="1033"/>
      <c r="DY239" s="1033"/>
      <c r="DZ239" s="1033"/>
      <c r="EA239" s="1033"/>
      <c r="EB239" s="1033"/>
      <c r="EC239" s="1033"/>
      <c r="ED239" s="1033"/>
      <c r="EE239" s="1033"/>
      <c r="EF239" s="1033"/>
      <c r="EG239" s="1033"/>
      <c r="EH239" s="1033"/>
      <c r="EI239" s="1033"/>
      <c r="EJ239" s="1033"/>
      <c r="EK239" s="1033"/>
      <c r="EL239" s="1033"/>
      <c r="EM239" s="1033"/>
      <c r="EN239" s="1033"/>
      <c r="EO239" s="1033"/>
      <c r="EP239" s="1033"/>
      <c r="EQ239" s="1033"/>
      <c r="ER239" s="572"/>
    </row>
    <row r="240" spans="2:148" ht="15" customHeight="1" x14ac:dyDescent="0.25">
      <c r="B240" s="440" t="str">
        <f t="shared" si="22"/>
        <v>Desk 24</v>
      </c>
      <c r="C240" s="442" t="str">
        <f t="shared" si="25"/>
        <v/>
      </c>
      <c r="D240" s="442" t="str">
        <f t="shared" si="25"/>
        <v/>
      </c>
      <c r="E240" s="442" t="str">
        <f t="shared" si="25"/>
        <v/>
      </c>
      <c r="F240" s="442" t="str">
        <f t="shared" si="25"/>
        <v/>
      </c>
      <c r="G240" s="1126" t="str">
        <f t="shared" si="25"/>
        <v/>
      </c>
      <c r="H240" s="1033"/>
      <c r="I240" s="1033"/>
      <c r="J240" s="1033"/>
      <c r="K240" s="1033"/>
      <c r="L240" s="1033"/>
      <c r="M240" s="1033"/>
      <c r="N240" s="1033"/>
      <c r="O240" s="1033"/>
      <c r="P240" s="1033"/>
      <c r="Q240" s="1033"/>
      <c r="R240" s="1033"/>
      <c r="S240" s="1033"/>
      <c r="T240" s="1033"/>
      <c r="U240" s="1033"/>
      <c r="V240" s="1033"/>
      <c r="W240" s="1033"/>
      <c r="X240" s="1033"/>
      <c r="Y240" s="1033"/>
      <c r="Z240" s="1033"/>
      <c r="AA240" s="1033"/>
      <c r="AB240" s="1033"/>
      <c r="AC240" s="1033"/>
      <c r="AD240" s="1033"/>
      <c r="AE240" s="1033"/>
      <c r="AF240" s="1033"/>
      <c r="AG240" s="1033"/>
      <c r="AH240" s="1033"/>
      <c r="AI240" s="1033"/>
      <c r="AJ240" s="1033"/>
      <c r="AK240" s="1033"/>
      <c r="AL240" s="1033"/>
      <c r="AM240" s="1033"/>
      <c r="AN240" s="1033"/>
      <c r="AO240" s="1033"/>
      <c r="AP240" s="1033"/>
      <c r="AQ240" s="1033"/>
      <c r="AR240" s="1033"/>
      <c r="AS240" s="1033"/>
      <c r="AT240" s="1033"/>
      <c r="AU240" s="1033"/>
      <c r="AV240" s="1033"/>
      <c r="AW240" s="1033"/>
      <c r="AX240" s="1033"/>
      <c r="AY240" s="1033"/>
      <c r="AZ240" s="1033"/>
      <c r="BA240" s="1033"/>
      <c r="BB240" s="1033"/>
      <c r="BC240" s="1033"/>
      <c r="BD240" s="1033"/>
      <c r="BE240" s="1033"/>
      <c r="BF240" s="1033"/>
      <c r="BG240" s="1033"/>
      <c r="BH240" s="1033"/>
      <c r="BI240" s="1033"/>
      <c r="BJ240" s="1033"/>
      <c r="BK240" s="1033"/>
      <c r="BL240" s="1033"/>
      <c r="BM240" s="1033"/>
      <c r="BN240" s="1033"/>
      <c r="BO240" s="1033"/>
      <c r="BP240" s="1033"/>
      <c r="BQ240" s="1033"/>
      <c r="BR240" s="1033"/>
      <c r="BS240" s="1033"/>
      <c r="BT240" s="1033"/>
      <c r="BU240" s="1033"/>
      <c r="BV240" s="1033"/>
      <c r="BW240" s="1033"/>
      <c r="BX240" s="1033"/>
      <c r="BY240" s="1033"/>
      <c r="BZ240" s="1033"/>
      <c r="CA240" s="1033"/>
      <c r="CB240" s="1033"/>
      <c r="CC240" s="1033"/>
      <c r="CD240" s="1033"/>
      <c r="CE240" s="1033"/>
      <c r="CF240" s="1033"/>
      <c r="CG240" s="1033"/>
      <c r="CH240" s="1033"/>
      <c r="CI240" s="1033"/>
      <c r="CJ240" s="1033"/>
      <c r="CK240" s="1033"/>
      <c r="CL240" s="1033"/>
      <c r="CM240" s="1033"/>
      <c r="CN240" s="1033"/>
      <c r="CO240" s="1033"/>
      <c r="CP240" s="1033"/>
      <c r="CQ240" s="1033"/>
      <c r="CR240" s="1033"/>
      <c r="CS240" s="1033"/>
      <c r="CT240" s="1033"/>
      <c r="CU240" s="1033"/>
      <c r="CV240" s="1033"/>
      <c r="CW240" s="1033"/>
      <c r="CX240" s="1033"/>
      <c r="CY240" s="1033"/>
      <c r="CZ240" s="1033"/>
      <c r="DA240" s="1033"/>
      <c r="DB240" s="1033"/>
      <c r="DC240" s="1033"/>
      <c r="DD240" s="1033"/>
      <c r="DE240" s="1033"/>
      <c r="DF240" s="1033"/>
      <c r="DG240" s="1033"/>
      <c r="DH240" s="1033"/>
      <c r="DI240" s="1033"/>
      <c r="DJ240" s="1033"/>
      <c r="DK240" s="1033"/>
      <c r="DL240" s="1033"/>
      <c r="DM240" s="1033"/>
      <c r="DN240" s="1033"/>
      <c r="DO240" s="1033"/>
      <c r="DP240" s="1033"/>
      <c r="DQ240" s="1033"/>
      <c r="DR240" s="1033"/>
      <c r="DS240" s="1033"/>
      <c r="DT240" s="1033"/>
      <c r="DU240" s="1033"/>
      <c r="DV240" s="1033"/>
      <c r="DW240" s="572"/>
      <c r="DX240" s="1033"/>
      <c r="DY240" s="1033"/>
      <c r="DZ240" s="1033"/>
      <c r="EA240" s="1033"/>
      <c r="EB240" s="1033"/>
      <c r="EC240" s="1033"/>
      <c r="ED240" s="1033"/>
      <c r="EE240" s="1033"/>
      <c r="EF240" s="1033"/>
      <c r="EG240" s="1033"/>
      <c r="EH240" s="1033"/>
      <c r="EI240" s="1033"/>
      <c r="EJ240" s="1033"/>
      <c r="EK240" s="1033"/>
      <c r="EL240" s="1033"/>
      <c r="EM240" s="1033"/>
      <c r="EN240" s="1033"/>
      <c r="EO240" s="1033"/>
      <c r="EP240" s="1033"/>
      <c r="EQ240" s="1033"/>
      <c r="ER240" s="572"/>
    </row>
    <row r="241" spans="2:148" ht="15" customHeight="1" x14ac:dyDescent="0.25">
      <c r="B241" s="440" t="str">
        <f t="shared" si="22"/>
        <v>Desk 25</v>
      </c>
      <c r="C241" s="442" t="str">
        <f t="shared" si="25"/>
        <v/>
      </c>
      <c r="D241" s="442" t="str">
        <f t="shared" si="25"/>
        <v/>
      </c>
      <c r="E241" s="442" t="str">
        <f t="shared" si="25"/>
        <v/>
      </c>
      <c r="F241" s="442" t="str">
        <f t="shared" si="25"/>
        <v/>
      </c>
      <c r="G241" s="1126" t="str">
        <f t="shared" si="25"/>
        <v/>
      </c>
      <c r="H241" s="1033"/>
      <c r="I241" s="1033"/>
      <c r="J241" s="1033"/>
      <c r="K241" s="1033"/>
      <c r="L241" s="1033"/>
      <c r="M241" s="1033"/>
      <c r="N241" s="1033"/>
      <c r="O241" s="1033"/>
      <c r="P241" s="1033"/>
      <c r="Q241" s="1033"/>
      <c r="R241" s="1033"/>
      <c r="S241" s="1033"/>
      <c r="T241" s="1033"/>
      <c r="U241" s="1033"/>
      <c r="V241" s="1033"/>
      <c r="W241" s="1033"/>
      <c r="X241" s="1033"/>
      <c r="Y241" s="1033"/>
      <c r="Z241" s="1033"/>
      <c r="AA241" s="1033"/>
      <c r="AB241" s="1033"/>
      <c r="AC241" s="1033"/>
      <c r="AD241" s="1033"/>
      <c r="AE241" s="1033"/>
      <c r="AF241" s="1033"/>
      <c r="AG241" s="1033"/>
      <c r="AH241" s="1033"/>
      <c r="AI241" s="1033"/>
      <c r="AJ241" s="1033"/>
      <c r="AK241" s="1033"/>
      <c r="AL241" s="1033"/>
      <c r="AM241" s="1033"/>
      <c r="AN241" s="1033"/>
      <c r="AO241" s="1033"/>
      <c r="AP241" s="1033"/>
      <c r="AQ241" s="1033"/>
      <c r="AR241" s="1033"/>
      <c r="AS241" s="1033"/>
      <c r="AT241" s="1033"/>
      <c r="AU241" s="1033"/>
      <c r="AV241" s="1033"/>
      <c r="AW241" s="1033"/>
      <c r="AX241" s="1033"/>
      <c r="AY241" s="1033"/>
      <c r="AZ241" s="1033"/>
      <c r="BA241" s="1033"/>
      <c r="BB241" s="1033"/>
      <c r="BC241" s="1033"/>
      <c r="BD241" s="1033"/>
      <c r="BE241" s="1033"/>
      <c r="BF241" s="1033"/>
      <c r="BG241" s="1033"/>
      <c r="BH241" s="1033"/>
      <c r="BI241" s="1033"/>
      <c r="BJ241" s="1033"/>
      <c r="BK241" s="1033"/>
      <c r="BL241" s="1033"/>
      <c r="BM241" s="1033"/>
      <c r="BN241" s="1033"/>
      <c r="BO241" s="1033"/>
      <c r="BP241" s="1033"/>
      <c r="BQ241" s="1033"/>
      <c r="BR241" s="1033"/>
      <c r="BS241" s="1033"/>
      <c r="BT241" s="1033"/>
      <c r="BU241" s="1033"/>
      <c r="BV241" s="1033"/>
      <c r="BW241" s="1033"/>
      <c r="BX241" s="1033"/>
      <c r="BY241" s="1033"/>
      <c r="BZ241" s="1033"/>
      <c r="CA241" s="1033"/>
      <c r="CB241" s="1033"/>
      <c r="CC241" s="1033"/>
      <c r="CD241" s="1033"/>
      <c r="CE241" s="1033"/>
      <c r="CF241" s="1033"/>
      <c r="CG241" s="1033"/>
      <c r="CH241" s="1033"/>
      <c r="CI241" s="1033"/>
      <c r="CJ241" s="1033"/>
      <c r="CK241" s="1033"/>
      <c r="CL241" s="1033"/>
      <c r="CM241" s="1033"/>
      <c r="CN241" s="1033"/>
      <c r="CO241" s="1033"/>
      <c r="CP241" s="1033"/>
      <c r="CQ241" s="1033"/>
      <c r="CR241" s="1033"/>
      <c r="CS241" s="1033"/>
      <c r="CT241" s="1033"/>
      <c r="CU241" s="1033"/>
      <c r="CV241" s="1033"/>
      <c r="CW241" s="1033"/>
      <c r="CX241" s="1033"/>
      <c r="CY241" s="1033"/>
      <c r="CZ241" s="1033"/>
      <c r="DA241" s="1033"/>
      <c r="DB241" s="1033"/>
      <c r="DC241" s="1033"/>
      <c r="DD241" s="1033"/>
      <c r="DE241" s="1033"/>
      <c r="DF241" s="1033"/>
      <c r="DG241" s="1033"/>
      <c r="DH241" s="1033"/>
      <c r="DI241" s="1033"/>
      <c r="DJ241" s="1033"/>
      <c r="DK241" s="1033"/>
      <c r="DL241" s="1033"/>
      <c r="DM241" s="1033"/>
      <c r="DN241" s="1033"/>
      <c r="DO241" s="1033"/>
      <c r="DP241" s="1033"/>
      <c r="DQ241" s="1033"/>
      <c r="DR241" s="1033"/>
      <c r="DS241" s="1033"/>
      <c r="DT241" s="1033"/>
      <c r="DU241" s="1033"/>
      <c r="DV241" s="1033"/>
      <c r="DW241" s="572"/>
      <c r="DX241" s="1033"/>
      <c r="DY241" s="1033"/>
      <c r="DZ241" s="1033"/>
      <c r="EA241" s="1033"/>
      <c r="EB241" s="1033"/>
      <c r="EC241" s="1033"/>
      <c r="ED241" s="1033"/>
      <c r="EE241" s="1033"/>
      <c r="EF241" s="1033"/>
      <c r="EG241" s="1033"/>
      <c r="EH241" s="1033"/>
      <c r="EI241" s="1033"/>
      <c r="EJ241" s="1033"/>
      <c r="EK241" s="1033"/>
      <c r="EL241" s="1033"/>
      <c r="EM241" s="1033"/>
      <c r="EN241" s="1033"/>
      <c r="EO241" s="1033"/>
      <c r="EP241" s="1033"/>
      <c r="EQ241" s="1033"/>
      <c r="ER241" s="572"/>
    </row>
    <row r="242" spans="2:148" ht="15" customHeight="1" x14ac:dyDescent="0.25">
      <c r="B242" s="440" t="str">
        <f t="shared" si="22"/>
        <v>Desk 26</v>
      </c>
      <c r="C242" s="442" t="str">
        <f t="shared" si="25"/>
        <v/>
      </c>
      <c r="D242" s="442" t="str">
        <f t="shared" si="25"/>
        <v/>
      </c>
      <c r="E242" s="442" t="str">
        <f t="shared" si="25"/>
        <v/>
      </c>
      <c r="F242" s="442" t="str">
        <f t="shared" si="25"/>
        <v/>
      </c>
      <c r="G242" s="1126" t="str">
        <f t="shared" si="25"/>
        <v/>
      </c>
      <c r="H242" s="1033"/>
      <c r="I242" s="1033"/>
      <c r="J242" s="1033"/>
      <c r="K242" s="1033"/>
      <c r="L242" s="1033"/>
      <c r="M242" s="1033"/>
      <c r="N242" s="1033"/>
      <c r="O242" s="1033"/>
      <c r="P242" s="1033"/>
      <c r="Q242" s="1033"/>
      <c r="R242" s="1033"/>
      <c r="S242" s="1033"/>
      <c r="T242" s="1033"/>
      <c r="U242" s="1033"/>
      <c r="V242" s="1033"/>
      <c r="W242" s="1033"/>
      <c r="X242" s="1033"/>
      <c r="Y242" s="1033"/>
      <c r="Z242" s="1033"/>
      <c r="AA242" s="1033"/>
      <c r="AB242" s="1033"/>
      <c r="AC242" s="1033"/>
      <c r="AD242" s="1033"/>
      <c r="AE242" s="1033"/>
      <c r="AF242" s="1033"/>
      <c r="AG242" s="1033"/>
      <c r="AH242" s="1033"/>
      <c r="AI242" s="1033"/>
      <c r="AJ242" s="1033"/>
      <c r="AK242" s="1033"/>
      <c r="AL242" s="1033"/>
      <c r="AM242" s="1033"/>
      <c r="AN242" s="1033"/>
      <c r="AO242" s="1033"/>
      <c r="AP242" s="1033"/>
      <c r="AQ242" s="1033"/>
      <c r="AR242" s="1033"/>
      <c r="AS242" s="1033"/>
      <c r="AT242" s="1033"/>
      <c r="AU242" s="1033"/>
      <c r="AV242" s="1033"/>
      <c r="AW242" s="1033"/>
      <c r="AX242" s="1033"/>
      <c r="AY242" s="1033"/>
      <c r="AZ242" s="1033"/>
      <c r="BA242" s="1033"/>
      <c r="BB242" s="1033"/>
      <c r="BC242" s="1033"/>
      <c r="BD242" s="1033"/>
      <c r="BE242" s="1033"/>
      <c r="BF242" s="1033"/>
      <c r="BG242" s="1033"/>
      <c r="BH242" s="1033"/>
      <c r="BI242" s="1033"/>
      <c r="BJ242" s="1033"/>
      <c r="BK242" s="1033"/>
      <c r="BL242" s="1033"/>
      <c r="BM242" s="1033"/>
      <c r="BN242" s="1033"/>
      <c r="BO242" s="1033"/>
      <c r="BP242" s="1033"/>
      <c r="BQ242" s="1033"/>
      <c r="BR242" s="1033"/>
      <c r="BS242" s="1033"/>
      <c r="BT242" s="1033"/>
      <c r="BU242" s="1033"/>
      <c r="BV242" s="1033"/>
      <c r="BW242" s="1033"/>
      <c r="BX242" s="1033"/>
      <c r="BY242" s="1033"/>
      <c r="BZ242" s="1033"/>
      <c r="CA242" s="1033"/>
      <c r="CB242" s="1033"/>
      <c r="CC242" s="1033"/>
      <c r="CD242" s="1033"/>
      <c r="CE242" s="1033"/>
      <c r="CF242" s="1033"/>
      <c r="CG242" s="1033"/>
      <c r="CH242" s="1033"/>
      <c r="CI242" s="1033"/>
      <c r="CJ242" s="1033"/>
      <c r="CK242" s="1033"/>
      <c r="CL242" s="1033"/>
      <c r="CM242" s="1033"/>
      <c r="CN242" s="1033"/>
      <c r="CO242" s="1033"/>
      <c r="CP242" s="1033"/>
      <c r="CQ242" s="1033"/>
      <c r="CR242" s="1033"/>
      <c r="CS242" s="1033"/>
      <c r="CT242" s="1033"/>
      <c r="CU242" s="1033"/>
      <c r="CV242" s="1033"/>
      <c r="CW242" s="1033"/>
      <c r="CX242" s="1033"/>
      <c r="CY242" s="1033"/>
      <c r="CZ242" s="1033"/>
      <c r="DA242" s="1033"/>
      <c r="DB242" s="1033"/>
      <c r="DC242" s="1033"/>
      <c r="DD242" s="1033"/>
      <c r="DE242" s="1033"/>
      <c r="DF242" s="1033"/>
      <c r="DG242" s="1033"/>
      <c r="DH242" s="1033"/>
      <c r="DI242" s="1033"/>
      <c r="DJ242" s="1033"/>
      <c r="DK242" s="1033"/>
      <c r="DL242" s="1033"/>
      <c r="DM242" s="1033"/>
      <c r="DN242" s="1033"/>
      <c r="DO242" s="1033"/>
      <c r="DP242" s="1033"/>
      <c r="DQ242" s="1033"/>
      <c r="DR242" s="1033"/>
      <c r="DS242" s="1033"/>
      <c r="DT242" s="1033"/>
      <c r="DU242" s="1033"/>
      <c r="DV242" s="1033"/>
      <c r="DW242" s="572"/>
      <c r="DX242" s="1033"/>
      <c r="DY242" s="1033"/>
      <c r="DZ242" s="1033"/>
      <c r="EA242" s="1033"/>
      <c r="EB242" s="1033"/>
      <c r="EC242" s="1033"/>
      <c r="ED242" s="1033"/>
      <c r="EE242" s="1033"/>
      <c r="EF242" s="1033"/>
      <c r="EG242" s="1033"/>
      <c r="EH242" s="1033"/>
      <c r="EI242" s="1033"/>
      <c r="EJ242" s="1033"/>
      <c r="EK242" s="1033"/>
      <c r="EL242" s="1033"/>
      <c r="EM242" s="1033"/>
      <c r="EN242" s="1033"/>
      <c r="EO242" s="1033"/>
      <c r="EP242" s="1033"/>
      <c r="EQ242" s="1033"/>
      <c r="ER242" s="572"/>
    </row>
    <row r="243" spans="2:148" ht="15" customHeight="1" x14ac:dyDescent="0.25">
      <c r="B243" s="440" t="str">
        <f t="shared" si="22"/>
        <v>Desk 27</v>
      </c>
      <c r="C243" s="442" t="str">
        <f t="shared" si="25"/>
        <v/>
      </c>
      <c r="D243" s="442" t="str">
        <f t="shared" si="25"/>
        <v/>
      </c>
      <c r="E243" s="442" t="str">
        <f t="shared" si="25"/>
        <v/>
      </c>
      <c r="F243" s="442" t="str">
        <f t="shared" si="25"/>
        <v/>
      </c>
      <c r="G243" s="1126" t="str">
        <f t="shared" si="25"/>
        <v/>
      </c>
      <c r="H243" s="1033"/>
      <c r="I243" s="1033"/>
      <c r="J243" s="1033"/>
      <c r="K243" s="1033"/>
      <c r="L243" s="1033"/>
      <c r="M243" s="1033"/>
      <c r="N243" s="1033"/>
      <c r="O243" s="1033"/>
      <c r="P243" s="1033"/>
      <c r="Q243" s="1033"/>
      <c r="R243" s="1033"/>
      <c r="S243" s="1033"/>
      <c r="T243" s="1033"/>
      <c r="U243" s="1033"/>
      <c r="V243" s="1033"/>
      <c r="W243" s="1033"/>
      <c r="X243" s="1033"/>
      <c r="Y243" s="1033"/>
      <c r="Z243" s="1033"/>
      <c r="AA243" s="1033"/>
      <c r="AB243" s="1033"/>
      <c r="AC243" s="1033"/>
      <c r="AD243" s="1033"/>
      <c r="AE243" s="1033"/>
      <c r="AF243" s="1033"/>
      <c r="AG243" s="1033"/>
      <c r="AH243" s="1033"/>
      <c r="AI243" s="1033"/>
      <c r="AJ243" s="1033"/>
      <c r="AK243" s="1033"/>
      <c r="AL243" s="1033"/>
      <c r="AM243" s="1033"/>
      <c r="AN243" s="1033"/>
      <c r="AO243" s="1033"/>
      <c r="AP243" s="1033"/>
      <c r="AQ243" s="1033"/>
      <c r="AR243" s="1033"/>
      <c r="AS243" s="1033"/>
      <c r="AT243" s="1033"/>
      <c r="AU243" s="1033"/>
      <c r="AV243" s="1033"/>
      <c r="AW243" s="1033"/>
      <c r="AX243" s="1033"/>
      <c r="AY243" s="1033"/>
      <c r="AZ243" s="1033"/>
      <c r="BA243" s="1033"/>
      <c r="BB243" s="1033"/>
      <c r="BC243" s="1033"/>
      <c r="BD243" s="1033"/>
      <c r="BE243" s="1033"/>
      <c r="BF243" s="1033"/>
      <c r="BG243" s="1033"/>
      <c r="BH243" s="1033"/>
      <c r="BI243" s="1033"/>
      <c r="BJ243" s="1033"/>
      <c r="BK243" s="1033"/>
      <c r="BL243" s="1033"/>
      <c r="BM243" s="1033"/>
      <c r="BN243" s="1033"/>
      <c r="BO243" s="1033"/>
      <c r="BP243" s="1033"/>
      <c r="BQ243" s="1033"/>
      <c r="BR243" s="1033"/>
      <c r="BS243" s="1033"/>
      <c r="BT243" s="1033"/>
      <c r="BU243" s="1033"/>
      <c r="BV243" s="1033"/>
      <c r="BW243" s="1033"/>
      <c r="BX243" s="1033"/>
      <c r="BY243" s="1033"/>
      <c r="BZ243" s="1033"/>
      <c r="CA243" s="1033"/>
      <c r="CB243" s="1033"/>
      <c r="CC243" s="1033"/>
      <c r="CD243" s="1033"/>
      <c r="CE243" s="1033"/>
      <c r="CF243" s="1033"/>
      <c r="CG243" s="1033"/>
      <c r="CH243" s="1033"/>
      <c r="CI243" s="1033"/>
      <c r="CJ243" s="1033"/>
      <c r="CK243" s="1033"/>
      <c r="CL243" s="1033"/>
      <c r="CM243" s="1033"/>
      <c r="CN243" s="1033"/>
      <c r="CO243" s="1033"/>
      <c r="CP243" s="1033"/>
      <c r="CQ243" s="1033"/>
      <c r="CR243" s="1033"/>
      <c r="CS243" s="1033"/>
      <c r="CT243" s="1033"/>
      <c r="CU243" s="1033"/>
      <c r="CV243" s="1033"/>
      <c r="CW243" s="1033"/>
      <c r="CX243" s="1033"/>
      <c r="CY243" s="1033"/>
      <c r="CZ243" s="1033"/>
      <c r="DA243" s="1033"/>
      <c r="DB243" s="1033"/>
      <c r="DC243" s="1033"/>
      <c r="DD243" s="1033"/>
      <c r="DE243" s="1033"/>
      <c r="DF243" s="1033"/>
      <c r="DG243" s="1033"/>
      <c r="DH243" s="1033"/>
      <c r="DI243" s="1033"/>
      <c r="DJ243" s="1033"/>
      <c r="DK243" s="1033"/>
      <c r="DL243" s="1033"/>
      <c r="DM243" s="1033"/>
      <c r="DN243" s="1033"/>
      <c r="DO243" s="1033"/>
      <c r="DP243" s="1033"/>
      <c r="DQ243" s="1033"/>
      <c r="DR243" s="1033"/>
      <c r="DS243" s="1033"/>
      <c r="DT243" s="1033"/>
      <c r="DU243" s="1033"/>
      <c r="DV243" s="1033"/>
      <c r="DW243" s="572"/>
      <c r="DX243" s="1033"/>
      <c r="DY243" s="1033"/>
      <c r="DZ243" s="1033"/>
      <c r="EA243" s="1033"/>
      <c r="EB243" s="1033"/>
      <c r="EC243" s="1033"/>
      <c r="ED243" s="1033"/>
      <c r="EE243" s="1033"/>
      <c r="EF243" s="1033"/>
      <c r="EG243" s="1033"/>
      <c r="EH243" s="1033"/>
      <c r="EI243" s="1033"/>
      <c r="EJ243" s="1033"/>
      <c r="EK243" s="1033"/>
      <c r="EL243" s="1033"/>
      <c r="EM243" s="1033"/>
      <c r="EN243" s="1033"/>
      <c r="EO243" s="1033"/>
      <c r="EP243" s="1033"/>
      <c r="EQ243" s="1033"/>
      <c r="ER243" s="572"/>
    </row>
    <row r="244" spans="2:148" ht="15" customHeight="1" x14ac:dyDescent="0.25">
      <c r="B244" s="440" t="str">
        <f t="shared" si="22"/>
        <v>Desk 28</v>
      </c>
      <c r="C244" s="442" t="str">
        <f t="shared" si="25"/>
        <v/>
      </c>
      <c r="D244" s="442" t="str">
        <f t="shared" si="25"/>
        <v/>
      </c>
      <c r="E244" s="442" t="str">
        <f t="shared" si="25"/>
        <v/>
      </c>
      <c r="F244" s="442" t="str">
        <f t="shared" si="25"/>
        <v/>
      </c>
      <c r="G244" s="1126" t="str">
        <f t="shared" si="25"/>
        <v/>
      </c>
      <c r="H244" s="1033"/>
      <c r="I244" s="1033"/>
      <c r="J244" s="1033"/>
      <c r="K244" s="1033"/>
      <c r="L244" s="1033"/>
      <c r="M244" s="1033"/>
      <c r="N244" s="1033"/>
      <c r="O244" s="1033"/>
      <c r="P244" s="1033"/>
      <c r="Q244" s="1033"/>
      <c r="R244" s="1033"/>
      <c r="S244" s="1033"/>
      <c r="T244" s="1033"/>
      <c r="U244" s="1033"/>
      <c r="V244" s="1033"/>
      <c r="W244" s="1033"/>
      <c r="X244" s="1033"/>
      <c r="Y244" s="1033"/>
      <c r="Z244" s="1033"/>
      <c r="AA244" s="1033"/>
      <c r="AB244" s="1033"/>
      <c r="AC244" s="1033"/>
      <c r="AD244" s="1033"/>
      <c r="AE244" s="1033"/>
      <c r="AF244" s="1033"/>
      <c r="AG244" s="1033"/>
      <c r="AH244" s="1033"/>
      <c r="AI244" s="1033"/>
      <c r="AJ244" s="1033"/>
      <c r="AK244" s="1033"/>
      <c r="AL244" s="1033"/>
      <c r="AM244" s="1033"/>
      <c r="AN244" s="1033"/>
      <c r="AO244" s="1033"/>
      <c r="AP244" s="1033"/>
      <c r="AQ244" s="1033"/>
      <c r="AR244" s="1033"/>
      <c r="AS244" s="1033"/>
      <c r="AT244" s="1033"/>
      <c r="AU244" s="1033"/>
      <c r="AV244" s="1033"/>
      <c r="AW244" s="1033"/>
      <c r="AX244" s="1033"/>
      <c r="AY244" s="1033"/>
      <c r="AZ244" s="1033"/>
      <c r="BA244" s="1033"/>
      <c r="BB244" s="1033"/>
      <c r="BC244" s="1033"/>
      <c r="BD244" s="1033"/>
      <c r="BE244" s="1033"/>
      <c r="BF244" s="1033"/>
      <c r="BG244" s="1033"/>
      <c r="BH244" s="1033"/>
      <c r="BI244" s="1033"/>
      <c r="BJ244" s="1033"/>
      <c r="BK244" s="1033"/>
      <c r="BL244" s="1033"/>
      <c r="BM244" s="1033"/>
      <c r="BN244" s="1033"/>
      <c r="BO244" s="1033"/>
      <c r="BP244" s="1033"/>
      <c r="BQ244" s="1033"/>
      <c r="BR244" s="1033"/>
      <c r="BS244" s="1033"/>
      <c r="BT244" s="1033"/>
      <c r="BU244" s="1033"/>
      <c r="BV244" s="1033"/>
      <c r="BW244" s="1033"/>
      <c r="BX244" s="1033"/>
      <c r="BY244" s="1033"/>
      <c r="BZ244" s="1033"/>
      <c r="CA244" s="1033"/>
      <c r="CB244" s="1033"/>
      <c r="CC244" s="1033"/>
      <c r="CD244" s="1033"/>
      <c r="CE244" s="1033"/>
      <c r="CF244" s="1033"/>
      <c r="CG244" s="1033"/>
      <c r="CH244" s="1033"/>
      <c r="CI244" s="1033"/>
      <c r="CJ244" s="1033"/>
      <c r="CK244" s="1033"/>
      <c r="CL244" s="1033"/>
      <c r="CM244" s="1033"/>
      <c r="CN244" s="1033"/>
      <c r="CO244" s="1033"/>
      <c r="CP244" s="1033"/>
      <c r="CQ244" s="1033"/>
      <c r="CR244" s="1033"/>
      <c r="CS244" s="1033"/>
      <c r="CT244" s="1033"/>
      <c r="CU244" s="1033"/>
      <c r="CV244" s="1033"/>
      <c r="CW244" s="1033"/>
      <c r="CX244" s="1033"/>
      <c r="CY244" s="1033"/>
      <c r="CZ244" s="1033"/>
      <c r="DA244" s="1033"/>
      <c r="DB244" s="1033"/>
      <c r="DC244" s="1033"/>
      <c r="DD244" s="1033"/>
      <c r="DE244" s="1033"/>
      <c r="DF244" s="1033"/>
      <c r="DG244" s="1033"/>
      <c r="DH244" s="1033"/>
      <c r="DI244" s="1033"/>
      <c r="DJ244" s="1033"/>
      <c r="DK244" s="1033"/>
      <c r="DL244" s="1033"/>
      <c r="DM244" s="1033"/>
      <c r="DN244" s="1033"/>
      <c r="DO244" s="1033"/>
      <c r="DP244" s="1033"/>
      <c r="DQ244" s="1033"/>
      <c r="DR244" s="1033"/>
      <c r="DS244" s="1033"/>
      <c r="DT244" s="1033"/>
      <c r="DU244" s="1033"/>
      <c r="DV244" s="1033"/>
      <c r="DW244" s="572"/>
      <c r="DX244" s="1033"/>
      <c r="DY244" s="1033"/>
      <c r="DZ244" s="1033"/>
      <c r="EA244" s="1033"/>
      <c r="EB244" s="1033"/>
      <c r="EC244" s="1033"/>
      <c r="ED244" s="1033"/>
      <c r="EE244" s="1033"/>
      <c r="EF244" s="1033"/>
      <c r="EG244" s="1033"/>
      <c r="EH244" s="1033"/>
      <c r="EI244" s="1033"/>
      <c r="EJ244" s="1033"/>
      <c r="EK244" s="1033"/>
      <c r="EL244" s="1033"/>
      <c r="EM244" s="1033"/>
      <c r="EN244" s="1033"/>
      <c r="EO244" s="1033"/>
      <c r="EP244" s="1033"/>
      <c r="EQ244" s="1033"/>
      <c r="ER244" s="572"/>
    </row>
    <row r="245" spans="2:148" ht="15" customHeight="1" x14ac:dyDescent="0.25">
      <c r="B245" s="440" t="str">
        <f t="shared" si="22"/>
        <v>Desk 29</v>
      </c>
      <c r="C245" s="442" t="str">
        <f t="shared" si="25"/>
        <v/>
      </c>
      <c r="D245" s="442" t="str">
        <f t="shared" si="25"/>
        <v/>
      </c>
      <c r="E245" s="442" t="str">
        <f t="shared" si="25"/>
        <v/>
      </c>
      <c r="F245" s="442" t="str">
        <f t="shared" si="25"/>
        <v/>
      </c>
      <c r="G245" s="1126" t="str">
        <f t="shared" si="25"/>
        <v/>
      </c>
      <c r="H245" s="1033"/>
      <c r="I245" s="1033"/>
      <c r="J245" s="1033"/>
      <c r="K245" s="1033"/>
      <c r="L245" s="1033"/>
      <c r="M245" s="1033"/>
      <c r="N245" s="1033"/>
      <c r="O245" s="1033"/>
      <c r="P245" s="1033"/>
      <c r="Q245" s="1033"/>
      <c r="R245" s="103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3"/>
      <c r="AQ245" s="1033"/>
      <c r="AR245" s="1033"/>
      <c r="AS245" s="1033"/>
      <c r="AT245" s="1033"/>
      <c r="AU245" s="1033"/>
      <c r="AV245" s="1033"/>
      <c r="AW245" s="1033"/>
      <c r="AX245" s="1033"/>
      <c r="AY245" s="1033"/>
      <c r="AZ245" s="1033"/>
      <c r="BA245" s="1033"/>
      <c r="BB245" s="1033"/>
      <c r="BC245" s="1033"/>
      <c r="BD245" s="1033"/>
      <c r="BE245" s="1033"/>
      <c r="BF245" s="1033"/>
      <c r="BG245" s="1033"/>
      <c r="BH245" s="1033"/>
      <c r="BI245" s="1033"/>
      <c r="BJ245" s="1033"/>
      <c r="BK245" s="1033"/>
      <c r="BL245" s="1033"/>
      <c r="BM245" s="1033"/>
      <c r="BN245" s="1033"/>
      <c r="BO245" s="1033"/>
      <c r="BP245" s="1033"/>
      <c r="BQ245" s="1033"/>
      <c r="BR245" s="1033"/>
      <c r="BS245" s="1033"/>
      <c r="BT245" s="1033"/>
      <c r="BU245" s="1033"/>
      <c r="BV245" s="1033"/>
      <c r="BW245" s="1033"/>
      <c r="BX245" s="1033"/>
      <c r="BY245" s="1033"/>
      <c r="BZ245" s="1033"/>
      <c r="CA245" s="1033"/>
      <c r="CB245" s="1033"/>
      <c r="CC245" s="1033"/>
      <c r="CD245" s="1033"/>
      <c r="CE245" s="1033"/>
      <c r="CF245" s="1033"/>
      <c r="CG245" s="1033"/>
      <c r="CH245" s="1033"/>
      <c r="CI245" s="1033"/>
      <c r="CJ245" s="1033"/>
      <c r="CK245" s="1033"/>
      <c r="CL245" s="1033"/>
      <c r="CM245" s="1033"/>
      <c r="CN245" s="1033"/>
      <c r="CO245" s="1033"/>
      <c r="CP245" s="1033"/>
      <c r="CQ245" s="1033"/>
      <c r="CR245" s="1033"/>
      <c r="CS245" s="1033"/>
      <c r="CT245" s="1033"/>
      <c r="CU245" s="1033"/>
      <c r="CV245" s="1033"/>
      <c r="CW245" s="1033"/>
      <c r="CX245" s="1033"/>
      <c r="CY245" s="1033"/>
      <c r="CZ245" s="1033"/>
      <c r="DA245" s="1033"/>
      <c r="DB245" s="1033"/>
      <c r="DC245" s="1033"/>
      <c r="DD245" s="1033"/>
      <c r="DE245" s="1033"/>
      <c r="DF245" s="1033"/>
      <c r="DG245" s="1033"/>
      <c r="DH245" s="1033"/>
      <c r="DI245" s="1033"/>
      <c r="DJ245" s="1033"/>
      <c r="DK245" s="1033"/>
      <c r="DL245" s="1033"/>
      <c r="DM245" s="1033"/>
      <c r="DN245" s="1033"/>
      <c r="DO245" s="1033"/>
      <c r="DP245" s="1033"/>
      <c r="DQ245" s="1033"/>
      <c r="DR245" s="1033"/>
      <c r="DS245" s="1033"/>
      <c r="DT245" s="1033"/>
      <c r="DU245" s="1033"/>
      <c r="DV245" s="1033"/>
      <c r="DW245" s="572"/>
      <c r="DX245" s="1033"/>
      <c r="DY245" s="1033"/>
      <c r="DZ245" s="1033"/>
      <c r="EA245" s="1033"/>
      <c r="EB245" s="1033"/>
      <c r="EC245" s="1033"/>
      <c r="ED245" s="1033"/>
      <c r="EE245" s="1033"/>
      <c r="EF245" s="1033"/>
      <c r="EG245" s="1033"/>
      <c r="EH245" s="1033"/>
      <c r="EI245" s="1033"/>
      <c r="EJ245" s="1033"/>
      <c r="EK245" s="1033"/>
      <c r="EL245" s="1033"/>
      <c r="EM245" s="1033"/>
      <c r="EN245" s="1033"/>
      <c r="EO245" s="1033"/>
      <c r="EP245" s="1033"/>
      <c r="EQ245" s="1033"/>
      <c r="ER245" s="572"/>
    </row>
    <row r="246" spans="2:148" ht="15" customHeight="1" x14ac:dyDescent="0.25">
      <c r="B246" s="440" t="str">
        <f t="shared" si="22"/>
        <v>Desk 30</v>
      </c>
      <c r="C246" s="442" t="str">
        <f t="shared" si="25"/>
        <v/>
      </c>
      <c r="D246" s="442" t="str">
        <f t="shared" si="25"/>
        <v/>
      </c>
      <c r="E246" s="442" t="str">
        <f t="shared" si="25"/>
        <v/>
      </c>
      <c r="F246" s="442" t="str">
        <f t="shared" si="25"/>
        <v/>
      </c>
      <c r="G246" s="1126" t="str">
        <f t="shared" si="25"/>
        <v/>
      </c>
      <c r="H246" s="1033"/>
      <c r="I246" s="1033"/>
      <c r="J246" s="1033"/>
      <c r="K246" s="1033"/>
      <c r="L246" s="1033"/>
      <c r="M246" s="1033"/>
      <c r="N246" s="1033"/>
      <c r="O246" s="1033"/>
      <c r="P246" s="1033"/>
      <c r="Q246" s="1033"/>
      <c r="R246" s="1033"/>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3"/>
      <c r="AQ246" s="1033"/>
      <c r="AR246" s="1033"/>
      <c r="AS246" s="1033"/>
      <c r="AT246" s="1033"/>
      <c r="AU246" s="1033"/>
      <c r="AV246" s="1033"/>
      <c r="AW246" s="1033"/>
      <c r="AX246" s="1033"/>
      <c r="AY246" s="1033"/>
      <c r="AZ246" s="1033"/>
      <c r="BA246" s="1033"/>
      <c r="BB246" s="1033"/>
      <c r="BC246" s="1033"/>
      <c r="BD246" s="1033"/>
      <c r="BE246" s="1033"/>
      <c r="BF246" s="1033"/>
      <c r="BG246" s="1033"/>
      <c r="BH246" s="1033"/>
      <c r="BI246" s="1033"/>
      <c r="BJ246" s="1033"/>
      <c r="BK246" s="1033"/>
      <c r="BL246" s="1033"/>
      <c r="BM246" s="1033"/>
      <c r="BN246" s="1033"/>
      <c r="BO246" s="1033"/>
      <c r="BP246" s="1033"/>
      <c r="BQ246" s="1033"/>
      <c r="BR246" s="1033"/>
      <c r="BS246" s="1033"/>
      <c r="BT246" s="1033"/>
      <c r="BU246" s="1033"/>
      <c r="BV246" s="1033"/>
      <c r="BW246" s="1033"/>
      <c r="BX246" s="1033"/>
      <c r="BY246" s="1033"/>
      <c r="BZ246" s="1033"/>
      <c r="CA246" s="1033"/>
      <c r="CB246" s="1033"/>
      <c r="CC246" s="1033"/>
      <c r="CD246" s="1033"/>
      <c r="CE246" s="1033"/>
      <c r="CF246" s="1033"/>
      <c r="CG246" s="1033"/>
      <c r="CH246" s="1033"/>
      <c r="CI246" s="1033"/>
      <c r="CJ246" s="1033"/>
      <c r="CK246" s="1033"/>
      <c r="CL246" s="1033"/>
      <c r="CM246" s="1033"/>
      <c r="CN246" s="1033"/>
      <c r="CO246" s="1033"/>
      <c r="CP246" s="1033"/>
      <c r="CQ246" s="1033"/>
      <c r="CR246" s="1033"/>
      <c r="CS246" s="1033"/>
      <c r="CT246" s="1033"/>
      <c r="CU246" s="1033"/>
      <c r="CV246" s="1033"/>
      <c r="CW246" s="1033"/>
      <c r="CX246" s="1033"/>
      <c r="CY246" s="1033"/>
      <c r="CZ246" s="1033"/>
      <c r="DA246" s="1033"/>
      <c r="DB246" s="1033"/>
      <c r="DC246" s="1033"/>
      <c r="DD246" s="1033"/>
      <c r="DE246" s="1033"/>
      <c r="DF246" s="1033"/>
      <c r="DG246" s="1033"/>
      <c r="DH246" s="1033"/>
      <c r="DI246" s="1033"/>
      <c r="DJ246" s="1033"/>
      <c r="DK246" s="1033"/>
      <c r="DL246" s="1033"/>
      <c r="DM246" s="1033"/>
      <c r="DN246" s="1033"/>
      <c r="DO246" s="1033"/>
      <c r="DP246" s="1033"/>
      <c r="DQ246" s="1033"/>
      <c r="DR246" s="1033"/>
      <c r="DS246" s="1033"/>
      <c r="DT246" s="1033"/>
      <c r="DU246" s="1033"/>
      <c r="DV246" s="1033"/>
      <c r="DW246" s="572"/>
      <c r="DX246" s="1033"/>
      <c r="DY246" s="1033"/>
      <c r="DZ246" s="1033"/>
      <c r="EA246" s="1033"/>
      <c r="EB246" s="1033"/>
      <c r="EC246" s="1033"/>
      <c r="ED246" s="1033"/>
      <c r="EE246" s="1033"/>
      <c r="EF246" s="1033"/>
      <c r="EG246" s="1033"/>
      <c r="EH246" s="1033"/>
      <c r="EI246" s="1033"/>
      <c r="EJ246" s="1033"/>
      <c r="EK246" s="1033"/>
      <c r="EL246" s="1033"/>
      <c r="EM246" s="1033"/>
      <c r="EN246" s="1033"/>
      <c r="EO246" s="1033"/>
      <c r="EP246" s="1033"/>
      <c r="EQ246" s="1033"/>
      <c r="ER246" s="572"/>
    </row>
    <row r="247" spans="2:148" ht="15" customHeight="1" x14ac:dyDescent="0.25">
      <c r="B247" s="440" t="str">
        <f t="shared" si="22"/>
        <v>Desk 31</v>
      </c>
      <c r="C247" s="442" t="str">
        <f t="shared" si="25"/>
        <v/>
      </c>
      <c r="D247" s="442" t="str">
        <f t="shared" si="25"/>
        <v/>
      </c>
      <c r="E247" s="442" t="str">
        <f t="shared" si="25"/>
        <v/>
      </c>
      <c r="F247" s="442" t="str">
        <f t="shared" si="25"/>
        <v/>
      </c>
      <c r="G247" s="1126" t="str">
        <f t="shared" si="25"/>
        <v/>
      </c>
      <c r="H247" s="1033"/>
      <c r="I247" s="1033"/>
      <c r="J247" s="1033"/>
      <c r="K247" s="1033"/>
      <c r="L247" s="1033"/>
      <c r="M247" s="1033"/>
      <c r="N247" s="1033"/>
      <c r="O247" s="1033"/>
      <c r="P247" s="1033"/>
      <c r="Q247" s="1033"/>
      <c r="R247" s="1033"/>
      <c r="S247" s="1033"/>
      <c r="T247" s="1033"/>
      <c r="U247" s="1033"/>
      <c r="V247" s="1033"/>
      <c r="W247" s="1033"/>
      <c r="X247" s="1033"/>
      <c r="Y247" s="1033"/>
      <c r="Z247" s="1033"/>
      <c r="AA247" s="1033"/>
      <c r="AB247" s="1033"/>
      <c r="AC247" s="1033"/>
      <c r="AD247" s="1033"/>
      <c r="AE247" s="1033"/>
      <c r="AF247" s="1033"/>
      <c r="AG247" s="1033"/>
      <c r="AH247" s="1033"/>
      <c r="AI247" s="1033"/>
      <c r="AJ247" s="1033"/>
      <c r="AK247" s="1033"/>
      <c r="AL247" s="1033"/>
      <c r="AM247" s="1033"/>
      <c r="AN247" s="1033"/>
      <c r="AO247" s="1033"/>
      <c r="AP247" s="1033"/>
      <c r="AQ247" s="1033"/>
      <c r="AR247" s="1033"/>
      <c r="AS247" s="1033"/>
      <c r="AT247" s="1033"/>
      <c r="AU247" s="1033"/>
      <c r="AV247" s="1033"/>
      <c r="AW247" s="1033"/>
      <c r="AX247" s="1033"/>
      <c r="AY247" s="1033"/>
      <c r="AZ247" s="1033"/>
      <c r="BA247" s="1033"/>
      <c r="BB247" s="1033"/>
      <c r="BC247" s="1033"/>
      <c r="BD247" s="1033"/>
      <c r="BE247" s="1033"/>
      <c r="BF247" s="1033"/>
      <c r="BG247" s="1033"/>
      <c r="BH247" s="1033"/>
      <c r="BI247" s="1033"/>
      <c r="BJ247" s="1033"/>
      <c r="BK247" s="1033"/>
      <c r="BL247" s="1033"/>
      <c r="BM247" s="1033"/>
      <c r="BN247" s="1033"/>
      <c r="BO247" s="1033"/>
      <c r="BP247" s="1033"/>
      <c r="BQ247" s="1033"/>
      <c r="BR247" s="1033"/>
      <c r="BS247" s="1033"/>
      <c r="BT247" s="1033"/>
      <c r="BU247" s="1033"/>
      <c r="BV247" s="1033"/>
      <c r="BW247" s="1033"/>
      <c r="BX247" s="1033"/>
      <c r="BY247" s="1033"/>
      <c r="BZ247" s="1033"/>
      <c r="CA247" s="1033"/>
      <c r="CB247" s="1033"/>
      <c r="CC247" s="1033"/>
      <c r="CD247" s="1033"/>
      <c r="CE247" s="1033"/>
      <c r="CF247" s="1033"/>
      <c r="CG247" s="1033"/>
      <c r="CH247" s="1033"/>
      <c r="CI247" s="1033"/>
      <c r="CJ247" s="1033"/>
      <c r="CK247" s="1033"/>
      <c r="CL247" s="1033"/>
      <c r="CM247" s="1033"/>
      <c r="CN247" s="1033"/>
      <c r="CO247" s="1033"/>
      <c r="CP247" s="1033"/>
      <c r="CQ247" s="1033"/>
      <c r="CR247" s="1033"/>
      <c r="CS247" s="1033"/>
      <c r="CT247" s="1033"/>
      <c r="CU247" s="1033"/>
      <c r="CV247" s="1033"/>
      <c r="CW247" s="1033"/>
      <c r="CX247" s="1033"/>
      <c r="CY247" s="1033"/>
      <c r="CZ247" s="1033"/>
      <c r="DA247" s="1033"/>
      <c r="DB247" s="1033"/>
      <c r="DC247" s="1033"/>
      <c r="DD247" s="1033"/>
      <c r="DE247" s="1033"/>
      <c r="DF247" s="1033"/>
      <c r="DG247" s="1033"/>
      <c r="DH247" s="1033"/>
      <c r="DI247" s="1033"/>
      <c r="DJ247" s="1033"/>
      <c r="DK247" s="1033"/>
      <c r="DL247" s="1033"/>
      <c r="DM247" s="1033"/>
      <c r="DN247" s="1033"/>
      <c r="DO247" s="1033"/>
      <c r="DP247" s="1033"/>
      <c r="DQ247" s="1033"/>
      <c r="DR247" s="1033"/>
      <c r="DS247" s="1033"/>
      <c r="DT247" s="1033"/>
      <c r="DU247" s="1033"/>
      <c r="DV247" s="1033"/>
      <c r="DW247" s="572"/>
      <c r="DX247" s="1033"/>
      <c r="DY247" s="1033"/>
      <c r="DZ247" s="1033"/>
      <c r="EA247" s="1033"/>
      <c r="EB247" s="1033"/>
      <c r="EC247" s="1033"/>
      <c r="ED247" s="1033"/>
      <c r="EE247" s="1033"/>
      <c r="EF247" s="1033"/>
      <c r="EG247" s="1033"/>
      <c r="EH247" s="1033"/>
      <c r="EI247" s="1033"/>
      <c r="EJ247" s="1033"/>
      <c r="EK247" s="1033"/>
      <c r="EL247" s="1033"/>
      <c r="EM247" s="1033"/>
      <c r="EN247" s="1033"/>
      <c r="EO247" s="1033"/>
      <c r="EP247" s="1033"/>
      <c r="EQ247" s="1033"/>
      <c r="ER247" s="572"/>
    </row>
    <row r="248" spans="2:148" ht="15" customHeight="1" x14ac:dyDescent="0.25">
      <c r="B248" s="440" t="str">
        <f t="shared" si="22"/>
        <v>Desk 32</v>
      </c>
      <c r="C248" s="442" t="str">
        <f t="shared" si="25"/>
        <v/>
      </c>
      <c r="D248" s="442" t="str">
        <f t="shared" si="25"/>
        <v/>
      </c>
      <c r="E248" s="442" t="str">
        <f t="shared" si="25"/>
        <v/>
      </c>
      <c r="F248" s="442" t="str">
        <f t="shared" si="25"/>
        <v/>
      </c>
      <c r="G248" s="1126" t="str">
        <f t="shared" si="25"/>
        <v/>
      </c>
      <c r="H248" s="1033"/>
      <c r="I248" s="1033"/>
      <c r="J248" s="1033"/>
      <c r="K248" s="1033"/>
      <c r="L248" s="1033"/>
      <c r="M248" s="1033"/>
      <c r="N248" s="1033"/>
      <c r="O248" s="1033"/>
      <c r="P248" s="1033"/>
      <c r="Q248" s="1033"/>
      <c r="R248" s="1033"/>
      <c r="S248" s="1033"/>
      <c r="T248" s="1033"/>
      <c r="U248" s="1033"/>
      <c r="V248" s="1033"/>
      <c r="W248" s="1033"/>
      <c r="X248" s="1033"/>
      <c r="Y248" s="1033"/>
      <c r="Z248" s="1033"/>
      <c r="AA248" s="1033"/>
      <c r="AB248" s="1033"/>
      <c r="AC248" s="1033"/>
      <c r="AD248" s="1033"/>
      <c r="AE248" s="1033"/>
      <c r="AF248" s="1033"/>
      <c r="AG248" s="1033"/>
      <c r="AH248" s="1033"/>
      <c r="AI248" s="1033"/>
      <c r="AJ248" s="1033"/>
      <c r="AK248" s="1033"/>
      <c r="AL248" s="1033"/>
      <c r="AM248" s="1033"/>
      <c r="AN248" s="1033"/>
      <c r="AO248" s="1033"/>
      <c r="AP248" s="1033"/>
      <c r="AQ248" s="1033"/>
      <c r="AR248" s="1033"/>
      <c r="AS248" s="1033"/>
      <c r="AT248" s="1033"/>
      <c r="AU248" s="1033"/>
      <c r="AV248" s="1033"/>
      <c r="AW248" s="1033"/>
      <c r="AX248" s="1033"/>
      <c r="AY248" s="1033"/>
      <c r="AZ248" s="1033"/>
      <c r="BA248" s="1033"/>
      <c r="BB248" s="1033"/>
      <c r="BC248" s="1033"/>
      <c r="BD248" s="1033"/>
      <c r="BE248" s="1033"/>
      <c r="BF248" s="1033"/>
      <c r="BG248" s="1033"/>
      <c r="BH248" s="1033"/>
      <c r="BI248" s="1033"/>
      <c r="BJ248" s="1033"/>
      <c r="BK248" s="1033"/>
      <c r="BL248" s="1033"/>
      <c r="BM248" s="1033"/>
      <c r="BN248" s="1033"/>
      <c r="BO248" s="1033"/>
      <c r="BP248" s="1033"/>
      <c r="BQ248" s="1033"/>
      <c r="BR248" s="1033"/>
      <c r="BS248" s="1033"/>
      <c r="BT248" s="1033"/>
      <c r="BU248" s="1033"/>
      <c r="BV248" s="1033"/>
      <c r="BW248" s="1033"/>
      <c r="BX248" s="1033"/>
      <c r="BY248" s="1033"/>
      <c r="BZ248" s="1033"/>
      <c r="CA248" s="1033"/>
      <c r="CB248" s="1033"/>
      <c r="CC248" s="1033"/>
      <c r="CD248" s="1033"/>
      <c r="CE248" s="1033"/>
      <c r="CF248" s="1033"/>
      <c r="CG248" s="1033"/>
      <c r="CH248" s="1033"/>
      <c r="CI248" s="1033"/>
      <c r="CJ248" s="1033"/>
      <c r="CK248" s="1033"/>
      <c r="CL248" s="1033"/>
      <c r="CM248" s="1033"/>
      <c r="CN248" s="1033"/>
      <c r="CO248" s="1033"/>
      <c r="CP248" s="1033"/>
      <c r="CQ248" s="1033"/>
      <c r="CR248" s="1033"/>
      <c r="CS248" s="1033"/>
      <c r="CT248" s="1033"/>
      <c r="CU248" s="1033"/>
      <c r="CV248" s="1033"/>
      <c r="CW248" s="1033"/>
      <c r="CX248" s="1033"/>
      <c r="CY248" s="1033"/>
      <c r="CZ248" s="1033"/>
      <c r="DA248" s="1033"/>
      <c r="DB248" s="1033"/>
      <c r="DC248" s="1033"/>
      <c r="DD248" s="1033"/>
      <c r="DE248" s="1033"/>
      <c r="DF248" s="1033"/>
      <c r="DG248" s="1033"/>
      <c r="DH248" s="1033"/>
      <c r="DI248" s="1033"/>
      <c r="DJ248" s="1033"/>
      <c r="DK248" s="1033"/>
      <c r="DL248" s="1033"/>
      <c r="DM248" s="1033"/>
      <c r="DN248" s="1033"/>
      <c r="DO248" s="1033"/>
      <c r="DP248" s="1033"/>
      <c r="DQ248" s="1033"/>
      <c r="DR248" s="1033"/>
      <c r="DS248" s="1033"/>
      <c r="DT248" s="1033"/>
      <c r="DU248" s="1033"/>
      <c r="DV248" s="1033"/>
      <c r="DW248" s="572"/>
      <c r="DX248" s="1033"/>
      <c r="DY248" s="1033"/>
      <c r="DZ248" s="1033"/>
      <c r="EA248" s="1033"/>
      <c r="EB248" s="1033"/>
      <c r="EC248" s="1033"/>
      <c r="ED248" s="1033"/>
      <c r="EE248" s="1033"/>
      <c r="EF248" s="1033"/>
      <c r="EG248" s="1033"/>
      <c r="EH248" s="1033"/>
      <c r="EI248" s="1033"/>
      <c r="EJ248" s="1033"/>
      <c r="EK248" s="1033"/>
      <c r="EL248" s="1033"/>
      <c r="EM248" s="1033"/>
      <c r="EN248" s="1033"/>
      <c r="EO248" s="1033"/>
      <c r="EP248" s="1033"/>
      <c r="EQ248" s="1033"/>
      <c r="ER248" s="572"/>
    </row>
    <row r="249" spans="2:148" ht="15" customHeight="1" x14ac:dyDescent="0.25">
      <c r="B249" s="440" t="str">
        <f t="shared" si="22"/>
        <v>Desk 33</v>
      </c>
      <c r="C249" s="442" t="str">
        <f t="shared" si="25"/>
        <v/>
      </c>
      <c r="D249" s="442" t="str">
        <f t="shared" si="25"/>
        <v/>
      </c>
      <c r="E249" s="442" t="str">
        <f t="shared" si="25"/>
        <v/>
      </c>
      <c r="F249" s="442" t="str">
        <f t="shared" si="25"/>
        <v/>
      </c>
      <c r="G249" s="1126" t="str">
        <f t="shared" si="25"/>
        <v/>
      </c>
      <c r="H249" s="1033"/>
      <c r="I249" s="1033"/>
      <c r="J249" s="1033"/>
      <c r="K249" s="1033"/>
      <c r="L249" s="1033"/>
      <c r="M249" s="1033"/>
      <c r="N249" s="1033"/>
      <c r="O249" s="1033"/>
      <c r="P249" s="1033"/>
      <c r="Q249" s="1033"/>
      <c r="R249" s="1033"/>
      <c r="S249" s="1033"/>
      <c r="T249" s="1033"/>
      <c r="U249" s="1033"/>
      <c r="V249" s="1033"/>
      <c r="W249" s="1033"/>
      <c r="X249" s="1033"/>
      <c r="Y249" s="1033"/>
      <c r="Z249" s="1033"/>
      <c r="AA249" s="1033"/>
      <c r="AB249" s="1033"/>
      <c r="AC249" s="1033"/>
      <c r="AD249" s="1033"/>
      <c r="AE249" s="1033"/>
      <c r="AF249" s="1033"/>
      <c r="AG249" s="1033"/>
      <c r="AH249" s="1033"/>
      <c r="AI249" s="1033"/>
      <c r="AJ249" s="1033"/>
      <c r="AK249" s="1033"/>
      <c r="AL249" s="1033"/>
      <c r="AM249" s="1033"/>
      <c r="AN249" s="1033"/>
      <c r="AO249" s="1033"/>
      <c r="AP249" s="1033"/>
      <c r="AQ249" s="1033"/>
      <c r="AR249" s="1033"/>
      <c r="AS249" s="1033"/>
      <c r="AT249" s="1033"/>
      <c r="AU249" s="1033"/>
      <c r="AV249" s="1033"/>
      <c r="AW249" s="1033"/>
      <c r="AX249" s="1033"/>
      <c r="AY249" s="1033"/>
      <c r="AZ249" s="1033"/>
      <c r="BA249" s="1033"/>
      <c r="BB249" s="1033"/>
      <c r="BC249" s="1033"/>
      <c r="BD249" s="1033"/>
      <c r="BE249" s="1033"/>
      <c r="BF249" s="1033"/>
      <c r="BG249" s="1033"/>
      <c r="BH249" s="1033"/>
      <c r="BI249" s="1033"/>
      <c r="BJ249" s="1033"/>
      <c r="BK249" s="1033"/>
      <c r="BL249" s="1033"/>
      <c r="BM249" s="1033"/>
      <c r="BN249" s="1033"/>
      <c r="BO249" s="1033"/>
      <c r="BP249" s="1033"/>
      <c r="BQ249" s="1033"/>
      <c r="BR249" s="1033"/>
      <c r="BS249" s="1033"/>
      <c r="BT249" s="1033"/>
      <c r="BU249" s="1033"/>
      <c r="BV249" s="1033"/>
      <c r="BW249" s="1033"/>
      <c r="BX249" s="1033"/>
      <c r="BY249" s="1033"/>
      <c r="BZ249" s="1033"/>
      <c r="CA249" s="1033"/>
      <c r="CB249" s="1033"/>
      <c r="CC249" s="1033"/>
      <c r="CD249" s="1033"/>
      <c r="CE249" s="1033"/>
      <c r="CF249" s="1033"/>
      <c r="CG249" s="1033"/>
      <c r="CH249" s="1033"/>
      <c r="CI249" s="1033"/>
      <c r="CJ249" s="1033"/>
      <c r="CK249" s="1033"/>
      <c r="CL249" s="1033"/>
      <c r="CM249" s="1033"/>
      <c r="CN249" s="1033"/>
      <c r="CO249" s="1033"/>
      <c r="CP249" s="1033"/>
      <c r="CQ249" s="1033"/>
      <c r="CR249" s="1033"/>
      <c r="CS249" s="1033"/>
      <c r="CT249" s="1033"/>
      <c r="CU249" s="1033"/>
      <c r="CV249" s="1033"/>
      <c r="CW249" s="1033"/>
      <c r="CX249" s="1033"/>
      <c r="CY249" s="1033"/>
      <c r="CZ249" s="1033"/>
      <c r="DA249" s="1033"/>
      <c r="DB249" s="1033"/>
      <c r="DC249" s="1033"/>
      <c r="DD249" s="1033"/>
      <c r="DE249" s="1033"/>
      <c r="DF249" s="1033"/>
      <c r="DG249" s="1033"/>
      <c r="DH249" s="1033"/>
      <c r="DI249" s="1033"/>
      <c r="DJ249" s="1033"/>
      <c r="DK249" s="1033"/>
      <c r="DL249" s="1033"/>
      <c r="DM249" s="1033"/>
      <c r="DN249" s="1033"/>
      <c r="DO249" s="1033"/>
      <c r="DP249" s="1033"/>
      <c r="DQ249" s="1033"/>
      <c r="DR249" s="1033"/>
      <c r="DS249" s="1033"/>
      <c r="DT249" s="1033"/>
      <c r="DU249" s="1033"/>
      <c r="DV249" s="1033"/>
      <c r="DW249" s="572"/>
      <c r="DX249" s="1033"/>
      <c r="DY249" s="1033"/>
      <c r="DZ249" s="1033"/>
      <c r="EA249" s="1033"/>
      <c r="EB249" s="1033"/>
      <c r="EC249" s="1033"/>
      <c r="ED249" s="1033"/>
      <c r="EE249" s="1033"/>
      <c r="EF249" s="1033"/>
      <c r="EG249" s="1033"/>
      <c r="EH249" s="1033"/>
      <c r="EI249" s="1033"/>
      <c r="EJ249" s="1033"/>
      <c r="EK249" s="1033"/>
      <c r="EL249" s="1033"/>
      <c r="EM249" s="1033"/>
      <c r="EN249" s="1033"/>
      <c r="EO249" s="1033"/>
      <c r="EP249" s="1033"/>
      <c r="EQ249" s="1033"/>
      <c r="ER249" s="572"/>
    </row>
    <row r="250" spans="2:148" ht="15" customHeight="1" x14ac:dyDescent="0.25">
      <c r="B250" s="440" t="str">
        <f t="shared" si="22"/>
        <v>Desk 34</v>
      </c>
      <c r="C250" s="442" t="str">
        <f t="shared" ref="C250:G265" si="26">IF(ISBLANK(C44), "", C44)</f>
        <v/>
      </c>
      <c r="D250" s="442" t="str">
        <f t="shared" si="26"/>
        <v/>
      </c>
      <c r="E250" s="442" t="str">
        <f t="shared" si="26"/>
        <v/>
      </c>
      <c r="F250" s="442" t="str">
        <f t="shared" si="26"/>
        <v/>
      </c>
      <c r="G250" s="1126" t="str">
        <f t="shared" si="26"/>
        <v/>
      </c>
      <c r="H250" s="1033"/>
      <c r="I250" s="1033"/>
      <c r="J250" s="1033"/>
      <c r="K250" s="1033"/>
      <c r="L250" s="1033"/>
      <c r="M250" s="1033"/>
      <c r="N250" s="1033"/>
      <c r="O250" s="1033"/>
      <c r="P250" s="1033"/>
      <c r="Q250" s="1033"/>
      <c r="R250" s="1033"/>
      <c r="S250" s="1033"/>
      <c r="T250" s="1033"/>
      <c r="U250" s="1033"/>
      <c r="V250" s="1033"/>
      <c r="W250" s="1033"/>
      <c r="X250" s="1033"/>
      <c r="Y250" s="1033"/>
      <c r="Z250" s="1033"/>
      <c r="AA250" s="1033"/>
      <c r="AB250" s="1033"/>
      <c r="AC250" s="1033"/>
      <c r="AD250" s="1033"/>
      <c r="AE250" s="1033"/>
      <c r="AF250" s="1033"/>
      <c r="AG250" s="1033"/>
      <c r="AH250" s="1033"/>
      <c r="AI250" s="1033"/>
      <c r="AJ250" s="1033"/>
      <c r="AK250" s="1033"/>
      <c r="AL250" s="1033"/>
      <c r="AM250" s="1033"/>
      <c r="AN250" s="1033"/>
      <c r="AO250" s="1033"/>
      <c r="AP250" s="1033"/>
      <c r="AQ250" s="1033"/>
      <c r="AR250" s="1033"/>
      <c r="AS250" s="1033"/>
      <c r="AT250" s="1033"/>
      <c r="AU250" s="1033"/>
      <c r="AV250" s="1033"/>
      <c r="AW250" s="1033"/>
      <c r="AX250" s="1033"/>
      <c r="AY250" s="1033"/>
      <c r="AZ250" s="1033"/>
      <c r="BA250" s="1033"/>
      <c r="BB250" s="1033"/>
      <c r="BC250" s="1033"/>
      <c r="BD250" s="1033"/>
      <c r="BE250" s="1033"/>
      <c r="BF250" s="1033"/>
      <c r="BG250" s="1033"/>
      <c r="BH250" s="1033"/>
      <c r="BI250" s="1033"/>
      <c r="BJ250" s="1033"/>
      <c r="BK250" s="1033"/>
      <c r="BL250" s="1033"/>
      <c r="BM250" s="1033"/>
      <c r="BN250" s="1033"/>
      <c r="BO250" s="1033"/>
      <c r="BP250" s="1033"/>
      <c r="BQ250" s="1033"/>
      <c r="BR250" s="1033"/>
      <c r="BS250" s="1033"/>
      <c r="BT250" s="1033"/>
      <c r="BU250" s="1033"/>
      <c r="BV250" s="1033"/>
      <c r="BW250" s="1033"/>
      <c r="BX250" s="1033"/>
      <c r="BY250" s="1033"/>
      <c r="BZ250" s="1033"/>
      <c r="CA250" s="1033"/>
      <c r="CB250" s="1033"/>
      <c r="CC250" s="1033"/>
      <c r="CD250" s="1033"/>
      <c r="CE250" s="1033"/>
      <c r="CF250" s="1033"/>
      <c r="CG250" s="1033"/>
      <c r="CH250" s="1033"/>
      <c r="CI250" s="1033"/>
      <c r="CJ250" s="1033"/>
      <c r="CK250" s="1033"/>
      <c r="CL250" s="1033"/>
      <c r="CM250" s="1033"/>
      <c r="CN250" s="1033"/>
      <c r="CO250" s="1033"/>
      <c r="CP250" s="1033"/>
      <c r="CQ250" s="1033"/>
      <c r="CR250" s="1033"/>
      <c r="CS250" s="1033"/>
      <c r="CT250" s="1033"/>
      <c r="CU250" s="1033"/>
      <c r="CV250" s="1033"/>
      <c r="CW250" s="1033"/>
      <c r="CX250" s="1033"/>
      <c r="CY250" s="1033"/>
      <c r="CZ250" s="1033"/>
      <c r="DA250" s="1033"/>
      <c r="DB250" s="1033"/>
      <c r="DC250" s="1033"/>
      <c r="DD250" s="1033"/>
      <c r="DE250" s="1033"/>
      <c r="DF250" s="1033"/>
      <c r="DG250" s="1033"/>
      <c r="DH250" s="1033"/>
      <c r="DI250" s="1033"/>
      <c r="DJ250" s="1033"/>
      <c r="DK250" s="1033"/>
      <c r="DL250" s="1033"/>
      <c r="DM250" s="1033"/>
      <c r="DN250" s="1033"/>
      <c r="DO250" s="1033"/>
      <c r="DP250" s="1033"/>
      <c r="DQ250" s="1033"/>
      <c r="DR250" s="1033"/>
      <c r="DS250" s="1033"/>
      <c r="DT250" s="1033"/>
      <c r="DU250" s="1033"/>
      <c r="DV250" s="1033"/>
      <c r="DW250" s="572"/>
      <c r="DX250" s="1033"/>
      <c r="DY250" s="1033"/>
      <c r="DZ250" s="1033"/>
      <c r="EA250" s="1033"/>
      <c r="EB250" s="1033"/>
      <c r="EC250" s="1033"/>
      <c r="ED250" s="1033"/>
      <c r="EE250" s="1033"/>
      <c r="EF250" s="1033"/>
      <c r="EG250" s="1033"/>
      <c r="EH250" s="1033"/>
      <c r="EI250" s="1033"/>
      <c r="EJ250" s="1033"/>
      <c r="EK250" s="1033"/>
      <c r="EL250" s="1033"/>
      <c r="EM250" s="1033"/>
      <c r="EN250" s="1033"/>
      <c r="EO250" s="1033"/>
      <c r="EP250" s="1033"/>
      <c r="EQ250" s="1033"/>
      <c r="ER250" s="572"/>
    </row>
    <row r="251" spans="2:148" ht="15" customHeight="1" x14ac:dyDescent="0.25">
      <c r="B251" s="440" t="str">
        <f t="shared" si="22"/>
        <v>Desk 35</v>
      </c>
      <c r="C251" s="442" t="str">
        <f t="shared" si="26"/>
        <v/>
      </c>
      <c r="D251" s="442" t="str">
        <f t="shared" si="26"/>
        <v/>
      </c>
      <c r="E251" s="442" t="str">
        <f t="shared" si="26"/>
        <v/>
      </c>
      <c r="F251" s="442" t="str">
        <f t="shared" si="26"/>
        <v/>
      </c>
      <c r="G251" s="1126" t="str">
        <f t="shared" si="26"/>
        <v/>
      </c>
      <c r="H251" s="1033"/>
      <c r="I251" s="1033"/>
      <c r="J251" s="1033"/>
      <c r="K251" s="1033"/>
      <c r="L251" s="1033"/>
      <c r="M251" s="1033"/>
      <c r="N251" s="1033"/>
      <c r="O251" s="1033"/>
      <c r="P251" s="1033"/>
      <c r="Q251" s="1033"/>
      <c r="R251" s="1033"/>
      <c r="S251" s="1033"/>
      <c r="T251" s="1033"/>
      <c r="U251" s="1033"/>
      <c r="V251" s="1033"/>
      <c r="W251" s="1033"/>
      <c r="X251" s="1033"/>
      <c r="Y251" s="1033"/>
      <c r="Z251" s="1033"/>
      <c r="AA251" s="1033"/>
      <c r="AB251" s="1033"/>
      <c r="AC251" s="1033"/>
      <c r="AD251" s="1033"/>
      <c r="AE251" s="1033"/>
      <c r="AF251" s="1033"/>
      <c r="AG251" s="1033"/>
      <c r="AH251" s="1033"/>
      <c r="AI251" s="1033"/>
      <c r="AJ251" s="1033"/>
      <c r="AK251" s="1033"/>
      <c r="AL251" s="1033"/>
      <c r="AM251" s="1033"/>
      <c r="AN251" s="1033"/>
      <c r="AO251" s="1033"/>
      <c r="AP251" s="1033"/>
      <c r="AQ251" s="1033"/>
      <c r="AR251" s="1033"/>
      <c r="AS251" s="1033"/>
      <c r="AT251" s="1033"/>
      <c r="AU251" s="1033"/>
      <c r="AV251" s="1033"/>
      <c r="AW251" s="1033"/>
      <c r="AX251" s="1033"/>
      <c r="AY251" s="1033"/>
      <c r="AZ251" s="1033"/>
      <c r="BA251" s="1033"/>
      <c r="BB251" s="1033"/>
      <c r="BC251" s="1033"/>
      <c r="BD251" s="1033"/>
      <c r="BE251" s="1033"/>
      <c r="BF251" s="1033"/>
      <c r="BG251" s="1033"/>
      <c r="BH251" s="1033"/>
      <c r="BI251" s="1033"/>
      <c r="BJ251" s="1033"/>
      <c r="BK251" s="1033"/>
      <c r="BL251" s="1033"/>
      <c r="BM251" s="1033"/>
      <c r="BN251" s="1033"/>
      <c r="BO251" s="1033"/>
      <c r="BP251" s="1033"/>
      <c r="BQ251" s="1033"/>
      <c r="BR251" s="1033"/>
      <c r="BS251" s="1033"/>
      <c r="BT251" s="1033"/>
      <c r="BU251" s="1033"/>
      <c r="BV251" s="1033"/>
      <c r="BW251" s="1033"/>
      <c r="BX251" s="1033"/>
      <c r="BY251" s="1033"/>
      <c r="BZ251" s="1033"/>
      <c r="CA251" s="1033"/>
      <c r="CB251" s="1033"/>
      <c r="CC251" s="1033"/>
      <c r="CD251" s="1033"/>
      <c r="CE251" s="1033"/>
      <c r="CF251" s="1033"/>
      <c r="CG251" s="1033"/>
      <c r="CH251" s="1033"/>
      <c r="CI251" s="1033"/>
      <c r="CJ251" s="1033"/>
      <c r="CK251" s="1033"/>
      <c r="CL251" s="1033"/>
      <c r="CM251" s="1033"/>
      <c r="CN251" s="1033"/>
      <c r="CO251" s="1033"/>
      <c r="CP251" s="1033"/>
      <c r="CQ251" s="1033"/>
      <c r="CR251" s="1033"/>
      <c r="CS251" s="1033"/>
      <c r="CT251" s="1033"/>
      <c r="CU251" s="1033"/>
      <c r="CV251" s="1033"/>
      <c r="CW251" s="1033"/>
      <c r="CX251" s="1033"/>
      <c r="CY251" s="1033"/>
      <c r="CZ251" s="1033"/>
      <c r="DA251" s="1033"/>
      <c r="DB251" s="1033"/>
      <c r="DC251" s="1033"/>
      <c r="DD251" s="1033"/>
      <c r="DE251" s="1033"/>
      <c r="DF251" s="1033"/>
      <c r="DG251" s="1033"/>
      <c r="DH251" s="1033"/>
      <c r="DI251" s="1033"/>
      <c r="DJ251" s="1033"/>
      <c r="DK251" s="1033"/>
      <c r="DL251" s="1033"/>
      <c r="DM251" s="1033"/>
      <c r="DN251" s="1033"/>
      <c r="DO251" s="1033"/>
      <c r="DP251" s="1033"/>
      <c r="DQ251" s="1033"/>
      <c r="DR251" s="1033"/>
      <c r="DS251" s="1033"/>
      <c r="DT251" s="1033"/>
      <c r="DU251" s="1033"/>
      <c r="DV251" s="1033"/>
      <c r="DW251" s="572"/>
      <c r="DX251" s="1033"/>
      <c r="DY251" s="1033"/>
      <c r="DZ251" s="1033"/>
      <c r="EA251" s="1033"/>
      <c r="EB251" s="1033"/>
      <c r="EC251" s="1033"/>
      <c r="ED251" s="1033"/>
      <c r="EE251" s="1033"/>
      <c r="EF251" s="1033"/>
      <c r="EG251" s="1033"/>
      <c r="EH251" s="1033"/>
      <c r="EI251" s="1033"/>
      <c r="EJ251" s="1033"/>
      <c r="EK251" s="1033"/>
      <c r="EL251" s="1033"/>
      <c r="EM251" s="1033"/>
      <c r="EN251" s="1033"/>
      <c r="EO251" s="1033"/>
      <c r="EP251" s="1033"/>
      <c r="EQ251" s="1033"/>
      <c r="ER251" s="572"/>
    </row>
    <row r="252" spans="2:148" ht="15" customHeight="1" x14ac:dyDescent="0.25">
      <c r="B252" s="440" t="str">
        <f t="shared" si="22"/>
        <v>Desk 36</v>
      </c>
      <c r="C252" s="442" t="str">
        <f t="shared" si="26"/>
        <v/>
      </c>
      <c r="D252" s="442" t="str">
        <f t="shared" si="26"/>
        <v/>
      </c>
      <c r="E252" s="442" t="str">
        <f t="shared" si="26"/>
        <v/>
      </c>
      <c r="F252" s="442" t="str">
        <f t="shared" si="26"/>
        <v/>
      </c>
      <c r="G252" s="1126" t="str">
        <f t="shared" si="26"/>
        <v/>
      </c>
      <c r="H252" s="1033"/>
      <c r="I252" s="1033"/>
      <c r="J252" s="1033"/>
      <c r="K252" s="1033"/>
      <c r="L252" s="1033"/>
      <c r="M252" s="1033"/>
      <c r="N252" s="1033"/>
      <c r="O252" s="1033"/>
      <c r="P252" s="1033"/>
      <c r="Q252" s="1033"/>
      <c r="R252" s="1033"/>
      <c r="S252" s="1033"/>
      <c r="T252" s="1033"/>
      <c r="U252" s="1033"/>
      <c r="V252" s="1033"/>
      <c r="W252" s="1033"/>
      <c r="X252" s="1033"/>
      <c r="Y252" s="1033"/>
      <c r="Z252" s="1033"/>
      <c r="AA252" s="1033"/>
      <c r="AB252" s="1033"/>
      <c r="AC252" s="1033"/>
      <c r="AD252" s="1033"/>
      <c r="AE252" s="1033"/>
      <c r="AF252" s="1033"/>
      <c r="AG252" s="1033"/>
      <c r="AH252" s="1033"/>
      <c r="AI252" s="1033"/>
      <c r="AJ252" s="1033"/>
      <c r="AK252" s="1033"/>
      <c r="AL252" s="1033"/>
      <c r="AM252" s="1033"/>
      <c r="AN252" s="1033"/>
      <c r="AO252" s="1033"/>
      <c r="AP252" s="1033"/>
      <c r="AQ252" s="1033"/>
      <c r="AR252" s="1033"/>
      <c r="AS252" s="1033"/>
      <c r="AT252" s="1033"/>
      <c r="AU252" s="1033"/>
      <c r="AV252" s="1033"/>
      <c r="AW252" s="1033"/>
      <c r="AX252" s="1033"/>
      <c r="AY252" s="1033"/>
      <c r="AZ252" s="1033"/>
      <c r="BA252" s="1033"/>
      <c r="BB252" s="1033"/>
      <c r="BC252" s="1033"/>
      <c r="BD252" s="1033"/>
      <c r="BE252" s="1033"/>
      <c r="BF252" s="1033"/>
      <c r="BG252" s="1033"/>
      <c r="BH252" s="1033"/>
      <c r="BI252" s="1033"/>
      <c r="BJ252" s="1033"/>
      <c r="BK252" s="1033"/>
      <c r="BL252" s="1033"/>
      <c r="BM252" s="1033"/>
      <c r="BN252" s="1033"/>
      <c r="BO252" s="1033"/>
      <c r="BP252" s="1033"/>
      <c r="BQ252" s="1033"/>
      <c r="BR252" s="1033"/>
      <c r="BS252" s="1033"/>
      <c r="BT252" s="1033"/>
      <c r="BU252" s="1033"/>
      <c r="BV252" s="1033"/>
      <c r="BW252" s="1033"/>
      <c r="BX252" s="1033"/>
      <c r="BY252" s="1033"/>
      <c r="BZ252" s="1033"/>
      <c r="CA252" s="1033"/>
      <c r="CB252" s="1033"/>
      <c r="CC252" s="1033"/>
      <c r="CD252" s="1033"/>
      <c r="CE252" s="1033"/>
      <c r="CF252" s="1033"/>
      <c r="CG252" s="1033"/>
      <c r="CH252" s="1033"/>
      <c r="CI252" s="1033"/>
      <c r="CJ252" s="1033"/>
      <c r="CK252" s="1033"/>
      <c r="CL252" s="1033"/>
      <c r="CM252" s="1033"/>
      <c r="CN252" s="1033"/>
      <c r="CO252" s="1033"/>
      <c r="CP252" s="1033"/>
      <c r="CQ252" s="1033"/>
      <c r="CR252" s="1033"/>
      <c r="CS252" s="1033"/>
      <c r="CT252" s="1033"/>
      <c r="CU252" s="1033"/>
      <c r="CV252" s="1033"/>
      <c r="CW252" s="1033"/>
      <c r="CX252" s="1033"/>
      <c r="CY252" s="1033"/>
      <c r="CZ252" s="1033"/>
      <c r="DA252" s="1033"/>
      <c r="DB252" s="1033"/>
      <c r="DC252" s="1033"/>
      <c r="DD252" s="1033"/>
      <c r="DE252" s="1033"/>
      <c r="DF252" s="1033"/>
      <c r="DG252" s="1033"/>
      <c r="DH252" s="1033"/>
      <c r="DI252" s="1033"/>
      <c r="DJ252" s="1033"/>
      <c r="DK252" s="1033"/>
      <c r="DL252" s="1033"/>
      <c r="DM252" s="1033"/>
      <c r="DN252" s="1033"/>
      <c r="DO252" s="1033"/>
      <c r="DP252" s="1033"/>
      <c r="DQ252" s="1033"/>
      <c r="DR252" s="1033"/>
      <c r="DS252" s="1033"/>
      <c r="DT252" s="1033"/>
      <c r="DU252" s="1033"/>
      <c r="DV252" s="1033"/>
      <c r="DW252" s="572"/>
      <c r="DX252" s="1033"/>
      <c r="DY252" s="1033"/>
      <c r="DZ252" s="1033"/>
      <c r="EA252" s="1033"/>
      <c r="EB252" s="1033"/>
      <c r="EC252" s="1033"/>
      <c r="ED252" s="1033"/>
      <c r="EE252" s="1033"/>
      <c r="EF252" s="1033"/>
      <c r="EG252" s="1033"/>
      <c r="EH252" s="1033"/>
      <c r="EI252" s="1033"/>
      <c r="EJ252" s="1033"/>
      <c r="EK252" s="1033"/>
      <c r="EL252" s="1033"/>
      <c r="EM252" s="1033"/>
      <c r="EN252" s="1033"/>
      <c r="EO252" s="1033"/>
      <c r="EP252" s="1033"/>
      <c r="EQ252" s="1033"/>
      <c r="ER252" s="572"/>
    </row>
    <row r="253" spans="2:148" ht="15" customHeight="1" x14ac:dyDescent="0.25">
      <c r="B253" s="440" t="str">
        <f t="shared" si="22"/>
        <v>Desk 37</v>
      </c>
      <c r="C253" s="442" t="str">
        <f t="shared" si="26"/>
        <v/>
      </c>
      <c r="D253" s="442" t="str">
        <f t="shared" si="26"/>
        <v/>
      </c>
      <c r="E253" s="442" t="str">
        <f t="shared" si="26"/>
        <v/>
      </c>
      <c r="F253" s="442" t="str">
        <f t="shared" si="26"/>
        <v/>
      </c>
      <c r="G253" s="1126" t="str">
        <f t="shared" si="26"/>
        <v/>
      </c>
      <c r="H253" s="1033"/>
      <c r="I253" s="1033"/>
      <c r="J253" s="1033"/>
      <c r="K253" s="1033"/>
      <c r="L253" s="1033"/>
      <c r="M253" s="1033"/>
      <c r="N253" s="1033"/>
      <c r="O253" s="1033"/>
      <c r="P253" s="1033"/>
      <c r="Q253" s="1033"/>
      <c r="R253" s="1033"/>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1033"/>
      <c r="AR253" s="1033"/>
      <c r="AS253" s="1033"/>
      <c r="AT253" s="1033"/>
      <c r="AU253" s="1033"/>
      <c r="AV253" s="1033"/>
      <c r="AW253" s="1033"/>
      <c r="AX253" s="1033"/>
      <c r="AY253" s="1033"/>
      <c r="AZ253" s="1033"/>
      <c r="BA253" s="1033"/>
      <c r="BB253" s="1033"/>
      <c r="BC253" s="1033"/>
      <c r="BD253" s="1033"/>
      <c r="BE253" s="1033"/>
      <c r="BF253" s="1033"/>
      <c r="BG253" s="1033"/>
      <c r="BH253" s="1033"/>
      <c r="BI253" s="1033"/>
      <c r="BJ253" s="1033"/>
      <c r="BK253" s="1033"/>
      <c r="BL253" s="1033"/>
      <c r="BM253" s="1033"/>
      <c r="BN253" s="1033"/>
      <c r="BO253" s="1033"/>
      <c r="BP253" s="1033"/>
      <c r="BQ253" s="1033"/>
      <c r="BR253" s="1033"/>
      <c r="BS253" s="1033"/>
      <c r="BT253" s="1033"/>
      <c r="BU253" s="1033"/>
      <c r="BV253" s="1033"/>
      <c r="BW253" s="1033"/>
      <c r="BX253" s="1033"/>
      <c r="BY253" s="1033"/>
      <c r="BZ253" s="1033"/>
      <c r="CA253" s="1033"/>
      <c r="CB253" s="1033"/>
      <c r="CC253" s="1033"/>
      <c r="CD253" s="1033"/>
      <c r="CE253" s="1033"/>
      <c r="CF253" s="1033"/>
      <c r="CG253" s="1033"/>
      <c r="CH253" s="1033"/>
      <c r="CI253" s="1033"/>
      <c r="CJ253" s="1033"/>
      <c r="CK253" s="1033"/>
      <c r="CL253" s="1033"/>
      <c r="CM253" s="1033"/>
      <c r="CN253" s="1033"/>
      <c r="CO253" s="1033"/>
      <c r="CP253" s="1033"/>
      <c r="CQ253" s="1033"/>
      <c r="CR253" s="1033"/>
      <c r="CS253" s="1033"/>
      <c r="CT253" s="1033"/>
      <c r="CU253" s="1033"/>
      <c r="CV253" s="1033"/>
      <c r="CW253" s="1033"/>
      <c r="CX253" s="1033"/>
      <c r="CY253" s="1033"/>
      <c r="CZ253" s="1033"/>
      <c r="DA253" s="1033"/>
      <c r="DB253" s="1033"/>
      <c r="DC253" s="1033"/>
      <c r="DD253" s="1033"/>
      <c r="DE253" s="1033"/>
      <c r="DF253" s="1033"/>
      <c r="DG253" s="1033"/>
      <c r="DH253" s="1033"/>
      <c r="DI253" s="1033"/>
      <c r="DJ253" s="1033"/>
      <c r="DK253" s="1033"/>
      <c r="DL253" s="1033"/>
      <c r="DM253" s="1033"/>
      <c r="DN253" s="1033"/>
      <c r="DO253" s="1033"/>
      <c r="DP253" s="1033"/>
      <c r="DQ253" s="1033"/>
      <c r="DR253" s="1033"/>
      <c r="DS253" s="1033"/>
      <c r="DT253" s="1033"/>
      <c r="DU253" s="1033"/>
      <c r="DV253" s="1033"/>
      <c r="DW253" s="572"/>
      <c r="DX253" s="1033"/>
      <c r="DY253" s="1033"/>
      <c r="DZ253" s="1033"/>
      <c r="EA253" s="1033"/>
      <c r="EB253" s="1033"/>
      <c r="EC253" s="1033"/>
      <c r="ED253" s="1033"/>
      <c r="EE253" s="1033"/>
      <c r="EF253" s="1033"/>
      <c r="EG253" s="1033"/>
      <c r="EH253" s="1033"/>
      <c r="EI253" s="1033"/>
      <c r="EJ253" s="1033"/>
      <c r="EK253" s="1033"/>
      <c r="EL253" s="1033"/>
      <c r="EM253" s="1033"/>
      <c r="EN253" s="1033"/>
      <c r="EO253" s="1033"/>
      <c r="EP253" s="1033"/>
      <c r="EQ253" s="1033"/>
      <c r="ER253" s="572"/>
    </row>
    <row r="254" spans="2:148" ht="15" customHeight="1" x14ac:dyDescent="0.25">
      <c r="B254" s="440" t="str">
        <f t="shared" si="22"/>
        <v>Desk 38</v>
      </c>
      <c r="C254" s="442" t="str">
        <f t="shared" si="26"/>
        <v/>
      </c>
      <c r="D254" s="442" t="str">
        <f t="shared" si="26"/>
        <v/>
      </c>
      <c r="E254" s="442" t="str">
        <f t="shared" si="26"/>
        <v/>
      </c>
      <c r="F254" s="442" t="str">
        <f t="shared" si="26"/>
        <v/>
      </c>
      <c r="G254" s="1126" t="str">
        <f t="shared" si="26"/>
        <v/>
      </c>
      <c r="H254" s="1033"/>
      <c r="I254" s="1033"/>
      <c r="J254" s="1033"/>
      <c r="K254" s="1033"/>
      <c r="L254" s="1033"/>
      <c r="M254" s="1033"/>
      <c r="N254" s="1033"/>
      <c r="O254" s="1033"/>
      <c r="P254" s="1033"/>
      <c r="Q254" s="1033"/>
      <c r="R254" s="1033"/>
      <c r="S254" s="1033"/>
      <c r="T254" s="1033"/>
      <c r="U254" s="1033"/>
      <c r="V254" s="1033"/>
      <c r="W254" s="1033"/>
      <c r="X254" s="1033"/>
      <c r="Y254" s="1033"/>
      <c r="Z254" s="1033"/>
      <c r="AA254" s="1033"/>
      <c r="AB254" s="1033"/>
      <c r="AC254" s="1033"/>
      <c r="AD254" s="1033"/>
      <c r="AE254" s="1033"/>
      <c r="AF254" s="1033"/>
      <c r="AG254" s="1033"/>
      <c r="AH254" s="1033"/>
      <c r="AI254" s="1033"/>
      <c r="AJ254" s="1033"/>
      <c r="AK254" s="1033"/>
      <c r="AL254" s="1033"/>
      <c r="AM254" s="1033"/>
      <c r="AN254" s="1033"/>
      <c r="AO254" s="1033"/>
      <c r="AP254" s="1033"/>
      <c r="AQ254" s="1033"/>
      <c r="AR254" s="1033"/>
      <c r="AS254" s="1033"/>
      <c r="AT254" s="1033"/>
      <c r="AU254" s="1033"/>
      <c r="AV254" s="1033"/>
      <c r="AW254" s="1033"/>
      <c r="AX254" s="1033"/>
      <c r="AY254" s="1033"/>
      <c r="AZ254" s="1033"/>
      <c r="BA254" s="1033"/>
      <c r="BB254" s="1033"/>
      <c r="BC254" s="1033"/>
      <c r="BD254" s="1033"/>
      <c r="BE254" s="1033"/>
      <c r="BF254" s="1033"/>
      <c r="BG254" s="1033"/>
      <c r="BH254" s="1033"/>
      <c r="BI254" s="1033"/>
      <c r="BJ254" s="1033"/>
      <c r="BK254" s="1033"/>
      <c r="BL254" s="1033"/>
      <c r="BM254" s="1033"/>
      <c r="BN254" s="1033"/>
      <c r="BO254" s="1033"/>
      <c r="BP254" s="1033"/>
      <c r="BQ254" s="1033"/>
      <c r="BR254" s="1033"/>
      <c r="BS254" s="1033"/>
      <c r="BT254" s="1033"/>
      <c r="BU254" s="1033"/>
      <c r="BV254" s="1033"/>
      <c r="BW254" s="1033"/>
      <c r="BX254" s="1033"/>
      <c r="BY254" s="1033"/>
      <c r="BZ254" s="1033"/>
      <c r="CA254" s="1033"/>
      <c r="CB254" s="1033"/>
      <c r="CC254" s="1033"/>
      <c r="CD254" s="1033"/>
      <c r="CE254" s="1033"/>
      <c r="CF254" s="1033"/>
      <c r="CG254" s="1033"/>
      <c r="CH254" s="1033"/>
      <c r="CI254" s="1033"/>
      <c r="CJ254" s="1033"/>
      <c r="CK254" s="1033"/>
      <c r="CL254" s="1033"/>
      <c r="CM254" s="1033"/>
      <c r="CN254" s="1033"/>
      <c r="CO254" s="1033"/>
      <c r="CP254" s="1033"/>
      <c r="CQ254" s="1033"/>
      <c r="CR254" s="1033"/>
      <c r="CS254" s="1033"/>
      <c r="CT254" s="1033"/>
      <c r="CU254" s="1033"/>
      <c r="CV254" s="1033"/>
      <c r="CW254" s="1033"/>
      <c r="CX254" s="1033"/>
      <c r="CY254" s="1033"/>
      <c r="CZ254" s="1033"/>
      <c r="DA254" s="1033"/>
      <c r="DB254" s="1033"/>
      <c r="DC254" s="1033"/>
      <c r="DD254" s="1033"/>
      <c r="DE254" s="1033"/>
      <c r="DF254" s="1033"/>
      <c r="DG254" s="1033"/>
      <c r="DH254" s="1033"/>
      <c r="DI254" s="1033"/>
      <c r="DJ254" s="1033"/>
      <c r="DK254" s="1033"/>
      <c r="DL254" s="1033"/>
      <c r="DM254" s="1033"/>
      <c r="DN254" s="1033"/>
      <c r="DO254" s="1033"/>
      <c r="DP254" s="1033"/>
      <c r="DQ254" s="1033"/>
      <c r="DR254" s="1033"/>
      <c r="DS254" s="1033"/>
      <c r="DT254" s="1033"/>
      <c r="DU254" s="1033"/>
      <c r="DV254" s="1033"/>
      <c r="DW254" s="572"/>
      <c r="DX254" s="1033"/>
      <c r="DY254" s="1033"/>
      <c r="DZ254" s="1033"/>
      <c r="EA254" s="1033"/>
      <c r="EB254" s="1033"/>
      <c r="EC254" s="1033"/>
      <c r="ED254" s="1033"/>
      <c r="EE254" s="1033"/>
      <c r="EF254" s="1033"/>
      <c r="EG254" s="1033"/>
      <c r="EH254" s="1033"/>
      <c r="EI254" s="1033"/>
      <c r="EJ254" s="1033"/>
      <c r="EK254" s="1033"/>
      <c r="EL254" s="1033"/>
      <c r="EM254" s="1033"/>
      <c r="EN254" s="1033"/>
      <c r="EO254" s="1033"/>
      <c r="EP254" s="1033"/>
      <c r="EQ254" s="1033"/>
      <c r="ER254" s="572"/>
    </row>
    <row r="255" spans="2:148" ht="15" customHeight="1" x14ac:dyDescent="0.25">
      <c r="B255" s="440" t="str">
        <f t="shared" si="22"/>
        <v>Desk 39</v>
      </c>
      <c r="C255" s="442" t="str">
        <f t="shared" si="26"/>
        <v/>
      </c>
      <c r="D255" s="442" t="str">
        <f t="shared" si="26"/>
        <v/>
      </c>
      <c r="E255" s="442" t="str">
        <f t="shared" si="26"/>
        <v/>
      </c>
      <c r="F255" s="442" t="str">
        <f t="shared" si="26"/>
        <v/>
      </c>
      <c r="G255" s="1126" t="str">
        <f t="shared" si="26"/>
        <v/>
      </c>
      <c r="H255" s="1033"/>
      <c r="I255" s="1033"/>
      <c r="J255" s="1033"/>
      <c r="K255" s="1033"/>
      <c r="L255" s="1033"/>
      <c r="M255" s="1033"/>
      <c r="N255" s="1033"/>
      <c r="O255" s="1033"/>
      <c r="P255" s="1033"/>
      <c r="Q255" s="1033"/>
      <c r="R255" s="1033"/>
      <c r="S255" s="1033"/>
      <c r="T255" s="1033"/>
      <c r="U255" s="1033"/>
      <c r="V255" s="1033"/>
      <c r="W255" s="1033"/>
      <c r="X255" s="1033"/>
      <c r="Y255" s="1033"/>
      <c r="Z255" s="1033"/>
      <c r="AA255" s="1033"/>
      <c r="AB255" s="1033"/>
      <c r="AC255" s="1033"/>
      <c r="AD255" s="1033"/>
      <c r="AE255" s="1033"/>
      <c r="AF255" s="1033"/>
      <c r="AG255" s="1033"/>
      <c r="AH255" s="1033"/>
      <c r="AI255" s="1033"/>
      <c r="AJ255" s="1033"/>
      <c r="AK255" s="1033"/>
      <c r="AL255" s="1033"/>
      <c r="AM255" s="1033"/>
      <c r="AN255" s="1033"/>
      <c r="AO255" s="1033"/>
      <c r="AP255" s="1033"/>
      <c r="AQ255" s="1033"/>
      <c r="AR255" s="1033"/>
      <c r="AS255" s="1033"/>
      <c r="AT255" s="1033"/>
      <c r="AU255" s="1033"/>
      <c r="AV255" s="1033"/>
      <c r="AW255" s="1033"/>
      <c r="AX255" s="1033"/>
      <c r="AY255" s="1033"/>
      <c r="AZ255" s="1033"/>
      <c r="BA255" s="1033"/>
      <c r="BB255" s="1033"/>
      <c r="BC255" s="1033"/>
      <c r="BD255" s="1033"/>
      <c r="BE255" s="1033"/>
      <c r="BF255" s="1033"/>
      <c r="BG255" s="1033"/>
      <c r="BH255" s="1033"/>
      <c r="BI255" s="1033"/>
      <c r="BJ255" s="1033"/>
      <c r="BK255" s="1033"/>
      <c r="BL255" s="1033"/>
      <c r="BM255" s="1033"/>
      <c r="BN255" s="1033"/>
      <c r="BO255" s="1033"/>
      <c r="BP255" s="1033"/>
      <c r="BQ255" s="1033"/>
      <c r="BR255" s="1033"/>
      <c r="BS255" s="1033"/>
      <c r="BT255" s="1033"/>
      <c r="BU255" s="1033"/>
      <c r="BV255" s="1033"/>
      <c r="BW255" s="1033"/>
      <c r="BX255" s="1033"/>
      <c r="BY255" s="1033"/>
      <c r="BZ255" s="1033"/>
      <c r="CA255" s="1033"/>
      <c r="CB255" s="1033"/>
      <c r="CC255" s="1033"/>
      <c r="CD255" s="1033"/>
      <c r="CE255" s="1033"/>
      <c r="CF255" s="1033"/>
      <c r="CG255" s="1033"/>
      <c r="CH255" s="1033"/>
      <c r="CI255" s="1033"/>
      <c r="CJ255" s="1033"/>
      <c r="CK255" s="1033"/>
      <c r="CL255" s="1033"/>
      <c r="CM255" s="1033"/>
      <c r="CN255" s="1033"/>
      <c r="CO255" s="1033"/>
      <c r="CP255" s="1033"/>
      <c r="CQ255" s="1033"/>
      <c r="CR255" s="1033"/>
      <c r="CS255" s="1033"/>
      <c r="CT255" s="1033"/>
      <c r="CU255" s="1033"/>
      <c r="CV255" s="1033"/>
      <c r="CW255" s="1033"/>
      <c r="CX255" s="1033"/>
      <c r="CY255" s="1033"/>
      <c r="CZ255" s="1033"/>
      <c r="DA255" s="1033"/>
      <c r="DB255" s="1033"/>
      <c r="DC255" s="1033"/>
      <c r="DD255" s="1033"/>
      <c r="DE255" s="1033"/>
      <c r="DF255" s="1033"/>
      <c r="DG255" s="1033"/>
      <c r="DH255" s="1033"/>
      <c r="DI255" s="1033"/>
      <c r="DJ255" s="1033"/>
      <c r="DK255" s="1033"/>
      <c r="DL255" s="1033"/>
      <c r="DM255" s="1033"/>
      <c r="DN255" s="1033"/>
      <c r="DO255" s="1033"/>
      <c r="DP255" s="1033"/>
      <c r="DQ255" s="1033"/>
      <c r="DR255" s="1033"/>
      <c r="DS255" s="1033"/>
      <c r="DT255" s="1033"/>
      <c r="DU255" s="1033"/>
      <c r="DV255" s="1033"/>
      <c r="DW255" s="572"/>
      <c r="DX255" s="1033"/>
      <c r="DY255" s="1033"/>
      <c r="DZ255" s="1033"/>
      <c r="EA255" s="1033"/>
      <c r="EB255" s="1033"/>
      <c r="EC255" s="1033"/>
      <c r="ED255" s="1033"/>
      <c r="EE255" s="1033"/>
      <c r="EF255" s="1033"/>
      <c r="EG255" s="1033"/>
      <c r="EH255" s="1033"/>
      <c r="EI255" s="1033"/>
      <c r="EJ255" s="1033"/>
      <c r="EK255" s="1033"/>
      <c r="EL255" s="1033"/>
      <c r="EM255" s="1033"/>
      <c r="EN255" s="1033"/>
      <c r="EO255" s="1033"/>
      <c r="EP255" s="1033"/>
      <c r="EQ255" s="1033"/>
      <c r="ER255" s="572"/>
    </row>
    <row r="256" spans="2:148" ht="15" customHeight="1" x14ac:dyDescent="0.25">
      <c r="B256" s="440" t="str">
        <f t="shared" si="22"/>
        <v>Desk 40</v>
      </c>
      <c r="C256" s="442" t="str">
        <f t="shared" si="26"/>
        <v/>
      </c>
      <c r="D256" s="442" t="str">
        <f t="shared" si="26"/>
        <v/>
      </c>
      <c r="E256" s="442" t="str">
        <f t="shared" si="26"/>
        <v/>
      </c>
      <c r="F256" s="442" t="str">
        <f t="shared" si="26"/>
        <v/>
      </c>
      <c r="G256" s="1126" t="str">
        <f t="shared" si="26"/>
        <v/>
      </c>
      <c r="H256" s="1033"/>
      <c r="I256" s="1033"/>
      <c r="J256" s="1033"/>
      <c r="K256" s="1033"/>
      <c r="L256" s="1033"/>
      <c r="M256" s="1033"/>
      <c r="N256" s="1033"/>
      <c r="O256" s="1033"/>
      <c r="P256" s="1033"/>
      <c r="Q256" s="1033"/>
      <c r="R256" s="1033"/>
      <c r="S256" s="1033"/>
      <c r="T256" s="1033"/>
      <c r="U256" s="1033"/>
      <c r="V256" s="1033"/>
      <c r="W256" s="1033"/>
      <c r="X256" s="1033"/>
      <c r="Y256" s="1033"/>
      <c r="Z256" s="1033"/>
      <c r="AA256" s="1033"/>
      <c r="AB256" s="1033"/>
      <c r="AC256" s="1033"/>
      <c r="AD256" s="1033"/>
      <c r="AE256" s="1033"/>
      <c r="AF256" s="1033"/>
      <c r="AG256" s="1033"/>
      <c r="AH256" s="1033"/>
      <c r="AI256" s="1033"/>
      <c r="AJ256" s="1033"/>
      <c r="AK256" s="1033"/>
      <c r="AL256" s="1033"/>
      <c r="AM256" s="1033"/>
      <c r="AN256" s="1033"/>
      <c r="AO256" s="1033"/>
      <c r="AP256" s="1033"/>
      <c r="AQ256" s="1033"/>
      <c r="AR256" s="1033"/>
      <c r="AS256" s="1033"/>
      <c r="AT256" s="1033"/>
      <c r="AU256" s="1033"/>
      <c r="AV256" s="1033"/>
      <c r="AW256" s="1033"/>
      <c r="AX256" s="1033"/>
      <c r="AY256" s="1033"/>
      <c r="AZ256" s="1033"/>
      <c r="BA256" s="1033"/>
      <c r="BB256" s="1033"/>
      <c r="BC256" s="1033"/>
      <c r="BD256" s="1033"/>
      <c r="BE256" s="1033"/>
      <c r="BF256" s="1033"/>
      <c r="BG256" s="1033"/>
      <c r="BH256" s="1033"/>
      <c r="BI256" s="1033"/>
      <c r="BJ256" s="1033"/>
      <c r="BK256" s="1033"/>
      <c r="BL256" s="1033"/>
      <c r="BM256" s="1033"/>
      <c r="BN256" s="1033"/>
      <c r="BO256" s="1033"/>
      <c r="BP256" s="1033"/>
      <c r="BQ256" s="1033"/>
      <c r="BR256" s="1033"/>
      <c r="BS256" s="1033"/>
      <c r="BT256" s="1033"/>
      <c r="BU256" s="1033"/>
      <c r="BV256" s="1033"/>
      <c r="BW256" s="1033"/>
      <c r="BX256" s="1033"/>
      <c r="BY256" s="1033"/>
      <c r="BZ256" s="1033"/>
      <c r="CA256" s="1033"/>
      <c r="CB256" s="1033"/>
      <c r="CC256" s="1033"/>
      <c r="CD256" s="1033"/>
      <c r="CE256" s="1033"/>
      <c r="CF256" s="1033"/>
      <c r="CG256" s="1033"/>
      <c r="CH256" s="1033"/>
      <c r="CI256" s="1033"/>
      <c r="CJ256" s="1033"/>
      <c r="CK256" s="1033"/>
      <c r="CL256" s="1033"/>
      <c r="CM256" s="1033"/>
      <c r="CN256" s="1033"/>
      <c r="CO256" s="1033"/>
      <c r="CP256" s="1033"/>
      <c r="CQ256" s="1033"/>
      <c r="CR256" s="1033"/>
      <c r="CS256" s="1033"/>
      <c r="CT256" s="1033"/>
      <c r="CU256" s="1033"/>
      <c r="CV256" s="1033"/>
      <c r="CW256" s="1033"/>
      <c r="CX256" s="1033"/>
      <c r="CY256" s="1033"/>
      <c r="CZ256" s="1033"/>
      <c r="DA256" s="1033"/>
      <c r="DB256" s="1033"/>
      <c r="DC256" s="1033"/>
      <c r="DD256" s="1033"/>
      <c r="DE256" s="1033"/>
      <c r="DF256" s="1033"/>
      <c r="DG256" s="1033"/>
      <c r="DH256" s="1033"/>
      <c r="DI256" s="1033"/>
      <c r="DJ256" s="1033"/>
      <c r="DK256" s="1033"/>
      <c r="DL256" s="1033"/>
      <c r="DM256" s="1033"/>
      <c r="DN256" s="1033"/>
      <c r="DO256" s="1033"/>
      <c r="DP256" s="1033"/>
      <c r="DQ256" s="1033"/>
      <c r="DR256" s="1033"/>
      <c r="DS256" s="1033"/>
      <c r="DT256" s="1033"/>
      <c r="DU256" s="1033"/>
      <c r="DV256" s="1033"/>
      <c r="DW256" s="572"/>
      <c r="DX256" s="1033"/>
      <c r="DY256" s="1033"/>
      <c r="DZ256" s="1033"/>
      <c r="EA256" s="1033"/>
      <c r="EB256" s="1033"/>
      <c r="EC256" s="1033"/>
      <c r="ED256" s="1033"/>
      <c r="EE256" s="1033"/>
      <c r="EF256" s="1033"/>
      <c r="EG256" s="1033"/>
      <c r="EH256" s="1033"/>
      <c r="EI256" s="1033"/>
      <c r="EJ256" s="1033"/>
      <c r="EK256" s="1033"/>
      <c r="EL256" s="1033"/>
      <c r="EM256" s="1033"/>
      <c r="EN256" s="1033"/>
      <c r="EO256" s="1033"/>
      <c r="EP256" s="1033"/>
      <c r="EQ256" s="1033"/>
      <c r="ER256" s="572"/>
    </row>
    <row r="257" spans="2:148" ht="15" customHeight="1" x14ac:dyDescent="0.25">
      <c r="B257" s="440" t="str">
        <f t="shared" si="22"/>
        <v>Desk 41</v>
      </c>
      <c r="C257" s="442" t="str">
        <f t="shared" si="26"/>
        <v/>
      </c>
      <c r="D257" s="442" t="str">
        <f t="shared" si="26"/>
        <v/>
      </c>
      <c r="E257" s="442" t="str">
        <f t="shared" si="26"/>
        <v/>
      </c>
      <c r="F257" s="442" t="str">
        <f t="shared" si="26"/>
        <v/>
      </c>
      <c r="G257" s="1126" t="str">
        <f t="shared" si="26"/>
        <v/>
      </c>
      <c r="H257" s="1033"/>
      <c r="I257" s="1033"/>
      <c r="J257" s="1033"/>
      <c r="K257" s="1033"/>
      <c r="L257" s="1033"/>
      <c r="M257" s="1033"/>
      <c r="N257" s="1033"/>
      <c r="O257" s="1033"/>
      <c r="P257" s="1033"/>
      <c r="Q257" s="1033"/>
      <c r="R257" s="1033"/>
      <c r="S257" s="1033"/>
      <c r="T257" s="1033"/>
      <c r="U257" s="1033"/>
      <c r="V257" s="1033"/>
      <c r="W257" s="1033"/>
      <c r="X257" s="1033"/>
      <c r="Y257" s="1033"/>
      <c r="Z257" s="1033"/>
      <c r="AA257" s="1033"/>
      <c r="AB257" s="1033"/>
      <c r="AC257" s="1033"/>
      <c r="AD257" s="1033"/>
      <c r="AE257" s="1033"/>
      <c r="AF257" s="1033"/>
      <c r="AG257" s="1033"/>
      <c r="AH257" s="1033"/>
      <c r="AI257" s="1033"/>
      <c r="AJ257" s="1033"/>
      <c r="AK257" s="1033"/>
      <c r="AL257" s="1033"/>
      <c r="AM257" s="1033"/>
      <c r="AN257" s="1033"/>
      <c r="AO257" s="1033"/>
      <c r="AP257" s="1033"/>
      <c r="AQ257" s="1033"/>
      <c r="AR257" s="1033"/>
      <c r="AS257" s="1033"/>
      <c r="AT257" s="1033"/>
      <c r="AU257" s="1033"/>
      <c r="AV257" s="1033"/>
      <c r="AW257" s="1033"/>
      <c r="AX257" s="1033"/>
      <c r="AY257" s="1033"/>
      <c r="AZ257" s="1033"/>
      <c r="BA257" s="1033"/>
      <c r="BB257" s="1033"/>
      <c r="BC257" s="1033"/>
      <c r="BD257" s="1033"/>
      <c r="BE257" s="1033"/>
      <c r="BF257" s="1033"/>
      <c r="BG257" s="1033"/>
      <c r="BH257" s="1033"/>
      <c r="BI257" s="1033"/>
      <c r="BJ257" s="1033"/>
      <c r="BK257" s="1033"/>
      <c r="BL257" s="1033"/>
      <c r="BM257" s="1033"/>
      <c r="BN257" s="1033"/>
      <c r="BO257" s="1033"/>
      <c r="BP257" s="1033"/>
      <c r="BQ257" s="1033"/>
      <c r="BR257" s="1033"/>
      <c r="BS257" s="1033"/>
      <c r="BT257" s="1033"/>
      <c r="BU257" s="1033"/>
      <c r="BV257" s="1033"/>
      <c r="BW257" s="1033"/>
      <c r="BX257" s="1033"/>
      <c r="BY257" s="1033"/>
      <c r="BZ257" s="1033"/>
      <c r="CA257" s="1033"/>
      <c r="CB257" s="1033"/>
      <c r="CC257" s="1033"/>
      <c r="CD257" s="1033"/>
      <c r="CE257" s="1033"/>
      <c r="CF257" s="1033"/>
      <c r="CG257" s="1033"/>
      <c r="CH257" s="1033"/>
      <c r="CI257" s="1033"/>
      <c r="CJ257" s="1033"/>
      <c r="CK257" s="1033"/>
      <c r="CL257" s="1033"/>
      <c r="CM257" s="1033"/>
      <c r="CN257" s="1033"/>
      <c r="CO257" s="1033"/>
      <c r="CP257" s="1033"/>
      <c r="CQ257" s="1033"/>
      <c r="CR257" s="1033"/>
      <c r="CS257" s="1033"/>
      <c r="CT257" s="1033"/>
      <c r="CU257" s="1033"/>
      <c r="CV257" s="1033"/>
      <c r="CW257" s="1033"/>
      <c r="CX257" s="1033"/>
      <c r="CY257" s="1033"/>
      <c r="CZ257" s="1033"/>
      <c r="DA257" s="1033"/>
      <c r="DB257" s="1033"/>
      <c r="DC257" s="1033"/>
      <c r="DD257" s="1033"/>
      <c r="DE257" s="1033"/>
      <c r="DF257" s="1033"/>
      <c r="DG257" s="1033"/>
      <c r="DH257" s="1033"/>
      <c r="DI257" s="1033"/>
      <c r="DJ257" s="1033"/>
      <c r="DK257" s="1033"/>
      <c r="DL257" s="1033"/>
      <c r="DM257" s="1033"/>
      <c r="DN257" s="1033"/>
      <c r="DO257" s="1033"/>
      <c r="DP257" s="1033"/>
      <c r="DQ257" s="1033"/>
      <c r="DR257" s="1033"/>
      <c r="DS257" s="1033"/>
      <c r="DT257" s="1033"/>
      <c r="DU257" s="1033"/>
      <c r="DV257" s="1033"/>
      <c r="DW257" s="572"/>
      <c r="DX257" s="1033"/>
      <c r="DY257" s="1033"/>
      <c r="DZ257" s="1033"/>
      <c r="EA257" s="1033"/>
      <c r="EB257" s="1033"/>
      <c r="EC257" s="1033"/>
      <c r="ED257" s="1033"/>
      <c r="EE257" s="1033"/>
      <c r="EF257" s="1033"/>
      <c r="EG257" s="1033"/>
      <c r="EH257" s="1033"/>
      <c r="EI257" s="1033"/>
      <c r="EJ257" s="1033"/>
      <c r="EK257" s="1033"/>
      <c r="EL257" s="1033"/>
      <c r="EM257" s="1033"/>
      <c r="EN257" s="1033"/>
      <c r="EO257" s="1033"/>
      <c r="EP257" s="1033"/>
      <c r="EQ257" s="1033"/>
      <c r="ER257" s="572"/>
    </row>
    <row r="258" spans="2:148" ht="15" customHeight="1" x14ac:dyDescent="0.25">
      <c r="B258" s="440" t="str">
        <f t="shared" si="22"/>
        <v>Desk 42</v>
      </c>
      <c r="C258" s="442" t="str">
        <f t="shared" si="26"/>
        <v/>
      </c>
      <c r="D258" s="442" t="str">
        <f t="shared" si="26"/>
        <v/>
      </c>
      <c r="E258" s="442" t="str">
        <f t="shared" si="26"/>
        <v/>
      </c>
      <c r="F258" s="442" t="str">
        <f t="shared" si="26"/>
        <v/>
      </c>
      <c r="G258" s="1126" t="str">
        <f t="shared" si="26"/>
        <v/>
      </c>
      <c r="H258" s="1033"/>
      <c r="I258" s="1033"/>
      <c r="J258" s="1033"/>
      <c r="K258" s="1033"/>
      <c r="L258" s="1033"/>
      <c r="M258" s="1033"/>
      <c r="N258" s="1033"/>
      <c r="O258" s="1033"/>
      <c r="P258" s="1033"/>
      <c r="Q258" s="1033"/>
      <c r="R258" s="1033"/>
      <c r="S258" s="1033"/>
      <c r="T258" s="1033"/>
      <c r="U258" s="1033"/>
      <c r="V258" s="1033"/>
      <c r="W258" s="1033"/>
      <c r="X258" s="1033"/>
      <c r="Y258" s="1033"/>
      <c r="Z258" s="1033"/>
      <c r="AA258" s="1033"/>
      <c r="AB258" s="1033"/>
      <c r="AC258" s="1033"/>
      <c r="AD258" s="1033"/>
      <c r="AE258" s="1033"/>
      <c r="AF258" s="1033"/>
      <c r="AG258" s="1033"/>
      <c r="AH258" s="1033"/>
      <c r="AI258" s="1033"/>
      <c r="AJ258" s="1033"/>
      <c r="AK258" s="1033"/>
      <c r="AL258" s="1033"/>
      <c r="AM258" s="1033"/>
      <c r="AN258" s="1033"/>
      <c r="AO258" s="1033"/>
      <c r="AP258" s="1033"/>
      <c r="AQ258" s="1033"/>
      <c r="AR258" s="1033"/>
      <c r="AS258" s="1033"/>
      <c r="AT258" s="1033"/>
      <c r="AU258" s="1033"/>
      <c r="AV258" s="1033"/>
      <c r="AW258" s="1033"/>
      <c r="AX258" s="1033"/>
      <c r="AY258" s="1033"/>
      <c r="AZ258" s="1033"/>
      <c r="BA258" s="1033"/>
      <c r="BB258" s="1033"/>
      <c r="BC258" s="1033"/>
      <c r="BD258" s="1033"/>
      <c r="BE258" s="1033"/>
      <c r="BF258" s="1033"/>
      <c r="BG258" s="1033"/>
      <c r="BH258" s="1033"/>
      <c r="BI258" s="1033"/>
      <c r="BJ258" s="1033"/>
      <c r="BK258" s="1033"/>
      <c r="BL258" s="1033"/>
      <c r="BM258" s="1033"/>
      <c r="BN258" s="1033"/>
      <c r="BO258" s="1033"/>
      <c r="BP258" s="1033"/>
      <c r="BQ258" s="1033"/>
      <c r="BR258" s="1033"/>
      <c r="BS258" s="1033"/>
      <c r="BT258" s="1033"/>
      <c r="BU258" s="1033"/>
      <c r="BV258" s="1033"/>
      <c r="BW258" s="1033"/>
      <c r="BX258" s="1033"/>
      <c r="BY258" s="1033"/>
      <c r="BZ258" s="1033"/>
      <c r="CA258" s="1033"/>
      <c r="CB258" s="1033"/>
      <c r="CC258" s="1033"/>
      <c r="CD258" s="1033"/>
      <c r="CE258" s="1033"/>
      <c r="CF258" s="1033"/>
      <c r="CG258" s="1033"/>
      <c r="CH258" s="1033"/>
      <c r="CI258" s="1033"/>
      <c r="CJ258" s="1033"/>
      <c r="CK258" s="1033"/>
      <c r="CL258" s="1033"/>
      <c r="CM258" s="1033"/>
      <c r="CN258" s="1033"/>
      <c r="CO258" s="1033"/>
      <c r="CP258" s="1033"/>
      <c r="CQ258" s="1033"/>
      <c r="CR258" s="1033"/>
      <c r="CS258" s="1033"/>
      <c r="CT258" s="1033"/>
      <c r="CU258" s="1033"/>
      <c r="CV258" s="1033"/>
      <c r="CW258" s="1033"/>
      <c r="CX258" s="1033"/>
      <c r="CY258" s="1033"/>
      <c r="CZ258" s="1033"/>
      <c r="DA258" s="1033"/>
      <c r="DB258" s="1033"/>
      <c r="DC258" s="1033"/>
      <c r="DD258" s="1033"/>
      <c r="DE258" s="1033"/>
      <c r="DF258" s="1033"/>
      <c r="DG258" s="1033"/>
      <c r="DH258" s="1033"/>
      <c r="DI258" s="1033"/>
      <c r="DJ258" s="1033"/>
      <c r="DK258" s="1033"/>
      <c r="DL258" s="1033"/>
      <c r="DM258" s="1033"/>
      <c r="DN258" s="1033"/>
      <c r="DO258" s="1033"/>
      <c r="DP258" s="1033"/>
      <c r="DQ258" s="1033"/>
      <c r="DR258" s="1033"/>
      <c r="DS258" s="1033"/>
      <c r="DT258" s="1033"/>
      <c r="DU258" s="1033"/>
      <c r="DV258" s="1033"/>
      <c r="DW258" s="572"/>
      <c r="DX258" s="1033"/>
      <c r="DY258" s="1033"/>
      <c r="DZ258" s="1033"/>
      <c r="EA258" s="1033"/>
      <c r="EB258" s="1033"/>
      <c r="EC258" s="1033"/>
      <c r="ED258" s="1033"/>
      <c r="EE258" s="1033"/>
      <c r="EF258" s="1033"/>
      <c r="EG258" s="1033"/>
      <c r="EH258" s="1033"/>
      <c r="EI258" s="1033"/>
      <c r="EJ258" s="1033"/>
      <c r="EK258" s="1033"/>
      <c r="EL258" s="1033"/>
      <c r="EM258" s="1033"/>
      <c r="EN258" s="1033"/>
      <c r="EO258" s="1033"/>
      <c r="EP258" s="1033"/>
      <c r="EQ258" s="1033"/>
      <c r="ER258" s="572"/>
    </row>
    <row r="259" spans="2:148" ht="15" customHeight="1" x14ac:dyDescent="0.25">
      <c r="B259" s="440" t="str">
        <f t="shared" si="22"/>
        <v>Desk 43</v>
      </c>
      <c r="C259" s="442" t="str">
        <f t="shared" si="26"/>
        <v/>
      </c>
      <c r="D259" s="442" t="str">
        <f t="shared" si="26"/>
        <v/>
      </c>
      <c r="E259" s="442" t="str">
        <f t="shared" si="26"/>
        <v/>
      </c>
      <c r="F259" s="442" t="str">
        <f t="shared" si="26"/>
        <v/>
      </c>
      <c r="G259" s="1126" t="str">
        <f t="shared" si="26"/>
        <v/>
      </c>
      <c r="H259" s="1033"/>
      <c r="I259" s="1033"/>
      <c r="J259" s="1033"/>
      <c r="K259" s="1033"/>
      <c r="L259" s="1033"/>
      <c r="M259" s="1033"/>
      <c r="N259" s="1033"/>
      <c r="O259" s="1033"/>
      <c r="P259" s="1033"/>
      <c r="Q259" s="1033"/>
      <c r="R259" s="1033"/>
      <c r="S259" s="1033"/>
      <c r="T259" s="1033"/>
      <c r="U259" s="1033"/>
      <c r="V259" s="1033"/>
      <c r="W259" s="1033"/>
      <c r="X259" s="1033"/>
      <c r="Y259" s="1033"/>
      <c r="Z259" s="1033"/>
      <c r="AA259" s="1033"/>
      <c r="AB259" s="1033"/>
      <c r="AC259" s="1033"/>
      <c r="AD259" s="1033"/>
      <c r="AE259" s="1033"/>
      <c r="AF259" s="1033"/>
      <c r="AG259" s="1033"/>
      <c r="AH259" s="1033"/>
      <c r="AI259" s="1033"/>
      <c r="AJ259" s="1033"/>
      <c r="AK259" s="1033"/>
      <c r="AL259" s="1033"/>
      <c r="AM259" s="1033"/>
      <c r="AN259" s="1033"/>
      <c r="AO259" s="1033"/>
      <c r="AP259" s="1033"/>
      <c r="AQ259" s="1033"/>
      <c r="AR259" s="1033"/>
      <c r="AS259" s="1033"/>
      <c r="AT259" s="1033"/>
      <c r="AU259" s="1033"/>
      <c r="AV259" s="1033"/>
      <c r="AW259" s="1033"/>
      <c r="AX259" s="1033"/>
      <c r="AY259" s="1033"/>
      <c r="AZ259" s="1033"/>
      <c r="BA259" s="1033"/>
      <c r="BB259" s="1033"/>
      <c r="BC259" s="1033"/>
      <c r="BD259" s="1033"/>
      <c r="BE259" s="1033"/>
      <c r="BF259" s="1033"/>
      <c r="BG259" s="1033"/>
      <c r="BH259" s="1033"/>
      <c r="BI259" s="1033"/>
      <c r="BJ259" s="1033"/>
      <c r="BK259" s="1033"/>
      <c r="BL259" s="1033"/>
      <c r="BM259" s="1033"/>
      <c r="BN259" s="1033"/>
      <c r="BO259" s="1033"/>
      <c r="BP259" s="1033"/>
      <c r="BQ259" s="1033"/>
      <c r="BR259" s="1033"/>
      <c r="BS259" s="1033"/>
      <c r="BT259" s="1033"/>
      <c r="BU259" s="1033"/>
      <c r="BV259" s="1033"/>
      <c r="BW259" s="1033"/>
      <c r="BX259" s="1033"/>
      <c r="BY259" s="1033"/>
      <c r="BZ259" s="1033"/>
      <c r="CA259" s="1033"/>
      <c r="CB259" s="1033"/>
      <c r="CC259" s="1033"/>
      <c r="CD259" s="1033"/>
      <c r="CE259" s="1033"/>
      <c r="CF259" s="1033"/>
      <c r="CG259" s="1033"/>
      <c r="CH259" s="1033"/>
      <c r="CI259" s="1033"/>
      <c r="CJ259" s="1033"/>
      <c r="CK259" s="1033"/>
      <c r="CL259" s="1033"/>
      <c r="CM259" s="1033"/>
      <c r="CN259" s="1033"/>
      <c r="CO259" s="1033"/>
      <c r="CP259" s="1033"/>
      <c r="CQ259" s="1033"/>
      <c r="CR259" s="1033"/>
      <c r="CS259" s="1033"/>
      <c r="CT259" s="1033"/>
      <c r="CU259" s="1033"/>
      <c r="CV259" s="1033"/>
      <c r="CW259" s="1033"/>
      <c r="CX259" s="1033"/>
      <c r="CY259" s="1033"/>
      <c r="CZ259" s="1033"/>
      <c r="DA259" s="1033"/>
      <c r="DB259" s="1033"/>
      <c r="DC259" s="1033"/>
      <c r="DD259" s="1033"/>
      <c r="DE259" s="1033"/>
      <c r="DF259" s="1033"/>
      <c r="DG259" s="1033"/>
      <c r="DH259" s="1033"/>
      <c r="DI259" s="1033"/>
      <c r="DJ259" s="1033"/>
      <c r="DK259" s="1033"/>
      <c r="DL259" s="1033"/>
      <c r="DM259" s="1033"/>
      <c r="DN259" s="1033"/>
      <c r="DO259" s="1033"/>
      <c r="DP259" s="1033"/>
      <c r="DQ259" s="1033"/>
      <c r="DR259" s="1033"/>
      <c r="DS259" s="1033"/>
      <c r="DT259" s="1033"/>
      <c r="DU259" s="1033"/>
      <c r="DV259" s="1033"/>
      <c r="DW259" s="572"/>
      <c r="DX259" s="1033"/>
      <c r="DY259" s="1033"/>
      <c r="DZ259" s="1033"/>
      <c r="EA259" s="1033"/>
      <c r="EB259" s="1033"/>
      <c r="EC259" s="1033"/>
      <c r="ED259" s="1033"/>
      <c r="EE259" s="1033"/>
      <c r="EF259" s="1033"/>
      <c r="EG259" s="1033"/>
      <c r="EH259" s="1033"/>
      <c r="EI259" s="1033"/>
      <c r="EJ259" s="1033"/>
      <c r="EK259" s="1033"/>
      <c r="EL259" s="1033"/>
      <c r="EM259" s="1033"/>
      <c r="EN259" s="1033"/>
      <c r="EO259" s="1033"/>
      <c r="EP259" s="1033"/>
      <c r="EQ259" s="1033"/>
      <c r="ER259" s="572"/>
    </row>
    <row r="260" spans="2:148" ht="15" customHeight="1" x14ac:dyDescent="0.25">
      <c r="B260" s="440" t="str">
        <f t="shared" si="22"/>
        <v>Desk 44</v>
      </c>
      <c r="C260" s="442" t="str">
        <f t="shared" si="26"/>
        <v/>
      </c>
      <c r="D260" s="442" t="str">
        <f t="shared" si="26"/>
        <v/>
      </c>
      <c r="E260" s="442" t="str">
        <f t="shared" si="26"/>
        <v/>
      </c>
      <c r="F260" s="442" t="str">
        <f t="shared" si="26"/>
        <v/>
      </c>
      <c r="G260" s="1126" t="str">
        <f t="shared" si="26"/>
        <v/>
      </c>
      <c r="H260" s="1033"/>
      <c r="I260" s="1033"/>
      <c r="J260" s="1033"/>
      <c r="K260" s="1033"/>
      <c r="L260" s="1033"/>
      <c r="M260" s="1033"/>
      <c r="N260" s="1033"/>
      <c r="O260" s="1033"/>
      <c r="P260" s="1033"/>
      <c r="Q260" s="1033"/>
      <c r="R260" s="1033"/>
      <c r="S260" s="1033"/>
      <c r="T260" s="1033"/>
      <c r="U260" s="1033"/>
      <c r="V260" s="1033"/>
      <c r="W260" s="1033"/>
      <c r="X260" s="1033"/>
      <c r="Y260" s="1033"/>
      <c r="Z260" s="1033"/>
      <c r="AA260" s="1033"/>
      <c r="AB260" s="1033"/>
      <c r="AC260" s="1033"/>
      <c r="AD260" s="1033"/>
      <c r="AE260" s="1033"/>
      <c r="AF260" s="1033"/>
      <c r="AG260" s="1033"/>
      <c r="AH260" s="1033"/>
      <c r="AI260" s="1033"/>
      <c r="AJ260" s="1033"/>
      <c r="AK260" s="1033"/>
      <c r="AL260" s="1033"/>
      <c r="AM260" s="1033"/>
      <c r="AN260" s="1033"/>
      <c r="AO260" s="1033"/>
      <c r="AP260" s="1033"/>
      <c r="AQ260" s="1033"/>
      <c r="AR260" s="1033"/>
      <c r="AS260" s="1033"/>
      <c r="AT260" s="1033"/>
      <c r="AU260" s="1033"/>
      <c r="AV260" s="1033"/>
      <c r="AW260" s="1033"/>
      <c r="AX260" s="1033"/>
      <c r="AY260" s="1033"/>
      <c r="AZ260" s="1033"/>
      <c r="BA260" s="1033"/>
      <c r="BB260" s="1033"/>
      <c r="BC260" s="1033"/>
      <c r="BD260" s="1033"/>
      <c r="BE260" s="1033"/>
      <c r="BF260" s="1033"/>
      <c r="BG260" s="1033"/>
      <c r="BH260" s="1033"/>
      <c r="BI260" s="1033"/>
      <c r="BJ260" s="1033"/>
      <c r="BK260" s="1033"/>
      <c r="BL260" s="1033"/>
      <c r="BM260" s="1033"/>
      <c r="BN260" s="1033"/>
      <c r="BO260" s="1033"/>
      <c r="BP260" s="1033"/>
      <c r="BQ260" s="1033"/>
      <c r="BR260" s="1033"/>
      <c r="BS260" s="1033"/>
      <c r="BT260" s="1033"/>
      <c r="BU260" s="1033"/>
      <c r="BV260" s="1033"/>
      <c r="BW260" s="1033"/>
      <c r="BX260" s="1033"/>
      <c r="BY260" s="1033"/>
      <c r="BZ260" s="1033"/>
      <c r="CA260" s="1033"/>
      <c r="CB260" s="1033"/>
      <c r="CC260" s="1033"/>
      <c r="CD260" s="1033"/>
      <c r="CE260" s="1033"/>
      <c r="CF260" s="1033"/>
      <c r="CG260" s="1033"/>
      <c r="CH260" s="1033"/>
      <c r="CI260" s="1033"/>
      <c r="CJ260" s="1033"/>
      <c r="CK260" s="1033"/>
      <c r="CL260" s="1033"/>
      <c r="CM260" s="1033"/>
      <c r="CN260" s="1033"/>
      <c r="CO260" s="1033"/>
      <c r="CP260" s="1033"/>
      <c r="CQ260" s="1033"/>
      <c r="CR260" s="1033"/>
      <c r="CS260" s="1033"/>
      <c r="CT260" s="1033"/>
      <c r="CU260" s="1033"/>
      <c r="CV260" s="1033"/>
      <c r="CW260" s="1033"/>
      <c r="CX260" s="1033"/>
      <c r="CY260" s="1033"/>
      <c r="CZ260" s="1033"/>
      <c r="DA260" s="1033"/>
      <c r="DB260" s="1033"/>
      <c r="DC260" s="1033"/>
      <c r="DD260" s="1033"/>
      <c r="DE260" s="1033"/>
      <c r="DF260" s="1033"/>
      <c r="DG260" s="1033"/>
      <c r="DH260" s="1033"/>
      <c r="DI260" s="1033"/>
      <c r="DJ260" s="1033"/>
      <c r="DK260" s="1033"/>
      <c r="DL260" s="1033"/>
      <c r="DM260" s="1033"/>
      <c r="DN260" s="1033"/>
      <c r="DO260" s="1033"/>
      <c r="DP260" s="1033"/>
      <c r="DQ260" s="1033"/>
      <c r="DR260" s="1033"/>
      <c r="DS260" s="1033"/>
      <c r="DT260" s="1033"/>
      <c r="DU260" s="1033"/>
      <c r="DV260" s="1033"/>
      <c r="DW260" s="572"/>
      <c r="DX260" s="1033"/>
      <c r="DY260" s="1033"/>
      <c r="DZ260" s="1033"/>
      <c r="EA260" s="1033"/>
      <c r="EB260" s="1033"/>
      <c r="EC260" s="1033"/>
      <c r="ED260" s="1033"/>
      <c r="EE260" s="1033"/>
      <c r="EF260" s="1033"/>
      <c r="EG260" s="1033"/>
      <c r="EH260" s="1033"/>
      <c r="EI260" s="1033"/>
      <c r="EJ260" s="1033"/>
      <c r="EK260" s="1033"/>
      <c r="EL260" s="1033"/>
      <c r="EM260" s="1033"/>
      <c r="EN260" s="1033"/>
      <c r="EO260" s="1033"/>
      <c r="EP260" s="1033"/>
      <c r="EQ260" s="1033"/>
      <c r="ER260" s="572"/>
    </row>
    <row r="261" spans="2:148" ht="15" customHeight="1" x14ac:dyDescent="0.25">
      <c r="B261" s="440" t="str">
        <f t="shared" si="22"/>
        <v>Desk 45</v>
      </c>
      <c r="C261" s="442" t="str">
        <f t="shared" si="26"/>
        <v/>
      </c>
      <c r="D261" s="442" t="str">
        <f t="shared" si="26"/>
        <v/>
      </c>
      <c r="E261" s="442" t="str">
        <f t="shared" si="26"/>
        <v/>
      </c>
      <c r="F261" s="442" t="str">
        <f t="shared" si="26"/>
        <v/>
      </c>
      <c r="G261" s="1126" t="str">
        <f t="shared" si="26"/>
        <v/>
      </c>
      <c r="H261" s="1033"/>
      <c r="I261" s="1033"/>
      <c r="J261" s="1033"/>
      <c r="K261" s="1033"/>
      <c r="L261" s="1033"/>
      <c r="M261" s="1033"/>
      <c r="N261" s="1033"/>
      <c r="O261" s="1033"/>
      <c r="P261" s="1033"/>
      <c r="Q261" s="1033"/>
      <c r="R261" s="1033"/>
      <c r="S261" s="1033"/>
      <c r="T261" s="1033"/>
      <c r="U261" s="1033"/>
      <c r="V261" s="1033"/>
      <c r="W261" s="1033"/>
      <c r="X261" s="1033"/>
      <c r="Y261" s="1033"/>
      <c r="Z261" s="1033"/>
      <c r="AA261" s="1033"/>
      <c r="AB261" s="1033"/>
      <c r="AC261" s="1033"/>
      <c r="AD261" s="1033"/>
      <c r="AE261" s="1033"/>
      <c r="AF261" s="1033"/>
      <c r="AG261" s="1033"/>
      <c r="AH261" s="1033"/>
      <c r="AI261" s="1033"/>
      <c r="AJ261" s="1033"/>
      <c r="AK261" s="1033"/>
      <c r="AL261" s="1033"/>
      <c r="AM261" s="1033"/>
      <c r="AN261" s="1033"/>
      <c r="AO261" s="1033"/>
      <c r="AP261" s="1033"/>
      <c r="AQ261" s="1033"/>
      <c r="AR261" s="1033"/>
      <c r="AS261" s="1033"/>
      <c r="AT261" s="1033"/>
      <c r="AU261" s="1033"/>
      <c r="AV261" s="1033"/>
      <c r="AW261" s="1033"/>
      <c r="AX261" s="1033"/>
      <c r="AY261" s="1033"/>
      <c r="AZ261" s="1033"/>
      <c r="BA261" s="1033"/>
      <c r="BB261" s="1033"/>
      <c r="BC261" s="1033"/>
      <c r="BD261" s="1033"/>
      <c r="BE261" s="1033"/>
      <c r="BF261" s="1033"/>
      <c r="BG261" s="1033"/>
      <c r="BH261" s="1033"/>
      <c r="BI261" s="1033"/>
      <c r="BJ261" s="1033"/>
      <c r="BK261" s="1033"/>
      <c r="BL261" s="1033"/>
      <c r="BM261" s="1033"/>
      <c r="BN261" s="1033"/>
      <c r="BO261" s="1033"/>
      <c r="BP261" s="1033"/>
      <c r="BQ261" s="1033"/>
      <c r="BR261" s="1033"/>
      <c r="BS261" s="1033"/>
      <c r="BT261" s="1033"/>
      <c r="BU261" s="1033"/>
      <c r="BV261" s="1033"/>
      <c r="BW261" s="1033"/>
      <c r="BX261" s="1033"/>
      <c r="BY261" s="1033"/>
      <c r="BZ261" s="1033"/>
      <c r="CA261" s="1033"/>
      <c r="CB261" s="1033"/>
      <c r="CC261" s="1033"/>
      <c r="CD261" s="1033"/>
      <c r="CE261" s="1033"/>
      <c r="CF261" s="1033"/>
      <c r="CG261" s="1033"/>
      <c r="CH261" s="1033"/>
      <c r="CI261" s="1033"/>
      <c r="CJ261" s="1033"/>
      <c r="CK261" s="1033"/>
      <c r="CL261" s="1033"/>
      <c r="CM261" s="1033"/>
      <c r="CN261" s="1033"/>
      <c r="CO261" s="1033"/>
      <c r="CP261" s="1033"/>
      <c r="CQ261" s="1033"/>
      <c r="CR261" s="1033"/>
      <c r="CS261" s="1033"/>
      <c r="CT261" s="1033"/>
      <c r="CU261" s="1033"/>
      <c r="CV261" s="1033"/>
      <c r="CW261" s="1033"/>
      <c r="CX261" s="1033"/>
      <c r="CY261" s="1033"/>
      <c r="CZ261" s="1033"/>
      <c r="DA261" s="1033"/>
      <c r="DB261" s="1033"/>
      <c r="DC261" s="1033"/>
      <c r="DD261" s="1033"/>
      <c r="DE261" s="1033"/>
      <c r="DF261" s="1033"/>
      <c r="DG261" s="1033"/>
      <c r="DH261" s="1033"/>
      <c r="DI261" s="1033"/>
      <c r="DJ261" s="1033"/>
      <c r="DK261" s="1033"/>
      <c r="DL261" s="1033"/>
      <c r="DM261" s="1033"/>
      <c r="DN261" s="1033"/>
      <c r="DO261" s="1033"/>
      <c r="DP261" s="1033"/>
      <c r="DQ261" s="1033"/>
      <c r="DR261" s="1033"/>
      <c r="DS261" s="1033"/>
      <c r="DT261" s="1033"/>
      <c r="DU261" s="1033"/>
      <c r="DV261" s="1033"/>
      <c r="DW261" s="572"/>
      <c r="DX261" s="1033"/>
      <c r="DY261" s="1033"/>
      <c r="DZ261" s="1033"/>
      <c r="EA261" s="1033"/>
      <c r="EB261" s="1033"/>
      <c r="EC261" s="1033"/>
      <c r="ED261" s="1033"/>
      <c r="EE261" s="1033"/>
      <c r="EF261" s="1033"/>
      <c r="EG261" s="1033"/>
      <c r="EH261" s="1033"/>
      <c r="EI261" s="1033"/>
      <c r="EJ261" s="1033"/>
      <c r="EK261" s="1033"/>
      <c r="EL261" s="1033"/>
      <c r="EM261" s="1033"/>
      <c r="EN261" s="1033"/>
      <c r="EO261" s="1033"/>
      <c r="EP261" s="1033"/>
      <c r="EQ261" s="1033"/>
      <c r="ER261" s="572"/>
    </row>
    <row r="262" spans="2:148" ht="15" customHeight="1" x14ac:dyDescent="0.25">
      <c r="B262" s="440" t="str">
        <f t="shared" si="22"/>
        <v>Desk 46</v>
      </c>
      <c r="C262" s="442" t="str">
        <f t="shared" si="26"/>
        <v/>
      </c>
      <c r="D262" s="442" t="str">
        <f t="shared" si="26"/>
        <v/>
      </c>
      <c r="E262" s="442" t="str">
        <f t="shared" si="26"/>
        <v/>
      </c>
      <c r="F262" s="442" t="str">
        <f t="shared" si="26"/>
        <v/>
      </c>
      <c r="G262" s="1126" t="str">
        <f t="shared" si="26"/>
        <v/>
      </c>
      <c r="H262" s="1033"/>
      <c r="I262" s="1033"/>
      <c r="J262" s="1033"/>
      <c r="K262" s="1033"/>
      <c r="L262" s="1033"/>
      <c r="M262" s="1033"/>
      <c r="N262" s="1033"/>
      <c r="O262" s="1033"/>
      <c r="P262" s="1033"/>
      <c r="Q262" s="1033"/>
      <c r="R262" s="1033"/>
      <c r="S262" s="1033"/>
      <c r="T262" s="1033"/>
      <c r="U262" s="1033"/>
      <c r="V262" s="1033"/>
      <c r="W262" s="1033"/>
      <c r="X262" s="1033"/>
      <c r="Y262" s="1033"/>
      <c r="Z262" s="1033"/>
      <c r="AA262" s="1033"/>
      <c r="AB262" s="1033"/>
      <c r="AC262" s="1033"/>
      <c r="AD262" s="1033"/>
      <c r="AE262" s="1033"/>
      <c r="AF262" s="1033"/>
      <c r="AG262" s="1033"/>
      <c r="AH262" s="1033"/>
      <c r="AI262" s="1033"/>
      <c r="AJ262" s="1033"/>
      <c r="AK262" s="1033"/>
      <c r="AL262" s="1033"/>
      <c r="AM262" s="1033"/>
      <c r="AN262" s="1033"/>
      <c r="AO262" s="1033"/>
      <c r="AP262" s="1033"/>
      <c r="AQ262" s="1033"/>
      <c r="AR262" s="1033"/>
      <c r="AS262" s="1033"/>
      <c r="AT262" s="1033"/>
      <c r="AU262" s="1033"/>
      <c r="AV262" s="1033"/>
      <c r="AW262" s="1033"/>
      <c r="AX262" s="1033"/>
      <c r="AY262" s="1033"/>
      <c r="AZ262" s="1033"/>
      <c r="BA262" s="1033"/>
      <c r="BB262" s="1033"/>
      <c r="BC262" s="1033"/>
      <c r="BD262" s="1033"/>
      <c r="BE262" s="1033"/>
      <c r="BF262" s="1033"/>
      <c r="BG262" s="1033"/>
      <c r="BH262" s="1033"/>
      <c r="BI262" s="1033"/>
      <c r="BJ262" s="1033"/>
      <c r="BK262" s="1033"/>
      <c r="BL262" s="1033"/>
      <c r="BM262" s="1033"/>
      <c r="BN262" s="1033"/>
      <c r="BO262" s="1033"/>
      <c r="BP262" s="1033"/>
      <c r="BQ262" s="1033"/>
      <c r="BR262" s="1033"/>
      <c r="BS262" s="1033"/>
      <c r="BT262" s="1033"/>
      <c r="BU262" s="1033"/>
      <c r="BV262" s="1033"/>
      <c r="BW262" s="1033"/>
      <c r="BX262" s="1033"/>
      <c r="BY262" s="1033"/>
      <c r="BZ262" s="1033"/>
      <c r="CA262" s="1033"/>
      <c r="CB262" s="1033"/>
      <c r="CC262" s="1033"/>
      <c r="CD262" s="1033"/>
      <c r="CE262" s="1033"/>
      <c r="CF262" s="1033"/>
      <c r="CG262" s="1033"/>
      <c r="CH262" s="1033"/>
      <c r="CI262" s="1033"/>
      <c r="CJ262" s="1033"/>
      <c r="CK262" s="1033"/>
      <c r="CL262" s="1033"/>
      <c r="CM262" s="1033"/>
      <c r="CN262" s="1033"/>
      <c r="CO262" s="1033"/>
      <c r="CP262" s="1033"/>
      <c r="CQ262" s="1033"/>
      <c r="CR262" s="1033"/>
      <c r="CS262" s="1033"/>
      <c r="CT262" s="1033"/>
      <c r="CU262" s="1033"/>
      <c r="CV262" s="1033"/>
      <c r="CW262" s="1033"/>
      <c r="CX262" s="1033"/>
      <c r="CY262" s="1033"/>
      <c r="CZ262" s="1033"/>
      <c r="DA262" s="1033"/>
      <c r="DB262" s="1033"/>
      <c r="DC262" s="1033"/>
      <c r="DD262" s="1033"/>
      <c r="DE262" s="1033"/>
      <c r="DF262" s="1033"/>
      <c r="DG262" s="1033"/>
      <c r="DH262" s="1033"/>
      <c r="DI262" s="1033"/>
      <c r="DJ262" s="1033"/>
      <c r="DK262" s="1033"/>
      <c r="DL262" s="1033"/>
      <c r="DM262" s="1033"/>
      <c r="DN262" s="1033"/>
      <c r="DO262" s="1033"/>
      <c r="DP262" s="1033"/>
      <c r="DQ262" s="1033"/>
      <c r="DR262" s="1033"/>
      <c r="DS262" s="1033"/>
      <c r="DT262" s="1033"/>
      <c r="DU262" s="1033"/>
      <c r="DV262" s="1033"/>
      <c r="DW262" s="572"/>
      <c r="DX262" s="1033"/>
      <c r="DY262" s="1033"/>
      <c r="DZ262" s="1033"/>
      <c r="EA262" s="1033"/>
      <c r="EB262" s="1033"/>
      <c r="EC262" s="1033"/>
      <c r="ED262" s="1033"/>
      <c r="EE262" s="1033"/>
      <c r="EF262" s="1033"/>
      <c r="EG262" s="1033"/>
      <c r="EH262" s="1033"/>
      <c r="EI262" s="1033"/>
      <c r="EJ262" s="1033"/>
      <c r="EK262" s="1033"/>
      <c r="EL262" s="1033"/>
      <c r="EM262" s="1033"/>
      <c r="EN262" s="1033"/>
      <c r="EO262" s="1033"/>
      <c r="EP262" s="1033"/>
      <c r="EQ262" s="1033"/>
      <c r="ER262" s="572"/>
    </row>
    <row r="263" spans="2:148" ht="15" customHeight="1" x14ac:dyDescent="0.25">
      <c r="B263" s="440" t="str">
        <f t="shared" si="22"/>
        <v>Desk 47</v>
      </c>
      <c r="C263" s="442" t="str">
        <f t="shared" si="26"/>
        <v/>
      </c>
      <c r="D263" s="442" t="str">
        <f t="shared" si="26"/>
        <v/>
      </c>
      <c r="E263" s="442" t="str">
        <f t="shared" si="26"/>
        <v/>
      </c>
      <c r="F263" s="442" t="str">
        <f t="shared" si="26"/>
        <v/>
      </c>
      <c r="G263" s="1126" t="str">
        <f t="shared" si="26"/>
        <v/>
      </c>
      <c r="H263" s="1033"/>
      <c r="I263" s="1033"/>
      <c r="J263" s="1033"/>
      <c r="K263" s="1033"/>
      <c r="L263" s="1033"/>
      <c r="M263" s="1033"/>
      <c r="N263" s="1033"/>
      <c r="O263" s="1033"/>
      <c r="P263" s="1033"/>
      <c r="Q263" s="1033"/>
      <c r="R263" s="1033"/>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3"/>
      <c r="AQ263" s="1033"/>
      <c r="AR263" s="1033"/>
      <c r="AS263" s="1033"/>
      <c r="AT263" s="1033"/>
      <c r="AU263" s="1033"/>
      <c r="AV263" s="1033"/>
      <c r="AW263" s="1033"/>
      <c r="AX263" s="1033"/>
      <c r="AY263" s="1033"/>
      <c r="AZ263" s="1033"/>
      <c r="BA263" s="1033"/>
      <c r="BB263" s="1033"/>
      <c r="BC263" s="1033"/>
      <c r="BD263" s="1033"/>
      <c r="BE263" s="1033"/>
      <c r="BF263" s="1033"/>
      <c r="BG263" s="1033"/>
      <c r="BH263" s="1033"/>
      <c r="BI263" s="1033"/>
      <c r="BJ263" s="1033"/>
      <c r="BK263" s="1033"/>
      <c r="BL263" s="1033"/>
      <c r="BM263" s="1033"/>
      <c r="BN263" s="1033"/>
      <c r="BO263" s="1033"/>
      <c r="BP263" s="1033"/>
      <c r="BQ263" s="1033"/>
      <c r="BR263" s="1033"/>
      <c r="BS263" s="1033"/>
      <c r="BT263" s="1033"/>
      <c r="BU263" s="1033"/>
      <c r="BV263" s="1033"/>
      <c r="BW263" s="1033"/>
      <c r="BX263" s="1033"/>
      <c r="BY263" s="1033"/>
      <c r="BZ263" s="1033"/>
      <c r="CA263" s="1033"/>
      <c r="CB263" s="1033"/>
      <c r="CC263" s="1033"/>
      <c r="CD263" s="1033"/>
      <c r="CE263" s="1033"/>
      <c r="CF263" s="1033"/>
      <c r="CG263" s="1033"/>
      <c r="CH263" s="1033"/>
      <c r="CI263" s="1033"/>
      <c r="CJ263" s="1033"/>
      <c r="CK263" s="1033"/>
      <c r="CL263" s="1033"/>
      <c r="CM263" s="1033"/>
      <c r="CN263" s="1033"/>
      <c r="CO263" s="1033"/>
      <c r="CP263" s="1033"/>
      <c r="CQ263" s="1033"/>
      <c r="CR263" s="1033"/>
      <c r="CS263" s="1033"/>
      <c r="CT263" s="1033"/>
      <c r="CU263" s="1033"/>
      <c r="CV263" s="1033"/>
      <c r="CW263" s="1033"/>
      <c r="CX263" s="1033"/>
      <c r="CY263" s="1033"/>
      <c r="CZ263" s="1033"/>
      <c r="DA263" s="1033"/>
      <c r="DB263" s="1033"/>
      <c r="DC263" s="1033"/>
      <c r="DD263" s="1033"/>
      <c r="DE263" s="1033"/>
      <c r="DF263" s="1033"/>
      <c r="DG263" s="1033"/>
      <c r="DH263" s="1033"/>
      <c r="DI263" s="1033"/>
      <c r="DJ263" s="1033"/>
      <c r="DK263" s="1033"/>
      <c r="DL263" s="1033"/>
      <c r="DM263" s="1033"/>
      <c r="DN263" s="1033"/>
      <c r="DO263" s="1033"/>
      <c r="DP263" s="1033"/>
      <c r="DQ263" s="1033"/>
      <c r="DR263" s="1033"/>
      <c r="DS263" s="1033"/>
      <c r="DT263" s="1033"/>
      <c r="DU263" s="1033"/>
      <c r="DV263" s="1033"/>
      <c r="DW263" s="572"/>
      <c r="DX263" s="1033"/>
      <c r="DY263" s="1033"/>
      <c r="DZ263" s="1033"/>
      <c r="EA263" s="1033"/>
      <c r="EB263" s="1033"/>
      <c r="EC263" s="1033"/>
      <c r="ED263" s="1033"/>
      <c r="EE263" s="1033"/>
      <c r="EF263" s="1033"/>
      <c r="EG263" s="1033"/>
      <c r="EH263" s="1033"/>
      <c r="EI263" s="1033"/>
      <c r="EJ263" s="1033"/>
      <c r="EK263" s="1033"/>
      <c r="EL263" s="1033"/>
      <c r="EM263" s="1033"/>
      <c r="EN263" s="1033"/>
      <c r="EO263" s="1033"/>
      <c r="EP263" s="1033"/>
      <c r="EQ263" s="1033"/>
      <c r="ER263" s="572"/>
    </row>
    <row r="264" spans="2:148" ht="15" customHeight="1" x14ac:dyDescent="0.25">
      <c r="B264" s="440" t="str">
        <f t="shared" si="22"/>
        <v>Desk 48</v>
      </c>
      <c r="C264" s="442" t="str">
        <f t="shared" si="26"/>
        <v/>
      </c>
      <c r="D264" s="442" t="str">
        <f t="shared" si="26"/>
        <v/>
      </c>
      <c r="E264" s="442" t="str">
        <f t="shared" si="26"/>
        <v/>
      </c>
      <c r="F264" s="442" t="str">
        <f t="shared" si="26"/>
        <v/>
      </c>
      <c r="G264" s="1126" t="str">
        <f t="shared" si="26"/>
        <v/>
      </c>
      <c r="H264" s="1033"/>
      <c r="I264" s="1033"/>
      <c r="J264" s="1033"/>
      <c r="K264" s="1033"/>
      <c r="L264" s="1033"/>
      <c r="M264" s="1033"/>
      <c r="N264" s="1033"/>
      <c r="O264" s="1033"/>
      <c r="P264" s="1033"/>
      <c r="Q264" s="1033"/>
      <c r="R264" s="1033"/>
      <c r="S264" s="1033"/>
      <c r="T264" s="1033"/>
      <c r="U264" s="1033"/>
      <c r="V264" s="1033"/>
      <c r="W264" s="1033"/>
      <c r="X264" s="1033"/>
      <c r="Y264" s="1033"/>
      <c r="Z264" s="1033"/>
      <c r="AA264" s="1033"/>
      <c r="AB264" s="1033"/>
      <c r="AC264" s="1033"/>
      <c r="AD264" s="1033"/>
      <c r="AE264" s="1033"/>
      <c r="AF264" s="1033"/>
      <c r="AG264" s="1033"/>
      <c r="AH264" s="1033"/>
      <c r="AI264" s="1033"/>
      <c r="AJ264" s="1033"/>
      <c r="AK264" s="1033"/>
      <c r="AL264" s="1033"/>
      <c r="AM264" s="1033"/>
      <c r="AN264" s="1033"/>
      <c r="AO264" s="1033"/>
      <c r="AP264" s="1033"/>
      <c r="AQ264" s="1033"/>
      <c r="AR264" s="1033"/>
      <c r="AS264" s="1033"/>
      <c r="AT264" s="1033"/>
      <c r="AU264" s="1033"/>
      <c r="AV264" s="1033"/>
      <c r="AW264" s="1033"/>
      <c r="AX264" s="1033"/>
      <c r="AY264" s="1033"/>
      <c r="AZ264" s="1033"/>
      <c r="BA264" s="1033"/>
      <c r="BB264" s="1033"/>
      <c r="BC264" s="1033"/>
      <c r="BD264" s="1033"/>
      <c r="BE264" s="1033"/>
      <c r="BF264" s="1033"/>
      <c r="BG264" s="1033"/>
      <c r="BH264" s="1033"/>
      <c r="BI264" s="1033"/>
      <c r="BJ264" s="1033"/>
      <c r="BK264" s="1033"/>
      <c r="BL264" s="1033"/>
      <c r="BM264" s="1033"/>
      <c r="BN264" s="1033"/>
      <c r="BO264" s="1033"/>
      <c r="BP264" s="1033"/>
      <c r="BQ264" s="1033"/>
      <c r="BR264" s="1033"/>
      <c r="BS264" s="1033"/>
      <c r="BT264" s="1033"/>
      <c r="BU264" s="1033"/>
      <c r="BV264" s="1033"/>
      <c r="BW264" s="1033"/>
      <c r="BX264" s="1033"/>
      <c r="BY264" s="1033"/>
      <c r="BZ264" s="1033"/>
      <c r="CA264" s="1033"/>
      <c r="CB264" s="1033"/>
      <c r="CC264" s="1033"/>
      <c r="CD264" s="1033"/>
      <c r="CE264" s="1033"/>
      <c r="CF264" s="1033"/>
      <c r="CG264" s="1033"/>
      <c r="CH264" s="1033"/>
      <c r="CI264" s="1033"/>
      <c r="CJ264" s="1033"/>
      <c r="CK264" s="1033"/>
      <c r="CL264" s="1033"/>
      <c r="CM264" s="1033"/>
      <c r="CN264" s="1033"/>
      <c r="CO264" s="1033"/>
      <c r="CP264" s="1033"/>
      <c r="CQ264" s="1033"/>
      <c r="CR264" s="1033"/>
      <c r="CS264" s="1033"/>
      <c r="CT264" s="1033"/>
      <c r="CU264" s="1033"/>
      <c r="CV264" s="1033"/>
      <c r="CW264" s="1033"/>
      <c r="CX264" s="1033"/>
      <c r="CY264" s="1033"/>
      <c r="CZ264" s="1033"/>
      <c r="DA264" s="1033"/>
      <c r="DB264" s="1033"/>
      <c r="DC264" s="1033"/>
      <c r="DD264" s="1033"/>
      <c r="DE264" s="1033"/>
      <c r="DF264" s="1033"/>
      <c r="DG264" s="1033"/>
      <c r="DH264" s="1033"/>
      <c r="DI264" s="1033"/>
      <c r="DJ264" s="1033"/>
      <c r="DK264" s="1033"/>
      <c r="DL264" s="1033"/>
      <c r="DM264" s="1033"/>
      <c r="DN264" s="1033"/>
      <c r="DO264" s="1033"/>
      <c r="DP264" s="1033"/>
      <c r="DQ264" s="1033"/>
      <c r="DR264" s="1033"/>
      <c r="DS264" s="1033"/>
      <c r="DT264" s="1033"/>
      <c r="DU264" s="1033"/>
      <c r="DV264" s="1033"/>
      <c r="DW264" s="572"/>
      <c r="DX264" s="1033"/>
      <c r="DY264" s="1033"/>
      <c r="DZ264" s="1033"/>
      <c r="EA264" s="1033"/>
      <c r="EB264" s="1033"/>
      <c r="EC264" s="1033"/>
      <c r="ED264" s="1033"/>
      <c r="EE264" s="1033"/>
      <c r="EF264" s="1033"/>
      <c r="EG264" s="1033"/>
      <c r="EH264" s="1033"/>
      <c r="EI264" s="1033"/>
      <c r="EJ264" s="1033"/>
      <c r="EK264" s="1033"/>
      <c r="EL264" s="1033"/>
      <c r="EM264" s="1033"/>
      <c r="EN264" s="1033"/>
      <c r="EO264" s="1033"/>
      <c r="EP264" s="1033"/>
      <c r="EQ264" s="1033"/>
      <c r="ER264" s="572"/>
    </row>
    <row r="265" spans="2:148" ht="15" customHeight="1" x14ac:dyDescent="0.25">
      <c r="B265" s="440" t="str">
        <f t="shared" si="22"/>
        <v>Desk 49</v>
      </c>
      <c r="C265" s="442" t="str">
        <f t="shared" si="26"/>
        <v/>
      </c>
      <c r="D265" s="442" t="str">
        <f t="shared" si="26"/>
        <v/>
      </c>
      <c r="E265" s="442" t="str">
        <f t="shared" si="26"/>
        <v/>
      </c>
      <c r="F265" s="442" t="str">
        <f t="shared" si="26"/>
        <v/>
      </c>
      <c r="G265" s="1126" t="str">
        <f t="shared" si="26"/>
        <v/>
      </c>
      <c r="H265" s="1033"/>
      <c r="I265" s="1033"/>
      <c r="J265" s="1033"/>
      <c r="K265" s="1033"/>
      <c r="L265" s="1033"/>
      <c r="M265" s="1033"/>
      <c r="N265" s="1033"/>
      <c r="O265" s="1033"/>
      <c r="P265" s="1033"/>
      <c r="Q265" s="1033"/>
      <c r="R265" s="1033"/>
      <c r="S265" s="1033"/>
      <c r="T265" s="1033"/>
      <c r="U265" s="1033"/>
      <c r="V265" s="1033"/>
      <c r="W265" s="1033"/>
      <c r="X265" s="1033"/>
      <c r="Y265" s="1033"/>
      <c r="Z265" s="1033"/>
      <c r="AA265" s="1033"/>
      <c r="AB265" s="1033"/>
      <c r="AC265" s="1033"/>
      <c r="AD265" s="1033"/>
      <c r="AE265" s="1033"/>
      <c r="AF265" s="1033"/>
      <c r="AG265" s="1033"/>
      <c r="AH265" s="1033"/>
      <c r="AI265" s="1033"/>
      <c r="AJ265" s="1033"/>
      <c r="AK265" s="1033"/>
      <c r="AL265" s="1033"/>
      <c r="AM265" s="1033"/>
      <c r="AN265" s="1033"/>
      <c r="AO265" s="1033"/>
      <c r="AP265" s="1033"/>
      <c r="AQ265" s="1033"/>
      <c r="AR265" s="1033"/>
      <c r="AS265" s="1033"/>
      <c r="AT265" s="1033"/>
      <c r="AU265" s="1033"/>
      <c r="AV265" s="1033"/>
      <c r="AW265" s="1033"/>
      <c r="AX265" s="1033"/>
      <c r="AY265" s="1033"/>
      <c r="AZ265" s="1033"/>
      <c r="BA265" s="1033"/>
      <c r="BB265" s="1033"/>
      <c r="BC265" s="1033"/>
      <c r="BD265" s="1033"/>
      <c r="BE265" s="1033"/>
      <c r="BF265" s="1033"/>
      <c r="BG265" s="1033"/>
      <c r="BH265" s="1033"/>
      <c r="BI265" s="1033"/>
      <c r="BJ265" s="1033"/>
      <c r="BK265" s="1033"/>
      <c r="BL265" s="1033"/>
      <c r="BM265" s="1033"/>
      <c r="BN265" s="1033"/>
      <c r="BO265" s="1033"/>
      <c r="BP265" s="1033"/>
      <c r="BQ265" s="1033"/>
      <c r="BR265" s="1033"/>
      <c r="BS265" s="1033"/>
      <c r="BT265" s="1033"/>
      <c r="BU265" s="1033"/>
      <c r="BV265" s="1033"/>
      <c r="BW265" s="1033"/>
      <c r="BX265" s="1033"/>
      <c r="BY265" s="1033"/>
      <c r="BZ265" s="1033"/>
      <c r="CA265" s="1033"/>
      <c r="CB265" s="1033"/>
      <c r="CC265" s="1033"/>
      <c r="CD265" s="1033"/>
      <c r="CE265" s="1033"/>
      <c r="CF265" s="1033"/>
      <c r="CG265" s="1033"/>
      <c r="CH265" s="1033"/>
      <c r="CI265" s="1033"/>
      <c r="CJ265" s="1033"/>
      <c r="CK265" s="1033"/>
      <c r="CL265" s="1033"/>
      <c r="CM265" s="1033"/>
      <c r="CN265" s="1033"/>
      <c r="CO265" s="1033"/>
      <c r="CP265" s="1033"/>
      <c r="CQ265" s="1033"/>
      <c r="CR265" s="1033"/>
      <c r="CS265" s="1033"/>
      <c r="CT265" s="1033"/>
      <c r="CU265" s="1033"/>
      <c r="CV265" s="1033"/>
      <c r="CW265" s="1033"/>
      <c r="CX265" s="1033"/>
      <c r="CY265" s="1033"/>
      <c r="CZ265" s="1033"/>
      <c r="DA265" s="1033"/>
      <c r="DB265" s="1033"/>
      <c r="DC265" s="1033"/>
      <c r="DD265" s="1033"/>
      <c r="DE265" s="1033"/>
      <c r="DF265" s="1033"/>
      <c r="DG265" s="1033"/>
      <c r="DH265" s="1033"/>
      <c r="DI265" s="1033"/>
      <c r="DJ265" s="1033"/>
      <c r="DK265" s="1033"/>
      <c r="DL265" s="1033"/>
      <c r="DM265" s="1033"/>
      <c r="DN265" s="1033"/>
      <c r="DO265" s="1033"/>
      <c r="DP265" s="1033"/>
      <c r="DQ265" s="1033"/>
      <c r="DR265" s="1033"/>
      <c r="DS265" s="1033"/>
      <c r="DT265" s="1033"/>
      <c r="DU265" s="1033"/>
      <c r="DV265" s="1033"/>
      <c r="DW265" s="572"/>
      <c r="DX265" s="1033"/>
      <c r="DY265" s="1033"/>
      <c r="DZ265" s="1033"/>
      <c r="EA265" s="1033"/>
      <c r="EB265" s="1033"/>
      <c r="EC265" s="1033"/>
      <c r="ED265" s="1033"/>
      <c r="EE265" s="1033"/>
      <c r="EF265" s="1033"/>
      <c r="EG265" s="1033"/>
      <c r="EH265" s="1033"/>
      <c r="EI265" s="1033"/>
      <c r="EJ265" s="1033"/>
      <c r="EK265" s="1033"/>
      <c r="EL265" s="1033"/>
      <c r="EM265" s="1033"/>
      <c r="EN265" s="1033"/>
      <c r="EO265" s="1033"/>
      <c r="EP265" s="1033"/>
      <c r="EQ265" s="1033"/>
      <c r="ER265" s="572"/>
    </row>
    <row r="266" spans="2:148" ht="15" customHeight="1" x14ac:dyDescent="0.25">
      <c r="B266" s="440" t="str">
        <f t="shared" si="22"/>
        <v>Desk 50</v>
      </c>
      <c r="C266" s="442" t="str">
        <f t="shared" ref="C266:G281" si="27">IF(ISBLANK(C60), "", C60)</f>
        <v/>
      </c>
      <c r="D266" s="442" t="str">
        <f t="shared" si="27"/>
        <v/>
      </c>
      <c r="E266" s="442" t="str">
        <f t="shared" si="27"/>
        <v/>
      </c>
      <c r="F266" s="442" t="str">
        <f t="shared" si="27"/>
        <v/>
      </c>
      <c r="G266" s="1126" t="str">
        <f t="shared" si="27"/>
        <v/>
      </c>
      <c r="H266" s="1033"/>
      <c r="I266" s="1033"/>
      <c r="J266" s="1033"/>
      <c r="K266" s="1033"/>
      <c r="L266" s="1033"/>
      <c r="M266" s="1033"/>
      <c r="N266" s="1033"/>
      <c r="O266" s="1033"/>
      <c r="P266" s="1033"/>
      <c r="Q266" s="1033"/>
      <c r="R266" s="1033"/>
      <c r="S266" s="1033"/>
      <c r="T266" s="1033"/>
      <c r="U266" s="1033"/>
      <c r="V266" s="1033"/>
      <c r="W266" s="1033"/>
      <c r="X266" s="1033"/>
      <c r="Y266" s="1033"/>
      <c r="Z266" s="1033"/>
      <c r="AA266" s="1033"/>
      <c r="AB266" s="1033"/>
      <c r="AC266" s="1033"/>
      <c r="AD266" s="1033"/>
      <c r="AE266" s="1033"/>
      <c r="AF266" s="1033"/>
      <c r="AG266" s="1033"/>
      <c r="AH266" s="1033"/>
      <c r="AI266" s="1033"/>
      <c r="AJ266" s="1033"/>
      <c r="AK266" s="1033"/>
      <c r="AL266" s="1033"/>
      <c r="AM266" s="1033"/>
      <c r="AN266" s="1033"/>
      <c r="AO266" s="1033"/>
      <c r="AP266" s="1033"/>
      <c r="AQ266" s="1033"/>
      <c r="AR266" s="1033"/>
      <c r="AS266" s="1033"/>
      <c r="AT266" s="1033"/>
      <c r="AU266" s="1033"/>
      <c r="AV266" s="1033"/>
      <c r="AW266" s="1033"/>
      <c r="AX266" s="1033"/>
      <c r="AY266" s="1033"/>
      <c r="AZ266" s="1033"/>
      <c r="BA266" s="1033"/>
      <c r="BB266" s="1033"/>
      <c r="BC266" s="1033"/>
      <c r="BD266" s="1033"/>
      <c r="BE266" s="1033"/>
      <c r="BF266" s="1033"/>
      <c r="BG266" s="1033"/>
      <c r="BH266" s="1033"/>
      <c r="BI266" s="1033"/>
      <c r="BJ266" s="1033"/>
      <c r="BK266" s="1033"/>
      <c r="BL266" s="1033"/>
      <c r="BM266" s="1033"/>
      <c r="BN266" s="1033"/>
      <c r="BO266" s="1033"/>
      <c r="BP266" s="1033"/>
      <c r="BQ266" s="1033"/>
      <c r="BR266" s="1033"/>
      <c r="BS266" s="1033"/>
      <c r="BT266" s="1033"/>
      <c r="BU266" s="1033"/>
      <c r="BV266" s="1033"/>
      <c r="BW266" s="1033"/>
      <c r="BX266" s="1033"/>
      <c r="BY266" s="1033"/>
      <c r="BZ266" s="1033"/>
      <c r="CA266" s="1033"/>
      <c r="CB266" s="1033"/>
      <c r="CC266" s="1033"/>
      <c r="CD266" s="1033"/>
      <c r="CE266" s="1033"/>
      <c r="CF266" s="1033"/>
      <c r="CG266" s="1033"/>
      <c r="CH266" s="1033"/>
      <c r="CI266" s="1033"/>
      <c r="CJ266" s="1033"/>
      <c r="CK266" s="1033"/>
      <c r="CL266" s="1033"/>
      <c r="CM266" s="1033"/>
      <c r="CN266" s="1033"/>
      <c r="CO266" s="1033"/>
      <c r="CP266" s="1033"/>
      <c r="CQ266" s="1033"/>
      <c r="CR266" s="1033"/>
      <c r="CS266" s="1033"/>
      <c r="CT266" s="1033"/>
      <c r="CU266" s="1033"/>
      <c r="CV266" s="1033"/>
      <c r="CW266" s="1033"/>
      <c r="CX266" s="1033"/>
      <c r="CY266" s="1033"/>
      <c r="CZ266" s="1033"/>
      <c r="DA266" s="1033"/>
      <c r="DB266" s="1033"/>
      <c r="DC266" s="1033"/>
      <c r="DD266" s="1033"/>
      <c r="DE266" s="1033"/>
      <c r="DF266" s="1033"/>
      <c r="DG266" s="1033"/>
      <c r="DH266" s="1033"/>
      <c r="DI266" s="1033"/>
      <c r="DJ266" s="1033"/>
      <c r="DK266" s="1033"/>
      <c r="DL266" s="1033"/>
      <c r="DM266" s="1033"/>
      <c r="DN266" s="1033"/>
      <c r="DO266" s="1033"/>
      <c r="DP266" s="1033"/>
      <c r="DQ266" s="1033"/>
      <c r="DR266" s="1033"/>
      <c r="DS266" s="1033"/>
      <c r="DT266" s="1033"/>
      <c r="DU266" s="1033"/>
      <c r="DV266" s="1033"/>
      <c r="DW266" s="572"/>
      <c r="DX266" s="1033"/>
      <c r="DY266" s="1033"/>
      <c r="DZ266" s="1033"/>
      <c r="EA266" s="1033"/>
      <c r="EB266" s="1033"/>
      <c r="EC266" s="1033"/>
      <c r="ED266" s="1033"/>
      <c r="EE266" s="1033"/>
      <c r="EF266" s="1033"/>
      <c r="EG266" s="1033"/>
      <c r="EH266" s="1033"/>
      <c r="EI266" s="1033"/>
      <c r="EJ266" s="1033"/>
      <c r="EK266" s="1033"/>
      <c r="EL266" s="1033"/>
      <c r="EM266" s="1033"/>
      <c r="EN266" s="1033"/>
      <c r="EO266" s="1033"/>
      <c r="EP266" s="1033"/>
      <c r="EQ266" s="1033"/>
      <c r="ER266" s="572"/>
    </row>
    <row r="267" spans="2:148" ht="15" customHeight="1" x14ac:dyDescent="0.25">
      <c r="B267" s="440" t="str">
        <f t="shared" si="22"/>
        <v>Desk 51</v>
      </c>
      <c r="C267" s="442" t="str">
        <f t="shared" si="27"/>
        <v/>
      </c>
      <c r="D267" s="442" t="str">
        <f t="shared" si="27"/>
        <v/>
      </c>
      <c r="E267" s="442" t="str">
        <f t="shared" si="27"/>
        <v/>
      </c>
      <c r="F267" s="442" t="str">
        <f t="shared" si="27"/>
        <v/>
      </c>
      <c r="G267" s="1126" t="str">
        <f t="shared" si="27"/>
        <v/>
      </c>
      <c r="H267" s="1033"/>
      <c r="I267" s="1033"/>
      <c r="J267" s="1033"/>
      <c r="K267" s="1033"/>
      <c r="L267" s="1033"/>
      <c r="M267" s="1033"/>
      <c r="N267" s="1033"/>
      <c r="O267" s="1033"/>
      <c r="P267" s="1033"/>
      <c r="Q267" s="1033"/>
      <c r="R267" s="1033"/>
      <c r="S267" s="1033"/>
      <c r="T267" s="1033"/>
      <c r="U267" s="1033"/>
      <c r="V267" s="1033"/>
      <c r="W267" s="1033"/>
      <c r="X267" s="1033"/>
      <c r="Y267" s="1033"/>
      <c r="Z267" s="1033"/>
      <c r="AA267" s="1033"/>
      <c r="AB267" s="1033"/>
      <c r="AC267" s="1033"/>
      <c r="AD267" s="1033"/>
      <c r="AE267" s="1033"/>
      <c r="AF267" s="1033"/>
      <c r="AG267" s="1033"/>
      <c r="AH267" s="1033"/>
      <c r="AI267" s="1033"/>
      <c r="AJ267" s="1033"/>
      <c r="AK267" s="1033"/>
      <c r="AL267" s="1033"/>
      <c r="AM267" s="1033"/>
      <c r="AN267" s="1033"/>
      <c r="AO267" s="1033"/>
      <c r="AP267" s="1033"/>
      <c r="AQ267" s="1033"/>
      <c r="AR267" s="1033"/>
      <c r="AS267" s="1033"/>
      <c r="AT267" s="1033"/>
      <c r="AU267" s="1033"/>
      <c r="AV267" s="1033"/>
      <c r="AW267" s="1033"/>
      <c r="AX267" s="1033"/>
      <c r="AY267" s="1033"/>
      <c r="AZ267" s="1033"/>
      <c r="BA267" s="1033"/>
      <c r="BB267" s="1033"/>
      <c r="BC267" s="1033"/>
      <c r="BD267" s="1033"/>
      <c r="BE267" s="1033"/>
      <c r="BF267" s="1033"/>
      <c r="BG267" s="1033"/>
      <c r="BH267" s="1033"/>
      <c r="BI267" s="1033"/>
      <c r="BJ267" s="1033"/>
      <c r="BK267" s="1033"/>
      <c r="BL267" s="1033"/>
      <c r="BM267" s="1033"/>
      <c r="BN267" s="1033"/>
      <c r="BO267" s="1033"/>
      <c r="BP267" s="1033"/>
      <c r="BQ267" s="1033"/>
      <c r="BR267" s="1033"/>
      <c r="BS267" s="1033"/>
      <c r="BT267" s="1033"/>
      <c r="BU267" s="1033"/>
      <c r="BV267" s="1033"/>
      <c r="BW267" s="1033"/>
      <c r="BX267" s="1033"/>
      <c r="BY267" s="1033"/>
      <c r="BZ267" s="1033"/>
      <c r="CA267" s="1033"/>
      <c r="CB267" s="1033"/>
      <c r="CC267" s="1033"/>
      <c r="CD267" s="1033"/>
      <c r="CE267" s="1033"/>
      <c r="CF267" s="1033"/>
      <c r="CG267" s="1033"/>
      <c r="CH267" s="1033"/>
      <c r="CI267" s="1033"/>
      <c r="CJ267" s="1033"/>
      <c r="CK267" s="1033"/>
      <c r="CL267" s="1033"/>
      <c r="CM267" s="1033"/>
      <c r="CN267" s="1033"/>
      <c r="CO267" s="1033"/>
      <c r="CP267" s="1033"/>
      <c r="CQ267" s="1033"/>
      <c r="CR267" s="1033"/>
      <c r="CS267" s="1033"/>
      <c r="CT267" s="1033"/>
      <c r="CU267" s="1033"/>
      <c r="CV267" s="1033"/>
      <c r="CW267" s="1033"/>
      <c r="CX267" s="1033"/>
      <c r="CY267" s="1033"/>
      <c r="CZ267" s="1033"/>
      <c r="DA267" s="1033"/>
      <c r="DB267" s="1033"/>
      <c r="DC267" s="1033"/>
      <c r="DD267" s="1033"/>
      <c r="DE267" s="1033"/>
      <c r="DF267" s="1033"/>
      <c r="DG267" s="1033"/>
      <c r="DH267" s="1033"/>
      <c r="DI267" s="1033"/>
      <c r="DJ267" s="1033"/>
      <c r="DK267" s="1033"/>
      <c r="DL267" s="1033"/>
      <c r="DM267" s="1033"/>
      <c r="DN267" s="1033"/>
      <c r="DO267" s="1033"/>
      <c r="DP267" s="1033"/>
      <c r="DQ267" s="1033"/>
      <c r="DR267" s="1033"/>
      <c r="DS267" s="1033"/>
      <c r="DT267" s="1033"/>
      <c r="DU267" s="1033"/>
      <c r="DV267" s="1033"/>
      <c r="DW267" s="572"/>
      <c r="DX267" s="1033"/>
      <c r="DY267" s="1033"/>
      <c r="DZ267" s="1033"/>
      <c r="EA267" s="1033"/>
      <c r="EB267" s="1033"/>
      <c r="EC267" s="1033"/>
      <c r="ED267" s="1033"/>
      <c r="EE267" s="1033"/>
      <c r="EF267" s="1033"/>
      <c r="EG267" s="1033"/>
      <c r="EH267" s="1033"/>
      <c r="EI267" s="1033"/>
      <c r="EJ267" s="1033"/>
      <c r="EK267" s="1033"/>
      <c r="EL267" s="1033"/>
      <c r="EM267" s="1033"/>
      <c r="EN267" s="1033"/>
      <c r="EO267" s="1033"/>
      <c r="EP267" s="1033"/>
      <c r="EQ267" s="1033"/>
      <c r="ER267" s="572"/>
    </row>
    <row r="268" spans="2:148" ht="15" customHeight="1" x14ac:dyDescent="0.25">
      <c r="B268" s="440" t="str">
        <f t="shared" si="22"/>
        <v>Desk 52</v>
      </c>
      <c r="C268" s="442" t="str">
        <f t="shared" si="27"/>
        <v/>
      </c>
      <c r="D268" s="442" t="str">
        <f t="shared" si="27"/>
        <v/>
      </c>
      <c r="E268" s="442" t="str">
        <f t="shared" si="27"/>
        <v/>
      </c>
      <c r="F268" s="442" t="str">
        <f t="shared" si="27"/>
        <v/>
      </c>
      <c r="G268" s="1126" t="str">
        <f t="shared" si="27"/>
        <v/>
      </c>
      <c r="H268" s="1033"/>
      <c r="I268" s="1033"/>
      <c r="J268" s="1033"/>
      <c r="K268" s="1033"/>
      <c r="L268" s="1033"/>
      <c r="M268" s="1033"/>
      <c r="N268" s="1033"/>
      <c r="O268" s="1033"/>
      <c r="P268" s="1033"/>
      <c r="Q268" s="1033"/>
      <c r="R268" s="1033"/>
      <c r="S268" s="1033"/>
      <c r="T268" s="1033"/>
      <c r="U268" s="1033"/>
      <c r="V268" s="1033"/>
      <c r="W268" s="1033"/>
      <c r="X268" s="1033"/>
      <c r="Y268" s="1033"/>
      <c r="Z268" s="1033"/>
      <c r="AA268" s="1033"/>
      <c r="AB268" s="1033"/>
      <c r="AC268" s="1033"/>
      <c r="AD268" s="1033"/>
      <c r="AE268" s="1033"/>
      <c r="AF268" s="1033"/>
      <c r="AG268" s="1033"/>
      <c r="AH268" s="1033"/>
      <c r="AI268" s="1033"/>
      <c r="AJ268" s="1033"/>
      <c r="AK268" s="1033"/>
      <c r="AL268" s="1033"/>
      <c r="AM268" s="1033"/>
      <c r="AN268" s="1033"/>
      <c r="AO268" s="1033"/>
      <c r="AP268" s="1033"/>
      <c r="AQ268" s="1033"/>
      <c r="AR268" s="1033"/>
      <c r="AS268" s="1033"/>
      <c r="AT268" s="1033"/>
      <c r="AU268" s="1033"/>
      <c r="AV268" s="1033"/>
      <c r="AW268" s="1033"/>
      <c r="AX268" s="1033"/>
      <c r="AY268" s="1033"/>
      <c r="AZ268" s="1033"/>
      <c r="BA268" s="1033"/>
      <c r="BB268" s="1033"/>
      <c r="BC268" s="1033"/>
      <c r="BD268" s="1033"/>
      <c r="BE268" s="1033"/>
      <c r="BF268" s="1033"/>
      <c r="BG268" s="1033"/>
      <c r="BH268" s="1033"/>
      <c r="BI268" s="1033"/>
      <c r="BJ268" s="1033"/>
      <c r="BK268" s="1033"/>
      <c r="BL268" s="1033"/>
      <c r="BM268" s="1033"/>
      <c r="BN268" s="1033"/>
      <c r="BO268" s="1033"/>
      <c r="BP268" s="1033"/>
      <c r="BQ268" s="1033"/>
      <c r="BR268" s="1033"/>
      <c r="BS268" s="1033"/>
      <c r="BT268" s="1033"/>
      <c r="BU268" s="1033"/>
      <c r="BV268" s="1033"/>
      <c r="BW268" s="1033"/>
      <c r="BX268" s="1033"/>
      <c r="BY268" s="1033"/>
      <c r="BZ268" s="1033"/>
      <c r="CA268" s="1033"/>
      <c r="CB268" s="1033"/>
      <c r="CC268" s="1033"/>
      <c r="CD268" s="1033"/>
      <c r="CE268" s="1033"/>
      <c r="CF268" s="1033"/>
      <c r="CG268" s="1033"/>
      <c r="CH268" s="1033"/>
      <c r="CI268" s="1033"/>
      <c r="CJ268" s="1033"/>
      <c r="CK268" s="1033"/>
      <c r="CL268" s="1033"/>
      <c r="CM268" s="1033"/>
      <c r="CN268" s="1033"/>
      <c r="CO268" s="1033"/>
      <c r="CP268" s="1033"/>
      <c r="CQ268" s="1033"/>
      <c r="CR268" s="1033"/>
      <c r="CS268" s="1033"/>
      <c r="CT268" s="1033"/>
      <c r="CU268" s="1033"/>
      <c r="CV268" s="1033"/>
      <c r="CW268" s="1033"/>
      <c r="CX268" s="1033"/>
      <c r="CY268" s="1033"/>
      <c r="CZ268" s="1033"/>
      <c r="DA268" s="1033"/>
      <c r="DB268" s="1033"/>
      <c r="DC268" s="1033"/>
      <c r="DD268" s="1033"/>
      <c r="DE268" s="1033"/>
      <c r="DF268" s="1033"/>
      <c r="DG268" s="1033"/>
      <c r="DH268" s="1033"/>
      <c r="DI268" s="1033"/>
      <c r="DJ268" s="1033"/>
      <c r="DK268" s="1033"/>
      <c r="DL268" s="1033"/>
      <c r="DM268" s="1033"/>
      <c r="DN268" s="1033"/>
      <c r="DO268" s="1033"/>
      <c r="DP268" s="1033"/>
      <c r="DQ268" s="1033"/>
      <c r="DR268" s="1033"/>
      <c r="DS268" s="1033"/>
      <c r="DT268" s="1033"/>
      <c r="DU268" s="1033"/>
      <c r="DV268" s="1033"/>
      <c r="DW268" s="572"/>
      <c r="DX268" s="1033"/>
      <c r="DY268" s="1033"/>
      <c r="DZ268" s="1033"/>
      <c r="EA268" s="1033"/>
      <c r="EB268" s="1033"/>
      <c r="EC268" s="1033"/>
      <c r="ED268" s="1033"/>
      <c r="EE268" s="1033"/>
      <c r="EF268" s="1033"/>
      <c r="EG268" s="1033"/>
      <c r="EH268" s="1033"/>
      <c r="EI268" s="1033"/>
      <c r="EJ268" s="1033"/>
      <c r="EK268" s="1033"/>
      <c r="EL268" s="1033"/>
      <c r="EM268" s="1033"/>
      <c r="EN268" s="1033"/>
      <c r="EO268" s="1033"/>
      <c r="EP268" s="1033"/>
      <c r="EQ268" s="1033"/>
      <c r="ER268" s="572"/>
    </row>
    <row r="269" spans="2:148" ht="15" customHeight="1" x14ac:dyDescent="0.25">
      <c r="B269" s="440" t="str">
        <f t="shared" si="22"/>
        <v>Desk 53</v>
      </c>
      <c r="C269" s="442" t="str">
        <f t="shared" si="27"/>
        <v/>
      </c>
      <c r="D269" s="442" t="str">
        <f t="shared" si="27"/>
        <v/>
      </c>
      <c r="E269" s="442" t="str">
        <f t="shared" si="27"/>
        <v/>
      </c>
      <c r="F269" s="442" t="str">
        <f t="shared" si="27"/>
        <v/>
      </c>
      <c r="G269" s="1126" t="str">
        <f t="shared" si="27"/>
        <v/>
      </c>
      <c r="H269" s="1033"/>
      <c r="I269" s="1033"/>
      <c r="J269" s="1033"/>
      <c r="K269" s="1033"/>
      <c r="L269" s="1033"/>
      <c r="M269" s="1033"/>
      <c r="N269" s="1033"/>
      <c r="O269" s="1033"/>
      <c r="P269" s="1033"/>
      <c r="Q269" s="1033"/>
      <c r="R269" s="1033"/>
      <c r="S269" s="1033"/>
      <c r="T269" s="1033"/>
      <c r="U269" s="1033"/>
      <c r="V269" s="1033"/>
      <c r="W269" s="1033"/>
      <c r="X269" s="1033"/>
      <c r="Y269" s="1033"/>
      <c r="Z269" s="1033"/>
      <c r="AA269" s="1033"/>
      <c r="AB269" s="1033"/>
      <c r="AC269" s="1033"/>
      <c r="AD269" s="1033"/>
      <c r="AE269" s="1033"/>
      <c r="AF269" s="1033"/>
      <c r="AG269" s="1033"/>
      <c r="AH269" s="1033"/>
      <c r="AI269" s="1033"/>
      <c r="AJ269" s="1033"/>
      <c r="AK269" s="1033"/>
      <c r="AL269" s="1033"/>
      <c r="AM269" s="1033"/>
      <c r="AN269" s="1033"/>
      <c r="AO269" s="1033"/>
      <c r="AP269" s="1033"/>
      <c r="AQ269" s="1033"/>
      <c r="AR269" s="1033"/>
      <c r="AS269" s="1033"/>
      <c r="AT269" s="1033"/>
      <c r="AU269" s="1033"/>
      <c r="AV269" s="1033"/>
      <c r="AW269" s="1033"/>
      <c r="AX269" s="1033"/>
      <c r="AY269" s="1033"/>
      <c r="AZ269" s="1033"/>
      <c r="BA269" s="1033"/>
      <c r="BB269" s="1033"/>
      <c r="BC269" s="1033"/>
      <c r="BD269" s="1033"/>
      <c r="BE269" s="1033"/>
      <c r="BF269" s="1033"/>
      <c r="BG269" s="1033"/>
      <c r="BH269" s="1033"/>
      <c r="BI269" s="1033"/>
      <c r="BJ269" s="1033"/>
      <c r="BK269" s="1033"/>
      <c r="BL269" s="1033"/>
      <c r="BM269" s="1033"/>
      <c r="BN269" s="1033"/>
      <c r="BO269" s="1033"/>
      <c r="BP269" s="1033"/>
      <c r="BQ269" s="1033"/>
      <c r="BR269" s="1033"/>
      <c r="BS269" s="1033"/>
      <c r="BT269" s="1033"/>
      <c r="BU269" s="1033"/>
      <c r="BV269" s="1033"/>
      <c r="BW269" s="1033"/>
      <c r="BX269" s="1033"/>
      <c r="BY269" s="1033"/>
      <c r="BZ269" s="1033"/>
      <c r="CA269" s="1033"/>
      <c r="CB269" s="1033"/>
      <c r="CC269" s="1033"/>
      <c r="CD269" s="1033"/>
      <c r="CE269" s="1033"/>
      <c r="CF269" s="1033"/>
      <c r="CG269" s="1033"/>
      <c r="CH269" s="1033"/>
      <c r="CI269" s="1033"/>
      <c r="CJ269" s="1033"/>
      <c r="CK269" s="1033"/>
      <c r="CL269" s="1033"/>
      <c r="CM269" s="1033"/>
      <c r="CN269" s="1033"/>
      <c r="CO269" s="1033"/>
      <c r="CP269" s="1033"/>
      <c r="CQ269" s="1033"/>
      <c r="CR269" s="1033"/>
      <c r="CS269" s="1033"/>
      <c r="CT269" s="1033"/>
      <c r="CU269" s="1033"/>
      <c r="CV269" s="1033"/>
      <c r="CW269" s="1033"/>
      <c r="CX269" s="1033"/>
      <c r="CY269" s="1033"/>
      <c r="CZ269" s="1033"/>
      <c r="DA269" s="1033"/>
      <c r="DB269" s="1033"/>
      <c r="DC269" s="1033"/>
      <c r="DD269" s="1033"/>
      <c r="DE269" s="1033"/>
      <c r="DF269" s="1033"/>
      <c r="DG269" s="1033"/>
      <c r="DH269" s="1033"/>
      <c r="DI269" s="1033"/>
      <c r="DJ269" s="1033"/>
      <c r="DK269" s="1033"/>
      <c r="DL269" s="1033"/>
      <c r="DM269" s="1033"/>
      <c r="DN269" s="1033"/>
      <c r="DO269" s="1033"/>
      <c r="DP269" s="1033"/>
      <c r="DQ269" s="1033"/>
      <c r="DR269" s="1033"/>
      <c r="DS269" s="1033"/>
      <c r="DT269" s="1033"/>
      <c r="DU269" s="1033"/>
      <c r="DV269" s="1033"/>
      <c r="DW269" s="572"/>
      <c r="DX269" s="1033"/>
      <c r="DY269" s="1033"/>
      <c r="DZ269" s="1033"/>
      <c r="EA269" s="1033"/>
      <c r="EB269" s="1033"/>
      <c r="EC269" s="1033"/>
      <c r="ED269" s="1033"/>
      <c r="EE269" s="1033"/>
      <c r="EF269" s="1033"/>
      <c r="EG269" s="1033"/>
      <c r="EH269" s="1033"/>
      <c r="EI269" s="1033"/>
      <c r="EJ269" s="1033"/>
      <c r="EK269" s="1033"/>
      <c r="EL269" s="1033"/>
      <c r="EM269" s="1033"/>
      <c r="EN269" s="1033"/>
      <c r="EO269" s="1033"/>
      <c r="EP269" s="1033"/>
      <c r="EQ269" s="1033"/>
      <c r="ER269" s="572"/>
    </row>
    <row r="270" spans="2:148" ht="15" customHeight="1" x14ac:dyDescent="0.25">
      <c r="B270" s="440" t="str">
        <f t="shared" si="22"/>
        <v>Desk 54</v>
      </c>
      <c r="C270" s="442" t="str">
        <f t="shared" si="27"/>
        <v/>
      </c>
      <c r="D270" s="442" t="str">
        <f t="shared" si="27"/>
        <v/>
      </c>
      <c r="E270" s="442" t="str">
        <f t="shared" si="27"/>
        <v/>
      </c>
      <c r="F270" s="442" t="str">
        <f t="shared" si="27"/>
        <v/>
      </c>
      <c r="G270" s="1126" t="str">
        <f t="shared" si="27"/>
        <v/>
      </c>
      <c r="H270" s="1033"/>
      <c r="I270" s="1033"/>
      <c r="J270" s="1033"/>
      <c r="K270" s="1033"/>
      <c r="L270" s="1033"/>
      <c r="M270" s="1033"/>
      <c r="N270" s="1033"/>
      <c r="O270" s="1033"/>
      <c r="P270" s="1033"/>
      <c r="Q270" s="1033"/>
      <c r="R270" s="1033"/>
      <c r="S270" s="1033"/>
      <c r="T270" s="1033"/>
      <c r="U270" s="1033"/>
      <c r="V270" s="1033"/>
      <c r="W270" s="1033"/>
      <c r="X270" s="1033"/>
      <c r="Y270" s="1033"/>
      <c r="Z270" s="1033"/>
      <c r="AA270" s="1033"/>
      <c r="AB270" s="1033"/>
      <c r="AC270" s="1033"/>
      <c r="AD270" s="1033"/>
      <c r="AE270" s="1033"/>
      <c r="AF270" s="1033"/>
      <c r="AG270" s="1033"/>
      <c r="AH270" s="1033"/>
      <c r="AI270" s="1033"/>
      <c r="AJ270" s="1033"/>
      <c r="AK270" s="1033"/>
      <c r="AL270" s="1033"/>
      <c r="AM270" s="1033"/>
      <c r="AN270" s="1033"/>
      <c r="AO270" s="1033"/>
      <c r="AP270" s="1033"/>
      <c r="AQ270" s="1033"/>
      <c r="AR270" s="1033"/>
      <c r="AS270" s="1033"/>
      <c r="AT270" s="1033"/>
      <c r="AU270" s="1033"/>
      <c r="AV270" s="1033"/>
      <c r="AW270" s="1033"/>
      <c r="AX270" s="1033"/>
      <c r="AY270" s="1033"/>
      <c r="AZ270" s="1033"/>
      <c r="BA270" s="1033"/>
      <c r="BB270" s="1033"/>
      <c r="BC270" s="1033"/>
      <c r="BD270" s="1033"/>
      <c r="BE270" s="1033"/>
      <c r="BF270" s="1033"/>
      <c r="BG270" s="1033"/>
      <c r="BH270" s="1033"/>
      <c r="BI270" s="1033"/>
      <c r="BJ270" s="1033"/>
      <c r="BK270" s="1033"/>
      <c r="BL270" s="1033"/>
      <c r="BM270" s="1033"/>
      <c r="BN270" s="1033"/>
      <c r="BO270" s="1033"/>
      <c r="BP270" s="1033"/>
      <c r="BQ270" s="1033"/>
      <c r="BR270" s="1033"/>
      <c r="BS270" s="1033"/>
      <c r="BT270" s="1033"/>
      <c r="BU270" s="1033"/>
      <c r="BV270" s="1033"/>
      <c r="BW270" s="1033"/>
      <c r="BX270" s="1033"/>
      <c r="BY270" s="1033"/>
      <c r="BZ270" s="1033"/>
      <c r="CA270" s="1033"/>
      <c r="CB270" s="1033"/>
      <c r="CC270" s="1033"/>
      <c r="CD270" s="1033"/>
      <c r="CE270" s="1033"/>
      <c r="CF270" s="1033"/>
      <c r="CG270" s="1033"/>
      <c r="CH270" s="1033"/>
      <c r="CI270" s="1033"/>
      <c r="CJ270" s="1033"/>
      <c r="CK270" s="1033"/>
      <c r="CL270" s="1033"/>
      <c r="CM270" s="1033"/>
      <c r="CN270" s="1033"/>
      <c r="CO270" s="1033"/>
      <c r="CP270" s="1033"/>
      <c r="CQ270" s="1033"/>
      <c r="CR270" s="1033"/>
      <c r="CS270" s="1033"/>
      <c r="CT270" s="1033"/>
      <c r="CU270" s="1033"/>
      <c r="CV270" s="1033"/>
      <c r="CW270" s="1033"/>
      <c r="CX270" s="1033"/>
      <c r="CY270" s="1033"/>
      <c r="CZ270" s="1033"/>
      <c r="DA270" s="1033"/>
      <c r="DB270" s="1033"/>
      <c r="DC270" s="1033"/>
      <c r="DD270" s="1033"/>
      <c r="DE270" s="1033"/>
      <c r="DF270" s="1033"/>
      <c r="DG270" s="1033"/>
      <c r="DH270" s="1033"/>
      <c r="DI270" s="1033"/>
      <c r="DJ270" s="1033"/>
      <c r="DK270" s="1033"/>
      <c r="DL270" s="1033"/>
      <c r="DM270" s="1033"/>
      <c r="DN270" s="1033"/>
      <c r="DO270" s="1033"/>
      <c r="DP270" s="1033"/>
      <c r="DQ270" s="1033"/>
      <c r="DR270" s="1033"/>
      <c r="DS270" s="1033"/>
      <c r="DT270" s="1033"/>
      <c r="DU270" s="1033"/>
      <c r="DV270" s="1033"/>
      <c r="DW270" s="572"/>
      <c r="DX270" s="1033"/>
      <c r="DY270" s="1033"/>
      <c r="DZ270" s="1033"/>
      <c r="EA270" s="1033"/>
      <c r="EB270" s="1033"/>
      <c r="EC270" s="1033"/>
      <c r="ED270" s="1033"/>
      <c r="EE270" s="1033"/>
      <c r="EF270" s="1033"/>
      <c r="EG270" s="1033"/>
      <c r="EH270" s="1033"/>
      <c r="EI270" s="1033"/>
      <c r="EJ270" s="1033"/>
      <c r="EK270" s="1033"/>
      <c r="EL270" s="1033"/>
      <c r="EM270" s="1033"/>
      <c r="EN270" s="1033"/>
      <c r="EO270" s="1033"/>
      <c r="EP270" s="1033"/>
      <c r="EQ270" s="1033"/>
      <c r="ER270" s="572"/>
    </row>
    <row r="271" spans="2:148" ht="15" customHeight="1" x14ac:dyDescent="0.25">
      <c r="B271" s="440" t="str">
        <f t="shared" si="22"/>
        <v>Desk 55</v>
      </c>
      <c r="C271" s="442" t="str">
        <f t="shared" si="27"/>
        <v/>
      </c>
      <c r="D271" s="442" t="str">
        <f t="shared" si="27"/>
        <v/>
      </c>
      <c r="E271" s="442" t="str">
        <f t="shared" si="27"/>
        <v/>
      </c>
      <c r="F271" s="442" t="str">
        <f t="shared" si="27"/>
        <v/>
      </c>
      <c r="G271" s="1126" t="str">
        <f t="shared" si="27"/>
        <v/>
      </c>
      <c r="H271" s="1033"/>
      <c r="I271" s="1033"/>
      <c r="J271" s="1033"/>
      <c r="K271" s="1033"/>
      <c r="L271" s="1033"/>
      <c r="M271" s="1033"/>
      <c r="N271" s="1033"/>
      <c r="O271" s="1033"/>
      <c r="P271" s="1033"/>
      <c r="Q271" s="1033"/>
      <c r="R271" s="1033"/>
      <c r="S271" s="1033"/>
      <c r="T271" s="1033"/>
      <c r="U271" s="1033"/>
      <c r="V271" s="1033"/>
      <c r="W271" s="1033"/>
      <c r="X271" s="1033"/>
      <c r="Y271" s="1033"/>
      <c r="Z271" s="1033"/>
      <c r="AA271" s="1033"/>
      <c r="AB271" s="1033"/>
      <c r="AC271" s="1033"/>
      <c r="AD271" s="1033"/>
      <c r="AE271" s="1033"/>
      <c r="AF271" s="1033"/>
      <c r="AG271" s="1033"/>
      <c r="AH271" s="1033"/>
      <c r="AI271" s="1033"/>
      <c r="AJ271" s="1033"/>
      <c r="AK271" s="1033"/>
      <c r="AL271" s="1033"/>
      <c r="AM271" s="1033"/>
      <c r="AN271" s="1033"/>
      <c r="AO271" s="1033"/>
      <c r="AP271" s="1033"/>
      <c r="AQ271" s="1033"/>
      <c r="AR271" s="1033"/>
      <c r="AS271" s="1033"/>
      <c r="AT271" s="1033"/>
      <c r="AU271" s="1033"/>
      <c r="AV271" s="1033"/>
      <c r="AW271" s="1033"/>
      <c r="AX271" s="1033"/>
      <c r="AY271" s="1033"/>
      <c r="AZ271" s="1033"/>
      <c r="BA271" s="1033"/>
      <c r="BB271" s="1033"/>
      <c r="BC271" s="1033"/>
      <c r="BD271" s="1033"/>
      <c r="BE271" s="1033"/>
      <c r="BF271" s="1033"/>
      <c r="BG271" s="1033"/>
      <c r="BH271" s="1033"/>
      <c r="BI271" s="1033"/>
      <c r="BJ271" s="1033"/>
      <c r="BK271" s="1033"/>
      <c r="BL271" s="1033"/>
      <c r="BM271" s="1033"/>
      <c r="BN271" s="1033"/>
      <c r="BO271" s="1033"/>
      <c r="BP271" s="1033"/>
      <c r="BQ271" s="1033"/>
      <c r="BR271" s="1033"/>
      <c r="BS271" s="1033"/>
      <c r="BT271" s="1033"/>
      <c r="BU271" s="1033"/>
      <c r="BV271" s="1033"/>
      <c r="BW271" s="1033"/>
      <c r="BX271" s="1033"/>
      <c r="BY271" s="1033"/>
      <c r="BZ271" s="1033"/>
      <c r="CA271" s="1033"/>
      <c r="CB271" s="1033"/>
      <c r="CC271" s="1033"/>
      <c r="CD271" s="1033"/>
      <c r="CE271" s="1033"/>
      <c r="CF271" s="1033"/>
      <c r="CG271" s="1033"/>
      <c r="CH271" s="1033"/>
      <c r="CI271" s="1033"/>
      <c r="CJ271" s="1033"/>
      <c r="CK271" s="1033"/>
      <c r="CL271" s="1033"/>
      <c r="CM271" s="1033"/>
      <c r="CN271" s="1033"/>
      <c r="CO271" s="1033"/>
      <c r="CP271" s="1033"/>
      <c r="CQ271" s="1033"/>
      <c r="CR271" s="1033"/>
      <c r="CS271" s="1033"/>
      <c r="CT271" s="1033"/>
      <c r="CU271" s="1033"/>
      <c r="CV271" s="1033"/>
      <c r="CW271" s="1033"/>
      <c r="CX271" s="1033"/>
      <c r="CY271" s="1033"/>
      <c r="CZ271" s="1033"/>
      <c r="DA271" s="1033"/>
      <c r="DB271" s="1033"/>
      <c r="DC271" s="1033"/>
      <c r="DD271" s="1033"/>
      <c r="DE271" s="1033"/>
      <c r="DF271" s="1033"/>
      <c r="DG271" s="1033"/>
      <c r="DH271" s="1033"/>
      <c r="DI271" s="1033"/>
      <c r="DJ271" s="1033"/>
      <c r="DK271" s="1033"/>
      <c r="DL271" s="1033"/>
      <c r="DM271" s="1033"/>
      <c r="DN271" s="1033"/>
      <c r="DO271" s="1033"/>
      <c r="DP271" s="1033"/>
      <c r="DQ271" s="1033"/>
      <c r="DR271" s="1033"/>
      <c r="DS271" s="1033"/>
      <c r="DT271" s="1033"/>
      <c r="DU271" s="1033"/>
      <c r="DV271" s="1033"/>
      <c r="DW271" s="572"/>
      <c r="DX271" s="1033"/>
      <c r="DY271" s="1033"/>
      <c r="DZ271" s="1033"/>
      <c r="EA271" s="1033"/>
      <c r="EB271" s="1033"/>
      <c r="EC271" s="1033"/>
      <c r="ED271" s="1033"/>
      <c r="EE271" s="1033"/>
      <c r="EF271" s="1033"/>
      <c r="EG271" s="1033"/>
      <c r="EH271" s="1033"/>
      <c r="EI271" s="1033"/>
      <c r="EJ271" s="1033"/>
      <c r="EK271" s="1033"/>
      <c r="EL271" s="1033"/>
      <c r="EM271" s="1033"/>
      <c r="EN271" s="1033"/>
      <c r="EO271" s="1033"/>
      <c r="EP271" s="1033"/>
      <c r="EQ271" s="1033"/>
      <c r="ER271" s="572"/>
    </row>
    <row r="272" spans="2:148" ht="15" customHeight="1" x14ac:dyDescent="0.25">
      <c r="B272" s="440" t="str">
        <f t="shared" si="22"/>
        <v>Desk 56</v>
      </c>
      <c r="C272" s="442" t="str">
        <f t="shared" si="27"/>
        <v/>
      </c>
      <c r="D272" s="442" t="str">
        <f t="shared" si="27"/>
        <v/>
      </c>
      <c r="E272" s="442" t="str">
        <f t="shared" si="27"/>
        <v/>
      </c>
      <c r="F272" s="442" t="str">
        <f t="shared" si="27"/>
        <v/>
      </c>
      <c r="G272" s="1126" t="str">
        <f t="shared" si="27"/>
        <v/>
      </c>
      <c r="H272" s="1033"/>
      <c r="I272" s="1033"/>
      <c r="J272" s="1033"/>
      <c r="K272" s="1033"/>
      <c r="L272" s="1033"/>
      <c r="M272" s="1033"/>
      <c r="N272" s="1033"/>
      <c r="O272" s="1033"/>
      <c r="P272" s="1033"/>
      <c r="Q272" s="1033"/>
      <c r="R272" s="1033"/>
      <c r="S272" s="1033"/>
      <c r="T272" s="1033"/>
      <c r="U272" s="1033"/>
      <c r="V272" s="1033"/>
      <c r="W272" s="1033"/>
      <c r="X272" s="1033"/>
      <c r="Y272" s="1033"/>
      <c r="Z272" s="1033"/>
      <c r="AA272" s="1033"/>
      <c r="AB272" s="1033"/>
      <c r="AC272" s="1033"/>
      <c r="AD272" s="1033"/>
      <c r="AE272" s="1033"/>
      <c r="AF272" s="1033"/>
      <c r="AG272" s="1033"/>
      <c r="AH272" s="1033"/>
      <c r="AI272" s="1033"/>
      <c r="AJ272" s="1033"/>
      <c r="AK272" s="1033"/>
      <c r="AL272" s="1033"/>
      <c r="AM272" s="1033"/>
      <c r="AN272" s="1033"/>
      <c r="AO272" s="1033"/>
      <c r="AP272" s="1033"/>
      <c r="AQ272" s="1033"/>
      <c r="AR272" s="1033"/>
      <c r="AS272" s="1033"/>
      <c r="AT272" s="1033"/>
      <c r="AU272" s="1033"/>
      <c r="AV272" s="1033"/>
      <c r="AW272" s="1033"/>
      <c r="AX272" s="1033"/>
      <c r="AY272" s="1033"/>
      <c r="AZ272" s="1033"/>
      <c r="BA272" s="1033"/>
      <c r="BB272" s="1033"/>
      <c r="BC272" s="1033"/>
      <c r="BD272" s="1033"/>
      <c r="BE272" s="1033"/>
      <c r="BF272" s="1033"/>
      <c r="BG272" s="1033"/>
      <c r="BH272" s="1033"/>
      <c r="BI272" s="1033"/>
      <c r="BJ272" s="1033"/>
      <c r="BK272" s="1033"/>
      <c r="BL272" s="1033"/>
      <c r="BM272" s="1033"/>
      <c r="BN272" s="1033"/>
      <c r="BO272" s="1033"/>
      <c r="BP272" s="1033"/>
      <c r="BQ272" s="1033"/>
      <c r="BR272" s="1033"/>
      <c r="BS272" s="1033"/>
      <c r="BT272" s="1033"/>
      <c r="BU272" s="1033"/>
      <c r="BV272" s="1033"/>
      <c r="BW272" s="1033"/>
      <c r="BX272" s="1033"/>
      <c r="BY272" s="1033"/>
      <c r="BZ272" s="1033"/>
      <c r="CA272" s="1033"/>
      <c r="CB272" s="1033"/>
      <c r="CC272" s="1033"/>
      <c r="CD272" s="1033"/>
      <c r="CE272" s="1033"/>
      <c r="CF272" s="1033"/>
      <c r="CG272" s="1033"/>
      <c r="CH272" s="1033"/>
      <c r="CI272" s="1033"/>
      <c r="CJ272" s="1033"/>
      <c r="CK272" s="1033"/>
      <c r="CL272" s="1033"/>
      <c r="CM272" s="1033"/>
      <c r="CN272" s="1033"/>
      <c r="CO272" s="1033"/>
      <c r="CP272" s="1033"/>
      <c r="CQ272" s="1033"/>
      <c r="CR272" s="1033"/>
      <c r="CS272" s="1033"/>
      <c r="CT272" s="1033"/>
      <c r="CU272" s="1033"/>
      <c r="CV272" s="1033"/>
      <c r="CW272" s="1033"/>
      <c r="CX272" s="1033"/>
      <c r="CY272" s="1033"/>
      <c r="CZ272" s="1033"/>
      <c r="DA272" s="1033"/>
      <c r="DB272" s="1033"/>
      <c r="DC272" s="1033"/>
      <c r="DD272" s="1033"/>
      <c r="DE272" s="1033"/>
      <c r="DF272" s="1033"/>
      <c r="DG272" s="1033"/>
      <c r="DH272" s="1033"/>
      <c r="DI272" s="1033"/>
      <c r="DJ272" s="1033"/>
      <c r="DK272" s="1033"/>
      <c r="DL272" s="1033"/>
      <c r="DM272" s="1033"/>
      <c r="DN272" s="1033"/>
      <c r="DO272" s="1033"/>
      <c r="DP272" s="1033"/>
      <c r="DQ272" s="1033"/>
      <c r="DR272" s="1033"/>
      <c r="DS272" s="1033"/>
      <c r="DT272" s="1033"/>
      <c r="DU272" s="1033"/>
      <c r="DV272" s="1033"/>
      <c r="DW272" s="572"/>
      <c r="DX272" s="1033"/>
      <c r="DY272" s="1033"/>
      <c r="DZ272" s="1033"/>
      <c r="EA272" s="1033"/>
      <c r="EB272" s="1033"/>
      <c r="EC272" s="1033"/>
      <c r="ED272" s="1033"/>
      <c r="EE272" s="1033"/>
      <c r="EF272" s="1033"/>
      <c r="EG272" s="1033"/>
      <c r="EH272" s="1033"/>
      <c r="EI272" s="1033"/>
      <c r="EJ272" s="1033"/>
      <c r="EK272" s="1033"/>
      <c r="EL272" s="1033"/>
      <c r="EM272" s="1033"/>
      <c r="EN272" s="1033"/>
      <c r="EO272" s="1033"/>
      <c r="EP272" s="1033"/>
      <c r="EQ272" s="1033"/>
      <c r="ER272" s="572"/>
    </row>
    <row r="273" spans="2:148" ht="15" customHeight="1" x14ac:dyDescent="0.25">
      <c r="B273" s="440" t="str">
        <f t="shared" si="22"/>
        <v>Desk 57</v>
      </c>
      <c r="C273" s="442" t="str">
        <f t="shared" si="27"/>
        <v/>
      </c>
      <c r="D273" s="442" t="str">
        <f t="shared" si="27"/>
        <v/>
      </c>
      <c r="E273" s="442" t="str">
        <f t="shared" si="27"/>
        <v/>
      </c>
      <c r="F273" s="442" t="str">
        <f t="shared" si="27"/>
        <v/>
      </c>
      <c r="G273" s="1126" t="str">
        <f t="shared" si="27"/>
        <v/>
      </c>
      <c r="H273" s="1033"/>
      <c r="I273" s="1033"/>
      <c r="J273" s="1033"/>
      <c r="K273" s="1033"/>
      <c r="L273" s="1033"/>
      <c r="M273" s="1033"/>
      <c r="N273" s="1033"/>
      <c r="O273" s="1033"/>
      <c r="P273" s="1033"/>
      <c r="Q273" s="1033"/>
      <c r="R273" s="1033"/>
      <c r="S273" s="1033"/>
      <c r="T273" s="1033"/>
      <c r="U273" s="1033"/>
      <c r="V273" s="1033"/>
      <c r="W273" s="1033"/>
      <c r="X273" s="1033"/>
      <c r="Y273" s="1033"/>
      <c r="Z273" s="1033"/>
      <c r="AA273" s="1033"/>
      <c r="AB273" s="1033"/>
      <c r="AC273" s="1033"/>
      <c r="AD273" s="1033"/>
      <c r="AE273" s="1033"/>
      <c r="AF273" s="1033"/>
      <c r="AG273" s="1033"/>
      <c r="AH273" s="1033"/>
      <c r="AI273" s="1033"/>
      <c r="AJ273" s="1033"/>
      <c r="AK273" s="1033"/>
      <c r="AL273" s="1033"/>
      <c r="AM273" s="1033"/>
      <c r="AN273" s="1033"/>
      <c r="AO273" s="1033"/>
      <c r="AP273" s="1033"/>
      <c r="AQ273" s="1033"/>
      <c r="AR273" s="1033"/>
      <c r="AS273" s="1033"/>
      <c r="AT273" s="1033"/>
      <c r="AU273" s="1033"/>
      <c r="AV273" s="1033"/>
      <c r="AW273" s="1033"/>
      <c r="AX273" s="1033"/>
      <c r="AY273" s="1033"/>
      <c r="AZ273" s="1033"/>
      <c r="BA273" s="1033"/>
      <c r="BB273" s="1033"/>
      <c r="BC273" s="1033"/>
      <c r="BD273" s="1033"/>
      <c r="BE273" s="1033"/>
      <c r="BF273" s="1033"/>
      <c r="BG273" s="1033"/>
      <c r="BH273" s="1033"/>
      <c r="BI273" s="1033"/>
      <c r="BJ273" s="1033"/>
      <c r="BK273" s="1033"/>
      <c r="BL273" s="1033"/>
      <c r="BM273" s="1033"/>
      <c r="BN273" s="1033"/>
      <c r="BO273" s="1033"/>
      <c r="BP273" s="1033"/>
      <c r="BQ273" s="1033"/>
      <c r="BR273" s="1033"/>
      <c r="BS273" s="1033"/>
      <c r="BT273" s="1033"/>
      <c r="BU273" s="1033"/>
      <c r="BV273" s="1033"/>
      <c r="BW273" s="1033"/>
      <c r="BX273" s="1033"/>
      <c r="BY273" s="1033"/>
      <c r="BZ273" s="1033"/>
      <c r="CA273" s="1033"/>
      <c r="CB273" s="1033"/>
      <c r="CC273" s="1033"/>
      <c r="CD273" s="1033"/>
      <c r="CE273" s="1033"/>
      <c r="CF273" s="1033"/>
      <c r="CG273" s="1033"/>
      <c r="CH273" s="1033"/>
      <c r="CI273" s="1033"/>
      <c r="CJ273" s="1033"/>
      <c r="CK273" s="1033"/>
      <c r="CL273" s="1033"/>
      <c r="CM273" s="1033"/>
      <c r="CN273" s="1033"/>
      <c r="CO273" s="1033"/>
      <c r="CP273" s="1033"/>
      <c r="CQ273" s="1033"/>
      <c r="CR273" s="1033"/>
      <c r="CS273" s="1033"/>
      <c r="CT273" s="1033"/>
      <c r="CU273" s="1033"/>
      <c r="CV273" s="1033"/>
      <c r="CW273" s="1033"/>
      <c r="CX273" s="1033"/>
      <c r="CY273" s="1033"/>
      <c r="CZ273" s="1033"/>
      <c r="DA273" s="1033"/>
      <c r="DB273" s="1033"/>
      <c r="DC273" s="1033"/>
      <c r="DD273" s="1033"/>
      <c r="DE273" s="1033"/>
      <c r="DF273" s="1033"/>
      <c r="DG273" s="1033"/>
      <c r="DH273" s="1033"/>
      <c r="DI273" s="1033"/>
      <c r="DJ273" s="1033"/>
      <c r="DK273" s="1033"/>
      <c r="DL273" s="1033"/>
      <c r="DM273" s="1033"/>
      <c r="DN273" s="1033"/>
      <c r="DO273" s="1033"/>
      <c r="DP273" s="1033"/>
      <c r="DQ273" s="1033"/>
      <c r="DR273" s="1033"/>
      <c r="DS273" s="1033"/>
      <c r="DT273" s="1033"/>
      <c r="DU273" s="1033"/>
      <c r="DV273" s="1033"/>
      <c r="DW273" s="572"/>
      <c r="DX273" s="1033"/>
      <c r="DY273" s="1033"/>
      <c r="DZ273" s="1033"/>
      <c r="EA273" s="1033"/>
      <c r="EB273" s="1033"/>
      <c r="EC273" s="1033"/>
      <c r="ED273" s="1033"/>
      <c r="EE273" s="1033"/>
      <c r="EF273" s="1033"/>
      <c r="EG273" s="1033"/>
      <c r="EH273" s="1033"/>
      <c r="EI273" s="1033"/>
      <c r="EJ273" s="1033"/>
      <c r="EK273" s="1033"/>
      <c r="EL273" s="1033"/>
      <c r="EM273" s="1033"/>
      <c r="EN273" s="1033"/>
      <c r="EO273" s="1033"/>
      <c r="EP273" s="1033"/>
      <c r="EQ273" s="1033"/>
      <c r="ER273" s="572"/>
    </row>
    <row r="274" spans="2:148" ht="15" customHeight="1" x14ac:dyDescent="0.25">
      <c r="B274" s="440" t="str">
        <f t="shared" si="22"/>
        <v>Desk 58</v>
      </c>
      <c r="C274" s="442" t="str">
        <f t="shared" si="27"/>
        <v/>
      </c>
      <c r="D274" s="442" t="str">
        <f t="shared" si="27"/>
        <v/>
      </c>
      <c r="E274" s="442" t="str">
        <f t="shared" si="27"/>
        <v/>
      </c>
      <c r="F274" s="442" t="str">
        <f t="shared" si="27"/>
        <v/>
      </c>
      <c r="G274" s="1126" t="str">
        <f t="shared" si="27"/>
        <v/>
      </c>
      <c r="H274" s="1033"/>
      <c r="I274" s="1033"/>
      <c r="J274" s="1033"/>
      <c r="K274" s="1033"/>
      <c r="L274" s="1033"/>
      <c r="M274" s="1033"/>
      <c r="N274" s="1033"/>
      <c r="O274" s="1033"/>
      <c r="P274" s="1033"/>
      <c r="Q274" s="1033"/>
      <c r="R274" s="1033"/>
      <c r="S274" s="1033"/>
      <c r="T274" s="1033"/>
      <c r="U274" s="1033"/>
      <c r="V274" s="1033"/>
      <c r="W274" s="1033"/>
      <c r="X274" s="1033"/>
      <c r="Y274" s="1033"/>
      <c r="Z274" s="1033"/>
      <c r="AA274" s="1033"/>
      <c r="AB274" s="1033"/>
      <c r="AC274" s="1033"/>
      <c r="AD274" s="1033"/>
      <c r="AE274" s="1033"/>
      <c r="AF274" s="1033"/>
      <c r="AG274" s="1033"/>
      <c r="AH274" s="1033"/>
      <c r="AI274" s="1033"/>
      <c r="AJ274" s="1033"/>
      <c r="AK274" s="1033"/>
      <c r="AL274" s="1033"/>
      <c r="AM274" s="1033"/>
      <c r="AN274" s="1033"/>
      <c r="AO274" s="1033"/>
      <c r="AP274" s="1033"/>
      <c r="AQ274" s="1033"/>
      <c r="AR274" s="1033"/>
      <c r="AS274" s="1033"/>
      <c r="AT274" s="1033"/>
      <c r="AU274" s="1033"/>
      <c r="AV274" s="1033"/>
      <c r="AW274" s="1033"/>
      <c r="AX274" s="1033"/>
      <c r="AY274" s="1033"/>
      <c r="AZ274" s="1033"/>
      <c r="BA274" s="1033"/>
      <c r="BB274" s="1033"/>
      <c r="BC274" s="1033"/>
      <c r="BD274" s="1033"/>
      <c r="BE274" s="1033"/>
      <c r="BF274" s="1033"/>
      <c r="BG274" s="1033"/>
      <c r="BH274" s="1033"/>
      <c r="BI274" s="1033"/>
      <c r="BJ274" s="1033"/>
      <c r="BK274" s="1033"/>
      <c r="BL274" s="1033"/>
      <c r="BM274" s="1033"/>
      <c r="BN274" s="1033"/>
      <c r="BO274" s="1033"/>
      <c r="BP274" s="1033"/>
      <c r="BQ274" s="1033"/>
      <c r="BR274" s="1033"/>
      <c r="BS274" s="1033"/>
      <c r="BT274" s="1033"/>
      <c r="BU274" s="1033"/>
      <c r="BV274" s="1033"/>
      <c r="BW274" s="1033"/>
      <c r="BX274" s="1033"/>
      <c r="BY274" s="1033"/>
      <c r="BZ274" s="1033"/>
      <c r="CA274" s="1033"/>
      <c r="CB274" s="1033"/>
      <c r="CC274" s="1033"/>
      <c r="CD274" s="1033"/>
      <c r="CE274" s="1033"/>
      <c r="CF274" s="1033"/>
      <c r="CG274" s="1033"/>
      <c r="CH274" s="1033"/>
      <c r="CI274" s="1033"/>
      <c r="CJ274" s="1033"/>
      <c r="CK274" s="1033"/>
      <c r="CL274" s="1033"/>
      <c r="CM274" s="1033"/>
      <c r="CN274" s="1033"/>
      <c r="CO274" s="1033"/>
      <c r="CP274" s="1033"/>
      <c r="CQ274" s="1033"/>
      <c r="CR274" s="1033"/>
      <c r="CS274" s="1033"/>
      <c r="CT274" s="1033"/>
      <c r="CU274" s="1033"/>
      <c r="CV274" s="1033"/>
      <c r="CW274" s="1033"/>
      <c r="CX274" s="1033"/>
      <c r="CY274" s="1033"/>
      <c r="CZ274" s="1033"/>
      <c r="DA274" s="1033"/>
      <c r="DB274" s="1033"/>
      <c r="DC274" s="1033"/>
      <c r="DD274" s="1033"/>
      <c r="DE274" s="1033"/>
      <c r="DF274" s="1033"/>
      <c r="DG274" s="1033"/>
      <c r="DH274" s="1033"/>
      <c r="DI274" s="1033"/>
      <c r="DJ274" s="1033"/>
      <c r="DK274" s="1033"/>
      <c r="DL274" s="1033"/>
      <c r="DM274" s="1033"/>
      <c r="DN274" s="1033"/>
      <c r="DO274" s="1033"/>
      <c r="DP274" s="1033"/>
      <c r="DQ274" s="1033"/>
      <c r="DR274" s="1033"/>
      <c r="DS274" s="1033"/>
      <c r="DT274" s="1033"/>
      <c r="DU274" s="1033"/>
      <c r="DV274" s="1033"/>
      <c r="DW274" s="572"/>
      <c r="DX274" s="1033"/>
      <c r="DY274" s="1033"/>
      <c r="DZ274" s="1033"/>
      <c r="EA274" s="1033"/>
      <c r="EB274" s="1033"/>
      <c r="EC274" s="1033"/>
      <c r="ED274" s="1033"/>
      <c r="EE274" s="1033"/>
      <c r="EF274" s="1033"/>
      <c r="EG274" s="1033"/>
      <c r="EH274" s="1033"/>
      <c r="EI274" s="1033"/>
      <c r="EJ274" s="1033"/>
      <c r="EK274" s="1033"/>
      <c r="EL274" s="1033"/>
      <c r="EM274" s="1033"/>
      <c r="EN274" s="1033"/>
      <c r="EO274" s="1033"/>
      <c r="EP274" s="1033"/>
      <c r="EQ274" s="1033"/>
      <c r="ER274" s="572"/>
    </row>
    <row r="275" spans="2:148" ht="15" customHeight="1" x14ac:dyDescent="0.25">
      <c r="B275" s="440" t="str">
        <f t="shared" si="22"/>
        <v>Desk 59</v>
      </c>
      <c r="C275" s="442" t="str">
        <f t="shared" si="27"/>
        <v/>
      </c>
      <c r="D275" s="442" t="str">
        <f t="shared" si="27"/>
        <v/>
      </c>
      <c r="E275" s="442" t="str">
        <f t="shared" si="27"/>
        <v/>
      </c>
      <c r="F275" s="442" t="str">
        <f t="shared" si="27"/>
        <v/>
      </c>
      <c r="G275" s="1126" t="str">
        <f t="shared" si="27"/>
        <v/>
      </c>
      <c r="H275" s="1033"/>
      <c r="I275" s="1033"/>
      <c r="J275" s="1033"/>
      <c r="K275" s="1033"/>
      <c r="L275" s="1033"/>
      <c r="M275" s="1033"/>
      <c r="N275" s="1033"/>
      <c r="O275" s="1033"/>
      <c r="P275" s="1033"/>
      <c r="Q275" s="1033"/>
      <c r="R275" s="1033"/>
      <c r="S275" s="1033"/>
      <c r="T275" s="1033"/>
      <c r="U275" s="1033"/>
      <c r="V275" s="1033"/>
      <c r="W275" s="1033"/>
      <c r="X275" s="1033"/>
      <c r="Y275" s="1033"/>
      <c r="Z275" s="1033"/>
      <c r="AA275" s="1033"/>
      <c r="AB275" s="1033"/>
      <c r="AC275" s="1033"/>
      <c r="AD275" s="1033"/>
      <c r="AE275" s="1033"/>
      <c r="AF275" s="1033"/>
      <c r="AG275" s="1033"/>
      <c r="AH275" s="1033"/>
      <c r="AI275" s="1033"/>
      <c r="AJ275" s="1033"/>
      <c r="AK275" s="1033"/>
      <c r="AL275" s="1033"/>
      <c r="AM275" s="1033"/>
      <c r="AN275" s="1033"/>
      <c r="AO275" s="1033"/>
      <c r="AP275" s="1033"/>
      <c r="AQ275" s="1033"/>
      <c r="AR275" s="1033"/>
      <c r="AS275" s="1033"/>
      <c r="AT275" s="1033"/>
      <c r="AU275" s="1033"/>
      <c r="AV275" s="1033"/>
      <c r="AW275" s="1033"/>
      <c r="AX275" s="1033"/>
      <c r="AY275" s="1033"/>
      <c r="AZ275" s="1033"/>
      <c r="BA275" s="1033"/>
      <c r="BB275" s="1033"/>
      <c r="BC275" s="1033"/>
      <c r="BD275" s="1033"/>
      <c r="BE275" s="1033"/>
      <c r="BF275" s="1033"/>
      <c r="BG275" s="1033"/>
      <c r="BH275" s="1033"/>
      <c r="BI275" s="1033"/>
      <c r="BJ275" s="1033"/>
      <c r="BK275" s="1033"/>
      <c r="BL275" s="1033"/>
      <c r="BM275" s="1033"/>
      <c r="BN275" s="1033"/>
      <c r="BO275" s="1033"/>
      <c r="BP275" s="1033"/>
      <c r="BQ275" s="1033"/>
      <c r="BR275" s="1033"/>
      <c r="BS275" s="1033"/>
      <c r="BT275" s="1033"/>
      <c r="BU275" s="1033"/>
      <c r="BV275" s="1033"/>
      <c r="BW275" s="1033"/>
      <c r="BX275" s="1033"/>
      <c r="BY275" s="1033"/>
      <c r="BZ275" s="1033"/>
      <c r="CA275" s="1033"/>
      <c r="CB275" s="1033"/>
      <c r="CC275" s="1033"/>
      <c r="CD275" s="1033"/>
      <c r="CE275" s="1033"/>
      <c r="CF275" s="1033"/>
      <c r="CG275" s="1033"/>
      <c r="CH275" s="1033"/>
      <c r="CI275" s="1033"/>
      <c r="CJ275" s="1033"/>
      <c r="CK275" s="1033"/>
      <c r="CL275" s="1033"/>
      <c r="CM275" s="1033"/>
      <c r="CN275" s="1033"/>
      <c r="CO275" s="1033"/>
      <c r="CP275" s="1033"/>
      <c r="CQ275" s="1033"/>
      <c r="CR275" s="1033"/>
      <c r="CS275" s="1033"/>
      <c r="CT275" s="1033"/>
      <c r="CU275" s="1033"/>
      <c r="CV275" s="1033"/>
      <c r="CW275" s="1033"/>
      <c r="CX275" s="1033"/>
      <c r="CY275" s="1033"/>
      <c r="CZ275" s="1033"/>
      <c r="DA275" s="1033"/>
      <c r="DB275" s="1033"/>
      <c r="DC275" s="1033"/>
      <c r="DD275" s="1033"/>
      <c r="DE275" s="1033"/>
      <c r="DF275" s="1033"/>
      <c r="DG275" s="1033"/>
      <c r="DH275" s="1033"/>
      <c r="DI275" s="1033"/>
      <c r="DJ275" s="1033"/>
      <c r="DK275" s="1033"/>
      <c r="DL275" s="1033"/>
      <c r="DM275" s="1033"/>
      <c r="DN275" s="1033"/>
      <c r="DO275" s="1033"/>
      <c r="DP275" s="1033"/>
      <c r="DQ275" s="1033"/>
      <c r="DR275" s="1033"/>
      <c r="DS275" s="1033"/>
      <c r="DT275" s="1033"/>
      <c r="DU275" s="1033"/>
      <c r="DV275" s="1033"/>
      <c r="DW275" s="572"/>
      <c r="DX275" s="1033"/>
      <c r="DY275" s="1033"/>
      <c r="DZ275" s="1033"/>
      <c r="EA275" s="1033"/>
      <c r="EB275" s="1033"/>
      <c r="EC275" s="1033"/>
      <c r="ED275" s="1033"/>
      <c r="EE275" s="1033"/>
      <c r="EF275" s="1033"/>
      <c r="EG275" s="1033"/>
      <c r="EH275" s="1033"/>
      <c r="EI275" s="1033"/>
      <c r="EJ275" s="1033"/>
      <c r="EK275" s="1033"/>
      <c r="EL275" s="1033"/>
      <c r="EM275" s="1033"/>
      <c r="EN275" s="1033"/>
      <c r="EO275" s="1033"/>
      <c r="EP275" s="1033"/>
      <c r="EQ275" s="1033"/>
      <c r="ER275" s="572"/>
    </row>
    <row r="276" spans="2:148" ht="15" customHeight="1" x14ac:dyDescent="0.25">
      <c r="B276" s="440" t="str">
        <f t="shared" si="22"/>
        <v>Desk 60</v>
      </c>
      <c r="C276" s="442" t="str">
        <f t="shared" si="27"/>
        <v/>
      </c>
      <c r="D276" s="442" t="str">
        <f t="shared" si="27"/>
        <v/>
      </c>
      <c r="E276" s="442" t="str">
        <f t="shared" si="27"/>
        <v/>
      </c>
      <c r="F276" s="442" t="str">
        <f t="shared" si="27"/>
        <v/>
      </c>
      <c r="G276" s="1126" t="str">
        <f t="shared" si="27"/>
        <v/>
      </c>
      <c r="H276" s="1033"/>
      <c r="I276" s="1033"/>
      <c r="J276" s="1033"/>
      <c r="K276" s="1033"/>
      <c r="L276" s="1033"/>
      <c r="M276" s="1033"/>
      <c r="N276" s="1033"/>
      <c r="O276" s="1033"/>
      <c r="P276" s="1033"/>
      <c r="Q276" s="1033"/>
      <c r="R276" s="1033"/>
      <c r="S276" s="1033"/>
      <c r="T276" s="1033"/>
      <c r="U276" s="1033"/>
      <c r="V276" s="1033"/>
      <c r="W276" s="1033"/>
      <c r="X276" s="1033"/>
      <c r="Y276" s="1033"/>
      <c r="Z276" s="1033"/>
      <c r="AA276" s="1033"/>
      <c r="AB276" s="1033"/>
      <c r="AC276" s="1033"/>
      <c r="AD276" s="1033"/>
      <c r="AE276" s="1033"/>
      <c r="AF276" s="1033"/>
      <c r="AG276" s="1033"/>
      <c r="AH276" s="1033"/>
      <c r="AI276" s="1033"/>
      <c r="AJ276" s="1033"/>
      <c r="AK276" s="1033"/>
      <c r="AL276" s="1033"/>
      <c r="AM276" s="1033"/>
      <c r="AN276" s="1033"/>
      <c r="AO276" s="1033"/>
      <c r="AP276" s="1033"/>
      <c r="AQ276" s="1033"/>
      <c r="AR276" s="1033"/>
      <c r="AS276" s="1033"/>
      <c r="AT276" s="1033"/>
      <c r="AU276" s="1033"/>
      <c r="AV276" s="1033"/>
      <c r="AW276" s="1033"/>
      <c r="AX276" s="1033"/>
      <c r="AY276" s="1033"/>
      <c r="AZ276" s="1033"/>
      <c r="BA276" s="1033"/>
      <c r="BB276" s="1033"/>
      <c r="BC276" s="1033"/>
      <c r="BD276" s="1033"/>
      <c r="BE276" s="1033"/>
      <c r="BF276" s="1033"/>
      <c r="BG276" s="1033"/>
      <c r="BH276" s="1033"/>
      <c r="BI276" s="1033"/>
      <c r="BJ276" s="1033"/>
      <c r="BK276" s="1033"/>
      <c r="BL276" s="1033"/>
      <c r="BM276" s="1033"/>
      <c r="BN276" s="1033"/>
      <c r="BO276" s="1033"/>
      <c r="BP276" s="1033"/>
      <c r="BQ276" s="1033"/>
      <c r="BR276" s="1033"/>
      <c r="BS276" s="1033"/>
      <c r="BT276" s="1033"/>
      <c r="BU276" s="1033"/>
      <c r="BV276" s="1033"/>
      <c r="BW276" s="1033"/>
      <c r="BX276" s="1033"/>
      <c r="BY276" s="1033"/>
      <c r="BZ276" s="1033"/>
      <c r="CA276" s="1033"/>
      <c r="CB276" s="1033"/>
      <c r="CC276" s="1033"/>
      <c r="CD276" s="1033"/>
      <c r="CE276" s="1033"/>
      <c r="CF276" s="1033"/>
      <c r="CG276" s="1033"/>
      <c r="CH276" s="1033"/>
      <c r="CI276" s="1033"/>
      <c r="CJ276" s="1033"/>
      <c r="CK276" s="1033"/>
      <c r="CL276" s="1033"/>
      <c r="CM276" s="1033"/>
      <c r="CN276" s="1033"/>
      <c r="CO276" s="1033"/>
      <c r="CP276" s="1033"/>
      <c r="CQ276" s="1033"/>
      <c r="CR276" s="1033"/>
      <c r="CS276" s="1033"/>
      <c r="CT276" s="1033"/>
      <c r="CU276" s="1033"/>
      <c r="CV276" s="1033"/>
      <c r="CW276" s="1033"/>
      <c r="CX276" s="1033"/>
      <c r="CY276" s="1033"/>
      <c r="CZ276" s="1033"/>
      <c r="DA276" s="1033"/>
      <c r="DB276" s="1033"/>
      <c r="DC276" s="1033"/>
      <c r="DD276" s="1033"/>
      <c r="DE276" s="1033"/>
      <c r="DF276" s="1033"/>
      <c r="DG276" s="1033"/>
      <c r="DH276" s="1033"/>
      <c r="DI276" s="1033"/>
      <c r="DJ276" s="1033"/>
      <c r="DK276" s="1033"/>
      <c r="DL276" s="1033"/>
      <c r="DM276" s="1033"/>
      <c r="DN276" s="1033"/>
      <c r="DO276" s="1033"/>
      <c r="DP276" s="1033"/>
      <c r="DQ276" s="1033"/>
      <c r="DR276" s="1033"/>
      <c r="DS276" s="1033"/>
      <c r="DT276" s="1033"/>
      <c r="DU276" s="1033"/>
      <c r="DV276" s="1033"/>
      <c r="DW276" s="572"/>
      <c r="DX276" s="1033"/>
      <c r="DY276" s="1033"/>
      <c r="DZ276" s="1033"/>
      <c r="EA276" s="1033"/>
      <c r="EB276" s="1033"/>
      <c r="EC276" s="1033"/>
      <c r="ED276" s="1033"/>
      <c r="EE276" s="1033"/>
      <c r="EF276" s="1033"/>
      <c r="EG276" s="1033"/>
      <c r="EH276" s="1033"/>
      <c r="EI276" s="1033"/>
      <c r="EJ276" s="1033"/>
      <c r="EK276" s="1033"/>
      <c r="EL276" s="1033"/>
      <c r="EM276" s="1033"/>
      <c r="EN276" s="1033"/>
      <c r="EO276" s="1033"/>
      <c r="EP276" s="1033"/>
      <c r="EQ276" s="1033"/>
      <c r="ER276" s="572"/>
    </row>
    <row r="277" spans="2:148" ht="15" customHeight="1" x14ac:dyDescent="0.25">
      <c r="B277" s="440" t="str">
        <f t="shared" si="22"/>
        <v>Desk 61</v>
      </c>
      <c r="C277" s="442" t="str">
        <f t="shared" si="27"/>
        <v/>
      </c>
      <c r="D277" s="442" t="str">
        <f t="shared" si="27"/>
        <v/>
      </c>
      <c r="E277" s="442" t="str">
        <f t="shared" si="27"/>
        <v/>
      </c>
      <c r="F277" s="442" t="str">
        <f t="shared" si="27"/>
        <v/>
      </c>
      <c r="G277" s="1126" t="str">
        <f t="shared" si="27"/>
        <v/>
      </c>
      <c r="H277" s="1033"/>
      <c r="I277" s="1033"/>
      <c r="J277" s="1033"/>
      <c r="K277" s="1033"/>
      <c r="L277" s="1033"/>
      <c r="M277" s="1033"/>
      <c r="N277" s="1033"/>
      <c r="O277" s="1033"/>
      <c r="P277" s="1033"/>
      <c r="Q277" s="1033"/>
      <c r="R277" s="1033"/>
      <c r="S277" s="1033"/>
      <c r="T277" s="1033"/>
      <c r="U277" s="1033"/>
      <c r="V277" s="1033"/>
      <c r="W277" s="1033"/>
      <c r="X277" s="1033"/>
      <c r="Y277" s="1033"/>
      <c r="Z277" s="1033"/>
      <c r="AA277" s="1033"/>
      <c r="AB277" s="1033"/>
      <c r="AC277" s="1033"/>
      <c r="AD277" s="1033"/>
      <c r="AE277" s="1033"/>
      <c r="AF277" s="1033"/>
      <c r="AG277" s="1033"/>
      <c r="AH277" s="1033"/>
      <c r="AI277" s="1033"/>
      <c r="AJ277" s="1033"/>
      <c r="AK277" s="1033"/>
      <c r="AL277" s="1033"/>
      <c r="AM277" s="1033"/>
      <c r="AN277" s="1033"/>
      <c r="AO277" s="1033"/>
      <c r="AP277" s="1033"/>
      <c r="AQ277" s="1033"/>
      <c r="AR277" s="1033"/>
      <c r="AS277" s="1033"/>
      <c r="AT277" s="1033"/>
      <c r="AU277" s="1033"/>
      <c r="AV277" s="1033"/>
      <c r="AW277" s="1033"/>
      <c r="AX277" s="1033"/>
      <c r="AY277" s="1033"/>
      <c r="AZ277" s="1033"/>
      <c r="BA277" s="1033"/>
      <c r="BB277" s="1033"/>
      <c r="BC277" s="1033"/>
      <c r="BD277" s="1033"/>
      <c r="BE277" s="1033"/>
      <c r="BF277" s="1033"/>
      <c r="BG277" s="1033"/>
      <c r="BH277" s="1033"/>
      <c r="BI277" s="1033"/>
      <c r="BJ277" s="1033"/>
      <c r="BK277" s="1033"/>
      <c r="BL277" s="1033"/>
      <c r="BM277" s="1033"/>
      <c r="BN277" s="1033"/>
      <c r="BO277" s="1033"/>
      <c r="BP277" s="1033"/>
      <c r="BQ277" s="1033"/>
      <c r="BR277" s="1033"/>
      <c r="BS277" s="1033"/>
      <c r="BT277" s="1033"/>
      <c r="BU277" s="1033"/>
      <c r="BV277" s="1033"/>
      <c r="BW277" s="1033"/>
      <c r="BX277" s="1033"/>
      <c r="BY277" s="1033"/>
      <c r="BZ277" s="1033"/>
      <c r="CA277" s="1033"/>
      <c r="CB277" s="1033"/>
      <c r="CC277" s="1033"/>
      <c r="CD277" s="1033"/>
      <c r="CE277" s="1033"/>
      <c r="CF277" s="1033"/>
      <c r="CG277" s="1033"/>
      <c r="CH277" s="1033"/>
      <c r="CI277" s="1033"/>
      <c r="CJ277" s="1033"/>
      <c r="CK277" s="1033"/>
      <c r="CL277" s="1033"/>
      <c r="CM277" s="1033"/>
      <c r="CN277" s="1033"/>
      <c r="CO277" s="1033"/>
      <c r="CP277" s="1033"/>
      <c r="CQ277" s="1033"/>
      <c r="CR277" s="1033"/>
      <c r="CS277" s="1033"/>
      <c r="CT277" s="1033"/>
      <c r="CU277" s="1033"/>
      <c r="CV277" s="1033"/>
      <c r="CW277" s="1033"/>
      <c r="CX277" s="1033"/>
      <c r="CY277" s="1033"/>
      <c r="CZ277" s="1033"/>
      <c r="DA277" s="1033"/>
      <c r="DB277" s="1033"/>
      <c r="DC277" s="1033"/>
      <c r="DD277" s="1033"/>
      <c r="DE277" s="1033"/>
      <c r="DF277" s="1033"/>
      <c r="DG277" s="1033"/>
      <c r="DH277" s="1033"/>
      <c r="DI277" s="1033"/>
      <c r="DJ277" s="1033"/>
      <c r="DK277" s="1033"/>
      <c r="DL277" s="1033"/>
      <c r="DM277" s="1033"/>
      <c r="DN277" s="1033"/>
      <c r="DO277" s="1033"/>
      <c r="DP277" s="1033"/>
      <c r="DQ277" s="1033"/>
      <c r="DR277" s="1033"/>
      <c r="DS277" s="1033"/>
      <c r="DT277" s="1033"/>
      <c r="DU277" s="1033"/>
      <c r="DV277" s="1033"/>
      <c r="DW277" s="572"/>
      <c r="DX277" s="1033"/>
      <c r="DY277" s="1033"/>
      <c r="DZ277" s="1033"/>
      <c r="EA277" s="1033"/>
      <c r="EB277" s="1033"/>
      <c r="EC277" s="1033"/>
      <c r="ED277" s="1033"/>
      <c r="EE277" s="1033"/>
      <c r="EF277" s="1033"/>
      <c r="EG277" s="1033"/>
      <c r="EH277" s="1033"/>
      <c r="EI277" s="1033"/>
      <c r="EJ277" s="1033"/>
      <c r="EK277" s="1033"/>
      <c r="EL277" s="1033"/>
      <c r="EM277" s="1033"/>
      <c r="EN277" s="1033"/>
      <c r="EO277" s="1033"/>
      <c r="EP277" s="1033"/>
      <c r="EQ277" s="1033"/>
      <c r="ER277" s="572"/>
    </row>
    <row r="278" spans="2:148" ht="15" customHeight="1" x14ac:dyDescent="0.25">
      <c r="B278" s="440" t="str">
        <f t="shared" si="22"/>
        <v>Desk 62</v>
      </c>
      <c r="C278" s="442" t="str">
        <f t="shared" si="27"/>
        <v/>
      </c>
      <c r="D278" s="442" t="str">
        <f t="shared" si="27"/>
        <v/>
      </c>
      <c r="E278" s="442" t="str">
        <f t="shared" si="27"/>
        <v/>
      </c>
      <c r="F278" s="442" t="str">
        <f t="shared" si="27"/>
        <v/>
      </c>
      <c r="G278" s="1126" t="str">
        <f t="shared" si="27"/>
        <v/>
      </c>
      <c r="H278" s="1033"/>
      <c r="I278" s="1033"/>
      <c r="J278" s="1033"/>
      <c r="K278" s="1033"/>
      <c r="L278" s="1033"/>
      <c r="M278" s="1033"/>
      <c r="N278" s="1033"/>
      <c r="O278" s="1033"/>
      <c r="P278" s="1033"/>
      <c r="Q278" s="1033"/>
      <c r="R278" s="1033"/>
      <c r="S278" s="1033"/>
      <c r="T278" s="1033"/>
      <c r="U278" s="1033"/>
      <c r="V278" s="1033"/>
      <c r="W278" s="1033"/>
      <c r="X278" s="1033"/>
      <c r="Y278" s="1033"/>
      <c r="Z278" s="1033"/>
      <c r="AA278" s="1033"/>
      <c r="AB278" s="1033"/>
      <c r="AC278" s="1033"/>
      <c r="AD278" s="1033"/>
      <c r="AE278" s="1033"/>
      <c r="AF278" s="1033"/>
      <c r="AG278" s="1033"/>
      <c r="AH278" s="1033"/>
      <c r="AI278" s="1033"/>
      <c r="AJ278" s="1033"/>
      <c r="AK278" s="1033"/>
      <c r="AL278" s="1033"/>
      <c r="AM278" s="1033"/>
      <c r="AN278" s="1033"/>
      <c r="AO278" s="1033"/>
      <c r="AP278" s="1033"/>
      <c r="AQ278" s="1033"/>
      <c r="AR278" s="1033"/>
      <c r="AS278" s="1033"/>
      <c r="AT278" s="1033"/>
      <c r="AU278" s="1033"/>
      <c r="AV278" s="1033"/>
      <c r="AW278" s="1033"/>
      <c r="AX278" s="1033"/>
      <c r="AY278" s="1033"/>
      <c r="AZ278" s="1033"/>
      <c r="BA278" s="1033"/>
      <c r="BB278" s="1033"/>
      <c r="BC278" s="1033"/>
      <c r="BD278" s="1033"/>
      <c r="BE278" s="1033"/>
      <c r="BF278" s="1033"/>
      <c r="BG278" s="1033"/>
      <c r="BH278" s="1033"/>
      <c r="BI278" s="1033"/>
      <c r="BJ278" s="1033"/>
      <c r="BK278" s="1033"/>
      <c r="BL278" s="1033"/>
      <c r="BM278" s="1033"/>
      <c r="BN278" s="1033"/>
      <c r="BO278" s="1033"/>
      <c r="BP278" s="1033"/>
      <c r="BQ278" s="1033"/>
      <c r="BR278" s="1033"/>
      <c r="BS278" s="1033"/>
      <c r="BT278" s="1033"/>
      <c r="BU278" s="1033"/>
      <c r="BV278" s="1033"/>
      <c r="BW278" s="1033"/>
      <c r="BX278" s="1033"/>
      <c r="BY278" s="1033"/>
      <c r="BZ278" s="1033"/>
      <c r="CA278" s="1033"/>
      <c r="CB278" s="1033"/>
      <c r="CC278" s="1033"/>
      <c r="CD278" s="1033"/>
      <c r="CE278" s="1033"/>
      <c r="CF278" s="1033"/>
      <c r="CG278" s="1033"/>
      <c r="CH278" s="1033"/>
      <c r="CI278" s="1033"/>
      <c r="CJ278" s="1033"/>
      <c r="CK278" s="1033"/>
      <c r="CL278" s="1033"/>
      <c r="CM278" s="1033"/>
      <c r="CN278" s="1033"/>
      <c r="CO278" s="1033"/>
      <c r="CP278" s="1033"/>
      <c r="CQ278" s="1033"/>
      <c r="CR278" s="1033"/>
      <c r="CS278" s="1033"/>
      <c r="CT278" s="1033"/>
      <c r="CU278" s="1033"/>
      <c r="CV278" s="1033"/>
      <c r="CW278" s="1033"/>
      <c r="CX278" s="1033"/>
      <c r="CY278" s="1033"/>
      <c r="CZ278" s="1033"/>
      <c r="DA278" s="1033"/>
      <c r="DB278" s="1033"/>
      <c r="DC278" s="1033"/>
      <c r="DD278" s="1033"/>
      <c r="DE278" s="1033"/>
      <c r="DF278" s="1033"/>
      <c r="DG278" s="1033"/>
      <c r="DH278" s="1033"/>
      <c r="DI278" s="1033"/>
      <c r="DJ278" s="1033"/>
      <c r="DK278" s="1033"/>
      <c r="DL278" s="1033"/>
      <c r="DM278" s="1033"/>
      <c r="DN278" s="1033"/>
      <c r="DO278" s="1033"/>
      <c r="DP278" s="1033"/>
      <c r="DQ278" s="1033"/>
      <c r="DR278" s="1033"/>
      <c r="DS278" s="1033"/>
      <c r="DT278" s="1033"/>
      <c r="DU278" s="1033"/>
      <c r="DV278" s="1033"/>
      <c r="DW278" s="572"/>
      <c r="DX278" s="1033"/>
      <c r="DY278" s="1033"/>
      <c r="DZ278" s="1033"/>
      <c r="EA278" s="1033"/>
      <c r="EB278" s="1033"/>
      <c r="EC278" s="1033"/>
      <c r="ED278" s="1033"/>
      <c r="EE278" s="1033"/>
      <c r="EF278" s="1033"/>
      <c r="EG278" s="1033"/>
      <c r="EH278" s="1033"/>
      <c r="EI278" s="1033"/>
      <c r="EJ278" s="1033"/>
      <c r="EK278" s="1033"/>
      <c r="EL278" s="1033"/>
      <c r="EM278" s="1033"/>
      <c r="EN278" s="1033"/>
      <c r="EO278" s="1033"/>
      <c r="EP278" s="1033"/>
      <c r="EQ278" s="1033"/>
      <c r="ER278" s="572"/>
    </row>
    <row r="279" spans="2:148" ht="15" customHeight="1" x14ac:dyDescent="0.25">
      <c r="B279" s="440" t="str">
        <f t="shared" si="22"/>
        <v>Desk 63</v>
      </c>
      <c r="C279" s="442" t="str">
        <f t="shared" si="27"/>
        <v/>
      </c>
      <c r="D279" s="442" t="str">
        <f t="shared" si="27"/>
        <v/>
      </c>
      <c r="E279" s="442" t="str">
        <f t="shared" si="27"/>
        <v/>
      </c>
      <c r="F279" s="442" t="str">
        <f t="shared" si="27"/>
        <v/>
      </c>
      <c r="G279" s="1126" t="str">
        <f t="shared" si="27"/>
        <v/>
      </c>
      <c r="H279" s="1033"/>
      <c r="I279" s="1033"/>
      <c r="J279" s="1033"/>
      <c r="K279" s="1033"/>
      <c r="L279" s="1033"/>
      <c r="M279" s="1033"/>
      <c r="N279" s="1033"/>
      <c r="O279" s="1033"/>
      <c r="P279" s="1033"/>
      <c r="Q279" s="1033"/>
      <c r="R279" s="1033"/>
      <c r="S279" s="1033"/>
      <c r="T279" s="1033"/>
      <c r="U279" s="1033"/>
      <c r="V279" s="1033"/>
      <c r="W279" s="1033"/>
      <c r="X279" s="1033"/>
      <c r="Y279" s="1033"/>
      <c r="Z279" s="1033"/>
      <c r="AA279" s="1033"/>
      <c r="AB279" s="1033"/>
      <c r="AC279" s="1033"/>
      <c r="AD279" s="1033"/>
      <c r="AE279" s="1033"/>
      <c r="AF279" s="1033"/>
      <c r="AG279" s="1033"/>
      <c r="AH279" s="1033"/>
      <c r="AI279" s="1033"/>
      <c r="AJ279" s="1033"/>
      <c r="AK279" s="1033"/>
      <c r="AL279" s="1033"/>
      <c r="AM279" s="1033"/>
      <c r="AN279" s="1033"/>
      <c r="AO279" s="1033"/>
      <c r="AP279" s="1033"/>
      <c r="AQ279" s="1033"/>
      <c r="AR279" s="1033"/>
      <c r="AS279" s="1033"/>
      <c r="AT279" s="1033"/>
      <c r="AU279" s="1033"/>
      <c r="AV279" s="1033"/>
      <c r="AW279" s="1033"/>
      <c r="AX279" s="1033"/>
      <c r="AY279" s="1033"/>
      <c r="AZ279" s="1033"/>
      <c r="BA279" s="1033"/>
      <c r="BB279" s="1033"/>
      <c r="BC279" s="1033"/>
      <c r="BD279" s="1033"/>
      <c r="BE279" s="1033"/>
      <c r="BF279" s="1033"/>
      <c r="BG279" s="1033"/>
      <c r="BH279" s="1033"/>
      <c r="BI279" s="1033"/>
      <c r="BJ279" s="1033"/>
      <c r="BK279" s="1033"/>
      <c r="BL279" s="1033"/>
      <c r="BM279" s="1033"/>
      <c r="BN279" s="1033"/>
      <c r="BO279" s="1033"/>
      <c r="BP279" s="1033"/>
      <c r="BQ279" s="1033"/>
      <c r="BR279" s="1033"/>
      <c r="BS279" s="1033"/>
      <c r="BT279" s="1033"/>
      <c r="BU279" s="1033"/>
      <c r="BV279" s="1033"/>
      <c r="BW279" s="1033"/>
      <c r="BX279" s="1033"/>
      <c r="BY279" s="1033"/>
      <c r="BZ279" s="1033"/>
      <c r="CA279" s="1033"/>
      <c r="CB279" s="1033"/>
      <c r="CC279" s="1033"/>
      <c r="CD279" s="1033"/>
      <c r="CE279" s="1033"/>
      <c r="CF279" s="1033"/>
      <c r="CG279" s="1033"/>
      <c r="CH279" s="1033"/>
      <c r="CI279" s="1033"/>
      <c r="CJ279" s="1033"/>
      <c r="CK279" s="1033"/>
      <c r="CL279" s="1033"/>
      <c r="CM279" s="1033"/>
      <c r="CN279" s="1033"/>
      <c r="CO279" s="1033"/>
      <c r="CP279" s="1033"/>
      <c r="CQ279" s="1033"/>
      <c r="CR279" s="1033"/>
      <c r="CS279" s="1033"/>
      <c r="CT279" s="1033"/>
      <c r="CU279" s="1033"/>
      <c r="CV279" s="1033"/>
      <c r="CW279" s="1033"/>
      <c r="CX279" s="1033"/>
      <c r="CY279" s="1033"/>
      <c r="CZ279" s="1033"/>
      <c r="DA279" s="1033"/>
      <c r="DB279" s="1033"/>
      <c r="DC279" s="1033"/>
      <c r="DD279" s="1033"/>
      <c r="DE279" s="1033"/>
      <c r="DF279" s="1033"/>
      <c r="DG279" s="1033"/>
      <c r="DH279" s="1033"/>
      <c r="DI279" s="1033"/>
      <c r="DJ279" s="1033"/>
      <c r="DK279" s="1033"/>
      <c r="DL279" s="1033"/>
      <c r="DM279" s="1033"/>
      <c r="DN279" s="1033"/>
      <c r="DO279" s="1033"/>
      <c r="DP279" s="1033"/>
      <c r="DQ279" s="1033"/>
      <c r="DR279" s="1033"/>
      <c r="DS279" s="1033"/>
      <c r="DT279" s="1033"/>
      <c r="DU279" s="1033"/>
      <c r="DV279" s="1033"/>
      <c r="DW279" s="572"/>
      <c r="DX279" s="1033"/>
      <c r="DY279" s="1033"/>
      <c r="DZ279" s="1033"/>
      <c r="EA279" s="1033"/>
      <c r="EB279" s="1033"/>
      <c r="EC279" s="1033"/>
      <c r="ED279" s="1033"/>
      <c r="EE279" s="1033"/>
      <c r="EF279" s="1033"/>
      <c r="EG279" s="1033"/>
      <c r="EH279" s="1033"/>
      <c r="EI279" s="1033"/>
      <c r="EJ279" s="1033"/>
      <c r="EK279" s="1033"/>
      <c r="EL279" s="1033"/>
      <c r="EM279" s="1033"/>
      <c r="EN279" s="1033"/>
      <c r="EO279" s="1033"/>
      <c r="EP279" s="1033"/>
      <c r="EQ279" s="1033"/>
      <c r="ER279" s="572"/>
    </row>
    <row r="280" spans="2:148" ht="15" customHeight="1" x14ac:dyDescent="0.25">
      <c r="B280" s="440" t="str">
        <f t="shared" si="22"/>
        <v>Desk 64</v>
      </c>
      <c r="C280" s="442" t="str">
        <f t="shared" si="27"/>
        <v/>
      </c>
      <c r="D280" s="442" t="str">
        <f t="shared" si="27"/>
        <v/>
      </c>
      <c r="E280" s="442" t="str">
        <f t="shared" si="27"/>
        <v/>
      </c>
      <c r="F280" s="442" t="str">
        <f t="shared" si="27"/>
        <v/>
      </c>
      <c r="G280" s="1126" t="str">
        <f t="shared" si="27"/>
        <v/>
      </c>
      <c r="H280" s="1033"/>
      <c r="I280" s="1033"/>
      <c r="J280" s="1033"/>
      <c r="K280" s="1033"/>
      <c r="L280" s="1033"/>
      <c r="M280" s="1033"/>
      <c r="N280" s="1033"/>
      <c r="O280" s="1033"/>
      <c r="P280" s="1033"/>
      <c r="Q280" s="1033"/>
      <c r="R280" s="1033"/>
      <c r="S280" s="1033"/>
      <c r="T280" s="1033"/>
      <c r="U280" s="1033"/>
      <c r="V280" s="1033"/>
      <c r="W280" s="1033"/>
      <c r="X280" s="1033"/>
      <c r="Y280" s="1033"/>
      <c r="Z280" s="1033"/>
      <c r="AA280" s="1033"/>
      <c r="AB280" s="1033"/>
      <c r="AC280" s="1033"/>
      <c r="AD280" s="1033"/>
      <c r="AE280" s="1033"/>
      <c r="AF280" s="1033"/>
      <c r="AG280" s="1033"/>
      <c r="AH280" s="1033"/>
      <c r="AI280" s="1033"/>
      <c r="AJ280" s="1033"/>
      <c r="AK280" s="1033"/>
      <c r="AL280" s="1033"/>
      <c r="AM280" s="1033"/>
      <c r="AN280" s="1033"/>
      <c r="AO280" s="1033"/>
      <c r="AP280" s="1033"/>
      <c r="AQ280" s="1033"/>
      <c r="AR280" s="1033"/>
      <c r="AS280" s="1033"/>
      <c r="AT280" s="1033"/>
      <c r="AU280" s="1033"/>
      <c r="AV280" s="1033"/>
      <c r="AW280" s="1033"/>
      <c r="AX280" s="1033"/>
      <c r="AY280" s="1033"/>
      <c r="AZ280" s="1033"/>
      <c r="BA280" s="1033"/>
      <c r="BB280" s="1033"/>
      <c r="BC280" s="1033"/>
      <c r="BD280" s="1033"/>
      <c r="BE280" s="1033"/>
      <c r="BF280" s="1033"/>
      <c r="BG280" s="1033"/>
      <c r="BH280" s="1033"/>
      <c r="BI280" s="1033"/>
      <c r="BJ280" s="1033"/>
      <c r="BK280" s="1033"/>
      <c r="BL280" s="1033"/>
      <c r="BM280" s="1033"/>
      <c r="BN280" s="1033"/>
      <c r="BO280" s="1033"/>
      <c r="BP280" s="1033"/>
      <c r="BQ280" s="1033"/>
      <c r="BR280" s="1033"/>
      <c r="BS280" s="1033"/>
      <c r="BT280" s="1033"/>
      <c r="BU280" s="1033"/>
      <c r="BV280" s="1033"/>
      <c r="BW280" s="1033"/>
      <c r="BX280" s="1033"/>
      <c r="BY280" s="1033"/>
      <c r="BZ280" s="1033"/>
      <c r="CA280" s="1033"/>
      <c r="CB280" s="1033"/>
      <c r="CC280" s="1033"/>
      <c r="CD280" s="1033"/>
      <c r="CE280" s="1033"/>
      <c r="CF280" s="1033"/>
      <c r="CG280" s="1033"/>
      <c r="CH280" s="1033"/>
      <c r="CI280" s="1033"/>
      <c r="CJ280" s="1033"/>
      <c r="CK280" s="1033"/>
      <c r="CL280" s="1033"/>
      <c r="CM280" s="1033"/>
      <c r="CN280" s="1033"/>
      <c r="CO280" s="1033"/>
      <c r="CP280" s="1033"/>
      <c r="CQ280" s="1033"/>
      <c r="CR280" s="1033"/>
      <c r="CS280" s="1033"/>
      <c r="CT280" s="1033"/>
      <c r="CU280" s="1033"/>
      <c r="CV280" s="1033"/>
      <c r="CW280" s="1033"/>
      <c r="CX280" s="1033"/>
      <c r="CY280" s="1033"/>
      <c r="CZ280" s="1033"/>
      <c r="DA280" s="1033"/>
      <c r="DB280" s="1033"/>
      <c r="DC280" s="1033"/>
      <c r="DD280" s="1033"/>
      <c r="DE280" s="1033"/>
      <c r="DF280" s="1033"/>
      <c r="DG280" s="1033"/>
      <c r="DH280" s="1033"/>
      <c r="DI280" s="1033"/>
      <c r="DJ280" s="1033"/>
      <c r="DK280" s="1033"/>
      <c r="DL280" s="1033"/>
      <c r="DM280" s="1033"/>
      <c r="DN280" s="1033"/>
      <c r="DO280" s="1033"/>
      <c r="DP280" s="1033"/>
      <c r="DQ280" s="1033"/>
      <c r="DR280" s="1033"/>
      <c r="DS280" s="1033"/>
      <c r="DT280" s="1033"/>
      <c r="DU280" s="1033"/>
      <c r="DV280" s="1033"/>
      <c r="DW280" s="572"/>
      <c r="DX280" s="1033"/>
      <c r="DY280" s="1033"/>
      <c r="DZ280" s="1033"/>
      <c r="EA280" s="1033"/>
      <c r="EB280" s="1033"/>
      <c r="EC280" s="1033"/>
      <c r="ED280" s="1033"/>
      <c r="EE280" s="1033"/>
      <c r="EF280" s="1033"/>
      <c r="EG280" s="1033"/>
      <c r="EH280" s="1033"/>
      <c r="EI280" s="1033"/>
      <c r="EJ280" s="1033"/>
      <c r="EK280" s="1033"/>
      <c r="EL280" s="1033"/>
      <c r="EM280" s="1033"/>
      <c r="EN280" s="1033"/>
      <c r="EO280" s="1033"/>
      <c r="EP280" s="1033"/>
      <c r="EQ280" s="1033"/>
      <c r="ER280" s="572"/>
    </row>
    <row r="281" spans="2:148" ht="15" customHeight="1" x14ac:dyDescent="0.25">
      <c r="B281" s="440" t="str">
        <f t="shared" ref="B281:B316" si="28">B75</f>
        <v>Desk 65</v>
      </c>
      <c r="C281" s="442" t="str">
        <f t="shared" si="27"/>
        <v/>
      </c>
      <c r="D281" s="442" t="str">
        <f t="shared" si="27"/>
        <v/>
      </c>
      <c r="E281" s="442" t="str">
        <f t="shared" si="27"/>
        <v/>
      </c>
      <c r="F281" s="442" t="str">
        <f t="shared" si="27"/>
        <v/>
      </c>
      <c r="G281" s="1126" t="str">
        <f t="shared" si="27"/>
        <v/>
      </c>
      <c r="H281" s="1033"/>
      <c r="I281" s="1033"/>
      <c r="J281" s="1033"/>
      <c r="K281" s="1033"/>
      <c r="L281" s="1033"/>
      <c r="M281" s="1033"/>
      <c r="N281" s="1033"/>
      <c r="O281" s="1033"/>
      <c r="P281" s="1033"/>
      <c r="Q281" s="1033"/>
      <c r="R281" s="1033"/>
      <c r="S281" s="1033"/>
      <c r="T281" s="1033"/>
      <c r="U281" s="1033"/>
      <c r="V281" s="1033"/>
      <c r="W281" s="1033"/>
      <c r="X281" s="1033"/>
      <c r="Y281" s="1033"/>
      <c r="Z281" s="1033"/>
      <c r="AA281" s="1033"/>
      <c r="AB281" s="1033"/>
      <c r="AC281" s="1033"/>
      <c r="AD281" s="1033"/>
      <c r="AE281" s="1033"/>
      <c r="AF281" s="1033"/>
      <c r="AG281" s="1033"/>
      <c r="AH281" s="1033"/>
      <c r="AI281" s="1033"/>
      <c r="AJ281" s="1033"/>
      <c r="AK281" s="1033"/>
      <c r="AL281" s="1033"/>
      <c r="AM281" s="1033"/>
      <c r="AN281" s="1033"/>
      <c r="AO281" s="1033"/>
      <c r="AP281" s="1033"/>
      <c r="AQ281" s="1033"/>
      <c r="AR281" s="1033"/>
      <c r="AS281" s="1033"/>
      <c r="AT281" s="1033"/>
      <c r="AU281" s="1033"/>
      <c r="AV281" s="1033"/>
      <c r="AW281" s="1033"/>
      <c r="AX281" s="1033"/>
      <c r="AY281" s="1033"/>
      <c r="AZ281" s="1033"/>
      <c r="BA281" s="1033"/>
      <c r="BB281" s="1033"/>
      <c r="BC281" s="1033"/>
      <c r="BD281" s="1033"/>
      <c r="BE281" s="1033"/>
      <c r="BF281" s="1033"/>
      <c r="BG281" s="1033"/>
      <c r="BH281" s="1033"/>
      <c r="BI281" s="1033"/>
      <c r="BJ281" s="1033"/>
      <c r="BK281" s="1033"/>
      <c r="BL281" s="1033"/>
      <c r="BM281" s="1033"/>
      <c r="BN281" s="1033"/>
      <c r="BO281" s="1033"/>
      <c r="BP281" s="1033"/>
      <c r="BQ281" s="1033"/>
      <c r="BR281" s="1033"/>
      <c r="BS281" s="1033"/>
      <c r="BT281" s="1033"/>
      <c r="BU281" s="1033"/>
      <c r="BV281" s="1033"/>
      <c r="BW281" s="1033"/>
      <c r="BX281" s="1033"/>
      <c r="BY281" s="1033"/>
      <c r="BZ281" s="1033"/>
      <c r="CA281" s="1033"/>
      <c r="CB281" s="1033"/>
      <c r="CC281" s="1033"/>
      <c r="CD281" s="1033"/>
      <c r="CE281" s="1033"/>
      <c r="CF281" s="1033"/>
      <c r="CG281" s="1033"/>
      <c r="CH281" s="1033"/>
      <c r="CI281" s="1033"/>
      <c r="CJ281" s="1033"/>
      <c r="CK281" s="1033"/>
      <c r="CL281" s="1033"/>
      <c r="CM281" s="1033"/>
      <c r="CN281" s="1033"/>
      <c r="CO281" s="1033"/>
      <c r="CP281" s="1033"/>
      <c r="CQ281" s="1033"/>
      <c r="CR281" s="1033"/>
      <c r="CS281" s="1033"/>
      <c r="CT281" s="1033"/>
      <c r="CU281" s="1033"/>
      <c r="CV281" s="1033"/>
      <c r="CW281" s="1033"/>
      <c r="CX281" s="1033"/>
      <c r="CY281" s="1033"/>
      <c r="CZ281" s="1033"/>
      <c r="DA281" s="1033"/>
      <c r="DB281" s="1033"/>
      <c r="DC281" s="1033"/>
      <c r="DD281" s="1033"/>
      <c r="DE281" s="1033"/>
      <c r="DF281" s="1033"/>
      <c r="DG281" s="1033"/>
      <c r="DH281" s="1033"/>
      <c r="DI281" s="1033"/>
      <c r="DJ281" s="1033"/>
      <c r="DK281" s="1033"/>
      <c r="DL281" s="1033"/>
      <c r="DM281" s="1033"/>
      <c r="DN281" s="1033"/>
      <c r="DO281" s="1033"/>
      <c r="DP281" s="1033"/>
      <c r="DQ281" s="1033"/>
      <c r="DR281" s="1033"/>
      <c r="DS281" s="1033"/>
      <c r="DT281" s="1033"/>
      <c r="DU281" s="1033"/>
      <c r="DV281" s="1033"/>
      <c r="DW281" s="572"/>
      <c r="DX281" s="1033"/>
      <c r="DY281" s="1033"/>
      <c r="DZ281" s="1033"/>
      <c r="EA281" s="1033"/>
      <c r="EB281" s="1033"/>
      <c r="EC281" s="1033"/>
      <c r="ED281" s="1033"/>
      <c r="EE281" s="1033"/>
      <c r="EF281" s="1033"/>
      <c r="EG281" s="1033"/>
      <c r="EH281" s="1033"/>
      <c r="EI281" s="1033"/>
      <c r="EJ281" s="1033"/>
      <c r="EK281" s="1033"/>
      <c r="EL281" s="1033"/>
      <c r="EM281" s="1033"/>
      <c r="EN281" s="1033"/>
      <c r="EO281" s="1033"/>
      <c r="EP281" s="1033"/>
      <c r="EQ281" s="1033"/>
      <c r="ER281" s="572"/>
    </row>
    <row r="282" spans="2:148" ht="15" customHeight="1" x14ac:dyDescent="0.25">
      <c r="B282" s="440" t="str">
        <f t="shared" si="28"/>
        <v>Desk 66</v>
      </c>
      <c r="C282" s="442" t="str">
        <f t="shared" ref="C282:G297" si="29">IF(ISBLANK(C76), "", C76)</f>
        <v/>
      </c>
      <c r="D282" s="442" t="str">
        <f t="shared" si="29"/>
        <v/>
      </c>
      <c r="E282" s="442" t="str">
        <f t="shared" si="29"/>
        <v/>
      </c>
      <c r="F282" s="442" t="str">
        <f t="shared" si="29"/>
        <v/>
      </c>
      <c r="G282" s="1126" t="str">
        <f t="shared" si="29"/>
        <v/>
      </c>
      <c r="H282" s="1033"/>
      <c r="I282" s="1033"/>
      <c r="J282" s="1033"/>
      <c r="K282" s="1033"/>
      <c r="L282" s="1033"/>
      <c r="M282" s="1033"/>
      <c r="N282" s="1033"/>
      <c r="O282" s="1033"/>
      <c r="P282" s="1033"/>
      <c r="Q282" s="1033"/>
      <c r="R282" s="1033"/>
      <c r="S282" s="1033"/>
      <c r="T282" s="1033"/>
      <c r="U282" s="1033"/>
      <c r="V282" s="1033"/>
      <c r="W282" s="1033"/>
      <c r="X282" s="1033"/>
      <c r="Y282" s="1033"/>
      <c r="Z282" s="1033"/>
      <c r="AA282" s="1033"/>
      <c r="AB282" s="1033"/>
      <c r="AC282" s="1033"/>
      <c r="AD282" s="1033"/>
      <c r="AE282" s="1033"/>
      <c r="AF282" s="1033"/>
      <c r="AG282" s="1033"/>
      <c r="AH282" s="1033"/>
      <c r="AI282" s="1033"/>
      <c r="AJ282" s="1033"/>
      <c r="AK282" s="1033"/>
      <c r="AL282" s="1033"/>
      <c r="AM282" s="1033"/>
      <c r="AN282" s="1033"/>
      <c r="AO282" s="1033"/>
      <c r="AP282" s="1033"/>
      <c r="AQ282" s="1033"/>
      <c r="AR282" s="1033"/>
      <c r="AS282" s="1033"/>
      <c r="AT282" s="1033"/>
      <c r="AU282" s="1033"/>
      <c r="AV282" s="1033"/>
      <c r="AW282" s="1033"/>
      <c r="AX282" s="1033"/>
      <c r="AY282" s="1033"/>
      <c r="AZ282" s="1033"/>
      <c r="BA282" s="1033"/>
      <c r="BB282" s="1033"/>
      <c r="BC282" s="1033"/>
      <c r="BD282" s="1033"/>
      <c r="BE282" s="1033"/>
      <c r="BF282" s="1033"/>
      <c r="BG282" s="1033"/>
      <c r="BH282" s="1033"/>
      <c r="BI282" s="1033"/>
      <c r="BJ282" s="1033"/>
      <c r="BK282" s="1033"/>
      <c r="BL282" s="1033"/>
      <c r="BM282" s="1033"/>
      <c r="BN282" s="1033"/>
      <c r="BO282" s="1033"/>
      <c r="BP282" s="1033"/>
      <c r="BQ282" s="1033"/>
      <c r="BR282" s="1033"/>
      <c r="BS282" s="1033"/>
      <c r="BT282" s="1033"/>
      <c r="BU282" s="1033"/>
      <c r="BV282" s="1033"/>
      <c r="BW282" s="1033"/>
      <c r="BX282" s="1033"/>
      <c r="BY282" s="1033"/>
      <c r="BZ282" s="1033"/>
      <c r="CA282" s="1033"/>
      <c r="CB282" s="1033"/>
      <c r="CC282" s="1033"/>
      <c r="CD282" s="1033"/>
      <c r="CE282" s="1033"/>
      <c r="CF282" s="1033"/>
      <c r="CG282" s="1033"/>
      <c r="CH282" s="1033"/>
      <c r="CI282" s="1033"/>
      <c r="CJ282" s="1033"/>
      <c r="CK282" s="1033"/>
      <c r="CL282" s="1033"/>
      <c r="CM282" s="1033"/>
      <c r="CN282" s="1033"/>
      <c r="CO282" s="1033"/>
      <c r="CP282" s="1033"/>
      <c r="CQ282" s="1033"/>
      <c r="CR282" s="1033"/>
      <c r="CS282" s="1033"/>
      <c r="CT282" s="1033"/>
      <c r="CU282" s="1033"/>
      <c r="CV282" s="1033"/>
      <c r="CW282" s="1033"/>
      <c r="CX282" s="1033"/>
      <c r="CY282" s="1033"/>
      <c r="CZ282" s="1033"/>
      <c r="DA282" s="1033"/>
      <c r="DB282" s="1033"/>
      <c r="DC282" s="1033"/>
      <c r="DD282" s="1033"/>
      <c r="DE282" s="1033"/>
      <c r="DF282" s="1033"/>
      <c r="DG282" s="1033"/>
      <c r="DH282" s="1033"/>
      <c r="DI282" s="1033"/>
      <c r="DJ282" s="1033"/>
      <c r="DK282" s="1033"/>
      <c r="DL282" s="1033"/>
      <c r="DM282" s="1033"/>
      <c r="DN282" s="1033"/>
      <c r="DO282" s="1033"/>
      <c r="DP282" s="1033"/>
      <c r="DQ282" s="1033"/>
      <c r="DR282" s="1033"/>
      <c r="DS282" s="1033"/>
      <c r="DT282" s="1033"/>
      <c r="DU282" s="1033"/>
      <c r="DV282" s="1033"/>
      <c r="DW282" s="572"/>
      <c r="DX282" s="1033"/>
      <c r="DY282" s="1033"/>
      <c r="DZ282" s="1033"/>
      <c r="EA282" s="1033"/>
      <c r="EB282" s="1033"/>
      <c r="EC282" s="1033"/>
      <c r="ED282" s="1033"/>
      <c r="EE282" s="1033"/>
      <c r="EF282" s="1033"/>
      <c r="EG282" s="1033"/>
      <c r="EH282" s="1033"/>
      <c r="EI282" s="1033"/>
      <c r="EJ282" s="1033"/>
      <c r="EK282" s="1033"/>
      <c r="EL282" s="1033"/>
      <c r="EM282" s="1033"/>
      <c r="EN282" s="1033"/>
      <c r="EO282" s="1033"/>
      <c r="EP282" s="1033"/>
      <c r="EQ282" s="1033"/>
      <c r="ER282" s="572"/>
    </row>
    <row r="283" spans="2:148" ht="15" customHeight="1" x14ac:dyDescent="0.25">
      <c r="B283" s="440" t="str">
        <f t="shared" si="28"/>
        <v>Desk 67</v>
      </c>
      <c r="C283" s="442" t="str">
        <f t="shared" si="29"/>
        <v/>
      </c>
      <c r="D283" s="442" t="str">
        <f t="shared" si="29"/>
        <v/>
      </c>
      <c r="E283" s="442" t="str">
        <f t="shared" si="29"/>
        <v/>
      </c>
      <c r="F283" s="442" t="str">
        <f t="shared" si="29"/>
        <v/>
      </c>
      <c r="G283" s="1126" t="str">
        <f t="shared" si="29"/>
        <v/>
      </c>
      <c r="H283" s="1033"/>
      <c r="I283" s="1033"/>
      <c r="J283" s="1033"/>
      <c r="K283" s="1033"/>
      <c r="L283" s="1033"/>
      <c r="M283" s="1033"/>
      <c r="N283" s="1033"/>
      <c r="O283" s="1033"/>
      <c r="P283" s="1033"/>
      <c r="Q283" s="1033"/>
      <c r="R283" s="1033"/>
      <c r="S283" s="1033"/>
      <c r="T283" s="1033"/>
      <c r="U283" s="1033"/>
      <c r="V283" s="1033"/>
      <c r="W283" s="1033"/>
      <c r="X283" s="1033"/>
      <c r="Y283" s="1033"/>
      <c r="Z283" s="1033"/>
      <c r="AA283" s="1033"/>
      <c r="AB283" s="1033"/>
      <c r="AC283" s="1033"/>
      <c r="AD283" s="1033"/>
      <c r="AE283" s="1033"/>
      <c r="AF283" s="1033"/>
      <c r="AG283" s="1033"/>
      <c r="AH283" s="1033"/>
      <c r="AI283" s="1033"/>
      <c r="AJ283" s="1033"/>
      <c r="AK283" s="1033"/>
      <c r="AL283" s="1033"/>
      <c r="AM283" s="1033"/>
      <c r="AN283" s="1033"/>
      <c r="AO283" s="1033"/>
      <c r="AP283" s="1033"/>
      <c r="AQ283" s="1033"/>
      <c r="AR283" s="1033"/>
      <c r="AS283" s="1033"/>
      <c r="AT283" s="1033"/>
      <c r="AU283" s="1033"/>
      <c r="AV283" s="1033"/>
      <c r="AW283" s="1033"/>
      <c r="AX283" s="1033"/>
      <c r="AY283" s="1033"/>
      <c r="AZ283" s="1033"/>
      <c r="BA283" s="1033"/>
      <c r="BB283" s="1033"/>
      <c r="BC283" s="1033"/>
      <c r="BD283" s="1033"/>
      <c r="BE283" s="1033"/>
      <c r="BF283" s="1033"/>
      <c r="BG283" s="1033"/>
      <c r="BH283" s="1033"/>
      <c r="BI283" s="1033"/>
      <c r="BJ283" s="1033"/>
      <c r="BK283" s="1033"/>
      <c r="BL283" s="1033"/>
      <c r="BM283" s="1033"/>
      <c r="BN283" s="1033"/>
      <c r="BO283" s="1033"/>
      <c r="BP283" s="1033"/>
      <c r="BQ283" s="1033"/>
      <c r="BR283" s="1033"/>
      <c r="BS283" s="1033"/>
      <c r="BT283" s="1033"/>
      <c r="BU283" s="1033"/>
      <c r="BV283" s="1033"/>
      <c r="BW283" s="1033"/>
      <c r="BX283" s="1033"/>
      <c r="BY283" s="1033"/>
      <c r="BZ283" s="1033"/>
      <c r="CA283" s="1033"/>
      <c r="CB283" s="1033"/>
      <c r="CC283" s="1033"/>
      <c r="CD283" s="1033"/>
      <c r="CE283" s="1033"/>
      <c r="CF283" s="1033"/>
      <c r="CG283" s="1033"/>
      <c r="CH283" s="1033"/>
      <c r="CI283" s="1033"/>
      <c r="CJ283" s="1033"/>
      <c r="CK283" s="1033"/>
      <c r="CL283" s="1033"/>
      <c r="CM283" s="1033"/>
      <c r="CN283" s="1033"/>
      <c r="CO283" s="1033"/>
      <c r="CP283" s="1033"/>
      <c r="CQ283" s="1033"/>
      <c r="CR283" s="1033"/>
      <c r="CS283" s="1033"/>
      <c r="CT283" s="1033"/>
      <c r="CU283" s="1033"/>
      <c r="CV283" s="1033"/>
      <c r="CW283" s="1033"/>
      <c r="CX283" s="1033"/>
      <c r="CY283" s="1033"/>
      <c r="CZ283" s="1033"/>
      <c r="DA283" s="1033"/>
      <c r="DB283" s="1033"/>
      <c r="DC283" s="1033"/>
      <c r="DD283" s="1033"/>
      <c r="DE283" s="1033"/>
      <c r="DF283" s="1033"/>
      <c r="DG283" s="1033"/>
      <c r="DH283" s="1033"/>
      <c r="DI283" s="1033"/>
      <c r="DJ283" s="1033"/>
      <c r="DK283" s="1033"/>
      <c r="DL283" s="1033"/>
      <c r="DM283" s="1033"/>
      <c r="DN283" s="1033"/>
      <c r="DO283" s="1033"/>
      <c r="DP283" s="1033"/>
      <c r="DQ283" s="1033"/>
      <c r="DR283" s="1033"/>
      <c r="DS283" s="1033"/>
      <c r="DT283" s="1033"/>
      <c r="DU283" s="1033"/>
      <c r="DV283" s="1033"/>
      <c r="DW283" s="572"/>
      <c r="DX283" s="1033"/>
      <c r="DY283" s="1033"/>
      <c r="DZ283" s="1033"/>
      <c r="EA283" s="1033"/>
      <c r="EB283" s="1033"/>
      <c r="EC283" s="1033"/>
      <c r="ED283" s="1033"/>
      <c r="EE283" s="1033"/>
      <c r="EF283" s="1033"/>
      <c r="EG283" s="1033"/>
      <c r="EH283" s="1033"/>
      <c r="EI283" s="1033"/>
      <c r="EJ283" s="1033"/>
      <c r="EK283" s="1033"/>
      <c r="EL283" s="1033"/>
      <c r="EM283" s="1033"/>
      <c r="EN283" s="1033"/>
      <c r="EO283" s="1033"/>
      <c r="EP283" s="1033"/>
      <c r="EQ283" s="1033"/>
      <c r="ER283" s="572"/>
    </row>
    <row r="284" spans="2:148" ht="15" customHeight="1" x14ac:dyDescent="0.25">
      <c r="B284" s="440" t="str">
        <f t="shared" si="28"/>
        <v>Desk 68</v>
      </c>
      <c r="C284" s="442" t="str">
        <f t="shared" si="29"/>
        <v/>
      </c>
      <c r="D284" s="442" t="str">
        <f t="shared" si="29"/>
        <v/>
      </c>
      <c r="E284" s="442" t="str">
        <f t="shared" si="29"/>
        <v/>
      </c>
      <c r="F284" s="442" t="str">
        <f t="shared" si="29"/>
        <v/>
      </c>
      <c r="G284" s="1126" t="str">
        <f t="shared" si="29"/>
        <v/>
      </c>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AU284" s="1033"/>
      <c r="AV284" s="1033"/>
      <c r="AW284" s="1033"/>
      <c r="AX284" s="1033"/>
      <c r="AY284" s="1033"/>
      <c r="AZ284" s="1033"/>
      <c r="BA284" s="1033"/>
      <c r="BB284" s="1033"/>
      <c r="BC284" s="1033"/>
      <c r="BD284" s="1033"/>
      <c r="BE284" s="1033"/>
      <c r="BF284" s="1033"/>
      <c r="BG284" s="1033"/>
      <c r="BH284" s="1033"/>
      <c r="BI284" s="1033"/>
      <c r="BJ284" s="1033"/>
      <c r="BK284" s="1033"/>
      <c r="BL284" s="1033"/>
      <c r="BM284" s="1033"/>
      <c r="BN284" s="1033"/>
      <c r="BO284" s="1033"/>
      <c r="BP284" s="1033"/>
      <c r="BQ284" s="1033"/>
      <c r="BR284" s="1033"/>
      <c r="BS284" s="1033"/>
      <c r="BT284" s="1033"/>
      <c r="BU284" s="1033"/>
      <c r="BV284" s="1033"/>
      <c r="BW284" s="1033"/>
      <c r="BX284" s="1033"/>
      <c r="BY284" s="1033"/>
      <c r="BZ284" s="1033"/>
      <c r="CA284" s="1033"/>
      <c r="CB284" s="1033"/>
      <c r="CC284" s="1033"/>
      <c r="CD284" s="1033"/>
      <c r="CE284" s="1033"/>
      <c r="CF284" s="1033"/>
      <c r="CG284" s="1033"/>
      <c r="CH284" s="1033"/>
      <c r="CI284" s="1033"/>
      <c r="CJ284" s="1033"/>
      <c r="CK284" s="1033"/>
      <c r="CL284" s="1033"/>
      <c r="CM284" s="1033"/>
      <c r="CN284" s="1033"/>
      <c r="CO284" s="1033"/>
      <c r="CP284" s="1033"/>
      <c r="CQ284" s="1033"/>
      <c r="CR284" s="1033"/>
      <c r="CS284" s="1033"/>
      <c r="CT284" s="1033"/>
      <c r="CU284" s="1033"/>
      <c r="CV284" s="1033"/>
      <c r="CW284" s="1033"/>
      <c r="CX284" s="1033"/>
      <c r="CY284" s="1033"/>
      <c r="CZ284" s="1033"/>
      <c r="DA284" s="1033"/>
      <c r="DB284" s="1033"/>
      <c r="DC284" s="1033"/>
      <c r="DD284" s="1033"/>
      <c r="DE284" s="1033"/>
      <c r="DF284" s="1033"/>
      <c r="DG284" s="1033"/>
      <c r="DH284" s="1033"/>
      <c r="DI284" s="1033"/>
      <c r="DJ284" s="1033"/>
      <c r="DK284" s="1033"/>
      <c r="DL284" s="1033"/>
      <c r="DM284" s="1033"/>
      <c r="DN284" s="1033"/>
      <c r="DO284" s="1033"/>
      <c r="DP284" s="1033"/>
      <c r="DQ284" s="1033"/>
      <c r="DR284" s="1033"/>
      <c r="DS284" s="1033"/>
      <c r="DT284" s="1033"/>
      <c r="DU284" s="1033"/>
      <c r="DV284" s="1033"/>
      <c r="DW284" s="572"/>
      <c r="DX284" s="1033"/>
      <c r="DY284" s="1033"/>
      <c r="DZ284" s="1033"/>
      <c r="EA284" s="1033"/>
      <c r="EB284" s="1033"/>
      <c r="EC284" s="1033"/>
      <c r="ED284" s="1033"/>
      <c r="EE284" s="1033"/>
      <c r="EF284" s="1033"/>
      <c r="EG284" s="1033"/>
      <c r="EH284" s="1033"/>
      <c r="EI284" s="1033"/>
      <c r="EJ284" s="1033"/>
      <c r="EK284" s="1033"/>
      <c r="EL284" s="1033"/>
      <c r="EM284" s="1033"/>
      <c r="EN284" s="1033"/>
      <c r="EO284" s="1033"/>
      <c r="EP284" s="1033"/>
      <c r="EQ284" s="1033"/>
      <c r="ER284" s="572"/>
    </row>
    <row r="285" spans="2:148" ht="15" customHeight="1" x14ac:dyDescent="0.25">
      <c r="B285" s="440" t="str">
        <f t="shared" si="28"/>
        <v>Desk 69</v>
      </c>
      <c r="C285" s="442" t="str">
        <f t="shared" si="29"/>
        <v/>
      </c>
      <c r="D285" s="442" t="str">
        <f t="shared" si="29"/>
        <v/>
      </c>
      <c r="E285" s="442" t="str">
        <f t="shared" si="29"/>
        <v/>
      </c>
      <c r="F285" s="442" t="str">
        <f t="shared" si="29"/>
        <v/>
      </c>
      <c r="G285" s="1126" t="str">
        <f t="shared" si="29"/>
        <v/>
      </c>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AU285" s="1033"/>
      <c r="AV285" s="1033"/>
      <c r="AW285" s="1033"/>
      <c r="AX285" s="1033"/>
      <c r="AY285" s="1033"/>
      <c r="AZ285" s="1033"/>
      <c r="BA285" s="1033"/>
      <c r="BB285" s="1033"/>
      <c r="BC285" s="1033"/>
      <c r="BD285" s="1033"/>
      <c r="BE285" s="1033"/>
      <c r="BF285" s="1033"/>
      <c r="BG285" s="1033"/>
      <c r="BH285" s="1033"/>
      <c r="BI285" s="1033"/>
      <c r="BJ285" s="1033"/>
      <c r="BK285" s="1033"/>
      <c r="BL285" s="1033"/>
      <c r="BM285" s="1033"/>
      <c r="BN285" s="1033"/>
      <c r="BO285" s="1033"/>
      <c r="BP285" s="1033"/>
      <c r="BQ285" s="1033"/>
      <c r="BR285" s="1033"/>
      <c r="BS285" s="1033"/>
      <c r="BT285" s="1033"/>
      <c r="BU285" s="1033"/>
      <c r="BV285" s="1033"/>
      <c r="BW285" s="1033"/>
      <c r="BX285" s="1033"/>
      <c r="BY285" s="1033"/>
      <c r="BZ285" s="1033"/>
      <c r="CA285" s="1033"/>
      <c r="CB285" s="1033"/>
      <c r="CC285" s="1033"/>
      <c r="CD285" s="1033"/>
      <c r="CE285" s="1033"/>
      <c r="CF285" s="1033"/>
      <c r="CG285" s="1033"/>
      <c r="CH285" s="1033"/>
      <c r="CI285" s="1033"/>
      <c r="CJ285" s="1033"/>
      <c r="CK285" s="1033"/>
      <c r="CL285" s="1033"/>
      <c r="CM285" s="1033"/>
      <c r="CN285" s="1033"/>
      <c r="CO285" s="1033"/>
      <c r="CP285" s="1033"/>
      <c r="CQ285" s="1033"/>
      <c r="CR285" s="1033"/>
      <c r="CS285" s="1033"/>
      <c r="CT285" s="1033"/>
      <c r="CU285" s="1033"/>
      <c r="CV285" s="1033"/>
      <c r="CW285" s="1033"/>
      <c r="CX285" s="1033"/>
      <c r="CY285" s="1033"/>
      <c r="CZ285" s="1033"/>
      <c r="DA285" s="1033"/>
      <c r="DB285" s="1033"/>
      <c r="DC285" s="1033"/>
      <c r="DD285" s="1033"/>
      <c r="DE285" s="1033"/>
      <c r="DF285" s="1033"/>
      <c r="DG285" s="1033"/>
      <c r="DH285" s="1033"/>
      <c r="DI285" s="1033"/>
      <c r="DJ285" s="1033"/>
      <c r="DK285" s="1033"/>
      <c r="DL285" s="1033"/>
      <c r="DM285" s="1033"/>
      <c r="DN285" s="1033"/>
      <c r="DO285" s="1033"/>
      <c r="DP285" s="1033"/>
      <c r="DQ285" s="1033"/>
      <c r="DR285" s="1033"/>
      <c r="DS285" s="1033"/>
      <c r="DT285" s="1033"/>
      <c r="DU285" s="1033"/>
      <c r="DV285" s="1033"/>
      <c r="DW285" s="572"/>
      <c r="DX285" s="1033"/>
      <c r="DY285" s="1033"/>
      <c r="DZ285" s="1033"/>
      <c r="EA285" s="1033"/>
      <c r="EB285" s="1033"/>
      <c r="EC285" s="1033"/>
      <c r="ED285" s="1033"/>
      <c r="EE285" s="1033"/>
      <c r="EF285" s="1033"/>
      <c r="EG285" s="1033"/>
      <c r="EH285" s="1033"/>
      <c r="EI285" s="1033"/>
      <c r="EJ285" s="1033"/>
      <c r="EK285" s="1033"/>
      <c r="EL285" s="1033"/>
      <c r="EM285" s="1033"/>
      <c r="EN285" s="1033"/>
      <c r="EO285" s="1033"/>
      <c r="EP285" s="1033"/>
      <c r="EQ285" s="1033"/>
      <c r="ER285" s="572"/>
    </row>
    <row r="286" spans="2:148" ht="15" customHeight="1" x14ac:dyDescent="0.25">
      <c r="B286" s="440" t="str">
        <f t="shared" si="28"/>
        <v>Desk 70</v>
      </c>
      <c r="C286" s="442" t="str">
        <f t="shared" si="29"/>
        <v/>
      </c>
      <c r="D286" s="442" t="str">
        <f t="shared" si="29"/>
        <v/>
      </c>
      <c r="E286" s="442" t="str">
        <f t="shared" si="29"/>
        <v/>
      </c>
      <c r="F286" s="442" t="str">
        <f t="shared" si="29"/>
        <v/>
      </c>
      <c r="G286" s="1126" t="str">
        <f t="shared" si="29"/>
        <v/>
      </c>
      <c r="H286" s="1033"/>
      <c r="I286" s="1033"/>
      <c r="J286" s="1033"/>
      <c r="K286" s="1033"/>
      <c r="L286" s="1033"/>
      <c r="M286" s="1033"/>
      <c r="N286" s="1033"/>
      <c r="O286" s="1033"/>
      <c r="P286" s="1033"/>
      <c r="Q286" s="1033"/>
      <c r="R286" s="1033"/>
      <c r="S286" s="1033"/>
      <c r="T286" s="1033"/>
      <c r="U286" s="1033"/>
      <c r="V286" s="1033"/>
      <c r="W286" s="1033"/>
      <c r="X286" s="1033"/>
      <c r="Y286" s="1033"/>
      <c r="Z286" s="1033"/>
      <c r="AA286" s="1033"/>
      <c r="AB286" s="1033"/>
      <c r="AC286" s="1033"/>
      <c r="AD286" s="1033"/>
      <c r="AE286" s="1033"/>
      <c r="AF286" s="1033"/>
      <c r="AG286" s="1033"/>
      <c r="AH286" s="1033"/>
      <c r="AI286" s="1033"/>
      <c r="AJ286" s="1033"/>
      <c r="AK286" s="1033"/>
      <c r="AL286" s="1033"/>
      <c r="AM286" s="1033"/>
      <c r="AN286" s="1033"/>
      <c r="AO286" s="1033"/>
      <c r="AP286" s="1033"/>
      <c r="AQ286" s="1033"/>
      <c r="AR286" s="1033"/>
      <c r="AS286" s="1033"/>
      <c r="AT286" s="1033"/>
      <c r="AU286" s="1033"/>
      <c r="AV286" s="1033"/>
      <c r="AW286" s="1033"/>
      <c r="AX286" s="1033"/>
      <c r="AY286" s="1033"/>
      <c r="AZ286" s="1033"/>
      <c r="BA286" s="1033"/>
      <c r="BB286" s="1033"/>
      <c r="BC286" s="1033"/>
      <c r="BD286" s="1033"/>
      <c r="BE286" s="1033"/>
      <c r="BF286" s="1033"/>
      <c r="BG286" s="1033"/>
      <c r="BH286" s="1033"/>
      <c r="BI286" s="1033"/>
      <c r="BJ286" s="1033"/>
      <c r="BK286" s="1033"/>
      <c r="BL286" s="1033"/>
      <c r="BM286" s="1033"/>
      <c r="BN286" s="1033"/>
      <c r="BO286" s="1033"/>
      <c r="BP286" s="1033"/>
      <c r="BQ286" s="1033"/>
      <c r="BR286" s="1033"/>
      <c r="BS286" s="1033"/>
      <c r="BT286" s="1033"/>
      <c r="BU286" s="1033"/>
      <c r="BV286" s="1033"/>
      <c r="BW286" s="1033"/>
      <c r="BX286" s="1033"/>
      <c r="BY286" s="1033"/>
      <c r="BZ286" s="1033"/>
      <c r="CA286" s="1033"/>
      <c r="CB286" s="1033"/>
      <c r="CC286" s="1033"/>
      <c r="CD286" s="1033"/>
      <c r="CE286" s="1033"/>
      <c r="CF286" s="1033"/>
      <c r="CG286" s="1033"/>
      <c r="CH286" s="1033"/>
      <c r="CI286" s="1033"/>
      <c r="CJ286" s="1033"/>
      <c r="CK286" s="1033"/>
      <c r="CL286" s="1033"/>
      <c r="CM286" s="1033"/>
      <c r="CN286" s="1033"/>
      <c r="CO286" s="1033"/>
      <c r="CP286" s="1033"/>
      <c r="CQ286" s="1033"/>
      <c r="CR286" s="1033"/>
      <c r="CS286" s="1033"/>
      <c r="CT286" s="1033"/>
      <c r="CU286" s="1033"/>
      <c r="CV286" s="1033"/>
      <c r="CW286" s="1033"/>
      <c r="CX286" s="1033"/>
      <c r="CY286" s="1033"/>
      <c r="CZ286" s="1033"/>
      <c r="DA286" s="1033"/>
      <c r="DB286" s="1033"/>
      <c r="DC286" s="1033"/>
      <c r="DD286" s="1033"/>
      <c r="DE286" s="1033"/>
      <c r="DF286" s="1033"/>
      <c r="DG286" s="1033"/>
      <c r="DH286" s="1033"/>
      <c r="DI286" s="1033"/>
      <c r="DJ286" s="1033"/>
      <c r="DK286" s="1033"/>
      <c r="DL286" s="1033"/>
      <c r="DM286" s="1033"/>
      <c r="DN286" s="1033"/>
      <c r="DO286" s="1033"/>
      <c r="DP286" s="1033"/>
      <c r="DQ286" s="1033"/>
      <c r="DR286" s="1033"/>
      <c r="DS286" s="1033"/>
      <c r="DT286" s="1033"/>
      <c r="DU286" s="1033"/>
      <c r="DV286" s="1033"/>
      <c r="DW286" s="572"/>
      <c r="DX286" s="1033"/>
      <c r="DY286" s="1033"/>
      <c r="DZ286" s="1033"/>
      <c r="EA286" s="1033"/>
      <c r="EB286" s="1033"/>
      <c r="EC286" s="1033"/>
      <c r="ED286" s="1033"/>
      <c r="EE286" s="1033"/>
      <c r="EF286" s="1033"/>
      <c r="EG286" s="1033"/>
      <c r="EH286" s="1033"/>
      <c r="EI286" s="1033"/>
      <c r="EJ286" s="1033"/>
      <c r="EK286" s="1033"/>
      <c r="EL286" s="1033"/>
      <c r="EM286" s="1033"/>
      <c r="EN286" s="1033"/>
      <c r="EO286" s="1033"/>
      <c r="EP286" s="1033"/>
      <c r="EQ286" s="1033"/>
      <c r="ER286" s="572"/>
    </row>
    <row r="287" spans="2:148" ht="15" customHeight="1" x14ac:dyDescent="0.25">
      <c r="B287" s="440" t="str">
        <f t="shared" si="28"/>
        <v>Desk 71</v>
      </c>
      <c r="C287" s="442" t="str">
        <f t="shared" si="29"/>
        <v/>
      </c>
      <c r="D287" s="442" t="str">
        <f t="shared" si="29"/>
        <v/>
      </c>
      <c r="E287" s="442" t="str">
        <f t="shared" si="29"/>
        <v/>
      </c>
      <c r="F287" s="442" t="str">
        <f t="shared" si="29"/>
        <v/>
      </c>
      <c r="G287" s="1126" t="str">
        <f t="shared" si="29"/>
        <v/>
      </c>
      <c r="H287" s="1033"/>
      <c r="I287" s="1033"/>
      <c r="J287" s="1033"/>
      <c r="K287" s="1033"/>
      <c r="L287" s="1033"/>
      <c r="M287" s="1033"/>
      <c r="N287" s="1033"/>
      <c r="O287" s="1033"/>
      <c r="P287" s="1033"/>
      <c r="Q287" s="1033"/>
      <c r="R287" s="1033"/>
      <c r="S287" s="1033"/>
      <c r="T287" s="1033"/>
      <c r="U287" s="1033"/>
      <c r="V287" s="1033"/>
      <c r="W287" s="1033"/>
      <c r="X287" s="1033"/>
      <c r="Y287" s="1033"/>
      <c r="Z287" s="1033"/>
      <c r="AA287" s="1033"/>
      <c r="AB287" s="1033"/>
      <c r="AC287" s="1033"/>
      <c r="AD287" s="1033"/>
      <c r="AE287" s="1033"/>
      <c r="AF287" s="1033"/>
      <c r="AG287" s="1033"/>
      <c r="AH287" s="1033"/>
      <c r="AI287" s="1033"/>
      <c r="AJ287" s="1033"/>
      <c r="AK287" s="1033"/>
      <c r="AL287" s="1033"/>
      <c r="AM287" s="1033"/>
      <c r="AN287" s="1033"/>
      <c r="AO287" s="1033"/>
      <c r="AP287" s="1033"/>
      <c r="AQ287" s="1033"/>
      <c r="AR287" s="1033"/>
      <c r="AS287" s="1033"/>
      <c r="AT287" s="1033"/>
      <c r="AU287" s="1033"/>
      <c r="AV287" s="1033"/>
      <c r="AW287" s="1033"/>
      <c r="AX287" s="1033"/>
      <c r="AY287" s="1033"/>
      <c r="AZ287" s="1033"/>
      <c r="BA287" s="1033"/>
      <c r="BB287" s="1033"/>
      <c r="BC287" s="1033"/>
      <c r="BD287" s="1033"/>
      <c r="BE287" s="1033"/>
      <c r="BF287" s="1033"/>
      <c r="BG287" s="1033"/>
      <c r="BH287" s="1033"/>
      <c r="BI287" s="1033"/>
      <c r="BJ287" s="1033"/>
      <c r="BK287" s="1033"/>
      <c r="BL287" s="1033"/>
      <c r="BM287" s="1033"/>
      <c r="BN287" s="1033"/>
      <c r="BO287" s="1033"/>
      <c r="BP287" s="1033"/>
      <c r="BQ287" s="1033"/>
      <c r="BR287" s="1033"/>
      <c r="BS287" s="1033"/>
      <c r="BT287" s="1033"/>
      <c r="BU287" s="1033"/>
      <c r="BV287" s="1033"/>
      <c r="BW287" s="1033"/>
      <c r="BX287" s="1033"/>
      <c r="BY287" s="1033"/>
      <c r="BZ287" s="1033"/>
      <c r="CA287" s="1033"/>
      <c r="CB287" s="1033"/>
      <c r="CC287" s="1033"/>
      <c r="CD287" s="1033"/>
      <c r="CE287" s="1033"/>
      <c r="CF287" s="1033"/>
      <c r="CG287" s="1033"/>
      <c r="CH287" s="1033"/>
      <c r="CI287" s="1033"/>
      <c r="CJ287" s="1033"/>
      <c r="CK287" s="1033"/>
      <c r="CL287" s="1033"/>
      <c r="CM287" s="1033"/>
      <c r="CN287" s="1033"/>
      <c r="CO287" s="1033"/>
      <c r="CP287" s="1033"/>
      <c r="CQ287" s="1033"/>
      <c r="CR287" s="1033"/>
      <c r="CS287" s="1033"/>
      <c r="CT287" s="1033"/>
      <c r="CU287" s="1033"/>
      <c r="CV287" s="1033"/>
      <c r="CW287" s="1033"/>
      <c r="CX287" s="1033"/>
      <c r="CY287" s="1033"/>
      <c r="CZ287" s="1033"/>
      <c r="DA287" s="1033"/>
      <c r="DB287" s="1033"/>
      <c r="DC287" s="1033"/>
      <c r="DD287" s="1033"/>
      <c r="DE287" s="1033"/>
      <c r="DF287" s="1033"/>
      <c r="DG287" s="1033"/>
      <c r="DH287" s="1033"/>
      <c r="DI287" s="1033"/>
      <c r="DJ287" s="1033"/>
      <c r="DK287" s="1033"/>
      <c r="DL287" s="1033"/>
      <c r="DM287" s="1033"/>
      <c r="DN287" s="1033"/>
      <c r="DO287" s="1033"/>
      <c r="DP287" s="1033"/>
      <c r="DQ287" s="1033"/>
      <c r="DR287" s="1033"/>
      <c r="DS287" s="1033"/>
      <c r="DT287" s="1033"/>
      <c r="DU287" s="1033"/>
      <c r="DV287" s="1033"/>
      <c r="DW287" s="572"/>
      <c r="DX287" s="1033"/>
      <c r="DY287" s="1033"/>
      <c r="DZ287" s="1033"/>
      <c r="EA287" s="1033"/>
      <c r="EB287" s="1033"/>
      <c r="EC287" s="1033"/>
      <c r="ED287" s="1033"/>
      <c r="EE287" s="1033"/>
      <c r="EF287" s="1033"/>
      <c r="EG287" s="1033"/>
      <c r="EH287" s="1033"/>
      <c r="EI287" s="1033"/>
      <c r="EJ287" s="1033"/>
      <c r="EK287" s="1033"/>
      <c r="EL287" s="1033"/>
      <c r="EM287" s="1033"/>
      <c r="EN287" s="1033"/>
      <c r="EO287" s="1033"/>
      <c r="EP287" s="1033"/>
      <c r="EQ287" s="1033"/>
      <c r="ER287" s="572"/>
    </row>
    <row r="288" spans="2:148" ht="15" customHeight="1" x14ac:dyDescent="0.25">
      <c r="B288" s="440" t="str">
        <f t="shared" si="28"/>
        <v>Desk 72</v>
      </c>
      <c r="C288" s="442" t="str">
        <f t="shared" si="29"/>
        <v/>
      </c>
      <c r="D288" s="442" t="str">
        <f t="shared" si="29"/>
        <v/>
      </c>
      <c r="E288" s="442" t="str">
        <f t="shared" si="29"/>
        <v/>
      </c>
      <c r="F288" s="442" t="str">
        <f t="shared" si="29"/>
        <v/>
      </c>
      <c r="G288" s="1126" t="str">
        <f t="shared" si="29"/>
        <v/>
      </c>
      <c r="H288" s="1033"/>
      <c r="I288" s="1033"/>
      <c r="J288" s="1033"/>
      <c r="K288" s="1033"/>
      <c r="L288" s="1033"/>
      <c r="M288" s="1033"/>
      <c r="N288" s="1033"/>
      <c r="O288" s="1033"/>
      <c r="P288" s="1033"/>
      <c r="Q288" s="1033"/>
      <c r="R288" s="1033"/>
      <c r="S288" s="1033"/>
      <c r="T288" s="1033"/>
      <c r="U288" s="1033"/>
      <c r="V288" s="1033"/>
      <c r="W288" s="1033"/>
      <c r="X288" s="1033"/>
      <c r="Y288" s="1033"/>
      <c r="Z288" s="1033"/>
      <c r="AA288" s="1033"/>
      <c r="AB288" s="1033"/>
      <c r="AC288" s="1033"/>
      <c r="AD288" s="1033"/>
      <c r="AE288" s="1033"/>
      <c r="AF288" s="1033"/>
      <c r="AG288" s="1033"/>
      <c r="AH288" s="1033"/>
      <c r="AI288" s="1033"/>
      <c r="AJ288" s="1033"/>
      <c r="AK288" s="1033"/>
      <c r="AL288" s="1033"/>
      <c r="AM288" s="1033"/>
      <c r="AN288" s="1033"/>
      <c r="AO288" s="1033"/>
      <c r="AP288" s="1033"/>
      <c r="AQ288" s="1033"/>
      <c r="AR288" s="1033"/>
      <c r="AS288" s="1033"/>
      <c r="AT288" s="1033"/>
      <c r="AU288" s="1033"/>
      <c r="AV288" s="1033"/>
      <c r="AW288" s="1033"/>
      <c r="AX288" s="1033"/>
      <c r="AY288" s="1033"/>
      <c r="AZ288" s="1033"/>
      <c r="BA288" s="1033"/>
      <c r="BB288" s="1033"/>
      <c r="BC288" s="1033"/>
      <c r="BD288" s="1033"/>
      <c r="BE288" s="1033"/>
      <c r="BF288" s="1033"/>
      <c r="BG288" s="1033"/>
      <c r="BH288" s="1033"/>
      <c r="BI288" s="1033"/>
      <c r="BJ288" s="1033"/>
      <c r="BK288" s="1033"/>
      <c r="BL288" s="1033"/>
      <c r="BM288" s="1033"/>
      <c r="BN288" s="1033"/>
      <c r="BO288" s="1033"/>
      <c r="BP288" s="1033"/>
      <c r="BQ288" s="1033"/>
      <c r="BR288" s="1033"/>
      <c r="BS288" s="1033"/>
      <c r="BT288" s="1033"/>
      <c r="BU288" s="1033"/>
      <c r="BV288" s="1033"/>
      <c r="BW288" s="1033"/>
      <c r="BX288" s="1033"/>
      <c r="BY288" s="1033"/>
      <c r="BZ288" s="1033"/>
      <c r="CA288" s="1033"/>
      <c r="CB288" s="1033"/>
      <c r="CC288" s="1033"/>
      <c r="CD288" s="1033"/>
      <c r="CE288" s="1033"/>
      <c r="CF288" s="1033"/>
      <c r="CG288" s="1033"/>
      <c r="CH288" s="1033"/>
      <c r="CI288" s="1033"/>
      <c r="CJ288" s="1033"/>
      <c r="CK288" s="1033"/>
      <c r="CL288" s="1033"/>
      <c r="CM288" s="1033"/>
      <c r="CN288" s="1033"/>
      <c r="CO288" s="1033"/>
      <c r="CP288" s="1033"/>
      <c r="CQ288" s="1033"/>
      <c r="CR288" s="1033"/>
      <c r="CS288" s="1033"/>
      <c r="CT288" s="1033"/>
      <c r="CU288" s="1033"/>
      <c r="CV288" s="1033"/>
      <c r="CW288" s="1033"/>
      <c r="CX288" s="1033"/>
      <c r="CY288" s="1033"/>
      <c r="CZ288" s="1033"/>
      <c r="DA288" s="1033"/>
      <c r="DB288" s="1033"/>
      <c r="DC288" s="1033"/>
      <c r="DD288" s="1033"/>
      <c r="DE288" s="1033"/>
      <c r="DF288" s="1033"/>
      <c r="DG288" s="1033"/>
      <c r="DH288" s="1033"/>
      <c r="DI288" s="1033"/>
      <c r="DJ288" s="1033"/>
      <c r="DK288" s="1033"/>
      <c r="DL288" s="1033"/>
      <c r="DM288" s="1033"/>
      <c r="DN288" s="1033"/>
      <c r="DO288" s="1033"/>
      <c r="DP288" s="1033"/>
      <c r="DQ288" s="1033"/>
      <c r="DR288" s="1033"/>
      <c r="DS288" s="1033"/>
      <c r="DT288" s="1033"/>
      <c r="DU288" s="1033"/>
      <c r="DV288" s="1033"/>
      <c r="DW288" s="572"/>
      <c r="DX288" s="1033"/>
      <c r="DY288" s="1033"/>
      <c r="DZ288" s="1033"/>
      <c r="EA288" s="1033"/>
      <c r="EB288" s="1033"/>
      <c r="EC288" s="1033"/>
      <c r="ED288" s="1033"/>
      <c r="EE288" s="1033"/>
      <c r="EF288" s="1033"/>
      <c r="EG288" s="1033"/>
      <c r="EH288" s="1033"/>
      <c r="EI288" s="1033"/>
      <c r="EJ288" s="1033"/>
      <c r="EK288" s="1033"/>
      <c r="EL288" s="1033"/>
      <c r="EM288" s="1033"/>
      <c r="EN288" s="1033"/>
      <c r="EO288" s="1033"/>
      <c r="EP288" s="1033"/>
      <c r="EQ288" s="1033"/>
      <c r="ER288" s="572"/>
    </row>
    <row r="289" spans="2:148" ht="15" customHeight="1" x14ac:dyDescent="0.25">
      <c r="B289" s="440" t="str">
        <f t="shared" si="28"/>
        <v>Desk 73</v>
      </c>
      <c r="C289" s="442" t="str">
        <f t="shared" si="29"/>
        <v/>
      </c>
      <c r="D289" s="442" t="str">
        <f t="shared" si="29"/>
        <v/>
      </c>
      <c r="E289" s="442" t="str">
        <f t="shared" si="29"/>
        <v/>
      </c>
      <c r="F289" s="442" t="str">
        <f t="shared" si="29"/>
        <v/>
      </c>
      <c r="G289" s="1126" t="str">
        <f t="shared" si="29"/>
        <v/>
      </c>
      <c r="H289" s="1033"/>
      <c r="I289" s="1033"/>
      <c r="J289" s="1033"/>
      <c r="K289" s="1033"/>
      <c r="L289" s="1033"/>
      <c r="M289" s="1033"/>
      <c r="N289" s="1033"/>
      <c r="O289" s="1033"/>
      <c r="P289" s="1033"/>
      <c r="Q289" s="1033"/>
      <c r="R289" s="1033"/>
      <c r="S289" s="1033"/>
      <c r="T289" s="1033"/>
      <c r="U289" s="1033"/>
      <c r="V289" s="1033"/>
      <c r="W289" s="1033"/>
      <c r="X289" s="1033"/>
      <c r="Y289" s="1033"/>
      <c r="Z289" s="1033"/>
      <c r="AA289" s="1033"/>
      <c r="AB289" s="1033"/>
      <c r="AC289" s="1033"/>
      <c r="AD289" s="1033"/>
      <c r="AE289" s="1033"/>
      <c r="AF289" s="1033"/>
      <c r="AG289" s="1033"/>
      <c r="AH289" s="1033"/>
      <c r="AI289" s="1033"/>
      <c r="AJ289" s="1033"/>
      <c r="AK289" s="1033"/>
      <c r="AL289" s="1033"/>
      <c r="AM289" s="1033"/>
      <c r="AN289" s="1033"/>
      <c r="AO289" s="1033"/>
      <c r="AP289" s="1033"/>
      <c r="AQ289" s="1033"/>
      <c r="AR289" s="1033"/>
      <c r="AS289" s="1033"/>
      <c r="AT289" s="1033"/>
      <c r="AU289" s="1033"/>
      <c r="AV289" s="1033"/>
      <c r="AW289" s="1033"/>
      <c r="AX289" s="1033"/>
      <c r="AY289" s="1033"/>
      <c r="AZ289" s="1033"/>
      <c r="BA289" s="1033"/>
      <c r="BB289" s="1033"/>
      <c r="BC289" s="1033"/>
      <c r="BD289" s="1033"/>
      <c r="BE289" s="1033"/>
      <c r="BF289" s="1033"/>
      <c r="BG289" s="1033"/>
      <c r="BH289" s="1033"/>
      <c r="BI289" s="1033"/>
      <c r="BJ289" s="1033"/>
      <c r="BK289" s="1033"/>
      <c r="BL289" s="1033"/>
      <c r="BM289" s="1033"/>
      <c r="BN289" s="1033"/>
      <c r="BO289" s="1033"/>
      <c r="BP289" s="1033"/>
      <c r="BQ289" s="1033"/>
      <c r="BR289" s="1033"/>
      <c r="BS289" s="1033"/>
      <c r="BT289" s="1033"/>
      <c r="BU289" s="1033"/>
      <c r="BV289" s="1033"/>
      <c r="BW289" s="1033"/>
      <c r="BX289" s="1033"/>
      <c r="BY289" s="1033"/>
      <c r="BZ289" s="1033"/>
      <c r="CA289" s="1033"/>
      <c r="CB289" s="1033"/>
      <c r="CC289" s="1033"/>
      <c r="CD289" s="1033"/>
      <c r="CE289" s="1033"/>
      <c r="CF289" s="1033"/>
      <c r="CG289" s="1033"/>
      <c r="CH289" s="1033"/>
      <c r="CI289" s="1033"/>
      <c r="CJ289" s="1033"/>
      <c r="CK289" s="1033"/>
      <c r="CL289" s="1033"/>
      <c r="CM289" s="1033"/>
      <c r="CN289" s="1033"/>
      <c r="CO289" s="1033"/>
      <c r="CP289" s="1033"/>
      <c r="CQ289" s="1033"/>
      <c r="CR289" s="1033"/>
      <c r="CS289" s="1033"/>
      <c r="CT289" s="1033"/>
      <c r="CU289" s="1033"/>
      <c r="CV289" s="1033"/>
      <c r="CW289" s="1033"/>
      <c r="CX289" s="1033"/>
      <c r="CY289" s="1033"/>
      <c r="CZ289" s="1033"/>
      <c r="DA289" s="1033"/>
      <c r="DB289" s="1033"/>
      <c r="DC289" s="1033"/>
      <c r="DD289" s="1033"/>
      <c r="DE289" s="1033"/>
      <c r="DF289" s="1033"/>
      <c r="DG289" s="1033"/>
      <c r="DH289" s="1033"/>
      <c r="DI289" s="1033"/>
      <c r="DJ289" s="1033"/>
      <c r="DK289" s="1033"/>
      <c r="DL289" s="1033"/>
      <c r="DM289" s="1033"/>
      <c r="DN289" s="1033"/>
      <c r="DO289" s="1033"/>
      <c r="DP289" s="1033"/>
      <c r="DQ289" s="1033"/>
      <c r="DR289" s="1033"/>
      <c r="DS289" s="1033"/>
      <c r="DT289" s="1033"/>
      <c r="DU289" s="1033"/>
      <c r="DV289" s="1033"/>
      <c r="DW289" s="572"/>
      <c r="DX289" s="1033"/>
      <c r="DY289" s="1033"/>
      <c r="DZ289" s="1033"/>
      <c r="EA289" s="1033"/>
      <c r="EB289" s="1033"/>
      <c r="EC289" s="1033"/>
      <c r="ED289" s="1033"/>
      <c r="EE289" s="1033"/>
      <c r="EF289" s="1033"/>
      <c r="EG289" s="1033"/>
      <c r="EH289" s="1033"/>
      <c r="EI289" s="1033"/>
      <c r="EJ289" s="1033"/>
      <c r="EK289" s="1033"/>
      <c r="EL289" s="1033"/>
      <c r="EM289" s="1033"/>
      <c r="EN289" s="1033"/>
      <c r="EO289" s="1033"/>
      <c r="EP289" s="1033"/>
      <c r="EQ289" s="1033"/>
      <c r="ER289" s="572"/>
    </row>
    <row r="290" spans="2:148" ht="15" customHeight="1" x14ac:dyDescent="0.25">
      <c r="B290" s="440" t="str">
        <f t="shared" si="28"/>
        <v>Desk 74</v>
      </c>
      <c r="C290" s="442" t="str">
        <f t="shared" si="29"/>
        <v/>
      </c>
      <c r="D290" s="442" t="str">
        <f t="shared" si="29"/>
        <v/>
      </c>
      <c r="E290" s="442" t="str">
        <f t="shared" si="29"/>
        <v/>
      </c>
      <c r="F290" s="442" t="str">
        <f t="shared" si="29"/>
        <v/>
      </c>
      <c r="G290" s="1126" t="str">
        <f t="shared" si="29"/>
        <v/>
      </c>
      <c r="H290" s="1033"/>
      <c r="I290" s="1033"/>
      <c r="J290" s="1033"/>
      <c r="K290" s="1033"/>
      <c r="L290" s="1033"/>
      <c r="M290" s="1033"/>
      <c r="N290" s="1033"/>
      <c r="O290" s="1033"/>
      <c r="P290" s="1033"/>
      <c r="Q290" s="1033"/>
      <c r="R290" s="1033"/>
      <c r="S290" s="1033"/>
      <c r="T290" s="1033"/>
      <c r="U290" s="1033"/>
      <c r="V290" s="1033"/>
      <c r="W290" s="1033"/>
      <c r="X290" s="1033"/>
      <c r="Y290" s="1033"/>
      <c r="Z290" s="1033"/>
      <c r="AA290" s="1033"/>
      <c r="AB290" s="1033"/>
      <c r="AC290" s="1033"/>
      <c r="AD290" s="1033"/>
      <c r="AE290" s="1033"/>
      <c r="AF290" s="1033"/>
      <c r="AG290" s="1033"/>
      <c r="AH290" s="1033"/>
      <c r="AI290" s="1033"/>
      <c r="AJ290" s="1033"/>
      <c r="AK290" s="1033"/>
      <c r="AL290" s="1033"/>
      <c r="AM290" s="1033"/>
      <c r="AN290" s="1033"/>
      <c r="AO290" s="1033"/>
      <c r="AP290" s="1033"/>
      <c r="AQ290" s="1033"/>
      <c r="AR290" s="1033"/>
      <c r="AS290" s="1033"/>
      <c r="AT290" s="1033"/>
      <c r="AU290" s="1033"/>
      <c r="AV290" s="1033"/>
      <c r="AW290" s="1033"/>
      <c r="AX290" s="1033"/>
      <c r="AY290" s="1033"/>
      <c r="AZ290" s="1033"/>
      <c r="BA290" s="1033"/>
      <c r="BB290" s="1033"/>
      <c r="BC290" s="1033"/>
      <c r="BD290" s="1033"/>
      <c r="BE290" s="1033"/>
      <c r="BF290" s="1033"/>
      <c r="BG290" s="1033"/>
      <c r="BH290" s="1033"/>
      <c r="BI290" s="1033"/>
      <c r="BJ290" s="1033"/>
      <c r="BK290" s="1033"/>
      <c r="BL290" s="1033"/>
      <c r="BM290" s="1033"/>
      <c r="BN290" s="1033"/>
      <c r="BO290" s="1033"/>
      <c r="BP290" s="1033"/>
      <c r="BQ290" s="1033"/>
      <c r="BR290" s="1033"/>
      <c r="BS290" s="1033"/>
      <c r="BT290" s="1033"/>
      <c r="BU290" s="1033"/>
      <c r="BV290" s="1033"/>
      <c r="BW290" s="1033"/>
      <c r="BX290" s="1033"/>
      <c r="BY290" s="1033"/>
      <c r="BZ290" s="1033"/>
      <c r="CA290" s="1033"/>
      <c r="CB290" s="1033"/>
      <c r="CC290" s="1033"/>
      <c r="CD290" s="1033"/>
      <c r="CE290" s="1033"/>
      <c r="CF290" s="1033"/>
      <c r="CG290" s="1033"/>
      <c r="CH290" s="1033"/>
      <c r="CI290" s="1033"/>
      <c r="CJ290" s="1033"/>
      <c r="CK290" s="1033"/>
      <c r="CL290" s="1033"/>
      <c r="CM290" s="1033"/>
      <c r="CN290" s="1033"/>
      <c r="CO290" s="1033"/>
      <c r="CP290" s="1033"/>
      <c r="CQ290" s="1033"/>
      <c r="CR290" s="1033"/>
      <c r="CS290" s="1033"/>
      <c r="CT290" s="1033"/>
      <c r="CU290" s="1033"/>
      <c r="CV290" s="1033"/>
      <c r="CW290" s="1033"/>
      <c r="CX290" s="1033"/>
      <c r="CY290" s="1033"/>
      <c r="CZ290" s="1033"/>
      <c r="DA290" s="1033"/>
      <c r="DB290" s="1033"/>
      <c r="DC290" s="1033"/>
      <c r="DD290" s="1033"/>
      <c r="DE290" s="1033"/>
      <c r="DF290" s="1033"/>
      <c r="DG290" s="1033"/>
      <c r="DH290" s="1033"/>
      <c r="DI290" s="1033"/>
      <c r="DJ290" s="1033"/>
      <c r="DK290" s="1033"/>
      <c r="DL290" s="1033"/>
      <c r="DM290" s="1033"/>
      <c r="DN290" s="1033"/>
      <c r="DO290" s="1033"/>
      <c r="DP290" s="1033"/>
      <c r="DQ290" s="1033"/>
      <c r="DR290" s="1033"/>
      <c r="DS290" s="1033"/>
      <c r="DT290" s="1033"/>
      <c r="DU290" s="1033"/>
      <c r="DV290" s="1033"/>
      <c r="DW290" s="572"/>
      <c r="DX290" s="1033"/>
      <c r="DY290" s="1033"/>
      <c r="DZ290" s="1033"/>
      <c r="EA290" s="1033"/>
      <c r="EB290" s="1033"/>
      <c r="EC290" s="1033"/>
      <c r="ED290" s="1033"/>
      <c r="EE290" s="1033"/>
      <c r="EF290" s="1033"/>
      <c r="EG290" s="1033"/>
      <c r="EH290" s="1033"/>
      <c r="EI290" s="1033"/>
      <c r="EJ290" s="1033"/>
      <c r="EK290" s="1033"/>
      <c r="EL290" s="1033"/>
      <c r="EM290" s="1033"/>
      <c r="EN290" s="1033"/>
      <c r="EO290" s="1033"/>
      <c r="EP290" s="1033"/>
      <c r="EQ290" s="1033"/>
      <c r="ER290" s="572"/>
    </row>
    <row r="291" spans="2:148" ht="15" customHeight="1" x14ac:dyDescent="0.25">
      <c r="B291" s="440" t="str">
        <f t="shared" si="28"/>
        <v>Desk 75</v>
      </c>
      <c r="C291" s="442" t="str">
        <f t="shared" si="29"/>
        <v/>
      </c>
      <c r="D291" s="442" t="str">
        <f t="shared" si="29"/>
        <v/>
      </c>
      <c r="E291" s="442" t="str">
        <f t="shared" si="29"/>
        <v/>
      </c>
      <c r="F291" s="442" t="str">
        <f t="shared" si="29"/>
        <v/>
      </c>
      <c r="G291" s="1126" t="str">
        <f t="shared" si="29"/>
        <v/>
      </c>
      <c r="H291" s="1033"/>
      <c r="I291" s="1033"/>
      <c r="J291" s="1033"/>
      <c r="K291" s="1033"/>
      <c r="L291" s="1033"/>
      <c r="M291" s="1033"/>
      <c r="N291" s="1033"/>
      <c r="O291" s="1033"/>
      <c r="P291" s="1033"/>
      <c r="Q291" s="1033"/>
      <c r="R291" s="1033"/>
      <c r="S291" s="1033"/>
      <c r="T291" s="1033"/>
      <c r="U291" s="1033"/>
      <c r="V291" s="1033"/>
      <c r="W291" s="1033"/>
      <c r="X291" s="1033"/>
      <c r="Y291" s="1033"/>
      <c r="Z291" s="1033"/>
      <c r="AA291" s="1033"/>
      <c r="AB291" s="1033"/>
      <c r="AC291" s="1033"/>
      <c r="AD291" s="1033"/>
      <c r="AE291" s="1033"/>
      <c r="AF291" s="1033"/>
      <c r="AG291" s="1033"/>
      <c r="AH291" s="1033"/>
      <c r="AI291" s="1033"/>
      <c r="AJ291" s="1033"/>
      <c r="AK291" s="1033"/>
      <c r="AL291" s="1033"/>
      <c r="AM291" s="1033"/>
      <c r="AN291" s="1033"/>
      <c r="AO291" s="1033"/>
      <c r="AP291" s="1033"/>
      <c r="AQ291" s="1033"/>
      <c r="AR291" s="1033"/>
      <c r="AS291" s="1033"/>
      <c r="AT291" s="1033"/>
      <c r="AU291" s="1033"/>
      <c r="AV291" s="1033"/>
      <c r="AW291" s="1033"/>
      <c r="AX291" s="1033"/>
      <c r="AY291" s="1033"/>
      <c r="AZ291" s="1033"/>
      <c r="BA291" s="1033"/>
      <c r="BB291" s="1033"/>
      <c r="BC291" s="1033"/>
      <c r="BD291" s="1033"/>
      <c r="BE291" s="1033"/>
      <c r="BF291" s="1033"/>
      <c r="BG291" s="1033"/>
      <c r="BH291" s="1033"/>
      <c r="BI291" s="1033"/>
      <c r="BJ291" s="1033"/>
      <c r="BK291" s="1033"/>
      <c r="BL291" s="1033"/>
      <c r="BM291" s="1033"/>
      <c r="BN291" s="1033"/>
      <c r="BO291" s="1033"/>
      <c r="BP291" s="1033"/>
      <c r="BQ291" s="1033"/>
      <c r="BR291" s="1033"/>
      <c r="BS291" s="1033"/>
      <c r="BT291" s="1033"/>
      <c r="BU291" s="1033"/>
      <c r="BV291" s="1033"/>
      <c r="BW291" s="1033"/>
      <c r="BX291" s="1033"/>
      <c r="BY291" s="1033"/>
      <c r="BZ291" s="1033"/>
      <c r="CA291" s="1033"/>
      <c r="CB291" s="1033"/>
      <c r="CC291" s="1033"/>
      <c r="CD291" s="1033"/>
      <c r="CE291" s="1033"/>
      <c r="CF291" s="1033"/>
      <c r="CG291" s="1033"/>
      <c r="CH291" s="1033"/>
      <c r="CI291" s="1033"/>
      <c r="CJ291" s="1033"/>
      <c r="CK291" s="1033"/>
      <c r="CL291" s="1033"/>
      <c r="CM291" s="1033"/>
      <c r="CN291" s="1033"/>
      <c r="CO291" s="1033"/>
      <c r="CP291" s="1033"/>
      <c r="CQ291" s="1033"/>
      <c r="CR291" s="1033"/>
      <c r="CS291" s="1033"/>
      <c r="CT291" s="1033"/>
      <c r="CU291" s="1033"/>
      <c r="CV291" s="1033"/>
      <c r="CW291" s="1033"/>
      <c r="CX291" s="1033"/>
      <c r="CY291" s="1033"/>
      <c r="CZ291" s="1033"/>
      <c r="DA291" s="1033"/>
      <c r="DB291" s="1033"/>
      <c r="DC291" s="1033"/>
      <c r="DD291" s="1033"/>
      <c r="DE291" s="1033"/>
      <c r="DF291" s="1033"/>
      <c r="DG291" s="1033"/>
      <c r="DH291" s="1033"/>
      <c r="DI291" s="1033"/>
      <c r="DJ291" s="1033"/>
      <c r="DK291" s="1033"/>
      <c r="DL291" s="1033"/>
      <c r="DM291" s="1033"/>
      <c r="DN291" s="1033"/>
      <c r="DO291" s="1033"/>
      <c r="DP291" s="1033"/>
      <c r="DQ291" s="1033"/>
      <c r="DR291" s="1033"/>
      <c r="DS291" s="1033"/>
      <c r="DT291" s="1033"/>
      <c r="DU291" s="1033"/>
      <c r="DV291" s="1033"/>
      <c r="DW291" s="572"/>
      <c r="DX291" s="1033"/>
      <c r="DY291" s="1033"/>
      <c r="DZ291" s="1033"/>
      <c r="EA291" s="1033"/>
      <c r="EB291" s="1033"/>
      <c r="EC291" s="1033"/>
      <c r="ED291" s="1033"/>
      <c r="EE291" s="1033"/>
      <c r="EF291" s="1033"/>
      <c r="EG291" s="1033"/>
      <c r="EH291" s="1033"/>
      <c r="EI291" s="1033"/>
      <c r="EJ291" s="1033"/>
      <c r="EK291" s="1033"/>
      <c r="EL291" s="1033"/>
      <c r="EM291" s="1033"/>
      <c r="EN291" s="1033"/>
      <c r="EO291" s="1033"/>
      <c r="EP291" s="1033"/>
      <c r="EQ291" s="1033"/>
      <c r="ER291" s="572"/>
    </row>
    <row r="292" spans="2:148" ht="15" customHeight="1" x14ac:dyDescent="0.25">
      <c r="B292" s="440" t="str">
        <f t="shared" si="28"/>
        <v>Desk 76</v>
      </c>
      <c r="C292" s="442" t="str">
        <f t="shared" si="29"/>
        <v/>
      </c>
      <c r="D292" s="442" t="str">
        <f t="shared" si="29"/>
        <v/>
      </c>
      <c r="E292" s="442" t="str">
        <f t="shared" si="29"/>
        <v/>
      </c>
      <c r="F292" s="442" t="str">
        <f t="shared" si="29"/>
        <v/>
      </c>
      <c r="G292" s="1126" t="str">
        <f t="shared" si="29"/>
        <v/>
      </c>
      <c r="H292" s="1033"/>
      <c r="I292" s="1033"/>
      <c r="J292" s="1033"/>
      <c r="K292" s="1033"/>
      <c r="L292" s="1033"/>
      <c r="M292" s="1033"/>
      <c r="N292" s="1033"/>
      <c r="O292" s="1033"/>
      <c r="P292" s="1033"/>
      <c r="Q292" s="1033"/>
      <c r="R292" s="1033"/>
      <c r="S292" s="1033"/>
      <c r="T292" s="1033"/>
      <c r="U292" s="1033"/>
      <c r="V292" s="1033"/>
      <c r="W292" s="1033"/>
      <c r="X292" s="1033"/>
      <c r="Y292" s="1033"/>
      <c r="Z292" s="1033"/>
      <c r="AA292" s="1033"/>
      <c r="AB292" s="1033"/>
      <c r="AC292" s="1033"/>
      <c r="AD292" s="1033"/>
      <c r="AE292" s="1033"/>
      <c r="AF292" s="1033"/>
      <c r="AG292" s="1033"/>
      <c r="AH292" s="1033"/>
      <c r="AI292" s="1033"/>
      <c r="AJ292" s="1033"/>
      <c r="AK292" s="1033"/>
      <c r="AL292" s="1033"/>
      <c r="AM292" s="1033"/>
      <c r="AN292" s="1033"/>
      <c r="AO292" s="1033"/>
      <c r="AP292" s="1033"/>
      <c r="AQ292" s="1033"/>
      <c r="AR292" s="1033"/>
      <c r="AS292" s="1033"/>
      <c r="AT292" s="1033"/>
      <c r="AU292" s="1033"/>
      <c r="AV292" s="1033"/>
      <c r="AW292" s="1033"/>
      <c r="AX292" s="1033"/>
      <c r="AY292" s="1033"/>
      <c r="AZ292" s="1033"/>
      <c r="BA292" s="1033"/>
      <c r="BB292" s="1033"/>
      <c r="BC292" s="1033"/>
      <c r="BD292" s="1033"/>
      <c r="BE292" s="1033"/>
      <c r="BF292" s="1033"/>
      <c r="BG292" s="1033"/>
      <c r="BH292" s="1033"/>
      <c r="BI292" s="1033"/>
      <c r="BJ292" s="1033"/>
      <c r="BK292" s="1033"/>
      <c r="BL292" s="1033"/>
      <c r="BM292" s="1033"/>
      <c r="BN292" s="1033"/>
      <c r="BO292" s="1033"/>
      <c r="BP292" s="1033"/>
      <c r="BQ292" s="1033"/>
      <c r="BR292" s="1033"/>
      <c r="BS292" s="1033"/>
      <c r="BT292" s="1033"/>
      <c r="BU292" s="1033"/>
      <c r="BV292" s="1033"/>
      <c r="BW292" s="1033"/>
      <c r="BX292" s="1033"/>
      <c r="BY292" s="1033"/>
      <c r="BZ292" s="1033"/>
      <c r="CA292" s="1033"/>
      <c r="CB292" s="1033"/>
      <c r="CC292" s="1033"/>
      <c r="CD292" s="1033"/>
      <c r="CE292" s="1033"/>
      <c r="CF292" s="1033"/>
      <c r="CG292" s="1033"/>
      <c r="CH292" s="1033"/>
      <c r="CI292" s="1033"/>
      <c r="CJ292" s="1033"/>
      <c r="CK292" s="1033"/>
      <c r="CL292" s="1033"/>
      <c r="CM292" s="1033"/>
      <c r="CN292" s="1033"/>
      <c r="CO292" s="1033"/>
      <c r="CP292" s="1033"/>
      <c r="CQ292" s="1033"/>
      <c r="CR292" s="1033"/>
      <c r="CS292" s="1033"/>
      <c r="CT292" s="1033"/>
      <c r="CU292" s="1033"/>
      <c r="CV292" s="1033"/>
      <c r="CW292" s="1033"/>
      <c r="CX292" s="1033"/>
      <c r="CY292" s="1033"/>
      <c r="CZ292" s="1033"/>
      <c r="DA292" s="1033"/>
      <c r="DB292" s="1033"/>
      <c r="DC292" s="1033"/>
      <c r="DD292" s="1033"/>
      <c r="DE292" s="1033"/>
      <c r="DF292" s="1033"/>
      <c r="DG292" s="1033"/>
      <c r="DH292" s="1033"/>
      <c r="DI292" s="1033"/>
      <c r="DJ292" s="1033"/>
      <c r="DK292" s="1033"/>
      <c r="DL292" s="1033"/>
      <c r="DM292" s="1033"/>
      <c r="DN292" s="1033"/>
      <c r="DO292" s="1033"/>
      <c r="DP292" s="1033"/>
      <c r="DQ292" s="1033"/>
      <c r="DR292" s="1033"/>
      <c r="DS292" s="1033"/>
      <c r="DT292" s="1033"/>
      <c r="DU292" s="1033"/>
      <c r="DV292" s="1033"/>
      <c r="DW292" s="572"/>
      <c r="DX292" s="1033"/>
      <c r="DY292" s="1033"/>
      <c r="DZ292" s="1033"/>
      <c r="EA292" s="1033"/>
      <c r="EB292" s="1033"/>
      <c r="EC292" s="1033"/>
      <c r="ED292" s="1033"/>
      <c r="EE292" s="1033"/>
      <c r="EF292" s="1033"/>
      <c r="EG292" s="1033"/>
      <c r="EH292" s="1033"/>
      <c r="EI292" s="1033"/>
      <c r="EJ292" s="1033"/>
      <c r="EK292" s="1033"/>
      <c r="EL292" s="1033"/>
      <c r="EM292" s="1033"/>
      <c r="EN292" s="1033"/>
      <c r="EO292" s="1033"/>
      <c r="EP292" s="1033"/>
      <c r="EQ292" s="1033"/>
      <c r="ER292" s="572"/>
    </row>
    <row r="293" spans="2:148" ht="15" customHeight="1" x14ac:dyDescent="0.25">
      <c r="B293" s="440" t="str">
        <f t="shared" si="28"/>
        <v>Desk 77</v>
      </c>
      <c r="C293" s="442" t="str">
        <f t="shared" si="29"/>
        <v/>
      </c>
      <c r="D293" s="442" t="str">
        <f t="shared" si="29"/>
        <v/>
      </c>
      <c r="E293" s="442" t="str">
        <f t="shared" si="29"/>
        <v/>
      </c>
      <c r="F293" s="442" t="str">
        <f t="shared" si="29"/>
        <v/>
      </c>
      <c r="G293" s="1126" t="str">
        <f t="shared" si="29"/>
        <v/>
      </c>
      <c r="H293" s="1033"/>
      <c r="I293" s="1033"/>
      <c r="J293" s="1033"/>
      <c r="K293" s="1033"/>
      <c r="L293" s="1033"/>
      <c r="M293" s="1033"/>
      <c r="N293" s="1033"/>
      <c r="O293" s="1033"/>
      <c r="P293" s="1033"/>
      <c r="Q293" s="1033"/>
      <c r="R293" s="1033"/>
      <c r="S293" s="1033"/>
      <c r="T293" s="1033"/>
      <c r="U293" s="1033"/>
      <c r="V293" s="1033"/>
      <c r="W293" s="1033"/>
      <c r="X293" s="1033"/>
      <c r="Y293" s="1033"/>
      <c r="Z293" s="1033"/>
      <c r="AA293" s="1033"/>
      <c r="AB293" s="1033"/>
      <c r="AC293" s="1033"/>
      <c r="AD293" s="1033"/>
      <c r="AE293" s="1033"/>
      <c r="AF293" s="1033"/>
      <c r="AG293" s="1033"/>
      <c r="AH293" s="1033"/>
      <c r="AI293" s="1033"/>
      <c r="AJ293" s="1033"/>
      <c r="AK293" s="1033"/>
      <c r="AL293" s="1033"/>
      <c r="AM293" s="1033"/>
      <c r="AN293" s="1033"/>
      <c r="AO293" s="1033"/>
      <c r="AP293" s="1033"/>
      <c r="AQ293" s="1033"/>
      <c r="AR293" s="1033"/>
      <c r="AS293" s="1033"/>
      <c r="AT293" s="1033"/>
      <c r="AU293" s="1033"/>
      <c r="AV293" s="1033"/>
      <c r="AW293" s="1033"/>
      <c r="AX293" s="1033"/>
      <c r="AY293" s="1033"/>
      <c r="AZ293" s="1033"/>
      <c r="BA293" s="1033"/>
      <c r="BB293" s="1033"/>
      <c r="BC293" s="1033"/>
      <c r="BD293" s="1033"/>
      <c r="BE293" s="1033"/>
      <c r="BF293" s="1033"/>
      <c r="BG293" s="1033"/>
      <c r="BH293" s="1033"/>
      <c r="BI293" s="1033"/>
      <c r="BJ293" s="1033"/>
      <c r="BK293" s="1033"/>
      <c r="BL293" s="1033"/>
      <c r="BM293" s="1033"/>
      <c r="BN293" s="1033"/>
      <c r="BO293" s="1033"/>
      <c r="BP293" s="1033"/>
      <c r="BQ293" s="1033"/>
      <c r="BR293" s="1033"/>
      <c r="BS293" s="1033"/>
      <c r="BT293" s="1033"/>
      <c r="BU293" s="1033"/>
      <c r="BV293" s="1033"/>
      <c r="BW293" s="1033"/>
      <c r="BX293" s="1033"/>
      <c r="BY293" s="1033"/>
      <c r="BZ293" s="1033"/>
      <c r="CA293" s="1033"/>
      <c r="CB293" s="1033"/>
      <c r="CC293" s="1033"/>
      <c r="CD293" s="1033"/>
      <c r="CE293" s="1033"/>
      <c r="CF293" s="1033"/>
      <c r="CG293" s="1033"/>
      <c r="CH293" s="1033"/>
      <c r="CI293" s="1033"/>
      <c r="CJ293" s="1033"/>
      <c r="CK293" s="1033"/>
      <c r="CL293" s="1033"/>
      <c r="CM293" s="1033"/>
      <c r="CN293" s="1033"/>
      <c r="CO293" s="1033"/>
      <c r="CP293" s="1033"/>
      <c r="CQ293" s="1033"/>
      <c r="CR293" s="1033"/>
      <c r="CS293" s="1033"/>
      <c r="CT293" s="1033"/>
      <c r="CU293" s="1033"/>
      <c r="CV293" s="1033"/>
      <c r="CW293" s="1033"/>
      <c r="CX293" s="1033"/>
      <c r="CY293" s="1033"/>
      <c r="CZ293" s="1033"/>
      <c r="DA293" s="1033"/>
      <c r="DB293" s="1033"/>
      <c r="DC293" s="1033"/>
      <c r="DD293" s="1033"/>
      <c r="DE293" s="1033"/>
      <c r="DF293" s="1033"/>
      <c r="DG293" s="1033"/>
      <c r="DH293" s="1033"/>
      <c r="DI293" s="1033"/>
      <c r="DJ293" s="1033"/>
      <c r="DK293" s="1033"/>
      <c r="DL293" s="1033"/>
      <c r="DM293" s="1033"/>
      <c r="DN293" s="1033"/>
      <c r="DO293" s="1033"/>
      <c r="DP293" s="1033"/>
      <c r="DQ293" s="1033"/>
      <c r="DR293" s="1033"/>
      <c r="DS293" s="1033"/>
      <c r="DT293" s="1033"/>
      <c r="DU293" s="1033"/>
      <c r="DV293" s="1033"/>
      <c r="DW293" s="572"/>
      <c r="DX293" s="1033"/>
      <c r="DY293" s="1033"/>
      <c r="DZ293" s="1033"/>
      <c r="EA293" s="1033"/>
      <c r="EB293" s="1033"/>
      <c r="EC293" s="1033"/>
      <c r="ED293" s="1033"/>
      <c r="EE293" s="1033"/>
      <c r="EF293" s="1033"/>
      <c r="EG293" s="1033"/>
      <c r="EH293" s="1033"/>
      <c r="EI293" s="1033"/>
      <c r="EJ293" s="1033"/>
      <c r="EK293" s="1033"/>
      <c r="EL293" s="1033"/>
      <c r="EM293" s="1033"/>
      <c r="EN293" s="1033"/>
      <c r="EO293" s="1033"/>
      <c r="EP293" s="1033"/>
      <c r="EQ293" s="1033"/>
      <c r="ER293" s="572"/>
    </row>
    <row r="294" spans="2:148" ht="15" customHeight="1" x14ac:dyDescent="0.25">
      <c r="B294" s="440" t="str">
        <f t="shared" si="28"/>
        <v>Desk 78</v>
      </c>
      <c r="C294" s="442" t="str">
        <f t="shared" si="29"/>
        <v/>
      </c>
      <c r="D294" s="442" t="str">
        <f t="shared" si="29"/>
        <v/>
      </c>
      <c r="E294" s="442" t="str">
        <f t="shared" si="29"/>
        <v/>
      </c>
      <c r="F294" s="442" t="str">
        <f t="shared" si="29"/>
        <v/>
      </c>
      <c r="G294" s="1126" t="str">
        <f t="shared" si="29"/>
        <v/>
      </c>
      <c r="H294" s="1033"/>
      <c r="I294" s="1033"/>
      <c r="J294" s="1033"/>
      <c r="K294" s="1033"/>
      <c r="L294" s="1033"/>
      <c r="M294" s="1033"/>
      <c r="N294" s="1033"/>
      <c r="O294" s="1033"/>
      <c r="P294" s="1033"/>
      <c r="Q294" s="1033"/>
      <c r="R294" s="1033"/>
      <c r="S294" s="1033"/>
      <c r="T294" s="1033"/>
      <c r="U294" s="1033"/>
      <c r="V294" s="1033"/>
      <c r="W294" s="1033"/>
      <c r="X294" s="1033"/>
      <c r="Y294" s="1033"/>
      <c r="Z294" s="1033"/>
      <c r="AA294" s="1033"/>
      <c r="AB294" s="1033"/>
      <c r="AC294" s="1033"/>
      <c r="AD294" s="1033"/>
      <c r="AE294" s="1033"/>
      <c r="AF294" s="1033"/>
      <c r="AG294" s="1033"/>
      <c r="AH294" s="1033"/>
      <c r="AI294" s="1033"/>
      <c r="AJ294" s="1033"/>
      <c r="AK294" s="1033"/>
      <c r="AL294" s="1033"/>
      <c r="AM294" s="1033"/>
      <c r="AN294" s="1033"/>
      <c r="AO294" s="1033"/>
      <c r="AP294" s="1033"/>
      <c r="AQ294" s="1033"/>
      <c r="AR294" s="1033"/>
      <c r="AS294" s="1033"/>
      <c r="AT294" s="1033"/>
      <c r="AU294" s="1033"/>
      <c r="AV294" s="1033"/>
      <c r="AW294" s="1033"/>
      <c r="AX294" s="1033"/>
      <c r="AY294" s="1033"/>
      <c r="AZ294" s="1033"/>
      <c r="BA294" s="1033"/>
      <c r="BB294" s="1033"/>
      <c r="BC294" s="1033"/>
      <c r="BD294" s="1033"/>
      <c r="BE294" s="1033"/>
      <c r="BF294" s="1033"/>
      <c r="BG294" s="1033"/>
      <c r="BH294" s="1033"/>
      <c r="BI294" s="1033"/>
      <c r="BJ294" s="1033"/>
      <c r="BK294" s="1033"/>
      <c r="BL294" s="1033"/>
      <c r="BM294" s="1033"/>
      <c r="BN294" s="1033"/>
      <c r="BO294" s="1033"/>
      <c r="BP294" s="1033"/>
      <c r="BQ294" s="1033"/>
      <c r="BR294" s="1033"/>
      <c r="BS294" s="1033"/>
      <c r="BT294" s="1033"/>
      <c r="BU294" s="1033"/>
      <c r="BV294" s="1033"/>
      <c r="BW294" s="1033"/>
      <c r="BX294" s="1033"/>
      <c r="BY294" s="1033"/>
      <c r="BZ294" s="1033"/>
      <c r="CA294" s="1033"/>
      <c r="CB294" s="1033"/>
      <c r="CC294" s="1033"/>
      <c r="CD294" s="1033"/>
      <c r="CE294" s="1033"/>
      <c r="CF294" s="1033"/>
      <c r="CG294" s="1033"/>
      <c r="CH294" s="1033"/>
      <c r="CI294" s="1033"/>
      <c r="CJ294" s="1033"/>
      <c r="CK294" s="1033"/>
      <c r="CL294" s="1033"/>
      <c r="CM294" s="1033"/>
      <c r="CN294" s="1033"/>
      <c r="CO294" s="1033"/>
      <c r="CP294" s="1033"/>
      <c r="CQ294" s="1033"/>
      <c r="CR294" s="1033"/>
      <c r="CS294" s="1033"/>
      <c r="CT294" s="1033"/>
      <c r="CU294" s="1033"/>
      <c r="CV294" s="1033"/>
      <c r="CW294" s="1033"/>
      <c r="CX294" s="1033"/>
      <c r="CY294" s="1033"/>
      <c r="CZ294" s="1033"/>
      <c r="DA294" s="1033"/>
      <c r="DB294" s="1033"/>
      <c r="DC294" s="1033"/>
      <c r="DD294" s="1033"/>
      <c r="DE294" s="1033"/>
      <c r="DF294" s="1033"/>
      <c r="DG294" s="1033"/>
      <c r="DH294" s="1033"/>
      <c r="DI294" s="1033"/>
      <c r="DJ294" s="1033"/>
      <c r="DK294" s="1033"/>
      <c r="DL294" s="1033"/>
      <c r="DM294" s="1033"/>
      <c r="DN294" s="1033"/>
      <c r="DO294" s="1033"/>
      <c r="DP294" s="1033"/>
      <c r="DQ294" s="1033"/>
      <c r="DR294" s="1033"/>
      <c r="DS294" s="1033"/>
      <c r="DT294" s="1033"/>
      <c r="DU294" s="1033"/>
      <c r="DV294" s="1033"/>
      <c r="DW294" s="572"/>
      <c r="DX294" s="1033"/>
      <c r="DY294" s="1033"/>
      <c r="DZ294" s="1033"/>
      <c r="EA294" s="1033"/>
      <c r="EB294" s="1033"/>
      <c r="EC294" s="1033"/>
      <c r="ED294" s="1033"/>
      <c r="EE294" s="1033"/>
      <c r="EF294" s="1033"/>
      <c r="EG294" s="1033"/>
      <c r="EH294" s="1033"/>
      <c r="EI294" s="1033"/>
      <c r="EJ294" s="1033"/>
      <c r="EK294" s="1033"/>
      <c r="EL294" s="1033"/>
      <c r="EM294" s="1033"/>
      <c r="EN294" s="1033"/>
      <c r="EO294" s="1033"/>
      <c r="EP294" s="1033"/>
      <c r="EQ294" s="1033"/>
      <c r="ER294" s="572"/>
    </row>
    <row r="295" spans="2:148" ht="15" customHeight="1" x14ac:dyDescent="0.25">
      <c r="B295" s="440" t="str">
        <f t="shared" si="28"/>
        <v>Desk 79</v>
      </c>
      <c r="C295" s="442" t="str">
        <f t="shared" si="29"/>
        <v/>
      </c>
      <c r="D295" s="442" t="str">
        <f t="shared" si="29"/>
        <v/>
      </c>
      <c r="E295" s="442" t="str">
        <f t="shared" si="29"/>
        <v/>
      </c>
      <c r="F295" s="442" t="str">
        <f t="shared" si="29"/>
        <v/>
      </c>
      <c r="G295" s="1126" t="str">
        <f t="shared" si="29"/>
        <v/>
      </c>
      <c r="H295" s="1033"/>
      <c r="I295" s="1033"/>
      <c r="J295" s="1033"/>
      <c r="K295" s="1033"/>
      <c r="L295" s="1033"/>
      <c r="M295" s="1033"/>
      <c r="N295" s="1033"/>
      <c r="O295" s="1033"/>
      <c r="P295" s="1033"/>
      <c r="Q295" s="1033"/>
      <c r="R295" s="1033"/>
      <c r="S295" s="1033"/>
      <c r="T295" s="1033"/>
      <c r="U295" s="1033"/>
      <c r="V295" s="1033"/>
      <c r="W295" s="1033"/>
      <c r="X295" s="1033"/>
      <c r="Y295" s="1033"/>
      <c r="Z295" s="1033"/>
      <c r="AA295" s="1033"/>
      <c r="AB295" s="1033"/>
      <c r="AC295" s="1033"/>
      <c r="AD295" s="1033"/>
      <c r="AE295" s="1033"/>
      <c r="AF295" s="1033"/>
      <c r="AG295" s="1033"/>
      <c r="AH295" s="1033"/>
      <c r="AI295" s="1033"/>
      <c r="AJ295" s="1033"/>
      <c r="AK295" s="1033"/>
      <c r="AL295" s="1033"/>
      <c r="AM295" s="1033"/>
      <c r="AN295" s="1033"/>
      <c r="AO295" s="1033"/>
      <c r="AP295" s="1033"/>
      <c r="AQ295" s="1033"/>
      <c r="AR295" s="1033"/>
      <c r="AS295" s="1033"/>
      <c r="AT295" s="1033"/>
      <c r="AU295" s="1033"/>
      <c r="AV295" s="1033"/>
      <c r="AW295" s="1033"/>
      <c r="AX295" s="1033"/>
      <c r="AY295" s="1033"/>
      <c r="AZ295" s="1033"/>
      <c r="BA295" s="1033"/>
      <c r="BB295" s="1033"/>
      <c r="BC295" s="1033"/>
      <c r="BD295" s="1033"/>
      <c r="BE295" s="1033"/>
      <c r="BF295" s="1033"/>
      <c r="BG295" s="1033"/>
      <c r="BH295" s="1033"/>
      <c r="BI295" s="1033"/>
      <c r="BJ295" s="1033"/>
      <c r="BK295" s="1033"/>
      <c r="BL295" s="1033"/>
      <c r="BM295" s="1033"/>
      <c r="BN295" s="1033"/>
      <c r="BO295" s="1033"/>
      <c r="BP295" s="1033"/>
      <c r="BQ295" s="1033"/>
      <c r="BR295" s="1033"/>
      <c r="BS295" s="1033"/>
      <c r="BT295" s="1033"/>
      <c r="BU295" s="1033"/>
      <c r="BV295" s="1033"/>
      <c r="BW295" s="1033"/>
      <c r="BX295" s="1033"/>
      <c r="BY295" s="1033"/>
      <c r="BZ295" s="1033"/>
      <c r="CA295" s="1033"/>
      <c r="CB295" s="1033"/>
      <c r="CC295" s="1033"/>
      <c r="CD295" s="1033"/>
      <c r="CE295" s="1033"/>
      <c r="CF295" s="1033"/>
      <c r="CG295" s="1033"/>
      <c r="CH295" s="1033"/>
      <c r="CI295" s="1033"/>
      <c r="CJ295" s="1033"/>
      <c r="CK295" s="1033"/>
      <c r="CL295" s="1033"/>
      <c r="CM295" s="1033"/>
      <c r="CN295" s="1033"/>
      <c r="CO295" s="1033"/>
      <c r="CP295" s="1033"/>
      <c r="CQ295" s="1033"/>
      <c r="CR295" s="1033"/>
      <c r="CS295" s="1033"/>
      <c r="CT295" s="1033"/>
      <c r="CU295" s="1033"/>
      <c r="CV295" s="1033"/>
      <c r="CW295" s="1033"/>
      <c r="CX295" s="1033"/>
      <c r="CY295" s="1033"/>
      <c r="CZ295" s="1033"/>
      <c r="DA295" s="1033"/>
      <c r="DB295" s="1033"/>
      <c r="DC295" s="1033"/>
      <c r="DD295" s="1033"/>
      <c r="DE295" s="1033"/>
      <c r="DF295" s="1033"/>
      <c r="DG295" s="1033"/>
      <c r="DH295" s="1033"/>
      <c r="DI295" s="1033"/>
      <c r="DJ295" s="1033"/>
      <c r="DK295" s="1033"/>
      <c r="DL295" s="1033"/>
      <c r="DM295" s="1033"/>
      <c r="DN295" s="1033"/>
      <c r="DO295" s="1033"/>
      <c r="DP295" s="1033"/>
      <c r="DQ295" s="1033"/>
      <c r="DR295" s="1033"/>
      <c r="DS295" s="1033"/>
      <c r="DT295" s="1033"/>
      <c r="DU295" s="1033"/>
      <c r="DV295" s="1033"/>
      <c r="DW295" s="572"/>
      <c r="DX295" s="1033"/>
      <c r="DY295" s="1033"/>
      <c r="DZ295" s="1033"/>
      <c r="EA295" s="1033"/>
      <c r="EB295" s="1033"/>
      <c r="EC295" s="1033"/>
      <c r="ED295" s="1033"/>
      <c r="EE295" s="1033"/>
      <c r="EF295" s="1033"/>
      <c r="EG295" s="1033"/>
      <c r="EH295" s="1033"/>
      <c r="EI295" s="1033"/>
      <c r="EJ295" s="1033"/>
      <c r="EK295" s="1033"/>
      <c r="EL295" s="1033"/>
      <c r="EM295" s="1033"/>
      <c r="EN295" s="1033"/>
      <c r="EO295" s="1033"/>
      <c r="EP295" s="1033"/>
      <c r="EQ295" s="1033"/>
      <c r="ER295" s="572"/>
    </row>
    <row r="296" spans="2:148" ht="15" customHeight="1" x14ac:dyDescent="0.25">
      <c r="B296" s="440" t="str">
        <f t="shared" si="28"/>
        <v>Desk 80</v>
      </c>
      <c r="C296" s="442" t="str">
        <f t="shared" si="29"/>
        <v/>
      </c>
      <c r="D296" s="442" t="str">
        <f t="shared" si="29"/>
        <v/>
      </c>
      <c r="E296" s="442" t="str">
        <f t="shared" si="29"/>
        <v/>
      </c>
      <c r="F296" s="442" t="str">
        <f t="shared" si="29"/>
        <v/>
      </c>
      <c r="G296" s="1126" t="str">
        <f t="shared" si="29"/>
        <v/>
      </c>
      <c r="H296" s="1033"/>
      <c r="I296" s="1033"/>
      <c r="J296" s="1033"/>
      <c r="K296" s="1033"/>
      <c r="L296" s="1033"/>
      <c r="M296" s="1033"/>
      <c r="N296" s="1033"/>
      <c r="O296" s="1033"/>
      <c r="P296" s="1033"/>
      <c r="Q296" s="1033"/>
      <c r="R296" s="1033"/>
      <c r="S296" s="1033"/>
      <c r="T296" s="1033"/>
      <c r="U296" s="1033"/>
      <c r="V296" s="1033"/>
      <c r="W296" s="1033"/>
      <c r="X296" s="1033"/>
      <c r="Y296" s="1033"/>
      <c r="Z296" s="1033"/>
      <c r="AA296" s="1033"/>
      <c r="AB296" s="1033"/>
      <c r="AC296" s="1033"/>
      <c r="AD296" s="1033"/>
      <c r="AE296" s="1033"/>
      <c r="AF296" s="1033"/>
      <c r="AG296" s="1033"/>
      <c r="AH296" s="1033"/>
      <c r="AI296" s="1033"/>
      <c r="AJ296" s="1033"/>
      <c r="AK296" s="1033"/>
      <c r="AL296" s="1033"/>
      <c r="AM296" s="1033"/>
      <c r="AN296" s="1033"/>
      <c r="AO296" s="1033"/>
      <c r="AP296" s="1033"/>
      <c r="AQ296" s="1033"/>
      <c r="AR296" s="1033"/>
      <c r="AS296" s="1033"/>
      <c r="AT296" s="1033"/>
      <c r="AU296" s="1033"/>
      <c r="AV296" s="1033"/>
      <c r="AW296" s="1033"/>
      <c r="AX296" s="1033"/>
      <c r="AY296" s="1033"/>
      <c r="AZ296" s="1033"/>
      <c r="BA296" s="1033"/>
      <c r="BB296" s="1033"/>
      <c r="BC296" s="1033"/>
      <c r="BD296" s="1033"/>
      <c r="BE296" s="1033"/>
      <c r="BF296" s="1033"/>
      <c r="BG296" s="1033"/>
      <c r="BH296" s="1033"/>
      <c r="BI296" s="1033"/>
      <c r="BJ296" s="1033"/>
      <c r="BK296" s="1033"/>
      <c r="BL296" s="1033"/>
      <c r="BM296" s="1033"/>
      <c r="BN296" s="1033"/>
      <c r="BO296" s="1033"/>
      <c r="BP296" s="1033"/>
      <c r="BQ296" s="1033"/>
      <c r="BR296" s="1033"/>
      <c r="BS296" s="1033"/>
      <c r="BT296" s="1033"/>
      <c r="BU296" s="1033"/>
      <c r="BV296" s="1033"/>
      <c r="BW296" s="1033"/>
      <c r="BX296" s="1033"/>
      <c r="BY296" s="1033"/>
      <c r="BZ296" s="1033"/>
      <c r="CA296" s="1033"/>
      <c r="CB296" s="1033"/>
      <c r="CC296" s="1033"/>
      <c r="CD296" s="1033"/>
      <c r="CE296" s="1033"/>
      <c r="CF296" s="1033"/>
      <c r="CG296" s="1033"/>
      <c r="CH296" s="1033"/>
      <c r="CI296" s="1033"/>
      <c r="CJ296" s="1033"/>
      <c r="CK296" s="1033"/>
      <c r="CL296" s="1033"/>
      <c r="CM296" s="1033"/>
      <c r="CN296" s="1033"/>
      <c r="CO296" s="1033"/>
      <c r="CP296" s="1033"/>
      <c r="CQ296" s="1033"/>
      <c r="CR296" s="1033"/>
      <c r="CS296" s="1033"/>
      <c r="CT296" s="1033"/>
      <c r="CU296" s="1033"/>
      <c r="CV296" s="1033"/>
      <c r="CW296" s="1033"/>
      <c r="CX296" s="1033"/>
      <c r="CY296" s="1033"/>
      <c r="CZ296" s="1033"/>
      <c r="DA296" s="1033"/>
      <c r="DB296" s="1033"/>
      <c r="DC296" s="1033"/>
      <c r="DD296" s="1033"/>
      <c r="DE296" s="1033"/>
      <c r="DF296" s="1033"/>
      <c r="DG296" s="1033"/>
      <c r="DH296" s="1033"/>
      <c r="DI296" s="1033"/>
      <c r="DJ296" s="1033"/>
      <c r="DK296" s="1033"/>
      <c r="DL296" s="1033"/>
      <c r="DM296" s="1033"/>
      <c r="DN296" s="1033"/>
      <c r="DO296" s="1033"/>
      <c r="DP296" s="1033"/>
      <c r="DQ296" s="1033"/>
      <c r="DR296" s="1033"/>
      <c r="DS296" s="1033"/>
      <c r="DT296" s="1033"/>
      <c r="DU296" s="1033"/>
      <c r="DV296" s="1033"/>
      <c r="DW296" s="572"/>
      <c r="DX296" s="1033"/>
      <c r="DY296" s="1033"/>
      <c r="DZ296" s="1033"/>
      <c r="EA296" s="1033"/>
      <c r="EB296" s="1033"/>
      <c r="EC296" s="1033"/>
      <c r="ED296" s="1033"/>
      <c r="EE296" s="1033"/>
      <c r="EF296" s="1033"/>
      <c r="EG296" s="1033"/>
      <c r="EH296" s="1033"/>
      <c r="EI296" s="1033"/>
      <c r="EJ296" s="1033"/>
      <c r="EK296" s="1033"/>
      <c r="EL296" s="1033"/>
      <c r="EM296" s="1033"/>
      <c r="EN296" s="1033"/>
      <c r="EO296" s="1033"/>
      <c r="EP296" s="1033"/>
      <c r="EQ296" s="1033"/>
      <c r="ER296" s="572"/>
    </row>
    <row r="297" spans="2:148" ht="15" customHeight="1" x14ac:dyDescent="0.25">
      <c r="B297" s="440" t="str">
        <f t="shared" si="28"/>
        <v>Desk 81</v>
      </c>
      <c r="C297" s="442" t="str">
        <f t="shared" si="29"/>
        <v/>
      </c>
      <c r="D297" s="442" t="str">
        <f t="shared" si="29"/>
        <v/>
      </c>
      <c r="E297" s="442" t="str">
        <f t="shared" si="29"/>
        <v/>
      </c>
      <c r="F297" s="442" t="str">
        <f t="shared" si="29"/>
        <v/>
      </c>
      <c r="G297" s="1126" t="str">
        <f t="shared" si="29"/>
        <v/>
      </c>
      <c r="H297" s="1033"/>
      <c r="I297" s="1033"/>
      <c r="J297" s="1033"/>
      <c r="K297" s="1033"/>
      <c r="L297" s="1033"/>
      <c r="M297" s="1033"/>
      <c r="N297" s="1033"/>
      <c r="O297" s="1033"/>
      <c r="P297" s="1033"/>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3"/>
      <c r="AQ297" s="1033"/>
      <c r="AR297" s="1033"/>
      <c r="AS297" s="1033"/>
      <c r="AT297" s="1033"/>
      <c r="AU297" s="1033"/>
      <c r="AV297" s="1033"/>
      <c r="AW297" s="1033"/>
      <c r="AX297" s="1033"/>
      <c r="AY297" s="1033"/>
      <c r="AZ297" s="1033"/>
      <c r="BA297" s="1033"/>
      <c r="BB297" s="1033"/>
      <c r="BC297" s="1033"/>
      <c r="BD297" s="1033"/>
      <c r="BE297" s="1033"/>
      <c r="BF297" s="1033"/>
      <c r="BG297" s="1033"/>
      <c r="BH297" s="1033"/>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D297" s="1033"/>
      <c r="CE297" s="1033"/>
      <c r="CF297" s="1033"/>
      <c r="CG297" s="1033"/>
      <c r="CH297" s="1033"/>
      <c r="CI297" s="1033"/>
      <c r="CJ297" s="1033"/>
      <c r="CK297" s="1033"/>
      <c r="CL297" s="1033"/>
      <c r="CM297" s="1033"/>
      <c r="CN297" s="1033"/>
      <c r="CO297" s="1033"/>
      <c r="CP297" s="1033"/>
      <c r="CQ297" s="1033"/>
      <c r="CR297" s="1033"/>
      <c r="CS297" s="1033"/>
      <c r="CT297" s="1033"/>
      <c r="CU297" s="1033"/>
      <c r="CV297" s="1033"/>
      <c r="CW297" s="1033"/>
      <c r="CX297" s="1033"/>
      <c r="CY297" s="1033"/>
      <c r="CZ297" s="1033"/>
      <c r="DA297" s="1033"/>
      <c r="DB297" s="1033"/>
      <c r="DC297" s="1033"/>
      <c r="DD297" s="1033"/>
      <c r="DE297" s="1033"/>
      <c r="DF297" s="1033"/>
      <c r="DG297" s="1033"/>
      <c r="DH297" s="1033"/>
      <c r="DI297" s="1033"/>
      <c r="DJ297" s="1033"/>
      <c r="DK297" s="1033"/>
      <c r="DL297" s="1033"/>
      <c r="DM297" s="1033"/>
      <c r="DN297" s="1033"/>
      <c r="DO297" s="1033"/>
      <c r="DP297" s="1033"/>
      <c r="DQ297" s="1033"/>
      <c r="DR297" s="1033"/>
      <c r="DS297" s="1033"/>
      <c r="DT297" s="1033"/>
      <c r="DU297" s="1033"/>
      <c r="DV297" s="1033"/>
      <c r="DW297" s="572"/>
      <c r="DX297" s="1033"/>
      <c r="DY297" s="1033"/>
      <c r="DZ297" s="1033"/>
      <c r="EA297" s="1033"/>
      <c r="EB297" s="1033"/>
      <c r="EC297" s="1033"/>
      <c r="ED297" s="1033"/>
      <c r="EE297" s="1033"/>
      <c r="EF297" s="1033"/>
      <c r="EG297" s="1033"/>
      <c r="EH297" s="1033"/>
      <c r="EI297" s="1033"/>
      <c r="EJ297" s="1033"/>
      <c r="EK297" s="1033"/>
      <c r="EL297" s="1033"/>
      <c r="EM297" s="1033"/>
      <c r="EN297" s="1033"/>
      <c r="EO297" s="1033"/>
      <c r="EP297" s="1033"/>
      <c r="EQ297" s="1033"/>
      <c r="ER297" s="572"/>
    </row>
    <row r="298" spans="2:148" ht="15" customHeight="1" x14ac:dyDescent="0.25">
      <c r="B298" s="440" t="str">
        <f t="shared" si="28"/>
        <v>Desk 82</v>
      </c>
      <c r="C298" s="442" t="str">
        <f t="shared" ref="C298:G313" si="30">IF(ISBLANK(C92), "", C92)</f>
        <v/>
      </c>
      <c r="D298" s="442" t="str">
        <f t="shared" si="30"/>
        <v/>
      </c>
      <c r="E298" s="442" t="str">
        <f t="shared" si="30"/>
        <v/>
      </c>
      <c r="F298" s="442" t="str">
        <f t="shared" si="30"/>
        <v/>
      </c>
      <c r="G298" s="1126" t="str">
        <f t="shared" si="30"/>
        <v/>
      </c>
      <c r="H298" s="1033"/>
      <c r="I298" s="1033"/>
      <c r="J298" s="1033"/>
      <c r="K298" s="1033"/>
      <c r="L298" s="1033"/>
      <c r="M298" s="1033"/>
      <c r="N298" s="1033"/>
      <c r="O298" s="1033"/>
      <c r="P298" s="1033"/>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3"/>
      <c r="AQ298" s="1033"/>
      <c r="AR298" s="1033"/>
      <c r="AS298" s="1033"/>
      <c r="AT298" s="1033"/>
      <c r="AU298" s="1033"/>
      <c r="AV298" s="1033"/>
      <c r="AW298" s="1033"/>
      <c r="AX298" s="1033"/>
      <c r="AY298" s="1033"/>
      <c r="AZ298" s="1033"/>
      <c r="BA298" s="1033"/>
      <c r="BB298" s="1033"/>
      <c r="BC298" s="1033"/>
      <c r="BD298" s="1033"/>
      <c r="BE298" s="1033"/>
      <c r="BF298" s="1033"/>
      <c r="BG298" s="1033"/>
      <c r="BH298" s="1033"/>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D298" s="1033"/>
      <c r="CE298" s="1033"/>
      <c r="CF298" s="1033"/>
      <c r="CG298" s="1033"/>
      <c r="CH298" s="1033"/>
      <c r="CI298" s="1033"/>
      <c r="CJ298" s="1033"/>
      <c r="CK298" s="1033"/>
      <c r="CL298" s="1033"/>
      <c r="CM298" s="1033"/>
      <c r="CN298" s="1033"/>
      <c r="CO298" s="1033"/>
      <c r="CP298" s="1033"/>
      <c r="CQ298" s="1033"/>
      <c r="CR298" s="1033"/>
      <c r="CS298" s="1033"/>
      <c r="CT298" s="1033"/>
      <c r="CU298" s="1033"/>
      <c r="CV298" s="1033"/>
      <c r="CW298" s="1033"/>
      <c r="CX298" s="1033"/>
      <c r="CY298" s="1033"/>
      <c r="CZ298" s="1033"/>
      <c r="DA298" s="1033"/>
      <c r="DB298" s="1033"/>
      <c r="DC298" s="1033"/>
      <c r="DD298" s="1033"/>
      <c r="DE298" s="1033"/>
      <c r="DF298" s="1033"/>
      <c r="DG298" s="1033"/>
      <c r="DH298" s="1033"/>
      <c r="DI298" s="1033"/>
      <c r="DJ298" s="1033"/>
      <c r="DK298" s="1033"/>
      <c r="DL298" s="1033"/>
      <c r="DM298" s="1033"/>
      <c r="DN298" s="1033"/>
      <c r="DO298" s="1033"/>
      <c r="DP298" s="1033"/>
      <c r="DQ298" s="1033"/>
      <c r="DR298" s="1033"/>
      <c r="DS298" s="1033"/>
      <c r="DT298" s="1033"/>
      <c r="DU298" s="1033"/>
      <c r="DV298" s="1033"/>
      <c r="DW298" s="572"/>
      <c r="DX298" s="1033"/>
      <c r="DY298" s="1033"/>
      <c r="DZ298" s="1033"/>
      <c r="EA298" s="1033"/>
      <c r="EB298" s="1033"/>
      <c r="EC298" s="1033"/>
      <c r="ED298" s="1033"/>
      <c r="EE298" s="1033"/>
      <c r="EF298" s="1033"/>
      <c r="EG298" s="1033"/>
      <c r="EH298" s="1033"/>
      <c r="EI298" s="1033"/>
      <c r="EJ298" s="1033"/>
      <c r="EK298" s="1033"/>
      <c r="EL298" s="1033"/>
      <c r="EM298" s="1033"/>
      <c r="EN298" s="1033"/>
      <c r="EO298" s="1033"/>
      <c r="EP298" s="1033"/>
      <c r="EQ298" s="1033"/>
      <c r="ER298" s="572"/>
    </row>
    <row r="299" spans="2:148" ht="15" customHeight="1" x14ac:dyDescent="0.25">
      <c r="B299" s="440" t="str">
        <f t="shared" si="28"/>
        <v>Desk 83</v>
      </c>
      <c r="C299" s="442" t="str">
        <f t="shared" si="30"/>
        <v/>
      </c>
      <c r="D299" s="442" t="str">
        <f t="shared" si="30"/>
        <v/>
      </c>
      <c r="E299" s="442" t="str">
        <f t="shared" si="30"/>
        <v/>
      </c>
      <c r="F299" s="442" t="str">
        <f t="shared" si="30"/>
        <v/>
      </c>
      <c r="G299" s="1126" t="str">
        <f t="shared" si="30"/>
        <v/>
      </c>
      <c r="H299" s="1033"/>
      <c r="I299" s="1033"/>
      <c r="J299" s="1033"/>
      <c r="K299" s="1033"/>
      <c r="L299" s="1033"/>
      <c r="M299" s="1033"/>
      <c r="N299" s="1033"/>
      <c r="O299" s="1033"/>
      <c r="P299" s="1033"/>
      <c r="Q299" s="1033"/>
      <c r="R299" s="1033"/>
      <c r="S299" s="1033"/>
      <c r="T299" s="1033"/>
      <c r="U299" s="1033"/>
      <c r="V299" s="1033"/>
      <c r="W299" s="1033"/>
      <c r="X299" s="1033"/>
      <c r="Y299" s="1033"/>
      <c r="Z299" s="1033"/>
      <c r="AA299" s="1033"/>
      <c r="AB299" s="1033"/>
      <c r="AC299" s="1033"/>
      <c r="AD299" s="1033"/>
      <c r="AE299" s="1033"/>
      <c r="AF299" s="1033"/>
      <c r="AG299" s="1033"/>
      <c r="AH299" s="1033"/>
      <c r="AI299" s="1033"/>
      <c r="AJ299" s="1033"/>
      <c r="AK299" s="1033"/>
      <c r="AL299" s="1033"/>
      <c r="AM299" s="1033"/>
      <c r="AN299" s="1033"/>
      <c r="AO299" s="1033"/>
      <c r="AP299" s="1033"/>
      <c r="AQ299" s="1033"/>
      <c r="AR299" s="1033"/>
      <c r="AS299" s="1033"/>
      <c r="AT299" s="1033"/>
      <c r="AU299" s="1033"/>
      <c r="AV299" s="1033"/>
      <c r="AW299" s="1033"/>
      <c r="AX299" s="1033"/>
      <c r="AY299" s="1033"/>
      <c r="AZ299" s="1033"/>
      <c r="BA299" s="1033"/>
      <c r="BB299" s="1033"/>
      <c r="BC299" s="1033"/>
      <c r="BD299" s="1033"/>
      <c r="BE299" s="1033"/>
      <c r="BF299" s="1033"/>
      <c r="BG299" s="1033"/>
      <c r="BH299" s="1033"/>
      <c r="BI299" s="1033"/>
      <c r="BJ299" s="1033"/>
      <c r="BK299" s="1033"/>
      <c r="BL299" s="1033"/>
      <c r="BM299" s="1033"/>
      <c r="BN299" s="1033"/>
      <c r="BO299" s="1033"/>
      <c r="BP299" s="1033"/>
      <c r="BQ299" s="1033"/>
      <c r="BR299" s="1033"/>
      <c r="BS299" s="1033"/>
      <c r="BT299" s="1033"/>
      <c r="BU299" s="1033"/>
      <c r="BV299" s="1033"/>
      <c r="BW299" s="1033"/>
      <c r="BX299" s="1033"/>
      <c r="BY299" s="1033"/>
      <c r="BZ299" s="1033"/>
      <c r="CA299" s="1033"/>
      <c r="CB299" s="1033"/>
      <c r="CC299" s="1033"/>
      <c r="CD299" s="1033"/>
      <c r="CE299" s="1033"/>
      <c r="CF299" s="1033"/>
      <c r="CG299" s="1033"/>
      <c r="CH299" s="1033"/>
      <c r="CI299" s="1033"/>
      <c r="CJ299" s="1033"/>
      <c r="CK299" s="1033"/>
      <c r="CL299" s="1033"/>
      <c r="CM299" s="1033"/>
      <c r="CN299" s="1033"/>
      <c r="CO299" s="1033"/>
      <c r="CP299" s="1033"/>
      <c r="CQ299" s="1033"/>
      <c r="CR299" s="1033"/>
      <c r="CS299" s="1033"/>
      <c r="CT299" s="1033"/>
      <c r="CU299" s="1033"/>
      <c r="CV299" s="1033"/>
      <c r="CW299" s="1033"/>
      <c r="CX299" s="1033"/>
      <c r="CY299" s="1033"/>
      <c r="CZ299" s="1033"/>
      <c r="DA299" s="1033"/>
      <c r="DB299" s="1033"/>
      <c r="DC299" s="1033"/>
      <c r="DD299" s="1033"/>
      <c r="DE299" s="1033"/>
      <c r="DF299" s="1033"/>
      <c r="DG299" s="1033"/>
      <c r="DH299" s="1033"/>
      <c r="DI299" s="1033"/>
      <c r="DJ299" s="1033"/>
      <c r="DK299" s="1033"/>
      <c r="DL299" s="1033"/>
      <c r="DM299" s="1033"/>
      <c r="DN299" s="1033"/>
      <c r="DO299" s="1033"/>
      <c r="DP299" s="1033"/>
      <c r="DQ299" s="1033"/>
      <c r="DR299" s="1033"/>
      <c r="DS299" s="1033"/>
      <c r="DT299" s="1033"/>
      <c r="DU299" s="1033"/>
      <c r="DV299" s="1033"/>
      <c r="DW299" s="572"/>
      <c r="DX299" s="1033"/>
      <c r="DY299" s="1033"/>
      <c r="DZ299" s="1033"/>
      <c r="EA299" s="1033"/>
      <c r="EB299" s="1033"/>
      <c r="EC299" s="1033"/>
      <c r="ED299" s="1033"/>
      <c r="EE299" s="1033"/>
      <c r="EF299" s="1033"/>
      <c r="EG299" s="1033"/>
      <c r="EH299" s="1033"/>
      <c r="EI299" s="1033"/>
      <c r="EJ299" s="1033"/>
      <c r="EK299" s="1033"/>
      <c r="EL299" s="1033"/>
      <c r="EM299" s="1033"/>
      <c r="EN299" s="1033"/>
      <c r="EO299" s="1033"/>
      <c r="EP299" s="1033"/>
      <c r="EQ299" s="1033"/>
      <c r="ER299" s="572"/>
    </row>
    <row r="300" spans="2:148" ht="15" customHeight="1" x14ac:dyDescent="0.25">
      <c r="B300" s="440" t="str">
        <f t="shared" si="28"/>
        <v>Desk 84</v>
      </c>
      <c r="C300" s="442" t="str">
        <f t="shared" si="30"/>
        <v/>
      </c>
      <c r="D300" s="442" t="str">
        <f t="shared" si="30"/>
        <v/>
      </c>
      <c r="E300" s="442" t="str">
        <f t="shared" si="30"/>
        <v/>
      </c>
      <c r="F300" s="442" t="str">
        <f t="shared" si="30"/>
        <v/>
      </c>
      <c r="G300" s="1126" t="str">
        <f t="shared" si="30"/>
        <v/>
      </c>
      <c r="H300" s="1033"/>
      <c r="I300" s="1033"/>
      <c r="J300" s="1033"/>
      <c r="K300" s="1033"/>
      <c r="L300" s="1033"/>
      <c r="M300" s="1033"/>
      <c r="N300" s="1033"/>
      <c r="O300" s="1033"/>
      <c r="P300" s="1033"/>
      <c r="Q300" s="1033"/>
      <c r="R300" s="1033"/>
      <c r="S300" s="1033"/>
      <c r="T300" s="1033"/>
      <c r="U300" s="1033"/>
      <c r="V300" s="1033"/>
      <c r="W300" s="1033"/>
      <c r="X300" s="1033"/>
      <c r="Y300" s="1033"/>
      <c r="Z300" s="1033"/>
      <c r="AA300" s="1033"/>
      <c r="AB300" s="1033"/>
      <c r="AC300" s="1033"/>
      <c r="AD300" s="1033"/>
      <c r="AE300" s="1033"/>
      <c r="AF300" s="1033"/>
      <c r="AG300" s="1033"/>
      <c r="AH300" s="1033"/>
      <c r="AI300" s="1033"/>
      <c r="AJ300" s="1033"/>
      <c r="AK300" s="1033"/>
      <c r="AL300" s="1033"/>
      <c r="AM300" s="1033"/>
      <c r="AN300" s="1033"/>
      <c r="AO300" s="1033"/>
      <c r="AP300" s="1033"/>
      <c r="AQ300" s="1033"/>
      <c r="AR300" s="1033"/>
      <c r="AS300" s="1033"/>
      <c r="AT300" s="1033"/>
      <c r="AU300" s="1033"/>
      <c r="AV300" s="1033"/>
      <c r="AW300" s="1033"/>
      <c r="AX300" s="1033"/>
      <c r="AY300" s="1033"/>
      <c r="AZ300" s="1033"/>
      <c r="BA300" s="1033"/>
      <c r="BB300" s="1033"/>
      <c r="BC300" s="1033"/>
      <c r="BD300" s="1033"/>
      <c r="BE300" s="1033"/>
      <c r="BF300" s="1033"/>
      <c r="BG300" s="1033"/>
      <c r="BH300" s="1033"/>
      <c r="BI300" s="1033"/>
      <c r="BJ300" s="1033"/>
      <c r="BK300" s="1033"/>
      <c r="BL300" s="1033"/>
      <c r="BM300" s="1033"/>
      <c r="BN300" s="1033"/>
      <c r="BO300" s="1033"/>
      <c r="BP300" s="1033"/>
      <c r="BQ300" s="1033"/>
      <c r="BR300" s="1033"/>
      <c r="BS300" s="1033"/>
      <c r="BT300" s="1033"/>
      <c r="BU300" s="1033"/>
      <c r="BV300" s="1033"/>
      <c r="BW300" s="1033"/>
      <c r="BX300" s="1033"/>
      <c r="BY300" s="1033"/>
      <c r="BZ300" s="1033"/>
      <c r="CA300" s="1033"/>
      <c r="CB300" s="1033"/>
      <c r="CC300" s="1033"/>
      <c r="CD300" s="1033"/>
      <c r="CE300" s="1033"/>
      <c r="CF300" s="1033"/>
      <c r="CG300" s="1033"/>
      <c r="CH300" s="1033"/>
      <c r="CI300" s="1033"/>
      <c r="CJ300" s="1033"/>
      <c r="CK300" s="1033"/>
      <c r="CL300" s="1033"/>
      <c r="CM300" s="1033"/>
      <c r="CN300" s="1033"/>
      <c r="CO300" s="1033"/>
      <c r="CP300" s="1033"/>
      <c r="CQ300" s="1033"/>
      <c r="CR300" s="1033"/>
      <c r="CS300" s="1033"/>
      <c r="CT300" s="1033"/>
      <c r="CU300" s="1033"/>
      <c r="CV300" s="1033"/>
      <c r="CW300" s="1033"/>
      <c r="CX300" s="1033"/>
      <c r="CY300" s="1033"/>
      <c r="CZ300" s="1033"/>
      <c r="DA300" s="1033"/>
      <c r="DB300" s="1033"/>
      <c r="DC300" s="1033"/>
      <c r="DD300" s="1033"/>
      <c r="DE300" s="1033"/>
      <c r="DF300" s="1033"/>
      <c r="DG300" s="1033"/>
      <c r="DH300" s="1033"/>
      <c r="DI300" s="1033"/>
      <c r="DJ300" s="1033"/>
      <c r="DK300" s="1033"/>
      <c r="DL300" s="1033"/>
      <c r="DM300" s="1033"/>
      <c r="DN300" s="1033"/>
      <c r="DO300" s="1033"/>
      <c r="DP300" s="1033"/>
      <c r="DQ300" s="1033"/>
      <c r="DR300" s="1033"/>
      <c r="DS300" s="1033"/>
      <c r="DT300" s="1033"/>
      <c r="DU300" s="1033"/>
      <c r="DV300" s="1033"/>
      <c r="DW300" s="572"/>
      <c r="DX300" s="1033"/>
      <c r="DY300" s="1033"/>
      <c r="DZ300" s="1033"/>
      <c r="EA300" s="1033"/>
      <c r="EB300" s="1033"/>
      <c r="EC300" s="1033"/>
      <c r="ED300" s="1033"/>
      <c r="EE300" s="1033"/>
      <c r="EF300" s="1033"/>
      <c r="EG300" s="1033"/>
      <c r="EH300" s="1033"/>
      <c r="EI300" s="1033"/>
      <c r="EJ300" s="1033"/>
      <c r="EK300" s="1033"/>
      <c r="EL300" s="1033"/>
      <c r="EM300" s="1033"/>
      <c r="EN300" s="1033"/>
      <c r="EO300" s="1033"/>
      <c r="EP300" s="1033"/>
      <c r="EQ300" s="1033"/>
      <c r="ER300" s="572"/>
    </row>
    <row r="301" spans="2:148" ht="15" customHeight="1" x14ac:dyDescent="0.25">
      <c r="B301" s="440" t="str">
        <f t="shared" si="28"/>
        <v>Desk 85</v>
      </c>
      <c r="C301" s="442" t="str">
        <f t="shared" si="30"/>
        <v/>
      </c>
      <c r="D301" s="442" t="str">
        <f t="shared" si="30"/>
        <v/>
      </c>
      <c r="E301" s="442" t="str">
        <f t="shared" si="30"/>
        <v/>
      </c>
      <c r="F301" s="442" t="str">
        <f t="shared" si="30"/>
        <v/>
      </c>
      <c r="G301" s="1126" t="str">
        <f t="shared" si="30"/>
        <v/>
      </c>
      <c r="H301" s="1033"/>
      <c r="I301" s="1033"/>
      <c r="J301" s="1033"/>
      <c r="K301" s="1033"/>
      <c r="L301" s="1033"/>
      <c r="M301" s="1033"/>
      <c r="N301" s="1033"/>
      <c r="O301" s="1033"/>
      <c r="P301" s="1033"/>
      <c r="Q301" s="1033"/>
      <c r="R301" s="1033"/>
      <c r="S301" s="1033"/>
      <c r="T301" s="1033"/>
      <c r="U301" s="1033"/>
      <c r="V301" s="1033"/>
      <c r="W301" s="1033"/>
      <c r="X301" s="1033"/>
      <c r="Y301" s="1033"/>
      <c r="Z301" s="1033"/>
      <c r="AA301" s="1033"/>
      <c r="AB301" s="1033"/>
      <c r="AC301" s="1033"/>
      <c r="AD301" s="1033"/>
      <c r="AE301" s="1033"/>
      <c r="AF301" s="1033"/>
      <c r="AG301" s="1033"/>
      <c r="AH301" s="1033"/>
      <c r="AI301" s="1033"/>
      <c r="AJ301" s="1033"/>
      <c r="AK301" s="1033"/>
      <c r="AL301" s="1033"/>
      <c r="AM301" s="1033"/>
      <c r="AN301" s="1033"/>
      <c r="AO301" s="1033"/>
      <c r="AP301" s="1033"/>
      <c r="AQ301" s="1033"/>
      <c r="AR301" s="1033"/>
      <c r="AS301" s="1033"/>
      <c r="AT301" s="1033"/>
      <c r="AU301" s="1033"/>
      <c r="AV301" s="1033"/>
      <c r="AW301" s="1033"/>
      <c r="AX301" s="1033"/>
      <c r="AY301" s="1033"/>
      <c r="AZ301" s="1033"/>
      <c r="BA301" s="1033"/>
      <c r="BB301" s="1033"/>
      <c r="BC301" s="1033"/>
      <c r="BD301" s="1033"/>
      <c r="BE301" s="1033"/>
      <c r="BF301" s="1033"/>
      <c r="BG301" s="1033"/>
      <c r="BH301" s="1033"/>
      <c r="BI301" s="1033"/>
      <c r="BJ301" s="1033"/>
      <c r="BK301" s="1033"/>
      <c r="BL301" s="1033"/>
      <c r="BM301" s="1033"/>
      <c r="BN301" s="1033"/>
      <c r="BO301" s="1033"/>
      <c r="BP301" s="1033"/>
      <c r="BQ301" s="1033"/>
      <c r="BR301" s="1033"/>
      <c r="BS301" s="1033"/>
      <c r="BT301" s="1033"/>
      <c r="BU301" s="1033"/>
      <c r="BV301" s="1033"/>
      <c r="BW301" s="1033"/>
      <c r="BX301" s="1033"/>
      <c r="BY301" s="1033"/>
      <c r="BZ301" s="1033"/>
      <c r="CA301" s="1033"/>
      <c r="CB301" s="1033"/>
      <c r="CC301" s="1033"/>
      <c r="CD301" s="1033"/>
      <c r="CE301" s="1033"/>
      <c r="CF301" s="1033"/>
      <c r="CG301" s="1033"/>
      <c r="CH301" s="1033"/>
      <c r="CI301" s="1033"/>
      <c r="CJ301" s="1033"/>
      <c r="CK301" s="1033"/>
      <c r="CL301" s="1033"/>
      <c r="CM301" s="1033"/>
      <c r="CN301" s="1033"/>
      <c r="CO301" s="1033"/>
      <c r="CP301" s="1033"/>
      <c r="CQ301" s="1033"/>
      <c r="CR301" s="1033"/>
      <c r="CS301" s="1033"/>
      <c r="CT301" s="1033"/>
      <c r="CU301" s="1033"/>
      <c r="CV301" s="1033"/>
      <c r="CW301" s="1033"/>
      <c r="CX301" s="1033"/>
      <c r="CY301" s="1033"/>
      <c r="CZ301" s="1033"/>
      <c r="DA301" s="1033"/>
      <c r="DB301" s="1033"/>
      <c r="DC301" s="1033"/>
      <c r="DD301" s="1033"/>
      <c r="DE301" s="1033"/>
      <c r="DF301" s="1033"/>
      <c r="DG301" s="1033"/>
      <c r="DH301" s="1033"/>
      <c r="DI301" s="1033"/>
      <c r="DJ301" s="1033"/>
      <c r="DK301" s="1033"/>
      <c r="DL301" s="1033"/>
      <c r="DM301" s="1033"/>
      <c r="DN301" s="1033"/>
      <c r="DO301" s="1033"/>
      <c r="DP301" s="1033"/>
      <c r="DQ301" s="1033"/>
      <c r="DR301" s="1033"/>
      <c r="DS301" s="1033"/>
      <c r="DT301" s="1033"/>
      <c r="DU301" s="1033"/>
      <c r="DV301" s="1033"/>
      <c r="DW301" s="572"/>
      <c r="DX301" s="1033"/>
      <c r="DY301" s="1033"/>
      <c r="DZ301" s="1033"/>
      <c r="EA301" s="1033"/>
      <c r="EB301" s="1033"/>
      <c r="EC301" s="1033"/>
      <c r="ED301" s="1033"/>
      <c r="EE301" s="1033"/>
      <c r="EF301" s="1033"/>
      <c r="EG301" s="1033"/>
      <c r="EH301" s="1033"/>
      <c r="EI301" s="1033"/>
      <c r="EJ301" s="1033"/>
      <c r="EK301" s="1033"/>
      <c r="EL301" s="1033"/>
      <c r="EM301" s="1033"/>
      <c r="EN301" s="1033"/>
      <c r="EO301" s="1033"/>
      <c r="EP301" s="1033"/>
      <c r="EQ301" s="1033"/>
      <c r="ER301" s="572"/>
    </row>
    <row r="302" spans="2:148" ht="15" customHeight="1" x14ac:dyDescent="0.25">
      <c r="B302" s="440" t="str">
        <f t="shared" si="28"/>
        <v>Desk 86</v>
      </c>
      <c r="C302" s="442" t="str">
        <f t="shared" si="30"/>
        <v/>
      </c>
      <c r="D302" s="442" t="str">
        <f t="shared" si="30"/>
        <v/>
      </c>
      <c r="E302" s="442" t="str">
        <f t="shared" si="30"/>
        <v/>
      </c>
      <c r="F302" s="442" t="str">
        <f t="shared" si="30"/>
        <v/>
      </c>
      <c r="G302" s="1126" t="str">
        <f t="shared" si="30"/>
        <v/>
      </c>
      <c r="H302" s="1033"/>
      <c r="I302" s="1033"/>
      <c r="J302" s="1033"/>
      <c r="K302" s="1033"/>
      <c r="L302" s="1033"/>
      <c r="M302" s="1033"/>
      <c r="N302" s="1033"/>
      <c r="O302" s="1033"/>
      <c r="P302" s="1033"/>
      <c r="Q302" s="1033"/>
      <c r="R302" s="1033"/>
      <c r="S302" s="1033"/>
      <c r="T302" s="1033"/>
      <c r="U302" s="1033"/>
      <c r="V302" s="1033"/>
      <c r="W302" s="1033"/>
      <c r="X302" s="1033"/>
      <c r="Y302" s="1033"/>
      <c r="Z302" s="1033"/>
      <c r="AA302" s="1033"/>
      <c r="AB302" s="1033"/>
      <c r="AC302" s="1033"/>
      <c r="AD302" s="1033"/>
      <c r="AE302" s="1033"/>
      <c r="AF302" s="1033"/>
      <c r="AG302" s="1033"/>
      <c r="AH302" s="1033"/>
      <c r="AI302" s="1033"/>
      <c r="AJ302" s="1033"/>
      <c r="AK302" s="1033"/>
      <c r="AL302" s="1033"/>
      <c r="AM302" s="1033"/>
      <c r="AN302" s="1033"/>
      <c r="AO302" s="1033"/>
      <c r="AP302" s="1033"/>
      <c r="AQ302" s="1033"/>
      <c r="AR302" s="1033"/>
      <c r="AS302" s="1033"/>
      <c r="AT302" s="1033"/>
      <c r="AU302" s="1033"/>
      <c r="AV302" s="1033"/>
      <c r="AW302" s="1033"/>
      <c r="AX302" s="1033"/>
      <c r="AY302" s="1033"/>
      <c r="AZ302" s="1033"/>
      <c r="BA302" s="1033"/>
      <c r="BB302" s="1033"/>
      <c r="BC302" s="1033"/>
      <c r="BD302" s="1033"/>
      <c r="BE302" s="1033"/>
      <c r="BF302" s="1033"/>
      <c r="BG302" s="1033"/>
      <c r="BH302" s="1033"/>
      <c r="BI302" s="1033"/>
      <c r="BJ302" s="1033"/>
      <c r="BK302" s="1033"/>
      <c r="BL302" s="1033"/>
      <c r="BM302" s="1033"/>
      <c r="BN302" s="1033"/>
      <c r="BO302" s="1033"/>
      <c r="BP302" s="1033"/>
      <c r="BQ302" s="1033"/>
      <c r="BR302" s="1033"/>
      <c r="BS302" s="1033"/>
      <c r="BT302" s="1033"/>
      <c r="BU302" s="1033"/>
      <c r="BV302" s="1033"/>
      <c r="BW302" s="1033"/>
      <c r="BX302" s="1033"/>
      <c r="BY302" s="1033"/>
      <c r="BZ302" s="1033"/>
      <c r="CA302" s="1033"/>
      <c r="CB302" s="1033"/>
      <c r="CC302" s="1033"/>
      <c r="CD302" s="1033"/>
      <c r="CE302" s="1033"/>
      <c r="CF302" s="1033"/>
      <c r="CG302" s="1033"/>
      <c r="CH302" s="1033"/>
      <c r="CI302" s="1033"/>
      <c r="CJ302" s="1033"/>
      <c r="CK302" s="1033"/>
      <c r="CL302" s="1033"/>
      <c r="CM302" s="1033"/>
      <c r="CN302" s="1033"/>
      <c r="CO302" s="1033"/>
      <c r="CP302" s="1033"/>
      <c r="CQ302" s="1033"/>
      <c r="CR302" s="1033"/>
      <c r="CS302" s="1033"/>
      <c r="CT302" s="1033"/>
      <c r="CU302" s="1033"/>
      <c r="CV302" s="1033"/>
      <c r="CW302" s="1033"/>
      <c r="CX302" s="1033"/>
      <c r="CY302" s="1033"/>
      <c r="CZ302" s="1033"/>
      <c r="DA302" s="1033"/>
      <c r="DB302" s="1033"/>
      <c r="DC302" s="1033"/>
      <c r="DD302" s="1033"/>
      <c r="DE302" s="1033"/>
      <c r="DF302" s="1033"/>
      <c r="DG302" s="1033"/>
      <c r="DH302" s="1033"/>
      <c r="DI302" s="1033"/>
      <c r="DJ302" s="1033"/>
      <c r="DK302" s="1033"/>
      <c r="DL302" s="1033"/>
      <c r="DM302" s="1033"/>
      <c r="DN302" s="1033"/>
      <c r="DO302" s="1033"/>
      <c r="DP302" s="1033"/>
      <c r="DQ302" s="1033"/>
      <c r="DR302" s="1033"/>
      <c r="DS302" s="1033"/>
      <c r="DT302" s="1033"/>
      <c r="DU302" s="1033"/>
      <c r="DV302" s="1033"/>
      <c r="DW302" s="572"/>
      <c r="DX302" s="1033"/>
      <c r="DY302" s="1033"/>
      <c r="DZ302" s="1033"/>
      <c r="EA302" s="1033"/>
      <c r="EB302" s="1033"/>
      <c r="EC302" s="1033"/>
      <c r="ED302" s="1033"/>
      <c r="EE302" s="1033"/>
      <c r="EF302" s="1033"/>
      <c r="EG302" s="1033"/>
      <c r="EH302" s="1033"/>
      <c r="EI302" s="1033"/>
      <c r="EJ302" s="1033"/>
      <c r="EK302" s="1033"/>
      <c r="EL302" s="1033"/>
      <c r="EM302" s="1033"/>
      <c r="EN302" s="1033"/>
      <c r="EO302" s="1033"/>
      <c r="EP302" s="1033"/>
      <c r="EQ302" s="1033"/>
      <c r="ER302" s="572"/>
    </row>
    <row r="303" spans="2:148" ht="15" customHeight="1" x14ac:dyDescent="0.25">
      <c r="B303" s="440" t="str">
        <f t="shared" si="28"/>
        <v>Desk 87</v>
      </c>
      <c r="C303" s="442" t="str">
        <f t="shared" si="30"/>
        <v/>
      </c>
      <c r="D303" s="442" t="str">
        <f t="shared" si="30"/>
        <v/>
      </c>
      <c r="E303" s="442" t="str">
        <f t="shared" si="30"/>
        <v/>
      </c>
      <c r="F303" s="442" t="str">
        <f t="shared" si="30"/>
        <v/>
      </c>
      <c r="G303" s="1126" t="str">
        <f t="shared" si="30"/>
        <v/>
      </c>
      <c r="H303" s="1033"/>
      <c r="I303" s="1033"/>
      <c r="J303" s="1033"/>
      <c r="K303" s="1033"/>
      <c r="L303" s="1033"/>
      <c r="M303" s="1033"/>
      <c r="N303" s="1033"/>
      <c r="O303" s="1033"/>
      <c r="P303" s="1033"/>
      <c r="Q303" s="1033"/>
      <c r="R303" s="1033"/>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c r="AS303" s="1033"/>
      <c r="AT303" s="1033"/>
      <c r="AU303" s="1033"/>
      <c r="AV303" s="1033"/>
      <c r="AW303" s="1033"/>
      <c r="AX303" s="1033"/>
      <c r="AY303" s="1033"/>
      <c r="AZ303" s="1033"/>
      <c r="BA303" s="1033"/>
      <c r="BB303" s="1033"/>
      <c r="BC303" s="1033"/>
      <c r="BD303" s="1033"/>
      <c r="BE303" s="1033"/>
      <c r="BF303" s="1033"/>
      <c r="BG303" s="1033"/>
      <c r="BH303" s="1033"/>
      <c r="BI303" s="1033"/>
      <c r="BJ303" s="1033"/>
      <c r="BK303" s="1033"/>
      <c r="BL303" s="1033"/>
      <c r="BM303" s="1033"/>
      <c r="BN303" s="1033"/>
      <c r="BO303" s="1033"/>
      <c r="BP303" s="1033"/>
      <c r="BQ303" s="1033"/>
      <c r="BR303" s="1033"/>
      <c r="BS303" s="1033"/>
      <c r="BT303" s="1033"/>
      <c r="BU303" s="1033"/>
      <c r="BV303" s="1033"/>
      <c r="BW303" s="1033"/>
      <c r="BX303" s="1033"/>
      <c r="BY303" s="1033"/>
      <c r="BZ303" s="1033"/>
      <c r="CA303" s="1033"/>
      <c r="CB303" s="1033"/>
      <c r="CC303" s="1033"/>
      <c r="CD303" s="1033"/>
      <c r="CE303" s="1033"/>
      <c r="CF303" s="1033"/>
      <c r="CG303" s="1033"/>
      <c r="CH303" s="1033"/>
      <c r="CI303" s="1033"/>
      <c r="CJ303" s="1033"/>
      <c r="CK303" s="1033"/>
      <c r="CL303" s="1033"/>
      <c r="CM303" s="1033"/>
      <c r="CN303" s="1033"/>
      <c r="CO303" s="1033"/>
      <c r="CP303" s="1033"/>
      <c r="CQ303" s="1033"/>
      <c r="CR303" s="1033"/>
      <c r="CS303" s="1033"/>
      <c r="CT303" s="1033"/>
      <c r="CU303" s="1033"/>
      <c r="CV303" s="1033"/>
      <c r="CW303" s="1033"/>
      <c r="CX303" s="1033"/>
      <c r="CY303" s="1033"/>
      <c r="CZ303" s="1033"/>
      <c r="DA303" s="1033"/>
      <c r="DB303" s="1033"/>
      <c r="DC303" s="1033"/>
      <c r="DD303" s="1033"/>
      <c r="DE303" s="1033"/>
      <c r="DF303" s="1033"/>
      <c r="DG303" s="1033"/>
      <c r="DH303" s="1033"/>
      <c r="DI303" s="1033"/>
      <c r="DJ303" s="1033"/>
      <c r="DK303" s="1033"/>
      <c r="DL303" s="1033"/>
      <c r="DM303" s="1033"/>
      <c r="DN303" s="1033"/>
      <c r="DO303" s="1033"/>
      <c r="DP303" s="1033"/>
      <c r="DQ303" s="1033"/>
      <c r="DR303" s="1033"/>
      <c r="DS303" s="1033"/>
      <c r="DT303" s="1033"/>
      <c r="DU303" s="1033"/>
      <c r="DV303" s="1033"/>
      <c r="DW303" s="572"/>
      <c r="DX303" s="1033"/>
      <c r="DY303" s="1033"/>
      <c r="DZ303" s="1033"/>
      <c r="EA303" s="1033"/>
      <c r="EB303" s="1033"/>
      <c r="EC303" s="1033"/>
      <c r="ED303" s="1033"/>
      <c r="EE303" s="1033"/>
      <c r="EF303" s="1033"/>
      <c r="EG303" s="1033"/>
      <c r="EH303" s="1033"/>
      <c r="EI303" s="1033"/>
      <c r="EJ303" s="1033"/>
      <c r="EK303" s="1033"/>
      <c r="EL303" s="1033"/>
      <c r="EM303" s="1033"/>
      <c r="EN303" s="1033"/>
      <c r="EO303" s="1033"/>
      <c r="EP303" s="1033"/>
      <c r="EQ303" s="1033"/>
      <c r="ER303" s="572"/>
    </row>
    <row r="304" spans="2:148" ht="15" customHeight="1" x14ac:dyDescent="0.25">
      <c r="B304" s="440" t="str">
        <f t="shared" si="28"/>
        <v>Desk 88</v>
      </c>
      <c r="C304" s="442" t="str">
        <f t="shared" si="30"/>
        <v/>
      </c>
      <c r="D304" s="442" t="str">
        <f t="shared" si="30"/>
        <v/>
      </c>
      <c r="E304" s="442" t="str">
        <f t="shared" si="30"/>
        <v/>
      </c>
      <c r="F304" s="442" t="str">
        <f t="shared" si="30"/>
        <v/>
      </c>
      <c r="G304" s="1126" t="str">
        <f t="shared" si="30"/>
        <v/>
      </c>
      <c r="H304" s="1033"/>
      <c r="I304" s="1033"/>
      <c r="J304" s="1033"/>
      <c r="K304" s="1033"/>
      <c r="L304" s="1033"/>
      <c r="M304" s="1033"/>
      <c r="N304" s="1033"/>
      <c r="O304" s="1033"/>
      <c r="P304" s="1033"/>
      <c r="Q304" s="1033"/>
      <c r="R304" s="1033"/>
      <c r="S304" s="1033"/>
      <c r="T304" s="1033"/>
      <c r="U304" s="1033"/>
      <c r="V304" s="1033"/>
      <c r="W304" s="1033"/>
      <c r="X304" s="1033"/>
      <c r="Y304" s="1033"/>
      <c r="Z304" s="1033"/>
      <c r="AA304" s="1033"/>
      <c r="AB304" s="1033"/>
      <c r="AC304" s="1033"/>
      <c r="AD304" s="1033"/>
      <c r="AE304" s="1033"/>
      <c r="AF304" s="1033"/>
      <c r="AG304" s="1033"/>
      <c r="AH304" s="1033"/>
      <c r="AI304" s="1033"/>
      <c r="AJ304" s="1033"/>
      <c r="AK304" s="1033"/>
      <c r="AL304" s="1033"/>
      <c r="AM304" s="1033"/>
      <c r="AN304" s="1033"/>
      <c r="AO304" s="1033"/>
      <c r="AP304" s="1033"/>
      <c r="AQ304" s="1033"/>
      <c r="AR304" s="1033"/>
      <c r="AS304" s="1033"/>
      <c r="AT304" s="1033"/>
      <c r="AU304" s="1033"/>
      <c r="AV304" s="1033"/>
      <c r="AW304" s="1033"/>
      <c r="AX304" s="1033"/>
      <c r="AY304" s="1033"/>
      <c r="AZ304" s="1033"/>
      <c r="BA304" s="1033"/>
      <c r="BB304" s="1033"/>
      <c r="BC304" s="1033"/>
      <c r="BD304" s="1033"/>
      <c r="BE304" s="1033"/>
      <c r="BF304" s="1033"/>
      <c r="BG304" s="1033"/>
      <c r="BH304" s="1033"/>
      <c r="BI304" s="1033"/>
      <c r="BJ304" s="1033"/>
      <c r="BK304" s="1033"/>
      <c r="BL304" s="1033"/>
      <c r="BM304" s="1033"/>
      <c r="BN304" s="1033"/>
      <c r="BO304" s="1033"/>
      <c r="BP304" s="1033"/>
      <c r="BQ304" s="1033"/>
      <c r="BR304" s="1033"/>
      <c r="BS304" s="1033"/>
      <c r="BT304" s="1033"/>
      <c r="BU304" s="1033"/>
      <c r="BV304" s="1033"/>
      <c r="BW304" s="1033"/>
      <c r="BX304" s="1033"/>
      <c r="BY304" s="1033"/>
      <c r="BZ304" s="1033"/>
      <c r="CA304" s="1033"/>
      <c r="CB304" s="1033"/>
      <c r="CC304" s="1033"/>
      <c r="CD304" s="1033"/>
      <c r="CE304" s="1033"/>
      <c r="CF304" s="1033"/>
      <c r="CG304" s="1033"/>
      <c r="CH304" s="1033"/>
      <c r="CI304" s="1033"/>
      <c r="CJ304" s="1033"/>
      <c r="CK304" s="1033"/>
      <c r="CL304" s="1033"/>
      <c r="CM304" s="1033"/>
      <c r="CN304" s="1033"/>
      <c r="CO304" s="1033"/>
      <c r="CP304" s="1033"/>
      <c r="CQ304" s="1033"/>
      <c r="CR304" s="1033"/>
      <c r="CS304" s="1033"/>
      <c r="CT304" s="1033"/>
      <c r="CU304" s="1033"/>
      <c r="CV304" s="1033"/>
      <c r="CW304" s="1033"/>
      <c r="CX304" s="1033"/>
      <c r="CY304" s="1033"/>
      <c r="CZ304" s="1033"/>
      <c r="DA304" s="1033"/>
      <c r="DB304" s="1033"/>
      <c r="DC304" s="1033"/>
      <c r="DD304" s="1033"/>
      <c r="DE304" s="1033"/>
      <c r="DF304" s="1033"/>
      <c r="DG304" s="1033"/>
      <c r="DH304" s="1033"/>
      <c r="DI304" s="1033"/>
      <c r="DJ304" s="1033"/>
      <c r="DK304" s="1033"/>
      <c r="DL304" s="1033"/>
      <c r="DM304" s="1033"/>
      <c r="DN304" s="1033"/>
      <c r="DO304" s="1033"/>
      <c r="DP304" s="1033"/>
      <c r="DQ304" s="1033"/>
      <c r="DR304" s="1033"/>
      <c r="DS304" s="1033"/>
      <c r="DT304" s="1033"/>
      <c r="DU304" s="1033"/>
      <c r="DV304" s="1033"/>
      <c r="DW304" s="572"/>
      <c r="DX304" s="1033"/>
      <c r="DY304" s="1033"/>
      <c r="DZ304" s="1033"/>
      <c r="EA304" s="1033"/>
      <c r="EB304" s="1033"/>
      <c r="EC304" s="1033"/>
      <c r="ED304" s="1033"/>
      <c r="EE304" s="1033"/>
      <c r="EF304" s="1033"/>
      <c r="EG304" s="1033"/>
      <c r="EH304" s="1033"/>
      <c r="EI304" s="1033"/>
      <c r="EJ304" s="1033"/>
      <c r="EK304" s="1033"/>
      <c r="EL304" s="1033"/>
      <c r="EM304" s="1033"/>
      <c r="EN304" s="1033"/>
      <c r="EO304" s="1033"/>
      <c r="EP304" s="1033"/>
      <c r="EQ304" s="1033"/>
      <c r="ER304" s="572"/>
    </row>
    <row r="305" spans="1:149" ht="15" customHeight="1" x14ac:dyDescent="0.25">
      <c r="B305" s="440" t="str">
        <f t="shared" si="28"/>
        <v>Desk 89</v>
      </c>
      <c r="C305" s="442" t="str">
        <f t="shared" si="30"/>
        <v/>
      </c>
      <c r="D305" s="442" t="str">
        <f t="shared" si="30"/>
        <v/>
      </c>
      <c r="E305" s="442" t="str">
        <f t="shared" si="30"/>
        <v/>
      </c>
      <c r="F305" s="442" t="str">
        <f t="shared" si="30"/>
        <v/>
      </c>
      <c r="G305" s="1126" t="str">
        <f t="shared" si="30"/>
        <v/>
      </c>
      <c r="H305" s="1033"/>
      <c r="I305" s="1033"/>
      <c r="J305" s="1033"/>
      <c r="K305" s="1033"/>
      <c r="L305" s="1033"/>
      <c r="M305" s="1033"/>
      <c r="N305" s="1033"/>
      <c r="O305" s="1033"/>
      <c r="P305" s="1033"/>
      <c r="Q305" s="1033"/>
      <c r="R305" s="1033"/>
      <c r="S305" s="1033"/>
      <c r="T305" s="1033"/>
      <c r="U305" s="1033"/>
      <c r="V305" s="1033"/>
      <c r="W305" s="1033"/>
      <c r="X305" s="1033"/>
      <c r="Y305" s="1033"/>
      <c r="Z305" s="1033"/>
      <c r="AA305" s="1033"/>
      <c r="AB305" s="1033"/>
      <c r="AC305" s="1033"/>
      <c r="AD305" s="1033"/>
      <c r="AE305" s="1033"/>
      <c r="AF305" s="1033"/>
      <c r="AG305" s="1033"/>
      <c r="AH305" s="1033"/>
      <c r="AI305" s="1033"/>
      <c r="AJ305" s="1033"/>
      <c r="AK305" s="1033"/>
      <c r="AL305" s="1033"/>
      <c r="AM305" s="1033"/>
      <c r="AN305" s="1033"/>
      <c r="AO305" s="1033"/>
      <c r="AP305" s="1033"/>
      <c r="AQ305" s="1033"/>
      <c r="AR305" s="1033"/>
      <c r="AS305" s="1033"/>
      <c r="AT305" s="1033"/>
      <c r="AU305" s="1033"/>
      <c r="AV305" s="1033"/>
      <c r="AW305" s="1033"/>
      <c r="AX305" s="1033"/>
      <c r="AY305" s="1033"/>
      <c r="AZ305" s="1033"/>
      <c r="BA305" s="1033"/>
      <c r="BB305" s="1033"/>
      <c r="BC305" s="1033"/>
      <c r="BD305" s="1033"/>
      <c r="BE305" s="1033"/>
      <c r="BF305" s="1033"/>
      <c r="BG305" s="1033"/>
      <c r="BH305" s="1033"/>
      <c r="BI305" s="1033"/>
      <c r="BJ305" s="1033"/>
      <c r="BK305" s="1033"/>
      <c r="BL305" s="1033"/>
      <c r="BM305" s="1033"/>
      <c r="BN305" s="1033"/>
      <c r="BO305" s="1033"/>
      <c r="BP305" s="1033"/>
      <c r="BQ305" s="1033"/>
      <c r="BR305" s="1033"/>
      <c r="BS305" s="1033"/>
      <c r="BT305" s="1033"/>
      <c r="BU305" s="1033"/>
      <c r="BV305" s="1033"/>
      <c r="BW305" s="1033"/>
      <c r="BX305" s="1033"/>
      <c r="BY305" s="1033"/>
      <c r="BZ305" s="1033"/>
      <c r="CA305" s="1033"/>
      <c r="CB305" s="1033"/>
      <c r="CC305" s="1033"/>
      <c r="CD305" s="1033"/>
      <c r="CE305" s="1033"/>
      <c r="CF305" s="1033"/>
      <c r="CG305" s="1033"/>
      <c r="CH305" s="1033"/>
      <c r="CI305" s="1033"/>
      <c r="CJ305" s="1033"/>
      <c r="CK305" s="1033"/>
      <c r="CL305" s="1033"/>
      <c r="CM305" s="1033"/>
      <c r="CN305" s="1033"/>
      <c r="CO305" s="1033"/>
      <c r="CP305" s="1033"/>
      <c r="CQ305" s="1033"/>
      <c r="CR305" s="1033"/>
      <c r="CS305" s="1033"/>
      <c r="CT305" s="1033"/>
      <c r="CU305" s="1033"/>
      <c r="CV305" s="1033"/>
      <c r="CW305" s="1033"/>
      <c r="CX305" s="1033"/>
      <c r="CY305" s="1033"/>
      <c r="CZ305" s="1033"/>
      <c r="DA305" s="1033"/>
      <c r="DB305" s="1033"/>
      <c r="DC305" s="1033"/>
      <c r="DD305" s="1033"/>
      <c r="DE305" s="1033"/>
      <c r="DF305" s="1033"/>
      <c r="DG305" s="1033"/>
      <c r="DH305" s="1033"/>
      <c r="DI305" s="1033"/>
      <c r="DJ305" s="1033"/>
      <c r="DK305" s="1033"/>
      <c r="DL305" s="1033"/>
      <c r="DM305" s="1033"/>
      <c r="DN305" s="1033"/>
      <c r="DO305" s="1033"/>
      <c r="DP305" s="1033"/>
      <c r="DQ305" s="1033"/>
      <c r="DR305" s="1033"/>
      <c r="DS305" s="1033"/>
      <c r="DT305" s="1033"/>
      <c r="DU305" s="1033"/>
      <c r="DV305" s="1033"/>
      <c r="DW305" s="572"/>
      <c r="DX305" s="1033"/>
      <c r="DY305" s="1033"/>
      <c r="DZ305" s="1033"/>
      <c r="EA305" s="1033"/>
      <c r="EB305" s="1033"/>
      <c r="EC305" s="1033"/>
      <c r="ED305" s="1033"/>
      <c r="EE305" s="1033"/>
      <c r="EF305" s="1033"/>
      <c r="EG305" s="1033"/>
      <c r="EH305" s="1033"/>
      <c r="EI305" s="1033"/>
      <c r="EJ305" s="1033"/>
      <c r="EK305" s="1033"/>
      <c r="EL305" s="1033"/>
      <c r="EM305" s="1033"/>
      <c r="EN305" s="1033"/>
      <c r="EO305" s="1033"/>
      <c r="EP305" s="1033"/>
      <c r="EQ305" s="1033"/>
      <c r="ER305" s="572"/>
    </row>
    <row r="306" spans="1:149" ht="15" customHeight="1" x14ac:dyDescent="0.25">
      <c r="B306" s="440" t="str">
        <f t="shared" si="28"/>
        <v>Desk 90</v>
      </c>
      <c r="C306" s="442" t="str">
        <f t="shared" si="30"/>
        <v/>
      </c>
      <c r="D306" s="442" t="str">
        <f t="shared" si="30"/>
        <v/>
      </c>
      <c r="E306" s="442" t="str">
        <f t="shared" si="30"/>
        <v/>
      </c>
      <c r="F306" s="442" t="str">
        <f t="shared" si="30"/>
        <v/>
      </c>
      <c r="G306" s="1126" t="str">
        <f t="shared" si="30"/>
        <v/>
      </c>
      <c r="H306" s="1033"/>
      <c r="I306" s="1033"/>
      <c r="J306" s="1033"/>
      <c r="K306" s="1033"/>
      <c r="L306" s="1033"/>
      <c r="M306" s="1033"/>
      <c r="N306" s="1033"/>
      <c r="O306" s="1033"/>
      <c r="P306" s="1033"/>
      <c r="Q306" s="1033"/>
      <c r="R306" s="1033"/>
      <c r="S306" s="1033"/>
      <c r="T306" s="1033"/>
      <c r="U306" s="1033"/>
      <c r="V306" s="1033"/>
      <c r="W306" s="1033"/>
      <c r="X306" s="1033"/>
      <c r="Y306" s="1033"/>
      <c r="Z306" s="1033"/>
      <c r="AA306" s="1033"/>
      <c r="AB306" s="1033"/>
      <c r="AC306" s="1033"/>
      <c r="AD306" s="1033"/>
      <c r="AE306" s="1033"/>
      <c r="AF306" s="1033"/>
      <c r="AG306" s="1033"/>
      <c r="AH306" s="1033"/>
      <c r="AI306" s="1033"/>
      <c r="AJ306" s="1033"/>
      <c r="AK306" s="1033"/>
      <c r="AL306" s="1033"/>
      <c r="AM306" s="1033"/>
      <c r="AN306" s="1033"/>
      <c r="AO306" s="1033"/>
      <c r="AP306" s="1033"/>
      <c r="AQ306" s="1033"/>
      <c r="AR306" s="1033"/>
      <c r="AS306" s="1033"/>
      <c r="AT306" s="1033"/>
      <c r="AU306" s="1033"/>
      <c r="AV306" s="1033"/>
      <c r="AW306" s="1033"/>
      <c r="AX306" s="1033"/>
      <c r="AY306" s="1033"/>
      <c r="AZ306" s="1033"/>
      <c r="BA306" s="1033"/>
      <c r="BB306" s="1033"/>
      <c r="BC306" s="1033"/>
      <c r="BD306" s="1033"/>
      <c r="BE306" s="1033"/>
      <c r="BF306" s="1033"/>
      <c r="BG306" s="1033"/>
      <c r="BH306" s="1033"/>
      <c r="BI306" s="1033"/>
      <c r="BJ306" s="1033"/>
      <c r="BK306" s="1033"/>
      <c r="BL306" s="1033"/>
      <c r="BM306" s="1033"/>
      <c r="BN306" s="1033"/>
      <c r="BO306" s="1033"/>
      <c r="BP306" s="1033"/>
      <c r="BQ306" s="1033"/>
      <c r="BR306" s="1033"/>
      <c r="BS306" s="1033"/>
      <c r="BT306" s="1033"/>
      <c r="BU306" s="1033"/>
      <c r="BV306" s="1033"/>
      <c r="BW306" s="1033"/>
      <c r="BX306" s="1033"/>
      <c r="BY306" s="1033"/>
      <c r="BZ306" s="1033"/>
      <c r="CA306" s="1033"/>
      <c r="CB306" s="1033"/>
      <c r="CC306" s="1033"/>
      <c r="CD306" s="1033"/>
      <c r="CE306" s="1033"/>
      <c r="CF306" s="1033"/>
      <c r="CG306" s="1033"/>
      <c r="CH306" s="1033"/>
      <c r="CI306" s="1033"/>
      <c r="CJ306" s="1033"/>
      <c r="CK306" s="1033"/>
      <c r="CL306" s="1033"/>
      <c r="CM306" s="1033"/>
      <c r="CN306" s="1033"/>
      <c r="CO306" s="1033"/>
      <c r="CP306" s="1033"/>
      <c r="CQ306" s="1033"/>
      <c r="CR306" s="1033"/>
      <c r="CS306" s="1033"/>
      <c r="CT306" s="1033"/>
      <c r="CU306" s="1033"/>
      <c r="CV306" s="1033"/>
      <c r="CW306" s="1033"/>
      <c r="CX306" s="1033"/>
      <c r="CY306" s="1033"/>
      <c r="CZ306" s="1033"/>
      <c r="DA306" s="1033"/>
      <c r="DB306" s="1033"/>
      <c r="DC306" s="1033"/>
      <c r="DD306" s="1033"/>
      <c r="DE306" s="1033"/>
      <c r="DF306" s="1033"/>
      <c r="DG306" s="1033"/>
      <c r="DH306" s="1033"/>
      <c r="DI306" s="1033"/>
      <c r="DJ306" s="1033"/>
      <c r="DK306" s="1033"/>
      <c r="DL306" s="1033"/>
      <c r="DM306" s="1033"/>
      <c r="DN306" s="1033"/>
      <c r="DO306" s="1033"/>
      <c r="DP306" s="1033"/>
      <c r="DQ306" s="1033"/>
      <c r="DR306" s="1033"/>
      <c r="DS306" s="1033"/>
      <c r="DT306" s="1033"/>
      <c r="DU306" s="1033"/>
      <c r="DV306" s="1033"/>
      <c r="DW306" s="572"/>
      <c r="DX306" s="1033"/>
      <c r="DY306" s="1033"/>
      <c r="DZ306" s="1033"/>
      <c r="EA306" s="1033"/>
      <c r="EB306" s="1033"/>
      <c r="EC306" s="1033"/>
      <c r="ED306" s="1033"/>
      <c r="EE306" s="1033"/>
      <c r="EF306" s="1033"/>
      <c r="EG306" s="1033"/>
      <c r="EH306" s="1033"/>
      <c r="EI306" s="1033"/>
      <c r="EJ306" s="1033"/>
      <c r="EK306" s="1033"/>
      <c r="EL306" s="1033"/>
      <c r="EM306" s="1033"/>
      <c r="EN306" s="1033"/>
      <c r="EO306" s="1033"/>
      <c r="EP306" s="1033"/>
      <c r="EQ306" s="1033"/>
      <c r="ER306" s="572"/>
    </row>
    <row r="307" spans="1:149" ht="15" customHeight="1" x14ac:dyDescent="0.25">
      <c r="B307" s="440" t="str">
        <f t="shared" si="28"/>
        <v>Desk 91</v>
      </c>
      <c r="C307" s="442" t="str">
        <f t="shared" si="30"/>
        <v/>
      </c>
      <c r="D307" s="442" t="str">
        <f t="shared" si="30"/>
        <v/>
      </c>
      <c r="E307" s="442" t="str">
        <f t="shared" si="30"/>
        <v/>
      </c>
      <c r="F307" s="442" t="str">
        <f t="shared" si="30"/>
        <v/>
      </c>
      <c r="G307" s="1126" t="str">
        <f t="shared" si="30"/>
        <v/>
      </c>
      <c r="H307" s="1033"/>
      <c r="I307" s="1033"/>
      <c r="J307" s="1033"/>
      <c r="K307" s="1033"/>
      <c r="L307" s="1033"/>
      <c r="M307" s="1033"/>
      <c r="N307" s="1033"/>
      <c r="O307" s="1033"/>
      <c r="P307" s="1033"/>
      <c r="Q307" s="1033"/>
      <c r="R307" s="1033"/>
      <c r="S307" s="1033"/>
      <c r="T307" s="1033"/>
      <c r="U307" s="1033"/>
      <c r="V307" s="1033"/>
      <c r="W307" s="1033"/>
      <c r="X307" s="1033"/>
      <c r="Y307" s="1033"/>
      <c r="Z307" s="1033"/>
      <c r="AA307" s="1033"/>
      <c r="AB307" s="1033"/>
      <c r="AC307" s="1033"/>
      <c r="AD307" s="1033"/>
      <c r="AE307" s="1033"/>
      <c r="AF307" s="1033"/>
      <c r="AG307" s="1033"/>
      <c r="AH307" s="1033"/>
      <c r="AI307" s="1033"/>
      <c r="AJ307" s="1033"/>
      <c r="AK307" s="1033"/>
      <c r="AL307" s="1033"/>
      <c r="AM307" s="1033"/>
      <c r="AN307" s="1033"/>
      <c r="AO307" s="1033"/>
      <c r="AP307" s="1033"/>
      <c r="AQ307" s="1033"/>
      <c r="AR307" s="1033"/>
      <c r="AS307" s="1033"/>
      <c r="AT307" s="1033"/>
      <c r="AU307" s="1033"/>
      <c r="AV307" s="1033"/>
      <c r="AW307" s="1033"/>
      <c r="AX307" s="1033"/>
      <c r="AY307" s="1033"/>
      <c r="AZ307" s="1033"/>
      <c r="BA307" s="1033"/>
      <c r="BB307" s="1033"/>
      <c r="BC307" s="1033"/>
      <c r="BD307" s="1033"/>
      <c r="BE307" s="1033"/>
      <c r="BF307" s="1033"/>
      <c r="BG307" s="1033"/>
      <c r="BH307" s="1033"/>
      <c r="BI307" s="1033"/>
      <c r="BJ307" s="1033"/>
      <c r="BK307" s="1033"/>
      <c r="BL307" s="1033"/>
      <c r="BM307" s="1033"/>
      <c r="BN307" s="1033"/>
      <c r="BO307" s="1033"/>
      <c r="BP307" s="1033"/>
      <c r="BQ307" s="1033"/>
      <c r="BR307" s="1033"/>
      <c r="BS307" s="1033"/>
      <c r="BT307" s="1033"/>
      <c r="BU307" s="1033"/>
      <c r="BV307" s="1033"/>
      <c r="BW307" s="1033"/>
      <c r="BX307" s="1033"/>
      <c r="BY307" s="1033"/>
      <c r="BZ307" s="1033"/>
      <c r="CA307" s="1033"/>
      <c r="CB307" s="1033"/>
      <c r="CC307" s="1033"/>
      <c r="CD307" s="1033"/>
      <c r="CE307" s="1033"/>
      <c r="CF307" s="1033"/>
      <c r="CG307" s="1033"/>
      <c r="CH307" s="1033"/>
      <c r="CI307" s="1033"/>
      <c r="CJ307" s="1033"/>
      <c r="CK307" s="1033"/>
      <c r="CL307" s="1033"/>
      <c r="CM307" s="1033"/>
      <c r="CN307" s="1033"/>
      <c r="CO307" s="1033"/>
      <c r="CP307" s="1033"/>
      <c r="CQ307" s="1033"/>
      <c r="CR307" s="1033"/>
      <c r="CS307" s="1033"/>
      <c r="CT307" s="1033"/>
      <c r="CU307" s="1033"/>
      <c r="CV307" s="1033"/>
      <c r="CW307" s="1033"/>
      <c r="CX307" s="1033"/>
      <c r="CY307" s="1033"/>
      <c r="CZ307" s="1033"/>
      <c r="DA307" s="1033"/>
      <c r="DB307" s="1033"/>
      <c r="DC307" s="1033"/>
      <c r="DD307" s="1033"/>
      <c r="DE307" s="1033"/>
      <c r="DF307" s="1033"/>
      <c r="DG307" s="1033"/>
      <c r="DH307" s="1033"/>
      <c r="DI307" s="1033"/>
      <c r="DJ307" s="1033"/>
      <c r="DK307" s="1033"/>
      <c r="DL307" s="1033"/>
      <c r="DM307" s="1033"/>
      <c r="DN307" s="1033"/>
      <c r="DO307" s="1033"/>
      <c r="DP307" s="1033"/>
      <c r="DQ307" s="1033"/>
      <c r="DR307" s="1033"/>
      <c r="DS307" s="1033"/>
      <c r="DT307" s="1033"/>
      <c r="DU307" s="1033"/>
      <c r="DV307" s="1033"/>
      <c r="DW307" s="572"/>
      <c r="DX307" s="1033"/>
      <c r="DY307" s="1033"/>
      <c r="DZ307" s="1033"/>
      <c r="EA307" s="1033"/>
      <c r="EB307" s="1033"/>
      <c r="EC307" s="1033"/>
      <c r="ED307" s="1033"/>
      <c r="EE307" s="1033"/>
      <c r="EF307" s="1033"/>
      <c r="EG307" s="1033"/>
      <c r="EH307" s="1033"/>
      <c r="EI307" s="1033"/>
      <c r="EJ307" s="1033"/>
      <c r="EK307" s="1033"/>
      <c r="EL307" s="1033"/>
      <c r="EM307" s="1033"/>
      <c r="EN307" s="1033"/>
      <c r="EO307" s="1033"/>
      <c r="EP307" s="1033"/>
      <c r="EQ307" s="1033"/>
      <c r="ER307" s="572"/>
    </row>
    <row r="308" spans="1:149" ht="15" customHeight="1" x14ac:dyDescent="0.25">
      <c r="B308" s="440" t="str">
        <f t="shared" si="28"/>
        <v>Desk 92</v>
      </c>
      <c r="C308" s="442" t="str">
        <f t="shared" si="30"/>
        <v/>
      </c>
      <c r="D308" s="442" t="str">
        <f t="shared" si="30"/>
        <v/>
      </c>
      <c r="E308" s="442" t="str">
        <f t="shared" si="30"/>
        <v/>
      </c>
      <c r="F308" s="442" t="str">
        <f t="shared" si="30"/>
        <v/>
      </c>
      <c r="G308" s="1126" t="str">
        <f t="shared" si="30"/>
        <v/>
      </c>
      <c r="H308" s="1033"/>
      <c r="I308" s="1033"/>
      <c r="J308" s="1033"/>
      <c r="K308" s="1033"/>
      <c r="L308" s="1033"/>
      <c r="M308" s="1033"/>
      <c r="N308" s="1033"/>
      <c r="O308" s="1033"/>
      <c r="P308" s="1033"/>
      <c r="Q308" s="1033"/>
      <c r="R308" s="1033"/>
      <c r="S308" s="1033"/>
      <c r="T308" s="1033"/>
      <c r="U308" s="1033"/>
      <c r="V308" s="1033"/>
      <c r="W308" s="1033"/>
      <c r="X308" s="1033"/>
      <c r="Y308" s="1033"/>
      <c r="Z308" s="1033"/>
      <c r="AA308" s="1033"/>
      <c r="AB308" s="1033"/>
      <c r="AC308" s="1033"/>
      <c r="AD308" s="1033"/>
      <c r="AE308" s="1033"/>
      <c r="AF308" s="1033"/>
      <c r="AG308" s="1033"/>
      <c r="AH308" s="1033"/>
      <c r="AI308" s="1033"/>
      <c r="AJ308" s="1033"/>
      <c r="AK308" s="1033"/>
      <c r="AL308" s="1033"/>
      <c r="AM308" s="1033"/>
      <c r="AN308" s="1033"/>
      <c r="AO308" s="1033"/>
      <c r="AP308" s="1033"/>
      <c r="AQ308" s="1033"/>
      <c r="AR308" s="1033"/>
      <c r="AS308" s="1033"/>
      <c r="AT308" s="1033"/>
      <c r="AU308" s="1033"/>
      <c r="AV308" s="1033"/>
      <c r="AW308" s="1033"/>
      <c r="AX308" s="1033"/>
      <c r="AY308" s="1033"/>
      <c r="AZ308" s="1033"/>
      <c r="BA308" s="1033"/>
      <c r="BB308" s="1033"/>
      <c r="BC308" s="1033"/>
      <c r="BD308" s="1033"/>
      <c r="BE308" s="1033"/>
      <c r="BF308" s="1033"/>
      <c r="BG308" s="1033"/>
      <c r="BH308" s="1033"/>
      <c r="BI308" s="1033"/>
      <c r="BJ308" s="1033"/>
      <c r="BK308" s="1033"/>
      <c r="BL308" s="1033"/>
      <c r="BM308" s="1033"/>
      <c r="BN308" s="1033"/>
      <c r="BO308" s="1033"/>
      <c r="BP308" s="1033"/>
      <c r="BQ308" s="1033"/>
      <c r="BR308" s="1033"/>
      <c r="BS308" s="1033"/>
      <c r="BT308" s="1033"/>
      <c r="BU308" s="1033"/>
      <c r="BV308" s="1033"/>
      <c r="BW308" s="1033"/>
      <c r="BX308" s="1033"/>
      <c r="BY308" s="1033"/>
      <c r="BZ308" s="1033"/>
      <c r="CA308" s="1033"/>
      <c r="CB308" s="1033"/>
      <c r="CC308" s="1033"/>
      <c r="CD308" s="1033"/>
      <c r="CE308" s="1033"/>
      <c r="CF308" s="1033"/>
      <c r="CG308" s="1033"/>
      <c r="CH308" s="1033"/>
      <c r="CI308" s="1033"/>
      <c r="CJ308" s="1033"/>
      <c r="CK308" s="1033"/>
      <c r="CL308" s="1033"/>
      <c r="CM308" s="1033"/>
      <c r="CN308" s="1033"/>
      <c r="CO308" s="1033"/>
      <c r="CP308" s="1033"/>
      <c r="CQ308" s="1033"/>
      <c r="CR308" s="1033"/>
      <c r="CS308" s="1033"/>
      <c r="CT308" s="1033"/>
      <c r="CU308" s="1033"/>
      <c r="CV308" s="1033"/>
      <c r="CW308" s="1033"/>
      <c r="CX308" s="1033"/>
      <c r="CY308" s="1033"/>
      <c r="CZ308" s="1033"/>
      <c r="DA308" s="1033"/>
      <c r="DB308" s="1033"/>
      <c r="DC308" s="1033"/>
      <c r="DD308" s="1033"/>
      <c r="DE308" s="1033"/>
      <c r="DF308" s="1033"/>
      <c r="DG308" s="1033"/>
      <c r="DH308" s="1033"/>
      <c r="DI308" s="1033"/>
      <c r="DJ308" s="1033"/>
      <c r="DK308" s="1033"/>
      <c r="DL308" s="1033"/>
      <c r="DM308" s="1033"/>
      <c r="DN308" s="1033"/>
      <c r="DO308" s="1033"/>
      <c r="DP308" s="1033"/>
      <c r="DQ308" s="1033"/>
      <c r="DR308" s="1033"/>
      <c r="DS308" s="1033"/>
      <c r="DT308" s="1033"/>
      <c r="DU308" s="1033"/>
      <c r="DV308" s="1033"/>
      <c r="DW308" s="572"/>
      <c r="DX308" s="1033"/>
      <c r="DY308" s="1033"/>
      <c r="DZ308" s="1033"/>
      <c r="EA308" s="1033"/>
      <c r="EB308" s="1033"/>
      <c r="EC308" s="1033"/>
      <c r="ED308" s="1033"/>
      <c r="EE308" s="1033"/>
      <c r="EF308" s="1033"/>
      <c r="EG308" s="1033"/>
      <c r="EH308" s="1033"/>
      <c r="EI308" s="1033"/>
      <c r="EJ308" s="1033"/>
      <c r="EK308" s="1033"/>
      <c r="EL308" s="1033"/>
      <c r="EM308" s="1033"/>
      <c r="EN308" s="1033"/>
      <c r="EO308" s="1033"/>
      <c r="EP308" s="1033"/>
      <c r="EQ308" s="1033"/>
      <c r="ER308" s="572"/>
    </row>
    <row r="309" spans="1:149" ht="15" customHeight="1" x14ac:dyDescent="0.25">
      <c r="B309" s="440" t="str">
        <f t="shared" si="28"/>
        <v>Desk 93</v>
      </c>
      <c r="C309" s="442" t="str">
        <f t="shared" si="30"/>
        <v/>
      </c>
      <c r="D309" s="442" t="str">
        <f t="shared" si="30"/>
        <v/>
      </c>
      <c r="E309" s="442" t="str">
        <f t="shared" si="30"/>
        <v/>
      </c>
      <c r="F309" s="442" t="str">
        <f t="shared" si="30"/>
        <v/>
      </c>
      <c r="G309" s="1126" t="str">
        <f t="shared" si="30"/>
        <v/>
      </c>
      <c r="H309" s="1033"/>
      <c r="I309" s="1033"/>
      <c r="J309" s="1033"/>
      <c r="K309" s="1033"/>
      <c r="L309" s="1033"/>
      <c r="M309" s="1033"/>
      <c r="N309" s="1033"/>
      <c r="O309" s="1033"/>
      <c r="P309" s="1033"/>
      <c r="Q309" s="1033"/>
      <c r="R309" s="1033"/>
      <c r="S309" s="1033"/>
      <c r="T309" s="1033"/>
      <c r="U309" s="1033"/>
      <c r="V309" s="1033"/>
      <c r="W309" s="1033"/>
      <c r="X309" s="1033"/>
      <c r="Y309" s="1033"/>
      <c r="Z309" s="1033"/>
      <c r="AA309" s="1033"/>
      <c r="AB309" s="1033"/>
      <c r="AC309" s="1033"/>
      <c r="AD309" s="1033"/>
      <c r="AE309" s="1033"/>
      <c r="AF309" s="1033"/>
      <c r="AG309" s="1033"/>
      <c r="AH309" s="1033"/>
      <c r="AI309" s="1033"/>
      <c r="AJ309" s="1033"/>
      <c r="AK309" s="1033"/>
      <c r="AL309" s="1033"/>
      <c r="AM309" s="1033"/>
      <c r="AN309" s="1033"/>
      <c r="AO309" s="1033"/>
      <c r="AP309" s="1033"/>
      <c r="AQ309" s="1033"/>
      <c r="AR309" s="1033"/>
      <c r="AS309" s="1033"/>
      <c r="AT309" s="1033"/>
      <c r="AU309" s="1033"/>
      <c r="AV309" s="1033"/>
      <c r="AW309" s="1033"/>
      <c r="AX309" s="1033"/>
      <c r="AY309" s="1033"/>
      <c r="AZ309" s="1033"/>
      <c r="BA309" s="1033"/>
      <c r="BB309" s="1033"/>
      <c r="BC309" s="1033"/>
      <c r="BD309" s="1033"/>
      <c r="BE309" s="1033"/>
      <c r="BF309" s="1033"/>
      <c r="BG309" s="1033"/>
      <c r="BH309" s="1033"/>
      <c r="BI309" s="1033"/>
      <c r="BJ309" s="1033"/>
      <c r="BK309" s="1033"/>
      <c r="BL309" s="1033"/>
      <c r="BM309" s="1033"/>
      <c r="BN309" s="1033"/>
      <c r="BO309" s="1033"/>
      <c r="BP309" s="1033"/>
      <c r="BQ309" s="1033"/>
      <c r="BR309" s="1033"/>
      <c r="BS309" s="1033"/>
      <c r="BT309" s="1033"/>
      <c r="BU309" s="1033"/>
      <c r="BV309" s="1033"/>
      <c r="BW309" s="1033"/>
      <c r="BX309" s="1033"/>
      <c r="BY309" s="1033"/>
      <c r="BZ309" s="1033"/>
      <c r="CA309" s="1033"/>
      <c r="CB309" s="1033"/>
      <c r="CC309" s="1033"/>
      <c r="CD309" s="1033"/>
      <c r="CE309" s="1033"/>
      <c r="CF309" s="1033"/>
      <c r="CG309" s="1033"/>
      <c r="CH309" s="1033"/>
      <c r="CI309" s="1033"/>
      <c r="CJ309" s="1033"/>
      <c r="CK309" s="1033"/>
      <c r="CL309" s="1033"/>
      <c r="CM309" s="1033"/>
      <c r="CN309" s="1033"/>
      <c r="CO309" s="1033"/>
      <c r="CP309" s="1033"/>
      <c r="CQ309" s="1033"/>
      <c r="CR309" s="1033"/>
      <c r="CS309" s="1033"/>
      <c r="CT309" s="1033"/>
      <c r="CU309" s="1033"/>
      <c r="CV309" s="1033"/>
      <c r="CW309" s="1033"/>
      <c r="CX309" s="1033"/>
      <c r="CY309" s="1033"/>
      <c r="CZ309" s="1033"/>
      <c r="DA309" s="1033"/>
      <c r="DB309" s="1033"/>
      <c r="DC309" s="1033"/>
      <c r="DD309" s="1033"/>
      <c r="DE309" s="1033"/>
      <c r="DF309" s="1033"/>
      <c r="DG309" s="1033"/>
      <c r="DH309" s="1033"/>
      <c r="DI309" s="1033"/>
      <c r="DJ309" s="1033"/>
      <c r="DK309" s="1033"/>
      <c r="DL309" s="1033"/>
      <c r="DM309" s="1033"/>
      <c r="DN309" s="1033"/>
      <c r="DO309" s="1033"/>
      <c r="DP309" s="1033"/>
      <c r="DQ309" s="1033"/>
      <c r="DR309" s="1033"/>
      <c r="DS309" s="1033"/>
      <c r="DT309" s="1033"/>
      <c r="DU309" s="1033"/>
      <c r="DV309" s="1033"/>
      <c r="DW309" s="572"/>
      <c r="DX309" s="1033"/>
      <c r="DY309" s="1033"/>
      <c r="DZ309" s="1033"/>
      <c r="EA309" s="1033"/>
      <c r="EB309" s="1033"/>
      <c r="EC309" s="1033"/>
      <c r="ED309" s="1033"/>
      <c r="EE309" s="1033"/>
      <c r="EF309" s="1033"/>
      <c r="EG309" s="1033"/>
      <c r="EH309" s="1033"/>
      <c r="EI309" s="1033"/>
      <c r="EJ309" s="1033"/>
      <c r="EK309" s="1033"/>
      <c r="EL309" s="1033"/>
      <c r="EM309" s="1033"/>
      <c r="EN309" s="1033"/>
      <c r="EO309" s="1033"/>
      <c r="EP309" s="1033"/>
      <c r="EQ309" s="1033"/>
      <c r="ER309" s="572"/>
    </row>
    <row r="310" spans="1:149" ht="15" customHeight="1" x14ac:dyDescent="0.25">
      <c r="B310" s="440" t="str">
        <f t="shared" si="28"/>
        <v>Desk 94</v>
      </c>
      <c r="C310" s="442" t="str">
        <f t="shared" si="30"/>
        <v/>
      </c>
      <c r="D310" s="442" t="str">
        <f t="shared" si="30"/>
        <v/>
      </c>
      <c r="E310" s="442" t="str">
        <f t="shared" si="30"/>
        <v/>
      </c>
      <c r="F310" s="442" t="str">
        <f t="shared" si="30"/>
        <v/>
      </c>
      <c r="G310" s="1126" t="str">
        <f t="shared" si="30"/>
        <v/>
      </c>
      <c r="H310" s="1033"/>
      <c r="I310" s="1033"/>
      <c r="J310" s="1033"/>
      <c r="K310" s="1033"/>
      <c r="L310" s="1033"/>
      <c r="M310" s="1033"/>
      <c r="N310" s="1033"/>
      <c r="O310" s="1033"/>
      <c r="P310" s="1033"/>
      <c r="Q310" s="1033"/>
      <c r="R310" s="1033"/>
      <c r="S310" s="1033"/>
      <c r="T310" s="1033"/>
      <c r="U310" s="1033"/>
      <c r="V310" s="1033"/>
      <c r="W310" s="1033"/>
      <c r="X310" s="1033"/>
      <c r="Y310" s="1033"/>
      <c r="Z310" s="1033"/>
      <c r="AA310" s="1033"/>
      <c r="AB310" s="1033"/>
      <c r="AC310" s="1033"/>
      <c r="AD310" s="1033"/>
      <c r="AE310" s="1033"/>
      <c r="AF310" s="1033"/>
      <c r="AG310" s="1033"/>
      <c r="AH310" s="1033"/>
      <c r="AI310" s="1033"/>
      <c r="AJ310" s="1033"/>
      <c r="AK310" s="1033"/>
      <c r="AL310" s="1033"/>
      <c r="AM310" s="1033"/>
      <c r="AN310" s="1033"/>
      <c r="AO310" s="1033"/>
      <c r="AP310" s="1033"/>
      <c r="AQ310" s="1033"/>
      <c r="AR310" s="1033"/>
      <c r="AS310" s="1033"/>
      <c r="AT310" s="1033"/>
      <c r="AU310" s="1033"/>
      <c r="AV310" s="1033"/>
      <c r="AW310" s="1033"/>
      <c r="AX310" s="1033"/>
      <c r="AY310" s="1033"/>
      <c r="AZ310" s="1033"/>
      <c r="BA310" s="1033"/>
      <c r="BB310" s="1033"/>
      <c r="BC310" s="1033"/>
      <c r="BD310" s="1033"/>
      <c r="BE310" s="1033"/>
      <c r="BF310" s="1033"/>
      <c r="BG310" s="1033"/>
      <c r="BH310" s="1033"/>
      <c r="BI310" s="1033"/>
      <c r="BJ310" s="1033"/>
      <c r="BK310" s="1033"/>
      <c r="BL310" s="1033"/>
      <c r="BM310" s="1033"/>
      <c r="BN310" s="1033"/>
      <c r="BO310" s="1033"/>
      <c r="BP310" s="1033"/>
      <c r="BQ310" s="1033"/>
      <c r="BR310" s="1033"/>
      <c r="BS310" s="1033"/>
      <c r="BT310" s="1033"/>
      <c r="BU310" s="1033"/>
      <c r="BV310" s="1033"/>
      <c r="BW310" s="1033"/>
      <c r="BX310" s="1033"/>
      <c r="BY310" s="1033"/>
      <c r="BZ310" s="1033"/>
      <c r="CA310" s="1033"/>
      <c r="CB310" s="1033"/>
      <c r="CC310" s="1033"/>
      <c r="CD310" s="1033"/>
      <c r="CE310" s="1033"/>
      <c r="CF310" s="1033"/>
      <c r="CG310" s="1033"/>
      <c r="CH310" s="1033"/>
      <c r="CI310" s="1033"/>
      <c r="CJ310" s="1033"/>
      <c r="CK310" s="1033"/>
      <c r="CL310" s="1033"/>
      <c r="CM310" s="1033"/>
      <c r="CN310" s="1033"/>
      <c r="CO310" s="1033"/>
      <c r="CP310" s="1033"/>
      <c r="CQ310" s="1033"/>
      <c r="CR310" s="1033"/>
      <c r="CS310" s="1033"/>
      <c r="CT310" s="1033"/>
      <c r="CU310" s="1033"/>
      <c r="CV310" s="1033"/>
      <c r="CW310" s="1033"/>
      <c r="CX310" s="1033"/>
      <c r="CY310" s="1033"/>
      <c r="CZ310" s="1033"/>
      <c r="DA310" s="1033"/>
      <c r="DB310" s="1033"/>
      <c r="DC310" s="1033"/>
      <c r="DD310" s="1033"/>
      <c r="DE310" s="1033"/>
      <c r="DF310" s="1033"/>
      <c r="DG310" s="1033"/>
      <c r="DH310" s="1033"/>
      <c r="DI310" s="1033"/>
      <c r="DJ310" s="1033"/>
      <c r="DK310" s="1033"/>
      <c r="DL310" s="1033"/>
      <c r="DM310" s="1033"/>
      <c r="DN310" s="1033"/>
      <c r="DO310" s="1033"/>
      <c r="DP310" s="1033"/>
      <c r="DQ310" s="1033"/>
      <c r="DR310" s="1033"/>
      <c r="DS310" s="1033"/>
      <c r="DT310" s="1033"/>
      <c r="DU310" s="1033"/>
      <c r="DV310" s="1033"/>
      <c r="DW310" s="572"/>
      <c r="DX310" s="1033"/>
      <c r="DY310" s="1033"/>
      <c r="DZ310" s="1033"/>
      <c r="EA310" s="1033"/>
      <c r="EB310" s="1033"/>
      <c r="EC310" s="1033"/>
      <c r="ED310" s="1033"/>
      <c r="EE310" s="1033"/>
      <c r="EF310" s="1033"/>
      <c r="EG310" s="1033"/>
      <c r="EH310" s="1033"/>
      <c r="EI310" s="1033"/>
      <c r="EJ310" s="1033"/>
      <c r="EK310" s="1033"/>
      <c r="EL310" s="1033"/>
      <c r="EM310" s="1033"/>
      <c r="EN310" s="1033"/>
      <c r="EO310" s="1033"/>
      <c r="EP310" s="1033"/>
      <c r="EQ310" s="1033"/>
      <c r="ER310" s="572"/>
    </row>
    <row r="311" spans="1:149" ht="15" customHeight="1" x14ac:dyDescent="0.25">
      <c r="B311" s="440" t="str">
        <f t="shared" si="28"/>
        <v>Desk 95</v>
      </c>
      <c r="C311" s="442" t="str">
        <f t="shared" si="30"/>
        <v/>
      </c>
      <c r="D311" s="442" t="str">
        <f t="shared" si="30"/>
        <v/>
      </c>
      <c r="E311" s="442" t="str">
        <f t="shared" si="30"/>
        <v/>
      </c>
      <c r="F311" s="442" t="str">
        <f t="shared" si="30"/>
        <v/>
      </c>
      <c r="G311" s="1126" t="str">
        <f t="shared" si="30"/>
        <v/>
      </c>
      <c r="H311" s="1033"/>
      <c r="I311" s="1033"/>
      <c r="J311" s="1033"/>
      <c r="K311" s="1033"/>
      <c r="L311" s="1033"/>
      <c r="M311" s="1033"/>
      <c r="N311" s="1033"/>
      <c r="O311" s="1033"/>
      <c r="P311" s="1033"/>
      <c r="Q311" s="1033"/>
      <c r="R311" s="1033"/>
      <c r="S311" s="1033"/>
      <c r="T311" s="1033"/>
      <c r="U311" s="1033"/>
      <c r="V311" s="1033"/>
      <c r="W311" s="1033"/>
      <c r="X311" s="1033"/>
      <c r="Y311" s="1033"/>
      <c r="Z311" s="1033"/>
      <c r="AA311" s="1033"/>
      <c r="AB311" s="1033"/>
      <c r="AC311" s="1033"/>
      <c r="AD311" s="1033"/>
      <c r="AE311" s="1033"/>
      <c r="AF311" s="1033"/>
      <c r="AG311" s="1033"/>
      <c r="AH311" s="1033"/>
      <c r="AI311" s="1033"/>
      <c r="AJ311" s="1033"/>
      <c r="AK311" s="1033"/>
      <c r="AL311" s="1033"/>
      <c r="AM311" s="1033"/>
      <c r="AN311" s="1033"/>
      <c r="AO311" s="1033"/>
      <c r="AP311" s="1033"/>
      <c r="AQ311" s="1033"/>
      <c r="AR311" s="1033"/>
      <c r="AS311" s="1033"/>
      <c r="AT311" s="1033"/>
      <c r="AU311" s="1033"/>
      <c r="AV311" s="1033"/>
      <c r="AW311" s="1033"/>
      <c r="AX311" s="1033"/>
      <c r="AY311" s="1033"/>
      <c r="AZ311" s="1033"/>
      <c r="BA311" s="1033"/>
      <c r="BB311" s="1033"/>
      <c r="BC311" s="1033"/>
      <c r="BD311" s="1033"/>
      <c r="BE311" s="1033"/>
      <c r="BF311" s="1033"/>
      <c r="BG311" s="1033"/>
      <c r="BH311" s="1033"/>
      <c r="BI311" s="1033"/>
      <c r="BJ311" s="1033"/>
      <c r="BK311" s="1033"/>
      <c r="BL311" s="1033"/>
      <c r="BM311" s="1033"/>
      <c r="BN311" s="1033"/>
      <c r="BO311" s="1033"/>
      <c r="BP311" s="1033"/>
      <c r="BQ311" s="1033"/>
      <c r="BR311" s="1033"/>
      <c r="BS311" s="1033"/>
      <c r="BT311" s="1033"/>
      <c r="BU311" s="1033"/>
      <c r="BV311" s="1033"/>
      <c r="BW311" s="1033"/>
      <c r="BX311" s="1033"/>
      <c r="BY311" s="1033"/>
      <c r="BZ311" s="1033"/>
      <c r="CA311" s="1033"/>
      <c r="CB311" s="1033"/>
      <c r="CC311" s="1033"/>
      <c r="CD311" s="1033"/>
      <c r="CE311" s="1033"/>
      <c r="CF311" s="1033"/>
      <c r="CG311" s="1033"/>
      <c r="CH311" s="1033"/>
      <c r="CI311" s="1033"/>
      <c r="CJ311" s="1033"/>
      <c r="CK311" s="1033"/>
      <c r="CL311" s="1033"/>
      <c r="CM311" s="1033"/>
      <c r="CN311" s="1033"/>
      <c r="CO311" s="1033"/>
      <c r="CP311" s="1033"/>
      <c r="CQ311" s="1033"/>
      <c r="CR311" s="1033"/>
      <c r="CS311" s="1033"/>
      <c r="CT311" s="1033"/>
      <c r="CU311" s="1033"/>
      <c r="CV311" s="1033"/>
      <c r="CW311" s="1033"/>
      <c r="CX311" s="1033"/>
      <c r="CY311" s="1033"/>
      <c r="CZ311" s="1033"/>
      <c r="DA311" s="1033"/>
      <c r="DB311" s="1033"/>
      <c r="DC311" s="1033"/>
      <c r="DD311" s="1033"/>
      <c r="DE311" s="1033"/>
      <c r="DF311" s="1033"/>
      <c r="DG311" s="1033"/>
      <c r="DH311" s="1033"/>
      <c r="DI311" s="1033"/>
      <c r="DJ311" s="1033"/>
      <c r="DK311" s="1033"/>
      <c r="DL311" s="1033"/>
      <c r="DM311" s="1033"/>
      <c r="DN311" s="1033"/>
      <c r="DO311" s="1033"/>
      <c r="DP311" s="1033"/>
      <c r="DQ311" s="1033"/>
      <c r="DR311" s="1033"/>
      <c r="DS311" s="1033"/>
      <c r="DT311" s="1033"/>
      <c r="DU311" s="1033"/>
      <c r="DV311" s="1033"/>
      <c r="DW311" s="572"/>
      <c r="DX311" s="1033"/>
      <c r="DY311" s="1033"/>
      <c r="DZ311" s="1033"/>
      <c r="EA311" s="1033"/>
      <c r="EB311" s="1033"/>
      <c r="EC311" s="1033"/>
      <c r="ED311" s="1033"/>
      <c r="EE311" s="1033"/>
      <c r="EF311" s="1033"/>
      <c r="EG311" s="1033"/>
      <c r="EH311" s="1033"/>
      <c r="EI311" s="1033"/>
      <c r="EJ311" s="1033"/>
      <c r="EK311" s="1033"/>
      <c r="EL311" s="1033"/>
      <c r="EM311" s="1033"/>
      <c r="EN311" s="1033"/>
      <c r="EO311" s="1033"/>
      <c r="EP311" s="1033"/>
      <c r="EQ311" s="1033"/>
      <c r="ER311" s="572"/>
    </row>
    <row r="312" spans="1:149" ht="15" customHeight="1" x14ac:dyDescent="0.25">
      <c r="B312" s="440" t="str">
        <f t="shared" si="28"/>
        <v>Desk 96</v>
      </c>
      <c r="C312" s="442" t="str">
        <f t="shared" si="30"/>
        <v/>
      </c>
      <c r="D312" s="442" t="str">
        <f t="shared" si="30"/>
        <v/>
      </c>
      <c r="E312" s="442" t="str">
        <f t="shared" si="30"/>
        <v/>
      </c>
      <c r="F312" s="442" t="str">
        <f t="shared" si="30"/>
        <v/>
      </c>
      <c r="G312" s="1126" t="str">
        <f t="shared" si="30"/>
        <v/>
      </c>
      <c r="H312" s="1033"/>
      <c r="I312" s="1033"/>
      <c r="J312" s="1033"/>
      <c r="K312" s="1033"/>
      <c r="L312" s="1033"/>
      <c r="M312" s="1033"/>
      <c r="N312" s="1033"/>
      <c r="O312" s="1033"/>
      <c r="P312" s="1033"/>
      <c r="Q312" s="1033"/>
      <c r="R312" s="1033"/>
      <c r="S312" s="1033"/>
      <c r="T312" s="1033"/>
      <c r="U312" s="1033"/>
      <c r="V312" s="1033"/>
      <c r="W312" s="1033"/>
      <c r="X312" s="1033"/>
      <c r="Y312" s="1033"/>
      <c r="Z312" s="1033"/>
      <c r="AA312" s="1033"/>
      <c r="AB312" s="1033"/>
      <c r="AC312" s="1033"/>
      <c r="AD312" s="1033"/>
      <c r="AE312" s="1033"/>
      <c r="AF312" s="1033"/>
      <c r="AG312" s="1033"/>
      <c r="AH312" s="1033"/>
      <c r="AI312" s="1033"/>
      <c r="AJ312" s="1033"/>
      <c r="AK312" s="1033"/>
      <c r="AL312" s="1033"/>
      <c r="AM312" s="1033"/>
      <c r="AN312" s="1033"/>
      <c r="AO312" s="1033"/>
      <c r="AP312" s="1033"/>
      <c r="AQ312" s="1033"/>
      <c r="AR312" s="1033"/>
      <c r="AS312" s="1033"/>
      <c r="AT312" s="1033"/>
      <c r="AU312" s="1033"/>
      <c r="AV312" s="1033"/>
      <c r="AW312" s="1033"/>
      <c r="AX312" s="1033"/>
      <c r="AY312" s="1033"/>
      <c r="AZ312" s="1033"/>
      <c r="BA312" s="1033"/>
      <c r="BB312" s="1033"/>
      <c r="BC312" s="1033"/>
      <c r="BD312" s="1033"/>
      <c r="BE312" s="1033"/>
      <c r="BF312" s="1033"/>
      <c r="BG312" s="1033"/>
      <c r="BH312" s="1033"/>
      <c r="BI312" s="1033"/>
      <c r="BJ312" s="1033"/>
      <c r="BK312" s="1033"/>
      <c r="BL312" s="1033"/>
      <c r="BM312" s="1033"/>
      <c r="BN312" s="1033"/>
      <c r="BO312" s="1033"/>
      <c r="BP312" s="1033"/>
      <c r="BQ312" s="1033"/>
      <c r="BR312" s="1033"/>
      <c r="BS312" s="1033"/>
      <c r="BT312" s="1033"/>
      <c r="BU312" s="1033"/>
      <c r="BV312" s="1033"/>
      <c r="BW312" s="1033"/>
      <c r="BX312" s="1033"/>
      <c r="BY312" s="1033"/>
      <c r="BZ312" s="1033"/>
      <c r="CA312" s="1033"/>
      <c r="CB312" s="1033"/>
      <c r="CC312" s="1033"/>
      <c r="CD312" s="1033"/>
      <c r="CE312" s="1033"/>
      <c r="CF312" s="1033"/>
      <c r="CG312" s="1033"/>
      <c r="CH312" s="1033"/>
      <c r="CI312" s="1033"/>
      <c r="CJ312" s="1033"/>
      <c r="CK312" s="1033"/>
      <c r="CL312" s="1033"/>
      <c r="CM312" s="1033"/>
      <c r="CN312" s="1033"/>
      <c r="CO312" s="1033"/>
      <c r="CP312" s="1033"/>
      <c r="CQ312" s="1033"/>
      <c r="CR312" s="1033"/>
      <c r="CS312" s="1033"/>
      <c r="CT312" s="1033"/>
      <c r="CU312" s="1033"/>
      <c r="CV312" s="1033"/>
      <c r="CW312" s="1033"/>
      <c r="CX312" s="1033"/>
      <c r="CY312" s="1033"/>
      <c r="CZ312" s="1033"/>
      <c r="DA312" s="1033"/>
      <c r="DB312" s="1033"/>
      <c r="DC312" s="1033"/>
      <c r="DD312" s="1033"/>
      <c r="DE312" s="1033"/>
      <c r="DF312" s="1033"/>
      <c r="DG312" s="1033"/>
      <c r="DH312" s="1033"/>
      <c r="DI312" s="1033"/>
      <c r="DJ312" s="1033"/>
      <c r="DK312" s="1033"/>
      <c r="DL312" s="1033"/>
      <c r="DM312" s="1033"/>
      <c r="DN312" s="1033"/>
      <c r="DO312" s="1033"/>
      <c r="DP312" s="1033"/>
      <c r="DQ312" s="1033"/>
      <c r="DR312" s="1033"/>
      <c r="DS312" s="1033"/>
      <c r="DT312" s="1033"/>
      <c r="DU312" s="1033"/>
      <c r="DV312" s="1033"/>
      <c r="DW312" s="572"/>
      <c r="DX312" s="1033"/>
      <c r="DY312" s="1033"/>
      <c r="DZ312" s="1033"/>
      <c r="EA312" s="1033"/>
      <c r="EB312" s="1033"/>
      <c r="EC312" s="1033"/>
      <c r="ED312" s="1033"/>
      <c r="EE312" s="1033"/>
      <c r="EF312" s="1033"/>
      <c r="EG312" s="1033"/>
      <c r="EH312" s="1033"/>
      <c r="EI312" s="1033"/>
      <c r="EJ312" s="1033"/>
      <c r="EK312" s="1033"/>
      <c r="EL312" s="1033"/>
      <c r="EM312" s="1033"/>
      <c r="EN312" s="1033"/>
      <c r="EO312" s="1033"/>
      <c r="EP312" s="1033"/>
      <c r="EQ312" s="1033"/>
      <c r="ER312" s="572"/>
    </row>
    <row r="313" spans="1:149" ht="15" customHeight="1" x14ac:dyDescent="0.25">
      <c r="B313" s="440" t="str">
        <f t="shared" si="28"/>
        <v>Desk 97</v>
      </c>
      <c r="C313" s="442" t="str">
        <f t="shared" si="30"/>
        <v/>
      </c>
      <c r="D313" s="442" t="str">
        <f t="shared" si="30"/>
        <v/>
      </c>
      <c r="E313" s="442" t="str">
        <f t="shared" si="30"/>
        <v/>
      </c>
      <c r="F313" s="442" t="str">
        <f t="shared" si="30"/>
        <v/>
      </c>
      <c r="G313" s="1126" t="str">
        <f t="shared" si="30"/>
        <v/>
      </c>
      <c r="H313" s="1033"/>
      <c r="I313" s="1033"/>
      <c r="J313" s="1033"/>
      <c r="K313" s="1033"/>
      <c r="L313" s="1033"/>
      <c r="M313" s="1033"/>
      <c r="N313" s="1033"/>
      <c r="O313" s="1033"/>
      <c r="P313" s="1033"/>
      <c r="Q313" s="1033"/>
      <c r="R313" s="1033"/>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3"/>
      <c r="AQ313" s="1033"/>
      <c r="AR313" s="1033"/>
      <c r="AS313" s="1033"/>
      <c r="AT313" s="1033"/>
      <c r="AU313" s="1033"/>
      <c r="AV313" s="1033"/>
      <c r="AW313" s="1033"/>
      <c r="AX313" s="1033"/>
      <c r="AY313" s="1033"/>
      <c r="AZ313" s="1033"/>
      <c r="BA313" s="1033"/>
      <c r="BB313" s="1033"/>
      <c r="BC313" s="1033"/>
      <c r="BD313" s="1033"/>
      <c r="BE313" s="1033"/>
      <c r="BF313" s="1033"/>
      <c r="BG313" s="1033"/>
      <c r="BH313" s="1033"/>
      <c r="BI313" s="1033"/>
      <c r="BJ313" s="1033"/>
      <c r="BK313" s="1033"/>
      <c r="BL313" s="1033"/>
      <c r="BM313" s="1033"/>
      <c r="BN313" s="1033"/>
      <c r="BO313" s="1033"/>
      <c r="BP313" s="1033"/>
      <c r="BQ313" s="1033"/>
      <c r="BR313" s="1033"/>
      <c r="BS313" s="1033"/>
      <c r="BT313" s="1033"/>
      <c r="BU313" s="1033"/>
      <c r="BV313" s="1033"/>
      <c r="BW313" s="1033"/>
      <c r="BX313" s="1033"/>
      <c r="BY313" s="1033"/>
      <c r="BZ313" s="1033"/>
      <c r="CA313" s="1033"/>
      <c r="CB313" s="1033"/>
      <c r="CC313" s="1033"/>
      <c r="CD313" s="1033"/>
      <c r="CE313" s="1033"/>
      <c r="CF313" s="1033"/>
      <c r="CG313" s="1033"/>
      <c r="CH313" s="1033"/>
      <c r="CI313" s="1033"/>
      <c r="CJ313" s="1033"/>
      <c r="CK313" s="1033"/>
      <c r="CL313" s="1033"/>
      <c r="CM313" s="1033"/>
      <c r="CN313" s="1033"/>
      <c r="CO313" s="1033"/>
      <c r="CP313" s="1033"/>
      <c r="CQ313" s="1033"/>
      <c r="CR313" s="1033"/>
      <c r="CS313" s="1033"/>
      <c r="CT313" s="1033"/>
      <c r="CU313" s="1033"/>
      <c r="CV313" s="1033"/>
      <c r="CW313" s="1033"/>
      <c r="CX313" s="1033"/>
      <c r="CY313" s="1033"/>
      <c r="CZ313" s="1033"/>
      <c r="DA313" s="1033"/>
      <c r="DB313" s="1033"/>
      <c r="DC313" s="1033"/>
      <c r="DD313" s="1033"/>
      <c r="DE313" s="1033"/>
      <c r="DF313" s="1033"/>
      <c r="DG313" s="1033"/>
      <c r="DH313" s="1033"/>
      <c r="DI313" s="1033"/>
      <c r="DJ313" s="1033"/>
      <c r="DK313" s="1033"/>
      <c r="DL313" s="1033"/>
      <c r="DM313" s="1033"/>
      <c r="DN313" s="1033"/>
      <c r="DO313" s="1033"/>
      <c r="DP313" s="1033"/>
      <c r="DQ313" s="1033"/>
      <c r="DR313" s="1033"/>
      <c r="DS313" s="1033"/>
      <c r="DT313" s="1033"/>
      <c r="DU313" s="1033"/>
      <c r="DV313" s="1033"/>
      <c r="DW313" s="572"/>
      <c r="DX313" s="1033"/>
      <c r="DY313" s="1033"/>
      <c r="DZ313" s="1033"/>
      <c r="EA313" s="1033"/>
      <c r="EB313" s="1033"/>
      <c r="EC313" s="1033"/>
      <c r="ED313" s="1033"/>
      <c r="EE313" s="1033"/>
      <c r="EF313" s="1033"/>
      <c r="EG313" s="1033"/>
      <c r="EH313" s="1033"/>
      <c r="EI313" s="1033"/>
      <c r="EJ313" s="1033"/>
      <c r="EK313" s="1033"/>
      <c r="EL313" s="1033"/>
      <c r="EM313" s="1033"/>
      <c r="EN313" s="1033"/>
      <c r="EO313" s="1033"/>
      <c r="EP313" s="1033"/>
      <c r="EQ313" s="1033"/>
      <c r="ER313" s="572"/>
    </row>
    <row r="314" spans="1:149" ht="15" customHeight="1" x14ac:dyDescent="0.25">
      <c r="B314" s="440" t="str">
        <f t="shared" si="28"/>
        <v>Desk 98</v>
      </c>
      <c r="C314" s="442" t="str">
        <f t="shared" ref="C314:G316" si="31">IF(ISBLANK(C108), "", C108)</f>
        <v/>
      </c>
      <c r="D314" s="442" t="str">
        <f t="shared" si="31"/>
        <v/>
      </c>
      <c r="E314" s="442" t="str">
        <f t="shared" si="31"/>
        <v/>
      </c>
      <c r="F314" s="442" t="str">
        <f t="shared" si="31"/>
        <v/>
      </c>
      <c r="G314" s="1126" t="str">
        <f t="shared" si="31"/>
        <v/>
      </c>
      <c r="H314" s="1033"/>
      <c r="I314" s="1033"/>
      <c r="J314" s="1033"/>
      <c r="K314" s="1033"/>
      <c r="L314" s="1033"/>
      <c r="M314" s="1033"/>
      <c r="N314" s="1033"/>
      <c r="O314" s="1033"/>
      <c r="P314" s="1033"/>
      <c r="Q314" s="1033"/>
      <c r="R314" s="1033"/>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3"/>
      <c r="AQ314" s="1033"/>
      <c r="AR314" s="1033"/>
      <c r="AS314" s="1033"/>
      <c r="AT314" s="1033"/>
      <c r="AU314" s="1033"/>
      <c r="AV314" s="1033"/>
      <c r="AW314" s="1033"/>
      <c r="AX314" s="1033"/>
      <c r="AY314" s="1033"/>
      <c r="AZ314" s="1033"/>
      <c r="BA314" s="1033"/>
      <c r="BB314" s="1033"/>
      <c r="BC314" s="1033"/>
      <c r="BD314" s="1033"/>
      <c r="BE314" s="1033"/>
      <c r="BF314" s="1033"/>
      <c r="BG314" s="1033"/>
      <c r="BH314" s="1033"/>
      <c r="BI314" s="1033"/>
      <c r="BJ314" s="1033"/>
      <c r="BK314" s="1033"/>
      <c r="BL314" s="1033"/>
      <c r="BM314" s="1033"/>
      <c r="BN314" s="1033"/>
      <c r="BO314" s="1033"/>
      <c r="BP314" s="1033"/>
      <c r="BQ314" s="1033"/>
      <c r="BR314" s="1033"/>
      <c r="BS314" s="1033"/>
      <c r="BT314" s="1033"/>
      <c r="BU314" s="1033"/>
      <c r="BV314" s="1033"/>
      <c r="BW314" s="1033"/>
      <c r="BX314" s="1033"/>
      <c r="BY314" s="1033"/>
      <c r="BZ314" s="1033"/>
      <c r="CA314" s="1033"/>
      <c r="CB314" s="1033"/>
      <c r="CC314" s="1033"/>
      <c r="CD314" s="1033"/>
      <c r="CE314" s="1033"/>
      <c r="CF314" s="1033"/>
      <c r="CG314" s="1033"/>
      <c r="CH314" s="1033"/>
      <c r="CI314" s="1033"/>
      <c r="CJ314" s="1033"/>
      <c r="CK314" s="1033"/>
      <c r="CL314" s="1033"/>
      <c r="CM314" s="1033"/>
      <c r="CN314" s="1033"/>
      <c r="CO314" s="1033"/>
      <c r="CP314" s="1033"/>
      <c r="CQ314" s="1033"/>
      <c r="CR314" s="1033"/>
      <c r="CS314" s="1033"/>
      <c r="CT314" s="1033"/>
      <c r="CU314" s="1033"/>
      <c r="CV314" s="1033"/>
      <c r="CW314" s="1033"/>
      <c r="CX314" s="1033"/>
      <c r="CY314" s="1033"/>
      <c r="CZ314" s="1033"/>
      <c r="DA314" s="1033"/>
      <c r="DB314" s="1033"/>
      <c r="DC314" s="1033"/>
      <c r="DD314" s="1033"/>
      <c r="DE314" s="1033"/>
      <c r="DF314" s="1033"/>
      <c r="DG314" s="1033"/>
      <c r="DH314" s="1033"/>
      <c r="DI314" s="1033"/>
      <c r="DJ314" s="1033"/>
      <c r="DK314" s="1033"/>
      <c r="DL314" s="1033"/>
      <c r="DM314" s="1033"/>
      <c r="DN314" s="1033"/>
      <c r="DO314" s="1033"/>
      <c r="DP314" s="1033"/>
      <c r="DQ314" s="1033"/>
      <c r="DR314" s="1033"/>
      <c r="DS314" s="1033"/>
      <c r="DT314" s="1033"/>
      <c r="DU314" s="1033"/>
      <c r="DV314" s="1033"/>
      <c r="DW314" s="572"/>
      <c r="DX314" s="1033"/>
      <c r="DY314" s="1033"/>
      <c r="DZ314" s="1033"/>
      <c r="EA314" s="1033"/>
      <c r="EB314" s="1033"/>
      <c r="EC314" s="1033"/>
      <c r="ED314" s="1033"/>
      <c r="EE314" s="1033"/>
      <c r="EF314" s="1033"/>
      <c r="EG314" s="1033"/>
      <c r="EH314" s="1033"/>
      <c r="EI314" s="1033"/>
      <c r="EJ314" s="1033"/>
      <c r="EK314" s="1033"/>
      <c r="EL314" s="1033"/>
      <c r="EM314" s="1033"/>
      <c r="EN314" s="1033"/>
      <c r="EO314" s="1033"/>
      <c r="EP314" s="1033"/>
      <c r="EQ314" s="1033"/>
      <c r="ER314" s="572"/>
    </row>
    <row r="315" spans="1:149" ht="15" customHeight="1" x14ac:dyDescent="0.25">
      <c r="B315" s="440" t="str">
        <f t="shared" si="28"/>
        <v>Desk 99</v>
      </c>
      <c r="C315" s="442" t="str">
        <f t="shared" si="31"/>
        <v/>
      </c>
      <c r="D315" s="442" t="str">
        <f t="shared" si="31"/>
        <v/>
      </c>
      <c r="E315" s="442" t="str">
        <f t="shared" si="31"/>
        <v/>
      </c>
      <c r="F315" s="442" t="str">
        <f t="shared" si="31"/>
        <v/>
      </c>
      <c r="G315" s="1126" t="str">
        <f t="shared" si="31"/>
        <v/>
      </c>
      <c r="H315" s="1033"/>
      <c r="I315" s="1033"/>
      <c r="J315" s="1033"/>
      <c r="K315" s="1033"/>
      <c r="L315" s="1033"/>
      <c r="M315" s="1033"/>
      <c r="N315" s="1033"/>
      <c r="O315" s="1033"/>
      <c r="P315" s="1033"/>
      <c r="Q315" s="1033"/>
      <c r="R315" s="1033"/>
      <c r="S315" s="1033"/>
      <c r="T315" s="1033"/>
      <c r="U315" s="1033"/>
      <c r="V315" s="1033"/>
      <c r="W315" s="1033"/>
      <c r="X315" s="1033"/>
      <c r="Y315" s="1033"/>
      <c r="Z315" s="1033"/>
      <c r="AA315" s="1033"/>
      <c r="AB315" s="1033"/>
      <c r="AC315" s="1033"/>
      <c r="AD315" s="1033"/>
      <c r="AE315" s="1033"/>
      <c r="AF315" s="1033"/>
      <c r="AG315" s="1033"/>
      <c r="AH315" s="1033"/>
      <c r="AI315" s="1033"/>
      <c r="AJ315" s="1033"/>
      <c r="AK315" s="1033"/>
      <c r="AL315" s="1033"/>
      <c r="AM315" s="1033"/>
      <c r="AN315" s="1033"/>
      <c r="AO315" s="1033"/>
      <c r="AP315" s="1033"/>
      <c r="AQ315" s="1033"/>
      <c r="AR315" s="1033"/>
      <c r="AS315" s="1033"/>
      <c r="AT315" s="1033"/>
      <c r="AU315" s="1033"/>
      <c r="AV315" s="1033"/>
      <c r="AW315" s="1033"/>
      <c r="AX315" s="1033"/>
      <c r="AY315" s="1033"/>
      <c r="AZ315" s="1033"/>
      <c r="BA315" s="1033"/>
      <c r="BB315" s="1033"/>
      <c r="BC315" s="1033"/>
      <c r="BD315" s="1033"/>
      <c r="BE315" s="1033"/>
      <c r="BF315" s="1033"/>
      <c r="BG315" s="1033"/>
      <c r="BH315" s="1033"/>
      <c r="BI315" s="1033"/>
      <c r="BJ315" s="1033"/>
      <c r="BK315" s="1033"/>
      <c r="BL315" s="1033"/>
      <c r="BM315" s="1033"/>
      <c r="BN315" s="1033"/>
      <c r="BO315" s="1033"/>
      <c r="BP315" s="1033"/>
      <c r="BQ315" s="1033"/>
      <c r="BR315" s="1033"/>
      <c r="BS315" s="1033"/>
      <c r="BT315" s="1033"/>
      <c r="BU315" s="1033"/>
      <c r="BV315" s="1033"/>
      <c r="BW315" s="1033"/>
      <c r="BX315" s="1033"/>
      <c r="BY315" s="1033"/>
      <c r="BZ315" s="1033"/>
      <c r="CA315" s="1033"/>
      <c r="CB315" s="1033"/>
      <c r="CC315" s="1033"/>
      <c r="CD315" s="1033"/>
      <c r="CE315" s="1033"/>
      <c r="CF315" s="1033"/>
      <c r="CG315" s="1033"/>
      <c r="CH315" s="1033"/>
      <c r="CI315" s="1033"/>
      <c r="CJ315" s="1033"/>
      <c r="CK315" s="1033"/>
      <c r="CL315" s="1033"/>
      <c r="CM315" s="1033"/>
      <c r="CN315" s="1033"/>
      <c r="CO315" s="1033"/>
      <c r="CP315" s="1033"/>
      <c r="CQ315" s="1033"/>
      <c r="CR315" s="1033"/>
      <c r="CS315" s="1033"/>
      <c r="CT315" s="1033"/>
      <c r="CU315" s="1033"/>
      <c r="CV315" s="1033"/>
      <c r="CW315" s="1033"/>
      <c r="CX315" s="1033"/>
      <c r="CY315" s="1033"/>
      <c r="CZ315" s="1033"/>
      <c r="DA315" s="1033"/>
      <c r="DB315" s="1033"/>
      <c r="DC315" s="1033"/>
      <c r="DD315" s="1033"/>
      <c r="DE315" s="1033"/>
      <c r="DF315" s="1033"/>
      <c r="DG315" s="1033"/>
      <c r="DH315" s="1033"/>
      <c r="DI315" s="1033"/>
      <c r="DJ315" s="1033"/>
      <c r="DK315" s="1033"/>
      <c r="DL315" s="1033"/>
      <c r="DM315" s="1033"/>
      <c r="DN315" s="1033"/>
      <c r="DO315" s="1033"/>
      <c r="DP315" s="1033"/>
      <c r="DQ315" s="1033"/>
      <c r="DR315" s="1033"/>
      <c r="DS315" s="1033"/>
      <c r="DT315" s="1033"/>
      <c r="DU315" s="1033"/>
      <c r="DV315" s="1033"/>
      <c r="DW315" s="572"/>
      <c r="DX315" s="1033"/>
      <c r="DY315" s="1033"/>
      <c r="DZ315" s="1033"/>
      <c r="EA315" s="1033"/>
      <c r="EB315" s="1033"/>
      <c r="EC315" s="1033"/>
      <c r="ED315" s="1033"/>
      <c r="EE315" s="1033"/>
      <c r="EF315" s="1033"/>
      <c r="EG315" s="1033"/>
      <c r="EH315" s="1033"/>
      <c r="EI315" s="1033"/>
      <c r="EJ315" s="1033"/>
      <c r="EK315" s="1033"/>
      <c r="EL315" s="1033"/>
      <c r="EM315" s="1033"/>
      <c r="EN315" s="1033"/>
      <c r="EO315" s="1033"/>
      <c r="EP315" s="1033"/>
      <c r="EQ315" s="1033"/>
      <c r="ER315" s="572"/>
    </row>
    <row r="316" spans="1:149" ht="15" customHeight="1" x14ac:dyDescent="0.25">
      <c r="B316" s="443" t="str">
        <f t="shared" si="28"/>
        <v>Desk 100</v>
      </c>
      <c r="C316" s="444" t="str">
        <f t="shared" si="31"/>
        <v/>
      </c>
      <c r="D316" s="444" t="str">
        <f t="shared" si="31"/>
        <v/>
      </c>
      <c r="E316" s="444" t="str">
        <f t="shared" si="31"/>
        <v/>
      </c>
      <c r="F316" s="444" t="str">
        <f t="shared" si="31"/>
        <v/>
      </c>
      <c r="G316" s="1126" t="str">
        <f t="shared" si="31"/>
        <v/>
      </c>
      <c r="H316" s="1034"/>
      <c r="I316" s="1034"/>
      <c r="J316" s="1034"/>
      <c r="K316" s="1034"/>
      <c r="L316" s="1034"/>
      <c r="M316" s="1034"/>
      <c r="N316" s="1034"/>
      <c r="O316" s="1034"/>
      <c r="P316" s="1034"/>
      <c r="Q316" s="1034"/>
      <c r="R316" s="1034"/>
      <c r="S316" s="1034"/>
      <c r="T316" s="1034"/>
      <c r="U316" s="1034"/>
      <c r="V316" s="1034"/>
      <c r="W316" s="1034"/>
      <c r="X316" s="1034"/>
      <c r="Y316" s="1034"/>
      <c r="Z316" s="1034"/>
      <c r="AA316" s="1034"/>
      <c r="AB316" s="1034"/>
      <c r="AC316" s="1034"/>
      <c r="AD316" s="1034"/>
      <c r="AE316" s="1034"/>
      <c r="AF316" s="1034"/>
      <c r="AG316" s="1034"/>
      <c r="AH316" s="1034"/>
      <c r="AI316" s="1034"/>
      <c r="AJ316" s="1034"/>
      <c r="AK316" s="1034"/>
      <c r="AL316" s="1034"/>
      <c r="AM316" s="1034"/>
      <c r="AN316" s="1034"/>
      <c r="AO316" s="1034"/>
      <c r="AP316" s="1034"/>
      <c r="AQ316" s="1034"/>
      <c r="AR316" s="1034"/>
      <c r="AS316" s="1034"/>
      <c r="AT316" s="1034"/>
      <c r="AU316" s="1034"/>
      <c r="AV316" s="1034"/>
      <c r="AW316" s="1034"/>
      <c r="AX316" s="1034"/>
      <c r="AY316" s="1034"/>
      <c r="AZ316" s="1034"/>
      <c r="BA316" s="1034"/>
      <c r="BB316" s="1034"/>
      <c r="BC316" s="1034"/>
      <c r="BD316" s="1034"/>
      <c r="BE316" s="1034"/>
      <c r="BF316" s="1034"/>
      <c r="BG316" s="1034"/>
      <c r="BH316" s="1034"/>
      <c r="BI316" s="1034"/>
      <c r="BJ316" s="1034"/>
      <c r="BK316" s="1034"/>
      <c r="BL316" s="1034"/>
      <c r="BM316" s="1034"/>
      <c r="BN316" s="1034"/>
      <c r="BO316" s="1034"/>
      <c r="BP316" s="1034"/>
      <c r="BQ316" s="1034"/>
      <c r="BR316" s="1034"/>
      <c r="BS316" s="1034"/>
      <c r="BT316" s="1034"/>
      <c r="BU316" s="1034"/>
      <c r="BV316" s="1034"/>
      <c r="BW316" s="1034"/>
      <c r="BX316" s="1034"/>
      <c r="BY316" s="1034"/>
      <c r="BZ316" s="1034"/>
      <c r="CA316" s="1034"/>
      <c r="CB316" s="1034"/>
      <c r="CC316" s="1034"/>
      <c r="CD316" s="1034"/>
      <c r="CE316" s="1034"/>
      <c r="CF316" s="1034"/>
      <c r="CG316" s="1034"/>
      <c r="CH316" s="1034"/>
      <c r="CI316" s="1034"/>
      <c r="CJ316" s="1034"/>
      <c r="CK316" s="1034"/>
      <c r="CL316" s="1034"/>
      <c r="CM316" s="1034"/>
      <c r="CN316" s="1034"/>
      <c r="CO316" s="1034"/>
      <c r="CP316" s="1034"/>
      <c r="CQ316" s="1034"/>
      <c r="CR316" s="1034"/>
      <c r="CS316" s="1034"/>
      <c r="CT316" s="1034"/>
      <c r="CU316" s="1034"/>
      <c r="CV316" s="1034"/>
      <c r="CW316" s="1034"/>
      <c r="CX316" s="1034"/>
      <c r="CY316" s="1034"/>
      <c r="CZ316" s="1034"/>
      <c r="DA316" s="1034"/>
      <c r="DB316" s="1034"/>
      <c r="DC316" s="1034"/>
      <c r="DD316" s="1034"/>
      <c r="DE316" s="1034"/>
      <c r="DF316" s="1034"/>
      <c r="DG316" s="1034"/>
      <c r="DH316" s="1034"/>
      <c r="DI316" s="1034"/>
      <c r="DJ316" s="1034"/>
      <c r="DK316" s="1034"/>
      <c r="DL316" s="1034"/>
      <c r="DM316" s="1034"/>
      <c r="DN316" s="1034"/>
      <c r="DO316" s="1034"/>
      <c r="DP316" s="1034"/>
      <c r="DQ316" s="1034"/>
      <c r="DR316" s="1034"/>
      <c r="DS316" s="1034"/>
      <c r="DT316" s="1034"/>
      <c r="DU316" s="1034"/>
      <c r="DV316" s="1034"/>
      <c r="DW316" s="1035"/>
      <c r="DX316" s="1034"/>
      <c r="DY316" s="1034"/>
      <c r="DZ316" s="1034"/>
      <c r="EA316" s="1034"/>
      <c r="EB316" s="1034"/>
      <c r="EC316" s="1034"/>
      <c r="ED316" s="1034"/>
      <c r="EE316" s="1034"/>
      <c r="EF316" s="1034"/>
      <c r="EG316" s="1034"/>
      <c r="EH316" s="1034"/>
      <c r="EI316" s="1034"/>
      <c r="EJ316" s="1034"/>
      <c r="EK316" s="1034"/>
      <c r="EL316" s="1034"/>
      <c r="EM316" s="1034"/>
      <c r="EN316" s="1034"/>
      <c r="EO316" s="1034"/>
      <c r="EP316" s="1034"/>
      <c r="EQ316" s="1034"/>
      <c r="ER316" s="1035"/>
    </row>
    <row r="317" spans="1:149" ht="15" customHeight="1" x14ac:dyDescent="0.25">
      <c r="B317" s="1325" t="s">
        <v>666</v>
      </c>
      <c r="C317" s="1127"/>
      <c r="D317" s="1127"/>
      <c r="E317" s="1127"/>
      <c r="F317" s="1127"/>
      <c r="G317" s="1127"/>
      <c r="H317" s="1326"/>
      <c r="I317" s="1326"/>
      <c r="J317" s="1326"/>
      <c r="K317" s="1326"/>
      <c r="L317" s="1326"/>
      <c r="M317" s="1326"/>
      <c r="N317" s="1326"/>
      <c r="O317" s="1326"/>
      <c r="P317" s="1326"/>
      <c r="Q317" s="1326"/>
      <c r="R317" s="1326"/>
      <c r="S317" s="1326"/>
      <c r="T317" s="1326"/>
      <c r="U317" s="1326"/>
      <c r="V317" s="1326"/>
      <c r="W317" s="1326"/>
      <c r="X317" s="1326"/>
      <c r="Y317" s="1326"/>
      <c r="Z317" s="1326"/>
      <c r="AA317" s="1326"/>
      <c r="AB317" s="1326"/>
      <c r="AC317" s="1326"/>
      <c r="AD317" s="1326"/>
      <c r="AE317" s="1326"/>
      <c r="AF317" s="1326"/>
      <c r="AG317" s="1326"/>
      <c r="AH317" s="1326"/>
      <c r="AI317" s="1326"/>
      <c r="AJ317" s="1326"/>
      <c r="AK317" s="1326"/>
      <c r="AL317" s="1326"/>
      <c r="AM317" s="1326"/>
      <c r="AN317" s="1326"/>
      <c r="AO317" s="1326"/>
      <c r="AP317" s="1326"/>
      <c r="AQ317" s="1326"/>
      <c r="AR317" s="1326"/>
      <c r="AS317" s="1326"/>
      <c r="AT317" s="1326"/>
      <c r="AU317" s="1326"/>
      <c r="AV317" s="1326"/>
      <c r="AW317" s="1326"/>
      <c r="AX317" s="1326"/>
      <c r="AY317" s="1326"/>
      <c r="AZ317" s="1326"/>
      <c r="BA317" s="1326"/>
      <c r="BB317" s="1326"/>
      <c r="BC317" s="1326"/>
      <c r="BD317" s="1326"/>
      <c r="BE317" s="1326"/>
      <c r="BF317" s="1326"/>
      <c r="BG317" s="1326"/>
      <c r="BH317" s="1326"/>
      <c r="BI317" s="1326"/>
      <c r="BJ317" s="1326"/>
      <c r="BK317" s="1326"/>
      <c r="BL317" s="1326"/>
      <c r="BM317" s="1326"/>
      <c r="BN317" s="1326"/>
      <c r="BO317" s="1326"/>
      <c r="BP317" s="1326"/>
      <c r="BQ317" s="1326"/>
      <c r="BR317" s="1326"/>
      <c r="BS317" s="1326"/>
      <c r="BT317" s="1326"/>
      <c r="BU317" s="1326"/>
      <c r="BV317" s="1326"/>
      <c r="BW317" s="1326"/>
      <c r="BX317" s="1326"/>
      <c r="BY317" s="1326"/>
      <c r="BZ317" s="1326"/>
      <c r="CA317" s="1326"/>
      <c r="CB317" s="1326"/>
      <c r="CC317" s="1326"/>
      <c r="CD317" s="1326"/>
      <c r="CE317" s="1326"/>
      <c r="CF317" s="1326"/>
      <c r="CG317" s="1326"/>
      <c r="CH317" s="1326"/>
      <c r="CI317" s="1326"/>
      <c r="CJ317" s="1326"/>
      <c r="CK317" s="1326"/>
      <c r="CL317" s="1326"/>
      <c r="CM317" s="1326"/>
      <c r="CN317" s="1326"/>
      <c r="CO317" s="1326"/>
      <c r="CP317" s="1326"/>
      <c r="CQ317" s="1326"/>
      <c r="CR317" s="1326"/>
      <c r="CS317" s="1326"/>
      <c r="CT317" s="1326"/>
      <c r="CU317" s="1326"/>
      <c r="CV317" s="1326"/>
      <c r="CW317" s="1326"/>
      <c r="CX317" s="1326"/>
      <c r="CY317" s="1326"/>
      <c r="CZ317" s="1326"/>
      <c r="DA317" s="1326"/>
      <c r="DB317" s="1326"/>
      <c r="DC317" s="1326"/>
      <c r="DD317" s="1326"/>
      <c r="DE317" s="1326"/>
      <c r="DF317" s="1326"/>
      <c r="DG317" s="1326"/>
      <c r="DH317" s="1326"/>
      <c r="DI317" s="1326"/>
      <c r="DJ317" s="1326"/>
      <c r="DK317" s="1326"/>
      <c r="DL317" s="1326"/>
      <c r="DM317" s="1326"/>
      <c r="DN317" s="1326"/>
      <c r="DO317" s="1326"/>
      <c r="DP317" s="1326"/>
      <c r="DQ317" s="1326"/>
      <c r="DR317" s="1326"/>
      <c r="DS317" s="1326"/>
      <c r="DT317" s="1326"/>
      <c r="DU317" s="1326"/>
      <c r="DV317" s="1326"/>
      <c r="DW317" s="1309"/>
      <c r="DX317" s="1326"/>
      <c r="DY317" s="1326"/>
      <c r="DZ317" s="1326"/>
      <c r="EA317" s="1326"/>
      <c r="EB317" s="1326"/>
      <c r="EC317" s="1326"/>
      <c r="ED317" s="1326"/>
      <c r="EE317" s="1326"/>
      <c r="EF317" s="1326"/>
      <c r="EG317" s="1326"/>
      <c r="EH317" s="1326"/>
      <c r="EI317" s="1326"/>
      <c r="EJ317" s="1326"/>
      <c r="EK317" s="1326"/>
      <c r="EL317" s="1326"/>
      <c r="EM317" s="1326"/>
      <c r="EN317" s="1326"/>
      <c r="EO317" s="1326"/>
      <c r="EP317" s="1326"/>
      <c r="EQ317" s="1326"/>
      <c r="ER317" s="1309"/>
    </row>
    <row r="318" spans="1:149" s="744" customFormat="1" ht="60" customHeight="1" x14ac:dyDescent="0.25">
      <c r="A318" s="1139" t="s">
        <v>699</v>
      </c>
      <c r="B318" s="210"/>
      <c r="C318" s="210"/>
      <c r="D318" s="267"/>
      <c r="E318" s="267"/>
      <c r="F318" s="267"/>
      <c r="G318" s="267"/>
      <c r="ES318" s="1315"/>
    </row>
    <row r="319" spans="1:149" ht="57.75" customHeight="1" x14ac:dyDescent="0.25">
      <c r="B319" s="1316" t="s">
        <v>565</v>
      </c>
      <c r="C319" s="1124" t="s">
        <v>726</v>
      </c>
      <c r="D319" s="1317" t="s">
        <v>694</v>
      </c>
      <c r="E319" s="1124" t="s">
        <v>695</v>
      </c>
      <c r="F319" s="1124" t="s">
        <v>727</v>
      </c>
      <c r="G319" s="1124" t="s">
        <v>1399</v>
      </c>
      <c r="H319" s="1124" t="s">
        <v>563</v>
      </c>
      <c r="I319" s="1124" t="str">
        <f t="shared" ref="I319:BT319" si="32">"T+" &amp; (COLUMN(I319)-COLUMN($H319))</f>
        <v>T+1</v>
      </c>
      <c r="J319" s="1124" t="str">
        <f t="shared" si="32"/>
        <v>T+2</v>
      </c>
      <c r="K319" s="1124" t="str">
        <f t="shared" si="32"/>
        <v>T+3</v>
      </c>
      <c r="L319" s="1124" t="str">
        <f t="shared" si="32"/>
        <v>T+4</v>
      </c>
      <c r="M319" s="1124" t="str">
        <f t="shared" si="32"/>
        <v>T+5</v>
      </c>
      <c r="N319" s="1124" t="str">
        <f t="shared" si="32"/>
        <v>T+6</v>
      </c>
      <c r="O319" s="1124" t="str">
        <f t="shared" si="32"/>
        <v>T+7</v>
      </c>
      <c r="P319" s="1124" t="str">
        <f t="shared" si="32"/>
        <v>T+8</v>
      </c>
      <c r="Q319" s="1124" t="str">
        <f t="shared" si="32"/>
        <v>T+9</v>
      </c>
      <c r="R319" s="1124" t="str">
        <f t="shared" si="32"/>
        <v>T+10</v>
      </c>
      <c r="S319" s="1124" t="str">
        <f t="shared" si="32"/>
        <v>T+11</v>
      </c>
      <c r="T319" s="1124" t="str">
        <f t="shared" si="32"/>
        <v>T+12</v>
      </c>
      <c r="U319" s="1124" t="str">
        <f t="shared" si="32"/>
        <v>T+13</v>
      </c>
      <c r="V319" s="1124" t="str">
        <f t="shared" si="32"/>
        <v>T+14</v>
      </c>
      <c r="W319" s="1124" t="str">
        <f t="shared" si="32"/>
        <v>T+15</v>
      </c>
      <c r="X319" s="1124" t="str">
        <f t="shared" si="32"/>
        <v>T+16</v>
      </c>
      <c r="Y319" s="1124" t="str">
        <f t="shared" si="32"/>
        <v>T+17</v>
      </c>
      <c r="Z319" s="1124" t="str">
        <f t="shared" si="32"/>
        <v>T+18</v>
      </c>
      <c r="AA319" s="1124" t="str">
        <f t="shared" si="32"/>
        <v>T+19</v>
      </c>
      <c r="AB319" s="1124" t="str">
        <f t="shared" si="32"/>
        <v>T+20</v>
      </c>
      <c r="AC319" s="1124" t="str">
        <f t="shared" si="32"/>
        <v>T+21</v>
      </c>
      <c r="AD319" s="1124" t="str">
        <f t="shared" si="32"/>
        <v>T+22</v>
      </c>
      <c r="AE319" s="1124" t="str">
        <f t="shared" si="32"/>
        <v>T+23</v>
      </c>
      <c r="AF319" s="1124" t="str">
        <f t="shared" si="32"/>
        <v>T+24</v>
      </c>
      <c r="AG319" s="1124" t="str">
        <f t="shared" si="32"/>
        <v>T+25</v>
      </c>
      <c r="AH319" s="1124" t="str">
        <f t="shared" si="32"/>
        <v>T+26</v>
      </c>
      <c r="AI319" s="1124" t="str">
        <f t="shared" si="32"/>
        <v>T+27</v>
      </c>
      <c r="AJ319" s="1124" t="str">
        <f t="shared" si="32"/>
        <v>T+28</v>
      </c>
      <c r="AK319" s="1124" t="str">
        <f t="shared" si="32"/>
        <v>T+29</v>
      </c>
      <c r="AL319" s="1124" t="str">
        <f t="shared" si="32"/>
        <v>T+30</v>
      </c>
      <c r="AM319" s="1124" t="str">
        <f t="shared" si="32"/>
        <v>T+31</v>
      </c>
      <c r="AN319" s="1124" t="str">
        <f t="shared" si="32"/>
        <v>T+32</v>
      </c>
      <c r="AO319" s="1124" t="str">
        <f t="shared" si="32"/>
        <v>T+33</v>
      </c>
      <c r="AP319" s="1124" t="str">
        <f t="shared" si="32"/>
        <v>T+34</v>
      </c>
      <c r="AQ319" s="1124" t="str">
        <f t="shared" si="32"/>
        <v>T+35</v>
      </c>
      <c r="AR319" s="1124" t="str">
        <f t="shared" si="32"/>
        <v>T+36</v>
      </c>
      <c r="AS319" s="1124" t="str">
        <f t="shared" si="32"/>
        <v>T+37</v>
      </c>
      <c r="AT319" s="1124" t="str">
        <f t="shared" si="32"/>
        <v>T+38</v>
      </c>
      <c r="AU319" s="1124" t="str">
        <f t="shared" si="32"/>
        <v>T+39</v>
      </c>
      <c r="AV319" s="1124" t="str">
        <f t="shared" si="32"/>
        <v>T+40</v>
      </c>
      <c r="AW319" s="1124" t="str">
        <f t="shared" si="32"/>
        <v>T+41</v>
      </c>
      <c r="AX319" s="1124" t="str">
        <f t="shared" si="32"/>
        <v>T+42</v>
      </c>
      <c r="AY319" s="1124" t="str">
        <f t="shared" si="32"/>
        <v>T+43</v>
      </c>
      <c r="AZ319" s="1124" t="str">
        <f t="shared" si="32"/>
        <v>T+44</v>
      </c>
      <c r="BA319" s="1124" t="str">
        <f t="shared" si="32"/>
        <v>T+45</v>
      </c>
      <c r="BB319" s="1124" t="str">
        <f t="shared" si="32"/>
        <v>T+46</v>
      </c>
      <c r="BC319" s="1124" t="str">
        <f t="shared" si="32"/>
        <v>T+47</v>
      </c>
      <c r="BD319" s="1124" t="str">
        <f t="shared" si="32"/>
        <v>T+48</v>
      </c>
      <c r="BE319" s="1124" t="str">
        <f t="shared" si="32"/>
        <v>T+49</v>
      </c>
      <c r="BF319" s="1124" t="str">
        <f t="shared" si="32"/>
        <v>T+50</v>
      </c>
      <c r="BG319" s="1124" t="str">
        <f t="shared" si="32"/>
        <v>T+51</v>
      </c>
      <c r="BH319" s="1124" t="str">
        <f t="shared" si="32"/>
        <v>T+52</v>
      </c>
      <c r="BI319" s="1124" t="str">
        <f t="shared" si="32"/>
        <v>T+53</v>
      </c>
      <c r="BJ319" s="1124" t="str">
        <f t="shared" si="32"/>
        <v>T+54</v>
      </c>
      <c r="BK319" s="1124" t="str">
        <f t="shared" si="32"/>
        <v>T+55</v>
      </c>
      <c r="BL319" s="1124" t="str">
        <f t="shared" si="32"/>
        <v>T+56</v>
      </c>
      <c r="BM319" s="1124" t="str">
        <f t="shared" si="32"/>
        <v>T+57</v>
      </c>
      <c r="BN319" s="1124" t="str">
        <f t="shared" si="32"/>
        <v>T+58</v>
      </c>
      <c r="BO319" s="1124" t="str">
        <f t="shared" si="32"/>
        <v>T+59</v>
      </c>
      <c r="BP319" s="1124" t="str">
        <f t="shared" si="32"/>
        <v>T+60</v>
      </c>
      <c r="BQ319" s="1124" t="str">
        <f t="shared" si="32"/>
        <v>T+61</v>
      </c>
      <c r="BR319" s="1124" t="str">
        <f t="shared" si="32"/>
        <v>T+62</v>
      </c>
      <c r="BS319" s="1124" t="str">
        <f t="shared" si="32"/>
        <v>T+63</v>
      </c>
      <c r="BT319" s="1124" t="str">
        <f t="shared" si="32"/>
        <v>T+64</v>
      </c>
      <c r="BU319" s="1124" t="str">
        <f t="shared" ref="BU319:EF319" si="33">"T+" &amp; (COLUMN(BU319)-COLUMN($H319))</f>
        <v>T+65</v>
      </c>
      <c r="BV319" s="1124" t="str">
        <f t="shared" si="33"/>
        <v>T+66</v>
      </c>
      <c r="BW319" s="1124" t="str">
        <f t="shared" si="33"/>
        <v>T+67</v>
      </c>
      <c r="BX319" s="1124" t="str">
        <f t="shared" si="33"/>
        <v>T+68</v>
      </c>
      <c r="BY319" s="1124" t="str">
        <f t="shared" si="33"/>
        <v>T+69</v>
      </c>
      <c r="BZ319" s="1124" t="str">
        <f t="shared" si="33"/>
        <v>T+70</v>
      </c>
      <c r="CA319" s="1124" t="str">
        <f t="shared" si="33"/>
        <v>T+71</v>
      </c>
      <c r="CB319" s="1124" t="str">
        <f t="shared" si="33"/>
        <v>T+72</v>
      </c>
      <c r="CC319" s="1124" t="str">
        <f t="shared" si="33"/>
        <v>T+73</v>
      </c>
      <c r="CD319" s="1124" t="str">
        <f t="shared" si="33"/>
        <v>T+74</v>
      </c>
      <c r="CE319" s="1124" t="str">
        <f t="shared" si="33"/>
        <v>T+75</v>
      </c>
      <c r="CF319" s="1124" t="str">
        <f t="shared" si="33"/>
        <v>T+76</v>
      </c>
      <c r="CG319" s="1124" t="str">
        <f t="shared" si="33"/>
        <v>T+77</v>
      </c>
      <c r="CH319" s="1124" t="str">
        <f t="shared" si="33"/>
        <v>T+78</v>
      </c>
      <c r="CI319" s="1124" t="str">
        <f t="shared" si="33"/>
        <v>T+79</v>
      </c>
      <c r="CJ319" s="1124" t="str">
        <f t="shared" si="33"/>
        <v>T+80</v>
      </c>
      <c r="CK319" s="1124" t="str">
        <f t="shared" si="33"/>
        <v>T+81</v>
      </c>
      <c r="CL319" s="1124" t="str">
        <f t="shared" si="33"/>
        <v>T+82</v>
      </c>
      <c r="CM319" s="1124" t="str">
        <f t="shared" si="33"/>
        <v>T+83</v>
      </c>
      <c r="CN319" s="1124" t="str">
        <f t="shared" si="33"/>
        <v>T+84</v>
      </c>
      <c r="CO319" s="1124" t="str">
        <f t="shared" si="33"/>
        <v>T+85</v>
      </c>
      <c r="CP319" s="1124" t="str">
        <f t="shared" si="33"/>
        <v>T+86</v>
      </c>
      <c r="CQ319" s="1124" t="str">
        <f t="shared" si="33"/>
        <v>T+87</v>
      </c>
      <c r="CR319" s="1124" t="str">
        <f t="shared" si="33"/>
        <v>T+88</v>
      </c>
      <c r="CS319" s="1124" t="str">
        <f t="shared" si="33"/>
        <v>T+89</v>
      </c>
      <c r="CT319" s="1124" t="str">
        <f t="shared" si="33"/>
        <v>T+90</v>
      </c>
      <c r="CU319" s="1124" t="str">
        <f t="shared" si="33"/>
        <v>T+91</v>
      </c>
      <c r="CV319" s="1124" t="str">
        <f t="shared" si="33"/>
        <v>T+92</v>
      </c>
      <c r="CW319" s="1124" t="str">
        <f t="shared" si="33"/>
        <v>T+93</v>
      </c>
      <c r="CX319" s="1124" t="str">
        <f t="shared" si="33"/>
        <v>T+94</v>
      </c>
      <c r="CY319" s="1124" t="str">
        <f t="shared" si="33"/>
        <v>T+95</v>
      </c>
      <c r="CZ319" s="1124" t="str">
        <f t="shared" si="33"/>
        <v>T+96</v>
      </c>
      <c r="DA319" s="1124" t="str">
        <f t="shared" si="33"/>
        <v>T+97</v>
      </c>
      <c r="DB319" s="1124" t="str">
        <f t="shared" si="33"/>
        <v>T+98</v>
      </c>
      <c r="DC319" s="1124" t="str">
        <f t="shared" si="33"/>
        <v>T+99</v>
      </c>
      <c r="DD319" s="1124" t="str">
        <f t="shared" si="33"/>
        <v>T+100</v>
      </c>
      <c r="DE319" s="1124" t="str">
        <f t="shared" si="33"/>
        <v>T+101</v>
      </c>
      <c r="DF319" s="1124" t="str">
        <f t="shared" si="33"/>
        <v>T+102</v>
      </c>
      <c r="DG319" s="1124" t="str">
        <f t="shared" si="33"/>
        <v>T+103</v>
      </c>
      <c r="DH319" s="1124" t="str">
        <f t="shared" si="33"/>
        <v>T+104</v>
      </c>
      <c r="DI319" s="1124" t="str">
        <f t="shared" si="33"/>
        <v>T+105</v>
      </c>
      <c r="DJ319" s="1124" t="str">
        <f t="shared" si="33"/>
        <v>T+106</v>
      </c>
      <c r="DK319" s="1124" t="str">
        <f t="shared" si="33"/>
        <v>T+107</v>
      </c>
      <c r="DL319" s="1124" t="str">
        <f t="shared" si="33"/>
        <v>T+108</v>
      </c>
      <c r="DM319" s="1124" t="str">
        <f t="shared" si="33"/>
        <v>T+109</v>
      </c>
      <c r="DN319" s="1124" t="str">
        <f t="shared" si="33"/>
        <v>T+110</v>
      </c>
      <c r="DO319" s="1124" t="str">
        <f t="shared" si="33"/>
        <v>T+111</v>
      </c>
      <c r="DP319" s="1124" t="str">
        <f t="shared" si="33"/>
        <v>T+112</v>
      </c>
      <c r="DQ319" s="1124" t="str">
        <f t="shared" si="33"/>
        <v>T+113</v>
      </c>
      <c r="DR319" s="1124" t="str">
        <f t="shared" si="33"/>
        <v>T+114</v>
      </c>
      <c r="DS319" s="1124" t="str">
        <f t="shared" si="33"/>
        <v>T+115</v>
      </c>
      <c r="DT319" s="1124" t="str">
        <f t="shared" si="33"/>
        <v>T+116</v>
      </c>
      <c r="DU319" s="1124" t="str">
        <f t="shared" si="33"/>
        <v>T+117</v>
      </c>
      <c r="DV319" s="1124" t="str">
        <f t="shared" si="33"/>
        <v>T+118</v>
      </c>
      <c r="DW319" s="1124" t="str">
        <f t="shared" si="33"/>
        <v>T+119</v>
      </c>
      <c r="DX319" s="1124" t="str">
        <f t="shared" si="33"/>
        <v>T+120</v>
      </c>
      <c r="DY319" s="1124" t="str">
        <f t="shared" si="33"/>
        <v>T+121</v>
      </c>
      <c r="DZ319" s="1124" t="str">
        <f t="shared" si="33"/>
        <v>T+122</v>
      </c>
      <c r="EA319" s="1124" t="str">
        <f t="shared" si="33"/>
        <v>T+123</v>
      </c>
      <c r="EB319" s="1124" t="str">
        <f t="shared" si="33"/>
        <v>T+124</v>
      </c>
      <c r="EC319" s="1124" t="str">
        <f t="shared" si="33"/>
        <v>T+125</v>
      </c>
      <c r="ED319" s="1124" t="str">
        <f t="shared" si="33"/>
        <v>T+126</v>
      </c>
      <c r="EE319" s="1124" t="str">
        <f t="shared" si="33"/>
        <v>T+127</v>
      </c>
      <c r="EF319" s="1124" t="str">
        <f t="shared" si="33"/>
        <v>T+128</v>
      </c>
      <c r="EG319" s="1124" t="str">
        <f t="shared" ref="EG319:ER319" si="34">"T+" &amp; (COLUMN(EG319)-COLUMN($H319))</f>
        <v>T+129</v>
      </c>
      <c r="EH319" s="1124" t="str">
        <f t="shared" si="34"/>
        <v>T+130</v>
      </c>
      <c r="EI319" s="1124" t="str">
        <f t="shared" si="34"/>
        <v>T+131</v>
      </c>
      <c r="EJ319" s="1124" t="str">
        <f t="shared" si="34"/>
        <v>T+132</v>
      </c>
      <c r="EK319" s="1124" t="str">
        <f t="shared" si="34"/>
        <v>T+133</v>
      </c>
      <c r="EL319" s="1124" t="str">
        <f t="shared" si="34"/>
        <v>T+134</v>
      </c>
      <c r="EM319" s="1124" t="str">
        <f t="shared" si="34"/>
        <v>T+135</v>
      </c>
      <c r="EN319" s="1124" t="str">
        <f t="shared" si="34"/>
        <v>T+136</v>
      </c>
      <c r="EO319" s="1124" t="str">
        <f t="shared" si="34"/>
        <v>T+137</v>
      </c>
      <c r="EP319" s="1124" t="str">
        <f t="shared" si="34"/>
        <v>T+138</v>
      </c>
      <c r="EQ319" s="1124" t="str">
        <f t="shared" si="34"/>
        <v>T+139</v>
      </c>
      <c r="ER319" s="1124" t="str">
        <f t="shared" si="34"/>
        <v>T+140</v>
      </c>
    </row>
    <row r="320" spans="1:149" ht="15" customHeight="1" x14ac:dyDescent="0.25">
      <c r="B320" s="1321" t="str">
        <f t="shared" ref="B320:B383" si="35">B11</f>
        <v>Desk 1</v>
      </c>
      <c r="C320" s="1322" t="str">
        <f>IF(ISBLANK(C11), "", C11)</f>
        <v/>
      </c>
      <c r="D320" s="1322" t="str">
        <f t="shared" ref="D320:F320" si="36">IF(ISBLANK(D11), "", D11)</f>
        <v/>
      </c>
      <c r="E320" s="1322" t="str">
        <f t="shared" si="36"/>
        <v/>
      </c>
      <c r="F320" s="1322" t="str">
        <f t="shared" si="36"/>
        <v/>
      </c>
      <c r="G320" s="1126" t="str">
        <f>IF(ISBLANK(G11), "", G11)</f>
        <v/>
      </c>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50"/>
      <c r="DX320" s="33"/>
      <c r="DY320" s="33"/>
      <c r="DZ320" s="33"/>
      <c r="EA320" s="33"/>
      <c r="EB320" s="33"/>
      <c r="EC320" s="33"/>
      <c r="ED320" s="33"/>
      <c r="EE320" s="33"/>
      <c r="EF320" s="33"/>
      <c r="EG320" s="33"/>
      <c r="EH320" s="33"/>
      <c r="EI320" s="33"/>
      <c r="EJ320" s="33"/>
      <c r="EK320" s="33"/>
      <c r="EL320" s="33"/>
      <c r="EM320" s="33"/>
      <c r="EN320" s="33"/>
      <c r="EO320" s="33"/>
      <c r="EP320" s="33"/>
      <c r="EQ320" s="33"/>
      <c r="ER320" s="50"/>
    </row>
    <row r="321" spans="2:148" ht="15" customHeight="1" x14ac:dyDescent="0.25">
      <c r="B321" s="440" t="str">
        <f t="shared" si="35"/>
        <v>Desk 2</v>
      </c>
      <c r="C321" s="442" t="str">
        <f t="shared" ref="C321:G336" si="37">IF(ISBLANK(C12), "", C12)</f>
        <v/>
      </c>
      <c r="D321" s="442" t="str">
        <f t="shared" si="37"/>
        <v/>
      </c>
      <c r="E321" s="442" t="str">
        <f t="shared" si="37"/>
        <v/>
      </c>
      <c r="F321" s="442" t="str">
        <f t="shared" si="37"/>
        <v/>
      </c>
      <c r="G321" s="1126" t="str">
        <f t="shared" si="37"/>
        <v/>
      </c>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50"/>
      <c r="DX321" s="33"/>
      <c r="DY321" s="33"/>
      <c r="DZ321" s="33"/>
      <c r="EA321" s="33"/>
      <c r="EB321" s="33"/>
      <c r="EC321" s="33"/>
      <c r="ED321" s="33"/>
      <c r="EE321" s="33"/>
      <c r="EF321" s="33"/>
      <c r="EG321" s="33"/>
      <c r="EH321" s="33"/>
      <c r="EI321" s="33"/>
      <c r="EJ321" s="33"/>
      <c r="EK321" s="33"/>
      <c r="EL321" s="33"/>
      <c r="EM321" s="33"/>
      <c r="EN321" s="33"/>
      <c r="EO321" s="33"/>
      <c r="EP321" s="33"/>
      <c r="EQ321" s="33"/>
      <c r="ER321" s="50"/>
    </row>
    <row r="322" spans="2:148" ht="15" customHeight="1" x14ac:dyDescent="0.25">
      <c r="B322" s="440" t="str">
        <f t="shared" si="35"/>
        <v>Desk 3</v>
      </c>
      <c r="C322" s="442" t="str">
        <f t="shared" si="37"/>
        <v/>
      </c>
      <c r="D322" s="442" t="str">
        <f t="shared" si="37"/>
        <v/>
      </c>
      <c r="E322" s="442" t="str">
        <f t="shared" si="37"/>
        <v/>
      </c>
      <c r="F322" s="442" t="str">
        <f t="shared" si="37"/>
        <v/>
      </c>
      <c r="G322" s="1126" t="str">
        <f t="shared" si="37"/>
        <v/>
      </c>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50"/>
      <c r="DX322" s="33"/>
      <c r="DY322" s="33"/>
      <c r="DZ322" s="33"/>
      <c r="EA322" s="33"/>
      <c r="EB322" s="33"/>
      <c r="EC322" s="33"/>
      <c r="ED322" s="33"/>
      <c r="EE322" s="33"/>
      <c r="EF322" s="33"/>
      <c r="EG322" s="33"/>
      <c r="EH322" s="33"/>
      <c r="EI322" s="33"/>
      <c r="EJ322" s="33"/>
      <c r="EK322" s="33"/>
      <c r="EL322" s="33"/>
      <c r="EM322" s="33"/>
      <c r="EN322" s="33"/>
      <c r="EO322" s="33"/>
      <c r="EP322" s="33"/>
      <c r="EQ322" s="33"/>
      <c r="ER322" s="50"/>
    </row>
    <row r="323" spans="2:148" ht="15" customHeight="1" x14ac:dyDescent="0.25">
      <c r="B323" s="440" t="str">
        <f t="shared" si="35"/>
        <v>Desk 4</v>
      </c>
      <c r="C323" s="442" t="str">
        <f t="shared" si="37"/>
        <v/>
      </c>
      <c r="D323" s="442" t="str">
        <f t="shared" si="37"/>
        <v/>
      </c>
      <c r="E323" s="442" t="str">
        <f t="shared" si="37"/>
        <v/>
      </c>
      <c r="F323" s="442" t="str">
        <f t="shared" si="37"/>
        <v/>
      </c>
      <c r="G323" s="1126" t="str">
        <f t="shared" si="37"/>
        <v/>
      </c>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50"/>
      <c r="DX323" s="33"/>
      <c r="DY323" s="33"/>
      <c r="DZ323" s="33"/>
      <c r="EA323" s="33"/>
      <c r="EB323" s="33"/>
      <c r="EC323" s="33"/>
      <c r="ED323" s="33"/>
      <c r="EE323" s="33"/>
      <c r="EF323" s="33"/>
      <c r="EG323" s="33"/>
      <c r="EH323" s="33"/>
      <c r="EI323" s="33"/>
      <c r="EJ323" s="33"/>
      <c r="EK323" s="33"/>
      <c r="EL323" s="33"/>
      <c r="EM323" s="33"/>
      <c r="EN323" s="33"/>
      <c r="EO323" s="33"/>
      <c r="EP323" s="33"/>
      <c r="EQ323" s="33"/>
      <c r="ER323" s="50"/>
    </row>
    <row r="324" spans="2:148" ht="15" customHeight="1" x14ac:dyDescent="0.25">
      <c r="B324" s="440" t="str">
        <f t="shared" si="35"/>
        <v>Desk 5</v>
      </c>
      <c r="C324" s="442" t="str">
        <f t="shared" si="37"/>
        <v/>
      </c>
      <c r="D324" s="442" t="str">
        <f t="shared" si="37"/>
        <v/>
      </c>
      <c r="E324" s="442" t="str">
        <f t="shared" si="37"/>
        <v/>
      </c>
      <c r="F324" s="442" t="str">
        <f t="shared" si="37"/>
        <v/>
      </c>
      <c r="G324" s="1126" t="str">
        <f t="shared" si="37"/>
        <v/>
      </c>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50"/>
      <c r="DX324" s="33"/>
      <c r="DY324" s="33"/>
      <c r="DZ324" s="33"/>
      <c r="EA324" s="33"/>
      <c r="EB324" s="33"/>
      <c r="EC324" s="33"/>
      <c r="ED324" s="33"/>
      <c r="EE324" s="33"/>
      <c r="EF324" s="33"/>
      <c r="EG324" s="33"/>
      <c r="EH324" s="33"/>
      <c r="EI324" s="33"/>
      <c r="EJ324" s="33"/>
      <c r="EK324" s="33"/>
      <c r="EL324" s="33"/>
      <c r="EM324" s="33"/>
      <c r="EN324" s="33"/>
      <c r="EO324" s="33"/>
      <c r="EP324" s="33"/>
      <c r="EQ324" s="33"/>
      <c r="ER324" s="50"/>
    </row>
    <row r="325" spans="2:148" ht="15" customHeight="1" x14ac:dyDescent="0.25">
      <c r="B325" s="440" t="str">
        <f t="shared" si="35"/>
        <v>Desk 6</v>
      </c>
      <c r="C325" s="442" t="str">
        <f t="shared" si="37"/>
        <v/>
      </c>
      <c r="D325" s="442" t="str">
        <f t="shared" si="37"/>
        <v/>
      </c>
      <c r="E325" s="442" t="str">
        <f t="shared" si="37"/>
        <v/>
      </c>
      <c r="F325" s="442" t="str">
        <f t="shared" si="37"/>
        <v/>
      </c>
      <c r="G325" s="1126" t="str">
        <f t="shared" si="37"/>
        <v/>
      </c>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50"/>
      <c r="DX325" s="33"/>
      <c r="DY325" s="33"/>
      <c r="DZ325" s="33"/>
      <c r="EA325" s="33"/>
      <c r="EB325" s="33"/>
      <c r="EC325" s="33"/>
      <c r="ED325" s="33"/>
      <c r="EE325" s="33"/>
      <c r="EF325" s="33"/>
      <c r="EG325" s="33"/>
      <c r="EH325" s="33"/>
      <c r="EI325" s="33"/>
      <c r="EJ325" s="33"/>
      <c r="EK325" s="33"/>
      <c r="EL325" s="33"/>
      <c r="EM325" s="33"/>
      <c r="EN325" s="33"/>
      <c r="EO325" s="33"/>
      <c r="EP325" s="33"/>
      <c r="EQ325" s="33"/>
      <c r="ER325" s="50"/>
    </row>
    <row r="326" spans="2:148" ht="15" customHeight="1" x14ac:dyDescent="0.25">
      <c r="B326" s="440" t="str">
        <f t="shared" si="35"/>
        <v>Desk 7</v>
      </c>
      <c r="C326" s="442" t="str">
        <f t="shared" si="37"/>
        <v/>
      </c>
      <c r="D326" s="442" t="str">
        <f t="shared" si="37"/>
        <v/>
      </c>
      <c r="E326" s="442" t="str">
        <f t="shared" si="37"/>
        <v/>
      </c>
      <c r="F326" s="442" t="str">
        <f t="shared" si="37"/>
        <v/>
      </c>
      <c r="G326" s="1126" t="str">
        <f t="shared" si="37"/>
        <v/>
      </c>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50"/>
      <c r="DX326" s="33"/>
      <c r="DY326" s="33"/>
      <c r="DZ326" s="33"/>
      <c r="EA326" s="33"/>
      <c r="EB326" s="33"/>
      <c r="EC326" s="33"/>
      <c r="ED326" s="33"/>
      <c r="EE326" s="33"/>
      <c r="EF326" s="33"/>
      <c r="EG326" s="33"/>
      <c r="EH326" s="33"/>
      <c r="EI326" s="33"/>
      <c r="EJ326" s="33"/>
      <c r="EK326" s="33"/>
      <c r="EL326" s="33"/>
      <c r="EM326" s="33"/>
      <c r="EN326" s="33"/>
      <c r="EO326" s="33"/>
      <c r="EP326" s="33"/>
      <c r="EQ326" s="33"/>
      <c r="ER326" s="50"/>
    </row>
    <row r="327" spans="2:148" ht="15" customHeight="1" x14ac:dyDescent="0.25">
      <c r="B327" s="440" t="str">
        <f t="shared" si="35"/>
        <v>Desk 8</v>
      </c>
      <c r="C327" s="442" t="str">
        <f t="shared" si="37"/>
        <v/>
      </c>
      <c r="D327" s="442" t="str">
        <f t="shared" si="37"/>
        <v/>
      </c>
      <c r="E327" s="442" t="str">
        <f t="shared" si="37"/>
        <v/>
      </c>
      <c r="F327" s="442" t="str">
        <f t="shared" si="37"/>
        <v/>
      </c>
      <c r="G327" s="1126" t="str">
        <f t="shared" si="37"/>
        <v/>
      </c>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50"/>
      <c r="DX327" s="33"/>
      <c r="DY327" s="33"/>
      <c r="DZ327" s="33"/>
      <c r="EA327" s="33"/>
      <c r="EB327" s="33"/>
      <c r="EC327" s="33"/>
      <c r="ED327" s="33"/>
      <c r="EE327" s="33"/>
      <c r="EF327" s="33"/>
      <c r="EG327" s="33"/>
      <c r="EH327" s="33"/>
      <c r="EI327" s="33"/>
      <c r="EJ327" s="33"/>
      <c r="EK327" s="33"/>
      <c r="EL327" s="33"/>
      <c r="EM327" s="33"/>
      <c r="EN327" s="33"/>
      <c r="EO327" s="33"/>
      <c r="EP327" s="33"/>
      <c r="EQ327" s="33"/>
      <c r="ER327" s="50"/>
    </row>
    <row r="328" spans="2:148" ht="15" customHeight="1" x14ac:dyDescent="0.25">
      <c r="B328" s="440" t="str">
        <f t="shared" si="35"/>
        <v>Desk 9</v>
      </c>
      <c r="C328" s="442" t="str">
        <f t="shared" si="37"/>
        <v/>
      </c>
      <c r="D328" s="442" t="str">
        <f t="shared" si="37"/>
        <v/>
      </c>
      <c r="E328" s="442" t="str">
        <f t="shared" si="37"/>
        <v/>
      </c>
      <c r="F328" s="442" t="str">
        <f t="shared" si="37"/>
        <v/>
      </c>
      <c r="G328" s="1126" t="str">
        <f t="shared" si="37"/>
        <v/>
      </c>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50"/>
      <c r="DX328" s="33"/>
      <c r="DY328" s="33"/>
      <c r="DZ328" s="33"/>
      <c r="EA328" s="33"/>
      <c r="EB328" s="33"/>
      <c r="EC328" s="33"/>
      <c r="ED328" s="33"/>
      <c r="EE328" s="33"/>
      <c r="EF328" s="33"/>
      <c r="EG328" s="33"/>
      <c r="EH328" s="33"/>
      <c r="EI328" s="33"/>
      <c r="EJ328" s="33"/>
      <c r="EK328" s="33"/>
      <c r="EL328" s="33"/>
      <c r="EM328" s="33"/>
      <c r="EN328" s="33"/>
      <c r="EO328" s="33"/>
      <c r="EP328" s="33"/>
      <c r="EQ328" s="33"/>
      <c r="ER328" s="50"/>
    </row>
    <row r="329" spans="2:148" ht="15" customHeight="1" x14ac:dyDescent="0.25">
      <c r="B329" s="440" t="str">
        <f t="shared" si="35"/>
        <v>Desk 10</v>
      </c>
      <c r="C329" s="442" t="str">
        <f t="shared" si="37"/>
        <v/>
      </c>
      <c r="D329" s="442" t="str">
        <f t="shared" si="37"/>
        <v/>
      </c>
      <c r="E329" s="442" t="str">
        <f t="shared" si="37"/>
        <v/>
      </c>
      <c r="F329" s="442" t="str">
        <f t="shared" si="37"/>
        <v/>
      </c>
      <c r="G329" s="1126" t="str">
        <f t="shared" si="37"/>
        <v/>
      </c>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50"/>
      <c r="DX329" s="33"/>
      <c r="DY329" s="33"/>
      <c r="DZ329" s="33"/>
      <c r="EA329" s="33"/>
      <c r="EB329" s="33"/>
      <c r="EC329" s="33"/>
      <c r="ED329" s="33"/>
      <c r="EE329" s="33"/>
      <c r="EF329" s="33"/>
      <c r="EG329" s="33"/>
      <c r="EH329" s="33"/>
      <c r="EI329" s="33"/>
      <c r="EJ329" s="33"/>
      <c r="EK329" s="33"/>
      <c r="EL329" s="33"/>
      <c r="EM329" s="33"/>
      <c r="EN329" s="33"/>
      <c r="EO329" s="33"/>
      <c r="EP329" s="33"/>
      <c r="EQ329" s="33"/>
      <c r="ER329" s="50"/>
    </row>
    <row r="330" spans="2:148" ht="15" customHeight="1" x14ac:dyDescent="0.25">
      <c r="B330" s="440" t="str">
        <f t="shared" si="35"/>
        <v>Desk 11</v>
      </c>
      <c r="C330" s="442" t="str">
        <f t="shared" si="37"/>
        <v/>
      </c>
      <c r="D330" s="442" t="str">
        <f t="shared" si="37"/>
        <v/>
      </c>
      <c r="E330" s="442" t="str">
        <f t="shared" si="37"/>
        <v/>
      </c>
      <c r="F330" s="442" t="str">
        <f t="shared" si="37"/>
        <v/>
      </c>
      <c r="G330" s="1126" t="str">
        <f t="shared" si="37"/>
        <v/>
      </c>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50"/>
      <c r="DX330" s="33"/>
      <c r="DY330" s="33"/>
      <c r="DZ330" s="33"/>
      <c r="EA330" s="33"/>
      <c r="EB330" s="33"/>
      <c r="EC330" s="33"/>
      <c r="ED330" s="33"/>
      <c r="EE330" s="33"/>
      <c r="EF330" s="33"/>
      <c r="EG330" s="33"/>
      <c r="EH330" s="33"/>
      <c r="EI330" s="33"/>
      <c r="EJ330" s="33"/>
      <c r="EK330" s="33"/>
      <c r="EL330" s="33"/>
      <c r="EM330" s="33"/>
      <c r="EN330" s="33"/>
      <c r="EO330" s="33"/>
      <c r="EP330" s="33"/>
      <c r="EQ330" s="33"/>
      <c r="ER330" s="50"/>
    </row>
    <row r="331" spans="2:148" ht="15" customHeight="1" x14ac:dyDescent="0.25">
      <c r="B331" s="440" t="str">
        <f t="shared" si="35"/>
        <v>Desk 12</v>
      </c>
      <c r="C331" s="442" t="str">
        <f t="shared" si="37"/>
        <v/>
      </c>
      <c r="D331" s="442" t="str">
        <f t="shared" si="37"/>
        <v/>
      </c>
      <c r="E331" s="442" t="str">
        <f t="shared" si="37"/>
        <v/>
      </c>
      <c r="F331" s="442" t="str">
        <f t="shared" si="37"/>
        <v/>
      </c>
      <c r="G331" s="1126" t="str">
        <f t="shared" si="37"/>
        <v/>
      </c>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50"/>
      <c r="DX331" s="33"/>
      <c r="DY331" s="33"/>
      <c r="DZ331" s="33"/>
      <c r="EA331" s="33"/>
      <c r="EB331" s="33"/>
      <c r="EC331" s="33"/>
      <c r="ED331" s="33"/>
      <c r="EE331" s="33"/>
      <c r="EF331" s="33"/>
      <c r="EG331" s="33"/>
      <c r="EH331" s="33"/>
      <c r="EI331" s="33"/>
      <c r="EJ331" s="33"/>
      <c r="EK331" s="33"/>
      <c r="EL331" s="33"/>
      <c r="EM331" s="33"/>
      <c r="EN331" s="33"/>
      <c r="EO331" s="33"/>
      <c r="EP331" s="33"/>
      <c r="EQ331" s="33"/>
      <c r="ER331" s="50"/>
    </row>
    <row r="332" spans="2:148" ht="15" customHeight="1" x14ac:dyDescent="0.25">
      <c r="B332" s="440" t="str">
        <f t="shared" si="35"/>
        <v>Desk 13</v>
      </c>
      <c r="C332" s="442" t="str">
        <f t="shared" si="37"/>
        <v/>
      </c>
      <c r="D332" s="442" t="str">
        <f t="shared" si="37"/>
        <v/>
      </c>
      <c r="E332" s="442" t="str">
        <f t="shared" si="37"/>
        <v/>
      </c>
      <c r="F332" s="442" t="str">
        <f t="shared" si="37"/>
        <v/>
      </c>
      <c r="G332" s="1126" t="str">
        <f t="shared" si="37"/>
        <v/>
      </c>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50"/>
      <c r="DX332" s="33"/>
      <c r="DY332" s="33"/>
      <c r="DZ332" s="33"/>
      <c r="EA332" s="33"/>
      <c r="EB332" s="33"/>
      <c r="EC332" s="33"/>
      <c r="ED332" s="33"/>
      <c r="EE332" s="33"/>
      <c r="EF332" s="33"/>
      <c r="EG332" s="33"/>
      <c r="EH332" s="33"/>
      <c r="EI332" s="33"/>
      <c r="EJ332" s="33"/>
      <c r="EK332" s="33"/>
      <c r="EL332" s="33"/>
      <c r="EM332" s="33"/>
      <c r="EN332" s="33"/>
      <c r="EO332" s="33"/>
      <c r="EP332" s="33"/>
      <c r="EQ332" s="33"/>
      <c r="ER332" s="50"/>
    </row>
    <row r="333" spans="2:148" ht="15" customHeight="1" x14ac:dyDescent="0.25">
      <c r="B333" s="440" t="str">
        <f t="shared" si="35"/>
        <v>Desk 14</v>
      </c>
      <c r="C333" s="442" t="str">
        <f t="shared" si="37"/>
        <v/>
      </c>
      <c r="D333" s="442" t="str">
        <f t="shared" si="37"/>
        <v/>
      </c>
      <c r="E333" s="442" t="str">
        <f t="shared" si="37"/>
        <v/>
      </c>
      <c r="F333" s="442" t="str">
        <f t="shared" si="37"/>
        <v/>
      </c>
      <c r="G333" s="1126" t="str">
        <f t="shared" si="37"/>
        <v/>
      </c>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50"/>
      <c r="DX333" s="33"/>
      <c r="DY333" s="33"/>
      <c r="DZ333" s="33"/>
      <c r="EA333" s="33"/>
      <c r="EB333" s="33"/>
      <c r="EC333" s="33"/>
      <c r="ED333" s="33"/>
      <c r="EE333" s="33"/>
      <c r="EF333" s="33"/>
      <c r="EG333" s="33"/>
      <c r="EH333" s="33"/>
      <c r="EI333" s="33"/>
      <c r="EJ333" s="33"/>
      <c r="EK333" s="33"/>
      <c r="EL333" s="33"/>
      <c r="EM333" s="33"/>
      <c r="EN333" s="33"/>
      <c r="EO333" s="33"/>
      <c r="EP333" s="33"/>
      <c r="EQ333" s="33"/>
      <c r="ER333" s="50"/>
    </row>
    <row r="334" spans="2:148" ht="15" customHeight="1" x14ac:dyDescent="0.25">
      <c r="B334" s="440" t="str">
        <f t="shared" si="35"/>
        <v>Desk 15</v>
      </c>
      <c r="C334" s="442" t="str">
        <f t="shared" si="37"/>
        <v/>
      </c>
      <c r="D334" s="442" t="str">
        <f t="shared" si="37"/>
        <v/>
      </c>
      <c r="E334" s="442" t="str">
        <f t="shared" si="37"/>
        <v/>
      </c>
      <c r="F334" s="442" t="str">
        <f t="shared" si="37"/>
        <v/>
      </c>
      <c r="G334" s="1126" t="str">
        <f t="shared" si="37"/>
        <v/>
      </c>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50"/>
      <c r="DX334" s="33"/>
      <c r="DY334" s="33"/>
      <c r="DZ334" s="33"/>
      <c r="EA334" s="33"/>
      <c r="EB334" s="33"/>
      <c r="EC334" s="33"/>
      <c r="ED334" s="33"/>
      <c r="EE334" s="33"/>
      <c r="EF334" s="33"/>
      <c r="EG334" s="33"/>
      <c r="EH334" s="33"/>
      <c r="EI334" s="33"/>
      <c r="EJ334" s="33"/>
      <c r="EK334" s="33"/>
      <c r="EL334" s="33"/>
      <c r="EM334" s="33"/>
      <c r="EN334" s="33"/>
      <c r="EO334" s="33"/>
      <c r="EP334" s="33"/>
      <c r="EQ334" s="33"/>
      <c r="ER334" s="50"/>
    </row>
    <row r="335" spans="2:148" ht="15" customHeight="1" x14ac:dyDescent="0.25">
      <c r="B335" s="440" t="str">
        <f t="shared" si="35"/>
        <v>Desk 16</v>
      </c>
      <c r="C335" s="442" t="str">
        <f t="shared" si="37"/>
        <v/>
      </c>
      <c r="D335" s="442" t="str">
        <f t="shared" si="37"/>
        <v/>
      </c>
      <c r="E335" s="442" t="str">
        <f t="shared" si="37"/>
        <v/>
      </c>
      <c r="F335" s="442" t="str">
        <f t="shared" si="37"/>
        <v/>
      </c>
      <c r="G335" s="1126" t="str">
        <f t="shared" si="37"/>
        <v/>
      </c>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50"/>
      <c r="DX335" s="33"/>
      <c r="DY335" s="33"/>
      <c r="DZ335" s="33"/>
      <c r="EA335" s="33"/>
      <c r="EB335" s="33"/>
      <c r="EC335" s="33"/>
      <c r="ED335" s="33"/>
      <c r="EE335" s="33"/>
      <c r="EF335" s="33"/>
      <c r="EG335" s="33"/>
      <c r="EH335" s="33"/>
      <c r="EI335" s="33"/>
      <c r="EJ335" s="33"/>
      <c r="EK335" s="33"/>
      <c r="EL335" s="33"/>
      <c r="EM335" s="33"/>
      <c r="EN335" s="33"/>
      <c r="EO335" s="33"/>
      <c r="EP335" s="33"/>
      <c r="EQ335" s="33"/>
      <c r="ER335" s="50"/>
    </row>
    <row r="336" spans="2:148" ht="15" customHeight="1" x14ac:dyDescent="0.25">
      <c r="B336" s="440" t="str">
        <f t="shared" si="35"/>
        <v>Desk 17</v>
      </c>
      <c r="C336" s="442" t="str">
        <f t="shared" si="37"/>
        <v/>
      </c>
      <c r="D336" s="442" t="str">
        <f t="shared" si="37"/>
        <v/>
      </c>
      <c r="E336" s="442" t="str">
        <f t="shared" si="37"/>
        <v/>
      </c>
      <c r="F336" s="442" t="str">
        <f t="shared" si="37"/>
        <v/>
      </c>
      <c r="G336" s="1126" t="str">
        <f t="shared" si="37"/>
        <v/>
      </c>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50"/>
      <c r="DX336" s="33"/>
      <c r="DY336" s="33"/>
      <c r="DZ336" s="33"/>
      <c r="EA336" s="33"/>
      <c r="EB336" s="33"/>
      <c r="EC336" s="33"/>
      <c r="ED336" s="33"/>
      <c r="EE336" s="33"/>
      <c r="EF336" s="33"/>
      <c r="EG336" s="33"/>
      <c r="EH336" s="33"/>
      <c r="EI336" s="33"/>
      <c r="EJ336" s="33"/>
      <c r="EK336" s="33"/>
      <c r="EL336" s="33"/>
      <c r="EM336" s="33"/>
      <c r="EN336" s="33"/>
      <c r="EO336" s="33"/>
      <c r="EP336" s="33"/>
      <c r="EQ336" s="33"/>
      <c r="ER336" s="50"/>
    </row>
    <row r="337" spans="2:148" ht="15" customHeight="1" x14ac:dyDescent="0.25">
      <c r="B337" s="440" t="str">
        <f t="shared" si="35"/>
        <v>Desk 18</v>
      </c>
      <c r="C337" s="442" t="str">
        <f t="shared" ref="C337:G352" si="38">IF(ISBLANK(C28), "", C28)</f>
        <v/>
      </c>
      <c r="D337" s="442" t="str">
        <f t="shared" si="38"/>
        <v/>
      </c>
      <c r="E337" s="442" t="str">
        <f t="shared" si="38"/>
        <v/>
      </c>
      <c r="F337" s="442" t="str">
        <f t="shared" si="38"/>
        <v/>
      </c>
      <c r="G337" s="1126" t="str">
        <f t="shared" si="38"/>
        <v/>
      </c>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50"/>
      <c r="DX337" s="33"/>
      <c r="DY337" s="33"/>
      <c r="DZ337" s="33"/>
      <c r="EA337" s="33"/>
      <c r="EB337" s="33"/>
      <c r="EC337" s="33"/>
      <c r="ED337" s="33"/>
      <c r="EE337" s="33"/>
      <c r="EF337" s="33"/>
      <c r="EG337" s="33"/>
      <c r="EH337" s="33"/>
      <c r="EI337" s="33"/>
      <c r="EJ337" s="33"/>
      <c r="EK337" s="33"/>
      <c r="EL337" s="33"/>
      <c r="EM337" s="33"/>
      <c r="EN337" s="33"/>
      <c r="EO337" s="33"/>
      <c r="EP337" s="33"/>
      <c r="EQ337" s="33"/>
      <c r="ER337" s="50"/>
    </row>
    <row r="338" spans="2:148" ht="15" customHeight="1" x14ac:dyDescent="0.25">
      <c r="B338" s="440" t="str">
        <f t="shared" si="35"/>
        <v>Desk 19</v>
      </c>
      <c r="C338" s="442" t="str">
        <f t="shared" si="38"/>
        <v/>
      </c>
      <c r="D338" s="442" t="str">
        <f t="shared" si="38"/>
        <v/>
      </c>
      <c r="E338" s="442" t="str">
        <f t="shared" si="38"/>
        <v/>
      </c>
      <c r="F338" s="442" t="str">
        <f t="shared" si="38"/>
        <v/>
      </c>
      <c r="G338" s="1126" t="str">
        <f t="shared" si="38"/>
        <v/>
      </c>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50"/>
      <c r="DX338" s="33"/>
      <c r="DY338" s="33"/>
      <c r="DZ338" s="33"/>
      <c r="EA338" s="33"/>
      <c r="EB338" s="33"/>
      <c r="EC338" s="33"/>
      <c r="ED338" s="33"/>
      <c r="EE338" s="33"/>
      <c r="EF338" s="33"/>
      <c r="EG338" s="33"/>
      <c r="EH338" s="33"/>
      <c r="EI338" s="33"/>
      <c r="EJ338" s="33"/>
      <c r="EK338" s="33"/>
      <c r="EL338" s="33"/>
      <c r="EM338" s="33"/>
      <c r="EN338" s="33"/>
      <c r="EO338" s="33"/>
      <c r="EP338" s="33"/>
      <c r="EQ338" s="33"/>
      <c r="ER338" s="50"/>
    </row>
    <row r="339" spans="2:148" ht="15" customHeight="1" x14ac:dyDescent="0.25">
      <c r="B339" s="440" t="str">
        <f t="shared" si="35"/>
        <v>Desk 20</v>
      </c>
      <c r="C339" s="442" t="str">
        <f t="shared" si="38"/>
        <v/>
      </c>
      <c r="D339" s="442" t="str">
        <f t="shared" si="38"/>
        <v/>
      </c>
      <c r="E339" s="442" t="str">
        <f t="shared" si="38"/>
        <v/>
      </c>
      <c r="F339" s="442" t="str">
        <f t="shared" si="38"/>
        <v/>
      </c>
      <c r="G339" s="1126" t="str">
        <f t="shared" si="38"/>
        <v/>
      </c>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50"/>
      <c r="DX339" s="33"/>
      <c r="DY339" s="33"/>
      <c r="DZ339" s="33"/>
      <c r="EA339" s="33"/>
      <c r="EB339" s="33"/>
      <c r="EC339" s="33"/>
      <c r="ED339" s="33"/>
      <c r="EE339" s="33"/>
      <c r="EF339" s="33"/>
      <c r="EG339" s="33"/>
      <c r="EH339" s="33"/>
      <c r="EI339" s="33"/>
      <c r="EJ339" s="33"/>
      <c r="EK339" s="33"/>
      <c r="EL339" s="33"/>
      <c r="EM339" s="33"/>
      <c r="EN339" s="33"/>
      <c r="EO339" s="33"/>
      <c r="EP339" s="33"/>
      <c r="EQ339" s="33"/>
      <c r="ER339" s="50"/>
    </row>
    <row r="340" spans="2:148" ht="15" customHeight="1" x14ac:dyDescent="0.25">
      <c r="B340" s="440" t="str">
        <f t="shared" si="35"/>
        <v>Desk 21</v>
      </c>
      <c r="C340" s="442" t="str">
        <f t="shared" si="38"/>
        <v/>
      </c>
      <c r="D340" s="442" t="str">
        <f t="shared" si="38"/>
        <v/>
      </c>
      <c r="E340" s="442" t="str">
        <f t="shared" si="38"/>
        <v/>
      </c>
      <c r="F340" s="442" t="str">
        <f t="shared" si="38"/>
        <v/>
      </c>
      <c r="G340" s="1126" t="str">
        <f t="shared" si="38"/>
        <v/>
      </c>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50"/>
      <c r="DX340" s="33"/>
      <c r="DY340" s="33"/>
      <c r="DZ340" s="33"/>
      <c r="EA340" s="33"/>
      <c r="EB340" s="33"/>
      <c r="EC340" s="33"/>
      <c r="ED340" s="33"/>
      <c r="EE340" s="33"/>
      <c r="EF340" s="33"/>
      <c r="EG340" s="33"/>
      <c r="EH340" s="33"/>
      <c r="EI340" s="33"/>
      <c r="EJ340" s="33"/>
      <c r="EK340" s="33"/>
      <c r="EL340" s="33"/>
      <c r="EM340" s="33"/>
      <c r="EN340" s="33"/>
      <c r="EO340" s="33"/>
      <c r="EP340" s="33"/>
      <c r="EQ340" s="33"/>
      <c r="ER340" s="50"/>
    </row>
    <row r="341" spans="2:148" ht="15" customHeight="1" x14ac:dyDescent="0.25">
      <c r="B341" s="440" t="str">
        <f t="shared" si="35"/>
        <v>Desk 22</v>
      </c>
      <c r="C341" s="442" t="str">
        <f t="shared" si="38"/>
        <v/>
      </c>
      <c r="D341" s="442" t="str">
        <f t="shared" si="38"/>
        <v/>
      </c>
      <c r="E341" s="442" t="str">
        <f t="shared" si="38"/>
        <v/>
      </c>
      <c r="F341" s="442" t="str">
        <f t="shared" si="38"/>
        <v/>
      </c>
      <c r="G341" s="1126" t="str">
        <f t="shared" si="38"/>
        <v/>
      </c>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50"/>
      <c r="DX341" s="33"/>
      <c r="DY341" s="33"/>
      <c r="DZ341" s="33"/>
      <c r="EA341" s="33"/>
      <c r="EB341" s="33"/>
      <c r="EC341" s="33"/>
      <c r="ED341" s="33"/>
      <c r="EE341" s="33"/>
      <c r="EF341" s="33"/>
      <c r="EG341" s="33"/>
      <c r="EH341" s="33"/>
      <c r="EI341" s="33"/>
      <c r="EJ341" s="33"/>
      <c r="EK341" s="33"/>
      <c r="EL341" s="33"/>
      <c r="EM341" s="33"/>
      <c r="EN341" s="33"/>
      <c r="EO341" s="33"/>
      <c r="EP341" s="33"/>
      <c r="EQ341" s="33"/>
      <c r="ER341" s="50"/>
    </row>
    <row r="342" spans="2:148" ht="15" customHeight="1" x14ac:dyDescent="0.25">
      <c r="B342" s="440" t="str">
        <f t="shared" si="35"/>
        <v>Desk 23</v>
      </c>
      <c r="C342" s="442" t="str">
        <f t="shared" si="38"/>
        <v/>
      </c>
      <c r="D342" s="442" t="str">
        <f t="shared" si="38"/>
        <v/>
      </c>
      <c r="E342" s="442" t="str">
        <f t="shared" si="38"/>
        <v/>
      </c>
      <c r="F342" s="442" t="str">
        <f t="shared" si="38"/>
        <v/>
      </c>
      <c r="G342" s="1126" t="str">
        <f t="shared" si="38"/>
        <v/>
      </c>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50"/>
      <c r="DX342" s="33"/>
      <c r="DY342" s="33"/>
      <c r="DZ342" s="33"/>
      <c r="EA342" s="33"/>
      <c r="EB342" s="33"/>
      <c r="EC342" s="33"/>
      <c r="ED342" s="33"/>
      <c r="EE342" s="33"/>
      <c r="EF342" s="33"/>
      <c r="EG342" s="33"/>
      <c r="EH342" s="33"/>
      <c r="EI342" s="33"/>
      <c r="EJ342" s="33"/>
      <c r="EK342" s="33"/>
      <c r="EL342" s="33"/>
      <c r="EM342" s="33"/>
      <c r="EN342" s="33"/>
      <c r="EO342" s="33"/>
      <c r="EP342" s="33"/>
      <c r="EQ342" s="33"/>
      <c r="ER342" s="50"/>
    </row>
    <row r="343" spans="2:148" ht="15" customHeight="1" x14ac:dyDescent="0.25">
      <c r="B343" s="440" t="str">
        <f t="shared" si="35"/>
        <v>Desk 24</v>
      </c>
      <c r="C343" s="442" t="str">
        <f t="shared" si="38"/>
        <v/>
      </c>
      <c r="D343" s="442" t="str">
        <f t="shared" si="38"/>
        <v/>
      </c>
      <c r="E343" s="442" t="str">
        <f t="shared" si="38"/>
        <v/>
      </c>
      <c r="F343" s="442" t="str">
        <f t="shared" si="38"/>
        <v/>
      </c>
      <c r="G343" s="1126" t="str">
        <f t="shared" si="38"/>
        <v/>
      </c>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50"/>
      <c r="DX343" s="33"/>
      <c r="DY343" s="33"/>
      <c r="DZ343" s="33"/>
      <c r="EA343" s="33"/>
      <c r="EB343" s="33"/>
      <c r="EC343" s="33"/>
      <c r="ED343" s="33"/>
      <c r="EE343" s="33"/>
      <c r="EF343" s="33"/>
      <c r="EG343" s="33"/>
      <c r="EH343" s="33"/>
      <c r="EI343" s="33"/>
      <c r="EJ343" s="33"/>
      <c r="EK343" s="33"/>
      <c r="EL343" s="33"/>
      <c r="EM343" s="33"/>
      <c r="EN343" s="33"/>
      <c r="EO343" s="33"/>
      <c r="EP343" s="33"/>
      <c r="EQ343" s="33"/>
      <c r="ER343" s="50"/>
    </row>
    <row r="344" spans="2:148" ht="15" customHeight="1" x14ac:dyDescent="0.25">
      <c r="B344" s="440" t="str">
        <f t="shared" si="35"/>
        <v>Desk 25</v>
      </c>
      <c r="C344" s="442" t="str">
        <f t="shared" si="38"/>
        <v/>
      </c>
      <c r="D344" s="442" t="str">
        <f t="shared" si="38"/>
        <v/>
      </c>
      <c r="E344" s="442" t="str">
        <f t="shared" si="38"/>
        <v/>
      </c>
      <c r="F344" s="442" t="str">
        <f t="shared" si="38"/>
        <v/>
      </c>
      <c r="G344" s="1126" t="str">
        <f t="shared" si="38"/>
        <v/>
      </c>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50"/>
      <c r="DX344" s="33"/>
      <c r="DY344" s="33"/>
      <c r="DZ344" s="33"/>
      <c r="EA344" s="33"/>
      <c r="EB344" s="33"/>
      <c r="EC344" s="33"/>
      <c r="ED344" s="33"/>
      <c r="EE344" s="33"/>
      <c r="EF344" s="33"/>
      <c r="EG344" s="33"/>
      <c r="EH344" s="33"/>
      <c r="EI344" s="33"/>
      <c r="EJ344" s="33"/>
      <c r="EK344" s="33"/>
      <c r="EL344" s="33"/>
      <c r="EM344" s="33"/>
      <c r="EN344" s="33"/>
      <c r="EO344" s="33"/>
      <c r="EP344" s="33"/>
      <c r="EQ344" s="33"/>
      <c r="ER344" s="50"/>
    </row>
    <row r="345" spans="2:148" ht="15" customHeight="1" x14ac:dyDescent="0.25">
      <c r="B345" s="440" t="str">
        <f t="shared" si="35"/>
        <v>Desk 26</v>
      </c>
      <c r="C345" s="442" t="str">
        <f t="shared" si="38"/>
        <v/>
      </c>
      <c r="D345" s="442" t="str">
        <f t="shared" si="38"/>
        <v/>
      </c>
      <c r="E345" s="442" t="str">
        <f t="shared" si="38"/>
        <v/>
      </c>
      <c r="F345" s="442" t="str">
        <f t="shared" si="38"/>
        <v/>
      </c>
      <c r="G345" s="1126" t="str">
        <f t="shared" si="38"/>
        <v/>
      </c>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50"/>
      <c r="DX345" s="33"/>
      <c r="DY345" s="33"/>
      <c r="DZ345" s="33"/>
      <c r="EA345" s="33"/>
      <c r="EB345" s="33"/>
      <c r="EC345" s="33"/>
      <c r="ED345" s="33"/>
      <c r="EE345" s="33"/>
      <c r="EF345" s="33"/>
      <c r="EG345" s="33"/>
      <c r="EH345" s="33"/>
      <c r="EI345" s="33"/>
      <c r="EJ345" s="33"/>
      <c r="EK345" s="33"/>
      <c r="EL345" s="33"/>
      <c r="EM345" s="33"/>
      <c r="EN345" s="33"/>
      <c r="EO345" s="33"/>
      <c r="EP345" s="33"/>
      <c r="EQ345" s="33"/>
      <c r="ER345" s="50"/>
    </row>
    <row r="346" spans="2:148" ht="15" customHeight="1" x14ac:dyDescent="0.25">
      <c r="B346" s="440" t="str">
        <f t="shared" si="35"/>
        <v>Desk 27</v>
      </c>
      <c r="C346" s="442" t="str">
        <f t="shared" si="38"/>
        <v/>
      </c>
      <c r="D346" s="442" t="str">
        <f t="shared" si="38"/>
        <v/>
      </c>
      <c r="E346" s="442" t="str">
        <f t="shared" si="38"/>
        <v/>
      </c>
      <c r="F346" s="442" t="str">
        <f t="shared" si="38"/>
        <v/>
      </c>
      <c r="G346" s="1126" t="str">
        <f t="shared" si="38"/>
        <v/>
      </c>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50"/>
      <c r="DX346" s="33"/>
      <c r="DY346" s="33"/>
      <c r="DZ346" s="33"/>
      <c r="EA346" s="33"/>
      <c r="EB346" s="33"/>
      <c r="EC346" s="33"/>
      <c r="ED346" s="33"/>
      <c r="EE346" s="33"/>
      <c r="EF346" s="33"/>
      <c r="EG346" s="33"/>
      <c r="EH346" s="33"/>
      <c r="EI346" s="33"/>
      <c r="EJ346" s="33"/>
      <c r="EK346" s="33"/>
      <c r="EL346" s="33"/>
      <c r="EM346" s="33"/>
      <c r="EN346" s="33"/>
      <c r="EO346" s="33"/>
      <c r="EP346" s="33"/>
      <c r="EQ346" s="33"/>
      <c r="ER346" s="50"/>
    </row>
    <row r="347" spans="2:148" ht="15" customHeight="1" x14ac:dyDescent="0.25">
      <c r="B347" s="440" t="str">
        <f t="shared" si="35"/>
        <v>Desk 28</v>
      </c>
      <c r="C347" s="442" t="str">
        <f t="shared" si="38"/>
        <v/>
      </c>
      <c r="D347" s="442" t="str">
        <f t="shared" si="38"/>
        <v/>
      </c>
      <c r="E347" s="442" t="str">
        <f t="shared" si="38"/>
        <v/>
      </c>
      <c r="F347" s="442" t="str">
        <f t="shared" si="38"/>
        <v/>
      </c>
      <c r="G347" s="1126" t="str">
        <f t="shared" si="38"/>
        <v/>
      </c>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50"/>
      <c r="DX347" s="33"/>
      <c r="DY347" s="33"/>
      <c r="DZ347" s="33"/>
      <c r="EA347" s="33"/>
      <c r="EB347" s="33"/>
      <c r="EC347" s="33"/>
      <c r="ED347" s="33"/>
      <c r="EE347" s="33"/>
      <c r="EF347" s="33"/>
      <c r="EG347" s="33"/>
      <c r="EH347" s="33"/>
      <c r="EI347" s="33"/>
      <c r="EJ347" s="33"/>
      <c r="EK347" s="33"/>
      <c r="EL347" s="33"/>
      <c r="EM347" s="33"/>
      <c r="EN347" s="33"/>
      <c r="EO347" s="33"/>
      <c r="EP347" s="33"/>
      <c r="EQ347" s="33"/>
      <c r="ER347" s="50"/>
    </row>
    <row r="348" spans="2:148" ht="15" customHeight="1" x14ac:dyDescent="0.25">
      <c r="B348" s="440" t="str">
        <f t="shared" si="35"/>
        <v>Desk 29</v>
      </c>
      <c r="C348" s="442" t="str">
        <f t="shared" si="38"/>
        <v/>
      </c>
      <c r="D348" s="442" t="str">
        <f t="shared" si="38"/>
        <v/>
      </c>
      <c r="E348" s="442" t="str">
        <f t="shared" si="38"/>
        <v/>
      </c>
      <c r="F348" s="442" t="str">
        <f t="shared" si="38"/>
        <v/>
      </c>
      <c r="G348" s="1126" t="str">
        <f t="shared" si="38"/>
        <v/>
      </c>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50"/>
      <c r="DX348" s="33"/>
      <c r="DY348" s="33"/>
      <c r="DZ348" s="33"/>
      <c r="EA348" s="33"/>
      <c r="EB348" s="33"/>
      <c r="EC348" s="33"/>
      <c r="ED348" s="33"/>
      <c r="EE348" s="33"/>
      <c r="EF348" s="33"/>
      <c r="EG348" s="33"/>
      <c r="EH348" s="33"/>
      <c r="EI348" s="33"/>
      <c r="EJ348" s="33"/>
      <c r="EK348" s="33"/>
      <c r="EL348" s="33"/>
      <c r="EM348" s="33"/>
      <c r="EN348" s="33"/>
      <c r="EO348" s="33"/>
      <c r="EP348" s="33"/>
      <c r="EQ348" s="33"/>
      <c r="ER348" s="50"/>
    </row>
    <row r="349" spans="2:148" ht="15" customHeight="1" x14ac:dyDescent="0.25">
      <c r="B349" s="440" t="str">
        <f t="shared" si="35"/>
        <v>Desk 30</v>
      </c>
      <c r="C349" s="442" t="str">
        <f t="shared" si="38"/>
        <v/>
      </c>
      <c r="D349" s="442" t="str">
        <f t="shared" si="38"/>
        <v/>
      </c>
      <c r="E349" s="442" t="str">
        <f t="shared" si="38"/>
        <v/>
      </c>
      <c r="F349" s="442" t="str">
        <f t="shared" si="38"/>
        <v/>
      </c>
      <c r="G349" s="1126" t="str">
        <f t="shared" si="38"/>
        <v/>
      </c>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50"/>
      <c r="DX349" s="33"/>
      <c r="DY349" s="33"/>
      <c r="DZ349" s="33"/>
      <c r="EA349" s="33"/>
      <c r="EB349" s="33"/>
      <c r="EC349" s="33"/>
      <c r="ED349" s="33"/>
      <c r="EE349" s="33"/>
      <c r="EF349" s="33"/>
      <c r="EG349" s="33"/>
      <c r="EH349" s="33"/>
      <c r="EI349" s="33"/>
      <c r="EJ349" s="33"/>
      <c r="EK349" s="33"/>
      <c r="EL349" s="33"/>
      <c r="EM349" s="33"/>
      <c r="EN349" s="33"/>
      <c r="EO349" s="33"/>
      <c r="EP349" s="33"/>
      <c r="EQ349" s="33"/>
      <c r="ER349" s="50"/>
    </row>
    <row r="350" spans="2:148" ht="15" customHeight="1" x14ac:dyDescent="0.25">
      <c r="B350" s="440" t="str">
        <f t="shared" si="35"/>
        <v>Desk 31</v>
      </c>
      <c r="C350" s="442" t="str">
        <f t="shared" si="38"/>
        <v/>
      </c>
      <c r="D350" s="442" t="str">
        <f t="shared" si="38"/>
        <v/>
      </c>
      <c r="E350" s="442" t="str">
        <f t="shared" si="38"/>
        <v/>
      </c>
      <c r="F350" s="442" t="str">
        <f t="shared" si="38"/>
        <v/>
      </c>
      <c r="G350" s="1126" t="str">
        <f t="shared" si="38"/>
        <v/>
      </c>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50"/>
      <c r="DX350" s="33"/>
      <c r="DY350" s="33"/>
      <c r="DZ350" s="33"/>
      <c r="EA350" s="33"/>
      <c r="EB350" s="33"/>
      <c r="EC350" s="33"/>
      <c r="ED350" s="33"/>
      <c r="EE350" s="33"/>
      <c r="EF350" s="33"/>
      <c r="EG350" s="33"/>
      <c r="EH350" s="33"/>
      <c r="EI350" s="33"/>
      <c r="EJ350" s="33"/>
      <c r="EK350" s="33"/>
      <c r="EL350" s="33"/>
      <c r="EM350" s="33"/>
      <c r="EN350" s="33"/>
      <c r="EO350" s="33"/>
      <c r="EP350" s="33"/>
      <c r="EQ350" s="33"/>
      <c r="ER350" s="50"/>
    </row>
    <row r="351" spans="2:148" ht="15" customHeight="1" x14ac:dyDescent="0.25">
      <c r="B351" s="440" t="str">
        <f t="shared" si="35"/>
        <v>Desk 32</v>
      </c>
      <c r="C351" s="442" t="str">
        <f t="shared" si="38"/>
        <v/>
      </c>
      <c r="D351" s="442" t="str">
        <f t="shared" si="38"/>
        <v/>
      </c>
      <c r="E351" s="442" t="str">
        <f t="shared" si="38"/>
        <v/>
      </c>
      <c r="F351" s="442" t="str">
        <f t="shared" si="38"/>
        <v/>
      </c>
      <c r="G351" s="1126" t="str">
        <f t="shared" si="38"/>
        <v/>
      </c>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50"/>
      <c r="DX351" s="33"/>
      <c r="DY351" s="33"/>
      <c r="DZ351" s="33"/>
      <c r="EA351" s="33"/>
      <c r="EB351" s="33"/>
      <c r="EC351" s="33"/>
      <c r="ED351" s="33"/>
      <c r="EE351" s="33"/>
      <c r="EF351" s="33"/>
      <c r="EG351" s="33"/>
      <c r="EH351" s="33"/>
      <c r="EI351" s="33"/>
      <c r="EJ351" s="33"/>
      <c r="EK351" s="33"/>
      <c r="EL351" s="33"/>
      <c r="EM351" s="33"/>
      <c r="EN351" s="33"/>
      <c r="EO351" s="33"/>
      <c r="EP351" s="33"/>
      <c r="EQ351" s="33"/>
      <c r="ER351" s="50"/>
    </row>
    <row r="352" spans="2:148" ht="15" customHeight="1" x14ac:dyDescent="0.25">
      <c r="B352" s="440" t="str">
        <f t="shared" si="35"/>
        <v>Desk 33</v>
      </c>
      <c r="C352" s="442" t="str">
        <f t="shared" si="38"/>
        <v/>
      </c>
      <c r="D352" s="442" t="str">
        <f t="shared" si="38"/>
        <v/>
      </c>
      <c r="E352" s="442" t="str">
        <f t="shared" si="38"/>
        <v/>
      </c>
      <c r="F352" s="442" t="str">
        <f t="shared" si="38"/>
        <v/>
      </c>
      <c r="G352" s="1126" t="str">
        <f t="shared" si="38"/>
        <v/>
      </c>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50"/>
      <c r="DX352" s="33"/>
      <c r="DY352" s="33"/>
      <c r="DZ352" s="33"/>
      <c r="EA352" s="33"/>
      <c r="EB352" s="33"/>
      <c r="EC352" s="33"/>
      <c r="ED352" s="33"/>
      <c r="EE352" s="33"/>
      <c r="EF352" s="33"/>
      <c r="EG352" s="33"/>
      <c r="EH352" s="33"/>
      <c r="EI352" s="33"/>
      <c r="EJ352" s="33"/>
      <c r="EK352" s="33"/>
      <c r="EL352" s="33"/>
      <c r="EM352" s="33"/>
      <c r="EN352" s="33"/>
      <c r="EO352" s="33"/>
      <c r="EP352" s="33"/>
      <c r="EQ352" s="33"/>
      <c r="ER352" s="50"/>
    </row>
    <row r="353" spans="2:148" ht="15" customHeight="1" x14ac:dyDescent="0.25">
      <c r="B353" s="440" t="str">
        <f t="shared" si="35"/>
        <v>Desk 34</v>
      </c>
      <c r="C353" s="442" t="str">
        <f t="shared" ref="C353:G368" si="39">IF(ISBLANK(C44), "", C44)</f>
        <v/>
      </c>
      <c r="D353" s="442" t="str">
        <f t="shared" si="39"/>
        <v/>
      </c>
      <c r="E353" s="442" t="str">
        <f t="shared" si="39"/>
        <v/>
      </c>
      <c r="F353" s="442" t="str">
        <f t="shared" si="39"/>
        <v/>
      </c>
      <c r="G353" s="1126" t="str">
        <f t="shared" si="39"/>
        <v/>
      </c>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50"/>
      <c r="DX353" s="33"/>
      <c r="DY353" s="33"/>
      <c r="DZ353" s="33"/>
      <c r="EA353" s="33"/>
      <c r="EB353" s="33"/>
      <c r="EC353" s="33"/>
      <c r="ED353" s="33"/>
      <c r="EE353" s="33"/>
      <c r="EF353" s="33"/>
      <c r="EG353" s="33"/>
      <c r="EH353" s="33"/>
      <c r="EI353" s="33"/>
      <c r="EJ353" s="33"/>
      <c r="EK353" s="33"/>
      <c r="EL353" s="33"/>
      <c r="EM353" s="33"/>
      <c r="EN353" s="33"/>
      <c r="EO353" s="33"/>
      <c r="EP353" s="33"/>
      <c r="EQ353" s="33"/>
      <c r="ER353" s="50"/>
    </row>
    <row r="354" spans="2:148" ht="15" customHeight="1" x14ac:dyDescent="0.25">
      <c r="B354" s="440" t="str">
        <f t="shared" si="35"/>
        <v>Desk 35</v>
      </c>
      <c r="C354" s="442" t="str">
        <f t="shared" si="39"/>
        <v/>
      </c>
      <c r="D354" s="442" t="str">
        <f t="shared" si="39"/>
        <v/>
      </c>
      <c r="E354" s="442" t="str">
        <f t="shared" si="39"/>
        <v/>
      </c>
      <c r="F354" s="442" t="str">
        <f t="shared" si="39"/>
        <v/>
      </c>
      <c r="G354" s="1126" t="str">
        <f t="shared" si="39"/>
        <v/>
      </c>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50"/>
      <c r="DX354" s="33"/>
      <c r="DY354" s="33"/>
      <c r="DZ354" s="33"/>
      <c r="EA354" s="33"/>
      <c r="EB354" s="33"/>
      <c r="EC354" s="33"/>
      <c r="ED354" s="33"/>
      <c r="EE354" s="33"/>
      <c r="EF354" s="33"/>
      <c r="EG354" s="33"/>
      <c r="EH354" s="33"/>
      <c r="EI354" s="33"/>
      <c r="EJ354" s="33"/>
      <c r="EK354" s="33"/>
      <c r="EL354" s="33"/>
      <c r="EM354" s="33"/>
      <c r="EN354" s="33"/>
      <c r="EO354" s="33"/>
      <c r="EP354" s="33"/>
      <c r="EQ354" s="33"/>
      <c r="ER354" s="50"/>
    </row>
    <row r="355" spans="2:148" ht="15" customHeight="1" x14ac:dyDescent="0.25">
      <c r="B355" s="440" t="str">
        <f t="shared" si="35"/>
        <v>Desk 36</v>
      </c>
      <c r="C355" s="442" t="str">
        <f t="shared" si="39"/>
        <v/>
      </c>
      <c r="D355" s="442" t="str">
        <f t="shared" si="39"/>
        <v/>
      </c>
      <c r="E355" s="442" t="str">
        <f t="shared" si="39"/>
        <v/>
      </c>
      <c r="F355" s="442" t="str">
        <f t="shared" si="39"/>
        <v/>
      </c>
      <c r="G355" s="1126" t="str">
        <f t="shared" si="39"/>
        <v/>
      </c>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33"/>
      <c r="DJ355" s="33"/>
      <c r="DK355" s="33"/>
      <c r="DL355" s="33"/>
      <c r="DM355" s="33"/>
      <c r="DN355" s="33"/>
      <c r="DO355" s="33"/>
      <c r="DP355" s="33"/>
      <c r="DQ355" s="33"/>
      <c r="DR355" s="33"/>
      <c r="DS355" s="33"/>
      <c r="DT355" s="33"/>
      <c r="DU355" s="33"/>
      <c r="DV355" s="33"/>
      <c r="DW355" s="50"/>
      <c r="DX355" s="33"/>
      <c r="DY355" s="33"/>
      <c r="DZ355" s="33"/>
      <c r="EA355" s="33"/>
      <c r="EB355" s="33"/>
      <c r="EC355" s="33"/>
      <c r="ED355" s="33"/>
      <c r="EE355" s="33"/>
      <c r="EF355" s="33"/>
      <c r="EG355" s="33"/>
      <c r="EH355" s="33"/>
      <c r="EI355" s="33"/>
      <c r="EJ355" s="33"/>
      <c r="EK355" s="33"/>
      <c r="EL355" s="33"/>
      <c r="EM355" s="33"/>
      <c r="EN355" s="33"/>
      <c r="EO355" s="33"/>
      <c r="EP355" s="33"/>
      <c r="EQ355" s="33"/>
      <c r="ER355" s="50"/>
    </row>
    <row r="356" spans="2:148" ht="15" customHeight="1" x14ac:dyDescent="0.25">
      <c r="B356" s="440" t="str">
        <f t="shared" si="35"/>
        <v>Desk 37</v>
      </c>
      <c r="C356" s="442" t="str">
        <f t="shared" si="39"/>
        <v/>
      </c>
      <c r="D356" s="442" t="str">
        <f t="shared" si="39"/>
        <v/>
      </c>
      <c r="E356" s="442" t="str">
        <f t="shared" si="39"/>
        <v/>
      </c>
      <c r="F356" s="442" t="str">
        <f t="shared" si="39"/>
        <v/>
      </c>
      <c r="G356" s="1126" t="str">
        <f t="shared" si="39"/>
        <v/>
      </c>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33"/>
      <c r="DJ356" s="33"/>
      <c r="DK356" s="33"/>
      <c r="DL356" s="33"/>
      <c r="DM356" s="33"/>
      <c r="DN356" s="33"/>
      <c r="DO356" s="33"/>
      <c r="DP356" s="33"/>
      <c r="DQ356" s="33"/>
      <c r="DR356" s="33"/>
      <c r="DS356" s="33"/>
      <c r="DT356" s="33"/>
      <c r="DU356" s="33"/>
      <c r="DV356" s="33"/>
      <c r="DW356" s="50"/>
      <c r="DX356" s="33"/>
      <c r="DY356" s="33"/>
      <c r="DZ356" s="33"/>
      <c r="EA356" s="33"/>
      <c r="EB356" s="33"/>
      <c r="EC356" s="33"/>
      <c r="ED356" s="33"/>
      <c r="EE356" s="33"/>
      <c r="EF356" s="33"/>
      <c r="EG356" s="33"/>
      <c r="EH356" s="33"/>
      <c r="EI356" s="33"/>
      <c r="EJ356" s="33"/>
      <c r="EK356" s="33"/>
      <c r="EL356" s="33"/>
      <c r="EM356" s="33"/>
      <c r="EN356" s="33"/>
      <c r="EO356" s="33"/>
      <c r="EP356" s="33"/>
      <c r="EQ356" s="33"/>
      <c r="ER356" s="50"/>
    </row>
    <row r="357" spans="2:148" ht="15" customHeight="1" x14ac:dyDescent="0.25">
      <c r="B357" s="440" t="str">
        <f t="shared" si="35"/>
        <v>Desk 38</v>
      </c>
      <c r="C357" s="442" t="str">
        <f t="shared" si="39"/>
        <v/>
      </c>
      <c r="D357" s="442" t="str">
        <f t="shared" si="39"/>
        <v/>
      </c>
      <c r="E357" s="442" t="str">
        <f t="shared" si="39"/>
        <v/>
      </c>
      <c r="F357" s="442" t="str">
        <f t="shared" si="39"/>
        <v/>
      </c>
      <c r="G357" s="1126" t="str">
        <f t="shared" si="39"/>
        <v/>
      </c>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3"/>
      <c r="CL357" s="33"/>
      <c r="CM357" s="33"/>
      <c r="CN357" s="33"/>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c r="DN357" s="33"/>
      <c r="DO357" s="33"/>
      <c r="DP357" s="33"/>
      <c r="DQ357" s="33"/>
      <c r="DR357" s="33"/>
      <c r="DS357" s="33"/>
      <c r="DT357" s="33"/>
      <c r="DU357" s="33"/>
      <c r="DV357" s="33"/>
      <c r="DW357" s="50"/>
      <c r="DX357" s="33"/>
      <c r="DY357" s="33"/>
      <c r="DZ357" s="33"/>
      <c r="EA357" s="33"/>
      <c r="EB357" s="33"/>
      <c r="EC357" s="33"/>
      <c r="ED357" s="33"/>
      <c r="EE357" s="33"/>
      <c r="EF357" s="33"/>
      <c r="EG357" s="33"/>
      <c r="EH357" s="33"/>
      <c r="EI357" s="33"/>
      <c r="EJ357" s="33"/>
      <c r="EK357" s="33"/>
      <c r="EL357" s="33"/>
      <c r="EM357" s="33"/>
      <c r="EN357" s="33"/>
      <c r="EO357" s="33"/>
      <c r="EP357" s="33"/>
      <c r="EQ357" s="33"/>
      <c r="ER357" s="50"/>
    </row>
    <row r="358" spans="2:148" ht="15" customHeight="1" x14ac:dyDescent="0.25">
      <c r="B358" s="440" t="str">
        <f t="shared" si="35"/>
        <v>Desk 39</v>
      </c>
      <c r="C358" s="442" t="str">
        <f t="shared" si="39"/>
        <v/>
      </c>
      <c r="D358" s="442" t="str">
        <f t="shared" si="39"/>
        <v/>
      </c>
      <c r="E358" s="442" t="str">
        <f t="shared" si="39"/>
        <v/>
      </c>
      <c r="F358" s="442" t="str">
        <f t="shared" si="39"/>
        <v/>
      </c>
      <c r="G358" s="1126" t="str">
        <f t="shared" si="39"/>
        <v/>
      </c>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3"/>
      <c r="CL358" s="33"/>
      <c r="CM358" s="33"/>
      <c r="CN358" s="33"/>
      <c r="CO358" s="33"/>
      <c r="CP358" s="33"/>
      <c r="CQ358" s="33"/>
      <c r="CR358" s="33"/>
      <c r="CS358" s="33"/>
      <c r="CT358" s="33"/>
      <c r="CU358" s="33"/>
      <c r="CV358" s="33"/>
      <c r="CW358" s="33"/>
      <c r="CX358" s="33"/>
      <c r="CY358" s="33"/>
      <c r="CZ358" s="33"/>
      <c r="DA358" s="33"/>
      <c r="DB358" s="33"/>
      <c r="DC358" s="33"/>
      <c r="DD358" s="33"/>
      <c r="DE358" s="33"/>
      <c r="DF358" s="33"/>
      <c r="DG358" s="33"/>
      <c r="DH358" s="33"/>
      <c r="DI358" s="33"/>
      <c r="DJ358" s="33"/>
      <c r="DK358" s="33"/>
      <c r="DL358" s="33"/>
      <c r="DM358" s="33"/>
      <c r="DN358" s="33"/>
      <c r="DO358" s="33"/>
      <c r="DP358" s="33"/>
      <c r="DQ358" s="33"/>
      <c r="DR358" s="33"/>
      <c r="DS358" s="33"/>
      <c r="DT358" s="33"/>
      <c r="DU358" s="33"/>
      <c r="DV358" s="33"/>
      <c r="DW358" s="50"/>
      <c r="DX358" s="33"/>
      <c r="DY358" s="33"/>
      <c r="DZ358" s="33"/>
      <c r="EA358" s="33"/>
      <c r="EB358" s="33"/>
      <c r="EC358" s="33"/>
      <c r="ED358" s="33"/>
      <c r="EE358" s="33"/>
      <c r="EF358" s="33"/>
      <c r="EG358" s="33"/>
      <c r="EH358" s="33"/>
      <c r="EI358" s="33"/>
      <c r="EJ358" s="33"/>
      <c r="EK358" s="33"/>
      <c r="EL358" s="33"/>
      <c r="EM358" s="33"/>
      <c r="EN358" s="33"/>
      <c r="EO358" s="33"/>
      <c r="EP358" s="33"/>
      <c r="EQ358" s="33"/>
      <c r="ER358" s="50"/>
    </row>
    <row r="359" spans="2:148" ht="15" customHeight="1" x14ac:dyDescent="0.25">
      <c r="B359" s="440" t="str">
        <f t="shared" si="35"/>
        <v>Desk 40</v>
      </c>
      <c r="C359" s="442" t="str">
        <f t="shared" si="39"/>
        <v/>
      </c>
      <c r="D359" s="442" t="str">
        <f t="shared" si="39"/>
        <v/>
      </c>
      <c r="E359" s="442" t="str">
        <f t="shared" si="39"/>
        <v/>
      </c>
      <c r="F359" s="442" t="str">
        <f t="shared" si="39"/>
        <v/>
      </c>
      <c r="G359" s="1126" t="str">
        <f t="shared" si="39"/>
        <v/>
      </c>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3"/>
      <c r="CL359" s="33"/>
      <c r="CM359" s="33"/>
      <c r="CN359" s="33"/>
      <c r="CO359" s="33"/>
      <c r="CP359" s="33"/>
      <c r="CQ359" s="33"/>
      <c r="CR359" s="33"/>
      <c r="CS359" s="33"/>
      <c r="CT359" s="33"/>
      <c r="CU359" s="33"/>
      <c r="CV359" s="33"/>
      <c r="CW359" s="33"/>
      <c r="CX359" s="33"/>
      <c r="CY359" s="33"/>
      <c r="CZ359" s="33"/>
      <c r="DA359" s="33"/>
      <c r="DB359" s="33"/>
      <c r="DC359" s="33"/>
      <c r="DD359" s="33"/>
      <c r="DE359" s="33"/>
      <c r="DF359" s="33"/>
      <c r="DG359" s="33"/>
      <c r="DH359" s="33"/>
      <c r="DI359" s="33"/>
      <c r="DJ359" s="33"/>
      <c r="DK359" s="33"/>
      <c r="DL359" s="33"/>
      <c r="DM359" s="33"/>
      <c r="DN359" s="33"/>
      <c r="DO359" s="33"/>
      <c r="DP359" s="33"/>
      <c r="DQ359" s="33"/>
      <c r="DR359" s="33"/>
      <c r="DS359" s="33"/>
      <c r="DT359" s="33"/>
      <c r="DU359" s="33"/>
      <c r="DV359" s="33"/>
      <c r="DW359" s="50"/>
      <c r="DX359" s="33"/>
      <c r="DY359" s="33"/>
      <c r="DZ359" s="33"/>
      <c r="EA359" s="33"/>
      <c r="EB359" s="33"/>
      <c r="EC359" s="33"/>
      <c r="ED359" s="33"/>
      <c r="EE359" s="33"/>
      <c r="EF359" s="33"/>
      <c r="EG359" s="33"/>
      <c r="EH359" s="33"/>
      <c r="EI359" s="33"/>
      <c r="EJ359" s="33"/>
      <c r="EK359" s="33"/>
      <c r="EL359" s="33"/>
      <c r="EM359" s="33"/>
      <c r="EN359" s="33"/>
      <c r="EO359" s="33"/>
      <c r="EP359" s="33"/>
      <c r="EQ359" s="33"/>
      <c r="ER359" s="50"/>
    </row>
    <row r="360" spans="2:148" ht="15" customHeight="1" x14ac:dyDescent="0.25">
      <c r="B360" s="440" t="str">
        <f t="shared" si="35"/>
        <v>Desk 41</v>
      </c>
      <c r="C360" s="442" t="str">
        <f t="shared" si="39"/>
        <v/>
      </c>
      <c r="D360" s="442" t="str">
        <f t="shared" si="39"/>
        <v/>
      </c>
      <c r="E360" s="442" t="str">
        <f t="shared" si="39"/>
        <v/>
      </c>
      <c r="F360" s="442" t="str">
        <f t="shared" si="39"/>
        <v/>
      </c>
      <c r="G360" s="1126" t="str">
        <f t="shared" si="39"/>
        <v/>
      </c>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c r="BY360" s="33"/>
      <c r="BZ360" s="33"/>
      <c r="CA360" s="33"/>
      <c r="CB360" s="33"/>
      <c r="CC360" s="33"/>
      <c r="CD360" s="33"/>
      <c r="CE360" s="33"/>
      <c r="CF360" s="33"/>
      <c r="CG360" s="33"/>
      <c r="CH360" s="33"/>
      <c r="CI360" s="33"/>
      <c r="CJ360" s="33"/>
      <c r="CK360" s="33"/>
      <c r="CL360" s="33"/>
      <c r="CM360" s="33"/>
      <c r="CN360" s="33"/>
      <c r="CO360" s="33"/>
      <c r="CP360" s="33"/>
      <c r="CQ360" s="33"/>
      <c r="CR360" s="33"/>
      <c r="CS360" s="33"/>
      <c r="CT360" s="33"/>
      <c r="CU360" s="33"/>
      <c r="CV360" s="33"/>
      <c r="CW360" s="33"/>
      <c r="CX360" s="33"/>
      <c r="CY360" s="33"/>
      <c r="CZ360" s="33"/>
      <c r="DA360" s="33"/>
      <c r="DB360" s="33"/>
      <c r="DC360" s="33"/>
      <c r="DD360" s="33"/>
      <c r="DE360" s="33"/>
      <c r="DF360" s="33"/>
      <c r="DG360" s="33"/>
      <c r="DH360" s="33"/>
      <c r="DI360" s="33"/>
      <c r="DJ360" s="33"/>
      <c r="DK360" s="33"/>
      <c r="DL360" s="33"/>
      <c r="DM360" s="33"/>
      <c r="DN360" s="33"/>
      <c r="DO360" s="33"/>
      <c r="DP360" s="33"/>
      <c r="DQ360" s="33"/>
      <c r="DR360" s="33"/>
      <c r="DS360" s="33"/>
      <c r="DT360" s="33"/>
      <c r="DU360" s="33"/>
      <c r="DV360" s="33"/>
      <c r="DW360" s="50"/>
      <c r="DX360" s="33"/>
      <c r="DY360" s="33"/>
      <c r="DZ360" s="33"/>
      <c r="EA360" s="33"/>
      <c r="EB360" s="33"/>
      <c r="EC360" s="33"/>
      <c r="ED360" s="33"/>
      <c r="EE360" s="33"/>
      <c r="EF360" s="33"/>
      <c r="EG360" s="33"/>
      <c r="EH360" s="33"/>
      <c r="EI360" s="33"/>
      <c r="EJ360" s="33"/>
      <c r="EK360" s="33"/>
      <c r="EL360" s="33"/>
      <c r="EM360" s="33"/>
      <c r="EN360" s="33"/>
      <c r="EO360" s="33"/>
      <c r="EP360" s="33"/>
      <c r="EQ360" s="33"/>
      <c r="ER360" s="50"/>
    </row>
    <row r="361" spans="2:148" ht="15" customHeight="1" x14ac:dyDescent="0.25">
      <c r="B361" s="440" t="str">
        <f t="shared" si="35"/>
        <v>Desk 42</v>
      </c>
      <c r="C361" s="442" t="str">
        <f t="shared" si="39"/>
        <v/>
      </c>
      <c r="D361" s="442" t="str">
        <f t="shared" si="39"/>
        <v/>
      </c>
      <c r="E361" s="442" t="str">
        <f t="shared" si="39"/>
        <v/>
      </c>
      <c r="F361" s="442" t="str">
        <f t="shared" si="39"/>
        <v/>
      </c>
      <c r="G361" s="1126" t="str">
        <f t="shared" si="39"/>
        <v/>
      </c>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c r="BY361" s="33"/>
      <c r="BZ361" s="33"/>
      <c r="CA361" s="33"/>
      <c r="CB361" s="33"/>
      <c r="CC361" s="33"/>
      <c r="CD361" s="33"/>
      <c r="CE361" s="33"/>
      <c r="CF361" s="33"/>
      <c r="CG361" s="33"/>
      <c r="CH361" s="33"/>
      <c r="CI361" s="33"/>
      <c r="CJ361" s="33"/>
      <c r="CK361" s="33"/>
      <c r="CL361" s="33"/>
      <c r="CM361" s="33"/>
      <c r="CN361" s="33"/>
      <c r="CO361" s="33"/>
      <c r="CP361" s="33"/>
      <c r="CQ361" s="33"/>
      <c r="CR361" s="33"/>
      <c r="CS361" s="33"/>
      <c r="CT361" s="33"/>
      <c r="CU361" s="33"/>
      <c r="CV361" s="33"/>
      <c r="CW361" s="33"/>
      <c r="CX361" s="33"/>
      <c r="CY361" s="33"/>
      <c r="CZ361" s="33"/>
      <c r="DA361" s="33"/>
      <c r="DB361" s="33"/>
      <c r="DC361" s="33"/>
      <c r="DD361" s="33"/>
      <c r="DE361" s="33"/>
      <c r="DF361" s="33"/>
      <c r="DG361" s="33"/>
      <c r="DH361" s="33"/>
      <c r="DI361" s="33"/>
      <c r="DJ361" s="33"/>
      <c r="DK361" s="33"/>
      <c r="DL361" s="33"/>
      <c r="DM361" s="33"/>
      <c r="DN361" s="33"/>
      <c r="DO361" s="33"/>
      <c r="DP361" s="33"/>
      <c r="DQ361" s="33"/>
      <c r="DR361" s="33"/>
      <c r="DS361" s="33"/>
      <c r="DT361" s="33"/>
      <c r="DU361" s="33"/>
      <c r="DV361" s="33"/>
      <c r="DW361" s="50"/>
      <c r="DX361" s="33"/>
      <c r="DY361" s="33"/>
      <c r="DZ361" s="33"/>
      <c r="EA361" s="33"/>
      <c r="EB361" s="33"/>
      <c r="EC361" s="33"/>
      <c r="ED361" s="33"/>
      <c r="EE361" s="33"/>
      <c r="EF361" s="33"/>
      <c r="EG361" s="33"/>
      <c r="EH361" s="33"/>
      <c r="EI361" s="33"/>
      <c r="EJ361" s="33"/>
      <c r="EK361" s="33"/>
      <c r="EL361" s="33"/>
      <c r="EM361" s="33"/>
      <c r="EN361" s="33"/>
      <c r="EO361" s="33"/>
      <c r="EP361" s="33"/>
      <c r="EQ361" s="33"/>
      <c r="ER361" s="50"/>
    </row>
    <row r="362" spans="2:148" ht="15" customHeight="1" x14ac:dyDescent="0.25">
      <c r="B362" s="440" t="str">
        <f t="shared" si="35"/>
        <v>Desk 43</v>
      </c>
      <c r="C362" s="442" t="str">
        <f t="shared" si="39"/>
        <v/>
      </c>
      <c r="D362" s="442" t="str">
        <f t="shared" si="39"/>
        <v/>
      </c>
      <c r="E362" s="442" t="str">
        <f t="shared" si="39"/>
        <v/>
      </c>
      <c r="F362" s="442" t="str">
        <f t="shared" si="39"/>
        <v/>
      </c>
      <c r="G362" s="1126" t="str">
        <f t="shared" si="39"/>
        <v/>
      </c>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c r="CC362" s="33"/>
      <c r="CD362" s="33"/>
      <c r="CE362" s="33"/>
      <c r="CF362" s="33"/>
      <c r="CG362" s="33"/>
      <c r="CH362" s="33"/>
      <c r="CI362" s="33"/>
      <c r="CJ362" s="33"/>
      <c r="CK362" s="33"/>
      <c r="CL362" s="33"/>
      <c r="CM362" s="33"/>
      <c r="CN362" s="33"/>
      <c r="CO362" s="33"/>
      <c r="CP362" s="33"/>
      <c r="CQ362" s="33"/>
      <c r="CR362" s="33"/>
      <c r="CS362" s="33"/>
      <c r="CT362" s="33"/>
      <c r="CU362" s="33"/>
      <c r="CV362" s="33"/>
      <c r="CW362" s="33"/>
      <c r="CX362" s="33"/>
      <c r="CY362" s="33"/>
      <c r="CZ362" s="33"/>
      <c r="DA362" s="33"/>
      <c r="DB362" s="33"/>
      <c r="DC362" s="33"/>
      <c r="DD362" s="33"/>
      <c r="DE362" s="33"/>
      <c r="DF362" s="33"/>
      <c r="DG362" s="33"/>
      <c r="DH362" s="33"/>
      <c r="DI362" s="33"/>
      <c r="DJ362" s="33"/>
      <c r="DK362" s="33"/>
      <c r="DL362" s="33"/>
      <c r="DM362" s="33"/>
      <c r="DN362" s="33"/>
      <c r="DO362" s="33"/>
      <c r="DP362" s="33"/>
      <c r="DQ362" s="33"/>
      <c r="DR362" s="33"/>
      <c r="DS362" s="33"/>
      <c r="DT362" s="33"/>
      <c r="DU362" s="33"/>
      <c r="DV362" s="33"/>
      <c r="DW362" s="50"/>
      <c r="DX362" s="33"/>
      <c r="DY362" s="33"/>
      <c r="DZ362" s="33"/>
      <c r="EA362" s="33"/>
      <c r="EB362" s="33"/>
      <c r="EC362" s="33"/>
      <c r="ED362" s="33"/>
      <c r="EE362" s="33"/>
      <c r="EF362" s="33"/>
      <c r="EG362" s="33"/>
      <c r="EH362" s="33"/>
      <c r="EI362" s="33"/>
      <c r="EJ362" s="33"/>
      <c r="EK362" s="33"/>
      <c r="EL362" s="33"/>
      <c r="EM362" s="33"/>
      <c r="EN362" s="33"/>
      <c r="EO362" s="33"/>
      <c r="EP362" s="33"/>
      <c r="EQ362" s="33"/>
      <c r="ER362" s="50"/>
    </row>
    <row r="363" spans="2:148" ht="15" customHeight="1" x14ac:dyDescent="0.25">
      <c r="B363" s="440" t="str">
        <f t="shared" si="35"/>
        <v>Desk 44</v>
      </c>
      <c r="C363" s="442" t="str">
        <f t="shared" si="39"/>
        <v/>
      </c>
      <c r="D363" s="442" t="str">
        <f t="shared" si="39"/>
        <v/>
      </c>
      <c r="E363" s="442" t="str">
        <f t="shared" si="39"/>
        <v/>
      </c>
      <c r="F363" s="442" t="str">
        <f t="shared" si="39"/>
        <v/>
      </c>
      <c r="G363" s="1126" t="str">
        <f t="shared" si="39"/>
        <v/>
      </c>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c r="CC363" s="33"/>
      <c r="CD363" s="33"/>
      <c r="CE363" s="33"/>
      <c r="CF363" s="33"/>
      <c r="CG363" s="33"/>
      <c r="CH363" s="33"/>
      <c r="CI363" s="33"/>
      <c r="CJ363" s="33"/>
      <c r="CK363" s="33"/>
      <c r="CL363" s="33"/>
      <c r="CM363" s="33"/>
      <c r="CN363" s="33"/>
      <c r="CO363" s="33"/>
      <c r="CP363" s="33"/>
      <c r="CQ363" s="33"/>
      <c r="CR363" s="33"/>
      <c r="CS363" s="33"/>
      <c r="CT363" s="33"/>
      <c r="CU363" s="33"/>
      <c r="CV363" s="33"/>
      <c r="CW363" s="33"/>
      <c r="CX363" s="33"/>
      <c r="CY363" s="33"/>
      <c r="CZ363" s="33"/>
      <c r="DA363" s="33"/>
      <c r="DB363" s="33"/>
      <c r="DC363" s="33"/>
      <c r="DD363" s="33"/>
      <c r="DE363" s="33"/>
      <c r="DF363" s="33"/>
      <c r="DG363" s="33"/>
      <c r="DH363" s="33"/>
      <c r="DI363" s="33"/>
      <c r="DJ363" s="33"/>
      <c r="DK363" s="33"/>
      <c r="DL363" s="33"/>
      <c r="DM363" s="33"/>
      <c r="DN363" s="33"/>
      <c r="DO363" s="33"/>
      <c r="DP363" s="33"/>
      <c r="DQ363" s="33"/>
      <c r="DR363" s="33"/>
      <c r="DS363" s="33"/>
      <c r="DT363" s="33"/>
      <c r="DU363" s="33"/>
      <c r="DV363" s="33"/>
      <c r="DW363" s="50"/>
      <c r="DX363" s="33"/>
      <c r="DY363" s="33"/>
      <c r="DZ363" s="33"/>
      <c r="EA363" s="33"/>
      <c r="EB363" s="33"/>
      <c r="EC363" s="33"/>
      <c r="ED363" s="33"/>
      <c r="EE363" s="33"/>
      <c r="EF363" s="33"/>
      <c r="EG363" s="33"/>
      <c r="EH363" s="33"/>
      <c r="EI363" s="33"/>
      <c r="EJ363" s="33"/>
      <c r="EK363" s="33"/>
      <c r="EL363" s="33"/>
      <c r="EM363" s="33"/>
      <c r="EN363" s="33"/>
      <c r="EO363" s="33"/>
      <c r="EP363" s="33"/>
      <c r="EQ363" s="33"/>
      <c r="ER363" s="50"/>
    </row>
    <row r="364" spans="2:148" ht="15" customHeight="1" x14ac:dyDescent="0.25">
      <c r="B364" s="440" t="str">
        <f t="shared" si="35"/>
        <v>Desk 45</v>
      </c>
      <c r="C364" s="442" t="str">
        <f t="shared" si="39"/>
        <v/>
      </c>
      <c r="D364" s="442" t="str">
        <f t="shared" si="39"/>
        <v/>
      </c>
      <c r="E364" s="442" t="str">
        <f t="shared" si="39"/>
        <v/>
      </c>
      <c r="F364" s="442" t="str">
        <f t="shared" si="39"/>
        <v/>
      </c>
      <c r="G364" s="1126" t="str">
        <f t="shared" si="39"/>
        <v/>
      </c>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c r="CC364" s="33"/>
      <c r="CD364" s="33"/>
      <c r="CE364" s="33"/>
      <c r="CF364" s="33"/>
      <c r="CG364" s="33"/>
      <c r="CH364" s="33"/>
      <c r="CI364" s="33"/>
      <c r="CJ364" s="33"/>
      <c r="CK364" s="33"/>
      <c r="CL364" s="33"/>
      <c r="CM364" s="33"/>
      <c r="CN364" s="33"/>
      <c r="CO364" s="33"/>
      <c r="CP364" s="33"/>
      <c r="CQ364" s="33"/>
      <c r="CR364" s="33"/>
      <c r="CS364" s="33"/>
      <c r="CT364" s="33"/>
      <c r="CU364" s="33"/>
      <c r="CV364" s="33"/>
      <c r="CW364" s="33"/>
      <c r="CX364" s="33"/>
      <c r="CY364" s="33"/>
      <c r="CZ364" s="33"/>
      <c r="DA364" s="33"/>
      <c r="DB364" s="33"/>
      <c r="DC364" s="33"/>
      <c r="DD364" s="33"/>
      <c r="DE364" s="33"/>
      <c r="DF364" s="33"/>
      <c r="DG364" s="33"/>
      <c r="DH364" s="33"/>
      <c r="DI364" s="33"/>
      <c r="DJ364" s="33"/>
      <c r="DK364" s="33"/>
      <c r="DL364" s="33"/>
      <c r="DM364" s="33"/>
      <c r="DN364" s="33"/>
      <c r="DO364" s="33"/>
      <c r="DP364" s="33"/>
      <c r="DQ364" s="33"/>
      <c r="DR364" s="33"/>
      <c r="DS364" s="33"/>
      <c r="DT364" s="33"/>
      <c r="DU364" s="33"/>
      <c r="DV364" s="33"/>
      <c r="DW364" s="50"/>
      <c r="DX364" s="33"/>
      <c r="DY364" s="33"/>
      <c r="DZ364" s="33"/>
      <c r="EA364" s="33"/>
      <c r="EB364" s="33"/>
      <c r="EC364" s="33"/>
      <c r="ED364" s="33"/>
      <c r="EE364" s="33"/>
      <c r="EF364" s="33"/>
      <c r="EG364" s="33"/>
      <c r="EH364" s="33"/>
      <c r="EI364" s="33"/>
      <c r="EJ364" s="33"/>
      <c r="EK364" s="33"/>
      <c r="EL364" s="33"/>
      <c r="EM364" s="33"/>
      <c r="EN364" s="33"/>
      <c r="EO364" s="33"/>
      <c r="EP364" s="33"/>
      <c r="EQ364" s="33"/>
      <c r="ER364" s="50"/>
    </row>
    <row r="365" spans="2:148" ht="15" customHeight="1" x14ac:dyDescent="0.25">
      <c r="B365" s="440" t="str">
        <f t="shared" si="35"/>
        <v>Desk 46</v>
      </c>
      <c r="C365" s="442" t="str">
        <f t="shared" si="39"/>
        <v/>
      </c>
      <c r="D365" s="442" t="str">
        <f t="shared" si="39"/>
        <v/>
      </c>
      <c r="E365" s="442" t="str">
        <f t="shared" si="39"/>
        <v/>
      </c>
      <c r="F365" s="442" t="str">
        <f t="shared" si="39"/>
        <v/>
      </c>
      <c r="G365" s="1126" t="str">
        <f t="shared" si="39"/>
        <v/>
      </c>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c r="CC365" s="33"/>
      <c r="CD365" s="33"/>
      <c r="CE365" s="33"/>
      <c r="CF365" s="33"/>
      <c r="CG365" s="33"/>
      <c r="CH365" s="33"/>
      <c r="CI365" s="33"/>
      <c r="CJ365" s="33"/>
      <c r="CK365" s="33"/>
      <c r="CL365" s="33"/>
      <c r="CM365" s="33"/>
      <c r="CN365" s="33"/>
      <c r="CO365" s="33"/>
      <c r="CP365" s="33"/>
      <c r="CQ365" s="33"/>
      <c r="CR365" s="33"/>
      <c r="CS365" s="33"/>
      <c r="CT365" s="33"/>
      <c r="CU365" s="33"/>
      <c r="CV365" s="33"/>
      <c r="CW365" s="33"/>
      <c r="CX365" s="33"/>
      <c r="CY365" s="33"/>
      <c r="CZ365" s="33"/>
      <c r="DA365" s="33"/>
      <c r="DB365" s="33"/>
      <c r="DC365" s="33"/>
      <c r="DD365" s="33"/>
      <c r="DE365" s="33"/>
      <c r="DF365" s="33"/>
      <c r="DG365" s="33"/>
      <c r="DH365" s="33"/>
      <c r="DI365" s="33"/>
      <c r="DJ365" s="33"/>
      <c r="DK365" s="33"/>
      <c r="DL365" s="33"/>
      <c r="DM365" s="33"/>
      <c r="DN365" s="33"/>
      <c r="DO365" s="33"/>
      <c r="DP365" s="33"/>
      <c r="DQ365" s="33"/>
      <c r="DR365" s="33"/>
      <c r="DS365" s="33"/>
      <c r="DT365" s="33"/>
      <c r="DU365" s="33"/>
      <c r="DV365" s="33"/>
      <c r="DW365" s="50"/>
      <c r="DX365" s="33"/>
      <c r="DY365" s="33"/>
      <c r="DZ365" s="33"/>
      <c r="EA365" s="33"/>
      <c r="EB365" s="33"/>
      <c r="EC365" s="33"/>
      <c r="ED365" s="33"/>
      <c r="EE365" s="33"/>
      <c r="EF365" s="33"/>
      <c r="EG365" s="33"/>
      <c r="EH365" s="33"/>
      <c r="EI365" s="33"/>
      <c r="EJ365" s="33"/>
      <c r="EK365" s="33"/>
      <c r="EL365" s="33"/>
      <c r="EM365" s="33"/>
      <c r="EN365" s="33"/>
      <c r="EO365" s="33"/>
      <c r="EP365" s="33"/>
      <c r="EQ365" s="33"/>
      <c r="ER365" s="50"/>
    </row>
    <row r="366" spans="2:148" ht="15" customHeight="1" x14ac:dyDescent="0.25">
      <c r="B366" s="440" t="str">
        <f t="shared" si="35"/>
        <v>Desk 47</v>
      </c>
      <c r="C366" s="442" t="str">
        <f t="shared" si="39"/>
        <v/>
      </c>
      <c r="D366" s="442" t="str">
        <f t="shared" si="39"/>
        <v/>
      </c>
      <c r="E366" s="442" t="str">
        <f t="shared" si="39"/>
        <v/>
      </c>
      <c r="F366" s="442" t="str">
        <f t="shared" si="39"/>
        <v/>
      </c>
      <c r="G366" s="1126" t="str">
        <f t="shared" si="39"/>
        <v/>
      </c>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c r="BY366" s="33"/>
      <c r="BZ366" s="33"/>
      <c r="CA366" s="33"/>
      <c r="CB366" s="33"/>
      <c r="CC366" s="33"/>
      <c r="CD366" s="33"/>
      <c r="CE366" s="33"/>
      <c r="CF366" s="33"/>
      <c r="CG366" s="33"/>
      <c r="CH366" s="33"/>
      <c r="CI366" s="33"/>
      <c r="CJ366" s="33"/>
      <c r="CK366" s="33"/>
      <c r="CL366" s="33"/>
      <c r="CM366" s="33"/>
      <c r="CN366" s="33"/>
      <c r="CO366" s="33"/>
      <c r="CP366" s="33"/>
      <c r="CQ366" s="33"/>
      <c r="CR366" s="33"/>
      <c r="CS366" s="33"/>
      <c r="CT366" s="33"/>
      <c r="CU366" s="33"/>
      <c r="CV366" s="33"/>
      <c r="CW366" s="33"/>
      <c r="CX366" s="33"/>
      <c r="CY366" s="33"/>
      <c r="CZ366" s="33"/>
      <c r="DA366" s="33"/>
      <c r="DB366" s="33"/>
      <c r="DC366" s="33"/>
      <c r="DD366" s="33"/>
      <c r="DE366" s="33"/>
      <c r="DF366" s="33"/>
      <c r="DG366" s="33"/>
      <c r="DH366" s="33"/>
      <c r="DI366" s="33"/>
      <c r="DJ366" s="33"/>
      <c r="DK366" s="33"/>
      <c r="DL366" s="33"/>
      <c r="DM366" s="33"/>
      <c r="DN366" s="33"/>
      <c r="DO366" s="33"/>
      <c r="DP366" s="33"/>
      <c r="DQ366" s="33"/>
      <c r="DR366" s="33"/>
      <c r="DS366" s="33"/>
      <c r="DT366" s="33"/>
      <c r="DU366" s="33"/>
      <c r="DV366" s="33"/>
      <c r="DW366" s="50"/>
      <c r="DX366" s="33"/>
      <c r="DY366" s="33"/>
      <c r="DZ366" s="33"/>
      <c r="EA366" s="33"/>
      <c r="EB366" s="33"/>
      <c r="EC366" s="33"/>
      <c r="ED366" s="33"/>
      <c r="EE366" s="33"/>
      <c r="EF366" s="33"/>
      <c r="EG366" s="33"/>
      <c r="EH366" s="33"/>
      <c r="EI366" s="33"/>
      <c r="EJ366" s="33"/>
      <c r="EK366" s="33"/>
      <c r="EL366" s="33"/>
      <c r="EM366" s="33"/>
      <c r="EN366" s="33"/>
      <c r="EO366" s="33"/>
      <c r="EP366" s="33"/>
      <c r="EQ366" s="33"/>
      <c r="ER366" s="50"/>
    </row>
    <row r="367" spans="2:148" ht="15" customHeight="1" x14ac:dyDescent="0.25">
      <c r="B367" s="440" t="str">
        <f t="shared" si="35"/>
        <v>Desk 48</v>
      </c>
      <c r="C367" s="442" t="str">
        <f t="shared" si="39"/>
        <v/>
      </c>
      <c r="D367" s="442" t="str">
        <f t="shared" si="39"/>
        <v/>
      </c>
      <c r="E367" s="442" t="str">
        <f t="shared" si="39"/>
        <v/>
      </c>
      <c r="F367" s="442" t="str">
        <f t="shared" si="39"/>
        <v/>
      </c>
      <c r="G367" s="1126" t="str">
        <f t="shared" si="39"/>
        <v/>
      </c>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c r="CC367" s="33"/>
      <c r="CD367" s="33"/>
      <c r="CE367" s="33"/>
      <c r="CF367" s="33"/>
      <c r="CG367" s="33"/>
      <c r="CH367" s="33"/>
      <c r="CI367" s="33"/>
      <c r="CJ367" s="33"/>
      <c r="CK367" s="33"/>
      <c r="CL367" s="33"/>
      <c r="CM367" s="33"/>
      <c r="CN367" s="33"/>
      <c r="CO367" s="33"/>
      <c r="CP367" s="33"/>
      <c r="CQ367" s="33"/>
      <c r="CR367" s="33"/>
      <c r="CS367" s="33"/>
      <c r="CT367" s="33"/>
      <c r="CU367" s="33"/>
      <c r="CV367" s="33"/>
      <c r="CW367" s="33"/>
      <c r="CX367" s="33"/>
      <c r="CY367" s="33"/>
      <c r="CZ367" s="33"/>
      <c r="DA367" s="33"/>
      <c r="DB367" s="33"/>
      <c r="DC367" s="33"/>
      <c r="DD367" s="33"/>
      <c r="DE367" s="33"/>
      <c r="DF367" s="33"/>
      <c r="DG367" s="33"/>
      <c r="DH367" s="33"/>
      <c r="DI367" s="33"/>
      <c r="DJ367" s="33"/>
      <c r="DK367" s="33"/>
      <c r="DL367" s="33"/>
      <c r="DM367" s="33"/>
      <c r="DN367" s="33"/>
      <c r="DO367" s="33"/>
      <c r="DP367" s="33"/>
      <c r="DQ367" s="33"/>
      <c r="DR367" s="33"/>
      <c r="DS367" s="33"/>
      <c r="DT367" s="33"/>
      <c r="DU367" s="33"/>
      <c r="DV367" s="33"/>
      <c r="DW367" s="50"/>
      <c r="DX367" s="33"/>
      <c r="DY367" s="33"/>
      <c r="DZ367" s="33"/>
      <c r="EA367" s="33"/>
      <c r="EB367" s="33"/>
      <c r="EC367" s="33"/>
      <c r="ED367" s="33"/>
      <c r="EE367" s="33"/>
      <c r="EF367" s="33"/>
      <c r="EG367" s="33"/>
      <c r="EH367" s="33"/>
      <c r="EI367" s="33"/>
      <c r="EJ367" s="33"/>
      <c r="EK367" s="33"/>
      <c r="EL367" s="33"/>
      <c r="EM367" s="33"/>
      <c r="EN367" s="33"/>
      <c r="EO367" s="33"/>
      <c r="EP367" s="33"/>
      <c r="EQ367" s="33"/>
      <c r="ER367" s="50"/>
    </row>
    <row r="368" spans="2:148" ht="15" customHeight="1" x14ac:dyDescent="0.25">
      <c r="B368" s="440" t="str">
        <f t="shared" si="35"/>
        <v>Desk 49</v>
      </c>
      <c r="C368" s="442" t="str">
        <f t="shared" si="39"/>
        <v/>
      </c>
      <c r="D368" s="442" t="str">
        <f t="shared" si="39"/>
        <v/>
      </c>
      <c r="E368" s="442" t="str">
        <f t="shared" si="39"/>
        <v/>
      </c>
      <c r="F368" s="442" t="str">
        <f t="shared" si="39"/>
        <v/>
      </c>
      <c r="G368" s="1126" t="str">
        <f t="shared" si="39"/>
        <v/>
      </c>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c r="CC368" s="33"/>
      <c r="CD368" s="33"/>
      <c r="CE368" s="33"/>
      <c r="CF368" s="33"/>
      <c r="CG368" s="33"/>
      <c r="CH368" s="33"/>
      <c r="CI368" s="33"/>
      <c r="CJ368" s="33"/>
      <c r="CK368" s="33"/>
      <c r="CL368" s="33"/>
      <c r="CM368" s="33"/>
      <c r="CN368" s="33"/>
      <c r="CO368" s="33"/>
      <c r="CP368" s="33"/>
      <c r="CQ368" s="33"/>
      <c r="CR368" s="33"/>
      <c r="CS368" s="33"/>
      <c r="CT368" s="33"/>
      <c r="CU368" s="33"/>
      <c r="CV368" s="33"/>
      <c r="CW368" s="33"/>
      <c r="CX368" s="33"/>
      <c r="CY368" s="33"/>
      <c r="CZ368" s="33"/>
      <c r="DA368" s="33"/>
      <c r="DB368" s="33"/>
      <c r="DC368" s="33"/>
      <c r="DD368" s="33"/>
      <c r="DE368" s="33"/>
      <c r="DF368" s="33"/>
      <c r="DG368" s="33"/>
      <c r="DH368" s="33"/>
      <c r="DI368" s="33"/>
      <c r="DJ368" s="33"/>
      <c r="DK368" s="33"/>
      <c r="DL368" s="33"/>
      <c r="DM368" s="33"/>
      <c r="DN368" s="33"/>
      <c r="DO368" s="33"/>
      <c r="DP368" s="33"/>
      <c r="DQ368" s="33"/>
      <c r="DR368" s="33"/>
      <c r="DS368" s="33"/>
      <c r="DT368" s="33"/>
      <c r="DU368" s="33"/>
      <c r="DV368" s="33"/>
      <c r="DW368" s="50"/>
      <c r="DX368" s="33"/>
      <c r="DY368" s="33"/>
      <c r="DZ368" s="33"/>
      <c r="EA368" s="33"/>
      <c r="EB368" s="33"/>
      <c r="EC368" s="33"/>
      <c r="ED368" s="33"/>
      <c r="EE368" s="33"/>
      <c r="EF368" s="33"/>
      <c r="EG368" s="33"/>
      <c r="EH368" s="33"/>
      <c r="EI368" s="33"/>
      <c r="EJ368" s="33"/>
      <c r="EK368" s="33"/>
      <c r="EL368" s="33"/>
      <c r="EM368" s="33"/>
      <c r="EN368" s="33"/>
      <c r="EO368" s="33"/>
      <c r="EP368" s="33"/>
      <c r="EQ368" s="33"/>
      <c r="ER368" s="50"/>
    </row>
    <row r="369" spans="2:148" ht="15" customHeight="1" x14ac:dyDescent="0.25">
      <c r="B369" s="440" t="str">
        <f t="shared" si="35"/>
        <v>Desk 50</v>
      </c>
      <c r="C369" s="442" t="str">
        <f t="shared" ref="C369:G384" si="40">IF(ISBLANK(C60), "", C60)</f>
        <v/>
      </c>
      <c r="D369" s="442" t="str">
        <f t="shared" si="40"/>
        <v/>
      </c>
      <c r="E369" s="442" t="str">
        <f t="shared" si="40"/>
        <v/>
      </c>
      <c r="F369" s="442" t="str">
        <f t="shared" si="40"/>
        <v/>
      </c>
      <c r="G369" s="1126" t="str">
        <f t="shared" si="40"/>
        <v/>
      </c>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c r="CC369" s="33"/>
      <c r="CD369" s="33"/>
      <c r="CE369" s="33"/>
      <c r="CF369" s="33"/>
      <c r="CG369" s="33"/>
      <c r="CH369" s="33"/>
      <c r="CI369" s="33"/>
      <c r="CJ369" s="33"/>
      <c r="CK369" s="33"/>
      <c r="CL369" s="33"/>
      <c r="CM369" s="33"/>
      <c r="CN369" s="33"/>
      <c r="CO369" s="33"/>
      <c r="CP369" s="33"/>
      <c r="CQ369" s="33"/>
      <c r="CR369" s="33"/>
      <c r="CS369" s="33"/>
      <c r="CT369" s="33"/>
      <c r="CU369" s="33"/>
      <c r="CV369" s="33"/>
      <c r="CW369" s="33"/>
      <c r="CX369" s="33"/>
      <c r="CY369" s="33"/>
      <c r="CZ369" s="33"/>
      <c r="DA369" s="33"/>
      <c r="DB369" s="33"/>
      <c r="DC369" s="33"/>
      <c r="DD369" s="33"/>
      <c r="DE369" s="33"/>
      <c r="DF369" s="33"/>
      <c r="DG369" s="33"/>
      <c r="DH369" s="33"/>
      <c r="DI369" s="33"/>
      <c r="DJ369" s="33"/>
      <c r="DK369" s="33"/>
      <c r="DL369" s="33"/>
      <c r="DM369" s="33"/>
      <c r="DN369" s="33"/>
      <c r="DO369" s="33"/>
      <c r="DP369" s="33"/>
      <c r="DQ369" s="33"/>
      <c r="DR369" s="33"/>
      <c r="DS369" s="33"/>
      <c r="DT369" s="33"/>
      <c r="DU369" s="33"/>
      <c r="DV369" s="33"/>
      <c r="DW369" s="50"/>
      <c r="DX369" s="33"/>
      <c r="DY369" s="33"/>
      <c r="DZ369" s="33"/>
      <c r="EA369" s="33"/>
      <c r="EB369" s="33"/>
      <c r="EC369" s="33"/>
      <c r="ED369" s="33"/>
      <c r="EE369" s="33"/>
      <c r="EF369" s="33"/>
      <c r="EG369" s="33"/>
      <c r="EH369" s="33"/>
      <c r="EI369" s="33"/>
      <c r="EJ369" s="33"/>
      <c r="EK369" s="33"/>
      <c r="EL369" s="33"/>
      <c r="EM369" s="33"/>
      <c r="EN369" s="33"/>
      <c r="EO369" s="33"/>
      <c r="EP369" s="33"/>
      <c r="EQ369" s="33"/>
      <c r="ER369" s="50"/>
    </row>
    <row r="370" spans="2:148" ht="15" customHeight="1" x14ac:dyDescent="0.25">
      <c r="B370" s="440" t="str">
        <f t="shared" si="35"/>
        <v>Desk 51</v>
      </c>
      <c r="C370" s="442" t="str">
        <f t="shared" si="40"/>
        <v/>
      </c>
      <c r="D370" s="442" t="str">
        <f t="shared" si="40"/>
        <v/>
      </c>
      <c r="E370" s="442" t="str">
        <f t="shared" si="40"/>
        <v/>
      </c>
      <c r="F370" s="442" t="str">
        <f t="shared" si="40"/>
        <v/>
      </c>
      <c r="G370" s="1126" t="str">
        <f t="shared" si="40"/>
        <v/>
      </c>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c r="BY370" s="33"/>
      <c r="BZ370" s="33"/>
      <c r="CA370" s="33"/>
      <c r="CB370" s="33"/>
      <c r="CC370" s="33"/>
      <c r="CD370" s="33"/>
      <c r="CE370" s="33"/>
      <c r="CF370" s="33"/>
      <c r="CG370" s="33"/>
      <c r="CH370" s="33"/>
      <c r="CI370" s="33"/>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50"/>
      <c r="DX370" s="33"/>
      <c r="DY370" s="33"/>
      <c r="DZ370" s="33"/>
      <c r="EA370" s="33"/>
      <c r="EB370" s="33"/>
      <c r="EC370" s="33"/>
      <c r="ED370" s="33"/>
      <c r="EE370" s="33"/>
      <c r="EF370" s="33"/>
      <c r="EG370" s="33"/>
      <c r="EH370" s="33"/>
      <c r="EI370" s="33"/>
      <c r="EJ370" s="33"/>
      <c r="EK370" s="33"/>
      <c r="EL370" s="33"/>
      <c r="EM370" s="33"/>
      <c r="EN370" s="33"/>
      <c r="EO370" s="33"/>
      <c r="EP370" s="33"/>
      <c r="EQ370" s="33"/>
      <c r="ER370" s="50"/>
    </row>
    <row r="371" spans="2:148" ht="15" customHeight="1" x14ac:dyDescent="0.25">
      <c r="B371" s="440" t="str">
        <f t="shared" si="35"/>
        <v>Desk 52</v>
      </c>
      <c r="C371" s="442" t="str">
        <f t="shared" si="40"/>
        <v/>
      </c>
      <c r="D371" s="442" t="str">
        <f t="shared" si="40"/>
        <v/>
      </c>
      <c r="E371" s="442" t="str">
        <f t="shared" si="40"/>
        <v/>
      </c>
      <c r="F371" s="442" t="str">
        <f t="shared" si="40"/>
        <v/>
      </c>
      <c r="G371" s="1126" t="str">
        <f t="shared" si="40"/>
        <v/>
      </c>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c r="CC371" s="33"/>
      <c r="CD371" s="33"/>
      <c r="CE371" s="33"/>
      <c r="CF371" s="33"/>
      <c r="CG371" s="33"/>
      <c r="CH371" s="33"/>
      <c r="CI371" s="33"/>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50"/>
      <c r="DX371" s="33"/>
      <c r="DY371" s="33"/>
      <c r="DZ371" s="33"/>
      <c r="EA371" s="33"/>
      <c r="EB371" s="33"/>
      <c r="EC371" s="33"/>
      <c r="ED371" s="33"/>
      <c r="EE371" s="33"/>
      <c r="EF371" s="33"/>
      <c r="EG371" s="33"/>
      <c r="EH371" s="33"/>
      <c r="EI371" s="33"/>
      <c r="EJ371" s="33"/>
      <c r="EK371" s="33"/>
      <c r="EL371" s="33"/>
      <c r="EM371" s="33"/>
      <c r="EN371" s="33"/>
      <c r="EO371" s="33"/>
      <c r="EP371" s="33"/>
      <c r="EQ371" s="33"/>
      <c r="ER371" s="50"/>
    </row>
    <row r="372" spans="2:148" ht="15" customHeight="1" x14ac:dyDescent="0.25">
      <c r="B372" s="440" t="str">
        <f t="shared" si="35"/>
        <v>Desk 53</v>
      </c>
      <c r="C372" s="442" t="str">
        <f t="shared" si="40"/>
        <v/>
      </c>
      <c r="D372" s="442" t="str">
        <f t="shared" si="40"/>
        <v/>
      </c>
      <c r="E372" s="442" t="str">
        <f t="shared" si="40"/>
        <v/>
      </c>
      <c r="F372" s="442" t="str">
        <f t="shared" si="40"/>
        <v/>
      </c>
      <c r="G372" s="1126" t="str">
        <f t="shared" si="40"/>
        <v/>
      </c>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c r="CC372" s="33"/>
      <c r="CD372" s="33"/>
      <c r="CE372" s="33"/>
      <c r="CF372" s="33"/>
      <c r="CG372" s="33"/>
      <c r="CH372" s="33"/>
      <c r="CI372" s="33"/>
      <c r="CJ372" s="33"/>
      <c r="CK372" s="33"/>
      <c r="CL372" s="33"/>
      <c r="CM372" s="33"/>
      <c r="CN372" s="33"/>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c r="DN372" s="33"/>
      <c r="DO372" s="33"/>
      <c r="DP372" s="33"/>
      <c r="DQ372" s="33"/>
      <c r="DR372" s="33"/>
      <c r="DS372" s="33"/>
      <c r="DT372" s="33"/>
      <c r="DU372" s="33"/>
      <c r="DV372" s="33"/>
      <c r="DW372" s="50"/>
      <c r="DX372" s="33"/>
      <c r="DY372" s="33"/>
      <c r="DZ372" s="33"/>
      <c r="EA372" s="33"/>
      <c r="EB372" s="33"/>
      <c r="EC372" s="33"/>
      <c r="ED372" s="33"/>
      <c r="EE372" s="33"/>
      <c r="EF372" s="33"/>
      <c r="EG372" s="33"/>
      <c r="EH372" s="33"/>
      <c r="EI372" s="33"/>
      <c r="EJ372" s="33"/>
      <c r="EK372" s="33"/>
      <c r="EL372" s="33"/>
      <c r="EM372" s="33"/>
      <c r="EN372" s="33"/>
      <c r="EO372" s="33"/>
      <c r="EP372" s="33"/>
      <c r="EQ372" s="33"/>
      <c r="ER372" s="50"/>
    </row>
    <row r="373" spans="2:148" ht="15" customHeight="1" x14ac:dyDescent="0.25">
      <c r="B373" s="440" t="str">
        <f t="shared" si="35"/>
        <v>Desk 54</v>
      </c>
      <c r="C373" s="442" t="str">
        <f t="shared" si="40"/>
        <v/>
      </c>
      <c r="D373" s="442" t="str">
        <f t="shared" si="40"/>
        <v/>
      </c>
      <c r="E373" s="442" t="str">
        <f t="shared" si="40"/>
        <v/>
      </c>
      <c r="F373" s="442" t="str">
        <f t="shared" si="40"/>
        <v/>
      </c>
      <c r="G373" s="1126" t="str">
        <f t="shared" si="40"/>
        <v/>
      </c>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c r="BY373" s="33"/>
      <c r="BZ373" s="33"/>
      <c r="CA373" s="33"/>
      <c r="CB373" s="33"/>
      <c r="CC373" s="33"/>
      <c r="CD373" s="33"/>
      <c r="CE373" s="33"/>
      <c r="CF373" s="33"/>
      <c r="CG373" s="33"/>
      <c r="CH373" s="33"/>
      <c r="CI373" s="33"/>
      <c r="CJ373" s="33"/>
      <c r="CK373" s="33"/>
      <c r="CL373" s="33"/>
      <c r="CM373" s="33"/>
      <c r="CN373" s="33"/>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c r="DN373" s="33"/>
      <c r="DO373" s="33"/>
      <c r="DP373" s="33"/>
      <c r="DQ373" s="33"/>
      <c r="DR373" s="33"/>
      <c r="DS373" s="33"/>
      <c r="DT373" s="33"/>
      <c r="DU373" s="33"/>
      <c r="DV373" s="33"/>
      <c r="DW373" s="50"/>
      <c r="DX373" s="33"/>
      <c r="DY373" s="33"/>
      <c r="DZ373" s="33"/>
      <c r="EA373" s="33"/>
      <c r="EB373" s="33"/>
      <c r="EC373" s="33"/>
      <c r="ED373" s="33"/>
      <c r="EE373" s="33"/>
      <c r="EF373" s="33"/>
      <c r="EG373" s="33"/>
      <c r="EH373" s="33"/>
      <c r="EI373" s="33"/>
      <c r="EJ373" s="33"/>
      <c r="EK373" s="33"/>
      <c r="EL373" s="33"/>
      <c r="EM373" s="33"/>
      <c r="EN373" s="33"/>
      <c r="EO373" s="33"/>
      <c r="EP373" s="33"/>
      <c r="EQ373" s="33"/>
      <c r="ER373" s="50"/>
    </row>
    <row r="374" spans="2:148" ht="15" customHeight="1" x14ac:dyDescent="0.25">
      <c r="B374" s="440" t="str">
        <f t="shared" si="35"/>
        <v>Desk 55</v>
      </c>
      <c r="C374" s="442" t="str">
        <f t="shared" si="40"/>
        <v/>
      </c>
      <c r="D374" s="442" t="str">
        <f t="shared" si="40"/>
        <v/>
      </c>
      <c r="E374" s="442" t="str">
        <f t="shared" si="40"/>
        <v/>
      </c>
      <c r="F374" s="442" t="str">
        <f t="shared" si="40"/>
        <v/>
      </c>
      <c r="G374" s="1126" t="str">
        <f t="shared" si="40"/>
        <v/>
      </c>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c r="DN374" s="33"/>
      <c r="DO374" s="33"/>
      <c r="DP374" s="33"/>
      <c r="DQ374" s="33"/>
      <c r="DR374" s="33"/>
      <c r="DS374" s="33"/>
      <c r="DT374" s="33"/>
      <c r="DU374" s="33"/>
      <c r="DV374" s="33"/>
      <c r="DW374" s="50"/>
      <c r="DX374" s="33"/>
      <c r="DY374" s="33"/>
      <c r="DZ374" s="33"/>
      <c r="EA374" s="33"/>
      <c r="EB374" s="33"/>
      <c r="EC374" s="33"/>
      <c r="ED374" s="33"/>
      <c r="EE374" s="33"/>
      <c r="EF374" s="33"/>
      <c r="EG374" s="33"/>
      <c r="EH374" s="33"/>
      <c r="EI374" s="33"/>
      <c r="EJ374" s="33"/>
      <c r="EK374" s="33"/>
      <c r="EL374" s="33"/>
      <c r="EM374" s="33"/>
      <c r="EN374" s="33"/>
      <c r="EO374" s="33"/>
      <c r="EP374" s="33"/>
      <c r="EQ374" s="33"/>
      <c r="ER374" s="50"/>
    </row>
    <row r="375" spans="2:148" ht="15" customHeight="1" x14ac:dyDescent="0.25">
      <c r="B375" s="440" t="str">
        <f t="shared" si="35"/>
        <v>Desk 56</v>
      </c>
      <c r="C375" s="442" t="str">
        <f t="shared" si="40"/>
        <v/>
      </c>
      <c r="D375" s="442" t="str">
        <f t="shared" si="40"/>
        <v/>
      </c>
      <c r="E375" s="442" t="str">
        <f t="shared" si="40"/>
        <v/>
      </c>
      <c r="F375" s="442" t="str">
        <f t="shared" si="40"/>
        <v/>
      </c>
      <c r="G375" s="1126" t="str">
        <f t="shared" si="40"/>
        <v/>
      </c>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c r="BY375" s="33"/>
      <c r="BZ375" s="33"/>
      <c r="CA375" s="33"/>
      <c r="CB375" s="33"/>
      <c r="CC375" s="33"/>
      <c r="CD375" s="33"/>
      <c r="CE375" s="33"/>
      <c r="CF375" s="33"/>
      <c r="CG375" s="33"/>
      <c r="CH375" s="33"/>
      <c r="CI375" s="33"/>
      <c r="CJ375" s="33"/>
      <c r="CK375" s="33"/>
      <c r="CL375" s="33"/>
      <c r="CM375" s="33"/>
      <c r="CN375" s="33"/>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c r="DN375" s="33"/>
      <c r="DO375" s="33"/>
      <c r="DP375" s="33"/>
      <c r="DQ375" s="33"/>
      <c r="DR375" s="33"/>
      <c r="DS375" s="33"/>
      <c r="DT375" s="33"/>
      <c r="DU375" s="33"/>
      <c r="DV375" s="33"/>
      <c r="DW375" s="50"/>
      <c r="DX375" s="33"/>
      <c r="DY375" s="33"/>
      <c r="DZ375" s="33"/>
      <c r="EA375" s="33"/>
      <c r="EB375" s="33"/>
      <c r="EC375" s="33"/>
      <c r="ED375" s="33"/>
      <c r="EE375" s="33"/>
      <c r="EF375" s="33"/>
      <c r="EG375" s="33"/>
      <c r="EH375" s="33"/>
      <c r="EI375" s="33"/>
      <c r="EJ375" s="33"/>
      <c r="EK375" s="33"/>
      <c r="EL375" s="33"/>
      <c r="EM375" s="33"/>
      <c r="EN375" s="33"/>
      <c r="EO375" s="33"/>
      <c r="EP375" s="33"/>
      <c r="EQ375" s="33"/>
      <c r="ER375" s="50"/>
    </row>
    <row r="376" spans="2:148" ht="15" customHeight="1" x14ac:dyDescent="0.25">
      <c r="B376" s="440" t="str">
        <f t="shared" si="35"/>
        <v>Desk 57</v>
      </c>
      <c r="C376" s="442" t="str">
        <f t="shared" si="40"/>
        <v/>
      </c>
      <c r="D376" s="442" t="str">
        <f t="shared" si="40"/>
        <v/>
      </c>
      <c r="E376" s="442" t="str">
        <f t="shared" si="40"/>
        <v/>
      </c>
      <c r="F376" s="442" t="str">
        <f t="shared" si="40"/>
        <v/>
      </c>
      <c r="G376" s="1126" t="str">
        <f t="shared" si="40"/>
        <v/>
      </c>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c r="BY376" s="33"/>
      <c r="BZ376" s="33"/>
      <c r="CA376" s="33"/>
      <c r="CB376" s="33"/>
      <c r="CC376" s="33"/>
      <c r="CD376" s="33"/>
      <c r="CE376" s="33"/>
      <c r="CF376" s="33"/>
      <c r="CG376" s="33"/>
      <c r="CH376" s="33"/>
      <c r="CI376" s="33"/>
      <c r="CJ376" s="33"/>
      <c r="CK376" s="33"/>
      <c r="CL376" s="33"/>
      <c r="CM376" s="33"/>
      <c r="CN376" s="33"/>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c r="DN376" s="33"/>
      <c r="DO376" s="33"/>
      <c r="DP376" s="33"/>
      <c r="DQ376" s="33"/>
      <c r="DR376" s="33"/>
      <c r="DS376" s="33"/>
      <c r="DT376" s="33"/>
      <c r="DU376" s="33"/>
      <c r="DV376" s="33"/>
      <c r="DW376" s="50"/>
      <c r="DX376" s="33"/>
      <c r="DY376" s="33"/>
      <c r="DZ376" s="33"/>
      <c r="EA376" s="33"/>
      <c r="EB376" s="33"/>
      <c r="EC376" s="33"/>
      <c r="ED376" s="33"/>
      <c r="EE376" s="33"/>
      <c r="EF376" s="33"/>
      <c r="EG376" s="33"/>
      <c r="EH376" s="33"/>
      <c r="EI376" s="33"/>
      <c r="EJ376" s="33"/>
      <c r="EK376" s="33"/>
      <c r="EL376" s="33"/>
      <c r="EM376" s="33"/>
      <c r="EN376" s="33"/>
      <c r="EO376" s="33"/>
      <c r="EP376" s="33"/>
      <c r="EQ376" s="33"/>
      <c r="ER376" s="50"/>
    </row>
    <row r="377" spans="2:148" ht="15" customHeight="1" x14ac:dyDescent="0.25">
      <c r="B377" s="440" t="str">
        <f t="shared" si="35"/>
        <v>Desk 58</v>
      </c>
      <c r="C377" s="442" t="str">
        <f t="shared" si="40"/>
        <v/>
      </c>
      <c r="D377" s="442" t="str">
        <f t="shared" si="40"/>
        <v/>
      </c>
      <c r="E377" s="442" t="str">
        <f t="shared" si="40"/>
        <v/>
      </c>
      <c r="F377" s="442" t="str">
        <f t="shared" si="40"/>
        <v/>
      </c>
      <c r="G377" s="1126" t="str">
        <f t="shared" si="40"/>
        <v/>
      </c>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c r="DN377" s="33"/>
      <c r="DO377" s="33"/>
      <c r="DP377" s="33"/>
      <c r="DQ377" s="33"/>
      <c r="DR377" s="33"/>
      <c r="DS377" s="33"/>
      <c r="DT377" s="33"/>
      <c r="DU377" s="33"/>
      <c r="DV377" s="33"/>
      <c r="DW377" s="50"/>
      <c r="DX377" s="33"/>
      <c r="DY377" s="33"/>
      <c r="DZ377" s="33"/>
      <c r="EA377" s="33"/>
      <c r="EB377" s="33"/>
      <c r="EC377" s="33"/>
      <c r="ED377" s="33"/>
      <c r="EE377" s="33"/>
      <c r="EF377" s="33"/>
      <c r="EG377" s="33"/>
      <c r="EH377" s="33"/>
      <c r="EI377" s="33"/>
      <c r="EJ377" s="33"/>
      <c r="EK377" s="33"/>
      <c r="EL377" s="33"/>
      <c r="EM377" s="33"/>
      <c r="EN377" s="33"/>
      <c r="EO377" s="33"/>
      <c r="EP377" s="33"/>
      <c r="EQ377" s="33"/>
      <c r="ER377" s="50"/>
    </row>
    <row r="378" spans="2:148" ht="15" customHeight="1" x14ac:dyDescent="0.25">
      <c r="B378" s="440" t="str">
        <f t="shared" si="35"/>
        <v>Desk 59</v>
      </c>
      <c r="C378" s="442" t="str">
        <f t="shared" si="40"/>
        <v/>
      </c>
      <c r="D378" s="442" t="str">
        <f t="shared" si="40"/>
        <v/>
      </c>
      <c r="E378" s="442" t="str">
        <f t="shared" si="40"/>
        <v/>
      </c>
      <c r="F378" s="442" t="str">
        <f t="shared" si="40"/>
        <v/>
      </c>
      <c r="G378" s="1126" t="str">
        <f t="shared" si="40"/>
        <v/>
      </c>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c r="CC378" s="33"/>
      <c r="CD378" s="33"/>
      <c r="CE378" s="33"/>
      <c r="CF378" s="33"/>
      <c r="CG378" s="33"/>
      <c r="CH378" s="33"/>
      <c r="CI378" s="33"/>
      <c r="CJ378" s="33"/>
      <c r="CK378" s="33"/>
      <c r="CL378" s="33"/>
      <c r="CM378" s="33"/>
      <c r="CN378" s="33"/>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c r="DN378" s="33"/>
      <c r="DO378" s="33"/>
      <c r="DP378" s="33"/>
      <c r="DQ378" s="33"/>
      <c r="DR378" s="33"/>
      <c r="DS378" s="33"/>
      <c r="DT378" s="33"/>
      <c r="DU378" s="33"/>
      <c r="DV378" s="33"/>
      <c r="DW378" s="50"/>
      <c r="DX378" s="33"/>
      <c r="DY378" s="33"/>
      <c r="DZ378" s="33"/>
      <c r="EA378" s="33"/>
      <c r="EB378" s="33"/>
      <c r="EC378" s="33"/>
      <c r="ED378" s="33"/>
      <c r="EE378" s="33"/>
      <c r="EF378" s="33"/>
      <c r="EG378" s="33"/>
      <c r="EH378" s="33"/>
      <c r="EI378" s="33"/>
      <c r="EJ378" s="33"/>
      <c r="EK378" s="33"/>
      <c r="EL378" s="33"/>
      <c r="EM378" s="33"/>
      <c r="EN378" s="33"/>
      <c r="EO378" s="33"/>
      <c r="EP378" s="33"/>
      <c r="EQ378" s="33"/>
      <c r="ER378" s="50"/>
    </row>
    <row r="379" spans="2:148" ht="15" customHeight="1" x14ac:dyDescent="0.25">
      <c r="B379" s="440" t="str">
        <f t="shared" si="35"/>
        <v>Desk 60</v>
      </c>
      <c r="C379" s="442" t="str">
        <f t="shared" si="40"/>
        <v/>
      </c>
      <c r="D379" s="442" t="str">
        <f t="shared" si="40"/>
        <v/>
      </c>
      <c r="E379" s="442" t="str">
        <f t="shared" si="40"/>
        <v/>
      </c>
      <c r="F379" s="442" t="str">
        <f t="shared" si="40"/>
        <v/>
      </c>
      <c r="G379" s="1126" t="str">
        <f t="shared" si="40"/>
        <v/>
      </c>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c r="BY379" s="33"/>
      <c r="BZ379" s="33"/>
      <c r="CA379" s="33"/>
      <c r="CB379" s="33"/>
      <c r="CC379" s="33"/>
      <c r="CD379" s="33"/>
      <c r="CE379" s="33"/>
      <c r="CF379" s="33"/>
      <c r="CG379" s="33"/>
      <c r="CH379" s="33"/>
      <c r="CI379" s="33"/>
      <c r="CJ379" s="33"/>
      <c r="CK379" s="33"/>
      <c r="CL379" s="33"/>
      <c r="CM379" s="33"/>
      <c r="CN379" s="33"/>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c r="DN379" s="33"/>
      <c r="DO379" s="33"/>
      <c r="DP379" s="33"/>
      <c r="DQ379" s="33"/>
      <c r="DR379" s="33"/>
      <c r="DS379" s="33"/>
      <c r="DT379" s="33"/>
      <c r="DU379" s="33"/>
      <c r="DV379" s="33"/>
      <c r="DW379" s="50"/>
      <c r="DX379" s="33"/>
      <c r="DY379" s="33"/>
      <c r="DZ379" s="33"/>
      <c r="EA379" s="33"/>
      <c r="EB379" s="33"/>
      <c r="EC379" s="33"/>
      <c r="ED379" s="33"/>
      <c r="EE379" s="33"/>
      <c r="EF379" s="33"/>
      <c r="EG379" s="33"/>
      <c r="EH379" s="33"/>
      <c r="EI379" s="33"/>
      <c r="EJ379" s="33"/>
      <c r="EK379" s="33"/>
      <c r="EL379" s="33"/>
      <c r="EM379" s="33"/>
      <c r="EN379" s="33"/>
      <c r="EO379" s="33"/>
      <c r="EP379" s="33"/>
      <c r="EQ379" s="33"/>
      <c r="ER379" s="50"/>
    </row>
    <row r="380" spans="2:148" ht="15" customHeight="1" x14ac:dyDescent="0.25">
      <c r="B380" s="440" t="str">
        <f t="shared" si="35"/>
        <v>Desk 61</v>
      </c>
      <c r="C380" s="442" t="str">
        <f t="shared" si="40"/>
        <v/>
      </c>
      <c r="D380" s="442" t="str">
        <f t="shared" si="40"/>
        <v/>
      </c>
      <c r="E380" s="442" t="str">
        <f t="shared" si="40"/>
        <v/>
      </c>
      <c r="F380" s="442" t="str">
        <f t="shared" si="40"/>
        <v/>
      </c>
      <c r="G380" s="1126" t="str">
        <f t="shared" si="40"/>
        <v/>
      </c>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c r="DN380" s="33"/>
      <c r="DO380" s="33"/>
      <c r="DP380" s="33"/>
      <c r="DQ380" s="33"/>
      <c r="DR380" s="33"/>
      <c r="DS380" s="33"/>
      <c r="DT380" s="33"/>
      <c r="DU380" s="33"/>
      <c r="DV380" s="33"/>
      <c r="DW380" s="50"/>
      <c r="DX380" s="33"/>
      <c r="DY380" s="33"/>
      <c r="DZ380" s="33"/>
      <c r="EA380" s="33"/>
      <c r="EB380" s="33"/>
      <c r="EC380" s="33"/>
      <c r="ED380" s="33"/>
      <c r="EE380" s="33"/>
      <c r="EF380" s="33"/>
      <c r="EG380" s="33"/>
      <c r="EH380" s="33"/>
      <c r="EI380" s="33"/>
      <c r="EJ380" s="33"/>
      <c r="EK380" s="33"/>
      <c r="EL380" s="33"/>
      <c r="EM380" s="33"/>
      <c r="EN380" s="33"/>
      <c r="EO380" s="33"/>
      <c r="EP380" s="33"/>
      <c r="EQ380" s="33"/>
      <c r="ER380" s="50"/>
    </row>
    <row r="381" spans="2:148" ht="15" customHeight="1" x14ac:dyDescent="0.25">
      <c r="B381" s="440" t="str">
        <f t="shared" si="35"/>
        <v>Desk 62</v>
      </c>
      <c r="C381" s="442" t="str">
        <f t="shared" si="40"/>
        <v/>
      </c>
      <c r="D381" s="442" t="str">
        <f t="shared" si="40"/>
        <v/>
      </c>
      <c r="E381" s="442" t="str">
        <f t="shared" si="40"/>
        <v/>
      </c>
      <c r="F381" s="442" t="str">
        <f t="shared" si="40"/>
        <v/>
      </c>
      <c r="G381" s="1126" t="str">
        <f t="shared" si="40"/>
        <v/>
      </c>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c r="DN381" s="33"/>
      <c r="DO381" s="33"/>
      <c r="DP381" s="33"/>
      <c r="DQ381" s="33"/>
      <c r="DR381" s="33"/>
      <c r="DS381" s="33"/>
      <c r="DT381" s="33"/>
      <c r="DU381" s="33"/>
      <c r="DV381" s="33"/>
      <c r="DW381" s="50"/>
      <c r="DX381" s="33"/>
      <c r="DY381" s="33"/>
      <c r="DZ381" s="33"/>
      <c r="EA381" s="33"/>
      <c r="EB381" s="33"/>
      <c r="EC381" s="33"/>
      <c r="ED381" s="33"/>
      <c r="EE381" s="33"/>
      <c r="EF381" s="33"/>
      <c r="EG381" s="33"/>
      <c r="EH381" s="33"/>
      <c r="EI381" s="33"/>
      <c r="EJ381" s="33"/>
      <c r="EK381" s="33"/>
      <c r="EL381" s="33"/>
      <c r="EM381" s="33"/>
      <c r="EN381" s="33"/>
      <c r="EO381" s="33"/>
      <c r="EP381" s="33"/>
      <c r="EQ381" s="33"/>
      <c r="ER381" s="50"/>
    </row>
    <row r="382" spans="2:148" ht="15" customHeight="1" x14ac:dyDescent="0.25">
      <c r="B382" s="440" t="str">
        <f t="shared" si="35"/>
        <v>Desk 63</v>
      </c>
      <c r="C382" s="442" t="str">
        <f t="shared" si="40"/>
        <v/>
      </c>
      <c r="D382" s="442" t="str">
        <f t="shared" si="40"/>
        <v/>
      </c>
      <c r="E382" s="442" t="str">
        <f t="shared" si="40"/>
        <v/>
      </c>
      <c r="F382" s="442" t="str">
        <f t="shared" si="40"/>
        <v/>
      </c>
      <c r="G382" s="1126" t="str">
        <f t="shared" si="40"/>
        <v/>
      </c>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50"/>
      <c r="DX382" s="33"/>
      <c r="DY382" s="33"/>
      <c r="DZ382" s="33"/>
      <c r="EA382" s="33"/>
      <c r="EB382" s="33"/>
      <c r="EC382" s="33"/>
      <c r="ED382" s="33"/>
      <c r="EE382" s="33"/>
      <c r="EF382" s="33"/>
      <c r="EG382" s="33"/>
      <c r="EH382" s="33"/>
      <c r="EI382" s="33"/>
      <c r="EJ382" s="33"/>
      <c r="EK382" s="33"/>
      <c r="EL382" s="33"/>
      <c r="EM382" s="33"/>
      <c r="EN382" s="33"/>
      <c r="EO382" s="33"/>
      <c r="EP382" s="33"/>
      <c r="EQ382" s="33"/>
      <c r="ER382" s="50"/>
    </row>
    <row r="383" spans="2:148" ht="15" customHeight="1" x14ac:dyDescent="0.25">
      <c r="B383" s="440" t="str">
        <f t="shared" si="35"/>
        <v>Desk 64</v>
      </c>
      <c r="C383" s="442" t="str">
        <f t="shared" si="40"/>
        <v/>
      </c>
      <c r="D383" s="442" t="str">
        <f t="shared" si="40"/>
        <v/>
      </c>
      <c r="E383" s="442" t="str">
        <f t="shared" si="40"/>
        <v/>
      </c>
      <c r="F383" s="442" t="str">
        <f t="shared" si="40"/>
        <v/>
      </c>
      <c r="G383" s="1126" t="str">
        <f t="shared" si="40"/>
        <v/>
      </c>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c r="DN383" s="33"/>
      <c r="DO383" s="33"/>
      <c r="DP383" s="33"/>
      <c r="DQ383" s="33"/>
      <c r="DR383" s="33"/>
      <c r="DS383" s="33"/>
      <c r="DT383" s="33"/>
      <c r="DU383" s="33"/>
      <c r="DV383" s="33"/>
      <c r="DW383" s="50"/>
      <c r="DX383" s="33"/>
      <c r="DY383" s="33"/>
      <c r="DZ383" s="33"/>
      <c r="EA383" s="33"/>
      <c r="EB383" s="33"/>
      <c r="EC383" s="33"/>
      <c r="ED383" s="33"/>
      <c r="EE383" s="33"/>
      <c r="EF383" s="33"/>
      <c r="EG383" s="33"/>
      <c r="EH383" s="33"/>
      <c r="EI383" s="33"/>
      <c r="EJ383" s="33"/>
      <c r="EK383" s="33"/>
      <c r="EL383" s="33"/>
      <c r="EM383" s="33"/>
      <c r="EN383" s="33"/>
      <c r="EO383" s="33"/>
      <c r="EP383" s="33"/>
      <c r="EQ383" s="33"/>
      <c r="ER383" s="50"/>
    </row>
    <row r="384" spans="2:148" ht="15" customHeight="1" x14ac:dyDescent="0.25">
      <c r="B384" s="440" t="str">
        <f t="shared" ref="B384:B419" si="41">B75</f>
        <v>Desk 65</v>
      </c>
      <c r="C384" s="442" t="str">
        <f t="shared" si="40"/>
        <v/>
      </c>
      <c r="D384" s="442" t="str">
        <f t="shared" si="40"/>
        <v/>
      </c>
      <c r="E384" s="442" t="str">
        <f t="shared" si="40"/>
        <v/>
      </c>
      <c r="F384" s="442" t="str">
        <f t="shared" si="40"/>
        <v/>
      </c>
      <c r="G384" s="1126" t="str">
        <f t="shared" si="40"/>
        <v/>
      </c>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c r="CC384" s="33"/>
      <c r="CD384" s="33"/>
      <c r="CE384" s="33"/>
      <c r="CF384" s="33"/>
      <c r="CG384" s="33"/>
      <c r="CH384" s="33"/>
      <c r="CI384" s="33"/>
      <c r="CJ384" s="33"/>
      <c r="CK384" s="33"/>
      <c r="CL384" s="33"/>
      <c r="CM384" s="33"/>
      <c r="CN384" s="33"/>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c r="DN384" s="33"/>
      <c r="DO384" s="33"/>
      <c r="DP384" s="33"/>
      <c r="DQ384" s="33"/>
      <c r="DR384" s="33"/>
      <c r="DS384" s="33"/>
      <c r="DT384" s="33"/>
      <c r="DU384" s="33"/>
      <c r="DV384" s="33"/>
      <c r="DW384" s="50"/>
      <c r="DX384" s="33"/>
      <c r="DY384" s="33"/>
      <c r="DZ384" s="33"/>
      <c r="EA384" s="33"/>
      <c r="EB384" s="33"/>
      <c r="EC384" s="33"/>
      <c r="ED384" s="33"/>
      <c r="EE384" s="33"/>
      <c r="EF384" s="33"/>
      <c r="EG384" s="33"/>
      <c r="EH384" s="33"/>
      <c r="EI384" s="33"/>
      <c r="EJ384" s="33"/>
      <c r="EK384" s="33"/>
      <c r="EL384" s="33"/>
      <c r="EM384" s="33"/>
      <c r="EN384" s="33"/>
      <c r="EO384" s="33"/>
      <c r="EP384" s="33"/>
      <c r="EQ384" s="33"/>
      <c r="ER384" s="50"/>
    </row>
    <row r="385" spans="2:148" ht="15" customHeight="1" x14ac:dyDescent="0.25">
      <c r="B385" s="440" t="str">
        <f t="shared" si="41"/>
        <v>Desk 66</v>
      </c>
      <c r="C385" s="442" t="str">
        <f t="shared" ref="C385:G400" si="42">IF(ISBLANK(C76), "", C76)</f>
        <v/>
      </c>
      <c r="D385" s="442" t="str">
        <f t="shared" si="42"/>
        <v/>
      </c>
      <c r="E385" s="442" t="str">
        <f t="shared" si="42"/>
        <v/>
      </c>
      <c r="F385" s="442" t="str">
        <f t="shared" si="42"/>
        <v/>
      </c>
      <c r="G385" s="1126" t="str">
        <f t="shared" si="42"/>
        <v/>
      </c>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50"/>
      <c r="DX385" s="33"/>
      <c r="DY385" s="33"/>
      <c r="DZ385" s="33"/>
      <c r="EA385" s="33"/>
      <c r="EB385" s="33"/>
      <c r="EC385" s="33"/>
      <c r="ED385" s="33"/>
      <c r="EE385" s="33"/>
      <c r="EF385" s="33"/>
      <c r="EG385" s="33"/>
      <c r="EH385" s="33"/>
      <c r="EI385" s="33"/>
      <c r="EJ385" s="33"/>
      <c r="EK385" s="33"/>
      <c r="EL385" s="33"/>
      <c r="EM385" s="33"/>
      <c r="EN385" s="33"/>
      <c r="EO385" s="33"/>
      <c r="EP385" s="33"/>
      <c r="EQ385" s="33"/>
      <c r="ER385" s="50"/>
    </row>
    <row r="386" spans="2:148" ht="15" customHeight="1" x14ac:dyDescent="0.25">
      <c r="B386" s="440" t="str">
        <f t="shared" si="41"/>
        <v>Desk 67</v>
      </c>
      <c r="C386" s="442" t="str">
        <f t="shared" si="42"/>
        <v/>
      </c>
      <c r="D386" s="442" t="str">
        <f t="shared" si="42"/>
        <v/>
      </c>
      <c r="E386" s="442" t="str">
        <f t="shared" si="42"/>
        <v/>
      </c>
      <c r="F386" s="442" t="str">
        <f t="shared" si="42"/>
        <v/>
      </c>
      <c r="G386" s="1126" t="str">
        <f t="shared" si="42"/>
        <v/>
      </c>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50"/>
      <c r="DX386" s="33"/>
      <c r="DY386" s="33"/>
      <c r="DZ386" s="33"/>
      <c r="EA386" s="33"/>
      <c r="EB386" s="33"/>
      <c r="EC386" s="33"/>
      <c r="ED386" s="33"/>
      <c r="EE386" s="33"/>
      <c r="EF386" s="33"/>
      <c r="EG386" s="33"/>
      <c r="EH386" s="33"/>
      <c r="EI386" s="33"/>
      <c r="EJ386" s="33"/>
      <c r="EK386" s="33"/>
      <c r="EL386" s="33"/>
      <c r="EM386" s="33"/>
      <c r="EN386" s="33"/>
      <c r="EO386" s="33"/>
      <c r="EP386" s="33"/>
      <c r="EQ386" s="33"/>
      <c r="ER386" s="50"/>
    </row>
    <row r="387" spans="2:148" ht="15" customHeight="1" x14ac:dyDescent="0.25">
      <c r="B387" s="440" t="str">
        <f t="shared" si="41"/>
        <v>Desk 68</v>
      </c>
      <c r="C387" s="442" t="str">
        <f t="shared" si="42"/>
        <v/>
      </c>
      <c r="D387" s="442" t="str">
        <f t="shared" si="42"/>
        <v/>
      </c>
      <c r="E387" s="442" t="str">
        <f t="shared" si="42"/>
        <v/>
      </c>
      <c r="F387" s="442" t="str">
        <f t="shared" si="42"/>
        <v/>
      </c>
      <c r="G387" s="1126" t="str">
        <f t="shared" si="42"/>
        <v/>
      </c>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50"/>
      <c r="DX387" s="33"/>
      <c r="DY387" s="33"/>
      <c r="DZ387" s="33"/>
      <c r="EA387" s="33"/>
      <c r="EB387" s="33"/>
      <c r="EC387" s="33"/>
      <c r="ED387" s="33"/>
      <c r="EE387" s="33"/>
      <c r="EF387" s="33"/>
      <c r="EG387" s="33"/>
      <c r="EH387" s="33"/>
      <c r="EI387" s="33"/>
      <c r="EJ387" s="33"/>
      <c r="EK387" s="33"/>
      <c r="EL387" s="33"/>
      <c r="EM387" s="33"/>
      <c r="EN387" s="33"/>
      <c r="EO387" s="33"/>
      <c r="EP387" s="33"/>
      <c r="EQ387" s="33"/>
      <c r="ER387" s="50"/>
    </row>
    <row r="388" spans="2:148" ht="15" customHeight="1" x14ac:dyDescent="0.25">
      <c r="B388" s="440" t="str">
        <f t="shared" si="41"/>
        <v>Desk 69</v>
      </c>
      <c r="C388" s="442" t="str">
        <f t="shared" si="42"/>
        <v/>
      </c>
      <c r="D388" s="442" t="str">
        <f t="shared" si="42"/>
        <v/>
      </c>
      <c r="E388" s="442" t="str">
        <f t="shared" si="42"/>
        <v/>
      </c>
      <c r="F388" s="442" t="str">
        <f t="shared" si="42"/>
        <v/>
      </c>
      <c r="G388" s="1126" t="str">
        <f t="shared" si="42"/>
        <v/>
      </c>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c r="DN388" s="33"/>
      <c r="DO388" s="33"/>
      <c r="DP388" s="33"/>
      <c r="DQ388" s="33"/>
      <c r="DR388" s="33"/>
      <c r="DS388" s="33"/>
      <c r="DT388" s="33"/>
      <c r="DU388" s="33"/>
      <c r="DV388" s="33"/>
      <c r="DW388" s="50"/>
      <c r="DX388" s="33"/>
      <c r="DY388" s="33"/>
      <c r="DZ388" s="33"/>
      <c r="EA388" s="33"/>
      <c r="EB388" s="33"/>
      <c r="EC388" s="33"/>
      <c r="ED388" s="33"/>
      <c r="EE388" s="33"/>
      <c r="EF388" s="33"/>
      <c r="EG388" s="33"/>
      <c r="EH388" s="33"/>
      <c r="EI388" s="33"/>
      <c r="EJ388" s="33"/>
      <c r="EK388" s="33"/>
      <c r="EL388" s="33"/>
      <c r="EM388" s="33"/>
      <c r="EN388" s="33"/>
      <c r="EO388" s="33"/>
      <c r="EP388" s="33"/>
      <c r="EQ388" s="33"/>
      <c r="ER388" s="50"/>
    </row>
    <row r="389" spans="2:148" ht="15" customHeight="1" x14ac:dyDescent="0.25">
      <c r="B389" s="440" t="str">
        <f t="shared" si="41"/>
        <v>Desk 70</v>
      </c>
      <c r="C389" s="442" t="str">
        <f t="shared" si="42"/>
        <v/>
      </c>
      <c r="D389" s="442" t="str">
        <f t="shared" si="42"/>
        <v/>
      </c>
      <c r="E389" s="442" t="str">
        <f t="shared" si="42"/>
        <v/>
      </c>
      <c r="F389" s="442" t="str">
        <f t="shared" si="42"/>
        <v/>
      </c>
      <c r="G389" s="1126" t="str">
        <f t="shared" si="42"/>
        <v/>
      </c>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c r="CC389" s="33"/>
      <c r="CD389" s="33"/>
      <c r="CE389" s="33"/>
      <c r="CF389" s="33"/>
      <c r="CG389" s="33"/>
      <c r="CH389" s="33"/>
      <c r="CI389" s="33"/>
      <c r="CJ389" s="33"/>
      <c r="CK389" s="33"/>
      <c r="CL389" s="33"/>
      <c r="CM389" s="33"/>
      <c r="CN389" s="33"/>
      <c r="CO389" s="33"/>
      <c r="CP389" s="33"/>
      <c r="CQ389" s="33"/>
      <c r="CR389" s="33"/>
      <c r="CS389" s="33"/>
      <c r="CT389" s="33"/>
      <c r="CU389" s="33"/>
      <c r="CV389" s="33"/>
      <c r="CW389" s="33"/>
      <c r="CX389" s="33"/>
      <c r="CY389" s="33"/>
      <c r="CZ389" s="33"/>
      <c r="DA389" s="33"/>
      <c r="DB389" s="33"/>
      <c r="DC389" s="33"/>
      <c r="DD389" s="33"/>
      <c r="DE389" s="33"/>
      <c r="DF389" s="33"/>
      <c r="DG389" s="33"/>
      <c r="DH389" s="33"/>
      <c r="DI389" s="33"/>
      <c r="DJ389" s="33"/>
      <c r="DK389" s="33"/>
      <c r="DL389" s="33"/>
      <c r="DM389" s="33"/>
      <c r="DN389" s="33"/>
      <c r="DO389" s="33"/>
      <c r="DP389" s="33"/>
      <c r="DQ389" s="33"/>
      <c r="DR389" s="33"/>
      <c r="DS389" s="33"/>
      <c r="DT389" s="33"/>
      <c r="DU389" s="33"/>
      <c r="DV389" s="33"/>
      <c r="DW389" s="50"/>
      <c r="DX389" s="33"/>
      <c r="DY389" s="33"/>
      <c r="DZ389" s="33"/>
      <c r="EA389" s="33"/>
      <c r="EB389" s="33"/>
      <c r="EC389" s="33"/>
      <c r="ED389" s="33"/>
      <c r="EE389" s="33"/>
      <c r="EF389" s="33"/>
      <c r="EG389" s="33"/>
      <c r="EH389" s="33"/>
      <c r="EI389" s="33"/>
      <c r="EJ389" s="33"/>
      <c r="EK389" s="33"/>
      <c r="EL389" s="33"/>
      <c r="EM389" s="33"/>
      <c r="EN389" s="33"/>
      <c r="EO389" s="33"/>
      <c r="EP389" s="33"/>
      <c r="EQ389" s="33"/>
      <c r="ER389" s="50"/>
    </row>
    <row r="390" spans="2:148" ht="15" customHeight="1" x14ac:dyDescent="0.25">
      <c r="B390" s="440" t="str">
        <f t="shared" si="41"/>
        <v>Desk 71</v>
      </c>
      <c r="C390" s="442" t="str">
        <f t="shared" si="42"/>
        <v/>
      </c>
      <c r="D390" s="442" t="str">
        <f t="shared" si="42"/>
        <v/>
      </c>
      <c r="E390" s="442" t="str">
        <f t="shared" si="42"/>
        <v/>
      </c>
      <c r="F390" s="442" t="str">
        <f t="shared" si="42"/>
        <v/>
      </c>
      <c r="G390" s="1126" t="str">
        <f t="shared" si="42"/>
        <v/>
      </c>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c r="CX390" s="33"/>
      <c r="CY390" s="33"/>
      <c r="CZ390" s="33"/>
      <c r="DA390" s="33"/>
      <c r="DB390" s="33"/>
      <c r="DC390" s="33"/>
      <c r="DD390" s="33"/>
      <c r="DE390" s="33"/>
      <c r="DF390" s="33"/>
      <c r="DG390" s="33"/>
      <c r="DH390" s="33"/>
      <c r="DI390" s="33"/>
      <c r="DJ390" s="33"/>
      <c r="DK390" s="33"/>
      <c r="DL390" s="33"/>
      <c r="DM390" s="33"/>
      <c r="DN390" s="33"/>
      <c r="DO390" s="33"/>
      <c r="DP390" s="33"/>
      <c r="DQ390" s="33"/>
      <c r="DR390" s="33"/>
      <c r="DS390" s="33"/>
      <c r="DT390" s="33"/>
      <c r="DU390" s="33"/>
      <c r="DV390" s="33"/>
      <c r="DW390" s="50"/>
      <c r="DX390" s="33"/>
      <c r="DY390" s="33"/>
      <c r="DZ390" s="33"/>
      <c r="EA390" s="33"/>
      <c r="EB390" s="33"/>
      <c r="EC390" s="33"/>
      <c r="ED390" s="33"/>
      <c r="EE390" s="33"/>
      <c r="EF390" s="33"/>
      <c r="EG390" s="33"/>
      <c r="EH390" s="33"/>
      <c r="EI390" s="33"/>
      <c r="EJ390" s="33"/>
      <c r="EK390" s="33"/>
      <c r="EL390" s="33"/>
      <c r="EM390" s="33"/>
      <c r="EN390" s="33"/>
      <c r="EO390" s="33"/>
      <c r="EP390" s="33"/>
      <c r="EQ390" s="33"/>
      <c r="ER390" s="50"/>
    </row>
    <row r="391" spans="2:148" ht="15" customHeight="1" x14ac:dyDescent="0.25">
      <c r="B391" s="440" t="str">
        <f t="shared" si="41"/>
        <v>Desk 72</v>
      </c>
      <c r="C391" s="442" t="str">
        <f t="shared" si="42"/>
        <v/>
      </c>
      <c r="D391" s="442" t="str">
        <f t="shared" si="42"/>
        <v/>
      </c>
      <c r="E391" s="442" t="str">
        <f t="shared" si="42"/>
        <v/>
      </c>
      <c r="F391" s="442" t="str">
        <f t="shared" si="42"/>
        <v/>
      </c>
      <c r="G391" s="1126" t="str">
        <f t="shared" si="42"/>
        <v/>
      </c>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50"/>
      <c r="DX391" s="33"/>
      <c r="DY391" s="33"/>
      <c r="DZ391" s="33"/>
      <c r="EA391" s="33"/>
      <c r="EB391" s="33"/>
      <c r="EC391" s="33"/>
      <c r="ED391" s="33"/>
      <c r="EE391" s="33"/>
      <c r="EF391" s="33"/>
      <c r="EG391" s="33"/>
      <c r="EH391" s="33"/>
      <c r="EI391" s="33"/>
      <c r="EJ391" s="33"/>
      <c r="EK391" s="33"/>
      <c r="EL391" s="33"/>
      <c r="EM391" s="33"/>
      <c r="EN391" s="33"/>
      <c r="EO391" s="33"/>
      <c r="EP391" s="33"/>
      <c r="EQ391" s="33"/>
      <c r="ER391" s="50"/>
    </row>
    <row r="392" spans="2:148" ht="15" customHeight="1" x14ac:dyDescent="0.25">
      <c r="B392" s="440" t="str">
        <f t="shared" si="41"/>
        <v>Desk 73</v>
      </c>
      <c r="C392" s="442" t="str">
        <f t="shared" si="42"/>
        <v/>
      </c>
      <c r="D392" s="442" t="str">
        <f t="shared" si="42"/>
        <v/>
      </c>
      <c r="E392" s="442" t="str">
        <f t="shared" si="42"/>
        <v/>
      </c>
      <c r="F392" s="442" t="str">
        <f t="shared" si="42"/>
        <v/>
      </c>
      <c r="G392" s="1126" t="str">
        <f t="shared" si="42"/>
        <v/>
      </c>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33"/>
      <c r="DG392" s="33"/>
      <c r="DH392" s="33"/>
      <c r="DI392" s="33"/>
      <c r="DJ392" s="33"/>
      <c r="DK392" s="33"/>
      <c r="DL392" s="33"/>
      <c r="DM392" s="33"/>
      <c r="DN392" s="33"/>
      <c r="DO392" s="33"/>
      <c r="DP392" s="33"/>
      <c r="DQ392" s="33"/>
      <c r="DR392" s="33"/>
      <c r="DS392" s="33"/>
      <c r="DT392" s="33"/>
      <c r="DU392" s="33"/>
      <c r="DV392" s="33"/>
      <c r="DW392" s="50"/>
      <c r="DX392" s="33"/>
      <c r="DY392" s="33"/>
      <c r="DZ392" s="33"/>
      <c r="EA392" s="33"/>
      <c r="EB392" s="33"/>
      <c r="EC392" s="33"/>
      <c r="ED392" s="33"/>
      <c r="EE392" s="33"/>
      <c r="EF392" s="33"/>
      <c r="EG392" s="33"/>
      <c r="EH392" s="33"/>
      <c r="EI392" s="33"/>
      <c r="EJ392" s="33"/>
      <c r="EK392" s="33"/>
      <c r="EL392" s="33"/>
      <c r="EM392" s="33"/>
      <c r="EN392" s="33"/>
      <c r="EO392" s="33"/>
      <c r="EP392" s="33"/>
      <c r="EQ392" s="33"/>
      <c r="ER392" s="50"/>
    </row>
    <row r="393" spans="2:148" ht="15" customHeight="1" x14ac:dyDescent="0.25">
      <c r="B393" s="440" t="str">
        <f t="shared" si="41"/>
        <v>Desk 74</v>
      </c>
      <c r="C393" s="442" t="str">
        <f t="shared" si="42"/>
        <v/>
      </c>
      <c r="D393" s="442" t="str">
        <f t="shared" si="42"/>
        <v/>
      </c>
      <c r="E393" s="442" t="str">
        <f t="shared" si="42"/>
        <v/>
      </c>
      <c r="F393" s="442" t="str">
        <f t="shared" si="42"/>
        <v/>
      </c>
      <c r="G393" s="1126" t="str">
        <f t="shared" si="42"/>
        <v/>
      </c>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33"/>
      <c r="DG393" s="33"/>
      <c r="DH393" s="33"/>
      <c r="DI393" s="33"/>
      <c r="DJ393" s="33"/>
      <c r="DK393" s="33"/>
      <c r="DL393" s="33"/>
      <c r="DM393" s="33"/>
      <c r="DN393" s="33"/>
      <c r="DO393" s="33"/>
      <c r="DP393" s="33"/>
      <c r="DQ393" s="33"/>
      <c r="DR393" s="33"/>
      <c r="DS393" s="33"/>
      <c r="DT393" s="33"/>
      <c r="DU393" s="33"/>
      <c r="DV393" s="33"/>
      <c r="DW393" s="50"/>
      <c r="DX393" s="33"/>
      <c r="DY393" s="33"/>
      <c r="DZ393" s="33"/>
      <c r="EA393" s="33"/>
      <c r="EB393" s="33"/>
      <c r="EC393" s="33"/>
      <c r="ED393" s="33"/>
      <c r="EE393" s="33"/>
      <c r="EF393" s="33"/>
      <c r="EG393" s="33"/>
      <c r="EH393" s="33"/>
      <c r="EI393" s="33"/>
      <c r="EJ393" s="33"/>
      <c r="EK393" s="33"/>
      <c r="EL393" s="33"/>
      <c r="EM393" s="33"/>
      <c r="EN393" s="33"/>
      <c r="EO393" s="33"/>
      <c r="EP393" s="33"/>
      <c r="EQ393" s="33"/>
      <c r="ER393" s="50"/>
    </row>
    <row r="394" spans="2:148" ht="15" customHeight="1" x14ac:dyDescent="0.25">
      <c r="B394" s="440" t="str">
        <f t="shared" si="41"/>
        <v>Desk 75</v>
      </c>
      <c r="C394" s="442" t="str">
        <f t="shared" si="42"/>
        <v/>
      </c>
      <c r="D394" s="442" t="str">
        <f t="shared" si="42"/>
        <v/>
      </c>
      <c r="E394" s="442" t="str">
        <f t="shared" si="42"/>
        <v/>
      </c>
      <c r="F394" s="442" t="str">
        <f t="shared" si="42"/>
        <v/>
      </c>
      <c r="G394" s="1126" t="str">
        <f t="shared" si="42"/>
        <v/>
      </c>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c r="CC394" s="33"/>
      <c r="CD394" s="33"/>
      <c r="CE394" s="33"/>
      <c r="CF394" s="33"/>
      <c r="CG394" s="33"/>
      <c r="CH394" s="33"/>
      <c r="CI394" s="33"/>
      <c r="CJ394" s="33"/>
      <c r="CK394" s="33"/>
      <c r="CL394" s="33"/>
      <c r="CM394" s="33"/>
      <c r="CN394" s="33"/>
      <c r="CO394" s="33"/>
      <c r="CP394" s="33"/>
      <c r="CQ394" s="33"/>
      <c r="CR394" s="33"/>
      <c r="CS394" s="33"/>
      <c r="CT394" s="33"/>
      <c r="CU394" s="33"/>
      <c r="CV394" s="33"/>
      <c r="CW394" s="33"/>
      <c r="CX394" s="33"/>
      <c r="CY394" s="33"/>
      <c r="CZ394" s="33"/>
      <c r="DA394" s="33"/>
      <c r="DB394" s="33"/>
      <c r="DC394" s="33"/>
      <c r="DD394" s="33"/>
      <c r="DE394" s="33"/>
      <c r="DF394" s="33"/>
      <c r="DG394" s="33"/>
      <c r="DH394" s="33"/>
      <c r="DI394" s="33"/>
      <c r="DJ394" s="33"/>
      <c r="DK394" s="33"/>
      <c r="DL394" s="33"/>
      <c r="DM394" s="33"/>
      <c r="DN394" s="33"/>
      <c r="DO394" s="33"/>
      <c r="DP394" s="33"/>
      <c r="DQ394" s="33"/>
      <c r="DR394" s="33"/>
      <c r="DS394" s="33"/>
      <c r="DT394" s="33"/>
      <c r="DU394" s="33"/>
      <c r="DV394" s="33"/>
      <c r="DW394" s="50"/>
      <c r="DX394" s="33"/>
      <c r="DY394" s="33"/>
      <c r="DZ394" s="33"/>
      <c r="EA394" s="33"/>
      <c r="EB394" s="33"/>
      <c r="EC394" s="33"/>
      <c r="ED394" s="33"/>
      <c r="EE394" s="33"/>
      <c r="EF394" s="33"/>
      <c r="EG394" s="33"/>
      <c r="EH394" s="33"/>
      <c r="EI394" s="33"/>
      <c r="EJ394" s="33"/>
      <c r="EK394" s="33"/>
      <c r="EL394" s="33"/>
      <c r="EM394" s="33"/>
      <c r="EN394" s="33"/>
      <c r="EO394" s="33"/>
      <c r="EP394" s="33"/>
      <c r="EQ394" s="33"/>
      <c r="ER394" s="50"/>
    </row>
    <row r="395" spans="2:148" ht="15" customHeight="1" x14ac:dyDescent="0.25">
      <c r="B395" s="440" t="str">
        <f t="shared" si="41"/>
        <v>Desk 76</v>
      </c>
      <c r="C395" s="442" t="str">
        <f t="shared" si="42"/>
        <v/>
      </c>
      <c r="D395" s="442" t="str">
        <f t="shared" si="42"/>
        <v/>
      </c>
      <c r="E395" s="442" t="str">
        <f t="shared" si="42"/>
        <v/>
      </c>
      <c r="F395" s="442" t="str">
        <f t="shared" si="42"/>
        <v/>
      </c>
      <c r="G395" s="1126" t="str">
        <f t="shared" si="42"/>
        <v/>
      </c>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c r="CY395" s="33"/>
      <c r="CZ395" s="33"/>
      <c r="DA395" s="33"/>
      <c r="DB395" s="33"/>
      <c r="DC395" s="33"/>
      <c r="DD395" s="33"/>
      <c r="DE395" s="33"/>
      <c r="DF395" s="33"/>
      <c r="DG395" s="33"/>
      <c r="DH395" s="33"/>
      <c r="DI395" s="33"/>
      <c r="DJ395" s="33"/>
      <c r="DK395" s="33"/>
      <c r="DL395" s="33"/>
      <c r="DM395" s="33"/>
      <c r="DN395" s="33"/>
      <c r="DO395" s="33"/>
      <c r="DP395" s="33"/>
      <c r="DQ395" s="33"/>
      <c r="DR395" s="33"/>
      <c r="DS395" s="33"/>
      <c r="DT395" s="33"/>
      <c r="DU395" s="33"/>
      <c r="DV395" s="33"/>
      <c r="DW395" s="50"/>
      <c r="DX395" s="33"/>
      <c r="DY395" s="33"/>
      <c r="DZ395" s="33"/>
      <c r="EA395" s="33"/>
      <c r="EB395" s="33"/>
      <c r="EC395" s="33"/>
      <c r="ED395" s="33"/>
      <c r="EE395" s="33"/>
      <c r="EF395" s="33"/>
      <c r="EG395" s="33"/>
      <c r="EH395" s="33"/>
      <c r="EI395" s="33"/>
      <c r="EJ395" s="33"/>
      <c r="EK395" s="33"/>
      <c r="EL395" s="33"/>
      <c r="EM395" s="33"/>
      <c r="EN395" s="33"/>
      <c r="EO395" s="33"/>
      <c r="EP395" s="33"/>
      <c r="EQ395" s="33"/>
      <c r="ER395" s="50"/>
    </row>
    <row r="396" spans="2:148" ht="15" customHeight="1" x14ac:dyDescent="0.25">
      <c r="B396" s="440" t="str">
        <f t="shared" si="41"/>
        <v>Desk 77</v>
      </c>
      <c r="C396" s="442" t="str">
        <f t="shared" si="42"/>
        <v/>
      </c>
      <c r="D396" s="442" t="str">
        <f t="shared" si="42"/>
        <v/>
      </c>
      <c r="E396" s="442" t="str">
        <f t="shared" si="42"/>
        <v/>
      </c>
      <c r="F396" s="442" t="str">
        <f t="shared" si="42"/>
        <v/>
      </c>
      <c r="G396" s="1126" t="str">
        <f t="shared" si="42"/>
        <v/>
      </c>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c r="CY396" s="33"/>
      <c r="CZ396" s="33"/>
      <c r="DA396" s="33"/>
      <c r="DB396" s="33"/>
      <c r="DC396" s="33"/>
      <c r="DD396" s="33"/>
      <c r="DE396" s="33"/>
      <c r="DF396" s="33"/>
      <c r="DG396" s="33"/>
      <c r="DH396" s="33"/>
      <c r="DI396" s="33"/>
      <c r="DJ396" s="33"/>
      <c r="DK396" s="33"/>
      <c r="DL396" s="33"/>
      <c r="DM396" s="33"/>
      <c r="DN396" s="33"/>
      <c r="DO396" s="33"/>
      <c r="DP396" s="33"/>
      <c r="DQ396" s="33"/>
      <c r="DR396" s="33"/>
      <c r="DS396" s="33"/>
      <c r="DT396" s="33"/>
      <c r="DU396" s="33"/>
      <c r="DV396" s="33"/>
      <c r="DW396" s="50"/>
      <c r="DX396" s="33"/>
      <c r="DY396" s="33"/>
      <c r="DZ396" s="33"/>
      <c r="EA396" s="33"/>
      <c r="EB396" s="33"/>
      <c r="EC396" s="33"/>
      <c r="ED396" s="33"/>
      <c r="EE396" s="33"/>
      <c r="EF396" s="33"/>
      <c r="EG396" s="33"/>
      <c r="EH396" s="33"/>
      <c r="EI396" s="33"/>
      <c r="EJ396" s="33"/>
      <c r="EK396" s="33"/>
      <c r="EL396" s="33"/>
      <c r="EM396" s="33"/>
      <c r="EN396" s="33"/>
      <c r="EO396" s="33"/>
      <c r="EP396" s="33"/>
      <c r="EQ396" s="33"/>
      <c r="ER396" s="50"/>
    </row>
    <row r="397" spans="2:148" ht="15" customHeight="1" x14ac:dyDescent="0.25">
      <c r="B397" s="440" t="str">
        <f t="shared" si="41"/>
        <v>Desk 78</v>
      </c>
      <c r="C397" s="442" t="str">
        <f t="shared" si="42"/>
        <v/>
      </c>
      <c r="D397" s="442" t="str">
        <f t="shared" si="42"/>
        <v/>
      </c>
      <c r="E397" s="442" t="str">
        <f t="shared" si="42"/>
        <v/>
      </c>
      <c r="F397" s="442" t="str">
        <f t="shared" si="42"/>
        <v/>
      </c>
      <c r="G397" s="1126" t="str">
        <f t="shared" si="42"/>
        <v/>
      </c>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c r="CY397" s="33"/>
      <c r="CZ397" s="33"/>
      <c r="DA397" s="33"/>
      <c r="DB397" s="33"/>
      <c r="DC397" s="33"/>
      <c r="DD397" s="33"/>
      <c r="DE397" s="33"/>
      <c r="DF397" s="33"/>
      <c r="DG397" s="33"/>
      <c r="DH397" s="33"/>
      <c r="DI397" s="33"/>
      <c r="DJ397" s="33"/>
      <c r="DK397" s="33"/>
      <c r="DL397" s="33"/>
      <c r="DM397" s="33"/>
      <c r="DN397" s="33"/>
      <c r="DO397" s="33"/>
      <c r="DP397" s="33"/>
      <c r="DQ397" s="33"/>
      <c r="DR397" s="33"/>
      <c r="DS397" s="33"/>
      <c r="DT397" s="33"/>
      <c r="DU397" s="33"/>
      <c r="DV397" s="33"/>
      <c r="DW397" s="50"/>
      <c r="DX397" s="33"/>
      <c r="DY397" s="33"/>
      <c r="DZ397" s="33"/>
      <c r="EA397" s="33"/>
      <c r="EB397" s="33"/>
      <c r="EC397" s="33"/>
      <c r="ED397" s="33"/>
      <c r="EE397" s="33"/>
      <c r="EF397" s="33"/>
      <c r="EG397" s="33"/>
      <c r="EH397" s="33"/>
      <c r="EI397" s="33"/>
      <c r="EJ397" s="33"/>
      <c r="EK397" s="33"/>
      <c r="EL397" s="33"/>
      <c r="EM397" s="33"/>
      <c r="EN397" s="33"/>
      <c r="EO397" s="33"/>
      <c r="EP397" s="33"/>
      <c r="EQ397" s="33"/>
      <c r="ER397" s="50"/>
    </row>
    <row r="398" spans="2:148" ht="15" customHeight="1" x14ac:dyDescent="0.25">
      <c r="B398" s="440" t="str">
        <f t="shared" si="41"/>
        <v>Desk 79</v>
      </c>
      <c r="C398" s="442" t="str">
        <f t="shared" si="42"/>
        <v/>
      </c>
      <c r="D398" s="442" t="str">
        <f t="shared" si="42"/>
        <v/>
      </c>
      <c r="E398" s="442" t="str">
        <f t="shared" si="42"/>
        <v/>
      </c>
      <c r="F398" s="442" t="str">
        <f t="shared" si="42"/>
        <v/>
      </c>
      <c r="G398" s="1126" t="str">
        <f t="shared" si="42"/>
        <v/>
      </c>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50"/>
      <c r="DX398" s="33"/>
      <c r="DY398" s="33"/>
      <c r="DZ398" s="33"/>
      <c r="EA398" s="33"/>
      <c r="EB398" s="33"/>
      <c r="EC398" s="33"/>
      <c r="ED398" s="33"/>
      <c r="EE398" s="33"/>
      <c r="EF398" s="33"/>
      <c r="EG398" s="33"/>
      <c r="EH398" s="33"/>
      <c r="EI398" s="33"/>
      <c r="EJ398" s="33"/>
      <c r="EK398" s="33"/>
      <c r="EL398" s="33"/>
      <c r="EM398" s="33"/>
      <c r="EN398" s="33"/>
      <c r="EO398" s="33"/>
      <c r="EP398" s="33"/>
      <c r="EQ398" s="33"/>
      <c r="ER398" s="50"/>
    </row>
    <row r="399" spans="2:148" ht="15" customHeight="1" x14ac:dyDescent="0.25">
      <c r="B399" s="440" t="str">
        <f t="shared" si="41"/>
        <v>Desk 80</v>
      </c>
      <c r="C399" s="442" t="str">
        <f t="shared" si="42"/>
        <v/>
      </c>
      <c r="D399" s="442" t="str">
        <f t="shared" si="42"/>
        <v/>
      </c>
      <c r="E399" s="442" t="str">
        <f t="shared" si="42"/>
        <v/>
      </c>
      <c r="F399" s="442" t="str">
        <f t="shared" si="42"/>
        <v/>
      </c>
      <c r="G399" s="1126" t="str">
        <f t="shared" si="42"/>
        <v/>
      </c>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50"/>
      <c r="DX399" s="33"/>
      <c r="DY399" s="33"/>
      <c r="DZ399" s="33"/>
      <c r="EA399" s="33"/>
      <c r="EB399" s="33"/>
      <c r="EC399" s="33"/>
      <c r="ED399" s="33"/>
      <c r="EE399" s="33"/>
      <c r="EF399" s="33"/>
      <c r="EG399" s="33"/>
      <c r="EH399" s="33"/>
      <c r="EI399" s="33"/>
      <c r="EJ399" s="33"/>
      <c r="EK399" s="33"/>
      <c r="EL399" s="33"/>
      <c r="EM399" s="33"/>
      <c r="EN399" s="33"/>
      <c r="EO399" s="33"/>
      <c r="EP399" s="33"/>
      <c r="EQ399" s="33"/>
      <c r="ER399" s="50"/>
    </row>
    <row r="400" spans="2:148" ht="15" customHeight="1" x14ac:dyDescent="0.25">
      <c r="B400" s="440" t="str">
        <f t="shared" si="41"/>
        <v>Desk 81</v>
      </c>
      <c r="C400" s="442" t="str">
        <f t="shared" si="42"/>
        <v/>
      </c>
      <c r="D400" s="442" t="str">
        <f t="shared" si="42"/>
        <v/>
      </c>
      <c r="E400" s="442" t="str">
        <f t="shared" si="42"/>
        <v/>
      </c>
      <c r="F400" s="442" t="str">
        <f t="shared" si="42"/>
        <v/>
      </c>
      <c r="G400" s="1126" t="str">
        <f t="shared" si="42"/>
        <v/>
      </c>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50"/>
      <c r="DX400" s="33"/>
      <c r="DY400" s="33"/>
      <c r="DZ400" s="33"/>
      <c r="EA400" s="33"/>
      <c r="EB400" s="33"/>
      <c r="EC400" s="33"/>
      <c r="ED400" s="33"/>
      <c r="EE400" s="33"/>
      <c r="EF400" s="33"/>
      <c r="EG400" s="33"/>
      <c r="EH400" s="33"/>
      <c r="EI400" s="33"/>
      <c r="EJ400" s="33"/>
      <c r="EK400" s="33"/>
      <c r="EL400" s="33"/>
      <c r="EM400" s="33"/>
      <c r="EN400" s="33"/>
      <c r="EO400" s="33"/>
      <c r="EP400" s="33"/>
      <c r="EQ400" s="33"/>
      <c r="ER400" s="50"/>
    </row>
    <row r="401" spans="2:148" ht="15" customHeight="1" x14ac:dyDescent="0.25">
      <c r="B401" s="440" t="str">
        <f t="shared" si="41"/>
        <v>Desk 82</v>
      </c>
      <c r="C401" s="442" t="str">
        <f t="shared" ref="C401:G416" si="43">IF(ISBLANK(C92), "", C92)</f>
        <v/>
      </c>
      <c r="D401" s="442" t="str">
        <f t="shared" si="43"/>
        <v/>
      </c>
      <c r="E401" s="442" t="str">
        <f t="shared" si="43"/>
        <v/>
      </c>
      <c r="F401" s="442" t="str">
        <f t="shared" si="43"/>
        <v/>
      </c>
      <c r="G401" s="1126" t="str">
        <f t="shared" si="43"/>
        <v/>
      </c>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50"/>
      <c r="DX401" s="33"/>
      <c r="DY401" s="33"/>
      <c r="DZ401" s="33"/>
      <c r="EA401" s="33"/>
      <c r="EB401" s="33"/>
      <c r="EC401" s="33"/>
      <c r="ED401" s="33"/>
      <c r="EE401" s="33"/>
      <c r="EF401" s="33"/>
      <c r="EG401" s="33"/>
      <c r="EH401" s="33"/>
      <c r="EI401" s="33"/>
      <c r="EJ401" s="33"/>
      <c r="EK401" s="33"/>
      <c r="EL401" s="33"/>
      <c r="EM401" s="33"/>
      <c r="EN401" s="33"/>
      <c r="EO401" s="33"/>
      <c r="EP401" s="33"/>
      <c r="EQ401" s="33"/>
      <c r="ER401" s="50"/>
    </row>
    <row r="402" spans="2:148" ht="15" customHeight="1" x14ac:dyDescent="0.25">
      <c r="B402" s="440" t="str">
        <f t="shared" si="41"/>
        <v>Desk 83</v>
      </c>
      <c r="C402" s="442" t="str">
        <f t="shared" si="43"/>
        <v/>
      </c>
      <c r="D402" s="442" t="str">
        <f t="shared" si="43"/>
        <v/>
      </c>
      <c r="E402" s="442" t="str">
        <f t="shared" si="43"/>
        <v/>
      </c>
      <c r="F402" s="442" t="str">
        <f t="shared" si="43"/>
        <v/>
      </c>
      <c r="G402" s="1126" t="str">
        <f t="shared" si="43"/>
        <v/>
      </c>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50"/>
      <c r="DX402" s="33"/>
      <c r="DY402" s="33"/>
      <c r="DZ402" s="33"/>
      <c r="EA402" s="33"/>
      <c r="EB402" s="33"/>
      <c r="EC402" s="33"/>
      <c r="ED402" s="33"/>
      <c r="EE402" s="33"/>
      <c r="EF402" s="33"/>
      <c r="EG402" s="33"/>
      <c r="EH402" s="33"/>
      <c r="EI402" s="33"/>
      <c r="EJ402" s="33"/>
      <c r="EK402" s="33"/>
      <c r="EL402" s="33"/>
      <c r="EM402" s="33"/>
      <c r="EN402" s="33"/>
      <c r="EO402" s="33"/>
      <c r="EP402" s="33"/>
      <c r="EQ402" s="33"/>
      <c r="ER402" s="50"/>
    </row>
    <row r="403" spans="2:148" ht="15" customHeight="1" x14ac:dyDescent="0.25">
      <c r="B403" s="440" t="str">
        <f t="shared" si="41"/>
        <v>Desk 84</v>
      </c>
      <c r="C403" s="442" t="str">
        <f t="shared" si="43"/>
        <v/>
      </c>
      <c r="D403" s="442" t="str">
        <f t="shared" si="43"/>
        <v/>
      </c>
      <c r="E403" s="442" t="str">
        <f t="shared" si="43"/>
        <v/>
      </c>
      <c r="F403" s="442" t="str">
        <f t="shared" si="43"/>
        <v/>
      </c>
      <c r="G403" s="1126" t="str">
        <f t="shared" si="43"/>
        <v/>
      </c>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50"/>
      <c r="DX403" s="33"/>
      <c r="DY403" s="33"/>
      <c r="DZ403" s="33"/>
      <c r="EA403" s="33"/>
      <c r="EB403" s="33"/>
      <c r="EC403" s="33"/>
      <c r="ED403" s="33"/>
      <c r="EE403" s="33"/>
      <c r="EF403" s="33"/>
      <c r="EG403" s="33"/>
      <c r="EH403" s="33"/>
      <c r="EI403" s="33"/>
      <c r="EJ403" s="33"/>
      <c r="EK403" s="33"/>
      <c r="EL403" s="33"/>
      <c r="EM403" s="33"/>
      <c r="EN403" s="33"/>
      <c r="EO403" s="33"/>
      <c r="EP403" s="33"/>
      <c r="EQ403" s="33"/>
      <c r="ER403" s="50"/>
    </row>
    <row r="404" spans="2:148" ht="15" customHeight="1" x14ac:dyDescent="0.25">
      <c r="B404" s="440" t="str">
        <f t="shared" si="41"/>
        <v>Desk 85</v>
      </c>
      <c r="C404" s="442" t="str">
        <f t="shared" si="43"/>
        <v/>
      </c>
      <c r="D404" s="442" t="str">
        <f t="shared" si="43"/>
        <v/>
      </c>
      <c r="E404" s="442" t="str">
        <f t="shared" si="43"/>
        <v/>
      </c>
      <c r="F404" s="442" t="str">
        <f t="shared" si="43"/>
        <v/>
      </c>
      <c r="G404" s="1126" t="str">
        <f t="shared" si="43"/>
        <v/>
      </c>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c r="BY404" s="33"/>
      <c r="BZ404" s="33"/>
      <c r="CA404" s="33"/>
      <c r="CB404" s="33"/>
      <c r="CC404" s="33"/>
      <c r="CD404" s="33"/>
      <c r="CE404" s="33"/>
      <c r="CF404" s="33"/>
      <c r="CG404" s="33"/>
      <c r="CH404" s="33"/>
      <c r="CI404" s="33"/>
      <c r="CJ404" s="33"/>
      <c r="CK404" s="33"/>
      <c r="CL404" s="33"/>
      <c r="CM404" s="33"/>
      <c r="CN404" s="33"/>
      <c r="CO404" s="33"/>
      <c r="CP404" s="33"/>
      <c r="CQ404" s="33"/>
      <c r="CR404" s="33"/>
      <c r="CS404" s="33"/>
      <c r="CT404" s="33"/>
      <c r="CU404" s="33"/>
      <c r="CV404" s="33"/>
      <c r="CW404" s="33"/>
      <c r="CX404" s="33"/>
      <c r="CY404" s="33"/>
      <c r="CZ404" s="33"/>
      <c r="DA404" s="33"/>
      <c r="DB404" s="33"/>
      <c r="DC404" s="33"/>
      <c r="DD404" s="33"/>
      <c r="DE404" s="33"/>
      <c r="DF404" s="33"/>
      <c r="DG404" s="33"/>
      <c r="DH404" s="33"/>
      <c r="DI404" s="33"/>
      <c r="DJ404" s="33"/>
      <c r="DK404" s="33"/>
      <c r="DL404" s="33"/>
      <c r="DM404" s="33"/>
      <c r="DN404" s="33"/>
      <c r="DO404" s="33"/>
      <c r="DP404" s="33"/>
      <c r="DQ404" s="33"/>
      <c r="DR404" s="33"/>
      <c r="DS404" s="33"/>
      <c r="DT404" s="33"/>
      <c r="DU404" s="33"/>
      <c r="DV404" s="33"/>
      <c r="DW404" s="50"/>
      <c r="DX404" s="33"/>
      <c r="DY404" s="33"/>
      <c r="DZ404" s="33"/>
      <c r="EA404" s="33"/>
      <c r="EB404" s="33"/>
      <c r="EC404" s="33"/>
      <c r="ED404" s="33"/>
      <c r="EE404" s="33"/>
      <c r="EF404" s="33"/>
      <c r="EG404" s="33"/>
      <c r="EH404" s="33"/>
      <c r="EI404" s="33"/>
      <c r="EJ404" s="33"/>
      <c r="EK404" s="33"/>
      <c r="EL404" s="33"/>
      <c r="EM404" s="33"/>
      <c r="EN404" s="33"/>
      <c r="EO404" s="33"/>
      <c r="EP404" s="33"/>
      <c r="EQ404" s="33"/>
      <c r="ER404" s="50"/>
    </row>
    <row r="405" spans="2:148" ht="15" customHeight="1" x14ac:dyDescent="0.25">
      <c r="B405" s="440" t="str">
        <f t="shared" si="41"/>
        <v>Desk 86</v>
      </c>
      <c r="C405" s="442" t="str">
        <f t="shared" si="43"/>
        <v/>
      </c>
      <c r="D405" s="442" t="str">
        <f t="shared" si="43"/>
        <v/>
      </c>
      <c r="E405" s="442" t="str">
        <f t="shared" si="43"/>
        <v/>
      </c>
      <c r="F405" s="442" t="str">
        <f t="shared" si="43"/>
        <v/>
      </c>
      <c r="G405" s="1126" t="str">
        <f t="shared" si="43"/>
        <v/>
      </c>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c r="BY405" s="33"/>
      <c r="BZ405" s="33"/>
      <c r="CA405" s="33"/>
      <c r="CB405" s="33"/>
      <c r="CC405" s="33"/>
      <c r="CD405" s="33"/>
      <c r="CE405" s="33"/>
      <c r="CF405" s="33"/>
      <c r="CG405" s="33"/>
      <c r="CH405" s="33"/>
      <c r="CI405" s="33"/>
      <c r="CJ405" s="33"/>
      <c r="CK405" s="33"/>
      <c r="CL405" s="33"/>
      <c r="CM405" s="33"/>
      <c r="CN405" s="33"/>
      <c r="CO405" s="33"/>
      <c r="CP405" s="33"/>
      <c r="CQ405" s="33"/>
      <c r="CR405" s="33"/>
      <c r="CS405" s="33"/>
      <c r="CT405" s="33"/>
      <c r="CU405" s="33"/>
      <c r="CV405" s="33"/>
      <c r="CW405" s="33"/>
      <c r="CX405" s="33"/>
      <c r="CY405" s="33"/>
      <c r="CZ405" s="33"/>
      <c r="DA405" s="33"/>
      <c r="DB405" s="33"/>
      <c r="DC405" s="33"/>
      <c r="DD405" s="33"/>
      <c r="DE405" s="33"/>
      <c r="DF405" s="33"/>
      <c r="DG405" s="33"/>
      <c r="DH405" s="33"/>
      <c r="DI405" s="33"/>
      <c r="DJ405" s="33"/>
      <c r="DK405" s="33"/>
      <c r="DL405" s="33"/>
      <c r="DM405" s="33"/>
      <c r="DN405" s="33"/>
      <c r="DO405" s="33"/>
      <c r="DP405" s="33"/>
      <c r="DQ405" s="33"/>
      <c r="DR405" s="33"/>
      <c r="DS405" s="33"/>
      <c r="DT405" s="33"/>
      <c r="DU405" s="33"/>
      <c r="DV405" s="33"/>
      <c r="DW405" s="50"/>
      <c r="DX405" s="33"/>
      <c r="DY405" s="33"/>
      <c r="DZ405" s="33"/>
      <c r="EA405" s="33"/>
      <c r="EB405" s="33"/>
      <c r="EC405" s="33"/>
      <c r="ED405" s="33"/>
      <c r="EE405" s="33"/>
      <c r="EF405" s="33"/>
      <c r="EG405" s="33"/>
      <c r="EH405" s="33"/>
      <c r="EI405" s="33"/>
      <c r="EJ405" s="33"/>
      <c r="EK405" s="33"/>
      <c r="EL405" s="33"/>
      <c r="EM405" s="33"/>
      <c r="EN405" s="33"/>
      <c r="EO405" s="33"/>
      <c r="EP405" s="33"/>
      <c r="EQ405" s="33"/>
      <c r="ER405" s="50"/>
    </row>
    <row r="406" spans="2:148" ht="15" customHeight="1" x14ac:dyDescent="0.25">
      <c r="B406" s="440" t="str">
        <f t="shared" si="41"/>
        <v>Desk 87</v>
      </c>
      <c r="C406" s="442" t="str">
        <f t="shared" si="43"/>
        <v/>
      </c>
      <c r="D406" s="442" t="str">
        <f t="shared" si="43"/>
        <v/>
      </c>
      <c r="E406" s="442" t="str">
        <f t="shared" si="43"/>
        <v/>
      </c>
      <c r="F406" s="442" t="str">
        <f t="shared" si="43"/>
        <v/>
      </c>
      <c r="G406" s="1126" t="str">
        <f t="shared" si="43"/>
        <v/>
      </c>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c r="BY406" s="33"/>
      <c r="BZ406" s="33"/>
      <c r="CA406" s="33"/>
      <c r="CB406" s="33"/>
      <c r="CC406" s="33"/>
      <c r="CD406" s="33"/>
      <c r="CE406" s="33"/>
      <c r="CF406" s="33"/>
      <c r="CG406" s="33"/>
      <c r="CH406" s="33"/>
      <c r="CI406" s="33"/>
      <c r="CJ406" s="33"/>
      <c r="CK406" s="33"/>
      <c r="CL406" s="33"/>
      <c r="CM406" s="33"/>
      <c r="CN406" s="33"/>
      <c r="CO406" s="33"/>
      <c r="CP406" s="33"/>
      <c r="CQ406" s="33"/>
      <c r="CR406" s="33"/>
      <c r="CS406" s="33"/>
      <c r="CT406" s="33"/>
      <c r="CU406" s="33"/>
      <c r="CV406" s="33"/>
      <c r="CW406" s="33"/>
      <c r="CX406" s="33"/>
      <c r="CY406" s="33"/>
      <c r="CZ406" s="33"/>
      <c r="DA406" s="33"/>
      <c r="DB406" s="33"/>
      <c r="DC406" s="33"/>
      <c r="DD406" s="33"/>
      <c r="DE406" s="33"/>
      <c r="DF406" s="33"/>
      <c r="DG406" s="33"/>
      <c r="DH406" s="33"/>
      <c r="DI406" s="33"/>
      <c r="DJ406" s="33"/>
      <c r="DK406" s="33"/>
      <c r="DL406" s="33"/>
      <c r="DM406" s="33"/>
      <c r="DN406" s="33"/>
      <c r="DO406" s="33"/>
      <c r="DP406" s="33"/>
      <c r="DQ406" s="33"/>
      <c r="DR406" s="33"/>
      <c r="DS406" s="33"/>
      <c r="DT406" s="33"/>
      <c r="DU406" s="33"/>
      <c r="DV406" s="33"/>
      <c r="DW406" s="50"/>
      <c r="DX406" s="33"/>
      <c r="DY406" s="33"/>
      <c r="DZ406" s="33"/>
      <c r="EA406" s="33"/>
      <c r="EB406" s="33"/>
      <c r="EC406" s="33"/>
      <c r="ED406" s="33"/>
      <c r="EE406" s="33"/>
      <c r="EF406" s="33"/>
      <c r="EG406" s="33"/>
      <c r="EH406" s="33"/>
      <c r="EI406" s="33"/>
      <c r="EJ406" s="33"/>
      <c r="EK406" s="33"/>
      <c r="EL406" s="33"/>
      <c r="EM406" s="33"/>
      <c r="EN406" s="33"/>
      <c r="EO406" s="33"/>
      <c r="EP406" s="33"/>
      <c r="EQ406" s="33"/>
      <c r="ER406" s="50"/>
    </row>
    <row r="407" spans="2:148" ht="15" customHeight="1" x14ac:dyDescent="0.25">
      <c r="B407" s="440" t="str">
        <f t="shared" si="41"/>
        <v>Desk 88</v>
      </c>
      <c r="C407" s="442" t="str">
        <f t="shared" si="43"/>
        <v/>
      </c>
      <c r="D407" s="442" t="str">
        <f t="shared" si="43"/>
        <v/>
      </c>
      <c r="E407" s="442" t="str">
        <f t="shared" si="43"/>
        <v/>
      </c>
      <c r="F407" s="442" t="str">
        <f t="shared" si="43"/>
        <v/>
      </c>
      <c r="G407" s="1126" t="str">
        <f t="shared" si="43"/>
        <v/>
      </c>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c r="BY407" s="33"/>
      <c r="BZ407" s="33"/>
      <c r="CA407" s="33"/>
      <c r="CB407" s="33"/>
      <c r="CC407" s="33"/>
      <c r="CD407" s="33"/>
      <c r="CE407" s="33"/>
      <c r="CF407" s="33"/>
      <c r="CG407" s="33"/>
      <c r="CH407" s="33"/>
      <c r="CI407" s="33"/>
      <c r="CJ407" s="33"/>
      <c r="CK407" s="33"/>
      <c r="CL407" s="33"/>
      <c r="CM407" s="33"/>
      <c r="CN407" s="33"/>
      <c r="CO407" s="33"/>
      <c r="CP407" s="33"/>
      <c r="CQ407" s="33"/>
      <c r="CR407" s="33"/>
      <c r="CS407" s="33"/>
      <c r="CT407" s="33"/>
      <c r="CU407" s="33"/>
      <c r="CV407" s="33"/>
      <c r="CW407" s="33"/>
      <c r="CX407" s="33"/>
      <c r="CY407" s="33"/>
      <c r="CZ407" s="33"/>
      <c r="DA407" s="33"/>
      <c r="DB407" s="33"/>
      <c r="DC407" s="33"/>
      <c r="DD407" s="33"/>
      <c r="DE407" s="33"/>
      <c r="DF407" s="33"/>
      <c r="DG407" s="33"/>
      <c r="DH407" s="33"/>
      <c r="DI407" s="33"/>
      <c r="DJ407" s="33"/>
      <c r="DK407" s="33"/>
      <c r="DL407" s="33"/>
      <c r="DM407" s="33"/>
      <c r="DN407" s="33"/>
      <c r="DO407" s="33"/>
      <c r="DP407" s="33"/>
      <c r="DQ407" s="33"/>
      <c r="DR407" s="33"/>
      <c r="DS407" s="33"/>
      <c r="DT407" s="33"/>
      <c r="DU407" s="33"/>
      <c r="DV407" s="33"/>
      <c r="DW407" s="50"/>
      <c r="DX407" s="33"/>
      <c r="DY407" s="33"/>
      <c r="DZ407" s="33"/>
      <c r="EA407" s="33"/>
      <c r="EB407" s="33"/>
      <c r="EC407" s="33"/>
      <c r="ED407" s="33"/>
      <c r="EE407" s="33"/>
      <c r="EF407" s="33"/>
      <c r="EG407" s="33"/>
      <c r="EH407" s="33"/>
      <c r="EI407" s="33"/>
      <c r="EJ407" s="33"/>
      <c r="EK407" s="33"/>
      <c r="EL407" s="33"/>
      <c r="EM407" s="33"/>
      <c r="EN407" s="33"/>
      <c r="EO407" s="33"/>
      <c r="EP407" s="33"/>
      <c r="EQ407" s="33"/>
      <c r="ER407" s="50"/>
    </row>
    <row r="408" spans="2:148" ht="15" customHeight="1" x14ac:dyDescent="0.25">
      <c r="B408" s="440" t="str">
        <f t="shared" si="41"/>
        <v>Desk 89</v>
      </c>
      <c r="C408" s="442" t="str">
        <f t="shared" si="43"/>
        <v/>
      </c>
      <c r="D408" s="442" t="str">
        <f t="shared" si="43"/>
        <v/>
      </c>
      <c r="E408" s="442" t="str">
        <f t="shared" si="43"/>
        <v/>
      </c>
      <c r="F408" s="442" t="str">
        <f t="shared" si="43"/>
        <v/>
      </c>
      <c r="G408" s="1126" t="str">
        <f t="shared" si="43"/>
        <v/>
      </c>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c r="BY408" s="33"/>
      <c r="BZ408" s="33"/>
      <c r="CA408" s="33"/>
      <c r="CB408" s="33"/>
      <c r="CC408" s="33"/>
      <c r="CD408" s="33"/>
      <c r="CE408" s="33"/>
      <c r="CF408" s="33"/>
      <c r="CG408" s="33"/>
      <c r="CH408" s="33"/>
      <c r="CI408" s="33"/>
      <c r="CJ408" s="33"/>
      <c r="CK408" s="33"/>
      <c r="CL408" s="33"/>
      <c r="CM408" s="33"/>
      <c r="CN408" s="33"/>
      <c r="CO408" s="33"/>
      <c r="CP408" s="33"/>
      <c r="CQ408" s="33"/>
      <c r="CR408" s="33"/>
      <c r="CS408" s="33"/>
      <c r="CT408" s="33"/>
      <c r="CU408" s="33"/>
      <c r="CV408" s="33"/>
      <c r="CW408" s="33"/>
      <c r="CX408" s="33"/>
      <c r="CY408" s="33"/>
      <c r="CZ408" s="33"/>
      <c r="DA408" s="33"/>
      <c r="DB408" s="33"/>
      <c r="DC408" s="33"/>
      <c r="DD408" s="33"/>
      <c r="DE408" s="33"/>
      <c r="DF408" s="33"/>
      <c r="DG408" s="33"/>
      <c r="DH408" s="33"/>
      <c r="DI408" s="33"/>
      <c r="DJ408" s="33"/>
      <c r="DK408" s="33"/>
      <c r="DL408" s="33"/>
      <c r="DM408" s="33"/>
      <c r="DN408" s="33"/>
      <c r="DO408" s="33"/>
      <c r="DP408" s="33"/>
      <c r="DQ408" s="33"/>
      <c r="DR408" s="33"/>
      <c r="DS408" s="33"/>
      <c r="DT408" s="33"/>
      <c r="DU408" s="33"/>
      <c r="DV408" s="33"/>
      <c r="DW408" s="50"/>
      <c r="DX408" s="33"/>
      <c r="DY408" s="33"/>
      <c r="DZ408" s="33"/>
      <c r="EA408" s="33"/>
      <c r="EB408" s="33"/>
      <c r="EC408" s="33"/>
      <c r="ED408" s="33"/>
      <c r="EE408" s="33"/>
      <c r="EF408" s="33"/>
      <c r="EG408" s="33"/>
      <c r="EH408" s="33"/>
      <c r="EI408" s="33"/>
      <c r="EJ408" s="33"/>
      <c r="EK408" s="33"/>
      <c r="EL408" s="33"/>
      <c r="EM408" s="33"/>
      <c r="EN408" s="33"/>
      <c r="EO408" s="33"/>
      <c r="EP408" s="33"/>
      <c r="EQ408" s="33"/>
      <c r="ER408" s="50"/>
    </row>
    <row r="409" spans="2:148" ht="15" customHeight="1" x14ac:dyDescent="0.25">
      <c r="B409" s="440" t="str">
        <f t="shared" si="41"/>
        <v>Desk 90</v>
      </c>
      <c r="C409" s="442" t="str">
        <f t="shared" si="43"/>
        <v/>
      </c>
      <c r="D409" s="442" t="str">
        <f t="shared" si="43"/>
        <v/>
      </c>
      <c r="E409" s="442" t="str">
        <f t="shared" si="43"/>
        <v/>
      </c>
      <c r="F409" s="442" t="str">
        <f t="shared" si="43"/>
        <v/>
      </c>
      <c r="G409" s="1126" t="str">
        <f t="shared" si="43"/>
        <v/>
      </c>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c r="BY409" s="33"/>
      <c r="BZ409" s="33"/>
      <c r="CA409" s="33"/>
      <c r="CB409" s="33"/>
      <c r="CC409" s="33"/>
      <c r="CD409" s="33"/>
      <c r="CE409" s="33"/>
      <c r="CF409" s="33"/>
      <c r="CG409" s="33"/>
      <c r="CH409" s="33"/>
      <c r="CI409" s="33"/>
      <c r="CJ409" s="33"/>
      <c r="CK409" s="33"/>
      <c r="CL409" s="33"/>
      <c r="CM409" s="33"/>
      <c r="CN409" s="33"/>
      <c r="CO409" s="33"/>
      <c r="CP409" s="33"/>
      <c r="CQ409" s="33"/>
      <c r="CR409" s="33"/>
      <c r="CS409" s="33"/>
      <c r="CT409" s="33"/>
      <c r="CU409" s="33"/>
      <c r="CV409" s="33"/>
      <c r="CW409" s="33"/>
      <c r="CX409" s="33"/>
      <c r="CY409" s="33"/>
      <c r="CZ409" s="33"/>
      <c r="DA409" s="33"/>
      <c r="DB409" s="33"/>
      <c r="DC409" s="33"/>
      <c r="DD409" s="33"/>
      <c r="DE409" s="33"/>
      <c r="DF409" s="33"/>
      <c r="DG409" s="33"/>
      <c r="DH409" s="33"/>
      <c r="DI409" s="33"/>
      <c r="DJ409" s="33"/>
      <c r="DK409" s="33"/>
      <c r="DL409" s="33"/>
      <c r="DM409" s="33"/>
      <c r="DN409" s="33"/>
      <c r="DO409" s="33"/>
      <c r="DP409" s="33"/>
      <c r="DQ409" s="33"/>
      <c r="DR409" s="33"/>
      <c r="DS409" s="33"/>
      <c r="DT409" s="33"/>
      <c r="DU409" s="33"/>
      <c r="DV409" s="33"/>
      <c r="DW409" s="50"/>
      <c r="DX409" s="33"/>
      <c r="DY409" s="33"/>
      <c r="DZ409" s="33"/>
      <c r="EA409" s="33"/>
      <c r="EB409" s="33"/>
      <c r="EC409" s="33"/>
      <c r="ED409" s="33"/>
      <c r="EE409" s="33"/>
      <c r="EF409" s="33"/>
      <c r="EG409" s="33"/>
      <c r="EH409" s="33"/>
      <c r="EI409" s="33"/>
      <c r="EJ409" s="33"/>
      <c r="EK409" s="33"/>
      <c r="EL409" s="33"/>
      <c r="EM409" s="33"/>
      <c r="EN409" s="33"/>
      <c r="EO409" s="33"/>
      <c r="EP409" s="33"/>
      <c r="EQ409" s="33"/>
      <c r="ER409" s="50"/>
    </row>
    <row r="410" spans="2:148" ht="15" customHeight="1" x14ac:dyDescent="0.25">
      <c r="B410" s="440" t="str">
        <f t="shared" si="41"/>
        <v>Desk 91</v>
      </c>
      <c r="C410" s="442" t="str">
        <f t="shared" si="43"/>
        <v/>
      </c>
      <c r="D410" s="442" t="str">
        <f t="shared" si="43"/>
        <v/>
      </c>
      <c r="E410" s="442" t="str">
        <f t="shared" si="43"/>
        <v/>
      </c>
      <c r="F410" s="442" t="str">
        <f t="shared" si="43"/>
        <v/>
      </c>
      <c r="G410" s="1126" t="str">
        <f t="shared" si="43"/>
        <v/>
      </c>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c r="CC410" s="33"/>
      <c r="CD410" s="33"/>
      <c r="CE410" s="33"/>
      <c r="CF410" s="33"/>
      <c r="CG410" s="33"/>
      <c r="CH410" s="33"/>
      <c r="CI410" s="33"/>
      <c r="CJ410" s="33"/>
      <c r="CK410" s="33"/>
      <c r="CL410" s="33"/>
      <c r="CM410" s="33"/>
      <c r="CN410" s="33"/>
      <c r="CO410" s="33"/>
      <c r="CP410" s="33"/>
      <c r="CQ410" s="33"/>
      <c r="CR410" s="33"/>
      <c r="CS410" s="33"/>
      <c r="CT410" s="33"/>
      <c r="CU410" s="33"/>
      <c r="CV410" s="33"/>
      <c r="CW410" s="33"/>
      <c r="CX410" s="33"/>
      <c r="CY410" s="33"/>
      <c r="CZ410" s="33"/>
      <c r="DA410" s="33"/>
      <c r="DB410" s="33"/>
      <c r="DC410" s="33"/>
      <c r="DD410" s="33"/>
      <c r="DE410" s="33"/>
      <c r="DF410" s="33"/>
      <c r="DG410" s="33"/>
      <c r="DH410" s="33"/>
      <c r="DI410" s="33"/>
      <c r="DJ410" s="33"/>
      <c r="DK410" s="33"/>
      <c r="DL410" s="33"/>
      <c r="DM410" s="33"/>
      <c r="DN410" s="33"/>
      <c r="DO410" s="33"/>
      <c r="DP410" s="33"/>
      <c r="DQ410" s="33"/>
      <c r="DR410" s="33"/>
      <c r="DS410" s="33"/>
      <c r="DT410" s="33"/>
      <c r="DU410" s="33"/>
      <c r="DV410" s="33"/>
      <c r="DW410" s="50"/>
      <c r="DX410" s="33"/>
      <c r="DY410" s="33"/>
      <c r="DZ410" s="33"/>
      <c r="EA410" s="33"/>
      <c r="EB410" s="33"/>
      <c r="EC410" s="33"/>
      <c r="ED410" s="33"/>
      <c r="EE410" s="33"/>
      <c r="EF410" s="33"/>
      <c r="EG410" s="33"/>
      <c r="EH410" s="33"/>
      <c r="EI410" s="33"/>
      <c r="EJ410" s="33"/>
      <c r="EK410" s="33"/>
      <c r="EL410" s="33"/>
      <c r="EM410" s="33"/>
      <c r="EN410" s="33"/>
      <c r="EO410" s="33"/>
      <c r="EP410" s="33"/>
      <c r="EQ410" s="33"/>
      <c r="ER410" s="50"/>
    </row>
    <row r="411" spans="2:148" ht="15" customHeight="1" x14ac:dyDescent="0.25">
      <c r="B411" s="440" t="str">
        <f t="shared" si="41"/>
        <v>Desk 92</v>
      </c>
      <c r="C411" s="442" t="str">
        <f t="shared" si="43"/>
        <v/>
      </c>
      <c r="D411" s="442" t="str">
        <f t="shared" si="43"/>
        <v/>
      </c>
      <c r="E411" s="442" t="str">
        <f t="shared" si="43"/>
        <v/>
      </c>
      <c r="F411" s="442" t="str">
        <f t="shared" si="43"/>
        <v/>
      </c>
      <c r="G411" s="1126" t="str">
        <f t="shared" si="43"/>
        <v/>
      </c>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c r="BY411" s="33"/>
      <c r="BZ411" s="33"/>
      <c r="CA411" s="33"/>
      <c r="CB411" s="33"/>
      <c r="CC411" s="33"/>
      <c r="CD411" s="33"/>
      <c r="CE411" s="33"/>
      <c r="CF411" s="33"/>
      <c r="CG411" s="33"/>
      <c r="CH411" s="33"/>
      <c r="CI411" s="33"/>
      <c r="CJ411" s="33"/>
      <c r="CK411" s="33"/>
      <c r="CL411" s="33"/>
      <c r="CM411" s="33"/>
      <c r="CN411" s="33"/>
      <c r="CO411" s="33"/>
      <c r="CP411" s="33"/>
      <c r="CQ411" s="33"/>
      <c r="CR411" s="33"/>
      <c r="CS411" s="33"/>
      <c r="CT411" s="33"/>
      <c r="CU411" s="33"/>
      <c r="CV411" s="33"/>
      <c r="CW411" s="33"/>
      <c r="CX411" s="33"/>
      <c r="CY411" s="33"/>
      <c r="CZ411" s="33"/>
      <c r="DA411" s="33"/>
      <c r="DB411" s="33"/>
      <c r="DC411" s="33"/>
      <c r="DD411" s="33"/>
      <c r="DE411" s="33"/>
      <c r="DF411" s="33"/>
      <c r="DG411" s="33"/>
      <c r="DH411" s="33"/>
      <c r="DI411" s="33"/>
      <c r="DJ411" s="33"/>
      <c r="DK411" s="33"/>
      <c r="DL411" s="33"/>
      <c r="DM411" s="33"/>
      <c r="DN411" s="33"/>
      <c r="DO411" s="33"/>
      <c r="DP411" s="33"/>
      <c r="DQ411" s="33"/>
      <c r="DR411" s="33"/>
      <c r="DS411" s="33"/>
      <c r="DT411" s="33"/>
      <c r="DU411" s="33"/>
      <c r="DV411" s="33"/>
      <c r="DW411" s="50"/>
      <c r="DX411" s="33"/>
      <c r="DY411" s="33"/>
      <c r="DZ411" s="33"/>
      <c r="EA411" s="33"/>
      <c r="EB411" s="33"/>
      <c r="EC411" s="33"/>
      <c r="ED411" s="33"/>
      <c r="EE411" s="33"/>
      <c r="EF411" s="33"/>
      <c r="EG411" s="33"/>
      <c r="EH411" s="33"/>
      <c r="EI411" s="33"/>
      <c r="EJ411" s="33"/>
      <c r="EK411" s="33"/>
      <c r="EL411" s="33"/>
      <c r="EM411" s="33"/>
      <c r="EN411" s="33"/>
      <c r="EO411" s="33"/>
      <c r="EP411" s="33"/>
      <c r="EQ411" s="33"/>
      <c r="ER411" s="50"/>
    </row>
    <row r="412" spans="2:148" ht="15" customHeight="1" x14ac:dyDescent="0.25">
      <c r="B412" s="440" t="str">
        <f t="shared" si="41"/>
        <v>Desk 93</v>
      </c>
      <c r="C412" s="442" t="str">
        <f t="shared" si="43"/>
        <v/>
      </c>
      <c r="D412" s="442" t="str">
        <f t="shared" si="43"/>
        <v/>
      </c>
      <c r="E412" s="442" t="str">
        <f t="shared" si="43"/>
        <v/>
      </c>
      <c r="F412" s="442" t="str">
        <f t="shared" si="43"/>
        <v/>
      </c>
      <c r="G412" s="1126" t="str">
        <f t="shared" si="43"/>
        <v/>
      </c>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c r="BY412" s="33"/>
      <c r="BZ412" s="33"/>
      <c r="CA412" s="33"/>
      <c r="CB412" s="33"/>
      <c r="CC412" s="33"/>
      <c r="CD412" s="33"/>
      <c r="CE412" s="33"/>
      <c r="CF412" s="33"/>
      <c r="CG412" s="33"/>
      <c r="CH412" s="33"/>
      <c r="CI412" s="33"/>
      <c r="CJ412" s="33"/>
      <c r="CK412" s="33"/>
      <c r="CL412" s="33"/>
      <c r="CM412" s="33"/>
      <c r="CN412" s="33"/>
      <c r="CO412" s="33"/>
      <c r="CP412" s="33"/>
      <c r="CQ412" s="33"/>
      <c r="CR412" s="33"/>
      <c r="CS412" s="33"/>
      <c r="CT412" s="33"/>
      <c r="CU412" s="33"/>
      <c r="CV412" s="33"/>
      <c r="CW412" s="33"/>
      <c r="CX412" s="33"/>
      <c r="CY412" s="33"/>
      <c r="CZ412" s="33"/>
      <c r="DA412" s="33"/>
      <c r="DB412" s="33"/>
      <c r="DC412" s="33"/>
      <c r="DD412" s="33"/>
      <c r="DE412" s="33"/>
      <c r="DF412" s="33"/>
      <c r="DG412" s="33"/>
      <c r="DH412" s="33"/>
      <c r="DI412" s="33"/>
      <c r="DJ412" s="33"/>
      <c r="DK412" s="33"/>
      <c r="DL412" s="33"/>
      <c r="DM412" s="33"/>
      <c r="DN412" s="33"/>
      <c r="DO412" s="33"/>
      <c r="DP412" s="33"/>
      <c r="DQ412" s="33"/>
      <c r="DR412" s="33"/>
      <c r="DS412" s="33"/>
      <c r="DT412" s="33"/>
      <c r="DU412" s="33"/>
      <c r="DV412" s="33"/>
      <c r="DW412" s="50"/>
      <c r="DX412" s="33"/>
      <c r="DY412" s="33"/>
      <c r="DZ412" s="33"/>
      <c r="EA412" s="33"/>
      <c r="EB412" s="33"/>
      <c r="EC412" s="33"/>
      <c r="ED412" s="33"/>
      <c r="EE412" s="33"/>
      <c r="EF412" s="33"/>
      <c r="EG412" s="33"/>
      <c r="EH412" s="33"/>
      <c r="EI412" s="33"/>
      <c r="EJ412" s="33"/>
      <c r="EK412" s="33"/>
      <c r="EL412" s="33"/>
      <c r="EM412" s="33"/>
      <c r="EN412" s="33"/>
      <c r="EO412" s="33"/>
      <c r="EP412" s="33"/>
      <c r="EQ412" s="33"/>
      <c r="ER412" s="50"/>
    </row>
    <row r="413" spans="2:148" ht="15" customHeight="1" x14ac:dyDescent="0.25">
      <c r="B413" s="440" t="str">
        <f t="shared" si="41"/>
        <v>Desk 94</v>
      </c>
      <c r="C413" s="442" t="str">
        <f t="shared" si="43"/>
        <v/>
      </c>
      <c r="D413" s="442" t="str">
        <f t="shared" si="43"/>
        <v/>
      </c>
      <c r="E413" s="442" t="str">
        <f t="shared" si="43"/>
        <v/>
      </c>
      <c r="F413" s="442" t="str">
        <f t="shared" si="43"/>
        <v/>
      </c>
      <c r="G413" s="1126" t="str">
        <f t="shared" si="43"/>
        <v/>
      </c>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c r="BY413" s="33"/>
      <c r="BZ413" s="33"/>
      <c r="CA413" s="33"/>
      <c r="CB413" s="33"/>
      <c r="CC413" s="33"/>
      <c r="CD413" s="33"/>
      <c r="CE413" s="33"/>
      <c r="CF413" s="33"/>
      <c r="CG413" s="33"/>
      <c r="CH413" s="33"/>
      <c r="CI413" s="33"/>
      <c r="CJ413" s="33"/>
      <c r="CK413" s="33"/>
      <c r="CL413" s="33"/>
      <c r="CM413" s="33"/>
      <c r="CN413" s="33"/>
      <c r="CO413" s="33"/>
      <c r="CP413" s="33"/>
      <c r="CQ413" s="33"/>
      <c r="CR413" s="33"/>
      <c r="CS413" s="33"/>
      <c r="CT413" s="33"/>
      <c r="CU413" s="33"/>
      <c r="CV413" s="33"/>
      <c r="CW413" s="33"/>
      <c r="CX413" s="33"/>
      <c r="CY413" s="33"/>
      <c r="CZ413" s="33"/>
      <c r="DA413" s="33"/>
      <c r="DB413" s="33"/>
      <c r="DC413" s="33"/>
      <c r="DD413" s="33"/>
      <c r="DE413" s="33"/>
      <c r="DF413" s="33"/>
      <c r="DG413" s="33"/>
      <c r="DH413" s="33"/>
      <c r="DI413" s="33"/>
      <c r="DJ413" s="33"/>
      <c r="DK413" s="33"/>
      <c r="DL413" s="33"/>
      <c r="DM413" s="33"/>
      <c r="DN413" s="33"/>
      <c r="DO413" s="33"/>
      <c r="DP413" s="33"/>
      <c r="DQ413" s="33"/>
      <c r="DR413" s="33"/>
      <c r="DS413" s="33"/>
      <c r="DT413" s="33"/>
      <c r="DU413" s="33"/>
      <c r="DV413" s="33"/>
      <c r="DW413" s="50"/>
      <c r="DX413" s="33"/>
      <c r="DY413" s="33"/>
      <c r="DZ413" s="33"/>
      <c r="EA413" s="33"/>
      <c r="EB413" s="33"/>
      <c r="EC413" s="33"/>
      <c r="ED413" s="33"/>
      <c r="EE413" s="33"/>
      <c r="EF413" s="33"/>
      <c r="EG413" s="33"/>
      <c r="EH413" s="33"/>
      <c r="EI413" s="33"/>
      <c r="EJ413" s="33"/>
      <c r="EK413" s="33"/>
      <c r="EL413" s="33"/>
      <c r="EM413" s="33"/>
      <c r="EN413" s="33"/>
      <c r="EO413" s="33"/>
      <c r="EP413" s="33"/>
      <c r="EQ413" s="33"/>
      <c r="ER413" s="50"/>
    </row>
    <row r="414" spans="2:148" ht="15" customHeight="1" x14ac:dyDescent="0.25">
      <c r="B414" s="440" t="str">
        <f t="shared" si="41"/>
        <v>Desk 95</v>
      </c>
      <c r="C414" s="442" t="str">
        <f t="shared" si="43"/>
        <v/>
      </c>
      <c r="D414" s="442" t="str">
        <f t="shared" si="43"/>
        <v/>
      </c>
      <c r="E414" s="442" t="str">
        <f t="shared" si="43"/>
        <v/>
      </c>
      <c r="F414" s="442" t="str">
        <f t="shared" si="43"/>
        <v/>
      </c>
      <c r="G414" s="1126" t="str">
        <f t="shared" si="43"/>
        <v/>
      </c>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3"/>
      <c r="CS414" s="33"/>
      <c r="CT414" s="33"/>
      <c r="CU414" s="33"/>
      <c r="CV414" s="33"/>
      <c r="CW414" s="33"/>
      <c r="CX414" s="33"/>
      <c r="CY414" s="33"/>
      <c r="CZ414" s="33"/>
      <c r="DA414" s="33"/>
      <c r="DB414" s="33"/>
      <c r="DC414" s="33"/>
      <c r="DD414" s="33"/>
      <c r="DE414" s="33"/>
      <c r="DF414" s="33"/>
      <c r="DG414" s="33"/>
      <c r="DH414" s="33"/>
      <c r="DI414" s="33"/>
      <c r="DJ414" s="33"/>
      <c r="DK414" s="33"/>
      <c r="DL414" s="33"/>
      <c r="DM414" s="33"/>
      <c r="DN414" s="33"/>
      <c r="DO414" s="33"/>
      <c r="DP414" s="33"/>
      <c r="DQ414" s="33"/>
      <c r="DR414" s="33"/>
      <c r="DS414" s="33"/>
      <c r="DT414" s="33"/>
      <c r="DU414" s="33"/>
      <c r="DV414" s="33"/>
      <c r="DW414" s="50"/>
      <c r="DX414" s="33"/>
      <c r="DY414" s="33"/>
      <c r="DZ414" s="33"/>
      <c r="EA414" s="33"/>
      <c r="EB414" s="33"/>
      <c r="EC414" s="33"/>
      <c r="ED414" s="33"/>
      <c r="EE414" s="33"/>
      <c r="EF414" s="33"/>
      <c r="EG414" s="33"/>
      <c r="EH414" s="33"/>
      <c r="EI414" s="33"/>
      <c r="EJ414" s="33"/>
      <c r="EK414" s="33"/>
      <c r="EL414" s="33"/>
      <c r="EM414" s="33"/>
      <c r="EN414" s="33"/>
      <c r="EO414" s="33"/>
      <c r="EP414" s="33"/>
      <c r="EQ414" s="33"/>
      <c r="ER414" s="50"/>
    </row>
    <row r="415" spans="2:148" ht="15" customHeight="1" x14ac:dyDescent="0.25">
      <c r="B415" s="440" t="str">
        <f t="shared" si="41"/>
        <v>Desk 96</v>
      </c>
      <c r="C415" s="442" t="str">
        <f t="shared" si="43"/>
        <v/>
      </c>
      <c r="D415" s="442" t="str">
        <f t="shared" si="43"/>
        <v/>
      </c>
      <c r="E415" s="442" t="str">
        <f t="shared" si="43"/>
        <v/>
      </c>
      <c r="F415" s="442" t="str">
        <f t="shared" si="43"/>
        <v/>
      </c>
      <c r="G415" s="1126" t="str">
        <f t="shared" si="43"/>
        <v/>
      </c>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c r="CM415" s="33"/>
      <c r="CN415" s="33"/>
      <c r="CO415" s="33"/>
      <c r="CP415" s="33"/>
      <c r="CQ415" s="33"/>
      <c r="CR415" s="33"/>
      <c r="CS415" s="33"/>
      <c r="CT415" s="33"/>
      <c r="CU415" s="33"/>
      <c r="CV415" s="33"/>
      <c r="CW415" s="33"/>
      <c r="CX415" s="33"/>
      <c r="CY415" s="33"/>
      <c r="CZ415" s="33"/>
      <c r="DA415" s="33"/>
      <c r="DB415" s="33"/>
      <c r="DC415" s="33"/>
      <c r="DD415" s="33"/>
      <c r="DE415" s="33"/>
      <c r="DF415" s="33"/>
      <c r="DG415" s="33"/>
      <c r="DH415" s="33"/>
      <c r="DI415" s="33"/>
      <c r="DJ415" s="33"/>
      <c r="DK415" s="33"/>
      <c r="DL415" s="33"/>
      <c r="DM415" s="33"/>
      <c r="DN415" s="33"/>
      <c r="DO415" s="33"/>
      <c r="DP415" s="33"/>
      <c r="DQ415" s="33"/>
      <c r="DR415" s="33"/>
      <c r="DS415" s="33"/>
      <c r="DT415" s="33"/>
      <c r="DU415" s="33"/>
      <c r="DV415" s="33"/>
      <c r="DW415" s="50"/>
      <c r="DX415" s="33"/>
      <c r="DY415" s="33"/>
      <c r="DZ415" s="33"/>
      <c r="EA415" s="33"/>
      <c r="EB415" s="33"/>
      <c r="EC415" s="33"/>
      <c r="ED415" s="33"/>
      <c r="EE415" s="33"/>
      <c r="EF415" s="33"/>
      <c r="EG415" s="33"/>
      <c r="EH415" s="33"/>
      <c r="EI415" s="33"/>
      <c r="EJ415" s="33"/>
      <c r="EK415" s="33"/>
      <c r="EL415" s="33"/>
      <c r="EM415" s="33"/>
      <c r="EN415" s="33"/>
      <c r="EO415" s="33"/>
      <c r="EP415" s="33"/>
      <c r="EQ415" s="33"/>
      <c r="ER415" s="50"/>
    </row>
    <row r="416" spans="2:148" ht="15" customHeight="1" x14ac:dyDescent="0.25">
      <c r="B416" s="440" t="str">
        <f t="shared" si="41"/>
        <v>Desk 97</v>
      </c>
      <c r="C416" s="442" t="str">
        <f t="shared" si="43"/>
        <v/>
      </c>
      <c r="D416" s="442" t="str">
        <f t="shared" si="43"/>
        <v/>
      </c>
      <c r="E416" s="442" t="str">
        <f t="shared" si="43"/>
        <v/>
      </c>
      <c r="F416" s="442" t="str">
        <f t="shared" si="43"/>
        <v/>
      </c>
      <c r="G416" s="1126" t="str">
        <f t="shared" si="43"/>
        <v/>
      </c>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c r="BY416" s="33"/>
      <c r="BZ416" s="33"/>
      <c r="CA416" s="33"/>
      <c r="CB416" s="33"/>
      <c r="CC416" s="33"/>
      <c r="CD416" s="33"/>
      <c r="CE416" s="33"/>
      <c r="CF416" s="33"/>
      <c r="CG416" s="33"/>
      <c r="CH416" s="33"/>
      <c r="CI416" s="33"/>
      <c r="CJ416" s="33"/>
      <c r="CK416" s="33"/>
      <c r="CL416" s="33"/>
      <c r="CM416" s="33"/>
      <c r="CN416" s="33"/>
      <c r="CO416" s="33"/>
      <c r="CP416" s="33"/>
      <c r="CQ416" s="33"/>
      <c r="CR416" s="33"/>
      <c r="CS416" s="33"/>
      <c r="CT416" s="33"/>
      <c r="CU416" s="33"/>
      <c r="CV416" s="33"/>
      <c r="CW416" s="33"/>
      <c r="CX416" s="33"/>
      <c r="CY416" s="33"/>
      <c r="CZ416" s="33"/>
      <c r="DA416" s="33"/>
      <c r="DB416" s="33"/>
      <c r="DC416" s="33"/>
      <c r="DD416" s="33"/>
      <c r="DE416" s="33"/>
      <c r="DF416" s="33"/>
      <c r="DG416" s="33"/>
      <c r="DH416" s="33"/>
      <c r="DI416" s="33"/>
      <c r="DJ416" s="33"/>
      <c r="DK416" s="33"/>
      <c r="DL416" s="33"/>
      <c r="DM416" s="33"/>
      <c r="DN416" s="33"/>
      <c r="DO416" s="33"/>
      <c r="DP416" s="33"/>
      <c r="DQ416" s="33"/>
      <c r="DR416" s="33"/>
      <c r="DS416" s="33"/>
      <c r="DT416" s="33"/>
      <c r="DU416" s="33"/>
      <c r="DV416" s="33"/>
      <c r="DW416" s="50"/>
      <c r="DX416" s="33"/>
      <c r="DY416" s="33"/>
      <c r="DZ416" s="33"/>
      <c r="EA416" s="33"/>
      <c r="EB416" s="33"/>
      <c r="EC416" s="33"/>
      <c r="ED416" s="33"/>
      <c r="EE416" s="33"/>
      <c r="EF416" s="33"/>
      <c r="EG416" s="33"/>
      <c r="EH416" s="33"/>
      <c r="EI416" s="33"/>
      <c r="EJ416" s="33"/>
      <c r="EK416" s="33"/>
      <c r="EL416" s="33"/>
      <c r="EM416" s="33"/>
      <c r="EN416" s="33"/>
      <c r="EO416" s="33"/>
      <c r="EP416" s="33"/>
      <c r="EQ416" s="33"/>
      <c r="ER416" s="50"/>
    </row>
    <row r="417" spans="1:149" ht="15" customHeight="1" x14ac:dyDescent="0.25">
      <c r="B417" s="440" t="str">
        <f t="shared" si="41"/>
        <v>Desk 98</v>
      </c>
      <c r="C417" s="442" t="str">
        <f t="shared" ref="C417:G419" si="44">IF(ISBLANK(C108), "", C108)</f>
        <v/>
      </c>
      <c r="D417" s="442" t="str">
        <f t="shared" si="44"/>
        <v/>
      </c>
      <c r="E417" s="442" t="str">
        <f t="shared" si="44"/>
        <v/>
      </c>
      <c r="F417" s="442" t="str">
        <f t="shared" si="44"/>
        <v/>
      </c>
      <c r="G417" s="1126" t="str">
        <f t="shared" si="44"/>
        <v/>
      </c>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c r="BY417" s="33"/>
      <c r="BZ417" s="33"/>
      <c r="CA417" s="33"/>
      <c r="CB417" s="33"/>
      <c r="CC417" s="33"/>
      <c r="CD417" s="33"/>
      <c r="CE417" s="33"/>
      <c r="CF417" s="33"/>
      <c r="CG417" s="33"/>
      <c r="CH417" s="33"/>
      <c r="CI417" s="33"/>
      <c r="CJ417" s="33"/>
      <c r="CK417" s="33"/>
      <c r="CL417" s="33"/>
      <c r="CM417" s="33"/>
      <c r="CN417" s="33"/>
      <c r="CO417" s="33"/>
      <c r="CP417" s="33"/>
      <c r="CQ417" s="33"/>
      <c r="CR417" s="33"/>
      <c r="CS417" s="33"/>
      <c r="CT417" s="33"/>
      <c r="CU417" s="33"/>
      <c r="CV417" s="33"/>
      <c r="CW417" s="33"/>
      <c r="CX417" s="33"/>
      <c r="CY417" s="33"/>
      <c r="CZ417" s="33"/>
      <c r="DA417" s="33"/>
      <c r="DB417" s="33"/>
      <c r="DC417" s="33"/>
      <c r="DD417" s="33"/>
      <c r="DE417" s="33"/>
      <c r="DF417" s="33"/>
      <c r="DG417" s="33"/>
      <c r="DH417" s="33"/>
      <c r="DI417" s="33"/>
      <c r="DJ417" s="33"/>
      <c r="DK417" s="33"/>
      <c r="DL417" s="33"/>
      <c r="DM417" s="33"/>
      <c r="DN417" s="33"/>
      <c r="DO417" s="33"/>
      <c r="DP417" s="33"/>
      <c r="DQ417" s="33"/>
      <c r="DR417" s="33"/>
      <c r="DS417" s="33"/>
      <c r="DT417" s="33"/>
      <c r="DU417" s="33"/>
      <c r="DV417" s="33"/>
      <c r="DW417" s="50"/>
      <c r="DX417" s="33"/>
      <c r="DY417" s="33"/>
      <c r="DZ417" s="33"/>
      <c r="EA417" s="33"/>
      <c r="EB417" s="33"/>
      <c r="EC417" s="33"/>
      <c r="ED417" s="33"/>
      <c r="EE417" s="33"/>
      <c r="EF417" s="33"/>
      <c r="EG417" s="33"/>
      <c r="EH417" s="33"/>
      <c r="EI417" s="33"/>
      <c r="EJ417" s="33"/>
      <c r="EK417" s="33"/>
      <c r="EL417" s="33"/>
      <c r="EM417" s="33"/>
      <c r="EN417" s="33"/>
      <c r="EO417" s="33"/>
      <c r="EP417" s="33"/>
      <c r="EQ417" s="33"/>
      <c r="ER417" s="50"/>
    </row>
    <row r="418" spans="1:149" ht="15" customHeight="1" x14ac:dyDescent="0.25">
      <c r="B418" s="440" t="str">
        <f t="shared" si="41"/>
        <v>Desk 99</v>
      </c>
      <c r="C418" s="442" t="str">
        <f t="shared" si="44"/>
        <v/>
      </c>
      <c r="D418" s="442" t="str">
        <f t="shared" si="44"/>
        <v/>
      </c>
      <c r="E418" s="442" t="str">
        <f t="shared" si="44"/>
        <v/>
      </c>
      <c r="F418" s="442" t="str">
        <f t="shared" si="44"/>
        <v/>
      </c>
      <c r="G418" s="1126" t="str">
        <f t="shared" si="44"/>
        <v/>
      </c>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33"/>
      <c r="DK418" s="33"/>
      <c r="DL418" s="33"/>
      <c r="DM418" s="33"/>
      <c r="DN418" s="33"/>
      <c r="DO418" s="33"/>
      <c r="DP418" s="33"/>
      <c r="DQ418" s="33"/>
      <c r="DR418" s="33"/>
      <c r="DS418" s="33"/>
      <c r="DT418" s="33"/>
      <c r="DU418" s="33"/>
      <c r="DV418" s="33"/>
      <c r="DW418" s="50"/>
      <c r="DX418" s="33"/>
      <c r="DY418" s="33"/>
      <c r="DZ418" s="33"/>
      <c r="EA418" s="33"/>
      <c r="EB418" s="33"/>
      <c r="EC418" s="33"/>
      <c r="ED418" s="33"/>
      <c r="EE418" s="33"/>
      <c r="EF418" s="33"/>
      <c r="EG418" s="33"/>
      <c r="EH418" s="33"/>
      <c r="EI418" s="33"/>
      <c r="EJ418" s="33"/>
      <c r="EK418" s="33"/>
      <c r="EL418" s="33"/>
      <c r="EM418" s="33"/>
      <c r="EN418" s="33"/>
      <c r="EO418" s="33"/>
      <c r="EP418" s="33"/>
      <c r="EQ418" s="33"/>
      <c r="ER418" s="50"/>
    </row>
    <row r="419" spans="1:149" ht="15" customHeight="1" x14ac:dyDescent="0.25">
      <c r="B419" s="443" t="str">
        <f t="shared" si="41"/>
        <v>Desk 100</v>
      </c>
      <c r="C419" s="444" t="str">
        <f t="shared" si="44"/>
        <v/>
      </c>
      <c r="D419" s="444" t="str">
        <f t="shared" si="44"/>
        <v/>
      </c>
      <c r="E419" s="444" t="str">
        <f t="shared" si="44"/>
        <v/>
      </c>
      <c r="F419" s="444" t="str">
        <f t="shared" si="44"/>
        <v/>
      </c>
      <c r="G419" s="1126" t="str">
        <f t="shared" si="44"/>
        <v/>
      </c>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123"/>
      <c r="DX419" s="40"/>
      <c r="DY419" s="40"/>
      <c r="DZ419" s="40"/>
      <c r="EA419" s="40"/>
      <c r="EB419" s="40"/>
      <c r="EC419" s="40"/>
      <c r="ED419" s="40"/>
      <c r="EE419" s="40"/>
      <c r="EF419" s="40"/>
      <c r="EG419" s="40"/>
      <c r="EH419" s="40"/>
      <c r="EI419" s="40"/>
      <c r="EJ419" s="40"/>
      <c r="EK419" s="40"/>
      <c r="EL419" s="40"/>
      <c r="EM419" s="40"/>
      <c r="EN419" s="40"/>
      <c r="EO419" s="40"/>
      <c r="EP419" s="40"/>
      <c r="EQ419" s="40"/>
      <c r="ER419" s="123"/>
    </row>
    <row r="420" spans="1:149" ht="15" customHeight="1" x14ac:dyDescent="0.25">
      <c r="B420" s="1325" t="s">
        <v>666</v>
      </c>
      <c r="C420" s="1127"/>
      <c r="D420" s="1127"/>
      <c r="E420" s="1127"/>
      <c r="F420" s="1127"/>
      <c r="G420" s="1127"/>
      <c r="H420" s="1324"/>
      <c r="I420" s="1324"/>
      <c r="J420" s="1324"/>
      <c r="K420" s="1324"/>
      <c r="L420" s="1324"/>
      <c r="M420" s="1324"/>
      <c r="N420" s="1324"/>
      <c r="O420" s="1324"/>
      <c r="P420" s="1324"/>
      <c r="Q420" s="1324"/>
      <c r="R420" s="1324"/>
      <c r="S420" s="1324"/>
      <c r="T420" s="1324"/>
      <c r="U420" s="1324"/>
      <c r="V420" s="1324"/>
      <c r="W420" s="1324"/>
      <c r="X420" s="1324"/>
      <c r="Y420" s="1324"/>
      <c r="Z420" s="1324"/>
      <c r="AA420" s="1324"/>
      <c r="AB420" s="1324"/>
      <c r="AC420" s="1324"/>
      <c r="AD420" s="1324"/>
      <c r="AE420" s="1324"/>
      <c r="AF420" s="1324"/>
      <c r="AG420" s="1324"/>
      <c r="AH420" s="1324"/>
      <c r="AI420" s="1324"/>
      <c r="AJ420" s="1324"/>
      <c r="AK420" s="1324"/>
      <c r="AL420" s="1324"/>
      <c r="AM420" s="1324"/>
      <c r="AN420" s="1324"/>
      <c r="AO420" s="1324"/>
      <c r="AP420" s="1324"/>
      <c r="AQ420" s="1324"/>
      <c r="AR420" s="1324"/>
      <c r="AS420" s="1324"/>
      <c r="AT420" s="1324"/>
      <c r="AU420" s="1324"/>
      <c r="AV420" s="1324"/>
      <c r="AW420" s="1324"/>
      <c r="AX420" s="1324"/>
      <c r="AY420" s="1324"/>
      <c r="AZ420" s="1324"/>
      <c r="BA420" s="1324"/>
      <c r="BB420" s="1324"/>
      <c r="BC420" s="1324"/>
      <c r="BD420" s="1324"/>
      <c r="BE420" s="1324"/>
      <c r="BF420" s="1324"/>
      <c r="BG420" s="1324"/>
      <c r="BH420" s="1324"/>
      <c r="BI420" s="1324"/>
      <c r="BJ420" s="1324"/>
      <c r="BK420" s="1324"/>
      <c r="BL420" s="1324"/>
      <c r="BM420" s="1324"/>
      <c r="BN420" s="1324"/>
      <c r="BO420" s="1324"/>
      <c r="BP420" s="1324"/>
      <c r="BQ420" s="1324"/>
      <c r="BR420" s="1324"/>
      <c r="BS420" s="1324"/>
      <c r="BT420" s="1324"/>
      <c r="BU420" s="1324"/>
      <c r="BV420" s="1324"/>
      <c r="BW420" s="1324"/>
      <c r="BX420" s="1324"/>
      <c r="BY420" s="1324"/>
      <c r="BZ420" s="1324"/>
      <c r="CA420" s="1324"/>
      <c r="CB420" s="1324"/>
      <c r="CC420" s="1324"/>
      <c r="CD420" s="1324"/>
      <c r="CE420" s="1324"/>
      <c r="CF420" s="1324"/>
      <c r="CG420" s="1324"/>
      <c r="CH420" s="1324"/>
      <c r="CI420" s="1324"/>
      <c r="CJ420" s="1324"/>
      <c r="CK420" s="1324"/>
      <c r="CL420" s="1324"/>
      <c r="CM420" s="1324"/>
      <c r="CN420" s="1324"/>
      <c r="CO420" s="1324"/>
      <c r="CP420" s="1324"/>
      <c r="CQ420" s="1324"/>
      <c r="CR420" s="1324"/>
      <c r="CS420" s="1324"/>
      <c r="CT420" s="1324"/>
      <c r="CU420" s="1324"/>
      <c r="CV420" s="1324"/>
      <c r="CW420" s="1324"/>
      <c r="CX420" s="1324"/>
      <c r="CY420" s="1324"/>
      <c r="CZ420" s="1324"/>
      <c r="DA420" s="1324"/>
      <c r="DB420" s="1324"/>
      <c r="DC420" s="1324"/>
      <c r="DD420" s="1324"/>
      <c r="DE420" s="1324"/>
      <c r="DF420" s="1324"/>
      <c r="DG420" s="1324"/>
      <c r="DH420" s="1324"/>
      <c r="DI420" s="1324"/>
      <c r="DJ420" s="1324"/>
      <c r="DK420" s="1324"/>
      <c r="DL420" s="1324"/>
      <c r="DM420" s="1324"/>
      <c r="DN420" s="1324"/>
      <c r="DO420" s="1324"/>
      <c r="DP420" s="1324"/>
      <c r="DQ420" s="1324"/>
      <c r="DR420" s="1324"/>
      <c r="DS420" s="1324"/>
      <c r="DT420" s="1324"/>
      <c r="DU420" s="1324"/>
      <c r="DV420" s="1324"/>
      <c r="DW420" s="1308"/>
      <c r="DX420" s="1324"/>
      <c r="DY420" s="1324"/>
      <c r="DZ420" s="1324"/>
      <c r="EA420" s="1324"/>
      <c r="EB420" s="1324"/>
      <c r="EC420" s="1324"/>
      <c r="ED420" s="1324"/>
      <c r="EE420" s="1324"/>
      <c r="EF420" s="1324"/>
      <c r="EG420" s="1324"/>
      <c r="EH420" s="1324"/>
      <c r="EI420" s="1324"/>
      <c r="EJ420" s="1324"/>
      <c r="EK420" s="1324"/>
      <c r="EL420" s="1324"/>
      <c r="EM420" s="1324"/>
      <c r="EN420" s="1324"/>
      <c r="EO420" s="1324"/>
      <c r="EP420" s="1324"/>
      <c r="EQ420" s="1324"/>
      <c r="ER420" s="1308"/>
    </row>
    <row r="421" spans="1:149" ht="15" customHeight="1" x14ac:dyDescent="0.25">
      <c r="D421" s="415"/>
      <c r="E421" s="415"/>
      <c r="F421" s="415"/>
      <c r="G421" s="415"/>
    </row>
    <row r="422" spans="1:149" s="744" customFormat="1" ht="45" customHeight="1" x14ac:dyDescent="0.25">
      <c r="A422" s="1327" t="s">
        <v>702</v>
      </c>
      <c r="B422" s="1328"/>
      <c r="C422" s="1328"/>
      <c r="D422" s="1128"/>
      <c r="E422" s="1128"/>
      <c r="F422" s="1128"/>
      <c r="G422" s="1128"/>
      <c r="H422" s="1183"/>
      <c r="I422" s="1183"/>
      <c r="J422" s="1183"/>
      <c r="K422" s="1183"/>
      <c r="L422" s="1183"/>
      <c r="M422" s="1183"/>
      <c r="N422" s="1183"/>
      <c r="O422" s="1183"/>
      <c r="P422" s="1183"/>
      <c r="Q422" s="1183"/>
      <c r="R422" s="1183"/>
      <c r="S422" s="1183"/>
      <c r="T422" s="1183"/>
      <c r="U422" s="1183"/>
      <c r="V422" s="1183"/>
      <c r="W422" s="1183"/>
      <c r="X422" s="1183"/>
      <c r="Y422" s="1183"/>
      <c r="Z422" s="1183"/>
      <c r="AA422" s="1183"/>
      <c r="AB422" s="1183"/>
      <c r="AC422" s="1183"/>
      <c r="AD422" s="1183"/>
      <c r="AE422" s="1183"/>
      <c r="AF422" s="1183"/>
      <c r="AG422" s="1183"/>
      <c r="AH422" s="1183"/>
      <c r="AI422" s="1183"/>
      <c r="AJ422" s="1183"/>
      <c r="AK422" s="1183"/>
      <c r="AL422" s="1183"/>
      <c r="AM422" s="1183"/>
      <c r="AN422" s="1183"/>
      <c r="AO422" s="1183"/>
      <c r="AP422" s="1183"/>
      <c r="AQ422" s="1183"/>
      <c r="AR422" s="1183"/>
      <c r="AS422" s="1183"/>
      <c r="AT422" s="1183"/>
      <c r="AU422" s="1183"/>
      <c r="AV422" s="1183"/>
      <c r="AW422" s="1183"/>
      <c r="AX422" s="1183"/>
      <c r="AY422" s="1183"/>
      <c r="AZ422" s="1183"/>
      <c r="BA422" s="1183"/>
      <c r="BB422" s="1183"/>
      <c r="BC422" s="1183"/>
      <c r="BD422" s="1183"/>
      <c r="BE422" s="1183"/>
      <c r="BF422" s="1183"/>
      <c r="BG422" s="1183"/>
      <c r="BH422" s="1183"/>
      <c r="BI422" s="1183"/>
      <c r="BJ422" s="1183"/>
      <c r="BK422" s="1183"/>
      <c r="BL422" s="1183"/>
      <c r="BM422" s="1183"/>
      <c r="BN422" s="1183"/>
      <c r="BO422" s="1183"/>
      <c r="BP422" s="1183"/>
      <c r="BQ422" s="1183"/>
      <c r="BR422" s="1183"/>
      <c r="BS422" s="1183"/>
      <c r="BT422" s="1183"/>
      <c r="BU422" s="1183"/>
      <c r="BV422" s="1183"/>
      <c r="BW422" s="1183"/>
      <c r="BX422" s="1183"/>
      <c r="BY422" s="1183"/>
      <c r="BZ422" s="1183"/>
      <c r="CA422" s="1183"/>
      <c r="CB422" s="1183"/>
      <c r="CC422" s="1183"/>
      <c r="CD422" s="1183"/>
      <c r="CE422" s="1183"/>
      <c r="CF422" s="1183"/>
      <c r="CG422" s="1183"/>
      <c r="CH422" s="1183"/>
      <c r="CI422" s="1183"/>
      <c r="CJ422" s="1183"/>
      <c r="CK422" s="1183"/>
      <c r="CL422" s="1183"/>
      <c r="CM422" s="1183"/>
      <c r="CN422" s="1183"/>
      <c r="CO422" s="1183"/>
      <c r="CP422" s="1183"/>
      <c r="CQ422" s="1183"/>
      <c r="CR422" s="1183"/>
      <c r="CS422" s="1183"/>
      <c r="CT422" s="1183"/>
      <c r="CU422" s="1183"/>
      <c r="CV422" s="1183"/>
      <c r="CW422" s="1183"/>
      <c r="CX422" s="1183"/>
      <c r="CY422" s="1183"/>
      <c r="CZ422" s="1183"/>
      <c r="DA422" s="1183"/>
      <c r="DB422" s="1183"/>
      <c r="DC422" s="1183"/>
      <c r="DD422" s="1183"/>
      <c r="DE422" s="1183"/>
      <c r="DF422" s="1183"/>
      <c r="DG422" s="1183"/>
      <c r="DH422" s="1183"/>
      <c r="DI422" s="1183"/>
      <c r="DJ422" s="1183"/>
      <c r="DK422" s="1183"/>
      <c r="DL422" s="1183"/>
      <c r="DM422" s="1183"/>
      <c r="DN422" s="1183"/>
      <c r="DO422" s="1183"/>
      <c r="DP422" s="1183"/>
      <c r="DQ422" s="1183"/>
      <c r="DR422" s="1183"/>
      <c r="DS422" s="1183"/>
      <c r="DT422" s="1183"/>
      <c r="DU422" s="1183"/>
      <c r="DV422" s="1183"/>
      <c r="DW422" s="1183"/>
      <c r="DX422" s="1183"/>
      <c r="DY422" s="1183"/>
      <c r="DZ422" s="1183"/>
      <c r="EA422" s="1183"/>
      <c r="EB422" s="1183"/>
      <c r="EC422" s="1183"/>
      <c r="ED422" s="1183"/>
      <c r="EE422" s="1183"/>
      <c r="EF422" s="1183"/>
      <c r="EG422" s="1183"/>
      <c r="EH422" s="1183"/>
      <c r="EI422" s="1183"/>
      <c r="EJ422" s="1183"/>
      <c r="EK422" s="1183"/>
      <c r="EL422" s="1183"/>
      <c r="EM422" s="1183"/>
      <c r="EN422" s="1183"/>
      <c r="EO422" s="1183"/>
      <c r="EP422" s="1183"/>
      <c r="EQ422" s="1183"/>
      <c r="ER422" s="1183"/>
      <c r="ES422" s="1248"/>
    </row>
    <row r="423" spans="1:149" s="744" customFormat="1" ht="45" customHeight="1" x14ac:dyDescent="0.25">
      <c r="A423" s="1314" t="s">
        <v>700</v>
      </c>
      <c r="B423" s="210"/>
      <c r="C423" s="210"/>
      <c r="D423" s="267"/>
      <c r="E423" s="267"/>
      <c r="F423" s="267"/>
      <c r="G423" s="267"/>
      <c r="ES423" s="1315"/>
    </row>
    <row r="424" spans="1:149" ht="65.25" customHeight="1" x14ac:dyDescent="0.25">
      <c r="B424" s="1316" t="s">
        <v>565</v>
      </c>
      <c r="C424" s="1124" t="s">
        <v>726</v>
      </c>
      <c r="D424" s="1317" t="s">
        <v>694</v>
      </c>
      <c r="E424" s="1124" t="s">
        <v>695</v>
      </c>
      <c r="F424" s="1124" t="s">
        <v>727</v>
      </c>
      <c r="G424" s="1124" t="s">
        <v>1399</v>
      </c>
      <c r="H424" s="1124" t="s">
        <v>563</v>
      </c>
      <c r="I424" s="1124" t="str">
        <f t="shared" ref="I424:BT424" si="45">"T+" &amp; (COLUMN(I424)-COLUMN($H424))</f>
        <v>T+1</v>
      </c>
      <c r="J424" s="1124" t="str">
        <f t="shared" si="45"/>
        <v>T+2</v>
      </c>
      <c r="K424" s="1124" t="str">
        <f t="shared" si="45"/>
        <v>T+3</v>
      </c>
      <c r="L424" s="1124" t="str">
        <f t="shared" si="45"/>
        <v>T+4</v>
      </c>
      <c r="M424" s="1124" t="str">
        <f t="shared" si="45"/>
        <v>T+5</v>
      </c>
      <c r="N424" s="1124" t="str">
        <f t="shared" si="45"/>
        <v>T+6</v>
      </c>
      <c r="O424" s="1124" t="str">
        <f t="shared" si="45"/>
        <v>T+7</v>
      </c>
      <c r="P424" s="1124" t="str">
        <f t="shared" si="45"/>
        <v>T+8</v>
      </c>
      <c r="Q424" s="1124" t="str">
        <f t="shared" si="45"/>
        <v>T+9</v>
      </c>
      <c r="R424" s="1124" t="str">
        <f t="shared" si="45"/>
        <v>T+10</v>
      </c>
      <c r="S424" s="1124" t="str">
        <f t="shared" si="45"/>
        <v>T+11</v>
      </c>
      <c r="T424" s="1124" t="str">
        <f t="shared" si="45"/>
        <v>T+12</v>
      </c>
      <c r="U424" s="1124" t="str">
        <f t="shared" si="45"/>
        <v>T+13</v>
      </c>
      <c r="V424" s="1124" t="str">
        <f t="shared" si="45"/>
        <v>T+14</v>
      </c>
      <c r="W424" s="1124" t="str">
        <f t="shared" si="45"/>
        <v>T+15</v>
      </c>
      <c r="X424" s="1124" t="str">
        <f t="shared" si="45"/>
        <v>T+16</v>
      </c>
      <c r="Y424" s="1124" t="str">
        <f t="shared" si="45"/>
        <v>T+17</v>
      </c>
      <c r="Z424" s="1124" t="str">
        <f t="shared" si="45"/>
        <v>T+18</v>
      </c>
      <c r="AA424" s="1124" t="str">
        <f t="shared" si="45"/>
        <v>T+19</v>
      </c>
      <c r="AB424" s="1124" t="str">
        <f t="shared" si="45"/>
        <v>T+20</v>
      </c>
      <c r="AC424" s="1124" t="str">
        <f t="shared" si="45"/>
        <v>T+21</v>
      </c>
      <c r="AD424" s="1124" t="str">
        <f t="shared" si="45"/>
        <v>T+22</v>
      </c>
      <c r="AE424" s="1124" t="str">
        <f t="shared" si="45"/>
        <v>T+23</v>
      </c>
      <c r="AF424" s="1124" t="str">
        <f t="shared" si="45"/>
        <v>T+24</v>
      </c>
      <c r="AG424" s="1124" t="str">
        <f t="shared" si="45"/>
        <v>T+25</v>
      </c>
      <c r="AH424" s="1124" t="str">
        <f t="shared" si="45"/>
        <v>T+26</v>
      </c>
      <c r="AI424" s="1124" t="str">
        <f t="shared" si="45"/>
        <v>T+27</v>
      </c>
      <c r="AJ424" s="1124" t="str">
        <f t="shared" si="45"/>
        <v>T+28</v>
      </c>
      <c r="AK424" s="1124" t="str">
        <f t="shared" si="45"/>
        <v>T+29</v>
      </c>
      <c r="AL424" s="1124" t="str">
        <f t="shared" si="45"/>
        <v>T+30</v>
      </c>
      <c r="AM424" s="1124" t="str">
        <f t="shared" si="45"/>
        <v>T+31</v>
      </c>
      <c r="AN424" s="1124" t="str">
        <f t="shared" si="45"/>
        <v>T+32</v>
      </c>
      <c r="AO424" s="1124" t="str">
        <f t="shared" si="45"/>
        <v>T+33</v>
      </c>
      <c r="AP424" s="1124" t="str">
        <f t="shared" si="45"/>
        <v>T+34</v>
      </c>
      <c r="AQ424" s="1124" t="str">
        <f t="shared" si="45"/>
        <v>T+35</v>
      </c>
      <c r="AR424" s="1124" t="str">
        <f t="shared" si="45"/>
        <v>T+36</v>
      </c>
      <c r="AS424" s="1124" t="str">
        <f t="shared" si="45"/>
        <v>T+37</v>
      </c>
      <c r="AT424" s="1124" t="str">
        <f t="shared" si="45"/>
        <v>T+38</v>
      </c>
      <c r="AU424" s="1124" t="str">
        <f t="shared" si="45"/>
        <v>T+39</v>
      </c>
      <c r="AV424" s="1124" t="str">
        <f t="shared" si="45"/>
        <v>T+40</v>
      </c>
      <c r="AW424" s="1124" t="str">
        <f t="shared" si="45"/>
        <v>T+41</v>
      </c>
      <c r="AX424" s="1124" t="str">
        <f t="shared" si="45"/>
        <v>T+42</v>
      </c>
      <c r="AY424" s="1124" t="str">
        <f t="shared" si="45"/>
        <v>T+43</v>
      </c>
      <c r="AZ424" s="1124" t="str">
        <f t="shared" si="45"/>
        <v>T+44</v>
      </c>
      <c r="BA424" s="1124" t="str">
        <f t="shared" si="45"/>
        <v>T+45</v>
      </c>
      <c r="BB424" s="1124" t="str">
        <f t="shared" si="45"/>
        <v>T+46</v>
      </c>
      <c r="BC424" s="1124" t="str">
        <f t="shared" si="45"/>
        <v>T+47</v>
      </c>
      <c r="BD424" s="1124" t="str">
        <f t="shared" si="45"/>
        <v>T+48</v>
      </c>
      <c r="BE424" s="1124" t="str">
        <f t="shared" si="45"/>
        <v>T+49</v>
      </c>
      <c r="BF424" s="1124" t="str">
        <f t="shared" si="45"/>
        <v>T+50</v>
      </c>
      <c r="BG424" s="1124" t="str">
        <f t="shared" si="45"/>
        <v>T+51</v>
      </c>
      <c r="BH424" s="1124" t="str">
        <f t="shared" si="45"/>
        <v>T+52</v>
      </c>
      <c r="BI424" s="1124" t="str">
        <f t="shared" si="45"/>
        <v>T+53</v>
      </c>
      <c r="BJ424" s="1124" t="str">
        <f t="shared" si="45"/>
        <v>T+54</v>
      </c>
      <c r="BK424" s="1124" t="str">
        <f t="shared" si="45"/>
        <v>T+55</v>
      </c>
      <c r="BL424" s="1124" t="str">
        <f t="shared" si="45"/>
        <v>T+56</v>
      </c>
      <c r="BM424" s="1124" t="str">
        <f t="shared" si="45"/>
        <v>T+57</v>
      </c>
      <c r="BN424" s="1124" t="str">
        <f t="shared" si="45"/>
        <v>T+58</v>
      </c>
      <c r="BO424" s="1124" t="str">
        <f t="shared" si="45"/>
        <v>T+59</v>
      </c>
      <c r="BP424" s="1124" t="str">
        <f t="shared" si="45"/>
        <v>T+60</v>
      </c>
      <c r="BQ424" s="1124" t="str">
        <f t="shared" si="45"/>
        <v>T+61</v>
      </c>
      <c r="BR424" s="1124" t="str">
        <f t="shared" si="45"/>
        <v>T+62</v>
      </c>
      <c r="BS424" s="1124" t="str">
        <f t="shared" si="45"/>
        <v>T+63</v>
      </c>
      <c r="BT424" s="1124" t="str">
        <f t="shared" si="45"/>
        <v>T+64</v>
      </c>
      <c r="BU424" s="1124" t="str">
        <f t="shared" ref="BU424:EF424" si="46">"T+" &amp; (COLUMN(BU424)-COLUMN($H424))</f>
        <v>T+65</v>
      </c>
      <c r="BV424" s="1124" t="str">
        <f t="shared" si="46"/>
        <v>T+66</v>
      </c>
      <c r="BW424" s="1124" t="str">
        <f t="shared" si="46"/>
        <v>T+67</v>
      </c>
      <c r="BX424" s="1124" t="str">
        <f t="shared" si="46"/>
        <v>T+68</v>
      </c>
      <c r="BY424" s="1124" t="str">
        <f t="shared" si="46"/>
        <v>T+69</v>
      </c>
      <c r="BZ424" s="1124" t="str">
        <f t="shared" si="46"/>
        <v>T+70</v>
      </c>
      <c r="CA424" s="1124" t="str">
        <f t="shared" si="46"/>
        <v>T+71</v>
      </c>
      <c r="CB424" s="1124" t="str">
        <f t="shared" si="46"/>
        <v>T+72</v>
      </c>
      <c r="CC424" s="1124" t="str">
        <f t="shared" si="46"/>
        <v>T+73</v>
      </c>
      <c r="CD424" s="1124" t="str">
        <f t="shared" si="46"/>
        <v>T+74</v>
      </c>
      <c r="CE424" s="1124" t="str">
        <f t="shared" si="46"/>
        <v>T+75</v>
      </c>
      <c r="CF424" s="1124" t="str">
        <f t="shared" si="46"/>
        <v>T+76</v>
      </c>
      <c r="CG424" s="1124" t="str">
        <f t="shared" si="46"/>
        <v>T+77</v>
      </c>
      <c r="CH424" s="1124" t="str">
        <f t="shared" si="46"/>
        <v>T+78</v>
      </c>
      <c r="CI424" s="1124" t="str">
        <f t="shared" si="46"/>
        <v>T+79</v>
      </c>
      <c r="CJ424" s="1124" t="str">
        <f t="shared" si="46"/>
        <v>T+80</v>
      </c>
      <c r="CK424" s="1124" t="str">
        <f t="shared" si="46"/>
        <v>T+81</v>
      </c>
      <c r="CL424" s="1124" t="str">
        <f t="shared" si="46"/>
        <v>T+82</v>
      </c>
      <c r="CM424" s="1124" t="str">
        <f t="shared" si="46"/>
        <v>T+83</v>
      </c>
      <c r="CN424" s="1124" t="str">
        <f t="shared" si="46"/>
        <v>T+84</v>
      </c>
      <c r="CO424" s="1124" t="str">
        <f t="shared" si="46"/>
        <v>T+85</v>
      </c>
      <c r="CP424" s="1124" t="str">
        <f t="shared" si="46"/>
        <v>T+86</v>
      </c>
      <c r="CQ424" s="1124" t="str">
        <f t="shared" si="46"/>
        <v>T+87</v>
      </c>
      <c r="CR424" s="1124" t="str">
        <f t="shared" si="46"/>
        <v>T+88</v>
      </c>
      <c r="CS424" s="1124" t="str">
        <f t="shared" si="46"/>
        <v>T+89</v>
      </c>
      <c r="CT424" s="1124" t="str">
        <f t="shared" si="46"/>
        <v>T+90</v>
      </c>
      <c r="CU424" s="1124" t="str">
        <f t="shared" si="46"/>
        <v>T+91</v>
      </c>
      <c r="CV424" s="1124" t="str">
        <f t="shared" si="46"/>
        <v>T+92</v>
      </c>
      <c r="CW424" s="1124" t="str">
        <f t="shared" si="46"/>
        <v>T+93</v>
      </c>
      <c r="CX424" s="1124" t="str">
        <f t="shared" si="46"/>
        <v>T+94</v>
      </c>
      <c r="CY424" s="1124" t="str">
        <f t="shared" si="46"/>
        <v>T+95</v>
      </c>
      <c r="CZ424" s="1124" t="str">
        <f t="shared" si="46"/>
        <v>T+96</v>
      </c>
      <c r="DA424" s="1124" t="str">
        <f t="shared" si="46"/>
        <v>T+97</v>
      </c>
      <c r="DB424" s="1124" t="str">
        <f t="shared" si="46"/>
        <v>T+98</v>
      </c>
      <c r="DC424" s="1124" t="str">
        <f t="shared" si="46"/>
        <v>T+99</v>
      </c>
      <c r="DD424" s="1124" t="str">
        <f t="shared" si="46"/>
        <v>T+100</v>
      </c>
      <c r="DE424" s="1124" t="str">
        <f t="shared" si="46"/>
        <v>T+101</v>
      </c>
      <c r="DF424" s="1124" t="str">
        <f t="shared" si="46"/>
        <v>T+102</v>
      </c>
      <c r="DG424" s="1124" t="str">
        <f t="shared" si="46"/>
        <v>T+103</v>
      </c>
      <c r="DH424" s="1124" t="str">
        <f t="shared" si="46"/>
        <v>T+104</v>
      </c>
      <c r="DI424" s="1124" t="str">
        <f t="shared" si="46"/>
        <v>T+105</v>
      </c>
      <c r="DJ424" s="1124" t="str">
        <f t="shared" si="46"/>
        <v>T+106</v>
      </c>
      <c r="DK424" s="1124" t="str">
        <f t="shared" si="46"/>
        <v>T+107</v>
      </c>
      <c r="DL424" s="1124" t="str">
        <f t="shared" si="46"/>
        <v>T+108</v>
      </c>
      <c r="DM424" s="1124" t="str">
        <f t="shared" si="46"/>
        <v>T+109</v>
      </c>
      <c r="DN424" s="1124" t="str">
        <f t="shared" si="46"/>
        <v>T+110</v>
      </c>
      <c r="DO424" s="1124" t="str">
        <f t="shared" si="46"/>
        <v>T+111</v>
      </c>
      <c r="DP424" s="1124" t="str">
        <f t="shared" si="46"/>
        <v>T+112</v>
      </c>
      <c r="DQ424" s="1124" t="str">
        <f t="shared" si="46"/>
        <v>T+113</v>
      </c>
      <c r="DR424" s="1124" t="str">
        <f t="shared" si="46"/>
        <v>T+114</v>
      </c>
      <c r="DS424" s="1124" t="str">
        <f t="shared" si="46"/>
        <v>T+115</v>
      </c>
      <c r="DT424" s="1124" t="str">
        <f t="shared" si="46"/>
        <v>T+116</v>
      </c>
      <c r="DU424" s="1124" t="str">
        <f t="shared" si="46"/>
        <v>T+117</v>
      </c>
      <c r="DV424" s="1124" t="str">
        <f t="shared" si="46"/>
        <v>T+118</v>
      </c>
      <c r="DW424" s="1124" t="str">
        <f t="shared" si="46"/>
        <v>T+119</v>
      </c>
      <c r="DX424" s="1124" t="str">
        <f t="shared" si="46"/>
        <v>T+120</v>
      </c>
      <c r="DY424" s="1124" t="str">
        <f t="shared" si="46"/>
        <v>T+121</v>
      </c>
      <c r="DZ424" s="1124" t="str">
        <f t="shared" si="46"/>
        <v>T+122</v>
      </c>
      <c r="EA424" s="1124" t="str">
        <f t="shared" si="46"/>
        <v>T+123</v>
      </c>
      <c r="EB424" s="1124" t="str">
        <f t="shared" si="46"/>
        <v>T+124</v>
      </c>
      <c r="EC424" s="1124" t="str">
        <f t="shared" si="46"/>
        <v>T+125</v>
      </c>
      <c r="ED424" s="1124" t="str">
        <f t="shared" si="46"/>
        <v>T+126</v>
      </c>
      <c r="EE424" s="1124" t="str">
        <f t="shared" si="46"/>
        <v>T+127</v>
      </c>
      <c r="EF424" s="1124" t="str">
        <f t="shared" si="46"/>
        <v>T+128</v>
      </c>
      <c r="EG424" s="1124" t="str">
        <f t="shared" ref="EG424:ER424" si="47">"T+" &amp; (COLUMN(EG424)-COLUMN($H424))</f>
        <v>T+129</v>
      </c>
      <c r="EH424" s="1124" t="str">
        <f t="shared" si="47"/>
        <v>T+130</v>
      </c>
      <c r="EI424" s="1124" t="str">
        <f t="shared" si="47"/>
        <v>T+131</v>
      </c>
      <c r="EJ424" s="1124" t="str">
        <f t="shared" si="47"/>
        <v>T+132</v>
      </c>
      <c r="EK424" s="1124" t="str">
        <f t="shared" si="47"/>
        <v>T+133</v>
      </c>
      <c r="EL424" s="1124" t="str">
        <f t="shared" si="47"/>
        <v>T+134</v>
      </c>
      <c r="EM424" s="1124" t="str">
        <f t="shared" si="47"/>
        <v>T+135</v>
      </c>
      <c r="EN424" s="1124" t="str">
        <f t="shared" si="47"/>
        <v>T+136</v>
      </c>
      <c r="EO424" s="1124" t="str">
        <f t="shared" si="47"/>
        <v>T+137</v>
      </c>
      <c r="EP424" s="1124" t="str">
        <f t="shared" si="47"/>
        <v>T+138</v>
      </c>
      <c r="EQ424" s="1124" t="str">
        <f t="shared" si="47"/>
        <v>T+139</v>
      </c>
      <c r="ER424" s="1124" t="str">
        <f t="shared" si="47"/>
        <v>T+140</v>
      </c>
    </row>
    <row r="425" spans="1:149" ht="15" customHeight="1" x14ac:dyDescent="0.25">
      <c r="B425" s="1321" t="str">
        <f t="shared" ref="B425:B488" si="48">B11</f>
        <v>Desk 1</v>
      </c>
      <c r="C425" s="1322" t="str">
        <f>IF(ISBLANK(C11), "", C11)</f>
        <v/>
      </c>
      <c r="D425" s="1322" t="str">
        <f t="shared" ref="D425:F425" si="49">IF(ISBLANK(D11), "", D11)</f>
        <v/>
      </c>
      <c r="E425" s="1322" t="str">
        <f t="shared" si="49"/>
        <v/>
      </c>
      <c r="F425" s="1322" t="str">
        <f t="shared" si="49"/>
        <v/>
      </c>
      <c r="G425" s="1126" t="str">
        <f>IF(ISBLANK(G11), "", G11)</f>
        <v/>
      </c>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50"/>
      <c r="DX425" s="33"/>
      <c r="DY425" s="33"/>
      <c r="DZ425" s="33"/>
      <c r="EA425" s="33"/>
      <c r="EB425" s="33"/>
      <c r="EC425" s="33"/>
      <c r="ED425" s="33"/>
      <c r="EE425" s="33"/>
      <c r="EF425" s="33"/>
      <c r="EG425" s="33"/>
      <c r="EH425" s="33"/>
      <c r="EI425" s="33"/>
      <c r="EJ425" s="33"/>
      <c r="EK425" s="33"/>
      <c r="EL425" s="33"/>
      <c r="EM425" s="33"/>
      <c r="EN425" s="33"/>
      <c r="EO425" s="33"/>
      <c r="EP425" s="33"/>
      <c r="EQ425" s="33"/>
      <c r="ER425" s="50"/>
    </row>
    <row r="426" spans="1:149" ht="15" customHeight="1" x14ac:dyDescent="0.25">
      <c r="B426" s="440" t="str">
        <f t="shared" si="48"/>
        <v>Desk 2</v>
      </c>
      <c r="C426" s="442" t="str">
        <f t="shared" ref="C426:G441" si="50">IF(ISBLANK(C12), "", C12)</f>
        <v/>
      </c>
      <c r="D426" s="442" t="str">
        <f t="shared" si="50"/>
        <v/>
      </c>
      <c r="E426" s="442" t="str">
        <f t="shared" si="50"/>
        <v/>
      </c>
      <c r="F426" s="442" t="str">
        <f t="shared" si="50"/>
        <v/>
      </c>
      <c r="G426" s="1126" t="str">
        <f t="shared" si="50"/>
        <v/>
      </c>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c r="BY426" s="33"/>
      <c r="BZ426" s="33"/>
      <c r="CA426" s="33"/>
      <c r="CB426" s="33"/>
      <c r="CC426" s="33"/>
      <c r="CD426" s="33"/>
      <c r="CE426" s="33"/>
      <c r="CF426" s="33"/>
      <c r="CG426" s="33"/>
      <c r="CH426" s="33"/>
      <c r="CI426" s="33"/>
      <c r="CJ426" s="33"/>
      <c r="CK426" s="33"/>
      <c r="CL426" s="33"/>
      <c r="CM426" s="33"/>
      <c r="CN426" s="33"/>
      <c r="CO426" s="33"/>
      <c r="CP426" s="33"/>
      <c r="CQ426" s="33"/>
      <c r="CR426" s="33"/>
      <c r="CS426" s="33"/>
      <c r="CT426" s="33"/>
      <c r="CU426" s="33"/>
      <c r="CV426" s="33"/>
      <c r="CW426" s="33"/>
      <c r="CX426" s="33"/>
      <c r="CY426" s="33"/>
      <c r="CZ426" s="33"/>
      <c r="DA426" s="33"/>
      <c r="DB426" s="33"/>
      <c r="DC426" s="33"/>
      <c r="DD426" s="33"/>
      <c r="DE426" s="33"/>
      <c r="DF426" s="33"/>
      <c r="DG426" s="33"/>
      <c r="DH426" s="33"/>
      <c r="DI426" s="33"/>
      <c r="DJ426" s="33"/>
      <c r="DK426" s="33"/>
      <c r="DL426" s="33"/>
      <c r="DM426" s="33"/>
      <c r="DN426" s="33"/>
      <c r="DO426" s="33"/>
      <c r="DP426" s="33"/>
      <c r="DQ426" s="33"/>
      <c r="DR426" s="33"/>
      <c r="DS426" s="33"/>
      <c r="DT426" s="33"/>
      <c r="DU426" s="33"/>
      <c r="DV426" s="33"/>
      <c r="DW426" s="50"/>
      <c r="DX426" s="33"/>
      <c r="DY426" s="33"/>
      <c r="DZ426" s="33"/>
      <c r="EA426" s="33"/>
      <c r="EB426" s="33"/>
      <c r="EC426" s="33"/>
      <c r="ED426" s="33"/>
      <c r="EE426" s="33"/>
      <c r="EF426" s="33"/>
      <c r="EG426" s="33"/>
      <c r="EH426" s="33"/>
      <c r="EI426" s="33"/>
      <c r="EJ426" s="33"/>
      <c r="EK426" s="33"/>
      <c r="EL426" s="33"/>
      <c r="EM426" s="33"/>
      <c r="EN426" s="33"/>
      <c r="EO426" s="33"/>
      <c r="EP426" s="33"/>
      <c r="EQ426" s="33"/>
      <c r="ER426" s="50"/>
    </row>
    <row r="427" spans="1:149" ht="15" customHeight="1" x14ac:dyDescent="0.25">
      <c r="B427" s="440" t="str">
        <f t="shared" si="48"/>
        <v>Desk 3</v>
      </c>
      <c r="C427" s="442" t="str">
        <f t="shared" si="50"/>
        <v/>
      </c>
      <c r="D427" s="442" t="str">
        <f t="shared" si="50"/>
        <v/>
      </c>
      <c r="E427" s="442" t="str">
        <f t="shared" si="50"/>
        <v/>
      </c>
      <c r="F427" s="442" t="str">
        <f t="shared" si="50"/>
        <v/>
      </c>
      <c r="G427" s="1126" t="str">
        <f t="shared" si="50"/>
        <v/>
      </c>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c r="BY427" s="33"/>
      <c r="BZ427" s="33"/>
      <c r="CA427" s="33"/>
      <c r="CB427" s="33"/>
      <c r="CC427" s="33"/>
      <c r="CD427" s="33"/>
      <c r="CE427" s="33"/>
      <c r="CF427" s="33"/>
      <c r="CG427" s="33"/>
      <c r="CH427" s="33"/>
      <c r="CI427" s="33"/>
      <c r="CJ427" s="33"/>
      <c r="CK427" s="33"/>
      <c r="CL427" s="33"/>
      <c r="CM427" s="33"/>
      <c r="CN427" s="33"/>
      <c r="CO427" s="33"/>
      <c r="CP427" s="33"/>
      <c r="CQ427" s="33"/>
      <c r="CR427" s="33"/>
      <c r="CS427" s="33"/>
      <c r="CT427" s="33"/>
      <c r="CU427" s="33"/>
      <c r="CV427" s="33"/>
      <c r="CW427" s="33"/>
      <c r="CX427" s="33"/>
      <c r="CY427" s="33"/>
      <c r="CZ427" s="33"/>
      <c r="DA427" s="33"/>
      <c r="DB427" s="33"/>
      <c r="DC427" s="33"/>
      <c r="DD427" s="33"/>
      <c r="DE427" s="33"/>
      <c r="DF427" s="33"/>
      <c r="DG427" s="33"/>
      <c r="DH427" s="33"/>
      <c r="DI427" s="33"/>
      <c r="DJ427" s="33"/>
      <c r="DK427" s="33"/>
      <c r="DL427" s="33"/>
      <c r="DM427" s="33"/>
      <c r="DN427" s="33"/>
      <c r="DO427" s="33"/>
      <c r="DP427" s="33"/>
      <c r="DQ427" s="33"/>
      <c r="DR427" s="33"/>
      <c r="DS427" s="33"/>
      <c r="DT427" s="33"/>
      <c r="DU427" s="33"/>
      <c r="DV427" s="33"/>
      <c r="DW427" s="50"/>
      <c r="DX427" s="33"/>
      <c r="DY427" s="33"/>
      <c r="DZ427" s="33"/>
      <c r="EA427" s="33"/>
      <c r="EB427" s="33"/>
      <c r="EC427" s="33"/>
      <c r="ED427" s="33"/>
      <c r="EE427" s="33"/>
      <c r="EF427" s="33"/>
      <c r="EG427" s="33"/>
      <c r="EH427" s="33"/>
      <c r="EI427" s="33"/>
      <c r="EJ427" s="33"/>
      <c r="EK427" s="33"/>
      <c r="EL427" s="33"/>
      <c r="EM427" s="33"/>
      <c r="EN427" s="33"/>
      <c r="EO427" s="33"/>
      <c r="EP427" s="33"/>
      <c r="EQ427" s="33"/>
      <c r="ER427" s="50"/>
    </row>
    <row r="428" spans="1:149" ht="15" customHeight="1" x14ac:dyDescent="0.25">
      <c r="B428" s="440" t="str">
        <f t="shared" si="48"/>
        <v>Desk 4</v>
      </c>
      <c r="C428" s="442" t="str">
        <f t="shared" si="50"/>
        <v/>
      </c>
      <c r="D428" s="442" t="str">
        <f t="shared" si="50"/>
        <v/>
      </c>
      <c r="E428" s="442" t="str">
        <f t="shared" si="50"/>
        <v/>
      </c>
      <c r="F428" s="442" t="str">
        <f t="shared" si="50"/>
        <v/>
      </c>
      <c r="G428" s="1126" t="str">
        <f t="shared" si="50"/>
        <v/>
      </c>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c r="BY428" s="33"/>
      <c r="BZ428" s="33"/>
      <c r="CA428" s="33"/>
      <c r="CB428" s="33"/>
      <c r="CC428" s="33"/>
      <c r="CD428" s="33"/>
      <c r="CE428" s="33"/>
      <c r="CF428" s="33"/>
      <c r="CG428" s="33"/>
      <c r="CH428" s="33"/>
      <c r="CI428" s="33"/>
      <c r="CJ428" s="33"/>
      <c r="CK428" s="33"/>
      <c r="CL428" s="33"/>
      <c r="CM428" s="33"/>
      <c r="CN428" s="33"/>
      <c r="CO428" s="33"/>
      <c r="CP428" s="33"/>
      <c r="CQ428" s="33"/>
      <c r="CR428" s="33"/>
      <c r="CS428" s="33"/>
      <c r="CT428" s="33"/>
      <c r="CU428" s="33"/>
      <c r="CV428" s="33"/>
      <c r="CW428" s="33"/>
      <c r="CX428" s="33"/>
      <c r="CY428" s="33"/>
      <c r="CZ428" s="33"/>
      <c r="DA428" s="33"/>
      <c r="DB428" s="33"/>
      <c r="DC428" s="33"/>
      <c r="DD428" s="33"/>
      <c r="DE428" s="33"/>
      <c r="DF428" s="33"/>
      <c r="DG428" s="33"/>
      <c r="DH428" s="33"/>
      <c r="DI428" s="33"/>
      <c r="DJ428" s="33"/>
      <c r="DK428" s="33"/>
      <c r="DL428" s="33"/>
      <c r="DM428" s="33"/>
      <c r="DN428" s="33"/>
      <c r="DO428" s="33"/>
      <c r="DP428" s="33"/>
      <c r="DQ428" s="33"/>
      <c r="DR428" s="33"/>
      <c r="DS428" s="33"/>
      <c r="DT428" s="33"/>
      <c r="DU428" s="33"/>
      <c r="DV428" s="33"/>
      <c r="DW428" s="50"/>
      <c r="DX428" s="33"/>
      <c r="DY428" s="33"/>
      <c r="DZ428" s="33"/>
      <c r="EA428" s="33"/>
      <c r="EB428" s="33"/>
      <c r="EC428" s="33"/>
      <c r="ED428" s="33"/>
      <c r="EE428" s="33"/>
      <c r="EF428" s="33"/>
      <c r="EG428" s="33"/>
      <c r="EH428" s="33"/>
      <c r="EI428" s="33"/>
      <c r="EJ428" s="33"/>
      <c r="EK428" s="33"/>
      <c r="EL428" s="33"/>
      <c r="EM428" s="33"/>
      <c r="EN428" s="33"/>
      <c r="EO428" s="33"/>
      <c r="EP428" s="33"/>
      <c r="EQ428" s="33"/>
      <c r="ER428" s="50"/>
    </row>
    <row r="429" spans="1:149" ht="15" customHeight="1" x14ac:dyDescent="0.25">
      <c r="B429" s="440" t="str">
        <f t="shared" si="48"/>
        <v>Desk 5</v>
      </c>
      <c r="C429" s="442" t="str">
        <f t="shared" si="50"/>
        <v/>
      </c>
      <c r="D429" s="442" t="str">
        <f t="shared" si="50"/>
        <v/>
      </c>
      <c r="E429" s="442" t="str">
        <f t="shared" si="50"/>
        <v/>
      </c>
      <c r="F429" s="442" t="str">
        <f t="shared" si="50"/>
        <v/>
      </c>
      <c r="G429" s="1126" t="str">
        <f t="shared" si="50"/>
        <v/>
      </c>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c r="CC429" s="33"/>
      <c r="CD429" s="33"/>
      <c r="CE429" s="33"/>
      <c r="CF429" s="33"/>
      <c r="CG429" s="33"/>
      <c r="CH429" s="33"/>
      <c r="CI429" s="33"/>
      <c r="CJ429" s="33"/>
      <c r="CK429" s="33"/>
      <c r="CL429" s="33"/>
      <c r="CM429" s="33"/>
      <c r="CN429" s="33"/>
      <c r="CO429" s="33"/>
      <c r="CP429" s="33"/>
      <c r="CQ429" s="33"/>
      <c r="CR429" s="33"/>
      <c r="CS429" s="33"/>
      <c r="CT429" s="33"/>
      <c r="CU429" s="33"/>
      <c r="CV429" s="33"/>
      <c r="CW429" s="33"/>
      <c r="CX429" s="33"/>
      <c r="CY429" s="33"/>
      <c r="CZ429" s="33"/>
      <c r="DA429" s="33"/>
      <c r="DB429" s="33"/>
      <c r="DC429" s="33"/>
      <c r="DD429" s="33"/>
      <c r="DE429" s="33"/>
      <c r="DF429" s="33"/>
      <c r="DG429" s="33"/>
      <c r="DH429" s="33"/>
      <c r="DI429" s="33"/>
      <c r="DJ429" s="33"/>
      <c r="DK429" s="33"/>
      <c r="DL429" s="33"/>
      <c r="DM429" s="33"/>
      <c r="DN429" s="33"/>
      <c r="DO429" s="33"/>
      <c r="DP429" s="33"/>
      <c r="DQ429" s="33"/>
      <c r="DR429" s="33"/>
      <c r="DS429" s="33"/>
      <c r="DT429" s="33"/>
      <c r="DU429" s="33"/>
      <c r="DV429" s="33"/>
      <c r="DW429" s="50"/>
      <c r="DX429" s="33"/>
      <c r="DY429" s="33"/>
      <c r="DZ429" s="33"/>
      <c r="EA429" s="33"/>
      <c r="EB429" s="33"/>
      <c r="EC429" s="33"/>
      <c r="ED429" s="33"/>
      <c r="EE429" s="33"/>
      <c r="EF429" s="33"/>
      <c r="EG429" s="33"/>
      <c r="EH429" s="33"/>
      <c r="EI429" s="33"/>
      <c r="EJ429" s="33"/>
      <c r="EK429" s="33"/>
      <c r="EL429" s="33"/>
      <c r="EM429" s="33"/>
      <c r="EN429" s="33"/>
      <c r="EO429" s="33"/>
      <c r="EP429" s="33"/>
      <c r="EQ429" s="33"/>
      <c r="ER429" s="50"/>
    </row>
    <row r="430" spans="1:149" ht="15" customHeight="1" x14ac:dyDescent="0.25">
      <c r="B430" s="440" t="str">
        <f t="shared" si="48"/>
        <v>Desk 6</v>
      </c>
      <c r="C430" s="442" t="str">
        <f t="shared" si="50"/>
        <v/>
      </c>
      <c r="D430" s="442" t="str">
        <f t="shared" si="50"/>
        <v/>
      </c>
      <c r="E430" s="442" t="str">
        <f t="shared" si="50"/>
        <v/>
      </c>
      <c r="F430" s="442" t="str">
        <f t="shared" si="50"/>
        <v/>
      </c>
      <c r="G430" s="1126" t="str">
        <f t="shared" si="50"/>
        <v/>
      </c>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c r="BY430" s="33"/>
      <c r="BZ430" s="33"/>
      <c r="CA430" s="33"/>
      <c r="CB430" s="33"/>
      <c r="CC430" s="33"/>
      <c r="CD430" s="33"/>
      <c r="CE430" s="33"/>
      <c r="CF430" s="33"/>
      <c r="CG430" s="33"/>
      <c r="CH430" s="33"/>
      <c r="CI430" s="33"/>
      <c r="CJ430" s="33"/>
      <c r="CK430" s="33"/>
      <c r="CL430" s="33"/>
      <c r="CM430" s="33"/>
      <c r="CN430" s="33"/>
      <c r="CO430" s="33"/>
      <c r="CP430" s="33"/>
      <c r="CQ430" s="33"/>
      <c r="CR430" s="33"/>
      <c r="CS430" s="33"/>
      <c r="CT430" s="33"/>
      <c r="CU430" s="33"/>
      <c r="CV430" s="33"/>
      <c r="CW430" s="33"/>
      <c r="CX430" s="33"/>
      <c r="CY430" s="33"/>
      <c r="CZ430" s="33"/>
      <c r="DA430" s="33"/>
      <c r="DB430" s="33"/>
      <c r="DC430" s="33"/>
      <c r="DD430" s="33"/>
      <c r="DE430" s="33"/>
      <c r="DF430" s="33"/>
      <c r="DG430" s="33"/>
      <c r="DH430" s="33"/>
      <c r="DI430" s="33"/>
      <c r="DJ430" s="33"/>
      <c r="DK430" s="33"/>
      <c r="DL430" s="33"/>
      <c r="DM430" s="33"/>
      <c r="DN430" s="33"/>
      <c r="DO430" s="33"/>
      <c r="DP430" s="33"/>
      <c r="DQ430" s="33"/>
      <c r="DR430" s="33"/>
      <c r="DS430" s="33"/>
      <c r="DT430" s="33"/>
      <c r="DU430" s="33"/>
      <c r="DV430" s="33"/>
      <c r="DW430" s="50"/>
      <c r="DX430" s="33"/>
      <c r="DY430" s="33"/>
      <c r="DZ430" s="33"/>
      <c r="EA430" s="33"/>
      <c r="EB430" s="33"/>
      <c r="EC430" s="33"/>
      <c r="ED430" s="33"/>
      <c r="EE430" s="33"/>
      <c r="EF430" s="33"/>
      <c r="EG430" s="33"/>
      <c r="EH430" s="33"/>
      <c r="EI430" s="33"/>
      <c r="EJ430" s="33"/>
      <c r="EK430" s="33"/>
      <c r="EL430" s="33"/>
      <c r="EM430" s="33"/>
      <c r="EN430" s="33"/>
      <c r="EO430" s="33"/>
      <c r="EP430" s="33"/>
      <c r="EQ430" s="33"/>
      <c r="ER430" s="50"/>
    </row>
    <row r="431" spans="1:149" ht="15" customHeight="1" x14ac:dyDescent="0.25">
      <c r="B431" s="440" t="str">
        <f t="shared" si="48"/>
        <v>Desk 7</v>
      </c>
      <c r="C431" s="442" t="str">
        <f t="shared" si="50"/>
        <v/>
      </c>
      <c r="D431" s="442" t="str">
        <f t="shared" si="50"/>
        <v/>
      </c>
      <c r="E431" s="442" t="str">
        <f t="shared" si="50"/>
        <v/>
      </c>
      <c r="F431" s="442" t="str">
        <f t="shared" si="50"/>
        <v/>
      </c>
      <c r="G431" s="1126" t="str">
        <f t="shared" si="50"/>
        <v/>
      </c>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c r="BY431" s="33"/>
      <c r="BZ431" s="33"/>
      <c r="CA431" s="33"/>
      <c r="CB431" s="33"/>
      <c r="CC431" s="33"/>
      <c r="CD431" s="33"/>
      <c r="CE431" s="33"/>
      <c r="CF431" s="33"/>
      <c r="CG431" s="33"/>
      <c r="CH431" s="33"/>
      <c r="CI431" s="33"/>
      <c r="CJ431" s="33"/>
      <c r="CK431" s="33"/>
      <c r="CL431" s="33"/>
      <c r="CM431" s="33"/>
      <c r="CN431" s="33"/>
      <c r="CO431" s="33"/>
      <c r="CP431" s="33"/>
      <c r="CQ431" s="33"/>
      <c r="CR431" s="33"/>
      <c r="CS431" s="33"/>
      <c r="CT431" s="33"/>
      <c r="CU431" s="33"/>
      <c r="CV431" s="33"/>
      <c r="CW431" s="33"/>
      <c r="CX431" s="33"/>
      <c r="CY431" s="33"/>
      <c r="CZ431" s="33"/>
      <c r="DA431" s="33"/>
      <c r="DB431" s="33"/>
      <c r="DC431" s="33"/>
      <c r="DD431" s="33"/>
      <c r="DE431" s="33"/>
      <c r="DF431" s="33"/>
      <c r="DG431" s="33"/>
      <c r="DH431" s="33"/>
      <c r="DI431" s="33"/>
      <c r="DJ431" s="33"/>
      <c r="DK431" s="33"/>
      <c r="DL431" s="33"/>
      <c r="DM431" s="33"/>
      <c r="DN431" s="33"/>
      <c r="DO431" s="33"/>
      <c r="DP431" s="33"/>
      <c r="DQ431" s="33"/>
      <c r="DR431" s="33"/>
      <c r="DS431" s="33"/>
      <c r="DT431" s="33"/>
      <c r="DU431" s="33"/>
      <c r="DV431" s="33"/>
      <c r="DW431" s="50"/>
      <c r="DX431" s="33"/>
      <c r="DY431" s="33"/>
      <c r="DZ431" s="33"/>
      <c r="EA431" s="33"/>
      <c r="EB431" s="33"/>
      <c r="EC431" s="33"/>
      <c r="ED431" s="33"/>
      <c r="EE431" s="33"/>
      <c r="EF431" s="33"/>
      <c r="EG431" s="33"/>
      <c r="EH431" s="33"/>
      <c r="EI431" s="33"/>
      <c r="EJ431" s="33"/>
      <c r="EK431" s="33"/>
      <c r="EL431" s="33"/>
      <c r="EM431" s="33"/>
      <c r="EN431" s="33"/>
      <c r="EO431" s="33"/>
      <c r="EP431" s="33"/>
      <c r="EQ431" s="33"/>
      <c r="ER431" s="50"/>
    </row>
    <row r="432" spans="1:149" ht="15" customHeight="1" x14ac:dyDescent="0.25">
      <c r="B432" s="440" t="str">
        <f t="shared" si="48"/>
        <v>Desk 8</v>
      </c>
      <c r="C432" s="442" t="str">
        <f t="shared" si="50"/>
        <v/>
      </c>
      <c r="D432" s="442" t="str">
        <f t="shared" si="50"/>
        <v/>
      </c>
      <c r="E432" s="442" t="str">
        <f t="shared" si="50"/>
        <v/>
      </c>
      <c r="F432" s="442" t="str">
        <f t="shared" si="50"/>
        <v/>
      </c>
      <c r="G432" s="1126" t="str">
        <f t="shared" si="50"/>
        <v/>
      </c>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c r="BY432" s="33"/>
      <c r="BZ432" s="33"/>
      <c r="CA432" s="33"/>
      <c r="CB432" s="33"/>
      <c r="CC432" s="33"/>
      <c r="CD432" s="33"/>
      <c r="CE432" s="33"/>
      <c r="CF432" s="33"/>
      <c r="CG432" s="33"/>
      <c r="CH432" s="33"/>
      <c r="CI432" s="33"/>
      <c r="CJ432" s="33"/>
      <c r="CK432" s="33"/>
      <c r="CL432" s="33"/>
      <c r="CM432" s="33"/>
      <c r="CN432" s="33"/>
      <c r="CO432" s="33"/>
      <c r="CP432" s="33"/>
      <c r="CQ432" s="33"/>
      <c r="CR432" s="33"/>
      <c r="CS432" s="33"/>
      <c r="CT432" s="33"/>
      <c r="CU432" s="33"/>
      <c r="CV432" s="33"/>
      <c r="CW432" s="33"/>
      <c r="CX432" s="33"/>
      <c r="CY432" s="33"/>
      <c r="CZ432" s="33"/>
      <c r="DA432" s="33"/>
      <c r="DB432" s="33"/>
      <c r="DC432" s="33"/>
      <c r="DD432" s="33"/>
      <c r="DE432" s="33"/>
      <c r="DF432" s="33"/>
      <c r="DG432" s="33"/>
      <c r="DH432" s="33"/>
      <c r="DI432" s="33"/>
      <c r="DJ432" s="33"/>
      <c r="DK432" s="33"/>
      <c r="DL432" s="33"/>
      <c r="DM432" s="33"/>
      <c r="DN432" s="33"/>
      <c r="DO432" s="33"/>
      <c r="DP432" s="33"/>
      <c r="DQ432" s="33"/>
      <c r="DR432" s="33"/>
      <c r="DS432" s="33"/>
      <c r="DT432" s="33"/>
      <c r="DU432" s="33"/>
      <c r="DV432" s="33"/>
      <c r="DW432" s="50"/>
      <c r="DX432" s="33"/>
      <c r="DY432" s="33"/>
      <c r="DZ432" s="33"/>
      <c r="EA432" s="33"/>
      <c r="EB432" s="33"/>
      <c r="EC432" s="33"/>
      <c r="ED432" s="33"/>
      <c r="EE432" s="33"/>
      <c r="EF432" s="33"/>
      <c r="EG432" s="33"/>
      <c r="EH432" s="33"/>
      <c r="EI432" s="33"/>
      <c r="EJ432" s="33"/>
      <c r="EK432" s="33"/>
      <c r="EL432" s="33"/>
      <c r="EM432" s="33"/>
      <c r="EN432" s="33"/>
      <c r="EO432" s="33"/>
      <c r="EP432" s="33"/>
      <c r="EQ432" s="33"/>
      <c r="ER432" s="50"/>
    </row>
    <row r="433" spans="2:148" ht="15" customHeight="1" x14ac:dyDescent="0.25">
      <c r="B433" s="440" t="str">
        <f t="shared" si="48"/>
        <v>Desk 9</v>
      </c>
      <c r="C433" s="442" t="str">
        <f t="shared" si="50"/>
        <v/>
      </c>
      <c r="D433" s="442" t="str">
        <f t="shared" si="50"/>
        <v/>
      </c>
      <c r="E433" s="442" t="str">
        <f t="shared" si="50"/>
        <v/>
      </c>
      <c r="F433" s="442" t="str">
        <f t="shared" si="50"/>
        <v/>
      </c>
      <c r="G433" s="1126" t="str">
        <f t="shared" si="50"/>
        <v/>
      </c>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c r="BY433" s="33"/>
      <c r="BZ433" s="33"/>
      <c r="CA433" s="33"/>
      <c r="CB433" s="33"/>
      <c r="CC433" s="33"/>
      <c r="CD433" s="33"/>
      <c r="CE433" s="33"/>
      <c r="CF433" s="33"/>
      <c r="CG433" s="33"/>
      <c r="CH433" s="33"/>
      <c r="CI433" s="33"/>
      <c r="CJ433" s="33"/>
      <c r="CK433" s="33"/>
      <c r="CL433" s="33"/>
      <c r="CM433" s="33"/>
      <c r="CN433" s="33"/>
      <c r="CO433" s="33"/>
      <c r="CP433" s="33"/>
      <c r="CQ433" s="33"/>
      <c r="CR433" s="33"/>
      <c r="CS433" s="33"/>
      <c r="CT433" s="33"/>
      <c r="CU433" s="33"/>
      <c r="CV433" s="33"/>
      <c r="CW433" s="33"/>
      <c r="CX433" s="33"/>
      <c r="CY433" s="33"/>
      <c r="CZ433" s="33"/>
      <c r="DA433" s="33"/>
      <c r="DB433" s="33"/>
      <c r="DC433" s="33"/>
      <c r="DD433" s="33"/>
      <c r="DE433" s="33"/>
      <c r="DF433" s="33"/>
      <c r="DG433" s="33"/>
      <c r="DH433" s="33"/>
      <c r="DI433" s="33"/>
      <c r="DJ433" s="33"/>
      <c r="DK433" s="33"/>
      <c r="DL433" s="33"/>
      <c r="DM433" s="33"/>
      <c r="DN433" s="33"/>
      <c r="DO433" s="33"/>
      <c r="DP433" s="33"/>
      <c r="DQ433" s="33"/>
      <c r="DR433" s="33"/>
      <c r="DS433" s="33"/>
      <c r="DT433" s="33"/>
      <c r="DU433" s="33"/>
      <c r="DV433" s="33"/>
      <c r="DW433" s="50"/>
      <c r="DX433" s="33"/>
      <c r="DY433" s="33"/>
      <c r="DZ433" s="33"/>
      <c r="EA433" s="33"/>
      <c r="EB433" s="33"/>
      <c r="EC433" s="33"/>
      <c r="ED433" s="33"/>
      <c r="EE433" s="33"/>
      <c r="EF433" s="33"/>
      <c r="EG433" s="33"/>
      <c r="EH433" s="33"/>
      <c r="EI433" s="33"/>
      <c r="EJ433" s="33"/>
      <c r="EK433" s="33"/>
      <c r="EL433" s="33"/>
      <c r="EM433" s="33"/>
      <c r="EN433" s="33"/>
      <c r="EO433" s="33"/>
      <c r="EP433" s="33"/>
      <c r="EQ433" s="33"/>
      <c r="ER433" s="50"/>
    </row>
    <row r="434" spans="2:148" ht="15" customHeight="1" x14ac:dyDescent="0.25">
      <c r="B434" s="440" t="str">
        <f t="shared" si="48"/>
        <v>Desk 10</v>
      </c>
      <c r="C434" s="442" t="str">
        <f t="shared" si="50"/>
        <v/>
      </c>
      <c r="D434" s="442" t="str">
        <f t="shared" si="50"/>
        <v/>
      </c>
      <c r="E434" s="442" t="str">
        <f t="shared" si="50"/>
        <v/>
      </c>
      <c r="F434" s="442" t="str">
        <f t="shared" si="50"/>
        <v/>
      </c>
      <c r="G434" s="1126" t="str">
        <f t="shared" si="50"/>
        <v/>
      </c>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c r="BY434" s="33"/>
      <c r="BZ434" s="33"/>
      <c r="CA434" s="33"/>
      <c r="CB434" s="33"/>
      <c r="CC434" s="33"/>
      <c r="CD434" s="33"/>
      <c r="CE434" s="33"/>
      <c r="CF434" s="33"/>
      <c r="CG434" s="33"/>
      <c r="CH434" s="33"/>
      <c r="CI434" s="33"/>
      <c r="CJ434" s="33"/>
      <c r="CK434" s="33"/>
      <c r="CL434" s="33"/>
      <c r="CM434" s="33"/>
      <c r="CN434" s="33"/>
      <c r="CO434" s="33"/>
      <c r="CP434" s="33"/>
      <c r="CQ434" s="33"/>
      <c r="CR434" s="33"/>
      <c r="CS434" s="33"/>
      <c r="CT434" s="33"/>
      <c r="CU434" s="33"/>
      <c r="CV434" s="33"/>
      <c r="CW434" s="33"/>
      <c r="CX434" s="33"/>
      <c r="CY434" s="33"/>
      <c r="CZ434" s="33"/>
      <c r="DA434" s="33"/>
      <c r="DB434" s="33"/>
      <c r="DC434" s="33"/>
      <c r="DD434" s="33"/>
      <c r="DE434" s="33"/>
      <c r="DF434" s="33"/>
      <c r="DG434" s="33"/>
      <c r="DH434" s="33"/>
      <c r="DI434" s="33"/>
      <c r="DJ434" s="33"/>
      <c r="DK434" s="33"/>
      <c r="DL434" s="33"/>
      <c r="DM434" s="33"/>
      <c r="DN434" s="33"/>
      <c r="DO434" s="33"/>
      <c r="DP434" s="33"/>
      <c r="DQ434" s="33"/>
      <c r="DR434" s="33"/>
      <c r="DS434" s="33"/>
      <c r="DT434" s="33"/>
      <c r="DU434" s="33"/>
      <c r="DV434" s="33"/>
      <c r="DW434" s="50"/>
      <c r="DX434" s="33"/>
      <c r="DY434" s="33"/>
      <c r="DZ434" s="33"/>
      <c r="EA434" s="33"/>
      <c r="EB434" s="33"/>
      <c r="EC434" s="33"/>
      <c r="ED434" s="33"/>
      <c r="EE434" s="33"/>
      <c r="EF434" s="33"/>
      <c r="EG434" s="33"/>
      <c r="EH434" s="33"/>
      <c r="EI434" s="33"/>
      <c r="EJ434" s="33"/>
      <c r="EK434" s="33"/>
      <c r="EL434" s="33"/>
      <c r="EM434" s="33"/>
      <c r="EN434" s="33"/>
      <c r="EO434" s="33"/>
      <c r="EP434" s="33"/>
      <c r="EQ434" s="33"/>
      <c r="ER434" s="50"/>
    </row>
    <row r="435" spans="2:148" ht="15" customHeight="1" x14ac:dyDescent="0.25">
      <c r="B435" s="440" t="str">
        <f t="shared" si="48"/>
        <v>Desk 11</v>
      </c>
      <c r="C435" s="442" t="str">
        <f t="shared" si="50"/>
        <v/>
      </c>
      <c r="D435" s="442" t="str">
        <f t="shared" si="50"/>
        <v/>
      </c>
      <c r="E435" s="442" t="str">
        <f t="shared" si="50"/>
        <v/>
      </c>
      <c r="F435" s="442" t="str">
        <f t="shared" si="50"/>
        <v/>
      </c>
      <c r="G435" s="1126" t="str">
        <f t="shared" si="50"/>
        <v/>
      </c>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c r="BY435" s="33"/>
      <c r="BZ435" s="33"/>
      <c r="CA435" s="33"/>
      <c r="CB435" s="33"/>
      <c r="CC435" s="33"/>
      <c r="CD435" s="33"/>
      <c r="CE435" s="33"/>
      <c r="CF435" s="33"/>
      <c r="CG435" s="33"/>
      <c r="CH435" s="33"/>
      <c r="CI435" s="33"/>
      <c r="CJ435" s="33"/>
      <c r="CK435" s="33"/>
      <c r="CL435" s="33"/>
      <c r="CM435" s="33"/>
      <c r="CN435" s="33"/>
      <c r="CO435" s="33"/>
      <c r="CP435" s="33"/>
      <c r="CQ435" s="33"/>
      <c r="CR435" s="33"/>
      <c r="CS435" s="33"/>
      <c r="CT435" s="33"/>
      <c r="CU435" s="33"/>
      <c r="CV435" s="33"/>
      <c r="CW435" s="33"/>
      <c r="CX435" s="33"/>
      <c r="CY435" s="33"/>
      <c r="CZ435" s="33"/>
      <c r="DA435" s="33"/>
      <c r="DB435" s="33"/>
      <c r="DC435" s="33"/>
      <c r="DD435" s="33"/>
      <c r="DE435" s="33"/>
      <c r="DF435" s="33"/>
      <c r="DG435" s="33"/>
      <c r="DH435" s="33"/>
      <c r="DI435" s="33"/>
      <c r="DJ435" s="33"/>
      <c r="DK435" s="33"/>
      <c r="DL435" s="33"/>
      <c r="DM435" s="33"/>
      <c r="DN435" s="33"/>
      <c r="DO435" s="33"/>
      <c r="DP435" s="33"/>
      <c r="DQ435" s="33"/>
      <c r="DR435" s="33"/>
      <c r="DS435" s="33"/>
      <c r="DT435" s="33"/>
      <c r="DU435" s="33"/>
      <c r="DV435" s="33"/>
      <c r="DW435" s="50"/>
      <c r="DX435" s="33"/>
      <c r="DY435" s="33"/>
      <c r="DZ435" s="33"/>
      <c r="EA435" s="33"/>
      <c r="EB435" s="33"/>
      <c r="EC435" s="33"/>
      <c r="ED435" s="33"/>
      <c r="EE435" s="33"/>
      <c r="EF435" s="33"/>
      <c r="EG435" s="33"/>
      <c r="EH435" s="33"/>
      <c r="EI435" s="33"/>
      <c r="EJ435" s="33"/>
      <c r="EK435" s="33"/>
      <c r="EL435" s="33"/>
      <c r="EM435" s="33"/>
      <c r="EN435" s="33"/>
      <c r="EO435" s="33"/>
      <c r="EP435" s="33"/>
      <c r="EQ435" s="33"/>
      <c r="ER435" s="50"/>
    </row>
    <row r="436" spans="2:148" ht="15" customHeight="1" x14ac:dyDescent="0.25">
      <c r="B436" s="440" t="str">
        <f t="shared" si="48"/>
        <v>Desk 12</v>
      </c>
      <c r="C436" s="442" t="str">
        <f t="shared" si="50"/>
        <v/>
      </c>
      <c r="D436" s="442" t="str">
        <f t="shared" si="50"/>
        <v/>
      </c>
      <c r="E436" s="442" t="str">
        <f t="shared" si="50"/>
        <v/>
      </c>
      <c r="F436" s="442" t="str">
        <f t="shared" si="50"/>
        <v/>
      </c>
      <c r="G436" s="1126" t="str">
        <f t="shared" si="50"/>
        <v/>
      </c>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50"/>
      <c r="DX436" s="33"/>
      <c r="DY436" s="33"/>
      <c r="DZ436" s="33"/>
      <c r="EA436" s="33"/>
      <c r="EB436" s="33"/>
      <c r="EC436" s="33"/>
      <c r="ED436" s="33"/>
      <c r="EE436" s="33"/>
      <c r="EF436" s="33"/>
      <c r="EG436" s="33"/>
      <c r="EH436" s="33"/>
      <c r="EI436" s="33"/>
      <c r="EJ436" s="33"/>
      <c r="EK436" s="33"/>
      <c r="EL436" s="33"/>
      <c r="EM436" s="33"/>
      <c r="EN436" s="33"/>
      <c r="EO436" s="33"/>
      <c r="EP436" s="33"/>
      <c r="EQ436" s="33"/>
      <c r="ER436" s="50"/>
    </row>
    <row r="437" spans="2:148" ht="15" customHeight="1" x14ac:dyDescent="0.25">
      <c r="B437" s="440" t="str">
        <f t="shared" si="48"/>
        <v>Desk 13</v>
      </c>
      <c r="C437" s="442" t="str">
        <f t="shared" si="50"/>
        <v/>
      </c>
      <c r="D437" s="442" t="str">
        <f t="shared" si="50"/>
        <v/>
      </c>
      <c r="E437" s="442" t="str">
        <f t="shared" si="50"/>
        <v/>
      </c>
      <c r="F437" s="442" t="str">
        <f t="shared" si="50"/>
        <v/>
      </c>
      <c r="G437" s="1126" t="str">
        <f t="shared" si="50"/>
        <v/>
      </c>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50"/>
      <c r="DX437" s="33"/>
      <c r="DY437" s="33"/>
      <c r="DZ437" s="33"/>
      <c r="EA437" s="33"/>
      <c r="EB437" s="33"/>
      <c r="EC437" s="33"/>
      <c r="ED437" s="33"/>
      <c r="EE437" s="33"/>
      <c r="EF437" s="33"/>
      <c r="EG437" s="33"/>
      <c r="EH437" s="33"/>
      <c r="EI437" s="33"/>
      <c r="EJ437" s="33"/>
      <c r="EK437" s="33"/>
      <c r="EL437" s="33"/>
      <c r="EM437" s="33"/>
      <c r="EN437" s="33"/>
      <c r="EO437" s="33"/>
      <c r="EP437" s="33"/>
      <c r="EQ437" s="33"/>
      <c r="ER437" s="50"/>
    </row>
    <row r="438" spans="2:148" ht="15" customHeight="1" x14ac:dyDescent="0.25">
      <c r="B438" s="440" t="str">
        <f t="shared" si="48"/>
        <v>Desk 14</v>
      </c>
      <c r="C438" s="442" t="str">
        <f t="shared" si="50"/>
        <v/>
      </c>
      <c r="D438" s="442" t="str">
        <f t="shared" si="50"/>
        <v/>
      </c>
      <c r="E438" s="442" t="str">
        <f t="shared" si="50"/>
        <v/>
      </c>
      <c r="F438" s="442" t="str">
        <f t="shared" si="50"/>
        <v/>
      </c>
      <c r="G438" s="1126" t="str">
        <f t="shared" si="50"/>
        <v/>
      </c>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50"/>
      <c r="DX438" s="33"/>
      <c r="DY438" s="33"/>
      <c r="DZ438" s="33"/>
      <c r="EA438" s="33"/>
      <c r="EB438" s="33"/>
      <c r="EC438" s="33"/>
      <c r="ED438" s="33"/>
      <c r="EE438" s="33"/>
      <c r="EF438" s="33"/>
      <c r="EG438" s="33"/>
      <c r="EH438" s="33"/>
      <c r="EI438" s="33"/>
      <c r="EJ438" s="33"/>
      <c r="EK438" s="33"/>
      <c r="EL438" s="33"/>
      <c r="EM438" s="33"/>
      <c r="EN438" s="33"/>
      <c r="EO438" s="33"/>
      <c r="EP438" s="33"/>
      <c r="EQ438" s="33"/>
      <c r="ER438" s="50"/>
    </row>
    <row r="439" spans="2:148" ht="15" customHeight="1" x14ac:dyDescent="0.25">
      <c r="B439" s="440" t="str">
        <f t="shared" si="48"/>
        <v>Desk 15</v>
      </c>
      <c r="C439" s="442" t="str">
        <f t="shared" si="50"/>
        <v/>
      </c>
      <c r="D439" s="442" t="str">
        <f t="shared" si="50"/>
        <v/>
      </c>
      <c r="E439" s="442" t="str">
        <f t="shared" si="50"/>
        <v/>
      </c>
      <c r="F439" s="442" t="str">
        <f t="shared" si="50"/>
        <v/>
      </c>
      <c r="G439" s="1126" t="str">
        <f t="shared" si="50"/>
        <v/>
      </c>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50"/>
      <c r="DX439" s="33"/>
      <c r="DY439" s="33"/>
      <c r="DZ439" s="33"/>
      <c r="EA439" s="33"/>
      <c r="EB439" s="33"/>
      <c r="EC439" s="33"/>
      <c r="ED439" s="33"/>
      <c r="EE439" s="33"/>
      <c r="EF439" s="33"/>
      <c r="EG439" s="33"/>
      <c r="EH439" s="33"/>
      <c r="EI439" s="33"/>
      <c r="EJ439" s="33"/>
      <c r="EK439" s="33"/>
      <c r="EL439" s="33"/>
      <c r="EM439" s="33"/>
      <c r="EN439" s="33"/>
      <c r="EO439" s="33"/>
      <c r="EP439" s="33"/>
      <c r="EQ439" s="33"/>
      <c r="ER439" s="50"/>
    </row>
    <row r="440" spans="2:148" ht="15" customHeight="1" x14ac:dyDescent="0.25">
      <c r="B440" s="440" t="str">
        <f t="shared" si="48"/>
        <v>Desk 16</v>
      </c>
      <c r="C440" s="442" t="str">
        <f t="shared" si="50"/>
        <v/>
      </c>
      <c r="D440" s="442" t="str">
        <f t="shared" si="50"/>
        <v/>
      </c>
      <c r="E440" s="442" t="str">
        <f t="shared" si="50"/>
        <v/>
      </c>
      <c r="F440" s="442" t="str">
        <f t="shared" si="50"/>
        <v/>
      </c>
      <c r="G440" s="1126" t="str">
        <f t="shared" si="50"/>
        <v/>
      </c>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50"/>
      <c r="DX440" s="33"/>
      <c r="DY440" s="33"/>
      <c r="DZ440" s="33"/>
      <c r="EA440" s="33"/>
      <c r="EB440" s="33"/>
      <c r="EC440" s="33"/>
      <c r="ED440" s="33"/>
      <c r="EE440" s="33"/>
      <c r="EF440" s="33"/>
      <c r="EG440" s="33"/>
      <c r="EH440" s="33"/>
      <c r="EI440" s="33"/>
      <c r="EJ440" s="33"/>
      <c r="EK440" s="33"/>
      <c r="EL440" s="33"/>
      <c r="EM440" s="33"/>
      <c r="EN440" s="33"/>
      <c r="EO440" s="33"/>
      <c r="EP440" s="33"/>
      <c r="EQ440" s="33"/>
      <c r="ER440" s="50"/>
    </row>
    <row r="441" spans="2:148" ht="15" customHeight="1" x14ac:dyDescent="0.25">
      <c r="B441" s="440" t="str">
        <f t="shared" si="48"/>
        <v>Desk 17</v>
      </c>
      <c r="C441" s="442" t="str">
        <f t="shared" si="50"/>
        <v/>
      </c>
      <c r="D441" s="442" t="str">
        <f t="shared" si="50"/>
        <v/>
      </c>
      <c r="E441" s="442" t="str">
        <f t="shared" si="50"/>
        <v/>
      </c>
      <c r="F441" s="442" t="str">
        <f t="shared" si="50"/>
        <v/>
      </c>
      <c r="G441" s="1126" t="str">
        <f t="shared" si="50"/>
        <v/>
      </c>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50"/>
      <c r="DX441" s="33"/>
      <c r="DY441" s="33"/>
      <c r="DZ441" s="33"/>
      <c r="EA441" s="33"/>
      <c r="EB441" s="33"/>
      <c r="EC441" s="33"/>
      <c r="ED441" s="33"/>
      <c r="EE441" s="33"/>
      <c r="EF441" s="33"/>
      <c r="EG441" s="33"/>
      <c r="EH441" s="33"/>
      <c r="EI441" s="33"/>
      <c r="EJ441" s="33"/>
      <c r="EK441" s="33"/>
      <c r="EL441" s="33"/>
      <c r="EM441" s="33"/>
      <c r="EN441" s="33"/>
      <c r="EO441" s="33"/>
      <c r="EP441" s="33"/>
      <c r="EQ441" s="33"/>
      <c r="ER441" s="50"/>
    </row>
    <row r="442" spans="2:148" ht="15" customHeight="1" x14ac:dyDescent="0.25">
      <c r="B442" s="440" t="str">
        <f t="shared" si="48"/>
        <v>Desk 18</v>
      </c>
      <c r="C442" s="442" t="str">
        <f t="shared" ref="C442:G457" si="51">IF(ISBLANK(C28), "", C28)</f>
        <v/>
      </c>
      <c r="D442" s="442" t="str">
        <f t="shared" si="51"/>
        <v/>
      </c>
      <c r="E442" s="442" t="str">
        <f t="shared" si="51"/>
        <v/>
      </c>
      <c r="F442" s="442" t="str">
        <f t="shared" si="51"/>
        <v/>
      </c>
      <c r="G442" s="1126" t="str">
        <f t="shared" si="51"/>
        <v/>
      </c>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50"/>
      <c r="DX442" s="33"/>
      <c r="DY442" s="33"/>
      <c r="DZ442" s="33"/>
      <c r="EA442" s="33"/>
      <c r="EB442" s="33"/>
      <c r="EC442" s="33"/>
      <c r="ED442" s="33"/>
      <c r="EE442" s="33"/>
      <c r="EF442" s="33"/>
      <c r="EG442" s="33"/>
      <c r="EH442" s="33"/>
      <c r="EI442" s="33"/>
      <c r="EJ442" s="33"/>
      <c r="EK442" s="33"/>
      <c r="EL442" s="33"/>
      <c r="EM442" s="33"/>
      <c r="EN442" s="33"/>
      <c r="EO442" s="33"/>
      <c r="EP442" s="33"/>
      <c r="EQ442" s="33"/>
      <c r="ER442" s="50"/>
    </row>
    <row r="443" spans="2:148" ht="15" customHeight="1" x14ac:dyDescent="0.25">
      <c r="B443" s="440" t="str">
        <f t="shared" si="48"/>
        <v>Desk 19</v>
      </c>
      <c r="C443" s="442" t="str">
        <f t="shared" si="51"/>
        <v/>
      </c>
      <c r="D443" s="442" t="str">
        <f t="shared" si="51"/>
        <v/>
      </c>
      <c r="E443" s="442" t="str">
        <f t="shared" si="51"/>
        <v/>
      </c>
      <c r="F443" s="442" t="str">
        <f t="shared" si="51"/>
        <v/>
      </c>
      <c r="G443" s="1126" t="str">
        <f t="shared" si="51"/>
        <v/>
      </c>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50"/>
      <c r="DX443" s="33"/>
      <c r="DY443" s="33"/>
      <c r="DZ443" s="33"/>
      <c r="EA443" s="33"/>
      <c r="EB443" s="33"/>
      <c r="EC443" s="33"/>
      <c r="ED443" s="33"/>
      <c r="EE443" s="33"/>
      <c r="EF443" s="33"/>
      <c r="EG443" s="33"/>
      <c r="EH443" s="33"/>
      <c r="EI443" s="33"/>
      <c r="EJ443" s="33"/>
      <c r="EK443" s="33"/>
      <c r="EL443" s="33"/>
      <c r="EM443" s="33"/>
      <c r="EN443" s="33"/>
      <c r="EO443" s="33"/>
      <c r="EP443" s="33"/>
      <c r="EQ443" s="33"/>
      <c r="ER443" s="50"/>
    </row>
    <row r="444" spans="2:148" ht="15" customHeight="1" x14ac:dyDescent="0.25">
      <c r="B444" s="440" t="str">
        <f t="shared" si="48"/>
        <v>Desk 20</v>
      </c>
      <c r="C444" s="442" t="str">
        <f t="shared" si="51"/>
        <v/>
      </c>
      <c r="D444" s="442" t="str">
        <f t="shared" si="51"/>
        <v/>
      </c>
      <c r="E444" s="442" t="str">
        <f t="shared" si="51"/>
        <v/>
      </c>
      <c r="F444" s="442" t="str">
        <f t="shared" si="51"/>
        <v/>
      </c>
      <c r="G444" s="1126" t="str">
        <f t="shared" si="51"/>
        <v/>
      </c>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50"/>
      <c r="DX444" s="33"/>
      <c r="DY444" s="33"/>
      <c r="DZ444" s="33"/>
      <c r="EA444" s="33"/>
      <c r="EB444" s="33"/>
      <c r="EC444" s="33"/>
      <c r="ED444" s="33"/>
      <c r="EE444" s="33"/>
      <c r="EF444" s="33"/>
      <c r="EG444" s="33"/>
      <c r="EH444" s="33"/>
      <c r="EI444" s="33"/>
      <c r="EJ444" s="33"/>
      <c r="EK444" s="33"/>
      <c r="EL444" s="33"/>
      <c r="EM444" s="33"/>
      <c r="EN444" s="33"/>
      <c r="EO444" s="33"/>
      <c r="EP444" s="33"/>
      <c r="EQ444" s="33"/>
      <c r="ER444" s="50"/>
    </row>
    <row r="445" spans="2:148" ht="15" customHeight="1" x14ac:dyDescent="0.25">
      <c r="B445" s="440" t="str">
        <f t="shared" si="48"/>
        <v>Desk 21</v>
      </c>
      <c r="C445" s="442" t="str">
        <f t="shared" si="51"/>
        <v/>
      </c>
      <c r="D445" s="442" t="str">
        <f t="shared" si="51"/>
        <v/>
      </c>
      <c r="E445" s="442" t="str">
        <f t="shared" si="51"/>
        <v/>
      </c>
      <c r="F445" s="442" t="str">
        <f t="shared" si="51"/>
        <v/>
      </c>
      <c r="G445" s="1126" t="str">
        <f t="shared" si="51"/>
        <v/>
      </c>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50"/>
      <c r="DX445" s="33"/>
      <c r="DY445" s="33"/>
      <c r="DZ445" s="33"/>
      <c r="EA445" s="33"/>
      <c r="EB445" s="33"/>
      <c r="EC445" s="33"/>
      <c r="ED445" s="33"/>
      <c r="EE445" s="33"/>
      <c r="EF445" s="33"/>
      <c r="EG445" s="33"/>
      <c r="EH445" s="33"/>
      <c r="EI445" s="33"/>
      <c r="EJ445" s="33"/>
      <c r="EK445" s="33"/>
      <c r="EL445" s="33"/>
      <c r="EM445" s="33"/>
      <c r="EN445" s="33"/>
      <c r="EO445" s="33"/>
      <c r="EP445" s="33"/>
      <c r="EQ445" s="33"/>
      <c r="ER445" s="50"/>
    </row>
    <row r="446" spans="2:148" ht="15" customHeight="1" x14ac:dyDescent="0.25">
      <c r="B446" s="440" t="str">
        <f t="shared" si="48"/>
        <v>Desk 22</v>
      </c>
      <c r="C446" s="442" t="str">
        <f t="shared" si="51"/>
        <v/>
      </c>
      <c r="D446" s="442" t="str">
        <f t="shared" si="51"/>
        <v/>
      </c>
      <c r="E446" s="442" t="str">
        <f t="shared" si="51"/>
        <v/>
      </c>
      <c r="F446" s="442" t="str">
        <f t="shared" si="51"/>
        <v/>
      </c>
      <c r="G446" s="1126" t="str">
        <f t="shared" si="51"/>
        <v/>
      </c>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50"/>
      <c r="DX446" s="33"/>
      <c r="DY446" s="33"/>
      <c r="DZ446" s="33"/>
      <c r="EA446" s="33"/>
      <c r="EB446" s="33"/>
      <c r="EC446" s="33"/>
      <c r="ED446" s="33"/>
      <c r="EE446" s="33"/>
      <c r="EF446" s="33"/>
      <c r="EG446" s="33"/>
      <c r="EH446" s="33"/>
      <c r="EI446" s="33"/>
      <c r="EJ446" s="33"/>
      <c r="EK446" s="33"/>
      <c r="EL446" s="33"/>
      <c r="EM446" s="33"/>
      <c r="EN446" s="33"/>
      <c r="EO446" s="33"/>
      <c r="EP446" s="33"/>
      <c r="EQ446" s="33"/>
      <c r="ER446" s="50"/>
    </row>
    <row r="447" spans="2:148" ht="15" customHeight="1" x14ac:dyDescent="0.25">
      <c r="B447" s="440" t="str">
        <f t="shared" si="48"/>
        <v>Desk 23</v>
      </c>
      <c r="C447" s="442" t="str">
        <f t="shared" si="51"/>
        <v/>
      </c>
      <c r="D447" s="442" t="str">
        <f t="shared" si="51"/>
        <v/>
      </c>
      <c r="E447" s="442" t="str">
        <f t="shared" si="51"/>
        <v/>
      </c>
      <c r="F447" s="442" t="str">
        <f t="shared" si="51"/>
        <v/>
      </c>
      <c r="G447" s="1126" t="str">
        <f t="shared" si="51"/>
        <v/>
      </c>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50"/>
      <c r="DX447" s="33"/>
      <c r="DY447" s="33"/>
      <c r="DZ447" s="33"/>
      <c r="EA447" s="33"/>
      <c r="EB447" s="33"/>
      <c r="EC447" s="33"/>
      <c r="ED447" s="33"/>
      <c r="EE447" s="33"/>
      <c r="EF447" s="33"/>
      <c r="EG447" s="33"/>
      <c r="EH447" s="33"/>
      <c r="EI447" s="33"/>
      <c r="EJ447" s="33"/>
      <c r="EK447" s="33"/>
      <c r="EL447" s="33"/>
      <c r="EM447" s="33"/>
      <c r="EN447" s="33"/>
      <c r="EO447" s="33"/>
      <c r="EP447" s="33"/>
      <c r="EQ447" s="33"/>
      <c r="ER447" s="50"/>
    </row>
    <row r="448" spans="2:148" ht="15" customHeight="1" x14ac:dyDescent="0.25">
      <c r="B448" s="440" t="str">
        <f t="shared" si="48"/>
        <v>Desk 24</v>
      </c>
      <c r="C448" s="442" t="str">
        <f t="shared" si="51"/>
        <v/>
      </c>
      <c r="D448" s="442" t="str">
        <f t="shared" si="51"/>
        <v/>
      </c>
      <c r="E448" s="442" t="str">
        <f t="shared" si="51"/>
        <v/>
      </c>
      <c r="F448" s="442" t="str">
        <f t="shared" si="51"/>
        <v/>
      </c>
      <c r="G448" s="1126" t="str">
        <f t="shared" si="51"/>
        <v/>
      </c>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50"/>
      <c r="DX448" s="33"/>
      <c r="DY448" s="33"/>
      <c r="DZ448" s="33"/>
      <c r="EA448" s="33"/>
      <c r="EB448" s="33"/>
      <c r="EC448" s="33"/>
      <c r="ED448" s="33"/>
      <c r="EE448" s="33"/>
      <c r="EF448" s="33"/>
      <c r="EG448" s="33"/>
      <c r="EH448" s="33"/>
      <c r="EI448" s="33"/>
      <c r="EJ448" s="33"/>
      <c r="EK448" s="33"/>
      <c r="EL448" s="33"/>
      <c r="EM448" s="33"/>
      <c r="EN448" s="33"/>
      <c r="EO448" s="33"/>
      <c r="EP448" s="33"/>
      <c r="EQ448" s="33"/>
      <c r="ER448" s="50"/>
    </row>
    <row r="449" spans="2:148" ht="15" customHeight="1" x14ac:dyDescent="0.25">
      <c r="B449" s="440" t="str">
        <f t="shared" si="48"/>
        <v>Desk 25</v>
      </c>
      <c r="C449" s="442" t="str">
        <f t="shared" si="51"/>
        <v/>
      </c>
      <c r="D449" s="442" t="str">
        <f t="shared" si="51"/>
        <v/>
      </c>
      <c r="E449" s="442" t="str">
        <f t="shared" si="51"/>
        <v/>
      </c>
      <c r="F449" s="442" t="str">
        <f t="shared" si="51"/>
        <v/>
      </c>
      <c r="G449" s="1126" t="str">
        <f t="shared" si="51"/>
        <v/>
      </c>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50"/>
      <c r="DX449" s="33"/>
      <c r="DY449" s="33"/>
      <c r="DZ449" s="33"/>
      <c r="EA449" s="33"/>
      <c r="EB449" s="33"/>
      <c r="EC449" s="33"/>
      <c r="ED449" s="33"/>
      <c r="EE449" s="33"/>
      <c r="EF449" s="33"/>
      <c r="EG449" s="33"/>
      <c r="EH449" s="33"/>
      <c r="EI449" s="33"/>
      <c r="EJ449" s="33"/>
      <c r="EK449" s="33"/>
      <c r="EL449" s="33"/>
      <c r="EM449" s="33"/>
      <c r="EN449" s="33"/>
      <c r="EO449" s="33"/>
      <c r="EP449" s="33"/>
      <c r="EQ449" s="33"/>
      <c r="ER449" s="50"/>
    </row>
    <row r="450" spans="2:148" ht="15" customHeight="1" x14ac:dyDescent="0.25">
      <c r="B450" s="440" t="str">
        <f t="shared" si="48"/>
        <v>Desk 26</v>
      </c>
      <c r="C450" s="442" t="str">
        <f t="shared" si="51"/>
        <v/>
      </c>
      <c r="D450" s="442" t="str">
        <f t="shared" si="51"/>
        <v/>
      </c>
      <c r="E450" s="442" t="str">
        <f t="shared" si="51"/>
        <v/>
      </c>
      <c r="F450" s="442" t="str">
        <f t="shared" si="51"/>
        <v/>
      </c>
      <c r="G450" s="1126" t="str">
        <f t="shared" si="51"/>
        <v/>
      </c>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50"/>
      <c r="DX450" s="33"/>
      <c r="DY450" s="33"/>
      <c r="DZ450" s="33"/>
      <c r="EA450" s="33"/>
      <c r="EB450" s="33"/>
      <c r="EC450" s="33"/>
      <c r="ED450" s="33"/>
      <c r="EE450" s="33"/>
      <c r="EF450" s="33"/>
      <c r="EG450" s="33"/>
      <c r="EH450" s="33"/>
      <c r="EI450" s="33"/>
      <c r="EJ450" s="33"/>
      <c r="EK450" s="33"/>
      <c r="EL450" s="33"/>
      <c r="EM450" s="33"/>
      <c r="EN450" s="33"/>
      <c r="EO450" s="33"/>
      <c r="EP450" s="33"/>
      <c r="EQ450" s="33"/>
      <c r="ER450" s="50"/>
    </row>
    <row r="451" spans="2:148" ht="15" customHeight="1" x14ac:dyDescent="0.25">
      <c r="B451" s="440" t="str">
        <f t="shared" si="48"/>
        <v>Desk 27</v>
      </c>
      <c r="C451" s="442" t="str">
        <f t="shared" si="51"/>
        <v/>
      </c>
      <c r="D451" s="442" t="str">
        <f t="shared" si="51"/>
        <v/>
      </c>
      <c r="E451" s="442" t="str">
        <f t="shared" si="51"/>
        <v/>
      </c>
      <c r="F451" s="442" t="str">
        <f t="shared" si="51"/>
        <v/>
      </c>
      <c r="G451" s="1126" t="str">
        <f t="shared" si="51"/>
        <v/>
      </c>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50"/>
      <c r="DX451" s="33"/>
      <c r="DY451" s="33"/>
      <c r="DZ451" s="33"/>
      <c r="EA451" s="33"/>
      <c r="EB451" s="33"/>
      <c r="EC451" s="33"/>
      <c r="ED451" s="33"/>
      <c r="EE451" s="33"/>
      <c r="EF451" s="33"/>
      <c r="EG451" s="33"/>
      <c r="EH451" s="33"/>
      <c r="EI451" s="33"/>
      <c r="EJ451" s="33"/>
      <c r="EK451" s="33"/>
      <c r="EL451" s="33"/>
      <c r="EM451" s="33"/>
      <c r="EN451" s="33"/>
      <c r="EO451" s="33"/>
      <c r="EP451" s="33"/>
      <c r="EQ451" s="33"/>
      <c r="ER451" s="50"/>
    </row>
    <row r="452" spans="2:148" ht="15" customHeight="1" x14ac:dyDescent="0.25">
      <c r="B452" s="440" t="str">
        <f t="shared" si="48"/>
        <v>Desk 28</v>
      </c>
      <c r="C452" s="442" t="str">
        <f t="shared" si="51"/>
        <v/>
      </c>
      <c r="D452" s="442" t="str">
        <f t="shared" si="51"/>
        <v/>
      </c>
      <c r="E452" s="442" t="str">
        <f t="shared" si="51"/>
        <v/>
      </c>
      <c r="F452" s="442" t="str">
        <f t="shared" si="51"/>
        <v/>
      </c>
      <c r="G452" s="1126" t="str">
        <f t="shared" si="51"/>
        <v/>
      </c>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50"/>
      <c r="DX452" s="33"/>
      <c r="DY452" s="33"/>
      <c r="DZ452" s="33"/>
      <c r="EA452" s="33"/>
      <c r="EB452" s="33"/>
      <c r="EC452" s="33"/>
      <c r="ED452" s="33"/>
      <c r="EE452" s="33"/>
      <c r="EF452" s="33"/>
      <c r="EG452" s="33"/>
      <c r="EH452" s="33"/>
      <c r="EI452" s="33"/>
      <c r="EJ452" s="33"/>
      <c r="EK452" s="33"/>
      <c r="EL452" s="33"/>
      <c r="EM452" s="33"/>
      <c r="EN452" s="33"/>
      <c r="EO452" s="33"/>
      <c r="EP452" s="33"/>
      <c r="EQ452" s="33"/>
      <c r="ER452" s="50"/>
    </row>
    <row r="453" spans="2:148" ht="15" customHeight="1" x14ac:dyDescent="0.25">
      <c r="B453" s="440" t="str">
        <f t="shared" si="48"/>
        <v>Desk 29</v>
      </c>
      <c r="C453" s="442" t="str">
        <f t="shared" si="51"/>
        <v/>
      </c>
      <c r="D453" s="442" t="str">
        <f t="shared" si="51"/>
        <v/>
      </c>
      <c r="E453" s="442" t="str">
        <f t="shared" si="51"/>
        <v/>
      </c>
      <c r="F453" s="442" t="str">
        <f t="shared" si="51"/>
        <v/>
      </c>
      <c r="G453" s="1126" t="str">
        <f t="shared" si="51"/>
        <v/>
      </c>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50"/>
      <c r="DX453" s="33"/>
      <c r="DY453" s="33"/>
      <c r="DZ453" s="33"/>
      <c r="EA453" s="33"/>
      <c r="EB453" s="33"/>
      <c r="EC453" s="33"/>
      <c r="ED453" s="33"/>
      <c r="EE453" s="33"/>
      <c r="EF453" s="33"/>
      <c r="EG453" s="33"/>
      <c r="EH453" s="33"/>
      <c r="EI453" s="33"/>
      <c r="EJ453" s="33"/>
      <c r="EK453" s="33"/>
      <c r="EL453" s="33"/>
      <c r="EM453" s="33"/>
      <c r="EN453" s="33"/>
      <c r="EO453" s="33"/>
      <c r="EP453" s="33"/>
      <c r="EQ453" s="33"/>
      <c r="ER453" s="50"/>
    </row>
    <row r="454" spans="2:148" ht="15" customHeight="1" x14ac:dyDescent="0.25">
      <c r="B454" s="440" t="str">
        <f t="shared" si="48"/>
        <v>Desk 30</v>
      </c>
      <c r="C454" s="442" t="str">
        <f t="shared" si="51"/>
        <v/>
      </c>
      <c r="D454" s="442" t="str">
        <f t="shared" si="51"/>
        <v/>
      </c>
      <c r="E454" s="442" t="str">
        <f t="shared" si="51"/>
        <v/>
      </c>
      <c r="F454" s="442" t="str">
        <f t="shared" si="51"/>
        <v/>
      </c>
      <c r="G454" s="1126" t="str">
        <f t="shared" si="51"/>
        <v/>
      </c>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50"/>
      <c r="DX454" s="33"/>
      <c r="DY454" s="33"/>
      <c r="DZ454" s="33"/>
      <c r="EA454" s="33"/>
      <c r="EB454" s="33"/>
      <c r="EC454" s="33"/>
      <c r="ED454" s="33"/>
      <c r="EE454" s="33"/>
      <c r="EF454" s="33"/>
      <c r="EG454" s="33"/>
      <c r="EH454" s="33"/>
      <c r="EI454" s="33"/>
      <c r="EJ454" s="33"/>
      <c r="EK454" s="33"/>
      <c r="EL454" s="33"/>
      <c r="EM454" s="33"/>
      <c r="EN454" s="33"/>
      <c r="EO454" s="33"/>
      <c r="EP454" s="33"/>
      <c r="EQ454" s="33"/>
      <c r="ER454" s="50"/>
    </row>
    <row r="455" spans="2:148" ht="15" customHeight="1" x14ac:dyDescent="0.25">
      <c r="B455" s="440" t="str">
        <f t="shared" si="48"/>
        <v>Desk 31</v>
      </c>
      <c r="C455" s="442" t="str">
        <f t="shared" si="51"/>
        <v/>
      </c>
      <c r="D455" s="442" t="str">
        <f t="shared" si="51"/>
        <v/>
      </c>
      <c r="E455" s="442" t="str">
        <f t="shared" si="51"/>
        <v/>
      </c>
      <c r="F455" s="442" t="str">
        <f t="shared" si="51"/>
        <v/>
      </c>
      <c r="G455" s="1126" t="str">
        <f t="shared" si="51"/>
        <v/>
      </c>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50"/>
      <c r="DX455" s="33"/>
      <c r="DY455" s="33"/>
      <c r="DZ455" s="33"/>
      <c r="EA455" s="33"/>
      <c r="EB455" s="33"/>
      <c r="EC455" s="33"/>
      <c r="ED455" s="33"/>
      <c r="EE455" s="33"/>
      <c r="EF455" s="33"/>
      <c r="EG455" s="33"/>
      <c r="EH455" s="33"/>
      <c r="EI455" s="33"/>
      <c r="EJ455" s="33"/>
      <c r="EK455" s="33"/>
      <c r="EL455" s="33"/>
      <c r="EM455" s="33"/>
      <c r="EN455" s="33"/>
      <c r="EO455" s="33"/>
      <c r="EP455" s="33"/>
      <c r="EQ455" s="33"/>
      <c r="ER455" s="50"/>
    </row>
    <row r="456" spans="2:148" ht="15" customHeight="1" x14ac:dyDescent="0.25">
      <c r="B456" s="440" t="str">
        <f t="shared" si="48"/>
        <v>Desk 32</v>
      </c>
      <c r="C456" s="442" t="str">
        <f t="shared" si="51"/>
        <v/>
      </c>
      <c r="D456" s="442" t="str">
        <f t="shared" si="51"/>
        <v/>
      </c>
      <c r="E456" s="442" t="str">
        <f t="shared" si="51"/>
        <v/>
      </c>
      <c r="F456" s="442" t="str">
        <f t="shared" si="51"/>
        <v/>
      </c>
      <c r="G456" s="1126" t="str">
        <f t="shared" si="51"/>
        <v/>
      </c>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50"/>
      <c r="DX456" s="33"/>
      <c r="DY456" s="33"/>
      <c r="DZ456" s="33"/>
      <c r="EA456" s="33"/>
      <c r="EB456" s="33"/>
      <c r="EC456" s="33"/>
      <c r="ED456" s="33"/>
      <c r="EE456" s="33"/>
      <c r="EF456" s="33"/>
      <c r="EG456" s="33"/>
      <c r="EH456" s="33"/>
      <c r="EI456" s="33"/>
      <c r="EJ456" s="33"/>
      <c r="EK456" s="33"/>
      <c r="EL456" s="33"/>
      <c r="EM456" s="33"/>
      <c r="EN456" s="33"/>
      <c r="EO456" s="33"/>
      <c r="EP456" s="33"/>
      <c r="EQ456" s="33"/>
      <c r="ER456" s="50"/>
    </row>
    <row r="457" spans="2:148" ht="15" customHeight="1" x14ac:dyDescent="0.25">
      <c r="B457" s="440" t="str">
        <f t="shared" si="48"/>
        <v>Desk 33</v>
      </c>
      <c r="C457" s="442" t="str">
        <f t="shared" si="51"/>
        <v/>
      </c>
      <c r="D457" s="442" t="str">
        <f t="shared" si="51"/>
        <v/>
      </c>
      <c r="E457" s="442" t="str">
        <f t="shared" si="51"/>
        <v/>
      </c>
      <c r="F457" s="442" t="str">
        <f t="shared" si="51"/>
        <v/>
      </c>
      <c r="G457" s="1126" t="str">
        <f t="shared" si="51"/>
        <v/>
      </c>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50"/>
      <c r="DX457" s="33"/>
      <c r="DY457" s="33"/>
      <c r="DZ457" s="33"/>
      <c r="EA457" s="33"/>
      <c r="EB457" s="33"/>
      <c r="EC457" s="33"/>
      <c r="ED457" s="33"/>
      <c r="EE457" s="33"/>
      <c r="EF457" s="33"/>
      <c r="EG457" s="33"/>
      <c r="EH457" s="33"/>
      <c r="EI457" s="33"/>
      <c r="EJ457" s="33"/>
      <c r="EK457" s="33"/>
      <c r="EL457" s="33"/>
      <c r="EM457" s="33"/>
      <c r="EN457" s="33"/>
      <c r="EO457" s="33"/>
      <c r="EP457" s="33"/>
      <c r="EQ457" s="33"/>
      <c r="ER457" s="50"/>
    </row>
    <row r="458" spans="2:148" ht="15" customHeight="1" x14ac:dyDescent="0.25">
      <c r="B458" s="440" t="str">
        <f t="shared" si="48"/>
        <v>Desk 34</v>
      </c>
      <c r="C458" s="442" t="str">
        <f t="shared" ref="C458:G473" si="52">IF(ISBLANK(C44), "", C44)</f>
        <v/>
      </c>
      <c r="D458" s="442" t="str">
        <f t="shared" si="52"/>
        <v/>
      </c>
      <c r="E458" s="442" t="str">
        <f t="shared" si="52"/>
        <v/>
      </c>
      <c r="F458" s="442" t="str">
        <f t="shared" si="52"/>
        <v/>
      </c>
      <c r="G458" s="1126" t="str">
        <f t="shared" si="52"/>
        <v/>
      </c>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50"/>
      <c r="DX458" s="33"/>
      <c r="DY458" s="33"/>
      <c r="DZ458" s="33"/>
      <c r="EA458" s="33"/>
      <c r="EB458" s="33"/>
      <c r="EC458" s="33"/>
      <c r="ED458" s="33"/>
      <c r="EE458" s="33"/>
      <c r="EF458" s="33"/>
      <c r="EG458" s="33"/>
      <c r="EH458" s="33"/>
      <c r="EI458" s="33"/>
      <c r="EJ458" s="33"/>
      <c r="EK458" s="33"/>
      <c r="EL458" s="33"/>
      <c r="EM458" s="33"/>
      <c r="EN458" s="33"/>
      <c r="EO458" s="33"/>
      <c r="EP458" s="33"/>
      <c r="EQ458" s="33"/>
      <c r="ER458" s="50"/>
    </row>
    <row r="459" spans="2:148" ht="15" customHeight="1" x14ac:dyDescent="0.25">
      <c r="B459" s="440" t="str">
        <f t="shared" si="48"/>
        <v>Desk 35</v>
      </c>
      <c r="C459" s="442" t="str">
        <f t="shared" si="52"/>
        <v/>
      </c>
      <c r="D459" s="442" t="str">
        <f t="shared" si="52"/>
        <v/>
      </c>
      <c r="E459" s="442" t="str">
        <f t="shared" si="52"/>
        <v/>
      </c>
      <c r="F459" s="442" t="str">
        <f t="shared" si="52"/>
        <v/>
      </c>
      <c r="G459" s="1126" t="str">
        <f t="shared" si="52"/>
        <v/>
      </c>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50"/>
      <c r="DX459" s="33"/>
      <c r="DY459" s="33"/>
      <c r="DZ459" s="33"/>
      <c r="EA459" s="33"/>
      <c r="EB459" s="33"/>
      <c r="EC459" s="33"/>
      <c r="ED459" s="33"/>
      <c r="EE459" s="33"/>
      <c r="EF459" s="33"/>
      <c r="EG459" s="33"/>
      <c r="EH459" s="33"/>
      <c r="EI459" s="33"/>
      <c r="EJ459" s="33"/>
      <c r="EK459" s="33"/>
      <c r="EL459" s="33"/>
      <c r="EM459" s="33"/>
      <c r="EN459" s="33"/>
      <c r="EO459" s="33"/>
      <c r="EP459" s="33"/>
      <c r="EQ459" s="33"/>
      <c r="ER459" s="50"/>
    </row>
    <row r="460" spans="2:148" ht="15" customHeight="1" x14ac:dyDescent="0.25">
      <c r="B460" s="440" t="str">
        <f t="shared" si="48"/>
        <v>Desk 36</v>
      </c>
      <c r="C460" s="442" t="str">
        <f t="shared" si="52"/>
        <v/>
      </c>
      <c r="D460" s="442" t="str">
        <f t="shared" si="52"/>
        <v/>
      </c>
      <c r="E460" s="442" t="str">
        <f t="shared" si="52"/>
        <v/>
      </c>
      <c r="F460" s="442" t="str">
        <f t="shared" si="52"/>
        <v/>
      </c>
      <c r="G460" s="1126" t="str">
        <f t="shared" si="52"/>
        <v/>
      </c>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50"/>
      <c r="DX460" s="33"/>
      <c r="DY460" s="33"/>
      <c r="DZ460" s="33"/>
      <c r="EA460" s="33"/>
      <c r="EB460" s="33"/>
      <c r="EC460" s="33"/>
      <c r="ED460" s="33"/>
      <c r="EE460" s="33"/>
      <c r="EF460" s="33"/>
      <c r="EG460" s="33"/>
      <c r="EH460" s="33"/>
      <c r="EI460" s="33"/>
      <c r="EJ460" s="33"/>
      <c r="EK460" s="33"/>
      <c r="EL460" s="33"/>
      <c r="EM460" s="33"/>
      <c r="EN460" s="33"/>
      <c r="EO460" s="33"/>
      <c r="EP460" s="33"/>
      <c r="EQ460" s="33"/>
      <c r="ER460" s="50"/>
    </row>
    <row r="461" spans="2:148" ht="15" customHeight="1" x14ac:dyDescent="0.25">
      <c r="B461" s="440" t="str">
        <f t="shared" si="48"/>
        <v>Desk 37</v>
      </c>
      <c r="C461" s="442" t="str">
        <f t="shared" si="52"/>
        <v/>
      </c>
      <c r="D461" s="442" t="str">
        <f t="shared" si="52"/>
        <v/>
      </c>
      <c r="E461" s="442" t="str">
        <f t="shared" si="52"/>
        <v/>
      </c>
      <c r="F461" s="442" t="str">
        <f t="shared" si="52"/>
        <v/>
      </c>
      <c r="G461" s="1126" t="str">
        <f t="shared" si="52"/>
        <v/>
      </c>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50"/>
      <c r="DX461" s="33"/>
      <c r="DY461" s="33"/>
      <c r="DZ461" s="33"/>
      <c r="EA461" s="33"/>
      <c r="EB461" s="33"/>
      <c r="EC461" s="33"/>
      <c r="ED461" s="33"/>
      <c r="EE461" s="33"/>
      <c r="EF461" s="33"/>
      <c r="EG461" s="33"/>
      <c r="EH461" s="33"/>
      <c r="EI461" s="33"/>
      <c r="EJ461" s="33"/>
      <c r="EK461" s="33"/>
      <c r="EL461" s="33"/>
      <c r="EM461" s="33"/>
      <c r="EN461" s="33"/>
      <c r="EO461" s="33"/>
      <c r="EP461" s="33"/>
      <c r="EQ461" s="33"/>
      <c r="ER461" s="50"/>
    </row>
    <row r="462" spans="2:148" ht="15" customHeight="1" x14ac:dyDescent="0.25">
      <c r="B462" s="440" t="str">
        <f t="shared" si="48"/>
        <v>Desk 38</v>
      </c>
      <c r="C462" s="442" t="str">
        <f t="shared" si="52"/>
        <v/>
      </c>
      <c r="D462" s="442" t="str">
        <f t="shared" si="52"/>
        <v/>
      </c>
      <c r="E462" s="442" t="str">
        <f t="shared" si="52"/>
        <v/>
      </c>
      <c r="F462" s="442" t="str">
        <f t="shared" si="52"/>
        <v/>
      </c>
      <c r="G462" s="1126" t="str">
        <f t="shared" si="52"/>
        <v/>
      </c>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50"/>
      <c r="DX462" s="33"/>
      <c r="DY462" s="33"/>
      <c r="DZ462" s="33"/>
      <c r="EA462" s="33"/>
      <c r="EB462" s="33"/>
      <c r="EC462" s="33"/>
      <c r="ED462" s="33"/>
      <c r="EE462" s="33"/>
      <c r="EF462" s="33"/>
      <c r="EG462" s="33"/>
      <c r="EH462" s="33"/>
      <c r="EI462" s="33"/>
      <c r="EJ462" s="33"/>
      <c r="EK462" s="33"/>
      <c r="EL462" s="33"/>
      <c r="EM462" s="33"/>
      <c r="EN462" s="33"/>
      <c r="EO462" s="33"/>
      <c r="EP462" s="33"/>
      <c r="EQ462" s="33"/>
      <c r="ER462" s="50"/>
    </row>
    <row r="463" spans="2:148" ht="15" customHeight="1" x14ac:dyDescent="0.25">
      <c r="B463" s="440" t="str">
        <f t="shared" si="48"/>
        <v>Desk 39</v>
      </c>
      <c r="C463" s="442" t="str">
        <f t="shared" si="52"/>
        <v/>
      </c>
      <c r="D463" s="442" t="str">
        <f t="shared" si="52"/>
        <v/>
      </c>
      <c r="E463" s="442" t="str">
        <f t="shared" si="52"/>
        <v/>
      </c>
      <c r="F463" s="442" t="str">
        <f t="shared" si="52"/>
        <v/>
      </c>
      <c r="G463" s="1126" t="str">
        <f t="shared" si="52"/>
        <v/>
      </c>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50"/>
      <c r="DX463" s="33"/>
      <c r="DY463" s="33"/>
      <c r="DZ463" s="33"/>
      <c r="EA463" s="33"/>
      <c r="EB463" s="33"/>
      <c r="EC463" s="33"/>
      <c r="ED463" s="33"/>
      <c r="EE463" s="33"/>
      <c r="EF463" s="33"/>
      <c r="EG463" s="33"/>
      <c r="EH463" s="33"/>
      <c r="EI463" s="33"/>
      <c r="EJ463" s="33"/>
      <c r="EK463" s="33"/>
      <c r="EL463" s="33"/>
      <c r="EM463" s="33"/>
      <c r="EN463" s="33"/>
      <c r="EO463" s="33"/>
      <c r="EP463" s="33"/>
      <c r="EQ463" s="33"/>
      <c r="ER463" s="50"/>
    </row>
    <row r="464" spans="2:148" ht="15" customHeight="1" x14ac:dyDescent="0.25">
      <c r="B464" s="440" t="str">
        <f t="shared" si="48"/>
        <v>Desk 40</v>
      </c>
      <c r="C464" s="442" t="str">
        <f t="shared" si="52"/>
        <v/>
      </c>
      <c r="D464" s="442" t="str">
        <f t="shared" si="52"/>
        <v/>
      </c>
      <c r="E464" s="442" t="str">
        <f t="shared" si="52"/>
        <v/>
      </c>
      <c r="F464" s="442" t="str">
        <f t="shared" si="52"/>
        <v/>
      </c>
      <c r="G464" s="1126" t="str">
        <f t="shared" si="52"/>
        <v/>
      </c>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50"/>
      <c r="DX464" s="33"/>
      <c r="DY464" s="33"/>
      <c r="DZ464" s="33"/>
      <c r="EA464" s="33"/>
      <c r="EB464" s="33"/>
      <c r="EC464" s="33"/>
      <c r="ED464" s="33"/>
      <c r="EE464" s="33"/>
      <c r="EF464" s="33"/>
      <c r="EG464" s="33"/>
      <c r="EH464" s="33"/>
      <c r="EI464" s="33"/>
      <c r="EJ464" s="33"/>
      <c r="EK464" s="33"/>
      <c r="EL464" s="33"/>
      <c r="EM464" s="33"/>
      <c r="EN464" s="33"/>
      <c r="EO464" s="33"/>
      <c r="EP464" s="33"/>
      <c r="EQ464" s="33"/>
      <c r="ER464" s="50"/>
    </row>
    <row r="465" spans="2:148" ht="15" customHeight="1" x14ac:dyDescent="0.25">
      <c r="B465" s="440" t="str">
        <f t="shared" si="48"/>
        <v>Desk 41</v>
      </c>
      <c r="C465" s="442" t="str">
        <f t="shared" si="52"/>
        <v/>
      </c>
      <c r="D465" s="442" t="str">
        <f t="shared" si="52"/>
        <v/>
      </c>
      <c r="E465" s="442" t="str">
        <f t="shared" si="52"/>
        <v/>
      </c>
      <c r="F465" s="442" t="str">
        <f t="shared" si="52"/>
        <v/>
      </c>
      <c r="G465" s="1126" t="str">
        <f t="shared" si="52"/>
        <v/>
      </c>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50"/>
      <c r="DX465" s="33"/>
      <c r="DY465" s="33"/>
      <c r="DZ465" s="33"/>
      <c r="EA465" s="33"/>
      <c r="EB465" s="33"/>
      <c r="EC465" s="33"/>
      <c r="ED465" s="33"/>
      <c r="EE465" s="33"/>
      <c r="EF465" s="33"/>
      <c r="EG465" s="33"/>
      <c r="EH465" s="33"/>
      <c r="EI465" s="33"/>
      <c r="EJ465" s="33"/>
      <c r="EK465" s="33"/>
      <c r="EL465" s="33"/>
      <c r="EM465" s="33"/>
      <c r="EN465" s="33"/>
      <c r="EO465" s="33"/>
      <c r="EP465" s="33"/>
      <c r="EQ465" s="33"/>
      <c r="ER465" s="50"/>
    </row>
    <row r="466" spans="2:148" ht="15" customHeight="1" x14ac:dyDescent="0.25">
      <c r="B466" s="440" t="str">
        <f t="shared" si="48"/>
        <v>Desk 42</v>
      </c>
      <c r="C466" s="442" t="str">
        <f t="shared" si="52"/>
        <v/>
      </c>
      <c r="D466" s="442" t="str">
        <f t="shared" si="52"/>
        <v/>
      </c>
      <c r="E466" s="442" t="str">
        <f t="shared" si="52"/>
        <v/>
      </c>
      <c r="F466" s="442" t="str">
        <f t="shared" si="52"/>
        <v/>
      </c>
      <c r="G466" s="1126" t="str">
        <f t="shared" si="52"/>
        <v/>
      </c>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50"/>
      <c r="DX466" s="33"/>
      <c r="DY466" s="33"/>
      <c r="DZ466" s="33"/>
      <c r="EA466" s="33"/>
      <c r="EB466" s="33"/>
      <c r="EC466" s="33"/>
      <c r="ED466" s="33"/>
      <c r="EE466" s="33"/>
      <c r="EF466" s="33"/>
      <c r="EG466" s="33"/>
      <c r="EH466" s="33"/>
      <c r="EI466" s="33"/>
      <c r="EJ466" s="33"/>
      <c r="EK466" s="33"/>
      <c r="EL466" s="33"/>
      <c r="EM466" s="33"/>
      <c r="EN466" s="33"/>
      <c r="EO466" s="33"/>
      <c r="EP466" s="33"/>
      <c r="EQ466" s="33"/>
      <c r="ER466" s="50"/>
    </row>
    <row r="467" spans="2:148" ht="15" customHeight="1" x14ac:dyDescent="0.25">
      <c r="B467" s="440" t="str">
        <f t="shared" si="48"/>
        <v>Desk 43</v>
      </c>
      <c r="C467" s="442" t="str">
        <f t="shared" si="52"/>
        <v/>
      </c>
      <c r="D467" s="442" t="str">
        <f t="shared" si="52"/>
        <v/>
      </c>
      <c r="E467" s="442" t="str">
        <f t="shared" si="52"/>
        <v/>
      </c>
      <c r="F467" s="442" t="str">
        <f t="shared" si="52"/>
        <v/>
      </c>
      <c r="G467" s="1126" t="str">
        <f t="shared" si="52"/>
        <v/>
      </c>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50"/>
      <c r="DX467" s="33"/>
      <c r="DY467" s="33"/>
      <c r="DZ467" s="33"/>
      <c r="EA467" s="33"/>
      <c r="EB467" s="33"/>
      <c r="EC467" s="33"/>
      <c r="ED467" s="33"/>
      <c r="EE467" s="33"/>
      <c r="EF467" s="33"/>
      <c r="EG467" s="33"/>
      <c r="EH467" s="33"/>
      <c r="EI467" s="33"/>
      <c r="EJ467" s="33"/>
      <c r="EK467" s="33"/>
      <c r="EL467" s="33"/>
      <c r="EM467" s="33"/>
      <c r="EN467" s="33"/>
      <c r="EO467" s="33"/>
      <c r="EP467" s="33"/>
      <c r="EQ467" s="33"/>
      <c r="ER467" s="50"/>
    </row>
    <row r="468" spans="2:148" ht="15" customHeight="1" x14ac:dyDescent="0.25">
      <c r="B468" s="440" t="str">
        <f t="shared" si="48"/>
        <v>Desk 44</v>
      </c>
      <c r="C468" s="442" t="str">
        <f t="shared" si="52"/>
        <v/>
      </c>
      <c r="D468" s="442" t="str">
        <f t="shared" si="52"/>
        <v/>
      </c>
      <c r="E468" s="442" t="str">
        <f t="shared" si="52"/>
        <v/>
      </c>
      <c r="F468" s="442" t="str">
        <f t="shared" si="52"/>
        <v/>
      </c>
      <c r="G468" s="1126" t="str">
        <f t="shared" si="52"/>
        <v/>
      </c>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50"/>
      <c r="DX468" s="33"/>
      <c r="DY468" s="33"/>
      <c r="DZ468" s="33"/>
      <c r="EA468" s="33"/>
      <c r="EB468" s="33"/>
      <c r="EC468" s="33"/>
      <c r="ED468" s="33"/>
      <c r="EE468" s="33"/>
      <c r="EF468" s="33"/>
      <c r="EG468" s="33"/>
      <c r="EH468" s="33"/>
      <c r="EI468" s="33"/>
      <c r="EJ468" s="33"/>
      <c r="EK468" s="33"/>
      <c r="EL468" s="33"/>
      <c r="EM468" s="33"/>
      <c r="EN468" s="33"/>
      <c r="EO468" s="33"/>
      <c r="EP468" s="33"/>
      <c r="EQ468" s="33"/>
      <c r="ER468" s="50"/>
    </row>
    <row r="469" spans="2:148" ht="15" customHeight="1" x14ac:dyDescent="0.25">
      <c r="B469" s="440" t="str">
        <f t="shared" si="48"/>
        <v>Desk 45</v>
      </c>
      <c r="C469" s="442" t="str">
        <f t="shared" si="52"/>
        <v/>
      </c>
      <c r="D469" s="442" t="str">
        <f t="shared" si="52"/>
        <v/>
      </c>
      <c r="E469" s="442" t="str">
        <f t="shared" si="52"/>
        <v/>
      </c>
      <c r="F469" s="442" t="str">
        <f t="shared" si="52"/>
        <v/>
      </c>
      <c r="G469" s="1126" t="str">
        <f t="shared" si="52"/>
        <v/>
      </c>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50"/>
      <c r="DX469" s="33"/>
      <c r="DY469" s="33"/>
      <c r="DZ469" s="33"/>
      <c r="EA469" s="33"/>
      <c r="EB469" s="33"/>
      <c r="EC469" s="33"/>
      <c r="ED469" s="33"/>
      <c r="EE469" s="33"/>
      <c r="EF469" s="33"/>
      <c r="EG469" s="33"/>
      <c r="EH469" s="33"/>
      <c r="EI469" s="33"/>
      <c r="EJ469" s="33"/>
      <c r="EK469" s="33"/>
      <c r="EL469" s="33"/>
      <c r="EM469" s="33"/>
      <c r="EN469" s="33"/>
      <c r="EO469" s="33"/>
      <c r="EP469" s="33"/>
      <c r="EQ469" s="33"/>
      <c r="ER469" s="50"/>
    </row>
    <row r="470" spans="2:148" ht="15" customHeight="1" x14ac:dyDescent="0.25">
      <c r="B470" s="440" t="str">
        <f t="shared" si="48"/>
        <v>Desk 46</v>
      </c>
      <c r="C470" s="442" t="str">
        <f t="shared" si="52"/>
        <v/>
      </c>
      <c r="D470" s="442" t="str">
        <f t="shared" si="52"/>
        <v/>
      </c>
      <c r="E470" s="442" t="str">
        <f t="shared" si="52"/>
        <v/>
      </c>
      <c r="F470" s="442" t="str">
        <f t="shared" si="52"/>
        <v/>
      </c>
      <c r="G470" s="1126" t="str">
        <f t="shared" si="52"/>
        <v/>
      </c>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50"/>
      <c r="DX470" s="33"/>
      <c r="DY470" s="33"/>
      <c r="DZ470" s="33"/>
      <c r="EA470" s="33"/>
      <c r="EB470" s="33"/>
      <c r="EC470" s="33"/>
      <c r="ED470" s="33"/>
      <c r="EE470" s="33"/>
      <c r="EF470" s="33"/>
      <c r="EG470" s="33"/>
      <c r="EH470" s="33"/>
      <c r="EI470" s="33"/>
      <c r="EJ470" s="33"/>
      <c r="EK470" s="33"/>
      <c r="EL470" s="33"/>
      <c r="EM470" s="33"/>
      <c r="EN470" s="33"/>
      <c r="EO470" s="33"/>
      <c r="EP470" s="33"/>
      <c r="EQ470" s="33"/>
      <c r="ER470" s="50"/>
    </row>
    <row r="471" spans="2:148" ht="15" customHeight="1" x14ac:dyDescent="0.25">
      <c r="B471" s="440" t="str">
        <f t="shared" si="48"/>
        <v>Desk 47</v>
      </c>
      <c r="C471" s="442" t="str">
        <f t="shared" si="52"/>
        <v/>
      </c>
      <c r="D471" s="442" t="str">
        <f t="shared" si="52"/>
        <v/>
      </c>
      <c r="E471" s="442" t="str">
        <f t="shared" si="52"/>
        <v/>
      </c>
      <c r="F471" s="442" t="str">
        <f t="shared" si="52"/>
        <v/>
      </c>
      <c r="G471" s="1126" t="str">
        <f t="shared" si="52"/>
        <v/>
      </c>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50"/>
      <c r="DX471" s="33"/>
      <c r="DY471" s="33"/>
      <c r="DZ471" s="33"/>
      <c r="EA471" s="33"/>
      <c r="EB471" s="33"/>
      <c r="EC471" s="33"/>
      <c r="ED471" s="33"/>
      <c r="EE471" s="33"/>
      <c r="EF471" s="33"/>
      <c r="EG471" s="33"/>
      <c r="EH471" s="33"/>
      <c r="EI471" s="33"/>
      <c r="EJ471" s="33"/>
      <c r="EK471" s="33"/>
      <c r="EL471" s="33"/>
      <c r="EM471" s="33"/>
      <c r="EN471" s="33"/>
      <c r="EO471" s="33"/>
      <c r="EP471" s="33"/>
      <c r="EQ471" s="33"/>
      <c r="ER471" s="50"/>
    </row>
    <row r="472" spans="2:148" ht="15" customHeight="1" x14ac:dyDescent="0.25">
      <c r="B472" s="440" t="str">
        <f t="shared" si="48"/>
        <v>Desk 48</v>
      </c>
      <c r="C472" s="442" t="str">
        <f t="shared" si="52"/>
        <v/>
      </c>
      <c r="D472" s="442" t="str">
        <f t="shared" si="52"/>
        <v/>
      </c>
      <c r="E472" s="442" t="str">
        <f t="shared" si="52"/>
        <v/>
      </c>
      <c r="F472" s="442" t="str">
        <f t="shared" si="52"/>
        <v/>
      </c>
      <c r="G472" s="1126" t="str">
        <f t="shared" si="52"/>
        <v/>
      </c>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50"/>
      <c r="DX472" s="33"/>
      <c r="DY472" s="33"/>
      <c r="DZ472" s="33"/>
      <c r="EA472" s="33"/>
      <c r="EB472" s="33"/>
      <c r="EC472" s="33"/>
      <c r="ED472" s="33"/>
      <c r="EE472" s="33"/>
      <c r="EF472" s="33"/>
      <c r="EG472" s="33"/>
      <c r="EH472" s="33"/>
      <c r="EI472" s="33"/>
      <c r="EJ472" s="33"/>
      <c r="EK472" s="33"/>
      <c r="EL472" s="33"/>
      <c r="EM472" s="33"/>
      <c r="EN472" s="33"/>
      <c r="EO472" s="33"/>
      <c r="EP472" s="33"/>
      <c r="EQ472" s="33"/>
      <c r="ER472" s="50"/>
    </row>
    <row r="473" spans="2:148" ht="15" customHeight="1" x14ac:dyDescent="0.25">
      <c r="B473" s="440" t="str">
        <f t="shared" si="48"/>
        <v>Desk 49</v>
      </c>
      <c r="C473" s="442" t="str">
        <f t="shared" si="52"/>
        <v/>
      </c>
      <c r="D473" s="442" t="str">
        <f t="shared" si="52"/>
        <v/>
      </c>
      <c r="E473" s="442" t="str">
        <f t="shared" si="52"/>
        <v/>
      </c>
      <c r="F473" s="442" t="str">
        <f t="shared" si="52"/>
        <v/>
      </c>
      <c r="G473" s="1126" t="str">
        <f t="shared" si="52"/>
        <v/>
      </c>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50"/>
      <c r="DX473" s="33"/>
      <c r="DY473" s="33"/>
      <c r="DZ473" s="33"/>
      <c r="EA473" s="33"/>
      <c r="EB473" s="33"/>
      <c r="EC473" s="33"/>
      <c r="ED473" s="33"/>
      <c r="EE473" s="33"/>
      <c r="EF473" s="33"/>
      <c r="EG473" s="33"/>
      <c r="EH473" s="33"/>
      <c r="EI473" s="33"/>
      <c r="EJ473" s="33"/>
      <c r="EK473" s="33"/>
      <c r="EL473" s="33"/>
      <c r="EM473" s="33"/>
      <c r="EN473" s="33"/>
      <c r="EO473" s="33"/>
      <c r="EP473" s="33"/>
      <c r="EQ473" s="33"/>
      <c r="ER473" s="50"/>
    </row>
    <row r="474" spans="2:148" ht="15" customHeight="1" x14ac:dyDescent="0.25">
      <c r="B474" s="440" t="str">
        <f t="shared" si="48"/>
        <v>Desk 50</v>
      </c>
      <c r="C474" s="442" t="str">
        <f t="shared" ref="C474:G489" si="53">IF(ISBLANK(C60), "", C60)</f>
        <v/>
      </c>
      <c r="D474" s="442" t="str">
        <f t="shared" si="53"/>
        <v/>
      </c>
      <c r="E474" s="442" t="str">
        <f t="shared" si="53"/>
        <v/>
      </c>
      <c r="F474" s="442" t="str">
        <f t="shared" si="53"/>
        <v/>
      </c>
      <c r="G474" s="1126" t="str">
        <f t="shared" si="53"/>
        <v/>
      </c>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50"/>
      <c r="DX474" s="33"/>
      <c r="DY474" s="33"/>
      <c r="DZ474" s="33"/>
      <c r="EA474" s="33"/>
      <c r="EB474" s="33"/>
      <c r="EC474" s="33"/>
      <c r="ED474" s="33"/>
      <c r="EE474" s="33"/>
      <c r="EF474" s="33"/>
      <c r="EG474" s="33"/>
      <c r="EH474" s="33"/>
      <c r="EI474" s="33"/>
      <c r="EJ474" s="33"/>
      <c r="EK474" s="33"/>
      <c r="EL474" s="33"/>
      <c r="EM474" s="33"/>
      <c r="EN474" s="33"/>
      <c r="EO474" s="33"/>
      <c r="EP474" s="33"/>
      <c r="EQ474" s="33"/>
      <c r="ER474" s="50"/>
    </row>
    <row r="475" spans="2:148" ht="15" customHeight="1" x14ac:dyDescent="0.25">
      <c r="B475" s="440" t="str">
        <f t="shared" si="48"/>
        <v>Desk 51</v>
      </c>
      <c r="C475" s="442" t="str">
        <f t="shared" si="53"/>
        <v/>
      </c>
      <c r="D475" s="442" t="str">
        <f t="shared" si="53"/>
        <v/>
      </c>
      <c r="E475" s="442" t="str">
        <f t="shared" si="53"/>
        <v/>
      </c>
      <c r="F475" s="442" t="str">
        <f t="shared" si="53"/>
        <v/>
      </c>
      <c r="G475" s="1126" t="str">
        <f t="shared" si="53"/>
        <v/>
      </c>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50"/>
      <c r="DX475" s="33"/>
      <c r="DY475" s="33"/>
      <c r="DZ475" s="33"/>
      <c r="EA475" s="33"/>
      <c r="EB475" s="33"/>
      <c r="EC475" s="33"/>
      <c r="ED475" s="33"/>
      <c r="EE475" s="33"/>
      <c r="EF475" s="33"/>
      <c r="EG475" s="33"/>
      <c r="EH475" s="33"/>
      <c r="EI475" s="33"/>
      <c r="EJ475" s="33"/>
      <c r="EK475" s="33"/>
      <c r="EL475" s="33"/>
      <c r="EM475" s="33"/>
      <c r="EN475" s="33"/>
      <c r="EO475" s="33"/>
      <c r="EP475" s="33"/>
      <c r="EQ475" s="33"/>
      <c r="ER475" s="50"/>
    </row>
    <row r="476" spans="2:148" ht="15" customHeight="1" x14ac:dyDescent="0.25">
      <c r="B476" s="440" t="str">
        <f t="shared" si="48"/>
        <v>Desk 52</v>
      </c>
      <c r="C476" s="442" t="str">
        <f t="shared" si="53"/>
        <v/>
      </c>
      <c r="D476" s="442" t="str">
        <f t="shared" si="53"/>
        <v/>
      </c>
      <c r="E476" s="442" t="str">
        <f t="shared" si="53"/>
        <v/>
      </c>
      <c r="F476" s="442" t="str">
        <f t="shared" si="53"/>
        <v/>
      </c>
      <c r="G476" s="1126" t="str">
        <f t="shared" si="53"/>
        <v/>
      </c>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50"/>
      <c r="DX476" s="33"/>
      <c r="DY476" s="33"/>
      <c r="DZ476" s="33"/>
      <c r="EA476" s="33"/>
      <c r="EB476" s="33"/>
      <c r="EC476" s="33"/>
      <c r="ED476" s="33"/>
      <c r="EE476" s="33"/>
      <c r="EF476" s="33"/>
      <c r="EG476" s="33"/>
      <c r="EH476" s="33"/>
      <c r="EI476" s="33"/>
      <c r="EJ476" s="33"/>
      <c r="EK476" s="33"/>
      <c r="EL476" s="33"/>
      <c r="EM476" s="33"/>
      <c r="EN476" s="33"/>
      <c r="EO476" s="33"/>
      <c r="EP476" s="33"/>
      <c r="EQ476" s="33"/>
      <c r="ER476" s="50"/>
    </row>
    <row r="477" spans="2:148" ht="15" customHeight="1" x14ac:dyDescent="0.25">
      <c r="B477" s="440" t="str">
        <f t="shared" si="48"/>
        <v>Desk 53</v>
      </c>
      <c r="C477" s="442" t="str">
        <f t="shared" si="53"/>
        <v/>
      </c>
      <c r="D477" s="442" t="str">
        <f t="shared" si="53"/>
        <v/>
      </c>
      <c r="E477" s="442" t="str">
        <f t="shared" si="53"/>
        <v/>
      </c>
      <c r="F477" s="442" t="str">
        <f t="shared" si="53"/>
        <v/>
      </c>
      <c r="G477" s="1126" t="str">
        <f t="shared" si="53"/>
        <v/>
      </c>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50"/>
      <c r="DX477" s="33"/>
      <c r="DY477" s="33"/>
      <c r="DZ477" s="33"/>
      <c r="EA477" s="33"/>
      <c r="EB477" s="33"/>
      <c r="EC477" s="33"/>
      <c r="ED477" s="33"/>
      <c r="EE477" s="33"/>
      <c r="EF477" s="33"/>
      <c r="EG477" s="33"/>
      <c r="EH477" s="33"/>
      <c r="EI477" s="33"/>
      <c r="EJ477" s="33"/>
      <c r="EK477" s="33"/>
      <c r="EL477" s="33"/>
      <c r="EM477" s="33"/>
      <c r="EN477" s="33"/>
      <c r="EO477" s="33"/>
      <c r="EP477" s="33"/>
      <c r="EQ477" s="33"/>
      <c r="ER477" s="50"/>
    </row>
    <row r="478" spans="2:148" ht="15" customHeight="1" x14ac:dyDescent="0.25">
      <c r="B478" s="440" t="str">
        <f t="shared" si="48"/>
        <v>Desk 54</v>
      </c>
      <c r="C478" s="442" t="str">
        <f t="shared" si="53"/>
        <v/>
      </c>
      <c r="D478" s="442" t="str">
        <f t="shared" si="53"/>
        <v/>
      </c>
      <c r="E478" s="442" t="str">
        <f t="shared" si="53"/>
        <v/>
      </c>
      <c r="F478" s="442" t="str">
        <f t="shared" si="53"/>
        <v/>
      </c>
      <c r="G478" s="1126" t="str">
        <f t="shared" si="53"/>
        <v/>
      </c>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50"/>
      <c r="DX478" s="33"/>
      <c r="DY478" s="33"/>
      <c r="DZ478" s="33"/>
      <c r="EA478" s="33"/>
      <c r="EB478" s="33"/>
      <c r="EC478" s="33"/>
      <c r="ED478" s="33"/>
      <c r="EE478" s="33"/>
      <c r="EF478" s="33"/>
      <c r="EG478" s="33"/>
      <c r="EH478" s="33"/>
      <c r="EI478" s="33"/>
      <c r="EJ478" s="33"/>
      <c r="EK478" s="33"/>
      <c r="EL478" s="33"/>
      <c r="EM478" s="33"/>
      <c r="EN478" s="33"/>
      <c r="EO478" s="33"/>
      <c r="EP478" s="33"/>
      <c r="EQ478" s="33"/>
      <c r="ER478" s="50"/>
    </row>
    <row r="479" spans="2:148" ht="15" customHeight="1" x14ac:dyDescent="0.25">
      <c r="B479" s="440" t="str">
        <f t="shared" si="48"/>
        <v>Desk 55</v>
      </c>
      <c r="C479" s="442" t="str">
        <f t="shared" si="53"/>
        <v/>
      </c>
      <c r="D479" s="442" t="str">
        <f t="shared" si="53"/>
        <v/>
      </c>
      <c r="E479" s="442" t="str">
        <f t="shared" si="53"/>
        <v/>
      </c>
      <c r="F479" s="442" t="str">
        <f t="shared" si="53"/>
        <v/>
      </c>
      <c r="G479" s="1126" t="str">
        <f t="shared" si="53"/>
        <v/>
      </c>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50"/>
      <c r="DX479" s="33"/>
      <c r="DY479" s="33"/>
      <c r="DZ479" s="33"/>
      <c r="EA479" s="33"/>
      <c r="EB479" s="33"/>
      <c r="EC479" s="33"/>
      <c r="ED479" s="33"/>
      <c r="EE479" s="33"/>
      <c r="EF479" s="33"/>
      <c r="EG479" s="33"/>
      <c r="EH479" s="33"/>
      <c r="EI479" s="33"/>
      <c r="EJ479" s="33"/>
      <c r="EK479" s="33"/>
      <c r="EL479" s="33"/>
      <c r="EM479" s="33"/>
      <c r="EN479" s="33"/>
      <c r="EO479" s="33"/>
      <c r="EP479" s="33"/>
      <c r="EQ479" s="33"/>
      <c r="ER479" s="50"/>
    </row>
    <row r="480" spans="2:148" ht="15" customHeight="1" x14ac:dyDescent="0.25">
      <c r="B480" s="440" t="str">
        <f t="shared" si="48"/>
        <v>Desk 56</v>
      </c>
      <c r="C480" s="442" t="str">
        <f t="shared" si="53"/>
        <v/>
      </c>
      <c r="D480" s="442" t="str">
        <f t="shared" si="53"/>
        <v/>
      </c>
      <c r="E480" s="442" t="str">
        <f t="shared" si="53"/>
        <v/>
      </c>
      <c r="F480" s="442" t="str">
        <f t="shared" si="53"/>
        <v/>
      </c>
      <c r="G480" s="1126" t="str">
        <f t="shared" si="53"/>
        <v/>
      </c>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50"/>
      <c r="DX480" s="33"/>
      <c r="DY480" s="33"/>
      <c r="DZ480" s="33"/>
      <c r="EA480" s="33"/>
      <c r="EB480" s="33"/>
      <c r="EC480" s="33"/>
      <c r="ED480" s="33"/>
      <c r="EE480" s="33"/>
      <c r="EF480" s="33"/>
      <c r="EG480" s="33"/>
      <c r="EH480" s="33"/>
      <c r="EI480" s="33"/>
      <c r="EJ480" s="33"/>
      <c r="EK480" s="33"/>
      <c r="EL480" s="33"/>
      <c r="EM480" s="33"/>
      <c r="EN480" s="33"/>
      <c r="EO480" s="33"/>
      <c r="EP480" s="33"/>
      <c r="EQ480" s="33"/>
      <c r="ER480" s="50"/>
    </row>
    <row r="481" spans="2:148" ht="15" customHeight="1" x14ac:dyDescent="0.25">
      <c r="B481" s="440" t="str">
        <f t="shared" si="48"/>
        <v>Desk 57</v>
      </c>
      <c r="C481" s="442" t="str">
        <f t="shared" si="53"/>
        <v/>
      </c>
      <c r="D481" s="442" t="str">
        <f t="shared" si="53"/>
        <v/>
      </c>
      <c r="E481" s="442" t="str">
        <f t="shared" si="53"/>
        <v/>
      </c>
      <c r="F481" s="442" t="str">
        <f t="shared" si="53"/>
        <v/>
      </c>
      <c r="G481" s="1126" t="str">
        <f t="shared" si="53"/>
        <v/>
      </c>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50"/>
      <c r="DX481" s="33"/>
      <c r="DY481" s="33"/>
      <c r="DZ481" s="33"/>
      <c r="EA481" s="33"/>
      <c r="EB481" s="33"/>
      <c r="EC481" s="33"/>
      <c r="ED481" s="33"/>
      <c r="EE481" s="33"/>
      <c r="EF481" s="33"/>
      <c r="EG481" s="33"/>
      <c r="EH481" s="33"/>
      <c r="EI481" s="33"/>
      <c r="EJ481" s="33"/>
      <c r="EK481" s="33"/>
      <c r="EL481" s="33"/>
      <c r="EM481" s="33"/>
      <c r="EN481" s="33"/>
      <c r="EO481" s="33"/>
      <c r="EP481" s="33"/>
      <c r="EQ481" s="33"/>
      <c r="ER481" s="50"/>
    </row>
    <row r="482" spans="2:148" ht="15" customHeight="1" x14ac:dyDescent="0.25">
      <c r="B482" s="440" t="str">
        <f t="shared" si="48"/>
        <v>Desk 58</v>
      </c>
      <c r="C482" s="442" t="str">
        <f t="shared" si="53"/>
        <v/>
      </c>
      <c r="D482" s="442" t="str">
        <f t="shared" si="53"/>
        <v/>
      </c>
      <c r="E482" s="442" t="str">
        <f t="shared" si="53"/>
        <v/>
      </c>
      <c r="F482" s="442" t="str">
        <f t="shared" si="53"/>
        <v/>
      </c>
      <c r="G482" s="1126" t="str">
        <f t="shared" si="53"/>
        <v/>
      </c>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50"/>
      <c r="DX482" s="33"/>
      <c r="DY482" s="33"/>
      <c r="DZ482" s="33"/>
      <c r="EA482" s="33"/>
      <c r="EB482" s="33"/>
      <c r="EC482" s="33"/>
      <c r="ED482" s="33"/>
      <c r="EE482" s="33"/>
      <c r="EF482" s="33"/>
      <c r="EG482" s="33"/>
      <c r="EH482" s="33"/>
      <c r="EI482" s="33"/>
      <c r="EJ482" s="33"/>
      <c r="EK482" s="33"/>
      <c r="EL482" s="33"/>
      <c r="EM482" s="33"/>
      <c r="EN482" s="33"/>
      <c r="EO482" s="33"/>
      <c r="EP482" s="33"/>
      <c r="EQ482" s="33"/>
      <c r="ER482" s="50"/>
    </row>
    <row r="483" spans="2:148" ht="15" customHeight="1" x14ac:dyDescent="0.25">
      <c r="B483" s="440" t="str">
        <f t="shared" si="48"/>
        <v>Desk 59</v>
      </c>
      <c r="C483" s="442" t="str">
        <f t="shared" si="53"/>
        <v/>
      </c>
      <c r="D483" s="442" t="str">
        <f t="shared" si="53"/>
        <v/>
      </c>
      <c r="E483" s="442" t="str">
        <f t="shared" si="53"/>
        <v/>
      </c>
      <c r="F483" s="442" t="str">
        <f t="shared" si="53"/>
        <v/>
      </c>
      <c r="G483" s="1126" t="str">
        <f t="shared" si="53"/>
        <v/>
      </c>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c r="CT483" s="33"/>
      <c r="CU483" s="33"/>
      <c r="CV483" s="33"/>
      <c r="CW483" s="33"/>
      <c r="CX483" s="33"/>
      <c r="CY483" s="33"/>
      <c r="CZ483" s="33"/>
      <c r="DA483" s="33"/>
      <c r="DB483" s="33"/>
      <c r="DC483" s="33"/>
      <c r="DD483" s="33"/>
      <c r="DE483" s="33"/>
      <c r="DF483" s="33"/>
      <c r="DG483" s="33"/>
      <c r="DH483" s="33"/>
      <c r="DI483" s="33"/>
      <c r="DJ483" s="33"/>
      <c r="DK483" s="33"/>
      <c r="DL483" s="33"/>
      <c r="DM483" s="33"/>
      <c r="DN483" s="33"/>
      <c r="DO483" s="33"/>
      <c r="DP483" s="33"/>
      <c r="DQ483" s="33"/>
      <c r="DR483" s="33"/>
      <c r="DS483" s="33"/>
      <c r="DT483" s="33"/>
      <c r="DU483" s="33"/>
      <c r="DV483" s="33"/>
      <c r="DW483" s="50"/>
      <c r="DX483" s="33"/>
      <c r="DY483" s="33"/>
      <c r="DZ483" s="33"/>
      <c r="EA483" s="33"/>
      <c r="EB483" s="33"/>
      <c r="EC483" s="33"/>
      <c r="ED483" s="33"/>
      <c r="EE483" s="33"/>
      <c r="EF483" s="33"/>
      <c r="EG483" s="33"/>
      <c r="EH483" s="33"/>
      <c r="EI483" s="33"/>
      <c r="EJ483" s="33"/>
      <c r="EK483" s="33"/>
      <c r="EL483" s="33"/>
      <c r="EM483" s="33"/>
      <c r="EN483" s="33"/>
      <c r="EO483" s="33"/>
      <c r="EP483" s="33"/>
      <c r="EQ483" s="33"/>
      <c r="ER483" s="50"/>
    </row>
    <row r="484" spans="2:148" ht="15" customHeight="1" x14ac:dyDescent="0.25">
      <c r="B484" s="440" t="str">
        <f t="shared" si="48"/>
        <v>Desk 60</v>
      </c>
      <c r="C484" s="442" t="str">
        <f t="shared" si="53"/>
        <v/>
      </c>
      <c r="D484" s="442" t="str">
        <f t="shared" si="53"/>
        <v/>
      </c>
      <c r="E484" s="442" t="str">
        <f t="shared" si="53"/>
        <v/>
      </c>
      <c r="F484" s="442" t="str">
        <f t="shared" si="53"/>
        <v/>
      </c>
      <c r="G484" s="1126" t="str">
        <f t="shared" si="53"/>
        <v/>
      </c>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c r="CT484" s="33"/>
      <c r="CU484" s="33"/>
      <c r="CV484" s="33"/>
      <c r="CW484" s="33"/>
      <c r="CX484" s="33"/>
      <c r="CY484" s="33"/>
      <c r="CZ484" s="33"/>
      <c r="DA484" s="33"/>
      <c r="DB484" s="33"/>
      <c r="DC484" s="33"/>
      <c r="DD484" s="33"/>
      <c r="DE484" s="33"/>
      <c r="DF484" s="33"/>
      <c r="DG484" s="33"/>
      <c r="DH484" s="33"/>
      <c r="DI484" s="33"/>
      <c r="DJ484" s="33"/>
      <c r="DK484" s="33"/>
      <c r="DL484" s="33"/>
      <c r="DM484" s="33"/>
      <c r="DN484" s="33"/>
      <c r="DO484" s="33"/>
      <c r="DP484" s="33"/>
      <c r="DQ484" s="33"/>
      <c r="DR484" s="33"/>
      <c r="DS484" s="33"/>
      <c r="DT484" s="33"/>
      <c r="DU484" s="33"/>
      <c r="DV484" s="33"/>
      <c r="DW484" s="50"/>
      <c r="DX484" s="33"/>
      <c r="DY484" s="33"/>
      <c r="DZ484" s="33"/>
      <c r="EA484" s="33"/>
      <c r="EB484" s="33"/>
      <c r="EC484" s="33"/>
      <c r="ED484" s="33"/>
      <c r="EE484" s="33"/>
      <c r="EF484" s="33"/>
      <c r="EG484" s="33"/>
      <c r="EH484" s="33"/>
      <c r="EI484" s="33"/>
      <c r="EJ484" s="33"/>
      <c r="EK484" s="33"/>
      <c r="EL484" s="33"/>
      <c r="EM484" s="33"/>
      <c r="EN484" s="33"/>
      <c r="EO484" s="33"/>
      <c r="EP484" s="33"/>
      <c r="EQ484" s="33"/>
      <c r="ER484" s="50"/>
    </row>
    <row r="485" spans="2:148" ht="15" customHeight="1" x14ac:dyDescent="0.25">
      <c r="B485" s="440" t="str">
        <f t="shared" si="48"/>
        <v>Desk 61</v>
      </c>
      <c r="C485" s="442" t="str">
        <f t="shared" si="53"/>
        <v/>
      </c>
      <c r="D485" s="442" t="str">
        <f t="shared" si="53"/>
        <v/>
      </c>
      <c r="E485" s="442" t="str">
        <f t="shared" si="53"/>
        <v/>
      </c>
      <c r="F485" s="442" t="str">
        <f t="shared" si="53"/>
        <v/>
      </c>
      <c r="G485" s="1126" t="str">
        <f t="shared" si="53"/>
        <v/>
      </c>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c r="CT485" s="33"/>
      <c r="CU485" s="33"/>
      <c r="CV485" s="33"/>
      <c r="CW485" s="33"/>
      <c r="CX485" s="33"/>
      <c r="CY485" s="33"/>
      <c r="CZ485" s="33"/>
      <c r="DA485" s="33"/>
      <c r="DB485" s="33"/>
      <c r="DC485" s="33"/>
      <c r="DD485" s="33"/>
      <c r="DE485" s="33"/>
      <c r="DF485" s="33"/>
      <c r="DG485" s="33"/>
      <c r="DH485" s="33"/>
      <c r="DI485" s="33"/>
      <c r="DJ485" s="33"/>
      <c r="DK485" s="33"/>
      <c r="DL485" s="33"/>
      <c r="DM485" s="33"/>
      <c r="DN485" s="33"/>
      <c r="DO485" s="33"/>
      <c r="DP485" s="33"/>
      <c r="DQ485" s="33"/>
      <c r="DR485" s="33"/>
      <c r="DS485" s="33"/>
      <c r="DT485" s="33"/>
      <c r="DU485" s="33"/>
      <c r="DV485" s="33"/>
      <c r="DW485" s="50"/>
      <c r="DX485" s="33"/>
      <c r="DY485" s="33"/>
      <c r="DZ485" s="33"/>
      <c r="EA485" s="33"/>
      <c r="EB485" s="33"/>
      <c r="EC485" s="33"/>
      <c r="ED485" s="33"/>
      <c r="EE485" s="33"/>
      <c r="EF485" s="33"/>
      <c r="EG485" s="33"/>
      <c r="EH485" s="33"/>
      <c r="EI485" s="33"/>
      <c r="EJ485" s="33"/>
      <c r="EK485" s="33"/>
      <c r="EL485" s="33"/>
      <c r="EM485" s="33"/>
      <c r="EN485" s="33"/>
      <c r="EO485" s="33"/>
      <c r="EP485" s="33"/>
      <c r="EQ485" s="33"/>
      <c r="ER485" s="50"/>
    </row>
    <row r="486" spans="2:148" ht="15" customHeight="1" x14ac:dyDescent="0.25">
      <c r="B486" s="440" t="str">
        <f t="shared" si="48"/>
        <v>Desk 62</v>
      </c>
      <c r="C486" s="442" t="str">
        <f t="shared" si="53"/>
        <v/>
      </c>
      <c r="D486" s="442" t="str">
        <f t="shared" si="53"/>
        <v/>
      </c>
      <c r="E486" s="442" t="str">
        <f t="shared" si="53"/>
        <v/>
      </c>
      <c r="F486" s="442" t="str">
        <f t="shared" si="53"/>
        <v/>
      </c>
      <c r="G486" s="1126" t="str">
        <f t="shared" si="53"/>
        <v/>
      </c>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33"/>
      <c r="DK486" s="33"/>
      <c r="DL486" s="33"/>
      <c r="DM486" s="33"/>
      <c r="DN486" s="33"/>
      <c r="DO486" s="33"/>
      <c r="DP486" s="33"/>
      <c r="DQ486" s="33"/>
      <c r="DR486" s="33"/>
      <c r="DS486" s="33"/>
      <c r="DT486" s="33"/>
      <c r="DU486" s="33"/>
      <c r="DV486" s="33"/>
      <c r="DW486" s="50"/>
      <c r="DX486" s="33"/>
      <c r="DY486" s="33"/>
      <c r="DZ486" s="33"/>
      <c r="EA486" s="33"/>
      <c r="EB486" s="33"/>
      <c r="EC486" s="33"/>
      <c r="ED486" s="33"/>
      <c r="EE486" s="33"/>
      <c r="EF486" s="33"/>
      <c r="EG486" s="33"/>
      <c r="EH486" s="33"/>
      <c r="EI486" s="33"/>
      <c r="EJ486" s="33"/>
      <c r="EK486" s="33"/>
      <c r="EL486" s="33"/>
      <c r="EM486" s="33"/>
      <c r="EN486" s="33"/>
      <c r="EO486" s="33"/>
      <c r="EP486" s="33"/>
      <c r="EQ486" s="33"/>
      <c r="ER486" s="50"/>
    </row>
    <row r="487" spans="2:148" ht="15" customHeight="1" x14ac:dyDescent="0.25">
      <c r="B487" s="440" t="str">
        <f t="shared" si="48"/>
        <v>Desk 63</v>
      </c>
      <c r="C487" s="442" t="str">
        <f t="shared" si="53"/>
        <v/>
      </c>
      <c r="D487" s="442" t="str">
        <f t="shared" si="53"/>
        <v/>
      </c>
      <c r="E487" s="442" t="str">
        <f t="shared" si="53"/>
        <v/>
      </c>
      <c r="F487" s="442" t="str">
        <f t="shared" si="53"/>
        <v/>
      </c>
      <c r="G487" s="1126" t="str">
        <f t="shared" si="53"/>
        <v/>
      </c>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c r="CT487" s="33"/>
      <c r="CU487" s="33"/>
      <c r="CV487" s="33"/>
      <c r="CW487" s="33"/>
      <c r="CX487" s="33"/>
      <c r="CY487" s="33"/>
      <c r="CZ487" s="33"/>
      <c r="DA487" s="33"/>
      <c r="DB487" s="33"/>
      <c r="DC487" s="33"/>
      <c r="DD487" s="33"/>
      <c r="DE487" s="33"/>
      <c r="DF487" s="33"/>
      <c r="DG487" s="33"/>
      <c r="DH487" s="33"/>
      <c r="DI487" s="33"/>
      <c r="DJ487" s="33"/>
      <c r="DK487" s="33"/>
      <c r="DL487" s="33"/>
      <c r="DM487" s="33"/>
      <c r="DN487" s="33"/>
      <c r="DO487" s="33"/>
      <c r="DP487" s="33"/>
      <c r="DQ487" s="33"/>
      <c r="DR487" s="33"/>
      <c r="DS487" s="33"/>
      <c r="DT487" s="33"/>
      <c r="DU487" s="33"/>
      <c r="DV487" s="33"/>
      <c r="DW487" s="50"/>
      <c r="DX487" s="33"/>
      <c r="DY487" s="33"/>
      <c r="DZ487" s="33"/>
      <c r="EA487" s="33"/>
      <c r="EB487" s="33"/>
      <c r="EC487" s="33"/>
      <c r="ED487" s="33"/>
      <c r="EE487" s="33"/>
      <c r="EF487" s="33"/>
      <c r="EG487" s="33"/>
      <c r="EH487" s="33"/>
      <c r="EI487" s="33"/>
      <c r="EJ487" s="33"/>
      <c r="EK487" s="33"/>
      <c r="EL487" s="33"/>
      <c r="EM487" s="33"/>
      <c r="EN487" s="33"/>
      <c r="EO487" s="33"/>
      <c r="EP487" s="33"/>
      <c r="EQ487" s="33"/>
      <c r="ER487" s="50"/>
    </row>
    <row r="488" spans="2:148" ht="15" customHeight="1" x14ac:dyDescent="0.25">
      <c r="B488" s="440" t="str">
        <f t="shared" si="48"/>
        <v>Desk 64</v>
      </c>
      <c r="C488" s="442" t="str">
        <f t="shared" si="53"/>
        <v/>
      </c>
      <c r="D488" s="442" t="str">
        <f t="shared" si="53"/>
        <v/>
      </c>
      <c r="E488" s="442" t="str">
        <f t="shared" si="53"/>
        <v/>
      </c>
      <c r="F488" s="442" t="str">
        <f t="shared" si="53"/>
        <v/>
      </c>
      <c r="G488" s="1126" t="str">
        <f t="shared" si="53"/>
        <v/>
      </c>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c r="CT488" s="33"/>
      <c r="CU488" s="33"/>
      <c r="CV488" s="33"/>
      <c r="CW488" s="33"/>
      <c r="CX488" s="33"/>
      <c r="CY488" s="33"/>
      <c r="CZ488" s="33"/>
      <c r="DA488" s="33"/>
      <c r="DB488" s="33"/>
      <c r="DC488" s="33"/>
      <c r="DD488" s="33"/>
      <c r="DE488" s="33"/>
      <c r="DF488" s="33"/>
      <c r="DG488" s="33"/>
      <c r="DH488" s="33"/>
      <c r="DI488" s="33"/>
      <c r="DJ488" s="33"/>
      <c r="DK488" s="33"/>
      <c r="DL488" s="33"/>
      <c r="DM488" s="33"/>
      <c r="DN488" s="33"/>
      <c r="DO488" s="33"/>
      <c r="DP488" s="33"/>
      <c r="DQ488" s="33"/>
      <c r="DR488" s="33"/>
      <c r="DS488" s="33"/>
      <c r="DT488" s="33"/>
      <c r="DU488" s="33"/>
      <c r="DV488" s="33"/>
      <c r="DW488" s="50"/>
      <c r="DX488" s="33"/>
      <c r="DY488" s="33"/>
      <c r="DZ488" s="33"/>
      <c r="EA488" s="33"/>
      <c r="EB488" s="33"/>
      <c r="EC488" s="33"/>
      <c r="ED488" s="33"/>
      <c r="EE488" s="33"/>
      <c r="EF488" s="33"/>
      <c r="EG488" s="33"/>
      <c r="EH488" s="33"/>
      <c r="EI488" s="33"/>
      <c r="EJ488" s="33"/>
      <c r="EK488" s="33"/>
      <c r="EL488" s="33"/>
      <c r="EM488" s="33"/>
      <c r="EN488" s="33"/>
      <c r="EO488" s="33"/>
      <c r="EP488" s="33"/>
      <c r="EQ488" s="33"/>
      <c r="ER488" s="50"/>
    </row>
    <row r="489" spans="2:148" ht="15" customHeight="1" x14ac:dyDescent="0.25">
      <c r="B489" s="440" t="str">
        <f t="shared" ref="B489:B524" si="54">B75</f>
        <v>Desk 65</v>
      </c>
      <c r="C489" s="442" t="str">
        <f t="shared" si="53"/>
        <v/>
      </c>
      <c r="D489" s="442" t="str">
        <f t="shared" si="53"/>
        <v/>
      </c>
      <c r="E489" s="442" t="str">
        <f t="shared" si="53"/>
        <v/>
      </c>
      <c r="F489" s="442" t="str">
        <f t="shared" si="53"/>
        <v/>
      </c>
      <c r="G489" s="1126" t="str">
        <f t="shared" si="53"/>
        <v/>
      </c>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33"/>
      <c r="DJ489" s="33"/>
      <c r="DK489" s="33"/>
      <c r="DL489" s="33"/>
      <c r="DM489" s="33"/>
      <c r="DN489" s="33"/>
      <c r="DO489" s="33"/>
      <c r="DP489" s="33"/>
      <c r="DQ489" s="33"/>
      <c r="DR489" s="33"/>
      <c r="DS489" s="33"/>
      <c r="DT489" s="33"/>
      <c r="DU489" s="33"/>
      <c r="DV489" s="33"/>
      <c r="DW489" s="50"/>
      <c r="DX489" s="33"/>
      <c r="DY489" s="33"/>
      <c r="DZ489" s="33"/>
      <c r="EA489" s="33"/>
      <c r="EB489" s="33"/>
      <c r="EC489" s="33"/>
      <c r="ED489" s="33"/>
      <c r="EE489" s="33"/>
      <c r="EF489" s="33"/>
      <c r="EG489" s="33"/>
      <c r="EH489" s="33"/>
      <c r="EI489" s="33"/>
      <c r="EJ489" s="33"/>
      <c r="EK489" s="33"/>
      <c r="EL489" s="33"/>
      <c r="EM489" s="33"/>
      <c r="EN489" s="33"/>
      <c r="EO489" s="33"/>
      <c r="EP489" s="33"/>
      <c r="EQ489" s="33"/>
      <c r="ER489" s="50"/>
    </row>
    <row r="490" spans="2:148" ht="15" customHeight="1" x14ac:dyDescent="0.25">
      <c r="B490" s="440" t="str">
        <f t="shared" si="54"/>
        <v>Desk 66</v>
      </c>
      <c r="C490" s="442" t="str">
        <f t="shared" ref="C490:G505" si="55">IF(ISBLANK(C76), "", C76)</f>
        <v/>
      </c>
      <c r="D490" s="442" t="str">
        <f t="shared" si="55"/>
        <v/>
      </c>
      <c r="E490" s="442" t="str">
        <f t="shared" si="55"/>
        <v/>
      </c>
      <c r="F490" s="442" t="str">
        <f t="shared" si="55"/>
        <v/>
      </c>
      <c r="G490" s="1126" t="str">
        <f t="shared" si="55"/>
        <v/>
      </c>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33"/>
      <c r="DJ490" s="33"/>
      <c r="DK490" s="33"/>
      <c r="DL490" s="33"/>
      <c r="DM490" s="33"/>
      <c r="DN490" s="33"/>
      <c r="DO490" s="33"/>
      <c r="DP490" s="33"/>
      <c r="DQ490" s="33"/>
      <c r="DR490" s="33"/>
      <c r="DS490" s="33"/>
      <c r="DT490" s="33"/>
      <c r="DU490" s="33"/>
      <c r="DV490" s="33"/>
      <c r="DW490" s="50"/>
      <c r="DX490" s="33"/>
      <c r="DY490" s="33"/>
      <c r="DZ490" s="33"/>
      <c r="EA490" s="33"/>
      <c r="EB490" s="33"/>
      <c r="EC490" s="33"/>
      <c r="ED490" s="33"/>
      <c r="EE490" s="33"/>
      <c r="EF490" s="33"/>
      <c r="EG490" s="33"/>
      <c r="EH490" s="33"/>
      <c r="EI490" s="33"/>
      <c r="EJ490" s="33"/>
      <c r="EK490" s="33"/>
      <c r="EL490" s="33"/>
      <c r="EM490" s="33"/>
      <c r="EN490" s="33"/>
      <c r="EO490" s="33"/>
      <c r="EP490" s="33"/>
      <c r="EQ490" s="33"/>
      <c r="ER490" s="50"/>
    </row>
    <row r="491" spans="2:148" ht="15" customHeight="1" x14ac:dyDescent="0.25">
      <c r="B491" s="440" t="str">
        <f t="shared" si="54"/>
        <v>Desk 67</v>
      </c>
      <c r="C491" s="442" t="str">
        <f t="shared" si="55"/>
        <v/>
      </c>
      <c r="D491" s="442" t="str">
        <f t="shared" si="55"/>
        <v/>
      </c>
      <c r="E491" s="442" t="str">
        <f t="shared" si="55"/>
        <v/>
      </c>
      <c r="F491" s="442" t="str">
        <f t="shared" si="55"/>
        <v/>
      </c>
      <c r="G491" s="1126" t="str">
        <f t="shared" si="55"/>
        <v/>
      </c>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c r="CT491" s="33"/>
      <c r="CU491" s="33"/>
      <c r="CV491" s="33"/>
      <c r="CW491" s="33"/>
      <c r="CX491" s="33"/>
      <c r="CY491" s="33"/>
      <c r="CZ491" s="33"/>
      <c r="DA491" s="33"/>
      <c r="DB491" s="33"/>
      <c r="DC491" s="33"/>
      <c r="DD491" s="33"/>
      <c r="DE491" s="33"/>
      <c r="DF491" s="33"/>
      <c r="DG491" s="33"/>
      <c r="DH491" s="33"/>
      <c r="DI491" s="33"/>
      <c r="DJ491" s="33"/>
      <c r="DK491" s="33"/>
      <c r="DL491" s="33"/>
      <c r="DM491" s="33"/>
      <c r="DN491" s="33"/>
      <c r="DO491" s="33"/>
      <c r="DP491" s="33"/>
      <c r="DQ491" s="33"/>
      <c r="DR491" s="33"/>
      <c r="DS491" s="33"/>
      <c r="DT491" s="33"/>
      <c r="DU491" s="33"/>
      <c r="DV491" s="33"/>
      <c r="DW491" s="50"/>
      <c r="DX491" s="33"/>
      <c r="DY491" s="33"/>
      <c r="DZ491" s="33"/>
      <c r="EA491" s="33"/>
      <c r="EB491" s="33"/>
      <c r="EC491" s="33"/>
      <c r="ED491" s="33"/>
      <c r="EE491" s="33"/>
      <c r="EF491" s="33"/>
      <c r="EG491" s="33"/>
      <c r="EH491" s="33"/>
      <c r="EI491" s="33"/>
      <c r="EJ491" s="33"/>
      <c r="EK491" s="33"/>
      <c r="EL491" s="33"/>
      <c r="EM491" s="33"/>
      <c r="EN491" s="33"/>
      <c r="EO491" s="33"/>
      <c r="EP491" s="33"/>
      <c r="EQ491" s="33"/>
      <c r="ER491" s="50"/>
    </row>
    <row r="492" spans="2:148" ht="15" customHeight="1" x14ac:dyDescent="0.25">
      <c r="B492" s="440" t="str">
        <f t="shared" si="54"/>
        <v>Desk 68</v>
      </c>
      <c r="C492" s="442" t="str">
        <f t="shared" si="55"/>
        <v/>
      </c>
      <c r="D492" s="442" t="str">
        <f t="shared" si="55"/>
        <v/>
      </c>
      <c r="E492" s="442" t="str">
        <f t="shared" si="55"/>
        <v/>
      </c>
      <c r="F492" s="442" t="str">
        <f t="shared" si="55"/>
        <v/>
      </c>
      <c r="G492" s="1126" t="str">
        <f t="shared" si="55"/>
        <v/>
      </c>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c r="CT492" s="33"/>
      <c r="CU492" s="33"/>
      <c r="CV492" s="33"/>
      <c r="CW492" s="33"/>
      <c r="CX492" s="33"/>
      <c r="CY492" s="33"/>
      <c r="CZ492" s="33"/>
      <c r="DA492" s="33"/>
      <c r="DB492" s="33"/>
      <c r="DC492" s="33"/>
      <c r="DD492" s="33"/>
      <c r="DE492" s="33"/>
      <c r="DF492" s="33"/>
      <c r="DG492" s="33"/>
      <c r="DH492" s="33"/>
      <c r="DI492" s="33"/>
      <c r="DJ492" s="33"/>
      <c r="DK492" s="33"/>
      <c r="DL492" s="33"/>
      <c r="DM492" s="33"/>
      <c r="DN492" s="33"/>
      <c r="DO492" s="33"/>
      <c r="DP492" s="33"/>
      <c r="DQ492" s="33"/>
      <c r="DR492" s="33"/>
      <c r="DS492" s="33"/>
      <c r="DT492" s="33"/>
      <c r="DU492" s="33"/>
      <c r="DV492" s="33"/>
      <c r="DW492" s="50"/>
      <c r="DX492" s="33"/>
      <c r="DY492" s="33"/>
      <c r="DZ492" s="33"/>
      <c r="EA492" s="33"/>
      <c r="EB492" s="33"/>
      <c r="EC492" s="33"/>
      <c r="ED492" s="33"/>
      <c r="EE492" s="33"/>
      <c r="EF492" s="33"/>
      <c r="EG492" s="33"/>
      <c r="EH492" s="33"/>
      <c r="EI492" s="33"/>
      <c r="EJ492" s="33"/>
      <c r="EK492" s="33"/>
      <c r="EL492" s="33"/>
      <c r="EM492" s="33"/>
      <c r="EN492" s="33"/>
      <c r="EO492" s="33"/>
      <c r="EP492" s="33"/>
      <c r="EQ492" s="33"/>
      <c r="ER492" s="50"/>
    </row>
    <row r="493" spans="2:148" ht="15" customHeight="1" x14ac:dyDescent="0.25">
      <c r="B493" s="440" t="str">
        <f t="shared" si="54"/>
        <v>Desk 69</v>
      </c>
      <c r="C493" s="442" t="str">
        <f t="shared" si="55"/>
        <v/>
      </c>
      <c r="D493" s="442" t="str">
        <f t="shared" si="55"/>
        <v/>
      </c>
      <c r="E493" s="442" t="str">
        <f t="shared" si="55"/>
        <v/>
      </c>
      <c r="F493" s="442" t="str">
        <f t="shared" si="55"/>
        <v/>
      </c>
      <c r="G493" s="1126" t="str">
        <f t="shared" si="55"/>
        <v/>
      </c>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50"/>
      <c r="DX493" s="33"/>
      <c r="DY493" s="33"/>
      <c r="DZ493" s="33"/>
      <c r="EA493" s="33"/>
      <c r="EB493" s="33"/>
      <c r="EC493" s="33"/>
      <c r="ED493" s="33"/>
      <c r="EE493" s="33"/>
      <c r="EF493" s="33"/>
      <c r="EG493" s="33"/>
      <c r="EH493" s="33"/>
      <c r="EI493" s="33"/>
      <c r="EJ493" s="33"/>
      <c r="EK493" s="33"/>
      <c r="EL493" s="33"/>
      <c r="EM493" s="33"/>
      <c r="EN493" s="33"/>
      <c r="EO493" s="33"/>
      <c r="EP493" s="33"/>
      <c r="EQ493" s="33"/>
      <c r="ER493" s="50"/>
    </row>
    <row r="494" spans="2:148" ht="15" customHeight="1" x14ac:dyDescent="0.25">
      <c r="B494" s="440" t="str">
        <f t="shared" si="54"/>
        <v>Desk 70</v>
      </c>
      <c r="C494" s="442" t="str">
        <f t="shared" si="55"/>
        <v/>
      </c>
      <c r="D494" s="442" t="str">
        <f t="shared" si="55"/>
        <v/>
      </c>
      <c r="E494" s="442" t="str">
        <f t="shared" si="55"/>
        <v/>
      </c>
      <c r="F494" s="442" t="str">
        <f t="shared" si="55"/>
        <v/>
      </c>
      <c r="G494" s="1126" t="str">
        <f t="shared" si="55"/>
        <v/>
      </c>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c r="CT494" s="33"/>
      <c r="CU494" s="33"/>
      <c r="CV494" s="33"/>
      <c r="CW494" s="33"/>
      <c r="CX494" s="33"/>
      <c r="CY494" s="33"/>
      <c r="CZ494" s="33"/>
      <c r="DA494" s="33"/>
      <c r="DB494" s="33"/>
      <c r="DC494" s="33"/>
      <c r="DD494" s="33"/>
      <c r="DE494" s="33"/>
      <c r="DF494" s="33"/>
      <c r="DG494" s="33"/>
      <c r="DH494" s="33"/>
      <c r="DI494" s="33"/>
      <c r="DJ494" s="33"/>
      <c r="DK494" s="33"/>
      <c r="DL494" s="33"/>
      <c r="DM494" s="33"/>
      <c r="DN494" s="33"/>
      <c r="DO494" s="33"/>
      <c r="DP494" s="33"/>
      <c r="DQ494" s="33"/>
      <c r="DR494" s="33"/>
      <c r="DS494" s="33"/>
      <c r="DT494" s="33"/>
      <c r="DU494" s="33"/>
      <c r="DV494" s="33"/>
      <c r="DW494" s="50"/>
      <c r="DX494" s="33"/>
      <c r="DY494" s="33"/>
      <c r="DZ494" s="33"/>
      <c r="EA494" s="33"/>
      <c r="EB494" s="33"/>
      <c r="EC494" s="33"/>
      <c r="ED494" s="33"/>
      <c r="EE494" s="33"/>
      <c r="EF494" s="33"/>
      <c r="EG494" s="33"/>
      <c r="EH494" s="33"/>
      <c r="EI494" s="33"/>
      <c r="EJ494" s="33"/>
      <c r="EK494" s="33"/>
      <c r="EL494" s="33"/>
      <c r="EM494" s="33"/>
      <c r="EN494" s="33"/>
      <c r="EO494" s="33"/>
      <c r="EP494" s="33"/>
      <c r="EQ494" s="33"/>
      <c r="ER494" s="50"/>
    </row>
    <row r="495" spans="2:148" ht="15" customHeight="1" x14ac:dyDescent="0.25">
      <c r="B495" s="440" t="str">
        <f t="shared" si="54"/>
        <v>Desk 71</v>
      </c>
      <c r="C495" s="442" t="str">
        <f t="shared" si="55"/>
        <v/>
      </c>
      <c r="D495" s="442" t="str">
        <f t="shared" si="55"/>
        <v/>
      </c>
      <c r="E495" s="442" t="str">
        <f t="shared" si="55"/>
        <v/>
      </c>
      <c r="F495" s="442" t="str">
        <f t="shared" si="55"/>
        <v/>
      </c>
      <c r="G495" s="1126" t="str">
        <f t="shared" si="55"/>
        <v/>
      </c>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c r="CT495" s="33"/>
      <c r="CU495" s="33"/>
      <c r="CV495" s="33"/>
      <c r="CW495" s="33"/>
      <c r="CX495" s="33"/>
      <c r="CY495" s="33"/>
      <c r="CZ495" s="33"/>
      <c r="DA495" s="33"/>
      <c r="DB495" s="33"/>
      <c r="DC495" s="33"/>
      <c r="DD495" s="33"/>
      <c r="DE495" s="33"/>
      <c r="DF495" s="33"/>
      <c r="DG495" s="33"/>
      <c r="DH495" s="33"/>
      <c r="DI495" s="33"/>
      <c r="DJ495" s="33"/>
      <c r="DK495" s="33"/>
      <c r="DL495" s="33"/>
      <c r="DM495" s="33"/>
      <c r="DN495" s="33"/>
      <c r="DO495" s="33"/>
      <c r="DP495" s="33"/>
      <c r="DQ495" s="33"/>
      <c r="DR495" s="33"/>
      <c r="DS495" s="33"/>
      <c r="DT495" s="33"/>
      <c r="DU495" s="33"/>
      <c r="DV495" s="33"/>
      <c r="DW495" s="50"/>
      <c r="DX495" s="33"/>
      <c r="DY495" s="33"/>
      <c r="DZ495" s="33"/>
      <c r="EA495" s="33"/>
      <c r="EB495" s="33"/>
      <c r="EC495" s="33"/>
      <c r="ED495" s="33"/>
      <c r="EE495" s="33"/>
      <c r="EF495" s="33"/>
      <c r="EG495" s="33"/>
      <c r="EH495" s="33"/>
      <c r="EI495" s="33"/>
      <c r="EJ495" s="33"/>
      <c r="EK495" s="33"/>
      <c r="EL495" s="33"/>
      <c r="EM495" s="33"/>
      <c r="EN495" s="33"/>
      <c r="EO495" s="33"/>
      <c r="EP495" s="33"/>
      <c r="EQ495" s="33"/>
      <c r="ER495" s="50"/>
    </row>
    <row r="496" spans="2:148" ht="15" customHeight="1" x14ac:dyDescent="0.25">
      <c r="B496" s="440" t="str">
        <f t="shared" si="54"/>
        <v>Desk 72</v>
      </c>
      <c r="C496" s="442" t="str">
        <f t="shared" si="55"/>
        <v/>
      </c>
      <c r="D496" s="442" t="str">
        <f t="shared" si="55"/>
        <v/>
      </c>
      <c r="E496" s="442" t="str">
        <f t="shared" si="55"/>
        <v/>
      </c>
      <c r="F496" s="442" t="str">
        <f t="shared" si="55"/>
        <v/>
      </c>
      <c r="G496" s="1126" t="str">
        <f t="shared" si="55"/>
        <v/>
      </c>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c r="CT496" s="33"/>
      <c r="CU496" s="33"/>
      <c r="CV496" s="33"/>
      <c r="CW496" s="33"/>
      <c r="CX496" s="33"/>
      <c r="CY496" s="33"/>
      <c r="CZ496" s="33"/>
      <c r="DA496" s="33"/>
      <c r="DB496" s="33"/>
      <c r="DC496" s="33"/>
      <c r="DD496" s="33"/>
      <c r="DE496" s="33"/>
      <c r="DF496" s="33"/>
      <c r="DG496" s="33"/>
      <c r="DH496" s="33"/>
      <c r="DI496" s="33"/>
      <c r="DJ496" s="33"/>
      <c r="DK496" s="33"/>
      <c r="DL496" s="33"/>
      <c r="DM496" s="33"/>
      <c r="DN496" s="33"/>
      <c r="DO496" s="33"/>
      <c r="DP496" s="33"/>
      <c r="DQ496" s="33"/>
      <c r="DR496" s="33"/>
      <c r="DS496" s="33"/>
      <c r="DT496" s="33"/>
      <c r="DU496" s="33"/>
      <c r="DV496" s="33"/>
      <c r="DW496" s="50"/>
      <c r="DX496" s="33"/>
      <c r="DY496" s="33"/>
      <c r="DZ496" s="33"/>
      <c r="EA496" s="33"/>
      <c r="EB496" s="33"/>
      <c r="EC496" s="33"/>
      <c r="ED496" s="33"/>
      <c r="EE496" s="33"/>
      <c r="EF496" s="33"/>
      <c r="EG496" s="33"/>
      <c r="EH496" s="33"/>
      <c r="EI496" s="33"/>
      <c r="EJ496" s="33"/>
      <c r="EK496" s="33"/>
      <c r="EL496" s="33"/>
      <c r="EM496" s="33"/>
      <c r="EN496" s="33"/>
      <c r="EO496" s="33"/>
      <c r="EP496" s="33"/>
      <c r="EQ496" s="33"/>
      <c r="ER496" s="50"/>
    </row>
    <row r="497" spans="2:148" ht="15" customHeight="1" x14ac:dyDescent="0.25">
      <c r="B497" s="440" t="str">
        <f t="shared" si="54"/>
        <v>Desk 73</v>
      </c>
      <c r="C497" s="442" t="str">
        <f t="shared" si="55"/>
        <v/>
      </c>
      <c r="D497" s="442" t="str">
        <f t="shared" si="55"/>
        <v/>
      </c>
      <c r="E497" s="442" t="str">
        <f t="shared" si="55"/>
        <v/>
      </c>
      <c r="F497" s="442" t="str">
        <f t="shared" si="55"/>
        <v/>
      </c>
      <c r="G497" s="1126" t="str">
        <f t="shared" si="55"/>
        <v/>
      </c>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c r="CT497" s="33"/>
      <c r="CU497" s="33"/>
      <c r="CV497" s="33"/>
      <c r="CW497" s="33"/>
      <c r="CX497" s="33"/>
      <c r="CY497" s="33"/>
      <c r="CZ497" s="33"/>
      <c r="DA497" s="33"/>
      <c r="DB497" s="33"/>
      <c r="DC497" s="33"/>
      <c r="DD497" s="33"/>
      <c r="DE497" s="33"/>
      <c r="DF497" s="33"/>
      <c r="DG497" s="33"/>
      <c r="DH497" s="33"/>
      <c r="DI497" s="33"/>
      <c r="DJ497" s="33"/>
      <c r="DK497" s="33"/>
      <c r="DL497" s="33"/>
      <c r="DM497" s="33"/>
      <c r="DN497" s="33"/>
      <c r="DO497" s="33"/>
      <c r="DP497" s="33"/>
      <c r="DQ497" s="33"/>
      <c r="DR497" s="33"/>
      <c r="DS497" s="33"/>
      <c r="DT497" s="33"/>
      <c r="DU497" s="33"/>
      <c r="DV497" s="33"/>
      <c r="DW497" s="50"/>
      <c r="DX497" s="33"/>
      <c r="DY497" s="33"/>
      <c r="DZ497" s="33"/>
      <c r="EA497" s="33"/>
      <c r="EB497" s="33"/>
      <c r="EC497" s="33"/>
      <c r="ED497" s="33"/>
      <c r="EE497" s="33"/>
      <c r="EF497" s="33"/>
      <c r="EG497" s="33"/>
      <c r="EH497" s="33"/>
      <c r="EI497" s="33"/>
      <c r="EJ497" s="33"/>
      <c r="EK497" s="33"/>
      <c r="EL497" s="33"/>
      <c r="EM497" s="33"/>
      <c r="EN497" s="33"/>
      <c r="EO497" s="33"/>
      <c r="EP497" s="33"/>
      <c r="EQ497" s="33"/>
      <c r="ER497" s="50"/>
    </row>
    <row r="498" spans="2:148" ht="15" customHeight="1" x14ac:dyDescent="0.25">
      <c r="B498" s="440" t="str">
        <f t="shared" si="54"/>
        <v>Desk 74</v>
      </c>
      <c r="C498" s="442" t="str">
        <f t="shared" si="55"/>
        <v/>
      </c>
      <c r="D498" s="442" t="str">
        <f t="shared" si="55"/>
        <v/>
      </c>
      <c r="E498" s="442" t="str">
        <f t="shared" si="55"/>
        <v/>
      </c>
      <c r="F498" s="442" t="str">
        <f t="shared" si="55"/>
        <v/>
      </c>
      <c r="G498" s="1126" t="str">
        <f t="shared" si="55"/>
        <v/>
      </c>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c r="CT498" s="33"/>
      <c r="CU498" s="33"/>
      <c r="CV498" s="33"/>
      <c r="CW498" s="33"/>
      <c r="CX498" s="33"/>
      <c r="CY498" s="33"/>
      <c r="CZ498" s="33"/>
      <c r="DA498" s="33"/>
      <c r="DB498" s="33"/>
      <c r="DC498" s="33"/>
      <c r="DD498" s="33"/>
      <c r="DE498" s="33"/>
      <c r="DF498" s="33"/>
      <c r="DG498" s="33"/>
      <c r="DH498" s="33"/>
      <c r="DI498" s="33"/>
      <c r="DJ498" s="33"/>
      <c r="DK498" s="33"/>
      <c r="DL498" s="33"/>
      <c r="DM498" s="33"/>
      <c r="DN498" s="33"/>
      <c r="DO498" s="33"/>
      <c r="DP498" s="33"/>
      <c r="DQ498" s="33"/>
      <c r="DR498" s="33"/>
      <c r="DS498" s="33"/>
      <c r="DT498" s="33"/>
      <c r="DU498" s="33"/>
      <c r="DV498" s="33"/>
      <c r="DW498" s="50"/>
      <c r="DX498" s="33"/>
      <c r="DY498" s="33"/>
      <c r="DZ498" s="33"/>
      <c r="EA498" s="33"/>
      <c r="EB498" s="33"/>
      <c r="EC498" s="33"/>
      <c r="ED498" s="33"/>
      <c r="EE498" s="33"/>
      <c r="EF498" s="33"/>
      <c r="EG498" s="33"/>
      <c r="EH498" s="33"/>
      <c r="EI498" s="33"/>
      <c r="EJ498" s="33"/>
      <c r="EK498" s="33"/>
      <c r="EL498" s="33"/>
      <c r="EM498" s="33"/>
      <c r="EN498" s="33"/>
      <c r="EO498" s="33"/>
      <c r="EP498" s="33"/>
      <c r="EQ498" s="33"/>
      <c r="ER498" s="50"/>
    </row>
    <row r="499" spans="2:148" ht="15" customHeight="1" x14ac:dyDescent="0.25">
      <c r="B499" s="440" t="str">
        <f t="shared" si="54"/>
        <v>Desk 75</v>
      </c>
      <c r="C499" s="442" t="str">
        <f t="shared" si="55"/>
        <v/>
      </c>
      <c r="D499" s="442" t="str">
        <f t="shared" si="55"/>
        <v/>
      </c>
      <c r="E499" s="442" t="str">
        <f t="shared" si="55"/>
        <v/>
      </c>
      <c r="F499" s="442" t="str">
        <f t="shared" si="55"/>
        <v/>
      </c>
      <c r="G499" s="1126" t="str">
        <f t="shared" si="55"/>
        <v/>
      </c>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c r="CT499" s="33"/>
      <c r="CU499" s="33"/>
      <c r="CV499" s="33"/>
      <c r="CW499" s="33"/>
      <c r="CX499" s="33"/>
      <c r="CY499" s="33"/>
      <c r="CZ499" s="33"/>
      <c r="DA499" s="33"/>
      <c r="DB499" s="33"/>
      <c r="DC499" s="33"/>
      <c r="DD499" s="33"/>
      <c r="DE499" s="33"/>
      <c r="DF499" s="33"/>
      <c r="DG499" s="33"/>
      <c r="DH499" s="33"/>
      <c r="DI499" s="33"/>
      <c r="DJ499" s="33"/>
      <c r="DK499" s="33"/>
      <c r="DL499" s="33"/>
      <c r="DM499" s="33"/>
      <c r="DN499" s="33"/>
      <c r="DO499" s="33"/>
      <c r="DP499" s="33"/>
      <c r="DQ499" s="33"/>
      <c r="DR499" s="33"/>
      <c r="DS499" s="33"/>
      <c r="DT499" s="33"/>
      <c r="DU499" s="33"/>
      <c r="DV499" s="33"/>
      <c r="DW499" s="50"/>
      <c r="DX499" s="33"/>
      <c r="DY499" s="33"/>
      <c r="DZ499" s="33"/>
      <c r="EA499" s="33"/>
      <c r="EB499" s="33"/>
      <c r="EC499" s="33"/>
      <c r="ED499" s="33"/>
      <c r="EE499" s="33"/>
      <c r="EF499" s="33"/>
      <c r="EG499" s="33"/>
      <c r="EH499" s="33"/>
      <c r="EI499" s="33"/>
      <c r="EJ499" s="33"/>
      <c r="EK499" s="33"/>
      <c r="EL499" s="33"/>
      <c r="EM499" s="33"/>
      <c r="EN499" s="33"/>
      <c r="EO499" s="33"/>
      <c r="EP499" s="33"/>
      <c r="EQ499" s="33"/>
      <c r="ER499" s="50"/>
    </row>
    <row r="500" spans="2:148" ht="15" customHeight="1" x14ac:dyDescent="0.25">
      <c r="B500" s="440" t="str">
        <f t="shared" si="54"/>
        <v>Desk 76</v>
      </c>
      <c r="C500" s="442" t="str">
        <f t="shared" si="55"/>
        <v/>
      </c>
      <c r="D500" s="442" t="str">
        <f t="shared" si="55"/>
        <v/>
      </c>
      <c r="E500" s="442" t="str">
        <f t="shared" si="55"/>
        <v/>
      </c>
      <c r="F500" s="442" t="str">
        <f t="shared" si="55"/>
        <v/>
      </c>
      <c r="G500" s="1126" t="str">
        <f t="shared" si="55"/>
        <v/>
      </c>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c r="CT500" s="33"/>
      <c r="CU500" s="33"/>
      <c r="CV500" s="33"/>
      <c r="CW500" s="33"/>
      <c r="CX500" s="33"/>
      <c r="CY500" s="33"/>
      <c r="CZ500" s="33"/>
      <c r="DA500" s="33"/>
      <c r="DB500" s="33"/>
      <c r="DC500" s="33"/>
      <c r="DD500" s="33"/>
      <c r="DE500" s="33"/>
      <c r="DF500" s="33"/>
      <c r="DG500" s="33"/>
      <c r="DH500" s="33"/>
      <c r="DI500" s="33"/>
      <c r="DJ500" s="33"/>
      <c r="DK500" s="33"/>
      <c r="DL500" s="33"/>
      <c r="DM500" s="33"/>
      <c r="DN500" s="33"/>
      <c r="DO500" s="33"/>
      <c r="DP500" s="33"/>
      <c r="DQ500" s="33"/>
      <c r="DR500" s="33"/>
      <c r="DS500" s="33"/>
      <c r="DT500" s="33"/>
      <c r="DU500" s="33"/>
      <c r="DV500" s="33"/>
      <c r="DW500" s="50"/>
      <c r="DX500" s="33"/>
      <c r="DY500" s="33"/>
      <c r="DZ500" s="33"/>
      <c r="EA500" s="33"/>
      <c r="EB500" s="33"/>
      <c r="EC500" s="33"/>
      <c r="ED500" s="33"/>
      <c r="EE500" s="33"/>
      <c r="EF500" s="33"/>
      <c r="EG500" s="33"/>
      <c r="EH500" s="33"/>
      <c r="EI500" s="33"/>
      <c r="EJ500" s="33"/>
      <c r="EK500" s="33"/>
      <c r="EL500" s="33"/>
      <c r="EM500" s="33"/>
      <c r="EN500" s="33"/>
      <c r="EO500" s="33"/>
      <c r="EP500" s="33"/>
      <c r="EQ500" s="33"/>
      <c r="ER500" s="50"/>
    </row>
    <row r="501" spans="2:148" ht="15" customHeight="1" x14ac:dyDescent="0.25">
      <c r="B501" s="440" t="str">
        <f t="shared" si="54"/>
        <v>Desk 77</v>
      </c>
      <c r="C501" s="442" t="str">
        <f t="shared" si="55"/>
        <v/>
      </c>
      <c r="D501" s="442" t="str">
        <f t="shared" si="55"/>
        <v/>
      </c>
      <c r="E501" s="442" t="str">
        <f t="shared" si="55"/>
        <v/>
      </c>
      <c r="F501" s="442" t="str">
        <f t="shared" si="55"/>
        <v/>
      </c>
      <c r="G501" s="1126" t="str">
        <f t="shared" si="55"/>
        <v/>
      </c>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c r="DS501" s="33"/>
      <c r="DT501" s="33"/>
      <c r="DU501" s="33"/>
      <c r="DV501" s="33"/>
      <c r="DW501" s="50"/>
      <c r="DX501" s="33"/>
      <c r="DY501" s="33"/>
      <c r="DZ501" s="33"/>
      <c r="EA501" s="33"/>
      <c r="EB501" s="33"/>
      <c r="EC501" s="33"/>
      <c r="ED501" s="33"/>
      <c r="EE501" s="33"/>
      <c r="EF501" s="33"/>
      <c r="EG501" s="33"/>
      <c r="EH501" s="33"/>
      <c r="EI501" s="33"/>
      <c r="EJ501" s="33"/>
      <c r="EK501" s="33"/>
      <c r="EL501" s="33"/>
      <c r="EM501" s="33"/>
      <c r="EN501" s="33"/>
      <c r="EO501" s="33"/>
      <c r="EP501" s="33"/>
      <c r="EQ501" s="33"/>
      <c r="ER501" s="50"/>
    </row>
    <row r="502" spans="2:148" ht="15" customHeight="1" x14ac:dyDescent="0.25">
      <c r="B502" s="440" t="str">
        <f t="shared" si="54"/>
        <v>Desk 78</v>
      </c>
      <c r="C502" s="442" t="str">
        <f t="shared" si="55"/>
        <v/>
      </c>
      <c r="D502" s="442" t="str">
        <f t="shared" si="55"/>
        <v/>
      </c>
      <c r="E502" s="442" t="str">
        <f t="shared" si="55"/>
        <v/>
      </c>
      <c r="F502" s="442" t="str">
        <f t="shared" si="55"/>
        <v/>
      </c>
      <c r="G502" s="1126" t="str">
        <f t="shared" si="55"/>
        <v/>
      </c>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3"/>
      <c r="DD502" s="33"/>
      <c r="DE502" s="33"/>
      <c r="DF502" s="33"/>
      <c r="DG502" s="33"/>
      <c r="DH502" s="33"/>
      <c r="DI502" s="33"/>
      <c r="DJ502" s="33"/>
      <c r="DK502" s="33"/>
      <c r="DL502" s="33"/>
      <c r="DM502" s="33"/>
      <c r="DN502" s="33"/>
      <c r="DO502" s="33"/>
      <c r="DP502" s="33"/>
      <c r="DQ502" s="33"/>
      <c r="DR502" s="33"/>
      <c r="DS502" s="33"/>
      <c r="DT502" s="33"/>
      <c r="DU502" s="33"/>
      <c r="DV502" s="33"/>
      <c r="DW502" s="50"/>
      <c r="DX502" s="33"/>
      <c r="DY502" s="33"/>
      <c r="DZ502" s="33"/>
      <c r="EA502" s="33"/>
      <c r="EB502" s="33"/>
      <c r="EC502" s="33"/>
      <c r="ED502" s="33"/>
      <c r="EE502" s="33"/>
      <c r="EF502" s="33"/>
      <c r="EG502" s="33"/>
      <c r="EH502" s="33"/>
      <c r="EI502" s="33"/>
      <c r="EJ502" s="33"/>
      <c r="EK502" s="33"/>
      <c r="EL502" s="33"/>
      <c r="EM502" s="33"/>
      <c r="EN502" s="33"/>
      <c r="EO502" s="33"/>
      <c r="EP502" s="33"/>
      <c r="EQ502" s="33"/>
      <c r="ER502" s="50"/>
    </row>
    <row r="503" spans="2:148" ht="15" customHeight="1" x14ac:dyDescent="0.25">
      <c r="B503" s="440" t="str">
        <f t="shared" si="54"/>
        <v>Desk 79</v>
      </c>
      <c r="C503" s="442" t="str">
        <f t="shared" si="55"/>
        <v/>
      </c>
      <c r="D503" s="442" t="str">
        <f t="shared" si="55"/>
        <v/>
      </c>
      <c r="E503" s="442" t="str">
        <f t="shared" si="55"/>
        <v/>
      </c>
      <c r="F503" s="442" t="str">
        <f t="shared" si="55"/>
        <v/>
      </c>
      <c r="G503" s="1126" t="str">
        <f t="shared" si="55"/>
        <v/>
      </c>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c r="CT503" s="33"/>
      <c r="CU503" s="33"/>
      <c r="CV503" s="33"/>
      <c r="CW503" s="33"/>
      <c r="CX503" s="33"/>
      <c r="CY503" s="33"/>
      <c r="CZ503" s="33"/>
      <c r="DA503" s="33"/>
      <c r="DB503" s="33"/>
      <c r="DC503" s="33"/>
      <c r="DD503" s="33"/>
      <c r="DE503" s="33"/>
      <c r="DF503" s="33"/>
      <c r="DG503" s="33"/>
      <c r="DH503" s="33"/>
      <c r="DI503" s="33"/>
      <c r="DJ503" s="33"/>
      <c r="DK503" s="33"/>
      <c r="DL503" s="33"/>
      <c r="DM503" s="33"/>
      <c r="DN503" s="33"/>
      <c r="DO503" s="33"/>
      <c r="DP503" s="33"/>
      <c r="DQ503" s="33"/>
      <c r="DR503" s="33"/>
      <c r="DS503" s="33"/>
      <c r="DT503" s="33"/>
      <c r="DU503" s="33"/>
      <c r="DV503" s="33"/>
      <c r="DW503" s="50"/>
      <c r="DX503" s="33"/>
      <c r="DY503" s="33"/>
      <c r="DZ503" s="33"/>
      <c r="EA503" s="33"/>
      <c r="EB503" s="33"/>
      <c r="EC503" s="33"/>
      <c r="ED503" s="33"/>
      <c r="EE503" s="33"/>
      <c r="EF503" s="33"/>
      <c r="EG503" s="33"/>
      <c r="EH503" s="33"/>
      <c r="EI503" s="33"/>
      <c r="EJ503" s="33"/>
      <c r="EK503" s="33"/>
      <c r="EL503" s="33"/>
      <c r="EM503" s="33"/>
      <c r="EN503" s="33"/>
      <c r="EO503" s="33"/>
      <c r="EP503" s="33"/>
      <c r="EQ503" s="33"/>
      <c r="ER503" s="50"/>
    </row>
    <row r="504" spans="2:148" ht="15" customHeight="1" x14ac:dyDescent="0.25">
      <c r="B504" s="440" t="str">
        <f t="shared" si="54"/>
        <v>Desk 80</v>
      </c>
      <c r="C504" s="442" t="str">
        <f t="shared" si="55"/>
        <v/>
      </c>
      <c r="D504" s="442" t="str">
        <f t="shared" si="55"/>
        <v/>
      </c>
      <c r="E504" s="442" t="str">
        <f t="shared" si="55"/>
        <v/>
      </c>
      <c r="F504" s="442" t="str">
        <f t="shared" si="55"/>
        <v/>
      </c>
      <c r="G504" s="1126" t="str">
        <f t="shared" si="55"/>
        <v/>
      </c>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c r="CT504" s="33"/>
      <c r="CU504" s="33"/>
      <c r="CV504" s="33"/>
      <c r="CW504" s="33"/>
      <c r="CX504" s="33"/>
      <c r="CY504" s="33"/>
      <c r="CZ504" s="33"/>
      <c r="DA504" s="33"/>
      <c r="DB504" s="33"/>
      <c r="DC504" s="33"/>
      <c r="DD504" s="33"/>
      <c r="DE504" s="33"/>
      <c r="DF504" s="33"/>
      <c r="DG504" s="33"/>
      <c r="DH504" s="33"/>
      <c r="DI504" s="33"/>
      <c r="DJ504" s="33"/>
      <c r="DK504" s="33"/>
      <c r="DL504" s="33"/>
      <c r="DM504" s="33"/>
      <c r="DN504" s="33"/>
      <c r="DO504" s="33"/>
      <c r="DP504" s="33"/>
      <c r="DQ504" s="33"/>
      <c r="DR504" s="33"/>
      <c r="DS504" s="33"/>
      <c r="DT504" s="33"/>
      <c r="DU504" s="33"/>
      <c r="DV504" s="33"/>
      <c r="DW504" s="50"/>
      <c r="DX504" s="33"/>
      <c r="DY504" s="33"/>
      <c r="DZ504" s="33"/>
      <c r="EA504" s="33"/>
      <c r="EB504" s="33"/>
      <c r="EC504" s="33"/>
      <c r="ED504" s="33"/>
      <c r="EE504" s="33"/>
      <c r="EF504" s="33"/>
      <c r="EG504" s="33"/>
      <c r="EH504" s="33"/>
      <c r="EI504" s="33"/>
      <c r="EJ504" s="33"/>
      <c r="EK504" s="33"/>
      <c r="EL504" s="33"/>
      <c r="EM504" s="33"/>
      <c r="EN504" s="33"/>
      <c r="EO504" s="33"/>
      <c r="EP504" s="33"/>
      <c r="EQ504" s="33"/>
      <c r="ER504" s="50"/>
    </row>
    <row r="505" spans="2:148" ht="15" customHeight="1" x14ac:dyDescent="0.25">
      <c r="B505" s="440" t="str">
        <f t="shared" si="54"/>
        <v>Desk 81</v>
      </c>
      <c r="C505" s="442" t="str">
        <f t="shared" si="55"/>
        <v/>
      </c>
      <c r="D505" s="442" t="str">
        <f t="shared" si="55"/>
        <v/>
      </c>
      <c r="E505" s="442" t="str">
        <f t="shared" si="55"/>
        <v/>
      </c>
      <c r="F505" s="442" t="str">
        <f t="shared" si="55"/>
        <v/>
      </c>
      <c r="G505" s="1126" t="str">
        <f t="shared" si="55"/>
        <v/>
      </c>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c r="CT505" s="33"/>
      <c r="CU505" s="33"/>
      <c r="CV505" s="33"/>
      <c r="CW505" s="33"/>
      <c r="CX505" s="33"/>
      <c r="CY505" s="33"/>
      <c r="CZ505" s="33"/>
      <c r="DA505" s="33"/>
      <c r="DB505" s="33"/>
      <c r="DC505" s="33"/>
      <c r="DD505" s="33"/>
      <c r="DE505" s="33"/>
      <c r="DF505" s="33"/>
      <c r="DG505" s="33"/>
      <c r="DH505" s="33"/>
      <c r="DI505" s="33"/>
      <c r="DJ505" s="33"/>
      <c r="DK505" s="33"/>
      <c r="DL505" s="33"/>
      <c r="DM505" s="33"/>
      <c r="DN505" s="33"/>
      <c r="DO505" s="33"/>
      <c r="DP505" s="33"/>
      <c r="DQ505" s="33"/>
      <c r="DR505" s="33"/>
      <c r="DS505" s="33"/>
      <c r="DT505" s="33"/>
      <c r="DU505" s="33"/>
      <c r="DV505" s="33"/>
      <c r="DW505" s="50"/>
      <c r="DX505" s="33"/>
      <c r="DY505" s="33"/>
      <c r="DZ505" s="33"/>
      <c r="EA505" s="33"/>
      <c r="EB505" s="33"/>
      <c r="EC505" s="33"/>
      <c r="ED505" s="33"/>
      <c r="EE505" s="33"/>
      <c r="EF505" s="33"/>
      <c r="EG505" s="33"/>
      <c r="EH505" s="33"/>
      <c r="EI505" s="33"/>
      <c r="EJ505" s="33"/>
      <c r="EK505" s="33"/>
      <c r="EL505" s="33"/>
      <c r="EM505" s="33"/>
      <c r="EN505" s="33"/>
      <c r="EO505" s="33"/>
      <c r="EP505" s="33"/>
      <c r="EQ505" s="33"/>
      <c r="ER505" s="50"/>
    </row>
    <row r="506" spans="2:148" ht="15" customHeight="1" x14ac:dyDescent="0.25">
      <c r="B506" s="440" t="str">
        <f t="shared" si="54"/>
        <v>Desk 82</v>
      </c>
      <c r="C506" s="442" t="str">
        <f t="shared" ref="C506:G521" si="56">IF(ISBLANK(C92), "", C92)</f>
        <v/>
      </c>
      <c r="D506" s="442" t="str">
        <f t="shared" si="56"/>
        <v/>
      </c>
      <c r="E506" s="442" t="str">
        <f t="shared" si="56"/>
        <v/>
      </c>
      <c r="F506" s="442" t="str">
        <f t="shared" si="56"/>
        <v/>
      </c>
      <c r="G506" s="1126" t="str">
        <f t="shared" si="56"/>
        <v/>
      </c>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3"/>
      <c r="DD506" s="33"/>
      <c r="DE506" s="33"/>
      <c r="DF506" s="33"/>
      <c r="DG506" s="33"/>
      <c r="DH506" s="33"/>
      <c r="DI506" s="33"/>
      <c r="DJ506" s="33"/>
      <c r="DK506" s="33"/>
      <c r="DL506" s="33"/>
      <c r="DM506" s="33"/>
      <c r="DN506" s="33"/>
      <c r="DO506" s="33"/>
      <c r="DP506" s="33"/>
      <c r="DQ506" s="33"/>
      <c r="DR506" s="33"/>
      <c r="DS506" s="33"/>
      <c r="DT506" s="33"/>
      <c r="DU506" s="33"/>
      <c r="DV506" s="33"/>
      <c r="DW506" s="50"/>
      <c r="DX506" s="33"/>
      <c r="DY506" s="33"/>
      <c r="DZ506" s="33"/>
      <c r="EA506" s="33"/>
      <c r="EB506" s="33"/>
      <c r="EC506" s="33"/>
      <c r="ED506" s="33"/>
      <c r="EE506" s="33"/>
      <c r="EF506" s="33"/>
      <c r="EG506" s="33"/>
      <c r="EH506" s="33"/>
      <c r="EI506" s="33"/>
      <c r="EJ506" s="33"/>
      <c r="EK506" s="33"/>
      <c r="EL506" s="33"/>
      <c r="EM506" s="33"/>
      <c r="EN506" s="33"/>
      <c r="EO506" s="33"/>
      <c r="EP506" s="33"/>
      <c r="EQ506" s="33"/>
      <c r="ER506" s="50"/>
    </row>
    <row r="507" spans="2:148" ht="15" customHeight="1" x14ac:dyDescent="0.25">
      <c r="B507" s="440" t="str">
        <f t="shared" si="54"/>
        <v>Desk 83</v>
      </c>
      <c r="C507" s="442" t="str">
        <f t="shared" si="56"/>
        <v/>
      </c>
      <c r="D507" s="442" t="str">
        <f t="shared" si="56"/>
        <v/>
      </c>
      <c r="E507" s="442" t="str">
        <f t="shared" si="56"/>
        <v/>
      </c>
      <c r="F507" s="442" t="str">
        <f t="shared" si="56"/>
        <v/>
      </c>
      <c r="G507" s="1126" t="str">
        <f t="shared" si="56"/>
        <v/>
      </c>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c r="CT507" s="33"/>
      <c r="CU507" s="33"/>
      <c r="CV507" s="33"/>
      <c r="CW507" s="33"/>
      <c r="CX507" s="33"/>
      <c r="CY507" s="33"/>
      <c r="CZ507" s="33"/>
      <c r="DA507" s="33"/>
      <c r="DB507" s="33"/>
      <c r="DC507" s="33"/>
      <c r="DD507" s="33"/>
      <c r="DE507" s="33"/>
      <c r="DF507" s="33"/>
      <c r="DG507" s="33"/>
      <c r="DH507" s="33"/>
      <c r="DI507" s="33"/>
      <c r="DJ507" s="33"/>
      <c r="DK507" s="33"/>
      <c r="DL507" s="33"/>
      <c r="DM507" s="33"/>
      <c r="DN507" s="33"/>
      <c r="DO507" s="33"/>
      <c r="DP507" s="33"/>
      <c r="DQ507" s="33"/>
      <c r="DR507" s="33"/>
      <c r="DS507" s="33"/>
      <c r="DT507" s="33"/>
      <c r="DU507" s="33"/>
      <c r="DV507" s="33"/>
      <c r="DW507" s="50"/>
      <c r="DX507" s="33"/>
      <c r="DY507" s="33"/>
      <c r="DZ507" s="33"/>
      <c r="EA507" s="33"/>
      <c r="EB507" s="33"/>
      <c r="EC507" s="33"/>
      <c r="ED507" s="33"/>
      <c r="EE507" s="33"/>
      <c r="EF507" s="33"/>
      <c r="EG507" s="33"/>
      <c r="EH507" s="33"/>
      <c r="EI507" s="33"/>
      <c r="EJ507" s="33"/>
      <c r="EK507" s="33"/>
      <c r="EL507" s="33"/>
      <c r="EM507" s="33"/>
      <c r="EN507" s="33"/>
      <c r="EO507" s="33"/>
      <c r="EP507" s="33"/>
      <c r="EQ507" s="33"/>
      <c r="ER507" s="50"/>
    </row>
    <row r="508" spans="2:148" ht="15" customHeight="1" x14ac:dyDescent="0.25">
      <c r="B508" s="440" t="str">
        <f t="shared" si="54"/>
        <v>Desk 84</v>
      </c>
      <c r="C508" s="442" t="str">
        <f t="shared" si="56"/>
        <v/>
      </c>
      <c r="D508" s="442" t="str">
        <f t="shared" si="56"/>
        <v/>
      </c>
      <c r="E508" s="442" t="str">
        <f t="shared" si="56"/>
        <v/>
      </c>
      <c r="F508" s="442" t="str">
        <f t="shared" si="56"/>
        <v/>
      </c>
      <c r="G508" s="1126" t="str">
        <f t="shared" si="56"/>
        <v/>
      </c>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c r="CT508" s="33"/>
      <c r="CU508" s="33"/>
      <c r="CV508" s="33"/>
      <c r="CW508" s="33"/>
      <c r="CX508" s="33"/>
      <c r="CY508" s="33"/>
      <c r="CZ508" s="33"/>
      <c r="DA508" s="33"/>
      <c r="DB508" s="33"/>
      <c r="DC508" s="33"/>
      <c r="DD508" s="33"/>
      <c r="DE508" s="33"/>
      <c r="DF508" s="33"/>
      <c r="DG508" s="33"/>
      <c r="DH508" s="33"/>
      <c r="DI508" s="33"/>
      <c r="DJ508" s="33"/>
      <c r="DK508" s="33"/>
      <c r="DL508" s="33"/>
      <c r="DM508" s="33"/>
      <c r="DN508" s="33"/>
      <c r="DO508" s="33"/>
      <c r="DP508" s="33"/>
      <c r="DQ508" s="33"/>
      <c r="DR508" s="33"/>
      <c r="DS508" s="33"/>
      <c r="DT508" s="33"/>
      <c r="DU508" s="33"/>
      <c r="DV508" s="33"/>
      <c r="DW508" s="50"/>
      <c r="DX508" s="33"/>
      <c r="DY508" s="33"/>
      <c r="DZ508" s="33"/>
      <c r="EA508" s="33"/>
      <c r="EB508" s="33"/>
      <c r="EC508" s="33"/>
      <c r="ED508" s="33"/>
      <c r="EE508" s="33"/>
      <c r="EF508" s="33"/>
      <c r="EG508" s="33"/>
      <c r="EH508" s="33"/>
      <c r="EI508" s="33"/>
      <c r="EJ508" s="33"/>
      <c r="EK508" s="33"/>
      <c r="EL508" s="33"/>
      <c r="EM508" s="33"/>
      <c r="EN508" s="33"/>
      <c r="EO508" s="33"/>
      <c r="EP508" s="33"/>
      <c r="EQ508" s="33"/>
      <c r="ER508" s="50"/>
    </row>
    <row r="509" spans="2:148" ht="15" customHeight="1" x14ac:dyDescent="0.25">
      <c r="B509" s="440" t="str">
        <f t="shared" si="54"/>
        <v>Desk 85</v>
      </c>
      <c r="C509" s="442" t="str">
        <f t="shared" si="56"/>
        <v/>
      </c>
      <c r="D509" s="442" t="str">
        <f t="shared" si="56"/>
        <v/>
      </c>
      <c r="E509" s="442" t="str">
        <f t="shared" si="56"/>
        <v/>
      </c>
      <c r="F509" s="442" t="str">
        <f t="shared" si="56"/>
        <v/>
      </c>
      <c r="G509" s="1126" t="str">
        <f t="shared" si="56"/>
        <v/>
      </c>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c r="CT509" s="33"/>
      <c r="CU509" s="33"/>
      <c r="CV509" s="33"/>
      <c r="CW509" s="33"/>
      <c r="CX509" s="33"/>
      <c r="CY509" s="33"/>
      <c r="CZ509" s="33"/>
      <c r="DA509" s="33"/>
      <c r="DB509" s="33"/>
      <c r="DC509" s="33"/>
      <c r="DD509" s="33"/>
      <c r="DE509" s="33"/>
      <c r="DF509" s="33"/>
      <c r="DG509" s="33"/>
      <c r="DH509" s="33"/>
      <c r="DI509" s="33"/>
      <c r="DJ509" s="33"/>
      <c r="DK509" s="33"/>
      <c r="DL509" s="33"/>
      <c r="DM509" s="33"/>
      <c r="DN509" s="33"/>
      <c r="DO509" s="33"/>
      <c r="DP509" s="33"/>
      <c r="DQ509" s="33"/>
      <c r="DR509" s="33"/>
      <c r="DS509" s="33"/>
      <c r="DT509" s="33"/>
      <c r="DU509" s="33"/>
      <c r="DV509" s="33"/>
      <c r="DW509" s="50"/>
      <c r="DX509" s="33"/>
      <c r="DY509" s="33"/>
      <c r="DZ509" s="33"/>
      <c r="EA509" s="33"/>
      <c r="EB509" s="33"/>
      <c r="EC509" s="33"/>
      <c r="ED509" s="33"/>
      <c r="EE509" s="33"/>
      <c r="EF509" s="33"/>
      <c r="EG509" s="33"/>
      <c r="EH509" s="33"/>
      <c r="EI509" s="33"/>
      <c r="EJ509" s="33"/>
      <c r="EK509" s="33"/>
      <c r="EL509" s="33"/>
      <c r="EM509" s="33"/>
      <c r="EN509" s="33"/>
      <c r="EO509" s="33"/>
      <c r="EP509" s="33"/>
      <c r="EQ509" s="33"/>
      <c r="ER509" s="50"/>
    </row>
    <row r="510" spans="2:148" ht="15" customHeight="1" x14ac:dyDescent="0.25">
      <c r="B510" s="440" t="str">
        <f t="shared" si="54"/>
        <v>Desk 86</v>
      </c>
      <c r="C510" s="442" t="str">
        <f t="shared" si="56"/>
        <v/>
      </c>
      <c r="D510" s="442" t="str">
        <f t="shared" si="56"/>
        <v/>
      </c>
      <c r="E510" s="442" t="str">
        <f t="shared" si="56"/>
        <v/>
      </c>
      <c r="F510" s="442" t="str">
        <f t="shared" si="56"/>
        <v/>
      </c>
      <c r="G510" s="1126" t="str">
        <f t="shared" si="56"/>
        <v/>
      </c>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c r="CT510" s="33"/>
      <c r="CU510" s="33"/>
      <c r="CV510" s="33"/>
      <c r="CW510" s="33"/>
      <c r="CX510" s="33"/>
      <c r="CY510" s="33"/>
      <c r="CZ510" s="33"/>
      <c r="DA510" s="33"/>
      <c r="DB510" s="33"/>
      <c r="DC510" s="33"/>
      <c r="DD510" s="33"/>
      <c r="DE510" s="33"/>
      <c r="DF510" s="33"/>
      <c r="DG510" s="33"/>
      <c r="DH510" s="33"/>
      <c r="DI510" s="33"/>
      <c r="DJ510" s="33"/>
      <c r="DK510" s="33"/>
      <c r="DL510" s="33"/>
      <c r="DM510" s="33"/>
      <c r="DN510" s="33"/>
      <c r="DO510" s="33"/>
      <c r="DP510" s="33"/>
      <c r="DQ510" s="33"/>
      <c r="DR510" s="33"/>
      <c r="DS510" s="33"/>
      <c r="DT510" s="33"/>
      <c r="DU510" s="33"/>
      <c r="DV510" s="33"/>
      <c r="DW510" s="50"/>
      <c r="DX510" s="33"/>
      <c r="DY510" s="33"/>
      <c r="DZ510" s="33"/>
      <c r="EA510" s="33"/>
      <c r="EB510" s="33"/>
      <c r="EC510" s="33"/>
      <c r="ED510" s="33"/>
      <c r="EE510" s="33"/>
      <c r="EF510" s="33"/>
      <c r="EG510" s="33"/>
      <c r="EH510" s="33"/>
      <c r="EI510" s="33"/>
      <c r="EJ510" s="33"/>
      <c r="EK510" s="33"/>
      <c r="EL510" s="33"/>
      <c r="EM510" s="33"/>
      <c r="EN510" s="33"/>
      <c r="EO510" s="33"/>
      <c r="EP510" s="33"/>
      <c r="EQ510" s="33"/>
      <c r="ER510" s="50"/>
    </row>
    <row r="511" spans="2:148" ht="15" customHeight="1" x14ac:dyDescent="0.25">
      <c r="B511" s="440" t="str">
        <f t="shared" si="54"/>
        <v>Desk 87</v>
      </c>
      <c r="C511" s="442" t="str">
        <f t="shared" si="56"/>
        <v/>
      </c>
      <c r="D511" s="442" t="str">
        <f t="shared" si="56"/>
        <v/>
      </c>
      <c r="E511" s="442" t="str">
        <f t="shared" si="56"/>
        <v/>
      </c>
      <c r="F511" s="442" t="str">
        <f t="shared" si="56"/>
        <v/>
      </c>
      <c r="G511" s="1126" t="str">
        <f t="shared" si="56"/>
        <v/>
      </c>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c r="CT511" s="33"/>
      <c r="CU511" s="33"/>
      <c r="CV511" s="33"/>
      <c r="CW511" s="33"/>
      <c r="CX511" s="33"/>
      <c r="CY511" s="33"/>
      <c r="CZ511" s="33"/>
      <c r="DA511" s="33"/>
      <c r="DB511" s="33"/>
      <c r="DC511" s="33"/>
      <c r="DD511" s="33"/>
      <c r="DE511" s="33"/>
      <c r="DF511" s="33"/>
      <c r="DG511" s="33"/>
      <c r="DH511" s="33"/>
      <c r="DI511" s="33"/>
      <c r="DJ511" s="33"/>
      <c r="DK511" s="33"/>
      <c r="DL511" s="33"/>
      <c r="DM511" s="33"/>
      <c r="DN511" s="33"/>
      <c r="DO511" s="33"/>
      <c r="DP511" s="33"/>
      <c r="DQ511" s="33"/>
      <c r="DR511" s="33"/>
      <c r="DS511" s="33"/>
      <c r="DT511" s="33"/>
      <c r="DU511" s="33"/>
      <c r="DV511" s="33"/>
      <c r="DW511" s="50"/>
      <c r="DX511" s="33"/>
      <c r="DY511" s="33"/>
      <c r="DZ511" s="33"/>
      <c r="EA511" s="33"/>
      <c r="EB511" s="33"/>
      <c r="EC511" s="33"/>
      <c r="ED511" s="33"/>
      <c r="EE511" s="33"/>
      <c r="EF511" s="33"/>
      <c r="EG511" s="33"/>
      <c r="EH511" s="33"/>
      <c r="EI511" s="33"/>
      <c r="EJ511" s="33"/>
      <c r="EK511" s="33"/>
      <c r="EL511" s="33"/>
      <c r="EM511" s="33"/>
      <c r="EN511" s="33"/>
      <c r="EO511" s="33"/>
      <c r="EP511" s="33"/>
      <c r="EQ511" s="33"/>
      <c r="ER511" s="50"/>
    </row>
    <row r="512" spans="2:148" ht="15" customHeight="1" x14ac:dyDescent="0.25">
      <c r="B512" s="440" t="str">
        <f t="shared" si="54"/>
        <v>Desk 88</v>
      </c>
      <c r="C512" s="442" t="str">
        <f t="shared" si="56"/>
        <v/>
      </c>
      <c r="D512" s="442" t="str">
        <f t="shared" si="56"/>
        <v/>
      </c>
      <c r="E512" s="442" t="str">
        <f t="shared" si="56"/>
        <v/>
      </c>
      <c r="F512" s="442" t="str">
        <f t="shared" si="56"/>
        <v/>
      </c>
      <c r="G512" s="1126" t="str">
        <f t="shared" si="56"/>
        <v/>
      </c>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c r="CT512" s="33"/>
      <c r="CU512" s="33"/>
      <c r="CV512" s="33"/>
      <c r="CW512" s="33"/>
      <c r="CX512" s="33"/>
      <c r="CY512" s="33"/>
      <c r="CZ512" s="33"/>
      <c r="DA512" s="33"/>
      <c r="DB512" s="33"/>
      <c r="DC512" s="33"/>
      <c r="DD512" s="33"/>
      <c r="DE512" s="33"/>
      <c r="DF512" s="33"/>
      <c r="DG512" s="33"/>
      <c r="DH512" s="33"/>
      <c r="DI512" s="33"/>
      <c r="DJ512" s="33"/>
      <c r="DK512" s="33"/>
      <c r="DL512" s="33"/>
      <c r="DM512" s="33"/>
      <c r="DN512" s="33"/>
      <c r="DO512" s="33"/>
      <c r="DP512" s="33"/>
      <c r="DQ512" s="33"/>
      <c r="DR512" s="33"/>
      <c r="DS512" s="33"/>
      <c r="DT512" s="33"/>
      <c r="DU512" s="33"/>
      <c r="DV512" s="33"/>
      <c r="DW512" s="50"/>
      <c r="DX512" s="33"/>
      <c r="DY512" s="33"/>
      <c r="DZ512" s="33"/>
      <c r="EA512" s="33"/>
      <c r="EB512" s="33"/>
      <c r="EC512" s="33"/>
      <c r="ED512" s="33"/>
      <c r="EE512" s="33"/>
      <c r="EF512" s="33"/>
      <c r="EG512" s="33"/>
      <c r="EH512" s="33"/>
      <c r="EI512" s="33"/>
      <c r="EJ512" s="33"/>
      <c r="EK512" s="33"/>
      <c r="EL512" s="33"/>
      <c r="EM512" s="33"/>
      <c r="EN512" s="33"/>
      <c r="EO512" s="33"/>
      <c r="EP512" s="33"/>
      <c r="EQ512" s="33"/>
      <c r="ER512" s="50"/>
    </row>
    <row r="513" spans="1:149" ht="15" customHeight="1" x14ac:dyDescent="0.25">
      <c r="B513" s="440" t="str">
        <f t="shared" si="54"/>
        <v>Desk 89</v>
      </c>
      <c r="C513" s="442" t="str">
        <f t="shared" si="56"/>
        <v/>
      </c>
      <c r="D513" s="442" t="str">
        <f t="shared" si="56"/>
        <v/>
      </c>
      <c r="E513" s="442" t="str">
        <f t="shared" si="56"/>
        <v/>
      </c>
      <c r="F513" s="442" t="str">
        <f t="shared" si="56"/>
        <v/>
      </c>
      <c r="G513" s="1126" t="str">
        <f t="shared" si="56"/>
        <v/>
      </c>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3"/>
      <c r="DD513" s="33"/>
      <c r="DE513" s="33"/>
      <c r="DF513" s="33"/>
      <c r="DG513" s="33"/>
      <c r="DH513" s="33"/>
      <c r="DI513" s="33"/>
      <c r="DJ513" s="33"/>
      <c r="DK513" s="33"/>
      <c r="DL513" s="33"/>
      <c r="DM513" s="33"/>
      <c r="DN513" s="33"/>
      <c r="DO513" s="33"/>
      <c r="DP513" s="33"/>
      <c r="DQ513" s="33"/>
      <c r="DR513" s="33"/>
      <c r="DS513" s="33"/>
      <c r="DT513" s="33"/>
      <c r="DU513" s="33"/>
      <c r="DV513" s="33"/>
      <c r="DW513" s="50"/>
      <c r="DX513" s="33"/>
      <c r="DY513" s="33"/>
      <c r="DZ513" s="33"/>
      <c r="EA513" s="33"/>
      <c r="EB513" s="33"/>
      <c r="EC513" s="33"/>
      <c r="ED513" s="33"/>
      <c r="EE513" s="33"/>
      <c r="EF513" s="33"/>
      <c r="EG513" s="33"/>
      <c r="EH513" s="33"/>
      <c r="EI513" s="33"/>
      <c r="EJ513" s="33"/>
      <c r="EK513" s="33"/>
      <c r="EL513" s="33"/>
      <c r="EM513" s="33"/>
      <c r="EN513" s="33"/>
      <c r="EO513" s="33"/>
      <c r="EP513" s="33"/>
      <c r="EQ513" s="33"/>
      <c r="ER513" s="50"/>
    </row>
    <row r="514" spans="1:149" ht="15" customHeight="1" x14ac:dyDescent="0.25">
      <c r="B514" s="440" t="str">
        <f t="shared" si="54"/>
        <v>Desk 90</v>
      </c>
      <c r="C514" s="442" t="str">
        <f t="shared" si="56"/>
        <v/>
      </c>
      <c r="D514" s="442" t="str">
        <f t="shared" si="56"/>
        <v/>
      </c>
      <c r="E514" s="442" t="str">
        <f t="shared" si="56"/>
        <v/>
      </c>
      <c r="F514" s="442" t="str">
        <f t="shared" si="56"/>
        <v/>
      </c>
      <c r="G514" s="1126" t="str">
        <f t="shared" si="56"/>
        <v/>
      </c>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c r="CT514" s="33"/>
      <c r="CU514" s="33"/>
      <c r="CV514" s="33"/>
      <c r="CW514" s="33"/>
      <c r="CX514" s="33"/>
      <c r="CY514" s="33"/>
      <c r="CZ514" s="33"/>
      <c r="DA514" s="33"/>
      <c r="DB514" s="33"/>
      <c r="DC514" s="33"/>
      <c r="DD514" s="33"/>
      <c r="DE514" s="33"/>
      <c r="DF514" s="33"/>
      <c r="DG514" s="33"/>
      <c r="DH514" s="33"/>
      <c r="DI514" s="33"/>
      <c r="DJ514" s="33"/>
      <c r="DK514" s="33"/>
      <c r="DL514" s="33"/>
      <c r="DM514" s="33"/>
      <c r="DN514" s="33"/>
      <c r="DO514" s="33"/>
      <c r="DP514" s="33"/>
      <c r="DQ514" s="33"/>
      <c r="DR514" s="33"/>
      <c r="DS514" s="33"/>
      <c r="DT514" s="33"/>
      <c r="DU514" s="33"/>
      <c r="DV514" s="33"/>
      <c r="DW514" s="50"/>
      <c r="DX514" s="33"/>
      <c r="DY514" s="33"/>
      <c r="DZ514" s="33"/>
      <c r="EA514" s="33"/>
      <c r="EB514" s="33"/>
      <c r="EC514" s="33"/>
      <c r="ED514" s="33"/>
      <c r="EE514" s="33"/>
      <c r="EF514" s="33"/>
      <c r="EG514" s="33"/>
      <c r="EH514" s="33"/>
      <c r="EI514" s="33"/>
      <c r="EJ514" s="33"/>
      <c r="EK514" s="33"/>
      <c r="EL514" s="33"/>
      <c r="EM514" s="33"/>
      <c r="EN514" s="33"/>
      <c r="EO514" s="33"/>
      <c r="EP514" s="33"/>
      <c r="EQ514" s="33"/>
      <c r="ER514" s="50"/>
    </row>
    <row r="515" spans="1:149" ht="15" customHeight="1" x14ac:dyDescent="0.25">
      <c r="B515" s="440" t="str">
        <f t="shared" si="54"/>
        <v>Desk 91</v>
      </c>
      <c r="C515" s="442" t="str">
        <f t="shared" si="56"/>
        <v/>
      </c>
      <c r="D515" s="442" t="str">
        <f t="shared" si="56"/>
        <v/>
      </c>
      <c r="E515" s="442" t="str">
        <f t="shared" si="56"/>
        <v/>
      </c>
      <c r="F515" s="442" t="str">
        <f t="shared" si="56"/>
        <v/>
      </c>
      <c r="G515" s="1126" t="str">
        <f t="shared" si="56"/>
        <v/>
      </c>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3"/>
      <c r="DD515" s="33"/>
      <c r="DE515" s="33"/>
      <c r="DF515" s="33"/>
      <c r="DG515" s="33"/>
      <c r="DH515" s="33"/>
      <c r="DI515" s="33"/>
      <c r="DJ515" s="33"/>
      <c r="DK515" s="33"/>
      <c r="DL515" s="33"/>
      <c r="DM515" s="33"/>
      <c r="DN515" s="33"/>
      <c r="DO515" s="33"/>
      <c r="DP515" s="33"/>
      <c r="DQ515" s="33"/>
      <c r="DR515" s="33"/>
      <c r="DS515" s="33"/>
      <c r="DT515" s="33"/>
      <c r="DU515" s="33"/>
      <c r="DV515" s="33"/>
      <c r="DW515" s="50"/>
      <c r="DX515" s="33"/>
      <c r="DY515" s="33"/>
      <c r="DZ515" s="33"/>
      <c r="EA515" s="33"/>
      <c r="EB515" s="33"/>
      <c r="EC515" s="33"/>
      <c r="ED515" s="33"/>
      <c r="EE515" s="33"/>
      <c r="EF515" s="33"/>
      <c r="EG515" s="33"/>
      <c r="EH515" s="33"/>
      <c r="EI515" s="33"/>
      <c r="EJ515" s="33"/>
      <c r="EK515" s="33"/>
      <c r="EL515" s="33"/>
      <c r="EM515" s="33"/>
      <c r="EN515" s="33"/>
      <c r="EO515" s="33"/>
      <c r="EP515" s="33"/>
      <c r="EQ515" s="33"/>
      <c r="ER515" s="50"/>
    </row>
    <row r="516" spans="1:149" ht="15" customHeight="1" x14ac:dyDescent="0.25">
      <c r="B516" s="440" t="str">
        <f t="shared" si="54"/>
        <v>Desk 92</v>
      </c>
      <c r="C516" s="442" t="str">
        <f t="shared" si="56"/>
        <v/>
      </c>
      <c r="D516" s="442" t="str">
        <f t="shared" si="56"/>
        <v/>
      </c>
      <c r="E516" s="442" t="str">
        <f t="shared" si="56"/>
        <v/>
      </c>
      <c r="F516" s="442" t="str">
        <f t="shared" si="56"/>
        <v/>
      </c>
      <c r="G516" s="1126" t="str">
        <f t="shared" si="56"/>
        <v/>
      </c>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50"/>
      <c r="DX516" s="33"/>
      <c r="DY516" s="33"/>
      <c r="DZ516" s="33"/>
      <c r="EA516" s="33"/>
      <c r="EB516" s="33"/>
      <c r="EC516" s="33"/>
      <c r="ED516" s="33"/>
      <c r="EE516" s="33"/>
      <c r="EF516" s="33"/>
      <c r="EG516" s="33"/>
      <c r="EH516" s="33"/>
      <c r="EI516" s="33"/>
      <c r="EJ516" s="33"/>
      <c r="EK516" s="33"/>
      <c r="EL516" s="33"/>
      <c r="EM516" s="33"/>
      <c r="EN516" s="33"/>
      <c r="EO516" s="33"/>
      <c r="EP516" s="33"/>
      <c r="EQ516" s="33"/>
      <c r="ER516" s="50"/>
    </row>
    <row r="517" spans="1:149" ht="15" customHeight="1" x14ac:dyDescent="0.25">
      <c r="B517" s="440" t="str">
        <f t="shared" si="54"/>
        <v>Desk 93</v>
      </c>
      <c r="C517" s="442" t="str">
        <f t="shared" si="56"/>
        <v/>
      </c>
      <c r="D517" s="442" t="str">
        <f t="shared" si="56"/>
        <v/>
      </c>
      <c r="E517" s="442" t="str">
        <f t="shared" si="56"/>
        <v/>
      </c>
      <c r="F517" s="442" t="str">
        <f t="shared" si="56"/>
        <v/>
      </c>
      <c r="G517" s="1126" t="str">
        <f t="shared" si="56"/>
        <v/>
      </c>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50"/>
      <c r="DX517" s="33"/>
      <c r="DY517" s="33"/>
      <c r="DZ517" s="33"/>
      <c r="EA517" s="33"/>
      <c r="EB517" s="33"/>
      <c r="EC517" s="33"/>
      <c r="ED517" s="33"/>
      <c r="EE517" s="33"/>
      <c r="EF517" s="33"/>
      <c r="EG517" s="33"/>
      <c r="EH517" s="33"/>
      <c r="EI517" s="33"/>
      <c r="EJ517" s="33"/>
      <c r="EK517" s="33"/>
      <c r="EL517" s="33"/>
      <c r="EM517" s="33"/>
      <c r="EN517" s="33"/>
      <c r="EO517" s="33"/>
      <c r="EP517" s="33"/>
      <c r="EQ517" s="33"/>
      <c r="ER517" s="50"/>
    </row>
    <row r="518" spans="1:149" ht="15" customHeight="1" x14ac:dyDescent="0.25">
      <c r="B518" s="440" t="str">
        <f t="shared" si="54"/>
        <v>Desk 94</v>
      </c>
      <c r="C518" s="442" t="str">
        <f t="shared" si="56"/>
        <v/>
      </c>
      <c r="D518" s="442" t="str">
        <f t="shared" si="56"/>
        <v/>
      </c>
      <c r="E518" s="442" t="str">
        <f t="shared" si="56"/>
        <v/>
      </c>
      <c r="F518" s="442" t="str">
        <f t="shared" si="56"/>
        <v/>
      </c>
      <c r="G518" s="1126" t="str">
        <f t="shared" si="56"/>
        <v/>
      </c>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50"/>
      <c r="DX518" s="33"/>
      <c r="DY518" s="33"/>
      <c r="DZ518" s="33"/>
      <c r="EA518" s="33"/>
      <c r="EB518" s="33"/>
      <c r="EC518" s="33"/>
      <c r="ED518" s="33"/>
      <c r="EE518" s="33"/>
      <c r="EF518" s="33"/>
      <c r="EG518" s="33"/>
      <c r="EH518" s="33"/>
      <c r="EI518" s="33"/>
      <c r="EJ518" s="33"/>
      <c r="EK518" s="33"/>
      <c r="EL518" s="33"/>
      <c r="EM518" s="33"/>
      <c r="EN518" s="33"/>
      <c r="EO518" s="33"/>
      <c r="EP518" s="33"/>
      <c r="EQ518" s="33"/>
      <c r="ER518" s="50"/>
    </row>
    <row r="519" spans="1:149" ht="15" customHeight="1" x14ac:dyDescent="0.25">
      <c r="B519" s="440" t="str">
        <f t="shared" si="54"/>
        <v>Desk 95</v>
      </c>
      <c r="C519" s="442" t="str">
        <f t="shared" si="56"/>
        <v/>
      </c>
      <c r="D519" s="442" t="str">
        <f t="shared" si="56"/>
        <v/>
      </c>
      <c r="E519" s="442" t="str">
        <f t="shared" si="56"/>
        <v/>
      </c>
      <c r="F519" s="442" t="str">
        <f t="shared" si="56"/>
        <v/>
      </c>
      <c r="G519" s="1126" t="str">
        <f t="shared" si="56"/>
        <v/>
      </c>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50"/>
      <c r="DX519" s="33"/>
      <c r="DY519" s="33"/>
      <c r="DZ519" s="33"/>
      <c r="EA519" s="33"/>
      <c r="EB519" s="33"/>
      <c r="EC519" s="33"/>
      <c r="ED519" s="33"/>
      <c r="EE519" s="33"/>
      <c r="EF519" s="33"/>
      <c r="EG519" s="33"/>
      <c r="EH519" s="33"/>
      <c r="EI519" s="33"/>
      <c r="EJ519" s="33"/>
      <c r="EK519" s="33"/>
      <c r="EL519" s="33"/>
      <c r="EM519" s="33"/>
      <c r="EN519" s="33"/>
      <c r="EO519" s="33"/>
      <c r="EP519" s="33"/>
      <c r="EQ519" s="33"/>
      <c r="ER519" s="50"/>
    </row>
    <row r="520" spans="1:149" ht="15" customHeight="1" x14ac:dyDescent="0.25">
      <c r="B520" s="440" t="str">
        <f t="shared" si="54"/>
        <v>Desk 96</v>
      </c>
      <c r="C520" s="442" t="str">
        <f t="shared" si="56"/>
        <v/>
      </c>
      <c r="D520" s="442" t="str">
        <f t="shared" si="56"/>
        <v/>
      </c>
      <c r="E520" s="442" t="str">
        <f t="shared" si="56"/>
        <v/>
      </c>
      <c r="F520" s="442" t="str">
        <f t="shared" si="56"/>
        <v/>
      </c>
      <c r="G520" s="1126" t="str">
        <f t="shared" si="56"/>
        <v/>
      </c>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50"/>
      <c r="DX520" s="33"/>
      <c r="DY520" s="33"/>
      <c r="DZ520" s="33"/>
      <c r="EA520" s="33"/>
      <c r="EB520" s="33"/>
      <c r="EC520" s="33"/>
      <c r="ED520" s="33"/>
      <c r="EE520" s="33"/>
      <c r="EF520" s="33"/>
      <c r="EG520" s="33"/>
      <c r="EH520" s="33"/>
      <c r="EI520" s="33"/>
      <c r="EJ520" s="33"/>
      <c r="EK520" s="33"/>
      <c r="EL520" s="33"/>
      <c r="EM520" s="33"/>
      <c r="EN520" s="33"/>
      <c r="EO520" s="33"/>
      <c r="EP520" s="33"/>
      <c r="EQ520" s="33"/>
      <c r="ER520" s="50"/>
    </row>
    <row r="521" spans="1:149" ht="15" customHeight="1" x14ac:dyDescent="0.25">
      <c r="B521" s="440" t="str">
        <f t="shared" si="54"/>
        <v>Desk 97</v>
      </c>
      <c r="C521" s="442" t="str">
        <f t="shared" si="56"/>
        <v/>
      </c>
      <c r="D521" s="442" t="str">
        <f t="shared" si="56"/>
        <v/>
      </c>
      <c r="E521" s="442" t="str">
        <f t="shared" si="56"/>
        <v/>
      </c>
      <c r="F521" s="442" t="str">
        <f t="shared" si="56"/>
        <v/>
      </c>
      <c r="G521" s="1126" t="str">
        <f t="shared" si="56"/>
        <v/>
      </c>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50"/>
      <c r="DX521" s="33"/>
      <c r="DY521" s="33"/>
      <c r="DZ521" s="33"/>
      <c r="EA521" s="33"/>
      <c r="EB521" s="33"/>
      <c r="EC521" s="33"/>
      <c r="ED521" s="33"/>
      <c r="EE521" s="33"/>
      <c r="EF521" s="33"/>
      <c r="EG521" s="33"/>
      <c r="EH521" s="33"/>
      <c r="EI521" s="33"/>
      <c r="EJ521" s="33"/>
      <c r="EK521" s="33"/>
      <c r="EL521" s="33"/>
      <c r="EM521" s="33"/>
      <c r="EN521" s="33"/>
      <c r="EO521" s="33"/>
      <c r="EP521" s="33"/>
      <c r="EQ521" s="33"/>
      <c r="ER521" s="50"/>
    </row>
    <row r="522" spans="1:149" ht="15" customHeight="1" x14ac:dyDescent="0.25">
      <c r="B522" s="440" t="str">
        <f t="shared" si="54"/>
        <v>Desk 98</v>
      </c>
      <c r="C522" s="442" t="str">
        <f t="shared" ref="C522:G524" si="57">IF(ISBLANK(C108), "", C108)</f>
        <v/>
      </c>
      <c r="D522" s="442" t="str">
        <f t="shared" si="57"/>
        <v/>
      </c>
      <c r="E522" s="442" t="str">
        <f t="shared" si="57"/>
        <v/>
      </c>
      <c r="F522" s="442" t="str">
        <f t="shared" si="57"/>
        <v/>
      </c>
      <c r="G522" s="1126" t="str">
        <f t="shared" si="57"/>
        <v/>
      </c>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50"/>
      <c r="DX522" s="33"/>
      <c r="DY522" s="33"/>
      <c r="DZ522" s="33"/>
      <c r="EA522" s="33"/>
      <c r="EB522" s="33"/>
      <c r="EC522" s="33"/>
      <c r="ED522" s="33"/>
      <c r="EE522" s="33"/>
      <c r="EF522" s="33"/>
      <c r="EG522" s="33"/>
      <c r="EH522" s="33"/>
      <c r="EI522" s="33"/>
      <c r="EJ522" s="33"/>
      <c r="EK522" s="33"/>
      <c r="EL522" s="33"/>
      <c r="EM522" s="33"/>
      <c r="EN522" s="33"/>
      <c r="EO522" s="33"/>
      <c r="EP522" s="33"/>
      <c r="EQ522" s="33"/>
      <c r="ER522" s="50"/>
    </row>
    <row r="523" spans="1:149" ht="15" customHeight="1" x14ac:dyDescent="0.25">
      <c r="B523" s="440" t="str">
        <f t="shared" si="54"/>
        <v>Desk 99</v>
      </c>
      <c r="C523" s="442" t="str">
        <f t="shared" si="57"/>
        <v/>
      </c>
      <c r="D523" s="442" t="str">
        <f t="shared" si="57"/>
        <v/>
      </c>
      <c r="E523" s="442" t="str">
        <f t="shared" si="57"/>
        <v/>
      </c>
      <c r="F523" s="442" t="str">
        <f t="shared" si="57"/>
        <v/>
      </c>
      <c r="G523" s="1126" t="str">
        <f t="shared" si="57"/>
        <v/>
      </c>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50"/>
      <c r="DX523" s="33"/>
      <c r="DY523" s="33"/>
      <c r="DZ523" s="33"/>
      <c r="EA523" s="33"/>
      <c r="EB523" s="33"/>
      <c r="EC523" s="33"/>
      <c r="ED523" s="33"/>
      <c r="EE523" s="33"/>
      <c r="EF523" s="33"/>
      <c r="EG523" s="33"/>
      <c r="EH523" s="33"/>
      <c r="EI523" s="33"/>
      <c r="EJ523" s="33"/>
      <c r="EK523" s="33"/>
      <c r="EL523" s="33"/>
      <c r="EM523" s="33"/>
      <c r="EN523" s="33"/>
      <c r="EO523" s="33"/>
      <c r="EP523" s="33"/>
      <c r="EQ523" s="33"/>
      <c r="ER523" s="50"/>
    </row>
    <row r="524" spans="1:149" ht="15" customHeight="1" x14ac:dyDescent="0.25">
      <c r="B524" s="441" t="str">
        <f t="shared" si="54"/>
        <v>Desk 100</v>
      </c>
      <c r="C524" s="444" t="str">
        <f t="shared" si="57"/>
        <v/>
      </c>
      <c r="D524" s="444" t="str">
        <f t="shared" si="57"/>
        <v/>
      </c>
      <c r="E524" s="444" t="str">
        <f t="shared" si="57"/>
        <v/>
      </c>
      <c r="F524" s="444" t="str">
        <f t="shared" si="57"/>
        <v/>
      </c>
      <c r="G524" s="1126" t="str">
        <f t="shared" si="57"/>
        <v/>
      </c>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123"/>
      <c r="DX524" s="40"/>
      <c r="DY524" s="40"/>
      <c r="DZ524" s="40"/>
      <c r="EA524" s="40"/>
      <c r="EB524" s="40"/>
      <c r="EC524" s="40"/>
      <c r="ED524" s="40"/>
      <c r="EE524" s="40"/>
      <c r="EF524" s="40"/>
      <c r="EG524" s="40"/>
      <c r="EH524" s="40"/>
      <c r="EI524" s="40"/>
      <c r="EJ524" s="40"/>
      <c r="EK524" s="40"/>
      <c r="EL524" s="40"/>
      <c r="EM524" s="40"/>
      <c r="EN524" s="40"/>
      <c r="EO524" s="40"/>
      <c r="EP524" s="40"/>
      <c r="EQ524" s="40"/>
      <c r="ER524" s="123"/>
    </row>
    <row r="525" spans="1:149" ht="15" customHeight="1" x14ac:dyDescent="0.25">
      <c r="B525" s="1323" t="s">
        <v>666</v>
      </c>
      <c r="C525" s="1127"/>
      <c r="D525" s="1127"/>
      <c r="E525" s="1127"/>
      <c r="F525" s="1127"/>
      <c r="G525" s="1127"/>
      <c r="H525" s="1324"/>
      <c r="I525" s="1324"/>
      <c r="J525" s="1324"/>
      <c r="K525" s="1324"/>
      <c r="L525" s="1324"/>
      <c r="M525" s="1324"/>
      <c r="N525" s="1324"/>
      <c r="O525" s="1324"/>
      <c r="P525" s="1324"/>
      <c r="Q525" s="1324"/>
      <c r="R525" s="1324"/>
      <c r="S525" s="1324"/>
      <c r="T525" s="1324"/>
      <c r="U525" s="1324"/>
      <c r="V525" s="1324"/>
      <c r="W525" s="1324"/>
      <c r="X525" s="1324"/>
      <c r="Y525" s="1324"/>
      <c r="Z525" s="1324"/>
      <c r="AA525" s="1324"/>
      <c r="AB525" s="1324"/>
      <c r="AC525" s="1324"/>
      <c r="AD525" s="1324"/>
      <c r="AE525" s="1324"/>
      <c r="AF525" s="1324"/>
      <c r="AG525" s="1324"/>
      <c r="AH525" s="1324"/>
      <c r="AI525" s="1324"/>
      <c r="AJ525" s="1324"/>
      <c r="AK525" s="1324"/>
      <c r="AL525" s="1324"/>
      <c r="AM525" s="1324"/>
      <c r="AN525" s="1324"/>
      <c r="AO525" s="1324"/>
      <c r="AP525" s="1324"/>
      <c r="AQ525" s="1324"/>
      <c r="AR525" s="1324"/>
      <c r="AS525" s="1324"/>
      <c r="AT525" s="1324"/>
      <c r="AU525" s="1324"/>
      <c r="AV525" s="1324"/>
      <c r="AW525" s="1324"/>
      <c r="AX525" s="1324"/>
      <c r="AY525" s="1324"/>
      <c r="AZ525" s="1324"/>
      <c r="BA525" s="1324"/>
      <c r="BB525" s="1324"/>
      <c r="BC525" s="1324"/>
      <c r="BD525" s="1324"/>
      <c r="BE525" s="1324"/>
      <c r="BF525" s="1324"/>
      <c r="BG525" s="1324"/>
      <c r="BH525" s="1324"/>
      <c r="BI525" s="1324"/>
      <c r="BJ525" s="1324"/>
      <c r="BK525" s="1324"/>
      <c r="BL525" s="1324"/>
      <c r="BM525" s="1324"/>
      <c r="BN525" s="1324"/>
      <c r="BO525" s="1324"/>
      <c r="BP525" s="1324"/>
      <c r="BQ525" s="1324"/>
      <c r="BR525" s="1324"/>
      <c r="BS525" s="1324"/>
      <c r="BT525" s="1324"/>
      <c r="BU525" s="1324"/>
      <c r="BV525" s="1324"/>
      <c r="BW525" s="1324"/>
      <c r="BX525" s="1324"/>
      <c r="BY525" s="1324"/>
      <c r="BZ525" s="1324"/>
      <c r="CA525" s="1324"/>
      <c r="CB525" s="1324"/>
      <c r="CC525" s="1324"/>
      <c r="CD525" s="1324"/>
      <c r="CE525" s="1324"/>
      <c r="CF525" s="1324"/>
      <c r="CG525" s="1324"/>
      <c r="CH525" s="1324"/>
      <c r="CI525" s="1324"/>
      <c r="CJ525" s="1324"/>
      <c r="CK525" s="1324"/>
      <c r="CL525" s="1324"/>
      <c r="CM525" s="1324"/>
      <c r="CN525" s="1324"/>
      <c r="CO525" s="1324"/>
      <c r="CP525" s="1324"/>
      <c r="CQ525" s="1324"/>
      <c r="CR525" s="1324"/>
      <c r="CS525" s="1324"/>
      <c r="CT525" s="1324"/>
      <c r="CU525" s="1324"/>
      <c r="CV525" s="1324"/>
      <c r="CW525" s="1324"/>
      <c r="CX525" s="1324"/>
      <c r="CY525" s="1324"/>
      <c r="CZ525" s="1324"/>
      <c r="DA525" s="1324"/>
      <c r="DB525" s="1324"/>
      <c r="DC525" s="1324"/>
      <c r="DD525" s="1324"/>
      <c r="DE525" s="1324"/>
      <c r="DF525" s="1324"/>
      <c r="DG525" s="1324"/>
      <c r="DH525" s="1324"/>
      <c r="DI525" s="1324"/>
      <c r="DJ525" s="1324"/>
      <c r="DK525" s="1324"/>
      <c r="DL525" s="1324"/>
      <c r="DM525" s="1324"/>
      <c r="DN525" s="1324"/>
      <c r="DO525" s="1324"/>
      <c r="DP525" s="1324"/>
      <c r="DQ525" s="1324"/>
      <c r="DR525" s="1324"/>
      <c r="DS525" s="1324"/>
      <c r="DT525" s="1324"/>
      <c r="DU525" s="1324"/>
      <c r="DV525" s="1324"/>
      <c r="DW525" s="1308"/>
      <c r="DX525" s="1324"/>
      <c r="DY525" s="1324"/>
      <c r="DZ525" s="1324"/>
      <c r="EA525" s="1324"/>
      <c r="EB525" s="1324"/>
      <c r="EC525" s="1324"/>
      <c r="ED525" s="1324"/>
      <c r="EE525" s="1324"/>
      <c r="EF525" s="1324"/>
      <c r="EG525" s="1324"/>
      <c r="EH525" s="1324"/>
      <c r="EI525" s="1324"/>
      <c r="EJ525" s="1324"/>
      <c r="EK525" s="1324"/>
      <c r="EL525" s="1324"/>
      <c r="EM525" s="1324"/>
      <c r="EN525" s="1324"/>
      <c r="EO525" s="1324"/>
      <c r="EP525" s="1324"/>
      <c r="EQ525" s="1324"/>
      <c r="ER525" s="1308"/>
    </row>
    <row r="526" spans="1:149" s="744" customFormat="1" ht="60" customHeight="1" x14ac:dyDescent="0.25">
      <c r="A526" s="1314" t="s">
        <v>898</v>
      </c>
      <c r="B526" s="210"/>
      <c r="C526" s="210"/>
      <c r="D526" s="267"/>
      <c r="E526" s="267"/>
      <c r="F526" s="267"/>
      <c r="G526" s="267"/>
      <c r="ES526" s="1315"/>
    </row>
    <row r="527" spans="1:149" ht="60.75" customHeight="1" x14ac:dyDescent="0.25">
      <c r="B527" s="1316" t="s">
        <v>565</v>
      </c>
      <c r="C527" s="1124" t="s">
        <v>726</v>
      </c>
      <c r="D527" s="1317" t="s">
        <v>694</v>
      </c>
      <c r="E527" s="1124" t="s">
        <v>695</v>
      </c>
      <c r="F527" s="1124" t="s">
        <v>727</v>
      </c>
      <c r="G527" s="1124" t="s">
        <v>1399</v>
      </c>
      <c r="H527" s="1124" t="s">
        <v>563</v>
      </c>
      <c r="I527" s="1124" t="str">
        <f t="shared" ref="I527:BT527" si="58">"T+" &amp; (COLUMN(I527)-COLUMN($H527))</f>
        <v>T+1</v>
      </c>
      <c r="J527" s="1124" t="str">
        <f t="shared" si="58"/>
        <v>T+2</v>
      </c>
      <c r="K527" s="1124" t="str">
        <f t="shared" si="58"/>
        <v>T+3</v>
      </c>
      <c r="L527" s="1124" t="str">
        <f t="shared" si="58"/>
        <v>T+4</v>
      </c>
      <c r="M527" s="1124" t="str">
        <f t="shared" si="58"/>
        <v>T+5</v>
      </c>
      <c r="N527" s="1124" t="str">
        <f t="shared" si="58"/>
        <v>T+6</v>
      </c>
      <c r="O527" s="1124" t="str">
        <f t="shared" si="58"/>
        <v>T+7</v>
      </c>
      <c r="P527" s="1124" t="str">
        <f t="shared" si="58"/>
        <v>T+8</v>
      </c>
      <c r="Q527" s="1124" t="str">
        <f t="shared" si="58"/>
        <v>T+9</v>
      </c>
      <c r="R527" s="1124" t="str">
        <f t="shared" si="58"/>
        <v>T+10</v>
      </c>
      <c r="S527" s="1124" t="str">
        <f t="shared" si="58"/>
        <v>T+11</v>
      </c>
      <c r="T527" s="1124" t="str">
        <f t="shared" si="58"/>
        <v>T+12</v>
      </c>
      <c r="U527" s="1124" t="str">
        <f t="shared" si="58"/>
        <v>T+13</v>
      </c>
      <c r="V527" s="1124" t="str">
        <f t="shared" si="58"/>
        <v>T+14</v>
      </c>
      <c r="W527" s="1124" t="str">
        <f t="shared" si="58"/>
        <v>T+15</v>
      </c>
      <c r="X527" s="1124" t="str">
        <f t="shared" si="58"/>
        <v>T+16</v>
      </c>
      <c r="Y527" s="1124" t="str">
        <f t="shared" si="58"/>
        <v>T+17</v>
      </c>
      <c r="Z527" s="1124" t="str">
        <f t="shared" si="58"/>
        <v>T+18</v>
      </c>
      <c r="AA527" s="1124" t="str">
        <f t="shared" si="58"/>
        <v>T+19</v>
      </c>
      <c r="AB527" s="1124" t="str">
        <f t="shared" si="58"/>
        <v>T+20</v>
      </c>
      <c r="AC527" s="1124" t="str">
        <f t="shared" si="58"/>
        <v>T+21</v>
      </c>
      <c r="AD527" s="1124" t="str">
        <f t="shared" si="58"/>
        <v>T+22</v>
      </c>
      <c r="AE527" s="1124" t="str">
        <f t="shared" si="58"/>
        <v>T+23</v>
      </c>
      <c r="AF527" s="1124" t="str">
        <f t="shared" si="58"/>
        <v>T+24</v>
      </c>
      <c r="AG527" s="1124" t="str">
        <f t="shared" si="58"/>
        <v>T+25</v>
      </c>
      <c r="AH527" s="1124" t="str">
        <f t="shared" si="58"/>
        <v>T+26</v>
      </c>
      <c r="AI527" s="1124" t="str">
        <f t="shared" si="58"/>
        <v>T+27</v>
      </c>
      <c r="AJ527" s="1124" t="str">
        <f t="shared" si="58"/>
        <v>T+28</v>
      </c>
      <c r="AK527" s="1124" t="str">
        <f t="shared" si="58"/>
        <v>T+29</v>
      </c>
      <c r="AL527" s="1124" t="str">
        <f t="shared" si="58"/>
        <v>T+30</v>
      </c>
      <c r="AM527" s="1124" t="str">
        <f t="shared" si="58"/>
        <v>T+31</v>
      </c>
      <c r="AN527" s="1124" t="str">
        <f t="shared" si="58"/>
        <v>T+32</v>
      </c>
      <c r="AO527" s="1124" t="str">
        <f t="shared" si="58"/>
        <v>T+33</v>
      </c>
      <c r="AP527" s="1124" t="str">
        <f t="shared" si="58"/>
        <v>T+34</v>
      </c>
      <c r="AQ527" s="1124" t="str">
        <f t="shared" si="58"/>
        <v>T+35</v>
      </c>
      <c r="AR527" s="1124" t="str">
        <f t="shared" si="58"/>
        <v>T+36</v>
      </c>
      <c r="AS527" s="1124" t="str">
        <f t="shared" si="58"/>
        <v>T+37</v>
      </c>
      <c r="AT527" s="1124" t="str">
        <f t="shared" si="58"/>
        <v>T+38</v>
      </c>
      <c r="AU527" s="1124" t="str">
        <f t="shared" si="58"/>
        <v>T+39</v>
      </c>
      <c r="AV527" s="1124" t="str">
        <f t="shared" si="58"/>
        <v>T+40</v>
      </c>
      <c r="AW527" s="1124" t="str">
        <f t="shared" si="58"/>
        <v>T+41</v>
      </c>
      <c r="AX527" s="1124" t="str">
        <f t="shared" si="58"/>
        <v>T+42</v>
      </c>
      <c r="AY527" s="1124" t="str">
        <f t="shared" si="58"/>
        <v>T+43</v>
      </c>
      <c r="AZ527" s="1124" t="str">
        <f t="shared" si="58"/>
        <v>T+44</v>
      </c>
      <c r="BA527" s="1124" t="str">
        <f t="shared" si="58"/>
        <v>T+45</v>
      </c>
      <c r="BB527" s="1124" t="str">
        <f t="shared" si="58"/>
        <v>T+46</v>
      </c>
      <c r="BC527" s="1124" t="str">
        <f t="shared" si="58"/>
        <v>T+47</v>
      </c>
      <c r="BD527" s="1124" t="str">
        <f t="shared" si="58"/>
        <v>T+48</v>
      </c>
      <c r="BE527" s="1124" t="str">
        <f t="shared" si="58"/>
        <v>T+49</v>
      </c>
      <c r="BF527" s="1124" t="str">
        <f t="shared" si="58"/>
        <v>T+50</v>
      </c>
      <c r="BG527" s="1124" t="str">
        <f t="shared" si="58"/>
        <v>T+51</v>
      </c>
      <c r="BH527" s="1124" t="str">
        <f t="shared" si="58"/>
        <v>T+52</v>
      </c>
      <c r="BI527" s="1124" t="str">
        <f t="shared" si="58"/>
        <v>T+53</v>
      </c>
      <c r="BJ527" s="1124" t="str">
        <f t="shared" si="58"/>
        <v>T+54</v>
      </c>
      <c r="BK527" s="1124" t="str">
        <f t="shared" si="58"/>
        <v>T+55</v>
      </c>
      <c r="BL527" s="1124" t="str">
        <f t="shared" si="58"/>
        <v>T+56</v>
      </c>
      <c r="BM527" s="1124" t="str">
        <f t="shared" si="58"/>
        <v>T+57</v>
      </c>
      <c r="BN527" s="1124" t="str">
        <f t="shared" si="58"/>
        <v>T+58</v>
      </c>
      <c r="BO527" s="1124" t="str">
        <f t="shared" si="58"/>
        <v>T+59</v>
      </c>
      <c r="BP527" s="1124" t="str">
        <f t="shared" si="58"/>
        <v>T+60</v>
      </c>
      <c r="BQ527" s="1124" t="str">
        <f t="shared" si="58"/>
        <v>T+61</v>
      </c>
      <c r="BR527" s="1124" t="str">
        <f t="shared" si="58"/>
        <v>T+62</v>
      </c>
      <c r="BS527" s="1124" t="str">
        <f t="shared" si="58"/>
        <v>T+63</v>
      </c>
      <c r="BT527" s="1124" t="str">
        <f t="shared" si="58"/>
        <v>T+64</v>
      </c>
      <c r="BU527" s="1124" t="str">
        <f t="shared" ref="BU527:EF527" si="59">"T+" &amp; (COLUMN(BU527)-COLUMN($H527))</f>
        <v>T+65</v>
      </c>
      <c r="BV527" s="1124" t="str">
        <f t="shared" si="59"/>
        <v>T+66</v>
      </c>
      <c r="BW527" s="1124" t="str">
        <f t="shared" si="59"/>
        <v>T+67</v>
      </c>
      <c r="BX527" s="1124" t="str">
        <f t="shared" si="59"/>
        <v>T+68</v>
      </c>
      <c r="BY527" s="1124" t="str">
        <f t="shared" si="59"/>
        <v>T+69</v>
      </c>
      <c r="BZ527" s="1124" t="str">
        <f t="shared" si="59"/>
        <v>T+70</v>
      </c>
      <c r="CA527" s="1124" t="str">
        <f t="shared" si="59"/>
        <v>T+71</v>
      </c>
      <c r="CB527" s="1124" t="str">
        <f t="shared" si="59"/>
        <v>T+72</v>
      </c>
      <c r="CC527" s="1124" t="str">
        <f t="shared" si="59"/>
        <v>T+73</v>
      </c>
      <c r="CD527" s="1124" t="str">
        <f t="shared" si="59"/>
        <v>T+74</v>
      </c>
      <c r="CE527" s="1124" t="str">
        <f t="shared" si="59"/>
        <v>T+75</v>
      </c>
      <c r="CF527" s="1124" t="str">
        <f t="shared" si="59"/>
        <v>T+76</v>
      </c>
      <c r="CG527" s="1124" t="str">
        <f t="shared" si="59"/>
        <v>T+77</v>
      </c>
      <c r="CH527" s="1124" t="str">
        <f t="shared" si="59"/>
        <v>T+78</v>
      </c>
      <c r="CI527" s="1124" t="str">
        <f t="shared" si="59"/>
        <v>T+79</v>
      </c>
      <c r="CJ527" s="1124" t="str">
        <f t="shared" si="59"/>
        <v>T+80</v>
      </c>
      <c r="CK527" s="1124" t="str">
        <f t="shared" si="59"/>
        <v>T+81</v>
      </c>
      <c r="CL527" s="1124" t="str">
        <f t="shared" si="59"/>
        <v>T+82</v>
      </c>
      <c r="CM527" s="1124" t="str">
        <f t="shared" si="59"/>
        <v>T+83</v>
      </c>
      <c r="CN527" s="1124" t="str">
        <f t="shared" si="59"/>
        <v>T+84</v>
      </c>
      <c r="CO527" s="1124" t="str">
        <f t="shared" si="59"/>
        <v>T+85</v>
      </c>
      <c r="CP527" s="1124" t="str">
        <f t="shared" si="59"/>
        <v>T+86</v>
      </c>
      <c r="CQ527" s="1124" t="str">
        <f t="shared" si="59"/>
        <v>T+87</v>
      </c>
      <c r="CR527" s="1124" t="str">
        <f t="shared" si="59"/>
        <v>T+88</v>
      </c>
      <c r="CS527" s="1124" t="str">
        <f t="shared" si="59"/>
        <v>T+89</v>
      </c>
      <c r="CT527" s="1124" t="str">
        <f t="shared" si="59"/>
        <v>T+90</v>
      </c>
      <c r="CU527" s="1124" t="str">
        <f t="shared" si="59"/>
        <v>T+91</v>
      </c>
      <c r="CV527" s="1124" t="str">
        <f t="shared" si="59"/>
        <v>T+92</v>
      </c>
      <c r="CW527" s="1124" t="str">
        <f t="shared" si="59"/>
        <v>T+93</v>
      </c>
      <c r="CX527" s="1124" t="str">
        <f t="shared" si="59"/>
        <v>T+94</v>
      </c>
      <c r="CY527" s="1124" t="str">
        <f t="shared" si="59"/>
        <v>T+95</v>
      </c>
      <c r="CZ527" s="1124" t="str">
        <f t="shared" si="59"/>
        <v>T+96</v>
      </c>
      <c r="DA527" s="1124" t="str">
        <f t="shared" si="59"/>
        <v>T+97</v>
      </c>
      <c r="DB527" s="1124" t="str">
        <f t="shared" si="59"/>
        <v>T+98</v>
      </c>
      <c r="DC527" s="1124" t="str">
        <f t="shared" si="59"/>
        <v>T+99</v>
      </c>
      <c r="DD527" s="1124" t="str">
        <f t="shared" si="59"/>
        <v>T+100</v>
      </c>
      <c r="DE527" s="1124" t="str">
        <f t="shared" si="59"/>
        <v>T+101</v>
      </c>
      <c r="DF527" s="1124" t="str">
        <f t="shared" si="59"/>
        <v>T+102</v>
      </c>
      <c r="DG527" s="1124" t="str">
        <f t="shared" si="59"/>
        <v>T+103</v>
      </c>
      <c r="DH527" s="1124" t="str">
        <f t="shared" si="59"/>
        <v>T+104</v>
      </c>
      <c r="DI527" s="1124" t="str">
        <f t="shared" si="59"/>
        <v>T+105</v>
      </c>
      <c r="DJ527" s="1124" t="str">
        <f t="shared" si="59"/>
        <v>T+106</v>
      </c>
      <c r="DK527" s="1124" t="str">
        <f t="shared" si="59"/>
        <v>T+107</v>
      </c>
      <c r="DL527" s="1124" t="str">
        <f t="shared" si="59"/>
        <v>T+108</v>
      </c>
      <c r="DM527" s="1124" t="str">
        <f t="shared" si="59"/>
        <v>T+109</v>
      </c>
      <c r="DN527" s="1124" t="str">
        <f t="shared" si="59"/>
        <v>T+110</v>
      </c>
      <c r="DO527" s="1124" t="str">
        <f t="shared" si="59"/>
        <v>T+111</v>
      </c>
      <c r="DP527" s="1124" t="str">
        <f t="shared" si="59"/>
        <v>T+112</v>
      </c>
      <c r="DQ527" s="1124" t="str">
        <f t="shared" si="59"/>
        <v>T+113</v>
      </c>
      <c r="DR527" s="1124" t="str">
        <f t="shared" si="59"/>
        <v>T+114</v>
      </c>
      <c r="DS527" s="1124" t="str">
        <f t="shared" si="59"/>
        <v>T+115</v>
      </c>
      <c r="DT527" s="1124" t="str">
        <f t="shared" si="59"/>
        <v>T+116</v>
      </c>
      <c r="DU527" s="1124" t="str">
        <f t="shared" si="59"/>
        <v>T+117</v>
      </c>
      <c r="DV527" s="1124" t="str">
        <f t="shared" si="59"/>
        <v>T+118</v>
      </c>
      <c r="DW527" s="1124" t="str">
        <f t="shared" si="59"/>
        <v>T+119</v>
      </c>
      <c r="DX527" s="1124" t="str">
        <f t="shared" si="59"/>
        <v>T+120</v>
      </c>
      <c r="DY527" s="1124" t="str">
        <f t="shared" si="59"/>
        <v>T+121</v>
      </c>
      <c r="DZ527" s="1124" t="str">
        <f t="shared" si="59"/>
        <v>T+122</v>
      </c>
      <c r="EA527" s="1124" t="str">
        <f t="shared" si="59"/>
        <v>T+123</v>
      </c>
      <c r="EB527" s="1124" t="str">
        <f t="shared" si="59"/>
        <v>T+124</v>
      </c>
      <c r="EC527" s="1124" t="str">
        <f t="shared" si="59"/>
        <v>T+125</v>
      </c>
      <c r="ED527" s="1124" t="str">
        <f t="shared" si="59"/>
        <v>T+126</v>
      </c>
      <c r="EE527" s="1124" t="str">
        <f t="shared" si="59"/>
        <v>T+127</v>
      </c>
      <c r="EF527" s="1124" t="str">
        <f t="shared" si="59"/>
        <v>T+128</v>
      </c>
      <c r="EG527" s="1124" t="str">
        <f t="shared" ref="EG527:ER527" si="60">"T+" &amp; (COLUMN(EG527)-COLUMN($H527))</f>
        <v>T+129</v>
      </c>
      <c r="EH527" s="1124" t="str">
        <f t="shared" si="60"/>
        <v>T+130</v>
      </c>
      <c r="EI527" s="1124" t="str">
        <f t="shared" si="60"/>
        <v>T+131</v>
      </c>
      <c r="EJ527" s="1124" t="str">
        <f t="shared" si="60"/>
        <v>T+132</v>
      </c>
      <c r="EK527" s="1124" t="str">
        <f t="shared" si="60"/>
        <v>T+133</v>
      </c>
      <c r="EL527" s="1124" t="str">
        <f t="shared" si="60"/>
        <v>T+134</v>
      </c>
      <c r="EM527" s="1124" t="str">
        <f t="shared" si="60"/>
        <v>T+135</v>
      </c>
      <c r="EN527" s="1124" t="str">
        <f t="shared" si="60"/>
        <v>T+136</v>
      </c>
      <c r="EO527" s="1124" t="str">
        <f t="shared" si="60"/>
        <v>T+137</v>
      </c>
      <c r="EP527" s="1124" t="str">
        <f t="shared" si="60"/>
        <v>T+138</v>
      </c>
      <c r="EQ527" s="1124" t="str">
        <f t="shared" si="60"/>
        <v>T+139</v>
      </c>
      <c r="ER527" s="1124" t="str">
        <f t="shared" si="60"/>
        <v>T+140</v>
      </c>
    </row>
    <row r="528" spans="1:149" ht="15" customHeight="1" x14ac:dyDescent="0.25">
      <c r="B528" s="1321" t="str">
        <f>B11</f>
        <v>Desk 1</v>
      </c>
      <c r="C528" s="1322" t="str">
        <f>IF(ISBLANK(C11), "", C11)</f>
        <v/>
      </c>
      <c r="D528" s="1322" t="str">
        <f t="shared" ref="D528:F528" si="61">IF(ISBLANK(D11), "", D11)</f>
        <v/>
      </c>
      <c r="E528" s="1322" t="str">
        <f t="shared" si="61"/>
        <v/>
      </c>
      <c r="F528" s="1322" t="str">
        <f t="shared" si="61"/>
        <v/>
      </c>
      <c r="G528" s="1126" t="str">
        <f>IF(ISBLANK(G11), "", G11)</f>
        <v/>
      </c>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50"/>
      <c r="DX528" s="33"/>
      <c r="DY528" s="33"/>
      <c r="DZ528" s="33"/>
      <c r="EA528" s="33"/>
      <c r="EB528" s="33"/>
      <c r="EC528" s="33"/>
      <c r="ED528" s="33"/>
      <c r="EE528" s="33"/>
      <c r="EF528" s="33"/>
      <c r="EG528" s="33"/>
      <c r="EH528" s="33"/>
      <c r="EI528" s="33"/>
      <c r="EJ528" s="33"/>
      <c r="EK528" s="33"/>
      <c r="EL528" s="33"/>
      <c r="EM528" s="33"/>
      <c r="EN528" s="33"/>
      <c r="EO528" s="33"/>
      <c r="EP528" s="33"/>
      <c r="EQ528" s="33"/>
      <c r="ER528" s="50"/>
    </row>
    <row r="529" spans="2:148" ht="15" customHeight="1" x14ac:dyDescent="0.25">
      <c r="B529" s="440" t="str">
        <f t="shared" ref="B529:B592" si="62">B115</f>
        <v>Desk 2</v>
      </c>
      <c r="C529" s="442" t="str">
        <f t="shared" ref="C529:G544" si="63">IF(ISBLANK(C12), "", C12)</f>
        <v/>
      </c>
      <c r="D529" s="442" t="str">
        <f t="shared" si="63"/>
        <v/>
      </c>
      <c r="E529" s="442" t="str">
        <f t="shared" si="63"/>
        <v/>
      </c>
      <c r="F529" s="442" t="str">
        <f t="shared" si="63"/>
        <v/>
      </c>
      <c r="G529" s="1126" t="str">
        <f t="shared" si="63"/>
        <v/>
      </c>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50"/>
      <c r="DX529" s="33"/>
      <c r="DY529" s="33"/>
      <c r="DZ529" s="33"/>
      <c r="EA529" s="33"/>
      <c r="EB529" s="33"/>
      <c r="EC529" s="33"/>
      <c r="ED529" s="33"/>
      <c r="EE529" s="33"/>
      <c r="EF529" s="33"/>
      <c r="EG529" s="33"/>
      <c r="EH529" s="33"/>
      <c r="EI529" s="33"/>
      <c r="EJ529" s="33"/>
      <c r="EK529" s="33"/>
      <c r="EL529" s="33"/>
      <c r="EM529" s="33"/>
      <c r="EN529" s="33"/>
      <c r="EO529" s="33"/>
      <c r="EP529" s="33"/>
      <c r="EQ529" s="33"/>
      <c r="ER529" s="50"/>
    </row>
    <row r="530" spans="2:148" ht="15" customHeight="1" x14ac:dyDescent="0.25">
      <c r="B530" s="440" t="str">
        <f t="shared" si="62"/>
        <v>Desk 3</v>
      </c>
      <c r="C530" s="442" t="str">
        <f t="shared" si="63"/>
        <v/>
      </c>
      <c r="D530" s="442" t="str">
        <f t="shared" si="63"/>
        <v/>
      </c>
      <c r="E530" s="442" t="str">
        <f t="shared" si="63"/>
        <v/>
      </c>
      <c r="F530" s="442" t="str">
        <f t="shared" si="63"/>
        <v/>
      </c>
      <c r="G530" s="1126" t="str">
        <f t="shared" si="63"/>
        <v/>
      </c>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50"/>
      <c r="DX530" s="33"/>
      <c r="DY530" s="33"/>
      <c r="DZ530" s="33"/>
      <c r="EA530" s="33"/>
      <c r="EB530" s="33"/>
      <c r="EC530" s="33"/>
      <c r="ED530" s="33"/>
      <c r="EE530" s="33"/>
      <c r="EF530" s="33"/>
      <c r="EG530" s="33"/>
      <c r="EH530" s="33"/>
      <c r="EI530" s="33"/>
      <c r="EJ530" s="33"/>
      <c r="EK530" s="33"/>
      <c r="EL530" s="33"/>
      <c r="EM530" s="33"/>
      <c r="EN530" s="33"/>
      <c r="EO530" s="33"/>
      <c r="EP530" s="33"/>
      <c r="EQ530" s="33"/>
      <c r="ER530" s="50"/>
    </row>
    <row r="531" spans="2:148" ht="15" customHeight="1" x14ac:dyDescent="0.25">
      <c r="B531" s="440" t="str">
        <f t="shared" si="62"/>
        <v>Desk 4</v>
      </c>
      <c r="C531" s="442" t="str">
        <f t="shared" si="63"/>
        <v/>
      </c>
      <c r="D531" s="442" t="str">
        <f t="shared" si="63"/>
        <v/>
      </c>
      <c r="E531" s="442" t="str">
        <f t="shared" si="63"/>
        <v/>
      </c>
      <c r="F531" s="442" t="str">
        <f t="shared" si="63"/>
        <v/>
      </c>
      <c r="G531" s="1126" t="str">
        <f t="shared" si="63"/>
        <v/>
      </c>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3"/>
      <c r="DD531" s="33"/>
      <c r="DE531" s="33"/>
      <c r="DF531" s="33"/>
      <c r="DG531" s="33"/>
      <c r="DH531" s="33"/>
      <c r="DI531" s="33"/>
      <c r="DJ531" s="33"/>
      <c r="DK531" s="33"/>
      <c r="DL531" s="33"/>
      <c r="DM531" s="33"/>
      <c r="DN531" s="33"/>
      <c r="DO531" s="33"/>
      <c r="DP531" s="33"/>
      <c r="DQ531" s="33"/>
      <c r="DR531" s="33"/>
      <c r="DS531" s="33"/>
      <c r="DT531" s="33"/>
      <c r="DU531" s="33"/>
      <c r="DV531" s="33"/>
      <c r="DW531" s="50"/>
      <c r="DX531" s="33"/>
      <c r="DY531" s="33"/>
      <c r="DZ531" s="33"/>
      <c r="EA531" s="33"/>
      <c r="EB531" s="33"/>
      <c r="EC531" s="33"/>
      <c r="ED531" s="33"/>
      <c r="EE531" s="33"/>
      <c r="EF531" s="33"/>
      <c r="EG531" s="33"/>
      <c r="EH531" s="33"/>
      <c r="EI531" s="33"/>
      <c r="EJ531" s="33"/>
      <c r="EK531" s="33"/>
      <c r="EL531" s="33"/>
      <c r="EM531" s="33"/>
      <c r="EN531" s="33"/>
      <c r="EO531" s="33"/>
      <c r="EP531" s="33"/>
      <c r="EQ531" s="33"/>
      <c r="ER531" s="50"/>
    </row>
    <row r="532" spans="2:148" ht="15" customHeight="1" x14ac:dyDescent="0.25">
      <c r="B532" s="440" t="str">
        <f t="shared" si="62"/>
        <v>Desk 5</v>
      </c>
      <c r="C532" s="442" t="str">
        <f t="shared" si="63"/>
        <v/>
      </c>
      <c r="D532" s="442" t="str">
        <f t="shared" si="63"/>
        <v/>
      </c>
      <c r="E532" s="442" t="str">
        <f t="shared" si="63"/>
        <v/>
      </c>
      <c r="F532" s="442" t="str">
        <f t="shared" si="63"/>
        <v/>
      </c>
      <c r="G532" s="1126" t="str">
        <f t="shared" si="63"/>
        <v/>
      </c>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50"/>
      <c r="DX532" s="33"/>
      <c r="DY532" s="33"/>
      <c r="DZ532" s="33"/>
      <c r="EA532" s="33"/>
      <c r="EB532" s="33"/>
      <c r="EC532" s="33"/>
      <c r="ED532" s="33"/>
      <c r="EE532" s="33"/>
      <c r="EF532" s="33"/>
      <c r="EG532" s="33"/>
      <c r="EH532" s="33"/>
      <c r="EI532" s="33"/>
      <c r="EJ532" s="33"/>
      <c r="EK532" s="33"/>
      <c r="EL532" s="33"/>
      <c r="EM532" s="33"/>
      <c r="EN532" s="33"/>
      <c r="EO532" s="33"/>
      <c r="EP532" s="33"/>
      <c r="EQ532" s="33"/>
      <c r="ER532" s="50"/>
    </row>
    <row r="533" spans="2:148" ht="15" customHeight="1" x14ac:dyDescent="0.25">
      <c r="B533" s="440" t="str">
        <f t="shared" si="62"/>
        <v>Desk 6</v>
      </c>
      <c r="C533" s="442" t="str">
        <f t="shared" si="63"/>
        <v/>
      </c>
      <c r="D533" s="442" t="str">
        <f t="shared" si="63"/>
        <v/>
      </c>
      <c r="E533" s="442" t="str">
        <f t="shared" si="63"/>
        <v/>
      </c>
      <c r="F533" s="442" t="str">
        <f t="shared" si="63"/>
        <v/>
      </c>
      <c r="G533" s="1126" t="str">
        <f t="shared" si="63"/>
        <v/>
      </c>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50"/>
      <c r="DX533" s="33"/>
      <c r="DY533" s="33"/>
      <c r="DZ533" s="33"/>
      <c r="EA533" s="33"/>
      <c r="EB533" s="33"/>
      <c r="EC533" s="33"/>
      <c r="ED533" s="33"/>
      <c r="EE533" s="33"/>
      <c r="EF533" s="33"/>
      <c r="EG533" s="33"/>
      <c r="EH533" s="33"/>
      <c r="EI533" s="33"/>
      <c r="EJ533" s="33"/>
      <c r="EK533" s="33"/>
      <c r="EL533" s="33"/>
      <c r="EM533" s="33"/>
      <c r="EN533" s="33"/>
      <c r="EO533" s="33"/>
      <c r="EP533" s="33"/>
      <c r="EQ533" s="33"/>
      <c r="ER533" s="50"/>
    </row>
    <row r="534" spans="2:148" ht="15" customHeight="1" x14ac:dyDescent="0.25">
      <c r="B534" s="440" t="str">
        <f t="shared" si="62"/>
        <v>Desk 7</v>
      </c>
      <c r="C534" s="442" t="str">
        <f t="shared" si="63"/>
        <v/>
      </c>
      <c r="D534" s="442" t="str">
        <f t="shared" si="63"/>
        <v/>
      </c>
      <c r="E534" s="442" t="str">
        <f t="shared" si="63"/>
        <v/>
      </c>
      <c r="F534" s="442" t="str">
        <f t="shared" si="63"/>
        <v/>
      </c>
      <c r="G534" s="1126" t="str">
        <f t="shared" si="63"/>
        <v/>
      </c>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50"/>
      <c r="DX534" s="33"/>
      <c r="DY534" s="33"/>
      <c r="DZ534" s="33"/>
      <c r="EA534" s="33"/>
      <c r="EB534" s="33"/>
      <c r="EC534" s="33"/>
      <c r="ED534" s="33"/>
      <c r="EE534" s="33"/>
      <c r="EF534" s="33"/>
      <c r="EG534" s="33"/>
      <c r="EH534" s="33"/>
      <c r="EI534" s="33"/>
      <c r="EJ534" s="33"/>
      <c r="EK534" s="33"/>
      <c r="EL534" s="33"/>
      <c r="EM534" s="33"/>
      <c r="EN534" s="33"/>
      <c r="EO534" s="33"/>
      <c r="EP534" s="33"/>
      <c r="EQ534" s="33"/>
      <c r="ER534" s="50"/>
    </row>
    <row r="535" spans="2:148" ht="15" customHeight="1" x14ac:dyDescent="0.25">
      <c r="B535" s="440" t="str">
        <f t="shared" si="62"/>
        <v>Desk 8</v>
      </c>
      <c r="C535" s="442" t="str">
        <f t="shared" si="63"/>
        <v/>
      </c>
      <c r="D535" s="442" t="str">
        <f t="shared" si="63"/>
        <v/>
      </c>
      <c r="E535" s="442" t="str">
        <f t="shared" si="63"/>
        <v/>
      </c>
      <c r="F535" s="442" t="str">
        <f t="shared" si="63"/>
        <v/>
      </c>
      <c r="G535" s="1126" t="str">
        <f t="shared" si="63"/>
        <v/>
      </c>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50"/>
      <c r="DX535" s="33"/>
      <c r="DY535" s="33"/>
      <c r="DZ535" s="33"/>
      <c r="EA535" s="33"/>
      <c r="EB535" s="33"/>
      <c r="EC535" s="33"/>
      <c r="ED535" s="33"/>
      <c r="EE535" s="33"/>
      <c r="EF535" s="33"/>
      <c r="EG535" s="33"/>
      <c r="EH535" s="33"/>
      <c r="EI535" s="33"/>
      <c r="EJ535" s="33"/>
      <c r="EK535" s="33"/>
      <c r="EL535" s="33"/>
      <c r="EM535" s="33"/>
      <c r="EN535" s="33"/>
      <c r="EO535" s="33"/>
      <c r="EP535" s="33"/>
      <c r="EQ535" s="33"/>
      <c r="ER535" s="50"/>
    </row>
    <row r="536" spans="2:148" ht="15" customHeight="1" x14ac:dyDescent="0.25">
      <c r="B536" s="440" t="str">
        <f t="shared" si="62"/>
        <v>Desk 9</v>
      </c>
      <c r="C536" s="442" t="str">
        <f t="shared" si="63"/>
        <v/>
      </c>
      <c r="D536" s="442" t="str">
        <f t="shared" si="63"/>
        <v/>
      </c>
      <c r="E536" s="442" t="str">
        <f t="shared" si="63"/>
        <v/>
      </c>
      <c r="F536" s="442" t="str">
        <f t="shared" si="63"/>
        <v/>
      </c>
      <c r="G536" s="1126" t="str">
        <f t="shared" si="63"/>
        <v/>
      </c>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50"/>
      <c r="DX536" s="33"/>
      <c r="DY536" s="33"/>
      <c r="DZ536" s="33"/>
      <c r="EA536" s="33"/>
      <c r="EB536" s="33"/>
      <c r="EC536" s="33"/>
      <c r="ED536" s="33"/>
      <c r="EE536" s="33"/>
      <c r="EF536" s="33"/>
      <c r="EG536" s="33"/>
      <c r="EH536" s="33"/>
      <c r="EI536" s="33"/>
      <c r="EJ536" s="33"/>
      <c r="EK536" s="33"/>
      <c r="EL536" s="33"/>
      <c r="EM536" s="33"/>
      <c r="EN536" s="33"/>
      <c r="EO536" s="33"/>
      <c r="EP536" s="33"/>
      <c r="EQ536" s="33"/>
      <c r="ER536" s="50"/>
    </row>
    <row r="537" spans="2:148" ht="15" customHeight="1" x14ac:dyDescent="0.25">
      <c r="B537" s="440" t="str">
        <f t="shared" si="62"/>
        <v>Desk 10</v>
      </c>
      <c r="C537" s="442" t="str">
        <f t="shared" si="63"/>
        <v/>
      </c>
      <c r="D537" s="442" t="str">
        <f t="shared" si="63"/>
        <v/>
      </c>
      <c r="E537" s="442" t="str">
        <f t="shared" si="63"/>
        <v/>
      </c>
      <c r="F537" s="442" t="str">
        <f t="shared" si="63"/>
        <v/>
      </c>
      <c r="G537" s="1126" t="str">
        <f t="shared" si="63"/>
        <v/>
      </c>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3"/>
      <c r="DD537" s="33"/>
      <c r="DE537" s="33"/>
      <c r="DF537" s="33"/>
      <c r="DG537" s="33"/>
      <c r="DH537" s="33"/>
      <c r="DI537" s="33"/>
      <c r="DJ537" s="33"/>
      <c r="DK537" s="33"/>
      <c r="DL537" s="33"/>
      <c r="DM537" s="33"/>
      <c r="DN537" s="33"/>
      <c r="DO537" s="33"/>
      <c r="DP537" s="33"/>
      <c r="DQ537" s="33"/>
      <c r="DR537" s="33"/>
      <c r="DS537" s="33"/>
      <c r="DT537" s="33"/>
      <c r="DU537" s="33"/>
      <c r="DV537" s="33"/>
      <c r="DW537" s="50"/>
      <c r="DX537" s="33"/>
      <c r="DY537" s="33"/>
      <c r="DZ537" s="33"/>
      <c r="EA537" s="33"/>
      <c r="EB537" s="33"/>
      <c r="EC537" s="33"/>
      <c r="ED537" s="33"/>
      <c r="EE537" s="33"/>
      <c r="EF537" s="33"/>
      <c r="EG537" s="33"/>
      <c r="EH537" s="33"/>
      <c r="EI537" s="33"/>
      <c r="EJ537" s="33"/>
      <c r="EK537" s="33"/>
      <c r="EL537" s="33"/>
      <c r="EM537" s="33"/>
      <c r="EN537" s="33"/>
      <c r="EO537" s="33"/>
      <c r="EP537" s="33"/>
      <c r="EQ537" s="33"/>
      <c r="ER537" s="50"/>
    </row>
    <row r="538" spans="2:148" ht="15" customHeight="1" x14ac:dyDescent="0.25">
      <c r="B538" s="440" t="str">
        <f t="shared" si="62"/>
        <v>Desk 11</v>
      </c>
      <c r="C538" s="442" t="str">
        <f t="shared" si="63"/>
        <v/>
      </c>
      <c r="D538" s="442" t="str">
        <f t="shared" si="63"/>
        <v/>
      </c>
      <c r="E538" s="442" t="str">
        <f t="shared" si="63"/>
        <v/>
      </c>
      <c r="F538" s="442" t="str">
        <f t="shared" si="63"/>
        <v/>
      </c>
      <c r="G538" s="1126" t="str">
        <f t="shared" si="63"/>
        <v/>
      </c>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33"/>
      <c r="CI538" s="33"/>
      <c r="CJ538" s="33"/>
      <c r="CK538" s="33"/>
      <c r="CL538" s="33"/>
      <c r="CM538" s="33"/>
      <c r="CN538" s="33"/>
      <c r="CO538" s="33"/>
      <c r="CP538" s="33"/>
      <c r="CQ538" s="33"/>
      <c r="CR538" s="33"/>
      <c r="CS538" s="33"/>
      <c r="CT538" s="33"/>
      <c r="CU538" s="33"/>
      <c r="CV538" s="33"/>
      <c r="CW538" s="33"/>
      <c r="CX538" s="33"/>
      <c r="CY538" s="33"/>
      <c r="CZ538" s="33"/>
      <c r="DA538" s="33"/>
      <c r="DB538" s="33"/>
      <c r="DC538" s="33"/>
      <c r="DD538" s="33"/>
      <c r="DE538" s="33"/>
      <c r="DF538" s="33"/>
      <c r="DG538" s="33"/>
      <c r="DH538" s="33"/>
      <c r="DI538" s="33"/>
      <c r="DJ538" s="33"/>
      <c r="DK538" s="33"/>
      <c r="DL538" s="33"/>
      <c r="DM538" s="33"/>
      <c r="DN538" s="33"/>
      <c r="DO538" s="33"/>
      <c r="DP538" s="33"/>
      <c r="DQ538" s="33"/>
      <c r="DR538" s="33"/>
      <c r="DS538" s="33"/>
      <c r="DT538" s="33"/>
      <c r="DU538" s="33"/>
      <c r="DV538" s="33"/>
      <c r="DW538" s="50"/>
      <c r="DX538" s="33"/>
      <c r="DY538" s="33"/>
      <c r="DZ538" s="33"/>
      <c r="EA538" s="33"/>
      <c r="EB538" s="33"/>
      <c r="EC538" s="33"/>
      <c r="ED538" s="33"/>
      <c r="EE538" s="33"/>
      <c r="EF538" s="33"/>
      <c r="EG538" s="33"/>
      <c r="EH538" s="33"/>
      <c r="EI538" s="33"/>
      <c r="EJ538" s="33"/>
      <c r="EK538" s="33"/>
      <c r="EL538" s="33"/>
      <c r="EM538" s="33"/>
      <c r="EN538" s="33"/>
      <c r="EO538" s="33"/>
      <c r="EP538" s="33"/>
      <c r="EQ538" s="33"/>
      <c r="ER538" s="50"/>
    </row>
    <row r="539" spans="2:148" ht="15" customHeight="1" x14ac:dyDescent="0.25">
      <c r="B539" s="440" t="str">
        <f t="shared" si="62"/>
        <v>Desk 12</v>
      </c>
      <c r="C539" s="442" t="str">
        <f t="shared" si="63"/>
        <v/>
      </c>
      <c r="D539" s="442" t="str">
        <f t="shared" si="63"/>
        <v/>
      </c>
      <c r="E539" s="442" t="str">
        <f t="shared" si="63"/>
        <v/>
      </c>
      <c r="F539" s="442" t="str">
        <f t="shared" si="63"/>
        <v/>
      </c>
      <c r="G539" s="1126" t="str">
        <f t="shared" si="63"/>
        <v/>
      </c>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33"/>
      <c r="CI539" s="33"/>
      <c r="CJ539" s="33"/>
      <c r="CK539" s="33"/>
      <c r="CL539" s="33"/>
      <c r="CM539" s="33"/>
      <c r="CN539" s="33"/>
      <c r="CO539" s="33"/>
      <c r="CP539" s="33"/>
      <c r="CQ539" s="33"/>
      <c r="CR539" s="33"/>
      <c r="CS539" s="33"/>
      <c r="CT539" s="33"/>
      <c r="CU539" s="33"/>
      <c r="CV539" s="33"/>
      <c r="CW539" s="33"/>
      <c r="CX539" s="33"/>
      <c r="CY539" s="33"/>
      <c r="CZ539" s="33"/>
      <c r="DA539" s="33"/>
      <c r="DB539" s="33"/>
      <c r="DC539" s="33"/>
      <c r="DD539" s="33"/>
      <c r="DE539" s="33"/>
      <c r="DF539" s="33"/>
      <c r="DG539" s="33"/>
      <c r="DH539" s="33"/>
      <c r="DI539" s="33"/>
      <c r="DJ539" s="33"/>
      <c r="DK539" s="33"/>
      <c r="DL539" s="33"/>
      <c r="DM539" s="33"/>
      <c r="DN539" s="33"/>
      <c r="DO539" s="33"/>
      <c r="DP539" s="33"/>
      <c r="DQ539" s="33"/>
      <c r="DR539" s="33"/>
      <c r="DS539" s="33"/>
      <c r="DT539" s="33"/>
      <c r="DU539" s="33"/>
      <c r="DV539" s="33"/>
      <c r="DW539" s="50"/>
      <c r="DX539" s="33"/>
      <c r="DY539" s="33"/>
      <c r="DZ539" s="33"/>
      <c r="EA539" s="33"/>
      <c r="EB539" s="33"/>
      <c r="EC539" s="33"/>
      <c r="ED539" s="33"/>
      <c r="EE539" s="33"/>
      <c r="EF539" s="33"/>
      <c r="EG539" s="33"/>
      <c r="EH539" s="33"/>
      <c r="EI539" s="33"/>
      <c r="EJ539" s="33"/>
      <c r="EK539" s="33"/>
      <c r="EL539" s="33"/>
      <c r="EM539" s="33"/>
      <c r="EN539" s="33"/>
      <c r="EO539" s="33"/>
      <c r="EP539" s="33"/>
      <c r="EQ539" s="33"/>
      <c r="ER539" s="50"/>
    </row>
    <row r="540" spans="2:148" ht="15" customHeight="1" x14ac:dyDescent="0.25">
      <c r="B540" s="440" t="str">
        <f t="shared" si="62"/>
        <v>Desk 13</v>
      </c>
      <c r="C540" s="442" t="str">
        <f t="shared" si="63"/>
        <v/>
      </c>
      <c r="D540" s="442" t="str">
        <f t="shared" si="63"/>
        <v/>
      </c>
      <c r="E540" s="442" t="str">
        <f t="shared" si="63"/>
        <v/>
      </c>
      <c r="F540" s="442" t="str">
        <f t="shared" si="63"/>
        <v/>
      </c>
      <c r="G540" s="1126" t="str">
        <f t="shared" si="63"/>
        <v/>
      </c>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33"/>
      <c r="CI540" s="33"/>
      <c r="CJ540" s="33"/>
      <c r="CK540" s="33"/>
      <c r="CL540" s="33"/>
      <c r="CM540" s="33"/>
      <c r="CN540" s="33"/>
      <c r="CO540" s="33"/>
      <c r="CP540" s="33"/>
      <c r="CQ540" s="33"/>
      <c r="CR540" s="33"/>
      <c r="CS540" s="33"/>
      <c r="CT540" s="33"/>
      <c r="CU540" s="33"/>
      <c r="CV540" s="33"/>
      <c r="CW540" s="33"/>
      <c r="CX540" s="33"/>
      <c r="CY540" s="33"/>
      <c r="CZ540" s="33"/>
      <c r="DA540" s="33"/>
      <c r="DB540" s="33"/>
      <c r="DC540" s="33"/>
      <c r="DD540" s="33"/>
      <c r="DE540" s="33"/>
      <c r="DF540" s="33"/>
      <c r="DG540" s="33"/>
      <c r="DH540" s="33"/>
      <c r="DI540" s="33"/>
      <c r="DJ540" s="33"/>
      <c r="DK540" s="33"/>
      <c r="DL540" s="33"/>
      <c r="DM540" s="33"/>
      <c r="DN540" s="33"/>
      <c r="DO540" s="33"/>
      <c r="DP540" s="33"/>
      <c r="DQ540" s="33"/>
      <c r="DR540" s="33"/>
      <c r="DS540" s="33"/>
      <c r="DT540" s="33"/>
      <c r="DU540" s="33"/>
      <c r="DV540" s="33"/>
      <c r="DW540" s="50"/>
      <c r="DX540" s="33"/>
      <c r="DY540" s="33"/>
      <c r="DZ540" s="33"/>
      <c r="EA540" s="33"/>
      <c r="EB540" s="33"/>
      <c r="EC540" s="33"/>
      <c r="ED540" s="33"/>
      <c r="EE540" s="33"/>
      <c r="EF540" s="33"/>
      <c r="EG540" s="33"/>
      <c r="EH540" s="33"/>
      <c r="EI540" s="33"/>
      <c r="EJ540" s="33"/>
      <c r="EK540" s="33"/>
      <c r="EL540" s="33"/>
      <c r="EM540" s="33"/>
      <c r="EN540" s="33"/>
      <c r="EO540" s="33"/>
      <c r="EP540" s="33"/>
      <c r="EQ540" s="33"/>
      <c r="ER540" s="50"/>
    </row>
    <row r="541" spans="2:148" ht="15" customHeight="1" x14ac:dyDescent="0.25">
      <c r="B541" s="440" t="str">
        <f t="shared" si="62"/>
        <v>Desk 14</v>
      </c>
      <c r="C541" s="442" t="str">
        <f t="shared" si="63"/>
        <v/>
      </c>
      <c r="D541" s="442" t="str">
        <f t="shared" si="63"/>
        <v/>
      </c>
      <c r="E541" s="442" t="str">
        <f t="shared" si="63"/>
        <v/>
      </c>
      <c r="F541" s="442" t="str">
        <f t="shared" si="63"/>
        <v/>
      </c>
      <c r="G541" s="1126" t="str">
        <f t="shared" si="63"/>
        <v/>
      </c>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33"/>
      <c r="CI541" s="33"/>
      <c r="CJ541" s="33"/>
      <c r="CK541" s="33"/>
      <c r="CL541" s="33"/>
      <c r="CM541" s="33"/>
      <c r="CN541" s="33"/>
      <c r="CO541" s="33"/>
      <c r="CP541" s="33"/>
      <c r="CQ541" s="33"/>
      <c r="CR541" s="33"/>
      <c r="CS541" s="33"/>
      <c r="CT541" s="33"/>
      <c r="CU541" s="33"/>
      <c r="CV541" s="33"/>
      <c r="CW541" s="33"/>
      <c r="CX541" s="33"/>
      <c r="CY541" s="33"/>
      <c r="CZ541" s="33"/>
      <c r="DA541" s="33"/>
      <c r="DB541" s="33"/>
      <c r="DC541" s="33"/>
      <c r="DD541" s="33"/>
      <c r="DE541" s="33"/>
      <c r="DF541" s="33"/>
      <c r="DG541" s="33"/>
      <c r="DH541" s="33"/>
      <c r="DI541" s="33"/>
      <c r="DJ541" s="33"/>
      <c r="DK541" s="33"/>
      <c r="DL541" s="33"/>
      <c r="DM541" s="33"/>
      <c r="DN541" s="33"/>
      <c r="DO541" s="33"/>
      <c r="DP541" s="33"/>
      <c r="DQ541" s="33"/>
      <c r="DR541" s="33"/>
      <c r="DS541" s="33"/>
      <c r="DT541" s="33"/>
      <c r="DU541" s="33"/>
      <c r="DV541" s="33"/>
      <c r="DW541" s="50"/>
      <c r="DX541" s="33"/>
      <c r="DY541" s="33"/>
      <c r="DZ541" s="33"/>
      <c r="EA541" s="33"/>
      <c r="EB541" s="33"/>
      <c r="EC541" s="33"/>
      <c r="ED541" s="33"/>
      <c r="EE541" s="33"/>
      <c r="EF541" s="33"/>
      <c r="EG541" s="33"/>
      <c r="EH541" s="33"/>
      <c r="EI541" s="33"/>
      <c r="EJ541" s="33"/>
      <c r="EK541" s="33"/>
      <c r="EL541" s="33"/>
      <c r="EM541" s="33"/>
      <c r="EN541" s="33"/>
      <c r="EO541" s="33"/>
      <c r="EP541" s="33"/>
      <c r="EQ541" s="33"/>
      <c r="ER541" s="50"/>
    </row>
    <row r="542" spans="2:148" ht="15" customHeight="1" x14ac:dyDescent="0.25">
      <c r="B542" s="440" t="str">
        <f t="shared" si="62"/>
        <v>Desk 15</v>
      </c>
      <c r="C542" s="442" t="str">
        <f t="shared" si="63"/>
        <v/>
      </c>
      <c r="D542" s="442" t="str">
        <f t="shared" si="63"/>
        <v/>
      </c>
      <c r="E542" s="442" t="str">
        <f t="shared" si="63"/>
        <v/>
      </c>
      <c r="F542" s="442" t="str">
        <f t="shared" si="63"/>
        <v/>
      </c>
      <c r="G542" s="1126" t="str">
        <f t="shared" si="63"/>
        <v/>
      </c>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3"/>
      <c r="DD542" s="33"/>
      <c r="DE542" s="33"/>
      <c r="DF542" s="33"/>
      <c r="DG542" s="33"/>
      <c r="DH542" s="33"/>
      <c r="DI542" s="33"/>
      <c r="DJ542" s="33"/>
      <c r="DK542" s="33"/>
      <c r="DL542" s="33"/>
      <c r="DM542" s="33"/>
      <c r="DN542" s="33"/>
      <c r="DO542" s="33"/>
      <c r="DP542" s="33"/>
      <c r="DQ542" s="33"/>
      <c r="DR542" s="33"/>
      <c r="DS542" s="33"/>
      <c r="DT542" s="33"/>
      <c r="DU542" s="33"/>
      <c r="DV542" s="33"/>
      <c r="DW542" s="50"/>
      <c r="DX542" s="33"/>
      <c r="DY542" s="33"/>
      <c r="DZ542" s="33"/>
      <c r="EA542" s="33"/>
      <c r="EB542" s="33"/>
      <c r="EC542" s="33"/>
      <c r="ED542" s="33"/>
      <c r="EE542" s="33"/>
      <c r="EF542" s="33"/>
      <c r="EG542" s="33"/>
      <c r="EH542" s="33"/>
      <c r="EI542" s="33"/>
      <c r="EJ542" s="33"/>
      <c r="EK542" s="33"/>
      <c r="EL542" s="33"/>
      <c r="EM542" s="33"/>
      <c r="EN542" s="33"/>
      <c r="EO542" s="33"/>
      <c r="EP542" s="33"/>
      <c r="EQ542" s="33"/>
      <c r="ER542" s="50"/>
    </row>
    <row r="543" spans="2:148" ht="15" customHeight="1" x14ac:dyDescent="0.25">
      <c r="B543" s="440" t="str">
        <f t="shared" si="62"/>
        <v>Desk 16</v>
      </c>
      <c r="C543" s="442" t="str">
        <f t="shared" si="63"/>
        <v/>
      </c>
      <c r="D543" s="442" t="str">
        <f t="shared" si="63"/>
        <v/>
      </c>
      <c r="E543" s="442" t="str">
        <f t="shared" si="63"/>
        <v/>
      </c>
      <c r="F543" s="442" t="str">
        <f t="shared" si="63"/>
        <v/>
      </c>
      <c r="G543" s="1126" t="str">
        <f t="shared" si="63"/>
        <v/>
      </c>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50"/>
      <c r="DX543" s="33"/>
      <c r="DY543" s="33"/>
      <c r="DZ543" s="33"/>
      <c r="EA543" s="33"/>
      <c r="EB543" s="33"/>
      <c r="EC543" s="33"/>
      <c r="ED543" s="33"/>
      <c r="EE543" s="33"/>
      <c r="EF543" s="33"/>
      <c r="EG543" s="33"/>
      <c r="EH543" s="33"/>
      <c r="EI543" s="33"/>
      <c r="EJ543" s="33"/>
      <c r="EK543" s="33"/>
      <c r="EL543" s="33"/>
      <c r="EM543" s="33"/>
      <c r="EN543" s="33"/>
      <c r="EO543" s="33"/>
      <c r="EP543" s="33"/>
      <c r="EQ543" s="33"/>
      <c r="ER543" s="50"/>
    </row>
    <row r="544" spans="2:148" ht="15" customHeight="1" x14ac:dyDescent="0.25">
      <c r="B544" s="440" t="str">
        <f t="shared" si="62"/>
        <v>Desk 17</v>
      </c>
      <c r="C544" s="442" t="str">
        <f t="shared" si="63"/>
        <v/>
      </c>
      <c r="D544" s="442" t="str">
        <f t="shared" si="63"/>
        <v/>
      </c>
      <c r="E544" s="442" t="str">
        <f t="shared" si="63"/>
        <v/>
      </c>
      <c r="F544" s="442" t="str">
        <f t="shared" si="63"/>
        <v/>
      </c>
      <c r="G544" s="1126" t="str">
        <f t="shared" si="63"/>
        <v/>
      </c>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50"/>
      <c r="DX544" s="33"/>
      <c r="DY544" s="33"/>
      <c r="DZ544" s="33"/>
      <c r="EA544" s="33"/>
      <c r="EB544" s="33"/>
      <c r="EC544" s="33"/>
      <c r="ED544" s="33"/>
      <c r="EE544" s="33"/>
      <c r="EF544" s="33"/>
      <c r="EG544" s="33"/>
      <c r="EH544" s="33"/>
      <c r="EI544" s="33"/>
      <c r="EJ544" s="33"/>
      <c r="EK544" s="33"/>
      <c r="EL544" s="33"/>
      <c r="EM544" s="33"/>
      <c r="EN544" s="33"/>
      <c r="EO544" s="33"/>
      <c r="EP544" s="33"/>
      <c r="EQ544" s="33"/>
      <c r="ER544" s="50"/>
    </row>
    <row r="545" spans="2:148" ht="15" customHeight="1" x14ac:dyDescent="0.25">
      <c r="B545" s="440" t="str">
        <f t="shared" si="62"/>
        <v>Desk 18</v>
      </c>
      <c r="C545" s="442" t="str">
        <f t="shared" ref="C545:G560" si="64">IF(ISBLANK(C28), "", C28)</f>
        <v/>
      </c>
      <c r="D545" s="442" t="str">
        <f t="shared" si="64"/>
        <v/>
      </c>
      <c r="E545" s="442" t="str">
        <f t="shared" si="64"/>
        <v/>
      </c>
      <c r="F545" s="442" t="str">
        <f t="shared" si="64"/>
        <v/>
      </c>
      <c r="G545" s="1126" t="str">
        <f t="shared" si="64"/>
        <v/>
      </c>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50"/>
      <c r="DX545" s="33"/>
      <c r="DY545" s="33"/>
      <c r="DZ545" s="33"/>
      <c r="EA545" s="33"/>
      <c r="EB545" s="33"/>
      <c r="EC545" s="33"/>
      <c r="ED545" s="33"/>
      <c r="EE545" s="33"/>
      <c r="EF545" s="33"/>
      <c r="EG545" s="33"/>
      <c r="EH545" s="33"/>
      <c r="EI545" s="33"/>
      <c r="EJ545" s="33"/>
      <c r="EK545" s="33"/>
      <c r="EL545" s="33"/>
      <c r="EM545" s="33"/>
      <c r="EN545" s="33"/>
      <c r="EO545" s="33"/>
      <c r="EP545" s="33"/>
      <c r="EQ545" s="33"/>
      <c r="ER545" s="50"/>
    </row>
    <row r="546" spans="2:148" ht="15" customHeight="1" x14ac:dyDescent="0.25">
      <c r="B546" s="440" t="str">
        <f t="shared" si="62"/>
        <v>Desk 19</v>
      </c>
      <c r="C546" s="442" t="str">
        <f t="shared" si="64"/>
        <v/>
      </c>
      <c r="D546" s="442" t="str">
        <f t="shared" si="64"/>
        <v/>
      </c>
      <c r="E546" s="442" t="str">
        <f t="shared" si="64"/>
        <v/>
      </c>
      <c r="F546" s="442" t="str">
        <f t="shared" si="64"/>
        <v/>
      </c>
      <c r="G546" s="1126" t="str">
        <f t="shared" si="64"/>
        <v/>
      </c>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50"/>
      <c r="DX546" s="33"/>
      <c r="DY546" s="33"/>
      <c r="DZ546" s="33"/>
      <c r="EA546" s="33"/>
      <c r="EB546" s="33"/>
      <c r="EC546" s="33"/>
      <c r="ED546" s="33"/>
      <c r="EE546" s="33"/>
      <c r="EF546" s="33"/>
      <c r="EG546" s="33"/>
      <c r="EH546" s="33"/>
      <c r="EI546" s="33"/>
      <c r="EJ546" s="33"/>
      <c r="EK546" s="33"/>
      <c r="EL546" s="33"/>
      <c r="EM546" s="33"/>
      <c r="EN546" s="33"/>
      <c r="EO546" s="33"/>
      <c r="EP546" s="33"/>
      <c r="EQ546" s="33"/>
      <c r="ER546" s="50"/>
    </row>
    <row r="547" spans="2:148" ht="15" customHeight="1" x14ac:dyDescent="0.25">
      <c r="B547" s="440" t="str">
        <f t="shared" si="62"/>
        <v>Desk 20</v>
      </c>
      <c r="C547" s="442" t="str">
        <f t="shared" si="64"/>
        <v/>
      </c>
      <c r="D547" s="442" t="str">
        <f t="shared" si="64"/>
        <v/>
      </c>
      <c r="E547" s="442" t="str">
        <f t="shared" si="64"/>
        <v/>
      </c>
      <c r="F547" s="442" t="str">
        <f t="shared" si="64"/>
        <v/>
      </c>
      <c r="G547" s="1126" t="str">
        <f t="shared" si="64"/>
        <v/>
      </c>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3"/>
      <c r="DD547" s="33"/>
      <c r="DE547" s="33"/>
      <c r="DF547" s="33"/>
      <c r="DG547" s="33"/>
      <c r="DH547" s="33"/>
      <c r="DI547" s="33"/>
      <c r="DJ547" s="33"/>
      <c r="DK547" s="33"/>
      <c r="DL547" s="33"/>
      <c r="DM547" s="33"/>
      <c r="DN547" s="33"/>
      <c r="DO547" s="33"/>
      <c r="DP547" s="33"/>
      <c r="DQ547" s="33"/>
      <c r="DR547" s="33"/>
      <c r="DS547" s="33"/>
      <c r="DT547" s="33"/>
      <c r="DU547" s="33"/>
      <c r="DV547" s="33"/>
      <c r="DW547" s="50"/>
      <c r="DX547" s="33"/>
      <c r="DY547" s="33"/>
      <c r="DZ547" s="33"/>
      <c r="EA547" s="33"/>
      <c r="EB547" s="33"/>
      <c r="EC547" s="33"/>
      <c r="ED547" s="33"/>
      <c r="EE547" s="33"/>
      <c r="EF547" s="33"/>
      <c r="EG547" s="33"/>
      <c r="EH547" s="33"/>
      <c r="EI547" s="33"/>
      <c r="EJ547" s="33"/>
      <c r="EK547" s="33"/>
      <c r="EL547" s="33"/>
      <c r="EM547" s="33"/>
      <c r="EN547" s="33"/>
      <c r="EO547" s="33"/>
      <c r="EP547" s="33"/>
      <c r="EQ547" s="33"/>
      <c r="ER547" s="50"/>
    </row>
    <row r="548" spans="2:148" ht="15" customHeight="1" x14ac:dyDescent="0.25">
      <c r="B548" s="440" t="str">
        <f t="shared" si="62"/>
        <v>Desk 21</v>
      </c>
      <c r="C548" s="442" t="str">
        <f t="shared" si="64"/>
        <v/>
      </c>
      <c r="D548" s="442" t="str">
        <f t="shared" si="64"/>
        <v/>
      </c>
      <c r="E548" s="442" t="str">
        <f t="shared" si="64"/>
        <v/>
      </c>
      <c r="F548" s="442" t="str">
        <f t="shared" si="64"/>
        <v/>
      </c>
      <c r="G548" s="1126" t="str">
        <f t="shared" si="64"/>
        <v/>
      </c>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3"/>
      <c r="DD548" s="33"/>
      <c r="DE548" s="33"/>
      <c r="DF548" s="33"/>
      <c r="DG548" s="33"/>
      <c r="DH548" s="33"/>
      <c r="DI548" s="33"/>
      <c r="DJ548" s="33"/>
      <c r="DK548" s="33"/>
      <c r="DL548" s="33"/>
      <c r="DM548" s="33"/>
      <c r="DN548" s="33"/>
      <c r="DO548" s="33"/>
      <c r="DP548" s="33"/>
      <c r="DQ548" s="33"/>
      <c r="DR548" s="33"/>
      <c r="DS548" s="33"/>
      <c r="DT548" s="33"/>
      <c r="DU548" s="33"/>
      <c r="DV548" s="33"/>
      <c r="DW548" s="50"/>
      <c r="DX548" s="33"/>
      <c r="DY548" s="33"/>
      <c r="DZ548" s="33"/>
      <c r="EA548" s="33"/>
      <c r="EB548" s="33"/>
      <c r="EC548" s="33"/>
      <c r="ED548" s="33"/>
      <c r="EE548" s="33"/>
      <c r="EF548" s="33"/>
      <c r="EG548" s="33"/>
      <c r="EH548" s="33"/>
      <c r="EI548" s="33"/>
      <c r="EJ548" s="33"/>
      <c r="EK548" s="33"/>
      <c r="EL548" s="33"/>
      <c r="EM548" s="33"/>
      <c r="EN548" s="33"/>
      <c r="EO548" s="33"/>
      <c r="EP548" s="33"/>
      <c r="EQ548" s="33"/>
      <c r="ER548" s="50"/>
    </row>
    <row r="549" spans="2:148" ht="15" customHeight="1" x14ac:dyDescent="0.25">
      <c r="B549" s="440" t="str">
        <f t="shared" si="62"/>
        <v>Desk 22</v>
      </c>
      <c r="C549" s="442" t="str">
        <f t="shared" si="64"/>
        <v/>
      </c>
      <c r="D549" s="442" t="str">
        <f t="shared" si="64"/>
        <v/>
      </c>
      <c r="E549" s="442" t="str">
        <f t="shared" si="64"/>
        <v/>
      </c>
      <c r="F549" s="442" t="str">
        <f t="shared" si="64"/>
        <v/>
      </c>
      <c r="G549" s="1126" t="str">
        <f t="shared" si="64"/>
        <v/>
      </c>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50"/>
      <c r="DX549" s="33"/>
      <c r="DY549" s="33"/>
      <c r="DZ549" s="33"/>
      <c r="EA549" s="33"/>
      <c r="EB549" s="33"/>
      <c r="EC549" s="33"/>
      <c r="ED549" s="33"/>
      <c r="EE549" s="33"/>
      <c r="EF549" s="33"/>
      <c r="EG549" s="33"/>
      <c r="EH549" s="33"/>
      <c r="EI549" s="33"/>
      <c r="EJ549" s="33"/>
      <c r="EK549" s="33"/>
      <c r="EL549" s="33"/>
      <c r="EM549" s="33"/>
      <c r="EN549" s="33"/>
      <c r="EO549" s="33"/>
      <c r="EP549" s="33"/>
      <c r="EQ549" s="33"/>
      <c r="ER549" s="50"/>
    </row>
    <row r="550" spans="2:148" ht="15" customHeight="1" x14ac:dyDescent="0.25">
      <c r="B550" s="440" t="str">
        <f t="shared" si="62"/>
        <v>Desk 23</v>
      </c>
      <c r="C550" s="442" t="str">
        <f t="shared" si="64"/>
        <v/>
      </c>
      <c r="D550" s="442" t="str">
        <f t="shared" si="64"/>
        <v/>
      </c>
      <c r="E550" s="442" t="str">
        <f t="shared" si="64"/>
        <v/>
      </c>
      <c r="F550" s="442" t="str">
        <f t="shared" si="64"/>
        <v/>
      </c>
      <c r="G550" s="1126" t="str">
        <f t="shared" si="64"/>
        <v/>
      </c>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33"/>
      <c r="DT550" s="33"/>
      <c r="DU550" s="33"/>
      <c r="DV550" s="33"/>
      <c r="DW550" s="50"/>
      <c r="DX550" s="33"/>
      <c r="DY550" s="33"/>
      <c r="DZ550" s="33"/>
      <c r="EA550" s="33"/>
      <c r="EB550" s="33"/>
      <c r="EC550" s="33"/>
      <c r="ED550" s="33"/>
      <c r="EE550" s="33"/>
      <c r="EF550" s="33"/>
      <c r="EG550" s="33"/>
      <c r="EH550" s="33"/>
      <c r="EI550" s="33"/>
      <c r="EJ550" s="33"/>
      <c r="EK550" s="33"/>
      <c r="EL550" s="33"/>
      <c r="EM550" s="33"/>
      <c r="EN550" s="33"/>
      <c r="EO550" s="33"/>
      <c r="EP550" s="33"/>
      <c r="EQ550" s="33"/>
      <c r="ER550" s="50"/>
    </row>
    <row r="551" spans="2:148" ht="15" customHeight="1" x14ac:dyDescent="0.25">
      <c r="B551" s="440" t="str">
        <f t="shared" si="62"/>
        <v>Desk 24</v>
      </c>
      <c r="C551" s="442" t="str">
        <f t="shared" si="64"/>
        <v/>
      </c>
      <c r="D551" s="442" t="str">
        <f t="shared" si="64"/>
        <v/>
      </c>
      <c r="E551" s="442" t="str">
        <f t="shared" si="64"/>
        <v/>
      </c>
      <c r="F551" s="442" t="str">
        <f t="shared" si="64"/>
        <v/>
      </c>
      <c r="G551" s="1126" t="str">
        <f t="shared" si="64"/>
        <v/>
      </c>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33"/>
      <c r="DT551" s="33"/>
      <c r="DU551" s="33"/>
      <c r="DV551" s="33"/>
      <c r="DW551" s="50"/>
      <c r="DX551" s="33"/>
      <c r="DY551" s="33"/>
      <c r="DZ551" s="33"/>
      <c r="EA551" s="33"/>
      <c r="EB551" s="33"/>
      <c r="EC551" s="33"/>
      <c r="ED551" s="33"/>
      <c r="EE551" s="33"/>
      <c r="EF551" s="33"/>
      <c r="EG551" s="33"/>
      <c r="EH551" s="33"/>
      <c r="EI551" s="33"/>
      <c r="EJ551" s="33"/>
      <c r="EK551" s="33"/>
      <c r="EL551" s="33"/>
      <c r="EM551" s="33"/>
      <c r="EN551" s="33"/>
      <c r="EO551" s="33"/>
      <c r="EP551" s="33"/>
      <c r="EQ551" s="33"/>
      <c r="ER551" s="50"/>
    </row>
    <row r="552" spans="2:148" ht="15" customHeight="1" x14ac:dyDescent="0.25">
      <c r="B552" s="440" t="str">
        <f t="shared" si="62"/>
        <v>Desk 25</v>
      </c>
      <c r="C552" s="442" t="str">
        <f t="shared" si="64"/>
        <v/>
      </c>
      <c r="D552" s="442" t="str">
        <f t="shared" si="64"/>
        <v/>
      </c>
      <c r="E552" s="442" t="str">
        <f t="shared" si="64"/>
        <v/>
      </c>
      <c r="F552" s="442" t="str">
        <f t="shared" si="64"/>
        <v/>
      </c>
      <c r="G552" s="1126" t="str">
        <f t="shared" si="64"/>
        <v/>
      </c>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50"/>
      <c r="DX552" s="33"/>
      <c r="DY552" s="33"/>
      <c r="DZ552" s="33"/>
      <c r="EA552" s="33"/>
      <c r="EB552" s="33"/>
      <c r="EC552" s="33"/>
      <c r="ED552" s="33"/>
      <c r="EE552" s="33"/>
      <c r="EF552" s="33"/>
      <c r="EG552" s="33"/>
      <c r="EH552" s="33"/>
      <c r="EI552" s="33"/>
      <c r="EJ552" s="33"/>
      <c r="EK552" s="33"/>
      <c r="EL552" s="33"/>
      <c r="EM552" s="33"/>
      <c r="EN552" s="33"/>
      <c r="EO552" s="33"/>
      <c r="EP552" s="33"/>
      <c r="EQ552" s="33"/>
      <c r="ER552" s="50"/>
    </row>
    <row r="553" spans="2:148" ht="15" customHeight="1" x14ac:dyDescent="0.25">
      <c r="B553" s="440" t="str">
        <f t="shared" si="62"/>
        <v>Desk 26</v>
      </c>
      <c r="C553" s="442" t="str">
        <f t="shared" si="64"/>
        <v/>
      </c>
      <c r="D553" s="442" t="str">
        <f t="shared" si="64"/>
        <v/>
      </c>
      <c r="E553" s="442" t="str">
        <f t="shared" si="64"/>
        <v/>
      </c>
      <c r="F553" s="442" t="str">
        <f t="shared" si="64"/>
        <v/>
      </c>
      <c r="G553" s="1126" t="str">
        <f t="shared" si="64"/>
        <v/>
      </c>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50"/>
      <c r="DX553" s="33"/>
      <c r="DY553" s="33"/>
      <c r="DZ553" s="33"/>
      <c r="EA553" s="33"/>
      <c r="EB553" s="33"/>
      <c r="EC553" s="33"/>
      <c r="ED553" s="33"/>
      <c r="EE553" s="33"/>
      <c r="EF553" s="33"/>
      <c r="EG553" s="33"/>
      <c r="EH553" s="33"/>
      <c r="EI553" s="33"/>
      <c r="EJ553" s="33"/>
      <c r="EK553" s="33"/>
      <c r="EL553" s="33"/>
      <c r="EM553" s="33"/>
      <c r="EN553" s="33"/>
      <c r="EO553" s="33"/>
      <c r="EP553" s="33"/>
      <c r="EQ553" s="33"/>
      <c r="ER553" s="50"/>
    </row>
    <row r="554" spans="2:148" ht="15" customHeight="1" x14ac:dyDescent="0.25">
      <c r="B554" s="440" t="str">
        <f t="shared" si="62"/>
        <v>Desk 27</v>
      </c>
      <c r="C554" s="442" t="str">
        <f t="shared" si="64"/>
        <v/>
      </c>
      <c r="D554" s="442" t="str">
        <f t="shared" si="64"/>
        <v/>
      </c>
      <c r="E554" s="442" t="str">
        <f t="shared" si="64"/>
        <v/>
      </c>
      <c r="F554" s="442" t="str">
        <f t="shared" si="64"/>
        <v/>
      </c>
      <c r="G554" s="1126" t="str">
        <f t="shared" si="64"/>
        <v/>
      </c>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50"/>
      <c r="DX554" s="33"/>
      <c r="DY554" s="33"/>
      <c r="DZ554" s="33"/>
      <c r="EA554" s="33"/>
      <c r="EB554" s="33"/>
      <c r="EC554" s="33"/>
      <c r="ED554" s="33"/>
      <c r="EE554" s="33"/>
      <c r="EF554" s="33"/>
      <c r="EG554" s="33"/>
      <c r="EH554" s="33"/>
      <c r="EI554" s="33"/>
      <c r="EJ554" s="33"/>
      <c r="EK554" s="33"/>
      <c r="EL554" s="33"/>
      <c r="EM554" s="33"/>
      <c r="EN554" s="33"/>
      <c r="EO554" s="33"/>
      <c r="EP554" s="33"/>
      <c r="EQ554" s="33"/>
      <c r="ER554" s="50"/>
    </row>
    <row r="555" spans="2:148" ht="15" customHeight="1" x14ac:dyDescent="0.25">
      <c r="B555" s="440" t="str">
        <f t="shared" si="62"/>
        <v>Desk 28</v>
      </c>
      <c r="C555" s="442" t="str">
        <f t="shared" si="64"/>
        <v/>
      </c>
      <c r="D555" s="442" t="str">
        <f t="shared" si="64"/>
        <v/>
      </c>
      <c r="E555" s="442" t="str">
        <f t="shared" si="64"/>
        <v/>
      </c>
      <c r="F555" s="442" t="str">
        <f t="shared" si="64"/>
        <v/>
      </c>
      <c r="G555" s="1126" t="str">
        <f t="shared" si="64"/>
        <v/>
      </c>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50"/>
      <c r="DX555" s="33"/>
      <c r="DY555" s="33"/>
      <c r="DZ555" s="33"/>
      <c r="EA555" s="33"/>
      <c r="EB555" s="33"/>
      <c r="EC555" s="33"/>
      <c r="ED555" s="33"/>
      <c r="EE555" s="33"/>
      <c r="EF555" s="33"/>
      <c r="EG555" s="33"/>
      <c r="EH555" s="33"/>
      <c r="EI555" s="33"/>
      <c r="EJ555" s="33"/>
      <c r="EK555" s="33"/>
      <c r="EL555" s="33"/>
      <c r="EM555" s="33"/>
      <c r="EN555" s="33"/>
      <c r="EO555" s="33"/>
      <c r="EP555" s="33"/>
      <c r="EQ555" s="33"/>
      <c r="ER555" s="50"/>
    </row>
    <row r="556" spans="2:148" ht="15" customHeight="1" x14ac:dyDescent="0.25">
      <c r="B556" s="440" t="str">
        <f t="shared" si="62"/>
        <v>Desk 29</v>
      </c>
      <c r="C556" s="442" t="str">
        <f t="shared" si="64"/>
        <v/>
      </c>
      <c r="D556" s="442" t="str">
        <f t="shared" si="64"/>
        <v/>
      </c>
      <c r="E556" s="442" t="str">
        <f t="shared" si="64"/>
        <v/>
      </c>
      <c r="F556" s="442" t="str">
        <f t="shared" si="64"/>
        <v/>
      </c>
      <c r="G556" s="1126" t="str">
        <f t="shared" si="64"/>
        <v/>
      </c>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50"/>
      <c r="DX556" s="33"/>
      <c r="DY556" s="33"/>
      <c r="DZ556" s="33"/>
      <c r="EA556" s="33"/>
      <c r="EB556" s="33"/>
      <c r="EC556" s="33"/>
      <c r="ED556" s="33"/>
      <c r="EE556" s="33"/>
      <c r="EF556" s="33"/>
      <c r="EG556" s="33"/>
      <c r="EH556" s="33"/>
      <c r="EI556" s="33"/>
      <c r="EJ556" s="33"/>
      <c r="EK556" s="33"/>
      <c r="EL556" s="33"/>
      <c r="EM556" s="33"/>
      <c r="EN556" s="33"/>
      <c r="EO556" s="33"/>
      <c r="EP556" s="33"/>
      <c r="EQ556" s="33"/>
      <c r="ER556" s="50"/>
    </row>
    <row r="557" spans="2:148" ht="15" customHeight="1" x14ac:dyDescent="0.25">
      <c r="B557" s="440" t="str">
        <f t="shared" si="62"/>
        <v>Desk 30</v>
      </c>
      <c r="C557" s="442" t="str">
        <f t="shared" si="64"/>
        <v/>
      </c>
      <c r="D557" s="442" t="str">
        <f t="shared" si="64"/>
        <v/>
      </c>
      <c r="E557" s="442" t="str">
        <f t="shared" si="64"/>
        <v/>
      </c>
      <c r="F557" s="442" t="str">
        <f t="shared" si="64"/>
        <v/>
      </c>
      <c r="G557" s="1126" t="str">
        <f t="shared" si="64"/>
        <v/>
      </c>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50"/>
      <c r="DX557" s="33"/>
      <c r="DY557" s="33"/>
      <c r="DZ557" s="33"/>
      <c r="EA557" s="33"/>
      <c r="EB557" s="33"/>
      <c r="EC557" s="33"/>
      <c r="ED557" s="33"/>
      <c r="EE557" s="33"/>
      <c r="EF557" s="33"/>
      <c r="EG557" s="33"/>
      <c r="EH557" s="33"/>
      <c r="EI557" s="33"/>
      <c r="EJ557" s="33"/>
      <c r="EK557" s="33"/>
      <c r="EL557" s="33"/>
      <c r="EM557" s="33"/>
      <c r="EN557" s="33"/>
      <c r="EO557" s="33"/>
      <c r="EP557" s="33"/>
      <c r="EQ557" s="33"/>
      <c r="ER557" s="50"/>
    </row>
    <row r="558" spans="2:148" ht="15" customHeight="1" x14ac:dyDescent="0.25">
      <c r="B558" s="440" t="str">
        <f t="shared" si="62"/>
        <v>Desk 31</v>
      </c>
      <c r="C558" s="442" t="str">
        <f t="shared" si="64"/>
        <v/>
      </c>
      <c r="D558" s="442" t="str">
        <f t="shared" si="64"/>
        <v/>
      </c>
      <c r="E558" s="442" t="str">
        <f t="shared" si="64"/>
        <v/>
      </c>
      <c r="F558" s="442" t="str">
        <f t="shared" si="64"/>
        <v/>
      </c>
      <c r="G558" s="1126" t="str">
        <f t="shared" si="64"/>
        <v/>
      </c>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c r="CT558" s="33"/>
      <c r="CU558" s="33"/>
      <c r="CV558" s="33"/>
      <c r="CW558" s="33"/>
      <c r="CX558" s="33"/>
      <c r="CY558" s="33"/>
      <c r="CZ558" s="33"/>
      <c r="DA558" s="33"/>
      <c r="DB558" s="33"/>
      <c r="DC558" s="33"/>
      <c r="DD558" s="33"/>
      <c r="DE558" s="33"/>
      <c r="DF558" s="33"/>
      <c r="DG558" s="33"/>
      <c r="DH558" s="33"/>
      <c r="DI558" s="33"/>
      <c r="DJ558" s="33"/>
      <c r="DK558" s="33"/>
      <c r="DL558" s="33"/>
      <c r="DM558" s="33"/>
      <c r="DN558" s="33"/>
      <c r="DO558" s="33"/>
      <c r="DP558" s="33"/>
      <c r="DQ558" s="33"/>
      <c r="DR558" s="33"/>
      <c r="DS558" s="33"/>
      <c r="DT558" s="33"/>
      <c r="DU558" s="33"/>
      <c r="DV558" s="33"/>
      <c r="DW558" s="50"/>
      <c r="DX558" s="33"/>
      <c r="DY558" s="33"/>
      <c r="DZ558" s="33"/>
      <c r="EA558" s="33"/>
      <c r="EB558" s="33"/>
      <c r="EC558" s="33"/>
      <c r="ED558" s="33"/>
      <c r="EE558" s="33"/>
      <c r="EF558" s="33"/>
      <c r="EG558" s="33"/>
      <c r="EH558" s="33"/>
      <c r="EI558" s="33"/>
      <c r="EJ558" s="33"/>
      <c r="EK558" s="33"/>
      <c r="EL558" s="33"/>
      <c r="EM558" s="33"/>
      <c r="EN558" s="33"/>
      <c r="EO558" s="33"/>
      <c r="EP558" s="33"/>
      <c r="EQ558" s="33"/>
      <c r="ER558" s="50"/>
    </row>
    <row r="559" spans="2:148" ht="15" customHeight="1" x14ac:dyDescent="0.25">
      <c r="B559" s="440" t="str">
        <f t="shared" si="62"/>
        <v>Desk 32</v>
      </c>
      <c r="C559" s="442" t="str">
        <f t="shared" si="64"/>
        <v/>
      </c>
      <c r="D559" s="442" t="str">
        <f t="shared" si="64"/>
        <v/>
      </c>
      <c r="E559" s="442" t="str">
        <f t="shared" si="64"/>
        <v/>
      </c>
      <c r="F559" s="442" t="str">
        <f t="shared" si="64"/>
        <v/>
      </c>
      <c r="G559" s="1126" t="str">
        <f t="shared" si="64"/>
        <v/>
      </c>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c r="CT559" s="33"/>
      <c r="CU559" s="33"/>
      <c r="CV559" s="33"/>
      <c r="CW559" s="33"/>
      <c r="CX559" s="33"/>
      <c r="CY559" s="33"/>
      <c r="CZ559" s="33"/>
      <c r="DA559" s="33"/>
      <c r="DB559" s="33"/>
      <c r="DC559" s="33"/>
      <c r="DD559" s="33"/>
      <c r="DE559" s="33"/>
      <c r="DF559" s="33"/>
      <c r="DG559" s="33"/>
      <c r="DH559" s="33"/>
      <c r="DI559" s="33"/>
      <c r="DJ559" s="33"/>
      <c r="DK559" s="33"/>
      <c r="DL559" s="33"/>
      <c r="DM559" s="33"/>
      <c r="DN559" s="33"/>
      <c r="DO559" s="33"/>
      <c r="DP559" s="33"/>
      <c r="DQ559" s="33"/>
      <c r="DR559" s="33"/>
      <c r="DS559" s="33"/>
      <c r="DT559" s="33"/>
      <c r="DU559" s="33"/>
      <c r="DV559" s="33"/>
      <c r="DW559" s="50"/>
      <c r="DX559" s="33"/>
      <c r="DY559" s="33"/>
      <c r="DZ559" s="33"/>
      <c r="EA559" s="33"/>
      <c r="EB559" s="33"/>
      <c r="EC559" s="33"/>
      <c r="ED559" s="33"/>
      <c r="EE559" s="33"/>
      <c r="EF559" s="33"/>
      <c r="EG559" s="33"/>
      <c r="EH559" s="33"/>
      <c r="EI559" s="33"/>
      <c r="EJ559" s="33"/>
      <c r="EK559" s="33"/>
      <c r="EL559" s="33"/>
      <c r="EM559" s="33"/>
      <c r="EN559" s="33"/>
      <c r="EO559" s="33"/>
      <c r="EP559" s="33"/>
      <c r="EQ559" s="33"/>
      <c r="ER559" s="50"/>
    </row>
    <row r="560" spans="2:148" ht="15" customHeight="1" x14ac:dyDescent="0.25">
      <c r="B560" s="440" t="str">
        <f t="shared" si="62"/>
        <v>Desk 33</v>
      </c>
      <c r="C560" s="442" t="str">
        <f t="shared" si="64"/>
        <v/>
      </c>
      <c r="D560" s="442" t="str">
        <f t="shared" si="64"/>
        <v/>
      </c>
      <c r="E560" s="442" t="str">
        <f t="shared" si="64"/>
        <v/>
      </c>
      <c r="F560" s="442" t="str">
        <f t="shared" si="64"/>
        <v/>
      </c>
      <c r="G560" s="1126" t="str">
        <f t="shared" si="64"/>
        <v/>
      </c>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c r="CT560" s="33"/>
      <c r="CU560" s="33"/>
      <c r="CV560" s="33"/>
      <c r="CW560" s="33"/>
      <c r="CX560" s="33"/>
      <c r="CY560" s="33"/>
      <c r="CZ560" s="33"/>
      <c r="DA560" s="33"/>
      <c r="DB560" s="33"/>
      <c r="DC560" s="33"/>
      <c r="DD560" s="33"/>
      <c r="DE560" s="33"/>
      <c r="DF560" s="33"/>
      <c r="DG560" s="33"/>
      <c r="DH560" s="33"/>
      <c r="DI560" s="33"/>
      <c r="DJ560" s="33"/>
      <c r="DK560" s="33"/>
      <c r="DL560" s="33"/>
      <c r="DM560" s="33"/>
      <c r="DN560" s="33"/>
      <c r="DO560" s="33"/>
      <c r="DP560" s="33"/>
      <c r="DQ560" s="33"/>
      <c r="DR560" s="33"/>
      <c r="DS560" s="33"/>
      <c r="DT560" s="33"/>
      <c r="DU560" s="33"/>
      <c r="DV560" s="33"/>
      <c r="DW560" s="50"/>
      <c r="DX560" s="33"/>
      <c r="DY560" s="33"/>
      <c r="DZ560" s="33"/>
      <c r="EA560" s="33"/>
      <c r="EB560" s="33"/>
      <c r="EC560" s="33"/>
      <c r="ED560" s="33"/>
      <c r="EE560" s="33"/>
      <c r="EF560" s="33"/>
      <c r="EG560" s="33"/>
      <c r="EH560" s="33"/>
      <c r="EI560" s="33"/>
      <c r="EJ560" s="33"/>
      <c r="EK560" s="33"/>
      <c r="EL560" s="33"/>
      <c r="EM560" s="33"/>
      <c r="EN560" s="33"/>
      <c r="EO560" s="33"/>
      <c r="EP560" s="33"/>
      <c r="EQ560" s="33"/>
      <c r="ER560" s="50"/>
    </row>
    <row r="561" spans="2:148" ht="15" customHeight="1" x14ac:dyDescent="0.25">
      <c r="B561" s="440" t="str">
        <f t="shared" si="62"/>
        <v>Desk 34</v>
      </c>
      <c r="C561" s="442" t="str">
        <f t="shared" ref="C561:G576" si="65">IF(ISBLANK(C44), "", C44)</f>
        <v/>
      </c>
      <c r="D561" s="442" t="str">
        <f t="shared" si="65"/>
        <v/>
      </c>
      <c r="E561" s="442" t="str">
        <f t="shared" si="65"/>
        <v/>
      </c>
      <c r="F561" s="442" t="str">
        <f t="shared" si="65"/>
        <v/>
      </c>
      <c r="G561" s="1126" t="str">
        <f t="shared" si="65"/>
        <v/>
      </c>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50"/>
      <c r="DX561" s="33"/>
      <c r="DY561" s="33"/>
      <c r="DZ561" s="33"/>
      <c r="EA561" s="33"/>
      <c r="EB561" s="33"/>
      <c r="EC561" s="33"/>
      <c r="ED561" s="33"/>
      <c r="EE561" s="33"/>
      <c r="EF561" s="33"/>
      <c r="EG561" s="33"/>
      <c r="EH561" s="33"/>
      <c r="EI561" s="33"/>
      <c r="EJ561" s="33"/>
      <c r="EK561" s="33"/>
      <c r="EL561" s="33"/>
      <c r="EM561" s="33"/>
      <c r="EN561" s="33"/>
      <c r="EO561" s="33"/>
      <c r="EP561" s="33"/>
      <c r="EQ561" s="33"/>
      <c r="ER561" s="50"/>
    </row>
    <row r="562" spans="2:148" ht="15" customHeight="1" x14ac:dyDescent="0.25">
      <c r="B562" s="440" t="str">
        <f t="shared" si="62"/>
        <v>Desk 35</v>
      </c>
      <c r="C562" s="442" t="str">
        <f t="shared" si="65"/>
        <v/>
      </c>
      <c r="D562" s="442" t="str">
        <f t="shared" si="65"/>
        <v/>
      </c>
      <c r="E562" s="442" t="str">
        <f t="shared" si="65"/>
        <v/>
      </c>
      <c r="F562" s="442" t="str">
        <f t="shared" si="65"/>
        <v/>
      </c>
      <c r="G562" s="1126" t="str">
        <f t="shared" si="65"/>
        <v/>
      </c>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c r="CT562" s="33"/>
      <c r="CU562" s="33"/>
      <c r="CV562" s="33"/>
      <c r="CW562" s="33"/>
      <c r="CX562" s="33"/>
      <c r="CY562" s="33"/>
      <c r="CZ562" s="33"/>
      <c r="DA562" s="33"/>
      <c r="DB562" s="33"/>
      <c r="DC562" s="33"/>
      <c r="DD562" s="33"/>
      <c r="DE562" s="33"/>
      <c r="DF562" s="33"/>
      <c r="DG562" s="33"/>
      <c r="DH562" s="33"/>
      <c r="DI562" s="33"/>
      <c r="DJ562" s="33"/>
      <c r="DK562" s="33"/>
      <c r="DL562" s="33"/>
      <c r="DM562" s="33"/>
      <c r="DN562" s="33"/>
      <c r="DO562" s="33"/>
      <c r="DP562" s="33"/>
      <c r="DQ562" s="33"/>
      <c r="DR562" s="33"/>
      <c r="DS562" s="33"/>
      <c r="DT562" s="33"/>
      <c r="DU562" s="33"/>
      <c r="DV562" s="33"/>
      <c r="DW562" s="50"/>
      <c r="DX562" s="33"/>
      <c r="DY562" s="33"/>
      <c r="DZ562" s="33"/>
      <c r="EA562" s="33"/>
      <c r="EB562" s="33"/>
      <c r="EC562" s="33"/>
      <c r="ED562" s="33"/>
      <c r="EE562" s="33"/>
      <c r="EF562" s="33"/>
      <c r="EG562" s="33"/>
      <c r="EH562" s="33"/>
      <c r="EI562" s="33"/>
      <c r="EJ562" s="33"/>
      <c r="EK562" s="33"/>
      <c r="EL562" s="33"/>
      <c r="EM562" s="33"/>
      <c r="EN562" s="33"/>
      <c r="EO562" s="33"/>
      <c r="EP562" s="33"/>
      <c r="EQ562" s="33"/>
      <c r="ER562" s="50"/>
    </row>
    <row r="563" spans="2:148" ht="15" customHeight="1" x14ac:dyDescent="0.25">
      <c r="B563" s="440" t="str">
        <f t="shared" si="62"/>
        <v>Desk 36</v>
      </c>
      <c r="C563" s="442" t="str">
        <f t="shared" si="65"/>
        <v/>
      </c>
      <c r="D563" s="442" t="str">
        <f t="shared" si="65"/>
        <v/>
      </c>
      <c r="E563" s="442" t="str">
        <f t="shared" si="65"/>
        <v/>
      </c>
      <c r="F563" s="442" t="str">
        <f t="shared" si="65"/>
        <v/>
      </c>
      <c r="G563" s="1126" t="str">
        <f t="shared" si="65"/>
        <v/>
      </c>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c r="CT563" s="33"/>
      <c r="CU563" s="33"/>
      <c r="CV563" s="33"/>
      <c r="CW563" s="33"/>
      <c r="CX563" s="33"/>
      <c r="CY563" s="33"/>
      <c r="CZ563" s="33"/>
      <c r="DA563" s="33"/>
      <c r="DB563" s="33"/>
      <c r="DC563" s="33"/>
      <c r="DD563" s="33"/>
      <c r="DE563" s="33"/>
      <c r="DF563" s="33"/>
      <c r="DG563" s="33"/>
      <c r="DH563" s="33"/>
      <c r="DI563" s="33"/>
      <c r="DJ563" s="33"/>
      <c r="DK563" s="33"/>
      <c r="DL563" s="33"/>
      <c r="DM563" s="33"/>
      <c r="DN563" s="33"/>
      <c r="DO563" s="33"/>
      <c r="DP563" s="33"/>
      <c r="DQ563" s="33"/>
      <c r="DR563" s="33"/>
      <c r="DS563" s="33"/>
      <c r="DT563" s="33"/>
      <c r="DU563" s="33"/>
      <c r="DV563" s="33"/>
      <c r="DW563" s="50"/>
      <c r="DX563" s="33"/>
      <c r="DY563" s="33"/>
      <c r="DZ563" s="33"/>
      <c r="EA563" s="33"/>
      <c r="EB563" s="33"/>
      <c r="EC563" s="33"/>
      <c r="ED563" s="33"/>
      <c r="EE563" s="33"/>
      <c r="EF563" s="33"/>
      <c r="EG563" s="33"/>
      <c r="EH563" s="33"/>
      <c r="EI563" s="33"/>
      <c r="EJ563" s="33"/>
      <c r="EK563" s="33"/>
      <c r="EL563" s="33"/>
      <c r="EM563" s="33"/>
      <c r="EN563" s="33"/>
      <c r="EO563" s="33"/>
      <c r="EP563" s="33"/>
      <c r="EQ563" s="33"/>
      <c r="ER563" s="50"/>
    </row>
    <row r="564" spans="2:148" ht="15" customHeight="1" x14ac:dyDescent="0.25">
      <c r="B564" s="440" t="str">
        <f t="shared" si="62"/>
        <v>Desk 37</v>
      </c>
      <c r="C564" s="442" t="str">
        <f t="shared" si="65"/>
        <v/>
      </c>
      <c r="D564" s="442" t="str">
        <f t="shared" si="65"/>
        <v/>
      </c>
      <c r="E564" s="442" t="str">
        <f t="shared" si="65"/>
        <v/>
      </c>
      <c r="F564" s="442" t="str">
        <f t="shared" si="65"/>
        <v/>
      </c>
      <c r="G564" s="1126" t="str">
        <f t="shared" si="65"/>
        <v/>
      </c>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c r="CT564" s="33"/>
      <c r="CU564" s="33"/>
      <c r="CV564" s="33"/>
      <c r="CW564" s="33"/>
      <c r="CX564" s="33"/>
      <c r="CY564" s="33"/>
      <c r="CZ564" s="33"/>
      <c r="DA564" s="33"/>
      <c r="DB564" s="33"/>
      <c r="DC564" s="33"/>
      <c r="DD564" s="33"/>
      <c r="DE564" s="33"/>
      <c r="DF564" s="33"/>
      <c r="DG564" s="33"/>
      <c r="DH564" s="33"/>
      <c r="DI564" s="33"/>
      <c r="DJ564" s="33"/>
      <c r="DK564" s="33"/>
      <c r="DL564" s="33"/>
      <c r="DM564" s="33"/>
      <c r="DN564" s="33"/>
      <c r="DO564" s="33"/>
      <c r="DP564" s="33"/>
      <c r="DQ564" s="33"/>
      <c r="DR564" s="33"/>
      <c r="DS564" s="33"/>
      <c r="DT564" s="33"/>
      <c r="DU564" s="33"/>
      <c r="DV564" s="33"/>
      <c r="DW564" s="50"/>
      <c r="DX564" s="33"/>
      <c r="DY564" s="33"/>
      <c r="DZ564" s="33"/>
      <c r="EA564" s="33"/>
      <c r="EB564" s="33"/>
      <c r="EC564" s="33"/>
      <c r="ED564" s="33"/>
      <c r="EE564" s="33"/>
      <c r="EF564" s="33"/>
      <c r="EG564" s="33"/>
      <c r="EH564" s="33"/>
      <c r="EI564" s="33"/>
      <c r="EJ564" s="33"/>
      <c r="EK564" s="33"/>
      <c r="EL564" s="33"/>
      <c r="EM564" s="33"/>
      <c r="EN564" s="33"/>
      <c r="EO564" s="33"/>
      <c r="EP564" s="33"/>
      <c r="EQ564" s="33"/>
      <c r="ER564" s="50"/>
    </row>
    <row r="565" spans="2:148" ht="15" customHeight="1" x14ac:dyDescent="0.25">
      <c r="B565" s="440" t="str">
        <f t="shared" si="62"/>
        <v>Desk 38</v>
      </c>
      <c r="C565" s="442" t="str">
        <f t="shared" si="65"/>
        <v/>
      </c>
      <c r="D565" s="442" t="str">
        <f t="shared" si="65"/>
        <v/>
      </c>
      <c r="E565" s="442" t="str">
        <f t="shared" si="65"/>
        <v/>
      </c>
      <c r="F565" s="442" t="str">
        <f t="shared" si="65"/>
        <v/>
      </c>
      <c r="G565" s="1126" t="str">
        <f t="shared" si="65"/>
        <v/>
      </c>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c r="CT565" s="33"/>
      <c r="CU565" s="33"/>
      <c r="CV565" s="33"/>
      <c r="CW565" s="33"/>
      <c r="CX565" s="33"/>
      <c r="CY565" s="33"/>
      <c r="CZ565" s="33"/>
      <c r="DA565" s="33"/>
      <c r="DB565" s="33"/>
      <c r="DC565" s="33"/>
      <c r="DD565" s="33"/>
      <c r="DE565" s="33"/>
      <c r="DF565" s="33"/>
      <c r="DG565" s="33"/>
      <c r="DH565" s="33"/>
      <c r="DI565" s="33"/>
      <c r="DJ565" s="33"/>
      <c r="DK565" s="33"/>
      <c r="DL565" s="33"/>
      <c r="DM565" s="33"/>
      <c r="DN565" s="33"/>
      <c r="DO565" s="33"/>
      <c r="DP565" s="33"/>
      <c r="DQ565" s="33"/>
      <c r="DR565" s="33"/>
      <c r="DS565" s="33"/>
      <c r="DT565" s="33"/>
      <c r="DU565" s="33"/>
      <c r="DV565" s="33"/>
      <c r="DW565" s="50"/>
      <c r="DX565" s="33"/>
      <c r="DY565" s="33"/>
      <c r="DZ565" s="33"/>
      <c r="EA565" s="33"/>
      <c r="EB565" s="33"/>
      <c r="EC565" s="33"/>
      <c r="ED565" s="33"/>
      <c r="EE565" s="33"/>
      <c r="EF565" s="33"/>
      <c r="EG565" s="33"/>
      <c r="EH565" s="33"/>
      <c r="EI565" s="33"/>
      <c r="EJ565" s="33"/>
      <c r="EK565" s="33"/>
      <c r="EL565" s="33"/>
      <c r="EM565" s="33"/>
      <c r="EN565" s="33"/>
      <c r="EO565" s="33"/>
      <c r="EP565" s="33"/>
      <c r="EQ565" s="33"/>
      <c r="ER565" s="50"/>
    </row>
    <row r="566" spans="2:148" ht="15" customHeight="1" x14ac:dyDescent="0.25">
      <c r="B566" s="440" t="str">
        <f t="shared" si="62"/>
        <v>Desk 39</v>
      </c>
      <c r="C566" s="442" t="str">
        <f t="shared" si="65"/>
        <v/>
      </c>
      <c r="D566" s="442" t="str">
        <f t="shared" si="65"/>
        <v/>
      </c>
      <c r="E566" s="442" t="str">
        <f t="shared" si="65"/>
        <v/>
      </c>
      <c r="F566" s="442" t="str">
        <f t="shared" si="65"/>
        <v/>
      </c>
      <c r="G566" s="1126" t="str">
        <f t="shared" si="65"/>
        <v/>
      </c>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c r="CT566" s="33"/>
      <c r="CU566" s="33"/>
      <c r="CV566" s="33"/>
      <c r="CW566" s="33"/>
      <c r="CX566" s="33"/>
      <c r="CY566" s="33"/>
      <c r="CZ566" s="33"/>
      <c r="DA566" s="33"/>
      <c r="DB566" s="33"/>
      <c r="DC566" s="33"/>
      <c r="DD566" s="33"/>
      <c r="DE566" s="33"/>
      <c r="DF566" s="33"/>
      <c r="DG566" s="33"/>
      <c r="DH566" s="33"/>
      <c r="DI566" s="33"/>
      <c r="DJ566" s="33"/>
      <c r="DK566" s="33"/>
      <c r="DL566" s="33"/>
      <c r="DM566" s="33"/>
      <c r="DN566" s="33"/>
      <c r="DO566" s="33"/>
      <c r="DP566" s="33"/>
      <c r="DQ566" s="33"/>
      <c r="DR566" s="33"/>
      <c r="DS566" s="33"/>
      <c r="DT566" s="33"/>
      <c r="DU566" s="33"/>
      <c r="DV566" s="33"/>
      <c r="DW566" s="50"/>
      <c r="DX566" s="33"/>
      <c r="DY566" s="33"/>
      <c r="DZ566" s="33"/>
      <c r="EA566" s="33"/>
      <c r="EB566" s="33"/>
      <c r="EC566" s="33"/>
      <c r="ED566" s="33"/>
      <c r="EE566" s="33"/>
      <c r="EF566" s="33"/>
      <c r="EG566" s="33"/>
      <c r="EH566" s="33"/>
      <c r="EI566" s="33"/>
      <c r="EJ566" s="33"/>
      <c r="EK566" s="33"/>
      <c r="EL566" s="33"/>
      <c r="EM566" s="33"/>
      <c r="EN566" s="33"/>
      <c r="EO566" s="33"/>
      <c r="EP566" s="33"/>
      <c r="EQ566" s="33"/>
      <c r="ER566" s="50"/>
    </row>
    <row r="567" spans="2:148" ht="15" customHeight="1" x14ac:dyDescent="0.25">
      <c r="B567" s="440" t="str">
        <f t="shared" si="62"/>
        <v>Desk 40</v>
      </c>
      <c r="C567" s="442" t="str">
        <f t="shared" si="65"/>
        <v/>
      </c>
      <c r="D567" s="442" t="str">
        <f t="shared" si="65"/>
        <v/>
      </c>
      <c r="E567" s="442" t="str">
        <f t="shared" si="65"/>
        <v/>
      </c>
      <c r="F567" s="442" t="str">
        <f t="shared" si="65"/>
        <v/>
      </c>
      <c r="G567" s="1126" t="str">
        <f t="shared" si="65"/>
        <v/>
      </c>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c r="CT567" s="33"/>
      <c r="CU567" s="33"/>
      <c r="CV567" s="33"/>
      <c r="CW567" s="33"/>
      <c r="CX567" s="33"/>
      <c r="CY567" s="33"/>
      <c r="CZ567" s="33"/>
      <c r="DA567" s="33"/>
      <c r="DB567" s="33"/>
      <c r="DC567" s="33"/>
      <c r="DD567" s="33"/>
      <c r="DE567" s="33"/>
      <c r="DF567" s="33"/>
      <c r="DG567" s="33"/>
      <c r="DH567" s="33"/>
      <c r="DI567" s="33"/>
      <c r="DJ567" s="33"/>
      <c r="DK567" s="33"/>
      <c r="DL567" s="33"/>
      <c r="DM567" s="33"/>
      <c r="DN567" s="33"/>
      <c r="DO567" s="33"/>
      <c r="DP567" s="33"/>
      <c r="DQ567" s="33"/>
      <c r="DR567" s="33"/>
      <c r="DS567" s="33"/>
      <c r="DT567" s="33"/>
      <c r="DU567" s="33"/>
      <c r="DV567" s="33"/>
      <c r="DW567" s="50"/>
      <c r="DX567" s="33"/>
      <c r="DY567" s="33"/>
      <c r="DZ567" s="33"/>
      <c r="EA567" s="33"/>
      <c r="EB567" s="33"/>
      <c r="EC567" s="33"/>
      <c r="ED567" s="33"/>
      <c r="EE567" s="33"/>
      <c r="EF567" s="33"/>
      <c r="EG567" s="33"/>
      <c r="EH567" s="33"/>
      <c r="EI567" s="33"/>
      <c r="EJ567" s="33"/>
      <c r="EK567" s="33"/>
      <c r="EL567" s="33"/>
      <c r="EM567" s="33"/>
      <c r="EN567" s="33"/>
      <c r="EO567" s="33"/>
      <c r="EP567" s="33"/>
      <c r="EQ567" s="33"/>
      <c r="ER567" s="50"/>
    </row>
    <row r="568" spans="2:148" ht="15" customHeight="1" x14ac:dyDescent="0.25">
      <c r="B568" s="440" t="str">
        <f t="shared" si="62"/>
        <v>Desk 41</v>
      </c>
      <c r="C568" s="442" t="str">
        <f t="shared" si="65"/>
        <v/>
      </c>
      <c r="D568" s="442" t="str">
        <f t="shared" si="65"/>
        <v/>
      </c>
      <c r="E568" s="442" t="str">
        <f t="shared" si="65"/>
        <v/>
      </c>
      <c r="F568" s="442" t="str">
        <f t="shared" si="65"/>
        <v/>
      </c>
      <c r="G568" s="1126" t="str">
        <f t="shared" si="65"/>
        <v/>
      </c>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c r="CT568" s="33"/>
      <c r="CU568" s="33"/>
      <c r="CV568" s="33"/>
      <c r="CW568" s="33"/>
      <c r="CX568" s="33"/>
      <c r="CY568" s="33"/>
      <c r="CZ568" s="33"/>
      <c r="DA568" s="33"/>
      <c r="DB568" s="33"/>
      <c r="DC568" s="33"/>
      <c r="DD568" s="33"/>
      <c r="DE568" s="33"/>
      <c r="DF568" s="33"/>
      <c r="DG568" s="33"/>
      <c r="DH568" s="33"/>
      <c r="DI568" s="33"/>
      <c r="DJ568" s="33"/>
      <c r="DK568" s="33"/>
      <c r="DL568" s="33"/>
      <c r="DM568" s="33"/>
      <c r="DN568" s="33"/>
      <c r="DO568" s="33"/>
      <c r="DP568" s="33"/>
      <c r="DQ568" s="33"/>
      <c r="DR568" s="33"/>
      <c r="DS568" s="33"/>
      <c r="DT568" s="33"/>
      <c r="DU568" s="33"/>
      <c r="DV568" s="33"/>
      <c r="DW568" s="50"/>
      <c r="DX568" s="33"/>
      <c r="DY568" s="33"/>
      <c r="DZ568" s="33"/>
      <c r="EA568" s="33"/>
      <c r="EB568" s="33"/>
      <c r="EC568" s="33"/>
      <c r="ED568" s="33"/>
      <c r="EE568" s="33"/>
      <c r="EF568" s="33"/>
      <c r="EG568" s="33"/>
      <c r="EH568" s="33"/>
      <c r="EI568" s="33"/>
      <c r="EJ568" s="33"/>
      <c r="EK568" s="33"/>
      <c r="EL568" s="33"/>
      <c r="EM568" s="33"/>
      <c r="EN568" s="33"/>
      <c r="EO568" s="33"/>
      <c r="EP568" s="33"/>
      <c r="EQ568" s="33"/>
      <c r="ER568" s="50"/>
    </row>
    <row r="569" spans="2:148" ht="15" customHeight="1" x14ac:dyDescent="0.25">
      <c r="B569" s="440" t="str">
        <f t="shared" si="62"/>
        <v>Desk 42</v>
      </c>
      <c r="C569" s="442" t="str">
        <f t="shared" si="65"/>
        <v/>
      </c>
      <c r="D569" s="442" t="str">
        <f t="shared" si="65"/>
        <v/>
      </c>
      <c r="E569" s="442" t="str">
        <f t="shared" si="65"/>
        <v/>
      </c>
      <c r="F569" s="442" t="str">
        <f t="shared" si="65"/>
        <v/>
      </c>
      <c r="G569" s="1126" t="str">
        <f t="shared" si="65"/>
        <v/>
      </c>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c r="CT569" s="33"/>
      <c r="CU569" s="33"/>
      <c r="CV569" s="33"/>
      <c r="CW569" s="33"/>
      <c r="CX569" s="33"/>
      <c r="CY569" s="33"/>
      <c r="CZ569" s="33"/>
      <c r="DA569" s="33"/>
      <c r="DB569" s="33"/>
      <c r="DC569" s="33"/>
      <c r="DD569" s="33"/>
      <c r="DE569" s="33"/>
      <c r="DF569" s="33"/>
      <c r="DG569" s="33"/>
      <c r="DH569" s="33"/>
      <c r="DI569" s="33"/>
      <c r="DJ569" s="33"/>
      <c r="DK569" s="33"/>
      <c r="DL569" s="33"/>
      <c r="DM569" s="33"/>
      <c r="DN569" s="33"/>
      <c r="DO569" s="33"/>
      <c r="DP569" s="33"/>
      <c r="DQ569" s="33"/>
      <c r="DR569" s="33"/>
      <c r="DS569" s="33"/>
      <c r="DT569" s="33"/>
      <c r="DU569" s="33"/>
      <c r="DV569" s="33"/>
      <c r="DW569" s="50"/>
      <c r="DX569" s="33"/>
      <c r="DY569" s="33"/>
      <c r="DZ569" s="33"/>
      <c r="EA569" s="33"/>
      <c r="EB569" s="33"/>
      <c r="EC569" s="33"/>
      <c r="ED569" s="33"/>
      <c r="EE569" s="33"/>
      <c r="EF569" s="33"/>
      <c r="EG569" s="33"/>
      <c r="EH569" s="33"/>
      <c r="EI569" s="33"/>
      <c r="EJ569" s="33"/>
      <c r="EK569" s="33"/>
      <c r="EL569" s="33"/>
      <c r="EM569" s="33"/>
      <c r="EN569" s="33"/>
      <c r="EO569" s="33"/>
      <c r="EP569" s="33"/>
      <c r="EQ569" s="33"/>
      <c r="ER569" s="50"/>
    </row>
    <row r="570" spans="2:148" ht="15" customHeight="1" x14ac:dyDescent="0.25">
      <c r="B570" s="440" t="str">
        <f t="shared" si="62"/>
        <v>Desk 43</v>
      </c>
      <c r="C570" s="442" t="str">
        <f t="shared" si="65"/>
        <v/>
      </c>
      <c r="D570" s="442" t="str">
        <f t="shared" si="65"/>
        <v/>
      </c>
      <c r="E570" s="442" t="str">
        <f t="shared" si="65"/>
        <v/>
      </c>
      <c r="F570" s="442" t="str">
        <f t="shared" si="65"/>
        <v/>
      </c>
      <c r="G570" s="1126" t="str">
        <f t="shared" si="65"/>
        <v/>
      </c>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c r="CT570" s="33"/>
      <c r="CU570" s="33"/>
      <c r="CV570" s="33"/>
      <c r="CW570" s="33"/>
      <c r="CX570" s="33"/>
      <c r="CY570" s="33"/>
      <c r="CZ570" s="33"/>
      <c r="DA570" s="33"/>
      <c r="DB570" s="33"/>
      <c r="DC570" s="33"/>
      <c r="DD570" s="33"/>
      <c r="DE570" s="33"/>
      <c r="DF570" s="33"/>
      <c r="DG570" s="33"/>
      <c r="DH570" s="33"/>
      <c r="DI570" s="33"/>
      <c r="DJ570" s="33"/>
      <c r="DK570" s="33"/>
      <c r="DL570" s="33"/>
      <c r="DM570" s="33"/>
      <c r="DN570" s="33"/>
      <c r="DO570" s="33"/>
      <c r="DP570" s="33"/>
      <c r="DQ570" s="33"/>
      <c r="DR570" s="33"/>
      <c r="DS570" s="33"/>
      <c r="DT570" s="33"/>
      <c r="DU570" s="33"/>
      <c r="DV570" s="33"/>
      <c r="DW570" s="50"/>
      <c r="DX570" s="33"/>
      <c r="DY570" s="33"/>
      <c r="DZ570" s="33"/>
      <c r="EA570" s="33"/>
      <c r="EB570" s="33"/>
      <c r="EC570" s="33"/>
      <c r="ED570" s="33"/>
      <c r="EE570" s="33"/>
      <c r="EF570" s="33"/>
      <c r="EG570" s="33"/>
      <c r="EH570" s="33"/>
      <c r="EI570" s="33"/>
      <c r="EJ570" s="33"/>
      <c r="EK570" s="33"/>
      <c r="EL570" s="33"/>
      <c r="EM570" s="33"/>
      <c r="EN570" s="33"/>
      <c r="EO570" s="33"/>
      <c r="EP570" s="33"/>
      <c r="EQ570" s="33"/>
      <c r="ER570" s="50"/>
    </row>
    <row r="571" spans="2:148" ht="15" customHeight="1" x14ac:dyDescent="0.25">
      <c r="B571" s="440" t="str">
        <f t="shared" si="62"/>
        <v>Desk 44</v>
      </c>
      <c r="C571" s="442" t="str">
        <f t="shared" si="65"/>
        <v/>
      </c>
      <c r="D571" s="442" t="str">
        <f t="shared" si="65"/>
        <v/>
      </c>
      <c r="E571" s="442" t="str">
        <f t="shared" si="65"/>
        <v/>
      </c>
      <c r="F571" s="442" t="str">
        <f t="shared" si="65"/>
        <v/>
      </c>
      <c r="G571" s="1126" t="str">
        <f t="shared" si="65"/>
        <v/>
      </c>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c r="CT571" s="33"/>
      <c r="CU571" s="33"/>
      <c r="CV571" s="33"/>
      <c r="CW571" s="33"/>
      <c r="CX571" s="33"/>
      <c r="CY571" s="33"/>
      <c r="CZ571" s="33"/>
      <c r="DA571" s="33"/>
      <c r="DB571" s="33"/>
      <c r="DC571" s="33"/>
      <c r="DD571" s="33"/>
      <c r="DE571" s="33"/>
      <c r="DF571" s="33"/>
      <c r="DG571" s="33"/>
      <c r="DH571" s="33"/>
      <c r="DI571" s="33"/>
      <c r="DJ571" s="33"/>
      <c r="DK571" s="33"/>
      <c r="DL571" s="33"/>
      <c r="DM571" s="33"/>
      <c r="DN571" s="33"/>
      <c r="DO571" s="33"/>
      <c r="DP571" s="33"/>
      <c r="DQ571" s="33"/>
      <c r="DR571" s="33"/>
      <c r="DS571" s="33"/>
      <c r="DT571" s="33"/>
      <c r="DU571" s="33"/>
      <c r="DV571" s="33"/>
      <c r="DW571" s="50"/>
      <c r="DX571" s="33"/>
      <c r="DY571" s="33"/>
      <c r="DZ571" s="33"/>
      <c r="EA571" s="33"/>
      <c r="EB571" s="33"/>
      <c r="EC571" s="33"/>
      <c r="ED571" s="33"/>
      <c r="EE571" s="33"/>
      <c r="EF571" s="33"/>
      <c r="EG571" s="33"/>
      <c r="EH571" s="33"/>
      <c r="EI571" s="33"/>
      <c r="EJ571" s="33"/>
      <c r="EK571" s="33"/>
      <c r="EL571" s="33"/>
      <c r="EM571" s="33"/>
      <c r="EN571" s="33"/>
      <c r="EO571" s="33"/>
      <c r="EP571" s="33"/>
      <c r="EQ571" s="33"/>
      <c r="ER571" s="50"/>
    </row>
    <row r="572" spans="2:148" ht="15" customHeight="1" x14ac:dyDescent="0.25">
      <c r="B572" s="440" t="str">
        <f t="shared" si="62"/>
        <v>Desk 45</v>
      </c>
      <c r="C572" s="442" t="str">
        <f t="shared" si="65"/>
        <v/>
      </c>
      <c r="D572" s="442" t="str">
        <f t="shared" si="65"/>
        <v/>
      </c>
      <c r="E572" s="442" t="str">
        <f t="shared" si="65"/>
        <v/>
      </c>
      <c r="F572" s="442" t="str">
        <f t="shared" si="65"/>
        <v/>
      </c>
      <c r="G572" s="1126" t="str">
        <f t="shared" si="65"/>
        <v/>
      </c>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c r="CT572" s="33"/>
      <c r="CU572" s="33"/>
      <c r="CV572" s="33"/>
      <c r="CW572" s="33"/>
      <c r="CX572" s="33"/>
      <c r="CY572" s="33"/>
      <c r="CZ572" s="33"/>
      <c r="DA572" s="33"/>
      <c r="DB572" s="33"/>
      <c r="DC572" s="33"/>
      <c r="DD572" s="33"/>
      <c r="DE572" s="33"/>
      <c r="DF572" s="33"/>
      <c r="DG572" s="33"/>
      <c r="DH572" s="33"/>
      <c r="DI572" s="33"/>
      <c r="DJ572" s="33"/>
      <c r="DK572" s="33"/>
      <c r="DL572" s="33"/>
      <c r="DM572" s="33"/>
      <c r="DN572" s="33"/>
      <c r="DO572" s="33"/>
      <c r="DP572" s="33"/>
      <c r="DQ572" s="33"/>
      <c r="DR572" s="33"/>
      <c r="DS572" s="33"/>
      <c r="DT572" s="33"/>
      <c r="DU572" s="33"/>
      <c r="DV572" s="33"/>
      <c r="DW572" s="50"/>
      <c r="DX572" s="33"/>
      <c r="DY572" s="33"/>
      <c r="DZ572" s="33"/>
      <c r="EA572" s="33"/>
      <c r="EB572" s="33"/>
      <c r="EC572" s="33"/>
      <c r="ED572" s="33"/>
      <c r="EE572" s="33"/>
      <c r="EF572" s="33"/>
      <c r="EG572" s="33"/>
      <c r="EH572" s="33"/>
      <c r="EI572" s="33"/>
      <c r="EJ572" s="33"/>
      <c r="EK572" s="33"/>
      <c r="EL572" s="33"/>
      <c r="EM572" s="33"/>
      <c r="EN572" s="33"/>
      <c r="EO572" s="33"/>
      <c r="EP572" s="33"/>
      <c r="EQ572" s="33"/>
      <c r="ER572" s="50"/>
    </row>
    <row r="573" spans="2:148" ht="15" customHeight="1" x14ac:dyDescent="0.25">
      <c r="B573" s="440" t="str">
        <f t="shared" si="62"/>
        <v>Desk 46</v>
      </c>
      <c r="C573" s="442" t="str">
        <f t="shared" si="65"/>
        <v/>
      </c>
      <c r="D573" s="442" t="str">
        <f t="shared" si="65"/>
        <v/>
      </c>
      <c r="E573" s="442" t="str">
        <f t="shared" si="65"/>
        <v/>
      </c>
      <c r="F573" s="442" t="str">
        <f t="shared" si="65"/>
        <v/>
      </c>
      <c r="G573" s="1126" t="str">
        <f t="shared" si="65"/>
        <v/>
      </c>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50"/>
      <c r="DX573" s="33"/>
      <c r="DY573" s="33"/>
      <c r="DZ573" s="33"/>
      <c r="EA573" s="33"/>
      <c r="EB573" s="33"/>
      <c r="EC573" s="33"/>
      <c r="ED573" s="33"/>
      <c r="EE573" s="33"/>
      <c r="EF573" s="33"/>
      <c r="EG573" s="33"/>
      <c r="EH573" s="33"/>
      <c r="EI573" s="33"/>
      <c r="EJ573" s="33"/>
      <c r="EK573" s="33"/>
      <c r="EL573" s="33"/>
      <c r="EM573" s="33"/>
      <c r="EN573" s="33"/>
      <c r="EO573" s="33"/>
      <c r="EP573" s="33"/>
      <c r="EQ573" s="33"/>
      <c r="ER573" s="50"/>
    </row>
    <row r="574" spans="2:148" ht="15" customHeight="1" x14ac:dyDescent="0.25">
      <c r="B574" s="440" t="str">
        <f t="shared" si="62"/>
        <v>Desk 47</v>
      </c>
      <c r="C574" s="442" t="str">
        <f t="shared" si="65"/>
        <v/>
      </c>
      <c r="D574" s="442" t="str">
        <f t="shared" si="65"/>
        <v/>
      </c>
      <c r="E574" s="442" t="str">
        <f t="shared" si="65"/>
        <v/>
      </c>
      <c r="F574" s="442" t="str">
        <f t="shared" si="65"/>
        <v/>
      </c>
      <c r="G574" s="1126" t="str">
        <f t="shared" si="65"/>
        <v/>
      </c>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50"/>
      <c r="DX574" s="33"/>
      <c r="DY574" s="33"/>
      <c r="DZ574" s="33"/>
      <c r="EA574" s="33"/>
      <c r="EB574" s="33"/>
      <c r="EC574" s="33"/>
      <c r="ED574" s="33"/>
      <c r="EE574" s="33"/>
      <c r="EF574" s="33"/>
      <c r="EG574" s="33"/>
      <c r="EH574" s="33"/>
      <c r="EI574" s="33"/>
      <c r="EJ574" s="33"/>
      <c r="EK574" s="33"/>
      <c r="EL574" s="33"/>
      <c r="EM574" s="33"/>
      <c r="EN574" s="33"/>
      <c r="EO574" s="33"/>
      <c r="EP574" s="33"/>
      <c r="EQ574" s="33"/>
      <c r="ER574" s="50"/>
    </row>
    <row r="575" spans="2:148" ht="15" customHeight="1" x14ac:dyDescent="0.25">
      <c r="B575" s="440" t="str">
        <f t="shared" si="62"/>
        <v>Desk 48</v>
      </c>
      <c r="C575" s="442" t="str">
        <f t="shared" si="65"/>
        <v/>
      </c>
      <c r="D575" s="442" t="str">
        <f t="shared" si="65"/>
        <v/>
      </c>
      <c r="E575" s="442" t="str">
        <f t="shared" si="65"/>
        <v/>
      </c>
      <c r="F575" s="442" t="str">
        <f t="shared" si="65"/>
        <v/>
      </c>
      <c r="G575" s="1126" t="str">
        <f t="shared" si="65"/>
        <v/>
      </c>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50"/>
      <c r="DX575" s="33"/>
      <c r="DY575" s="33"/>
      <c r="DZ575" s="33"/>
      <c r="EA575" s="33"/>
      <c r="EB575" s="33"/>
      <c r="EC575" s="33"/>
      <c r="ED575" s="33"/>
      <c r="EE575" s="33"/>
      <c r="EF575" s="33"/>
      <c r="EG575" s="33"/>
      <c r="EH575" s="33"/>
      <c r="EI575" s="33"/>
      <c r="EJ575" s="33"/>
      <c r="EK575" s="33"/>
      <c r="EL575" s="33"/>
      <c r="EM575" s="33"/>
      <c r="EN575" s="33"/>
      <c r="EO575" s="33"/>
      <c r="EP575" s="33"/>
      <c r="EQ575" s="33"/>
      <c r="ER575" s="50"/>
    </row>
    <row r="576" spans="2:148" ht="15" customHeight="1" x14ac:dyDescent="0.25">
      <c r="B576" s="440" t="str">
        <f t="shared" si="62"/>
        <v>Desk 49</v>
      </c>
      <c r="C576" s="442" t="str">
        <f t="shared" si="65"/>
        <v/>
      </c>
      <c r="D576" s="442" t="str">
        <f t="shared" si="65"/>
        <v/>
      </c>
      <c r="E576" s="442" t="str">
        <f t="shared" si="65"/>
        <v/>
      </c>
      <c r="F576" s="442" t="str">
        <f t="shared" si="65"/>
        <v/>
      </c>
      <c r="G576" s="1126" t="str">
        <f t="shared" si="65"/>
        <v/>
      </c>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50"/>
      <c r="DX576" s="33"/>
      <c r="DY576" s="33"/>
      <c r="DZ576" s="33"/>
      <c r="EA576" s="33"/>
      <c r="EB576" s="33"/>
      <c r="EC576" s="33"/>
      <c r="ED576" s="33"/>
      <c r="EE576" s="33"/>
      <c r="EF576" s="33"/>
      <c r="EG576" s="33"/>
      <c r="EH576" s="33"/>
      <c r="EI576" s="33"/>
      <c r="EJ576" s="33"/>
      <c r="EK576" s="33"/>
      <c r="EL576" s="33"/>
      <c r="EM576" s="33"/>
      <c r="EN576" s="33"/>
      <c r="EO576" s="33"/>
      <c r="EP576" s="33"/>
      <c r="EQ576" s="33"/>
      <c r="ER576" s="50"/>
    </row>
    <row r="577" spans="2:148" ht="15" customHeight="1" x14ac:dyDescent="0.25">
      <c r="B577" s="440" t="str">
        <f t="shared" si="62"/>
        <v>Desk 50</v>
      </c>
      <c r="C577" s="442" t="str">
        <f t="shared" ref="C577:G592" si="66">IF(ISBLANK(C60), "", C60)</f>
        <v/>
      </c>
      <c r="D577" s="442" t="str">
        <f t="shared" si="66"/>
        <v/>
      </c>
      <c r="E577" s="442" t="str">
        <f t="shared" si="66"/>
        <v/>
      </c>
      <c r="F577" s="442" t="str">
        <f t="shared" si="66"/>
        <v/>
      </c>
      <c r="G577" s="1126" t="str">
        <f t="shared" si="66"/>
        <v/>
      </c>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50"/>
      <c r="DX577" s="33"/>
      <c r="DY577" s="33"/>
      <c r="DZ577" s="33"/>
      <c r="EA577" s="33"/>
      <c r="EB577" s="33"/>
      <c r="EC577" s="33"/>
      <c r="ED577" s="33"/>
      <c r="EE577" s="33"/>
      <c r="EF577" s="33"/>
      <c r="EG577" s="33"/>
      <c r="EH577" s="33"/>
      <c r="EI577" s="33"/>
      <c r="EJ577" s="33"/>
      <c r="EK577" s="33"/>
      <c r="EL577" s="33"/>
      <c r="EM577" s="33"/>
      <c r="EN577" s="33"/>
      <c r="EO577" s="33"/>
      <c r="EP577" s="33"/>
      <c r="EQ577" s="33"/>
      <c r="ER577" s="50"/>
    </row>
    <row r="578" spans="2:148" ht="15" customHeight="1" x14ac:dyDescent="0.25">
      <c r="B578" s="440" t="str">
        <f t="shared" si="62"/>
        <v>Desk 51</v>
      </c>
      <c r="C578" s="442" t="str">
        <f t="shared" si="66"/>
        <v/>
      </c>
      <c r="D578" s="442" t="str">
        <f t="shared" si="66"/>
        <v/>
      </c>
      <c r="E578" s="442" t="str">
        <f t="shared" si="66"/>
        <v/>
      </c>
      <c r="F578" s="442" t="str">
        <f t="shared" si="66"/>
        <v/>
      </c>
      <c r="G578" s="1126" t="str">
        <f t="shared" si="66"/>
        <v/>
      </c>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50"/>
      <c r="DX578" s="33"/>
      <c r="DY578" s="33"/>
      <c r="DZ578" s="33"/>
      <c r="EA578" s="33"/>
      <c r="EB578" s="33"/>
      <c r="EC578" s="33"/>
      <c r="ED578" s="33"/>
      <c r="EE578" s="33"/>
      <c r="EF578" s="33"/>
      <c r="EG578" s="33"/>
      <c r="EH578" s="33"/>
      <c r="EI578" s="33"/>
      <c r="EJ578" s="33"/>
      <c r="EK578" s="33"/>
      <c r="EL578" s="33"/>
      <c r="EM578" s="33"/>
      <c r="EN578" s="33"/>
      <c r="EO578" s="33"/>
      <c r="EP578" s="33"/>
      <c r="EQ578" s="33"/>
      <c r="ER578" s="50"/>
    </row>
    <row r="579" spans="2:148" ht="15" customHeight="1" x14ac:dyDescent="0.25">
      <c r="B579" s="440" t="str">
        <f t="shared" si="62"/>
        <v>Desk 52</v>
      </c>
      <c r="C579" s="442" t="str">
        <f t="shared" si="66"/>
        <v/>
      </c>
      <c r="D579" s="442" t="str">
        <f t="shared" si="66"/>
        <v/>
      </c>
      <c r="E579" s="442" t="str">
        <f t="shared" si="66"/>
        <v/>
      </c>
      <c r="F579" s="442" t="str">
        <f t="shared" si="66"/>
        <v/>
      </c>
      <c r="G579" s="1126" t="str">
        <f t="shared" si="66"/>
        <v/>
      </c>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50"/>
      <c r="DX579" s="33"/>
      <c r="DY579" s="33"/>
      <c r="DZ579" s="33"/>
      <c r="EA579" s="33"/>
      <c r="EB579" s="33"/>
      <c r="EC579" s="33"/>
      <c r="ED579" s="33"/>
      <c r="EE579" s="33"/>
      <c r="EF579" s="33"/>
      <c r="EG579" s="33"/>
      <c r="EH579" s="33"/>
      <c r="EI579" s="33"/>
      <c r="EJ579" s="33"/>
      <c r="EK579" s="33"/>
      <c r="EL579" s="33"/>
      <c r="EM579" s="33"/>
      <c r="EN579" s="33"/>
      <c r="EO579" s="33"/>
      <c r="EP579" s="33"/>
      <c r="EQ579" s="33"/>
      <c r="ER579" s="50"/>
    </row>
    <row r="580" spans="2:148" ht="15" customHeight="1" x14ac:dyDescent="0.25">
      <c r="B580" s="440" t="str">
        <f t="shared" si="62"/>
        <v>Desk 53</v>
      </c>
      <c r="C580" s="442" t="str">
        <f t="shared" si="66"/>
        <v/>
      </c>
      <c r="D580" s="442" t="str">
        <f t="shared" si="66"/>
        <v/>
      </c>
      <c r="E580" s="442" t="str">
        <f t="shared" si="66"/>
        <v/>
      </c>
      <c r="F580" s="442" t="str">
        <f t="shared" si="66"/>
        <v/>
      </c>
      <c r="G580" s="1126" t="str">
        <f t="shared" si="66"/>
        <v/>
      </c>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50"/>
      <c r="DX580" s="33"/>
      <c r="DY580" s="33"/>
      <c r="DZ580" s="33"/>
      <c r="EA580" s="33"/>
      <c r="EB580" s="33"/>
      <c r="EC580" s="33"/>
      <c r="ED580" s="33"/>
      <c r="EE580" s="33"/>
      <c r="EF580" s="33"/>
      <c r="EG580" s="33"/>
      <c r="EH580" s="33"/>
      <c r="EI580" s="33"/>
      <c r="EJ580" s="33"/>
      <c r="EK580" s="33"/>
      <c r="EL580" s="33"/>
      <c r="EM580" s="33"/>
      <c r="EN580" s="33"/>
      <c r="EO580" s="33"/>
      <c r="EP580" s="33"/>
      <c r="EQ580" s="33"/>
      <c r="ER580" s="50"/>
    </row>
    <row r="581" spans="2:148" ht="15" customHeight="1" x14ac:dyDescent="0.25">
      <c r="B581" s="440" t="str">
        <f t="shared" si="62"/>
        <v>Desk 54</v>
      </c>
      <c r="C581" s="442" t="str">
        <f t="shared" si="66"/>
        <v/>
      </c>
      <c r="D581" s="442" t="str">
        <f t="shared" si="66"/>
        <v/>
      </c>
      <c r="E581" s="442" t="str">
        <f t="shared" si="66"/>
        <v/>
      </c>
      <c r="F581" s="442" t="str">
        <f t="shared" si="66"/>
        <v/>
      </c>
      <c r="G581" s="1126" t="str">
        <f t="shared" si="66"/>
        <v/>
      </c>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50"/>
      <c r="DX581" s="33"/>
      <c r="DY581" s="33"/>
      <c r="DZ581" s="33"/>
      <c r="EA581" s="33"/>
      <c r="EB581" s="33"/>
      <c r="EC581" s="33"/>
      <c r="ED581" s="33"/>
      <c r="EE581" s="33"/>
      <c r="EF581" s="33"/>
      <c r="EG581" s="33"/>
      <c r="EH581" s="33"/>
      <c r="EI581" s="33"/>
      <c r="EJ581" s="33"/>
      <c r="EK581" s="33"/>
      <c r="EL581" s="33"/>
      <c r="EM581" s="33"/>
      <c r="EN581" s="33"/>
      <c r="EO581" s="33"/>
      <c r="EP581" s="33"/>
      <c r="EQ581" s="33"/>
      <c r="ER581" s="50"/>
    </row>
    <row r="582" spans="2:148" ht="15" customHeight="1" x14ac:dyDescent="0.25">
      <c r="B582" s="440" t="str">
        <f t="shared" si="62"/>
        <v>Desk 55</v>
      </c>
      <c r="C582" s="442" t="str">
        <f t="shared" si="66"/>
        <v/>
      </c>
      <c r="D582" s="442" t="str">
        <f t="shared" si="66"/>
        <v/>
      </c>
      <c r="E582" s="442" t="str">
        <f t="shared" si="66"/>
        <v/>
      </c>
      <c r="F582" s="442" t="str">
        <f t="shared" si="66"/>
        <v/>
      </c>
      <c r="G582" s="1126" t="str">
        <f t="shared" si="66"/>
        <v/>
      </c>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50"/>
      <c r="DX582" s="33"/>
      <c r="DY582" s="33"/>
      <c r="DZ582" s="33"/>
      <c r="EA582" s="33"/>
      <c r="EB582" s="33"/>
      <c r="EC582" s="33"/>
      <c r="ED582" s="33"/>
      <c r="EE582" s="33"/>
      <c r="EF582" s="33"/>
      <c r="EG582" s="33"/>
      <c r="EH582" s="33"/>
      <c r="EI582" s="33"/>
      <c r="EJ582" s="33"/>
      <c r="EK582" s="33"/>
      <c r="EL582" s="33"/>
      <c r="EM582" s="33"/>
      <c r="EN582" s="33"/>
      <c r="EO582" s="33"/>
      <c r="EP582" s="33"/>
      <c r="EQ582" s="33"/>
      <c r="ER582" s="50"/>
    </row>
    <row r="583" spans="2:148" ht="15" customHeight="1" x14ac:dyDescent="0.25">
      <c r="B583" s="440" t="str">
        <f t="shared" si="62"/>
        <v>Desk 56</v>
      </c>
      <c r="C583" s="442" t="str">
        <f t="shared" si="66"/>
        <v/>
      </c>
      <c r="D583" s="442" t="str">
        <f t="shared" si="66"/>
        <v/>
      </c>
      <c r="E583" s="442" t="str">
        <f t="shared" si="66"/>
        <v/>
      </c>
      <c r="F583" s="442" t="str">
        <f t="shared" si="66"/>
        <v/>
      </c>
      <c r="G583" s="1126" t="str">
        <f t="shared" si="66"/>
        <v/>
      </c>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33"/>
      <c r="CU583" s="33"/>
      <c r="CV583" s="33"/>
      <c r="CW583" s="33"/>
      <c r="CX583" s="33"/>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50"/>
      <c r="DX583" s="33"/>
      <c r="DY583" s="33"/>
      <c r="DZ583" s="33"/>
      <c r="EA583" s="33"/>
      <c r="EB583" s="33"/>
      <c r="EC583" s="33"/>
      <c r="ED583" s="33"/>
      <c r="EE583" s="33"/>
      <c r="EF583" s="33"/>
      <c r="EG583" s="33"/>
      <c r="EH583" s="33"/>
      <c r="EI583" s="33"/>
      <c r="EJ583" s="33"/>
      <c r="EK583" s="33"/>
      <c r="EL583" s="33"/>
      <c r="EM583" s="33"/>
      <c r="EN583" s="33"/>
      <c r="EO583" s="33"/>
      <c r="EP583" s="33"/>
      <c r="EQ583" s="33"/>
      <c r="ER583" s="50"/>
    </row>
    <row r="584" spans="2:148" ht="15" customHeight="1" x14ac:dyDescent="0.25">
      <c r="B584" s="440" t="str">
        <f t="shared" si="62"/>
        <v>Desk 57</v>
      </c>
      <c r="C584" s="442" t="str">
        <f t="shared" si="66"/>
        <v/>
      </c>
      <c r="D584" s="442" t="str">
        <f t="shared" si="66"/>
        <v/>
      </c>
      <c r="E584" s="442" t="str">
        <f t="shared" si="66"/>
        <v/>
      </c>
      <c r="F584" s="442" t="str">
        <f t="shared" si="66"/>
        <v/>
      </c>
      <c r="G584" s="1126" t="str">
        <f t="shared" si="66"/>
        <v/>
      </c>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c r="CT584" s="33"/>
      <c r="CU584" s="33"/>
      <c r="CV584" s="33"/>
      <c r="CW584" s="33"/>
      <c r="CX584" s="33"/>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50"/>
      <c r="DX584" s="33"/>
      <c r="DY584" s="33"/>
      <c r="DZ584" s="33"/>
      <c r="EA584" s="33"/>
      <c r="EB584" s="33"/>
      <c r="EC584" s="33"/>
      <c r="ED584" s="33"/>
      <c r="EE584" s="33"/>
      <c r="EF584" s="33"/>
      <c r="EG584" s="33"/>
      <c r="EH584" s="33"/>
      <c r="EI584" s="33"/>
      <c r="EJ584" s="33"/>
      <c r="EK584" s="33"/>
      <c r="EL584" s="33"/>
      <c r="EM584" s="33"/>
      <c r="EN584" s="33"/>
      <c r="EO584" s="33"/>
      <c r="EP584" s="33"/>
      <c r="EQ584" s="33"/>
      <c r="ER584" s="50"/>
    </row>
    <row r="585" spans="2:148" ht="15" customHeight="1" x14ac:dyDescent="0.25">
      <c r="B585" s="440" t="str">
        <f t="shared" si="62"/>
        <v>Desk 58</v>
      </c>
      <c r="C585" s="442" t="str">
        <f t="shared" si="66"/>
        <v/>
      </c>
      <c r="D585" s="442" t="str">
        <f t="shared" si="66"/>
        <v/>
      </c>
      <c r="E585" s="442" t="str">
        <f t="shared" si="66"/>
        <v/>
      </c>
      <c r="F585" s="442" t="str">
        <f t="shared" si="66"/>
        <v/>
      </c>
      <c r="G585" s="1126" t="str">
        <f t="shared" si="66"/>
        <v/>
      </c>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33"/>
      <c r="CU585" s="33"/>
      <c r="CV585" s="33"/>
      <c r="CW585" s="33"/>
      <c r="CX585" s="33"/>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50"/>
      <c r="DX585" s="33"/>
      <c r="DY585" s="33"/>
      <c r="DZ585" s="33"/>
      <c r="EA585" s="33"/>
      <c r="EB585" s="33"/>
      <c r="EC585" s="33"/>
      <c r="ED585" s="33"/>
      <c r="EE585" s="33"/>
      <c r="EF585" s="33"/>
      <c r="EG585" s="33"/>
      <c r="EH585" s="33"/>
      <c r="EI585" s="33"/>
      <c r="EJ585" s="33"/>
      <c r="EK585" s="33"/>
      <c r="EL585" s="33"/>
      <c r="EM585" s="33"/>
      <c r="EN585" s="33"/>
      <c r="EO585" s="33"/>
      <c r="EP585" s="33"/>
      <c r="EQ585" s="33"/>
      <c r="ER585" s="50"/>
    </row>
    <row r="586" spans="2:148" ht="15" customHeight="1" x14ac:dyDescent="0.25">
      <c r="B586" s="440" t="str">
        <f t="shared" si="62"/>
        <v>Desk 59</v>
      </c>
      <c r="C586" s="442" t="str">
        <f t="shared" si="66"/>
        <v/>
      </c>
      <c r="D586" s="442" t="str">
        <f t="shared" si="66"/>
        <v/>
      </c>
      <c r="E586" s="442" t="str">
        <f t="shared" si="66"/>
        <v/>
      </c>
      <c r="F586" s="442" t="str">
        <f t="shared" si="66"/>
        <v/>
      </c>
      <c r="G586" s="1126" t="str">
        <f t="shared" si="66"/>
        <v/>
      </c>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50"/>
      <c r="DX586" s="33"/>
      <c r="DY586" s="33"/>
      <c r="DZ586" s="33"/>
      <c r="EA586" s="33"/>
      <c r="EB586" s="33"/>
      <c r="EC586" s="33"/>
      <c r="ED586" s="33"/>
      <c r="EE586" s="33"/>
      <c r="EF586" s="33"/>
      <c r="EG586" s="33"/>
      <c r="EH586" s="33"/>
      <c r="EI586" s="33"/>
      <c r="EJ586" s="33"/>
      <c r="EK586" s="33"/>
      <c r="EL586" s="33"/>
      <c r="EM586" s="33"/>
      <c r="EN586" s="33"/>
      <c r="EO586" s="33"/>
      <c r="EP586" s="33"/>
      <c r="EQ586" s="33"/>
      <c r="ER586" s="50"/>
    </row>
    <row r="587" spans="2:148" ht="15" customHeight="1" x14ac:dyDescent="0.25">
      <c r="B587" s="440" t="str">
        <f t="shared" si="62"/>
        <v>Desk 60</v>
      </c>
      <c r="C587" s="442" t="str">
        <f t="shared" si="66"/>
        <v/>
      </c>
      <c r="D587" s="442" t="str">
        <f t="shared" si="66"/>
        <v/>
      </c>
      <c r="E587" s="442" t="str">
        <f t="shared" si="66"/>
        <v/>
      </c>
      <c r="F587" s="442" t="str">
        <f t="shared" si="66"/>
        <v/>
      </c>
      <c r="G587" s="1126" t="str">
        <f t="shared" si="66"/>
        <v/>
      </c>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33"/>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50"/>
      <c r="DX587" s="33"/>
      <c r="DY587" s="33"/>
      <c r="DZ587" s="33"/>
      <c r="EA587" s="33"/>
      <c r="EB587" s="33"/>
      <c r="EC587" s="33"/>
      <c r="ED587" s="33"/>
      <c r="EE587" s="33"/>
      <c r="EF587" s="33"/>
      <c r="EG587" s="33"/>
      <c r="EH587" s="33"/>
      <c r="EI587" s="33"/>
      <c r="EJ587" s="33"/>
      <c r="EK587" s="33"/>
      <c r="EL587" s="33"/>
      <c r="EM587" s="33"/>
      <c r="EN587" s="33"/>
      <c r="EO587" s="33"/>
      <c r="EP587" s="33"/>
      <c r="EQ587" s="33"/>
      <c r="ER587" s="50"/>
    </row>
    <row r="588" spans="2:148" ht="15" customHeight="1" x14ac:dyDescent="0.25">
      <c r="B588" s="440" t="str">
        <f t="shared" si="62"/>
        <v>Desk 61</v>
      </c>
      <c r="C588" s="442" t="str">
        <f t="shared" si="66"/>
        <v/>
      </c>
      <c r="D588" s="442" t="str">
        <f t="shared" si="66"/>
        <v/>
      </c>
      <c r="E588" s="442" t="str">
        <f t="shared" si="66"/>
        <v/>
      </c>
      <c r="F588" s="442" t="str">
        <f t="shared" si="66"/>
        <v/>
      </c>
      <c r="G588" s="1126" t="str">
        <f t="shared" si="66"/>
        <v/>
      </c>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50"/>
      <c r="DX588" s="33"/>
      <c r="DY588" s="33"/>
      <c r="DZ588" s="33"/>
      <c r="EA588" s="33"/>
      <c r="EB588" s="33"/>
      <c r="EC588" s="33"/>
      <c r="ED588" s="33"/>
      <c r="EE588" s="33"/>
      <c r="EF588" s="33"/>
      <c r="EG588" s="33"/>
      <c r="EH588" s="33"/>
      <c r="EI588" s="33"/>
      <c r="EJ588" s="33"/>
      <c r="EK588" s="33"/>
      <c r="EL588" s="33"/>
      <c r="EM588" s="33"/>
      <c r="EN588" s="33"/>
      <c r="EO588" s="33"/>
      <c r="EP588" s="33"/>
      <c r="EQ588" s="33"/>
      <c r="ER588" s="50"/>
    </row>
    <row r="589" spans="2:148" ht="15" customHeight="1" x14ac:dyDescent="0.25">
      <c r="B589" s="440" t="str">
        <f t="shared" si="62"/>
        <v>Desk 62</v>
      </c>
      <c r="C589" s="442" t="str">
        <f t="shared" si="66"/>
        <v/>
      </c>
      <c r="D589" s="442" t="str">
        <f t="shared" si="66"/>
        <v/>
      </c>
      <c r="E589" s="442" t="str">
        <f t="shared" si="66"/>
        <v/>
      </c>
      <c r="F589" s="442" t="str">
        <f t="shared" si="66"/>
        <v/>
      </c>
      <c r="G589" s="1126" t="str">
        <f t="shared" si="66"/>
        <v/>
      </c>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50"/>
      <c r="DX589" s="33"/>
      <c r="DY589" s="33"/>
      <c r="DZ589" s="33"/>
      <c r="EA589" s="33"/>
      <c r="EB589" s="33"/>
      <c r="EC589" s="33"/>
      <c r="ED589" s="33"/>
      <c r="EE589" s="33"/>
      <c r="EF589" s="33"/>
      <c r="EG589" s="33"/>
      <c r="EH589" s="33"/>
      <c r="EI589" s="33"/>
      <c r="EJ589" s="33"/>
      <c r="EK589" s="33"/>
      <c r="EL589" s="33"/>
      <c r="EM589" s="33"/>
      <c r="EN589" s="33"/>
      <c r="EO589" s="33"/>
      <c r="EP589" s="33"/>
      <c r="EQ589" s="33"/>
      <c r="ER589" s="50"/>
    </row>
    <row r="590" spans="2:148" ht="15" customHeight="1" x14ac:dyDescent="0.25">
      <c r="B590" s="440" t="str">
        <f t="shared" si="62"/>
        <v>Desk 63</v>
      </c>
      <c r="C590" s="442" t="str">
        <f t="shared" si="66"/>
        <v/>
      </c>
      <c r="D590" s="442" t="str">
        <f t="shared" si="66"/>
        <v/>
      </c>
      <c r="E590" s="442" t="str">
        <f t="shared" si="66"/>
        <v/>
      </c>
      <c r="F590" s="442" t="str">
        <f t="shared" si="66"/>
        <v/>
      </c>
      <c r="G590" s="1126" t="str">
        <f t="shared" si="66"/>
        <v/>
      </c>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c r="CC590" s="33"/>
      <c r="CD590" s="33"/>
      <c r="CE590" s="33"/>
      <c r="CF590" s="33"/>
      <c r="CG590" s="33"/>
      <c r="CH590" s="33"/>
      <c r="CI590" s="33"/>
      <c r="CJ590" s="33"/>
      <c r="CK590" s="33"/>
      <c r="CL590" s="33"/>
      <c r="CM590" s="33"/>
      <c r="CN590" s="33"/>
      <c r="CO590" s="33"/>
      <c r="CP590" s="33"/>
      <c r="CQ590" s="33"/>
      <c r="CR590" s="33"/>
      <c r="CS590" s="33"/>
      <c r="CT590" s="33"/>
      <c r="CU590" s="33"/>
      <c r="CV590" s="33"/>
      <c r="CW590" s="33"/>
      <c r="CX590" s="33"/>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50"/>
      <c r="DX590" s="33"/>
      <c r="DY590" s="33"/>
      <c r="DZ590" s="33"/>
      <c r="EA590" s="33"/>
      <c r="EB590" s="33"/>
      <c r="EC590" s="33"/>
      <c r="ED590" s="33"/>
      <c r="EE590" s="33"/>
      <c r="EF590" s="33"/>
      <c r="EG590" s="33"/>
      <c r="EH590" s="33"/>
      <c r="EI590" s="33"/>
      <c r="EJ590" s="33"/>
      <c r="EK590" s="33"/>
      <c r="EL590" s="33"/>
      <c r="EM590" s="33"/>
      <c r="EN590" s="33"/>
      <c r="EO590" s="33"/>
      <c r="EP590" s="33"/>
      <c r="EQ590" s="33"/>
      <c r="ER590" s="50"/>
    </row>
    <row r="591" spans="2:148" ht="15" customHeight="1" x14ac:dyDescent="0.25">
      <c r="B591" s="440" t="str">
        <f t="shared" si="62"/>
        <v>Desk 64</v>
      </c>
      <c r="C591" s="442" t="str">
        <f t="shared" si="66"/>
        <v/>
      </c>
      <c r="D591" s="442" t="str">
        <f t="shared" si="66"/>
        <v/>
      </c>
      <c r="E591" s="442" t="str">
        <f t="shared" si="66"/>
        <v/>
      </c>
      <c r="F591" s="442" t="str">
        <f t="shared" si="66"/>
        <v/>
      </c>
      <c r="G591" s="1126" t="str">
        <f t="shared" si="66"/>
        <v/>
      </c>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c r="BY591" s="33"/>
      <c r="BZ591" s="33"/>
      <c r="CA591" s="33"/>
      <c r="CB591" s="33"/>
      <c r="CC591" s="33"/>
      <c r="CD591" s="33"/>
      <c r="CE591" s="33"/>
      <c r="CF591" s="33"/>
      <c r="CG591" s="33"/>
      <c r="CH591" s="33"/>
      <c r="CI591" s="33"/>
      <c r="CJ591" s="33"/>
      <c r="CK591" s="33"/>
      <c r="CL591" s="33"/>
      <c r="CM591" s="33"/>
      <c r="CN591" s="33"/>
      <c r="CO591" s="33"/>
      <c r="CP591" s="33"/>
      <c r="CQ591" s="33"/>
      <c r="CR591" s="33"/>
      <c r="CS591" s="33"/>
      <c r="CT591" s="33"/>
      <c r="CU591" s="33"/>
      <c r="CV591" s="33"/>
      <c r="CW591" s="33"/>
      <c r="CX591" s="33"/>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50"/>
      <c r="DX591" s="33"/>
      <c r="DY591" s="33"/>
      <c r="DZ591" s="33"/>
      <c r="EA591" s="33"/>
      <c r="EB591" s="33"/>
      <c r="EC591" s="33"/>
      <c r="ED591" s="33"/>
      <c r="EE591" s="33"/>
      <c r="EF591" s="33"/>
      <c r="EG591" s="33"/>
      <c r="EH591" s="33"/>
      <c r="EI591" s="33"/>
      <c r="EJ591" s="33"/>
      <c r="EK591" s="33"/>
      <c r="EL591" s="33"/>
      <c r="EM591" s="33"/>
      <c r="EN591" s="33"/>
      <c r="EO591" s="33"/>
      <c r="EP591" s="33"/>
      <c r="EQ591" s="33"/>
      <c r="ER591" s="50"/>
    </row>
    <row r="592" spans="2:148" ht="15" customHeight="1" x14ac:dyDescent="0.25">
      <c r="B592" s="440" t="str">
        <f t="shared" si="62"/>
        <v>Desk 65</v>
      </c>
      <c r="C592" s="442" t="str">
        <f t="shared" si="66"/>
        <v/>
      </c>
      <c r="D592" s="442" t="str">
        <f t="shared" si="66"/>
        <v/>
      </c>
      <c r="E592" s="442" t="str">
        <f t="shared" si="66"/>
        <v/>
      </c>
      <c r="F592" s="442" t="str">
        <f t="shared" si="66"/>
        <v/>
      </c>
      <c r="G592" s="1126" t="str">
        <f t="shared" si="66"/>
        <v/>
      </c>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c r="BY592" s="33"/>
      <c r="BZ592" s="33"/>
      <c r="CA592" s="33"/>
      <c r="CB592" s="33"/>
      <c r="CC592" s="33"/>
      <c r="CD592" s="33"/>
      <c r="CE592" s="33"/>
      <c r="CF592" s="33"/>
      <c r="CG592" s="33"/>
      <c r="CH592" s="33"/>
      <c r="CI592" s="33"/>
      <c r="CJ592" s="33"/>
      <c r="CK592" s="33"/>
      <c r="CL592" s="33"/>
      <c r="CM592" s="33"/>
      <c r="CN592" s="33"/>
      <c r="CO592" s="33"/>
      <c r="CP592" s="33"/>
      <c r="CQ592" s="33"/>
      <c r="CR592" s="33"/>
      <c r="CS592" s="33"/>
      <c r="CT592" s="33"/>
      <c r="CU592" s="33"/>
      <c r="CV592" s="33"/>
      <c r="CW592" s="33"/>
      <c r="CX592" s="33"/>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50"/>
      <c r="DX592" s="33"/>
      <c r="DY592" s="33"/>
      <c r="DZ592" s="33"/>
      <c r="EA592" s="33"/>
      <c r="EB592" s="33"/>
      <c r="EC592" s="33"/>
      <c r="ED592" s="33"/>
      <c r="EE592" s="33"/>
      <c r="EF592" s="33"/>
      <c r="EG592" s="33"/>
      <c r="EH592" s="33"/>
      <c r="EI592" s="33"/>
      <c r="EJ592" s="33"/>
      <c r="EK592" s="33"/>
      <c r="EL592" s="33"/>
      <c r="EM592" s="33"/>
      <c r="EN592" s="33"/>
      <c r="EO592" s="33"/>
      <c r="EP592" s="33"/>
      <c r="EQ592" s="33"/>
      <c r="ER592" s="50"/>
    </row>
    <row r="593" spans="2:148" ht="15" customHeight="1" x14ac:dyDescent="0.25">
      <c r="B593" s="440" t="str">
        <f t="shared" ref="B593:B627" si="67">B179</f>
        <v>Desk 66</v>
      </c>
      <c r="C593" s="442" t="str">
        <f t="shared" ref="C593:G608" si="68">IF(ISBLANK(C76), "", C76)</f>
        <v/>
      </c>
      <c r="D593" s="442" t="str">
        <f t="shared" si="68"/>
        <v/>
      </c>
      <c r="E593" s="442" t="str">
        <f t="shared" si="68"/>
        <v/>
      </c>
      <c r="F593" s="442" t="str">
        <f t="shared" si="68"/>
        <v/>
      </c>
      <c r="G593" s="1126" t="str">
        <f t="shared" si="68"/>
        <v/>
      </c>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c r="BY593" s="33"/>
      <c r="BZ593" s="33"/>
      <c r="CA593" s="33"/>
      <c r="CB593" s="33"/>
      <c r="CC593" s="33"/>
      <c r="CD593" s="33"/>
      <c r="CE593" s="33"/>
      <c r="CF593" s="33"/>
      <c r="CG593" s="33"/>
      <c r="CH593" s="33"/>
      <c r="CI593" s="33"/>
      <c r="CJ593" s="33"/>
      <c r="CK593" s="33"/>
      <c r="CL593" s="33"/>
      <c r="CM593" s="33"/>
      <c r="CN593" s="33"/>
      <c r="CO593" s="33"/>
      <c r="CP593" s="33"/>
      <c r="CQ593" s="33"/>
      <c r="CR593" s="33"/>
      <c r="CS593" s="33"/>
      <c r="CT593" s="33"/>
      <c r="CU593" s="33"/>
      <c r="CV593" s="33"/>
      <c r="CW593" s="33"/>
      <c r="CX593" s="33"/>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50"/>
      <c r="DX593" s="33"/>
      <c r="DY593" s="33"/>
      <c r="DZ593" s="33"/>
      <c r="EA593" s="33"/>
      <c r="EB593" s="33"/>
      <c r="EC593" s="33"/>
      <c r="ED593" s="33"/>
      <c r="EE593" s="33"/>
      <c r="EF593" s="33"/>
      <c r="EG593" s="33"/>
      <c r="EH593" s="33"/>
      <c r="EI593" s="33"/>
      <c r="EJ593" s="33"/>
      <c r="EK593" s="33"/>
      <c r="EL593" s="33"/>
      <c r="EM593" s="33"/>
      <c r="EN593" s="33"/>
      <c r="EO593" s="33"/>
      <c r="EP593" s="33"/>
      <c r="EQ593" s="33"/>
      <c r="ER593" s="50"/>
    </row>
    <row r="594" spans="2:148" ht="15" customHeight="1" x14ac:dyDescent="0.25">
      <c r="B594" s="440" t="str">
        <f t="shared" si="67"/>
        <v>Desk 67</v>
      </c>
      <c r="C594" s="442" t="str">
        <f t="shared" si="68"/>
        <v/>
      </c>
      <c r="D594" s="442" t="str">
        <f t="shared" si="68"/>
        <v/>
      </c>
      <c r="E594" s="442" t="str">
        <f t="shared" si="68"/>
        <v/>
      </c>
      <c r="F594" s="442" t="str">
        <f t="shared" si="68"/>
        <v/>
      </c>
      <c r="G594" s="1126" t="str">
        <f t="shared" si="68"/>
        <v/>
      </c>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c r="BY594" s="33"/>
      <c r="BZ594" s="33"/>
      <c r="CA594" s="33"/>
      <c r="CB594" s="33"/>
      <c r="CC594" s="33"/>
      <c r="CD594" s="33"/>
      <c r="CE594" s="33"/>
      <c r="CF594" s="33"/>
      <c r="CG594" s="33"/>
      <c r="CH594" s="33"/>
      <c r="CI594" s="33"/>
      <c r="CJ594" s="33"/>
      <c r="CK594" s="33"/>
      <c r="CL594" s="33"/>
      <c r="CM594" s="33"/>
      <c r="CN594" s="33"/>
      <c r="CO594" s="33"/>
      <c r="CP594" s="33"/>
      <c r="CQ594" s="33"/>
      <c r="CR594" s="33"/>
      <c r="CS594" s="33"/>
      <c r="CT594" s="33"/>
      <c r="CU594" s="33"/>
      <c r="CV594" s="33"/>
      <c r="CW594" s="33"/>
      <c r="CX594" s="33"/>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50"/>
      <c r="DX594" s="33"/>
      <c r="DY594" s="33"/>
      <c r="DZ594" s="33"/>
      <c r="EA594" s="33"/>
      <c r="EB594" s="33"/>
      <c r="EC594" s="33"/>
      <c r="ED594" s="33"/>
      <c r="EE594" s="33"/>
      <c r="EF594" s="33"/>
      <c r="EG594" s="33"/>
      <c r="EH594" s="33"/>
      <c r="EI594" s="33"/>
      <c r="EJ594" s="33"/>
      <c r="EK594" s="33"/>
      <c r="EL594" s="33"/>
      <c r="EM594" s="33"/>
      <c r="EN594" s="33"/>
      <c r="EO594" s="33"/>
      <c r="EP594" s="33"/>
      <c r="EQ594" s="33"/>
      <c r="ER594" s="50"/>
    </row>
    <row r="595" spans="2:148" ht="15" customHeight="1" x14ac:dyDescent="0.25">
      <c r="B595" s="440" t="str">
        <f t="shared" si="67"/>
        <v>Desk 68</v>
      </c>
      <c r="C595" s="442" t="str">
        <f t="shared" si="68"/>
        <v/>
      </c>
      <c r="D595" s="442" t="str">
        <f t="shared" si="68"/>
        <v/>
      </c>
      <c r="E595" s="442" t="str">
        <f t="shared" si="68"/>
        <v/>
      </c>
      <c r="F595" s="442" t="str">
        <f t="shared" si="68"/>
        <v/>
      </c>
      <c r="G595" s="1126" t="str">
        <f t="shared" si="68"/>
        <v/>
      </c>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c r="BY595" s="33"/>
      <c r="BZ595" s="33"/>
      <c r="CA595" s="33"/>
      <c r="CB595" s="33"/>
      <c r="CC595" s="33"/>
      <c r="CD595" s="33"/>
      <c r="CE595" s="33"/>
      <c r="CF595" s="33"/>
      <c r="CG595" s="33"/>
      <c r="CH595" s="33"/>
      <c r="CI595" s="33"/>
      <c r="CJ595" s="33"/>
      <c r="CK595" s="33"/>
      <c r="CL595" s="33"/>
      <c r="CM595" s="33"/>
      <c r="CN595" s="33"/>
      <c r="CO595" s="33"/>
      <c r="CP595" s="33"/>
      <c r="CQ595" s="33"/>
      <c r="CR595" s="33"/>
      <c r="CS595" s="33"/>
      <c r="CT595" s="33"/>
      <c r="CU595" s="33"/>
      <c r="CV595" s="33"/>
      <c r="CW595" s="33"/>
      <c r="CX595" s="33"/>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50"/>
      <c r="DX595" s="33"/>
      <c r="DY595" s="33"/>
      <c r="DZ595" s="33"/>
      <c r="EA595" s="33"/>
      <c r="EB595" s="33"/>
      <c r="EC595" s="33"/>
      <c r="ED595" s="33"/>
      <c r="EE595" s="33"/>
      <c r="EF595" s="33"/>
      <c r="EG595" s="33"/>
      <c r="EH595" s="33"/>
      <c r="EI595" s="33"/>
      <c r="EJ595" s="33"/>
      <c r="EK595" s="33"/>
      <c r="EL595" s="33"/>
      <c r="EM595" s="33"/>
      <c r="EN595" s="33"/>
      <c r="EO595" s="33"/>
      <c r="EP595" s="33"/>
      <c r="EQ595" s="33"/>
      <c r="ER595" s="50"/>
    </row>
    <row r="596" spans="2:148" ht="15" customHeight="1" x14ac:dyDescent="0.25">
      <c r="B596" s="440" t="str">
        <f t="shared" si="67"/>
        <v>Desk 69</v>
      </c>
      <c r="C596" s="442" t="str">
        <f t="shared" si="68"/>
        <v/>
      </c>
      <c r="D596" s="442" t="str">
        <f t="shared" si="68"/>
        <v/>
      </c>
      <c r="E596" s="442" t="str">
        <f t="shared" si="68"/>
        <v/>
      </c>
      <c r="F596" s="442" t="str">
        <f t="shared" si="68"/>
        <v/>
      </c>
      <c r="G596" s="1126" t="str">
        <f t="shared" si="68"/>
        <v/>
      </c>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3"/>
      <c r="CR596" s="33"/>
      <c r="CS596" s="33"/>
      <c r="CT596" s="33"/>
      <c r="CU596" s="33"/>
      <c r="CV596" s="33"/>
      <c r="CW596" s="33"/>
      <c r="CX596" s="33"/>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50"/>
      <c r="DX596" s="33"/>
      <c r="DY596" s="33"/>
      <c r="DZ596" s="33"/>
      <c r="EA596" s="33"/>
      <c r="EB596" s="33"/>
      <c r="EC596" s="33"/>
      <c r="ED596" s="33"/>
      <c r="EE596" s="33"/>
      <c r="EF596" s="33"/>
      <c r="EG596" s="33"/>
      <c r="EH596" s="33"/>
      <c r="EI596" s="33"/>
      <c r="EJ596" s="33"/>
      <c r="EK596" s="33"/>
      <c r="EL596" s="33"/>
      <c r="EM596" s="33"/>
      <c r="EN596" s="33"/>
      <c r="EO596" s="33"/>
      <c r="EP596" s="33"/>
      <c r="EQ596" s="33"/>
      <c r="ER596" s="50"/>
    </row>
    <row r="597" spans="2:148" ht="15" customHeight="1" x14ac:dyDescent="0.25">
      <c r="B597" s="440" t="str">
        <f t="shared" si="67"/>
        <v>Desk 70</v>
      </c>
      <c r="C597" s="442" t="str">
        <f t="shared" si="68"/>
        <v/>
      </c>
      <c r="D597" s="442" t="str">
        <f t="shared" si="68"/>
        <v/>
      </c>
      <c r="E597" s="442" t="str">
        <f t="shared" si="68"/>
        <v/>
      </c>
      <c r="F597" s="442" t="str">
        <f t="shared" si="68"/>
        <v/>
      </c>
      <c r="G597" s="1126" t="str">
        <f t="shared" si="68"/>
        <v/>
      </c>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c r="BY597" s="33"/>
      <c r="BZ597" s="33"/>
      <c r="CA597" s="33"/>
      <c r="CB597" s="33"/>
      <c r="CC597" s="33"/>
      <c r="CD597" s="33"/>
      <c r="CE597" s="33"/>
      <c r="CF597" s="33"/>
      <c r="CG597" s="33"/>
      <c r="CH597" s="33"/>
      <c r="CI597" s="33"/>
      <c r="CJ597" s="33"/>
      <c r="CK597" s="33"/>
      <c r="CL597" s="33"/>
      <c r="CM597" s="33"/>
      <c r="CN597" s="33"/>
      <c r="CO597" s="33"/>
      <c r="CP597" s="33"/>
      <c r="CQ597" s="33"/>
      <c r="CR597" s="33"/>
      <c r="CS597" s="33"/>
      <c r="CT597" s="33"/>
      <c r="CU597" s="33"/>
      <c r="CV597" s="33"/>
      <c r="CW597" s="33"/>
      <c r="CX597" s="33"/>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50"/>
      <c r="DX597" s="33"/>
      <c r="DY597" s="33"/>
      <c r="DZ597" s="33"/>
      <c r="EA597" s="33"/>
      <c r="EB597" s="33"/>
      <c r="EC597" s="33"/>
      <c r="ED597" s="33"/>
      <c r="EE597" s="33"/>
      <c r="EF597" s="33"/>
      <c r="EG597" s="33"/>
      <c r="EH597" s="33"/>
      <c r="EI597" s="33"/>
      <c r="EJ597" s="33"/>
      <c r="EK597" s="33"/>
      <c r="EL597" s="33"/>
      <c r="EM597" s="33"/>
      <c r="EN597" s="33"/>
      <c r="EO597" s="33"/>
      <c r="EP597" s="33"/>
      <c r="EQ597" s="33"/>
      <c r="ER597" s="50"/>
    </row>
    <row r="598" spans="2:148" ht="15" customHeight="1" x14ac:dyDescent="0.25">
      <c r="B598" s="440" t="str">
        <f t="shared" si="67"/>
        <v>Desk 71</v>
      </c>
      <c r="C598" s="442" t="str">
        <f t="shared" si="68"/>
        <v/>
      </c>
      <c r="D598" s="442" t="str">
        <f t="shared" si="68"/>
        <v/>
      </c>
      <c r="E598" s="442" t="str">
        <f t="shared" si="68"/>
        <v/>
      </c>
      <c r="F598" s="442" t="str">
        <f t="shared" si="68"/>
        <v/>
      </c>
      <c r="G598" s="1126" t="str">
        <f t="shared" si="68"/>
        <v/>
      </c>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c r="BY598" s="33"/>
      <c r="BZ598" s="33"/>
      <c r="CA598" s="33"/>
      <c r="CB598" s="33"/>
      <c r="CC598" s="33"/>
      <c r="CD598" s="33"/>
      <c r="CE598" s="33"/>
      <c r="CF598" s="33"/>
      <c r="CG598" s="33"/>
      <c r="CH598" s="33"/>
      <c r="CI598" s="33"/>
      <c r="CJ598" s="33"/>
      <c r="CK598" s="33"/>
      <c r="CL598" s="33"/>
      <c r="CM598" s="33"/>
      <c r="CN598" s="33"/>
      <c r="CO598" s="33"/>
      <c r="CP598" s="33"/>
      <c r="CQ598" s="33"/>
      <c r="CR598" s="33"/>
      <c r="CS598" s="33"/>
      <c r="CT598" s="33"/>
      <c r="CU598" s="33"/>
      <c r="CV598" s="33"/>
      <c r="CW598" s="33"/>
      <c r="CX598" s="33"/>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50"/>
      <c r="DX598" s="33"/>
      <c r="DY598" s="33"/>
      <c r="DZ598" s="33"/>
      <c r="EA598" s="33"/>
      <c r="EB598" s="33"/>
      <c r="EC598" s="33"/>
      <c r="ED598" s="33"/>
      <c r="EE598" s="33"/>
      <c r="EF598" s="33"/>
      <c r="EG598" s="33"/>
      <c r="EH598" s="33"/>
      <c r="EI598" s="33"/>
      <c r="EJ598" s="33"/>
      <c r="EK598" s="33"/>
      <c r="EL598" s="33"/>
      <c r="EM598" s="33"/>
      <c r="EN598" s="33"/>
      <c r="EO598" s="33"/>
      <c r="EP598" s="33"/>
      <c r="EQ598" s="33"/>
      <c r="ER598" s="50"/>
    </row>
    <row r="599" spans="2:148" ht="15" customHeight="1" x14ac:dyDescent="0.25">
      <c r="B599" s="440" t="str">
        <f t="shared" si="67"/>
        <v>Desk 72</v>
      </c>
      <c r="C599" s="442" t="str">
        <f t="shared" si="68"/>
        <v/>
      </c>
      <c r="D599" s="442" t="str">
        <f t="shared" si="68"/>
        <v/>
      </c>
      <c r="E599" s="442" t="str">
        <f t="shared" si="68"/>
        <v/>
      </c>
      <c r="F599" s="442" t="str">
        <f t="shared" si="68"/>
        <v/>
      </c>
      <c r="G599" s="1126" t="str">
        <f t="shared" si="68"/>
        <v/>
      </c>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c r="BY599" s="33"/>
      <c r="BZ599" s="33"/>
      <c r="CA599" s="33"/>
      <c r="CB599" s="33"/>
      <c r="CC599" s="33"/>
      <c r="CD599" s="33"/>
      <c r="CE599" s="33"/>
      <c r="CF599" s="33"/>
      <c r="CG599" s="33"/>
      <c r="CH599" s="33"/>
      <c r="CI599" s="33"/>
      <c r="CJ599" s="33"/>
      <c r="CK599" s="33"/>
      <c r="CL599" s="33"/>
      <c r="CM599" s="33"/>
      <c r="CN599" s="33"/>
      <c r="CO599" s="33"/>
      <c r="CP599" s="33"/>
      <c r="CQ599" s="33"/>
      <c r="CR599" s="33"/>
      <c r="CS599" s="33"/>
      <c r="CT599" s="33"/>
      <c r="CU599" s="33"/>
      <c r="CV599" s="33"/>
      <c r="CW599" s="33"/>
      <c r="CX599" s="33"/>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50"/>
      <c r="DX599" s="33"/>
      <c r="DY599" s="33"/>
      <c r="DZ599" s="33"/>
      <c r="EA599" s="33"/>
      <c r="EB599" s="33"/>
      <c r="EC599" s="33"/>
      <c r="ED599" s="33"/>
      <c r="EE599" s="33"/>
      <c r="EF599" s="33"/>
      <c r="EG599" s="33"/>
      <c r="EH599" s="33"/>
      <c r="EI599" s="33"/>
      <c r="EJ599" s="33"/>
      <c r="EK599" s="33"/>
      <c r="EL599" s="33"/>
      <c r="EM599" s="33"/>
      <c r="EN599" s="33"/>
      <c r="EO599" s="33"/>
      <c r="EP599" s="33"/>
      <c r="EQ599" s="33"/>
      <c r="ER599" s="50"/>
    </row>
    <row r="600" spans="2:148" ht="15" customHeight="1" x14ac:dyDescent="0.25">
      <c r="B600" s="440" t="str">
        <f t="shared" si="67"/>
        <v>Desk 73</v>
      </c>
      <c r="C600" s="442" t="str">
        <f t="shared" si="68"/>
        <v/>
      </c>
      <c r="D600" s="442" t="str">
        <f t="shared" si="68"/>
        <v/>
      </c>
      <c r="E600" s="442" t="str">
        <f t="shared" si="68"/>
        <v/>
      </c>
      <c r="F600" s="442" t="str">
        <f t="shared" si="68"/>
        <v/>
      </c>
      <c r="G600" s="1126" t="str">
        <f t="shared" si="68"/>
        <v/>
      </c>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c r="BY600" s="33"/>
      <c r="BZ600" s="33"/>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50"/>
      <c r="DX600" s="33"/>
      <c r="DY600" s="33"/>
      <c r="DZ600" s="33"/>
      <c r="EA600" s="33"/>
      <c r="EB600" s="33"/>
      <c r="EC600" s="33"/>
      <c r="ED600" s="33"/>
      <c r="EE600" s="33"/>
      <c r="EF600" s="33"/>
      <c r="EG600" s="33"/>
      <c r="EH600" s="33"/>
      <c r="EI600" s="33"/>
      <c r="EJ600" s="33"/>
      <c r="EK600" s="33"/>
      <c r="EL600" s="33"/>
      <c r="EM600" s="33"/>
      <c r="EN600" s="33"/>
      <c r="EO600" s="33"/>
      <c r="EP600" s="33"/>
      <c r="EQ600" s="33"/>
      <c r="ER600" s="50"/>
    </row>
    <row r="601" spans="2:148" ht="15" customHeight="1" x14ac:dyDescent="0.25">
      <c r="B601" s="440" t="str">
        <f t="shared" si="67"/>
        <v>Desk 74</v>
      </c>
      <c r="C601" s="442" t="str">
        <f t="shared" si="68"/>
        <v/>
      </c>
      <c r="D601" s="442" t="str">
        <f t="shared" si="68"/>
        <v/>
      </c>
      <c r="E601" s="442" t="str">
        <f t="shared" si="68"/>
        <v/>
      </c>
      <c r="F601" s="442" t="str">
        <f t="shared" si="68"/>
        <v/>
      </c>
      <c r="G601" s="1126" t="str">
        <f t="shared" si="68"/>
        <v/>
      </c>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c r="BY601" s="33"/>
      <c r="BZ601" s="33"/>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50"/>
      <c r="DX601" s="33"/>
      <c r="DY601" s="33"/>
      <c r="DZ601" s="33"/>
      <c r="EA601" s="33"/>
      <c r="EB601" s="33"/>
      <c r="EC601" s="33"/>
      <c r="ED601" s="33"/>
      <c r="EE601" s="33"/>
      <c r="EF601" s="33"/>
      <c r="EG601" s="33"/>
      <c r="EH601" s="33"/>
      <c r="EI601" s="33"/>
      <c r="EJ601" s="33"/>
      <c r="EK601" s="33"/>
      <c r="EL601" s="33"/>
      <c r="EM601" s="33"/>
      <c r="EN601" s="33"/>
      <c r="EO601" s="33"/>
      <c r="EP601" s="33"/>
      <c r="EQ601" s="33"/>
      <c r="ER601" s="50"/>
    </row>
    <row r="602" spans="2:148" ht="15" customHeight="1" x14ac:dyDescent="0.25">
      <c r="B602" s="440" t="str">
        <f t="shared" si="67"/>
        <v>Desk 75</v>
      </c>
      <c r="C602" s="442" t="str">
        <f t="shared" si="68"/>
        <v/>
      </c>
      <c r="D602" s="442" t="str">
        <f t="shared" si="68"/>
        <v/>
      </c>
      <c r="E602" s="442" t="str">
        <f t="shared" si="68"/>
        <v/>
      </c>
      <c r="F602" s="442" t="str">
        <f t="shared" si="68"/>
        <v/>
      </c>
      <c r="G602" s="1126" t="str">
        <f t="shared" si="68"/>
        <v/>
      </c>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c r="BY602" s="33"/>
      <c r="BZ602" s="33"/>
      <c r="CA602" s="33"/>
      <c r="CB602" s="33"/>
      <c r="CC602" s="33"/>
      <c r="CD602" s="33"/>
      <c r="CE602" s="33"/>
      <c r="CF602" s="33"/>
      <c r="CG602" s="33"/>
      <c r="CH602" s="33"/>
      <c r="CI602" s="33"/>
      <c r="CJ602" s="33"/>
      <c r="CK602" s="33"/>
      <c r="CL602" s="33"/>
      <c r="CM602" s="33"/>
      <c r="CN602" s="33"/>
      <c r="CO602" s="33"/>
      <c r="CP602" s="33"/>
      <c r="CQ602" s="33"/>
      <c r="CR602" s="33"/>
      <c r="CS602" s="33"/>
      <c r="CT602" s="33"/>
      <c r="CU602" s="33"/>
      <c r="CV602" s="33"/>
      <c r="CW602" s="33"/>
      <c r="CX602" s="33"/>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50"/>
      <c r="DX602" s="33"/>
      <c r="DY602" s="33"/>
      <c r="DZ602" s="33"/>
      <c r="EA602" s="33"/>
      <c r="EB602" s="33"/>
      <c r="EC602" s="33"/>
      <c r="ED602" s="33"/>
      <c r="EE602" s="33"/>
      <c r="EF602" s="33"/>
      <c r="EG602" s="33"/>
      <c r="EH602" s="33"/>
      <c r="EI602" s="33"/>
      <c r="EJ602" s="33"/>
      <c r="EK602" s="33"/>
      <c r="EL602" s="33"/>
      <c r="EM602" s="33"/>
      <c r="EN602" s="33"/>
      <c r="EO602" s="33"/>
      <c r="EP602" s="33"/>
      <c r="EQ602" s="33"/>
      <c r="ER602" s="50"/>
    </row>
    <row r="603" spans="2:148" ht="15" customHeight="1" x14ac:dyDescent="0.25">
      <c r="B603" s="440" t="str">
        <f t="shared" si="67"/>
        <v>Desk 76</v>
      </c>
      <c r="C603" s="442" t="str">
        <f t="shared" si="68"/>
        <v/>
      </c>
      <c r="D603" s="442" t="str">
        <f t="shared" si="68"/>
        <v/>
      </c>
      <c r="E603" s="442" t="str">
        <f t="shared" si="68"/>
        <v/>
      </c>
      <c r="F603" s="442" t="str">
        <f t="shared" si="68"/>
        <v/>
      </c>
      <c r="G603" s="1126" t="str">
        <f t="shared" si="68"/>
        <v/>
      </c>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c r="BY603" s="33"/>
      <c r="BZ603" s="33"/>
      <c r="CA603" s="33"/>
      <c r="CB603" s="33"/>
      <c r="CC603" s="33"/>
      <c r="CD603" s="33"/>
      <c r="CE603" s="33"/>
      <c r="CF603" s="33"/>
      <c r="CG603" s="33"/>
      <c r="CH603" s="33"/>
      <c r="CI603" s="33"/>
      <c r="CJ603" s="33"/>
      <c r="CK603" s="33"/>
      <c r="CL603" s="33"/>
      <c r="CM603" s="33"/>
      <c r="CN603" s="33"/>
      <c r="CO603" s="33"/>
      <c r="CP603" s="33"/>
      <c r="CQ603" s="33"/>
      <c r="CR603" s="33"/>
      <c r="CS603" s="33"/>
      <c r="CT603" s="33"/>
      <c r="CU603" s="33"/>
      <c r="CV603" s="33"/>
      <c r="CW603" s="33"/>
      <c r="CX603" s="33"/>
      <c r="CY603" s="33"/>
      <c r="CZ603" s="33"/>
      <c r="DA603" s="33"/>
      <c r="DB603" s="33"/>
      <c r="DC603" s="33"/>
      <c r="DD603" s="33"/>
      <c r="DE603" s="33"/>
      <c r="DF603" s="33"/>
      <c r="DG603" s="33"/>
      <c r="DH603" s="33"/>
      <c r="DI603" s="33"/>
      <c r="DJ603" s="33"/>
      <c r="DK603" s="33"/>
      <c r="DL603" s="33"/>
      <c r="DM603" s="33"/>
      <c r="DN603" s="33"/>
      <c r="DO603" s="33"/>
      <c r="DP603" s="33"/>
      <c r="DQ603" s="33"/>
      <c r="DR603" s="33"/>
      <c r="DS603" s="33"/>
      <c r="DT603" s="33"/>
      <c r="DU603" s="33"/>
      <c r="DV603" s="33"/>
      <c r="DW603" s="50"/>
      <c r="DX603" s="33"/>
      <c r="DY603" s="33"/>
      <c r="DZ603" s="33"/>
      <c r="EA603" s="33"/>
      <c r="EB603" s="33"/>
      <c r="EC603" s="33"/>
      <c r="ED603" s="33"/>
      <c r="EE603" s="33"/>
      <c r="EF603" s="33"/>
      <c r="EG603" s="33"/>
      <c r="EH603" s="33"/>
      <c r="EI603" s="33"/>
      <c r="EJ603" s="33"/>
      <c r="EK603" s="33"/>
      <c r="EL603" s="33"/>
      <c r="EM603" s="33"/>
      <c r="EN603" s="33"/>
      <c r="EO603" s="33"/>
      <c r="EP603" s="33"/>
      <c r="EQ603" s="33"/>
      <c r="ER603" s="50"/>
    </row>
    <row r="604" spans="2:148" ht="15" customHeight="1" x14ac:dyDescent="0.25">
      <c r="B604" s="440" t="str">
        <f t="shared" si="67"/>
        <v>Desk 77</v>
      </c>
      <c r="C604" s="442" t="str">
        <f t="shared" si="68"/>
        <v/>
      </c>
      <c r="D604" s="442" t="str">
        <f t="shared" si="68"/>
        <v/>
      </c>
      <c r="E604" s="442" t="str">
        <f t="shared" si="68"/>
        <v/>
      </c>
      <c r="F604" s="442" t="str">
        <f t="shared" si="68"/>
        <v/>
      </c>
      <c r="G604" s="1126" t="str">
        <f t="shared" si="68"/>
        <v/>
      </c>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c r="BY604" s="33"/>
      <c r="BZ604" s="33"/>
      <c r="CA604" s="33"/>
      <c r="CB604" s="33"/>
      <c r="CC604" s="33"/>
      <c r="CD604" s="33"/>
      <c r="CE604" s="33"/>
      <c r="CF604" s="33"/>
      <c r="CG604" s="33"/>
      <c r="CH604" s="33"/>
      <c r="CI604" s="33"/>
      <c r="CJ604" s="33"/>
      <c r="CK604" s="33"/>
      <c r="CL604" s="33"/>
      <c r="CM604" s="33"/>
      <c r="CN604" s="33"/>
      <c r="CO604" s="33"/>
      <c r="CP604" s="33"/>
      <c r="CQ604" s="33"/>
      <c r="CR604" s="33"/>
      <c r="CS604" s="33"/>
      <c r="CT604" s="33"/>
      <c r="CU604" s="33"/>
      <c r="CV604" s="33"/>
      <c r="CW604" s="33"/>
      <c r="CX604" s="33"/>
      <c r="CY604" s="33"/>
      <c r="CZ604" s="33"/>
      <c r="DA604" s="33"/>
      <c r="DB604" s="33"/>
      <c r="DC604" s="33"/>
      <c r="DD604" s="33"/>
      <c r="DE604" s="33"/>
      <c r="DF604" s="33"/>
      <c r="DG604" s="33"/>
      <c r="DH604" s="33"/>
      <c r="DI604" s="33"/>
      <c r="DJ604" s="33"/>
      <c r="DK604" s="33"/>
      <c r="DL604" s="33"/>
      <c r="DM604" s="33"/>
      <c r="DN604" s="33"/>
      <c r="DO604" s="33"/>
      <c r="DP604" s="33"/>
      <c r="DQ604" s="33"/>
      <c r="DR604" s="33"/>
      <c r="DS604" s="33"/>
      <c r="DT604" s="33"/>
      <c r="DU604" s="33"/>
      <c r="DV604" s="33"/>
      <c r="DW604" s="50"/>
      <c r="DX604" s="33"/>
      <c r="DY604" s="33"/>
      <c r="DZ604" s="33"/>
      <c r="EA604" s="33"/>
      <c r="EB604" s="33"/>
      <c r="EC604" s="33"/>
      <c r="ED604" s="33"/>
      <c r="EE604" s="33"/>
      <c r="EF604" s="33"/>
      <c r="EG604" s="33"/>
      <c r="EH604" s="33"/>
      <c r="EI604" s="33"/>
      <c r="EJ604" s="33"/>
      <c r="EK604" s="33"/>
      <c r="EL604" s="33"/>
      <c r="EM604" s="33"/>
      <c r="EN604" s="33"/>
      <c r="EO604" s="33"/>
      <c r="EP604" s="33"/>
      <c r="EQ604" s="33"/>
      <c r="ER604" s="50"/>
    </row>
    <row r="605" spans="2:148" ht="15" customHeight="1" x14ac:dyDescent="0.25">
      <c r="B605" s="440" t="str">
        <f t="shared" si="67"/>
        <v>Desk 78</v>
      </c>
      <c r="C605" s="442" t="str">
        <f t="shared" si="68"/>
        <v/>
      </c>
      <c r="D605" s="442" t="str">
        <f t="shared" si="68"/>
        <v/>
      </c>
      <c r="E605" s="442" t="str">
        <f t="shared" si="68"/>
        <v/>
      </c>
      <c r="F605" s="442" t="str">
        <f t="shared" si="68"/>
        <v/>
      </c>
      <c r="G605" s="1126" t="str">
        <f t="shared" si="68"/>
        <v/>
      </c>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c r="BY605" s="33"/>
      <c r="BZ605" s="33"/>
      <c r="CA605" s="33"/>
      <c r="CB605" s="33"/>
      <c r="CC605" s="33"/>
      <c r="CD605" s="33"/>
      <c r="CE605" s="33"/>
      <c r="CF605" s="33"/>
      <c r="CG605" s="33"/>
      <c r="CH605" s="33"/>
      <c r="CI605" s="33"/>
      <c r="CJ605" s="33"/>
      <c r="CK605" s="33"/>
      <c r="CL605" s="33"/>
      <c r="CM605" s="33"/>
      <c r="CN605" s="33"/>
      <c r="CO605" s="33"/>
      <c r="CP605" s="33"/>
      <c r="CQ605" s="33"/>
      <c r="CR605" s="33"/>
      <c r="CS605" s="33"/>
      <c r="CT605" s="33"/>
      <c r="CU605" s="33"/>
      <c r="CV605" s="33"/>
      <c r="CW605" s="33"/>
      <c r="CX605" s="33"/>
      <c r="CY605" s="33"/>
      <c r="CZ605" s="33"/>
      <c r="DA605" s="33"/>
      <c r="DB605" s="33"/>
      <c r="DC605" s="33"/>
      <c r="DD605" s="33"/>
      <c r="DE605" s="33"/>
      <c r="DF605" s="33"/>
      <c r="DG605" s="33"/>
      <c r="DH605" s="33"/>
      <c r="DI605" s="33"/>
      <c r="DJ605" s="33"/>
      <c r="DK605" s="33"/>
      <c r="DL605" s="33"/>
      <c r="DM605" s="33"/>
      <c r="DN605" s="33"/>
      <c r="DO605" s="33"/>
      <c r="DP605" s="33"/>
      <c r="DQ605" s="33"/>
      <c r="DR605" s="33"/>
      <c r="DS605" s="33"/>
      <c r="DT605" s="33"/>
      <c r="DU605" s="33"/>
      <c r="DV605" s="33"/>
      <c r="DW605" s="50"/>
      <c r="DX605" s="33"/>
      <c r="DY605" s="33"/>
      <c r="DZ605" s="33"/>
      <c r="EA605" s="33"/>
      <c r="EB605" s="33"/>
      <c r="EC605" s="33"/>
      <c r="ED605" s="33"/>
      <c r="EE605" s="33"/>
      <c r="EF605" s="33"/>
      <c r="EG605" s="33"/>
      <c r="EH605" s="33"/>
      <c r="EI605" s="33"/>
      <c r="EJ605" s="33"/>
      <c r="EK605" s="33"/>
      <c r="EL605" s="33"/>
      <c r="EM605" s="33"/>
      <c r="EN605" s="33"/>
      <c r="EO605" s="33"/>
      <c r="EP605" s="33"/>
      <c r="EQ605" s="33"/>
      <c r="ER605" s="50"/>
    </row>
    <row r="606" spans="2:148" ht="15" customHeight="1" x14ac:dyDescent="0.25">
      <c r="B606" s="440" t="str">
        <f t="shared" si="67"/>
        <v>Desk 79</v>
      </c>
      <c r="C606" s="442" t="str">
        <f t="shared" si="68"/>
        <v/>
      </c>
      <c r="D606" s="442" t="str">
        <f t="shared" si="68"/>
        <v/>
      </c>
      <c r="E606" s="442" t="str">
        <f t="shared" si="68"/>
        <v/>
      </c>
      <c r="F606" s="442" t="str">
        <f t="shared" si="68"/>
        <v/>
      </c>
      <c r="G606" s="1126" t="str">
        <f t="shared" si="68"/>
        <v/>
      </c>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c r="CX606" s="33"/>
      <c r="CY606" s="33"/>
      <c r="CZ606" s="33"/>
      <c r="DA606" s="33"/>
      <c r="DB606" s="33"/>
      <c r="DC606" s="33"/>
      <c r="DD606" s="33"/>
      <c r="DE606" s="33"/>
      <c r="DF606" s="33"/>
      <c r="DG606" s="33"/>
      <c r="DH606" s="33"/>
      <c r="DI606" s="33"/>
      <c r="DJ606" s="33"/>
      <c r="DK606" s="33"/>
      <c r="DL606" s="33"/>
      <c r="DM606" s="33"/>
      <c r="DN606" s="33"/>
      <c r="DO606" s="33"/>
      <c r="DP606" s="33"/>
      <c r="DQ606" s="33"/>
      <c r="DR606" s="33"/>
      <c r="DS606" s="33"/>
      <c r="DT606" s="33"/>
      <c r="DU606" s="33"/>
      <c r="DV606" s="33"/>
      <c r="DW606" s="50"/>
      <c r="DX606" s="33"/>
      <c r="DY606" s="33"/>
      <c r="DZ606" s="33"/>
      <c r="EA606" s="33"/>
      <c r="EB606" s="33"/>
      <c r="EC606" s="33"/>
      <c r="ED606" s="33"/>
      <c r="EE606" s="33"/>
      <c r="EF606" s="33"/>
      <c r="EG606" s="33"/>
      <c r="EH606" s="33"/>
      <c r="EI606" s="33"/>
      <c r="EJ606" s="33"/>
      <c r="EK606" s="33"/>
      <c r="EL606" s="33"/>
      <c r="EM606" s="33"/>
      <c r="EN606" s="33"/>
      <c r="EO606" s="33"/>
      <c r="EP606" s="33"/>
      <c r="EQ606" s="33"/>
      <c r="ER606" s="50"/>
    </row>
    <row r="607" spans="2:148" ht="15" customHeight="1" x14ac:dyDescent="0.25">
      <c r="B607" s="440" t="str">
        <f t="shared" si="67"/>
        <v>Desk 80</v>
      </c>
      <c r="C607" s="442" t="str">
        <f t="shared" si="68"/>
        <v/>
      </c>
      <c r="D607" s="442" t="str">
        <f t="shared" si="68"/>
        <v/>
      </c>
      <c r="E607" s="442" t="str">
        <f t="shared" si="68"/>
        <v/>
      </c>
      <c r="F607" s="442" t="str">
        <f t="shared" si="68"/>
        <v/>
      </c>
      <c r="G607" s="1126" t="str">
        <f t="shared" si="68"/>
        <v/>
      </c>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c r="BY607" s="33"/>
      <c r="BZ607" s="33"/>
      <c r="CA607" s="33"/>
      <c r="CB607" s="33"/>
      <c r="CC607" s="33"/>
      <c r="CD607" s="33"/>
      <c r="CE607" s="33"/>
      <c r="CF607" s="33"/>
      <c r="CG607" s="33"/>
      <c r="CH607" s="33"/>
      <c r="CI607" s="33"/>
      <c r="CJ607" s="33"/>
      <c r="CK607" s="33"/>
      <c r="CL607" s="33"/>
      <c r="CM607" s="33"/>
      <c r="CN607" s="33"/>
      <c r="CO607" s="33"/>
      <c r="CP607" s="33"/>
      <c r="CQ607" s="33"/>
      <c r="CR607" s="33"/>
      <c r="CS607" s="33"/>
      <c r="CT607" s="33"/>
      <c r="CU607" s="33"/>
      <c r="CV607" s="33"/>
      <c r="CW607" s="33"/>
      <c r="CX607" s="33"/>
      <c r="CY607" s="33"/>
      <c r="CZ607" s="33"/>
      <c r="DA607" s="33"/>
      <c r="DB607" s="33"/>
      <c r="DC607" s="33"/>
      <c r="DD607" s="33"/>
      <c r="DE607" s="33"/>
      <c r="DF607" s="33"/>
      <c r="DG607" s="33"/>
      <c r="DH607" s="33"/>
      <c r="DI607" s="33"/>
      <c r="DJ607" s="33"/>
      <c r="DK607" s="33"/>
      <c r="DL607" s="33"/>
      <c r="DM607" s="33"/>
      <c r="DN607" s="33"/>
      <c r="DO607" s="33"/>
      <c r="DP607" s="33"/>
      <c r="DQ607" s="33"/>
      <c r="DR607" s="33"/>
      <c r="DS607" s="33"/>
      <c r="DT607" s="33"/>
      <c r="DU607" s="33"/>
      <c r="DV607" s="33"/>
      <c r="DW607" s="50"/>
      <c r="DX607" s="33"/>
      <c r="DY607" s="33"/>
      <c r="DZ607" s="33"/>
      <c r="EA607" s="33"/>
      <c r="EB607" s="33"/>
      <c r="EC607" s="33"/>
      <c r="ED607" s="33"/>
      <c r="EE607" s="33"/>
      <c r="EF607" s="33"/>
      <c r="EG607" s="33"/>
      <c r="EH607" s="33"/>
      <c r="EI607" s="33"/>
      <c r="EJ607" s="33"/>
      <c r="EK607" s="33"/>
      <c r="EL607" s="33"/>
      <c r="EM607" s="33"/>
      <c r="EN607" s="33"/>
      <c r="EO607" s="33"/>
      <c r="EP607" s="33"/>
      <c r="EQ607" s="33"/>
      <c r="ER607" s="50"/>
    </row>
    <row r="608" spans="2:148" ht="15" customHeight="1" x14ac:dyDescent="0.25">
      <c r="B608" s="440" t="str">
        <f t="shared" si="67"/>
        <v>Desk 81</v>
      </c>
      <c r="C608" s="442" t="str">
        <f t="shared" si="68"/>
        <v/>
      </c>
      <c r="D608" s="442" t="str">
        <f t="shared" si="68"/>
        <v/>
      </c>
      <c r="E608" s="442" t="str">
        <f t="shared" si="68"/>
        <v/>
      </c>
      <c r="F608" s="442" t="str">
        <f t="shared" si="68"/>
        <v/>
      </c>
      <c r="G608" s="1126" t="str">
        <f t="shared" si="68"/>
        <v/>
      </c>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c r="BY608" s="33"/>
      <c r="BZ608" s="33"/>
      <c r="CA608" s="33"/>
      <c r="CB608" s="33"/>
      <c r="CC608" s="33"/>
      <c r="CD608" s="33"/>
      <c r="CE608" s="33"/>
      <c r="CF608" s="33"/>
      <c r="CG608" s="33"/>
      <c r="CH608" s="33"/>
      <c r="CI608" s="33"/>
      <c r="CJ608" s="33"/>
      <c r="CK608" s="33"/>
      <c r="CL608" s="33"/>
      <c r="CM608" s="33"/>
      <c r="CN608" s="33"/>
      <c r="CO608" s="33"/>
      <c r="CP608" s="33"/>
      <c r="CQ608" s="33"/>
      <c r="CR608" s="33"/>
      <c r="CS608" s="33"/>
      <c r="CT608" s="33"/>
      <c r="CU608" s="33"/>
      <c r="CV608" s="33"/>
      <c r="CW608" s="33"/>
      <c r="CX608" s="33"/>
      <c r="CY608" s="33"/>
      <c r="CZ608" s="33"/>
      <c r="DA608" s="33"/>
      <c r="DB608" s="33"/>
      <c r="DC608" s="33"/>
      <c r="DD608" s="33"/>
      <c r="DE608" s="33"/>
      <c r="DF608" s="33"/>
      <c r="DG608" s="33"/>
      <c r="DH608" s="33"/>
      <c r="DI608" s="33"/>
      <c r="DJ608" s="33"/>
      <c r="DK608" s="33"/>
      <c r="DL608" s="33"/>
      <c r="DM608" s="33"/>
      <c r="DN608" s="33"/>
      <c r="DO608" s="33"/>
      <c r="DP608" s="33"/>
      <c r="DQ608" s="33"/>
      <c r="DR608" s="33"/>
      <c r="DS608" s="33"/>
      <c r="DT608" s="33"/>
      <c r="DU608" s="33"/>
      <c r="DV608" s="33"/>
      <c r="DW608" s="50"/>
      <c r="DX608" s="33"/>
      <c r="DY608" s="33"/>
      <c r="DZ608" s="33"/>
      <c r="EA608" s="33"/>
      <c r="EB608" s="33"/>
      <c r="EC608" s="33"/>
      <c r="ED608" s="33"/>
      <c r="EE608" s="33"/>
      <c r="EF608" s="33"/>
      <c r="EG608" s="33"/>
      <c r="EH608" s="33"/>
      <c r="EI608" s="33"/>
      <c r="EJ608" s="33"/>
      <c r="EK608" s="33"/>
      <c r="EL608" s="33"/>
      <c r="EM608" s="33"/>
      <c r="EN608" s="33"/>
      <c r="EO608" s="33"/>
      <c r="EP608" s="33"/>
      <c r="EQ608" s="33"/>
      <c r="ER608" s="50"/>
    </row>
    <row r="609" spans="2:148" ht="15" customHeight="1" x14ac:dyDescent="0.25">
      <c r="B609" s="440" t="str">
        <f t="shared" si="67"/>
        <v>Desk 82</v>
      </c>
      <c r="C609" s="442" t="str">
        <f t="shared" ref="C609:G624" si="69">IF(ISBLANK(C92), "", C92)</f>
        <v/>
      </c>
      <c r="D609" s="442" t="str">
        <f t="shared" si="69"/>
        <v/>
      </c>
      <c r="E609" s="442" t="str">
        <f t="shared" si="69"/>
        <v/>
      </c>
      <c r="F609" s="442" t="str">
        <f t="shared" si="69"/>
        <v/>
      </c>
      <c r="G609" s="1126" t="str">
        <f t="shared" si="69"/>
        <v/>
      </c>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c r="BY609" s="33"/>
      <c r="BZ609" s="33"/>
      <c r="CA609" s="33"/>
      <c r="CB609" s="33"/>
      <c r="CC609" s="33"/>
      <c r="CD609" s="33"/>
      <c r="CE609" s="33"/>
      <c r="CF609" s="33"/>
      <c r="CG609" s="33"/>
      <c r="CH609" s="33"/>
      <c r="CI609" s="33"/>
      <c r="CJ609" s="33"/>
      <c r="CK609" s="33"/>
      <c r="CL609" s="33"/>
      <c r="CM609" s="33"/>
      <c r="CN609" s="33"/>
      <c r="CO609" s="33"/>
      <c r="CP609" s="33"/>
      <c r="CQ609" s="33"/>
      <c r="CR609" s="33"/>
      <c r="CS609" s="33"/>
      <c r="CT609" s="33"/>
      <c r="CU609" s="33"/>
      <c r="CV609" s="33"/>
      <c r="CW609" s="33"/>
      <c r="CX609" s="33"/>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50"/>
      <c r="DX609" s="33"/>
      <c r="DY609" s="33"/>
      <c r="DZ609" s="33"/>
      <c r="EA609" s="33"/>
      <c r="EB609" s="33"/>
      <c r="EC609" s="33"/>
      <c r="ED609" s="33"/>
      <c r="EE609" s="33"/>
      <c r="EF609" s="33"/>
      <c r="EG609" s="33"/>
      <c r="EH609" s="33"/>
      <c r="EI609" s="33"/>
      <c r="EJ609" s="33"/>
      <c r="EK609" s="33"/>
      <c r="EL609" s="33"/>
      <c r="EM609" s="33"/>
      <c r="EN609" s="33"/>
      <c r="EO609" s="33"/>
      <c r="EP609" s="33"/>
      <c r="EQ609" s="33"/>
      <c r="ER609" s="50"/>
    </row>
    <row r="610" spans="2:148" ht="15" customHeight="1" x14ac:dyDescent="0.25">
      <c r="B610" s="440" t="str">
        <f t="shared" si="67"/>
        <v>Desk 83</v>
      </c>
      <c r="C610" s="442" t="str">
        <f t="shared" si="69"/>
        <v/>
      </c>
      <c r="D610" s="442" t="str">
        <f t="shared" si="69"/>
        <v/>
      </c>
      <c r="E610" s="442" t="str">
        <f t="shared" si="69"/>
        <v/>
      </c>
      <c r="F610" s="442" t="str">
        <f t="shared" si="69"/>
        <v/>
      </c>
      <c r="G610" s="1126" t="str">
        <f t="shared" si="69"/>
        <v/>
      </c>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c r="BY610" s="33"/>
      <c r="BZ610" s="33"/>
      <c r="CA610" s="33"/>
      <c r="CB610" s="33"/>
      <c r="CC610" s="33"/>
      <c r="CD610" s="33"/>
      <c r="CE610" s="33"/>
      <c r="CF610" s="33"/>
      <c r="CG610" s="33"/>
      <c r="CH610" s="33"/>
      <c r="CI610" s="33"/>
      <c r="CJ610" s="33"/>
      <c r="CK610" s="33"/>
      <c r="CL610" s="33"/>
      <c r="CM610" s="33"/>
      <c r="CN610" s="33"/>
      <c r="CO610" s="33"/>
      <c r="CP610" s="33"/>
      <c r="CQ610" s="33"/>
      <c r="CR610" s="33"/>
      <c r="CS610" s="33"/>
      <c r="CT610" s="33"/>
      <c r="CU610" s="33"/>
      <c r="CV610" s="33"/>
      <c r="CW610" s="33"/>
      <c r="CX610" s="33"/>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50"/>
      <c r="DX610" s="33"/>
      <c r="DY610" s="33"/>
      <c r="DZ610" s="33"/>
      <c r="EA610" s="33"/>
      <c r="EB610" s="33"/>
      <c r="EC610" s="33"/>
      <c r="ED610" s="33"/>
      <c r="EE610" s="33"/>
      <c r="EF610" s="33"/>
      <c r="EG610" s="33"/>
      <c r="EH610" s="33"/>
      <c r="EI610" s="33"/>
      <c r="EJ610" s="33"/>
      <c r="EK610" s="33"/>
      <c r="EL610" s="33"/>
      <c r="EM610" s="33"/>
      <c r="EN610" s="33"/>
      <c r="EO610" s="33"/>
      <c r="EP610" s="33"/>
      <c r="EQ610" s="33"/>
      <c r="ER610" s="50"/>
    </row>
    <row r="611" spans="2:148" ht="15" customHeight="1" x14ac:dyDescent="0.25">
      <c r="B611" s="440" t="str">
        <f t="shared" si="67"/>
        <v>Desk 84</v>
      </c>
      <c r="C611" s="442" t="str">
        <f t="shared" si="69"/>
        <v/>
      </c>
      <c r="D611" s="442" t="str">
        <f t="shared" si="69"/>
        <v/>
      </c>
      <c r="E611" s="442" t="str">
        <f t="shared" si="69"/>
        <v/>
      </c>
      <c r="F611" s="442" t="str">
        <f t="shared" si="69"/>
        <v/>
      </c>
      <c r="G611" s="1126" t="str">
        <f t="shared" si="69"/>
        <v/>
      </c>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c r="BY611" s="33"/>
      <c r="BZ611" s="33"/>
      <c r="CA611" s="33"/>
      <c r="CB611" s="33"/>
      <c r="CC611" s="33"/>
      <c r="CD611" s="33"/>
      <c r="CE611" s="33"/>
      <c r="CF611" s="33"/>
      <c r="CG611" s="33"/>
      <c r="CH611" s="33"/>
      <c r="CI611" s="33"/>
      <c r="CJ611" s="33"/>
      <c r="CK611" s="33"/>
      <c r="CL611" s="33"/>
      <c r="CM611" s="33"/>
      <c r="CN611" s="33"/>
      <c r="CO611" s="33"/>
      <c r="CP611" s="33"/>
      <c r="CQ611" s="33"/>
      <c r="CR611" s="33"/>
      <c r="CS611" s="33"/>
      <c r="CT611" s="33"/>
      <c r="CU611" s="33"/>
      <c r="CV611" s="33"/>
      <c r="CW611" s="33"/>
      <c r="CX611" s="33"/>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50"/>
      <c r="DX611" s="33"/>
      <c r="DY611" s="33"/>
      <c r="DZ611" s="33"/>
      <c r="EA611" s="33"/>
      <c r="EB611" s="33"/>
      <c r="EC611" s="33"/>
      <c r="ED611" s="33"/>
      <c r="EE611" s="33"/>
      <c r="EF611" s="33"/>
      <c r="EG611" s="33"/>
      <c r="EH611" s="33"/>
      <c r="EI611" s="33"/>
      <c r="EJ611" s="33"/>
      <c r="EK611" s="33"/>
      <c r="EL611" s="33"/>
      <c r="EM611" s="33"/>
      <c r="EN611" s="33"/>
      <c r="EO611" s="33"/>
      <c r="EP611" s="33"/>
      <c r="EQ611" s="33"/>
      <c r="ER611" s="50"/>
    </row>
    <row r="612" spans="2:148" ht="15" customHeight="1" x14ac:dyDescent="0.25">
      <c r="B612" s="440" t="str">
        <f t="shared" si="67"/>
        <v>Desk 85</v>
      </c>
      <c r="C612" s="442" t="str">
        <f t="shared" si="69"/>
        <v/>
      </c>
      <c r="D612" s="442" t="str">
        <f t="shared" si="69"/>
        <v/>
      </c>
      <c r="E612" s="442" t="str">
        <f t="shared" si="69"/>
        <v/>
      </c>
      <c r="F612" s="442" t="str">
        <f t="shared" si="69"/>
        <v/>
      </c>
      <c r="G612" s="1126" t="str">
        <f t="shared" si="69"/>
        <v/>
      </c>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c r="BY612" s="33"/>
      <c r="BZ612" s="33"/>
      <c r="CA612" s="33"/>
      <c r="CB612" s="33"/>
      <c r="CC612" s="33"/>
      <c r="CD612" s="33"/>
      <c r="CE612" s="33"/>
      <c r="CF612" s="33"/>
      <c r="CG612" s="33"/>
      <c r="CH612" s="33"/>
      <c r="CI612" s="33"/>
      <c r="CJ612" s="33"/>
      <c r="CK612" s="33"/>
      <c r="CL612" s="33"/>
      <c r="CM612" s="33"/>
      <c r="CN612" s="33"/>
      <c r="CO612" s="33"/>
      <c r="CP612" s="33"/>
      <c r="CQ612" s="33"/>
      <c r="CR612" s="33"/>
      <c r="CS612" s="33"/>
      <c r="CT612" s="33"/>
      <c r="CU612" s="33"/>
      <c r="CV612" s="33"/>
      <c r="CW612" s="33"/>
      <c r="CX612" s="33"/>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50"/>
      <c r="DX612" s="33"/>
      <c r="DY612" s="33"/>
      <c r="DZ612" s="33"/>
      <c r="EA612" s="33"/>
      <c r="EB612" s="33"/>
      <c r="EC612" s="33"/>
      <c r="ED612" s="33"/>
      <c r="EE612" s="33"/>
      <c r="EF612" s="33"/>
      <c r="EG612" s="33"/>
      <c r="EH612" s="33"/>
      <c r="EI612" s="33"/>
      <c r="EJ612" s="33"/>
      <c r="EK612" s="33"/>
      <c r="EL612" s="33"/>
      <c r="EM612" s="33"/>
      <c r="EN612" s="33"/>
      <c r="EO612" s="33"/>
      <c r="EP612" s="33"/>
      <c r="EQ612" s="33"/>
      <c r="ER612" s="50"/>
    </row>
    <row r="613" spans="2:148" ht="15" customHeight="1" x14ac:dyDescent="0.25">
      <c r="B613" s="440" t="str">
        <f t="shared" si="67"/>
        <v>Desk 86</v>
      </c>
      <c r="C613" s="442" t="str">
        <f t="shared" si="69"/>
        <v/>
      </c>
      <c r="D613" s="442" t="str">
        <f t="shared" si="69"/>
        <v/>
      </c>
      <c r="E613" s="442" t="str">
        <f t="shared" si="69"/>
        <v/>
      </c>
      <c r="F613" s="442" t="str">
        <f t="shared" si="69"/>
        <v/>
      </c>
      <c r="G613" s="1126" t="str">
        <f t="shared" si="69"/>
        <v/>
      </c>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c r="BY613" s="33"/>
      <c r="BZ613" s="33"/>
      <c r="CA613" s="33"/>
      <c r="CB613" s="33"/>
      <c r="CC613" s="33"/>
      <c r="CD613" s="33"/>
      <c r="CE613" s="33"/>
      <c r="CF613" s="33"/>
      <c r="CG613" s="33"/>
      <c r="CH613" s="33"/>
      <c r="CI613" s="33"/>
      <c r="CJ613" s="33"/>
      <c r="CK613" s="33"/>
      <c r="CL613" s="33"/>
      <c r="CM613" s="33"/>
      <c r="CN613" s="33"/>
      <c r="CO613" s="33"/>
      <c r="CP613" s="33"/>
      <c r="CQ613" s="33"/>
      <c r="CR613" s="33"/>
      <c r="CS613" s="33"/>
      <c r="CT613" s="33"/>
      <c r="CU613" s="33"/>
      <c r="CV613" s="33"/>
      <c r="CW613" s="33"/>
      <c r="CX613" s="33"/>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50"/>
      <c r="DX613" s="33"/>
      <c r="DY613" s="33"/>
      <c r="DZ613" s="33"/>
      <c r="EA613" s="33"/>
      <c r="EB613" s="33"/>
      <c r="EC613" s="33"/>
      <c r="ED613" s="33"/>
      <c r="EE613" s="33"/>
      <c r="EF613" s="33"/>
      <c r="EG613" s="33"/>
      <c r="EH613" s="33"/>
      <c r="EI613" s="33"/>
      <c r="EJ613" s="33"/>
      <c r="EK613" s="33"/>
      <c r="EL613" s="33"/>
      <c r="EM613" s="33"/>
      <c r="EN613" s="33"/>
      <c r="EO613" s="33"/>
      <c r="EP613" s="33"/>
      <c r="EQ613" s="33"/>
      <c r="ER613" s="50"/>
    </row>
    <row r="614" spans="2:148" ht="15" customHeight="1" x14ac:dyDescent="0.25">
      <c r="B614" s="440" t="str">
        <f t="shared" si="67"/>
        <v>Desk 87</v>
      </c>
      <c r="C614" s="442" t="str">
        <f t="shared" si="69"/>
        <v/>
      </c>
      <c r="D614" s="442" t="str">
        <f t="shared" si="69"/>
        <v/>
      </c>
      <c r="E614" s="442" t="str">
        <f t="shared" si="69"/>
        <v/>
      </c>
      <c r="F614" s="442" t="str">
        <f t="shared" si="69"/>
        <v/>
      </c>
      <c r="G614" s="1126" t="str">
        <f t="shared" si="69"/>
        <v/>
      </c>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c r="BY614" s="33"/>
      <c r="BZ614" s="33"/>
      <c r="CA614" s="33"/>
      <c r="CB614" s="33"/>
      <c r="CC614" s="33"/>
      <c r="CD614" s="33"/>
      <c r="CE614" s="33"/>
      <c r="CF614" s="33"/>
      <c r="CG614" s="33"/>
      <c r="CH614" s="33"/>
      <c r="CI614" s="33"/>
      <c r="CJ614" s="33"/>
      <c r="CK614" s="33"/>
      <c r="CL614" s="33"/>
      <c r="CM614" s="33"/>
      <c r="CN614" s="33"/>
      <c r="CO614" s="33"/>
      <c r="CP614" s="33"/>
      <c r="CQ614" s="33"/>
      <c r="CR614" s="33"/>
      <c r="CS614" s="33"/>
      <c r="CT614" s="33"/>
      <c r="CU614" s="33"/>
      <c r="CV614" s="33"/>
      <c r="CW614" s="33"/>
      <c r="CX614" s="33"/>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50"/>
      <c r="DX614" s="33"/>
      <c r="DY614" s="33"/>
      <c r="DZ614" s="33"/>
      <c r="EA614" s="33"/>
      <c r="EB614" s="33"/>
      <c r="EC614" s="33"/>
      <c r="ED614" s="33"/>
      <c r="EE614" s="33"/>
      <c r="EF614" s="33"/>
      <c r="EG614" s="33"/>
      <c r="EH614" s="33"/>
      <c r="EI614" s="33"/>
      <c r="EJ614" s="33"/>
      <c r="EK614" s="33"/>
      <c r="EL614" s="33"/>
      <c r="EM614" s="33"/>
      <c r="EN614" s="33"/>
      <c r="EO614" s="33"/>
      <c r="EP614" s="33"/>
      <c r="EQ614" s="33"/>
      <c r="ER614" s="50"/>
    </row>
    <row r="615" spans="2:148" ht="15" customHeight="1" x14ac:dyDescent="0.25">
      <c r="B615" s="440" t="str">
        <f t="shared" si="67"/>
        <v>Desk 88</v>
      </c>
      <c r="C615" s="442" t="str">
        <f t="shared" si="69"/>
        <v/>
      </c>
      <c r="D615" s="442" t="str">
        <f t="shared" si="69"/>
        <v/>
      </c>
      <c r="E615" s="442" t="str">
        <f t="shared" si="69"/>
        <v/>
      </c>
      <c r="F615" s="442" t="str">
        <f t="shared" si="69"/>
        <v/>
      </c>
      <c r="G615" s="1126" t="str">
        <f t="shared" si="69"/>
        <v/>
      </c>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33"/>
      <c r="CQ615" s="33"/>
      <c r="CR615" s="33"/>
      <c r="CS615" s="33"/>
      <c r="CT615" s="33"/>
      <c r="CU615" s="33"/>
      <c r="CV615" s="33"/>
      <c r="CW615" s="33"/>
      <c r="CX615" s="33"/>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50"/>
      <c r="DX615" s="33"/>
      <c r="DY615" s="33"/>
      <c r="DZ615" s="33"/>
      <c r="EA615" s="33"/>
      <c r="EB615" s="33"/>
      <c r="EC615" s="33"/>
      <c r="ED615" s="33"/>
      <c r="EE615" s="33"/>
      <c r="EF615" s="33"/>
      <c r="EG615" s="33"/>
      <c r="EH615" s="33"/>
      <c r="EI615" s="33"/>
      <c r="EJ615" s="33"/>
      <c r="EK615" s="33"/>
      <c r="EL615" s="33"/>
      <c r="EM615" s="33"/>
      <c r="EN615" s="33"/>
      <c r="EO615" s="33"/>
      <c r="EP615" s="33"/>
      <c r="EQ615" s="33"/>
      <c r="ER615" s="50"/>
    </row>
    <row r="616" spans="2:148" ht="15" customHeight="1" x14ac:dyDescent="0.25">
      <c r="B616" s="440" t="str">
        <f t="shared" si="67"/>
        <v>Desk 89</v>
      </c>
      <c r="C616" s="442" t="str">
        <f t="shared" si="69"/>
        <v/>
      </c>
      <c r="D616" s="442" t="str">
        <f t="shared" si="69"/>
        <v/>
      </c>
      <c r="E616" s="442" t="str">
        <f t="shared" si="69"/>
        <v/>
      </c>
      <c r="F616" s="442" t="str">
        <f t="shared" si="69"/>
        <v/>
      </c>
      <c r="G616" s="1126" t="str">
        <f t="shared" si="69"/>
        <v/>
      </c>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50"/>
      <c r="DX616" s="33"/>
      <c r="DY616" s="33"/>
      <c r="DZ616" s="33"/>
      <c r="EA616" s="33"/>
      <c r="EB616" s="33"/>
      <c r="EC616" s="33"/>
      <c r="ED616" s="33"/>
      <c r="EE616" s="33"/>
      <c r="EF616" s="33"/>
      <c r="EG616" s="33"/>
      <c r="EH616" s="33"/>
      <c r="EI616" s="33"/>
      <c r="EJ616" s="33"/>
      <c r="EK616" s="33"/>
      <c r="EL616" s="33"/>
      <c r="EM616" s="33"/>
      <c r="EN616" s="33"/>
      <c r="EO616" s="33"/>
      <c r="EP616" s="33"/>
      <c r="EQ616" s="33"/>
      <c r="ER616" s="50"/>
    </row>
    <row r="617" spans="2:148" ht="15" customHeight="1" x14ac:dyDescent="0.25">
      <c r="B617" s="440" t="str">
        <f t="shared" si="67"/>
        <v>Desk 90</v>
      </c>
      <c r="C617" s="442" t="str">
        <f t="shared" si="69"/>
        <v/>
      </c>
      <c r="D617" s="442" t="str">
        <f t="shared" si="69"/>
        <v/>
      </c>
      <c r="E617" s="442" t="str">
        <f t="shared" si="69"/>
        <v/>
      </c>
      <c r="F617" s="442" t="str">
        <f t="shared" si="69"/>
        <v/>
      </c>
      <c r="G617" s="1126" t="str">
        <f t="shared" si="69"/>
        <v/>
      </c>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50"/>
      <c r="DX617" s="33"/>
      <c r="DY617" s="33"/>
      <c r="DZ617" s="33"/>
      <c r="EA617" s="33"/>
      <c r="EB617" s="33"/>
      <c r="EC617" s="33"/>
      <c r="ED617" s="33"/>
      <c r="EE617" s="33"/>
      <c r="EF617" s="33"/>
      <c r="EG617" s="33"/>
      <c r="EH617" s="33"/>
      <c r="EI617" s="33"/>
      <c r="EJ617" s="33"/>
      <c r="EK617" s="33"/>
      <c r="EL617" s="33"/>
      <c r="EM617" s="33"/>
      <c r="EN617" s="33"/>
      <c r="EO617" s="33"/>
      <c r="EP617" s="33"/>
      <c r="EQ617" s="33"/>
      <c r="ER617" s="50"/>
    </row>
    <row r="618" spans="2:148" ht="15" customHeight="1" x14ac:dyDescent="0.25">
      <c r="B618" s="440" t="str">
        <f t="shared" si="67"/>
        <v>Desk 91</v>
      </c>
      <c r="C618" s="442" t="str">
        <f t="shared" si="69"/>
        <v/>
      </c>
      <c r="D618" s="442" t="str">
        <f t="shared" si="69"/>
        <v/>
      </c>
      <c r="E618" s="442" t="str">
        <f t="shared" si="69"/>
        <v/>
      </c>
      <c r="F618" s="442" t="str">
        <f t="shared" si="69"/>
        <v/>
      </c>
      <c r="G618" s="1126" t="str">
        <f t="shared" si="69"/>
        <v/>
      </c>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50"/>
      <c r="DX618" s="33"/>
      <c r="DY618" s="33"/>
      <c r="DZ618" s="33"/>
      <c r="EA618" s="33"/>
      <c r="EB618" s="33"/>
      <c r="EC618" s="33"/>
      <c r="ED618" s="33"/>
      <c r="EE618" s="33"/>
      <c r="EF618" s="33"/>
      <c r="EG618" s="33"/>
      <c r="EH618" s="33"/>
      <c r="EI618" s="33"/>
      <c r="EJ618" s="33"/>
      <c r="EK618" s="33"/>
      <c r="EL618" s="33"/>
      <c r="EM618" s="33"/>
      <c r="EN618" s="33"/>
      <c r="EO618" s="33"/>
      <c r="EP618" s="33"/>
      <c r="EQ618" s="33"/>
      <c r="ER618" s="50"/>
    </row>
    <row r="619" spans="2:148" ht="15" customHeight="1" x14ac:dyDescent="0.25">
      <c r="B619" s="440" t="str">
        <f t="shared" si="67"/>
        <v>Desk 92</v>
      </c>
      <c r="C619" s="442" t="str">
        <f t="shared" si="69"/>
        <v/>
      </c>
      <c r="D619" s="442" t="str">
        <f t="shared" si="69"/>
        <v/>
      </c>
      <c r="E619" s="442" t="str">
        <f t="shared" si="69"/>
        <v/>
      </c>
      <c r="F619" s="442" t="str">
        <f t="shared" si="69"/>
        <v/>
      </c>
      <c r="G619" s="1126" t="str">
        <f t="shared" si="69"/>
        <v/>
      </c>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50"/>
      <c r="DX619" s="33"/>
      <c r="DY619" s="33"/>
      <c r="DZ619" s="33"/>
      <c r="EA619" s="33"/>
      <c r="EB619" s="33"/>
      <c r="EC619" s="33"/>
      <c r="ED619" s="33"/>
      <c r="EE619" s="33"/>
      <c r="EF619" s="33"/>
      <c r="EG619" s="33"/>
      <c r="EH619" s="33"/>
      <c r="EI619" s="33"/>
      <c r="EJ619" s="33"/>
      <c r="EK619" s="33"/>
      <c r="EL619" s="33"/>
      <c r="EM619" s="33"/>
      <c r="EN619" s="33"/>
      <c r="EO619" s="33"/>
      <c r="EP619" s="33"/>
      <c r="EQ619" s="33"/>
      <c r="ER619" s="50"/>
    </row>
    <row r="620" spans="2:148" ht="15" customHeight="1" x14ac:dyDescent="0.25">
      <c r="B620" s="440" t="str">
        <f t="shared" si="67"/>
        <v>Desk 93</v>
      </c>
      <c r="C620" s="442" t="str">
        <f t="shared" si="69"/>
        <v/>
      </c>
      <c r="D620" s="442" t="str">
        <f t="shared" si="69"/>
        <v/>
      </c>
      <c r="E620" s="442" t="str">
        <f t="shared" si="69"/>
        <v/>
      </c>
      <c r="F620" s="442" t="str">
        <f t="shared" si="69"/>
        <v/>
      </c>
      <c r="G620" s="1126" t="str">
        <f t="shared" si="69"/>
        <v/>
      </c>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50"/>
      <c r="DX620" s="33"/>
      <c r="DY620" s="33"/>
      <c r="DZ620" s="33"/>
      <c r="EA620" s="33"/>
      <c r="EB620" s="33"/>
      <c r="EC620" s="33"/>
      <c r="ED620" s="33"/>
      <c r="EE620" s="33"/>
      <c r="EF620" s="33"/>
      <c r="EG620" s="33"/>
      <c r="EH620" s="33"/>
      <c r="EI620" s="33"/>
      <c r="EJ620" s="33"/>
      <c r="EK620" s="33"/>
      <c r="EL620" s="33"/>
      <c r="EM620" s="33"/>
      <c r="EN620" s="33"/>
      <c r="EO620" s="33"/>
      <c r="EP620" s="33"/>
      <c r="EQ620" s="33"/>
      <c r="ER620" s="50"/>
    </row>
    <row r="621" spans="2:148" ht="15" customHeight="1" x14ac:dyDescent="0.25">
      <c r="B621" s="440" t="str">
        <f t="shared" si="67"/>
        <v>Desk 94</v>
      </c>
      <c r="C621" s="442" t="str">
        <f t="shared" si="69"/>
        <v/>
      </c>
      <c r="D621" s="442" t="str">
        <f t="shared" si="69"/>
        <v/>
      </c>
      <c r="E621" s="442" t="str">
        <f t="shared" si="69"/>
        <v/>
      </c>
      <c r="F621" s="442" t="str">
        <f t="shared" si="69"/>
        <v/>
      </c>
      <c r="G621" s="1126" t="str">
        <f t="shared" si="69"/>
        <v/>
      </c>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50"/>
      <c r="DX621" s="33"/>
      <c r="DY621" s="33"/>
      <c r="DZ621" s="33"/>
      <c r="EA621" s="33"/>
      <c r="EB621" s="33"/>
      <c r="EC621" s="33"/>
      <c r="ED621" s="33"/>
      <c r="EE621" s="33"/>
      <c r="EF621" s="33"/>
      <c r="EG621" s="33"/>
      <c r="EH621" s="33"/>
      <c r="EI621" s="33"/>
      <c r="EJ621" s="33"/>
      <c r="EK621" s="33"/>
      <c r="EL621" s="33"/>
      <c r="EM621" s="33"/>
      <c r="EN621" s="33"/>
      <c r="EO621" s="33"/>
      <c r="EP621" s="33"/>
      <c r="EQ621" s="33"/>
      <c r="ER621" s="50"/>
    </row>
    <row r="622" spans="2:148" ht="15" customHeight="1" x14ac:dyDescent="0.25">
      <c r="B622" s="440" t="str">
        <f t="shared" si="67"/>
        <v>Desk 95</v>
      </c>
      <c r="C622" s="442" t="str">
        <f t="shared" si="69"/>
        <v/>
      </c>
      <c r="D622" s="442" t="str">
        <f t="shared" si="69"/>
        <v/>
      </c>
      <c r="E622" s="442" t="str">
        <f t="shared" si="69"/>
        <v/>
      </c>
      <c r="F622" s="442" t="str">
        <f t="shared" si="69"/>
        <v/>
      </c>
      <c r="G622" s="1126" t="str">
        <f t="shared" si="69"/>
        <v/>
      </c>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50"/>
      <c r="DX622" s="33"/>
      <c r="DY622" s="33"/>
      <c r="DZ622" s="33"/>
      <c r="EA622" s="33"/>
      <c r="EB622" s="33"/>
      <c r="EC622" s="33"/>
      <c r="ED622" s="33"/>
      <c r="EE622" s="33"/>
      <c r="EF622" s="33"/>
      <c r="EG622" s="33"/>
      <c r="EH622" s="33"/>
      <c r="EI622" s="33"/>
      <c r="EJ622" s="33"/>
      <c r="EK622" s="33"/>
      <c r="EL622" s="33"/>
      <c r="EM622" s="33"/>
      <c r="EN622" s="33"/>
      <c r="EO622" s="33"/>
      <c r="EP622" s="33"/>
      <c r="EQ622" s="33"/>
      <c r="ER622" s="50"/>
    </row>
    <row r="623" spans="2:148" ht="15" customHeight="1" x14ac:dyDescent="0.25">
      <c r="B623" s="440" t="str">
        <f t="shared" si="67"/>
        <v>Desk 96</v>
      </c>
      <c r="C623" s="442" t="str">
        <f t="shared" si="69"/>
        <v/>
      </c>
      <c r="D623" s="442" t="str">
        <f t="shared" si="69"/>
        <v/>
      </c>
      <c r="E623" s="442" t="str">
        <f t="shared" si="69"/>
        <v/>
      </c>
      <c r="F623" s="442" t="str">
        <f t="shared" si="69"/>
        <v/>
      </c>
      <c r="G623" s="1126" t="str">
        <f t="shared" si="69"/>
        <v/>
      </c>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50"/>
      <c r="DX623" s="33"/>
      <c r="DY623" s="33"/>
      <c r="DZ623" s="33"/>
      <c r="EA623" s="33"/>
      <c r="EB623" s="33"/>
      <c r="EC623" s="33"/>
      <c r="ED623" s="33"/>
      <c r="EE623" s="33"/>
      <c r="EF623" s="33"/>
      <c r="EG623" s="33"/>
      <c r="EH623" s="33"/>
      <c r="EI623" s="33"/>
      <c r="EJ623" s="33"/>
      <c r="EK623" s="33"/>
      <c r="EL623" s="33"/>
      <c r="EM623" s="33"/>
      <c r="EN623" s="33"/>
      <c r="EO623" s="33"/>
      <c r="EP623" s="33"/>
      <c r="EQ623" s="33"/>
      <c r="ER623" s="50"/>
    </row>
    <row r="624" spans="2:148" ht="15" customHeight="1" x14ac:dyDescent="0.25">
      <c r="B624" s="440" t="str">
        <f t="shared" si="67"/>
        <v>Desk 97</v>
      </c>
      <c r="C624" s="442" t="str">
        <f t="shared" si="69"/>
        <v/>
      </c>
      <c r="D624" s="442" t="str">
        <f t="shared" si="69"/>
        <v/>
      </c>
      <c r="E624" s="442" t="str">
        <f t="shared" si="69"/>
        <v/>
      </c>
      <c r="F624" s="442" t="str">
        <f t="shared" si="69"/>
        <v/>
      </c>
      <c r="G624" s="1126" t="str">
        <f t="shared" si="69"/>
        <v/>
      </c>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50"/>
      <c r="DX624" s="33"/>
      <c r="DY624" s="33"/>
      <c r="DZ624" s="33"/>
      <c r="EA624" s="33"/>
      <c r="EB624" s="33"/>
      <c r="EC624" s="33"/>
      <c r="ED624" s="33"/>
      <c r="EE624" s="33"/>
      <c r="EF624" s="33"/>
      <c r="EG624" s="33"/>
      <c r="EH624" s="33"/>
      <c r="EI624" s="33"/>
      <c r="EJ624" s="33"/>
      <c r="EK624" s="33"/>
      <c r="EL624" s="33"/>
      <c r="EM624" s="33"/>
      <c r="EN624" s="33"/>
      <c r="EO624" s="33"/>
      <c r="EP624" s="33"/>
      <c r="EQ624" s="33"/>
      <c r="ER624" s="50"/>
    </row>
    <row r="625" spans="1:149" ht="15" customHeight="1" x14ac:dyDescent="0.25">
      <c r="B625" s="440" t="str">
        <f t="shared" si="67"/>
        <v>Desk 98</v>
      </c>
      <c r="C625" s="442" t="str">
        <f t="shared" ref="C625:G627" si="70">IF(ISBLANK(C108), "", C108)</f>
        <v/>
      </c>
      <c r="D625" s="442" t="str">
        <f t="shared" si="70"/>
        <v/>
      </c>
      <c r="E625" s="442" t="str">
        <f t="shared" si="70"/>
        <v/>
      </c>
      <c r="F625" s="442" t="str">
        <f t="shared" si="70"/>
        <v/>
      </c>
      <c r="G625" s="1126" t="str">
        <f t="shared" si="70"/>
        <v/>
      </c>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50"/>
      <c r="DX625" s="33"/>
      <c r="DY625" s="33"/>
      <c r="DZ625" s="33"/>
      <c r="EA625" s="33"/>
      <c r="EB625" s="33"/>
      <c r="EC625" s="33"/>
      <c r="ED625" s="33"/>
      <c r="EE625" s="33"/>
      <c r="EF625" s="33"/>
      <c r="EG625" s="33"/>
      <c r="EH625" s="33"/>
      <c r="EI625" s="33"/>
      <c r="EJ625" s="33"/>
      <c r="EK625" s="33"/>
      <c r="EL625" s="33"/>
      <c r="EM625" s="33"/>
      <c r="EN625" s="33"/>
      <c r="EO625" s="33"/>
      <c r="EP625" s="33"/>
      <c r="EQ625" s="33"/>
      <c r="ER625" s="50"/>
    </row>
    <row r="626" spans="1:149" ht="15" customHeight="1" x14ac:dyDescent="0.25">
      <c r="B626" s="440" t="str">
        <f t="shared" si="67"/>
        <v>Desk 99</v>
      </c>
      <c r="C626" s="442" t="str">
        <f t="shared" si="70"/>
        <v/>
      </c>
      <c r="D626" s="442" t="str">
        <f t="shared" si="70"/>
        <v/>
      </c>
      <c r="E626" s="442" t="str">
        <f t="shared" si="70"/>
        <v/>
      </c>
      <c r="F626" s="442" t="str">
        <f t="shared" si="70"/>
        <v/>
      </c>
      <c r="G626" s="1126" t="str">
        <f t="shared" si="70"/>
        <v/>
      </c>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50"/>
      <c r="DX626" s="33"/>
      <c r="DY626" s="33"/>
      <c r="DZ626" s="33"/>
      <c r="EA626" s="33"/>
      <c r="EB626" s="33"/>
      <c r="EC626" s="33"/>
      <c r="ED626" s="33"/>
      <c r="EE626" s="33"/>
      <c r="EF626" s="33"/>
      <c r="EG626" s="33"/>
      <c r="EH626" s="33"/>
      <c r="EI626" s="33"/>
      <c r="EJ626" s="33"/>
      <c r="EK626" s="33"/>
      <c r="EL626" s="33"/>
      <c r="EM626" s="33"/>
      <c r="EN626" s="33"/>
      <c r="EO626" s="33"/>
      <c r="EP626" s="33"/>
      <c r="EQ626" s="33"/>
      <c r="ER626" s="50"/>
    </row>
    <row r="627" spans="1:149" ht="15" customHeight="1" x14ac:dyDescent="0.25">
      <c r="B627" s="443" t="str">
        <f t="shared" si="67"/>
        <v>Desk 100</v>
      </c>
      <c r="C627" s="444" t="str">
        <f t="shared" si="70"/>
        <v/>
      </c>
      <c r="D627" s="444" t="str">
        <f t="shared" si="70"/>
        <v/>
      </c>
      <c r="E627" s="444" t="str">
        <f t="shared" si="70"/>
        <v/>
      </c>
      <c r="F627" s="444" t="str">
        <f t="shared" si="70"/>
        <v/>
      </c>
      <c r="G627" s="1126" t="str">
        <f t="shared" si="70"/>
        <v/>
      </c>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123"/>
      <c r="DX627" s="40"/>
      <c r="DY627" s="40"/>
      <c r="DZ627" s="40"/>
      <c r="EA627" s="40"/>
      <c r="EB627" s="40"/>
      <c r="EC627" s="40"/>
      <c r="ED627" s="40"/>
      <c r="EE627" s="40"/>
      <c r="EF627" s="40"/>
      <c r="EG627" s="40"/>
      <c r="EH627" s="40"/>
      <c r="EI627" s="40"/>
      <c r="EJ627" s="40"/>
      <c r="EK627" s="40"/>
      <c r="EL627" s="40"/>
      <c r="EM627" s="40"/>
      <c r="EN627" s="40"/>
      <c r="EO627" s="40"/>
      <c r="EP627" s="40"/>
      <c r="EQ627" s="40"/>
      <c r="ER627" s="123"/>
    </row>
    <row r="628" spans="1:149" ht="15" customHeight="1" x14ac:dyDescent="0.25">
      <c r="B628" s="1325" t="s">
        <v>666</v>
      </c>
      <c r="C628" s="1127"/>
      <c r="D628" s="1127"/>
      <c r="E628" s="1127"/>
      <c r="F628" s="1127"/>
      <c r="G628" s="1127"/>
      <c r="H628" s="1324"/>
      <c r="I628" s="1324"/>
      <c r="J628" s="1324"/>
      <c r="K628" s="1324"/>
      <c r="L628" s="1324"/>
      <c r="M628" s="1324"/>
      <c r="N628" s="1324"/>
      <c r="O628" s="1324"/>
      <c r="P628" s="1324"/>
      <c r="Q628" s="1324"/>
      <c r="R628" s="1324"/>
      <c r="S628" s="1324"/>
      <c r="T628" s="1324"/>
      <c r="U628" s="1324"/>
      <c r="V628" s="1324"/>
      <c r="W628" s="1324"/>
      <c r="X628" s="1324"/>
      <c r="Y628" s="1324"/>
      <c r="Z628" s="1324"/>
      <c r="AA628" s="1324"/>
      <c r="AB628" s="1324"/>
      <c r="AC628" s="1324"/>
      <c r="AD628" s="1324"/>
      <c r="AE628" s="1324"/>
      <c r="AF628" s="1324"/>
      <c r="AG628" s="1324"/>
      <c r="AH628" s="1324"/>
      <c r="AI628" s="1324"/>
      <c r="AJ628" s="1324"/>
      <c r="AK628" s="1324"/>
      <c r="AL628" s="1324"/>
      <c r="AM628" s="1324"/>
      <c r="AN628" s="1324"/>
      <c r="AO628" s="1324"/>
      <c r="AP628" s="1324"/>
      <c r="AQ628" s="1324"/>
      <c r="AR628" s="1324"/>
      <c r="AS628" s="1324"/>
      <c r="AT628" s="1324"/>
      <c r="AU628" s="1324"/>
      <c r="AV628" s="1324"/>
      <c r="AW628" s="1324"/>
      <c r="AX628" s="1324"/>
      <c r="AY628" s="1324"/>
      <c r="AZ628" s="1324"/>
      <c r="BA628" s="1324"/>
      <c r="BB628" s="1324"/>
      <c r="BC628" s="1324"/>
      <c r="BD628" s="1324"/>
      <c r="BE628" s="1324"/>
      <c r="BF628" s="1324"/>
      <c r="BG628" s="1324"/>
      <c r="BH628" s="1324"/>
      <c r="BI628" s="1324"/>
      <c r="BJ628" s="1324"/>
      <c r="BK628" s="1324"/>
      <c r="BL628" s="1324"/>
      <c r="BM628" s="1324"/>
      <c r="BN628" s="1324"/>
      <c r="BO628" s="1324"/>
      <c r="BP628" s="1324"/>
      <c r="BQ628" s="1324"/>
      <c r="BR628" s="1324"/>
      <c r="BS628" s="1324"/>
      <c r="BT628" s="1324"/>
      <c r="BU628" s="1324"/>
      <c r="BV628" s="1324"/>
      <c r="BW628" s="1324"/>
      <c r="BX628" s="1324"/>
      <c r="BY628" s="1324"/>
      <c r="BZ628" s="1324"/>
      <c r="CA628" s="1324"/>
      <c r="CB628" s="1324"/>
      <c r="CC628" s="1324"/>
      <c r="CD628" s="1324"/>
      <c r="CE628" s="1324"/>
      <c r="CF628" s="1324"/>
      <c r="CG628" s="1324"/>
      <c r="CH628" s="1324"/>
      <c r="CI628" s="1324"/>
      <c r="CJ628" s="1324"/>
      <c r="CK628" s="1324"/>
      <c r="CL628" s="1324"/>
      <c r="CM628" s="1324"/>
      <c r="CN628" s="1324"/>
      <c r="CO628" s="1324"/>
      <c r="CP628" s="1324"/>
      <c r="CQ628" s="1324"/>
      <c r="CR628" s="1324"/>
      <c r="CS628" s="1324"/>
      <c r="CT628" s="1324"/>
      <c r="CU628" s="1324"/>
      <c r="CV628" s="1324"/>
      <c r="CW628" s="1324"/>
      <c r="CX628" s="1324"/>
      <c r="CY628" s="1324"/>
      <c r="CZ628" s="1324"/>
      <c r="DA628" s="1324"/>
      <c r="DB628" s="1324"/>
      <c r="DC628" s="1324"/>
      <c r="DD628" s="1324"/>
      <c r="DE628" s="1324"/>
      <c r="DF628" s="1324"/>
      <c r="DG628" s="1324"/>
      <c r="DH628" s="1324"/>
      <c r="DI628" s="1324"/>
      <c r="DJ628" s="1324"/>
      <c r="DK628" s="1324"/>
      <c r="DL628" s="1324"/>
      <c r="DM628" s="1324"/>
      <c r="DN628" s="1324"/>
      <c r="DO628" s="1324"/>
      <c r="DP628" s="1324"/>
      <c r="DQ628" s="1324"/>
      <c r="DR628" s="1324"/>
      <c r="DS628" s="1324"/>
      <c r="DT628" s="1324"/>
      <c r="DU628" s="1324"/>
      <c r="DV628" s="1324"/>
      <c r="DW628" s="1308"/>
      <c r="DX628" s="1324"/>
      <c r="DY628" s="1324"/>
      <c r="DZ628" s="1324"/>
      <c r="EA628" s="1324"/>
      <c r="EB628" s="1324"/>
      <c r="EC628" s="1324"/>
      <c r="ED628" s="1324"/>
      <c r="EE628" s="1324"/>
      <c r="EF628" s="1324"/>
      <c r="EG628" s="1324"/>
      <c r="EH628" s="1324"/>
      <c r="EI628" s="1324"/>
      <c r="EJ628" s="1324"/>
      <c r="EK628" s="1324"/>
      <c r="EL628" s="1324"/>
      <c r="EM628" s="1324"/>
      <c r="EN628" s="1324"/>
      <c r="EO628" s="1324"/>
      <c r="EP628" s="1324"/>
      <c r="EQ628" s="1324"/>
      <c r="ER628" s="1308"/>
    </row>
    <row r="629" spans="1:149" s="744" customFormat="1" ht="60" customHeight="1" x14ac:dyDescent="0.25">
      <c r="A629" s="1329" t="s">
        <v>899</v>
      </c>
      <c r="B629" s="573"/>
      <c r="C629" s="573"/>
      <c r="D629" s="573"/>
      <c r="E629" s="573"/>
      <c r="F629" s="573"/>
      <c r="G629" s="573"/>
      <c r="H629" s="573"/>
      <c r="I629" s="573"/>
      <c r="J629" s="573"/>
      <c r="K629" s="573"/>
      <c r="L629" s="573"/>
      <c r="M629" s="573"/>
      <c r="N629" s="573"/>
      <c r="O629" s="573"/>
      <c r="P629" s="573"/>
      <c r="ES629" s="1315"/>
    </row>
    <row r="630" spans="1:149" ht="57" customHeight="1" x14ac:dyDescent="0.25">
      <c r="B630" s="1316" t="s">
        <v>565</v>
      </c>
      <c r="C630" s="1124" t="s">
        <v>726</v>
      </c>
      <c r="D630" s="1317" t="s">
        <v>694</v>
      </c>
      <c r="E630" s="1124" t="s">
        <v>695</v>
      </c>
      <c r="F630" s="1124" t="s">
        <v>727</v>
      </c>
      <c r="G630" s="1124" t="s">
        <v>1399</v>
      </c>
      <c r="H630" s="1124" t="s">
        <v>563</v>
      </c>
      <c r="I630" s="1124" t="str">
        <f t="shared" ref="I630:BT630" si="71">"T+" &amp; (COLUMN(I630)-COLUMN($H630))</f>
        <v>T+1</v>
      </c>
      <c r="J630" s="1124" t="str">
        <f t="shared" si="71"/>
        <v>T+2</v>
      </c>
      <c r="K630" s="1124" t="str">
        <f t="shared" si="71"/>
        <v>T+3</v>
      </c>
      <c r="L630" s="1124" t="str">
        <f t="shared" si="71"/>
        <v>T+4</v>
      </c>
      <c r="M630" s="1124" t="str">
        <f t="shared" si="71"/>
        <v>T+5</v>
      </c>
      <c r="N630" s="1124" t="str">
        <f t="shared" si="71"/>
        <v>T+6</v>
      </c>
      <c r="O630" s="1124" t="str">
        <f t="shared" si="71"/>
        <v>T+7</v>
      </c>
      <c r="P630" s="1124" t="str">
        <f t="shared" si="71"/>
        <v>T+8</v>
      </c>
      <c r="Q630" s="1124" t="str">
        <f t="shared" si="71"/>
        <v>T+9</v>
      </c>
      <c r="R630" s="1124" t="str">
        <f t="shared" si="71"/>
        <v>T+10</v>
      </c>
      <c r="S630" s="1124" t="str">
        <f t="shared" si="71"/>
        <v>T+11</v>
      </c>
      <c r="T630" s="1124" t="str">
        <f t="shared" si="71"/>
        <v>T+12</v>
      </c>
      <c r="U630" s="1124" t="str">
        <f t="shared" si="71"/>
        <v>T+13</v>
      </c>
      <c r="V630" s="1124" t="str">
        <f t="shared" si="71"/>
        <v>T+14</v>
      </c>
      <c r="W630" s="1124" t="str">
        <f t="shared" si="71"/>
        <v>T+15</v>
      </c>
      <c r="X630" s="1124" t="str">
        <f t="shared" si="71"/>
        <v>T+16</v>
      </c>
      <c r="Y630" s="1124" t="str">
        <f t="shared" si="71"/>
        <v>T+17</v>
      </c>
      <c r="Z630" s="1124" t="str">
        <f t="shared" si="71"/>
        <v>T+18</v>
      </c>
      <c r="AA630" s="1124" t="str">
        <f t="shared" si="71"/>
        <v>T+19</v>
      </c>
      <c r="AB630" s="1124" t="str">
        <f t="shared" si="71"/>
        <v>T+20</v>
      </c>
      <c r="AC630" s="1124" t="str">
        <f t="shared" si="71"/>
        <v>T+21</v>
      </c>
      <c r="AD630" s="1124" t="str">
        <f t="shared" si="71"/>
        <v>T+22</v>
      </c>
      <c r="AE630" s="1124" t="str">
        <f t="shared" si="71"/>
        <v>T+23</v>
      </c>
      <c r="AF630" s="1124" t="str">
        <f t="shared" si="71"/>
        <v>T+24</v>
      </c>
      <c r="AG630" s="1124" t="str">
        <f t="shared" si="71"/>
        <v>T+25</v>
      </c>
      <c r="AH630" s="1124" t="str">
        <f t="shared" si="71"/>
        <v>T+26</v>
      </c>
      <c r="AI630" s="1124" t="str">
        <f t="shared" si="71"/>
        <v>T+27</v>
      </c>
      <c r="AJ630" s="1124" t="str">
        <f t="shared" si="71"/>
        <v>T+28</v>
      </c>
      <c r="AK630" s="1124" t="str">
        <f t="shared" si="71"/>
        <v>T+29</v>
      </c>
      <c r="AL630" s="1124" t="str">
        <f t="shared" si="71"/>
        <v>T+30</v>
      </c>
      <c r="AM630" s="1124" t="str">
        <f t="shared" si="71"/>
        <v>T+31</v>
      </c>
      <c r="AN630" s="1124" t="str">
        <f t="shared" si="71"/>
        <v>T+32</v>
      </c>
      <c r="AO630" s="1124" t="str">
        <f t="shared" si="71"/>
        <v>T+33</v>
      </c>
      <c r="AP630" s="1124" t="str">
        <f t="shared" si="71"/>
        <v>T+34</v>
      </c>
      <c r="AQ630" s="1124" t="str">
        <f t="shared" si="71"/>
        <v>T+35</v>
      </c>
      <c r="AR630" s="1124" t="str">
        <f t="shared" si="71"/>
        <v>T+36</v>
      </c>
      <c r="AS630" s="1124" t="str">
        <f t="shared" si="71"/>
        <v>T+37</v>
      </c>
      <c r="AT630" s="1124" t="str">
        <f t="shared" si="71"/>
        <v>T+38</v>
      </c>
      <c r="AU630" s="1124" t="str">
        <f t="shared" si="71"/>
        <v>T+39</v>
      </c>
      <c r="AV630" s="1124" t="str">
        <f t="shared" si="71"/>
        <v>T+40</v>
      </c>
      <c r="AW630" s="1124" t="str">
        <f t="shared" si="71"/>
        <v>T+41</v>
      </c>
      <c r="AX630" s="1124" t="str">
        <f t="shared" si="71"/>
        <v>T+42</v>
      </c>
      <c r="AY630" s="1124" t="str">
        <f t="shared" si="71"/>
        <v>T+43</v>
      </c>
      <c r="AZ630" s="1124" t="str">
        <f t="shared" si="71"/>
        <v>T+44</v>
      </c>
      <c r="BA630" s="1124" t="str">
        <f t="shared" si="71"/>
        <v>T+45</v>
      </c>
      <c r="BB630" s="1124" t="str">
        <f t="shared" si="71"/>
        <v>T+46</v>
      </c>
      <c r="BC630" s="1124" t="str">
        <f t="shared" si="71"/>
        <v>T+47</v>
      </c>
      <c r="BD630" s="1124" t="str">
        <f t="shared" si="71"/>
        <v>T+48</v>
      </c>
      <c r="BE630" s="1124" t="str">
        <f t="shared" si="71"/>
        <v>T+49</v>
      </c>
      <c r="BF630" s="1124" t="str">
        <f t="shared" si="71"/>
        <v>T+50</v>
      </c>
      <c r="BG630" s="1124" t="str">
        <f t="shared" si="71"/>
        <v>T+51</v>
      </c>
      <c r="BH630" s="1124" t="str">
        <f t="shared" si="71"/>
        <v>T+52</v>
      </c>
      <c r="BI630" s="1124" t="str">
        <f t="shared" si="71"/>
        <v>T+53</v>
      </c>
      <c r="BJ630" s="1124" t="str">
        <f t="shared" si="71"/>
        <v>T+54</v>
      </c>
      <c r="BK630" s="1124" t="str">
        <f t="shared" si="71"/>
        <v>T+55</v>
      </c>
      <c r="BL630" s="1124" t="str">
        <f t="shared" si="71"/>
        <v>T+56</v>
      </c>
      <c r="BM630" s="1124" t="str">
        <f t="shared" si="71"/>
        <v>T+57</v>
      </c>
      <c r="BN630" s="1124" t="str">
        <f t="shared" si="71"/>
        <v>T+58</v>
      </c>
      <c r="BO630" s="1124" t="str">
        <f t="shared" si="71"/>
        <v>T+59</v>
      </c>
      <c r="BP630" s="1124" t="str">
        <f t="shared" si="71"/>
        <v>T+60</v>
      </c>
      <c r="BQ630" s="1124" t="str">
        <f t="shared" si="71"/>
        <v>T+61</v>
      </c>
      <c r="BR630" s="1124" t="str">
        <f t="shared" si="71"/>
        <v>T+62</v>
      </c>
      <c r="BS630" s="1124" t="str">
        <f t="shared" si="71"/>
        <v>T+63</v>
      </c>
      <c r="BT630" s="1124" t="str">
        <f t="shared" si="71"/>
        <v>T+64</v>
      </c>
      <c r="BU630" s="1124" t="str">
        <f t="shared" ref="BU630:EF630" si="72">"T+" &amp; (COLUMN(BU630)-COLUMN($H630))</f>
        <v>T+65</v>
      </c>
      <c r="BV630" s="1124" t="str">
        <f t="shared" si="72"/>
        <v>T+66</v>
      </c>
      <c r="BW630" s="1124" t="str">
        <f t="shared" si="72"/>
        <v>T+67</v>
      </c>
      <c r="BX630" s="1124" t="str">
        <f t="shared" si="72"/>
        <v>T+68</v>
      </c>
      <c r="BY630" s="1124" t="str">
        <f t="shared" si="72"/>
        <v>T+69</v>
      </c>
      <c r="BZ630" s="1124" t="str">
        <f t="shared" si="72"/>
        <v>T+70</v>
      </c>
      <c r="CA630" s="1124" t="str">
        <f t="shared" si="72"/>
        <v>T+71</v>
      </c>
      <c r="CB630" s="1124" t="str">
        <f t="shared" si="72"/>
        <v>T+72</v>
      </c>
      <c r="CC630" s="1124" t="str">
        <f t="shared" si="72"/>
        <v>T+73</v>
      </c>
      <c r="CD630" s="1124" t="str">
        <f t="shared" si="72"/>
        <v>T+74</v>
      </c>
      <c r="CE630" s="1124" t="str">
        <f t="shared" si="72"/>
        <v>T+75</v>
      </c>
      <c r="CF630" s="1124" t="str">
        <f t="shared" si="72"/>
        <v>T+76</v>
      </c>
      <c r="CG630" s="1124" t="str">
        <f t="shared" si="72"/>
        <v>T+77</v>
      </c>
      <c r="CH630" s="1124" t="str">
        <f t="shared" si="72"/>
        <v>T+78</v>
      </c>
      <c r="CI630" s="1124" t="str">
        <f t="shared" si="72"/>
        <v>T+79</v>
      </c>
      <c r="CJ630" s="1124" t="str">
        <f t="shared" si="72"/>
        <v>T+80</v>
      </c>
      <c r="CK630" s="1124" t="str">
        <f t="shared" si="72"/>
        <v>T+81</v>
      </c>
      <c r="CL630" s="1124" t="str">
        <f t="shared" si="72"/>
        <v>T+82</v>
      </c>
      <c r="CM630" s="1124" t="str">
        <f t="shared" si="72"/>
        <v>T+83</v>
      </c>
      <c r="CN630" s="1124" t="str">
        <f t="shared" si="72"/>
        <v>T+84</v>
      </c>
      <c r="CO630" s="1124" t="str">
        <f t="shared" si="72"/>
        <v>T+85</v>
      </c>
      <c r="CP630" s="1124" t="str">
        <f t="shared" si="72"/>
        <v>T+86</v>
      </c>
      <c r="CQ630" s="1124" t="str">
        <f t="shared" si="72"/>
        <v>T+87</v>
      </c>
      <c r="CR630" s="1124" t="str">
        <f t="shared" si="72"/>
        <v>T+88</v>
      </c>
      <c r="CS630" s="1124" t="str">
        <f t="shared" si="72"/>
        <v>T+89</v>
      </c>
      <c r="CT630" s="1124" t="str">
        <f t="shared" si="72"/>
        <v>T+90</v>
      </c>
      <c r="CU630" s="1124" t="str">
        <f t="shared" si="72"/>
        <v>T+91</v>
      </c>
      <c r="CV630" s="1124" t="str">
        <f t="shared" si="72"/>
        <v>T+92</v>
      </c>
      <c r="CW630" s="1124" t="str">
        <f t="shared" si="72"/>
        <v>T+93</v>
      </c>
      <c r="CX630" s="1124" t="str">
        <f t="shared" si="72"/>
        <v>T+94</v>
      </c>
      <c r="CY630" s="1124" t="str">
        <f t="shared" si="72"/>
        <v>T+95</v>
      </c>
      <c r="CZ630" s="1124" t="str">
        <f t="shared" si="72"/>
        <v>T+96</v>
      </c>
      <c r="DA630" s="1124" t="str">
        <f t="shared" si="72"/>
        <v>T+97</v>
      </c>
      <c r="DB630" s="1124" t="str">
        <f t="shared" si="72"/>
        <v>T+98</v>
      </c>
      <c r="DC630" s="1124" t="str">
        <f t="shared" si="72"/>
        <v>T+99</v>
      </c>
      <c r="DD630" s="1124" t="str">
        <f t="shared" si="72"/>
        <v>T+100</v>
      </c>
      <c r="DE630" s="1124" t="str">
        <f t="shared" si="72"/>
        <v>T+101</v>
      </c>
      <c r="DF630" s="1124" t="str">
        <f t="shared" si="72"/>
        <v>T+102</v>
      </c>
      <c r="DG630" s="1124" t="str">
        <f t="shared" si="72"/>
        <v>T+103</v>
      </c>
      <c r="DH630" s="1124" t="str">
        <f t="shared" si="72"/>
        <v>T+104</v>
      </c>
      <c r="DI630" s="1124" t="str">
        <f t="shared" si="72"/>
        <v>T+105</v>
      </c>
      <c r="DJ630" s="1124" t="str">
        <f t="shared" si="72"/>
        <v>T+106</v>
      </c>
      <c r="DK630" s="1124" t="str">
        <f t="shared" si="72"/>
        <v>T+107</v>
      </c>
      <c r="DL630" s="1124" t="str">
        <f t="shared" si="72"/>
        <v>T+108</v>
      </c>
      <c r="DM630" s="1124" t="str">
        <f t="shared" si="72"/>
        <v>T+109</v>
      </c>
      <c r="DN630" s="1124" t="str">
        <f t="shared" si="72"/>
        <v>T+110</v>
      </c>
      <c r="DO630" s="1124" t="str">
        <f t="shared" si="72"/>
        <v>T+111</v>
      </c>
      <c r="DP630" s="1124" t="str">
        <f t="shared" si="72"/>
        <v>T+112</v>
      </c>
      <c r="DQ630" s="1124" t="str">
        <f t="shared" si="72"/>
        <v>T+113</v>
      </c>
      <c r="DR630" s="1124" t="str">
        <f t="shared" si="72"/>
        <v>T+114</v>
      </c>
      <c r="DS630" s="1124" t="str">
        <f t="shared" si="72"/>
        <v>T+115</v>
      </c>
      <c r="DT630" s="1124" t="str">
        <f t="shared" si="72"/>
        <v>T+116</v>
      </c>
      <c r="DU630" s="1124" t="str">
        <f t="shared" si="72"/>
        <v>T+117</v>
      </c>
      <c r="DV630" s="1124" t="str">
        <f t="shared" si="72"/>
        <v>T+118</v>
      </c>
      <c r="DW630" s="1124" t="str">
        <f t="shared" si="72"/>
        <v>T+119</v>
      </c>
      <c r="DX630" s="1124" t="str">
        <f t="shared" si="72"/>
        <v>T+120</v>
      </c>
      <c r="DY630" s="1124" t="str">
        <f t="shared" si="72"/>
        <v>T+121</v>
      </c>
      <c r="DZ630" s="1124" t="str">
        <f t="shared" si="72"/>
        <v>T+122</v>
      </c>
      <c r="EA630" s="1124" t="str">
        <f t="shared" si="72"/>
        <v>T+123</v>
      </c>
      <c r="EB630" s="1124" t="str">
        <f t="shared" si="72"/>
        <v>T+124</v>
      </c>
      <c r="EC630" s="1124" t="str">
        <f t="shared" si="72"/>
        <v>T+125</v>
      </c>
      <c r="ED630" s="1124" t="str">
        <f t="shared" si="72"/>
        <v>T+126</v>
      </c>
      <c r="EE630" s="1124" t="str">
        <f t="shared" si="72"/>
        <v>T+127</v>
      </c>
      <c r="EF630" s="1124" t="str">
        <f t="shared" si="72"/>
        <v>T+128</v>
      </c>
      <c r="EG630" s="1124" t="str">
        <f t="shared" ref="EG630:ER630" si="73">"T+" &amp; (COLUMN(EG630)-COLUMN($H630))</f>
        <v>T+129</v>
      </c>
      <c r="EH630" s="1124" t="str">
        <f t="shared" si="73"/>
        <v>T+130</v>
      </c>
      <c r="EI630" s="1124" t="str">
        <f t="shared" si="73"/>
        <v>T+131</v>
      </c>
      <c r="EJ630" s="1124" t="str">
        <f t="shared" si="73"/>
        <v>T+132</v>
      </c>
      <c r="EK630" s="1124" t="str">
        <f t="shared" si="73"/>
        <v>T+133</v>
      </c>
      <c r="EL630" s="1124" t="str">
        <f t="shared" si="73"/>
        <v>T+134</v>
      </c>
      <c r="EM630" s="1124" t="str">
        <f t="shared" si="73"/>
        <v>T+135</v>
      </c>
      <c r="EN630" s="1124" t="str">
        <f t="shared" si="73"/>
        <v>T+136</v>
      </c>
      <c r="EO630" s="1124" t="str">
        <f t="shared" si="73"/>
        <v>T+137</v>
      </c>
      <c r="EP630" s="1124" t="str">
        <f t="shared" si="73"/>
        <v>T+138</v>
      </c>
      <c r="EQ630" s="1124" t="str">
        <f t="shared" si="73"/>
        <v>T+139</v>
      </c>
      <c r="ER630" s="1124" t="str">
        <f t="shared" si="73"/>
        <v>T+140</v>
      </c>
    </row>
    <row r="631" spans="1:149" ht="15" customHeight="1" x14ac:dyDescent="0.25">
      <c r="B631" s="1321" t="str">
        <f t="shared" ref="B631:B694" si="74">B11</f>
        <v>Desk 1</v>
      </c>
      <c r="C631" s="1322" t="str">
        <f>IF(ISBLANK(C11), "", C11)</f>
        <v/>
      </c>
      <c r="D631" s="1322" t="str">
        <f t="shared" ref="D631:F631" si="75">IF(ISBLANK(D11), "", D11)</f>
        <v/>
      </c>
      <c r="E631" s="1322" t="str">
        <f t="shared" si="75"/>
        <v/>
      </c>
      <c r="F631" s="1322" t="str">
        <f t="shared" si="75"/>
        <v/>
      </c>
      <c r="G631" s="1126" t="str">
        <f>IF(ISBLANK(G11), "", G11)</f>
        <v/>
      </c>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50"/>
      <c r="DX631" s="33"/>
      <c r="DY631" s="33"/>
      <c r="DZ631" s="33"/>
      <c r="EA631" s="33"/>
      <c r="EB631" s="33"/>
      <c r="EC631" s="33"/>
      <c r="ED631" s="33"/>
      <c r="EE631" s="33"/>
      <c r="EF631" s="33"/>
      <c r="EG631" s="33"/>
      <c r="EH631" s="33"/>
      <c r="EI631" s="33"/>
      <c r="EJ631" s="33"/>
      <c r="EK631" s="33"/>
      <c r="EL631" s="33"/>
      <c r="EM631" s="33"/>
      <c r="EN631" s="33"/>
      <c r="EO631" s="33"/>
      <c r="EP631" s="33"/>
      <c r="EQ631" s="33"/>
      <c r="ER631" s="50"/>
    </row>
    <row r="632" spans="1:149" ht="15" customHeight="1" x14ac:dyDescent="0.25">
      <c r="B632" s="440" t="str">
        <f t="shared" si="74"/>
        <v>Desk 2</v>
      </c>
      <c r="C632" s="442" t="str">
        <f t="shared" ref="C632:G647" si="76">IF(ISBLANK(C12), "", C12)</f>
        <v/>
      </c>
      <c r="D632" s="442" t="str">
        <f t="shared" si="76"/>
        <v/>
      </c>
      <c r="E632" s="442" t="str">
        <f t="shared" si="76"/>
        <v/>
      </c>
      <c r="F632" s="442" t="str">
        <f t="shared" si="76"/>
        <v/>
      </c>
      <c r="G632" s="1126" t="str">
        <f t="shared" si="76"/>
        <v/>
      </c>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50"/>
      <c r="DX632" s="33"/>
      <c r="DY632" s="33"/>
      <c r="DZ632" s="33"/>
      <c r="EA632" s="33"/>
      <c r="EB632" s="33"/>
      <c r="EC632" s="33"/>
      <c r="ED632" s="33"/>
      <c r="EE632" s="33"/>
      <c r="EF632" s="33"/>
      <c r="EG632" s="33"/>
      <c r="EH632" s="33"/>
      <c r="EI632" s="33"/>
      <c r="EJ632" s="33"/>
      <c r="EK632" s="33"/>
      <c r="EL632" s="33"/>
      <c r="EM632" s="33"/>
      <c r="EN632" s="33"/>
      <c r="EO632" s="33"/>
      <c r="EP632" s="33"/>
      <c r="EQ632" s="33"/>
      <c r="ER632" s="50"/>
    </row>
    <row r="633" spans="1:149" ht="15" customHeight="1" x14ac:dyDescent="0.25">
      <c r="B633" s="440" t="str">
        <f t="shared" si="74"/>
        <v>Desk 3</v>
      </c>
      <c r="C633" s="442" t="str">
        <f t="shared" si="76"/>
        <v/>
      </c>
      <c r="D633" s="442" t="str">
        <f t="shared" si="76"/>
        <v/>
      </c>
      <c r="E633" s="442" t="str">
        <f t="shared" si="76"/>
        <v/>
      </c>
      <c r="F633" s="442" t="str">
        <f t="shared" si="76"/>
        <v/>
      </c>
      <c r="G633" s="1126" t="str">
        <f t="shared" si="76"/>
        <v/>
      </c>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50"/>
      <c r="DX633" s="33"/>
      <c r="DY633" s="33"/>
      <c r="DZ633" s="33"/>
      <c r="EA633" s="33"/>
      <c r="EB633" s="33"/>
      <c r="EC633" s="33"/>
      <c r="ED633" s="33"/>
      <c r="EE633" s="33"/>
      <c r="EF633" s="33"/>
      <c r="EG633" s="33"/>
      <c r="EH633" s="33"/>
      <c r="EI633" s="33"/>
      <c r="EJ633" s="33"/>
      <c r="EK633" s="33"/>
      <c r="EL633" s="33"/>
      <c r="EM633" s="33"/>
      <c r="EN633" s="33"/>
      <c r="EO633" s="33"/>
      <c r="EP633" s="33"/>
      <c r="EQ633" s="33"/>
      <c r="ER633" s="50"/>
    </row>
    <row r="634" spans="1:149" ht="15" customHeight="1" x14ac:dyDescent="0.25">
      <c r="B634" s="440" t="str">
        <f t="shared" si="74"/>
        <v>Desk 4</v>
      </c>
      <c r="C634" s="442" t="str">
        <f t="shared" si="76"/>
        <v/>
      </c>
      <c r="D634" s="442" t="str">
        <f t="shared" si="76"/>
        <v/>
      </c>
      <c r="E634" s="442" t="str">
        <f t="shared" si="76"/>
        <v/>
      </c>
      <c r="F634" s="442" t="str">
        <f t="shared" si="76"/>
        <v/>
      </c>
      <c r="G634" s="1126" t="str">
        <f t="shared" si="76"/>
        <v/>
      </c>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50"/>
      <c r="DX634" s="33"/>
      <c r="DY634" s="33"/>
      <c r="DZ634" s="33"/>
      <c r="EA634" s="33"/>
      <c r="EB634" s="33"/>
      <c r="EC634" s="33"/>
      <c r="ED634" s="33"/>
      <c r="EE634" s="33"/>
      <c r="EF634" s="33"/>
      <c r="EG634" s="33"/>
      <c r="EH634" s="33"/>
      <c r="EI634" s="33"/>
      <c r="EJ634" s="33"/>
      <c r="EK634" s="33"/>
      <c r="EL634" s="33"/>
      <c r="EM634" s="33"/>
      <c r="EN634" s="33"/>
      <c r="EO634" s="33"/>
      <c r="EP634" s="33"/>
      <c r="EQ634" s="33"/>
      <c r="ER634" s="50"/>
    </row>
    <row r="635" spans="1:149" ht="15" customHeight="1" x14ac:dyDescent="0.25">
      <c r="B635" s="440" t="str">
        <f t="shared" si="74"/>
        <v>Desk 5</v>
      </c>
      <c r="C635" s="442" t="str">
        <f t="shared" si="76"/>
        <v/>
      </c>
      <c r="D635" s="442" t="str">
        <f t="shared" si="76"/>
        <v/>
      </c>
      <c r="E635" s="442" t="str">
        <f t="shared" si="76"/>
        <v/>
      </c>
      <c r="F635" s="442" t="str">
        <f t="shared" si="76"/>
        <v/>
      </c>
      <c r="G635" s="1126" t="str">
        <f t="shared" si="76"/>
        <v/>
      </c>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50"/>
      <c r="DX635" s="33"/>
      <c r="DY635" s="33"/>
      <c r="DZ635" s="33"/>
      <c r="EA635" s="33"/>
      <c r="EB635" s="33"/>
      <c r="EC635" s="33"/>
      <c r="ED635" s="33"/>
      <c r="EE635" s="33"/>
      <c r="EF635" s="33"/>
      <c r="EG635" s="33"/>
      <c r="EH635" s="33"/>
      <c r="EI635" s="33"/>
      <c r="EJ635" s="33"/>
      <c r="EK635" s="33"/>
      <c r="EL635" s="33"/>
      <c r="EM635" s="33"/>
      <c r="EN635" s="33"/>
      <c r="EO635" s="33"/>
      <c r="EP635" s="33"/>
      <c r="EQ635" s="33"/>
      <c r="ER635" s="50"/>
    </row>
    <row r="636" spans="1:149" ht="15" customHeight="1" x14ac:dyDescent="0.25">
      <c r="B636" s="440" t="str">
        <f t="shared" si="74"/>
        <v>Desk 6</v>
      </c>
      <c r="C636" s="442" t="str">
        <f t="shared" si="76"/>
        <v/>
      </c>
      <c r="D636" s="442" t="str">
        <f t="shared" si="76"/>
        <v/>
      </c>
      <c r="E636" s="442" t="str">
        <f t="shared" si="76"/>
        <v/>
      </c>
      <c r="F636" s="442" t="str">
        <f t="shared" si="76"/>
        <v/>
      </c>
      <c r="G636" s="1126" t="str">
        <f t="shared" si="76"/>
        <v/>
      </c>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50"/>
      <c r="DX636" s="33"/>
      <c r="DY636" s="33"/>
      <c r="DZ636" s="33"/>
      <c r="EA636" s="33"/>
      <c r="EB636" s="33"/>
      <c r="EC636" s="33"/>
      <c r="ED636" s="33"/>
      <c r="EE636" s="33"/>
      <c r="EF636" s="33"/>
      <c r="EG636" s="33"/>
      <c r="EH636" s="33"/>
      <c r="EI636" s="33"/>
      <c r="EJ636" s="33"/>
      <c r="EK636" s="33"/>
      <c r="EL636" s="33"/>
      <c r="EM636" s="33"/>
      <c r="EN636" s="33"/>
      <c r="EO636" s="33"/>
      <c r="EP636" s="33"/>
      <c r="EQ636" s="33"/>
      <c r="ER636" s="50"/>
    </row>
    <row r="637" spans="1:149" ht="15" customHeight="1" x14ac:dyDescent="0.25">
      <c r="B637" s="440" t="str">
        <f t="shared" si="74"/>
        <v>Desk 7</v>
      </c>
      <c r="C637" s="442" t="str">
        <f t="shared" si="76"/>
        <v/>
      </c>
      <c r="D637" s="442" t="str">
        <f t="shared" si="76"/>
        <v/>
      </c>
      <c r="E637" s="442" t="str">
        <f t="shared" si="76"/>
        <v/>
      </c>
      <c r="F637" s="442" t="str">
        <f t="shared" si="76"/>
        <v/>
      </c>
      <c r="G637" s="1126" t="str">
        <f t="shared" si="76"/>
        <v/>
      </c>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50"/>
      <c r="DX637" s="33"/>
      <c r="DY637" s="33"/>
      <c r="DZ637" s="33"/>
      <c r="EA637" s="33"/>
      <c r="EB637" s="33"/>
      <c r="EC637" s="33"/>
      <c r="ED637" s="33"/>
      <c r="EE637" s="33"/>
      <c r="EF637" s="33"/>
      <c r="EG637" s="33"/>
      <c r="EH637" s="33"/>
      <c r="EI637" s="33"/>
      <c r="EJ637" s="33"/>
      <c r="EK637" s="33"/>
      <c r="EL637" s="33"/>
      <c r="EM637" s="33"/>
      <c r="EN637" s="33"/>
      <c r="EO637" s="33"/>
      <c r="EP637" s="33"/>
      <c r="EQ637" s="33"/>
      <c r="ER637" s="50"/>
    </row>
    <row r="638" spans="1:149" ht="15" customHeight="1" x14ac:dyDescent="0.25">
      <c r="B638" s="440" t="str">
        <f t="shared" si="74"/>
        <v>Desk 8</v>
      </c>
      <c r="C638" s="442" t="str">
        <f t="shared" si="76"/>
        <v/>
      </c>
      <c r="D638" s="442" t="str">
        <f t="shared" si="76"/>
        <v/>
      </c>
      <c r="E638" s="442" t="str">
        <f t="shared" si="76"/>
        <v/>
      </c>
      <c r="F638" s="442" t="str">
        <f t="shared" si="76"/>
        <v/>
      </c>
      <c r="G638" s="1126" t="str">
        <f t="shared" si="76"/>
        <v/>
      </c>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50"/>
      <c r="DX638" s="33"/>
      <c r="DY638" s="33"/>
      <c r="DZ638" s="33"/>
      <c r="EA638" s="33"/>
      <c r="EB638" s="33"/>
      <c r="EC638" s="33"/>
      <c r="ED638" s="33"/>
      <c r="EE638" s="33"/>
      <c r="EF638" s="33"/>
      <c r="EG638" s="33"/>
      <c r="EH638" s="33"/>
      <c r="EI638" s="33"/>
      <c r="EJ638" s="33"/>
      <c r="EK638" s="33"/>
      <c r="EL638" s="33"/>
      <c r="EM638" s="33"/>
      <c r="EN638" s="33"/>
      <c r="EO638" s="33"/>
      <c r="EP638" s="33"/>
      <c r="EQ638" s="33"/>
      <c r="ER638" s="50"/>
    </row>
    <row r="639" spans="1:149" ht="15" customHeight="1" x14ac:dyDescent="0.25">
      <c r="B639" s="440" t="str">
        <f t="shared" si="74"/>
        <v>Desk 9</v>
      </c>
      <c r="C639" s="442" t="str">
        <f t="shared" si="76"/>
        <v/>
      </c>
      <c r="D639" s="442" t="str">
        <f t="shared" si="76"/>
        <v/>
      </c>
      <c r="E639" s="442" t="str">
        <f t="shared" si="76"/>
        <v/>
      </c>
      <c r="F639" s="442" t="str">
        <f t="shared" si="76"/>
        <v/>
      </c>
      <c r="G639" s="1126" t="str">
        <f t="shared" si="76"/>
        <v/>
      </c>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50"/>
      <c r="DX639" s="33"/>
      <c r="DY639" s="33"/>
      <c r="DZ639" s="33"/>
      <c r="EA639" s="33"/>
      <c r="EB639" s="33"/>
      <c r="EC639" s="33"/>
      <c r="ED639" s="33"/>
      <c r="EE639" s="33"/>
      <c r="EF639" s="33"/>
      <c r="EG639" s="33"/>
      <c r="EH639" s="33"/>
      <c r="EI639" s="33"/>
      <c r="EJ639" s="33"/>
      <c r="EK639" s="33"/>
      <c r="EL639" s="33"/>
      <c r="EM639" s="33"/>
      <c r="EN639" s="33"/>
      <c r="EO639" s="33"/>
      <c r="EP639" s="33"/>
      <c r="EQ639" s="33"/>
      <c r="ER639" s="50"/>
    </row>
    <row r="640" spans="1:149" ht="15" customHeight="1" x14ac:dyDescent="0.25">
      <c r="B640" s="440" t="str">
        <f t="shared" si="74"/>
        <v>Desk 10</v>
      </c>
      <c r="C640" s="442" t="str">
        <f t="shared" si="76"/>
        <v/>
      </c>
      <c r="D640" s="442" t="str">
        <f t="shared" si="76"/>
        <v/>
      </c>
      <c r="E640" s="442" t="str">
        <f t="shared" si="76"/>
        <v/>
      </c>
      <c r="F640" s="442" t="str">
        <f t="shared" si="76"/>
        <v/>
      </c>
      <c r="G640" s="1126" t="str">
        <f t="shared" si="76"/>
        <v/>
      </c>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50"/>
      <c r="DX640" s="33"/>
      <c r="DY640" s="33"/>
      <c r="DZ640" s="33"/>
      <c r="EA640" s="33"/>
      <c r="EB640" s="33"/>
      <c r="EC640" s="33"/>
      <c r="ED640" s="33"/>
      <c r="EE640" s="33"/>
      <c r="EF640" s="33"/>
      <c r="EG640" s="33"/>
      <c r="EH640" s="33"/>
      <c r="EI640" s="33"/>
      <c r="EJ640" s="33"/>
      <c r="EK640" s="33"/>
      <c r="EL640" s="33"/>
      <c r="EM640" s="33"/>
      <c r="EN640" s="33"/>
      <c r="EO640" s="33"/>
      <c r="EP640" s="33"/>
      <c r="EQ640" s="33"/>
      <c r="ER640" s="50"/>
    </row>
    <row r="641" spans="2:148" ht="15" customHeight="1" x14ac:dyDescent="0.25">
      <c r="B641" s="440" t="str">
        <f t="shared" si="74"/>
        <v>Desk 11</v>
      </c>
      <c r="C641" s="442" t="str">
        <f t="shared" si="76"/>
        <v/>
      </c>
      <c r="D641" s="442" t="str">
        <f t="shared" si="76"/>
        <v/>
      </c>
      <c r="E641" s="442" t="str">
        <f t="shared" si="76"/>
        <v/>
      </c>
      <c r="F641" s="442" t="str">
        <f t="shared" si="76"/>
        <v/>
      </c>
      <c r="G641" s="1126" t="str">
        <f t="shared" si="76"/>
        <v/>
      </c>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50"/>
      <c r="DX641" s="33"/>
      <c r="DY641" s="33"/>
      <c r="DZ641" s="33"/>
      <c r="EA641" s="33"/>
      <c r="EB641" s="33"/>
      <c r="EC641" s="33"/>
      <c r="ED641" s="33"/>
      <c r="EE641" s="33"/>
      <c r="EF641" s="33"/>
      <c r="EG641" s="33"/>
      <c r="EH641" s="33"/>
      <c r="EI641" s="33"/>
      <c r="EJ641" s="33"/>
      <c r="EK641" s="33"/>
      <c r="EL641" s="33"/>
      <c r="EM641" s="33"/>
      <c r="EN641" s="33"/>
      <c r="EO641" s="33"/>
      <c r="EP641" s="33"/>
      <c r="EQ641" s="33"/>
      <c r="ER641" s="50"/>
    </row>
    <row r="642" spans="2:148" ht="15" customHeight="1" x14ac:dyDescent="0.25">
      <c r="B642" s="440" t="str">
        <f t="shared" si="74"/>
        <v>Desk 12</v>
      </c>
      <c r="C642" s="442" t="str">
        <f t="shared" si="76"/>
        <v/>
      </c>
      <c r="D642" s="442" t="str">
        <f t="shared" si="76"/>
        <v/>
      </c>
      <c r="E642" s="442" t="str">
        <f t="shared" si="76"/>
        <v/>
      </c>
      <c r="F642" s="442" t="str">
        <f t="shared" si="76"/>
        <v/>
      </c>
      <c r="G642" s="1126" t="str">
        <f t="shared" si="76"/>
        <v/>
      </c>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50"/>
      <c r="DX642" s="33"/>
      <c r="DY642" s="33"/>
      <c r="DZ642" s="33"/>
      <c r="EA642" s="33"/>
      <c r="EB642" s="33"/>
      <c r="EC642" s="33"/>
      <c r="ED642" s="33"/>
      <c r="EE642" s="33"/>
      <c r="EF642" s="33"/>
      <c r="EG642" s="33"/>
      <c r="EH642" s="33"/>
      <c r="EI642" s="33"/>
      <c r="EJ642" s="33"/>
      <c r="EK642" s="33"/>
      <c r="EL642" s="33"/>
      <c r="EM642" s="33"/>
      <c r="EN642" s="33"/>
      <c r="EO642" s="33"/>
      <c r="EP642" s="33"/>
      <c r="EQ642" s="33"/>
      <c r="ER642" s="50"/>
    </row>
    <row r="643" spans="2:148" ht="15" customHeight="1" x14ac:dyDescent="0.25">
      <c r="B643" s="440" t="str">
        <f t="shared" si="74"/>
        <v>Desk 13</v>
      </c>
      <c r="C643" s="442" t="str">
        <f t="shared" si="76"/>
        <v/>
      </c>
      <c r="D643" s="442" t="str">
        <f t="shared" si="76"/>
        <v/>
      </c>
      <c r="E643" s="442" t="str">
        <f t="shared" si="76"/>
        <v/>
      </c>
      <c r="F643" s="442" t="str">
        <f t="shared" si="76"/>
        <v/>
      </c>
      <c r="G643" s="1126" t="str">
        <f t="shared" si="76"/>
        <v/>
      </c>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50"/>
      <c r="DX643" s="33"/>
      <c r="DY643" s="33"/>
      <c r="DZ643" s="33"/>
      <c r="EA643" s="33"/>
      <c r="EB643" s="33"/>
      <c r="EC643" s="33"/>
      <c r="ED643" s="33"/>
      <c r="EE643" s="33"/>
      <c r="EF643" s="33"/>
      <c r="EG643" s="33"/>
      <c r="EH643" s="33"/>
      <c r="EI643" s="33"/>
      <c r="EJ643" s="33"/>
      <c r="EK643" s="33"/>
      <c r="EL643" s="33"/>
      <c r="EM643" s="33"/>
      <c r="EN643" s="33"/>
      <c r="EO643" s="33"/>
      <c r="EP643" s="33"/>
      <c r="EQ643" s="33"/>
      <c r="ER643" s="50"/>
    </row>
    <row r="644" spans="2:148" ht="15" customHeight="1" x14ac:dyDescent="0.25">
      <c r="B644" s="440" t="str">
        <f t="shared" si="74"/>
        <v>Desk 14</v>
      </c>
      <c r="C644" s="442" t="str">
        <f t="shared" si="76"/>
        <v/>
      </c>
      <c r="D644" s="442" t="str">
        <f t="shared" si="76"/>
        <v/>
      </c>
      <c r="E644" s="442" t="str">
        <f t="shared" si="76"/>
        <v/>
      </c>
      <c r="F644" s="442" t="str">
        <f t="shared" si="76"/>
        <v/>
      </c>
      <c r="G644" s="1126" t="str">
        <f t="shared" si="76"/>
        <v/>
      </c>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50"/>
      <c r="DX644" s="33"/>
      <c r="DY644" s="33"/>
      <c r="DZ644" s="33"/>
      <c r="EA644" s="33"/>
      <c r="EB644" s="33"/>
      <c r="EC644" s="33"/>
      <c r="ED644" s="33"/>
      <c r="EE644" s="33"/>
      <c r="EF644" s="33"/>
      <c r="EG644" s="33"/>
      <c r="EH644" s="33"/>
      <c r="EI644" s="33"/>
      <c r="EJ644" s="33"/>
      <c r="EK644" s="33"/>
      <c r="EL644" s="33"/>
      <c r="EM644" s="33"/>
      <c r="EN644" s="33"/>
      <c r="EO644" s="33"/>
      <c r="EP644" s="33"/>
      <c r="EQ644" s="33"/>
      <c r="ER644" s="50"/>
    </row>
    <row r="645" spans="2:148" ht="15" customHeight="1" x14ac:dyDescent="0.25">
      <c r="B645" s="440" t="str">
        <f t="shared" si="74"/>
        <v>Desk 15</v>
      </c>
      <c r="C645" s="442" t="str">
        <f t="shared" si="76"/>
        <v/>
      </c>
      <c r="D645" s="442" t="str">
        <f t="shared" si="76"/>
        <v/>
      </c>
      <c r="E645" s="442" t="str">
        <f t="shared" si="76"/>
        <v/>
      </c>
      <c r="F645" s="442" t="str">
        <f t="shared" si="76"/>
        <v/>
      </c>
      <c r="G645" s="1126" t="str">
        <f t="shared" si="76"/>
        <v/>
      </c>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50"/>
      <c r="DX645" s="33"/>
      <c r="DY645" s="33"/>
      <c r="DZ645" s="33"/>
      <c r="EA645" s="33"/>
      <c r="EB645" s="33"/>
      <c r="EC645" s="33"/>
      <c r="ED645" s="33"/>
      <c r="EE645" s="33"/>
      <c r="EF645" s="33"/>
      <c r="EG645" s="33"/>
      <c r="EH645" s="33"/>
      <c r="EI645" s="33"/>
      <c r="EJ645" s="33"/>
      <c r="EK645" s="33"/>
      <c r="EL645" s="33"/>
      <c r="EM645" s="33"/>
      <c r="EN645" s="33"/>
      <c r="EO645" s="33"/>
      <c r="EP645" s="33"/>
      <c r="EQ645" s="33"/>
      <c r="ER645" s="50"/>
    </row>
    <row r="646" spans="2:148" ht="15" customHeight="1" x14ac:dyDescent="0.25">
      <c r="B646" s="440" t="str">
        <f t="shared" si="74"/>
        <v>Desk 16</v>
      </c>
      <c r="C646" s="442" t="str">
        <f t="shared" si="76"/>
        <v/>
      </c>
      <c r="D646" s="442" t="str">
        <f t="shared" si="76"/>
        <v/>
      </c>
      <c r="E646" s="442" t="str">
        <f t="shared" si="76"/>
        <v/>
      </c>
      <c r="F646" s="442" t="str">
        <f t="shared" si="76"/>
        <v/>
      </c>
      <c r="G646" s="1126" t="str">
        <f t="shared" si="76"/>
        <v/>
      </c>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50"/>
      <c r="DX646" s="33"/>
      <c r="DY646" s="33"/>
      <c r="DZ646" s="33"/>
      <c r="EA646" s="33"/>
      <c r="EB646" s="33"/>
      <c r="EC646" s="33"/>
      <c r="ED646" s="33"/>
      <c r="EE646" s="33"/>
      <c r="EF646" s="33"/>
      <c r="EG646" s="33"/>
      <c r="EH646" s="33"/>
      <c r="EI646" s="33"/>
      <c r="EJ646" s="33"/>
      <c r="EK646" s="33"/>
      <c r="EL646" s="33"/>
      <c r="EM646" s="33"/>
      <c r="EN646" s="33"/>
      <c r="EO646" s="33"/>
      <c r="EP646" s="33"/>
      <c r="EQ646" s="33"/>
      <c r="ER646" s="50"/>
    </row>
    <row r="647" spans="2:148" ht="15" customHeight="1" x14ac:dyDescent="0.25">
      <c r="B647" s="440" t="str">
        <f t="shared" si="74"/>
        <v>Desk 17</v>
      </c>
      <c r="C647" s="442" t="str">
        <f t="shared" si="76"/>
        <v/>
      </c>
      <c r="D647" s="442" t="str">
        <f t="shared" si="76"/>
        <v/>
      </c>
      <c r="E647" s="442" t="str">
        <f t="shared" si="76"/>
        <v/>
      </c>
      <c r="F647" s="442" t="str">
        <f t="shared" si="76"/>
        <v/>
      </c>
      <c r="G647" s="1126" t="str">
        <f t="shared" si="76"/>
        <v/>
      </c>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50"/>
      <c r="DX647" s="33"/>
      <c r="DY647" s="33"/>
      <c r="DZ647" s="33"/>
      <c r="EA647" s="33"/>
      <c r="EB647" s="33"/>
      <c r="EC647" s="33"/>
      <c r="ED647" s="33"/>
      <c r="EE647" s="33"/>
      <c r="EF647" s="33"/>
      <c r="EG647" s="33"/>
      <c r="EH647" s="33"/>
      <c r="EI647" s="33"/>
      <c r="EJ647" s="33"/>
      <c r="EK647" s="33"/>
      <c r="EL647" s="33"/>
      <c r="EM647" s="33"/>
      <c r="EN647" s="33"/>
      <c r="EO647" s="33"/>
      <c r="EP647" s="33"/>
      <c r="EQ647" s="33"/>
      <c r="ER647" s="50"/>
    </row>
    <row r="648" spans="2:148" ht="15" customHeight="1" x14ac:dyDescent="0.25">
      <c r="B648" s="440" t="str">
        <f t="shared" si="74"/>
        <v>Desk 18</v>
      </c>
      <c r="C648" s="442" t="str">
        <f t="shared" ref="C648:G663" si="77">IF(ISBLANK(C28), "", C28)</f>
        <v/>
      </c>
      <c r="D648" s="442" t="str">
        <f t="shared" si="77"/>
        <v/>
      </c>
      <c r="E648" s="442" t="str">
        <f t="shared" si="77"/>
        <v/>
      </c>
      <c r="F648" s="442" t="str">
        <f t="shared" si="77"/>
        <v/>
      </c>
      <c r="G648" s="1126" t="str">
        <f t="shared" si="77"/>
        <v/>
      </c>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50"/>
      <c r="DX648" s="33"/>
      <c r="DY648" s="33"/>
      <c r="DZ648" s="33"/>
      <c r="EA648" s="33"/>
      <c r="EB648" s="33"/>
      <c r="EC648" s="33"/>
      <c r="ED648" s="33"/>
      <c r="EE648" s="33"/>
      <c r="EF648" s="33"/>
      <c r="EG648" s="33"/>
      <c r="EH648" s="33"/>
      <c r="EI648" s="33"/>
      <c r="EJ648" s="33"/>
      <c r="EK648" s="33"/>
      <c r="EL648" s="33"/>
      <c r="EM648" s="33"/>
      <c r="EN648" s="33"/>
      <c r="EO648" s="33"/>
      <c r="EP648" s="33"/>
      <c r="EQ648" s="33"/>
      <c r="ER648" s="50"/>
    </row>
    <row r="649" spans="2:148" ht="15" customHeight="1" x14ac:dyDescent="0.25">
      <c r="B649" s="440" t="str">
        <f t="shared" si="74"/>
        <v>Desk 19</v>
      </c>
      <c r="C649" s="442" t="str">
        <f t="shared" si="77"/>
        <v/>
      </c>
      <c r="D649" s="442" t="str">
        <f t="shared" si="77"/>
        <v/>
      </c>
      <c r="E649" s="442" t="str">
        <f t="shared" si="77"/>
        <v/>
      </c>
      <c r="F649" s="442" t="str">
        <f t="shared" si="77"/>
        <v/>
      </c>
      <c r="G649" s="1126" t="str">
        <f t="shared" si="77"/>
        <v/>
      </c>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50"/>
      <c r="DX649" s="33"/>
      <c r="DY649" s="33"/>
      <c r="DZ649" s="33"/>
      <c r="EA649" s="33"/>
      <c r="EB649" s="33"/>
      <c r="EC649" s="33"/>
      <c r="ED649" s="33"/>
      <c r="EE649" s="33"/>
      <c r="EF649" s="33"/>
      <c r="EG649" s="33"/>
      <c r="EH649" s="33"/>
      <c r="EI649" s="33"/>
      <c r="EJ649" s="33"/>
      <c r="EK649" s="33"/>
      <c r="EL649" s="33"/>
      <c r="EM649" s="33"/>
      <c r="EN649" s="33"/>
      <c r="EO649" s="33"/>
      <c r="EP649" s="33"/>
      <c r="EQ649" s="33"/>
      <c r="ER649" s="50"/>
    </row>
    <row r="650" spans="2:148" ht="15" customHeight="1" x14ac:dyDescent="0.25">
      <c r="B650" s="440" t="str">
        <f t="shared" si="74"/>
        <v>Desk 20</v>
      </c>
      <c r="C650" s="442" t="str">
        <f t="shared" si="77"/>
        <v/>
      </c>
      <c r="D650" s="442" t="str">
        <f t="shared" si="77"/>
        <v/>
      </c>
      <c r="E650" s="442" t="str">
        <f t="shared" si="77"/>
        <v/>
      </c>
      <c r="F650" s="442" t="str">
        <f t="shared" si="77"/>
        <v/>
      </c>
      <c r="G650" s="1126" t="str">
        <f t="shared" si="77"/>
        <v/>
      </c>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50"/>
      <c r="DX650" s="33"/>
      <c r="DY650" s="33"/>
      <c r="DZ650" s="33"/>
      <c r="EA650" s="33"/>
      <c r="EB650" s="33"/>
      <c r="EC650" s="33"/>
      <c r="ED650" s="33"/>
      <c r="EE650" s="33"/>
      <c r="EF650" s="33"/>
      <c r="EG650" s="33"/>
      <c r="EH650" s="33"/>
      <c r="EI650" s="33"/>
      <c r="EJ650" s="33"/>
      <c r="EK650" s="33"/>
      <c r="EL650" s="33"/>
      <c r="EM650" s="33"/>
      <c r="EN650" s="33"/>
      <c r="EO650" s="33"/>
      <c r="EP650" s="33"/>
      <c r="EQ650" s="33"/>
      <c r="ER650" s="50"/>
    </row>
    <row r="651" spans="2:148" ht="15" customHeight="1" x14ac:dyDescent="0.25">
      <c r="B651" s="440" t="str">
        <f t="shared" si="74"/>
        <v>Desk 21</v>
      </c>
      <c r="C651" s="442" t="str">
        <f t="shared" si="77"/>
        <v/>
      </c>
      <c r="D651" s="442" t="str">
        <f t="shared" si="77"/>
        <v/>
      </c>
      <c r="E651" s="442" t="str">
        <f t="shared" si="77"/>
        <v/>
      </c>
      <c r="F651" s="442" t="str">
        <f t="shared" si="77"/>
        <v/>
      </c>
      <c r="G651" s="1126" t="str">
        <f t="shared" si="77"/>
        <v/>
      </c>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50"/>
      <c r="DX651" s="33"/>
      <c r="DY651" s="33"/>
      <c r="DZ651" s="33"/>
      <c r="EA651" s="33"/>
      <c r="EB651" s="33"/>
      <c r="EC651" s="33"/>
      <c r="ED651" s="33"/>
      <c r="EE651" s="33"/>
      <c r="EF651" s="33"/>
      <c r="EG651" s="33"/>
      <c r="EH651" s="33"/>
      <c r="EI651" s="33"/>
      <c r="EJ651" s="33"/>
      <c r="EK651" s="33"/>
      <c r="EL651" s="33"/>
      <c r="EM651" s="33"/>
      <c r="EN651" s="33"/>
      <c r="EO651" s="33"/>
      <c r="EP651" s="33"/>
      <c r="EQ651" s="33"/>
      <c r="ER651" s="50"/>
    </row>
    <row r="652" spans="2:148" ht="15" customHeight="1" x14ac:dyDescent="0.25">
      <c r="B652" s="440" t="str">
        <f t="shared" si="74"/>
        <v>Desk 22</v>
      </c>
      <c r="C652" s="442" t="str">
        <f t="shared" si="77"/>
        <v/>
      </c>
      <c r="D652" s="442" t="str">
        <f t="shared" si="77"/>
        <v/>
      </c>
      <c r="E652" s="442" t="str">
        <f t="shared" si="77"/>
        <v/>
      </c>
      <c r="F652" s="442" t="str">
        <f t="shared" si="77"/>
        <v/>
      </c>
      <c r="G652" s="1126" t="str">
        <f t="shared" si="77"/>
        <v/>
      </c>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50"/>
      <c r="DX652" s="33"/>
      <c r="DY652" s="33"/>
      <c r="DZ652" s="33"/>
      <c r="EA652" s="33"/>
      <c r="EB652" s="33"/>
      <c r="EC652" s="33"/>
      <c r="ED652" s="33"/>
      <c r="EE652" s="33"/>
      <c r="EF652" s="33"/>
      <c r="EG652" s="33"/>
      <c r="EH652" s="33"/>
      <c r="EI652" s="33"/>
      <c r="EJ652" s="33"/>
      <c r="EK652" s="33"/>
      <c r="EL652" s="33"/>
      <c r="EM652" s="33"/>
      <c r="EN652" s="33"/>
      <c r="EO652" s="33"/>
      <c r="EP652" s="33"/>
      <c r="EQ652" s="33"/>
      <c r="ER652" s="50"/>
    </row>
    <row r="653" spans="2:148" ht="15" customHeight="1" x14ac:dyDescent="0.25">
      <c r="B653" s="440" t="str">
        <f t="shared" si="74"/>
        <v>Desk 23</v>
      </c>
      <c r="C653" s="442" t="str">
        <f t="shared" si="77"/>
        <v/>
      </c>
      <c r="D653" s="442" t="str">
        <f t="shared" si="77"/>
        <v/>
      </c>
      <c r="E653" s="442" t="str">
        <f t="shared" si="77"/>
        <v/>
      </c>
      <c r="F653" s="442" t="str">
        <f t="shared" si="77"/>
        <v/>
      </c>
      <c r="G653" s="1126" t="str">
        <f t="shared" si="77"/>
        <v/>
      </c>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50"/>
      <c r="DX653" s="33"/>
      <c r="DY653" s="33"/>
      <c r="DZ653" s="33"/>
      <c r="EA653" s="33"/>
      <c r="EB653" s="33"/>
      <c r="EC653" s="33"/>
      <c r="ED653" s="33"/>
      <c r="EE653" s="33"/>
      <c r="EF653" s="33"/>
      <c r="EG653" s="33"/>
      <c r="EH653" s="33"/>
      <c r="EI653" s="33"/>
      <c r="EJ653" s="33"/>
      <c r="EK653" s="33"/>
      <c r="EL653" s="33"/>
      <c r="EM653" s="33"/>
      <c r="EN653" s="33"/>
      <c r="EO653" s="33"/>
      <c r="EP653" s="33"/>
      <c r="EQ653" s="33"/>
      <c r="ER653" s="50"/>
    </row>
    <row r="654" spans="2:148" ht="15" customHeight="1" x14ac:dyDescent="0.25">
      <c r="B654" s="440" t="str">
        <f t="shared" si="74"/>
        <v>Desk 24</v>
      </c>
      <c r="C654" s="442" t="str">
        <f t="shared" si="77"/>
        <v/>
      </c>
      <c r="D654" s="442" t="str">
        <f t="shared" si="77"/>
        <v/>
      </c>
      <c r="E654" s="442" t="str">
        <f t="shared" si="77"/>
        <v/>
      </c>
      <c r="F654" s="442" t="str">
        <f t="shared" si="77"/>
        <v/>
      </c>
      <c r="G654" s="1126" t="str">
        <f t="shared" si="77"/>
        <v/>
      </c>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50"/>
      <c r="DX654" s="33"/>
      <c r="DY654" s="33"/>
      <c r="DZ654" s="33"/>
      <c r="EA654" s="33"/>
      <c r="EB654" s="33"/>
      <c r="EC654" s="33"/>
      <c r="ED654" s="33"/>
      <c r="EE654" s="33"/>
      <c r="EF654" s="33"/>
      <c r="EG654" s="33"/>
      <c r="EH654" s="33"/>
      <c r="EI654" s="33"/>
      <c r="EJ654" s="33"/>
      <c r="EK654" s="33"/>
      <c r="EL654" s="33"/>
      <c r="EM654" s="33"/>
      <c r="EN654" s="33"/>
      <c r="EO654" s="33"/>
      <c r="EP654" s="33"/>
      <c r="EQ654" s="33"/>
      <c r="ER654" s="50"/>
    </row>
    <row r="655" spans="2:148" ht="15" customHeight="1" x14ac:dyDescent="0.25">
      <c r="B655" s="440" t="str">
        <f t="shared" si="74"/>
        <v>Desk 25</v>
      </c>
      <c r="C655" s="442" t="str">
        <f t="shared" si="77"/>
        <v/>
      </c>
      <c r="D655" s="442" t="str">
        <f t="shared" si="77"/>
        <v/>
      </c>
      <c r="E655" s="442" t="str">
        <f t="shared" si="77"/>
        <v/>
      </c>
      <c r="F655" s="442" t="str">
        <f t="shared" si="77"/>
        <v/>
      </c>
      <c r="G655" s="1126" t="str">
        <f t="shared" si="77"/>
        <v/>
      </c>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50"/>
      <c r="DX655" s="33"/>
      <c r="DY655" s="33"/>
      <c r="DZ655" s="33"/>
      <c r="EA655" s="33"/>
      <c r="EB655" s="33"/>
      <c r="EC655" s="33"/>
      <c r="ED655" s="33"/>
      <c r="EE655" s="33"/>
      <c r="EF655" s="33"/>
      <c r="EG655" s="33"/>
      <c r="EH655" s="33"/>
      <c r="EI655" s="33"/>
      <c r="EJ655" s="33"/>
      <c r="EK655" s="33"/>
      <c r="EL655" s="33"/>
      <c r="EM655" s="33"/>
      <c r="EN655" s="33"/>
      <c r="EO655" s="33"/>
      <c r="EP655" s="33"/>
      <c r="EQ655" s="33"/>
      <c r="ER655" s="50"/>
    </row>
    <row r="656" spans="2:148" ht="15" customHeight="1" x14ac:dyDescent="0.25">
      <c r="B656" s="440" t="str">
        <f t="shared" si="74"/>
        <v>Desk 26</v>
      </c>
      <c r="C656" s="442" t="str">
        <f t="shared" si="77"/>
        <v/>
      </c>
      <c r="D656" s="442" t="str">
        <f t="shared" si="77"/>
        <v/>
      </c>
      <c r="E656" s="442" t="str">
        <f t="shared" si="77"/>
        <v/>
      </c>
      <c r="F656" s="442" t="str">
        <f t="shared" si="77"/>
        <v/>
      </c>
      <c r="G656" s="1126" t="str">
        <f t="shared" si="77"/>
        <v/>
      </c>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50"/>
      <c r="DX656" s="33"/>
      <c r="DY656" s="33"/>
      <c r="DZ656" s="33"/>
      <c r="EA656" s="33"/>
      <c r="EB656" s="33"/>
      <c r="EC656" s="33"/>
      <c r="ED656" s="33"/>
      <c r="EE656" s="33"/>
      <c r="EF656" s="33"/>
      <c r="EG656" s="33"/>
      <c r="EH656" s="33"/>
      <c r="EI656" s="33"/>
      <c r="EJ656" s="33"/>
      <c r="EK656" s="33"/>
      <c r="EL656" s="33"/>
      <c r="EM656" s="33"/>
      <c r="EN656" s="33"/>
      <c r="EO656" s="33"/>
      <c r="EP656" s="33"/>
      <c r="EQ656" s="33"/>
      <c r="ER656" s="50"/>
    </row>
    <row r="657" spans="2:148" ht="15" customHeight="1" x14ac:dyDescent="0.25">
      <c r="B657" s="440" t="str">
        <f t="shared" si="74"/>
        <v>Desk 27</v>
      </c>
      <c r="C657" s="442" t="str">
        <f t="shared" si="77"/>
        <v/>
      </c>
      <c r="D657" s="442" t="str">
        <f t="shared" si="77"/>
        <v/>
      </c>
      <c r="E657" s="442" t="str">
        <f t="shared" si="77"/>
        <v/>
      </c>
      <c r="F657" s="442" t="str">
        <f t="shared" si="77"/>
        <v/>
      </c>
      <c r="G657" s="1126" t="str">
        <f t="shared" si="77"/>
        <v/>
      </c>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50"/>
      <c r="DX657" s="33"/>
      <c r="DY657" s="33"/>
      <c r="DZ657" s="33"/>
      <c r="EA657" s="33"/>
      <c r="EB657" s="33"/>
      <c r="EC657" s="33"/>
      <c r="ED657" s="33"/>
      <c r="EE657" s="33"/>
      <c r="EF657" s="33"/>
      <c r="EG657" s="33"/>
      <c r="EH657" s="33"/>
      <c r="EI657" s="33"/>
      <c r="EJ657" s="33"/>
      <c r="EK657" s="33"/>
      <c r="EL657" s="33"/>
      <c r="EM657" s="33"/>
      <c r="EN657" s="33"/>
      <c r="EO657" s="33"/>
      <c r="EP657" s="33"/>
      <c r="EQ657" s="33"/>
      <c r="ER657" s="50"/>
    </row>
    <row r="658" spans="2:148" ht="15" customHeight="1" x14ac:dyDescent="0.25">
      <c r="B658" s="440" t="str">
        <f t="shared" si="74"/>
        <v>Desk 28</v>
      </c>
      <c r="C658" s="442" t="str">
        <f t="shared" si="77"/>
        <v/>
      </c>
      <c r="D658" s="442" t="str">
        <f t="shared" si="77"/>
        <v/>
      </c>
      <c r="E658" s="442" t="str">
        <f t="shared" si="77"/>
        <v/>
      </c>
      <c r="F658" s="442" t="str">
        <f t="shared" si="77"/>
        <v/>
      </c>
      <c r="G658" s="1126" t="str">
        <f t="shared" si="77"/>
        <v/>
      </c>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50"/>
      <c r="DX658" s="33"/>
      <c r="DY658" s="33"/>
      <c r="DZ658" s="33"/>
      <c r="EA658" s="33"/>
      <c r="EB658" s="33"/>
      <c r="EC658" s="33"/>
      <c r="ED658" s="33"/>
      <c r="EE658" s="33"/>
      <c r="EF658" s="33"/>
      <c r="EG658" s="33"/>
      <c r="EH658" s="33"/>
      <c r="EI658" s="33"/>
      <c r="EJ658" s="33"/>
      <c r="EK658" s="33"/>
      <c r="EL658" s="33"/>
      <c r="EM658" s="33"/>
      <c r="EN658" s="33"/>
      <c r="EO658" s="33"/>
      <c r="EP658" s="33"/>
      <c r="EQ658" s="33"/>
      <c r="ER658" s="50"/>
    </row>
    <row r="659" spans="2:148" ht="15" customHeight="1" x14ac:dyDescent="0.25">
      <c r="B659" s="440" t="str">
        <f t="shared" si="74"/>
        <v>Desk 29</v>
      </c>
      <c r="C659" s="442" t="str">
        <f t="shared" si="77"/>
        <v/>
      </c>
      <c r="D659" s="442" t="str">
        <f t="shared" si="77"/>
        <v/>
      </c>
      <c r="E659" s="442" t="str">
        <f t="shared" si="77"/>
        <v/>
      </c>
      <c r="F659" s="442" t="str">
        <f t="shared" si="77"/>
        <v/>
      </c>
      <c r="G659" s="1126" t="str">
        <f t="shared" si="77"/>
        <v/>
      </c>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50"/>
      <c r="DX659" s="33"/>
      <c r="DY659" s="33"/>
      <c r="DZ659" s="33"/>
      <c r="EA659" s="33"/>
      <c r="EB659" s="33"/>
      <c r="EC659" s="33"/>
      <c r="ED659" s="33"/>
      <c r="EE659" s="33"/>
      <c r="EF659" s="33"/>
      <c r="EG659" s="33"/>
      <c r="EH659" s="33"/>
      <c r="EI659" s="33"/>
      <c r="EJ659" s="33"/>
      <c r="EK659" s="33"/>
      <c r="EL659" s="33"/>
      <c r="EM659" s="33"/>
      <c r="EN659" s="33"/>
      <c r="EO659" s="33"/>
      <c r="EP659" s="33"/>
      <c r="EQ659" s="33"/>
      <c r="ER659" s="50"/>
    </row>
    <row r="660" spans="2:148" ht="15" customHeight="1" x14ac:dyDescent="0.25">
      <c r="B660" s="440" t="str">
        <f t="shared" si="74"/>
        <v>Desk 30</v>
      </c>
      <c r="C660" s="442" t="str">
        <f t="shared" si="77"/>
        <v/>
      </c>
      <c r="D660" s="442" t="str">
        <f t="shared" si="77"/>
        <v/>
      </c>
      <c r="E660" s="442" t="str">
        <f t="shared" si="77"/>
        <v/>
      </c>
      <c r="F660" s="442" t="str">
        <f t="shared" si="77"/>
        <v/>
      </c>
      <c r="G660" s="1126" t="str">
        <f t="shared" si="77"/>
        <v/>
      </c>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50"/>
      <c r="DX660" s="33"/>
      <c r="DY660" s="33"/>
      <c r="DZ660" s="33"/>
      <c r="EA660" s="33"/>
      <c r="EB660" s="33"/>
      <c r="EC660" s="33"/>
      <c r="ED660" s="33"/>
      <c r="EE660" s="33"/>
      <c r="EF660" s="33"/>
      <c r="EG660" s="33"/>
      <c r="EH660" s="33"/>
      <c r="EI660" s="33"/>
      <c r="EJ660" s="33"/>
      <c r="EK660" s="33"/>
      <c r="EL660" s="33"/>
      <c r="EM660" s="33"/>
      <c r="EN660" s="33"/>
      <c r="EO660" s="33"/>
      <c r="EP660" s="33"/>
      <c r="EQ660" s="33"/>
      <c r="ER660" s="50"/>
    </row>
    <row r="661" spans="2:148" ht="15" customHeight="1" x14ac:dyDescent="0.25">
      <c r="B661" s="440" t="str">
        <f t="shared" si="74"/>
        <v>Desk 31</v>
      </c>
      <c r="C661" s="442" t="str">
        <f t="shared" si="77"/>
        <v/>
      </c>
      <c r="D661" s="442" t="str">
        <f t="shared" si="77"/>
        <v/>
      </c>
      <c r="E661" s="442" t="str">
        <f t="shared" si="77"/>
        <v/>
      </c>
      <c r="F661" s="442" t="str">
        <f t="shared" si="77"/>
        <v/>
      </c>
      <c r="G661" s="1126" t="str">
        <f t="shared" si="77"/>
        <v/>
      </c>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50"/>
      <c r="DX661" s="33"/>
      <c r="DY661" s="33"/>
      <c r="DZ661" s="33"/>
      <c r="EA661" s="33"/>
      <c r="EB661" s="33"/>
      <c r="EC661" s="33"/>
      <c r="ED661" s="33"/>
      <c r="EE661" s="33"/>
      <c r="EF661" s="33"/>
      <c r="EG661" s="33"/>
      <c r="EH661" s="33"/>
      <c r="EI661" s="33"/>
      <c r="EJ661" s="33"/>
      <c r="EK661" s="33"/>
      <c r="EL661" s="33"/>
      <c r="EM661" s="33"/>
      <c r="EN661" s="33"/>
      <c r="EO661" s="33"/>
      <c r="EP661" s="33"/>
      <c r="EQ661" s="33"/>
      <c r="ER661" s="50"/>
    </row>
    <row r="662" spans="2:148" ht="15" customHeight="1" x14ac:dyDescent="0.25">
      <c r="B662" s="440" t="str">
        <f t="shared" si="74"/>
        <v>Desk 32</v>
      </c>
      <c r="C662" s="442" t="str">
        <f t="shared" si="77"/>
        <v/>
      </c>
      <c r="D662" s="442" t="str">
        <f t="shared" si="77"/>
        <v/>
      </c>
      <c r="E662" s="442" t="str">
        <f t="shared" si="77"/>
        <v/>
      </c>
      <c r="F662" s="442" t="str">
        <f t="shared" si="77"/>
        <v/>
      </c>
      <c r="G662" s="1126" t="str">
        <f t="shared" si="77"/>
        <v/>
      </c>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50"/>
      <c r="DX662" s="33"/>
      <c r="DY662" s="33"/>
      <c r="DZ662" s="33"/>
      <c r="EA662" s="33"/>
      <c r="EB662" s="33"/>
      <c r="EC662" s="33"/>
      <c r="ED662" s="33"/>
      <c r="EE662" s="33"/>
      <c r="EF662" s="33"/>
      <c r="EG662" s="33"/>
      <c r="EH662" s="33"/>
      <c r="EI662" s="33"/>
      <c r="EJ662" s="33"/>
      <c r="EK662" s="33"/>
      <c r="EL662" s="33"/>
      <c r="EM662" s="33"/>
      <c r="EN662" s="33"/>
      <c r="EO662" s="33"/>
      <c r="EP662" s="33"/>
      <c r="EQ662" s="33"/>
      <c r="ER662" s="50"/>
    </row>
    <row r="663" spans="2:148" ht="15" customHeight="1" x14ac:dyDescent="0.25">
      <c r="B663" s="440" t="str">
        <f t="shared" si="74"/>
        <v>Desk 33</v>
      </c>
      <c r="C663" s="442" t="str">
        <f t="shared" si="77"/>
        <v/>
      </c>
      <c r="D663" s="442" t="str">
        <f t="shared" si="77"/>
        <v/>
      </c>
      <c r="E663" s="442" t="str">
        <f t="shared" si="77"/>
        <v/>
      </c>
      <c r="F663" s="442" t="str">
        <f t="shared" si="77"/>
        <v/>
      </c>
      <c r="G663" s="1126" t="str">
        <f t="shared" si="77"/>
        <v/>
      </c>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50"/>
      <c r="DX663" s="33"/>
      <c r="DY663" s="33"/>
      <c r="DZ663" s="33"/>
      <c r="EA663" s="33"/>
      <c r="EB663" s="33"/>
      <c r="EC663" s="33"/>
      <c r="ED663" s="33"/>
      <c r="EE663" s="33"/>
      <c r="EF663" s="33"/>
      <c r="EG663" s="33"/>
      <c r="EH663" s="33"/>
      <c r="EI663" s="33"/>
      <c r="EJ663" s="33"/>
      <c r="EK663" s="33"/>
      <c r="EL663" s="33"/>
      <c r="EM663" s="33"/>
      <c r="EN663" s="33"/>
      <c r="EO663" s="33"/>
      <c r="EP663" s="33"/>
      <c r="EQ663" s="33"/>
      <c r="ER663" s="50"/>
    </row>
    <row r="664" spans="2:148" ht="15" customHeight="1" x14ac:dyDescent="0.25">
      <c r="B664" s="440" t="str">
        <f t="shared" si="74"/>
        <v>Desk 34</v>
      </c>
      <c r="C664" s="442" t="str">
        <f t="shared" ref="C664:G679" si="78">IF(ISBLANK(C44), "", C44)</f>
        <v/>
      </c>
      <c r="D664" s="442" t="str">
        <f t="shared" si="78"/>
        <v/>
      </c>
      <c r="E664" s="442" t="str">
        <f t="shared" si="78"/>
        <v/>
      </c>
      <c r="F664" s="442" t="str">
        <f t="shared" si="78"/>
        <v/>
      </c>
      <c r="G664" s="1126" t="str">
        <f t="shared" si="78"/>
        <v/>
      </c>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50"/>
      <c r="DX664" s="33"/>
      <c r="DY664" s="33"/>
      <c r="DZ664" s="33"/>
      <c r="EA664" s="33"/>
      <c r="EB664" s="33"/>
      <c r="EC664" s="33"/>
      <c r="ED664" s="33"/>
      <c r="EE664" s="33"/>
      <c r="EF664" s="33"/>
      <c r="EG664" s="33"/>
      <c r="EH664" s="33"/>
      <c r="EI664" s="33"/>
      <c r="EJ664" s="33"/>
      <c r="EK664" s="33"/>
      <c r="EL664" s="33"/>
      <c r="EM664" s="33"/>
      <c r="EN664" s="33"/>
      <c r="EO664" s="33"/>
      <c r="EP664" s="33"/>
      <c r="EQ664" s="33"/>
      <c r="ER664" s="50"/>
    </row>
    <row r="665" spans="2:148" ht="15" customHeight="1" x14ac:dyDescent="0.25">
      <c r="B665" s="440" t="str">
        <f t="shared" si="74"/>
        <v>Desk 35</v>
      </c>
      <c r="C665" s="442" t="str">
        <f t="shared" si="78"/>
        <v/>
      </c>
      <c r="D665" s="442" t="str">
        <f t="shared" si="78"/>
        <v/>
      </c>
      <c r="E665" s="442" t="str">
        <f t="shared" si="78"/>
        <v/>
      </c>
      <c r="F665" s="442" t="str">
        <f t="shared" si="78"/>
        <v/>
      </c>
      <c r="G665" s="1126" t="str">
        <f t="shared" si="78"/>
        <v/>
      </c>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50"/>
      <c r="DX665" s="33"/>
      <c r="DY665" s="33"/>
      <c r="DZ665" s="33"/>
      <c r="EA665" s="33"/>
      <c r="EB665" s="33"/>
      <c r="EC665" s="33"/>
      <c r="ED665" s="33"/>
      <c r="EE665" s="33"/>
      <c r="EF665" s="33"/>
      <c r="EG665" s="33"/>
      <c r="EH665" s="33"/>
      <c r="EI665" s="33"/>
      <c r="EJ665" s="33"/>
      <c r="EK665" s="33"/>
      <c r="EL665" s="33"/>
      <c r="EM665" s="33"/>
      <c r="EN665" s="33"/>
      <c r="EO665" s="33"/>
      <c r="EP665" s="33"/>
      <c r="EQ665" s="33"/>
      <c r="ER665" s="50"/>
    </row>
    <row r="666" spans="2:148" ht="15" customHeight="1" x14ac:dyDescent="0.25">
      <c r="B666" s="440" t="str">
        <f t="shared" si="74"/>
        <v>Desk 36</v>
      </c>
      <c r="C666" s="442" t="str">
        <f t="shared" si="78"/>
        <v/>
      </c>
      <c r="D666" s="442" t="str">
        <f t="shared" si="78"/>
        <v/>
      </c>
      <c r="E666" s="442" t="str">
        <f t="shared" si="78"/>
        <v/>
      </c>
      <c r="F666" s="442" t="str">
        <f t="shared" si="78"/>
        <v/>
      </c>
      <c r="G666" s="1126" t="str">
        <f t="shared" si="78"/>
        <v/>
      </c>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50"/>
      <c r="DX666" s="33"/>
      <c r="DY666" s="33"/>
      <c r="DZ666" s="33"/>
      <c r="EA666" s="33"/>
      <c r="EB666" s="33"/>
      <c r="EC666" s="33"/>
      <c r="ED666" s="33"/>
      <c r="EE666" s="33"/>
      <c r="EF666" s="33"/>
      <c r="EG666" s="33"/>
      <c r="EH666" s="33"/>
      <c r="EI666" s="33"/>
      <c r="EJ666" s="33"/>
      <c r="EK666" s="33"/>
      <c r="EL666" s="33"/>
      <c r="EM666" s="33"/>
      <c r="EN666" s="33"/>
      <c r="EO666" s="33"/>
      <c r="EP666" s="33"/>
      <c r="EQ666" s="33"/>
      <c r="ER666" s="50"/>
    </row>
    <row r="667" spans="2:148" ht="15" customHeight="1" x14ac:dyDescent="0.25">
      <c r="B667" s="440" t="str">
        <f t="shared" si="74"/>
        <v>Desk 37</v>
      </c>
      <c r="C667" s="442" t="str">
        <f t="shared" si="78"/>
        <v/>
      </c>
      <c r="D667" s="442" t="str">
        <f t="shared" si="78"/>
        <v/>
      </c>
      <c r="E667" s="442" t="str">
        <f t="shared" si="78"/>
        <v/>
      </c>
      <c r="F667" s="442" t="str">
        <f t="shared" si="78"/>
        <v/>
      </c>
      <c r="G667" s="1126" t="str">
        <f t="shared" si="78"/>
        <v/>
      </c>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50"/>
      <c r="DX667" s="33"/>
      <c r="DY667" s="33"/>
      <c r="DZ667" s="33"/>
      <c r="EA667" s="33"/>
      <c r="EB667" s="33"/>
      <c r="EC667" s="33"/>
      <c r="ED667" s="33"/>
      <c r="EE667" s="33"/>
      <c r="EF667" s="33"/>
      <c r="EG667" s="33"/>
      <c r="EH667" s="33"/>
      <c r="EI667" s="33"/>
      <c r="EJ667" s="33"/>
      <c r="EK667" s="33"/>
      <c r="EL667" s="33"/>
      <c r="EM667" s="33"/>
      <c r="EN667" s="33"/>
      <c r="EO667" s="33"/>
      <c r="EP667" s="33"/>
      <c r="EQ667" s="33"/>
      <c r="ER667" s="50"/>
    </row>
    <row r="668" spans="2:148" ht="15" customHeight="1" x14ac:dyDescent="0.25">
      <c r="B668" s="440" t="str">
        <f t="shared" si="74"/>
        <v>Desk 38</v>
      </c>
      <c r="C668" s="442" t="str">
        <f t="shared" si="78"/>
        <v/>
      </c>
      <c r="D668" s="442" t="str">
        <f t="shared" si="78"/>
        <v/>
      </c>
      <c r="E668" s="442" t="str">
        <f t="shared" si="78"/>
        <v/>
      </c>
      <c r="F668" s="442" t="str">
        <f t="shared" si="78"/>
        <v/>
      </c>
      <c r="G668" s="1126" t="str">
        <f t="shared" si="78"/>
        <v/>
      </c>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50"/>
      <c r="DX668" s="33"/>
      <c r="DY668" s="33"/>
      <c r="DZ668" s="33"/>
      <c r="EA668" s="33"/>
      <c r="EB668" s="33"/>
      <c r="EC668" s="33"/>
      <c r="ED668" s="33"/>
      <c r="EE668" s="33"/>
      <c r="EF668" s="33"/>
      <c r="EG668" s="33"/>
      <c r="EH668" s="33"/>
      <c r="EI668" s="33"/>
      <c r="EJ668" s="33"/>
      <c r="EK668" s="33"/>
      <c r="EL668" s="33"/>
      <c r="EM668" s="33"/>
      <c r="EN668" s="33"/>
      <c r="EO668" s="33"/>
      <c r="EP668" s="33"/>
      <c r="EQ668" s="33"/>
      <c r="ER668" s="50"/>
    </row>
    <row r="669" spans="2:148" ht="15" customHeight="1" x14ac:dyDescent="0.25">
      <c r="B669" s="440" t="str">
        <f t="shared" si="74"/>
        <v>Desk 39</v>
      </c>
      <c r="C669" s="442" t="str">
        <f t="shared" si="78"/>
        <v/>
      </c>
      <c r="D669" s="442" t="str">
        <f t="shared" si="78"/>
        <v/>
      </c>
      <c r="E669" s="442" t="str">
        <f t="shared" si="78"/>
        <v/>
      </c>
      <c r="F669" s="442" t="str">
        <f t="shared" si="78"/>
        <v/>
      </c>
      <c r="G669" s="1126" t="str">
        <f t="shared" si="78"/>
        <v/>
      </c>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50"/>
      <c r="DX669" s="33"/>
      <c r="DY669" s="33"/>
      <c r="DZ669" s="33"/>
      <c r="EA669" s="33"/>
      <c r="EB669" s="33"/>
      <c r="EC669" s="33"/>
      <c r="ED669" s="33"/>
      <c r="EE669" s="33"/>
      <c r="EF669" s="33"/>
      <c r="EG669" s="33"/>
      <c r="EH669" s="33"/>
      <c r="EI669" s="33"/>
      <c r="EJ669" s="33"/>
      <c r="EK669" s="33"/>
      <c r="EL669" s="33"/>
      <c r="EM669" s="33"/>
      <c r="EN669" s="33"/>
      <c r="EO669" s="33"/>
      <c r="EP669" s="33"/>
      <c r="EQ669" s="33"/>
      <c r="ER669" s="50"/>
    </row>
    <row r="670" spans="2:148" ht="15" customHeight="1" x14ac:dyDescent="0.25">
      <c r="B670" s="440" t="str">
        <f t="shared" si="74"/>
        <v>Desk 40</v>
      </c>
      <c r="C670" s="442" t="str">
        <f t="shared" si="78"/>
        <v/>
      </c>
      <c r="D670" s="442" t="str">
        <f t="shared" si="78"/>
        <v/>
      </c>
      <c r="E670" s="442" t="str">
        <f t="shared" si="78"/>
        <v/>
      </c>
      <c r="F670" s="442" t="str">
        <f t="shared" si="78"/>
        <v/>
      </c>
      <c r="G670" s="1126" t="str">
        <f t="shared" si="78"/>
        <v/>
      </c>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50"/>
      <c r="DX670" s="33"/>
      <c r="DY670" s="33"/>
      <c r="DZ670" s="33"/>
      <c r="EA670" s="33"/>
      <c r="EB670" s="33"/>
      <c r="EC670" s="33"/>
      <c r="ED670" s="33"/>
      <c r="EE670" s="33"/>
      <c r="EF670" s="33"/>
      <c r="EG670" s="33"/>
      <c r="EH670" s="33"/>
      <c r="EI670" s="33"/>
      <c r="EJ670" s="33"/>
      <c r="EK670" s="33"/>
      <c r="EL670" s="33"/>
      <c r="EM670" s="33"/>
      <c r="EN670" s="33"/>
      <c r="EO670" s="33"/>
      <c r="EP670" s="33"/>
      <c r="EQ670" s="33"/>
      <c r="ER670" s="50"/>
    </row>
    <row r="671" spans="2:148" ht="15" customHeight="1" x14ac:dyDescent="0.25">
      <c r="B671" s="440" t="str">
        <f t="shared" si="74"/>
        <v>Desk 41</v>
      </c>
      <c r="C671" s="442" t="str">
        <f t="shared" si="78"/>
        <v/>
      </c>
      <c r="D671" s="442" t="str">
        <f t="shared" si="78"/>
        <v/>
      </c>
      <c r="E671" s="442" t="str">
        <f t="shared" si="78"/>
        <v/>
      </c>
      <c r="F671" s="442" t="str">
        <f t="shared" si="78"/>
        <v/>
      </c>
      <c r="G671" s="1126" t="str">
        <f t="shared" si="78"/>
        <v/>
      </c>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50"/>
      <c r="DX671" s="33"/>
      <c r="DY671" s="33"/>
      <c r="DZ671" s="33"/>
      <c r="EA671" s="33"/>
      <c r="EB671" s="33"/>
      <c r="EC671" s="33"/>
      <c r="ED671" s="33"/>
      <c r="EE671" s="33"/>
      <c r="EF671" s="33"/>
      <c r="EG671" s="33"/>
      <c r="EH671" s="33"/>
      <c r="EI671" s="33"/>
      <c r="EJ671" s="33"/>
      <c r="EK671" s="33"/>
      <c r="EL671" s="33"/>
      <c r="EM671" s="33"/>
      <c r="EN671" s="33"/>
      <c r="EO671" s="33"/>
      <c r="EP671" s="33"/>
      <c r="EQ671" s="33"/>
      <c r="ER671" s="50"/>
    </row>
    <row r="672" spans="2:148" ht="15" customHeight="1" x14ac:dyDescent="0.25">
      <c r="B672" s="440" t="str">
        <f t="shared" si="74"/>
        <v>Desk 42</v>
      </c>
      <c r="C672" s="442" t="str">
        <f t="shared" si="78"/>
        <v/>
      </c>
      <c r="D672" s="442" t="str">
        <f t="shared" si="78"/>
        <v/>
      </c>
      <c r="E672" s="442" t="str">
        <f t="shared" si="78"/>
        <v/>
      </c>
      <c r="F672" s="442" t="str">
        <f t="shared" si="78"/>
        <v/>
      </c>
      <c r="G672" s="1126" t="str">
        <f t="shared" si="78"/>
        <v/>
      </c>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50"/>
      <c r="DX672" s="33"/>
      <c r="DY672" s="33"/>
      <c r="DZ672" s="33"/>
      <c r="EA672" s="33"/>
      <c r="EB672" s="33"/>
      <c r="EC672" s="33"/>
      <c r="ED672" s="33"/>
      <c r="EE672" s="33"/>
      <c r="EF672" s="33"/>
      <c r="EG672" s="33"/>
      <c r="EH672" s="33"/>
      <c r="EI672" s="33"/>
      <c r="EJ672" s="33"/>
      <c r="EK672" s="33"/>
      <c r="EL672" s="33"/>
      <c r="EM672" s="33"/>
      <c r="EN672" s="33"/>
      <c r="EO672" s="33"/>
      <c r="EP672" s="33"/>
      <c r="EQ672" s="33"/>
      <c r="ER672" s="50"/>
    </row>
    <row r="673" spans="2:148" ht="15" customHeight="1" x14ac:dyDescent="0.25">
      <c r="B673" s="440" t="str">
        <f t="shared" si="74"/>
        <v>Desk 43</v>
      </c>
      <c r="C673" s="442" t="str">
        <f t="shared" si="78"/>
        <v/>
      </c>
      <c r="D673" s="442" t="str">
        <f t="shared" si="78"/>
        <v/>
      </c>
      <c r="E673" s="442" t="str">
        <f t="shared" si="78"/>
        <v/>
      </c>
      <c r="F673" s="442" t="str">
        <f t="shared" si="78"/>
        <v/>
      </c>
      <c r="G673" s="1126" t="str">
        <f t="shared" si="78"/>
        <v/>
      </c>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50"/>
      <c r="DX673" s="33"/>
      <c r="DY673" s="33"/>
      <c r="DZ673" s="33"/>
      <c r="EA673" s="33"/>
      <c r="EB673" s="33"/>
      <c r="EC673" s="33"/>
      <c r="ED673" s="33"/>
      <c r="EE673" s="33"/>
      <c r="EF673" s="33"/>
      <c r="EG673" s="33"/>
      <c r="EH673" s="33"/>
      <c r="EI673" s="33"/>
      <c r="EJ673" s="33"/>
      <c r="EK673" s="33"/>
      <c r="EL673" s="33"/>
      <c r="EM673" s="33"/>
      <c r="EN673" s="33"/>
      <c r="EO673" s="33"/>
      <c r="EP673" s="33"/>
      <c r="EQ673" s="33"/>
      <c r="ER673" s="50"/>
    </row>
    <row r="674" spans="2:148" ht="15" customHeight="1" x14ac:dyDescent="0.25">
      <c r="B674" s="440" t="str">
        <f t="shared" si="74"/>
        <v>Desk 44</v>
      </c>
      <c r="C674" s="442" t="str">
        <f t="shared" si="78"/>
        <v/>
      </c>
      <c r="D674" s="442" t="str">
        <f t="shared" si="78"/>
        <v/>
      </c>
      <c r="E674" s="442" t="str">
        <f t="shared" si="78"/>
        <v/>
      </c>
      <c r="F674" s="442" t="str">
        <f t="shared" si="78"/>
        <v/>
      </c>
      <c r="G674" s="1126" t="str">
        <f t="shared" si="78"/>
        <v/>
      </c>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50"/>
      <c r="DX674" s="33"/>
      <c r="DY674" s="33"/>
      <c r="DZ674" s="33"/>
      <c r="EA674" s="33"/>
      <c r="EB674" s="33"/>
      <c r="EC674" s="33"/>
      <c r="ED674" s="33"/>
      <c r="EE674" s="33"/>
      <c r="EF674" s="33"/>
      <c r="EG674" s="33"/>
      <c r="EH674" s="33"/>
      <c r="EI674" s="33"/>
      <c r="EJ674" s="33"/>
      <c r="EK674" s="33"/>
      <c r="EL674" s="33"/>
      <c r="EM674" s="33"/>
      <c r="EN674" s="33"/>
      <c r="EO674" s="33"/>
      <c r="EP674" s="33"/>
      <c r="EQ674" s="33"/>
      <c r="ER674" s="50"/>
    </row>
    <row r="675" spans="2:148" ht="15" customHeight="1" x14ac:dyDescent="0.25">
      <c r="B675" s="440" t="str">
        <f t="shared" si="74"/>
        <v>Desk 45</v>
      </c>
      <c r="C675" s="442" t="str">
        <f t="shared" si="78"/>
        <v/>
      </c>
      <c r="D675" s="442" t="str">
        <f t="shared" si="78"/>
        <v/>
      </c>
      <c r="E675" s="442" t="str">
        <f t="shared" si="78"/>
        <v/>
      </c>
      <c r="F675" s="442" t="str">
        <f t="shared" si="78"/>
        <v/>
      </c>
      <c r="G675" s="1126" t="str">
        <f t="shared" si="78"/>
        <v/>
      </c>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50"/>
      <c r="DX675" s="33"/>
      <c r="DY675" s="33"/>
      <c r="DZ675" s="33"/>
      <c r="EA675" s="33"/>
      <c r="EB675" s="33"/>
      <c r="EC675" s="33"/>
      <c r="ED675" s="33"/>
      <c r="EE675" s="33"/>
      <c r="EF675" s="33"/>
      <c r="EG675" s="33"/>
      <c r="EH675" s="33"/>
      <c r="EI675" s="33"/>
      <c r="EJ675" s="33"/>
      <c r="EK675" s="33"/>
      <c r="EL675" s="33"/>
      <c r="EM675" s="33"/>
      <c r="EN675" s="33"/>
      <c r="EO675" s="33"/>
      <c r="EP675" s="33"/>
      <c r="EQ675" s="33"/>
      <c r="ER675" s="50"/>
    </row>
    <row r="676" spans="2:148" ht="15" customHeight="1" x14ac:dyDescent="0.25">
      <c r="B676" s="440" t="str">
        <f t="shared" si="74"/>
        <v>Desk 46</v>
      </c>
      <c r="C676" s="442" t="str">
        <f t="shared" si="78"/>
        <v/>
      </c>
      <c r="D676" s="442" t="str">
        <f t="shared" si="78"/>
        <v/>
      </c>
      <c r="E676" s="442" t="str">
        <f t="shared" si="78"/>
        <v/>
      </c>
      <c r="F676" s="442" t="str">
        <f t="shared" si="78"/>
        <v/>
      </c>
      <c r="G676" s="1126" t="str">
        <f t="shared" si="78"/>
        <v/>
      </c>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50"/>
      <c r="DX676" s="33"/>
      <c r="DY676" s="33"/>
      <c r="DZ676" s="33"/>
      <c r="EA676" s="33"/>
      <c r="EB676" s="33"/>
      <c r="EC676" s="33"/>
      <c r="ED676" s="33"/>
      <c r="EE676" s="33"/>
      <c r="EF676" s="33"/>
      <c r="EG676" s="33"/>
      <c r="EH676" s="33"/>
      <c r="EI676" s="33"/>
      <c r="EJ676" s="33"/>
      <c r="EK676" s="33"/>
      <c r="EL676" s="33"/>
      <c r="EM676" s="33"/>
      <c r="EN676" s="33"/>
      <c r="EO676" s="33"/>
      <c r="EP676" s="33"/>
      <c r="EQ676" s="33"/>
      <c r="ER676" s="50"/>
    </row>
    <row r="677" spans="2:148" ht="15" customHeight="1" x14ac:dyDescent="0.25">
      <c r="B677" s="440" t="str">
        <f t="shared" si="74"/>
        <v>Desk 47</v>
      </c>
      <c r="C677" s="442" t="str">
        <f t="shared" si="78"/>
        <v/>
      </c>
      <c r="D677" s="442" t="str">
        <f t="shared" si="78"/>
        <v/>
      </c>
      <c r="E677" s="442" t="str">
        <f t="shared" si="78"/>
        <v/>
      </c>
      <c r="F677" s="442" t="str">
        <f t="shared" si="78"/>
        <v/>
      </c>
      <c r="G677" s="1126" t="str">
        <f t="shared" si="78"/>
        <v/>
      </c>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50"/>
      <c r="DX677" s="33"/>
      <c r="DY677" s="33"/>
      <c r="DZ677" s="33"/>
      <c r="EA677" s="33"/>
      <c r="EB677" s="33"/>
      <c r="EC677" s="33"/>
      <c r="ED677" s="33"/>
      <c r="EE677" s="33"/>
      <c r="EF677" s="33"/>
      <c r="EG677" s="33"/>
      <c r="EH677" s="33"/>
      <c r="EI677" s="33"/>
      <c r="EJ677" s="33"/>
      <c r="EK677" s="33"/>
      <c r="EL677" s="33"/>
      <c r="EM677" s="33"/>
      <c r="EN677" s="33"/>
      <c r="EO677" s="33"/>
      <c r="EP677" s="33"/>
      <c r="EQ677" s="33"/>
      <c r="ER677" s="50"/>
    </row>
    <row r="678" spans="2:148" ht="15" customHeight="1" x14ac:dyDescent="0.25">
      <c r="B678" s="440" t="str">
        <f t="shared" si="74"/>
        <v>Desk 48</v>
      </c>
      <c r="C678" s="442" t="str">
        <f t="shared" si="78"/>
        <v/>
      </c>
      <c r="D678" s="442" t="str">
        <f t="shared" si="78"/>
        <v/>
      </c>
      <c r="E678" s="442" t="str">
        <f t="shared" si="78"/>
        <v/>
      </c>
      <c r="F678" s="442" t="str">
        <f t="shared" si="78"/>
        <v/>
      </c>
      <c r="G678" s="1126" t="str">
        <f t="shared" si="78"/>
        <v/>
      </c>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50"/>
      <c r="DX678" s="33"/>
      <c r="DY678" s="33"/>
      <c r="DZ678" s="33"/>
      <c r="EA678" s="33"/>
      <c r="EB678" s="33"/>
      <c r="EC678" s="33"/>
      <c r="ED678" s="33"/>
      <c r="EE678" s="33"/>
      <c r="EF678" s="33"/>
      <c r="EG678" s="33"/>
      <c r="EH678" s="33"/>
      <c r="EI678" s="33"/>
      <c r="EJ678" s="33"/>
      <c r="EK678" s="33"/>
      <c r="EL678" s="33"/>
      <c r="EM678" s="33"/>
      <c r="EN678" s="33"/>
      <c r="EO678" s="33"/>
      <c r="EP678" s="33"/>
      <c r="EQ678" s="33"/>
      <c r="ER678" s="50"/>
    </row>
    <row r="679" spans="2:148" ht="15" customHeight="1" x14ac:dyDescent="0.25">
      <c r="B679" s="440" t="str">
        <f t="shared" si="74"/>
        <v>Desk 49</v>
      </c>
      <c r="C679" s="442" t="str">
        <f t="shared" si="78"/>
        <v/>
      </c>
      <c r="D679" s="442" t="str">
        <f t="shared" si="78"/>
        <v/>
      </c>
      <c r="E679" s="442" t="str">
        <f t="shared" si="78"/>
        <v/>
      </c>
      <c r="F679" s="442" t="str">
        <f t="shared" si="78"/>
        <v/>
      </c>
      <c r="G679" s="1126" t="str">
        <f t="shared" si="78"/>
        <v/>
      </c>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50"/>
      <c r="DX679" s="33"/>
      <c r="DY679" s="33"/>
      <c r="DZ679" s="33"/>
      <c r="EA679" s="33"/>
      <c r="EB679" s="33"/>
      <c r="EC679" s="33"/>
      <c r="ED679" s="33"/>
      <c r="EE679" s="33"/>
      <c r="EF679" s="33"/>
      <c r="EG679" s="33"/>
      <c r="EH679" s="33"/>
      <c r="EI679" s="33"/>
      <c r="EJ679" s="33"/>
      <c r="EK679" s="33"/>
      <c r="EL679" s="33"/>
      <c r="EM679" s="33"/>
      <c r="EN679" s="33"/>
      <c r="EO679" s="33"/>
      <c r="EP679" s="33"/>
      <c r="EQ679" s="33"/>
      <c r="ER679" s="50"/>
    </row>
    <row r="680" spans="2:148" ht="15" customHeight="1" x14ac:dyDescent="0.25">
      <c r="B680" s="440" t="str">
        <f t="shared" si="74"/>
        <v>Desk 50</v>
      </c>
      <c r="C680" s="442" t="str">
        <f t="shared" ref="C680:G695" si="79">IF(ISBLANK(C60), "", C60)</f>
        <v/>
      </c>
      <c r="D680" s="442" t="str">
        <f t="shared" si="79"/>
        <v/>
      </c>
      <c r="E680" s="442" t="str">
        <f t="shared" si="79"/>
        <v/>
      </c>
      <c r="F680" s="442" t="str">
        <f t="shared" si="79"/>
        <v/>
      </c>
      <c r="G680" s="1126" t="str">
        <f t="shared" si="79"/>
        <v/>
      </c>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50"/>
      <c r="DX680" s="33"/>
      <c r="DY680" s="33"/>
      <c r="DZ680" s="33"/>
      <c r="EA680" s="33"/>
      <c r="EB680" s="33"/>
      <c r="EC680" s="33"/>
      <c r="ED680" s="33"/>
      <c r="EE680" s="33"/>
      <c r="EF680" s="33"/>
      <c r="EG680" s="33"/>
      <c r="EH680" s="33"/>
      <c r="EI680" s="33"/>
      <c r="EJ680" s="33"/>
      <c r="EK680" s="33"/>
      <c r="EL680" s="33"/>
      <c r="EM680" s="33"/>
      <c r="EN680" s="33"/>
      <c r="EO680" s="33"/>
      <c r="EP680" s="33"/>
      <c r="EQ680" s="33"/>
      <c r="ER680" s="50"/>
    </row>
    <row r="681" spans="2:148" ht="15" customHeight="1" x14ac:dyDescent="0.25">
      <c r="B681" s="440" t="str">
        <f t="shared" si="74"/>
        <v>Desk 51</v>
      </c>
      <c r="C681" s="442" t="str">
        <f t="shared" si="79"/>
        <v/>
      </c>
      <c r="D681" s="442" t="str">
        <f t="shared" si="79"/>
        <v/>
      </c>
      <c r="E681" s="442" t="str">
        <f t="shared" si="79"/>
        <v/>
      </c>
      <c r="F681" s="442" t="str">
        <f t="shared" si="79"/>
        <v/>
      </c>
      <c r="G681" s="1126" t="str">
        <f t="shared" si="79"/>
        <v/>
      </c>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50"/>
      <c r="DX681" s="33"/>
      <c r="DY681" s="33"/>
      <c r="DZ681" s="33"/>
      <c r="EA681" s="33"/>
      <c r="EB681" s="33"/>
      <c r="EC681" s="33"/>
      <c r="ED681" s="33"/>
      <c r="EE681" s="33"/>
      <c r="EF681" s="33"/>
      <c r="EG681" s="33"/>
      <c r="EH681" s="33"/>
      <c r="EI681" s="33"/>
      <c r="EJ681" s="33"/>
      <c r="EK681" s="33"/>
      <c r="EL681" s="33"/>
      <c r="EM681" s="33"/>
      <c r="EN681" s="33"/>
      <c r="EO681" s="33"/>
      <c r="EP681" s="33"/>
      <c r="EQ681" s="33"/>
      <c r="ER681" s="50"/>
    </row>
    <row r="682" spans="2:148" ht="15" customHeight="1" x14ac:dyDescent="0.25">
      <c r="B682" s="440" t="str">
        <f t="shared" si="74"/>
        <v>Desk 52</v>
      </c>
      <c r="C682" s="442" t="str">
        <f t="shared" si="79"/>
        <v/>
      </c>
      <c r="D682" s="442" t="str">
        <f t="shared" si="79"/>
        <v/>
      </c>
      <c r="E682" s="442" t="str">
        <f t="shared" si="79"/>
        <v/>
      </c>
      <c r="F682" s="442" t="str">
        <f t="shared" si="79"/>
        <v/>
      </c>
      <c r="G682" s="1126" t="str">
        <f t="shared" si="79"/>
        <v/>
      </c>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50"/>
      <c r="DX682" s="33"/>
      <c r="DY682" s="33"/>
      <c r="DZ682" s="33"/>
      <c r="EA682" s="33"/>
      <c r="EB682" s="33"/>
      <c r="EC682" s="33"/>
      <c r="ED682" s="33"/>
      <c r="EE682" s="33"/>
      <c r="EF682" s="33"/>
      <c r="EG682" s="33"/>
      <c r="EH682" s="33"/>
      <c r="EI682" s="33"/>
      <c r="EJ682" s="33"/>
      <c r="EK682" s="33"/>
      <c r="EL682" s="33"/>
      <c r="EM682" s="33"/>
      <c r="EN682" s="33"/>
      <c r="EO682" s="33"/>
      <c r="EP682" s="33"/>
      <c r="EQ682" s="33"/>
      <c r="ER682" s="50"/>
    </row>
    <row r="683" spans="2:148" ht="15" customHeight="1" x14ac:dyDescent="0.25">
      <c r="B683" s="440" t="str">
        <f t="shared" si="74"/>
        <v>Desk 53</v>
      </c>
      <c r="C683" s="442" t="str">
        <f t="shared" si="79"/>
        <v/>
      </c>
      <c r="D683" s="442" t="str">
        <f t="shared" si="79"/>
        <v/>
      </c>
      <c r="E683" s="442" t="str">
        <f t="shared" si="79"/>
        <v/>
      </c>
      <c r="F683" s="442" t="str">
        <f t="shared" si="79"/>
        <v/>
      </c>
      <c r="G683" s="1126" t="str">
        <f t="shared" si="79"/>
        <v/>
      </c>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50"/>
      <c r="DX683" s="33"/>
      <c r="DY683" s="33"/>
      <c r="DZ683" s="33"/>
      <c r="EA683" s="33"/>
      <c r="EB683" s="33"/>
      <c r="EC683" s="33"/>
      <c r="ED683" s="33"/>
      <c r="EE683" s="33"/>
      <c r="EF683" s="33"/>
      <c r="EG683" s="33"/>
      <c r="EH683" s="33"/>
      <c r="EI683" s="33"/>
      <c r="EJ683" s="33"/>
      <c r="EK683" s="33"/>
      <c r="EL683" s="33"/>
      <c r="EM683" s="33"/>
      <c r="EN683" s="33"/>
      <c r="EO683" s="33"/>
      <c r="EP683" s="33"/>
      <c r="EQ683" s="33"/>
      <c r="ER683" s="50"/>
    </row>
    <row r="684" spans="2:148" ht="15" customHeight="1" x14ac:dyDescent="0.25">
      <c r="B684" s="440" t="str">
        <f t="shared" si="74"/>
        <v>Desk 54</v>
      </c>
      <c r="C684" s="442" t="str">
        <f t="shared" si="79"/>
        <v/>
      </c>
      <c r="D684" s="442" t="str">
        <f t="shared" si="79"/>
        <v/>
      </c>
      <c r="E684" s="442" t="str">
        <f t="shared" si="79"/>
        <v/>
      </c>
      <c r="F684" s="442" t="str">
        <f t="shared" si="79"/>
        <v/>
      </c>
      <c r="G684" s="1126" t="str">
        <f t="shared" si="79"/>
        <v/>
      </c>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50"/>
      <c r="DX684" s="33"/>
      <c r="DY684" s="33"/>
      <c r="DZ684" s="33"/>
      <c r="EA684" s="33"/>
      <c r="EB684" s="33"/>
      <c r="EC684" s="33"/>
      <c r="ED684" s="33"/>
      <c r="EE684" s="33"/>
      <c r="EF684" s="33"/>
      <c r="EG684" s="33"/>
      <c r="EH684" s="33"/>
      <c r="EI684" s="33"/>
      <c r="EJ684" s="33"/>
      <c r="EK684" s="33"/>
      <c r="EL684" s="33"/>
      <c r="EM684" s="33"/>
      <c r="EN684" s="33"/>
      <c r="EO684" s="33"/>
      <c r="EP684" s="33"/>
      <c r="EQ684" s="33"/>
      <c r="ER684" s="50"/>
    </row>
    <row r="685" spans="2:148" ht="15" customHeight="1" x14ac:dyDescent="0.25">
      <c r="B685" s="440" t="str">
        <f t="shared" si="74"/>
        <v>Desk 55</v>
      </c>
      <c r="C685" s="442" t="str">
        <f t="shared" si="79"/>
        <v/>
      </c>
      <c r="D685" s="442" t="str">
        <f t="shared" si="79"/>
        <v/>
      </c>
      <c r="E685" s="442" t="str">
        <f t="shared" si="79"/>
        <v/>
      </c>
      <c r="F685" s="442" t="str">
        <f t="shared" si="79"/>
        <v/>
      </c>
      <c r="G685" s="1126" t="str">
        <f t="shared" si="79"/>
        <v/>
      </c>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50"/>
      <c r="DX685" s="33"/>
      <c r="DY685" s="33"/>
      <c r="DZ685" s="33"/>
      <c r="EA685" s="33"/>
      <c r="EB685" s="33"/>
      <c r="EC685" s="33"/>
      <c r="ED685" s="33"/>
      <c r="EE685" s="33"/>
      <c r="EF685" s="33"/>
      <c r="EG685" s="33"/>
      <c r="EH685" s="33"/>
      <c r="EI685" s="33"/>
      <c r="EJ685" s="33"/>
      <c r="EK685" s="33"/>
      <c r="EL685" s="33"/>
      <c r="EM685" s="33"/>
      <c r="EN685" s="33"/>
      <c r="EO685" s="33"/>
      <c r="EP685" s="33"/>
      <c r="EQ685" s="33"/>
      <c r="ER685" s="50"/>
    </row>
    <row r="686" spans="2:148" ht="15" customHeight="1" x14ac:dyDescent="0.25">
      <c r="B686" s="440" t="str">
        <f t="shared" si="74"/>
        <v>Desk 56</v>
      </c>
      <c r="C686" s="442" t="str">
        <f t="shared" si="79"/>
        <v/>
      </c>
      <c r="D686" s="442" t="str">
        <f t="shared" si="79"/>
        <v/>
      </c>
      <c r="E686" s="442" t="str">
        <f t="shared" si="79"/>
        <v/>
      </c>
      <c r="F686" s="442" t="str">
        <f t="shared" si="79"/>
        <v/>
      </c>
      <c r="G686" s="1126" t="str">
        <f t="shared" si="79"/>
        <v/>
      </c>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50"/>
      <c r="DX686" s="33"/>
      <c r="DY686" s="33"/>
      <c r="DZ686" s="33"/>
      <c r="EA686" s="33"/>
      <c r="EB686" s="33"/>
      <c r="EC686" s="33"/>
      <c r="ED686" s="33"/>
      <c r="EE686" s="33"/>
      <c r="EF686" s="33"/>
      <c r="EG686" s="33"/>
      <c r="EH686" s="33"/>
      <c r="EI686" s="33"/>
      <c r="EJ686" s="33"/>
      <c r="EK686" s="33"/>
      <c r="EL686" s="33"/>
      <c r="EM686" s="33"/>
      <c r="EN686" s="33"/>
      <c r="EO686" s="33"/>
      <c r="EP686" s="33"/>
      <c r="EQ686" s="33"/>
      <c r="ER686" s="50"/>
    </row>
    <row r="687" spans="2:148" ht="15" customHeight="1" x14ac:dyDescent="0.25">
      <c r="B687" s="440" t="str">
        <f t="shared" si="74"/>
        <v>Desk 57</v>
      </c>
      <c r="C687" s="442" t="str">
        <f t="shared" si="79"/>
        <v/>
      </c>
      <c r="D687" s="442" t="str">
        <f t="shared" si="79"/>
        <v/>
      </c>
      <c r="E687" s="442" t="str">
        <f t="shared" si="79"/>
        <v/>
      </c>
      <c r="F687" s="442" t="str">
        <f t="shared" si="79"/>
        <v/>
      </c>
      <c r="G687" s="1126" t="str">
        <f t="shared" si="79"/>
        <v/>
      </c>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50"/>
      <c r="DX687" s="33"/>
      <c r="DY687" s="33"/>
      <c r="DZ687" s="33"/>
      <c r="EA687" s="33"/>
      <c r="EB687" s="33"/>
      <c r="EC687" s="33"/>
      <c r="ED687" s="33"/>
      <c r="EE687" s="33"/>
      <c r="EF687" s="33"/>
      <c r="EG687" s="33"/>
      <c r="EH687" s="33"/>
      <c r="EI687" s="33"/>
      <c r="EJ687" s="33"/>
      <c r="EK687" s="33"/>
      <c r="EL687" s="33"/>
      <c r="EM687" s="33"/>
      <c r="EN687" s="33"/>
      <c r="EO687" s="33"/>
      <c r="EP687" s="33"/>
      <c r="EQ687" s="33"/>
      <c r="ER687" s="50"/>
    </row>
    <row r="688" spans="2:148" ht="15" customHeight="1" x14ac:dyDescent="0.25">
      <c r="B688" s="440" t="str">
        <f t="shared" si="74"/>
        <v>Desk 58</v>
      </c>
      <c r="C688" s="442" t="str">
        <f t="shared" si="79"/>
        <v/>
      </c>
      <c r="D688" s="442" t="str">
        <f t="shared" si="79"/>
        <v/>
      </c>
      <c r="E688" s="442" t="str">
        <f t="shared" si="79"/>
        <v/>
      </c>
      <c r="F688" s="442" t="str">
        <f t="shared" si="79"/>
        <v/>
      </c>
      <c r="G688" s="1126" t="str">
        <f t="shared" si="79"/>
        <v/>
      </c>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50"/>
      <c r="DX688" s="33"/>
      <c r="DY688" s="33"/>
      <c r="DZ688" s="33"/>
      <c r="EA688" s="33"/>
      <c r="EB688" s="33"/>
      <c r="EC688" s="33"/>
      <c r="ED688" s="33"/>
      <c r="EE688" s="33"/>
      <c r="EF688" s="33"/>
      <c r="EG688" s="33"/>
      <c r="EH688" s="33"/>
      <c r="EI688" s="33"/>
      <c r="EJ688" s="33"/>
      <c r="EK688" s="33"/>
      <c r="EL688" s="33"/>
      <c r="EM688" s="33"/>
      <c r="EN688" s="33"/>
      <c r="EO688" s="33"/>
      <c r="EP688" s="33"/>
      <c r="EQ688" s="33"/>
      <c r="ER688" s="50"/>
    </row>
    <row r="689" spans="2:148" ht="15" customHeight="1" x14ac:dyDescent="0.25">
      <c r="B689" s="440" t="str">
        <f t="shared" si="74"/>
        <v>Desk 59</v>
      </c>
      <c r="C689" s="442" t="str">
        <f t="shared" si="79"/>
        <v/>
      </c>
      <c r="D689" s="442" t="str">
        <f t="shared" si="79"/>
        <v/>
      </c>
      <c r="E689" s="442" t="str">
        <f t="shared" si="79"/>
        <v/>
      </c>
      <c r="F689" s="442" t="str">
        <f t="shared" si="79"/>
        <v/>
      </c>
      <c r="G689" s="1126" t="str">
        <f t="shared" si="79"/>
        <v/>
      </c>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50"/>
      <c r="DX689" s="33"/>
      <c r="DY689" s="33"/>
      <c r="DZ689" s="33"/>
      <c r="EA689" s="33"/>
      <c r="EB689" s="33"/>
      <c r="EC689" s="33"/>
      <c r="ED689" s="33"/>
      <c r="EE689" s="33"/>
      <c r="EF689" s="33"/>
      <c r="EG689" s="33"/>
      <c r="EH689" s="33"/>
      <c r="EI689" s="33"/>
      <c r="EJ689" s="33"/>
      <c r="EK689" s="33"/>
      <c r="EL689" s="33"/>
      <c r="EM689" s="33"/>
      <c r="EN689" s="33"/>
      <c r="EO689" s="33"/>
      <c r="EP689" s="33"/>
      <c r="EQ689" s="33"/>
      <c r="ER689" s="50"/>
    </row>
    <row r="690" spans="2:148" ht="15" customHeight="1" x14ac:dyDescent="0.25">
      <c r="B690" s="440" t="str">
        <f t="shared" si="74"/>
        <v>Desk 60</v>
      </c>
      <c r="C690" s="442" t="str">
        <f t="shared" si="79"/>
        <v/>
      </c>
      <c r="D690" s="442" t="str">
        <f t="shared" si="79"/>
        <v/>
      </c>
      <c r="E690" s="442" t="str">
        <f t="shared" si="79"/>
        <v/>
      </c>
      <c r="F690" s="442" t="str">
        <f t="shared" si="79"/>
        <v/>
      </c>
      <c r="G690" s="1126" t="str">
        <f t="shared" si="79"/>
        <v/>
      </c>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50"/>
      <c r="DX690" s="33"/>
      <c r="DY690" s="33"/>
      <c r="DZ690" s="33"/>
      <c r="EA690" s="33"/>
      <c r="EB690" s="33"/>
      <c r="EC690" s="33"/>
      <c r="ED690" s="33"/>
      <c r="EE690" s="33"/>
      <c r="EF690" s="33"/>
      <c r="EG690" s="33"/>
      <c r="EH690" s="33"/>
      <c r="EI690" s="33"/>
      <c r="EJ690" s="33"/>
      <c r="EK690" s="33"/>
      <c r="EL690" s="33"/>
      <c r="EM690" s="33"/>
      <c r="EN690" s="33"/>
      <c r="EO690" s="33"/>
      <c r="EP690" s="33"/>
      <c r="EQ690" s="33"/>
      <c r="ER690" s="50"/>
    </row>
    <row r="691" spans="2:148" ht="15" customHeight="1" x14ac:dyDescent="0.25">
      <c r="B691" s="440" t="str">
        <f t="shared" si="74"/>
        <v>Desk 61</v>
      </c>
      <c r="C691" s="442" t="str">
        <f t="shared" si="79"/>
        <v/>
      </c>
      <c r="D691" s="442" t="str">
        <f t="shared" si="79"/>
        <v/>
      </c>
      <c r="E691" s="442" t="str">
        <f t="shared" si="79"/>
        <v/>
      </c>
      <c r="F691" s="442" t="str">
        <f t="shared" si="79"/>
        <v/>
      </c>
      <c r="G691" s="1126" t="str">
        <f t="shared" si="79"/>
        <v/>
      </c>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50"/>
      <c r="DX691" s="33"/>
      <c r="DY691" s="33"/>
      <c r="DZ691" s="33"/>
      <c r="EA691" s="33"/>
      <c r="EB691" s="33"/>
      <c r="EC691" s="33"/>
      <c r="ED691" s="33"/>
      <c r="EE691" s="33"/>
      <c r="EF691" s="33"/>
      <c r="EG691" s="33"/>
      <c r="EH691" s="33"/>
      <c r="EI691" s="33"/>
      <c r="EJ691" s="33"/>
      <c r="EK691" s="33"/>
      <c r="EL691" s="33"/>
      <c r="EM691" s="33"/>
      <c r="EN691" s="33"/>
      <c r="EO691" s="33"/>
      <c r="EP691" s="33"/>
      <c r="EQ691" s="33"/>
      <c r="ER691" s="50"/>
    </row>
    <row r="692" spans="2:148" ht="15" customHeight="1" x14ac:dyDescent="0.25">
      <c r="B692" s="440" t="str">
        <f t="shared" si="74"/>
        <v>Desk 62</v>
      </c>
      <c r="C692" s="442" t="str">
        <f t="shared" si="79"/>
        <v/>
      </c>
      <c r="D692" s="442" t="str">
        <f t="shared" si="79"/>
        <v/>
      </c>
      <c r="E692" s="442" t="str">
        <f t="shared" si="79"/>
        <v/>
      </c>
      <c r="F692" s="442" t="str">
        <f t="shared" si="79"/>
        <v/>
      </c>
      <c r="G692" s="1126" t="str">
        <f t="shared" si="79"/>
        <v/>
      </c>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50"/>
      <c r="DX692" s="33"/>
      <c r="DY692" s="33"/>
      <c r="DZ692" s="33"/>
      <c r="EA692" s="33"/>
      <c r="EB692" s="33"/>
      <c r="EC692" s="33"/>
      <c r="ED692" s="33"/>
      <c r="EE692" s="33"/>
      <c r="EF692" s="33"/>
      <c r="EG692" s="33"/>
      <c r="EH692" s="33"/>
      <c r="EI692" s="33"/>
      <c r="EJ692" s="33"/>
      <c r="EK692" s="33"/>
      <c r="EL692" s="33"/>
      <c r="EM692" s="33"/>
      <c r="EN692" s="33"/>
      <c r="EO692" s="33"/>
      <c r="EP692" s="33"/>
      <c r="EQ692" s="33"/>
      <c r="ER692" s="50"/>
    </row>
    <row r="693" spans="2:148" ht="15" customHeight="1" x14ac:dyDescent="0.25">
      <c r="B693" s="440" t="str">
        <f t="shared" si="74"/>
        <v>Desk 63</v>
      </c>
      <c r="C693" s="442" t="str">
        <f t="shared" si="79"/>
        <v/>
      </c>
      <c r="D693" s="442" t="str">
        <f t="shared" si="79"/>
        <v/>
      </c>
      <c r="E693" s="442" t="str">
        <f t="shared" si="79"/>
        <v/>
      </c>
      <c r="F693" s="442" t="str">
        <f t="shared" si="79"/>
        <v/>
      </c>
      <c r="G693" s="1126" t="str">
        <f t="shared" si="79"/>
        <v/>
      </c>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50"/>
      <c r="DX693" s="33"/>
      <c r="DY693" s="33"/>
      <c r="DZ693" s="33"/>
      <c r="EA693" s="33"/>
      <c r="EB693" s="33"/>
      <c r="EC693" s="33"/>
      <c r="ED693" s="33"/>
      <c r="EE693" s="33"/>
      <c r="EF693" s="33"/>
      <c r="EG693" s="33"/>
      <c r="EH693" s="33"/>
      <c r="EI693" s="33"/>
      <c r="EJ693" s="33"/>
      <c r="EK693" s="33"/>
      <c r="EL693" s="33"/>
      <c r="EM693" s="33"/>
      <c r="EN693" s="33"/>
      <c r="EO693" s="33"/>
      <c r="EP693" s="33"/>
      <c r="EQ693" s="33"/>
      <c r="ER693" s="50"/>
    </row>
    <row r="694" spans="2:148" ht="15" customHeight="1" x14ac:dyDescent="0.25">
      <c r="B694" s="440" t="str">
        <f t="shared" si="74"/>
        <v>Desk 64</v>
      </c>
      <c r="C694" s="442" t="str">
        <f t="shared" si="79"/>
        <v/>
      </c>
      <c r="D694" s="442" t="str">
        <f t="shared" si="79"/>
        <v/>
      </c>
      <c r="E694" s="442" t="str">
        <f t="shared" si="79"/>
        <v/>
      </c>
      <c r="F694" s="442" t="str">
        <f t="shared" si="79"/>
        <v/>
      </c>
      <c r="G694" s="1126" t="str">
        <f t="shared" si="79"/>
        <v/>
      </c>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50"/>
      <c r="DX694" s="33"/>
      <c r="DY694" s="33"/>
      <c r="DZ694" s="33"/>
      <c r="EA694" s="33"/>
      <c r="EB694" s="33"/>
      <c r="EC694" s="33"/>
      <c r="ED694" s="33"/>
      <c r="EE694" s="33"/>
      <c r="EF694" s="33"/>
      <c r="EG694" s="33"/>
      <c r="EH694" s="33"/>
      <c r="EI694" s="33"/>
      <c r="EJ694" s="33"/>
      <c r="EK694" s="33"/>
      <c r="EL694" s="33"/>
      <c r="EM694" s="33"/>
      <c r="EN694" s="33"/>
      <c r="EO694" s="33"/>
      <c r="EP694" s="33"/>
      <c r="EQ694" s="33"/>
      <c r="ER694" s="50"/>
    </row>
    <row r="695" spans="2:148" ht="15" customHeight="1" x14ac:dyDescent="0.25">
      <c r="B695" s="440" t="str">
        <f t="shared" ref="B695:B730" si="80">B75</f>
        <v>Desk 65</v>
      </c>
      <c r="C695" s="442" t="str">
        <f t="shared" si="79"/>
        <v/>
      </c>
      <c r="D695" s="442" t="str">
        <f t="shared" si="79"/>
        <v/>
      </c>
      <c r="E695" s="442" t="str">
        <f t="shared" si="79"/>
        <v/>
      </c>
      <c r="F695" s="442" t="str">
        <f t="shared" si="79"/>
        <v/>
      </c>
      <c r="G695" s="1126" t="str">
        <f t="shared" si="79"/>
        <v/>
      </c>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50"/>
      <c r="DX695" s="33"/>
      <c r="DY695" s="33"/>
      <c r="DZ695" s="33"/>
      <c r="EA695" s="33"/>
      <c r="EB695" s="33"/>
      <c r="EC695" s="33"/>
      <c r="ED695" s="33"/>
      <c r="EE695" s="33"/>
      <c r="EF695" s="33"/>
      <c r="EG695" s="33"/>
      <c r="EH695" s="33"/>
      <c r="EI695" s="33"/>
      <c r="EJ695" s="33"/>
      <c r="EK695" s="33"/>
      <c r="EL695" s="33"/>
      <c r="EM695" s="33"/>
      <c r="EN695" s="33"/>
      <c r="EO695" s="33"/>
      <c r="EP695" s="33"/>
      <c r="EQ695" s="33"/>
      <c r="ER695" s="50"/>
    </row>
    <row r="696" spans="2:148" ht="15" customHeight="1" x14ac:dyDescent="0.25">
      <c r="B696" s="440" t="str">
        <f t="shared" si="80"/>
        <v>Desk 66</v>
      </c>
      <c r="C696" s="442" t="str">
        <f t="shared" ref="C696:G711" si="81">IF(ISBLANK(C76), "", C76)</f>
        <v/>
      </c>
      <c r="D696" s="442" t="str">
        <f t="shared" si="81"/>
        <v/>
      </c>
      <c r="E696" s="442" t="str">
        <f t="shared" si="81"/>
        <v/>
      </c>
      <c r="F696" s="442" t="str">
        <f t="shared" si="81"/>
        <v/>
      </c>
      <c r="G696" s="1126" t="str">
        <f t="shared" si="81"/>
        <v/>
      </c>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50"/>
      <c r="DX696" s="33"/>
      <c r="DY696" s="33"/>
      <c r="DZ696" s="33"/>
      <c r="EA696" s="33"/>
      <c r="EB696" s="33"/>
      <c r="EC696" s="33"/>
      <c r="ED696" s="33"/>
      <c r="EE696" s="33"/>
      <c r="EF696" s="33"/>
      <c r="EG696" s="33"/>
      <c r="EH696" s="33"/>
      <c r="EI696" s="33"/>
      <c r="EJ696" s="33"/>
      <c r="EK696" s="33"/>
      <c r="EL696" s="33"/>
      <c r="EM696" s="33"/>
      <c r="EN696" s="33"/>
      <c r="EO696" s="33"/>
      <c r="EP696" s="33"/>
      <c r="EQ696" s="33"/>
      <c r="ER696" s="50"/>
    </row>
    <row r="697" spans="2:148" ht="15" customHeight="1" x14ac:dyDescent="0.25">
      <c r="B697" s="440" t="str">
        <f t="shared" si="80"/>
        <v>Desk 67</v>
      </c>
      <c r="C697" s="442" t="str">
        <f t="shared" si="81"/>
        <v/>
      </c>
      <c r="D697" s="442" t="str">
        <f t="shared" si="81"/>
        <v/>
      </c>
      <c r="E697" s="442" t="str">
        <f t="shared" si="81"/>
        <v/>
      </c>
      <c r="F697" s="442" t="str">
        <f t="shared" si="81"/>
        <v/>
      </c>
      <c r="G697" s="1126" t="str">
        <f t="shared" si="81"/>
        <v/>
      </c>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50"/>
      <c r="DX697" s="33"/>
      <c r="DY697" s="33"/>
      <c r="DZ697" s="33"/>
      <c r="EA697" s="33"/>
      <c r="EB697" s="33"/>
      <c r="EC697" s="33"/>
      <c r="ED697" s="33"/>
      <c r="EE697" s="33"/>
      <c r="EF697" s="33"/>
      <c r="EG697" s="33"/>
      <c r="EH697" s="33"/>
      <c r="EI697" s="33"/>
      <c r="EJ697" s="33"/>
      <c r="EK697" s="33"/>
      <c r="EL697" s="33"/>
      <c r="EM697" s="33"/>
      <c r="EN697" s="33"/>
      <c r="EO697" s="33"/>
      <c r="EP697" s="33"/>
      <c r="EQ697" s="33"/>
      <c r="ER697" s="50"/>
    </row>
    <row r="698" spans="2:148" ht="15" customHeight="1" x14ac:dyDescent="0.25">
      <c r="B698" s="440" t="str">
        <f t="shared" si="80"/>
        <v>Desk 68</v>
      </c>
      <c r="C698" s="442" t="str">
        <f t="shared" si="81"/>
        <v/>
      </c>
      <c r="D698" s="442" t="str">
        <f t="shared" si="81"/>
        <v/>
      </c>
      <c r="E698" s="442" t="str">
        <f t="shared" si="81"/>
        <v/>
      </c>
      <c r="F698" s="442" t="str">
        <f t="shared" si="81"/>
        <v/>
      </c>
      <c r="G698" s="1126" t="str">
        <f t="shared" si="81"/>
        <v/>
      </c>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50"/>
      <c r="DX698" s="33"/>
      <c r="DY698" s="33"/>
      <c r="DZ698" s="33"/>
      <c r="EA698" s="33"/>
      <c r="EB698" s="33"/>
      <c r="EC698" s="33"/>
      <c r="ED698" s="33"/>
      <c r="EE698" s="33"/>
      <c r="EF698" s="33"/>
      <c r="EG698" s="33"/>
      <c r="EH698" s="33"/>
      <c r="EI698" s="33"/>
      <c r="EJ698" s="33"/>
      <c r="EK698" s="33"/>
      <c r="EL698" s="33"/>
      <c r="EM698" s="33"/>
      <c r="EN698" s="33"/>
      <c r="EO698" s="33"/>
      <c r="EP698" s="33"/>
      <c r="EQ698" s="33"/>
      <c r="ER698" s="50"/>
    </row>
    <row r="699" spans="2:148" ht="15" customHeight="1" x14ac:dyDescent="0.25">
      <c r="B699" s="440" t="str">
        <f t="shared" si="80"/>
        <v>Desk 69</v>
      </c>
      <c r="C699" s="442" t="str">
        <f t="shared" si="81"/>
        <v/>
      </c>
      <c r="D699" s="442" t="str">
        <f t="shared" si="81"/>
        <v/>
      </c>
      <c r="E699" s="442" t="str">
        <f t="shared" si="81"/>
        <v/>
      </c>
      <c r="F699" s="442" t="str">
        <f t="shared" si="81"/>
        <v/>
      </c>
      <c r="G699" s="1126" t="str">
        <f t="shared" si="81"/>
        <v/>
      </c>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50"/>
      <c r="DX699" s="33"/>
      <c r="DY699" s="33"/>
      <c r="DZ699" s="33"/>
      <c r="EA699" s="33"/>
      <c r="EB699" s="33"/>
      <c r="EC699" s="33"/>
      <c r="ED699" s="33"/>
      <c r="EE699" s="33"/>
      <c r="EF699" s="33"/>
      <c r="EG699" s="33"/>
      <c r="EH699" s="33"/>
      <c r="EI699" s="33"/>
      <c r="EJ699" s="33"/>
      <c r="EK699" s="33"/>
      <c r="EL699" s="33"/>
      <c r="EM699" s="33"/>
      <c r="EN699" s="33"/>
      <c r="EO699" s="33"/>
      <c r="EP699" s="33"/>
      <c r="EQ699" s="33"/>
      <c r="ER699" s="50"/>
    </row>
    <row r="700" spans="2:148" ht="15" customHeight="1" x14ac:dyDescent="0.25">
      <c r="B700" s="440" t="str">
        <f t="shared" si="80"/>
        <v>Desk 70</v>
      </c>
      <c r="C700" s="442" t="str">
        <f t="shared" si="81"/>
        <v/>
      </c>
      <c r="D700" s="442" t="str">
        <f t="shared" si="81"/>
        <v/>
      </c>
      <c r="E700" s="442" t="str">
        <f t="shared" si="81"/>
        <v/>
      </c>
      <c r="F700" s="442" t="str">
        <f t="shared" si="81"/>
        <v/>
      </c>
      <c r="G700" s="1126" t="str">
        <f t="shared" si="81"/>
        <v/>
      </c>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50"/>
      <c r="DX700" s="33"/>
      <c r="DY700" s="33"/>
      <c r="DZ700" s="33"/>
      <c r="EA700" s="33"/>
      <c r="EB700" s="33"/>
      <c r="EC700" s="33"/>
      <c r="ED700" s="33"/>
      <c r="EE700" s="33"/>
      <c r="EF700" s="33"/>
      <c r="EG700" s="33"/>
      <c r="EH700" s="33"/>
      <c r="EI700" s="33"/>
      <c r="EJ700" s="33"/>
      <c r="EK700" s="33"/>
      <c r="EL700" s="33"/>
      <c r="EM700" s="33"/>
      <c r="EN700" s="33"/>
      <c r="EO700" s="33"/>
      <c r="EP700" s="33"/>
      <c r="EQ700" s="33"/>
      <c r="ER700" s="50"/>
    </row>
    <row r="701" spans="2:148" ht="15" customHeight="1" x14ac:dyDescent="0.25">
      <c r="B701" s="440" t="str">
        <f t="shared" si="80"/>
        <v>Desk 71</v>
      </c>
      <c r="C701" s="442" t="str">
        <f t="shared" si="81"/>
        <v/>
      </c>
      <c r="D701" s="442" t="str">
        <f t="shared" si="81"/>
        <v/>
      </c>
      <c r="E701" s="442" t="str">
        <f t="shared" si="81"/>
        <v/>
      </c>
      <c r="F701" s="442" t="str">
        <f t="shared" si="81"/>
        <v/>
      </c>
      <c r="G701" s="1126" t="str">
        <f t="shared" si="81"/>
        <v/>
      </c>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50"/>
      <c r="DX701" s="33"/>
      <c r="DY701" s="33"/>
      <c r="DZ701" s="33"/>
      <c r="EA701" s="33"/>
      <c r="EB701" s="33"/>
      <c r="EC701" s="33"/>
      <c r="ED701" s="33"/>
      <c r="EE701" s="33"/>
      <c r="EF701" s="33"/>
      <c r="EG701" s="33"/>
      <c r="EH701" s="33"/>
      <c r="EI701" s="33"/>
      <c r="EJ701" s="33"/>
      <c r="EK701" s="33"/>
      <c r="EL701" s="33"/>
      <c r="EM701" s="33"/>
      <c r="EN701" s="33"/>
      <c r="EO701" s="33"/>
      <c r="EP701" s="33"/>
      <c r="EQ701" s="33"/>
      <c r="ER701" s="50"/>
    </row>
    <row r="702" spans="2:148" ht="15" customHeight="1" x14ac:dyDescent="0.25">
      <c r="B702" s="440" t="str">
        <f t="shared" si="80"/>
        <v>Desk 72</v>
      </c>
      <c r="C702" s="442" t="str">
        <f t="shared" si="81"/>
        <v/>
      </c>
      <c r="D702" s="442" t="str">
        <f t="shared" si="81"/>
        <v/>
      </c>
      <c r="E702" s="442" t="str">
        <f t="shared" si="81"/>
        <v/>
      </c>
      <c r="F702" s="442" t="str">
        <f t="shared" si="81"/>
        <v/>
      </c>
      <c r="G702" s="1126" t="str">
        <f t="shared" si="81"/>
        <v/>
      </c>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50"/>
      <c r="DX702" s="33"/>
      <c r="DY702" s="33"/>
      <c r="DZ702" s="33"/>
      <c r="EA702" s="33"/>
      <c r="EB702" s="33"/>
      <c r="EC702" s="33"/>
      <c r="ED702" s="33"/>
      <c r="EE702" s="33"/>
      <c r="EF702" s="33"/>
      <c r="EG702" s="33"/>
      <c r="EH702" s="33"/>
      <c r="EI702" s="33"/>
      <c r="EJ702" s="33"/>
      <c r="EK702" s="33"/>
      <c r="EL702" s="33"/>
      <c r="EM702" s="33"/>
      <c r="EN702" s="33"/>
      <c r="EO702" s="33"/>
      <c r="EP702" s="33"/>
      <c r="EQ702" s="33"/>
      <c r="ER702" s="50"/>
    </row>
    <row r="703" spans="2:148" ht="15" customHeight="1" x14ac:dyDescent="0.25">
      <c r="B703" s="440" t="str">
        <f t="shared" si="80"/>
        <v>Desk 73</v>
      </c>
      <c r="C703" s="442" t="str">
        <f t="shared" si="81"/>
        <v/>
      </c>
      <c r="D703" s="442" t="str">
        <f t="shared" si="81"/>
        <v/>
      </c>
      <c r="E703" s="442" t="str">
        <f t="shared" si="81"/>
        <v/>
      </c>
      <c r="F703" s="442" t="str">
        <f t="shared" si="81"/>
        <v/>
      </c>
      <c r="G703" s="1126" t="str">
        <f t="shared" si="81"/>
        <v/>
      </c>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50"/>
      <c r="DX703" s="33"/>
      <c r="DY703" s="33"/>
      <c r="DZ703" s="33"/>
      <c r="EA703" s="33"/>
      <c r="EB703" s="33"/>
      <c r="EC703" s="33"/>
      <c r="ED703" s="33"/>
      <c r="EE703" s="33"/>
      <c r="EF703" s="33"/>
      <c r="EG703" s="33"/>
      <c r="EH703" s="33"/>
      <c r="EI703" s="33"/>
      <c r="EJ703" s="33"/>
      <c r="EK703" s="33"/>
      <c r="EL703" s="33"/>
      <c r="EM703" s="33"/>
      <c r="EN703" s="33"/>
      <c r="EO703" s="33"/>
      <c r="EP703" s="33"/>
      <c r="EQ703" s="33"/>
      <c r="ER703" s="50"/>
    </row>
    <row r="704" spans="2:148" ht="15" customHeight="1" x14ac:dyDescent="0.25">
      <c r="B704" s="440" t="str">
        <f t="shared" si="80"/>
        <v>Desk 74</v>
      </c>
      <c r="C704" s="442" t="str">
        <f t="shared" si="81"/>
        <v/>
      </c>
      <c r="D704" s="442" t="str">
        <f t="shared" si="81"/>
        <v/>
      </c>
      <c r="E704" s="442" t="str">
        <f t="shared" si="81"/>
        <v/>
      </c>
      <c r="F704" s="442" t="str">
        <f t="shared" si="81"/>
        <v/>
      </c>
      <c r="G704" s="1126" t="str">
        <f t="shared" si="81"/>
        <v/>
      </c>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50"/>
      <c r="DX704" s="33"/>
      <c r="DY704" s="33"/>
      <c r="DZ704" s="33"/>
      <c r="EA704" s="33"/>
      <c r="EB704" s="33"/>
      <c r="EC704" s="33"/>
      <c r="ED704" s="33"/>
      <c r="EE704" s="33"/>
      <c r="EF704" s="33"/>
      <c r="EG704" s="33"/>
      <c r="EH704" s="33"/>
      <c r="EI704" s="33"/>
      <c r="EJ704" s="33"/>
      <c r="EK704" s="33"/>
      <c r="EL704" s="33"/>
      <c r="EM704" s="33"/>
      <c r="EN704" s="33"/>
      <c r="EO704" s="33"/>
      <c r="EP704" s="33"/>
      <c r="EQ704" s="33"/>
      <c r="ER704" s="50"/>
    </row>
    <row r="705" spans="2:148" ht="15" customHeight="1" x14ac:dyDescent="0.25">
      <c r="B705" s="440" t="str">
        <f t="shared" si="80"/>
        <v>Desk 75</v>
      </c>
      <c r="C705" s="442" t="str">
        <f t="shared" si="81"/>
        <v/>
      </c>
      <c r="D705" s="442" t="str">
        <f t="shared" si="81"/>
        <v/>
      </c>
      <c r="E705" s="442" t="str">
        <f t="shared" si="81"/>
        <v/>
      </c>
      <c r="F705" s="442" t="str">
        <f t="shared" si="81"/>
        <v/>
      </c>
      <c r="G705" s="1126" t="str">
        <f t="shared" si="81"/>
        <v/>
      </c>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50"/>
      <c r="DX705" s="33"/>
      <c r="DY705" s="33"/>
      <c r="DZ705" s="33"/>
      <c r="EA705" s="33"/>
      <c r="EB705" s="33"/>
      <c r="EC705" s="33"/>
      <c r="ED705" s="33"/>
      <c r="EE705" s="33"/>
      <c r="EF705" s="33"/>
      <c r="EG705" s="33"/>
      <c r="EH705" s="33"/>
      <c r="EI705" s="33"/>
      <c r="EJ705" s="33"/>
      <c r="EK705" s="33"/>
      <c r="EL705" s="33"/>
      <c r="EM705" s="33"/>
      <c r="EN705" s="33"/>
      <c r="EO705" s="33"/>
      <c r="EP705" s="33"/>
      <c r="EQ705" s="33"/>
      <c r="ER705" s="50"/>
    </row>
    <row r="706" spans="2:148" ht="15" customHeight="1" x14ac:dyDescent="0.25">
      <c r="B706" s="440" t="str">
        <f t="shared" si="80"/>
        <v>Desk 76</v>
      </c>
      <c r="C706" s="442" t="str">
        <f t="shared" si="81"/>
        <v/>
      </c>
      <c r="D706" s="442" t="str">
        <f t="shared" si="81"/>
        <v/>
      </c>
      <c r="E706" s="442" t="str">
        <f t="shared" si="81"/>
        <v/>
      </c>
      <c r="F706" s="442" t="str">
        <f t="shared" si="81"/>
        <v/>
      </c>
      <c r="G706" s="1126" t="str">
        <f t="shared" si="81"/>
        <v/>
      </c>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50"/>
      <c r="DX706" s="33"/>
      <c r="DY706" s="33"/>
      <c r="DZ706" s="33"/>
      <c r="EA706" s="33"/>
      <c r="EB706" s="33"/>
      <c r="EC706" s="33"/>
      <c r="ED706" s="33"/>
      <c r="EE706" s="33"/>
      <c r="EF706" s="33"/>
      <c r="EG706" s="33"/>
      <c r="EH706" s="33"/>
      <c r="EI706" s="33"/>
      <c r="EJ706" s="33"/>
      <c r="EK706" s="33"/>
      <c r="EL706" s="33"/>
      <c r="EM706" s="33"/>
      <c r="EN706" s="33"/>
      <c r="EO706" s="33"/>
      <c r="EP706" s="33"/>
      <c r="EQ706" s="33"/>
      <c r="ER706" s="50"/>
    </row>
    <row r="707" spans="2:148" ht="15" customHeight="1" x14ac:dyDescent="0.25">
      <c r="B707" s="440" t="str">
        <f t="shared" si="80"/>
        <v>Desk 77</v>
      </c>
      <c r="C707" s="442" t="str">
        <f t="shared" si="81"/>
        <v/>
      </c>
      <c r="D707" s="442" t="str">
        <f t="shared" si="81"/>
        <v/>
      </c>
      <c r="E707" s="442" t="str">
        <f t="shared" si="81"/>
        <v/>
      </c>
      <c r="F707" s="442" t="str">
        <f t="shared" si="81"/>
        <v/>
      </c>
      <c r="G707" s="1126" t="str">
        <f t="shared" si="81"/>
        <v/>
      </c>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50"/>
      <c r="DX707" s="33"/>
      <c r="DY707" s="33"/>
      <c r="DZ707" s="33"/>
      <c r="EA707" s="33"/>
      <c r="EB707" s="33"/>
      <c r="EC707" s="33"/>
      <c r="ED707" s="33"/>
      <c r="EE707" s="33"/>
      <c r="EF707" s="33"/>
      <c r="EG707" s="33"/>
      <c r="EH707" s="33"/>
      <c r="EI707" s="33"/>
      <c r="EJ707" s="33"/>
      <c r="EK707" s="33"/>
      <c r="EL707" s="33"/>
      <c r="EM707" s="33"/>
      <c r="EN707" s="33"/>
      <c r="EO707" s="33"/>
      <c r="EP707" s="33"/>
      <c r="EQ707" s="33"/>
      <c r="ER707" s="50"/>
    </row>
    <row r="708" spans="2:148" ht="15" customHeight="1" x14ac:dyDescent="0.25">
      <c r="B708" s="440" t="str">
        <f t="shared" si="80"/>
        <v>Desk 78</v>
      </c>
      <c r="C708" s="442" t="str">
        <f t="shared" si="81"/>
        <v/>
      </c>
      <c r="D708" s="442" t="str">
        <f t="shared" si="81"/>
        <v/>
      </c>
      <c r="E708" s="442" t="str">
        <f t="shared" si="81"/>
        <v/>
      </c>
      <c r="F708" s="442" t="str">
        <f t="shared" si="81"/>
        <v/>
      </c>
      <c r="G708" s="1126" t="str">
        <f t="shared" si="81"/>
        <v/>
      </c>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50"/>
      <c r="DX708" s="33"/>
      <c r="DY708" s="33"/>
      <c r="DZ708" s="33"/>
      <c r="EA708" s="33"/>
      <c r="EB708" s="33"/>
      <c r="EC708" s="33"/>
      <c r="ED708" s="33"/>
      <c r="EE708" s="33"/>
      <c r="EF708" s="33"/>
      <c r="EG708" s="33"/>
      <c r="EH708" s="33"/>
      <c r="EI708" s="33"/>
      <c r="EJ708" s="33"/>
      <c r="EK708" s="33"/>
      <c r="EL708" s="33"/>
      <c r="EM708" s="33"/>
      <c r="EN708" s="33"/>
      <c r="EO708" s="33"/>
      <c r="EP708" s="33"/>
      <c r="EQ708" s="33"/>
      <c r="ER708" s="50"/>
    </row>
    <row r="709" spans="2:148" ht="15" customHeight="1" x14ac:dyDescent="0.25">
      <c r="B709" s="440" t="str">
        <f t="shared" si="80"/>
        <v>Desk 79</v>
      </c>
      <c r="C709" s="442" t="str">
        <f t="shared" si="81"/>
        <v/>
      </c>
      <c r="D709" s="442" t="str">
        <f t="shared" si="81"/>
        <v/>
      </c>
      <c r="E709" s="442" t="str">
        <f t="shared" si="81"/>
        <v/>
      </c>
      <c r="F709" s="442" t="str">
        <f t="shared" si="81"/>
        <v/>
      </c>
      <c r="G709" s="1126" t="str">
        <f t="shared" si="81"/>
        <v/>
      </c>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50"/>
      <c r="DX709" s="33"/>
      <c r="DY709" s="33"/>
      <c r="DZ709" s="33"/>
      <c r="EA709" s="33"/>
      <c r="EB709" s="33"/>
      <c r="EC709" s="33"/>
      <c r="ED709" s="33"/>
      <c r="EE709" s="33"/>
      <c r="EF709" s="33"/>
      <c r="EG709" s="33"/>
      <c r="EH709" s="33"/>
      <c r="EI709" s="33"/>
      <c r="EJ709" s="33"/>
      <c r="EK709" s="33"/>
      <c r="EL709" s="33"/>
      <c r="EM709" s="33"/>
      <c r="EN709" s="33"/>
      <c r="EO709" s="33"/>
      <c r="EP709" s="33"/>
      <c r="EQ709" s="33"/>
      <c r="ER709" s="50"/>
    </row>
    <row r="710" spans="2:148" ht="15" customHeight="1" x14ac:dyDescent="0.25">
      <c r="B710" s="440" t="str">
        <f t="shared" si="80"/>
        <v>Desk 80</v>
      </c>
      <c r="C710" s="442" t="str">
        <f t="shared" si="81"/>
        <v/>
      </c>
      <c r="D710" s="442" t="str">
        <f t="shared" si="81"/>
        <v/>
      </c>
      <c r="E710" s="442" t="str">
        <f t="shared" si="81"/>
        <v/>
      </c>
      <c r="F710" s="442" t="str">
        <f t="shared" si="81"/>
        <v/>
      </c>
      <c r="G710" s="1126" t="str">
        <f t="shared" si="81"/>
        <v/>
      </c>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50"/>
      <c r="DX710" s="33"/>
      <c r="DY710" s="33"/>
      <c r="DZ710" s="33"/>
      <c r="EA710" s="33"/>
      <c r="EB710" s="33"/>
      <c r="EC710" s="33"/>
      <c r="ED710" s="33"/>
      <c r="EE710" s="33"/>
      <c r="EF710" s="33"/>
      <c r="EG710" s="33"/>
      <c r="EH710" s="33"/>
      <c r="EI710" s="33"/>
      <c r="EJ710" s="33"/>
      <c r="EK710" s="33"/>
      <c r="EL710" s="33"/>
      <c r="EM710" s="33"/>
      <c r="EN710" s="33"/>
      <c r="EO710" s="33"/>
      <c r="EP710" s="33"/>
      <c r="EQ710" s="33"/>
      <c r="ER710" s="50"/>
    </row>
    <row r="711" spans="2:148" ht="15" customHeight="1" x14ac:dyDescent="0.25">
      <c r="B711" s="440" t="str">
        <f t="shared" si="80"/>
        <v>Desk 81</v>
      </c>
      <c r="C711" s="442" t="str">
        <f t="shared" si="81"/>
        <v/>
      </c>
      <c r="D711" s="442" t="str">
        <f t="shared" si="81"/>
        <v/>
      </c>
      <c r="E711" s="442" t="str">
        <f t="shared" si="81"/>
        <v/>
      </c>
      <c r="F711" s="442" t="str">
        <f t="shared" si="81"/>
        <v/>
      </c>
      <c r="G711" s="1126" t="str">
        <f t="shared" si="81"/>
        <v/>
      </c>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50"/>
      <c r="DX711" s="33"/>
      <c r="DY711" s="33"/>
      <c r="DZ711" s="33"/>
      <c r="EA711" s="33"/>
      <c r="EB711" s="33"/>
      <c r="EC711" s="33"/>
      <c r="ED711" s="33"/>
      <c r="EE711" s="33"/>
      <c r="EF711" s="33"/>
      <c r="EG711" s="33"/>
      <c r="EH711" s="33"/>
      <c r="EI711" s="33"/>
      <c r="EJ711" s="33"/>
      <c r="EK711" s="33"/>
      <c r="EL711" s="33"/>
      <c r="EM711" s="33"/>
      <c r="EN711" s="33"/>
      <c r="EO711" s="33"/>
      <c r="EP711" s="33"/>
      <c r="EQ711" s="33"/>
      <c r="ER711" s="50"/>
    </row>
    <row r="712" spans="2:148" ht="15" customHeight="1" x14ac:dyDescent="0.25">
      <c r="B712" s="440" t="str">
        <f t="shared" si="80"/>
        <v>Desk 82</v>
      </c>
      <c r="C712" s="442" t="str">
        <f t="shared" ref="C712:G727" si="82">IF(ISBLANK(C92), "", C92)</f>
        <v/>
      </c>
      <c r="D712" s="442" t="str">
        <f t="shared" si="82"/>
        <v/>
      </c>
      <c r="E712" s="442" t="str">
        <f t="shared" si="82"/>
        <v/>
      </c>
      <c r="F712" s="442" t="str">
        <f t="shared" si="82"/>
        <v/>
      </c>
      <c r="G712" s="1126" t="str">
        <f t="shared" si="82"/>
        <v/>
      </c>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50"/>
      <c r="DX712" s="33"/>
      <c r="DY712" s="33"/>
      <c r="DZ712" s="33"/>
      <c r="EA712" s="33"/>
      <c r="EB712" s="33"/>
      <c r="EC712" s="33"/>
      <c r="ED712" s="33"/>
      <c r="EE712" s="33"/>
      <c r="EF712" s="33"/>
      <c r="EG712" s="33"/>
      <c r="EH712" s="33"/>
      <c r="EI712" s="33"/>
      <c r="EJ712" s="33"/>
      <c r="EK712" s="33"/>
      <c r="EL712" s="33"/>
      <c r="EM712" s="33"/>
      <c r="EN712" s="33"/>
      <c r="EO712" s="33"/>
      <c r="EP712" s="33"/>
      <c r="EQ712" s="33"/>
      <c r="ER712" s="50"/>
    </row>
    <row r="713" spans="2:148" ht="15" customHeight="1" x14ac:dyDescent="0.25">
      <c r="B713" s="440" t="str">
        <f t="shared" si="80"/>
        <v>Desk 83</v>
      </c>
      <c r="C713" s="442" t="str">
        <f t="shared" si="82"/>
        <v/>
      </c>
      <c r="D713" s="442" t="str">
        <f t="shared" si="82"/>
        <v/>
      </c>
      <c r="E713" s="442" t="str">
        <f t="shared" si="82"/>
        <v/>
      </c>
      <c r="F713" s="442" t="str">
        <f t="shared" si="82"/>
        <v/>
      </c>
      <c r="G713" s="1126" t="str">
        <f t="shared" si="82"/>
        <v/>
      </c>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50"/>
      <c r="DX713" s="33"/>
      <c r="DY713" s="33"/>
      <c r="DZ713" s="33"/>
      <c r="EA713" s="33"/>
      <c r="EB713" s="33"/>
      <c r="EC713" s="33"/>
      <c r="ED713" s="33"/>
      <c r="EE713" s="33"/>
      <c r="EF713" s="33"/>
      <c r="EG713" s="33"/>
      <c r="EH713" s="33"/>
      <c r="EI713" s="33"/>
      <c r="EJ713" s="33"/>
      <c r="EK713" s="33"/>
      <c r="EL713" s="33"/>
      <c r="EM713" s="33"/>
      <c r="EN713" s="33"/>
      <c r="EO713" s="33"/>
      <c r="EP713" s="33"/>
      <c r="EQ713" s="33"/>
      <c r="ER713" s="50"/>
    </row>
    <row r="714" spans="2:148" ht="15" customHeight="1" x14ac:dyDescent="0.25">
      <c r="B714" s="440" t="str">
        <f t="shared" si="80"/>
        <v>Desk 84</v>
      </c>
      <c r="C714" s="442" t="str">
        <f t="shared" si="82"/>
        <v/>
      </c>
      <c r="D714" s="442" t="str">
        <f t="shared" si="82"/>
        <v/>
      </c>
      <c r="E714" s="442" t="str">
        <f t="shared" si="82"/>
        <v/>
      </c>
      <c r="F714" s="442" t="str">
        <f t="shared" si="82"/>
        <v/>
      </c>
      <c r="G714" s="1126" t="str">
        <f t="shared" si="82"/>
        <v/>
      </c>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50"/>
      <c r="DX714" s="33"/>
      <c r="DY714" s="33"/>
      <c r="DZ714" s="33"/>
      <c r="EA714" s="33"/>
      <c r="EB714" s="33"/>
      <c r="EC714" s="33"/>
      <c r="ED714" s="33"/>
      <c r="EE714" s="33"/>
      <c r="EF714" s="33"/>
      <c r="EG714" s="33"/>
      <c r="EH714" s="33"/>
      <c r="EI714" s="33"/>
      <c r="EJ714" s="33"/>
      <c r="EK714" s="33"/>
      <c r="EL714" s="33"/>
      <c r="EM714" s="33"/>
      <c r="EN714" s="33"/>
      <c r="EO714" s="33"/>
      <c r="EP714" s="33"/>
      <c r="EQ714" s="33"/>
      <c r="ER714" s="50"/>
    </row>
    <row r="715" spans="2:148" ht="15" customHeight="1" x14ac:dyDescent="0.25">
      <c r="B715" s="440" t="str">
        <f t="shared" si="80"/>
        <v>Desk 85</v>
      </c>
      <c r="C715" s="442" t="str">
        <f t="shared" si="82"/>
        <v/>
      </c>
      <c r="D715" s="442" t="str">
        <f t="shared" si="82"/>
        <v/>
      </c>
      <c r="E715" s="442" t="str">
        <f t="shared" si="82"/>
        <v/>
      </c>
      <c r="F715" s="442" t="str">
        <f t="shared" si="82"/>
        <v/>
      </c>
      <c r="G715" s="1126" t="str">
        <f t="shared" si="82"/>
        <v/>
      </c>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50"/>
      <c r="DX715" s="33"/>
      <c r="DY715" s="33"/>
      <c r="DZ715" s="33"/>
      <c r="EA715" s="33"/>
      <c r="EB715" s="33"/>
      <c r="EC715" s="33"/>
      <c r="ED715" s="33"/>
      <c r="EE715" s="33"/>
      <c r="EF715" s="33"/>
      <c r="EG715" s="33"/>
      <c r="EH715" s="33"/>
      <c r="EI715" s="33"/>
      <c r="EJ715" s="33"/>
      <c r="EK715" s="33"/>
      <c r="EL715" s="33"/>
      <c r="EM715" s="33"/>
      <c r="EN715" s="33"/>
      <c r="EO715" s="33"/>
      <c r="EP715" s="33"/>
      <c r="EQ715" s="33"/>
      <c r="ER715" s="50"/>
    </row>
    <row r="716" spans="2:148" ht="15" customHeight="1" x14ac:dyDescent="0.25">
      <c r="B716" s="440" t="str">
        <f t="shared" si="80"/>
        <v>Desk 86</v>
      </c>
      <c r="C716" s="442" t="str">
        <f t="shared" si="82"/>
        <v/>
      </c>
      <c r="D716" s="442" t="str">
        <f t="shared" si="82"/>
        <v/>
      </c>
      <c r="E716" s="442" t="str">
        <f t="shared" si="82"/>
        <v/>
      </c>
      <c r="F716" s="442" t="str">
        <f t="shared" si="82"/>
        <v/>
      </c>
      <c r="G716" s="1126" t="str">
        <f t="shared" si="82"/>
        <v/>
      </c>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50"/>
      <c r="DX716" s="33"/>
      <c r="DY716" s="33"/>
      <c r="DZ716" s="33"/>
      <c r="EA716" s="33"/>
      <c r="EB716" s="33"/>
      <c r="EC716" s="33"/>
      <c r="ED716" s="33"/>
      <c r="EE716" s="33"/>
      <c r="EF716" s="33"/>
      <c r="EG716" s="33"/>
      <c r="EH716" s="33"/>
      <c r="EI716" s="33"/>
      <c r="EJ716" s="33"/>
      <c r="EK716" s="33"/>
      <c r="EL716" s="33"/>
      <c r="EM716" s="33"/>
      <c r="EN716" s="33"/>
      <c r="EO716" s="33"/>
      <c r="EP716" s="33"/>
      <c r="EQ716" s="33"/>
      <c r="ER716" s="50"/>
    </row>
    <row r="717" spans="2:148" ht="15" customHeight="1" x14ac:dyDescent="0.25">
      <c r="B717" s="440" t="str">
        <f t="shared" si="80"/>
        <v>Desk 87</v>
      </c>
      <c r="C717" s="442" t="str">
        <f t="shared" si="82"/>
        <v/>
      </c>
      <c r="D717" s="442" t="str">
        <f t="shared" si="82"/>
        <v/>
      </c>
      <c r="E717" s="442" t="str">
        <f t="shared" si="82"/>
        <v/>
      </c>
      <c r="F717" s="442" t="str">
        <f t="shared" si="82"/>
        <v/>
      </c>
      <c r="G717" s="1126" t="str">
        <f t="shared" si="82"/>
        <v/>
      </c>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50"/>
      <c r="DX717" s="33"/>
      <c r="DY717" s="33"/>
      <c r="DZ717" s="33"/>
      <c r="EA717" s="33"/>
      <c r="EB717" s="33"/>
      <c r="EC717" s="33"/>
      <c r="ED717" s="33"/>
      <c r="EE717" s="33"/>
      <c r="EF717" s="33"/>
      <c r="EG717" s="33"/>
      <c r="EH717" s="33"/>
      <c r="EI717" s="33"/>
      <c r="EJ717" s="33"/>
      <c r="EK717" s="33"/>
      <c r="EL717" s="33"/>
      <c r="EM717" s="33"/>
      <c r="EN717" s="33"/>
      <c r="EO717" s="33"/>
      <c r="EP717" s="33"/>
      <c r="EQ717" s="33"/>
      <c r="ER717" s="50"/>
    </row>
    <row r="718" spans="2:148" ht="15" customHeight="1" x14ac:dyDescent="0.25">
      <c r="B718" s="440" t="str">
        <f t="shared" si="80"/>
        <v>Desk 88</v>
      </c>
      <c r="C718" s="442" t="str">
        <f t="shared" si="82"/>
        <v/>
      </c>
      <c r="D718" s="442" t="str">
        <f t="shared" si="82"/>
        <v/>
      </c>
      <c r="E718" s="442" t="str">
        <f t="shared" si="82"/>
        <v/>
      </c>
      <c r="F718" s="442" t="str">
        <f t="shared" si="82"/>
        <v/>
      </c>
      <c r="G718" s="1126" t="str">
        <f t="shared" si="82"/>
        <v/>
      </c>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50"/>
      <c r="DX718" s="33"/>
      <c r="DY718" s="33"/>
      <c r="DZ718" s="33"/>
      <c r="EA718" s="33"/>
      <c r="EB718" s="33"/>
      <c r="EC718" s="33"/>
      <c r="ED718" s="33"/>
      <c r="EE718" s="33"/>
      <c r="EF718" s="33"/>
      <c r="EG718" s="33"/>
      <c r="EH718" s="33"/>
      <c r="EI718" s="33"/>
      <c r="EJ718" s="33"/>
      <c r="EK718" s="33"/>
      <c r="EL718" s="33"/>
      <c r="EM718" s="33"/>
      <c r="EN718" s="33"/>
      <c r="EO718" s="33"/>
      <c r="EP718" s="33"/>
      <c r="EQ718" s="33"/>
      <c r="ER718" s="50"/>
    </row>
    <row r="719" spans="2:148" ht="15" customHeight="1" x14ac:dyDescent="0.25">
      <c r="B719" s="440" t="str">
        <f t="shared" si="80"/>
        <v>Desk 89</v>
      </c>
      <c r="C719" s="442" t="str">
        <f t="shared" si="82"/>
        <v/>
      </c>
      <c r="D719" s="442" t="str">
        <f t="shared" si="82"/>
        <v/>
      </c>
      <c r="E719" s="442" t="str">
        <f t="shared" si="82"/>
        <v/>
      </c>
      <c r="F719" s="442" t="str">
        <f t="shared" si="82"/>
        <v/>
      </c>
      <c r="G719" s="1126" t="str">
        <f t="shared" si="82"/>
        <v/>
      </c>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50"/>
      <c r="DX719" s="33"/>
      <c r="DY719" s="33"/>
      <c r="DZ719" s="33"/>
      <c r="EA719" s="33"/>
      <c r="EB719" s="33"/>
      <c r="EC719" s="33"/>
      <c r="ED719" s="33"/>
      <c r="EE719" s="33"/>
      <c r="EF719" s="33"/>
      <c r="EG719" s="33"/>
      <c r="EH719" s="33"/>
      <c r="EI719" s="33"/>
      <c r="EJ719" s="33"/>
      <c r="EK719" s="33"/>
      <c r="EL719" s="33"/>
      <c r="EM719" s="33"/>
      <c r="EN719" s="33"/>
      <c r="EO719" s="33"/>
      <c r="EP719" s="33"/>
      <c r="EQ719" s="33"/>
      <c r="ER719" s="50"/>
    </row>
    <row r="720" spans="2:148" ht="15" customHeight="1" x14ac:dyDescent="0.25">
      <c r="B720" s="440" t="str">
        <f t="shared" si="80"/>
        <v>Desk 90</v>
      </c>
      <c r="C720" s="442" t="str">
        <f t="shared" si="82"/>
        <v/>
      </c>
      <c r="D720" s="442" t="str">
        <f t="shared" si="82"/>
        <v/>
      </c>
      <c r="E720" s="442" t="str">
        <f t="shared" si="82"/>
        <v/>
      </c>
      <c r="F720" s="442" t="str">
        <f t="shared" si="82"/>
        <v/>
      </c>
      <c r="G720" s="1126" t="str">
        <f t="shared" si="82"/>
        <v/>
      </c>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50"/>
      <c r="DX720" s="33"/>
      <c r="DY720" s="33"/>
      <c r="DZ720" s="33"/>
      <c r="EA720" s="33"/>
      <c r="EB720" s="33"/>
      <c r="EC720" s="33"/>
      <c r="ED720" s="33"/>
      <c r="EE720" s="33"/>
      <c r="EF720" s="33"/>
      <c r="EG720" s="33"/>
      <c r="EH720" s="33"/>
      <c r="EI720" s="33"/>
      <c r="EJ720" s="33"/>
      <c r="EK720" s="33"/>
      <c r="EL720" s="33"/>
      <c r="EM720" s="33"/>
      <c r="EN720" s="33"/>
      <c r="EO720" s="33"/>
      <c r="EP720" s="33"/>
      <c r="EQ720" s="33"/>
      <c r="ER720" s="50"/>
    </row>
    <row r="721" spans="1:155" ht="15" customHeight="1" x14ac:dyDescent="0.25">
      <c r="B721" s="440" t="str">
        <f t="shared" si="80"/>
        <v>Desk 91</v>
      </c>
      <c r="C721" s="442" t="str">
        <f t="shared" si="82"/>
        <v/>
      </c>
      <c r="D721" s="442" t="str">
        <f t="shared" si="82"/>
        <v/>
      </c>
      <c r="E721" s="442" t="str">
        <f t="shared" si="82"/>
        <v/>
      </c>
      <c r="F721" s="442" t="str">
        <f t="shared" si="82"/>
        <v/>
      </c>
      <c r="G721" s="1126" t="str">
        <f t="shared" si="82"/>
        <v/>
      </c>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50"/>
      <c r="DX721" s="33"/>
      <c r="DY721" s="33"/>
      <c r="DZ721" s="33"/>
      <c r="EA721" s="33"/>
      <c r="EB721" s="33"/>
      <c r="EC721" s="33"/>
      <c r="ED721" s="33"/>
      <c r="EE721" s="33"/>
      <c r="EF721" s="33"/>
      <c r="EG721" s="33"/>
      <c r="EH721" s="33"/>
      <c r="EI721" s="33"/>
      <c r="EJ721" s="33"/>
      <c r="EK721" s="33"/>
      <c r="EL721" s="33"/>
      <c r="EM721" s="33"/>
      <c r="EN721" s="33"/>
      <c r="EO721" s="33"/>
      <c r="EP721" s="33"/>
      <c r="EQ721" s="33"/>
      <c r="ER721" s="50"/>
    </row>
    <row r="722" spans="1:155" ht="15" customHeight="1" x14ac:dyDescent="0.25">
      <c r="B722" s="440" t="str">
        <f t="shared" si="80"/>
        <v>Desk 92</v>
      </c>
      <c r="C722" s="442" t="str">
        <f t="shared" si="82"/>
        <v/>
      </c>
      <c r="D722" s="442" t="str">
        <f t="shared" si="82"/>
        <v/>
      </c>
      <c r="E722" s="442" t="str">
        <f t="shared" si="82"/>
        <v/>
      </c>
      <c r="F722" s="442" t="str">
        <f t="shared" si="82"/>
        <v/>
      </c>
      <c r="G722" s="1126" t="str">
        <f t="shared" si="82"/>
        <v/>
      </c>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50"/>
      <c r="DX722" s="33"/>
      <c r="DY722" s="33"/>
      <c r="DZ722" s="33"/>
      <c r="EA722" s="33"/>
      <c r="EB722" s="33"/>
      <c r="EC722" s="33"/>
      <c r="ED722" s="33"/>
      <c r="EE722" s="33"/>
      <c r="EF722" s="33"/>
      <c r="EG722" s="33"/>
      <c r="EH722" s="33"/>
      <c r="EI722" s="33"/>
      <c r="EJ722" s="33"/>
      <c r="EK722" s="33"/>
      <c r="EL722" s="33"/>
      <c r="EM722" s="33"/>
      <c r="EN722" s="33"/>
      <c r="EO722" s="33"/>
      <c r="EP722" s="33"/>
      <c r="EQ722" s="33"/>
      <c r="ER722" s="50"/>
    </row>
    <row r="723" spans="1:155" ht="15" customHeight="1" x14ac:dyDescent="0.25">
      <c r="B723" s="440" t="str">
        <f t="shared" si="80"/>
        <v>Desk 93</v>
      </c>
      <c r="C723" s="442" t="str">
        <f t="shared" si="82"/>
        <v/>
      </c>
      <c r="D723" s="442" t="str">
        <f t="shared" si="82"/>
        <v/>
      </c>
      <c r="E723" s="442" t="str">
        <f t="shared" si="82"/>
        <v/>
      </c>
      <c r="F723" s="442" t="str">
        <f t="shared" si="82"/>
        <v/>
      </c>
      <c r="G723" s="1126" t="str">
        <f t="shared" si="82"/>
        <v/>
      </c>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50"/>
      <c r="DX723" s="33"/>
      <c r="DY723" s="33"/>
      <c r="DZ723" s="33"/>
      <c r="EA723" s="33"/>
      <c r="EB723" s="33"/>
      <c r="EC723" s="33"/>
      <c r="ED723" s="33"/>
      <c r="EE723" s="33"/>
      <c r="EF723" s="33"/>
      <c r="EG723" s="33"/>
      <c r="EH723" s="33"/>
      <c r="EI723" s="33"/>
      <c r="EJ723" s="33"/>
      <c r="EK723" s="33"/>
      <c r="EL723" s="33"/>
      <c r="EM723" s="33"/>
      <c r="EN723" s="33"/>
      <c r="EO723" s="33"/>
      <c r="EP723" s="33"/>
      <c r="EQ723" s="33"/>
      <c r="ER723" s="50"/>
    </row>
    <row r="724" spans="1:155" ht="15" customHeight="1" x14ac:dyDescent="0.25">
      <c r="B724" s="440" t="str">
        <f t="shared" si="80"/>
        <v>Desk 94</v>
      </c>
      <c r="C724" s="442" t="str">
        <f t="shared" si="82"/>
        <v/>
      </c>
      <c r="D724" s="442" t="str">
        <f t="shared" si="82"/>
        <v/>
      </c>
      <c r="E724" s="442" t="str">
        <f t="shared" si="82"/>
        <v/>
      </c>
      <c r="F724" s="442" t="str">
        <f t="shared" si="82"/>
        <v/>
      </c>
      <c r="G724" s="1126" t="str">
        <f t="shared" si="82"/>
        <v/>
      </c>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50"/>
      <c r="DX724" s="33"/>
      <c r="DY724" s="33"/>
      <c r="DZ724" s="33"/>
      <c r="EA724" s="33"/>
      <c r="EB724" s="33"/>
      <c r="EC724" s="33"/>
      <c r="ED724" s="33"/>
      <c r="EE724" s="33"/>
      <c r="EF724" s="33"/>
      <c r="EG724" s="33"/>
      <c r="EH724" s="33"/>
      <c r="EI724" s="33"/>
      <c r="EJ724" s="33"/>
      <c r="EK724" s="33"/>
      <c r="EL724" s="33"/>
      <c r="EM724" s="33"/>
      <c r="EN724" s="33"/>
      <c r="EO724" s="33"/>
      <c r="EP724" s="33"/>
      <c r="EQ724" s="33"/>
      <c r="ER724" s="50"/>
    </row>
    <row r="725" spans="1:155" ht="15" customHeight="1" x14ac:dyDescent="0.25">
      <c r="B725" s="440" t="str">
        <f t="shared" si="80"/>
        <v>Desk 95</v>
      </c>
      <c r="C725" s="442" t="str">
        <f t="shared" si="82"/>
        <v/>
      </c>
      <c r="D725" s="442" t="str">
        <f t="shared" si="82"/>
        <v/>
      </c>
      <c r="E725" s="442" t="str">
        <f t="shared" si="82"/>
        <v/>
      </c>
      <c r="F725" s="442" t="str">
        <f t="shared" si="82"/>
        <v/>
      </c>
      <c r="G725" s="1126" t="str">
        <f t="shared" si="82"/>
        <v/>
      </c>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50"/>
      <c r="DX725" s="33"/>
      <c r="DY725" s="33"/>
      <c r="DZ725" s="33"/>
      <c r="EA725" s="33"/>
      <c r="EB725" s="33"/>
      <c r="EC725" s="33"/>
      <c r="ED725" s="33"/>
      <c r="EE725" s="33"/>
      <c r="EF725" s="33"/>
      <c r="EG725" s="33"/>
      <c r="EH725" s="33"/>
      <c r="EI725" s="33"/>
      <c r="EJ725" s="33"/>
      <c r="EK725" s="33"/>
      <c r="EL725" s="33"/>
      <c r="EM725" s="33"/>
      <c r="EN725" s="33"/>
      <c r="EO725" s="33"/>
      <c r="EP725" s="33"/>
      <c r="EQ725" s="33"/>
      <c r="ER725" s="50"/>
    </row>
    <row r="726" spans="1:155" ht="15" customHeight="1" x14ac:dyDescent="0.25">
      <c r="B726" s="440" t="str">
        <f t="shared" si="80"/>
        <v>Desk 96</v>
      </c>
      <c r="C726" s="442" t="str">
        <f t="shared" si="82"/>
        <v/>
      </c>
      <c r="D726" s="442" t="str">
        <f t="shared" si="82"/>
        <v/>
      </c>
      <c r="E726" s="442" t="str">
        <f t="shared" si="82"/>
        <v/>
      </c>
      <c r="F726" s="442" t="str">
        <f t="shared" si="82"/>
        <v/>
      </c>
      <c r="G726" s="1126" t="str">
        <f t="shared" si="82"/>
        <v/>
      </c>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50"/>
      <c r="DX726" s="33"/>
      <c r="DY726" s="33"/>
      <c r="DZ726" s="33"/>
      <c r="EA726" s="33"/>
      <c r="EB726" s="33"/>
      <c r="EC726" s="33"/>
      <c r="ED726" s="33"/>
      <c r="EE726" s="33"/>
      <c r="EF726" s="33"/>
      <c r="EG726" s="33"/>
      <c r="EH726" s="33"/>
      <c r="EI726" s="33"/>
      <c r="EJ726" s="33"/>
      <c r="EK726" s="33"/>
      <c r="EL726" s="33"/>
      <c r="EM726" s="33"/>
      <c r="EN726" s="33"/>
      <c r="EO726" s="33"/>
      <c r="EP726" s="33"/>
      <c r="EQ726" s="33"/>
      <c r="ER726" s="50"/>
    </row>
    <row r="727" spans="1:155" ht="15" customHeight="1" x14ac:dyDescent="0.25">
      <c r="B727" s="440" t="str">
        <f t="shared" si="80"/>
        <v>Desk 97</v>
      </c>
      <c r="C727" s="442" t="str">
        <f t="shared" si="82"/>
        <v/>
      </c>
      <c r="D727" s="442" t="str">
        <f t="shared" si="82"/>
        <v/>
      </c>
      <c r="E727" s="442" t="str">
        <f t="shared" si="82"/>
        <v/>
      </c>
      <c r="F727" s="442" t="str">
        <f t="shared" si="82"/>
        <v/>
      </c>
      <c r="G727" s="1126" t="str">
        <f t="shared" si="82"/>
        <v/>
      </c>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50"/>
      <c r="DX727" s="33"/>
      <c r="DY727" s="33"/>
      <c r="DZ727" s="33"/>
      <c r="EA727" s="33"/>
      <c r="EB727" s="33"/>
      <c r="EC727" s="33"/>
      <c r="ED727" s="33"/>
      <c r="EE727" s="33"/>
      <c r="EF727" s="33"/>
      <c r="EG727" s="33"/>
      <c r="EH727" s="33"/>
      <c r="EI727" s="33"/>
      <c r="EJ727" s="33"/>
      <c r="EK727" s="33"/>
      <c r="EL727" s="33"/>
      <c r="EM727" s="33"/>
      <c r="EN727" s="33"/>
      <c r="EO727" s="33"/>
      <c r="EP727" s="33"/>
      <c r="EQ727" s="33"/>
      <c r="ER727" s="50"/>
    </row>
    <row r="728" spans="1:155" ht="15" customHeight="1" x14ac:dyDescent="0.25">
      <c r="B728" s="440" t="str">
        <f t="shared" si="80"/>
        <v>Desk 98</v>
      </c>
      <c r="C728" s="442" t="str">
        <f t="shared" ref="C728:G730" si="83">IF(ISBLANK(C108), "", C108)</f>
        <v/>
      </c>
      <c r="D728" s="442" t="str">
        <f t="shared" si="83"/>
        <v/>
      </c>
      <c r="E728" s="442" t="str">
        <f t="shared" si="83"/>
        <v/>
      </c>
      <c r="F728" s="442" t="str">
        <f t="shared" si="83"/>
        <v/>
      </c>
      <c r="G728" s="1126" t="str">
        <f t="shared" si="83"/>
        <v/>
      </c>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50"/>
      <c r="DX728" s="33"/>
      <c r="DY728" s="33"/>
      <c r="DZ728" s="33"/>
      <c r="EA728" s="33"/>
      <c r="EB728" s="33"/>
      <c r="EC728" s="33"/>
      <c r="ED728" s="33"/>
      <c r="EE728" s="33"/>
      <c r="EF728" s="33"/>
      <c r="EG728" s="33"/>
      <c r="EH728" s="33"/>
      <c r="EI728" s="33"/>
      <c r="EJ728" s="33"/>
      <c r="EK728" s="33"/>
      <c r="EL728" s="33"/>
      <c r="EM728" s="33"/>
      <c r="EN728" s="33"/>
      <c r="EO728" s="33"/>
      <c r="EP728" s="33"/>
      <c r="EQ728" s="33"/>
      <c r="ER728" s="50"/>
    </row>
    <row r="729" spans="1:155" ht="15" customHeight="1" x14ac:dyDescent="0.25">
      <c r="B729" s="440" t="str">
        <f t="shared" si="80"/>
        <v>Desk 99</v>
      </c>
      <c r="C729" s="442" t="str">
        <f t="shared" si="83"/>
        <v/>
      </c>
      <c r="D729" s="442" t="str">
        <f t="shared" si="83"/>
        <v/>
      </c>
      <c r="E729" s="442" t="str">
        <f t="shared" si="83"/>
        <v/>
      </c>
      <c r="F729" s="442" t="str">
        <f t="shared" si="83"/>
        <v/>
      </c>
      <c r="G729" s="1126" t="str">
        <f t="shared" si="83"/>
        <v/>
      </c>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50"/>
      <c r="DX729" s="33"/>
      <c r="DY729" s="33"/>
      <c r="DZ729" s="33"/>
      <c r="EA729" s="33"/>
      <c r="EB729" s="33"/>
      <c r="EC729" s="33"/>
      <c r="ED729" s="33"/>
      <c r="EE729" s="33"/>
      <c r="EF729" s="33"/>
      <c r="EG729" s="33"/>
      <c r="EH729" s="33"/>
      <c r="EI729" s="33"/>
      <c r="EJ729" s="33"/>
      <c r="EK729" s="33"/>
      <c r="EL729" s="33"/>
      <c r="EM729" s="33"/>
      <c r="EN729" s="33"/>
      <c r="EO729" s="33"/>
      <c r="EP729" s="33"/>
      <c r="EQ729" s="33"/>
      <c r="ER729" s="50"/>
    </row>
    <row r="730" spans="1:155" ht="15" customHeight="1" x14ac:dyDescent="0.25">
      <c r="B730" s="443" t="str">
        <f t="shared" si="80"/>
        <v>Desk 100</v>
      </c>
      <c r="C730" s="444" t="str">
        <f t="shared" si="83"/>
        <v/>
      </c>
      <c r="D730" s="444" t="str">
        <f t="shared" si="83"/>
        <v/>
      </c>
      <c r="E730" s="444" t="str">
        <f t="shared" si="83"/>
        <v/>
      </c>
      <c r="F730" s="444" t="str">
        <f t="shared" si="83"/>
        <v/>
      </c>
      <c r="G730" s="1126" t="str">
        <f t="shared" si="83"/>
        <v/>
      </c>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123"/>
      <c r="DX730" s="40"/>
      <c r="DY730" s="40"/>
      <c r="DZ730" s="40"/>
      <c r="EA730" s="40"/>
      <c r="EB730" s="40"/>
      <c r="EC730" s="40"/>
      <c r="ED730" s="40"/>
      <c r="EE730" s="40"/>
      <c r="EF730" s="40"/>
      <c r="EG730" s="40"/>
      <c r="EH730" s="40"/>
      <c r="EI730" s="40"/>
      <c r="EJ730" s="40"/>
      <c r="EK730" s="40"/>
      <c r="EL730" s="40"/>
      <c r="EM730" s="40"/>
      <c r="EN730" s="40"/>
      <c r="EO730" s="40"/>
      <c r="EP730" s="40"/>
      <c r="EQ730" s="40"/>
      <c r="ER730" s="123"/>
    </row>
    <row r="731" spans="1:155" ht="15" customHeight="1" x14ac:dyDescent="0.25">
      <c r="B731" s="1325" t="s">
        <v>666</v>
      </c>
      <c r="C731" s="1127"/>
      <c r="D731" s="1127"/>
      <c r="E731" s="1127"/>
      <c r="F731" s="1127"/>
      <c r="G731" s="1127"/>
      <c r="H731" s="1324"/>
      <c r="I731" s="1324"/>
      <c r="J731" s="1324"/>
      <c r="K731" s="1324"/>
      <c r="L731" s="1324"/>
      <c r="M731" s="1324"/>
      <c r="N731" s="1324"/>
      <c r="O731" s="1324"/>
      <c r="P731" s="1324"/>
      <c r="Q731" s="1324"/>
      <c r="R731" s="1324"/>
      <c r="S731" s="1324"/>
      <c r="T731" s="1324"/>
      <c r="U731" s="1324"/>
      <c r="V731" s="1324"/>
      <c r="W731" s="1324"/>
      <c r="X731" s="1324"/>
      <c r="Y731" s="1324"/>
      <c r="Z731" s="1324"/>
      <c r="AA731" s="1324"/>
      <c r="AB731" s="1324"/>
      <c r="AC731" s="1324"/>
      <c r="AD731" s="1324"/>
      <c r="AE731" s="1324"/>
      <c r="AF731" s="1324"/>
      <c r="AG731" s="1324"/>
      <c r="AH731" s="1324"/>
      <c r="AI731" s="1324"/>
      <c r="AJ731" s="1324"/>
      <c r="AK731" s="1324"/>
      <c r="AL731" s="1324"/>
      <c r="AM731" s="1324"/>
      <c r="AN731" s="1324"/>
      <c r="AO731" s="1324"/>
      <c r="AP731" s="1324"/>
      <c r="AQ731" s="1324"/>
      <c r="AR731" s="1324"/>
      <c r="AS731" s="1324"/>
      <c r="AT731" s="1324"/>
      <c r="AU731" s="1324"/>
      <c r="AV731" s="1324"/>
      <c r="AW731" s="1324"/>
      <c r="AX731" s="1324"/>
      <c r="AY731" s="1324"/>
      <c r="AZ731" s="1324"/>
      <c r="BA731" s="1324"/>
      <c r="BB731" s="1324"/>
      <c r="BC731" s="1324"/>
      <c r="BD731" s="1324"/>
      <c r="BE731" s="1324"/>
      <c r="BF731" s="1324"/>
      <c r="BG731" s="1324"/>
      <c r="BH731" s="1324"/>
      <c r="BI731" s="1324"/>
      <c r="BJ731" s="1324"/>
      <c r="BK731" s="1324"/>
      <c r="BL731" s="1324"/>
      <c r="BM731" s="1324"/>
      <c r="BN731" s="1324"/>
      <c r="BO731" s="1324"/>
      <c r="BP731" s="1324"/>
      <c r="BQ731" s="1324"/>
      <c r="BR731" s="1324"/>
      <c r="BS731" s="1324"/>
      <c r="BT731" s="1324"/>
      <c r="BU731" s="1324"/>
      <c r="BV731" s="1324"/>
      <c r="BW731" s="1324"/>
      <c r="BX731" s="1324"/>
      <c r="BY731" s="1324"/>
      <c r="BZ731" s="1324"/>
      <c r="CA731" s="1324"/>
      <c r="CB731" s="1324"/>
      <c r="CC731" s="1324"/>
      <c r="CD731" s="1324"/>
      <c r="CE731" s="1324"/>
      <c r="CF731" s="1324"/>
      <c r="CG731" s="1324"/>
      <c r="CH731" s="1324"/>
      <c r="CI731" s="1324"/>
      <c r="CJ731" s="1324"/>
      <c r="CK731" s="1324"/>
      <c r="CL731" s="1324"/>
      <c r="CM731" s="1324"/>
      <c r="CN731" s="1324"/>
      <c r="CO731" s="1324"/>
      <c r="CP731" s="1324"/>
      <c r="CQ731" s="1324"/>
      <c r="CR731" s="1324"/>
      <c r="CS731" s="1324"/>
      <c r="CT731" s="1324"/>
      <c r="CU731" s="1324"/>
      <c r="CV731" s="1324"/>
      <c r="CW731" s="1324"/>
      <c r="CX731" s="1324"/>
      <c r="CY731" s="1324"/>
      <c r="CZ731" s="1324"/>
      <c r="DA731" s="1324"/>
      <c r="DB731" s="1324"/>
      <c r="DC731" s="1324"/>
      <c r="DD731" s="1324"/>
      <c r="DE731" s="1324"/>
      <c r="DF731" s="1324"/>
      <c r="DG731" s="1324"/>
      <c r="DH731" s="1324"/>
      <c r="DI731" s="1324"/>
      <c r="DJ731" s="1324"/>
      <c r="DK731" s="1324"/>
      <c r="DL731" s="1324"/>
      <c r="DM731" s="1324"/>
      <c r="DN731" s="1324"/>
      <c r="DO731" s="1324"/>
      <c r="DP731" s="1324"/>
      <c r="DQ731" s="1324"/>
      <c r="DR731" s="1324"/>
      <c r="DS731" s="1324"/>
      <c r="DT731" s="1324"/>
      <c r="DU731" s="1324"/>
      <c r="DV731" s="1324"/>
      <c r="DW731" s="1308"/>
      <c r="DX731" s="1324"/>
      <c r="DY731" s="1324"/>
      <c r="DZ731" s="1324"/>
      <c r="EA731" s="1324"/>
      <c r="EB731" s="1324"/>
      <c r="EC731" s="1324"/>
      <c r="ED731" s="1324"/>
      <c r="EE731" s="1324"/>
      <c r="EF731" s="1324"/>
      <c r="EG731" s="1324"/>
      <c r="EH731" s="1324"/>
      <c r="EI731" s="1324"/>
      <c r="EJ731" s="1324"/>
      <c r="EK731" s="1324"/>
      <c r="EL731" s="1324"/>
      <c r="EM731" s="1324"/>
      <c r="EN731" s="1324"/>
      <c r="EO731" s="1324"/>
      <c r="EP731" s="1324"/>
      <c r="EQ731" s="1324"/>
      <c r="ER731" s="1308"/>
    </row>
    <row r="732" spans="1:155" s="587" customFormat="1" ht="15" customHeight="1" x14ac:dyDescent="0.25">
      <c r="A732" s="772"/>
      <c r="B732" s="1307"/>
      <c r="C732" s="1307"/>
      <c r="D732" s="1320"/>
      <c r="E732" s="1320"/>
      <c r="F732" s="1320"/>
      <c r="G732" s="1307"/>
      <c r="H732" s="1307"/>
      <c r="I732" s="1307"/>
      <c r="J732" s="1307"/>
      <c r="K732" s="1307"/>
      <c r="L732" s="1307"/>
      <c r="M732" s="1307"/>
      <c r="N732" s="1307"/>
      <c r="O732" s="1307"/>
      <c r="P732" s="1307"/>
      <c r="Q732" s="1307"/>
      <c r="R732" s="1307"/>
      <c r="S732" s="1307"/>
      <c r="T732" s="1307"/>
      <c r="U732" s="1307"/>
      <c r="V732" s="1307"/>
      <c r="W732" s="1307"/>
      <c r="X732" s="1307"/>
      <c r="Y732" s="1307"/>
      <c r="Z732" s="1307"/>
      <c r="AA732" s="1307"/>
      <c r="AB732" s="1307"/>
      <c r="AC732" s="1307"/>
      <c r="AD732" s="1307"/>
      <c r="AE732" s="1307"/>
      <c r="AF732" s="1307"/>
      <c r="AG732" s="1307"/>
      <c r="AH732" s="1307"/>
      <c r="AI732" s="1307"/>
      <c r="AJ732" s="1307"/>
      <c r="AK732" s="1307"/>
      <c r="AL732" s="1307"/>
      <c r="AM732" s="1307"/>
      <c r="AN732" s="1307"/>
      <c r="AO732" s="1307"/>
      <c r="AP732" s="1307"/>
      <c r="AQ732" s="1307"/>
      <c r="AR732" s="1307"/>
      <c r="AS732" s="1307"/>
      <c r="AT732" s="1307"/>
      <c r="AU732" s="1307"/>
      <c r="AV732" s="1307"/>
      <c r="AW732" s="1307"/>
      <c r="AX732" s="1307"/>
      <c r="AY732" s="1307"/>
      <c r="AZ732" s="1307"/>
      <c r="BA732" s="1307"/>
      <c r="BB732" s="1307"/>
      <c r="BC732" s="1307"/>
      <c r="BD732" s="1307"/>
      <c r="BE732" s="1307"/>
      <c r="BF732" s="1307"/>
      <c r="BG732" s="1307"/>
      <c r="BH732" s="1307"/>
      <c r="BI732" s="1307"/>
      <c r="BJ732" s="1307"/>
      <c r="BK732" s="1307"/>
      <c r="BL732" s="1307"/>
      <c r="BM732" s="1307"/>
      <c r="BN732" s="1307"/>
      <c r="BO732" s="1307"/>
      <c r="BP732" s="1307"/>
      <c r="BQ732" s="1307"/>
      <c r="BR732" s="1307"/>
      <c r="BS732" s="1307"/>
      <c r="BT732" s="1307"/>
      <c r="BU732" s="1307"/>
      <c r="BV732" s="1307"/>
      <c r="BW732" s="1307"/>
      <c r="BX732" s="1307"/>
      <c r="BY732" s="1307"/>
      <c r="BZ732" s="1307"/>
      <c r="CA732" s="1307"/>
      <c r="CB732" s="1307"/>
      <c r="CC732" s="1307"/>
      <c r="CD732" s="1307"/>
      <c r="CE732" s="1307"/>
      <c r="CF732" s="1307"/>
      <c r="CG732" s="1307"/>
      <c r="CH732" s="1307"/>
      <c r="CI732" s="1307"/>
      <c r="CJ732" s="1307"/>
      <c r="CK732" s="1307"/>
      <c r="CL732" s="1307"/>
      <c r="CM732" s="1307"/>
      <c r="CN732" s="1307"/>
      <c r="CO732" s="1307"/>
      <c r="CP732" s="1307"/>
      <c r="CQ732" s="1307"/>
      <c r="CR732" s="1307"/>
      <c r="CS732" s="1307"/>
      <c r="CT732" s="1307"/>
      <c r="CU732" s="1307"/>
      <c r="CV732" s="1307"/>
      <c r="CW732" s="1307"/>
      <c r="CX732" s="1307"/>
      <c r="CY732" s="1307"/>
      <c r="CZ732" s="1307"/>
      <c r="DA732" s="1307"/>
      <c r="DB732" s="1307"/>
      <c r="DC732" s="1307"/>
      <c r="DD732" s="1307"/>
      <c r="DE732" s="1307"/>
      <c r="DF732" s="1307"/>
      <c r="DG732" s="1307"/>
      <c r="DH732" s="1307"/>
      <c r="DI732" s="1307"/>
      <c r="DJ732" s="1307"/>
      <c r="DK732" s="1307"/>
      <c r="DL732" s="1307"/>
      <c r="DM732" s="1307"/>
      <c r="DN732" s="1307"/>
      <c r="DO732" s="1307"/>
      <c r="DP732" s="1307"/>
      <c r="DQ732" s="1307"/>
      <c r="DR732" s="1307"/>
      <c r="DS732" s="1307"/>
      <c r="DT732" s="1307"/>
      <c r="DU732" s="1307"/>
      <c r="DV732" s="1307"/>
      <c r="DW732" s="1307"/>
      <c r="DX732" s="1307"/>
      <c r="DY732" s="1307"/>
      <c r="DZ732" s="1307"/>
      <c r="EA732" s="1307"/>
      <c r="EB732" s="1307"/>
      <c r="EC732" s="1307"/>
      <c r="ED732" s="1307"/>
      <c r="EE732" s="1307"/>
      <c r="EF732" s="1307"/>
      <c r="EG732" s="1307"/>
      <c r="EH732" s="1307"/>
      <c r="EI732" s="1307"/>
      <c r="EJ732" s="1307"/>
      <c r="EK732" s="1307"/>
      <c r="EL732" s="1307"/>
      <c r="EM732" s="1307"/>
      <c r="EN732" s="1307"/>
      <c r="EO732" s="1307"/>
      <c r="EP732" s="1307"/>
      <c r="EQ732" s="1307"/>
      <c r="ER732" s="1307"/>
      <c r="ES732" s="1253"/>
    </row>
    <row r="733" spans="1:155" s="217" customFormat="1" hidden="1" x14ac:dyDescent="0.25">
      <c r="A733" s="1085"/>
      <c r="B733" s="381"/>
      <c r="C733" s="381"/>
      <c r="D733" s="432"/>
      <c r="E733" s="432"/>
      <c r="F733" s="432"/>
      <c r="G733" s="377"/>
      <c r="H733" s="381"/>
      <c r="I733" s="381"/>
      <c r="J733" s="381"/>
      <c r="K733" s="381"/>
      <c r="L733" s="381"/>
      <c r="M733" s="381"/>
      <c r="N733" s="381"/>
      <c r="O733" s="381"/>
      <c r="P733" s="381"/>
      <c r="Q733" s="381"/>
      <c r="R733" s="381"/>
      <c r="S733" s="381"/>
      <c r="T733" s="381"/>
      <c r="U733" s="381"/>
      <c r="V733" s="381"/>
      <c r="W733" s="381"/>
      <c r="X733" s="381"/>
      <c r="Y733" s="381"/>
      <c r="Z733" s="381"/>
      <c r="AA733" s="381"/>
      <c r="AB733" s="381"/>
      <c r="AC733" s="381"/>
      <c r="AD733" s="381"/>
      <c r="AE733" s="381"/>
      <c r="AF733" s="381"/>
      <c r="AG733" s="381"/>
      <c r="AH733" s="381"/>
      <c r="AI733" s="381"/>
      <c r="AJ733" s="381"/>
      <c r="AK733" s="381"/>
      <c r="AL733" s="381"/>
      <c r="AM733" s="381"/>
      <c r="AN733" s="381"/>
      <c r="AO733" s="381"/>
      <c r="AP733" s="381"/>
      <c r="AQ733" s="381"/>
      <c r="AR733" s="381"/>
      <c r="AS733" s="381"/>
      <c r="AT733" s="381"/>
      <c r="AU733" s="381"/>
      <c r="AV733" s="381"/>
      <c r="AW733" s="381"/>
      <c r="AX733" s="381"/>
      <c r="AY733" s="381"/>
      <c r="AZ733" s="381"/>
      <c r="BA733" s="381"/>
      <c r="BB733" s="381"/>
      <c r="BC733" s="381"/>
      <c r="BD733" s="381"/>
      <c r="BE733" s="381"/>
      <c r="BF733" s="381"/>
      <c r="BG733" s="381"/>
      <c r="BH733" s="381"/>
      <c r="BI733" s="381"/>
      <c r="BJ733" s="381"/>
      <c r="BK733" s="381"/>
      <c r="BL733" s="381"/>
      <c r="BM733" s="381"/>
      <c r="BN733" s="381"/>
      <c r="BO733" s="381"/>
      <c r="BP733" s="381"/>
      <c r="BQ733" s="381"/>
      <c r="BR733" s="381"/>
      <c r="BS733" s="381"/>
      <c r="BT733" s="381"/>
      <c r="BU733" s="381"/>
      <c r="BV733" s="381"/>
      <c r="BW733" s="381"/>
      <c r="BX733" s="381"/>
      <c r="BY733" s="381"/>
      <c r="BZ733" s="381"/>
      <c r="CA733" s="381"/>
      <c r="CB733" s="381"/>
      <c r="CC733" s="381"/>
      <c r="CD733" s="381"/>
      <c r="CE733" s="381"/>
      <c r="CF733" s="381"/>
      <c r="CG733" s="381"/>
      <c r="CH733" s="381"/>
      <c r="CI733" s="381"/>
      <c r="CJ733" s="381"/>
      <c r="CK733" s="381"/>
      <c r="CL733" s="381"/>
      <c r="CM733" s="381"/>
      <c r="CN733" s="381"/>
      <c r="CO733" s="381"/>
      <c r="CP733" s="381"/>
      <c r="CQ733" s="381"/>
      <c r="CR733" s="381"/>
      <c r="CS733" s="381"/>
      <c r="CT733" s="381"/>
      <c r="CU733" s="381"/>
      <c r="CV733" s="381"/>
      <c r="CW733" s="381"/>
      <c r="CX733" s="381"/>
      <c r="CY733" s="381"/>
      <c r="CZ733" s="381"/>
      <c r="DA733" s="381"/>
      <c r="DB733" s="381"/>
      <c r="DC733" s="381"/>
      <c r="DD733" s="381"/>
      <c r="DE733" s="381"/>
      <c r="DF733" s="381"/>
      <c r="DG733" s="381"/>
      <c r="DH733" s="381"/>
      <c r="DI733" s="381"/>
      <c r="DJ733" s="381"/>
      <c r="DK733" s="381"/>
      <c r="DL733" s="381"/>
      <c r="DM733" s="381"/>
      <c r="DN733" s="381"/>
      <c r="DO733" s="381"/>
      <c r="DP733" s="381"/>
      <c r="DQ733" s="381"/>
      <c r="DR733" s="381"/>
      <c r="DS733" s="381"/>
      <c r="DT733" s="381"/>
      <c r="DU733" s="381"/>
      <c r="DV733" s="381"/>
      <c r="DW733" s="381"/>
      <c r="DX733" s="381"/>
      <c r="DY733" s="381"/>
      <c r="DZ733" s="381"/>
      <c r="EA733" s="381"/>
      <c r="EB733" s="381"/>
      <c r="EC733" s="381"/>
      <c r="ED733" s="381"/>
      <c r="EE733" s="381"/>
      <c r="EF733" s="381"/>
      <c r="EG733" s="381"/>
      <c r="EH733" s="381"/>
      <c r="EI733" s="381"/>
      <c r="EJ733" s="381"/>
      <c r="EK733" s="381"/>
      <c r="EL733" s="381"/>
      <c r="EM733" s="381"/>
      <c r="EN733" s="381"/>
      <c r="EO733" s="381"/>
      <c r="EP733" s="381"/>
      <c r="EQ733" s="381"/>
      <c r="ER733" s="381"/>
      <c r="ES733" s="1312"/>
      <c r="ET733" s="381"/>
      <c r="EU733" s="381"/>
      <c r="EV733" s="381"/>
      <c r="EW733" s="381"/>
      <c r="EX733" s="381"/>
      <c r="EY733" s="381"/>
    </row>
    <row r="734" spans="1:155" s="217" customFormat="1" hidden="1" x14ac:dyDescent="0.25">
      <c r="A734" s="1085"/>
      <c r="B734" s="381"/>
      <c r="C734" s="381"/>
      <c r="D734" s="432"/>
      <c r="E734" s="432"/>
      <c r="F734" s="432"/>
      <c r="G734" s="377"/>
      <c r="H734" s="381"/>
      <c r="I734" s="381"/>
      <c r="J734" s="381"/>
      <c r="K734" s="381"/>
      <c r="L734" s="381"/>
      <c r="M734" s="381"/>
      <c r="N734" s="381"/>
      <c r="O734" s="381"/>
      <c r="P734" s="381"/>
      <c r="Q734" s="381"/>
      <c r="R734" s="381"/>
      <c r="S734" s="381"/>
      <c r="T734" s="381"/>
      <c r="U734" s="381"/>
      <c r="V734" s="381"/>
      <c r="W734" s="381"/>
      <c r="X734" s="381"/>
      <c r="Y734" s="381"/>
      <c r="Z734" s="381"/>
      <c r="AA734" s="381"/>
      <c r="AB734" s="381"/>
      <c r="AC734" s="381"/>
      <c r="AD734" s="381"/>
      <c r="AE734" s="381"/>
      <c r="AF734" s="381"/>
      <c r="AG734" s="381"/>
      <c r="AH734" s="381"/>
      <c r="AI734" s="381"/>
      <c r="AJ734" s="381"/>
      <c r="AK734" s="381"/>
      <c r="AL734" s="381"/>
      <c r="AM734" s="381"/>
      <c r="AN734" s="381"/>
      <c r="AO734" s="381"/>
      <c r="AP734" s="381"/>
      <c r="AQ734" s="381"/>
      <c r="AR734" s="381"/>
      <c r="AS734" s="381"/>
      <c r="AT734" s="381"/>
      <c r="AU734" s="381"/>
      <c r="AV734" s="381"/>
      <c r="AW734" s="381"/>
      <c r="AX734" s="381"/>
      <c r="AY734" s="381"/>
      <c r="AZ734" s="381"/>
      <c r="BA734" s="381"/>
      <c r="BB734" s="381"/>
      <c r="BC734" s="381"/>
      <c r="BD734" s="381"/>
      <c r="BE734" s="381"/>
      <c r="BF734" s="381"/>
      <c r="BG734" s="381"/>
      <c r="BH734" s="381"/>
      <c r="BI734" s="381"/>
      <c r="BJ734" s="381"/>
      <c r="BK734" s="381"/>
      <c r="BL734" s="381"/>
      <c r="BM734" s="381"/>
      <c r="BN734" s="381"/>
      <c r="BO734" s="381"/>
      <c r="BP734" s="381"/>
      <c r="BQ734" s="381"/>
      <c r="BR734" s="381"/>
      <c r="BS734" s="381"/>
      <c r="BT734" s="381"/>
      <c r="BU734" s="381"/>
      <c r="BV734" s="381"/>
      <c r="BW734" s="381"/>
      <c r="BX734" s="381"/>
      <c r="BY734" s="381"/>
      <c r="BZ734" s="381"/>
      <c r="CA734" s="381"/>
      <c r="CB734" s="381"/>
      <c r="CC734" s="381"/>
      <c r="CD734" s="381"/>
      <c r="CE734" s="381"/>
      <c r="CF734" s="381"/>
      <c r="CG734" s="381"/>
      <c r="CH734" s="381"/>
      <c r="CI734" s="381"/>
      <c r="CJ734" s="381"/>
      <c r="CK734" s="381"/>
      <c r="CL734" s="381"/>
      <c r="CM734" s="381"/>
      <c r="CN734" s="381"/>
      <c r="CO734" s="381"/>
      <c r="CP734" s="381"/>
      <c r="CQ734" s="381"/>
      <c r="CR734" s="381"/>
      <c r="CS734" s="381"/>
      <c r="CT734" s="381"/>
      <c r="CU734" s="381"/>
      <c r="CV734" s="381"/>
      <c r="CW734" s="381"/>
      <c r="CX734" s="381"/>
      <c r="CY734" s="381"/>
      <c r="CZ734" s="381"/>
      <c r="DA734" s="381"/>
      <c r="DB734" s="381"/>
      <c r="DC734" s="381"/>
      <c r="DD734" s="381"/>
      <c r="DE734" s="381"/>
      <c r="DF734" s="381"/>
      <c r="DG734" s="381"/>
      <c r="DH734" s="381"/>
      <c r="DI734" s="381"/>
      <c r="DJ734" s="381"/>
      <c r="DK734" s="381"/>
      <c r="DL734" s="381"/>
      <c r="DM734" s="381"/>
      <c r="DN734" s="381"/>
      <c r="DO734" s="381"/>
      <c r="DP734" s="381"/>
      <c r="DQ734" s="381"/>
      <c r="DR734" s="381"/>
      <c r="DS734" s="381"/>
      <c r="DT734" s="381"/>
      <c r="DU734" s="381"/>
      <c r="DV734" s="381"/>
      <c r="DW734" s="381"/>
      <c r="DX734" s="381"/>
      <c r="DY734" s="381"/>
      <c r="DZ734" s="381"/>
      <c r="EA734" s="381"/>
      <c r="EB734" s="381"/>
      <c r="EC734" s="381"/>
      <c r="ED734" s="381"/>
      <c r="EE734" s="381"/>
      <c r="EF734" s="381"/>
      <c r="EG734" s="381"/>
      <c r="EH734" s="381"/>
      <c r="EI734" s="381"/>
      <c r="EJ734" s="381"/>
      <c r="EK734" s="381"/>
      <c r="EL734" s="381"/>
      <c r="EM734" s="381"/>
      <c r="EN734" s="381"/>
      <c r="EO734" s="381"/>
      <c r="EP734" s="381"/>
      <c r="EQ734" s="381"/>
      <c r="ER734" s="381"/>
      <c r="ES734" s="1312"/>
      <c r="ET734" s="381"/>
      <c r="EU734" s="381"/>
      <c r="EV734" s="381"/>
      <c r="EW734" s="381"/>
      <c r="EX734" s="381"/>
      <c r="EY734" s="381"/>
    </row>
    <row r="735" spans="1:155" s="217" customFormat="1" hidden="1" x14ac:dyDescent="0.25">
      <c r="A735" s="1085"/>
      <c r="B735" s="381"/>
      <c r="C735" s="381"/>
      <c r="D735" s="432"/>
      <c r="E735" s="432"/>
      <c r="F735" s="432"/>
      <c r="G735" s="377"/>
      <c r="H735" s="381"/>
      <c r="I735" s="381"/>
      <c r="J735" s="381"/>
      <c r="K735" s="381"/>
      <c r="L735" s="381"/>
      <c r="M735" s="381"/>
      <c r="N735" s="381"/>
      <c r="O735" s="381"/>
      <c r="P735" s="381"/>
      <c r="Q735" s="381"/>
      <c r="R735" s="381"/>
      <c r="S735" s="381"/>
      <c r="T735" s="381"/>
      <c r="U735" s="381"/>
      <c r="V735" s="381"/>
      <c r="W735" s="381"/>
      <c r="X735" s="381"/>
      <c r="Y735" s="381"/>
      <c r="Z735" s="381"/>
      <c r="AA735" s="381"/>
      <c r="AB735" s="381"/>
      <c r="AC735" s="381"/>
      <c r="AD735" s="381"/>
      <c r="AE735" s="381"/>
      <c r="AF735" s="381"/>
      <c r="AG735" s="381"/>
      <c r="AH735" s="381"/>
      <c r="AI735" s="381"/>
      <c r="AJ735" s="381"/>
      <c r="AK735" s="381"/>
      <c r="AL735" s="381"/>
      <c r="AM735" s="381"/>
      <c r="AN735" s="381"/>
      <c r="AO735" s="381"/>
      <c r="AP735" s="381"/>
      <c r="AQ735" s="381"/>
      <c r="AR735" s="381"/>
      <c r="AS735" s="381"/>
      <c r="AT735" s="381"/>
      <c r="AU735" s="381"/>
      <c r="AV735" s="381"/>
      <c r="AW735" s="381"/>
      <c r="AX735" s="381"/>
      <c r="AY735" s="381"/>
      <c r="AZ735" s="381"/>
      <c r="BA735" s="381"/>
      <c r="BB735" s="381"/>
      <c r="BC735" s="381"/>
      <c r="BD735" s="381"/>
      <c r="BE735" s="381"/>
      <c r="BF735" s="381"/>
      <c r="BG735" s="381"/>
      <c r="BH735" s="381"/>
      <c r="BI735" s="381"/>
      <c r="BJ735" s="381"/>
      <c r="BK735" s="381"/>
      <c r="BL735" s="381"/>
      <c r="BM735" s="381"/>
      <c r="BN735" s="381"/>
      <c r="BO735" s="381"/>
      <c r="BP735" s="381"/>
      <c r="BQ735" s="381"/>
      <c r="BR735" s="381"/>
      <c r="BS735" s="381"/>
      <c r="BT735" s="381"/>
      <c r="BU735" s="381"/>
      <c r="BV735" s="381"/>
      <c r="BW735" s="381"/>
      <c r="BX735" s="381"/>
      <c r="BY735" s="381"/>
      <c r="BZ735" s="381"/>
      <c r="CA735" s="381"/>
      <c r="CB735" s="381"/>
      <c r="CC735" s="381"/>
      <c r="CD735" s="381"/>
      <c r="CE735" s="381"/>
      <c r="CF735" s="381"/>
      <c r="CG735" s="381"/>
      <c r="CH735" s="381"/>
      <c r="CI735" s="381"/>
      <c r="CJ735" s="381"/>
      <c r="CK735" s="381"/>
      <c r="CL735" s="381"/>
      <c r="CM735" s="381"/>
      <c r="CN735" s="381"/>
      <c r="CO735" s="381"/>
      <c r="CP735" s="381"/>
      <c r="CQ735" s="381"/>
      <c r="CR735" s="381"/>
      <c r="CS735" s="381"/>
      <c r="CT735" s="381"/>
      <c r="CU735" s="381"/>
      <c r="CV735" s="381"/>
      <c r="CW735" s="381"/>
      <c r="CX735" s="381"/>
      <c r="CY735" s="381"/>
      <c r="CZ735" s="381"/>
      <c r="DA735" s="381"/>
      <c r="DB735" s="381"/>
      <c r="DC735" s="381"/>
      <c r="DD735" s="381"/>
      <c r="DE735" s="381"/>
      <c r="DF735" s="381"/>
      <c r="DG735" s="381"/>
      <c r="DH735" s="381"/>
      <c r="DI735" s="381"/>
      <c r="DJ735" s="381"/>
      <c r="DK735" s="381"/>
      <c r="DL735" s="381"/>
      <c r="DM735" s="381"/>
      <c r="DN735" s="381"/>
      <c r="DO735" s="381"/>
      <c r="DP735" s="381"/>
      <c r="DQ735" s="381"/>
      <c r="DR735" s="381"/>
      <c r="DS735" s="381"/>
      <c r="DT735" s="381"/>
      <c r="DU735" s="381"/>
      <c r="DV735" s="381"/>
      <c r="DW735" s="381"/>
      <c r="DX735" s="381"/>
      <c r="DY735" s="381"/>
      <c r="DZ735" s="381"/>
      <c r="EA735" s="381"/>
      <c r="EB735" s="381"/>
      <c r="EC735" s="381"/>
      <c r="ED735" s="381"/>
      <c r="EE735" s="381"/>
      <c r="EF735" s="381"/>
      <c r="EG735" s="381"/>
      <c r="EH735" s="381"/>
      <c r="EI735" s="381"/>
      <c r="EJ735" s="381"/>
      <c r="EK735" s="381"/>
      <c r="EL735" s="381"/>
      <c r="EM735" s="381"/>
      <c r="EN735" s="381"/>
      <c r="EO735" s="381"/>
      <c r="EP735" s="381"/>
      <c r="EQ735" s="381"/>
      <c r="ER735" s="381"/>
      <c r="ES735" s="1312"/>
      <c r="ET735" s="381"/>
      <c r="EU735" s="381"/>
      <c r="EV735" s="381"/>
      <c r="EW735" s="381"/>
      <c r="EX735" s="381"/>
      <c r="EY735" s="381"/>
    </row>
    <row r="736" spans="1:155" s="217" customFormat="1" hidden="1" x14ac:dyDescent="0.25">
      <c r="A736" s="1085"/>
      <c r="B736" s="381"/>
      <c r="C736" s="381"/>
      <c r="D736" s="432"/>
      <c r="E736" s="432"/>
      <c r="F736" s="432"/>
      <c r="G736" s="377"/>
      <c r="H736" s="381"/>
      <c r="I736" s="381"/>
      <c r="J736" s="381"/>
      <c r="K736" s="381"/>
      <c r="L736" s="381"/>
      <c r="M736" s="381"/>
      <c r="N736" s="381"/>
      <c r="O736" s="381"/>
      <c r="P736" s="381"/>
      <c r="Q736" s="381"/>
      <c r="R736" s="381"/>
      <c r="S736" s="381"/>
      <c r="T736" s="381"/>
      <c r="U736" s="381"/>
      <c r="V736" s="381"/>
      <c r="W736" s="381"/>
      <c r="X736" s="381"/>
      <c r="Y736" s="381"/>
      <c r="Z736" s="381"/>
      <c r="AA736" s="381"/>
      <c r="AB736" s="381"/>
      <c r="AC736" s="381"/>
      <c r="AD736" s="381"/>
      <c r="AE736" s="381"/>
      <c r="AF736" s="381"/>
      <c r="AG736" s="381"/>
      <c r="AH736" s="381"/>
      <c r="AI736" s="381"/>
      <c r="AJ736" s="381"/>
      <c r="AK736" s="381"/>
      <c r="AL736" s="381"/>
      <c r="AM736" s="381"/>
      <c r="AN736" s="381"/>
      <c r="AO736" s="381"/>
      <c r="AP736" s="381"/>
      <c r="AQ736" s="381"/>
      <c r="AR736" s="381"/>
      <c r="AS736" s="381"/>
      <c r="AT736" s="381"/>
      <c r="AU736" s="381"/>
      <c r="AV736" s="381"/>
      <c r="AW736" s="381"/>
      <c r="AX736" s="381"/>
      <c r="AY736" s="381"/>
      <c r="AZ736" s="381"/>
      <c r="BA736" s="381"/>
      <c r="BB736" s="381"/>
      <c r="BC736" s="381"/>
      <c r="BD736" s="381"/>
      <c r="BE736" s="381"/>
      <c r="BF736" s="381"/>
      <c r="BG736" s="381"/>
      <c r="BH736" s="381"/>
      <c r="BI736" s="381"/>
      <c r="BJ736" s="381"/>
      <c r="BK736" s="381"/>
      <c r="BL736" s="381"/>
      <c r="BM736" s="381"/>
      <c r="BN736" s="381"/>
      <c r="BO736" s="381"/>
      <c r="BP736" s="381"/>
      <c r="BQ736" s="381"/>
      <c r="BR736" s="381"/>
      <c r="BS736" s="381"/>
      <c r="BT736" s="381"/>
      <c r="BU736" s="381"/>
      <c r="BV736" s="381"/>
      <c r="BW736" s="381"/>
      <c r="BX736" s="381"/>
      <c r="BY736" s="381"/>
      <c r="BZ736" s="381"/>
      <c r="CA736" s="381"/>
      <c r="CB736" s="381"/>
      <c r="CC736" s="381"/>
      <c r="CD736" s="381"/>
      <c r="CE736" s="381"/>
      <c r="CF736" s="381"/>
      <c r="CG736" s="381"/>
      <c r="CH736" s="381"/>
      <c r="CI736" s="381"/>
      <c r="CJ736" s="381"/>
      <c r="CK736" s="381"/>
      <c r="CL736" s="381"/>
      <c r="CM736" s="381"/>
      <c r="CN736" s="381"/>
      <c r="CO736" s="381"/>
      <c r="CP736" s="381"/>
      <c r="CQ736" s="381"/>
      <c r="CR736" s="381"/>
      <c r="CS736" s="381"/>
      <c r="CT736" s="381"/>
      <c r="CU736" s="381"/>
      <c r="CV736" s="381"/>
      <c r="CW736" s="381"/>
      <c r="CX736" s="381"/>
      <c r="CY736" s="381"/>
      <c r="CZ736" s="381"/>
      <c r="DA736" s="381"/>
      <c r="DB736" s="381"/>
      <c r="DC736" s="381"/>
      <c r="DD736" s="381"/>
      <c r="DE736" s="381"/>
      <c r="DF736" s="381"/>
      <c r="DG736" s="381"/>
      <c r="DH736" s="381"/>
      <c r="DI736" s="381"/>
      <c r="DJ736" s="381"/>
      <c r="DK736" s="381"/>
      <c r="DL736" s="381"/>
      <c r="DM736" s="381"/>
      <c r="DN736" s="381"/>
      <c r="DO736" s="381"/>
      <c r="DP736" s="381"/>
      <c r="DQ736" s="381"/>
      <c r="DR736" s="381"/>
      <c r="DS736" s="381"/>
      <c r="DT736" s="381"/>
      <c r="DU736" s="381"/>
      <c r="DV736" s="381"/>
      <c r="DW736" s="381"/>
      <c r="DX736" s="381"/>
      <c r="DY736" s="381"/>
      <c r="DZ736" s="381"/>
      <c r="EA736" s="381"/>
      <c r="EB736" s="381"/>
      <c r="EC736" s="381"/>
      <c r="ED736" s="381"/>
      <c r="EE736" s="381"/>
      <c r="EF736" s="381"/>
      <c r="EG736" s="381"/>
      <c r="EH736" s="381"/>
      <c r="EI736" s="381"/>
      <c r="EJ736" s="381"/>
      <c r="EK736" s="381"/>
      <c r="EL736" s="381"/>
      <c r="EM736" s="381"/>
      <c r="EN736" s="381"/>
      <c r="EO736" s="381"/>
      <c r="EP736" s="381"/>
      <c r="EQ736" s="381"/>
      <c r="ER736" s="381"/>
      <c r="ES736" s="1312"/>
      <c r="ET736" s="381"/>
      <c r="EU736" s="381"/>
      <c r="EV736" s="381"/>
      <c r="EW736" s="381"/>
      <c r="EX736" s="381"/>
      <c r="EY736" s="381"/>
    </row>
    <row r="737" spans="1:155" s="217" customFormat="1" hidden="1" x14ac:dyDescent="0.25">
      <c r="A737" s="1085"/>
      <c r="B737" s="381"/>
      <c r="C737" s="381"/>
      <c r="D737" s="432"/>
      <c r="E737" s="432"/>
      <c r="F737" s="432"/>
      <c r="G737" s="377"/>
      <c r="H737" s="381"/>
      <c r="I737" s="381"/>
      <c r="J737" s="381"/>
      <c r="K737" s="381"/>
      <c r="L737" s="381"/>
      <c r="M737" s="381"/>
      <c r="N737" s="381"/>
      <c r="O737" s="381"/>
      <c r="P737" s="381"/>
      <c r="Q737" s="381"/>
      <c r="R737" s="381"/>
      <c r="S737" s="381"/>
      <c r="T737" s="381"/>
      <c r="U737" s="381"/>
      <c r="V737" s="381"/>
      <c r="W737" s="381"/>
      <c r="X737" s="381"/>
      <c r="Y737" s="381"/>
      <c r="Z737" s="381"/>
      <c r="AA737" s="381"/>
      <c r="AB737" s="381"/>
      <c r="AC737" s="381"/>
      <c r="AD737" s="381"/>
      <c r="AE737" s="381"/>
      <c r="AF737" s="381"/>
      <c r="AG737" s="381"/>
      <c r="AH737" s="381"/>
      <c r="AI737" s="381"/>
      <c r="AJ737" s="381"/>
      <c r="AK737" s="381"/>
      <c r="AL737" s="381"/>
      <c r="AM737" s="381"/>
      <c r="AN737" s="381"/>
      <c r="AO737" s="381"/>
      <c r="AP737" s="381"/>
      <c r="AQ737" s="381"/>
      <c r="AR737" s="381"/>
      <c r="AS737" s="381"/>
      <c r="AT737" s="381"/>
      <c r="AU737" s="381"/>
      <c r="AV737" s="381"/>
      <c r="AW737" s="381"/>
      <c r="AX737" s="381"/>
      <c r="AY737" s="381"/>
      <c r="AZ737" s="381"/>
      <c r="BA737" s="381"/>
      <c r="BB737" s="381"/>
      <c r="BC737" s="381"/>
      <c r="BD737" s="381"/>
      <c r="BE737" s="381"/>
      <c r="BF737" s="381"/>
      <c r="BG737" s="381"/>
      <c r="BH737" s="381"/>
      <c r="BI737" s="381"/>
      <c r="BJ737" s="381"/>
      <c r="BK737" s="381"/>
      <c r="BL737" s="381"/>
      <c r="BM737" s="381"/>
      <c r="BN737" s="381"/>
      <c r="BO737" s="381"/>
      <c r="BP737" s="381"/>
      <c r="BQ737" s="381"/>
      <c r="BR737" s="381"/>
      <c r="BS737" s="381"/>
      <c r="BT737" s="381"/>
      <c r="BU737" s="381"/>
      <c r="BV737" s="381"/>
      <c r="BW737" s="381"/>
      <c r="BX737" s="381"/>
      <c r="BY737" s="381"/>
      <c r="BZ737" s="381"/>
      <c r="CA737" s="381"/>
      <c r="CB737" s="381"/>
      <c r="CC737" s="381"/>
      <c r="CD737" s="381"/>
      <c r="CE737" s="381"/>
      <c r="CF737" s="381"/>
      <c r="CG737" s="381"/>
      <c r="CH737" s="381"/>
      <c r="CI737" s="381"/>
      <c r="CJ737" s="381"/>
      <c r="CK737" s="381"/>
      <c r="CL737" s="381"/>
      <c r="CM737" s="381"/>
      <c r="CN737" s="381"/>
      <c r="CO737" s="381"/>
      <c r="CP737" s="381"/>
      <c r="CQ737" s="381"/>
      <c r="CR737" s="381"/>
      <c r="CS737" s="381"/>
      <c r="CT737" s="381"/>
      <c r="CU737" s="381"/>
      <c r="CV737" s="381"/>
      <c r="CW737" s="381"/>
      <c r="CX737" s="381"/>
      <c r="CY737" s="381"/>
      <c r="CZ737" s="381"/>
      <c r="DA737" s="381"/>
      <c r="DB737" s="381"/>
      <c r="DC737" s="381"/>
      <c r="DD737" s="381"/>
      <c r="DE737" s="381"/>
      <c r="DF737" s="381"/>
      <c r="DG737" s="381"/>
      <c r="DH737" s="381"/>
      <c r="DI737" s="381"/>
      <c r="DJ737" s="381"/>
      <c r="DK737" s="381"/>
      <c r="DL737" s="381"/>
      <c r="DM737" s="381"/>
      <c r="DN737" s="381"/>
      <c r="DO737" s="381"/>
      <c r="DP737" s="381"/>
      <c r="DQ737" s="381"/>
      <c r="DR737" s="381"/>
      <c r="DS737" s="381"/>
      <c r="DT737" s="381"/>
      <c r="DU737" s="381"/>
      <c r="DV737" s="381"/>
      <c r="DW737" s="381"/>
      <c r="DX737" s="381"/>
      <c r="DY737" s="381"/>
      <c r="DZ737" s="381"/>
      <c r="EA737" s="381"/>
      <c r="EB737" s="381"/>
      <c r="EC737" s="381"/>
      <c r="ED737" s="381"/>
      <c r="EE737" s="381"/>
      <c r="EF737" s="381"/>
      <c r="EG737" s="381"/>
      <c r="EH737" s="381"/>
      <c r="EI737" s="381"/>
      <c r="EJ737" s="381"/>
      <c r="EK737" s="381"/>
      <c r="EL737" s="381"/>
      <c r="EM737" s="381"/>
      <c r="EN737" s="381"/>
      <c r="EO737" s="381"/>
      <c r="EP737" s="381"/>
      <c r="EQ737" s="381"/>
      <c r="ER737" s="381"/>
      <c r="ES737" s="1312"/>
      <c r="ET737" s="381"/>
      <c r="EU737" s="381"/>
      <c r="EV737" s="381"/>
      <c r="EW737" s="381"/>
      <c r="EX737" s="381"/>
      <c r="EY737" s="381"/>
    </row>
    <row r="738" spans="1:155" s="217" customFormat="1" hidden="1" x14ac:dyDescent="0.25">
      <c r="A738" s="1085"/>
      <c r="B738" s="381"/>
      <c r="C738" s="381"/>
      <c r="D738" s="432"/>
      <c r="E738" s="432"/>
      <c r="F738" s="432"/>
      <c r="G738" s="377"/>
      <c r="H738" s="381"/>
      <c r="I738" s="381"/>
      <c r="J738" s="381"/>
      <c r="K738" s="381"/>
      <c r="L738" s="381"/>
      <c r="M738" s="381"/>
      <c r="N738" s="381"/>
      <c r="O738" s="381"/>
      <c r="P738" s="381"/>
      <c r="Q738" s="381"/>
      <c r="R738" s="381"/>
      <c r="S738" s="381"/>
      <c r="T738" s="381"/>
      <c r="U738" s="381"/>
      <c r="V738" s="381"/>
      <c r="W738" s="381"/>
      <c r="X738" s="381"/>
      <c r="Y738" s="381"/>
      <c r="Z738" s="381"/>
      <c r="AA738" s="381"/>
      <c r="AB738" s="381"/>
      <c r="AC738" s="381"/>
      <c r="AD738" s="381"/>
      <c r="AE738" s="381"/>
      <c r="AF738" s="381"/>
      <c r="AG738" s="381"/>
      <c r="AH738" s="381"/>
      <c r="AI738" s="381"/>
      <c r="AJ738" s="381"/>
      <c r="AK738" s="381"/>
      <c r="AL738" s="381"/>
      <c r="AM738" s="381"/>
      <c r="AN738" s="381"/>
      <c r="AO738" s="381"/>
      <c r="AP738" s="381"/>
      <c r="AQ738" s="381"/>
      <c r="AR738" s="381"/>
      <c r="AS738" s="381"/>
      <c r="AT738" s="381"/>
      <c r="AU738" s="381"/>
      <c r="AV738" s="381"/>
      <c r="AW738" s="381"/>
      <c r="AX738" s="381"/>
      <c r="AY738" s="381"/>
      <c r="AZ738" s="381"/>
      <c r="BA738" s="381"/>
      <c r="BB738" s="381"/>
      <c r="BC738" s="381"/>
      <c r="BD738" s="381"/>
      <c r="BE738" s="381"/>
      <c r="BF738" s="381"/>
      <c r="BG738" s="381"/>
      <c r="BH738" s="381"/>
      <c r="BI738" s="381"/>
      <c r="BJ738" s="381"/>
      <c r="BK738" s="381"/>
      <c r="BL738" s="381"/>
      <c r="BM738" s="381"/>
      <c r="BN738" s="381"/>
      <c r="BO738" s="381"/>
      <c r="BP738" s="381"/>
      <c r="BQ738" s="381"/>
      <c r="BR738" s="381"/>
      <c r="BS738" s="381"/>
      <c r="BT738" s="381"/>
      <c r="BU738" s="381"/>
      <c r="BV738" s="381"/>
      <c r="BW738" s="381"/>
      <c r="BX738" s="381"/>
      <c r="BY738" s="381"/>
      <c r="BZ738" s="381"/>
      <c r="CA738" s="381"/>
      <c r="CB738" s="381"/>
      <c r="CC738" s="381"/>
      <c r="CD738" s="381"/>
      <c r="CE738" s="381"/>
      <c r="CF738" s="381"/>
      <c r="CG738" s="381"/>
      <c r="CH738" s="381"/>
      <c r="CI738" s="381"/>
      <c r="CJ738" s="381"/>
      <c r="CK738" s="381"/>
      <c r="CL738" s="381"/>
      <c r="CM738" s="381"/>
      <c r="CN738" s="381"/>
      <c r="CO738" s="381"/>
      <c r="CP738" s="381"/>
      <c r="CQ738" s="381"/>
      <c r="CR738" s="381"/>
      <c r="CS738" s="381"/>
      <c r="CT738" s="381"/>
      <c r="CU738" s="381"/>
      <c r="CV738" s="381"/>
      <c r="CW738" s="381"/>
      <c r="CX738" s="381"/>
      <c r="CY738" s="381"/>
      <c r="CZ738" s="381"/>
      <c r="DA738" s="381"/>
      <c r="DB738" s="381"/>
      <c r="DC738" s="381"/>
      <c r="DD738" s="381"/>
      <c r="DE738" s="381"/>
      <c r="DF738" s="381"/>
      <c r="DG738" s="381"/>
      <c r="DH738" s="381"/>
      <c r="DI738" s="381"/>
      <c r="DJ738" s="381"/>
      <c r="DK738" s="381"/>
      <c r="DL738" s="381"/>
      <c r="DM738" s="381"/>
      <c r="DN738" s="381"/>
      <c r="DO738" s="381"/>
      <c r="DP738" s="381"/>
      <c r="DQ738" s="381"/>
      <c r="DR738" s="381"/>
      <c r="DS738" s="381"/>
      <c r="DT738" s="381"/>
      <c r="DU738" s="381"/>
      <c r="DV738" s="381"/>
      <c r="DW738" s="381"/>
      <c r="DX738" s="381"/>
      <c r="DY738" s="381"/>
      <c r="DZ738" s="381"/>
      <c r="EA738" s="381"/>
      <c r="EB738" s="381"/>
      <c r="EC738" s="381"/>
      <c r="ED738" s="381"/>
      <c r="EE738" s="381"/>
      <c r="EF738" s="381"/>
      <c r="EG738" s="381"/>
      <c r="EH738" s="381"/>
      <c r="EI738" s="381"/>
      <c r="EJ738" s="381"/>
      <c r="EK738" s="381"/>
      <c r="EL738" s="381"/>
      <c r="EM738" s="381"/>
      <c r="EN738" s="381"/>
      <c r="EO738" s="381"/>
      <c r="EP738" s="381"/>
      <c r="EQ738" s="381"/>
      <c r="ER738" s="381"/>
      <c r="ES738" s="1312"/>
      <c r="ET738" s="381"/>
      <c r="EU738" s="381"/>
      <c r="EV738" s="381"/>
      <c r="EW738" s="381"/>
      <c r="EX738" s="381"/>
      <c r="EY738" s="381"/>
    </row>
    <row r="739" spans="1:155" s="217" customFormat="1" hidden="1" x14ac:dyDescent="0.25">
      <c r="A739" s="1085"/>
      <c r="B739" s="381"/>
      <c r="C739" s="381"/>
      <c r="D739" s="432"/>
      <c r="E739" s="432"/>
      <c r="F739" s="432"/>
      <c r="G739" s="377"/>
      <c r="H739" s="381"/>
      <c r="I739" s="381"/>
      <c r="J739" s="381"/>
      <c r="K739" s="381"/>
      <c r="L739" s="381"/>
      <c r="M739" s="381"/>
      <c r="N739" s="381"/>
      <c r="O739" s="381"/>
      <c r="P739" s="381"/>
      <c r="Q739" s="381"/>
      <c r="R739" s="381"/>
      <c r="S739" s="381"/>
      <c r="T739" s="381"/>
      <c r="U739" s="381"/>
      <c r="V739" s="381"/>
      <c r="W739" s="381"/>
      <c r="X739" s="381"/>
      <c r="Y739" s="381"/>
      <c r="Z739" s="381"/>
      <c r="AA739" s="381"/>
      <c r="AB739" s="381"/>
      <c r="AC739" s="381"/>
      <c r="AD739" s="381"/>
      <c r="AE739" s="381"/>
      <c r="AF739" s="381"/>
      <c r="AG739" s="381"/>
      <c r="AH739" s="381"/>
      <c r="AI739" s="381"/>
      <c r="AJ739" s="381"/>
      <c r="AK739" s="381"/>
      <c r="AL739" s="381"/>
      <c r="AM739" s="381"/>
      <c r="AN739" s="381"/>
      <c r="AO739" s="381"/>
      <c r="AP739" s="381"/>
      <c r="AQ739" s="381"/>
      <c r="AR739" s="381"/>
      <c r="AS739" s="381"/>
      <c r="AT739" s="381"/>
      <c r="AU739" s="381"/>
      <c r="AV739" s="381"/>
      <c r="AW739" s="381"/>
      <c r="AX739" s="381"/>
      <c r="AY739" s="381"/>
      <c r="AZ739" s="381"/>
      <c r="BA739" s="381"/>
      <c r="BB739" s="381"/>
      <c r="BC739" s="381"/>
      <c r="BD739" s="381"/>
      <c r="BE739" s="381"/>
      <c r="BF739" s="381"/>
      <c r="BG739" s="381"/>
      <c r="BH739" s="381"/>
      <c r="BI739" s="381"/>
      <c r="BJ739" s="381"/>
      <c r="BK739" s="381"/>
      <c r="BL739" s="381"/>
      <c r="BM739" s="381"/>
      <c r="BN739" s="381"/>
      <c r="BO739" s="381"/>
      <c r="BP739" s="381"/>
      <c r="BQ739" s="381"/>
      <c r="BR739" s="381"/>
      <c r="BS739" s="381"/>
      <c r="BT739" s="381"/>
      <c r="BU739" s="381"/>
      <c r="BV739" s="381"/>
      <c r="BW739" s="381"/>
      <c r="BX739" s="381"/>
      <c r="BY739" s="381"/>
      <c r="BZ739" s="381"/>
      <c r="CA739" s="381"/>
      <c r="CB739" s="381"/>
      <c r="CC739" s="381"/>
      <c r="CD739" s="381"/>
      <c r="CE739" s="381"/>
      <c r="CF739" s="381"/>
      <c r="CG739" s="381"/>
      <c r="CH739" s="381"/>
      <c r="CI739" s="381"/>
      <c r="CJ739" s="381"/>
      <c r="CK739" s="381"/>
      <c r="CL739" s="381"/>
      <c r="CM739" s="381"/>
      <c r="CN739" s="381"/>
      <c r="CO739" s="381"/>
      <c r="CP739" s="381"/>
      <c r="CQ739" s="381"/>
      <c r="CR739" s="381"/>
      <c r="CS739" s="381"/>
      <c r="CT739" s="381"/>
      <c r="CU739" s="381"/>
      <c r="CV739" s="381"/>
      <c r="CW739" s="381"/>
      <c r="CX739" s="381"/>
      <c r="CY739" s="381"/>
      <c r="CZ739" s="381"/>
      <c r="DA739" s="381"/>
      <c r="DB739" s="381"/>
      <c r="DC739" s="381"/>
      <c r="DD739" s="381"/>
      <c r="DE739" s="381"/>
      <c r="DF739" s="381"/>
      <c r="DG739" s="381"/>
      <c r="DH739" s="381"/>
      <c r="DI739" s="381"/>
      <c r="DJ739" s="381"/>
      <c r="DK739" s="381"/>
      <c r="DL739" s="381"/>
      <c r="DM739" s="381"/>
      <c r="DN739" s="381"/>
      <c r="DO739" s="381"/>
      <c r="DP739" s="381"/>
      <c r="DQ739" s="381"/>
      <c r="DR739" s="381"/>
      <c r="DS739" s="381"/>
      <c r="DT739" s="381"/>
      <c r="DU739" s="381"/>
      <c r="DV739" s="381"/>
      <c r="DW739" s="381"/>
      <c r="DX739" s="381"/>
      <c r="DY739" s="381"/>
      <c r="DZ739" s="381"/>
      <c r="EA739" s="381"/>
      <c r="EB739" s="381"/>
      <c r="EC739" s="381"/>
      <c r="ED739" s="381"/>
      <c r="EE739" s="381"/>
      <c r="EF739" s="381"/>
      <c r="EG739" s="381"/>
      <c r="EH739" s="381"/>
      <c r="EI739" s="381"/>
      <c r="EJ739" s="381"/>
      <c r="EK739" s="381"/>
      <c r="EL739" s="381"/>
      <c r="EM739" s="381"/>
      <c r="EN739" s="381"/>
      <c r="EO739" s="381"/>
      <c r="EP739" s="381"/>
      <c r="EQ739" s="381"/>
      <c r="ER739" s="381"/>
      <c r="ES739" s="1312"/>
      <c r="ET739" s="381"/>
      <c r="EU739" s="381"/>
      <c r="EV739" s="381"/>
      <c r="EW739" s="381"/>
      <c r="EX739" s="381"/>
      <c r="EY739" s="381"/>
    </row>
    <row r="740" spans="1:155" s="217" customFormat="1" hidden="1" x14ac:dyDescent="0.25">
      <c r="A740" s="1085"/>
      <c r="B740" s="381"/>
      <c r="C740" s="381"/>
      <c r="D740" s="432"/>
      <c r="E740" s="432"/>
      <c r="F740" s="432"/>
      <c r="G740" s="377"/>
      <c r="H740" s="381"/>
      <c r="I740" s="381"/>
      <c r="J740" s="381"/>
      <c r="K740" s="381"/>
      <c r="L740" s="381"/>
      <c r="M740" s="381"/>
      <c r="N740" s="381"/>
      <c r="O740" s="381"/>
      <c r="P740" s="381"/>
      <c r="Q740" s="381"/>
      <c r="R740" s="381"/>
      <c r="S740" s="381"/>
      <c r="T740" s="381"/>
      <c r="U740" s="381"/>
      <c r="V740" s="381"/>
      <c r="W740" s="381"/>
      <c r="X740" s="381"/>
      <c r="Y740" s="381"/>
      <c r="Z740" s="381"/>
      <c r="AA740" s="381"/>
      <c r="AB740" s="381"/>
      <c r="AC740" s="381"/>
      <c r="AD740" s="381"/>
      <c r="AE740" s="381"/>
      <c r="AF740" s="381"/>
      <c r="AG740" s="381"/>
      <c r="AH740" s="381"/>
      <c r="AI740" s="381"/>
      <c r="AJ740" s="381"/>
      <c r="AK740" s="381"/>
      <c r="AL740" s="381"/>
      <c r="AM740" s="381"/>
      <c r="AN740" s="381"/>
      <c r="AO740" s="381"/>
      <c r="AP740" s="381"/>
      <c r="AQ740" s="381"/>
      <c r="AR740" s="381"/>
      <c r="AS740" s="381"/>
      <c r="AT740" s="381"/>
      <c r="AU740" s="381"/>
      <c r="AV740" s="381"/>
      <c r="AW740" s="381"/>
      <c r="AX740" s="381"/>
      <c r="AY740" s="381"/>
      <c r="AZ740" s="381"/>
      <c r="BA740" s="381"/>
      <c r="BB740" s="381"/>
      <c r="BC740" s="381"/>
      <c r="BD740" s="381"/>
      <c r="BE740" s="381"/>
      <c r="BF740" s="381"/>
      <c r="BG740" s="381"/>
      <c r="BH740" s="381"/>
      <c r="BI740" s="381"/>
      <c r="BJ740" s="381"/>
      <c r="BK740" s="381"/>
      <c r="BL740" s="381"/>
      <c r="BM740" s="381"/>
      <c r="BN740" s="381"/>
      <c r="BO740" s="381"/>
      <c r="BP740" s="381"/>
      <c r="BQ740" s="381"/>
      <c r="BR740" s="381"/>
      <c r="BS740" s="381"/>
      <c r="BT740" s="381"/>
      <c r="BU740" s="381"/>
      <c r="BV740" s="381"/>
      <c r="BW740" s="381"/>
      <c r="BX740" s="381"/>
      <c r="BY740" s="381"/>
      <c r="BZ740" s="381"/>
      <c r="CA740" s="381"/>
      <c r="CB740" s="381"/>
      <c r="CC740" s="381"/>
      <c r="CD740" s="381"/>
      <c r="CE740" s="381"/>
      <c r="CF740" s="381"/>
      <c r="CG740" s="381"/>
      <c r="CH740" s="381"/>
      <c r="CI740" s="381"/>
      <c r="CJ740" s="381"/>
      <c r="CK740" s="381"/>
      <c r="CL740" s="381"/>
      <c r="CM740" s="381"/>
      <c r="CN740" s="381"/>
      <c r="CO740" s="381"/>
      <c r="CP740" s="381"/>
      <c r="CQ740" s="381"/>
      <c r="CR740" s="381"/>
      <c r="CS740" s="381"/>
      <c r="CT740" s="381"/>
      <c r="CU740" s="381"/>
      <c r="CV740" s="381"/>
      <c r="CW740" s="381"/>
      <c r="CX740" s="381"/>
      <c r="CY740" s="381"/>
      <c r="CZ740" s="381"/>
      <c r="DA740" s="381"/>
      <c r="DB740" s="381"/>
      <c r="DC740" s="381"/>
      <c r="DD740" s="381"/>
      <c r="DE740" s="381"/>
      <c r="DF740" s="381"/>
      <c r="DG740" s="381"/>
      <c r="DH740" s="381"/>
      <c r="DI740" s="381"/>
      <c r="DJ740" s="381"/>
      <c r="DK740" s="381"/>
      <c r="DL740" s="381"/>
      <c r="DM740" s="381"/>
      <c r="DN740" s="381"/>
      <c r="DO740" s="381"/>
      <c r="DP740" s="381"/>
      <c r="DQ740" s="381"/>
      <c r="DR740" s="381"/>
      <c r="DS740" s="381"/>
      <c r="DT740" s="381"/>
      <c r="DU740" s="381"/>
      <c r="DV740" s="381"/>
      <c r="DW740" s="381"/>
      <c r="DX740" s="381"/>
      <c r="DY740" s="381"/>
      <c r="DZ740" s="381"/>
      <c r="EA740" s="381"/>
      <c r="EB740" s="381"/>
      <c r="EC740" s="381"/>
      <c r="ED740" s="381"/>
      <c r="EE740" s="381"/>
      <c r="EF740" s="381"/>
      <c r="EG740" s="381"/>
      <c r="EH740" s="381"/>
      <c r="EI740" s="381"/>
      <c r="EJ740" s="381"/>
      <c r="EK740" s="381"/>
      <c r="EL740" s="381"/>
      <c r="EM740" s="381"/>
      <c r="EN740" s="381"/>
      <c r="EO740" s="381"/>
      <c r="EP740" s="381"/>
      <c r="EQ740" s="381"/>
      <c r="ER740" s="381"/>
      <c r="ES740" s="1312"/>
      <c r="ET740" s="381"/>
      <c r="EU740" s="381"/>
      <c r="EV740" s="381"/>
      <c r="EW740" s="381"/>
      <c r="EX740" s="381"/>
      <c r="EY740" s="381"/>
    </row>
    <row r="741" spans="1:155" s="217" customFormat="1" hidden="1" x14ac:dyDescent="0.25">
      <c r="A741" s="1085"/>
      <c r="B741" s="381"/>
      <c r="C741" s="381"/>
      <c r="D741" s="432"/>
      <c r="E741" s="432"/>
      <c r="F741" s="432"/>
      <c r="G741" s="377"/>
      <c r="H741" s="381"/>
      <c r="I741" s="381"/>
      <c r="J741" s="381"/>
      <c r="K741" s="381"/>
      <c r="L741" s="381"/>
      <c r="M741" s="381"/>
      <c r="N741" s="381"/>
      <c r="O741" s="381"/>
      <c r="P741" s="381"/>
      <c r="Q741" s="381"/>
      <c r="R741" s="381"/>
      <c r="S741" s="381"/>
      <c r="T741" s="381"/>
      <c r="U741" s="381"/>
      <c r="V741" s="381"/>
      <c r="W741" s="381"/>
      <c r="X741" s="381"/>
      <c r="Y741" s="381"/>
      <c r="Z741" s="381"/>
      <c r="AA741" s="381"/>
      <c r="AB741" s="381"/>
      <c r="AC741" s="381"/>
      <c r="AD741" s="381"/>
      <c r="AE741" s="381"/>
      <c r="AF741" s="381"/>
      <c r="AG741" s="381"/>
      <c r="AH741" s="381"/>
      <c r="AI741" s="381"/>
      <c r="AJ741" s="381"/>
      <c r="AK741" s="381"/>
      <c r="AL741" s="381"/>
      <c r="AM741" s="381"/>
      <c r="AN741" s="381"/>
      <c r="AO741" s="381"/>
      <c r="AP741" s="381"/>
      <c r="AQ741" s="381"/>
      <c r="AR741" s="381"/>
      <c r="AS741" s="381"/>
      <c r="AT741" s="381"/>
      <c r="AU741" s="381"/>
      <c r="AV741" s="381"/>
      <c r="AW741" s="381"/>
      <c r="AX741" s="381"/>
      <c r="AY741" s="381"/>
      <c r="AZ741" s="381"/>
      <c r="BA741" s="381"/>
      <c r="BB741" s="381"/>
      <c r="BC741" s="381"/>
      <c r="BD741" s="381"/>
      <c r="BE741" s="381"/>
      <c r="BF741" s="381"/>
      <c r="BG741" s="381"/>
      <c r="BH741" s="381"/>
      <c r="BI741" s="381"/>
      <c r="BJ741" s="381"/>
      <c r="BK741" s="381"/>
      <c r="BL741" s="381"/>
      <c r="BM741" s="381"/>
      <c r="BN741" s="381"/>
      <c r="BO741" s="381"/>
      <c r="BP741" s="381"/>
      <c r="BQ741" s="381"/>
      <c r="BR741" s="381"/>
      <c r="BS741" s="381"/>
      <c r="BT741" s="381"/>
      <c r="BU741" s="381"/>
      <c r="BV741" s="381"/>
      <c r="BW741" s="381"/>
      <c r="BX741" s="381"/>
      <c r="BY741" s="381"/>
      <c r="BZ741" s="381"/>
      <c r="CA741" s="381"/>
      <c r="CB741" s="381"/>
      <c r="CC741" s="381"/>
      <c r="CD741" s="381"/>
      <c r="CE741" s="381"/>
      <c r="CF741" s="381"/>
      <c r="CG741" s="381"/>
      <c r="CH741" s="381"/>
      <c r="CI741" s="381"/>
      <c r="CJ741" s="381"/>
      <c r="CK741" s="381"/>
      <c r="CL741" s="381"/>
      <c r="CM741" s="381"/>
      <c r="CN741" s="381"/>
      <c r="CO741" s="381"/>
      <c r="CP741" s="381"/>
      <c r="CQ741" s="381"/>
      <c r="CR741" s="381"/>
      <c r="CS741" s="381"/>
      <c r="CT741" s="381"/>
      <c r="CU741" s="381"/>
      <c r="CV741" s="381"/>
      <c r="CW741" s="381"/>
      <c r="CX741" s="381"/>
      <c r="CY741" s="381"/>
      <c r="CZ741" s="381"/>
      <c r="DA741" s="381"/>
      <c r="DB741" s="381"/>
      <c r="DC741" s="381"/>
      <c r="DD741" s="381"/>
      <c r="DE741" s="381"/>
      <c r="DF741" s="381"/>
      <c r="DG741" s="381"/>
      <c r="DH741" s="381"/>
      <c r="DI741" s="381"/>
      <c r="DJ741" s="381"/>
      <c r="DK741" s="381"/>
      <c r="DL741" s="381"/>
      <c r="DM741" s="381"/>
      <c r="DN741" s="381"/>
      <c r="DO741" s="381"/>
      <c r="DP741" s="381"/>
      <c r="DQ741" s="381"/>
      <c r="DR741" s="381"/>
      <c r="DS741" s="381"/>
      <c r="DT741" s="381"/>
      <c r="DU741" s="381"/>
      <c r="DV741" s="381"/>
      <c r="DW741" s="381"/>
      <c r="DX741" s="381"/>
      <c r="DY741" s="381"/>
      <c r="DZ741" s="381"/>
      <c r="EA741" s="381"/>
      <c r="EB741" s="381"/>
      <c r="EC741" s="381"/>
      <c r="ED741" s="381"/>
      <c r="EE741" s="381"/>
      <c r="EF741" s="381"/>
      <c r="EG741" s="381"/>
      <c r="EH741" s="381"/>
      <c r="EI741" s="381"/>
      <c r="EJ741" s="381"/>
      <c r="EK741" s="381"/>
      <c r="EL741" s="381"/>
      <c r="EM741" s="381"/>
      <c r="EN741" s="381"/>
      <c r="EO741" s="381"/>
      <c r="EP741" s="381"/>
      <c r="EQ741" s="381"/>
      <c r="ER741" s="381"/>
      <c r="ES741" s="1312"/>
      <c r="ET741" s="381"/>
      <c r="EU741" s="381"/>
      <c r="EV741" s="381"/>
      <c r="EW741" s="381"/>
      <c r="EX741" s="381"/>
      <c r="EY741" s="381"/>
    </row>
    <row r="742" spans="1:155" s="217" customFormat="1" hidden="1" x14ac:dyDescent="0.25">
      <c r="A742" s="1085"/>
      <c r="B742" s="381"/>
      <c r="C742" s="381"/>
      <c r="D742" s="432"/>
      <c r="E742" s="432"/>
      <c r="F742" s="432"/>
      <c r="G742" s="377"/>
      <c r="H742" s="381"/>
      <c r="I742" s="381"/>
      <c r="J742" s="381"/>
      <c r="K742" s="381"/>
      <c r="L742" s="381"/>
      <c r="M742" s="381"/>
      <c r="N742" s="381"/>
      <c r="O742" s="381"/>
      <c r="P742" s="381"/>
      <c r="Q742" s="381"/>
      <c r="R742" s="381"/>
      <c r="S742" s="381"/>
      <c r="T742" s="381"/>
      <c r="U742" s="381"/>
      <c r="V742" s="381"/>
      <c r="W742" s="381"/>
      <c r="X742" s="381"/>
      <c r="Y742" s="381"/>
      <c r="Z742" s="381"/>
      <c r="AA742" s="381"/>
      <c r="AB742" s="381"/>
      <c r="AC742" s="381"/>
      <c r="AD742" s="381"/>
      <c r="AE742" s="381"/>
      <c r="AF742" s="381"/>
      <c r="AG742" s="381"/>
      <c r="AH742" s="381"/>
      <c r="AI742" s="381"/>
      <c r="AJ742" s="381"/>
      <c r="AK742" s="381"/>
      <c r="AL742" s="381"/>
      <c r="AM742" s="381"/>
      <c r="AN742" s="381"/>
      <c r="AO742" s="381"/>
      <c r="AP742" s="381"/>
      <c r="AQ742" s="381"/>
      <c r="AR742" s="381"/>
      <c r="AS742" s="381"/>
      <c r="AT742" s="381"/>
      <c r="AU742" s="381"/>
      <c r="AV742" s="381"/>
      <c r="AW742" s="381"/>
      <c r="AX742" s="381"/>
      <c r="AY742" s="381"/>
      <c r="AZ742" s="381"/>
      <c r="BA742" s="381"/>
      <c r="BB742" s="381"/>
      <c r="BC742" s="381"/>
      <c r="BD742" s="381"/>
      <c r="BE742" s="381"/>
      <c r="BF742" s="381"/>
      <c r="BG742" s="381"/>
      <c r="BH742" s="381"/>
      <c r="BI742" s="381"/>
      <c r="BJ742" s="381"/>
      <c r="BK742" s="381"/>
      <c r="BL742" s="381"/>
      <c r="BM742" s="381"/>
      <c r="BN742" s="381"/>
      <c r="BO742" s="381"/>
      <c r="BP742" s="381"/>
      <c r="BQ742" s="381"/>
      <c r="BR742" s="381"/>
      <c r="BS742" s="381"/>
      <c r="BT742" s="381"/>
      <c r="BU742" s="381"/>
      <c r="BV742" s="381"/>
      <c r="BW742" s="381"/>
      <c r="BX742" s="381"/>
      <c r="BY742" s="381"/>
      <c r="BZ742" s="381"/>
      <c r="CA742" s="381"/>
      <c r="CB742" s="381"/>
      <c r="CC742" s="381"/>
      <c r="CD742" s="381"/>
      <c r="CE742" s="381"/>
      <c r="CF742" s="381"/>
      <c r="CG742" s="381"/>
      <c r="CH742" s="381"/>
      <c r="CI742" s="381"/>
      <c r="CJ742" s="381"/>
      <c r="CK742" s="381"/>
      <c r="CL742" s="381"/>
      <c r="CM742" s="381"/>
      <c r="CN742" s="381"/>
      <c r="CO742" s="381"/>
      <c r="CP742" s="381"/>
      <c r="CQ742" s="381"/>
      <c r="CR742" s="381"/>
      <c r="CS742" s="381"/>
      <c r="CT742" s="381"/>
      <c r="CU742" s="381"/>
      <c r="CV742" s="381"/>
      <c r="CW742" s="381"/>
      <c r="CX742" s="381"/>
      <c r="CY742" s="381"/>
      <c r="CZ742" s="381"/>
      <c r="DA742" s="381"/>
      <c r="DB742" s="381"/>
      <c r="DC742" s="381"/>
      <c r="DD742" s="381"/>
      <c r="DE742" s="381"/>
      <c r="DF742" s="381"/>
      <c r="DG742" s="381"/>
      <c r="DH742" s="381"/>
      <c r="DI742" s="381"/>
      <c r="DJ742" s="381"/>
      <c r="DK742" s="381"/>
      <c r="DL742" s="381"/>
      <c r="DM742" s="381"/>
      <c r="DN742" s="381"/>
      <c r="DO742" s="381"/>
      <c r="DP742" s="381"/>
      <c r="DQ742" s="381"/>
      <c r="DR742" s="381"/>
      <c r="DS742" s="381"/>
      <c r="DT742" s="381"/>
      <c r="DU742" s="381"/>
      <c r="DV742" s="381"/>
      <c r="DW742" s="381"/>
      <c r="DX742" s="381"/>
      <c r="DY742" s="381"/>
      <c r="DZ742" s="381"/>
      <c r="EA742" s="381"/>
      <c r="EB742" s="381"/>
      <c r="EC742" s="381"/>
      <c r="ED742" s="381"/>
      <c r="EE742" s="381"/>
      <c r="EF742" s="381"/>
      <c r="EG742" s="381"/>
      <c r="EH742" s="381"/>
      <c r="EI742" s="381"/>
      <c r="EJ742" s="381"/>
      <c r="EK742" s="381"/>
      <c r="EL742" s="381"/>
      <c r="EM742" s="381"/>
      <c r="EN742" s="381"/>
      <c r="EO742" s="381"/>
      <c r="EP742" s="381"/>
      <c r="EQ742" s="381"/>
      <c r="ER742" s="381"/>
      <c r="ES742" s="1312"/>
      <c r="ET742" s="381"/>
      <c r="EU742" s="381"/>
      <c r="EV742" s="381"/>
      <c r="EW742" s="381"/>
      <c r="EX742" s="381"/>
      <c r="EY742" s="381"/>
    </row>
    <row r="743" spans="1:155" s="217" customFormat="1" hidden="1" x14ac:dyDescent="0.25">
      <c r="A743" s="1085"/>
      <c r="B743" s="381"/>
      <c r="C743" s="381"/>
      <c r="D743" s="432"/>
      <c r="E743" s="432"/>
      <c r="F743" s="432"/>
      <c r="G743" s="377"/>
      <c r="H743" s="381"/>
      <c r="I743" s="381"/>
      <c r="J743" s="381"/>
      <c r="K743" s="381"/>
      <c r="L743" s="381"/>
      <c r="M743" s="381"/>
      <c r="N743" s="381"/>
      <c r="O743" s="381"/>
      <c r="P743" s="381"/>
      <c r="Q743" s="381"/>
      <c r="R743" s="381"/>
      <c r="S743" s="381"/>
      <c r="T743" s="381"/>
      <c r="U743" s="381"/>
      <c r="V743" s="381"/>
      <c r="W743" s="381"/>
      <c r="X743" s="381"/>
      <c r="Y743" s="381"/>
      <c r="Z743" s="381"/>
      <c r="AA743" s="381"/>
      <c r="AB743" s="381"/>
      <c r="AC743" s="381"/>
      <c r="AD743" s="381"/>
      <c r="AE743" s="381"/>
      <c r="AF743" s="381"/>
      <c r="AG743" s="381"/>
      <c r="AH743" s="381"/>
      <c r="AI743" s="381"/>
      <c r="AJ743" s="381"/>
      <c r="AK743" s="381"/>
      <c r="AL743" s="381"/>
      <c r="AM743" s="381"/>
      <c r="AN743" s="381"/>
      <c r="AO743" s="381"/>
      <c r="AP743" s="381"/>
      <c r="AQ743" s="381"/>
      <c r="AR743" s="381"/>
      <c r="AS743" s="381"/>
      <c r="AT743" s="381"/>
      <c r="AU743" s="381"/>
      <c r="AV743" s="381"/>
      <c r="AW743" s="381"/>
      <c r="AX743" s="381"/>
      <c r="AY743" s="381"/>
      <c r="AZ743" s="381"/>
      <c r="BA743" s="381"/>
      <c r="BB743" s="381"/>
      <c r="BC743" s="381"/>
      <c r="BD743" s="381"/>
      <c r="BE743" s="381"/>
      <c r="BF743" s="381"/>
      <c r="BG743" s="381"/>
      <c r="BH743" s="381"/>
      <c r="BI743" s="381"/>
      <c r="BJ743" s="381"/>
      <c r="BK743" s="381"/>
      <c r="BL743" s="381"/>
      <c r="BM743" s="381"/>
      <c r="BN743" s="381"/>
      <c r="BO743" s="381"/>
      <c r="BP743" s="381"/>
      <c r="BQ743" s="381"/>
      <c r="BR743" s="381"/>
      <c r="BS743" s="381"/>
      <c r="BT743" s="381"/>
      <c r="BU743" s="381"/>
      <c r="BV743" s="381"/>
      <c r="BW743" s="381"/>
      <c r="BX743" s="381"/>
      <c r="BY743" s="381"/>
      <c r="BZ743" s="381"/>
      <c r="CA743" s="381"/>
      <c r="CB743" s="381"/>
      <c r="CC743" s="381"/>
      <c r="CD743" s="381"/>
      <c r="CE743" s="381"/>
      <c r="CF743" s="381"/>
      <c r="CG743" s="381"/>
      <c r="CH743" s="381"/>
      <c r="CI743" s="381"/>
      <c r="CJ743" s="381"/>
      <c r="CK743" s="381"/>
      <c r="CL743" s="381"/>
      <c r="CM743" s="381"/>
      <c r="CN743" s="381"/>
      <c r="CO743" s="381"/>
      <c r="CP743" s="381"/>
      <c r="CQ743" s="381"/>
      <c r="CR743" s="381"/>
      <c r="CS743" s="381"/>
      <c r="CT743" s="381"/>
      <c r="CU743" s="381"/>
      <c r="CV743" s="381"/>
      <c r="CW743" s="381"/>
      <c r="CX743" s="381"/>
      <c r="CY743" s="381"/>
      <c r="CZ743" s="381"/>
      <c r="DA743" s="381"/>
      <c r="DB743" s="381"/>
      <c r="DC743" s="381"/>
      <c r="DD743" s="381"/>
      <c r="DE743" s="381"/>
      <c r="DF743" s="381"/>
      <c r="DG743" s="381"/>
      <c r="DH743" s="381"/>
      <c r="DI743" s="381"/>
      <c r="DJ743" s="381"/>
      <c r="DK743" s="381"/>
      <c r="DL743" s="381"/>
      <c r="DM743" s="381"/>
      <c r="DN743" s="381"/>
      <c r="DO743" s="381"/>
      <c r="DP743" s="381"/>
      <c r="DQ743" s="381"/>
      <c r="DR743" s="381"/>
      <c r="DS743" s="381"/>
      <c r="DT743" s="381"/>
      <c r="DU743" s="381"/>
      <c r="DV743" s="381"/>
      <c r="DW743" s="381"/>
      <c r="DX743" s="381"/>
      <c r="DY743" s="381"/>
      <c r="DZ743" s="381"/>
      <c r="EA743" s="381"/>
      <c r="EB743" s="381"/>
      <c r="EC743" s="381"/>
      <c r="ED743" s="381"/>
      <c r="EE743" s="381"/>
      <c r="EF743" s="381"/>
      <c r="EG743" s="381"/>
      <c r="EH743" s="381"/>
      <c r="EI743" s="381"/>
      <c r="EJ743" s="381"/>
      <c r="EK743" s="381"/>
      <c r="EL743" s="381"/>
      <c r="EM743" s="381"/>
      <c r="EN743" s="381"/>
      <c r="EO743" s="381"/>
      <c r="EP743" s="381"/>
      <c r="EQ743" s="381"/>
      <c r="ER743" s="381"/>
      <c r="ES743" s="1312"/>
      <c r="ET743" s="381"/>
      <c r="EU743" s="381"/>
      <c r="EV743" s="381"/>
      <c r="EW743" s="381"/>
      <c r="EX743" s="381"/>
      <c r="EY743" s="381"/>
    </row>
    <row r="744" spans="1:155" s="217" customFormat="1" hidden="1" x14ac:dyDescent="0.25">
      <c r="A744" s="1085"/>
      <c r="B744" s="381"/>
      <c r="C744" s="381"/>
      <c r="D744" s="432"/>
      <c r="E744" s="432"/>
      <c r="F744" s="432"/>
      <c r="G744" s="377"/>
      <c r="H744" s="381"/>
      <c r="I744" s="381"/>
      <c r="J744" s="381"/>
      <c r="K744" s="381"/>
      <c r="L744" s="381"/>
      <c r="M744" s="381"/>
      <c r="N744" s="381"/>
      <c r="O744" s="381"/>
      <c r="P744" s="381"/>
      <c r="Q744" s="381"/>
      <c r="R744" s="381"/>
      <c r="S744" s="381"/>
      <c r="T744" s="381"/>
      <c r="U744" s="381"/>
      <c r="V744" s="381"/>
      <c r="W744" s="381"/>
      <c r="X744" s="381"/>
      <c r="Y744" s="381"/>
      <c r="Z744" s="381"/>
      <c r="AA744" s="381"/>
      <c r="AB744" s="381"/>
      <c r="AC744" s="381"/>
      <c r="AD744" s="381"/>
      <c r="AE744" s="381"/>
      <c r="AF744" s="381"/>
      <c r="AG744" s="381"/>
      <c r="AH744" s="381"/>
      <c r="AI744" s="381"/>
      <c r="AJ744" s="381"/>
      <c r="AK744" s="381"/>
      <c r="AL744" s="381"/>
      <c r="AM744" s="381"/>
      <c r="AN744" s="381"/>
      <c r="AO744" s="381"/>
      <c r="AP744" s="381"/>
      <c r="AQ744" s="381"/>
      <c r="AR744" s="381"/>
      <c r="AS744" s="381"/>
      <c r="AT744" s="381"/>
      <c r="AU744" s="381"/>
      <c r="AV744" s="381"/>
      <c r="AW744" s="381"/>
      <c r="AX744" s="381"/>
      <c r="AY744" s="381"/>
      <c r="AZ744" s="381"/>
      <c r="BA744" s="381"/>
      <c r="BB744" s="381"/>
      <c r="BC744" s="381"/>
      <c r="BD744" s="381"/>
      <c r="BE744" s="381"/>
      <c r="BF744" s="381"/>
      <c r="BG744" s="381"/>
      <c r="BH744" s="381"/>
      <c r="BI744" s="381"/>
      <c r="BJ744" s="381"/>
      <c r="BK744" s="381"/>
      <c r="BL744" s="381"/>
      <c r="BM744" s="381"/>
      <c r="BN744" s="381"/>
      <c r="BO744" s="381"/>
      <c r="BP744" s="381"/>
      <c r="BQ744" s="381"/>
      <c r="BR744" s="381"/>
      <c r="BS744" s="381"/>
      <c r="BT744" s="381"/>
      <c r="BU744" s="381"/>
      <c r="BV744" s="381"/>
      <c r="BW744" s="381"/>
      <c r="BX744" s="381"/>
      <c r="BY744" s="381"/>
      <c r="BZ744" s="381"/>
      <c r="CA744" s="381"/>
      <c r="CB744" s="381"/>
      <c r="CC744" s="381"/>
      <c r="CD744" s="381"/>
      <c r="CE744" s="381"/>
      <c r="CF744" s="381"/>
      <c r="CG744" s="381"/>
      <c r="CH744" s="381"/>
      <c r="CI744" s="381"/>
      <c r="CJ744" s="381"/>
      <c r="CK744" s="381"/>
      <c r="CL744" s="381"/>
      <c r="CM744" s="381"/>
      <c r="CN744" s="381"/>
      <c r="CO744" s="381"/>
      <c r="CP744" s="381"/>
      <c r="CQ744" s="381"/>
      <c r="CR744" s="381"/>
      <c r="CS744" s="381"/>
      <c r="CT744" s="381"/>
      <c r="CU744" s="381"/>
      <c r="CV744" s="381"/>
      <c r="CW744" s="381"/>
      <c r="CX744" s="381"/>
      <c r="CY744" s="381"/>
      <c r="CZ744" s="381"/>
      <c r="DA744" s="381"/>
      <c r="DB744" s="381"/>
      <c r="DC744" s="381"/>
      <c r="DD744" s="381"/>
      <c r="DE744" s="381"/>
      <c r="DF744" s="381"/>
      <c r="DG744" s="381"/>
      <c r="DH744" s="381"/>
      <c r="DI744" s="381"/>
      <c r="DJ744" s="381"/>
      <c r="DK744" s="381"/>
      <c r="DL744" s="381"/>
      <c r="DM744" s="381"/>
      <c r="DN744" s="381"/>
      <c r="DO744" s="381"/>
      <c r="DP744" s="381"/>
      <c r="DQ744" s="381"/>
      <c r="DR744" s="381"/>
      <c r="DS744" s="381"/>
      <c r="DT744" s="381"/>
      <c r="DU744" s="381"/>
      <c r="DV744" s="381"/>
      <c r="DW744" s="381"/>
      <c r="DX744" s="381"/>
      <c r="DY744" s="381"/>
      <c r="DZ744" s="381"/>
      <c r="EA744" s="381"/>
      <c r="EB744" s="381"/>
      <c r="EC744" s="381"/>
      <c r="ED744" s="381"/>
      <c r="EE744" s="381"/>
      <c r="EF744" s="381"/>
      <c r="EG744" s="381"/>
      <c r="EH744" s="381"/>
      <c r="EI744" s="381"/>
      <c r="EJ744" s="381"/>
      <c r="EK744" s="381"/>
      <c r="EL744" s="381"/>
      <c r="EM744" s="381"/>
      <c r="EN744" s="381"/>
      <c r="EO744" s="381"/>
      <c r="EP744" s="381"/>
      <c r="EQ744" s="381"/>
      <c r="ER744" s="381"/>
      <c r="ES744" s="1312"/>
      <c r="ET744" s="381"/>
      <c r="EU744" s="381"/>
      <c r="EV744" s="381"/>
      <c r="EW744" s="381"/>
      <c r="EX744" s="381"/>
      <c r="EY744" s="381"/>
    </row>
    <row r="745" spans="1:155" s="217" customFormat="1" hidden="1" x14ac:dyDescent="0.25">
      <c r="A745" s="1085"/>
      <c r="B745" s="381"/>
      <c r="C745" s="381"/>
      <c r="D745" s="432"/>
      <c r="E745" s="432"/>
      <c r="F745" s="432"/>
      <c r="G745" s="377"/>
      <c r="H745" s="381"/>
      <c r="I745" s="381"/>
      <c r="J745" s="381"/>
      <c r="K745" s="381"/>
      <c r="L745" s="381"/>
      <c r="M745" s="381"/>
      <c r="N745" s="381"/>
      <c r="O745" s="381"/>
      <c r="P745" s="381"/>
      <c r="Q745" s="381"/>
      <c r="R745" s="381"/>
      <c r="S745" s="381"/>
      <c r="T745" s="381"/>
      <c r="U745" s="381"/>
      <c r="V745" s="381"/>
      <c r="W745" s="381"/>
      <c r="X745" s="381"/>
      <c r="Y745" s="381"/>
      <c r="Z745" s="381"/>
      <c r="AA745" s="381"/>
      <c r="AB745" s="381"/>
      <c r="AC745" s="381"/>
      <c r="AD745" s="381"/>
      <c r="AE745" s="381"/>
      <c r="AF745" s="381"/>
      <c r="AG745" s="381"/>
      <c r="AH745" s="381"/>
      <c r="AI745" s="381"/>
      <c r="AJ745" s="381"/>
      <c r="AK745" s="381"/>
      <c r="AL745" s="381"/>
      <c r="AM745" s="381"/>
      <c r="AN745" s="381"/>
      <c r="AO745" s="381"/>
      <c r="AP745" s="381"/>
      <c r="AQ745" s="381"/>
      <c r="AR745" s="381"/>
      <c r="AS745" s="381"/>
      <c r="AT745" s="381"/>
      <c r="AU745" s="381"/>
      <c r="AV745" s="381"/>
      <c r="AW745" s="381"/>
      <c r="AX745" s="381"/>
      <c r="AY745" s="381"/>
      <c r="AZ745" s="381"/>
      <c r="BA745" s="381"/>
      <c r="BB745" s="381"/>
      <c r="BC745" s="381"/>
      <c r="BD745" s="381"/>
      <c r="BE745" s="381"/>
      <c r="BF745" s="381"/>
      <c r="BG745" s="381"/>
      <c r="BH745" s="381"/>
      <c r="BI745" s="381"/>
      <c r="BJ745" s="381"/>
      <c r="BK745" s="381"/>
      <c r="BL745" s="381"/>
      <c r="BM745" s="381"/>
      <c r="BN745" s="381"/>
      <c r="BO745" s="381"/>
      <c r="BP745" s="381"/>
      <c r="BQ745" s="381"/>
      <c r="BR745" s="381"/>
      <c r="BS745" s="381"/>
      <c r="BT745" s="381"/>
      <c r="BU745" s="381"/>
      <c r="BV745" s="381"/>
      <c r="BW745" s="381"/>
      <c r="BX745" s="381"/>
      <c r="BY745" s="381"/>
      <c r="BZ745" s="381"/>
      <c r="CA745" s="381"/>
      <c r="CB745" s="381"/>
      <c r="CC745" s="381"/>
      <c r="CD745" s="381"/>
      <c r="CE745" s="381"/>
      <c r="CF745" s="381"/>
      <c r="CG745" s="381"/>
      <c r="CH745" s="381"/>
      <c r="CI745" s="381"/>
      <c r="CJ745" s="381"/>
      <c r="CK745" s="381"/>
      <c r="CL745" s="381"/>
      <c r="CM745" s="381"/>
      <c r="CN745" s="381"/>
      <c r="CO745" s="381"/>
      <c r="CP745" s="381"/>
      <c r="CQ745" s="381"/>
      <c r="CR745" s="381"/>
      <c r="CS745" s="381"/>
      <c r="CT745" s="381"/>
      <c r="CU745" s="381"/>
      <c r="CV745" s="381"/>
      <c r="CW745" s="381"/>
      <c r="CX745" s="381"/>
      <c r="CY745" s="381"/>
      <c r="CZ745" s="381"/>
      <c r="DA745" s="381"/>
      <c r="DB745" s="381"/>
      <c r="DC745" s="381"/>
      <c r="DD745" s="381"/>
      <c r="DE745" s="381"/>
      <c r="DF745" s="381"/>
      <c r="DG745" s="381"/>
      <c r="DH745" s="381"/>
      <c r="DI745" s="381"/>
      <c r="DJ745" s="381"/>
      <c r="DK745" s="381"/>
      <c r="DL745" s="381"/>
      <c r="DM745" s="381"/>
      <c r="DN745" s="381"/>
      <c r="DO745" s="381"/>
      <c r="DP745" s="381"/>
      <c r="DQ745" s="381"/>
      <c r="DR745" s="381"/>
      <c r="DS745" s="381"/>
      <c r="DT745" s="381"/>
      <c r="DU745" s="381"/>
      <c r="DV745" s="381"/>
      <c r="DW745" s="381"/>
      <c r="DX745" s="381"/>
      <c r="DY745" s="381"/>
      <c r="DZ745" s="381"/>
      <c r="EA745" s="381"/>
      <c r="EB745" s="381"/>
      <c r="EC745" s="381"/>
      <c r="ED745" s="381"/>
      <c r="EE745" s="381"/>
      <c r="EF745" s="381"/>
      <c r="EG745" s="381"/>
      <c r="EH745" s="381"/>
      <c r="EI745" s="381"/>
      <c r="EJ745" s="381"/>
      <c r="EK745" s="381"/>
      <c r="EL745" s="381"/>
      <c r="EM745" s="381"/>
      <c r="EN745" s="381"/>
      <c r="EO745" s="381"/>
      <c r="EP745" s="381"/>
      <c r="EQ745" s="381"/>
      <c r="ER745" s="381"/>
      <c r="ES745" s="1312"/>
      <c r="ET745" s="381"/>
      <c r="EU745" s="381"/>
      <c r="EV745" s="381"/>
      <c r="EW745" s="381"/>
      <c r="EX745" s="381"/>
      <c r="EY745" s="381"/>
    </row>
    <row r="746" spans="1:155" s="217" customFormat="1" hidden="1" x14ac:dyDescent="0.25">
      <c r="A746" s="1085"/>
      <c r="B746" s="381"/>
      <c r="C746" s="381"/>
      <c r="D746" s="432"/>
      <c r="E746" s="432"/>
      <c r="F746" s="432"/>
      <c r="G746" s="377"/>
      <c r="H746" s="381"/>
      <c r="I746" s="381"/>
      <c r="J746" s="381"/>
      <c r="K746" s="381"/>
      <c r="L746" s="381"/>
      <c r="M746" s="381"/>
      <c r="N746" s="381"/>
      <c r="O746" s="381"/>
      <c r="P746" s="381"/>
      <c r="Q746" s="381"/>
      <c r="R746" s="381"/>
      <c r="S746" s="381"/>
      <c r="T746" s="381"/>
      <c r="U746" s="381"/>
      <c r="V746" s="381"/>
      <c r="W746" s="381"/>
      <c r="X746" s="381"/>
      <c r="Y746" s="381"/>
      <c r="Z746" s="381"/>
      <c r="AA746" s="381"/>
      <c r="AB746" s="381"/>
      <c r="AC746" s="381"/>
      <c r="AD746" s="381"/>
      <c r="AE746" s="381"/>
      <c r="AF746" s="381"/>
      <c r="AG746" s="381"/>
      <c r="AH746" s="381"/>
      <c r="AI746" s="381"/>
      <c r="AJ746" s="381"/>
      <c r="AK746" s="381"/>
      <c r="AL746" s="381"/>
      <c r="AM746" s="381"/>
      <c r="AN746" s="381"/>
      <c r="AO746" s="381"/>
      <c r="AP746" s="381"/>
      <c r="AQ746" s="381"/>
      <c r="AR746" s="381"/>
      <c r="AS746" s="381"/>
      <c r="AT746" s="381"/>
      <c r="AU746" s="381"/>
      <c r="AV746" s="381"/>
      <c r="AW746" s="381"/>
      <c r="AX746" s="381"/>
      <c r="AY746" s="381"/>
      <c r="AZ746" s="381"/>
      <c r="BA746" s="381"/>
      <c r="BB746" s="381"/>
      <c r="BC746" s="381"/>
      <c r="BD746" s="381"/>
      <c r="BE746" s="381"/>
      <c r="BF746" s="381"/>
      <c r="BG746" s="381"/>
      <c r="BH746" s="381"/>
      <c r="BI746" s="381"/>
      <c r="BJ746" s="381"/>
      <c r="BK746" s="381"/>
      <c r="BL746" s="381"/>
      <c r="BM746" s="381"/>
      <c r="BN746" s="381"/>
      <c r="BO746" s="381"/>
      <c r="BP746" s="381"/>
      <c r="BQ746" s="381"/>
      <c r="BR746" s="381"/>
      <c r="BS746" s="381"/>
      <c r="BT746" s="381"/>
      <c r="BU746" s="381"/>
      <c r="BV746" s="381"/>
      <c r="BW746" s="381"/>
      <c r="BX746" s="381"/>
      <c r="BY746" s="381"/>
      <c r="BZ746" s="381"/>
      <c r="CA746" s="381"/>
      <c r="CB746" s="381"/>
      <c r="CC746" s="381"/>
      <c r="CD746" s="381"/>
      <c r="CE746" s="381"/>
      <c r="CF746" s="381"/>
      <c r="CG746" s="381"/>
      <c r="CH746" s="381"/>
      <c r="CI746" s="381"/>
      <c r="CJ746" s="381"/>
      <c r="CK746" s="381"/>
      <c r="CL746" s="381"/>
      <c r="CM746" s="381"/>
      <c r="CN746" s="381"/>
      <c r="CO746" s="381"/>
      <c r="CP746" s="381"/>
      <c r="CQ746" s="381"/>
      <c r="CR746" s="381"/>
      <c r="CS746" s="381"/>
      <c r="CT746" s="381"/>
      <c r="CU746" s="381"/>
      <c r="CV746" s="381"/>
      <c r="CW746" s="381"/>
      <c r="CX746" s="381"/>
      <c r="CY746" s="381"/>
      <c r="CZ746" s="381"/>
      <c r="DA746" s="381"/>
      <c r="DB746" s="381"/>
      <c r="DC746" s="381"/>
      <c r="DD746" s="381"/>
      <c r="DE746" s="381"/>
      <c r="DF746" s="381"/>
      <c r="DG746" s="381"/>
      <c r="DH746" s="381"/>
      <c r="DI746" s="381"/>
      <c r="DJ746" s="381"/>
      <c r="DK746" s="381"/>
      <c r="DL746" s="381"/>
      <c r="DM746" s="381"/>
      <c r="DN746" s="381"/>
      <c r="DO746" s="381"/>
      <c r="DP746" s="381"/>
      <c r="DQ746" s="381"/>
      <c r="DR746" s="381"/>
      <c r="DS746" s="381"/>
      <c r="DT746" s="381"/>
      <c r="DU746" s="381"/>
      <c r="DV746" s="381"/>
      <c r="DW746" s="381"/>
      <c r="DX746" s="381"/>
      <c r="DY746" s="381"/>
      <c r="DZ746" s="381"/>
      <c r="EA746" s="381"/>
      <c r="EB746" s="381"/>
      <c r="EC746" s="381"/>
      <c r="ED746" s="381"/>
      <c r="EE746" s="381"/>
      <c r="EF746" s="381"/>
      <c r="EG746" s="381"/>
      <c r="EH746" s="381"/>
      <c r="EI746" s="381"/>
      <c r="EJ746" s="381"/>
      <c r="EK746" s="381"/>
      <c r="EL746" s="381"/>
      <c r="EM746" s="381"/>
      <c r="EN746" s="381"/>
      <c r="EO746" s="381"/>
      <c r="EP746" s="381"/>
      <c r="EQ746" s="381"/>
      <c r="ER746" s="381"/>
      <c r="ES746" s="1312"/>
      <c r="ET746" s="381"/>
      <c r="EU746" s="381"/>
      <c r="EV746" s="381"/>
      <c r="EW746" s="381"/>
      <c r="EX746" s="381"/>
      <c r="EY746" s="381"/>
    </row>
    <row r="747" spans="1:155" s="217" customFormat="1" hidden="1" x14ac:dyDescent="0.25">
      <c r="A747" s="1085"/>
      <c r="B747" s="381"/>
      <c r="C747" s="381"/>
      <c r="D747" s="432"/>
      <c r="E747" s="432"/>
      <c r="F747" s="432"/>
      <c r="G747" s="377"/>
      <c r="H747" s="381"/>
      <c r="I747" s="381"/>
      <c r="J747" s="381"/>
      <c r="K747" s="381"/>
      <c r="L747" s="381"/>
      <c r="M747" s="381"/>
      <c r="N747" s="381"/>
      <c r="O747" s="381"/>
      <c r="P747" s="381"/>
      <c r="Q747" s="381"/>
      <c r="R747" s="381"/>
      <c r="S747" s="381"/>
      <c r="T747" s="381"/>
      <c r="U747" s="381"/>
      <c r="V747" s="381"/>
      <c r="W747" s="381"/>
      <c r="X747" s="381"/>
      <c r="Y747" s="381"/>
      <c r="Z747" s="381"/>
      <c r="AA747" s="381"/>
      <c r="AB747" s="381"/>
      <c r="AC747" s="381"/>
      <c r="AD747" s="381"/>
      <c r="AE747" s="381"/>
      <c r="AF747" s="381"/>
      <c r="AG747" s="381"/>
      <c r="AH747" s="381"/>
      <c r="AI747" s="381"/>
      <c r="AJ747" s="381"/>
      <c r="AK747" s="381"/>
      <c r="AL747" s="381"/>
      <c r="AM747" s="381"/>
      <c r="AN747" s="381"/>
      <c r="AO747" s="381"/>
      <c r="AP747" s="381"/>
      <c r="AQ747" s="381"/>
      <c r="AR747" s="381"/>
      <c r="AS747" s="381"/>
      <c r="AT747" s="381"/>
      <c r="AU747" s="381"/>
      <c r="AV747" s="381"/>
      <c r="AW747" s="381"/>
      <c r="AX747" s="381"/>
      <c r="AY747" s="381"/>
      <c r="AZ747" s="381"/>
      <c r="BA747" s="381"/>
      <c r="BB747" s="381"/>
      <c r="BC747" s="381"/>
      <c r="BD747" s="381"/>
      <c r="BE747" s="381"/>
      <c r="BF747" s="381"/>
      <c r="BG747" s="381"/>
      <c r="BH747" s="381"/>
      <c r="BI747" s="381"/>
      <c r="BJ747" s="381"/>
      <c r="BK747" s="381"/>
      <c r="BL747" s="381"/>
      <c r="BM747" s="381"/>
      <c r="BN747" s="381"/>
      <c r="BO747" s="381"/>
      <c r="BP747" s="381"/>
      <c r="BQ747" s="381"/>
      <c r="BR747" s="381"/>
      <c r="BS747" s="381"/>
      <c r="BT747" s="381"/>
      <c r="BU747" s="381"/>
      <c r="BV747" s="381"/>
      <c r="BW747" s="381"/>
      <c r="BX747" s="381"/>
      <c r="BY747" s="381"/>
      <c r="BZ747" s="381"/>
      <c r="CA747" s="381"/>
      <c r="CB747" s="381"/>
      <c r="CC747" s="381"/>
      <c r="CD747" s="381"/>
      <c r="CE747" s="381"/>
      <c r="CF747" s="381"/>
      <c r="CG747" s="381"/>
      <c r="CH747" s="381"/>
      <c r="CI747" s="381"/>
      <c r="CJ747" s="381"/>
      <c r="CK747" s="381"/>
      <c r="CL747" s="381"/>
      <c r="CM747" s="381"/>
      <c r="CN747" s="381"/>
      <c r="CO747" s="381"/>
      <c r="CP747" s="381"/>
      <c r="CQ747" s="381"/>
      <c r="CR747" s="381"/>
      <c r="CS747" s="381"/>
      <c r="CT747" s="381"/>
      <c r="CU747" s="381"/>
      <c r="CV747" s="381"/>
      <c r="CW747" s="381"/>
      <c r="CX747" s="381"/>
      <c r="CY747" s="381"/>
      <c r="CZ747" s="381"/>
      <c r="DA747" s="381"/>
      <c r="DB747" s="381"/>
      <c r="DC747" s="381"/>
      <c r="DD747" s="381"/>
      <c r="DE747" s="381"/>
      <c r="DF747" s="381"/>
      <c r="DG747" s="381"/>
      <c r="DH747" s="381"/>
      <c r="DI747" s="381"/>
      <c r="DJ747" s="381"/>
      <c r="DK747" s="381"/>
      <c r="DL747" s="381"/>
      <c r="DM747" s="381"/>
      <c r="DN747" s="381"/>
      <c r="DO747" s="381"/>
      <c r="DP747" s="381"/>
      <c r="DQ747" s="381"/>
      <c r="DR747" s="381"/>
      <c r="DS747" s="381"/>
      <c r="DT747" s="381"/>
      <c r="DU747" s="381"/>
      <c r="DV747" s="381"/>
      <c r="DW747" s="381"/>
      <c r="DX747" s="381"/>
      <c r="DY747" s="381"/>
      <c r="DZ747" s="381"/>
      <c r="EA747" s="381"/>
      <c r="EB747" s="381"/>
      <c r="EC747" s="381"/>
      <c r="ED747" s="381"/>
      <c r="EE747" s="381"/>
      <c r="EF747" s="381"/>
      <c r="EG747" s="381"/>
      <c r="EH747" s="381"/>
      <c r="EI747" s="381"/>
      <c r="EJ747" s="381"/>
      <c r="EK747" s="381"/>
      <c r="EL747" s="381"/>
      <c r="EM747" s="381"/>
      <c r="EN747" s="381"/>
      <c r="EO747" s="381"/>
      <c r="EP747" s="381"/>
      <c r="EQ747" s="381"/>
      <c r="ER747" s="381"/>
      <c r="ES747" s="1312"/>
      <c r="ET747" s="381"/>
      <c r="EU747" s="381"/>
      <c r="EV747" s="381"/>
      <c r="EW747" s="381"/>
      <c r="EX747" s="381"/>
      <c r="EY747" s="381"/>
    </row>
    <row r="748" spans="1:155" s="217" customFormat="1" hidden="1" x14ac:dyDescent="0.25">
      <c r="A748" s="1085"/>
      <c r="B748" s="381"/>
      <c r="C748" s="381"/>
      <c r="D748" s="432"/>
      <c r="E748" s="432"/>
      <c r="F748" s="432"/>
      <c r="G748" s="377"/>
      <c r="H748" s="381"/>
      <c r="I748" s="381"/>
      <c r="J748" s="381"/>
      <c r="K748" s="381"/>
      <c r="L748" s="381"/>
      <c r="M748" s="381"/>
      <c r="N748" s="381"/>
      <c r="O748" s="381"/>
      <c r="P748" s="381"/>
      <c r="Q748" s="381"/>
      <c r="R748" s="381"/>
      <c r="S748" s="381"/>
      <c r="T748" s="381"/>
      <c r="U748" s="381"/>
      <c r="V748" s="381"/>
      <c r="W748" s="381"/>
      <c r="X748" s="381"/>
      <c r="Y748" s="381"/>
      <c r="Z748" s="381"/>
      <c r="AA748" s="381"/>
      <c r="AB748" s="381"/>
      <c r="AC748" s="381"/>
      <c r="AD748" s="381"/>
      <c r="AE748" s="381"/>
      <c r="AF748" s="381"/>
      <c r="AG748" s="381"/>
      <c r="AH748" s="381"/>
      <c r="AI748" s="381"/>
      <c r="AJ748" s="381"/>
      <c r="AK748" s="381"/>
      <c r="AL748" s="381"/>
      <c r="AM748" s="381"/>
      <c r="AN748" s="381"/>
      <c r="AO748" s="381"/>
      <c r="AP748" s="381"/>
      <c r="AQ748" s="381"/>
      <c r="AR748" s="381"/>
      <c r="AS748" s="381"/>
      <c r="AT748" s="381"/>
      <c r="AU748" s="381"/>
      <c r="AV748" s="381"/>
      <c r="AW748" s="381"/>
      <c r="AX748" s="381"/>
      <c r="AY748" s="381"/>
      <c r="AZ748" s="381"/>
      <c r="BA748" s="381"/>
      <c r="BB748" s="381"/>
      <c r="BC748" s="381"/>
      <c r="BD748" s="381"/>
      <c r="BE748" s="381"/>
      <c r="BF748" s="381"/>
      <c r="BG748" s="381"/>
      <c r="BH748" s="381"/>
      <c r="BI748" s="381"/>
      <c r="BJ748" s="381"/>
      <c r="BK748" s="381"/>
      <c r="BL748" s="381"/>
      <c r="BM748" s="381"/>
      <c r="BN748" s="381"/>
      <c r="BO748" s="381"/>
      <c r="BP748" s="381"/>
      <c r="BQ748" s="381"/>
      <c r="BR748" s="381"/>
      <c r="BS748" s="381"/>
      <c r="BT748" s="381"/>
      <c r="BU748" s="381"/>
      <c r="BV748" s="381"/>
      <c r="BW748" s="381"/>
      <c r="BX748" s="381"/>
      <c r="BY748" s="381"/>
      <c r="BZ748" s="381"/>
      <c r="CA748" s="381"/>
      <c r="CB748" s="381"/>
      <c r="CC748" s="381"/>
      <c r="CD748" s="381"/>
      <c r="CE748" s="381"/>
      <c r="CF748" s="381"/>
      <c r="CG748" s="381"/>
      <c r="CH748" s="381"/>
      <c r="CI748" s="381"/>
      <c r="CJ748" s="381"/>
      <c r="CK748" s="381"/>
      <c r="CL748" s="381"/>
      <c r="CM748" s="381"/>
      <c r="CN748" s="381"/>
      <c r="CO748" s="381"/>
      <c r="CP748" s="381"/>
      <c r="CQ748" s="381"/>
      <c r="CR748" s="381"/>
      <c r="CS748" s="381"/>
      <c r="CT748" s="381"/>
      <c r="CU748" s="381"/>
      <c r="CV748" s="381"/>
      <c r="CW748" s="381"/>
      <c r="CX748" s="381"/>
      <c r="CY748" s="381"/>
      <c r="CZ748" s="381"/>
      <c r="DA748" s="381"/>
      <c r="DB748" s="381"/>
      <c r="DC748" s="381"/>
      <c r="DD748" s="381"/>
      <c r="DE748" s="381"/>
      <c r="DF748" s="381"/>
      <c r="DG748" s="381"/>
      <c r="DH748" s="381"/>
      <c r="DI748" s="381"/>
      <c r="DJ748" s="381"/>
      <c r="DK748" s="381"/>
      <c r="DL748" s="381"/>
      <c r="DM748" s="381"/>
      <c r="DN748" s="381"/>
      <c r="DO748" s="381"/>
      <c r="DP748" s="381"/>
      <c r="DQ748" s="381"/>
      <c r="DR748" s="381"/>
      <c r="DS748" s="381"/>
      <c r="DT748" s="381"/>
      <c r="DU748" s="381"/>
      <c r="DV748" s="381"/>
      <c r="DW748" s="381"/>
      <c r="DX748" s="381"/>
      <c r="DY748" s="381"/>
      <c r="DZ748" s="381"/>
      <c r="EA748" s="381"/>
      <c r="EB748" s="381"/>
      <c r="EC748" s="381"/>
      <c r="ED748" s="381"/>
      <c r="EE748" s="381"/>
      <c r="EF748" s="381"/>
      <c r="EG748" s="381"/>
      <c r="EH748" s="381"/>
      <c r="EI748" s="381"/>
      <c r="EJ748" s="381"/>
      <c r="EK748" s="381"/>
      <c r="EL748" s="381"/>
      <c r="EM748" s="381"/>
      <c r="EN748" s="381"/>
      <c r="EO748" s="381"/>
      <c r="EP748" s="381"/>
      <c r="EQ748" s="381"/>
      <c r="ER748" s="381"/>
      <c r="ES748" s="1312"/>
      <c r="ET748" s="381"/>
      <c r="EU748" s="381"/>
      <c r="EV748" s="381"/>
      <c r="EW748" s="381"/>
      <c r="EX748" s="381"/>
      <c r="EY748" s="381"/>
    </row>
    <row r="749" spans="1:155" s="217" customFormat="1" hidden="1" x14ac:dyDescent="0.25">
      <c r="A749" s="1085"/>
      <c r="B749" s="381"/>
      <c r="C749" s="381"/>
      <c r="D749" s="432"/>
      <c r="E749" s="432"/>
      <c r="F749" s="432"/>
      <c r="G749" s="377"/>
      <c r="H749" s="381"/>
      <c r="I749" s="381"/>
      <c r="J749" s="381"/>
      <c r="K749" s="381"/>
      <c r="L749" s="381"/>
      <c r="M749" s="381"/>
      <c r="N749" s="381"/>
      <c r="O749" s="381"/>
      <c r="P749" s="381"/>
      <c r="Q749" s="381"/>
      <c r="R749" s="381"/>
      <c r="S749" s="381"/>
      <c r="T749" s="381"/>
      <c r="U749" s="381"/>
      <c r="V749" s="381"/>
      <c r="W749" s="381"/>
      <c r="X749" s="381"/>
      <c r="Y749" s="381"/>
      <c r="Z749" s="381"/>
      <c r="AA749" s="381"/>
      <c r="AB749" s="381"/>
      <c r="AC749" s="381"/>
      <c r="AD749" s="381"/>
      <c r="AE749" s="381"/>
      <c r="AF749" s="381"/>
      <c r="AG749" s="381"/>
      <c r="AH749" s="381"/>
      <c r="AI749" s="381"/>
      <c r="AJ749" s="381"/>
      <c r="AK749" s="381"/>
      <c r="AL749" s="381"/>
      <c r="AM749" s="381"/>
      <c r="AN749" s="381"/>
      <c r="AO749" s="381"/>
      <c r="AP749" s="381"/>
      <c r="AQ749" s="381"/>
      <c r="AR749" s="381"/>
      <c r="AS749" s="381"/>
      <c r="AT749" s="381"/>
      <c r="AU749" s="381"/>
      <c r="AV749" s="381"/>
      <c r="AW749" s="381"/>
      <c r="AX749" s="381"/>
      <c r="AY749" s="381"/>
      <c r="AZ749" s="381"/>
      <c r="BA749" s="381"/>
      <c r="BB749" s="381"/>
      <c r="BC749" s="381"/>
      <c r="BD749" s="381"/>
      <c r="BE749" s="381"/>
      <c r="BF749" s="381"/>
      <c r="BG749" s="381"/>
      <c r="BH749" s="381"/>
      <c r="BI749" s="381"/>
      <c r="BJ749" s="381"/>
      <c r="BK749" s="381"/>
      <c r="BL749" s="381"/>
      <c r="BM749" s="381"/>
      <c r="BN749" s="381"/>
      <c r="BO749" s="381"/>
      <c r="BP749" s="381"/>
      <c r="BQ749" s="381"/>
      <c r="BR749" s="381"/>
      <c r="BS749" s="381"/>
      <c r="BT749" s="381"/>
      <c r="BU749" s="381"/>
      <c r="BV749" s="381"/>
      <c r="BW749" s="381"/>
      <c r="BX749" s="381"/>
      <c r="BY749" s="381"/>
      <c r="BZ749" s="381"/>
      <c r="CA749" s="381"/>
      <c r="CB749" s="381"/>
      <c r="CC749" s="381"/>
      <c r="CD749" s="381"/>
      <c r="CE749" s="381"/>
      <c r="CF749" s="381"/>
      <c r="CG749" s="381"/>
      <c r="CH749" s="381"/>
      <c r="CI749" s="381"/>
      <c r="CJ749" s="381"/>
      <c r="CK749" s="381"/>
      <c r="CL749" s="381"/>
      <c r="CM749" s="381"/>
      <c r="CN749" s="381"/>
      <c r="CO749" s="381"/>
      <c r="CP749" s="381"/>
      <c r="CQ749" s="381"/>
      <c r="CR749" s="381"/>
      <c r="CS749" s="381"/>
      <c r="CT749" s="381"/>
      <c r="CU749" s="381"/>
      <c r="CV749" s="381"/>
      <c r="CW749" s="381"/>
      <c r="CX749" s="381"/>
      <c r="CY749" s="381"/>
      <c r="CZ749" s="381"/>
      <c r="DA749" s="381"/>
      <c r="DB749" s="381"/>
      <c r="DC749" s="381"/>
      <c r="DD749" s="381"/>
      <c r="DE749" s="381"/>
      <c r="DF749" s="381"/>
      <c r="DG749" s="381"/>
      <c r="DH749" s="381"/>
      <c r="DI749" s="381"/>
      <c r="DJ749" s="381"/>
      <c r="DK749" s="381"/>
      <c r="DL749" s="381"/>
      <c r="DM749" s="381"/>
      <c r="DN749" s="381"/>
      <c r="DO749" s="381"/>
      <c r="DP749" s="381"/>
      <c r="DQ749" s="381"/>
      <c r="DR749" s="381"/>
      <c r="DS749" s="381"/>
      <c r="DT749" s="381"/>
      <c r="DU749" s="381"/>
      <c r="DV749" s="381"/>
      <c r="DW749" s="381"/>
      <c r="DX749" s="381"/>
      <c r="DY749" s="381"/>
      <c r="DZ749" s="381"/>
      <c r="EA749" s="381"/>
      <c r="EB749" s="381"/>
      <c r="EC749" s="381"/>
      <c r="ED749" s="381"/>
      <c r="EE749" s="381"/>
      <c r="EF749" s="381"/>
      <c r="EG749" s="381"/>
      <c r="EH749" s="381"/>
      <c r="EI749" s="381"/>
      <c r="EJ749" s="381"/>
      <c r="EK749" s="381"/>
      <c r="EL749" s="381"/>
      <c r="EM749" s="381"/>
      <c r="EN749" s="381"/>
      <c r="EO749" s="381"/>
      <c r="EP749" s="381"/>
      <c r="EQ749" s="381"/>
      <c r="ER749" s="381"/>
      <c r="ES749" s="1312"/>
      <c r="ET749" s="381"/>
      <c r="EU749" s="381"/>
      <c r="EV749" s="381"/>
      <c r="EW749" s="381"/>
      <c r="EX749" s="381"/>
      <c r="EY749" s="381"/>
    </row>
    <row r="750" spans="1:155" s="217" customFormat="1" hidden="1" x14ac:dyDescent="0.25">
      <c r="A750" s="1085"/>
      <c r="B750" s="381"/>
      <c r="C750" s="381"/>
      <c r="D750" s="432"/>
      <c r="E750" s="432"/>
      <c r="F750" s="432"/>
      <c r="G750" s="377"/>
      <c r="H750" s="381"/>
      <c r="I750" s="381"/>
      <c r="J750" s="381"/>
      <c r="K750" s="381"/>
      <c r="L750" s="381"/>
      <c r="M750" s="381"/>
      <c r="N750" s="381"/>
      <c r="O750" s="381"/>
      <c r="P750" s="381"/>
      <c r="Q750" s="381"/>
      <c r="R750" s="381"/>
      <c r="S750" s="381"/>
      <c r="T750" s="381"/>
      <c r="U750" s="381"/>
      <c r="V750" s="381"/>
      <c r="W750" s="381"/>
      <c r="X750" s="381"/>
      <c r="Y750" s="381"/>
      <c r="Z750" s="381"/>
      <c r="AA750" s="381"/>
      <c r="AB750" s="381"/>
      <c r="AC750" s="381"/>
      <c r="AD750" s="381"/>
      <c r="AE750" s="381"/>
      <c r="AF750" s="381"/>
      <c r="AG750" s="381"/>
      <c r="AH750" s="381"/>
      <c r="AI750" s="381"/>
      <c r="AJ750" s="381"/>
      <c r="AK750" s="381"/>
      <c r="AL750" s="381"/>
      <c r="AM750" s="381"/>
      <c r="AN750" s="381"/>
      <c r="AO750" s="381"/>
      <c r="AP750" s="381"/>
      <c r="AQ750" s="381"/>
      <c r="AR750" s="381"/>
      <c r="AS750" s="381"/>
      <c r="AT750" s="381"/>
      <c r="AU750" s="381"/>
      <c r="AV750" s="381"/>
      <c r="AW750" s="381"/>
      <c r="AX750" s="381"/>
      <c r="AY750" s="381"/>
      <c r="AZ750" s="381"/>
      <c r="BA750" s="381"/>
      <c r="BB750" s="381"/>
      <c r="BC750" s="381"/>
      <c r="BD750" s="381"/>
      <c r="BE750" s="381"/>
      <c r="BF750" s="381"/>
      <c r="BG750" s="381"/>
      <c r="BH750" s="381"/>
      <c r="BI750" s="381"/>
      <c r="BJ750" s="381"/>
      <c r="BK750" s="381"/>
      <c r="BL750" s="381"/>
      <c r="BM750" s="381"/>
      <c r="BN750" s="381"/>
      <c r="BO750" s="381"/>
      <c r="BP750" s="381"/>
      <c r="BQ750" s="381"/>
      <c r="BR750" s="381"/>
      <c r="BS750" s="381"/>
      <c r="BT750" s="381"/>
      <c r="BU750" s="381"/>
      <c r="BV750" s="381"/>
      <c r="BW750" s="381"/>
      <c r="BX750" s="381"/>
      <c r="BY750" s="381"/>
      <c r="BZ750" s="381"/>
      <c r="CA750" s="381"/>
      <c r="CB750" s="381"/>
      <c r="CC750" s="381"/>
      <c r="CD750" s="381"/>
      <c r="CE750" s="381"/>
      <c r="CF750" s="381"/>
      <c r="CG750" s="381"/>
      <c r="CH750" s="381"/>
      <c r="CI750" s="381"/>
      <c r="CJ750" s="381"/>
      <c r="CK750" s="381"/>
      <c r="CL750" s="381"/>
      <c r="CM750" s="381"/>
      <c r="CN750" s="381"/>
      <c r="CO750" s="381"/>
      <c r="CP750" s="381"/>
      <c r="CQ750" s="381"/>
      <c r="CR750" s="381"/>
      <c r="CS750" s="381"/>
      <c r="CT750" s="381"/>
      <c r="CU750" s="381"/>
      <c r="CV750" s="381"/>
      <c r="CW750" s="381"/>
      <c r="CX750" s="381"/>
      <c r="CY750" s="381"/>
      <c r="CZ750" s="381"/>
      <c r="DA750" s="381"/>
      <c r="DB750" s="381"/>
      <c r="DC750" s="381"/>
      <c r="DD750" s="381"/>
      <c r="DE750" s="381"/>
      <c r="DF750" s="381"/>
      <c r="DG750" s="381"/>
      <c r="DH750" s="381"/>
      <c r="DI750" s="381"/>
      <c r="DJ750" s="381"/>
      <c r="DK750" s="381"/>
      <c r="DL750" s="381"/>
      <c r="DM750" s="381"/>
      <c r="DN750" s="381"/>
      <c r="DO750" s="381"/>
      <c r="DP750" s="381"/>
      <c r="DQ750" s="381"/>
      <c r="DR750" s="381"/>
      <c r="DS750" s="381"/>
      <c r="DT750" s="381"/>
      <c r="DU750" s="381"/>
      <c r="DV750" s="381"/>
      <c r="DW750" s="381"/>
      <c r="DX750" s="381"/>
      <c r="DY750" s="381"/>
      <c r="DZ750" s="381"/>
      <c r="EA750" s="381"/>
      <c r="EB750" s="381"/>
      <c r="EC750" s="381"/>
      <c r="ED750" s="381"/>
      <c r="EE750" s="381"/>
      <c r="EF750" s="381"/>
      <c r="EG750" s="381"/>
      <c r="EH750" s="381"/>
      <c r="EI750" s="381"/>
      <c r="EJ750" s="381"/>
      <c r="EK750" s="381"/>
      <c r="EL750" s="381"/>
      <c r="EM750" s="381"/>
      <c r="EN750" s="381"/>
      <c r="EO750" s="381"/>
      <c r="EP750" s="381"/>
      <c r="EQ750" s="381"/>
      <c r="ER750" s="381"/>
      <c r="ES750" s="1312"/>
      <c r="ET750" s="381"/>
      <c r="EU750" s="381"/>
      <c r="EV750" s="381"/>
      <c r="EW750" s="381"/>
      <c r="EX750" s="381"/>
      <c r="EY750" s="381"/>
    </row>
    <row r="751" spans="1:155" s="217" customFormat="1" hidden="1" x14ac:dyDescent="0.25">
      <c r="A751" s="1085"/>
      <c r="B751" s="381"/>
      <c r="C751" s="381"/>
      <c r="D751" s="432"/>
      <c r="E751" s="432"/>
      <c r="F751" s="432"/>
      <c r="G751" s="377"/>
      <c r="H751" s="381"/>
      <c r="I751" s="381"/>
      <c r="J751" s="381"/>
      <c r="K751" s="381"/>
      <c r="L751" s="381"/>
      <c r="M751" s="381"/>
      <c r="N751" s="381"/>
      <c r="O751" s="381"/>
      <c r="P751" s="381"/>
      <c r="Q751" s="381"/>
      <c r="R751" s="381"/>
      <c r="S751" s="381"/>
      <c r="T751" s="381"/>
      <c r="U751" s="381"/>
      <c r="V751" s="381"/>
      <c r="W751" s="381"/>
      <c r="X751" s="381"/>
      <c r="Y751" s="381"/>
      <c r="Z751" s="381"/>
      <c r="AA751" s="381"/>
      <c r="AB751" s="381"/>
      <c r="AC751" s="381"/>
      <c r="AD751" s="381"/>
      <c r="AE751" s="381"/>
      <c r="AF751" s="381"/>
      <c r="AG751" s="381"/>
      <c r="AH751" s="381"/>
      <c r="AI751" s="381"/>
      <c r="AJ751" s="381"/>
      <c r="AK751" s="381"/>
      <c r="AL751" s="381"/>
      <c r="AM751" s="381"/>
      <c r="AN751" s="381"/>
      <c r="AO751" s="381"/>
      <c r="AP751" s="381"/>
      <c r="AQ751" s="381"/>
      <c r="AR751" s="381"/>
      <c r="AS751" s="381"/>
      <c r="AT751" s="381"/>
      <c r="AU751" s="381"/>
      <c r="AV751" s="381"/>
      <c r="AW751" s="381"/>
      <c r="AX751" s="381"/>
      <c r="AY751" s="381"/>
      <c r="AZ751" s="381"/>
      <c r="BA751" s="381"/>
      <c r="BB751" s="381"/>
      <c r="BC751" s="381"/>
      <c r="BD751" s="381"/>
      <c r="BE751" s="381"/>
      <c r="BF751" s="381"/>
      <c r="BG751" s="381"/>
      <c r="BH751" s="381"/>
      <c r="BI751" s="381"/>
      <c r="BJ751" s="381"/>
      <c r="BK751" s="381"/>
      <c r="BL751" s="381"/>
      <c r="BM751" s="381"/>
      <c r="BN751" s="381"/>
      <c r="BO751" s="381"/>
      <c r="BP751" s="381"/>
      <c r="BQ751" s="381"/>
      <c r="BR751" s="381"/>
      <c r="BS751" s="381"/>
      <c r="BT751" s="381"/>
      <c r="BU751" s="381"/>
      <c r="BV751" s="381"/>
      <c r="BW751" s="381"/>
      <c r="BX751" s="381"/>
      <c r="BY751" s="381"/>
      <c r="BZ751" s="381"/>
      <c r="CA751" s="381"/>
      <c r="CB751" s="381"/>
      <c r="CC751" s="381"/>
      <c r="CD751" s="381"/>
      <c r="CE751" s="381"/>
      <c r="CF751" s="381"/>
      <c r="CG751" s="381"/>
      <c r="CH751" s="381"/>
      <c r="CI751" s="381"/>
      <c r="CJ751" s="381"/>
      <c r="CK751" s="381"/>
      <c r="CL751" s="381"/>
      <c r="CM751" s="381"/>
      <c r="CN751" s="381"/>
      <c r="CO751" s="381"/>
      <c r="CP751" s="381"/>
      <c r="CQ751" s="381"/>
      <c r="CR751" s="381"/>
      <c r="CS751" s="381"/>
      <c r="CT751" s="381"/>
      <c r="CU751" s="381"/>
      <c r="CV751" s="381"/>
      <c r="CW751" s="381"/>
      <c r="CX751" s="381"/>
      <c r="CY751" s="381"/>
      <c r="CZ751" s="381"/>
      <c r="DA751" s="381"/>
      <c r="DB751" s="381"/>
      <c r="DC751" s="381"/>
      <c r="DD751" s="381"/>
      <c r="DE751" s="381"/>
      <c r="DF751" s="381"/>
      <c r="DG751" s="381"/>
      <c r="DH751" s="381"/>
      <c r="DI751" s="381"/>
      <c r="DJ751" s="381"/>
      <c r="DK751" s="381"/>
      <c r="DL751" s="381"/>
      <c r="DM751" s="381"/>
      <c r="DN751" s="381"/>
      <c r="DO751" s="381"/>
      <c r="DP751" s="381"/>
      <c r="DQ751" s="381"/>
      <c r="DR751" s="381"/>
      <c r="DS751" s="381"/>
      <c r="DT751" s="381"/>
      <c r="DU751" s="381"/>
      <c r="DV751" s="381"/>
      <c r="DW751" s="381"/>
      <c r="DX751" s="381"/>
      <c r="DY751" s="381"/>
      <c r="DZ751" s="381"/>
      <c r="EA751" s="381"/>
      <c r="EB751" s="381"/>
      <c r="EC751" s="381"/>
      <c r="ED751" s="381"/>
      <c r="EE751" s="381"/>
      <c r="EF751" s="381"/>
      <c r="EG751" s="381"/>
      <c r="EH751" s="381"/>
      <c r="EI751" s="381"/>
      <c r="EJ751" s="381"/>
      <c r="EK751" s="381"/>
      <c r="EL751" s="381"/>
      <c r="EM751" s="381"/>
      <c r="EN751" s="381"/>
      <c r="EO751" s="381"/>
      <c r="EP751" s="381"/>
      <c r="EQ751" s="381"/>
      <c r="ER751" s="381"/>
      <c r="ES751" s="1312"/>
      <c r="ET751" s="381"/>
      <c r="EU751" s="381"/>
      <c r="EV751" s="381"/>
      <c r="EW751" s="381"/>
      <c r="EX751" s="381"/>
      <c r="EY751" s="381"/>
    </row>
    <row r="752" spans="1:155" s="217" customFormat="1" hidden="1" x14ac:dyDescent="0.25">
      <c r="A752" s="1085"/>
      <c r="B752" s="381"/>
      <c r="C752" s="381"/>
      <c r="D752" s="432"/>
      <c r="E752" s="432"/>
      <c r="F752" s="432"/>
      <c r="G752" s="377"/>
      <c r="H752" s="381"/>
      <c r="I752" s="381"/>
      <c r="J752" s="381"/>
      <c r="K752" s="381"/>
      <c r="L752" s="381"/>
      <c r="M752" s="381"/>
      <c r="N752" s="381"/>
      <c r="O752" s="381"/>
      <c r="P752" s="381"/>
      <c r="Q752" s="381"/>
      <c r="R752" s="381"/>
      <c r="S752" s="381"/>
      <c r="T752" s="381"/>
      <c r="U752" s="381"/>
      <c r="V752" s="381"/>
      <c r="W752" s="381"/>
      <c r="X752" s="381"/>
      <c r="Y752" s="381"/>
      <c r="Z752" s="381"/>
      <c r="AA752" s="381"/>
      <c r="AB752" s="381"/>
      <c r="AC752" s="381"/>
      <c r="AD752" s="381"/>
      <c r="AE752" s="381"/>
      <c r="AF752" s="381"/>
      <c r="AG752" s="381"/>
      <c r="AH752" s="381"/>
      <c r="AI752" s="381"/>
      <c r="AJ752" s="381"/>
      <c r="AK752" s="381"/>
      <c r="AL752" s="381"/>
      <c r="AM752" s="381"/>
      <c r="AN752" s="381"/>
      <c r="AO752" s="381"/>
      <c r="AP752" s="381"/>
      <c r="AQ752" s="381"/>
      <c r="AR752" s="381"/>
      <c r="AS752" s="381"/>
      <c r="AT752" s="381"/>
      <c r="AU752" s="381"/>
      <c r="AV752" s="381"/>
      <c r="AW752" s="381"/>
      <c r="AX752" s="381"/>
      <c r="AY752" s="381"/>
      <c r="AZ752" s="381"/>
      <c r="BA752" s="381"/>
      <c r="BB752" s="381"/>
      <c r="BC752" s="381"/>
      <c r="BD752" s="381"/>
      <c r="BE752" s="381"/>
      <c r="BF752" s="381"/>
      <c r="BG752" s="381"/>
      <c r="BH752" s="381"/>
      <c r="BI752" s="381"/>
      <c r="BJ752" s="381"/>
      <c r="BK752" s="381"/>
      <c r="BL752" s="381"/>
      <c r="BM752" s="381"/>
      <c r="BN752" s="381"/>
      <c r="BO752" s="381"/>
      <c r="BP752" s="381"/>
      <c r="BQ752" s="381"/>
      <c r="BR752" s="381"/>
      <c r="BS752" s="381"/>
      <c r="BT752" s="381"/>
      <c r="BU752" s="381"/>
      <c r="BV752" s="381"/>
      <c r="BW752" s="381"/>
      <c r="BX752" s="381"/>
      <c r="BY752" s="381"/>
      <c r="BZ752" s="381"/>
      <c r="CA752" s="381"/>
      <c r="CB752" s="381"/>
      <c r="CC752" s="381"/>
      <c r="CD752" s="381"/>
      <c r="CE752" s="381"/>
      <c r="CF752" s="381"/>
      <c r="CG752" s="381"/>
      <c r="CH752" s="381"/>
      <c r="CI752" s="381"/>
      <c r="CJ752" s="381"/>
      <c r="CK752" s="381"/>
      <c r="CL752" s="381"/>
      <c r="CM752" s="381"/>
      <c r="CN752" s="381"/>
      <c r="CO752" s="381"/>
      <c r="CP752" s="381"/>
      <c r="CQ752" s="381"/>
      <c r="CR752" s="381"/>
      <c r="CS752" s="381"/>
      <c r="CT752" s="381"/>
      <c r="CU752" s="381"/>
      <c r="CV752" s="381"/>
      <c r="CW752" s="381"/>
      <c r="CX752" s="381"/>
      <c r="CY752" s="381"/>
      <c r="CZ752" s="381"/>
      <c r="DA752" s="381"/>
      <c r="DB752" s="381"/>
      <c r="DC752" s="381"/>
      <c r="DD752" s="381"/>
      <c r="DE752" s="381"/>
      <c r="DF752" s="381"/>
      <c r="DG752" s="381"/>
      <c r="DH752" s="381"/>
      <c r="DI752" s="381"/>
      <c r="DJ752" s="381"/>
      <c r="DK752" s="381"/>
      <c r="DL752" s="381"/>
      <c r="DM752" s="381"/>
      <c r="DN752" s="381"/>
      <c r="DO752" s="381"/>
      <c r="DP752" s="381"/>
      <c r="DQ752" s="381"/>
      <c r="DR752" s="381"/>
      <c r="DS752" s="381"/>
      <c r="DT752" s="381"/>
      <c r="DU752" s="381"/>
      <c r="DV752" s="381"/>
      <c r="DW752" s="381"/>
      <c r="DX752" s="381"/>
      <c r="DY752" s="381"/>
      <c r="DZ752" s="381"/>
      <c r="EA752" s="381"/>
      <c r="EB752" s="381"/>
      <c r="EC752" s="381"/>
      <c r="ED752" s="381"/>
      <c r="EE752" s="381"/>
      <c r="EF752" s="381"/>
      <c r="EG752" s="381"/>
      <c r="EH752" s="381"/>
      <c r="EI752" s="381"/>
      <c r="EJ752" s="381"/>
      <c r="EK752" s="381"/>
      <c r="EL752" s="381"/>
      <c r="EM752" s="381"/>
      <c r="EN752" s="381"/>
      <c r="EO752" s="381"/>
      <c r="EP752" s="381"/>
      <c r="EQ752" s="381"/>
      <c r="ER752" s="381"/>
      <c r="ES752" s="1312"/>
      <c r="ET752" s="381"/>
      <c r="EU752" s="381"/>
      <c r="EV752" s="381"/>
      <c r="EW752" s="381"/>
      <c r="EX752" s="381"/>
      <c r="EY752" s="381"/>
    </row>
    <row r="753" spans="1:155" s="217" customFormat="1" hidden="1" x14ac:dyDescent="0.25">
      <c r="A753" s="1085"/>
      <c r="B753" s="381"/>
      <c r="C753" s="381"/>
      <c r="D753" s="432"/>
      <c r="E753" s="432"/>
      <c r="F753" s="432"/>
      <c r="G753" s="377"/>
      <c r="H753" s="381"/>
      <c r="I753" s="381"/>
      <c r="J753" s="381"/>
      <c r="K753" s="381"/>
      <c r="L753" s="381"/>
      <c r="M753" s="381"/>
      <c r="N753" s="381"/>
      <c r="O753" s="381"/>
      <c r="P753" s="381"/>
      <c r="Q753" s="381"/>
      <c r="R753" s="381"/>
      <c r="S753" s="381"/>
      <c r="T753" s="381"/>
      <c r="U753" s="381"/>
      <c r="V753" s="381"/>
      <c r="W753" s="381"/>
      <c r="X753" s="381"/>
      <c r="Y753" s="381"/>
      <c r="Z753" s="381"/>
      <c r="AA753" s="381"/>
      <c r="AB753" s="381"/>
      <c r="AC753" s="381"/>
      <c r="AD753" s="381"/>
      <c r="AE753" s="381"/>
      <c r="AF753" s="381"/>
      <c r="AG753" s="381"/>
      <c r="AH753" s="381"/>
      <c r="AI753" s="381"/>
      <c r="AJ753" s="381"/>
      <c r="AK753" s="381"/>
      <c r="AL753" s="381"/>
      <c r="AM753" s="381"/>
      <c r="AN753" s="381"/>
      <c r="AO753" s="381"/>
      <c r="AP753" s="381"/>
      <c r="AQ753" s="381"/>
      <c r="AR753" s="381"/>
      <c r="AS753" s="381"/>
      <c r="AT753" s="381"/>
      <c r="AU753" s="381"/>
      <c r="AV753" s="381"/>
      <c r="AW753" s="381"/>
      <c r="AX753" s="381"/>
      <c r="AY753" s="381"/>
      <c r="AZ753" s="381"/>
      <c r="BA753" s="381"/>
      <c r="BB753" s="381"/>
      <c r="BC753" s="381"/>
      <c r="BD753" s="381"/>
      <c r="BE753" s="381"/>
      <c r="BF753" s="381"/>
      <c r="BG753" s="381"/>
      <c r="BH753" s="381"/>
      <c r="BI753" s="381"/>
      <c r="BJ753" s="381"/>
      <c r="BK753" s="381"/>
      <c r="BL753" s="381"/>
      <c r="BM753" s="381"/>
      <c r="BN753" s="381"/>
      <c r="BO753" s="381"/>
      <c r="BP753" s="381"/>
      <c r="BQ753" s="381"/>
      <c r="BR753" s="381"/>
      <c r="BS753" s="381"/>
      <c r="BT753" s="381"/>
      <c r="BU753" s="381"/>
      <c r="BV753" s="381"/>
      <c r="BW753" s="381"/>
      <c r="BX753" s="381"/>
      <c r="BY753" s="381"/>
      <c r="BZ753" s="381"/>
      <c r="CA753" s="381"/>
      <c r="CB753" s="381"/>
      <c r="CC753" s="381"/>
      <c r="CD753" s="381"/>
      <c r="CE753" s="381"/>
      <c r="CF753" s="381"/>
      <c r="CG753" s="381"/>
      <c r="CH753" s="381"/>
      <c r="CI753" s="381"/>
      <c r="CJ753" s="381"/>
      <c r="CK753" s="381"/>
      <c r="CL753" s="381"/>
      <c r="CM753" s="381"/>
      <c r="CN753" s="381"/>
      <c r="CO753" s="381"/>
      <c r="CP753" s="381"/>
      <c r="CQ753" s="381"/>
      <c r="CR753" s="381"/>
      <c r="CS753" s="381"/>
      <c r="CT753" s="381"/>
      <c r="CU753" s="381"/>
      <c r="CV753" s="381"/>
      <c r="CW753" s="381"/>
      <c r="CX753" s="381"/>
      <c r="CY753" s="381"/>
      <c r="CZ753" s="381"/>
      <c r="DA753" s="381"/>
      <c r="DB753" s="381"/>
      <c r="DC753" s="381"/>
      <c r="DD753" s="381"/>
      <c r="DE753" s="381"/>
      <c r="DF753" s="381"/>
      <c r="DG753" s="381"/>
      <c r="DH753" s="381"/>
      <c r="DI753" s="381"/>
      <c r="DJ753" s="381"/>
      <c r="DK753" s="381"/>
      <c r="DL753" s="381"/>
      <c r="DM753" s="381"/>
      <c r="DN753" s="381"/>
      <c r="DO753" s="381"/>
      <c r="DP753" s="381"/>
      <c r="DQ753" s="381"/>
      <c r="DR753" s="381"/>
      <c r="DS753" s="381"/>
      <c r="DT753" s="381"/>
      <c r="DU753" s="381"/>
      <c r="DV753" s="381"/>
      <c r="DW753" s="381"/>
      <c r="DX753" s="381"/>
      <c r="DY753" s="381"/>
      <c r="DZ753" s="381"/>
      <c r="EA753" s="381"/>
      <c r="EB753" s="381"/>
      <c r="EC753" s="381"/>
      <c r="ED753" s="381"/>
      <c r="EE753" s="381"/>
      <c r="EF753" s="381"/>
      <c r="EG753" s="381"/>
      <c r="EH753" s="381"/>
      <c r="EI753" s="381"/>
      <c r="EJ753" s="381"/>
      <c r="EK753" s="381"/>
      <c r="EL753" s="381"/>
      <c r="EM753" s="381"/>
      <c r="EN753" s="381"/>
      <c r="EO753" s="381"/>
      <c r="EP753" s="381"/>
      <c r="EQ753" s="381"/>
      <c r="ER753" s="381"/>
      <c r="ES753" s="1312"/>
      <c r="ET753" s="381"/>
      <c r="EU753" s="381"/>
      <c r="EV753" s="381"/>
      <c r="EW753" s="381"/>
      <c r="EX753" s="381"/>
      <c r="EY753" s="381"/>
    </row>
    <row r="754" spans="1:155" s="217" customFormat="1" hidden="1" x14ac:dyDescent="0.25">
      <c r="A754" s="1085"/>
      <c r="B754" s="381"/>
      <c r="C754" s="381"/>
      <c r="D754" s="432"/>
      <c r="E754" s="432"/>
      <c r="F754" s="432"/>
      <c r="G754" s="377"/>
      <c r="H754" s="381"/>
      <c r="I754" s="381"/>
      <c r="J754" s="381"/>
      <c r="K754" s="381"/>
      <c r="L754" s="381"/>
      <c r="M754" s="381"/>
      <c r="N754" s="381"/>
      <c r="O754" s="381"/>
      <c r="P754" s="381"/>
      <c r="Q754" s="381"/>
      <c r="R754" s="381"/>
      <c r="S754" s="381"/>
      <c r="T754" s="381"/>
      <c r="U754" s="381"/>
      <c r="V754" s="381"/>
      <c r="W754" s="381"/>
      <c r="X754" s="381"/>
      <c r="Y754" s="381"/>
      <c r="Z754" s="381"/>
      <c r="AA754" s="381"/>
      <c r="AB754" s="381"/>
      <c r="AC754" s="381"/>
      <c r="AD754" s="381"/>
      <c r="AE754" s="381"/>
      <c r="AF754" s="381"/>
      <c r="AG754" s="381"/>
      <c r="AH754" s="381"/>
      <c r="AI754" s="381"/>
      <c r="AJ754" s="381"/>
      <c r="AK754" s="381"/>
      <c r="AL754" s="381"/>
      <c r="AM754" s="381"/>
      <c r="AN754" s="381"/>
      <c r="AO754" s="381"/>
      <c r="AP754" s="381"/>
      <c r="AQ754" s="381"/>
      <c r="AR754" s="381"/>
      <c r="AS754" s="381"/>
      <c r="AT754" s="381"/>
      <c r="AU754" s="381"/>
      <c r="AV754" s="381"/>
      <c r="AW754" s="381"/>
      <c r="AX754" s="381"/>
      <c r="AY754" s="381"/>
      <c r="AZ754" s="381"/>
      <c r="BA754" s="381"/>
      <c r="BB754" s="381"/>
      <c r="BC754" s="381"/>
      <c r="BD754" s="381"/>
      <c r="BE754" s="381"/>
      <c r="BF754" s="381"/>
      <c r="BG754" s="381"/>
      <c r="BH754" s="381"/>
      <c r="BI754" s="381"/>
      <c r="BJ754" s="381"/>
      <c r="BK754" s="381"/>
      <c r="BL754" s="381"/>
      <c r="BM754" s="381"/>
      <c r="BN754" s="381"/>
      <c r="BO754" s="381"/>
      <c r="BP754" s="381"/>
      <c r="BQ754" s="381"/>
      <c r="BR754" s="381"/>
      <c r="BS754" s="381"/>
      <c r="BT754" s="381"/>
      <c r="BU754" s="381"/>
      <c r="BV754" s="381"/>
      <c r="BW754" s="381"/>
      <c r="BX754" s="381"/>
      <c r="BY754" s="381"/>
      <c r="BZ754" s="381"/>
      <c r="CA754" s="381"/>
      <c r="CB754" s="381"/>
      <c r="CC754" s="381"/>
      <c r="CD754" s="381"/>
      <c r="CE754" s="381"/>
      <c r="CF754" s="381"/>
      <c r="CG754" s="381"/>
      <c r="CH754" s="381"/>
      <c r="CI754" s="381"/>
      <c r="CJ754" s="381"/>
      <c r="CK754" s="381"/>
      <c r="CL754" s="381"/>
      <c r="CM754" s="381"/>
      <c r="CN754" s="381"/>
      <c r="CO754" s="381"/>
      <c r="CP754" s="381"/>
      <c r="CQ754" s="381"/>
      <c r="CR754" s="381"/>
      <c r="CS754" s="381"/>
      <c r="CT754" s="381"/>
      <c r="CU754" s="381"/>
      <c r="CV754" s="381"/>
      <c r="CW754" s="381"/>
      <c r="CX754" s="381"/>
      <c r="CY754" s="381"/>
      <c r="CZ754" s="381"/>
      <c r="DA754" s="381"/>
      <c r="DB754" s="381"/>
      <c r="DC754" s="381"/>
      <c r="DD754" s="381"/>
      <c r="DE754" s="381"/>
      <c r="DF754" s="381"/>
      <c r="DG754" s="381"/>
      <c r="DH754" s="381"/>
      <c r="DI754" s="381"/>
      <c r="DJ754" s="381"/>
      <c r="DK754" s="381"/>
      <c r="DL754" s="381"/>
      <c r="DM754" s="381"/>
      <c r="DN754" s="381"/>
      <c r="DO754" s="381"/>
      <c r="DP754" s="381"/>
      <c r="DQ754" s="381"/>
      <c r="DR754" s="381"/>
      <c r="DS754" s="381"/>
      <c r="DT754" s="381"/>
      <c r="DU754" s="381"/>
      <c r="DV754" s="381"/>
      <c r="DW754" s="381"/>
      <c r="DX754" s="381"/>
      <c r="DY754" s="381"/>
      <c r="DZ754" s="381"/>
      <c r="EA754" s="381"/>
      <c r="EB754" s="381"/>
      <c r="EC754" s="381"/>
      <c r="ED754" s="381"/>
      <c r="EE754" s="381"/>
      <c r="EF754" s="381"/>
      <c r="EG754" s="381"/>
      <c r="EH754" s="381"/>
      <c r="EI754" s="381"/>
      <c r="EJ754" s="381"/>
      <c r="EK754" s="381"/>
      <c r="EL754" s="381"/>
      <c r="EM754" s="381"/>
      <c r="EN754" s="381"/>
      <c r="EO754" s="381"/>
      <c r="EP754" s="381"/>
      <c r="EQ754" s="381"/>
      <c r="ER754" s="381"/>
      <c r="ES754" s="1312"/>
      <c r="ET754" s="381"/>
      <c r="EU754" s="381"/>
      <c r="EV754" s="381"/>
      <c r="EW754" s="381"/>
      <c r="EX754" s="381"/>
      <c r="EY754" s="381"/>
    </row>
    <row r="755" spans="1:155" s="217" customFormat="1" hidden="1" x14ac:dyDescent="0.25">
      <c r="A755" s="1085"/>
      <c r="B755" s="381"/>
      <c r="C755" s="381"/>
      <c r="D755" s="432"/>
      <c r="E755" s="432"/>
      <c r="F755" s="432"/>
      <c r="G755" s="377"/>
      <c r="H755" s="381"/>
      <c r="I755" s="381"/>
      <c r="J755" s="381"/>
      <c r="K755" s="381"/>
      <c r="L755" s="381"/>
      <c r="M755" s="381"/>
      <c r="N755" s="381"/>
      <c r="O755" s="381"/>
      <c r="P755" s="381"/>
      <c r="Q755" s="381"/>
      <c r="R755" s="381"/>
      <c r="S755" s="381"/>
      <c r="T755" s="381"/>
      <c r="U755" s="381"/>
      <c r="V755" s="381"/>
      <c r="W755" s="381"/>
      <c r="X755" s="381"/>
      <c r="Y755" s="381"/>
      <c r="Z755" s="381"/>
      <c r="AA755" s="381"/>
      <c r="AB755" s="381"/>
      <c r="AC755" s="381"/>
      <c r="AD755" s="381"/>
      <c r="AE755" s="381"/>
      <c r="AF755" s="381"/>
      <c r="AG755" s="381"/>
      <c r="AH755" s="381"/>
      <c r="AI755" s="381"/>
      <c r="AJ755" s="381"/>
      <c r="AK755" s="381"/>
      <c r="AL755" s="381"/>
      <c r="AM755" s="381"/>
      <c r="AN755" s="381"/>
      <c r="AO755" s="381"/>
      <c r="AP755" s="381"/>
      <c r="AQ755" s="381"/>
      <c r="AR755" s="381"/>
      <c r="AS755" s="381"/>
      <c r="AT755" s="381"/>
      <c r="AU755" s="381"/>
      <c r="AV755" s="381"/>
      <c r="AW755" s="381"/>
      <c r="AX755" s="381"/>
      <c r="AY755" s="381"/>
      <c r="AZ755" s="381"/>
      <c r="BA755" s="381"/>
      <c r="BB755" s="381"/>
      <c r="BC755" s="381"/>
      <c r="BD755" s="381"/>
      <c r="BE755" s="381"/>
      <c r="BF755" s="381"/>
      <c r="BG755" s="381"/>
      <c r="BH755" s="381"/>
      <c r="BI755" s="381"/>
      <c r="BJ755" s="381"/>
      <c r="BK755" s="381"/>
      <c r="BL755" s="381"/>
      <c r="BM755" s="381"/>
      <c r="BN755" s="381"/>
      <c r="BO755" s="381"/>
      <c r="BP755" s="381"/>
      <c r="BQ755" s="381"/>
      <c r="BR755" s="381"/>
      <c r="BS755" s="381"/>
      <c r="BT755" s="381"/>
      <c r="BU755" s="381"/>
      <c r="BV755" s="381"/>
      <c r="BW755" s="381"/>
      <c r="BX755" s="381"/>
      <c r="BY755" s="381"/>
      <c r="BZ755" s="381"/>
      <c r="CA755" s="381"/>
      <c r="CB755" s="381"/>
      <c r="CC755" s="381"/>
      <c r="CD755" s="381"/>
      <c r="CE755" s="381"/>
      <c r="CF755" s="381"/>
      <c r="CG755" s="381"/>
      <c r="CH755" s="381"/>
      <c r="CI755" s="381"/>
      <c r="CJ755" s="381"/>
      <c r="CK755" s="381"/>
      <c r="CL755" s="381"/>
      <c r="CM755" s="381"/>
      <c r="CN755" s="381"/>
      <c r="CO755" s="381"/>
      <c r="CP755" s="381"/>
      <c r="CQ755" s="381"/>
      <c r="CR755" s="381"/>
      <c r="CS755" s="381"/>
      <c r="CT755" s="381"/>
      <c r="CU755" s="381"/>
      <c r="CV755" s="381"/>
      <c r="CW755" s="381"/>
      <c r="CX755" s="381"/>
      <c r="CY755" s="381"/>
      <c r="CZ755" s="381"/>
      <c r="DA755" s="381"/>
      <c r="DB755" s="381"/>
      <c r="DC755" s="381"/>
      <c r="DD755" s="381"/>
      <c r="DE755" s="381"/>
      <c r="DF755" s="381"/>
      <c r="DG755" s="381"/>
      <c r="DH755" s="381"/>
      <c r="DI755" s="381"/>
      <c r="DJ755" s="381"/>
      <c r="DK755" s="381"/>
      <c r="DL755" s="381"/>
      <c r="DM755" s="381"/>
      <c r="DN755" s="381"/>
      <c r="DO755" s="381"/>
      <c r="DP755" s="381"/>
      <c r="DQ755" s="381"/>
      <c r="DR755" s="381"/>
      <c r="DS755" s="381"/>
      <c r="DT755" s="381"/>
      <c r="DU755" s="381"/>
      <c r="DV755" s="381"/>
      <c r="DW755" s="381"/>
      <c r="DX755" s="381"/>
      <c r="DY755" s="381"/>
      <c r="DZ755" s="381"/>
      <c r="EA755" s="381"/>
      <c r="EB755" s="381"/>
      <c r="EC755" s="381"/>
      <c r="ED755" s="381"/>
      <c r="EE755" s="381"/>
      <c r="EF755" s="381"/>
      <c r="EG755" s="381"/>
      <c r="EH755" s="381"/>
      <c r="EI755" s="381"/>
      <c r="EJ755" s="381"/>
      <c r="EK755" s="381"/>
      <c r="EL755" s="381"/>
      <c r="EM755" s="381"/>
      <c r="EN755" s="381"/>
      <c r="EO755" s="381"/>
      <c r="EP755" s="381"/>
      <c r="EQ755" s="381"/>
      <c r="ER755" s="381"/>
      <c r="ES755" s="1312"/>
      <c r="ET755" s="381"/>
      <c r="EU755" s="381"/>
      <c r="EV755" s="381"/>
      <c r="EW755" s="381"/>
      <c r="EX755" s="381"/>
      <c r="EY755" s="381"/>
    </row>
    <row r="756" spans="1:155" s="217" customFormat="1" hidden="1" x14ac:dyDescent="0.25">
      <c r="A756" s="1085"/>
      <c r="B756" s="381"/>
      <c r="C756" s="381"/>
      <c r="D756" s="432"/>
      <c r="E756" s="432"/>
      <c r="F756" s="432"/>
      <c r="G756" s="377"/>
      <c r="H756" s="381"/>
      <c r="I756" s="381"/>
      <c r="J756" s="381"/>
      <c r="K756" s="381"/>
      <c r="L756" s="381"/>
      <c r="M756" s="381"/>
      <c r="N756" s="381"/>
      <c r="O756" s="381"/>
      <c r="P756" s="381"/>
      <c r="Q756" s="381"/>
      <c r="R756" s="381"/>
      <c r="S756" s="381"/>
      <c r="T756" s="381"/>
      <c r="U756" s="381"/>
      <c r="V756" s="381"/>
      <c r="W756" s="381"/>
      <c r="X756" s="381"/>
      <c r="Y756" s="381"/>
      <c r="Z756" s="381"/>
      <c r="AA756" s="381"/>
      <c r="AB756" s="381"/>
      <c r="AC756" s="381"/>
      <c r="AD756" s="381"/>
      <c r="AE756" s="381"/>
      <c r="AF756" s="381"/>
      <c r="AG756" s="381"/>
      <c r="AH756" s="381"/>
      <c r="AI756" s="381"/>
      <c r="AJ756" s="381"/>
      <c r="AK756" s="381"/>
      <c r="AL756" s="381"/>
      <c r="AM756" s="381"/>
      <c r="AN756" s="381"/>
      <c r="AO756" s="381"/>
      <c r="AP756" s="381"/>
      <c r="AQ756" s="381"/>
      <c r="AR756" s="381"/>
      <c r="AS756" s="381"/>
      <c r="AT756" s="381"/>
      <c r="AU756" s="381"/>
      <c r="AV756" s="381"/>
      <c r="AW756" s="381"/>
      <c r="AX756" s="381"/>
      <c r="AY756" s="381"/>
      <c r="AZ756" s="381"/>
      <c r="BA756" s="381"/>
      <c r="BB756" s="381"/>
      <c r="BC756" s="381"/>
      <c r="BD756" s="381"/>
      <c r="BE756" s="381"/>
      <c r="BF756" s="381"/>
      <c r="BG756" s="381"/>
      <c r="BH756" s="381"/>
      <c r="BI756" s="381"/>
      <c r="BJ756" s="381"/>
      <c r="BK756" s="381"/>
      <c r="BL756" s="381"/>
      <c r="BM756" s="381"/>
      <c r="BN756" s="381"/>
      <c r="BO756" s="381"/>
      <c r="BP756" s="381"/>
      <c r="BQ756" s="381"/>
      <c r="BR756" s="381"/>
      <c r="BS756" s="381"/>
      <c r="BT756" s="381"/>
      <c r="BU756" s="381"/>
      <c r="BV756" s="381"/>
      <c r="BW756" s="381"/>
      <c r="BX756" s="381"/>
      <c r="BY756" s="381"/>
      <c r="BZ756" s="381"/>
      <c r="CA756" s="381"/>
      <c r="CB756" s="381"/>
      <c r="CC756" s="381"/>
      <c r="CD756" s="381"/>
      <c r="CE756" s="381"/>
      <c r="CF756" s="381"/>
      <c r="CG756" s="381"/>
      <c r="CH756" s="381"/>
      <c r="CI756" s="381"/>
      <c r="CJ756" s="381"/>
      <c r="CK756" s="381"/>
      <c r="CL756" s="381"/>
      <c r="CM756" s="381"/>
      <c r="CN756" s="381"/>
      <c r="CO756" s="381"/>
      <c r="CP756" s="381"/>
      <c r="CQ756" s="381"/>
      <c r="CR756" s="381"/>
      <c r="CS756" s="381"/>
      <c r="CT756" s="381"/>
      <c r="CU756" s="381"/>
      <c r="CV756" s="381"/>
      <c r="CW756" s="381"/>
      <c r="CX756" s="381"/>
      <c r="CY756" s="381"/>
      <c r="CZ756" s="381"/>
      <c r="DA756" s="381"/>
      <c r="DB756" s="381"/>
      <c r="DC756" s="381"/>
      <c r="DD756" s="381"/>
      <c r="DE756" s="381"/>
      <c r="DF756" s="381"/>
      <c r="DG756" s="381"/>
      <c r="DH756" s="381"/>
      <c r="DI756" s="381"/>
      <c r="DJ756" s="381"/>
      <c r="DK756" s="381"/>
      <c r="DL756" s="381"/>
      <c r="DM756" s="381"/>
      <c r="DN756" s="381"/>
      <c r="DO756" s="381"/>
      <c r="DP756" s="381"/>
      <c r="DQ756" s="381"/>
      <c r="DR756" s="381"/>
      <c r="DS756" s="381"/>
      <c r="DT756" s="381"/>
      <c r="DU756" s="381"/>
      <c r="DV756" s="381"/>
      <c r="DW756" s="381"/>
      <c r="DX756" s="381"/>
      <c r="DY756" s="381"/>
      <c r="DZ756" s="381"/>
      <c r="EA756" s="381"/>
      <c r="EB756" s="381"/>
      <c r="EC756" s="381"/>
      <c r="ED756" s="381"/>
      <c r="EE756" s="381"/>
      <c r="EF756" s="381"/>
      <c r="EG756" s="381"/>
      <c r="EH756" s="381"/>
      <c r="EI756" s="381"/>
      <c r="EJ756" s="381"/>
      <c r="EK756" s="381"/>
      <c r="EL756" s="381"/>
      <c r="EM756" s="381"/>
      <c r="EN756" s="381"/>
      <c r="EO756" s="381"/>
      <c r="EP756" s="381"/>
      <c r="EQ756" s="381"/>
      <c r="ER756" s="381"/>
      <c r="ES756" s="1312"/>
      <c r="ET756" s="381"/>
      <c r="EU756" s="381"/>
      <c r="EV756" s="381"/>
      <c r="EW756" s="381"/>
      <c r="EX756" s="381"/>
      <c r="EY756" s="381"/>
    </row>
    <row r="757" spans="1:155" s="217" customFormat="1" hidden="1" x14ac:dyDescent="0.25">
      <c r="A757" s="1085"/>
      <c r="B757" s="381"/>
      <c r="C757" s="381"/>
      <c r="D757" s="432"/>
      <c r="E757" s="432"/>
      <c r="F757" s="432"/>
      <c r="G757" s="377"/>
      <c r="H757" s="381"/>
      <c r="I757" s="381"/>
      <c r="J757" s="381"/>
      <c r="K757" s="381"/>
      <c r="L757" s="381"/>
      <c r="M757" s="381"/>
      <c r="N757" s="381"/>
      <c r="O757" s="381"/>
      <c r="P757" s="381"/>
      <c r="Q757" s="381"/>
      <c r="R757" s="381"/>
      <c r="S757" s="381"/>
      <c r="T757" s="381"/>
      <c r="U757" s="381"/>
      <c r="V757" s="381"/>
      <c r="W757" s="381"/>
      <c r="X757" s="381"/>
      <c r="Y757" s="381"/>
      <c r="Z757" s="381"/>
      <c r="AA757" s="381"/>
      <c r="AB757" s="381"/>
      <c r="AC757" s="381"/>
      <c r="AD757" s="381"/>
      <c r="AE757" s="381"/>
      <c r="AF757" s="381"/>
      <c r="AG757" s="381"/>
      <c r="AH757" s="381"/>
      <c r="AI757" s="381"/>
      <c r="AJ757" s="381"/>
      <c r="AK757" s="381"/>
      <c r="AL757" s="381"/>
      <c r="AM757" s="381"/>
      <c r="AN757" s="381"/>
      <c r="AO757" s="381"/>
      <c r="AP757" s="381"/>
      <c r="AQ757" s="381"/>
      <c r="AR757" s="381"/>
      <c r="AS757" s="381"/>
      <c r="AT757" s="381"/>
      <c r="AU757" s="381"/>
      <c r="AV757" s="381"/>
      <c r="AW757" s="381"/>
      <c r="AX757" s="381"/>
      <c r="AY757" s="381"/>
      <c r="AZ757" s="381"/>
      <c r="BA757" s="381"/>
      <c r="BB757" s="381"/>
      <c r="BC757" s="381"/>
      <c r="BD757" s="381"/>
      <c r="BE757" s="381"/>
      <c r="BF757" s="381"/>
      <c r="BG757" s="381"/>
      <c r="BH757" s="381"/>
      <c r="BI757" s="381"/>
      <c r="BJ757" s="381"/>
      <c r="BK757" s="381"/>
      <c r="BL757" s="381"/>
      <c r="BM757" s="381"/>
      <c r="BN757" s="381"/>
      <c r="BO757" s="381"/>
      <c r="BP757" s="381"/>
      <c r="BQ757" s="381"/>
      <c r="BR757" s="381"/>
      <c r="BS757" s="381"/>
      <c r="BT757" s="381"/>
      <c r="BU757" s="381"/>
      <c r="BV757" s="381"/>
      <c r="BW757" s="381"/>
      <c r="BX757" s="381"/>
      <c r="BY757" s="381"/>
      <c r="BZ757" s="381"/>
      <c r="CA757" s="381"/>
      <c r="CB757" s="381"/>
      <c r="CC757" s="381"/>
      <c r="CD757" s="381"/>
      <c r="CE757" s="381"/>
      <c r="CF757" s="381"/>
      <c r="CG757" s="381"/>
      <c r="CH757" s="381"/>
      <c r="CI757" s="381"/>
      <c r="CJ757" s="381"/>
      <c r="CK757" s="381"/>
      <c r="CL757" s="381"/>
      <c r="CM757" s="381"/>
      <c r="CN757" s="381"/>
      <c r="CO757" s="381"/>
      <c r="CP757" s="381"/>
      <c r="CQ757" s="381"/>
      <c r="CR757" s="381"/>
      <c r="CS757" s="381"/>
      <c r="CT757" s="381"/>
      <c r="CU757" s="381"/>
      <c r="CV757" s="381"/>
      <c r="CW757" s="381"/>
      <c r="CX757" s="381"/>
      <c r="CY757" s="381"/>
      <c r="CZ757" s="381"/>
      <c r="DA757" s="381"/>
      <c r="DB757" s="381"/>
      <c r="DC757" s="381"/>
      <c r="DD757" s="381"/>
      <c r="DE757" s="381"/>
      <c r="DF757" s="381"/>
      <c r="DG757" s="381"/>
      <c r="DH757" s="381"/>
      <c r="DI757" s="381"/>
      <c r="DJ757" s="381"/>
      <c r="DK757" s="381"/>
      <c r="DL757" s="381"/>
      <c r="DM757" s="381"/>
      <c r="DN757" s="381"/>
      <c r="DO757" s="381"/>
      <c r="DP757" s="381"/>
      <c r="DQ757" s="381"/>
      <c r="DR757" s="381"/>
      <c r="DS757" s="381"/>
      <c r="DT757" s="381"/>
      <c r="DU757" s="381"/>
      <c r="DV757" s="381"/>
      <c r="DW757" s="381"/>
      <c r="DX757" s="381"/>
      <c r="DY757" s="381"/>
      <c r="DZ757" s="381"/>
      <c r="EA757" s="381"/>
      <c r="EB757" s="381"/>
      <c r="EC757" s="381"/>
      <c r="ED757" s="381"/>
      <c r="EE757" s="381"/>
      <c r="EF757" s="381"/>
      <c r="EG757" s="381"/>
      <c r="EH757" s="381"/>
      <c r="EI757" s="381"/>
      <c r="EJ757" s="381"/>
      <c r="EK757" s="381"/>
      <c r="EL757" s="381"/>
      <c r="EM757" s="381"/>
      <c r="EN757" s="381"/>
      <c r="EO757" s="381"/>
      <c r="EP757" s="381"/>
      <c r="EQ757" s="381"/>
      <c r="ER757" s="381"/>
      <c r="ES757" s="1312"/>
      <c r="ET757" s="381"/>
      <c r="EU757" s="381"/>
      <c r="EV757" s="381"/>
      <c r="EW757" s="381"/>
      <c r="EX757" s="381"/>
      <c r="EY757" s="381"/>
    </row>
    <row r="758" spans="1:155" s="217" customFormat="1" hidden="1" x14ac:dyDescent="0.25">
      <c r="A758" s="1085"/>
      <c r="B758" s="381"/>
      <c r="C758" s="381"/>
      <c r="D758" s="432"/>
      <c r="E758" s="432"/>
      <c r="F758" s="432"/>
      <c r="G758" s="377"/>
      <c r="H758" s="381"/>
      <c r="I758" s="381"/>
      <c r="J758" s="381"/>
      <c r="K758" s="381"/>
      <c r="L758" s="381"/>
      <c r="M758" s="381"/>
      <c r="N758" s="381"/>
      <c r="O758" s="381"/>
      <c r="P758" s="381"/>
      <c r="Q758" s="381"/>
      <c r="R758" s="381"/>
      <c r="S758" s="381"/>
      <c r="T758" s="381"/>
      <c r="U758" s="381"/>
      <c r="V758" s="381"/>
      <c r="W758" s="381"/>
      <c r="X758" s="381"/>
      <c r="Y758" s="381"/>
      <c r="Z758" s="381"/>
      <c r="AA758" s="381"/>
      <c r="AB758" s="381"/>
      <c r="AC758" s="381"/>
      <c r="AD758" s="381"/>
      <c r="AE758" s="381"/>
      <c r="AF758" s="381"/>
      <c r="AG758" s="381"/>
      <c r="AH758" s="381"/>
      <c r="AI758" s="381"/>
      <c r="AJ758" s="381"/>
      <c r="AK758" s="381"/>
      <c r="AL758" s="381"/>
      <c r="AM758" s="381"/>
      <c r="AN758" s="381"/>
      <c r="AO758" s="381"/>
      <c r="AP758" s="381"/>
      <c r="AQ758" s="381"/>
      <c r="AR758" s="381"/>
      <c r="AS758" s="381"/>
      <c r="AT758" s="381"/>
      <c r="AU758" s="381"/>
      <c r="AV758" s="381"/>
      <c r="AW758" s="381"/>
      <c r="AX758" s="381"/>
      <c r="AY758" s="381"/>
      <c r="AZ758" s="381"/>
      <c r="BA758" s="381"/>
      <c r="BB758" s="381"/>
      <c r="BC758" s="381"/>
      <c r="BD758" s="381"/>
      <c r="BE758" s="381"/>
      <c r="BF758" s="381"/>
      <c r="BG758" s="381"/>
      <c r="BH758" s="381"/>
      <c r="BI758" s="381"/>
      <c r="BJ758" s="381"/>
      <c r="BK758" s="381"/>
      <c r="BL758" s="381"/>
      <c r="BM758" s="381"/>
      <c r="BN758" s="381"/>
      <c r="BO758" s="381"/>
      <c r="BP758" s="381"/>
      <c r="BQ758" s="381"/>
      <c r="BR758" s="381"/>
      <c r="BS758" s="381"/>
      <c r="BT758" s="381"/>
      <c r="BU758" s="381"/>
      <c r="BV758" s="381"/>
      <c r="BW758" s="381"/>
      <c r="BX758" s="381"/>
      <c r="BY758" s="381"/>
      <c r="BZ758" s="381"/>
      <c r="CA758" s="381"/>
      <c r="CB758" s="381"/>
      <c r="CC758" s="381"/>
      <c r="CD758" s="381"/>
      <c r="CE758" s="381"/>
      <c r="CF758" s="381"/>
      <c r="CG758" s="381"/>
      <c r="CH758" s="381"/>
      <c r="CI758" s="381"/>
      <c r="CJ758" s="381"/>
      <c r="CK758" s="381"/>
      <c r="CL758" s="381"/>
      <c r="CM758" s="381"/>
      <c r="CN758" s="381"/>
      <c r="CO758" s="381"/>
      <c r="CP758" s="381"/>
      <c r="CQ758" s="381"/>
      <c r="CR758" s="381"/>
      <c r="CS758" s="381"/>
      <c r="CT758" s="381"/>
      <c r="CU758" s="381"/>
      <c r="CV758" s="381"/>
      <c r="CW758" s="381"/>
      <c r="CX758" s="381"/>
      <c r="CY758" s="381"/>
      <c r="CZ758" s="381"/>
      <c r="DA758" s="381"/>
      <c r="DB758" s="381"/>
      <c r="DC758" s="381"/>
      <c r="DD758" s="381"/>
      <c r="DE758" s="381"/>
      <c r="DF758" s="381"/>
      <c r="DG758" s="381"/>
      <c r="DH758" s="381"/>
      <c r="DI758" s="381"/>
      <c r="DJ758" s="381"/>
      <c r="DK758" s="381"/>
      <c r="DL758" s="381"/>
      <c r="DM758" s="381"/>
      <c r="DN758" s="381"/>
      <c r="DO758" s="381"/>
      <c r="DP758" s="381"/>
      <c r="DQ758" s="381"/>
      <c r="DR758" s="381"/>
      <c r="DS758" s="381"/>
      <c r="DT758" s="381"/>
      <c r="DU758" s="381"/>
      <c r="DV758" s="381"/>
      <c r="DW758" s="381"/>
      <c r="DX758" s="381"/>
      <c r="DY758" s="381"/>
      <c r="DZ758" s="381"/>
      <c r="EA758" s="381"/>
      <c r="EB758" s="381"/>
      <c r="EC758" s="381"/>
      <c r="ED758" s="381"/>
      <c r="EE758" s="381"/>
      <c r="EF758" s="381"/>
      <c r="EG758" s="381"/>
      <c r="EH758" s="381"/>
      <c r="EI758" s="381"/>
      <c r="EJ758" s="381"/>
      <c r="EK758" s="381"/>
      <c r="EL758" s="381"/>
      <c r="EM758" s="381"/>
      <c r="EN758" s="381"/>
      <c r="EO758" s="381"/>
      <c r="EP758" s="381"/>
      <c r="EQ758" s="381"/>
      <c r="ER758" s="381"/>
      <c r="ES758" s="1312"/>
      <c r="ET758" s="381"/>
      <c r="EU758" s="381"/>
      <c r="EV758" s="381"/>
      <c r="EW758" s="381"/>
      <c r="EX758" s="381"/>
      <c r="EY758" s="381"/>
    </row>
    <row r="759" spans="1:155" s="217" customFormat="1" hidden="1" x14ac:dyDescent="0.25">
      <c r="A759" s="1085"/>
      <c r="B759" s="381"/>
      <c r="C759" s="381"/>
      <c r="D759" s="432"/>
      <c r="E759" s="432"/>
      <c r="F759" s="432"/>
      <c r="G759" s="377"/>
      <c r="H759" s="381"/>
      <c r="I759" s="381"/>
      <c r="J759" s="381"/>
      <c r="K759" s="381"/>
      <c r="L759" s="381"/>
      <c r="M759" s="381"/>
      <c r="N759" s="381"/>
      <c r="O759" s="381"/>
      <c r="P759" s="381"/>
      <c r="Q759" s="381"/>
      <c r="R759" s="381"/>
      <c r="S759" s="381"/>
      <c r="T759" s="381"/>
      <c r="U759" s="381"/>
      <c r="V759" s="381"/>
      <c r="W759" s="381"/>
      <c r="X759" s="381"/>
      <c r="Y759" s="381"/>
      <c r="Z759" s="381"/>
      <c r="AA759" s="381"/>
      <c r="AB759" s="381"/>
      <c r="AC759" s="381"/>
      <c r="AD759" s="381"/>
      <c r="AE759" s="381"/>
      <c r="AF759" s="381"/>
      <c r="AG759" s="381"/>
      <c r="AH759" s="381"/>
      <c r="AI759" s="381"/>
      <c r="AJ759" s="381"/>
      <c r="AK759" s="381"/>
      <c r="AL759" s="381"/>
      <c r="AM759" s="381"/>
      <c r="AN759" s="381"/>
      <c r="AO759" s="381"/>
      <c r="AP759" s="381"/>
      <c r="AQ759" s="381"/>
      <c r="AR759" s="381"/>
      <c r="AS759" s="381"/>
      <c r="AT759" s="381"/>
      <c r="AU759" s="381"/>
      <c r="AV759" s="381"/>
      <c r="AW759" s="381"/>
      <c r="AX759" s="381"/>
      <c r="AY759" s="381"/>
      <c r="AZ759" s="381"/>
      <c r="BA759" s="381"/>
      <c r="BB759" s="381"/>
      <c r="BC759" s="381"/>
      <c r="BD759" s="381"/>
      <c r="BE759" s="381"/>
      <c r="BF759" s="381"/>
      <c r="BG759" s="381"/>
      <c r="BH759" s="381"/>
      <c r="BI759" s="381"/>
      <c r="BJ759" s="381"/>
      <c r="BK759" s="381"/>
      <c r="BL759" s="381"/>
      <c r="BM759" s="381"/>
      <c r="BN759" s="381"/>
      <c r="BO759" s="381"/>
      <c r="BP759" s="381"/>
      <c r="BQ759" s="381"/>
      <c r="BR759" s="381"/>
      <c r="BS759" s="381"/>
      <c r="BT759" s="381"/>
      <c r="BU759" s="381"/>
      <c r="BV759" s="381"/>
      <c r="BW759" s="381"/>
      <c r="BX759" s="381"/>
      <c r="BY759" s="381"/>
      <c r="BZ759" s="381"/>
      <c r="CA759" s="381"/>
      <c r="CB759" s="381"/>
      <c r="CC759" s="381"/>
      <c r="CD759" s="381"/>
      <c r="CE759" s="381"/>
      <c r="CF759" s="381"/>
      <c r="CG759" s="381"/>
      <c r="CH759" s="381"/>
      <c r="CI759" s="381"/>
      <c r="CJ759" s="381"/>
      <c r="CK759" s="381"/>
      <c r="CL759" s="381"/>
      <c r="CM759" s="381"/>
      <c r="CN759" s="381"/>
      <c r="CO759" s="381"/>
      <c r="CP759" s="381"/>
      <c r="CQ759" s="381"/>
      <c r="CR759" s="381"/>
      <c r="CS759" s="381"/>
      <c r="CT759" s="381"/>
      <c r="CU759" s="381"/>
      <c r="CV759" s="381"/>
      <c r="CW759" s="381"/>
      <c r="CX759" s="381"/>
      <c r="CY759" s="381"/>
      <c r="CZ759" s="381"/>
      <c r="DA759" s="381"/>
      <c r="DB759" s="381"/>
      <c r="DC759" s="381"/>
      <c r="DD759" s="381"/>
      <c r="DE759" s="381"/>
      <c r="DF759" s="381"/>
      <c r="DG759" s="381"/>
      <c r="DH759" s="381"/>
      <c r="DI759" s="381"/>
      <c r="DJ759" s="381"/>
      <c r="DK759" s="381"/>
      <c r="DL759" s="381"/>
      <c r="DM759" s="381"/>
      <c r="DN759" s="381"/>
      <c r="DO759" s="381"/>
      <c r="DP759" s="381"/>
      <c r="DQ759" s="381"/>
      <c r="DR759" s="381"/>
      <c r="DS759" s="381"/>
      <c r="DT759" s="381"/>
      <c r="DU759" s="381"/>
      <c r="DV759" s="381"/>
      <c r="DW759" s="381"/>
      <c r="DX759" s="381"/>
      <c r="DY759" s="381"/>
      <c r="DZ759" s="381"/>
      <c r="EA759" s="381"/>
      <c r="EB759" s="381"/>
      <c r="EC759" s="381"/>
      <c r="ED759" s="381"/>
      <c r="EE759" s="381"/>
      <c r="EF759" s="381"/>
      <c r="EG759" s="381"/>
      <c r="EH759" s="381"/>
      <c r="EI759" s="381"/>
      <c r="EJ759" s="381"/>
      <c r="EK759" s="381"/>
      <c r="EL759" s="381"/>
      <c r="EM759" s="381"/>
      <c r="EN759" s="381"/>
      <c r="EO759" s="381"/>
      <c r="EP759" s="381"/>
      <c r="EQ759" s="381"/>
      <c r="ER759" s="381"/>
      <c r="ES759" s="1312"/>
      <c r="ET759" s="381"/>
      <c r="EU759" s="381"/>
      <c r="EV759" s="381"/>
      <c r="EW759" s="381"/>
      <c r="EX759" s="381"/>
      <c r="EY759" s="381"/>
    </row>
    <row r="760" spans="1:155" s="217" customFormat="1" hidden="1" x14ac:dyDescent="0.25">
      <c r="A760" s="1085"/>
      <c r="B760" s="381"/>
      <c r="C760" s="381"/>
      <c r="D760" s="432"/>
      <c r="E760" s="432"/>
      <c r="F760" s="432"/>
      <c r="G760" s="377"/>
      <c r="H760" s="381"/>
      <c r="I760" s="381"/>
      <c r="J760" s="381"/>
      <c r="K760" s="381"/>
      <c r="L760" s="381"/>
      <c r="M760" s="381"/>
      <c r="N760" s="381"/>
      <c r="O760" s="381"/>
      <c r="P760" s="381"/>
      <c r="Q760" s="381"/>
      <c r="R760" s="381"/>
      <c r="S760" s="381"/>
      <c r="T760" s="381"/>
      <c r="U760" s="381"/>
      <c r="V760" s="381"/>
      <c r="W760" s="381"/>
      <c r="X760" s="381"/>
      <c r="Y760" s="381"/>
      <c r="Z760" s="381"/>
      <c r="AA760" s="381"/>
      <c r="AB760" s="381"/>
      <c r="AC760" s="381"/>
      <c r="AD760" s="381"/>
      <c r="AE760" s="381"/>
      <c r="AF760" s="381"/>
      <c r="AG760" s="381"/>
      <c r="AH760" s="381"/>
      <c r="AI760" s="381"/>
      <c r="AJ760" s="381"/>
      <c r="AK760" s="381"/>
      <c r="AL760" s="381"/>
      <c r="AM760" s="381"/>
      <c r="AN760" s="381"/>
      <c r="AO760" s="381"/>
      <c r="AP760" s="381"/>
      <c r="AQ760" s="381"/>
      <c r="AR760" s="381"/>
      <c r="AS760" s="381"/>
      <c r="AT760" s="381"/>
      <c r="AU760" s="381"/>
      <c r="AV760" s="381"/>
      <c r="AW760" s="381"/>
      <c r="AX760" s="381"/>
      <c r="AY760" s="381"/>
      <c r="AZ760" s="381"/>
      <c r="BA760" s="381"/>
      <c r="BB760" s="381"/>
      <c r="BC760" s="381"/>
      <c r="BD760" s="381"/>
      <c r="BE760" s="381"/>
      <c r="BF760" s="381"/>
      <c r="BG760" s="381"/>
      <c r="BH760" s="381"/>
      <c r="BI760" s="381"/>
      <c r="BJ760" s="381"/>
      <c r="BK760" s="381"/>
      <c r="BL760" s="381"/>
      <c r="BM760" s="381"/>
      <c r="BN760" s="381"/>
      <c r="BO760" s="381"/>
      <c r="BP760" s="381"/>
      <c r="BQ760" s="381"/>
      <c r="BR760" s="381"/>
      <c r="BS760" s="381"/>
      <c r="BT760" s="381"/>
      <c r="BU760" s="381"/>
      <c r="BV760" s="381"/>
      <c r="BW760" s="381"/>
      <c r="BX760" s="381"/>
      <c r="BY760" s="381"/>
      <c r="BZ760" s="381"/>
      <c r="CA760" s="381"/>
      <c r="CB760" s="381"/>
      <c r="CC760" s="381"/>
      <c r="CD760" s="381"/>
      <c r="CE760" s="381"/>
      <c r="CF760" s="381"/>
      <c r="CG760" s="381"/>
      <c r="CH760" s="381"/>
      <c r="CI760" s="381"/>
      <c r="CJ760" s="381"/>
      <c r="CK760" s="381"/>
      <c r="CL760" s="381"/>
      <c r="CM760" s="381"/>
      <c r="CN760" s="381"/>
      <c r="CO760" s="381"/>
      <c r="CP760" s="381"/>
      <c r="CQ760" s="381"/>
      <c r="CR760" s="381"/>
      <c r="CS760" s="381"/>
      <c r="CT760" s="381"/>
      <c r="CU760" s="381"/>
      <c r="CV760" s="381"/>
      <c r="CW760" s="381"/>
      <c r="CX760" s="381"/>
      <c r="CY760" s="381"/>
      <c r="CZ760" s="381"/>
      <c r="DA760" s="381"/>
      <c r="DB760" s="381"/>
      <c r="DC760" s="381"/>
      <c r="DD760" s="381"/>
      <c r="DE760" s="381"/>
      <c r="DF760" s="381"/>
      <c r="DG760" s="381"/>
      <c r="DH760" s="381"/>
      <c r="DI760" s="381"/>
      <c r="DJ760" s="381"/>
      <c r="DK760" s="381"/>
      <c r="DL760" s="381"/>
      <c r="DM760" s="381"/>
      <c r="DN760" s="381"/>
      <c r="DO760" s="381"/>
      <c r="DP760" s="381"/>
      <c r="DQ760" s="381"/>
      <c r="DR760" s="381"/>
      <c r="DS760" s="381"/>
      <c r="DT760" s="381"/>
      <c r="DU760" s="381"/>
      <c r="DV760" s="381"/>
      <c r="DW760" s="381"/>
      <c r="DX760" s="381"/>
      <c r="DY760" s="381"/>
      <c r="DZ760" s="381"/>
      <c r="EA760" s="381"/>
      <c r="EB760" s="381"/>
      <c r="EC760" s="381"/>
      <c r="ED760" s="381"/>
      <c r="EE760" s="381"/>
      <c r="EF760" s="381"/>
      <c r="EG760" s="381"/>
      <c r="EH760" s="381"/>
      <c r="EI760" s="381"/>
      <c r="EJ760" s="381"/>
      <c r="EK760" s="381"/>
      <c r="EL760" s="381"/>
      <c r="EM760" s="381"/>
      <c r="EN760" s="381"/>
      <c r="EO760" s="381"/>
      <c r="EP760" s="381"/>
      <c r="EQ760" s="381"/>
      <c r="ER760" s="381"/>
      <c r="ES760" s="1312"/>
      <c r="ET760" s="381"/>
      <c r="EU760" s="381"/>
      <c r="EV760" s="381"/>
      <c r="EW760" s="381"/>
      <c r="EX760" s="381"/>
      <c r="EY760" s="381"/>
    </row>
    <row r="761" spans="1:155" s="217" customFormat="1" hidden="1" x14ac:dyDescent="0.25">
      <c r="A761" s="1085"/>
      <c r="B761" s="381"/>
      <c r="C761" s="381"/>
      <c r="D761" s="432"/>
      <c r="E761" s="432"/>
      <c r="F761" s="432"/>
      <c r="G761" s="377"/>
      <c r="H761" s="381"/>
      <c r="I761" s="381"/>
      <c r="J761" s="381"/>
      <c r="K761" s="381"/>
      <c r="L761" s="381"/>
      <c r="M761" s="381"/>
      <c r="N761" s="381"/>
      <c r="O761" s="381"/>
      <c r="P761" s="381"/>
      <c r="Q761" s="381"/>
      <c r="R761" s="381"/>
      <c r="S761" s="381"/>
      <c r="T761" s="381"/>
      <c r="U761" s="381"/>
      <c r="V761" s="381"/>
      <c r="W761" s="381"/>
      <c r="X761" s="381"/>
      <c r="Y761" s="381"/>
      <c r="Z761" s="381"/>
      <c r="AA761" s="381"/>
      <c r="AB761" s="381"/>
      <c r="AC761" s="381"/>
      <c r="AD761" s="381"/>
      <c r="AE761" s="381"/>
      <c r="AF761" s="381"/>
      <c r="AG761" s="381"/>
      <c r="AH761" s="381"/>
      <c r="AI761" s="381"/>
      <c r="AJ761" s="381"/>
      <c r="AK761" s="381"/>
      <c r="AL761" s="381"/>
      <c r="AM761" s="381"/>
      <c r="AN761" s="381"/>
      <c r="AO761" s="381"/>
      <c r="AP761" s="381"/>
      <c r="AQ761" s="381"/>
      <c r="AR761" s="381"/>
      <c r="AS761" s="381"/>
      <c r="AT761" s="381"/>
      <c r="AU761" s="381"/>
      <c r="AV761" s="381"/>
      <c r="AW761" s="381"/>
      <c r="AX761" s="381"/>
      <c r="AY761" s="381"/>
      <c r="AZ761" s="381"/>
      <c r="BA761" s="381"/>
      <c r="BB761" s="381"/>
      <c r="BC761" s="381"/>
      <c r="BD761" s="381"/>
      <c r="BE761" s="381"/>
      <c r="BF761" s="381"/>
      <c r="BG761" s="381"/>
      <c r="BH761" s="381"/>
      <c r="BI761" s="381"/>
      <c r="BJ761" s="381"/>
      <c r="BK761" s="381"/>
      <c r="BL761" s="381"/>
      <c r="BM761" s="381"/>
      <c r="BN761" s="381"/>
      <c r="BO761" s="381"/>
      <c r="BP761" s="381"/>
      <c r="BQ761" s="381"/>
      <c r="BR761" s="381"/>
      <c r="BS761" s="381"/>
      <c r="BT761" s="381"/>
      <c r="BU761" s="381"/>
      <c r="BV761" s="381"/>
      <c r="BW761" s="381"/>
      <c r="BX761" s="381"/>
      <c r="BY761" s="381"/>
      <c r="BZ761" s="381"/>
      <c r="CA761" s="381"/>
      <c r="CB761" s="381"/>
      <c r="CC761" s="381"/>
      <c r="CD761" s="381"/>
      <c r="CE761" s="381"/>
      <c r="CF761" s="381"/>
      <c r="CG761" s="381"/>
      <c r="CH761" s="381"/>
      <c r="CI761" s="381"/>
      <c r="CJ761" s="381"/>
      <c r="CK761" s="381"/>
      <c r="CL761" s="381"/>
      <c r="CM761" s="381"/>
      <c r="CN761" s="381"/>
      <c r="CO761" s="381"/>
      <c r="CP761" s="381"/>
      <c r="CQ761" s="381"/>
      <c r="CR761" s="381"/>
      <c r="CS761" s="381"/>
      <c r="CT761" s="381"/>
      <c r="CU761" s="381"/>
      <c r="CV761" s="381"/>
      <c r="CW761" s="381"/>
      <c r="CX761" s="381"/>
      <c r="CY761" s="381"/>
      <c r="CZ761" s="381"/>
      <c r="DA761" s="381"/>
      <c r="DB761" s="381"/>
      <c r="DC761" s="381"/>
      <c r="DD761" s="381"/>
      <c r="DE761" s="381"/>
      <c r="DF761" s="381"/>
      <c r="DG761" s="381"/>
      <c r="DH761" s="381"/>
      <c r="DI761" s="381"/>
      <c r="DJ761" s="381"/>
      <c r="DK761" s="381"/>
      <c r="DL761" s="381"/>
      <c r="DM761" s="381"/>
      <c r="DN761" s="381"/>
      <c r="DO761" s="381"/>
      <c r="DP761" s="381"/>
      <c r="DQ761" s="381"/>
      <c r="DR761" s="381"/>
      <c r="DS761" s="381"/>
      <c r="DT761" s="381"/>
      <c r="DU761" s="381"/>
      <c r="DV761" s="381"/>
      <c r="DW761" s="381"/>
      <c r="DX761" s="381"/>
      <c r="DY761" s="381"/>
      <c r="DZ761" s="381"/>
      <c r="EA761" s="381"/>
      <c r="EB761" s="381"/>
      <c r="EC761" s="381"/>
      <c r="ED761" s="381"/>
      <c r="EE761" s="381"/>
      <c r="EF761" s="381"/>
      <c r="EG761" s="381"/>
      <c r="EH761" s="381"/>
      <c r="EI761" s="381"/>
      <c r="EJ761" s="381"/>
      <c r="EK761" s="381"/>
      <c r="EL761" s="381"/>
      <c r="EM761" s="381"/>
      <c r="EN761" s="381"/>
      <c r="EO761" s="381"/>
      <c r="EP761" s="381"/>
      <c r="EQ761" s="381"/>
      <c r="ER761" s="381"/>
      <c r="ES761" s="1312"/>
      <c r="ET761" s="381"/>
      <c r="EU761" s="381"/>
      <c r="EV761" s="381"/>
      <c r="EW761" s="381"/>
      <c r="EX761" s="381"/>
      <c r="EY761" s="381"/>
    </row>
    <row r="762" spans="1:155" s="217" customFormat="1" hidden="1" x14ac:dyDescent="0.25">
      <c r="A762" s="1085"/>
      <c r="B762" s="381"/>
      <c r="C762" s="381"/>
      <c r="D762" s="432"/>
      <c r="E762" s="432"/>
      <c r="F762" s="432"/>
      <c r="G762" s="377"/>
      <c r="H762" s="381"/>
      <c r="I762" s="381"/>
      <c r="J762" s="381"/>
      <c r="K762" s="381"/>
      <c r="L762" s="381"/>
      <c r="M762" s="381"/>
      <c r="N762" s="381"/>
      <c r="O762" s="381"/>
      <c r="P762" s="381"/>
      <c r="Q762" s="381"/>
      <c r="R762" s="381"/>
      <c r="S762" s="381"/>
      <c r="T762" s="381"/>
      <c r="U762" s="381"/>
      <c r="V762" s="381"/>
      <c r="W762" s="381"/>
      <c r="X762" s="381"/>
      <c r="Y762" s="381"/>
      <c r="Z762" s="381"/>
      <c r="AA762" s="381"/>
      <c r="AB762" s="381"/>
      <c r="AC762" s="381"/>
      <c r="AD762" s="381"/>
      <c r="AE762" s="381"/>
      <c r="AF762" s="381"/>
      <c r="AG762" s="381"/>
      <c r="AH762" s="381"/>
      <c r="AI762" s="381"/>
      <c r="AJ762" s="381"/>
      <c r="AK762" s="381"/>
      <c r="AL762" s="381"/>
      <c r="AM762" s="381"/>
      <c r="AN762" s="381"/>
      <c r="AO762" s="381"/>
      <c r="AP762" s="381"/>
      <c r="AQ762" s="381"/>
      <c r="AR762" s="381"/>
      <c r="AS762" s="381"/>
      <c r="AT762" s="381"/>
      <c r="AU762" s="381"/>
      <c r="AV762" s="381"/>
      <c r="AW762" s="381"/>
      <c r="AX762" s="381"/>
      <c r="AY762" s="381"/>
      <c r="AZ762" s="381"/>
      <c r="BA762" s="381"/>
      <c r="BB762" s="381"/>
      <c r="BC762" s="381"/>
      <c r="BD762" s="381"/>
      <c r="BE762" s="381"/>
      <c r="BF762" s="381"/>
      <c r="BG762" s="381"/>
      <c r="BH762" s="381"/>
      <c r="BI762" s="381"/>
      <c r="BJ762" s="381"/>
      <c r="BK762" s="381"/>
      <c r="BL762" s="381"/>
      <c r="BM762" s="381"/>
      <c r="BN762" s="381"/>
      <c r="BO762" s="381"/>
      <c r="BP762" s="381"/>
      <c r="BQ762" s="381"/>
      <c r="BR762" s="381"/>
      <c r="BS762" s="381"/>
      <c r="BT762" s="381"/>
      <c r="BU762" s="381"/>
      <c r="BV762" s="381"/>
      <c r="BW762" s="381"/>
      <c r="BX762" s="381"/>
      <c r="BY762" s="381"/>
      <c r="BZ762" s="381"/>
      <c r="CA762" s="381"/>
      <c r="CB762" s="381"/>
      <c r="CC762" s="381"/>
      <c r="CD762" s="381"/>
      <c r="CE762" s="381"/>
      <c r="CF762" s="381"/>
      <c r="CG762" s="381"/>
      <c r="CH762" s="381"/>
      <c r="CI762" s="381"/>
      <c r="CJ762" s="381"/>
      <c r="CK762" s="381"/>
      <c r="CL762" s="381"/>
      <c r="CM762" s="381"/>
      <c r="CN762" s="381"/>
      <c r="CO762" s="381"/>
      <c r="CP762" s="381"/>
      <c r="CQ762" s="381"/>
      <c r="CR762" s="381"/>
      <c r="CS762" s="381"/>
      <c r="CT762" s="381"/>
      <c r="CU762" s="381"/>
      <c r="CV762" s="381"/>
      <c r="CW762" s="381"/>
      <c r="CX762" s="381"/>
      <c r="CY762" s="381"/>
      <c r="CZ762" s="381"/>
      <c r="DA762" s="381"/>
      <c r="DB762" s="381"/>
      <c r="DC762" s="381"/>
      <c r="DD762" s="381"/>
      <c r="DE762" s="381"/>
      <c r="DF762" s="381"/>
      <c r="DG762" s="381"/>
      <c r="DH762" s="381"/>
      <c r="DI762" s="381"/>
      <c r="DJ762" s="381"/>
      <c r="DK762" s="381"/>
      <c r="DL762" s="381"/>
      <c r="DM762" s="381"/>
      <c r="DN762" s="381"/>
      <c r="DO762" s="381"/>
      <c r="DP762" s="381"/>
      <c r="DQ762" s="381"/>
      <c r="DR762" s="381"/>
      <c r="DS762" s="381"/>
      <c r="DT762" s="381"/>
      <c r="DU762" s="381"/>
      <c r="DV762" s="381"/>
      <c r="DW762" s="381"/>
      <c r="DX762" s="381"/>
      <c r="DY762" s="381"/>
      <c r="DZ762" s="381"/>
      <c r="EA762" s="381"/>
      <c r="EB762" s="381"/>
      <c r="EC762" s="381"/>
      <c r="ED762" s="381"/>
      <c r="EE762" s="381"/>
      <c r="EF762" s="381"/>
      <c r="EG762" s="381"/>
      <c r="EH762" s="381"/>
      <c r="EI762" s="381"/>
      <c r="EJ762" s="381"/>
      <c r="EK762" s="381"/>
      <c r="EL762" s="381"/>
      <c r="EM762" s="381"/>
      <c r="EN762" s="381"/>
      <c r="EO762" s="381"/>
      <c r="EP762" s="381"/>
      <c r="EQ762" s="381"/>
      <c r="ER762" s="381"/>
      <c r="ES762" s="1312"/>
      <c r="ET762" s="381"/>
      <c r="EU762" s="381"/>
      <c r="EV762" s="381"/>
      <c r="EW762" s="381"/>
      <c r="EX762" s="381"/>
      <c r="EY762" s="381"/>
    </row>
    <row r="763" spans="1:155" s="217" customFormat="1" hidden="1" x14ac:dyDescent="0.25">
      <c r="A763" s="1085"/>
      <c r="B763" s="381"/>
      <c r="C763" s="381"/>
      <c r="D763" s="432"/>
      <c r="E763" s="432"/>
      <c r="F763" s="432"/>
      <c r="G763" s="377"/>
      <c r="H763" s="381"/>
      <c r="I763" s="381"/>
      <c r="J763" s="381"/>
      <c r="K763" s="381"/>
      <c r="L763" s="381"/>
      <c r="M763" s="381"/>
      <c r="N763" s="381"/>
      <c r="O763" s="381"/>
      <c r="P763" s="381"/>
      <c r="Q763" s="381"/>
      <c r="R763" s="381"/>
      <c r="S763" s="381"/>
      <c r="T763" s="381"/>
      <c r="U763" s="381"/>
      <c r="V763" s="381"/>
      <c r="W763" s="381"/>
      <c r="X763" s="381"/>
      <c r="Y763" s="381"/>
      <c r="Z763" s="381"/>
      <c r="AA763" s="381"/>
      <c r="AB763" s="381"/>
      <c r="AC763" s="381"/>
      <c r="AD763" s="381"/>
      <c r="AE763" s="381"/>
      <c r="AF763" s="381"/>
      <c r="AG763" s="381"/>
      <c r="AH763" s="381"/>
      <c r="AI763" s="381"/>
      <c r="AJ763" s="381"/>
      <c r="AK763" s="381"/>
      <c r="AL763" s="381"/>
      <c r="AM763" s="381"/>
      <c r="AN763" s="381"/>
      <c r="AO763" s="381"/>
      <c r="AP763" s="381"/>
      <c r="AQ763" s="381"/>
      <c r="AR763" s="381"/>
      <c r="AS763" s="381"/>
      <c r="AT763" s="381"/>
      <c r="AU763" s="381"/>
      <c r="AV763" s="381"/>
      <c r="AW763" s="381"/>
      <c r="AX763" s="381"/>
      <c r="AY763" s="381"/>
      <c r="AZ763" s="381"/>
      <c r="BA763" s="381"/>
      <c r="BB763" s="381"/>
      <c r="BC763" s="381"/>
      <c r="BD763" s="381"/>
      <c r="BE763" s="381"/>
      <c r="BF763" s="381"/>
      <c r="BG763" s="381"/>
      <c r="BH763" s="381"/>
      <c r="BI763" s="381"/>
      <c r="BJ763" s="381"/>
      <c r="BK763" s="381"/>
      <c r="BL763" s="381"/>
      <c r="BM763" s="381"/>
      <c r="BN763" s="381"/>
      <c r="BO763" s="381"/>
      <c r="BP763" s="381"/>
      <c r="BQ763" s="381"/>
      <c r="BR763" s="381"/>
      <c r="BS763" s="381"/>
      <c r="BT763" s="381"/>
      <c r="BU763" s="381"/>
      <c r="BV763" s="381"/>
      <c r="BW763" s="381"/>
      <c r="BX763" s="381"/>
      <c r="BY763" s="381"/>
      <c r="BZ763" s="381"/>
      <c r="CA763" s="381"/>
      <c r="CB763" s="381"/>
      <c r="CC763" s="381"/>
      <c r="CD763" s="381"/>
      <c r="CE763" s="381"/>
      <c r="CF763" s="381"/>
      <c r="CG763" s="381"/>
      <c r="CH763" s="381"/>
      <c r="CI763" s="381"/>
      <c r="CJ763" s="381"/>
      <c r="CK763" s="381"/>
      <c r="CL763" s="381"/>
      <c r="CM763" s="381"/>
      <c r="CN763" s="381"/>
      <c r="CO763" s="381"/>
      <c r="CP763" s="381"/>
      <c r="CQ763" s="381"/>
      <c r="CR763" s="381"/>
      <c r="CS763" s="381"/>
      <c r="CT763" s="381"/>
      <c r="CU763" s="381"/>
      <c r="CV763" s="381"/>
      <c r="CW763" s="381"/>
      <c r="CX763" s="381"/>
      <c r="CY763" s="381"/>
      <c r="CZ763" s="381"/>
      <c r="DA763" s="381"/>
      <c r="DB763" s="381"/>
      <c r="DC763" s="381"/>
      <c r="DD763" s="381"/>
      <c r="DE763" s="381"/>
      <c r="DF763" s="381"/>
      <c r="DG763" s="381"/>
      <c r="DH763" s="381"/>
      <c r="DI763" s="381"/>
      <c r="DJ763" s="381"/>
      <c r="DK763" s="381"/>
      <c r="DL763" s="381"/>
      <c r="DM763" s="381"/>
      <c r="DN763" s="381"/>
      <c r="DO763" s="381"/>
      <c r="DP763" s="381"/>
      <c r="DQ763" s="381"/>
      <c r="DR763" s="381"/>
      <c r="DS763" s="381"/>
      <c r="DT763" s="381"/>
      <c r="DU763" s="381"/>
      <c r="DV763" s="381"/>
      <c r="DW763" s="381"/>
      <c r="DX763" s="381"/>
      <c r="DY763" s="381"/>
      <c r="DZ763" s="381"/>
      <c r="EA763" s="381"/>
      <c r="EB763" s="381"/>
      <c r="EC763" s="381"/>
      <c r="ED763" s="381"/>
      <c r="EE763" s="381"/>
      <c r="EF763" s="381"/>
      <c r="EG763" s="381"/>
      <c r="EH763" s="381"/>
      <c r="EI763" s="381"/>
      <c r="EJ763" s="381"/>
      <c r="EK763" s="381"/>
      <c r="EL763" s="381"/>
      <c r="EM763" s="381"/>
      <c r="EN763" s="381"/>
      <c r="EO763" s="381"/>
      <c r="EP763" s="381"/>
      <c r="EQ763" s="381"/>
      <c r="ER763" s="381"/>
      <c r="ES763" s="1312"/>
      <c r="ET763" s="381"/>
      <c r="EU763" s="381"/>
      <c r="EV763" s="381"/>
      <c r="EW763" s="381"/>
      <c r="EX763" s="381"/>
      <c r="EY763" s="381"/>
    </row>
    <row r="764" spans="1:155" s="217" customFormat="1" hidden="1" x14ac:dyDescent="0.25">
      <c r="A764" s="1085"/>
      <c r="B764" s="381"/>
      <c r="C764" s="381"/>
      <c r="D764" s="432"/>
      <c r="E764" s="432"/>
      <c r="F764" s="432"/>
      <c r="G764" s="377"/>
      <c r="H764" s="381"/>
      <c r="I764" s="381"/>
      <c r="J764" s="381"/>
      <c r="K764" s="381"/>
      <c r="L764" s="381"/>
      <c r="M764" s="381"/>
      <c r="N764" s="381"/>
      <c r="O764" s="381"/>
      <c r="P764" s="381"/>
      <c r="Q764" s="381"/>
      <c r="R764" s="381"/>
      <c r="S764" s="381"/>
      <c r="T764" s="381"/>
      <c r="U764" s="381"/>
      <c r="V764" s="381"/>
      <c r="W764" s="381"/>
      <c r="X764" s="381"/>
      <c r="Y764" s="381"/>
      <c r="Z764" s="381"/>
      <c r="AA764" s="381"/>
      <c r="AB764" s="381"/>
      <c r="AC764" s="381"/>
      <c r="AD764" s="381"/>
      <c r="AE764" s="381"/>
      <c r="AF764" s="381"/>
      <c r="AG764" s="381"/>
      <c r="AH764" s="381"/>
      <c r="AI764" s="381"/>
      <c r="AJ764" s="381"/>
      <c r="AK764" s="381"/>
      <c r="AL764" s="381"/>
      <c r="AM764" s="381"/>
      <c r="AN764" s="381"/>
      <c r="AO764" s="381"/>
      <c r="AP764" s="381"/>
      <c r="AQ764" s="381"/>
      <c r="AR764" s="381"/>
      <c r="AS764" s="381"/>
      <c r="AT764" s="381"/>
      <c r="AU764" s="381"/>
      <c r="AV764" s="381"/>
      <c r="AW764" s="381"/>
      <c r="AX764" s="381"/>
      <c r="AY764" s="381"/>
      <c r="AZ764" s="381"/>
      <c r="BA764" s="381"/>
      <c r="BB764" s="381"/>
      <c r="BC764" s="381"/>
      <c r="BD764" s="381"/>
      <c r="BE764" s="381"/>
      <c r="BF764" s="381"/>
      <c r="BG764" s="381"/>
      <c r="BH764" s="381"/>
      <c r="BI764" s="381"/>
      <c r="BJ764" s="381"/>
      <c r="BK764" s="381"/>
      <c r="BL764" s="381"/>
      <c r="BM764" s="381"/>
      <c r="BN764" s="381"/>
      <c r="BO764" s="381"/>
      <c r="BP764" s="381"/>
      <c r="BQ764" s="381"/>
      <c r="BR764" s="381"/>
      <c r="BS764" s="381"/>
      <c r="BT764" s="381"/>
      <c r="BU764" s="381"/>
      <c r="BV764" s="381"/>
      <c r="BW764" s="381"/>
      <c r="BX764" s="381"/>
      <c r="BY764" s="381"/>
      <c r="BZ764" s="381"/>
      <c r="CA764" s="381"/>
      <c r="CB764" s="381"/>
      <c r="CC764" s="381"/>
      <c r="CD764" s="381"/>
      <c r="CE764" s="381"/>
      <c r="CF764" s="381"/>
      <c r="CG764" s="381"/>
      <c r="CH764" s="381"/>
      <c r="CI764" s="381"/>
      <c r="CJ764" s="381"/>
      <c r="CK764" s="381"/>
      <c r="CL764" s="381"/>
      <c r="CM764" s="381"/>
      <c r="CN764" s="381"/>
      <c r="CO764" s="381"/>
      <c r="CP764" s="381"/>
      <c r="CQ764" s="381"/>
      <c r="CR764" s="381"/>
      <c r="CS764" s="381"/>
      <c r="CT764" s="381"/>
      <c r="CU764" s="381"/>
      <c r="CV764" s="381"/>
      <c r="CW764" s="381"/>
      <c r="CX764" s="381"/>
      <c r="CY764" s="381"/>
      <c r="CZ764" s="381"/>
      <c r="DA764" s="381"/>
      <c r="DB764" s="381"/>
      <c r="DC764" s="381"/>
      <c r="DD764" s="381"/>
      <c r="DE764" s="381"/>
      <c r="DF764" s="381"/>
      <c r="DG764" s="381"/>
      <c r="DH764" s="381"/>
      <c r="DI764" s="381"/>
      <c r="DJ764" s="381"/>
      <c r="DK764" s="381"/>
      <c r="DL764" s="381"/>
      <c r="DM764" s="381"/>
      <c r="DN764" s="381"/>
      <c r="DO764" s="381"/>
      <c r="DP764" s="381"/>
      <c r="DQ764" s="381"/>
      <c r="DR764" s="381"/>
      <c r="DS764" s="381"/>
      <c r="DT764" s="381"/>
      <c r="DU764" s="381"/>
      <c r="DV764" s="381"/>
      <c r="DW764" s="381"/>
      <c r="DX764" s="381"/>
      <c r="DY764" s="381"/>
      <c r="DZ764" s="381"/>
      <c r="EA764" s="381"/>
      <c r="EB764" s="381"/>
      <c r="EC764" s="381"/>
      <c r="ED764" s="381"/>
      <c r="EE764" s="381"/>
      <c r="EF764" s="381"/>
      <c r="EG764" s="381"/>
      <c r="EH764" s="381"/>
      <c r="EI764" s="381"/>
      <c r="EJ764" s="381"/>
      <c r="EK764" s="381"/>
      <c r="EL764" s="381"/>
      <c r="EM764" s="381"/>
      <c r="EN764" s="381"/>
      <c r="EO764" s="381"/>
      <c r="EP764" s="381"/>
      <c r="EQ764" s="381"/>
      <c r="ER764" s="381"/>
      <c r="ES764" s="1312"/>
      <c r="ET764" s="381"/>
      <c r="EU764" s="381"/>
      <c r="EV764" s="381"/>
      <c r="EW764" s="381"/>
      <c r="EX764" s="381"/>
      <c r="EY764" s="381"/>
    </row>
    <row r="765" spans="1:155" s="217" customFormat="1" hidden="1" x14ac:dyDescent="0.25">
      <c r="A765" s="1085"/>
      <c r="B765" s="381"/>
      <c r="C765" s="381"/>
      <c r="D765" s="432"/>
      <c r="E765" s="432"/>
      <c r="F765" s="432"/>
      <c r="G765" s="377"/>
      <c r="H765" s="381"/>
      <c r="I765" s="381"/>
      <c r="J765" s="381"/>
      <c r="K765" s="381"/>
      <c r="L765" s="381"/>
      <c r="M765" s="381"/>
      <c r="N765" s="381"/>
      <c r="O765" s="381"/>
      <c r="P765" s="381"/>
      <c r="Q765" s="381"/>
      <c r="R765" s="381"/>
      <c r="S765" s="381"/>
      <c r="T765" s="381"/>
      <c r="U765" s="381"/>
      <c r="V765" s="381"/>
      <c r="W765" s="381"/>
      <c r="X765" s="381"/>
      <c r="Y765" s="381"/>
      <c r="Z765" s="381"/>
      <c r="AA765" s="381"/>
      <c r="AB765" s="381"/>
      <c r="AC765" s="381"/>
      <c r="AD765" s="381"/>
      <c r="AE765" s="381"/>
      <c r="AF765" s="381"/>
      <c r="AG765" s="381"/>
      <c r="AH765" s="381"/>
      <c r="AI765" s="381"/>
      <c r="AJ765" s="381"/>
      <c r="AK765" s="381"/>
      <c r="AL765" s="381"/>
      <c r="AM765" s="381"/>
      <c r="AN765" s="381"/>
      <c r="AO765" s="381"/>
      <c r="AP765" s="381"/>
      <c r="AQ765" s="381"/>
      <c r="AR765" s="381"/>
      <c r="AS765" s="381"/>
      <c r="AT765" s="381"/>
      <c r="AU765" s="381"/>
      <c r="AV765" s="381"/>
      <c r="AW765" s="381"/>
      <c r="AX765" s="381"/>
      <c r="AY765" s="381"/>
      <c r="AZ765" s="381"/>
      <c r="BA765" s="381"/>
      <c r="BB765" s="381"/>
      <c r="BC765" s="381"/>
      <c r="BD765" s="381"/>
      <c r="BE765" s="381"/>
      <c r="BF765" s="381"/>
      <c r="BG765" s="381"/>
      <c r="BH765" s="381"/>
      <c r="BI765" s="381"/>
      <c r="BJ765" s="381"/>
      <c r="BK765" s="381"/>
      <c r="BL765" s="381"/>
      <c r="BM765" s="381"/>
      <c r="BN765" s="381"/>
      <c r="BO765" s="381"/>
      <c r="BP765" s="381"/>
      <c r="BQ765" s="381"/>
      <c r="BR765" s="381"/>
      <c r="BS765" s="381"/>
      <c r="BT765" s="381"/>
      <c r="BU765" s="381"/>
      <c r="BV765" s="381"/>
      <c r="BW765" s="381"/>
      <c r="BX765" s="381"/>
      <c r="BY765" s="381"/>
      <c r="BZ765" s="381"/>
      <c r="CA765" s="381"/>
      <c r="CB765" s="381"/>
      <c r="CC765" s="381"/>
      <c r="CD765" s="381"/>
      <c r="CE765" s="381"/>
      <c r="CF765" s="381"/>
      <c r="CG765" s="381"/>
      <c r="CH765" s="381"/>
      <c r="CI765" s="381"/>
      <c r="CJ765" s="381"/>
      <c r="CK765" s="381"/>
      <c r="CL765" s="381"/>
      <c r="CM765" s="381"/>
      <c r="CN765" s="381"/>
      <c r="CO765" s="381"/>
      <c r="CP765" s="381"/>
      <c r="CQ765" s="381"/>
      <c r="CR765" s="381"/>
      <c r="CS765" s="381"/>
      <c r="CT765" s="381"/>
      <c r="CU765" s="381"/>
      <c r="CV765" s="381"/>
      <c r="CW765" s="381"/>
      <c r="CX765" s="381"/>
      <c r="CY765" s="381"/>
      <c r="CZ765" s="381"/>
      <c r="DA765" s="381"/>
      <c r="DB765" s="381"/>
      <c r="DC765" s="381"/>
      <c r="DD765" s="381"/>
      <c r="DE765" s="381"/>
      <c r="DF765" s="381"/>
      <c r="DG765" s="381"/>
      <c r="DH765" s="381"/>
      <c r="DI765" s="381"/>
      <c r="DJ765" s="381"/>
      <c r="DK765" s="381"/>
      <c r="DL765" s="381"/>
      <c r="DM765" s="381"/>
      <c r="DN765" s="381"/>
      <c r="DO765" s="381"/>
      <c r="DP765" s="381"/>
      <c r="DQ765" s="381"/>
      <c r="DR765" s="381"/>
      <c r="DS765" s="381"/>
      <c r="DT765" s="381"/>
      <c r="DU765" s="381"/>
      <c r="DV765" s="381"/>
      <c r="DW765" s="381"/>
      <c r="DX765" s="381"/>
      <c r="DY765" s="381"/>
      <c r="DZ765" s="381"/>
      <c r="EA765" s="381"/>
      <c r="EB765" s="381"/>
      <c r="EC765" s="381"/>
      <c r="ED765" s="381"/>
      <c r="EE765" s="381"/>
      <c r="EF765" s="381"/>
      <c r="EG765" s="381"/>
      <c r="EH765" s="381"/>
      <c r="EI765" s="381"/>
      <c r="EJ765" s="381"/>
      <c r="EK765" s="381"/>
      <c r="EL765" s="381"/>
      <c r="EM765" s="381"/>
      <c r="EN765" s="381"/>
      <c r="EO765" s="381"/>
      <c r="EP765" s="381"/>
      <c r="EQ765" s="381"/>
      <c r="ER765" s="381"/>
      <c r="ES765" s="1312"/>
      <c r="ET765" s="381"/>
      <c r="EU765" s="381"/>
      <c r="EV765" s="381"/>
      <c r="EW765" s="381"/>
      <c r="EX765" s="381"/>
      <c r="EY765" s="381"/>
    </row>
    <row r="766" spans="1:155" s="217" customFormat="1" hidden="1" x14ac:dyDescent="0.25">
      <c r="A766" s="1085"/>
      <c r="B766" s="381"/>
      <c r="C766" s="381"/>
      <c r="D766" s="432"/>
      <c r="E766" s="432"/>
      <c r="F766" s="432"/>
      <c r="G766" s="377"/>
      <c r="H766" s="381"/>
      <c r="I766" s="381"/>
      <c r="J766" s="381"/>
      <c r="K766" s="381"/>
      <c r="L766" s="381"/>
      <c r="M766" s="381"/>
      <c r="N766" s="381"/>
      <c r="O766" s="381"/>
      <c r="P766" s="381"/>
      <c r="Q766" s="381"/>
      <c r="R766" s="381"/>
      <c r="S766" s="381"/>
      <c r="T766" s="381"/>
      <c r="U766" s="381"/>
      <c r="V766" s="381"/>
      <c r="W766" s="381"/>
      <c r="X766" s="381"/>
      <c r="Y766" s="381"/>
      <c r="Z766" s="381"/>
      <c r="AA766" s="381"/>
      <c r="AB766" s="381"/>
      <c r="AC766" s="381"/>
      <c r="AD766" s="381"/>
      <c r="AE766" s="381"/>
      <c r="AF766" s="381"/>
      <c r="AG766" s="381"/>
      <c r="AH766" s="381"/>
      <c r="AI766" s="381"/>
      <c r="AJ766" s="381"/>
      <c r="AK766" s="381"/>
      <c r="AL766" s="381"/>
      <c r="AM766" s="381"/>
      <c r="AN766" s="381"/>
      <c r="AO766" s="381"/>
      <c r="AP766" s="381"/>
      <c r="AQ766" s="381"/>
      <c r="AR766" s="381"/>
      <c r="AS766" s="381"/>
      <c r="AT766" s="381"/>
      <c r="AU766" s="381"/>
      <c r="AV766" s="381"/>
      <c r="AW766" s="381"/>
      <c r="AX766" s="381"/>
      <c r="AY766" s="381"/>
      <c r="AZ766" s="381"/>
      <c r="BA766" s="381"/>
      <c r="BB766" s="381"/>
      <c r="BC766" s="381"/>
      <c r="BD766" s="381"/>
      <c r="BE766" s="381"/>
      <c r="BF766" s="381"/>
      <c r="BG766" s="381"/>
      <c r="BH766" s="381"/>
      <c r="BI766" s="381"/>
      <c r="BJ766" s="381"/>
      <c r="BK766" s="381"/>
      <c r="BL766" s="381"/>
      <c r="BM766" s="381"/>
      <c r="BN766" s="381"/>
      <c r="BO766" s="381"/>
      <c r="BP766" s="381"/>
      <c r="BQ766" s="381"/>
      <c r="BR766" s="381"/>
      <c r="BS766" s="381"/>
      <c r="BT766" s="381"/>
      <c r="BU766" s="381"/>
      <c r="BV766" s="381"/>
      <c r="BW766" s="381"/>
      <c r="BX766" s="381"/>
      <c r="BY766" s="381"/>
      <c r="BZ766" s="381"/>
      <c r="CA766" s="381"/>
      <c r="CB766" s="381"/>
      <c r="CC766" s="381"/>
      <c r="CD766" s="381"/>
      <c r="CE766" s="381"/>
      <c r="CF766" s="381"/>
      <c r="CG766" s="381"/>
      <c r="CH766" s="381"/>
      <c r="CI766" s="381"/>
      <c r="CJ766" s="381"/>
      <c r="CK766" s="381"/>
      <c r="CL766" s="381"/>
      <c r="CM766" s="381"/>
      <c r="CN766" s="381"/>
      <c r="CO766" s="381"/>
      <c r="CP766" s="381"/>
      <c r="CQ766" s="381"/>
      <c r="CR766" s="381"/>
      <c r="CS766" s="381"/>
      <c r="CT766" s="381"/>
      <c r="CU766" s="381"/>
      <c r="CV766" s="381"/>
      <c r="CW766" s="381"/>
      <c r="CX766" s="381"/>
      <c r="CY766" s="381"/>
      <c r="CZ766" s="381"/>
      <c r="DA766" s="381"/>
      <c r="DB766" s="381"/>
      <c r="DC766" s="381"/>
      <c r="DD766" s="381"/>
      <c r="DE766" s="381"/>
      <c r="DF766" s="381"/>
      <c r="DG766" s="381"/>
      <c r="DH766" s="381"/>
      <c r="DI766" s="381"/>
      <c r="DJ766" s="381"/>
      <c r="DK766" s="381"/>
      <c r="DL766" s="381"/>
      <c r="DM766" s="381"/>
      <c r="DN766" s="381"/>
      <c r="DO766" s="381"/>
      <c r="DP766" s="381"/>
      <c r="DQ766" s="381"/>
      <c r="DR766" s="381"/>
      <c r="DS766" s="381"/>
      <c r="DT766" s="381"/>
      <c r="DU766" s="381"/>
      <c r="DV766" s="381"/>
      <c r="DW766" s="381"/>
      <c r="DX766" s="381"/>
      <c r="DY766" s="381"/>
      <c r="DZ766" s="381"/>
      <c r="EA766" s="381"/>
      <c r="EB766" s="381"/>
      <c r="EC766" s="381"/>
      <c r="ED766" s="381"/>
      <c r="EE766" s="381"/>
      <c r="EF766" s="381"/>
      <c r="EG766" s="381"/>
      <c r="EH766" s="381"/>
      <c r="EI766" s="381"/>
      <c r="EJ766" s="381"/>
      <c r="EK766" s="381"/>
      <c r="EL766" s="381"/>
      <c r="EM766" s="381"/>
      <c r="EN766" s="381"/>
      <c r="EO766" s="381"/>
      <c r="EP766" s="381"/>
      <c r="EQ766" s="381"/>
      <c r="ER766" s="381"/>
      <c r="ES766" s="1312"/>
      <c r="ET766" s="381"/>
      <c r="EU766" s="381"/>
      <c r="EV766" s="381"/>
      <c r="EW766" s="381"/>
      <c r="EX766" s="381"/>
      <c r="EY766" s="381"/>
    </row>
    <row r="767" spans="1:155" s="217" customFormat="1" hidden="1" x14ac:dyDescent="0.25">
      <c r="A767" s="1085"/>
      <c r="B767" s="381"/>
      <c r="C767" s="381"/>
      <c r="D767" s="432"/>
      <c r="E767" s="432"/>
      <c r="F767" s="432"/>
      <c r="G767" s="377"/>
      <c r="H767" s="381"/>
      <c r="I767" s="381"/>
      <c r="J767" s="381"/>
      <c r="K767" s="381"/>
      <c r="L767" s="381"/>
      <c r="M767" s="381"/>
      <c r="N767" s="381"/>
      <c r="O767" s="381"/>
      <c r="P767" s="381"/>
      <c r="Q767" s="381"/>
      <c r="R767" s="381"/>
      <c r="S767" s="381"/>
      <c r="T767" s="381"/>
      <c r="U767" s="381"/>
      <c r="V767" s="381"/>
      <c r="W767" s="381"/>
      <c r="X767" s="381"/>
      <c r="Y767" s="381"/>
      <c r="Z767" s="381"/>
      <c r="AA767" s="381"/>
      <c r="AB767" s="381"/>
      <c r="AC767" s="381"/>
      <c r="AD767" s="381"/>
      <c r="AE767" s="381"/>
      <c r="AF767" s="381"/>
      <c r="AG767" s="381"/>
      <c r="AH767" s="381"/>
      <c r="AI767" s="381"/>
      <c r="AJ767" s="381"/>
      <c r="AK767" s="381"/>
      <c r="AL767" s="381"/>
      <c r="AM767" s="381"/>
      <c r="AN767" s="381"/>
      <c r="AO767" s="381"/>
      <c r="AP767" s="381"/>
      <c r="AQ767" s="381"/>
      <c r="AR767" s="381"/>
      <c r="AS767" s="381"/>
      <c r="AT767" s="381"/>
      <c r="AU767" s="381"/>
      <c r="AV767" s="381"/>
      <c r="AW767" s="381"/>
      <c r="AX767" s="381"/>
      <c r="AY767" s="381"/>
      <c r="AZ767" s="381"/>
      <c r="BA767" s="381"/>
      <c r="BB767" s="381"/>
      <c r="BC767" s="381"/>
      <c r="BD767" s="381"/>
      <c r="BE767" s="381"/>
      <c r="BF767" s="381"/>
      <c r="BG767" s="381"/>
      <c r="BH767" s="381"/>
      <c r="BI767" s="381"/>
      <c r="BJ767" s="381"/>
      <c r="BK767" s="381"/>
      <c r="BL767" s="381"/>
      <c r="BM767" s="381"/>
      <c r="BN767" s="381"/>
      <c r="BO767" s="381"/>
      <c r="BP767" s="381"/>
      <c r="BQ767" s="381"/>
      <c r="BR767" s="381"/>
      <c r="BS767" s="381"/>
      <c r="BT767" s="381"/>
      <c r="BU767" s="381"/>
      <c r="BV767" s="381"/>
      <c r="BW767" s="381"/>
      <c r="BX767" s="381"/>
      <c r="BY767" s="381"/>
      <c r="BZ767" s="381"/>
      <c r="CA767" s="381"/>
      <c r="CB767" s="381"/>
      <c r="CC767" s="381"/>
      <c r="CD767" s="381"/>
      <c r="CE767" s="381"/>
      <c r="CF767" s="381"/>
      <c r="CG767" s="381"/>
      <c r="CH767" s="381"/>
      <c r="CI767" s="381"/>
      <c r="CJ767" s="381"/>
      <c r="CK767" s="381"/>
      <c r="CL767" s="381"/>
      <c r="CM767" s="381"/>
      <c r="CN767" s="381"/>
      <c r="CO767" s="381"/>
      <c r="CP767" s="381"/>
      <c r="CQ767" s="381"/>
      <c r="CR767" s="381"/>
      <c r="CS767" s="381"/>
      <c r="CT767" s="381"/>
      <c r="CU767" s="381"/>
      <c r="CV767" s="381"/>
      <c r="CW767" s="381"/>
      <c r="CX767" s="381"/>
      <c r="CY767" s="381"/>
      <c r="CZ767" s="381"/>
      <c r="DA767" s="381"/>
      <c r="DB767" s="381"/>
      <c r="DC767" s="381"/>
      <c r="DD767" s="381"/>
      <c r="DE767" s="381"/>
      <c r="DF767" s="381"/>
      <c r="DG767" s="381"/>
      <c r="DH767" s="381"/>
      <c r="DI767" s="381"/>
      <c r="DJ767" s="381"/>
      <c r="DK767" s="381"/>
      <c r="DL767" s="381"/>
      <c r="DM767" s="381"/>
      <c r="DN767" s="381"/>
      <c r="DO767" s="381"/>
      <c r="DP767" s="381"/>
      <c r="DQ767" s="381"/>
      <c r="DR767" s="381"/>
      <c r="DS767" s="381"/>
      <c r="DT767" s="381"/>
      <c r="DU767" s="381"/>
      <c r="DV767" s="381"/>
      <c r="DW767" s="381"/>
      <c r="DX767" s="381"/>
      <c r="DY767" s="381"/>
      <c r="DZ767" s="381"/>
      <c r="EA767" s="381"/>
      <c r="EB767" s="381"/>
      <c r="EC767" s="381"/>
      <c r="ED767" s="381"/>
      <c r="EE767" s="381"/>
      <c r="EF767" s="381"/>
      <c r="EG767" s="381"/>
      <c r="EH767" s="381"/>
      <c r="EI767" s="381"/>
      <c r="EJ767" s="381"/>
      <c r="EK767" s="381"/>
      <c r="EL767" s="381"/>
      <c r="EM767" s="381"/>
      <c r="EN767" s="381"/>
      <c r="EO767" s="381"/>
      <c r="EP767" s="381"/>
      <c r="EQ767" s="381"/>
      <c r="ER767" s="381"/>
      <c r="ES767" s="1312"/>
      <c r="ET767" s="381"/>
      <c r="EU767" s="381"/>
      <c r="EV767" s="381"/>
      <c r="EW767" s="381"/>
      <c r="EX767" s="381"/>
      <c r="EY767" s="381"/>
    </row>
    <row r="768" spans="1:155" s="217" customFormat="1" hidden="1" x14ac:dyDescent="0.25">
      <c r="A768" s="1085"/>
      <c r="B768" s="381"/>
      <c r="C768" s="381"/>
      <c r="D768" s="432"/>
      <c r="E768" s="432"/>
      <c r="F768" s="432"/>
      <c r="G768" s="377"/>
      <c r="H768" s="381"/>
      <c r="I768" s="381"/>
      <c r="J768" s="381"/>
      <c r="K768" s="381"/>
      <c r="L768" s="381"/>
      <c r="M768" s="381"/>
      <c r="N768" s="381"/>
      <c r="O768" s="381"/>
      <c r="P768" s="381"/>
      <c r="Q768" s="381"/>
      <c r="R768" s="381"/>
      <c r="S768" s="381"/>
      <c r="T768" s="381"/>
      <c r="U768" s="381"/>
      <c r="V768" s="381"/>
      <c r="W768" s="381"/>
      <c r="X768" s="381"/>
      <c r="Y768" s="381"/>
      <c r="Z768" s="381"/>
      <c r="AA768" s="381"/>
      <c r="AB768" s="381"/>
      <c r="AC768" s="381"/>
      <c r="AD768" s="381"/>
      <c r="AE768" s="381"/>
      <c r="AF768" s="381"/>
      <c r="AG768" s="381"/>
      <c r="AH768" s="381"/>
      <c r="AI768" s="381"/>
      <c r="AJ768" s="381"/>
      <c r="AK768" s="381"/>
      <c r="AL768" s="381"/>
      <c r="AM768" s="381"/>
      <c r="AN768" s="381"/>
      <c r="AO768" s="381"/>
      <c r="AP768" s="381"/>
      <c r="AQ768" s="381"/>
      <c r="AR768" s="381"/>
      <c r="AS768" s="381"/>
      <c r="AT768" s="381"/>
      <c r="AU768" s="381"/>
      <c r="AV768" s="381"/>
      <c r="AW768" s="381"/>
      <c r="AX768" s="381"/>
      <c r="AY768" s="381"/>
      <c r="AZ768" s="381"/>
      <c r="BA768" s="381"/>
      <c r="BB768" s="381"/>
      <c r="BC768" s="381"/>
      <c r="BD768" s="381"/>
      <c r="BE768" s="381"/>
      <c r="BF768" s="381"/>
      <c r="BG768" s="381"/>
      <c r="BH768" s="381"/>
      <c r="BI768" s="381"/>
      <c r="BJ768" s="381"/>
      <c r="BK768" s="381"/>
      <c r="BL768" s="381"/>
      <c r="BM768" s="381"/>
      <c r="BN768" s="381"/>
      <c r="BO768" s="381"/>
      <c r="BP768" s="381"/>
      <c r="BQ768" s="381"/>
      <c r="BR768" s="381"/>
      <c r="BS768" s="381"/>
      <c r="BT768" s="381"/>
      <c r="BU768" s="381"/>
      <c r="BV768" s="381"/>
      <c r="BW768" s="381"/>
      <c r="BX768" s="381"/>
      <c r="BY768" s="381"/>
      <c r="BZ768" s="381"/>
      <c r="CA768" s="381"/>
      <c r="CB768" s="381"/>
      <c r="CC768" s="381"/>
      <c r="CD768" s="381"/>
      <c r="CE768" s="381"/>
      <c r="CF768" s="381"/>
      <c r="CG768" s="381"/>
      <c r="CH768" s="381"/>
      <c r="CI768" s="381"/>
      <c r="CJ768" s="381"/>
      <c r="CK768" s="381"/>
      <c r="CL768" s="381"/>
      <c r="CM768" s="381"/>
      <c r="CN768" s="381"/>
      <c r="CO768" s="381"/>
      <c r="CP768" s="381"/>
      <c r="CQ768" s="381"/>
      <c r="CR768" s="381"/>
      <c r="CS768" s="381"/>
      <c r="CT768" s="381"/>
      <c r="CU768" s="381"/>
      <c r="CV768" s="381"/>
      <c r="CW768" s="381"/>
      <c r="CX768" s="381"/>
      <c r="CY768" s="381"/>
      <c r="CZ768" s="381"/>
      <c r="DA768" s="381"/>
      <c r="DB768" s="381"/>
      <c r="DC768" s="381"/>
      <c r="DD768" s="381"/>
      <c r="DE768" s="381"/>
      <c r="DF768" s="381"/>
      <c r="DG768" s="381"/>
      <c r="DH768" s="381"/>
      <c r="DI768" s="381"/>
      <c r="DJ768" s="381"/>
      <c r="DK768" s="381"/>
      <c r="DL768" s="381"/>
      <c r="DM768" s="381"/>
      <c r="DN768" s="381"/>
      <c r="DO768" s="381"/>
      <c r="DP768" s="381"/>
      <c r="DQ768" s="381"/>
      <c r="DR768" s="381"/>
      <c r="DS768" s="381"/>
      <c r="DT768" s="381"/>
      <c r="DU768" s="381"/>
      <c r="DV768" s="381"/>
      <c r="DW768" s="381"/>
      <c r="DX768" s="381"/>
      <c r="DY768" s="381"/>
      <c r="DZ768" s="381"/>
      <c r="EA768" s="381"/>
      <c r="EB768" s="381"/>
      <c r="EC768" s="381"/>
      <c r="ED768" s="381"/>
      <c r="EE768" s="381"/>
      <c r="EF768" s="381"/>
      <c r="EG768" s="381"/>
      <c r="EH768" s="381"/>
      <c r="EI768" s="381"/>
      <c r="EJ768" s="381"/>
      <c r="EK768" s="381"/>
      <c r="EL768" s="381"/>
      <c r="EM768" s="381"/>
      <c r="EN768" s="381"/>
      <c r="EO768" s="381"/>
      <c r="EP768" s="381"/>
      <c r="EQ768" s="381"/>
      <c r="ER768" s="381"/>
      <c r="ES768" s="1312"/>
      <c r="ET768" s="381"/>
      <c r="EU768" s="381"/>
      <c r="EV768" s="381"/>
      <c r="EW768" s="381"/>
      <c r="EX768" s="381"/>
      <c r="EY768" s="381"/>
    </row>
    <row r="769" spans="1:155" s="217" customFormat="1" hidden="1" x14ac:dyDescent="0.25">
      <c r="A769" s="1085"/>
      <c r="B769" s="381"/>
      <c r="C769" s="381"/>
      <c r="D769" s="432"/>
      <c r="E769" s="432"/>
      <c r="F769" s="432"/>
      <c r="G769" s="377"/>
      <c r="H769" s="381"/>
      <c r="I769" s="381"/>
      <c r="J769" s="381"/>
      <c r="K769" s="381"/>
      <c r="L769" s="381"/>
      <c r="M769" s="381"/>
      <c r="N769" s="381"/>
      <c r="O769" s="381"/>
      <c r="P769" s="381"/>
      <c r="Q769" s="381"/>
      <c r="R769" s="381"/>
      <c r="S769" s="381"/>
      <c r="T769" s="381"/>
      <c r="U769" s="381"/>
      <c r="V769" s="381"/>
      <c r="W769" s="381"/>
      <c r="X769" s="381"/>
      <c r="Y769" s="381"/>
      <c r="Z769" s="381"/>
      <c r="AA769" s="381"/>
      <c r="AB769" s="381"/>
      <c r="AC769" s="381"/>
      <c r="AD769" s="381"/>
      <c r="AE769" s="381"/>
      <c r="AF769" s="381"/>
      <c r="AG769" s="381"/>
      <c r="AH769" s="381"/>
      <c r="AI769" s="381"/>
      <c r="AJ769" s="381"/>
      <c r="AK769" s="381"/>
      <c r="AL769" s="381"/>
      <c r="AM769" s="381"/>
      <c r="AN769" s="381"/>
      <c r="AO769" s="381"/>
      <c r="AP769" s="381"/>
      <c r="AQ769" s="381"/>
      <c r="AR769" s="381"/>
      <c r="AS769" s="381"/>
      <c r="AT769" s="381"/>
      <c r="AU769" s="381"/>
      <c r="AV769" s="381"/>
      <c r="AW769" s="381"/>
      <c r="AX769" s="381"/>
      <c r="AY769" s="381"/>
      <c r="AZ769" s="381"/>
      <c r="BA769" s="381"/>
      <c r="BB769" s="381"/>
      <c r="BC769" s="381"/>
      <c r="BD769" s="381"/>
      <c r="BE769" s="381"/>
      <c r="BF769" s="381"/>
      <c r="BG769" s="381"/>
      <c r="BH769" s="381"/>
      <c r="BI769" s="381"/>
      <c r="BJ769" s="381"/>
      <c r="BK769" s="381"/>
      <c r="BL769" s="381"/>
      <c r="BM769" s="381"/>
      <c r="BN769" s="381"/>
      <c r="BO769" s="381"/>
      <c r="BP769" s="381"/>
      <c r="BQ769" s="381"/>
      <c r="BR769" s="381"/>
      <c r="BS769" s="381"/>
      <c r="BT769" s="381"/>
      <c r="BU769" s="381"/>
      <c r="BV769" s="381"/>
      <c r="BW769" s="381"/>
      <c r="BX769" s="381"/>
      <c r="BY769" s="381"/>
      <c r="BZ769" s="381"/>
      <c r="CA769" s="381"/>
      <c r="CB769" s="381"/>
      <c r="CC769" s="381"/>
      <c r="CD769" s="381"/>
      <c r="CE769" s="381"/>
      <c r="CF769" s="381"/>
      <c r="CG769" s="381"/>
      <c r="CH769" s="381"/>
      <c r="CI769" s="381"/>
      <c r="CJ769" s="381"/>
      <c r="CK769" s="381"/>
      <c r="CL769" s="381"/>
      <c r="CM769" s="381"/>
      <c r="CN769" s="381"/>
      <c r="CO769" s="381"/>
      <c r="CP769" s="381"/>
      <c r="CQ769" s="381"/>
      <c r="CR769" s="381"/>
      <c r="CS769" s="381"/>
      <c r="CT769" s="381"/>
      <c r="CU769" s="381"/>
      <c r="CV769" s="381"/>
      <c r="CW769" s="381"/>
      <c r="CX769" s="381"/>
      <c r="CY769" s="381"/>
      <c r="CZ769" s="381"/>
      <c r="DA769" s="381"/>
      <c r="DB769" s="381"/>
      <c r="DC769" s="381"/>
      <c r="DD769" s="381"/>
      <c r="DE769" s="381"/>
      <c r="DF769" s="381"/>
      <c r="DG769" s="381"/>
      <c r="DH769" s="381"/>
      <c r="DI769" s="381"/>
      <c r="DJ769" s="381"/>
      <c r="DK769" s="381"/>
      <c r="DL769" s="381"/>
      <c r="DM769" s="381"/>
      <c r="DN769" s="381"/>
      <c r="DO769" s="381"/>
      <c r="DP769" s="381"/>
      <c r="DQ769" s="381"/>
      <c r="DR769" s="381"/>
      <c r="DS769" s="381"/>
      <c r="DT769" s="381"/>
      <c r="DU769" s="381"/>
      <c r="DV769" s="381"/>
      <c r="DW769" s="381"/>
      <c r="DX769" s="381"/>
      <c r="DY769" s="381"/>
      <c r="DZ769" s="381"/>
      <c r="EA769" s="381"/>
      <c r="EB769" s="381"/>
      <c r="EC769" s="381"/>
      <c r="ED769" s="381"/>
      <c r="EE769" s="381"/>
      <c r="EF769" s="381"/>
      <c r="EG769" s="381"/>
      <c r="EH769" s="381"/>
      <c r="EI769" s="381"/>
      <c r="EJ769" s="381"/>
      <c r="EK769" s="381"/>
      <c r="EL769" s="381"/>
      <c r="EM769" s="381"/>
      <c r="EN769" s="381"/>
      <c r="EO769" s="381"/>
      <c r="EP769" s="381"/>
      <c r="EQ769" s="381"/>
      <c r="ER769" s="381"/>
      <c r="ES769" s="1312"/>
      <c r="ET769" s="381"/>
      <c r="EU769" s="381"/>
      <c r="EV769" s="381"/>
      <c r="EW769" s="381"/>
      <c r="EX769" s="381"/>
      <c r="EY769" s="381"/>
    </row>
    <row r="770" spans="1:155" s="217" customFormat="1" hidden="1" x14ac:dyDescent="0.25">
      <c r="A770" s="1085"/>
      <c r="B770" s="381"/>
      <c r="C770" s="381"/>
      <c r="D770" s="432"/>
      <c r="E770" s="432"/>
      <c r="F770" s="432"/>
      <c r="G770" s="377"/>
      <c r="H770" s="381"/>
      <c r="I770" s="381"/>
      <c r="J770" s="381"/>
      <c r="K770" s="381"/>
      <c r="L770" s="381"/>
      <c r="M770" s="381"/>
      <c r="N770" s="381"/>
      <c r="O770" s="381"/>
      <c r="P770" s="381"/>
      <c r="Q770" s="381"/>
      <c r="R770" s="381"/>
      <c r="S770" s="381"/>
      <c r="T770" s="381"/>
      <c r="U770" s="381"/>
      <c r="V770" s="381"/>
      <c r="W770" s="381"/>
      <c r="X770" s="381"/>
      <c r="Y770" s="381"/>
      <c r="Z770" s="381"/>
      <c r="AA770" s="381"/>
      <c r="AB770" s="381"/>
      <c r="AC770" s="381"/>
      <c r="AD770" s="381"/>
      <c r="AE770" s="381"/>
      <c r="AF770" s="381"/>
      <c r="AG770" s="381"/>
      <c r="AH770" s="381"/>
      <c r="AI770" s="381"/>
      <c r="AJ770" s="381"/>
      <c r="AK770" s="381"/>
      <c r="AL770" s="381"/>
      <c r="AM770" s="381"/>
      <c r="AN770" s="381"/>
      <c r="AO770" s="381"/>
      <c r="AP770" s="381"/>
      <c r="AQ770" s="381"/>
      <c r="AR770" s="381"/>
      <c r="AS770" s="381"/>
      <c r="AT770" s="381"/>
      <c r="AU770" s="381"/>
      <c r="AV770" s="381"/>
      <c r="AW770" s="381"/>
      <c r="AX770" s="381"/>
      <c r="AY770" s="381"/>
      <c r="AZ770" s="381"/>
      <c r="BA770" s="381"/>
      <c r="BB770" s="381"/>
      <c r="BC770" s="381"/>
      <c r="BD770" s="381"/>
      <c r="BE770" s="381"/>
      <c r="BF770" s="381"/>
      <c r="BG770" s="381"/>
      <c r="BH770" s="381"/>
      <c r="BI770" s="381"/>
      <c r="BJ770" s="381"/>
      <c r="BK770" s="381"/>
      <c r="BL770" s="381"/>
      <c r="BM770" s="381"/>
      <c r="BN770" s="381"/>
      <c r="BO770" s="381"/>
      <c r="BP770" s="381"/>
      <c r="BQ770" s="381"/>
      <c r="BR770" s="381"/>
      <c r="BS770" s="381"/>
      <c r="BT770" s="381"/>
      <c r="BU770" s="381"/>
      <c r="BV770" s="381"/>
      <c r="BW770" s="381"/>
      <c r="BX770" s="381"/>
      <c r="BY770" s="381"/>
      <c r="BZ770" s="381"/>
      <c r="CA770" s="381"/>
      <c r="CB770" s="381"/>
      <c r="CC770" s="381"/>
      <c r="CD770" s="381"/>
      <c r="CE770" s="381"/>
      <c r="CF770" s="381"/>
      <c r="CG770" s="381"/>
      <c r="CH770" s="381"/>
      <c r="CI770" s="381"/>
      <c r="CJ770" s="381"/>
      <c r="CK770" s="381"/>
      <c r="CL770" s="381"/>
      <c r="CM770" s="381"/>
      <c r="CN770" s="381"/>
      <c r="CO770" s="381"/>
      <c r="CP770" s="381"/>
      <c r="CQ770" s="381"/>
      <c r="CR770" s="381"/>
      <c r="CS770" s="381"/>
      <c r="CT770" s="381"/>
      <c r="CU770" s="381"/>
      <c r="CV770" s="381"/>
      <c r="CW770" s="381"/>
      <c r="CX770" s="381"/>
      <c r="CY770" s="381"/>
      <c r="CZ770" s="381"/>
      <c r="DA770" s="381"/>
      <c r="DB770" s="381"/>
      <c r="DC770" s="381"/>
      <c r="DD770" s="381"/>
      <c r="DE770" s="381"/>
      <c r="DF770" s="381"/>
      <c r="DG770" s="381"/>
      <c r="DH770" s="381"/>
      <c r="DI770" s="381"/>
      <c r="DJ770" s="381"/>
      <c r="DK770" s="381"/>
      <c r="DL770" s="381"/>
      <c r="DM770" s="381"/>
      <c r="DN770" s="381"/>
      <c r="DO770" s="381"/>
      <c r="DP770" s="381"/>
      <c r="DQ770" s="381"/>
      <c r="DR770" s="381"/>
      <c r="DS770" s="381"/>
      <c r="DT770" s="381"/>
      <c r="DU770" s="381"/>
      <c r="DV770" s="381"/>
      <c r="DW770" s="381"/>
      <c r="DX770" s="381"/>
      <c r="DY770" s="381"/>
      <c r="DZ770" s="381"/>
      <c r="EA770" s="381"/>
      <c r="EB770" s="381"/>
      <c r="EC770" s="381"/>
      <c r="ED770" s="381"/>
      <c r="EE770" s="381"/>
      <c r="EF770" s="381"/>
      <c r="EG770" s="381"/>
      <c r="EH770" s="381"/>
      <c r="EI770" s="381"/>
      <c r="EJ770" s="381"/>
      <c r="EK770" s="381"/>
      <c r="EL770" s="381"/>
      <c r="EM770" s="381"/>
      <c r="EN770" s="381"/>
      <c r="EO770" s="381"/>
      <c r="EP770" s="381"/>
      <c r="EQ770" s="381"/>
      <c r="ER770" s="381"/>
      <c r="ES770" s="1312"/>
      <c r="ET770" s="381"/>
      <c r="EU770" s="381"/>
      <c r="EV770" s="381"/>
      <c r="EW770" s="381"/>
      <c r="EX770" s="381"/>
      <c r="EY770" s="381"/>
    </row>
    <row r="771" spans="1:155" s="217" customFormat="1" hidden="1" x14ac:dyDescent="0.25">
      <c r="A771" s="1085"/>
      <c r="B771" s="381"/>
      <c r="C771" s="381"/>
      <c r="D771" s="432"/>
      <c r="E771" s="432"/>
      <c r="F771" s="432"/>
      <c r="G771" s="377"/>
      <c r="H771" s="381"/>
      <c r="I771" s="381"/>
      <c r="J771" s="381"/>
      <c r="K771" s="381"/>
      <c r="L771" s="381"/>
      <c r="M771" s="381"/>
      <c r="N771" s="381"/>
      <c r="O771" s="381"/>
      <c r="P771" s="381"/>
      <c r="Q771" s="381"/>
      <c r="R771" s="381"/>
      <c r="S771" s="381"/>
      <c r="T771" s="381"/>
      <c r="U771" s="381"/>
      <c r="V771" s="381"/>
      <c r="W771" s="381"/>
      <c r="X771" s="381"/>
      <c r="Y771" s="381"/>
      <c r="Z771" s="381"/>
      <c r="AA771" s="381"/>
      <c r="AB771" s="381"/>
      <c r="AC771" s="381"/>
      <c r="AD771" s="381"/>
      <c r="AE771" s="381"/>
      <c r="AF771" s="381"/>
      <c r="AG771" s="381"/>
      <c r="AH771" s="381"/>
      <c r="AI771" s="381"/>
      <c r="AJ771" s="381"/>
      <c r="AK771" s="381"/>
      <c r="AL771" s="381"/>
      <c r="AM771" s="381"/>
      <c r="AN771" s="381"/>
      <c r="AO771" s="381"/>
      <c r="AP771" s="381"/>
      <c r="AQ771" s="381"/>
      <c r="AR771" s="381"/>
      <c r="AS771" s="381"/>
      <c r="AT771" s="381"/>
      <c r="AU771" s="381"/>
      <c r="AV771" s="381"/>
      <c r="AW771" s="381"/>
      <c r="AX771" s="381"/>
      <c r="AY771" s="381"/>
      <c r="AZ771" s="381"/>
      <c r="BA771" s="381"/>
      <c r="BB771" s="381"/>
      <c r="BC771" s="381"/>
      <c r="BD771" s="381"/>
      <c r="BE771" s="381"/>
      <c r="BF771" s="381"/>
      <c r="BG771" s="381"/>
      <c r="BH771" s="381"/>
      <c r="BI771" s="381"/>
      <c r="BJ771" s="381"/>
      <c r="BK771" s="381"/>
      <c r="BL771" s="381"/>
      <c r="BM771" s="381"/>
      <c r="BN771" s="381"/>
      <c r="BO771" s="381"/>
      <c r="BP771" s="381"/>
      <c r="BQ771" s="381"/>
      <c r="BR771" s="381"/>
      <c r="BS771" s="381"/>
      <c r="BT771" s="381"/>
      <c r="BU771" s="381"/>
      <c r="BV771" s="381"/>
      <c r="BW771" s="381"/>
      <c r="BX771" s="381"/>
      <c r="BY771" s="381"/>
      <c r="BZ771" s="381"/>
      <c r="CA771" s="381"/>
      <c r="CB771" s="381"/>
      <c r="CC771" s="381"/>
      <c r="CD771" s="381"/>
      <c r="CE771" s="381"/>
      <c r="CF771" s="381"/>
      <c r="CG771" s="381"/>
      <c r="CH771" s="381"/>
      <c r="CI771" s="381"/>
      <c r="CJ771" s="381"/>
      <c r="CK771" s="381"/>
      <c r="CL771" s="381"/>
      <c r="CM771" s="381"/>
      <c r="CN771" s="381"/>
      <c r="CO771" s="381"/>
      <c r="CP771" s="381"/>
      <c r="CQ771" s="381"/>
      <c r="CR771" s="381"/>
      <c r="CS771" s="381"/>
      <c r="CT771" s="381"/>
      <c r="CU771" s="381"/>
      <c r="CV771" s="381"/>
      <c r="CW771" s="381"/>
      <c r="CX771" s="381"/>
      <c r="CY771" s="381"/>
      <c r="CZ771" s="381"/>
      <c r="DA771" s="381"/>
      <c r="DB771" s="381"/>
      <c r="DC771" s="381"/>
      <c r="DD771" s="381"/>
      <c r="DE771" s="381"/>
      <c r="DF771" s="381"/>
      <c r="DG771" s="381"/>
      <c r="DH771" s="381"/>
      <c r="DI771" s="381"/>
      <c r="DJ771" s="381"/>
      <c r="DK771" s="381"/>
      <c r="DL771" s="381"/>
      <c r="DM771" s="381"/>
      <c r="DN771" s="381"/>
      <c r="DO771" s="381"/>
      <c r="DP771" s="381"/>
      <c r="DQ771" s="381"/>
      <c r="DR771" s="381"/>
      <c r="DS771" s="381"/>
      <c r="DT771" s="381"/>
      <c r="DU771" s="381"/>
      <c r="DV771" s="381"/>
      <c r="DW771" s="381"/>
      <c r="DX771" s="381"/>
      <c r="DY771" s="381"/>
      <c r="DZ771" s="381"/>
      <c r="EA771" s="381"/>
      <c r="EB771" s="381"/>
      <c r="EC771" s="381"/>
      <c r="ED771" s="381"/>
      <c r="EE771" s="381"/>
      <c r="EF771" s="381"/>
      <c r="EG771" s="381"/>
      <c r="EH771" s="381"/>
      <c r="EI771" s="381"/>
      <c r="EJ771" s="381"/>
      <c r="EK771" s="381"/>
      <c r="EL771" s="381"/>
      <c r="EM771" s="381"/>
      <c r="EN771" s="381"/>
      <c r="EO771" s="381"/>
      <c r="EP771" s="381"/>
      <c r="EQ771" s="381"/>
      <c r="ER771" s="381"/>
      <c r="ES771" s="1312"/>
      <c r="ET771" s="381"/>
      <c r="EU771" s="381"/>
      <c r="EV771" s="381"/>
      <c r="EW771" s="381"/>
      <c r="EX771" s="381"/>
      <c r="EY771" s="381"/>
    </row>
    <row r="772" spans="1:155" s="217" customFormat="1" hidden="1" x14ac:dyDescent="0.25">
      <c r="A772" s="1085"/>
      <c r="B772" s="381"/>
      <c r="C772" s="381"/>
      <c r="D772" s="432"/>
      <c r="E772" s="432"/>
      <c r="F772" s="432"/>
      <c r="G772" s="377"/>
      <c r="H772" s="381"/>
      <c r="I772" s="381"/>
      <c r="J772" s="381"/>
      <c r="K772" s="381"/>
      <c r="L772" s="381"/>
      <c r="M772" s="381"/>
      <c r="N772" s="381"/>
      <c r="O772" s="381"/>
      <c r="P772" s="381"/>
      <c r="Q772" s="381"/>
      <c r="R772" s="381"/>
      <c r="S772" s="381"/>
      <c r="T772" s="381"/>
      <c r="U772" s="381"/>
      <c r="V772" s="381"/>
      <c r="W772" s="381"/>
      <c r="X772" s="381"/>
      <c r="Y772" s="381"/>
      <c r="Z772" s="381"/>
      <c r="AA772" s="381"/>
      <c r="AB772" s="381"/>
      <c r="AC772" s="381"/>
      <c r="AD772" s="381"/>
      <c r="AE772" s="381"/>
      <c r="AF772" s="381"/>
      <c r="AG772" s="381"/>
      <c r="AH772" s="381"/>
      <c r="AI772" s="381"/>
      <c r="AJ772" s="381"/>
      <c r="AK772" s="381"/>
      <c r="AL772" s="381"/>
      <c r="AM772" s="381"/>
      <c r="AN772" s="381"/>
      <c r="AO772" s="381"/>
      <c r="AP772" s="381"/>
      <c r="AQ772" s="381"/>
      <c r="AR772" s="381"/>
      <c r="AS772" s="381"/>
      <c r="AT772" s="381"/>
      <c r="AU772" s="381"/>
      <c r="AV772" s="381"/>
      <c r="AW772" s="381"/>
      <c r="AX772" s="381"/>
      <c r="AY772" s="381"/>
      <c r="AZ772" s="381"/>
      <c r="BA772" s="381"/>
      <c r="BB772" s="381"/>
      <c r="BC772" s="381"/>
      <c r="BD772" s="381"/>
      <c r="BE772" s="381"/>
      <c r="BF772" s="381"/>
      <c r="BG772" s="381"/>
      <c r="BH772" s="381"/>
      <c r="BI772" s="381"/>
      <c r="BJ772" s="381"/>
      <c r="BK772" s="381"/>
      <c r="BL772" s="381"/>
      <c r="BM772" s="381"/>
      <c r="BN772" s="381"/>
      <c r="BO772" s="381"/>
      <c r="BP772" s="381"/>
      <c r="BQ772" s="381"/>
      <c r="BR772" s="381"/>
      <c r="BS772" s="381"/>
      <c r="BT772" s="381"/>
      <c r="BU772" s="381"/>
      <c r="BV772" s="381"/>
      <c r="BW772" s="381"/>
      <c r="BX772" s="381"/>
      <c r="BY772" s="381"/>
      <c r="BZ772" s="381"/>
      <c r="CA772" s="381"/>
      <c r="CB772" s="381"/>
      <c r="CC772" s="381"/>
      <c r="CD772" s="381"/>
      <c r="CE772" s="381"/>
      <c r="CF772" s="381"/>
      <c r="CG772" s="381"/>
      <c r="CH772" s="381"/>
      <c r="CI772" s="381"/>
      <c r="CJ772" s="381"/>
      <c r="CK772" s="381"/>
      <c r="CL772" s="381"/>
      <c r="CM772" s="381"/>
      <c r="CN772" s="381"/>
      <c r="CO772" s="381"/>
      <c r="CP772" s="381"/>
      <c r="CQ772" s="381"/>
      <c r="CR772" s="381"/>
      <c r="CS772" s="381"/>
      <c r="CT772" s="381"/>
      <c r="CU772" s="381"/>
      <c r="CV772" s="381"/>
      <c r="CW772" s="381"/>
      <c r="CX772" s="381"/>
      <c r="CY772" s="381"/>
      <c r="CZ772" s="381"/>
      <c r="DA772" s="381"/>
      <c r="DB772" s="381"/>
      <c r="DC772" s="381"/>
      <c r="DD772" s="381"/>
      <c r="DE772" s="381"/>
      <c r="DF772" s="381"/>
      <c r="DG772" s="381"/>
      <c r="DH772" s="381"/>
      <c r="DI772" s="381"/>
      <c r="DJ772" s="381"/>
      <c r="DK772" s="381"/>
      <c r="DL772" s="381"/>
      <c r="DM772" s="381"/>
      <c r="DN772" s="381"/>
      <c r="DO772" s="381"/>
      <c r="DP772" s="381"/>
      <c r="DQ772" s="381"/>
      <c r="DR772" s="381"/>
      <c r="DS772" s="381"/>
      <c r="DT772" s="381"/>
      <c r="DU772" s="381"/>
      <c r="DV772" s="381"/>
      <c r="DW772" s="381"/>
      <c r="DX772" s="381"/>
      <c r="DY772" s="381"/>
      <c r="DZ772" s="381"/>
      <c r="EA772" s="381"/>
      <c r="EB772" s="381"/>
      <c r="EC772" s="381"/>
      <c r="ED772" s="381"/>
      <c r="EE772" s="381"/>
      <c r="EF772" s="381"/>
      <c r="EG772" s="381"/>
      <c r="EH772" s="381"/>
      <c r="EI772" s="381"/>
      <c r="EJ772" s="381"/>
      <c r="EK772" s="381"/>
      <c r="EL772" s="381"/>
      <c r="EM772" s="381"/>
      <c r="EN772" s="381"/>
      <c r="EO772" s="381"/>
      <c r="EP772" s="381"/>
      <c r="EQ772" s="381"/>
      <c r="ER772" s="381"/>
      <c r="ES772" s="1312"/>
      <c r="ET772" s="381"/>
      <c r="EU772" s="381"/>
      <c r="EV772" s="381"/>
      <c r="EW772" s="381"/>
      <c r="EX772" s="381"/>
      <c r="EY772" s="381"/>
    </row>
    <row r="773" spans="1:155" s="217" customFormat="1" hidden="1" x14ac:dyDescent="0.25">
      <c r="A773" s="1085"/>
      <c r="B773" s="381"/>
      <c r="C773" s="381"/>
      <c r="D773" s="432"/>
      <c r="E773" s="432"/>
      <c r="F773" s="432"/>
      <c r="G773" s="377"/>
      <c r="H773" s="381"/>
      <c r="I773" s="381"/>
      <c r="J773" s="381"/>
      <c r="K773" s="381"/>
      <c r="L773" s="381"/>
      <c r="M773" s="381"/>
      <c r="N773" s="381"/>
      <c r="O773" s="381"/>
      <c r="P773" s="381"/>
      <c r="Q773" s="381"/>
      <c r="R773" s="381"/>
      <c r="S773" s="381"/>
      <c r="T773" s="381"/>
      <c r="U773" s="381"/>
      <c r="V773" s="381"/>
      <c r="W773" s="381"/>
      <c r="X773" s="381"/>
      <c r="Y773" s="381"/>
      <c r="Z773" s="381"/>
      <c r="AA773" s="381"/>
      <c r="AB773" s="381"/>
      <c r="AC773" s="381"/>
      <c r="AD773" s="381"/>
      <c r="AE773" s="381"/>
      <c r="AF773" s="381"/>
      <c r="AG773" s="381"/>
      <c r="AH773" s="381"/>
      <c r="AI773" s="381"/>
      <c r="AJ773" s="381"/>
      <c r="AK773" s="381"/>
      <c r="AL773" s="381"/>
      <c r="AM773" s="381"/>
      <c r="AN773" s="381"/>
      <c r="AO773" s="381"/>
      <c r="AP773" s="381"/>
      <c r="AQ773" s="381"/>
      <c r="AR773" s="381"/>
      <c r="AS773" s="381"/>
      <c r="AT773" s="381"/>
      <c r="AU773" s="381"/>
      <c r="AV773" s="381"/>
      <c r="AW773" s="381"/>
      <c r="AX773" s="381"/>
      <c r="AY773" s="381"/>
      <c r="AZ773" s="381"/>
      <c r="BA773" s="381"/>
      <c r="BB773" s="381"/>
      <c r="BC773" s="381"/>
      <c r="BD773" s="381"/>
      <c r="BE773" s="381"/>
      <c r="BF773" s="381"/>
      <c r="BG773" s="381"/>
      <c r="BH773" s="381"/>
      <c r="BI773" s="381"/>
      <c r="BJ773" s="381"/>
      <c r="BK773" s="381"/>
      <c r="BL773" s="381"/>
      <c r="BM773" s="381"/>
      <c r="BN773" s="381"/>
      <c r="BO773" s="381"/>
      <c r="BP773" s="381"/>
      <c r="BQ773" s="381"/>
      <c r="BR773" s="381"/>
      <c r="BS773" s="381"/>
      <c r="BT773" s="381"/>
      <c r="BU773" s="381"/>
      <c r="BV773" s="381"/>
      <c r="BW773" s="381"/>
      <c r="BX773" s="381"/>
      <c r="BY773" s="381"/>
      <c r="BZ773" s="381"/>
      <c r="CA773" s="381"/>
      <c r="CB773" s="381"/>
      <c r="CC773" s="381"/>
      <c r="CD773" s="381"/>
      <c r="CE773" s="381"/>
      <c r="CF773" s="381"/>
      <c r="CG773" s="381"/>
      <c r="CH773" s="381"/>
      <c r="CI773" s="381"/>
      <c r="CJ773" s="381"/>
      <c r="CK773" s="381"/>
      <c r="CL773" s="381"/>
      <c r="CM773" s="381"/>
      <c r="CN773" s="381"/>
      <c r="CO773" s="381"/>
      <c r="CP773" s="381"/>
      <c r="CQ773" s="381"/>
      <c r="CR773" s="381"/>
      <c r="CS773" s="381"/>
      <c r="CT773" s="381"/>
      <c r="CU773" s="381"/>
      <c r="CV773" s="381"/>
      <c r="CW773" s="381"/>
      <c r="CX773" s="381"/>
      <c r="CY773" s="381"/>
      <c r="CZ773" s="381"/>
      <c r="DA773" s="381"/>
      <c r="DB773" s="381"/>
      <c r="DC773" s="381"/>
      <c r="DD773" s="381"/>
      <c r="DE773" s="381"/>
      <c r="DF773" s="381"/>
      <c r="DG773" s="381"/>
      <c r="DH773" s="381"/>
      <c r="DI773" s="381"/>
      <c r="DJ773" s="381"/>
      <c r="DK773" s="381"/>
      <c r="DL773" s="381"/>
      <c r="DM773" s="381"/>
      <c r="DN773" s="381"/>
      <c r="DO773" s="381"/>
      <c r="DP773" s="381"/>
      <c r="DQ773" s="381"/>
      <c r="DR773" s="381"/>
      <c r="DS773" s="381"/>
      <c r="DT773" s="381"/>
      <c r="DU773" s="381"/>
      <c r="DV773" s="381"/>
      <c r="DW773" s="381"/>
      <c r="DX773" s="381"/>
      <c r="DY773" s="381"/>
      <c r="DZ773" s="381"/>
      <c r="EA773" s="381"/>
      <c r="EB773" s="381"/>
      <c r="EC773" s="381"/>
      <c r="ED773" s="381"/>
      <c r="EE773" s="381"/>
      <c r="EF773" s="381"/>
      <c r="EG773" s="381"/>
      <c r="EH773" s="381"/>
      <c r="EI773" s="381"/>
      <c r="EJ773" s="381"/>
      <c r="EK773" s="381"/>
      <c r="EL773" s="381"/>
      <c r="EM773" s="381"/>
      <c r="EN773" s="381"/>
      <c r="EO773" s="381"/>
      <c r="EP773" s="381"/>
      <c r="EQ773" s="381"/>
      <c r="ER773" s="381"/>
      <c r="ES773" s="1312"/>
      <c r="ET773" s="381"/>
      <c r="EU773" s="381"/>
      <c r="EV773" s="381"/>
      <c r="EW773" s="381"/>
      <c r="EX773" s="381"/>
      <c r="EY773" s="381"/>
    </row>
    <row r="774" spans="1:155" s="217" customFormat="1" hidden="1" x14ac:dyDescent="0.25">
      <c r="A774" s="1085"/>
      <c r="B774" s="381"/>
      <c r="C774" s="381"/>
      <c r="D774" s="432"/>
      <c r="E774" s="432"/>
      <c r="F774" s="432"/>
      <c r="G774" s="377"/>
      <c r="H774" s="381"/>
      <c r="I774" s="381"/>
      <c r="J774" s="381"/>
      <c r="K774" s="381"/>
      <c r="L774" s="381"/>
      <c r="M774" s="381"/>
      <c r="N774" s="381"/>
      <c r="O774" s="381"/>
      <c r="P774" s="381"/>
      <c r="Q774" s="381"/>
      <c r="R774" s="381"/>
      <c r="S774" s="381"/>
      <c r="T774" s="381"/>
      <c r="U774" s="381"/>
      <c r="V774" s="381"/>
      <c r="W774" s="381"/>
      <c r="X774" s="381"/>
      <c r="Y774" s="381"/>
      <c r="Z774" s="381"/>
      <c r="AA774" s="381"/>
      <c r="AB774" s="381"/>
      <c r="AC774" s="381"/>
      <c r="AD774" s="381"/>
      <c r="AE774" s="381"/>
      <c r="AF774" s="381"/>
      <c r="AG774" s="381"/>
      <c r="AH774" s="381"/>
      <c r="AI774" s="381"/>
      <c r="AJ774" s="381"/>
      <c r="AK774" s="381"/>
      <c r="AL774" s="381"/>
      <c r="AM774" s="381"/>
      <c r="AN774" s="381"/>
      <c r="AO774" s="381"/>
      <c r="AP774" s="381"/>
      <c r="AQ774" s="381"/>
      <c r="AR774" s="381"/>
      <c r="AS774" s="381"/>
      <c r="AT774" s="381"/>
      <c r="AU774" s="381"/>
      <c r="AV774" s="381"/>
      <c r="AW774" s="381"/>
      <c r="AX774" s="381"/>
      <c r="AY774" s="381"/>
      <c r="AZ774" s="381"/>
      <c r="BA774" s="381"/>
      <c r="BB774" s="381"/>
      <c r="BC774" s="381"/>
      <c r="BD774" s="381"/>
      <c r="BE774" s="381"/>
      <c r="BF774" s="381"/>
      <c r="BG774" s="381"/>
      <c r="BH774" s="381"/>
      <c r="BI774" s="381"/>
      <c r="BJ774" s="381"/>
      <c r="BK774" s="381"/>
      <c r="BL774" s="381"/>
      <c r="BM774" s="381"/>
      <c r="BN774" s="381"/>
      <c r="BO774" s="381"/>
      <c r="BP774" s="381"/>
      <c r="BQ774" s="381"/>
      <c r="BR774" s="381"/>
      <c r="BS774" s="381"/>
      <c r="BT774" s="381"/>
      <c r="BU774" s="381"/>
      <c r="BV774" s="381"/>
      <c r="BW774" s="381"/>
      <c r="BX774" s="381"/>
      <c r="BY774" s="381"/>
      <c r="BZ774" s="381"/>
      <c r="CA774" s="381"/>
      <c r="CB774" s="381"/>
      <c r="CC774" s="381"/>
      <c r="CD774" s="381"/>
      <c r="CE774" s="381"/>
      <c r="CF774" s="381"/>
      <c r="CG774" s="381"/>
      <c r="CH774" s="381"/>
      <c r="CI774" s="381"/>
      <c r="CJ774" s="381"/>
      <c r="CK774" s="381"/>
      <c r="CL774" s="381"/>
      <c r="CM774" s="381"/>
      <c r="CN774" s="381"/>
      <c r="CO774" s="381"/>
      <c r="CP774" s="381"/>
      <c r="CQ774" s="381"/>
      <c r="CR774" s="381"/>
      <c r="CS774" s="381"/>
      <c r="CT774" s="381"/>
      <c r="CU774" s="381"/>
      <c r="CV774" s="381"/>
      <c r="CW774" s="381"/>
      <c r="CX774" s="381"/>
      <c r="CY774" s="381"/>
      <c r="CZ774" s="381"/>
      <c r="DA774" s="381"/>
      <c r="DB774" s="381"/>
      <c r="DC774" s="381"/>
      <c r="DD774" s="381"/>
      <c r="DE774" s="381"/>
      <c r="DF774" s="381"/>
      <c r="DG774" s="381"/>
      <c r="DH774" s="381"/>
      <c r="DI774" s="381"/>
      <c r="DJ774" s="381"/>
      <c r="DK774" s="381"/>
      <c r="DL774" s="381"/>
      <c r="DM774" s="381"/>
      <c r="DN774" s="381"/>
      <c r="DO774" s="381"/>
      <c r="DP774" s="381"/>
      <c r="DQ774" s="381"/>
      <c r="DR774" s="381"/>
      <c r="DS774" s="381"/>
      <c r="DT774" s="381"/>
      <c r="DU774" s="381"/>
      <c r="DV774" s="381"/>
      <c r="DW774" s="381"/>
      <c r="DX774" s="381"/>
      <c r="DY774" s="381"/>
      <c r="DZ774" s="381"/>
      <c r="EA774" s="381"/>
      <c r="EB774" s="381"/>
      <c r="EC774" s="381"/>
      <c r="ED774" s="381"/>
      <c r="EE774" s="381"/>
      <c r="EF774" s="381"/>
      <c r="EG774" s="381"/>
      <c r="EH774" s="381"/>
      <c r="EI774" s="381"/>
      <c r="EJ774" s="381"/>
      <c r="EK774" s="381"/>
      <c r="EL774" s="381"/>
      <c r="EM774" s="381"/>
      <c r="EN774" s="381"/>
      <c r="EO774" s="381"/>
      <c r="EP774" s="381"/>
      <c r="EQ774" s="381"/>
      <c r="ER774" s="381"/>
      <c r="ES774" s="1312"/>
      <c r="ET774" s="381"/>
      <c r="EU774" s="381"/>
      <c r="EV774" s="381"/>
      <c r="EW774" s="381"/>
      <c r="EX774" s="381"/>
      <c r="EY774" s="381"/>
    </row>
    <row r="775" spans="1:155" s="217" customFormat="1" hidden="1" x14ac:dyDescent="0.25">
      <c r="A775" s="1085"/>
      <c r="B775" s="381"/>
      <c r="C775" s="381"/>
      <c r="D775" s="432"/>
      <c r="E775" s="432"/>
      <c r="F775" s="432"/>
      <c r="G775" s="377"/>
      <c r="H775" s="381"/>
      <c r="I775" s="381"/>
      <c r="J775" s="381"/>
      <c r="K775" s="381"/>
      <c r="L775" s="381"/>
      <c r="M775" s="381"/>
      <c r="N775" s="381"/>
      <c r="O775" s="381"/>
      <c r="P775" s="381"/>
      <c r="Q775" s="381"/>
      <c r="R775" s="381"/>
      <c r="S775" s="381"/>
      <c r="T775" s="381"/>
      <c r="U775" s="381"/>
      <c r="V775" s="381"/>
      <c r="W775" s="381"/>
      <c r="X775" s="381"/>
      <c r="Y775" s="381"/>
      <c r="Z775" s="381"/>
      <c r="AA775" s="381"/>
      <c r="AB775" s="381"/>
      <c r="AC775" s="381"/>
      <c r="AD775" s="381"/>
      <c r="AE775" s="381"/>
      <c r="AF775" s="381"/>
      <c r="AG775" s="381"/>
      <c r="AH775" s="381"/>
      <c r="AI775" s="381"/>
      <c r="AJ775" s="381"/>
      <c r="AK775" s="381"/>
      <c r="AL775" s="381"/>
      <c r="AM775" s="381"/>
      <c r="AN775" s="381"/>
      <c r="AO775" s="381"/>
      <c r="AP775" s="381"/>
      <c r="AQ775" s="381"/>
      <c r="AR775" s="381"/>
      <c r="AS775" s="381"/>
      <c r="AT775" s="381"/>
      <c r="AU775" s="381"/>
      <c r="AV775" s="381"/>
      <c r="AW775" s="381"/>
      <c r="AX775" s="381"/>
      <c r="AY775" s="381"/>
      <c r="AZ775" s="381"/>
      <c r="BA775" s="381"/>
      <c r="BB775" s="381"/>
      <c r="BC775" s="381"/>
      <c r="BD775" s="381"/>
      <c r="BE775" s="381"/>
      <c r="BF775" s="381"/>
      <c r="BG775" s="381"/>
      <c r="BH775" s="381"/>
      <c r="BI775" s="381"/>
      <c r="BJ775" s="381"/>
      <c r="BK775" s="381"/>
      <c r="BL775" s="381"/>
      <c r="BM775" s="381"/>
      <c r="BN775" s="381"/>
      <c r="BO775" s="381"/>
      <c r="BP775" s="381"/>
      <c r="BQ775" s="381"/>
      <c r="BR775" s="381"/>
      <c r="BS775" s="381"/>
      <c r="BT775" s="381"/>
      <c r="BU775" s="381"/>
      <c r="BV775" s="381"/>
      <c r="BW775" s="381"/>
      <c r="BX775" s="381"/>
      <c r="BY775" s="381"/>
      <c r="BZ775" s="381"/>
      <c r="CA775" s="381"/>
      <c r="CB775" s="381"/>
      <c r="CC775" s="381"/>
      <c r="CD775" s="381"/>
      <c r="CE775" s="381"/>
      <c r="CF775" s="381"/>
      <c r="CG775" s="381"/>
      <c r="CH775" s="381"/>
      <c r="CI775" s="381"/>
      <c r="CJ775" s="381"/>
      <c r="CK775" s="381"/>
      <c r="CL775" s="381"/>
      <c r="CM775" s="381"/>
      <c r="CN775" s="381"/>
      <c r="CO775" s="381"/>
      <c r="CP775" s="381"/>
      <c r="CQ775" s="381"/>
      <c r="CR775" s="381"/>
      <c r="CS775" s="381"/>
      <c r="CT775" s="381"/>
      <c r="CU775" s="381"/>
      <c r="CV775" s="381"/>
      <c r="CW775" s="381"/>
      <c r="CX775" s="381"/>
      <c r="CY775" s="381"/>
      <c r="CZ775" s="381"/>
      <c r="DA775" s="381"/>
      <c r="DB775" s="381"/>
      <c r="DC775" s="381"/>
      <c r="DD775" s="381"/>
      <c r="DE775" s="381"/>
      <c r="DF775" s="381"/>
      <c r="DG775" s="381"/>
      <c r="DH775" s="381"/>
      <c r="DI775" s="381"/>
      <c r="DJ775" s="381"/>
      <c r="DK775" s="381"/>
      <c r="DL775" s="381"/>
      <c r="DM775" s="381"/>
      <c r="DN775" s="381"/>
      <c r="DO775" s="381"/>
      <c r="DP775" s="381"/>
      <c r="DQ775" s="381"/>
      <c r="DR775" s="381"/>
      <c r="DS775" s="381"/>
      <c r="DT775" s="381"/>
      <c r="DU775" s="381"/>
      <c r="DV775" s="381"/>
      <c r="DW775" s="381"/>
      <c r="DX775" s="381"/>
      <c r="DY775" s="381"/>
      <c r="DZ775" s="381"/>
      <c r="EA775" s="381"/>
      <c r="EB775" s="381"/>
      <c r="EC775" s="381"/>
      <c r="ED775" s="381"/>
      <c r="EE775" s="381"/>
      <c r="EF775" s="381"/>
      <c r="EG775" s="381"/>
      <c r="EH775" s="381"/>
      <c r="EI775" s="381"/>
      <c r="EJ775" s="381"/>
      <c r="EK775" s="381"/>
      <c r="EL775" s="381"/>
      <c r="EM775" s="381"/>
      <c r="EN775" s="381"/>
      <c r="EO775" s="381"/>
      <c r="EP775" s="381"/>
      <c r="EQ775" s="381"/>
      <c r="ER775" s="381"/>
      <c r="ES775" s="1312"/>
      <c r="ET775" s="381"/>
      <c r="EU775" s="381"/>
      <c r="EV775" s="381"/>
      <c r="EW775" s="381"/>
      <c r="EX775" s="381"/>
      <c r="EY775" s="381"/>
    </row>
    <row r="776" spans="1:155" s="217" customFormat="1" hidden="1" x14ac:dyDescent="0.25">
      <c r="A776" s="1085"/>
      <c r="B776" s="381"/>
      <c r="C776" s="381"/>
      <c r="D776" s="432"/>
      <c r="E776" s="432"/>
      <c r="F776" s="432"/>
      <c r="G776" s="377"/>
      <c r="H776" s="381"/>
      <c r="I776" s="381"/>
      <c r="J776" s="381"/>
      <c r="K776" s="381"/>
      <c r="L776" s="381"/>
      <c r="M776" s="381"/>
      <c r="N776" s="381"/>
      <c r="O776" s="381"/>
      <c r="P776" s="381"/>
      <c r="Q776" s="381"/>
      <c r="R776" s="381"/>
      <c r="S776" s="381"/>
      <c r="T776" s="381"/>
      <c r="U776" s="381"/>
      <c r="V776" s="381"/>
      <c r="W776" s="381"/>
      <c r="X776" s="381"/>
      <c r="Y776" s="381"/>
      <c r="Z776" s="381"/>
      <c r="AA776" s="381"/>
      <c r="AB776" s="381"/>
      <c r="AC776" s="381"/>
      <c r="AD776" s="381"/>
      <c r="AE776" s="381"/>
      <c r="AF776" s="381"/>
      <c r="AG776" s="381"/>
      <c r="AH776" s="381"/>
      <c r="AI776" s="381"/>
      <c r="AJ776" s="381"/>
      <c r="AK776" s="381"/>
      <c r="AL776" s="381"/>
      <c r="AM776" s="381"/>
      <c r="AN776" s="381"/>
      <c r="AO776" s="381"/>
      <c r="AP776" s="381"/>
      <c r="AQ776" s="381"/>
      <c r="AR776" s="381"/>
      <c r="AS776" s="381"/>
      <c r="AT776" s="381"/>
      <c r="AU776" s="381"/>
      <c r="AV776" s="381"/>
      <c r="AW776" s="381"/>
      <c r="AX776" s="381"/>
      <c r="AY776" s="381"/>
      <c r="AZ776" s="381"/>
      <c r="BA776" s="381"/>
      <c r="BB776" s="381"/>
      <c r="BC776" s="381"/>
      <c r="BD776" s="381"/>
      <c r="BE776" s="381"/>
      <c r="BF776" s="381"/>
      <c r="BG776" s="381"/>
      <c r="BH776" s="381"/>
      <c r="BI776" s="381"/>
      <c r="BJ776" s="381"/>
      <c r="BK776" s="381"/>
      <c r="BL776" s="381"/>
      <c r="BM776" s="381"/>
      <c r="BN776" s="381"/>
      <c r="BO776" s="381"/>
      <c r="BP776" s="381"/>
      <c r="BQ776" s="381"/>
      <c r="BR776" s="381"/>
      <c r="BS776" s="381"/>
      <c r="BT776" s="381"/>
      <c r="BU776" s="381"/>
      <c r="BV776" s="381"/>
      <c r="BW776" s="381"/>
      <c r="BX776" s="381"/>
      <c r="BY776" s="381"/>
      <c r="BZ776" s="381"/>
      <c r="CA776" s="381"/>
      <c r="CB776" s="381"/>
      <c r="CC776" s="381"/>
      <c r="CD776" s="381"/>
      <c r="CE776" s="381"/>
      <c r="CF776" s="381"/>
      <c r="CG776" s="381"/>
      <c r="CH776" s="381"/>
      <c r="CI776" s="381"/>
      <c r="CJ776" s="381"/>
      <c r="CK776" s="381"/>
      <c r="CL776" s="381"/>
      <c r="CM776" s="381"/>
      <c r="CN776" s="381"/>
      <c r="CO776" s="381"/>
      <c r="CP776" s="381"/>
      <c r="CQ776" s="381"/>
      <c r="CR776" s="381"/>
      <c r="CS776" s="381"/>
      <c r="CT776" s="381"/>
      <c r="CU776" s="381"/>
      <c r="CV776" s="381"/>
      <c r="CW776" s="381"/>
      <c r="CX776" s="381"/>
      <c r="CY776" s="381"/>
      <c r="CZ776" s="381"/>
      <c r="DA776" s="381"/>
      <c r="DB776" s="381"/>
      <c r="DC776" s="381"/>
      <c r="DD776" s="381"/>
      <c r="DE776" s="381"/>
      <c r="DF776" s="381"/>
      <c r="DG776" s="381"/>
      <c r="DH776" s="381"/>
      <c r="DI776" s="381"/>
      <c r="DJ776" s="381"/>
      <c r="DK776" s="381"/>
      <c r="DL776" s="381"/>
      <c r="DM776" s="381"/>
      <c r="DN776" s="381"/>
      <c r="DO776" s="381"/>
      <c r="DP776" s="381"/>
      <c r="DQ776" s="381"/>
      <c r="DR776" s="381"/>
      <c r="DS776" s="381"/>
      <c r="DT776" s="381"/>
      <c r="DU776" s="381"/>
      <c r="DV776" s="381"/>
      <c r="DW776" s="381"/>
      <c r="DX776" s="381"/>
      <c r="DY776" s="381"/>
      <c r="DZ776" s="381"/>
      <c r="EA776" s="381"/>
      <c r="EB776" s="381"/>
      <c r="EC776" s="381"/>
      <c r="ED776" s="381"/>
      <c r="EE776" s="381"/>
      <c r="EF776" s="381"/>
      <c r="EG776" s="381"/>
      <c r="EH776" s="381"/>
      <c r="EI776" s="381"/>
      <c r="EJ776" s="381"/>
      <c r="EK776" s="381"/>
      <c r="EL776" s="381"/>
      <c r="EM776" s="381"/>
      <c r="EN776" s="381"/>
      <c r="EO776" s="381"/>
      <c r="EP776" s="381"/>
      <c r="EQ776" s="381"/>
      <c r="ER776" s="381"/>
      <c r="ES776" s="1312"/>
      <c r="ET776" s="381"/>
      <c r="EU776" s="381"/>
      <c r="EV776" s="381"/>
      <c r="EW776" s="381"/>
      <c r="EX776" s="381"/>
      <c r="EY776" s="381"/>
    </row>
    <row r="777" spans="1:155" s="217" customFormat="1" hidden="1" x14ac:dyDescent="0.25">
      <c r="A777" s="1085"/>
      <c r="B777" s="381"/>
      <c r="C777" s="381"/>
      <c r="D777" s="432"/>
      <c r="E777" s="432"/>
      <c r="F777" s="432"/>
      <c r="G777" s="377"/>
      <c r="H777" s="381"/>
      <c r="I777" s="381"/>
      <c r="J777" s="381"/>
      <c r="K777" s="381"/>
      <c r="L777" s="381"/>
      <c r="M777" s="381"/>
      <c r="N777" s="381"/>
      <c r="O777" s="381"/>
      <c r="P777" s="381"/>
      <c r="Q777" s="381"/>
      <c r="R777" s="381"/>
      <c r="S777" s="381"/>
      <c r="T777" s="381"/>
      <c r="U777" s="381"/>
      <c r="V777" s="381"/>
      <c r="W777" s="381"/>
      <c r="X777" s="381"/>
      <c r="Y777" s="381"/>
      <c r="Z777" s="381"/>
      <c r="AA777" s="381"/>
      <c r="AB777" s="381"/>
      <c r="AC777" s="381"/>
      <c r="AD777" s="381"/>
      <c r="AE777" s="381"/>
      <c r="AF777" s="381"/>
      <c r="AG777" s="381"/>
      <c r="AH777" s="381"/>
      <c r="AI777" s="381"/>
      <c r="AJ777" s="381"/>
      <c r="AK777" s="381"/>
      <c r="AL777" s="381"/>
      <c r="AM777" s="381"/>
      <c r="AN777" s="381"/>
      <c r="AO777" s="381"/>
      <c r="AP777" s="381"/>
      <c r="AQ777" s="381"/>
      <c r="AR777" s="381"/>
      <c r="AS777" s="381"/>
      <c r="AT777" s="381"/>
      <c r="AU777" s="381"/>
      <c r="AV777" s="381"/>
      <c r="AW777" s="381"/>
      <c r="AX777" s="381"/>
      <c r="AY777" s="381"/>
      <c r="AZ777" s="381"/>
      <c r="BA777" s="381"/>
      <c r="BB777" s="381"/>
      <c r="BC777" s="381"/>
      <c r="BD777" s="381"/>
      <c r="BE777" s="381"/>
      <c r="BF777" s="381"/>
      <c r="BG777" s="381"/>
      <c r="BH777" s="381"/>
      <c r="BI777" s="381"/>
      <c r="BJ777" s="381"/>
      <c r="BK777" s="381"/>
      <c r="BL777" s="381"/>
      <c r="BM777" s="381"/>
      <c r="BN777" s="381"/>
      <c r="BO777" s="381"/>
      <c r="BP777" s="381"/>
      <c r="BQ777" s="381"/>
      <c r="BR777" s="381"/>
      <c r="BS777" s="381"/>
      <c r="BT777" s="381"/>
      <c r="BU777" s="381"/>
      <c r="BV777" s="381"/>
      <c r="BW777" s="381"/>
      <c r="BX777" s="381"/>
      <c r="BY777" s="381"/>
      <c r="BZ777" s="381"/>
      <c r="CA777" s="381"/>
      <c r="CB777" s="381"/>
      <c r="CC777" s="381"/>
      <c r="CD777" s="381"/>
      <c r="CE777" s="381"/>
      <c r="CF777" s="381"/>
      <c r="CG777" s="381"/>
      <c r="CH777" s="381"/>
      <c r="CI777" s="381"/>
      <c r="CJ777" s="381"/>
      <c r="CK777" s="381"/>
      <c r="CL777" s="381"/>
      <c r="CM777" s="381"/>
      <c r="CN777" s="381"/>
      <c r="CO777" s="381"/>
      <c r="CP777" s="381"/>
      <c r="CQ777" s="381"/>
      <c r="CR777" s="381"/>
      <c r="CS777" s="381"/>
      <c r="CT777" s="381"/>
      <c r="CU777" s="381"/>
      <c r="CV777" s="381"/>
      <c r="CW777" s="381"/>
      <c r="CX777" s="381"/>
      <c r="CY777" s="381"/>
      <c r="CZ777" s="381"/>
      <c r="DA777" s="381"/>
      <c r="DB777" s="381"/>
      <c r="DC777" s="381"/>
      <c r="DD777" s="381"/>
      <c r="DE777" s="381"/>
      <c r="DF777" s="381"/>
      <c r="DG777" s="381"/>
      <c r="DH777" s="381"/>
      <c r="DI777" s="381"/>
      <c r="DJ777" s="381"/>
      <c r="DK777" s="381"/>
      <c r="DL777" s="381"/>
      <c r="DM777" s="381"/>
      <c r="DN777" s="381"/>
      <c r="DO777" s="381"/>
      <c r="DP777" s="381"/>
      <c r="DQ777" s="381"/>
      <c r="DR777" s="381"/>
      <c r="DS777" s="381"/>
      <c r="DT777" s="381"/>
      <c r="DU777" s="381"/>
      <c r="DV777" s="381"/>
      <c r="DW777" s="381"/>
      <c r="DX777" s="381"/>
      <c r="DY777" s="381"/>
      <c r="DZ777" s="381"/>
      <c r="EA777" s="381"/>
      <c r="EB777" s="381"/>
      <c r="EC777" s="381"/>
      <c r="ED777" s="381"/>
      <c r="EE777" s="381"/>
      <c r="EF777" s="381"/>
      <c r="EG777" s="381"/>
      <c r="EH777" s="381"/>
      <c r="EI777" s="381"/>
      <c r="EJ777" s="381"/>
      <c r="EK777" s="381"/>
      <c r="EL777" s="381"/>
      <c r="EM777" s="381"/>
      <c r="EN777" s="381"/>
      <c r="EO777" s="381"/>
      <c r="EP777" s="381"/>
      <c r="EQ777" s="381"/>
      <c r="ER777" s="381"/>
      <c r="ES777" s="1312"/>
      <c r="ET777" s="381"/>
      <c r="EU777" s="381"/>
      <c r="EV777" s="381"/>
      <c r="EW777" s="381"/>
      <c r="EX777" s="381"/>
      <c r="EY777" s="381"/>
    </row>
    <row r="778" spans="1:155" s="217" customFormat="1" hidden="1" x14ac:dyDescent="0.25">
      <c r="A778" s="1085"/>
      <c r="B778" s="381"/>
      <c r="C778" s="381"/>
      <c r="D778" s="432"/>
      <c r="E778" s="432"/>
      <c r="F778" s="432"/>
      <c r="G778" s="377"/>
      <c r="H778" s="381"/>
      <c r="I778" s="381"/>
      <c r="J778" s="381"/>
      <c r="K778" s="381"/>
      <c r="L778" s="381"/>
      <c r="M778" s="381"/>
      <c r="N778" s="381"/>
      <c r="O778" s="381"/>
      <c r="P778" s="381"/>
      <c r="Q778" s="381"/>
      <c r="R778" s="381"/>
      <c r="S778" s="381"/>
      <c r="T778" s="381"/>
      <c r="U778" s="381"/>
      <c r="V778" s="381"/>
      <c r="W778" s="381"/>
      <c r="X778" s="381"/>
      <c r="Y778" s="381"/>
      <c r="Z778" s="381"/>
      <c r="AA778" s="381"/>
      <c r="AB778" s="381"/>
      <c r="AC778" s="381"/>
      <c r="AD778" s="381"/>
      <c r="AE778" s="381"/>
      <c r="AF778" s="381"/>
      <c r="AG778" s="381"/>
      <c r="AH778" s="381"/>
      <c r="AI778" s="381"/>
      <c r="AJ778" s="381"/>
      <c r="AK778" s="381"/>
      <c r="AL778" s="381"/>
      <c r="AM778" s="381"/>
      <c r="AN778" s="381"/>
      <c r="AO778" s="381"/>
      <c r="AP778" s="381"/>
      <c r="AQ778" s="381"/>
      <c r="AR778" s="381"/>
      <c r="AS778" s="381"/>
      <c r="AT778" s="381"/>
      <c r="AU778" s="381"/>
      <c r="AV778" s="381"/>
      <c r="AW778" s="381"/>
      <c r="AX778" s="381"/>
      <c r="AY778" s="381"/>
      <c r="AZ778" s="381"/>
      <c r="BA778" s="381"/>
      <c r="BB778" s="381"/>
      <c r="BC778" s="381"/>
      <c r="BD778" s="381"/>
      <c r="BE778" s="381"/>
      <c r="BF778" s="381"/>
      <c r="BG778" s="381"/>
      <c r="BH778" s="381"/>
      <c r="BI778" s="381"/>
      <c r="BJ778" s="381"/>
      <c r="BK778" s="381"/>
      <c r="BL778" s="381"/>
      <c r="BM778" s="381"/>
      <c r="BN778" s="381"/>
      <c r="BO778" s="381"/>
      <c r="BP778" s="381"/>
      <c r="BQ778" s="381"/>
      <c r="BR778" s="381"/>
      <c r="BS778" s="381"/>
      <c r="BT778" s="381"/>
      <c r="BU778" s="381"/>
      <c r="BV778" s="381"/>
      <c r="BW778" s="381"/>
      <c r="BX778" s="381"/>
      <c r="BY778" s="381"/>
      <c r="BZ778" s="381"/>
      <c r="CA778" s="381"/>
      <c r="CB778" s="381"/>
      <c r="CC778" s="381"/>
      <c r="CD778" s="381"/>
      <c r="CE778" s="381"/>
      <c r="CF778" s="381"/>
      <c r="CG778" s="381"/>
      <c r="CH778" s="381"/>
      <c r="CI778" s="381"/>
      <c r="CJ778" s="381"/>
      <c r="CK778" s="381"/>
      <c r="CL778" s="381"/>
      <c r="CM778" s="381"/>
      <c r="CN778" s="381"/>
      <c r="CO778" s="381"/>
      <c r="CP778" s="381"/>
      <c r="CQ778" s="381"/>
      <c r="CR778" s="381"/>
      <c r="CS778" s="381"/>
      <c r="CT778" s="381"/>
      <c r="CU778" s="381"/>
      <c r="CV778" s="381"/>
      <c r="CW778" s="381"/>
      <c r="CX778" s="381"/>
      <c r="CY778" s="381"/>
      <c r="CZ778" s="381"/>
      <c r="DA778" s="381"/>
      <c r="DB778" s="381"/>
      <c r="DC778" s="381"/>
      <c r="DD778" s="381"/>
      <c r="DE778" s="381"/>
      <c r="DF778" s="381"/>
      <c r="DG778" s="381"/>
      <c r="DH778" s="381"/>
      <c r="DI778" s="381"/>
      <c r="DJ778" s="381"/>
      <c r="DK778" s="381"/>
      <c r="DL778" s="381"/>
      <c r="DM778" s="381"/>
      <c r="DN778" s="381"/>
      <c r="DO778" s="381"/>
      <c r="DP778" s="381"/>
      <c r="DQ778" s="381"/>
      <c r="DR778" s="381"/>
      <c r="DS778" s="381"/>
      <c r="DT778" s="381"/>
      <c r="DU778" s="381"/>
      <c r="DV778" s="381"/>
      <c r="DW778" s="381"/>
      <c r="DX778" s="381"/>
      <c r="DY778" s="381"/>
      <c r="DZ778" s="381"/>
      <c r="EA778" s="381"/>
      <c r="EB778" s="381"/>
      <c r="EC778" s="381"/>
      <c r="ED778" s="381"/>
      <c r="EE778" s="381"/>
      <c r="EF778" s="381"/>
      <c r="EG778" s="381"/>
      <c r="EH778" s="381"/>
      <c r="EI778" s="381"/>
      <c r="EJ778" s="381"/>
      <c r="EK778" s="381"/>
      <c r="EL778" s="381"/>
      <c r="EM778" s="381"/>
      <c r="EN778" s="381"/>
      <c r="EO778" s="381"/>
      <c r="EP778" s="381"/>
      <c r="EQ778" s="381"/>
      <c r="ER778" s="381"/>
      <c r="ES778" s="1312"/>
      <c r="ET778" s="381"/>
      <c r="EU778" s="381"/>
      <c r="EV778" s="381"/>
      <c r="EW778" s="381"/>
      <c r="EX778" s="381"/>
      <c r="EY778" s="381"/>
    </row>
    <row r="779" spans="1:155" s="217" customFormat="1" hidden="1" x14ac:dyDescent="0.25">
      <c r="A779" s="1085"/>
      <c r="B779" s="381"/>
      <c r="C779" s="381"/>
      <c r="D779" s="432"/>
      <c r="E779" s="432"/>
      <c r="F779" s="432"/>
      <c r="G779" s="377"/>
      <c r="H779" s="381"/>
      <c r="I779" s="381"/>
      <c r="J779" s="381"/>
      <c r="K779" s="381"/>
      <c r="L779" s="381"/>
      <c r="M779" s="381"/>
      <c r="N779" s="381"/>
      <c r="O779" s="381"/>
      <c r="P779" s="381"/>
      <c r="Q779" s="381"/>
      <c r="R779" s="381"/>
      <c r="S779" s="381"/>
      <c r="T779" s="381"/>
      <c r="U779" s="381"/>
      <c r="V779" s="381"/>
      <c r="W779" s="381"/>
      <c r="X779" s="381"/>
      <c r="Y779" s="381"/>
      <c r="Z779" s="381"/>
      <c r="AA779" s="381"/>
      <c r="AB779" s="381"/>
      <c r="AC779" s="381"/>
      <c r="AD779" s="381"/>
      <c r="AE779" s="381"/>
      <c r="AF779" s="381"/>
      <c r="AG779" s="381"/>
      <c r="AH779" s="381"/>
      <c r="AI779" s="381"/>
      <c r="AJ779" s="381"/>
      <c r="AK779" s="381"/>
      <c r="AL779" s="381"/>
      <c r="AM779" s="381"/>
      <c r="AN779" s="381"/>
      <c r="AO779" s="381"/>
      <c r="AP779" s="381"/>
      <c r="AQ779" s="381"/>
      <c r="AR779" s="381"/>
      <c r="AS779" s="381"/>
      <c r="AT779" s="381"/>
      <c r="AU779" s="381"/>
      <c r="AV779" s="381"/>
      <c r="AW779" s="381"/>
      <c r="AX779" s="381"/>
      <c r="AY779" s="381"/>
      <c r="AZ779" s="381"/>
      <c r="BA779" s="381"/>
      <c r="BB779" s="381"/>
      <c r="BC779" s="381"/>
      <c r="BD779" s="381"/>
      <c r="BE779" s="381"/>
      <c r="BF779" s="381"/>
      <c r="BG779" s="381"/>
      <c r="BH779" s="381"/>
      <c r="BI779" s="381"/>
      <c r="BJ779" s="381"/>
      <c r="BK779" s="381"/>
      <c r="BL779" s="381"/>
      <c r="BM779" s="381"/>
      <c r="BN779" s="381"/>
      <c r="BO779" s="381"/>
      <c r="BP779" s="381"/>
      <c r="BQ779" s="381"/>
      <c r="BR779" s="381"/>
      <c r="BS779" s="381"/>
      <c r="BT779" s="381"/>
      <c r="BU779" s="381"/>
      <c r="BV779" s="381"/>
      <c r="BW779" s="381"/>
      <c r="BX779" s="381"/>
      <c r="BY779" s="381"/>
      <c r="BZ779" s="381"/>
      <c r="CA779" s="381"/>
      <c r="CB779" s="381"/>
      <c r="CC779" s="381"/>
      <c r="CD779" s="381"/>
      <c r="CE779" s="381"/>
      <c r="CF779" s="381"/>
      <c r="CG779" s="381"/>
      <c r="CH779" s="381"/>
      <c r="CI779" s="381"/>
      <c r="CJ779" s="381"/>
      <c r="CK779" s="381"/>
      <c r="CL779" s="381"/>
      <c r="CM779" s="381"/>
      <c r="CN779" s="381"/>
      <c r="CO779" s="381"/>
      <c r="CP779" s="381"/>
      <c r="CQ779" s="381"/>
      <c r="CR779" s="381"/>
      <c r="CS779" s="381"/>
      <c r="CT779" s="381"/>
      <c r="CU779" s="381"/>
      <c r="CV779" s="381"/>
      <c r="CW779" s="381"/>
      <c r="CX779" s="381"/>
      <c r="CY779" s="381"/>
      <c r="CZ779" s="381"/>
      <c r="DA779" s="381"/>
      <c r="DB779" s="381"/>
      <c r="DC779" s="381"/>
      <c r="DD779" s="381"/>
      <c r="DE779" s="381"/>
      <c r="DF779" s="381"/>
      <c r="DG779" s="381"/>
      <c r="DH779" s="381"/>
      <c r="DI779" s="381"/>
      <c r="DJ779" s="381"/>
      <c r="DK779" s="381"/>
      <c r="DL779" s="381"/>
      <c r="DM779" s="381"/>
      <c r="DN779" s="381"/>
      <c r="DO779" s="381"/>
      <c r="DP779" s="381"/>
      <c r="DQ779" s="381"/>
      <c r="DR779" s="381"/>
      <c r="DS779" s="381"/>
      <c r="DT779" s="381"/>
      <c r="DU779" s="381"/>
      <c r="DV779" s="381"/>
      <c r="DW779" s="381"/>
      <c r="DX779" s="381"/>
      <c r="DY779" s="381"/>
      <c r="DZ779" s="381"/>
      <c r="EA779" s="381"/>
      <c r="EB779" s="381"/>
      <c r="EC779" s="381"/>
      <c r="ED779" s="381"/>
      <c r="EE779" s="381"/>
      <c r="EF779" s="381"/>
      <c r="EG779" s="381"/>
      <c r="EH779" s="381"/>
      <c r="EI779" s="381"/>
      <c r="EJ779" s="381"/>
      <c r="EK779" s="381"/>
      <c r="EL779" s="381"/>
      <c r="EM779" s="381"/>
      <c r="EN779" s="381"/>
      <c r="EO779" s="381"/>
      <c r="EP779" s="381"/>
      <c r="EQ779" s="381"/>
      <c r="ER779" s="381"/>
      <c r="ES779" s="1312"/>
      <c r="ET779" s="381"/>
      <c r="EU779" s="381"/>
      <c r="EV779" s="381"/>
      <c r="EW779" s="381"/>
      <c r="EX779" s="381"/>
      <c r="EY779" s="381"/>
    </row>
    <row r="780" spans="1:155" s="217" customFormat="1" hidden="1" x14ac:dyDescent="0.25">
      <c r="A780" s="1085"/>
      <c r="B780" s="381"/>
      <c r="C780" s="381"/>
      <c r="D780" s="432"/>
      <c r="E780" s="432"/>
      <c r="F780" s="432"/>
      <c r="G780" s="377"/>
      <c r="H780" s="381"/>
      <c r="I780" s="381"/>
      <c r="J780" s="381"/>
      <c r="K780" s="381"/>
      <c r="L780" s="381"/>
      <c r="M780" s="381"/>
      <c r="N780" s="381"/>
      <c r="O780" s="381"/>
      <c r="P780" s="381"/>
      <c r="Q780" s="381"/>
      <c r="R780" s="381"/>
      <c r="S780" s="381"/>
      <c r="T780" s="381"/>
      <c r="U780" s="381"/>
      <c r="V780" s="381"/>
      <c r="W780" s="381"/>
      <c r="X780" s="381"/>
      <c r="Y780" s="381"/>
      <c r="Z780" s="381"/>
      <c r="AA780" s="381"/>
      <c r="AB780" s="381"/>
      <c r="AC780" s="381"/>
      <c r="AD780" s="381"/>
      <c r="AE780" s="381"/>
      <c r="AF780" s="381"/>
      <c r="AG780" s="381"/>
      <c r="AH780" s="381"/>
      <c r="AI780" s="381"/>
      <c r="AJ780" s="381"/>
      <c r="AK780" s="381"/>
      <c r="AL780" s="381"/>
      <c r="AM780" s="381"/>
      <c r="AN780" s="381"/>
      <c r="AO780" s="381"/>
      <c r="AP780" s="381"/>
      <c r="AQ780" s="381"/>
      <c r="AR780" s="381"/>
      <c r="AS780" s="381"/>
      <c r="AT780" s="381"/>
      <c r="AU780" s="381"/>
      <c r="AV780" s="381"/>
      <c r="AW780" s="381"/>
      <c r="AX780" s="381"/>
      <c r="AY780" s="381"/>
      <c r="AZ780" s="381"/>
      <c r="BA780" s="381"/>
      <c r="BB780" s="381"/>
      <c r="BC780" s="381"/>
      <c r="BD780" s="381"/>
      <c r="BE780" s="381"/>
      <c r="BF780" s="381"/>
      <c r="BG780" s="381"/>
      <c r="BH780" s="381"/>
      <c r="BI780" s="381"/>
      <c r="BJ780" s="381"/>
      <c r="BK780" s="381"/>
      <c r="BL780" s="381"/>
      <c r="BM780" s="381"/>
      <c r="BN780" s="381"/>
      <c r="BO780" s="381"/>
      <c r="BP780" s="381"/>
      <c r="BQ780" s="381"/>
      <c r="BR780" s="381"/>
      <c r="BS780" s="381"/>
      <c r="BT780" s="381"/>
      <c r="BU780" s="381"/>
      <c r="BV780" s="381"/>
      <c r="BW780" s="381"/>
      <c r="BX780" s="381"/>
      <c r="BY780" s="381"/>
      <c r="BZ780" s="381"/>
      <c r="CA780" s="381"/>
      <c r="CB780" s="381"/>
      <c r="CC780" s="381"/>
      <c r="CD780" s="381"/>
      <c r="CE780" s="381"/>
      <c r="CF780" s="381"/>
      <c r="CG780" s="381"/>
      <c r="CH780" s="381"/>
      <c r="CI780" s="381"/>
      <c r="CJ780" s="381"/>
      <c r="CK780" s="381"/>
      <c r="CL780" s="381"/>
      <c r="CM780" s="381"/>
      <c r="CN780" s="381"/>
      <c r="CO780" s="381"/>
      <c r="CP780" s="381"/>
      <c r="CQ780" s="381"/>
      <c r="CR780" s="381"/>
      <c r="CS780" s="381"/>
      <c r="CT780" s="381"/>
      <c r="CU780" s="381"/>
      <c r="CV780" s="381"/>
      <c r="CW780" s="381"/>
      <c r="CX780" s="381"/>
      <c r="CY780" s="381"/>
      <c r="CZ780" s="381"/>
      <c r="DA780" s="381"/>
      <c r="DB780" s="381"/>
      <c r="DC780" s="381"/>
      <c r="DD780" s="381"/>
      <c r="DE780" s="381"/>
      <c r="DF780" s="381"/>
      <c r="DG780" s="381"/>
      <c r="DH780" s="381"/>
      <c r="DI780" s="381"/>
      <c r="DJ780" s="381"/>
      <c r="DK780" s="381"/>
      <c r="DL780" s="381"/>
      <c r="DM780" s="381"/>
      <c r="DN780" s="381"/>
      <c r="DO780" s="381"/>
      <c r="DP780" s="381"/>
      <c r="DQ780" s="381"/>
      <c r="DR780" s="381"/>
      <c r="DS780" s="381"/>
      <c r="DT780" s="381"/>
      <c r="DU780" s="381"/>
      <c r="DV780" s="381"/>
      <c r="DW780" s="381"/>
      <c r="DX780" s="381"/>
      <c r="DY780" s="381"/>
      <c r="DZ780" s="381"/>
      <c r="EA780" s="381"/>
      <c r="EB780" s="381"/>
      <c r="EC780" s="381"/>
      <c r="ED780" s="381"/>
      <c r="EE780" s="381"/>
      <c r="EF780" s="381"/>
      <c r="EG780" s="381"/>
      <c r="EH780" s="381"/>
      <c r="EI780" s="381"/>
      <c r="EJ780" s="381"/>
      <c r="EK780" s="381"/>
      <c r="EL780" s="381"/>
      <c r="EM780" s="381"/>
      <c r="EN780" s="381"/>
      <c r="EO780" s="381"/>
      <c r="EP780" s="381"/>
      <c r="EQ780" s="381"/>
      <c r="ER780" s="381"/>
      <c r="ES780" s="1312"/>
      <c r="ET780" s="381"/>
      <c r="EU780" s="381"/>
      <c r="EV780" s="381"/>
      <c r="EW780" s="381"/>
      <c r="EX780" s="381"/>
      <c r="EY780" s="381"/>
    </row>
    <row r="781" spans="1:155" s="217" customFormat="1" hidden="1" x14ac:dyDescent="0.25">
      <c r="A781" s="1085"/>
      <c r="B781" s="381"/>
      <c r="C781" s="381"/>
      <c r="D781" s="432"/>
      <c r="E781" s="432"/>
      <c r="F781" s="432"/>
      <c r="G781" s="377"/>
      <c r="H781" s="381"/>
      <c r="I781" s="381"/>
      <c r="J781" s="381"/>
      <c r="K781" s="381"/>
      <c r="L781" s="381"/>
      <c r="M781" s="381"/>
      <c r="N781" s="381"/>
      <c r="O781" s="381"/>
      <c r="P781" s="381"/>
      <c r="Q781" s="381"/>
      <c r="R781" s="381"/>
      <c r="S781" s="381"/>
      <c r="T781" s="381"/>
      <c r="U781" s="381"/>
      <c r="V781" s="381"/>
      <c r="W781" s="381"/>
      <c r="X781" s="381"/>
      <c r="Y781" s="381"/>
      <c r="Z781" s="381"/>
      <c r="AA781" s="381"/>
      <c r="AB781" s="381"/>
      <c r="AC781" s="381"/>
      <c r="AD781" s="381"/>
      <c r="AE781" s="381"/>
      <c r="AF781" s="381"/>
      <c r="AG781" s="381"/>
      <c r="AH781" s="381"/>
      <c r="AI781" s="381"/>
      <c r="AJ781" s="381"/>
      <c r="AK781" s="381"/>
      <c r="AL781" s="381"/>
      <c r="AM781" s="381"/>
      <c r="AN781" s="381"/>
      <c r="AO781" s="381"/>
      <c r="AP781" s="381"/>
      <c r="AQ781" s="381"/>
      <c r="AR781" s="381"/>
      <c r="AS781" s="381"/>
      <c r="AT781" s="381"/>
      <c r="AU781" s="381"/>
      <c r="AV781" s="381"/>
      <c r="AW781" s="381"/>
      <c r="AX781" s="381"/>
      <c r="AY781" s="381"/>
      <c r="AZ781" s="381"/>
      <c r="BA781" s="381"/>
      <c r="BB781" s="381"/>
      <c r="BC781" s="381"/>
      <c r="BD781" s="381"/>
      <c r="BE781" s="381"/>
      <c r="BF781" s="381"/>
      <c r="BG781" s="381"/>
      <c r="BH781" s="381"/>
      <c r="BI781" s="381"/>
      <c r="BJ781" s="381"/>
      <c r="BK781" s="381"/>
      <c r="BL781" s="381"/>
      <c r="BM781" s="381"/>
      <c r="BN781" s="381"/>
      <c r="BO781" s="381"/>
      <c r="BP781" s="381"/>
      <c r="BQ781" s="381"/>
      <c r="BR781" s="381"/>
      <c r="BS781" s="381"/>
      <c r="BT781" s="381"/>
      <c r="BU781" s="381"/>
      <c r="BV781" s="381"/>
      <c r="BW781" s="381"/>
      <c r="BX781" s="381"/>
      <c r="BY781" s="381"/>
      <c r="BZ781" s="381"/>
      <c r="CA781" s="381"/>
      <c r="CB781" s="381"/>
      <c r="CC781" s="381"/>
      <c r="CD781" s="381"/>
      <c r="CE781" s="381"/>
      <c r="CF781" s="381"/>
      <c r="CG781" s="381"/>
      <c r="CH781" s="381"/>
      <c r="CI781" s="381"/>
      <c r="CJ781" s="381"/>
      <c r="CK781" s="381"/>
      <c r="CL781" s="381"/>
      <c r="CM781" s="381"/>
      <c r="CN781" s="381"/>
      <c r="CO781" s="381"/>
      <c r="CP781" s="381"/>
      <c r="CQ781" s="381"/>
      <c r="CR781" s="381"/>
      <c r="CS781" s="381"/>
      <c r="CT781" s="381"/>
      <c r="CU781" s="381"/>
      <c r="CV781" s="381"/>
      <c r="CW781" s="381"/>
      <c r="CX781" s="381"/>
      <c r="CY781" s="381"/>
      <c r="CZ781" s="381"/>
      <c r="DA781" s="381"/>
      <c r="DB781" s="381"/>
      <c r="DC781" s="381"/>
      <c r="DD781" s="381"/>
      <c r="DE781" s="381"/>
      <c r="DF781" s="381"/>
      <c r="DG781" s="381"/>
      <c r="DH781" s="381"/>
      <c r="DI781" s="381"/>
      <c r="DJ781" s="381"/>
      <c r="DK781" s="381"/>
      <c r="DL781" s="381"/>
      <c r="DM781" s="381"/>
      <c r="DN781" s="381"/>
      <c r="DO781" s="381"/>
      <c r="DP781" s="381"/>
      <c r="DQ781" s="381"/>
      <c r="DR781" s="381"/>
      <c r="DS781" s="381"/>
      <c r="DT781" s="381"/>
      <c r="DU781" s="381"/>
      <c r="DV781" s="381"/>
      <c r="DW781" s="381"/>
      <c r="DX781" s="381"/>
      <c r="DY781" s="381"/>
      <c r="DZ781" s="381"/>
      <c r="EA781" s="381"/>
      <c r="EB781" s="381"/>
      <c r="EC781" s="381"/>
      <c r="ED781" s="381"/>
      <c r="EE781" s="381"/>
      <c r="EF781" s="381"/>
      <c r="EG781" s="381"/>
      <c r="EH781" s="381"/>
      <c r="EI781" s="381"/>
      <c r="EJ781" s="381"/>
      <c r="EK781" s="381"/>
      <c r="EL781" s="381"/>
      <c r="EM781" s="381"/>
      <c r="EN781" s="381"/>
      <c r="EO781" s="381"/>
      <c r="EP781" s="381"/>
      <c r="EQ781" s="381"/>
      <c r="ER781" s="381"/>
      <c r="ES781" s="1312"/>
      <c r="ET781" s="381"/>
      <c r="EU781" s="381"/>
      <c r="EV781" s="381"/>
      <c r="EW781" s="381"/>
      <c r="EX781" s="381"/>
      <c r="EY781" s="381"/>
    </row>
    <row r="782" spans="1:155" s="217" customFormat="1" hidden="1" x14ac:dyDescent="0.25">
      <c r="A782" s="1085"/>
      <c r="B782" s="381"/>
      <c r="C782" s="381"/>
      <c r="D782" s="432"/>
      <c r="E782" s="432"/>
      <c r="F782" s="432"/>
      <c r="G782" s="377"/>
      <c r="H782" s="381"/>
      <c r="I782" s="381"/>
      <c r="J782" s="381"/>
      <c r="K782" s="381"/>
      <c r="L782" s="381"/>
      <c r="M782" s="381"/>
      <c r="N782" s="381"/>
      <c r="O782" s="381"/>
      <c r="P782" s="381"/>
      <c r="Q782" s="381"/>
      <c r="R782" s="381"/>
      <c r="S782" s="381"/>
      <c r="T782" s="381"/>
      <c r="U782" s="381"/>
      <c r="V782" s="381"/>
      <c r="W782" s="381"/>
      <c r="X782" s="381"/>
      <c r="Y782" s="381"/>
      <c r="Z782" s="381"/>
      <c r="AA782" s="381"/>
      <c r="AB782" s="381"/>
      <c r="AC782" s="381"/>
      <c r="AD782" s="381"/>
      <c r="AE782" s="381"/>
      <c r="AF782" s="381"/>
      <c r="AG782" s="381"/>
      <c r="AH782" s="381"/>
      <c r="AI782" s="381"/>
      <c r="AJ782" s="381"/>
      <c r="AK782" s="381"/>
      <c r="AL782" s="381"/>
      <c r="AM782" s="381"/>
      <c r="AN782" s="381"/>
      <c r="AO782" s="381"/>
      <c r="AP782" s="381"/>
      <c r="AQ782" s="381"/>
      <c r="AR782" s="381"/>
      <c r="AS782" s="381"/>
      <c r="AT782" s="381"/>
      <c r="AU782" s="381"/>
      <c r="AV782" s="381"/>
      <c r="AW782" s="381"/>
      <c r="AX782" s="381"/>
      <c r="AY782" s="381"/>
      <c r="AZ782" s="381"/>
      <c r="BA782" s="381"/>
      <c r="BB782" s="381"/>
      <c r="BC782" s="381"/>
      <c r="BD782" s="381"/>
      <c r="BE782" s="381"/>
      <c r="BF782" s="381"/>
      <c r="BG782" s="381"/>
      <c r="BH782" s="381"/>
      <c r="BI782" s="381"/>
      <c r="BJ782" s="381"/>
      <c r="BK782" s="381"/>
      <c r="BL782" s="381"/>
      <c r="BM782" s="381"/>
      <c r="BN782" s="381"/>
      <c r="BO782" s="381"/>
      <c r="BP782" s="381"/>
      <c r="BQ782" s="381"/>
      <c r="BR782" s="381"/>
      <c r="BS782" s="381"/>
      <c r="BT782" s="381"/>
      <c r="BU782" s="381"/>
      <c r="BV782" s="381"/>
      <c r="BW782" s="381"/>
      <c r="BX782" s="381"/>
      <c r="BY782" s="381"/>
      <c r="BZ782" s="381"/>
      <c r="CA782" s="381"/>
      <c r="CB782" s="381"/>
      <c r="CC782" s="381"/>
      <c r="CD782" s="381"/>
      <c r="CE782" s="381"/>
      <c r="CF782" s="381"/>
      <c r="CG782" s="381"/>
      <c r="CH782" s="381"/>
      <c r="CI782" s="381"/>
      <c r="CJ782" s="381"/>
      <c r="CK782" s="381"/>
      <c r="CL782" s="381"/>
      <c r="CM782" s="381"/>
      <c r="CN782" s="381"/>
      <c r="CO782" s="381"/>
      <c r="CP782" s="381"/>
      <c r="CQ782" s="381"/>
      <c r="CR782" s="381"/>
      <c r="CS782" s="381"/>
      <c r="CT782" s="381"/>
      <c r="CU782" s="381"/>
      <c r="CV782" s="381"/>
      <c r="CW782" s="381"/>
      <c r="CX782" s="381"/>
      <c r="CY782" s="381"/>
      <c r="CZ782" s="381"/>
      <c r="DA782" s="381"/>
      <c r="DB782" s="381"/>
      <c r="DC782" s="381"/>
      <c r="DD782" s="381"/>
      <c r="DE782" s="381"/>
      <c r="DF782" s="381"/>
      <c r="DG782" s="381"/>
      <c r="DH782" s="381"/>
      <c r="DI782" s="381"/>
      <c r="DJ782" s="381"/>
      <c r="DK782" s="381"/>
      <c r="DL782" s="381"/>
      <c r="DM782" s="381"/>
      <c r="DN782" s="381"/>
      <c r="DO782" s="381"/>
      <c r="DP782" s="381"/>
      <c r="DQ782" s="381"/>
      <c r="DR782" s="381"/>
      <c r="DS782" s="381"/>
      <c r="DT782" s="381"/>
      <c r="DU782" s="381"/>
      <c r="DV782" s="381"/>
      <c r="DW782" s="381"/>
      <c r="DX782" s="381"/>
      <c r="DY782" s="381"/>
      <c r="DZ782" s="381"/>
      <c r="EA782" s="381"/>
      <c r="EB782" s="381"/>
      <c r="EC782" s="381"/>
      <c r="ED782" s="381"/>
      <c r="EE782" s="381"/>
      <c r="EF782" s="381"/>
      <c r="EG782" s="381"/>
      <c r="EH782" s="381"/>
      <c r="EI782" s="381"/>
      <c r="EJ782" s="381"/>
      <c r="EK782" s="381"/>
      <c r="EL782" s="381"/>
      <c r="EM782" s="381"/>
      <c r="EN782" s="381"/>
      <c r="EO782" s="381"/>
      <c r="EP782" s="381"/>
      <c r="EQ782" s="381"/>
      <c r="ER782" s="381"/>
      <c r="ES782" s="1312"/>
      <c r="ET782" s="381"/>
      <c r="EU782" s="381"/>
      <c r="EV782" s="381"/>
      <c r="EW782" s="381"/>
      <c r="EX782" s="381"/>
      <c r="EY782" s="381"/>
    </row>
    <row r="783" spans="1:155" s="217" customFormat="1" hidden="1" x14ac:dyDescent="0.25">
      <c r="A783" s="1085"/>
      <c r="B783" s="381"/>
      <c r="C783" s="381"/>
      <c r="D783" s="432"/>
      <c r="E783" s="432"/>
      <c r="F783" s="432"/>
      <c r="G783" s="377"/>
      <c r="H783" s="381"/>
      <c r="I783" s="381"/>
      <c r="J783" s="381"/>
      <c r="K783" s="381"/>
      <c r="L783" s="381"/>
      <c r="M783" s="381"/>
      <c r="N783" s="381"/>
      <c r="O783" s="381"/>
      <c r="P783" s="381"/>
      <c r="Q783" s="381"/>
      <c r="R783" s="381"/>
      <c r="S783" s="381"/>
      <c r="T783" s="381"/>
      <c r="U783" s="381"/>
      <c r="V783" s="381"/>
      <c r="W783" s="381"/>
      <c r="X783" s="381"/>
      <c r="Y783" s="381"/>
      <c r="Z783" s="381"/>
      <c r="AA783" s="381"/>
      <c r="AB783" s="381"/>
      <c r="AC783" s="381"/>
      <c r="AD783" s="381"/>
      <c r="AE783" s="381"/>
      <c r="AF783" s="381"/>
      <c r="AG783" s="381"/>
      <c r="AH783" s="381"/>
      <c r="AI783" s="381"/>
      <c r="AJ783" s="381"/>
      <c r="AK783" s="381"/>
      <c r="AL783" s="381"/>
      <c r="AM783" s="381"/>
      <c r="AN783" s="381"/>
      <c r="AO783" s="381"/>
      <c r="AP783" s="381"/>
      <c r="AQ783" s="381"/>
      <c r="AR783" s="381"/>
      <c r="AS783" s="381"/>
      <c r="AT783" s="381"/>
      <c r="AU783" s="381"/>
      <c r="AV783" s="381"/>
      <c r="AW783" s="381"/>
      <c r="AX783" s="381"/>
      <c r="AY783" s="381"/>
      <c r="AZ783" s="381"/>
      <c r="BA783" s="381"/>
      <c r="BB783" s="381"/>
      <c r="BC783" s="381"/>
      <c r="BD783" s="381"/>
      <c r="BE783" s="381"/>
      <c r="BF783" s="381"/>
      <c r="BG783" s="381"/>
      <c r="BH783" s="381"/>
      <c r="BI783" s="381"/>
      <c r="BJ783" s="381"/>
      <c r="BK783" s="381"/>
      <c r="BL783" s="381"/>
      <c r="BM783" s="381"/>
      <c r="BN783" s="381"/>
      <c r="BO783" s="381"/>
      <c r="BP783" s="381"/>
      <c r="BQ783" s="381"/>
      <c r="BR783" s="381"/>
      <c r="BS783" s="381"/>
      <c r="BT783" s="381"/>
      <c r="BU783" s="381"/>
      <c r="BV783" s="381"/>
      <c r="BW783" s="381"/>
      <c r="BX783" s="381"/>
      <c r="BY783" s="381"/>
      <c r="BZ783" s="381"/>
      <c r="CA783" s="381"/>
      <c r="CB783" s="381"/>
      <c r="CC783" s="381"/>
      <c r="CD783" s="381"/>
      <c r="CE783" s="381"/>
      <c r="CF783" s="381"/>
      <c r="CG783" s="381"/>
      <c r="CH783" s="381"/>
      <c r="CI783" s="381"/>
      <c r="CJ783" s="381"/>
      <c r="CK783" s="381"/>
      <c r="CL783" s="381"/>
      <c r="CM783" s="381"/>
      <c r="CN783" s="381"/>
      <c r="CO783" s="381"/>
      <c r="CP783" s="381"/>
      <c r="CQ783" s="381"/>
      <c r="CR783" s="381"/>
      <c r="CS783" s="381"/>
      <c r="CT783" s="381"/>
      <c r="CU783" s="381"/>
      <c r="CV783" s="381"/>
      <c r="CW783" s="381"/>
      <c r="CX783" s="381"/>
      <c r="CY783" s="381"/>
      <c r="CZ783" s="381"/>
      <c r="DA783" s="381"/>
      <c r="DB783" s="381"/>
      <c r="DC783" s="381"/>
      <c r="DD783" s="381"/>
      <c r="DE783" s="381"/>
      <c r="DF783" s="381"/>
      <c r="DG783" s="381"/>
      <c r="DH783" s="381"/>
      <c r="DI783" s="381"/>
      <c r="DJ783" s="381"/>
      <c r="DK783" s="381"/>
      <c r="DL783" s="381"/>
      <c r="DM783" s="381"/>
      <c r="DN783" s="381"/>
      <c r="DO783" s="381"/>
      <c r="DP783" s="381"/>
      <c r="DQ783" s="381"/>
      <c r="DR783" s="381"/>
      <c r="DS783" s="381"/>
      <c r="DT783" s="381"/>
      <c r="DU783" s="381"/>
      <c r="DV783" s="381"/>
      <c r="DW783" s="381"/>
      <c r="DX783" s="381"/>
      <c r="DY783" s="381"/>
      <c r="DZ783" s="381"/>
      <c r="EA783" s="381"/>
      <c r="EB783" s="381"/>
      <c r="EC783" s="381"/>
      <c r="ED783" s="381"/>
      <c r="EE783" s="381"/>
      <c r="EF783" s="381"/>
      <c r="EG783" s="381"/>
      <c r="EH783" s="381"/>
      <c r="EI783" s="381"/>
      <c r="EJ783" s="381"/>
      <c r="EK783" s="381"/>
      <c r="EL783" s="381"/>
      <c r="EM783" s="381"/>
      <c r="EN783" s="381"/>
      <c r="EO783" s="381"/>
      <c r="EP783" s="381"/>
      <c r="EQ783" s="381"/>
      <c r="ER783" s="381"/>
      <c r="ES783" s="1312"/>
      <c r="ET783" s="381"/>
      <c r="EU783" s="381"/>
      <c r="EV783" s="381"/>
      <c r="EW783" s="381"/>
      <c r="EX783" s="381"/>
      <c r="EY783" s="381"/>
    </row>
    <row r="784" spans="1:155" s="217" customFormat="1" hidden="1" x14ac:dyDescent="0.25">
      <c r="A784" s="1085"/>
      <c r="B784" s="381"/>
      <c r="C784" s="381"/>
      <c r="D784" s="432"/>
      <c r="E784" s="432"/>
      <c r="F784" s="432"/>
      <c r="G784" s="377"/>
      <c r="H784" s="381"/>
      <c r="I784" s="381"/>
      <c r="J784" s="381"/>
      <c r="K784" s="381"/>
      <c r="L784" s="381"/>
      <c r="M784" s="381"/>
      <c r="N784" s="381"/>
      <c r="O784" s="381"/>
      <c r="P784" s="381"/>
      <c r="Q784" s="381"/>
      <c r="R784" s="381"/>
      <c r="S784" s="381"/>
      <c r="T784" s="381"/>
      <c r="U784" s="381"/>
      <c r="V784" s="381"/>
      <c r="W784" s="381"/>
      <c r="X784" s="381"/>
      <c r="Y784" s="381"/>
      <c r="Z784" s="381"/>
      <c r="AA784" s="381"/>
      <c r="AB784" s="381"/>
      <c r="AC784" s="381"/>
      <c r="AD784" s="381"/>
      <c r="AE784" s="381"/>
      <c r="AF784" s="381"/>
      <c r="AG784" s="381"/>
      <c r="AH784" s="381"/>
      <c r="AI784" s="381"/>
      <c r="AJ784" s="381"/>
      <c r="AK784" s="381"/>
      <c r="AL784" s="381"/>
      <c r="AM784" s="381"/>
      <c r="AN784" s="381"/>
      <c r="AO784" s="381"/>
      <c r="AP784" s="381"/>
      <c r="AQ784" s="381"/>
      <c r="AR784" s="381"/>
      <c r="AS784" s="381"/>
      <c r="AT784" s="381"/>
      <c r="AU784" s="381"/>
      <c r="AV784" s="381"/>
      <c r="AW784" s="381"/>
      <c r="AX784" s="381"/>
      <c r="AY784" s="381"/>
      <c r="AZ784" s="381"/>
      <c r="BA784" s="381"/>
      <c r="BB784" s="381"/>
      <c r="BC784" s="381"/>
      <c r="BD784" s="381"/>
      <c r="BE784" s="381"/>
      <c r="BF784" s="381"/>
      <c r="BG784" s="381"/>
      <c r="BH784" s="381"/>
      <c r="BI784" s="381"/>
      <c r="BJ784" s="381"/>
      <c r="BK784" s="381"/>
      <c r="BL784" s="381"/>
      <c r="BM784" s="381"/>
      <c r="BN784" s="381"/>
      <c r="BO784" s="381"/>
      <c r="BP784" s="381"/>
      <c r="BQ784" s="381"/>
      <c r="BR784" s="381"/>
      <c r="BS784" s="381"/>
      <c r="BT784" s="381"/>
      <c r="BU784" s="381"/>
      <c r="BV784" s="381"/>
      <c r="BW784" s="381"/>
      <c r="BX784" s="381"/>
      <c r="BY784" s="381"/>
      <c r="BZ784" s="381"/>
      <c r="CA784" s="381"/>
      <c r="CB784" s="381"/>
      <c r="CC784" s="381"/>
      <c r="CD784" s="381"/>
      <c r="CE784" s="381"/>
      <c r="CF784" s="381"/>
      <c r="CG784" s="381"/>
      <c r="CH784" s="381"/>
      <c r="CI784" s="381"/>
      <c r="CJ784" s="381"/>
      <c r="CK784" s="381"/>
      <c r="CL784" s="381"/>
      <c r="CM784" s="381"/>
      <c r="CN784" s="381"/>
      <c r="CO784" s="381"/>
      <c r="CP784" s="381"/>
      <c r="CQ784" s="381"/>
      <c r="CR784" s="381"/>
      <c r="CS784" s="381"/>
      <c r="CT784" s="381"/>
      <c r="CU784" s="381"/>
      <c r="CV784" s="381"/>
      <c r="CW784" s="381"/>
      <c r="CX784" s="381"/>
      <c r="CY784" s="381"/>
      <c r="CZ784" s="381"/>
      <c r="DA784" s="381"/>
      <c r="DB784" s="381"/>
      <c r="DC784" s="381"/>
      <c r="DD784" s="381"/>
      <c r="DE784" s="381"/>
      <c r="DF784" s="381"/>
      <c r="DG784" s="381"/>
      <c r="DH784" s="381"/>
      <c r="DI784" s="381"/>
      <c r="DJ784" s="381"/>
      <c r="DK784" s="381"/>
      <c r="DL784" s="381"/>
      <c r="DM784" s="381"/>
      <c r="DN784" s="381"/>
      <c r="DO784" s="381"/>
      <c r="DP784" s="381"/>
      <c r="DQ784" s="381"/>
      <c r="DR784" s="381"/>
      <c r="DS784" s="381"/>
      <c r="DT784" s="381"/>
      <c r="DU784" s="381"/>
      <c r="DV784" s="381"/>
      <c r="DW784" s="381"/>
      <c r="DX784" s="381"/>
      <c r="DY784" s="381"/>
      <c r="DZ784" s="381"/>
      <c r="EA784" s="381"/>
      <c r="EB784" s="381"/>
      <c r="EC784" s="381"/>
      <c r="ED784" s="381"/>
      <c r="EE784" s="381"/>
      <c r="EF784" s="381"/>
      <c r="EG784" s="381"/>
      <c r="EH784" s="381"/>
      <c r="EI784" s="381"/>
      <c r="EJ784" s="381"/>
      <c r="EK784" s="381"/>
      <c r="EL784" s="381"/>
      <c r="EM784" s="381"/>
      <c r="EN784" s="381"/>
      <c r="EO784" s="381"/>
      <c r="EP784" s="381"/>
      <c r="EQ784" s="381"/>
      <c r="ER784" s="381"/>
      <c r="ES784" s="1312"/>
      <c r="ET784" s="381"/>
      <c r="EU784" s="381"/>
      <c r="EV784" s="381"/>
      <c r="EW784" s="381"/>
      <c r="EX784" s="381"/>
      <c r="EY784" s="381"/>
    </row>
    <row r="785" spans="1:155" s="217" customFormat="1" hidden="1" x14ac:dyDescent="0.25">
      <c r="A785" s="1085"/>
      <c r="B785" s="381"/>
      <c r="C785" s="381"/>
      <c r="D785" s="432"/>
      <c r="E785" s="432"/>
      <c r="F785" s="432"/>
      <c r="G785" s="377"/>
      <c r="H785" s="381"/>
      <c r="I785" s="381"/>
      <c r="J785" s="381"/>
      <c r="K785" s="381"/>
      <c r="L785" s="381"/>
      <c r="M785" s="381"/>
      <c r="N785" s="381"/>
      <c r="O785" s="381"/>
      <c r="P785" s="381"/>
      <c r="Q785" s="381"/>
      <c r="R785" s="381"/>
      <c r="S785" s="381"/>
      <c r="T785" s="381"/>
      <c r="U785" s="381"/>
      <c r="V785" s="381"/>
      <c r="W785" s="381"/>
      <c r="X785" s="381"/>
      <c r="Y785" s="381"/>
      <c r="Z785" s="381"/>
      <c r="AA785" s="381"/>
      <c r="AB785" s="381"/>
      <c r="AC785" s="381"/>
      <c r="AD785" s="381"/>
      <c r="AE785" s="381"/>
      <c r="AF785" s="381"/>
      <c r="AG785" s="381"/>
      <c r="AH785" s="381"/>
      <c r="AI785" s="381"/>
      <c r="AJ785" s="381"/>
      <c r="AK785" s="381"/>
      <c r="AL785" s="381"/>
      <c r="AM785" s="381"/>
      <c r="AN785" s="381"/>
      <c r="AO785" s="381"/>
      <c r="AP785" s="381"/>
      <c r="AQ785" s="381"/>
      <c r="AR785" s="381"/>
      <c r="AS785" s="381"/>
      <c r="AT785" s="381"/>
      <c r="AU785" s="381"/>
      <c r="AV785" s="381"/>
      <c r="AW785" s="381"/>
      <c r="AX785" s="381"/>
      <c r="AY785" s="381"/>
      <c r="AZ785" s="381"/>
      <c r="BA785" s="381"/>
      <c r="BB785" s="381"/>
      <c r="BC785" s="381"/>
      <c r="BD785" s="381"/>
      <c r="BE785" s="381"/>
      <c r="BF785" s="381"/>
      <c r="BG785" s="381"/>
      <c r="BH785" s="381"/>
      <c r="BI785" s="381"/>
      <c r="BJ785" s="381"/>
      <c r="BK785" s="381"/>
      <c r="BL785" s="381"/>
      <c r="BM785" s="381"/>
      <c r="BN785" s="381"/>
      <c r="BO785" s="381"/>
      <c r="BP785" s="381"/>
      <c r="BQ785" s="381"/>
      <c r="BR785" s="381"/>
      <c r="BS785" s="381"/>
      <c r="BT785" s="381"/>
      <c r="BU785" s="381"/>
      <c r="BV785" s="381"/>
      <c r="BW785" s="381"/>
      <c r="BX785" s="381"/>
      <c r="BY785" s="381"/>
      <c r="BZ785" s="381"/>
      <c r="CA785" s="381"/>
      <c r="CB785" s="381"/>
      <c r="CC785" s="381"/>
      <c r="CD785" s="381"/>
      <c r="CE785" s="381"/>
      <c r="CF785" s="381"/>
      <c r="CG785" s="381"/>
      <c r="CH785" s="381"/>
      <c r="CI785" s="381"/>
      <c r="CJ785" s="381"/>
      <c r="CK785" s="381"/>
      <c r="CL785" s="381"/>
      <c r="CM785" s="381"/>
      <c r="CN785" s="381"/>
      <c r="CO785" s="381"/>
      <c r="CP785" s="381"/>
      <c r="CQ785" s="381"/>
      <c r="CR785" s="381"/>
      <c r="CS785" s="381"/>
      <c r="CT785" s="381"/>
      <c r="CU785" s="381"/>
      <c r="CV785" s="381"/>
      <c r="CW785" s="381"/>
      <c r="CX785" s="381"/>
      <c r="CY785" s="381"/>
      <c r="CZ785" s="381"/>
      <c r="DA785" s="381"/>
      <c r="DB785" s="381"/>
      <c r="DC785" s="381"/>
      <c r="DD785" s="381"/>
      <c r="DE785" s="381"/>
      <c r="DF785" s="381"/>
      <c r="DG785" s="381"/>
      <c r="DH785" s="381"/>
      <c r="DI785" s="381"/>
      <c r="DJ785" s="381"/>
      <c r="DK785" s="381"/>
      <c r="DL785" s="381"/>
      <c r="DM785" s="381"/>
      <c r="DN785" s="381"/>
      <c r="DO785" s="381"/>
      <c r="DP785" s="381"/>
      <c r="DQ785" s="381"/>
      <c r="DR785" s="381"/>
      <c r="DS785" s="381"/>
      <c r="DT785" s="381"/>
      <c r="DU785" s="381"/>
      <c r="DV785" s="381"/>
      <c r="DW785" s="381"/>
      <c r="DX785" s="381"/>
      <c r="DY785" s="381"/>
      <c r="DZ785" s="381"/>
      <c r="EA785" s="381"/>
      <c r="EB785" s="381"/>
      <c r="EC785" s="381"/>
      <c r="ED785" s="381"/>
      <c r="EE785" s="381"/>
      <c r="EF785" s="381"/>
      <c r="EG785" s="381"/>
      <c r="EH785" s="381"/>
      <c r="EI785" s="381"/>
      <c r="EJ785" s="381"/>
      <c r="EK785" s="381"/>
      <c r="EL785" s="381"/>
      <c r="EM785" s="381"/>
      <c r="EN785" s="381"/>
      <c r="EO785" s="381"/>
      <c r="EP785" s="381"/>
      <c r="EQ785" s="381"/>
      <c r="ER785" s="381"/>
      <c r="ES785" s="1312"/>
      <c r="ET785" s="381"/>
      <c r="EU785" s="381"/>
      <c r="EV785" s="381"/>
      <c r="EW785" s="381"/>
      <c r="EX785" s="381"/>
      <c r="EY785" s="381"/>
    </row>
    <row r="786" spans="1:155" s="217" customFormat="1" hidden="1" x14ac:dyDescent="0.25">
      <c r="A786" s="1085"/>
      <c r="B786" s="381"/>
      <c r="C786" s="381"/>
      <c r="D786" s="432"/>
      <c r="E786" s="432"/>
      <c r="F786" s="432"/>
      <c r="G786" s="377"/>
      <c r="H786" s="381"/>
      <c r="I786" s="381"/>
      <c r="J786" s="381"/>
      <c r="K786" s="381"/>
      <c r="L786" s="381"/>
      <c r="M786" s="381"/>
      <c r="N786" s="381"/>
      <c r="O786" s="381"/>
      <c r="P786" s="381"/>
      <c r="Q786" s="381"/>
      <c r="R786" s="381"/>
      <c r="S786" s="381"/>
      <c r="T786" s="381"/>
      <c r="U786" s="381"/>
      <c r="V786" s="381"/>
      <c r="W786" s="381"/>
      <c r="X786" s="381"/>
      <c r="Y786" s="381"/>
      <c r="Z786" s="381"/>
      <c r="AA786" s="381"/>
      <c r="AB786" s="381"/>
      <c r="AC786" s="381"/>
      <c r="AD786" s="381"/>
      <c r="AE786" s="381"/>
      <c r="AF786" s="381"/>
      <c r="AG786" s="381"/>
      <c r="AH786" s="381"/>
      <c r="AI786" s="381"/>
      <c r="AJ786" s="381"/>
      <c r="AK786" s="381"/>
      <c r="AL786" s="381"/>
      <c r="AM786" s="381"/>
      <c r="AN786" s="381"/>
      <c r="AO786" s="381"/>
      <c r="AP786" s="381"/>
      <c r="AQ786" s="381"/>
      <c r="AR786" s="381"/>
      <c r="AS786" s="381"/>
      <c r="AT786" s="381"/>
      <c r="AU786" s="381"/>
      <c r="AV786" s="381"/>
      <c r="AW786" s="381"/>
      <c r="AX786" s="381"/>
      <c r="AY786" s="381"/>
      <c r="AZ786" s="381"/>
      <c r="BA786" s="381"/>
      <c r="BB786" s="381"/>
      <c r="BC786" s="381"/>
      <c r="BD786" s="381"/>
      <c r="BE786" s="381"/>
      <c r="BF786" s="381"/>
      <c r="BG786" s="381"/>
      <c r="BH786" s="381"/>
      <c r="BI786" s="381"/>
      <c r="BJ786" s="381"/>
      <c r="BK786" s="381"/>
      <c r="BL786" s="381"/>
      <c r="BM786" s="381"/>
      <c r="BN786" s="381"/>
      <c r="BO786" s="381"/>
      <c r="BP786" s="381"/>
      <c r="BQ786" s="381"/>
      <c r="BR786" s="381"/>
      <c r="BS786" s="381"/>
      <c r="BT786" s="381"/>
      <c r="BU786" s="381"/>
      <c r="BV786" s="381"/>
      <c r="BW786" s="381"/>
      <c r="BX786" s="381"/>
      <c r="BY786" s="381"/>
      <c r="BZ786" s="381"/>
      <c r="CA786" s="381"/>
      <c r="CB786" s="381"/>
      <c r="CC786" s="381"/>
      <c r="CD786" s="381"/>
      <c r="CE786" s="381"/>
      <c r="CF786" s="381"/>
      <c r="CG786" s="381"/>
      <c r="CH786" s="381"/>
      <c r="CI786" s="381"/>
      <c r="CJ786" s="381"/>
      <c r="CK786" s="381"/>
      <c r="CL786" s="381"/>
      <c r="CM786" s="381"/>
      <c r="CN786" s="381"/>
      <c r="CO786" s="381"/>
      <c r="CP786" s="381"/>
      <c r="CQ786" s="381"/>
      <c r="CR786" s="381"/>
      <c r="CS786" s="381"/>
      <c r="CT786" s="381"/>
      <c r="CU786" s="381"/>
      <c r="CV786" s="381"/>
      <c r="CW786" s="381"/>
      <c r="CX786" s="381"/>
      <c r="CY786" s="381"/>
      <c r="CZ786" s="381"/>
      <c r="DA786" s="381"/>
      <c r="DB786" s="381"/>
      <c r="DC786" s="381"/>
      <c r="DD786" s="381"/>
      <c r="DE786" s="381"/>
      <c r="DF786" s="381"/>
      <c r="DG786" s="381"/>
      <c r="DH786" s="381"/>
      <c r="DI786" s="381"/>
      <c r="DJ786" s="381"/>
      <c r="DK786" s="381"/>
      <c r="DL786" s="381"/>
      <c r="DM786" s="381"/>
      <c r="DN786" s="381"/>
      <c r="DO786" s="381"/>
      <c r="DP786" s="381"/>
      <c r="DQ786" s="381"/>
      <c r="DR786" s="381"/>
      <c r="DS786" s="381"/>
      <c r="DT786" s="381"/>
      <c r="DU786" s="381"/>
      <c r="DV786" s="381"/>
      <c r="DW786" s="381"/>
      <c r="DX786" s="381"/>
      <c r="DY786" s="381"/>
      <c r="DZ786" s="381"/>
      <c r="EA786" s="381"/>
      <c r="EB786" s="381"/>
      <c r="EC786" s="381"/>
      <c r="ED786" s="381"/>
      <c r="EE786" s="381"/>
      <c r="EF786" s="381"/>
      <c r="EG786" s="381"/>
      <c r="EH786" s="381"/>
      <c r="EI786" s="381"/>
      <c r="EJ786" s="381"/>
      <c r="EK786" s="381"/>
      <c r="EL786" s="381"/>
      <c r="EM786" s="381"/>
      <c r="EN786" s="381"/>
      <c r="EO786" s="381"/>
      <c r="EP786" s="381"/>
      <c r="EQ786" s="381"/>
      <c r="ER786" s="381"/>
      <c r="ES786" s="1312"/>
      <c r="ET786" s="381"/>
      <c r="EU786" s="381"/>
      <c r="EV786" s="381"/>
      <c r="EW786" s="381"/>
      <c r="EX786" s="381"/>
      <c r="EY786" s="381"/>
    </row>
    <row r="787" spans="1:155" s="217" customFormat="1" hidden="1" x14ac:dyDescent="0.25">
      <c r="A787" s="1085"/>
      <c r="B787" s="381"/>
      <c r="C787" s="381"/>
      <c r="D787" s="432"/>
      <c r="E787" s="432"/>
      <c r="F787" s="432"/>
      <c r="G787" s="377"/>
      <c r="H787" s="381"/>
      <c r="I787" s="381"/>
      <c r="J787" s="381"/>
      <c r="K787" s="381"/>
      <c r="L787" s="381"/>
      <c r="M787" s="381"/>
      <c r="N787" s="381"/>
      <c r="O787" s="381"/>
      <c r="P787" s="381"/>
      <c r="Q787" s="381"/>
      <c r="R787" s="381"/>
      <c r="S787" s="381"/>
      <c r="T787" s="381"/>
      <c r="U787" s="381"/>
      <c r="V787" s="381"/>
      <c r="W787" s="381"/>
      <c r="X787" s="381"/>
      <c r="Y787" s="381"/>
      <c r="Z787" s="381"/>
      <c r="AA787" s="381"/>
      <c r="AB787" s="381"/>
      <c r="AC787" s="381"/>
      <c r="AD787" s="381"/>
      <c r="AE787" s="381"/>
      <c r="AF787" s="381"/>
      <c r="AG787" s="381"/>
      <c r="AH787" s="381"/>
      <c r="AI787" s="381"/>
      <c r="AJ787" s="381"/>
      <c r="AK787" s="381"/>
      <c r="AL787" s="381"/>
      <c r="AM787" s="381"/>
      <c r="AN787" s="381"/>
      <c r="AO787" s="381"/>
      <c r="AP787" s="381"/>
      <c r="AQ787" s="381"/>
      <c r="AR787" s="381"/>
      <c r="AS787" s="381"/>
      <c r="AT787" s="381"/>
      <c r="AU787" s="381"/>
      <c r="AV787" s="381"/>
      <c r="AW787" s="381"/>
      <c r="AX787" s="381"/>
      <c r="AY787" s="381"/>
      <c r="AZ787" s="381"/>
      <c r="BA787" s="381"/>
      <c r="BB787" s="381"/>
      <c r="BC787" s="381"/>
      <c r="BD787" s="381"/>
      <c r="BE787" s="381"/>
      <c r="BF787" s="381"/>
      <c r="BG787" s="381"/>
      <c r="BH787" s="381"/>
      <c r="BI787" s="381"/>
      <c r="BJ787" s="381"/>
      <c r="BK787" s="381"/>
      <c r="BL787" s="381"/>
      <c r="BM787" s="381"/>
      <c r="BN787" s="381"/>
      <c r="BO787" s="381"/>
      <c r="BP787" s="381"/>
      <c r="BQ787" s="381"/>
      <c r="BR787" s="381"/>
      <c r="BS787" s="381"/>
      <c r="BT787" s="381"/>
      <c r="BU787" s="381"/>
      <c r="BV787" s="381"/>
      <c r="BW787" s="381"/>
      <c r="BX787" s="381"/>
      <c r="BY787" s="381"/>
      <c r="BZ787" s="381"/>
      <c r="CA787" s="381"/>
      <c r="CB787" s="381"/>
      <c r="CC787" s="381"/>
      <c r="CD787" s="381"/>
      <c r="CE787" s="381"/>
      <c r="CF787" s="381"/>
      <c r="CG787" s="381"/>
      <c r="CH787" s="381"/>
      <c r="CI787" s="381"/>
      <c r="CJ787" s="381"/>
      <c r="CK787" s="381"/>
      <c r="CL787" s="381"/>
      <c r="CM787" s="381"/>
      <c r="CN787" s="381"/>
      <c r="CO787" s="381"/>
      <c r="CP787" s="381"/>
      <c r="CQ787" s="381"/>
      <c r="CR787" s="381"/>
      <c r="CS787" s="381"/>
      <c r="CT787" s="381"/>
      <c r="CU787" s="381"/>
      <c r="CV787" s="381"/>
      <c r="CW787" s="381"/>
      <c r="CX787" s="381"/>
      <c r="CY787" s="381"/>
      <c r="CZ787" s="381"/>
      <c r="DA787" s="381"/>
      <c r="DB787" s="381"/>
      <c r="DC787" s="381"/>
      <c r="DD787" s="381"/>
      <c r="DE787" s="381"/>
      <c r="DF787" s="381"/>
      <c r="DG787" s="381"/>
      <c r="DH787" s="381"/>
      <c r="DI787" s="381"/>
      <c r="DJ787" s="381"/>
      <c r="DK787" s="381"/>
      <c r="DL787" s="381"/>
      <c r="DM787" s="381"/>
      <c r="DN787" s="381"/>
      <c r="DO787" s="381"/>
      <c r="DP787" s="381"/>
      <c r="DQ787" s="381"/>
      <c r="DR787" s="381"/>
      <c r="DS787" s="381"/>
      <c r="DT787" s="381"/>
      <c r="DU787" s="381"/>
      <c r="DV787" s="381"/>
      <c r="DW787" s="381"/>
      <c r="DX787" s="381"/>
      <c r="DY787" s="381"/>
      <c r="DZ787" s="381"/>
      <c r="EA787" s="381"/>
      <c r="EB787" s="381"/>
      <c r="EC787" s="381"/>
      <c r="ED787" s="381"/>
      <c r="EE787" s="381"/>
      <c r="EF787" s="381"/>
      <c r="EG787" s="381"/>
      <c r="EH787" s="381"/>
      <c r="EI787" s="381"/>
      <c r="EJ787" s="381"/>
      <c r="EK787" s="381"/>
      <c r="EL787" s="381"/>
      <c r="EM787" s="381"/>
      <c r="EN787" s="381"/>
      <c r="EO787" s="381"/>
      <c r="EP787" s="381"/>
      <c r="EQ787" s="381"/>
      <c r="ER787" s="381"/>
      <c r="ES787" s="1312"/>
      <c r="ET787" s="381"/>
      <c r="EU787" s="381"/>
      <c r="EV787" s="381"/>
      <c r="EW787" s="381"/>
      <c r="EX787" s="381"/>
      <c r="EY787" s="381"/>
    </row>
    <row r="788" spans="1:155" s="217" customFormat="1" hidden="1" x14ac:dyDescent="0.25">
      <c r="A788" s="1085"/>
      <c r="B788" s="381"/>
      <c r="C788" s="381"/>
      <c r="D788" s="432"/>
      <c r="E788" s="432"/>
      <c r="F788" s="432"/>
      <c r="G788" s="377"/>
      <c r="H788" s="381"/>
      <c r="I788" s="381"/>
      <c r="J788" s="381"/>
      <c r="K788" s="381"/>
      <c r="L788" s="381"/>
      <c r="M788" s="381"/>
      <c r="N788" s="381"/>
      <c r="O788" s="381"/>
      <c r="P788" s="381"/>
      <c r="Q788" s="381"/>
      <c r="R788" s="381"/>
      <c r="S788" s="381"/>
      <c r="T788" s="381"/>
      <c r="U788" s="381"/>
      <c r="V788" s="381"/>
      <c r="W788" s="381"/>
      <c r="X788" s="381"/>
      <c r="Y788" s="381"/>
      <c r="Z788" s="381"/>
      <c r="AA788" s="381"/>
      <c r="AB788" s="381"/>
      <c r="AC788" s="381"/>
      <c r="AD788" s="381"/>
      <c r="AE788" s="381"/>
      <c r="AF788" s="381"/>
      <c r="AG788" s="381"/>
      <c r="AH788" s="381"/>
      <c r="AI788" s="381"/>
      <c r="AJ788" s="381"/>
      <c r="AK788" s="381"/>
      <c r="AL788" s="381"/>
      <c r="AM788" s="381"/>
      <c r="AN788" s="381"/>
      <c r="AO788" s="381"/>
      <c r="AP788" s="381"/>
      <c r="AQ788" s="381"/>
      <c r="AR788" s="381"/>
      <c r="AS788" s="381"/>
      <c r="AT788" s="381"/>
      <c r="AU788" s="381"/>
      <c r="AV788" s="381"/>
      <c r="AW788" s="381"/>
      <c r="AX788" s="381"/>
      <c r="AY788" s="381"/>
      <c r="AZ788" s="381"/>
      <c r="BA788" s="381"/>
      <c r="BB788" s="381"/>
      <c r="BC788" s="381"/>
      <c r="BD788" s="381"/>
      <c r="BE788" s="381"/>
      <c r="BF788" s="381"/>
      <c r="BG788" s="381"/>
      <c r="BH788" s="381"/>
      <c r="BI788" s="381"/>
      <c r="BJ788" s="381"/>
      <c r="BK788" s="381"/>
      <c r="BL788" s="381"/>
      <c r="BM788" s="381"/>
      <c r="BN788" s="381"/>
      <c r="BO788" s="381"/>
      <c r="BP788" s="381"/>
      <c r="BQ788" s="381"/>
      <c r="BR788" s="381"/>
      <c r="BS788" s="381"/>
      <c r="BT788" s="381"/>
      <c r="BU788" s="381"/>
      <c r="BV788" s="381"/>
      <c r="BW788" s="381"/>
      <c r="BX788" s="381"/>
      <c r="BY788" s="381"/>
      <c r="BZ788" s="381"/>
      <c r="CA788" s="381"/>
      <c r="CB788" s="381"/>
      <c r="CC788" s="381"/>
      <c r="CD788" s="381"/>
      <c r="CE788" s="381"/>
      <c r="CF788" s="381"/>
      <c r="CG788" s="381"/>
      <c r="CH788" s="381"/>
      <c r="CI788" s="381"/>
      <c r="CJ788" s="381"/>
      <c r="CK788" s="381"/>
      <c r="CL788" s="381"/>
      <c r="CM788" s="381"/>
      <c r="CN788" s="381"/>
      <c r="CO788" s="381"/>
      <c r="CP788" s="381"/>
      <c r="CQ788" s="381"/>
      <c r="CR788" s="381"/>
      <c r="CS788" s="381"/>
      <c r="CT788" s="381"/>
      <c r="CU788" s="381"/>
      <c r="CV788" s="381"/>
      <c r="CW788" s="381"/>
      <c r="CX788" s="381"/>
      <c r="CY788" s="381"/>
      <c r="CZ788" s="381"/>
      <c r="DA788" s="381"/>
      <c r="DB788" s="381"/>
      <c r="DC788" s="381"/>
      <c r="DD788" s="381"/>
      <c r="DE788" s="381"/>
      <c r="DF788" s="381"/>
      <c r="DG788" s="381"/>
      <c r="DH788" s="381"/>
      <c r="DI788" s="381"/>
      <c r="DJ788" s="381"/>
      <c r="DK788" s="381"/>
      <c r="DL788" s="381"/>
      <c r="DM788" s="381"/>
      <c r="DN788" s="381"/>
      <c r="DO788" s="381"/>
      <c r="DP788" s="381"/>
      <c r="DQ788" s="381"/>
      <c r="DR788" s="381"/>
      <c r="DS788" s="381"/>
      <c r="DT788" s="381"/>
      <c r="DU788" s="381"/>
      <c r="DV788" s="381"/>
      <c r="DW788" s="381"/>
      <c r="DX788" s="381"/>
      <c r="DY788" s="381"/>
      <c r="DZ788" s="381"/>
      <c r="EA788" s="381"/>
      <c r="EB788" s="381"/>
      <c r="EC788" s="381"/>
      <c r="ED788" s="381"/>
      <c r="EE788" s="381"/>
      <c r="EF788" s="381"/>
      <c r="EG788" s="381"/>
      <c r="EH788" s="381"/>
      <c r="EI788" s="381"/>
      <c r="EJ788" s="381"/>
      <c r="EK788" s="381"/>
      <c r="EL788" s="381"/>
      <c r="EM788" s="381"/>
      <c r="EN788" s="381"/>
      <c r="EO788" s="381"/>
      <c r="EP788" s="381"/>
      <c r="EQ788" s="381"/>
      <c r="ER788" s="381"/>
      <c r="ES788" s="1312"/>
      <c r="ET788" s="381"/>
      <c r="EU788" s="381"/>
      <c r="EV788" s="381"/>
      <c r="EW788" s="381"/>
      <c r="EX788" s="381"/>
      <c r="EY788" s="381"/>
    </row>
    <row r="789" spans="1:155" s="217" customFormat="1" hidden="1" x14ac:dyDescent="0.25">
      <c r="A789" s="1085"/>
      <c r="B789" s="381"/>
      <c r="C789" s="381"/>
      <c r="D789" s="432"/>
      <c r="E789" s="432"/>
      <c r="F789" s="432"/>
      <c r="G789" s="377"/>
      <c r="H789" s="381"/>
      <c r="I789" s="381"/>
      <c r="J789" s="381"/>
      <c r="K789" s="381"/>
      <c r="L789" s="381"/>
      <c r="M789" s="381"/>
      <c r="N789" s="381"/>
      <c r="O789" s="381"/>
      <c r="P789" s="381"/>
      <c r="Q789" s="381"/>
      <c r="R789" s="381"/>
      <c r="S789" s="381"/>
      <c r="T789" s="381"/>
      <c r="U789" s="381"/>
      <c r="V789" s="381"/>
      <c r="W789" s="381"/>
      <c r="X789" s="381"/>
      <c r="Y789" s="381"/>
      <c r="Z789" s="381"/>
      <c r="AA789" s="381"/>
      <c r="AB789" s="381"/>
      <c r="AC789" s="381"/>
      <c r="AD789" s="381"/>
      <c r="AE789" s="381"/>
      <c r="AF789" s="381"/>
      <c r="AG789" s="381"/>
      <c r="AH789" s="381"/>
      <c r="AI789" s="381"/>
      <c r="AJ789" s="381"/>
      <c r="AK789" s="381"/>
      <c r="AL789" s="381"/>
      <c r="AM789" s="381"/>
      <c r="AN789" s="381"/>
      <c r="AO789" s="381"/>
      <c r="AP789" s="381"/>
      <c r="AQ789" s="381"/>
      <c r="AR789" s="381"/>
      <c r="AS789" s="381"/>
      <c r="AT789" s="381"/>
      <c r="AU789" s="381"/>
      <c r="AV789" s="381"/>
      <c r="AW789" s="381"/>
      <c r="AX789" s="381"/>
      <c r="AY789" s="381"/>
      <c r="AZ789" s="381"/>
      <c r="BA789" s="381"/>
      <c r="BB789" s="381"/>
      <c r="BC789" s="381"/>
      <c r="BD789" s="381"/>
      <c r="BE789" s="381"/>
      <c r="BF789" s="381"/>
      <c r="BG789" s="381"/>
      <c r="BH789" s="381"/>
      <c r="BI789" s="381"/>
      <c r="BJ789" s="381"/>
      <c r="BK789" s="381"/>
      <c r="BL789" s="381"/>
      <c r="BM789" s="381"/>
      <c r="BN789" s="381"/>
      <c r="BO789" s="381"/>
      <c r="BP789" s="381"/>
      <c r="BQ789" s="381"/>
      <c r="BR789" s="381"/>
      <c r="BS789" s="381"/>
      <c r="BT789" s="381"/>
      <c r="BU789" s="381"/>
      <c r="BV789" s="381"/>
      <c r="BW789" s="381"/>
      <c r="BX789" s="381"/>
      <c r="BY789" s="381"/>
      <c r="BZ789" s="381"/>
      <c r="CA789" s="381"/>
      <c r="CB789" s="381"/>
      <c r="CC789" s="381"/>
      <c r="CD789" s="381"/>
      <c r="CE789" s="381"/>
      <c r="CF789" s="381"/>
      <c r="CG789" s="381"/>
      <c r="CH789" s="381"/>
      <c r="CI789" s="381"/>
      <c r="CJ789" s="381"/>
      <c r="CK789" s="381"/>
      <c r="CL789" s="381"/>
      <c r="CM789" s="381"/>
      <c r="CN789" s="381"/>
      <c r="CO789" s="381"/>
      <c r="CP789" s="381"/>
      <c r="CQ789" s="381"/>
      <c r="CR789" s="381"/>
      <c r="CS789" s="381"/>
      <c r="CT789" s="381"/>
      <c r="CU789" s="381"/>
      <c r="CV789" s="381"/>
      <c r="CW789" s="381"/>
      <c r="CX789" s="381"/>
      <c r="CY789" s="381"/>
      <c r="CZ789" s="381"/>
      <c r="DA789" s="381"/>
      <c r="DB789" s="381"/>
      <c r="DC789" s="381"/>
      <c r="DD789" s="381"/>
      <c r="DE789" s="381"/>
      <c r="DF789" s="381"/>
      <c r="DG789" s="381"/>
      <c r="DH789" s="381"/>
      <c r="DI789" s="381"/>
      <c r="DJ789" s="381"/>
      <c r="DK789" s="381"/>
      <c r="DL789" s="381"/>
      <c r="DM789" s="381"/>
      <c r="DN789" s="381"/>
      <c r="DO789" s="381"/>
      <c r="DP789" s="381"/>
      <c r="DQ789" s="381"/>
      <c r="DR789" s="381"/>
      <c r="DS789" s="381"/>
      <c r="DT789" s="381"/>
      <c r="DU789" s="381"/>
      <c r="DV789" s="381"/>
      <c r="DW789" s="381"/>
      <c r="DX789" s="381"/>
      <c r="DY789" s="381"/>
      <c r="DZ789" s="381"/>
      <c r="EA789" s="381"/>
      <c r="EB789" s="381"/>
      <c r="EC789" s="381"/>
      <c r="ED789" s="381"/>
      <c r="EE789" s="381"/>
      <c r="EF789" s="381"/>
      <c r="EG789" s="381"/>
      <c r="EH789" s="381"/>
      <c r="EI789" s="381"/>
      <c r="EJ789" s="381"/>
      <c r="EK789" s="381"/>
      <c r="EL789" s="381"/>
      <c r="EM789" s="381"/>
      <c r="EN789" s="381"/>
      <c r="EO789" s="381"/>
      <c r="EP789" s="381"/>
      <c r="EQ789" s="381"/>
      <c r="ER789" s="381"/>
      <c r="ES789" s="1312"/>
      <c r="ET789" s="381"/>
      <c r="EU789" s="381"/>
      <c r="EV789" s="381"/>
      <c r="EW789" s="381"/>
      <c r="EX789" s="381"/>
      <c r="EY789" s="381"/>
    </row>
    <row r="790" spans="1:155" s="217" customFormat="1" hidden="1" x14ac:dyDescent="0.25">
      <c r="A790" s="1085"/>
      <c r="B790" s="381"/>
      <c r="C790" s="381"/>
      <c r="D790" s="432"/>
      <c r="E790" s="432"/>
      <c r="F790" s="432"/>
      <c r="G790" s="377"/>
      <c r="H790" s="381"/>
      <c r="I790" s="381"/>
      <c r="J790" s="381"/>
      <c r="K790" s="381"/>
      <c r="L790" s="381"/>
      <c r="M790" s="381"/>
      <c r="N790" s="381"/>
      <c r="O790" s="381"/>
      <c r="P790" s="381"/>
      <c r="Q790" s="381"/>
      <c r="R790" s="381"/>
      <c r="S790" s="381"/>
      <c r="T790" s="381"/>
      <c r="U790" s="381"/>
      <c r="V790" s="381"/>
      <c r="W790" s="381"/>
      <c r="X790" s="381"/>
      <c r="Y790" s="381"/>
      <c r="Z790" s="381"/>
      <c r="AA790" s="381"/>
      <c r="AB790" s="381"/>
      <c r="AC790" s="381"/>
      <c r="AD790" s="381"/>
      <c r="AE790" s="381"/>
      <c r="AF790" s="381"/>
      <c r="AG790" s="381"/>
      <c r="AH790" s="381"/>
      <c r="AI790" s="381"/>
      <c r="AJ790" s="381"/>
      <c r="AK790" s="381"/>
      <c r="AL790" s="381"/>
      <c r="AM790" s="381"/>
      <c r="AN790" s="381"/>
      <c r="AO790" s="381"/>
      <c r="AP790" s="381"/>
      <c r="AQ790" s="381"/>
      <c r="AR790" s="381"/>
      <c r="AS790" s="381"/>
      <c r="AT790" s="381"/>
      <c r="AU790" s="381"/>
      <c r="AV790" s="381"/>
      <c r="AW790" s="381"/>
      <c r="AX790" s="381"/>
      <c r="AY790" s="381"/>
      <c r="AZ790" s="381"/>
      <c r="BA790" s="381"/>
      <c r="BB790" s="381"/>
      <c r="BC790" s="381"/>
      <c r="BD790" s="381"/>
      <c r="BE790" s="381"/>
      <c r="BF790" s="381"/>
      <c r="BG790" s="381"/>
      <c r="BH790" s="381"/>
      <c r="BI790" s="381"/>
      <c r="BJ790" s="381"/>
      <c r="BK790" s="381"/>
      <c r="BL790" s="381"/>
      <c r="BM790" s="381"/>
      <c r="BN790" s="381"/>
      <c r="BO790" s="381"/>
      <c r="BP790" s="381"/>
      <c r="BQ790" s="381"/>
      <c r="BR790" s="381"/>
      <c r="BS790" s="381"/>
      <c r="BT790" s="381"/>
      <c r="BU790" s="381"/>
      <c r="BV790" s="381"/>
      <c r="BW790" s="381"/>
      <c r="BX790" s="381"/>
      <c r="BY790" s="381"/>
      <c r="BZ790" s="381"/>
      <c r="CA790" s="381"/>
      <c r="CB790" s="381"/>
      <c r="CC790" s="381"/>
      <c r="CD790" s="381"/>
      <c r="CE790" s="381"/>
      <c r="CF790" s="381"/>
      <c r="CG790" s="381"/>
      <c r="CH790" s="381"/>
      <c r="CI790" s="381"/>
      <c r="CJ790" s="381"/>
      <c r="CK790" s="381"/>
      <c r="CL790" s="381"/>
      <c r="CM790" s="381"/>
      <c r="CN790" s="381"/>
      <c r="CO790" s="381"/>
      <c r="CP790" s="381"/>
      <c r="CQ790" s="381"/>
      <c r="CR790" s="381"/>
      <c r="CS790" s="381"/>
      <c r="CT790" s="381"/>
      <c r="CU790" s="381"/>
      <c r="CV790" s="381"/>
      <c r="CW790" s="381"/>
      <c r="CX790" s="381"/>
      <c r="CY790" s="381"/>
      <c r="CZ790" s="381"/>
      <c r="DA790" s="381"/>
      <c r="DB790" s="381"/>
      <c r="DC790" s="381"/>
      <c r="DD790" s="381"/>
      <c r="DE790" s="381"/>
      <c r="DF790" s="381"/>
      <c r="DG790" s="381"/>
      <c r="DH790" s="381"/>
      <c r="DI790" s="381"/>
      <c r="DJ790" s="381"/>
      <c r="DK790" s="381"/>
      <c r="DL790" s="381"/>
      <c r="DM790" s="381"/>
      <c r="DN790" s="381"/>
      <c r="DO790" s="381"/>
      <c r="DP790" s="381"/>
      <c r="DQ790" s="381"/>
      <c r="DR790" s="381"/>
      <c r="DS790" s="381"/>
      <c r="DT790" s="381"/>
      <c r="DU790" s="381"/>
      <c r="DV790" s="381"/>
      <c r="DW790" s="381"/>
      <c r="DX790" s="381"/>
      <c r="DY790" s="381"/>
      <c r="DZ790" s="381"/>
      <c r="EA790" s="381"/>
      <c r="EB790" s="381"/>
      <c r="EC790" s="381"/>
      <c r="ED790" s="381"/>
      <c r="EE790" s="381"/>
      <c r="EF790" s="381"/>
      <c r="EG790" s="381"/>
      <c r="EH790" s="381"/>
      <c r="EI790" s="381"/>
      <c r="EJ790" s="381"/>
      <c r="EK790" s="381"/>
      <c r="EL790" s="381"/>
      <c r="EM790" s="381"/>
      <c r="EN790" s="381"/>
      <c r="EO790" s="381"/>
      <c r="EP790" s="381"/>
      <c r="EQ790" s="381"/>
      <c r="ER790" s="381"/>
      <c r="ES790" s="1312"/>
      <c r="ET790" s="381"/>
      <c r="EU790" s="381"/>
      <c r="EV790" s="381"/>
      <c r="EW790" s="381"/>
      <c r="EX790" s="381"/>
      <c r="EY790" s="381"/>
    </row>
    <row r="791" spans="1:155" s="217" customFormat="1" hidden="1" x14ac:dyDescent="0.25">
      <c r="A791" s="1085"/>
      <c r="B791" s="381"/>
      <c r="C791" s="381"/>
      <c r="D791" s="432"/>
      <c r="E791" s="432"/>
      <c r="F791" s="432"/>
      <c r="G791" s="377"/>
      <c r="H791" s="381"/>
      <c r="I791" s="381"/>
      <c r="J791" s="381"/>
      <c r="K791" s="381"/>
      <c r="L791" s="381"/>
      <c r="M791" s="381"/>
      <c r="N791" s="381"/>
      <c r="O791" s="381"/>
      <c r="P791" s="381"/>
      <c r="Q791" s="381"/>
      <c r="R791" s="381"/>
      <c r="S791" s="381"/>
      <c r="T791" s="381"/>
      <c r="U791" s="381"/>
      <c r="V791" s="381"/>
      <c r="W791" s="381"/>
      <c r="X791" s="381"/>
      <c r="Y791" s="381"/>
      <c r="Z791" s="381"/>
      <c r="AA791" s="381"/>
      <c r="AB791" s="381"/>
      <c r="AC791" s="381"/>
      <c r="AD791" s="381"/>
      <c r="AE791" s="381"/>
      <c r="AF791" s="381"/>
      <c r="AG791" s="381"/>
      <c r="AH791" s="381"/>
      <c r="AI791" s="381"/>
      <c r="AJ791" s="381"/>
      <c r="AK791" s="381"/>
      <c r="AL791" s="381"/>
      <c r="AM791" s="381"/>
      <c r="AN791" s="381"/>
      <c r="AO791" s="381"/>
      <c r="AP791" s="381"/>
      <c r="AQ791" s="381"/>
      <c r="AR791" s="381"/>
      <c r="AS791" s="381"/>
      <c r="AT791" s="381"/>
      <c r="AU791" s="381"/>
      <c r="AV791" s="381"/>
      <c r="AW791" s="381"/>
      <c r="AX791" s="381"/>
      <c r="AY791" s="381"/>
      <c r="AZ791" s="381"/>
      <c r="BA791" s="381"/>
      <c r="BB791" s="381"/>
      <c r="BC791" s="381"/>
      <c r="BD791" s="381"/>
      <c r="BE791" s="381"/>
      <c r="BF791" s="381"/>
      <c r="BG791" s="381"/>
      <c r="BH791" s="381"/>
      <c r="BI791" s="381"/>
      <c r="BJ791" s="381"/>
      <c r="BK791" s="381"/>
      <c r="BL791" s="381"/>
      <c r="BM791" s="381"/>
      <c r="BN791" s="381"/>
      <c r="BO791" s="381"/>
      <c r="BP791" s="381"/>
      <c r="BQ791" s="381"/>
      <c r="BR791" s="381"/>
      <c r="BS791" s="381"/>
      <c r="BT791" s="381"/>
      <c r="BU791" s="381"/>
      <c r="BV791" s="381"/>
      <c r="BW791" s="381"/>
      <c r="BX791" s="381"/>
      <c r="BY791" s="381"/>
      <c r="BZ791" s="381"/>
      <c r="CA791" s="381"/>
      <c r="CB791" s="381"/>
      <c r="CC791" s="381"/>
      <c r="CD791" s="381"/>
      <c r="CE791" s="381"/>
      <c r="CF791" s="381"/>
      <c r="CG791" s="381"/>
      <c r="CH791" s="381"/>
      <c r="CI791" s="381"/>
      <c r="CJ791" s="381"/>
      <c r="CK791" s="381"/>
      <c r="CL791" s="381"/>
      <c r="CM791" s="381"/>
      <c r="CN791" s="381"/>
      <c r="CO791" s="381"/>
      <c r="CP791" s="381"/>
      <c r="CQ791" s="381"/>
      <c r="CR791" s="381"/>
      <c r="CS791" s="381"/>
      <c r="CT791" s="381"/>
      <c r="CU791" s="381"/>
      <c r="CV791" s="381"/>
      <c r="CW791" s="381"/>
      <c r="CX791" s="381"/>
      <c r="CY791" s="381"/>
      <c r="CZ791" s="381"/>
      <c r="DA791" s="381"/>
      <c r="DB791" s="381"/>
      <c r="DC791" s="381"/>
      <c r="DD791" s="381"/>
      <c r="DE791" s="381"/>
      <c r="DF791" s="381"/>
      <c r="DG791" s="381"/>
      <c r="DH791" s="381"/>
      <c r="DI791" s="381"/>
      <c r="DJ791" s="381"/>
      <c r="DK791" s="381"/>
      <c r="DL791" s="381"/>
      <c r="DM791" s="381"/>
      <c r="DN791" s="381"/>
      <c r="DO791" s="381"/>
      <c r="DP791" s="381"/>
      <c r="DQ791" s="381"/>
      <c r="DR791" s="381"/>
      <c r="DS791" s="381"/>
      <c r="DT791" s="381"/>
      <c r="DU791" s="381"/>
      <c r="DV791" s="381"/>
      <c r="DW791" s="381"/>
      <c r="DX791" s="381"/>
      <c r="DY791" s="381"/>
      <c r="DZ791" s="381"/>
      <c r="EA791" s="381"/>
      <c r="EB791" s="381"/>
      <c r="EC791" s="381"/>
      <c r="ED791" s="381"/>
      <c r="EE791" s="381"/>
      <c r="EF791" s="381"/>
      <c r="EG791" s="381"/>
      <c r="EH791" s="381"/>
      <c r="EI791" s="381"/>
      <c r="EJ791" s="381"/>
      <c r="EK791" s="381"/>
      <c r="EL791" s="381"/>
      <c r="EM791" s="381"/>
      <c r="EN791" s="381"/>
      <c r="EO791" s="381"/>
      <c r="EP791" s="381"/>
      <c r="EQ791" s="381"/>
      <c r="ER791" s="381"/>
      <c r="ES791" s="1312"/>
      <c r="ET791" s="381"/>
      <c r="EU791" s="381"/>
      <c r="EV791" s="381"/>
      <c r="EW791" s="381"/>
      <c r="EX791" s="381"/>
      <c r="EY791" s="381"/>
    </row>
    <row r="792" spans="1:155" s="217" customFormat="1" hidden="1" x14ac:dyDescent="0.25">
      <c r="A792" s="1085"/>
      <c r="B792" s="381"/>
      <c r="C792" s="381"/>
      <c r="D792" s="432"/>
      <c r="E792" s="432"/>
      <c r="F792" s="432"/>
      <c r="G792" s="377"/>
      <c r="H792" s="381"/>
      <c r="I792" s="381"/>
      <c r="J792" s="381"/>
      <c r="K792" s="381"/>
      <c r="L792" s="381"/>
      <c r="M792" s="381"/>
      <c r="N792" s="381"/>
      <c r="O792" s="381"/>
      <c r="P792" s="381"/>
      <c r="Q792" s="381"/>
      <c r="R792" s="381"/>
      <c r="S792" s="381"/>
      <c r="T792" s="381"/>
      <c r="U792" s="381"/>
      <c r="V792" s="381"/>
      <c r="W792" s="381"/>
      <c r="X792" s="381"/>
      <c r="Y792" s="381"/>
      <c r="Z792" s="381"/>
      <c r="AA792" s="381"/>
      <c r="AB792" s="381"/>
      <c r="AC792" s="381"/>
      <c r="AD792" s="381"/>
      <c r="AE792" s="381"/>
      <c r="AF792" s="381"/>
      <c r="AG792" s="381"/>
      <c r="AH792" s="381"/>
      <c r="AI792" s="381"/>
      <c r="AJ792" s="381"/>
      <c r="AK792" s="381"/>
      <c r="AL792" s="381"/>
      <c r="AM792" s="381"/>
      <c r="AN792" s="381"/>
      <c r="AO792" s="381"/>
      <c r="AP792" s="381"/>
      <c r="AQ792" s="381"/>
      <c r="AR792" s="381"/>
      <c r="AS792" s="381"/>
      <c r="AT792" s="381"/>
      <c r="AU792" s="381"/>
      <c r="AV792" s="381"/>
      <c r="AW792" s="381"/>
      <c r="AX792" s="381"/>
      <c r="AY792" s="381"/>
      <c r="AZ792" s="381"/>
      <c r="BA792" s="381"/>
      <c r="BB792" s="381"/>
      <c r="BC792" s="381"/>
      <c r="BD792" s="381"/>
      <c r="BE792" s="381"/>
      <c r="BF792" s="381"/>
      <c r="BG792" s="381"/>
      <c r="BH792" s="381"/>
      <c r="BI792" s="381"/>
      <c r="BJ792" s="381"/>
      <c r="BK792" s="381"/>
      <c r="BL792" s="381"/>
      <c r="BM792" s="381"/>
      <c r="BN792" s="381"/>
      <c r="BO792" s="381"/>
      <c r="BP792" s="381"/>
      <c r="BQ792" s="381"/>
      <c r="BR792" s="381"/>
      <c r="BS792" s="381"/>
      <c r="BT792" s="381"/>
      <c r="BU792" s="381"/>
      <c r="BV792" s="381"/>
      <c r="BW792" s="381"/>
      <c r="BX792" s="381"/>
      <c r="BY792" s="381"/>
      <c r="BZ792" s="381"/>
      <c r="CA792" s="381"/>
      <c r="CB792" s="381"/>
      <c r="CC792" s="381"/>
      <c r="CD792" s="381"/>
      <c r="CE792" s="381"/>
      <c r="CF792" s="381"/>
      <c r="CG792" s="381"/>
      <c r="CH792" s="381"/>
      <c r="CI792" s="381"/>
      <c r="CJ792" s="381"/>
      <c r="CK792" s="381"/>
      <c r="CL792" s="381"/>
      <c r="CM792" s="381"/>
      <c r="CN792" s="381"/>
      <c r="CO792" s="381"/>
      <c r="CP792" s="381"/>
      <c r="CQ792" s="381"/>
      <c r="CR792" s="381"/>
      <c r="CS792" s="381"/>
      <c r="CT792" s="381"/>
      <c r="CU792" s="381"/>
      <c r="CV792" s="381"/>
      <c r="CW792" s="381"/>
      <c r="CX792" s="381"/>
      <c r="CY792" s="381"/>
      <c r="CZ792" s="381"/>
      <c r="DA792" s="381"/>
      <c r="DB792" s="381"/>
      <c r="DC792" s="381"/>
      <c r="DD792" s="381"/>
      <c r="DE792" s="381"/>
      <c r="DF792" s="381"/>
      <c r="DG792" s="381"/>
      <c r="DH792" s="381"/>
      <c r="DI792" s="381"/>
      <c r="DJ792" s="381"/>
      <c r="DK792" s="381"/>
      <c r="DL792" s="381"/>
      <c r="DM792" s="381"/>
      <c r="DN792" s="381"/>
      <c r="DO792" s="381"/>
      <c r="DP792" s="381"/>
      <c r="DQ792" s="381"/>
      <c r="DR792" s="381"/>
      <c r="DS792" s="381"/>
      <c r="DT792" s="381"/>
      <c r="DU792" s="381"/>
      <c r="DV792" s="381"/>
      <c r="DW792" s="381"/>
      <c r="DX792" s="381"/>
      <c r="DY792" s="381"/>
      <c r="DZ792" s="381"/>
      <c r="EA792" s="381"/>
      <c r="EB792" s="381"/>
      <c r="EC792" s="381"/>
      <c r="ED792" s="381"/>
      <c r="EE792" s="381"/>
      <c r="EF792" s="381"/>
      <c r="EG792" s="381"/>
      <c r="EH792" s="381"/>
      <c r="EI792" s="381"/>
      <c r="EJ792" s="381"/>
      <c r="EK792" s="381"/>
      <c r="EL792" s="381"/>
      <c r="EM792" s="381"/>
      <c r="EN792" s="381"/>
      <c r="EO792" s="381"/>
      <c r="EP792" s="381"/>
      <c r="EQ792" s="381"/>
      <c r="ER792" s="381"/>
      <c r="ES792" s="1312"/>
      <c r="ET792" s="381"/>
      <c r="EU792" s="381"/>
      <c r="EV792" s="381"/>
      <c r="EW792" s="381"/>
      <c r="EX792" s="381"/>
      <c r="EY792" s="381"/>
    </row>
    <row r="793" spans="1:155" s="217" customFormat="1" hidden="1" x14ac:dyDescent="0.25">
      <c r="A793" s="1085"/>
      <c r="B793" s="381"/>
      <c r="C793" s="381"/>
      <c r="D793" s="432"/>
      <c r="E793" s="432"/>
      <c r="F793" s="432"/>
      <c r="G793" s="377"/>
      <c r="H793" s="381"/>
      <c r="I793" s="381"/>
      <c r="J793" s="381"/>
      <c r="K793" s="381"/>
      <c r="L793" s="381"/>
      <c r="M793" s="381"/>
      <c r="N793" s="381"/>
      <c r="O793" s="381"/>
      <c r="P793" s="381"/>
      <c r="Q793" s="381"/>
      <c r="R793" s="381"/>
      <c r="S793" s="381"/>
      <c r="T793" s="381"/>
      <c r="U793" s="381"/>
      <c r="V793" s="381"/>
      <c r="W793" s="381"/>
      <c r="X793" s="381"/>
      <c r="Y793" s="381"/>
      <c r="Z793" s="381"/>
      <c r="AA793" s="381"/>
      <c r="AB793" s="381"/>
      <c r="AC793" s="381"/>
      <c r="AD793" s="381"/>
      <c r="AE793" s="381"/>
      <c r="AF793" s="381"/>
      <c r="AG793" s="381"/>
      <c r="AH793" s="381"/>
      <c r="AI793" s="381"/>
      <c r="AJ793" s="381"/>
      <c r="AK793" s="381"/>
      <c r="AL793" s="381"/>
      <c r="AM793" s="381"/>
      <c r="AN793" s="381"/>
      <c r="AO793" s="381"/>
      <c r="AP793" s="381"/>
      <c r="AQ793" s="381"/>
      <c r="AR793" s="381"/>
      <c r="AS793" s="381"/>
      <c r="AT793" s="381"/>
      <c r="AU793" s="381"/>
      <c r="AV793" s="381"/>
      <c r="AW793" s="381"/>
      <c r="AX793" s="381"/>
      <c r="AY793" s="381"/>
      <c r="AZ793" s="381"/>
      <c r="BA793" s="381"/>
      <c r="BB793" s="381"/>
      <c r="BC793" s="381"/>
      <c r="BD793" s="381"/>
      <c r="BE793" s="381"/>
      <c r="BF793" s="381"/>
      <c r="BG793" s="381"/>
      <c r="BH793" s="381"/>
      <c r="BI793" s="381"/>
      <c r="BJ793" s="381"/>
      <c r="BK793" s="381"/>
      <c r="BL793" s="381"/>
      <c r="BM793" s="381"/>
      <c r="BN793" s="381"/>
      <c r="BO793" s="381"/>
      <c r="BP793" s="381"/>
      <c r="BQ793" s="381"/>
      <c r="BR793" s="381"/>
      <c r="BS793" s="381"/>
      <c r="BT793" s="381"/>
      <c r="BU793" s="381"/>
      <c r="BV793" s="381"/>
      <c r="BW793" s="381"/>
      <c r="BX793" s="381"/>
      <c r="BY793" s="381"/>
      <c r="BZ793" s="381"/>
      <c r="CA793" s="381"/>
      <c r="CB793" s="381"/>
      <c r="CC793" s="381"/>
      <c r="CD793" s="381"/>
      <c r="CE793" s="381"/>
      <c r="CF793" s="381"/>
      <c r="CG793" s="381"/>
      <c r="CH793" s="381"/>
      <c r="CI793" s="381"/>
      <c r="CJ793" s="381"/>
      <c r="CK793" s="381"/>
      <c r="CL793" s="381"/>
      <c r="CM793" s="381"/>
      <c r="CN793" s="381"/>
      <c r="CO793" s="381"/>
      <c r="CP793" s="381"/>
      <c r="CQ793" s="381"/>
      <c r="CR793" s="381"/>
      <c r="CS793" s="381"/>
      <c r="CT793" s="381"/>
      <c r="CU793" s="381"/>
      <c r="CV793" s="381"/>
      <c r="CW793" s="381"/>
      <c r="CX793" s="381"/>
      <c r="CY793" s="381"/>
      <c r="CZ793" s="381"/>
      <c r="DA793" s="381"/>
      <c r="DB793" s="381"/>
      <c r="DC793" s="381"/>
      <c r="DD793" s="381"/>
      <c r="DE793" s="381"/>
      <c r="DF793" s="381"/>
      <c r="DG793" s="381"/>
      <c r="DH793" s="381"/>
      <c r="DI793" s="381"/>
      <c r="DJ793" s="381"/>
      <c r="DK793" s="381"/>
      <c r="DL793" s="381"/>
      <c r="DM793" s="381"/>
      <c r="DN793" s="381"/>
      <c r="DO793" s="381"/>
      <c r="DP793" s="381"/>
      <c r="DQ793" s="381"/>
      <c r="DR793" s="381"/>
      <c r="DS793" s="381"/>
      <c r="DT793" s="381"/>
      <c r="DU793" s="381"/>
      <c r="DV793" s="381"/>
      <c r="DW793" s="381"/>
      <c r="DX793" s="381"/>
      <c r="DY793" s="381"/>
      <c r="DZ793" s="381"/>
      <c r="EA793" s="381"/>
      <c r="EB793" s="381"/>
      <c r="EC793" s="381"/>
      <c r="ED793" s="381"/>
      <c r="EE793" s="381"/>
      <c r="EF793" s="381"/>
      <c r="EG793" s="381"/>
      <c r="EH793" s="381"/>
      <c r="EI793" s="381"/>
      <c r="EJ793" s="381"/>
      <c r="EK793" s="381"/>
      <c r="EL793" s="381"/>
      <c r="EM793" s="381"/>
      <c r="EN793" s="381"/>
      <c r="EO793" s="381"/>
      <c r="EP793" s="381"/>
      <c r="EQ793" s="381"/>
      <c r="ER793" s="381"/>
      <c r="ES793" s="1312"/>
      <c r="ET793" s="381"/>
      <c r="EU793" s="381"/>
      <c r="EV793" s="381"/>
      <c r="EW793" s="381"/>
      <c r="EX793" s="381"/>
      <c r="EY793" s="381"/>
    </row>
    <row r="794" spans="1:155" s="217" customFormat="1" hidden="1" x14ac:dyDescent="0.25">
      <c r="A794" s="1085"/>
      <c r="B794" s="381"/>
      <c r="C794" s="381"/>
      <c r="D794" s="432"/>
      <c r="E794" s="432"/>
      <c r="F794" s="432"/>
      <c r="G794" s="377"/>
      <c r="H794" s="381"/>
      <c r="I794" s="381"/>
      <c r="J794" s="381"/>
      <c r="K794" s="381"/>
      <c r="L794" s="381"/>
      <c r="M794" s="381"/>
      <c r="N794" s="381"/>
      <c r="O794" s="381"/>
      <c r="P794" s="381"/>
      <c r="Q794" s="381"/>
      <c r="R794" s="381"/>
      <c r="S794" s="381"/>
      <c r="T794" s="381"/>
      <c r="U794" s="381"/>
      <c r="V794" s="381"/>
      <c r="W794" s="381"/>
      <c r="X794" s="381"/>
      <c r="Y794" s="381"/>
      <c r="Z794" s="381"/>
      <c r="AA794" s="381"/>
      <c r="AB794" s="381"/>
      <c r="AC794" s="381"/>
      <c r="AD794" s="381"/>
      <c r="AE794" s="381"/>
      <c r="AF794" s="381"/>
      <c r="AG794" s="381"/>
      <c r="AH794" s="381"/>
      <c r="AI794" s="381"/>
      <c r="AJ794" s="381"/>
      <c r="AK794" s="381"/>
      <c r="AL794" s="381"/>
      <c r="AM794" s="381"/>
      <c r="AN794" s="381"/>
      <c r="AO794" s="381"/>
      <c r="AP794" s="381"/>
      <c r="AQ794" s="381"/>
      <c r="AR794" s="381"/>
      <c r="AS794" s="381"/>
      <c r="AT794" s="381"/>
      <c r="AU794" s="381"/>
      <c r="AV794" s="381"/>
      <c r="AW794" s="381"/>
      <c r="AX794" s="381"/>
      <c r="AY794" s="381"/>
      <c r="AZ794" s="381"/>
      <c r="BA794" s="381"/>
      <c r="BB794" s="381"/>
      <c r="BC794" s="381"/>
      <c r="BD794" s="381"/>
      <c r="BE794" s="381"/>
      <c r="BF794" s="381"/>
      <c r="BG794" s="381"/>
      <c r="BH794" s="381"/>
      <c r="BI794" s="381"/>
      <c r="BJ794" s="381"/>
      <c r="BK794" s="381"/>
      <c r="BL794" s="381"/>
      <c r="BM794" s="381"/>
      <c r="BN794" s="381"/>
      <c r="BO794" s="381"/>
      <c r="BP794" s="381"/>
      <c r="BQ794" s="381"/>
      <c r="BR794" s="381"/>
      <c r="BS794" s="381"/>
      <c r="BT794" s="381"/>
      <c r="BU794" s="381"/>
      <c r="BV794" s="381"/>
      <c r="BW794" s="381"/>
      <c r="BX794" s="381"/>
      <c r="BY794" s="381"/>
      <c r="BZ794" s="381"/>
      <c r="CA794" s="381"/>
      <c r="CB794" s="381"/>
      <c r="CC794" s="381"/>
      <c r="CD794" s="381"/>
      <c r="CE794" s="381"/>
      <c r="CF794" s="381"/>
      <c r="CG794" s="381"/>
      <c r="CH794" s="381"/>
      <c r="CI794" s="381"/>
      <c r="CJ794" s="381"/>
      <c r="CK794" s="381"/>
      <c r="CL794" s="381"/>
      <c r="CM794" s="381"/>
      <c r="CN794" s="381"/>
      <c r="CO794" s="381"/>
      <c r="CP794" s="381"/>
      <c r="CQ794" s="381"/>
      <c r="CR794" s="381"/>
      <c r="CS794" s="381"/>
      <c r="CT794" s="381"/>
      <c r="CU794" s="381"/>
      <c r="CV794" s="381"/>
      <c r="CW794" s="381"/>
      <c r="CX794" s="381"/>
      <c r="CY794" s="381"/>
      <c r="CZ794" s="381"/>
      <c r="DA794" s="381"/>
      <c r="DB794" s="381"/>
      <c r="DC794" s="381"/>
      <c r="DD794" s="381"/>
      <c r="DE794" s="381"/>
      <c r="DF794" s="381"/>
      <c r="DG794" s="381"/>
      <c r="DH794" s="381"/>
      <c r="DI794" s="381"/>
      <c r="DJ794" s="381"/>
      <c r="DK794" s="381"/>
      <c r="DL794" s="381"/>
      <c r="DM794" s="381"/>
      <c r="DN794" s="381"/>
      <c r="DO794" s="381"/>
      <c r="DP794" s="381"/>
      <c r="DQ794" s="381"/>
      <c r="DR794" s="381"/>
      <c r="DS794" s="381"/>
      <c r="DT794" s="381"/>
      <c r="DU794" s="381"/>
      <c r="DV794" s="381"/>
      <c r="DW794" s="381"/>
      <c r="DX794" s="381"/>
      <c r="DY794" s="381"/>
      <c r="DZ794" s="381"/>
      <c r="EA794" s="381"/>
      <c r="EB794" s="381"/>
      <c r="EC794" s="381"/>
      <c r="ED794" s="381"/>
      <c r="EE794" s="381"/>
      <c r="EF794" s="381"/>
      <c r="EG794" s="381"/>
      <c r="EH794" s="381"/>
      <c r="EI794" s="381"/>
      <c r="EJ794" s="381"/>
      <c r="EK794" s="381"/>
      <c r="EL794" s="381"/>
      <c r="EM794" s="381"/>
      <c r="EN794" s="381"/>
      <c r="EO794" s="381"/>
      <c r="EP794" s="381"/>
      <c r="EQ794" s="381"/>
      <c r="ER794" s="381"/>
      <c r="ES794" s="1312"/>
      <c r="ET794" s="381"/>
      <c r="EU794" s="381"/>
      <c r="EV794" s="381"/>
      <c r="EW794" s="381"/>
      <c r="EX794" s="381"/>
      <c r="EY794" s="381"/>
    </row>
    <row r="795" spans="1:155" s="217" customFormat="1" hidden="1" x14ac:dyDescent="0.25">
      <c r="A795" s="1085"/>
      <c r="B795" s="381"/>
      <c r="C795" s="381"/>
      <c r="D795" s="432"/>
      <c r="E795" s="432"/>
      <c r="F795" s="432"/>
      <c r="G795" s="377"/>
      <c r="H795" s="381"/>
      <c r="I795" s="381"/>
      <c r="J795" s="381"/>
      <c r="K795" s="381"/>
      <c r="L795" s="381"/>
      <c r="M795" s="381"/>
      <c r="N795" s="381"/>
      <c r="O795" s="381"/>
      <c r="P795" s="381"/>
      <c r="Q795" s="381"/>
      <c r="R795" s="381"/>
      <c r="S795" s="381"/>
      <c r="T795" s="381"/>
      <c r="U795" s="381"/>
      <c r="V795" s="381"/>
      <c r="W795" s="381"/>
      <c r="X795" s="381"/>
      <c r="Y795" s="381"/>
      <c r="Z795" s="381"/>
      <c r="AA795" s="381"/>
      <c r="AB795" s="381"/>
      <c r="AC795" s="381"/>
      <c r="AD795" s="381"/>
      <c r="AE795" s="381"/>
      <c r="AF795" s="381"/>
      <c r="AG795" s="381"/>
      <c r="AH795" s="381"/>
      <c r="AI795" s="381"/>
      <c r="AJ795" s="381"/>
      <c r="AK795" s="381"/>
      <c r="AL795" s="381"/>
      <c r="AM795" s="381"/>
      <c r="AN795" s="381"/>
      <c r="AO795" s="381"/>
      <c r="AP795" s="381"/>
      <c r="AQ795" s="381"/>
      <c r="AR795" s="381"/>
      <c r="AS795" s="381"/>
      <c r="AT795" s="381"/>
      <c r="AU795" s="381"/>
      <c r="AV795" s="381"/>
      <c r="AW795" s="381"/>
      <c r="AX795" s="381"/>
      <c r="AY795" s="381"/>
      <c r="AZ795" s="381"/>
      <c r="BA795" s="381"/>
      <c r="BB795" s="381"/>
      <c r="BC795" s="381"/>
      <c r="BD795" s="381"/>
      <c r="BE795" s="381"/>
      <c r="BF795" s="381"/>
      <c r="BG795" s="381"/>
      <c r="BH795" s="381"/>
      <c r="BI795" s="381"/>
      <c r="BJ795" s="381"/>
      <c r="BK795" s="381"/>
      <c r="BL795" s="381"/>
      <c r="BM795" s="381"/>
      <c r="BN795" s="381"/>
      <c r="BO795" s="381"/>
      <c r="BP795" s="381"/>
      <c r="BQ795" s="381"/>
      <c r="BR795" s="381"/>
      <c r="BS795" s="381"/>
      <c r="BT795" s="381"/>
      <c r="BU795" s="381"/>
      <c r="BV795" s="381"/>
      <c r="BW795" s="381"/>
      <c r="BX795" s="381"/>
      <c r="BY795" s="381"/>
      <c r="BZ795" s="381"/>
      <c r="CA795" s="381"/>
      <c r="CB795" s="381"/>
      <c r="CC795" s="381"/>
      <c r="CD795" s="381"/>
      <c r="CE795" s="381"/>
      <c r="CF795" s="381"/>
      <c r="CG795" s="381"/>
      <c r="CH795" s="381"/>
      <c r="CI795" s="381"/>
      <c r="CJ795" s="381"/>
      <c r="CK795" s="381"/>
      <c r="CL795" s="381"/>
      <c r="CM795" s="381"/>
      <c r="CN795" s="381"/>
      <c r="CO795" s="381"/>
      <c r="CP795" s="381"/>
      <c r="CQ795" s="381"/>
      <c r="CR795" s="381"/>
      <c r="CS795" s="381"/>
      <c r="CT795" s="381"/>
      <c r="CU795" s="381"/>
      <c r="CV795" s="381"/>
      <c r="CW795" s="381"/>
      <c r="CX795" s="381"/>
      <c r="CY795" s="381"/>
      <c r="CZ795" s="381"/>
      <c r="DA795" s="381"/>
      <c r="DB795" s="381"/>
      <c r="DC795" s="381"/>
      <c r="DD795" s="381"/>
      <c r="DE795" s="381"/>
      <c r="DF795" s="381"/>
      <c r="DG795" s="381"/>
      <c r="DH795" s="381"/>
      <c r="DI795" s="381"/>
      <c r="DJ795" s="381"/>
      <c r="DK795" s="381"/>
      <c r="DL795" s="381"/>
      <c r="DM795" s="381"/>
      <c r="DN795" s="381"/>
      <c r="DO795" s="381"/>
      <c r="DP795" s="381"/>
      <c r="DQ795" s="381"/>
      <c r="DR795" s="381"/>
      <c r="DS795" s="381"/>
      <c r="DT795" s="381"/>
      <c r="DU795" s="381"/>
      <c r="DV795" s="381"/>
      <c r="DW795" s="381"/>
      <c r="DX795" s="381"/>
      <c r="DY795" s="381"/>
      <c r="DZ795" s="381"/>
      <c r="EA795" s="381"/>
      <c r="EB795" s="381"/>
      <c r="EC795" s="381"/>
      <c r="ED795" s="381"/>
      <c r="EE795" s="381"/>
      <c r="EF795" s="381"/>
      <c r="EG795" s="381"/>
      <c r="EH795" s="381"/>
      <c r="EI795" s="381"/>
      <c r="EJ795" s="381"/>
      <c r="EK795" s="381"/>
      <c r="EL795" s="381"/>
      <c r="EM795" s="381"/>
      <c r="EN795" s="381"/>
      <c r="EO795" s="381"/>
      <c r="EP795" s="381"/>
      <c r="EQ795" s="381"/>
      <c r="ER795" s="381"/>
      <c r="ES795" s="1312"/>
      <c r="ET795" s="381"/>
      <c r="EU795" s="381"/>
      <c r="EV795" s="381"/>
      <c r="EW795" s="381"/>
      <c r="EX795" s="381"/>
      <c r="EY795" s="381"/>
    </row>
    <row r="796" spans="1:155" s="217" customFormat="1" hidden="1" x14ac:dyDescent="0.25">
      <c r="A796" s="1085"/>
      <c r="B796" s="381"/>
      <c r="C796" s="381"/>
      <c r="D796" s="432"/>
      <c r="E796" s="432"/>
      <c r="F796" s="432"/>
      <c r="G796" s="377"/>
      <c r="H796" s="381"/>
      <c r="I796" s="381"/>
      <c r="J796" s="381"/>
      <c r="K796" s="381"/>
      <c r="L796" s="381"/>
      <c r="M796" s="381"/>
      <c r="N796" s="381"/>
      <c r="O796" s="381"/>
      <c r="P796" s="381"/>
      <c r="Q796" s="381"/>
      <c r="R796" s="381"/>
      <c r="S796" s="381"/>
      <c r="T796" s="381"/>
      <c r="U796" s="381"/>
      <c r="V796" s="381"/>
      <c r="W796" s="381"/>
      <c r="X796" s="381"/>
      <c r="Y796" s="381"/>
      <c r="Z796" s="381"/>
      <c r="AA796" s="381"/>
      <c r="AB796" s="381"/>
      <c r="AC796" s="381"/>
      <c r="AD796" s="381"/>
      <c r="AE796" s="381"/>
      <c r="AF796" s="381"/>
      <c r="AG796" s="381"/>
      <c r="AH796" s="381"/>
      <c r="AI796" s="381"/>
      <c r="AJ796" s="381"/>
      <c r="AK796" s="381"/>
      <c r="AL796" s="381"/>
      <c r="AM796" s="381"/>
      <c r="AN796" s="381"/>
      <c r="AO796" s="381"/>
      <c r="AP796" s="381"/>
      <c r="AQ796" s="381"/>
      <c r="AR796" s="381"/>
      <c r="AS796" s="381"/>
      <c r="AT796" s="381"/>
      <c r="AU796" s="381"/>
      <c r="AV796" s="381"/>
      <c r="AW796" s="381"/>
      <c r="AX796" s="381"/>
      <c r="AY796" s="381"/>
      <c r="AZ796" s="381"/>
      <c r="BA796" s="381"/>
      <c r="BB796" s="381"/>
      <c r="BC796" s="381"/>
      <c r="BD796" s="381"/>
      <c r="BE796" s="381"/>
      <c r="BF796" s="381"/>
      <c r="BG796" s="381"/>
      <c r="BH796" s="381"/>
      <c r="BI796" s="381"/>
      <c r="BJ796" s="381"/>
      <c r="BK796" s="381"/>
      <c r="BL796" s="381"/>
      <c r="BM796" s="381"/>
      <c r="BN796" s="381"/>
      <c r="BO796" s="381"/>
      <c r="BP796" s="381"/>
      <c r="BQ796" s="381"/>
      <c r="BR796" s="381"/>
      <c r="BS796" s="381"/>
      <c r="BT796" s="381"/>
      <c r="BU796" s="381"/>
      <c r="BV796" s="381"/>
      <c r="BW796" s="381"/>
      <c r="BX796" s="381"/>
      <c r="BY796" s="381"/>
      <c r="BZ796" s="381"/>
      <c r="CA796" s="381"/>
      <c r="CB796" s="381"/>
      <c r="CC796" s="381"/>
      <c r="CD796" s="381"/>
      <c r="CE796" s="381"/>
      <c r="CF796" s="381"/>
      <c r="CG796" s="381"/>
      <c r="CH796" s="381"/>
      <c r="CI796" s="381"/>
      <c r="CJ796" s="381"/>
      <c r="CK796" s="381"/>
      <c r="CL796" s="381"/>
      <c r="CM796" s="381"/>
      <c r="CN796" s="381"/>
      <c r="CO796" s="381"/>
      <c r="CP796" s="381"/>
      <c r="CQ796" s="381"/>
      <c r="CR796" s="381"/>
      <c r="CS796" s="381"/>
      <c r="CT796" s="381"/>
      <c r="CU796" s="381"/>
      <c r="CV796" s="381"/>
      <c r="CW796" s="381"/>
      <c r="CX796" s="381"/>
      <c r="CY796" s="381"/>
      <c r="CZ796" s="381"/>
      <c r="DA796" s="381"/>
      <c r="DB796" s="381"/>
      <c r="DC796" s="381"/>
      <c r="DD796" s="381"/>
      <c r="DE796" s="381"/>
      <c r="DF796" s="381"/>
      <c r="DG796" s="381"/>
      <c r="DH796" s="381"/>
      <c r="DI796" s="381"/>
      <c r="DJ796" s="381"/>
      <c r="DK796" s="381"/>
      <c r="DL796" s="381"/>
      <c r="DM796" s="381"/>
      <c r="DN796" s="381"/>
      <c r="DO796" s="381"/>
      <c r="DP796" s="381"/>
      <c r="DQ796" s="381"/>
      <c r="DR796" s="381"/>
      <c r="DS796" s="381"/>
      <c r="DT796" s="381"/>
      <c r="DU796" s="381"/>
      <c r="DV796" s="381"/>
      <c r="DW796" s="381"/>
      <c r="DX796" s="381"/>
      <c r="DY796" s="381"/>
      <c r="DZ796" s="381"/>
      <c r="EA796" s="381"/>
      <c r="EB796" s="381"/>
      <c r="EC796" s="381"/>
      <c r="ED796" s="381"/>
      <c r="EE796" s="381"/>
      <c r="EF796" s="381"/>
      <c r="EG796" s="381"/>
      <c r="EH796" s="381"/>
      <c r="EI796" s="381"/>
      <c r="EJ796" s="381"/>
      <c r="EK796" s="381"/>
      <c r="EL796" s="381"/>
      <c r="EM796" s="381"/>
      <c r="EN796" s="381"/>
      <c r="EO796" s="381"/>
      <c r="EP796" s="381"/>
      <c r="EQ796" s="381"/>
      <c r="ER796" s="381"/>
      <c r="ES796" s="1312"/>
      <c r="ET796" s="381"/>
      <c r="EU796" s="381"/>
      <c r="EV796" s="381"/>
      <c r="EW796" s="381"/>
      <c r="EX796" s="381"/>
      <c r="EY796" s="381"/>
    </row>
    <row r="797" spans="1:155" s="217" customFormat="1" hidden="1" x14ac:dyDescent="0.25">
      <c r="A797" s="1085"/>
      <c r="B797" s="381"/>
      <c r="C797" s="381"/>
      <c r="D797" s="432"/>
      <c r="E797" s="432"/>
      <c r="F797" s="432"/>
      <c r="G797" s="377"/>
      <c r="H797" s="381"/>
      <c r="I797" s="381"/>
      <c r="J797" s="381"/>
      <c r="K797" s="381"/>
      <c r="L797" s="381"/>
      <c r="M797" s="381"/>
      <c r="N797" s="381"/>
      <c r="O797" s="381"/>
      <c r="P797" s="381"/>
      <c r="Q797" s="381"/>
      <c r="R797" s="381"/>
      <c r="S797" s="381"/>
      <c r="T797" s="381"/>
      <c r="U797" s="381"/>
      <c r="V797" s="381"/>
      <c r="W797" s="381"/>
      <c r="X797" s="381"/>
      <c r="Y797" s="381"/>
      <c r="Z797" s="381"/>
      <c r="AA797" s="381"/>
      <c r="AB797" s="381"/>
      <c r="AC797" s="381"/>
      <c r="AD797" s="381"/>
      <c r="AE797" s="381"/>
      <c r="AF797" s="381"/>
      <c r="AG797" s="381"/>
      <c r="AH797" s="381"/>
      <c r="AI797" s="381"/>
      <c r="AJ797" s="381"/>
      <c r="AK797" s="381"/>
      <c r="AL797" s="381"/>
      <c r="AM797" s="381"/>
      <c r="AN797" s="381"/>
      <c r="AO797" s="381"/>
      <c r="AP797" s="381"/>
      <c r="AQ797" s="381"/>
      <c r="AR797" s="381"/>
      <c r="AS797" s="381"/>
      <c r="AT797" s="381"/>
      <c r="AU797" s="381"/>
      <c r="AV797" s="381"/>
      <c r="AW797" s="381"/>
      <c r="AX797" s="381"/>
      <c r="AY797" s="381"/>
      <c r="AZ797" s="381"/>
      <c r="BA797" s="381"/>
      <c r="BB797" s="381"/>
      <c r="BC797" s="381"/>
      <c r="BD797" s="381"/>
      <c r="BE797" s="381"/>
      <c r="BF797" s="381"/>
      <c r="BG797" s="381"/>
      <c r="BH797" s="381"/>
      <c r="BI797" s="381"/>
      <c r="BJ797" s="381"/>
      <c r="BK797" s="381"/>
      <c r="BL797" s="381"/>
      <c r="BM797" s="381"/>
      <c r="BN797" s="381"/>
      <c r="BO797" s="381"/>
      <c r="BP797" s="381"/>
      <c r="BQ797" s="381"/>
      <c r="BR797" s="381"/>
      <c r="BS797" s="381"/>
      <c r="BT797" s="381"/>
      <c r="BU797" s="381"/>
      <c r="BV797" s="381"/>
      <c r="BW797" s="381"/>
      <c r="BX797" s="381"/>
      <c r="BY797" s="381"/>
      <c r="BZ797" s="381"/>
      <c r="CA797" s="381"/>
      <c r="CB797" s="381"/>
      <c r="CC797" s="381"/>
      <c r="CD797" s="381"/>
      <c r="CE797" s="381"/>
      <c r="CF797" s="381"/>
      <c r="CG797" s="381"/>
      <c r="CH797" s="381"/>
      <c r="CI797" s="381"/>
      <c r="CJ797" s="381"/>
      <c r="CK797" s="381"/>
      <c r="CL797" s="381"/>
      <c r="CM797" s="381"/>
      <c r="CN797" s="381"/>
      <c r="CO797" s="381"/>
      <c r="CP797" s="381"/>
      <c r="CQ797" s="381"/>
      <c r="CR797" s="381"/>
      <c r="CS797" s="381"/>
      <c r="CT797" s="381"/>
      <c r="CU797" s="381"/>
      <c r="CV797" s="381"/>
      <c r="CW797" s="381"/>
      <c r="CX797" s="381"/>
      <c r="CY797" s="381"/>
      <c r="CZ797" s="381"/>
      <c r="DA797" s="381"/>
      <c r="DB797" s="381"/>
      <c r="DC797" s="381"/>
      <c r="DD797" s="381"/>
      <c r="DE797" s="381"/>
      <c r="DF797" s="381"/>
      <c r="DG797" s="381"/>
      <c r="DH797" s="381"/>
      <c r="DI797" s="381"/>
      <c r="DJ797" s="381"/>
      <c r="DK797" s="381"/>
      <c r="DL797" s="381"/>
      <c r="DM797" s="381"/>
      <c r="DN797" s="381"/>
      <c r="DO797" s="381"/>
      <c r="DP797" s="381"/>
      <c r="DQ797" s="381"/>
      <c r="DR797" s="381"/>
      <c r="DS797" s="381"/>
      <c r="DT797" s="381"/>
      <c r="DU797" s="381"/>
      <c r="DV797" s="381"/>
      <c r="DW797" s="381"/>
      <c r="DX797" s="381"/>
      <c r="DY797" s="381"/>
      <c r="DZ797" s="381"/>
      <c r="EA797" s="381"/>
      <c r="EB797" s="381"/>
      <c r="EC797" s="381"/>
      <c r="ED797" s="381"/>
      <c r="EE797" s="381"/>
      <c r="EF797" s="381"/>
      <c r="EG797" s="381"/>
      <c r="EH797" s="381"/>
      <c r="EI797" s="381"/>
      <c r="EJ797" s="381"/>
      <c r="EK797" s="381"/>
      <c r="EL797" s="381"/>
      <c r="EM797" s="381"/>
      <c r="EN797" s="381"/>
      <c r="EO797" s="381"/>
      <c r="EP797" s="381"/>
      <c r="EQ797" s="381"/>
      <c r="ER797" s="381"/>
      <c r="ES797" s="1312"/>
      <c r="ET797" s="381"/>
      <c r="EU797" s="381"/>
      <c r="EV797" s="381"/>
      <c r="EW797" s="381"/>
      <c r="EX797" s="381"/>
      <c r="EY797" s="381"/>
    </row>
    <row r="798" spans="1:155" s="217" customFormat="1" hidden="1" x14ac:dyDescent="0.25">
      <c r="A798" s="1085"/>
      <c r="B798" s="381"/>
      <c r="C798" s="381"/>
      <c r="D798" s="432"/>
      <c r="E798" s="432"/>
      <c r="F798" s="432"/>
      <c r="G798" s="377"/>
      <c r="H798" s="381"/>
      <c r="I798" s="381"/>
      <c r="J798" s="381"/>
      <c r="K798" s="381"/>
      <c r="L798" s="381"/>
      <c r="M798" s="381"/>
      <c r="N798" s="381"/>
      <c r="O798" s="381"/>
      <c r="P798" s="381"/>
      <c r="Q798" s="381"/>
      <c r="R798" s="381"/>
      <c r="S798" s="381"/>
      <c r="T798" s="381"/>
      <c r="U798" s="381"/>
      <c r="V798" s="381"/>
      <c r="W798" s="381"/>
      <c r="X798" s="381"/>
      <c r="Y798" s="381"/>
      <c r="Z798" s="381"/>
      <c r="AA798" s="381"/>
      <c r="AB798" s="381"/>
      <c r="AC798" s="381"/>
      <c r="AD798" s="381"/>
      <c r="AE798" s="381"/>
      <c r="AF798" s="381"/>
      <c r="AG798" s="381"/>
      <c r="AH798" s="381"/>
      <c r="AI798" s="381"/>
      <c r="AJ798" s="381"/>
      <c r="AK798" s="381"/>
      <c r="AL798" s="381"/>
      <c r="AM798" s="381"/>
      <c r="AN798" s="381"/>
      <c r="AO798" s="381"/>
      <c r="AP798" s="381"/>
      <c r="AQ798" s="381"/>
      <c r="AR798" s="381"/>
      <c r="AS798" s="381"/>
      <c r="AT798" s="381"/>
      <c r="AU798" s="381"/>
      <c r="AV798" s="381"/>
      <c r="AW798" s="381"/>
      <c r="AX798" s="381"/>
      <c r="AY798" s="381"/>
      <c r="AZ798" s="381"/>
      <c r="BA798" s="381"/>
      <c r="BB798" s="381"/>
      <c r="BC798" s="381"/>
      <c r="BD798" s="381"/>
      <c r="BE798" s="381"/>
      <c r="BF798" s="381"/>
      <c r="BG798" s="381"/>
      <c r="BH798" s="381"/>
      <c r="BI798" s="381"/>
      <c r="BJ798" s="381"/>
      <c r="BK798" s="381"/>
      <c r="BL798" s="381"/>
      <c r="BM798" s="381"/>
      <c r="BN798" s="381"/>
      <c r="BO798" s="381"/>
      <c r="BP798" s="381"/>
      <c r="BQ798" s="381"/>
      <c r="BR798" s="381"/>
      <c r="BS798" s="381"/>
      <c r="BT798" s="381"/>
      <c r="BU798" s="381"/>
      <c r="BV798" s="381"/>
      <c r="BW798" s="381"/>
      <c r="BX798" s="381"/>
      <c r="BY798" s="381"/>
      <c r="BZ798" s="381"/>
      <c r="CA798" s="381"/>
      <c r="CB798" s="381"/>
      <c r="CC798" s="381"/>
      <c r="CD798" s="381"/>
      <c r="CE798" s="381"/>
      <c r="CF798" s="381"/>
      <c r="CG798" s="381"/>
      <c r="CH798" s="381"/>
      <c r="CI798" s="381"/>
      <c r="CJ798" s="381"/>
      <c r="CK798" s="381"/>
      <c r="CL798" s="381"/>
      <c r="CM798" s="381"/>
      <c r="CN798" s="381"/>
      <c r="CO798" s="381"/>
      <c r="CP798" s="381"/>
      <c r="CQ798" s="381"/>
      <c r="CR798" s="381"/>
      <c r="CS798" s="381"/>
      <c r="CT798" s="381"/>
      <c r="CU798" s="381"/>
      <c r="CV798" s="381"/>
      <c r="CW798" s="381"/>
      <c r="CX798" s="381"/>
      <c r="CY798" s="381"/>
      <c r="CZ798" s="381"/>
      <c r="DA798" s="381"/>
      <c r="DB798" s="381"/>
      <c r="DC798" s="381"/>
      <c r="DD798" s="381"/>
      <c r="DE798" s="381"/>
      <c r="DF798" s="381"/>
      <c r="DG798" s="381"/>
      <c r="DH798" s="381"/>
      <c r="DI798" s="381"/>
      <c r="DJ798" s="381"/>
      <c r="DK798" s="381"/>
      <c r="DL798" s="381"/>
      <c r="DM798" s="381"/>
      <c r="DN798" s="381"/>
      <c r="DO798" s="381"/>
      <c r="DP798" s="381"/>
      <c r="DQ798" s="381"/>
      <c r="DR798" s="381"/>
      <c r="DS798" s="381"/>
      <c r="DT798" s="381"/>
      <c r="DU798" s="381"/>
      <c r="DV798" s="381"/>
      <c r="DW798" s="381"/>
      <c r="DX798" s="381"/>
      <c r="DY798" s="381"/>
      <c r="DZ798" s="381"/>
      <c r="EA798" s="381"/>
      <c r="EB798" s="381"/>
      <c r="EC798" s="381"/>
      <c r="ED798" s="381"/>
      <c r="EE798" s="381"/>
      <c r="EF798" s="381"/>
      <c r="EG798" s="381"/>
      <c r="EH798" s="381"/>
      <c r="EI798" s="381"/>
      <c r="EJ798" s="381"/>
      <c r="EK798" s="381"/>
      <c r="EL798" s="381"/>
      <c r="EM798" s="381"/>
      <c r="EN798" s="381"/>
      <c r="EO798" s="381"/>
      <c r="EP798" s="381"/>
      <c r="EQ798" s="381"/>
      <c r="ER798" s="381"/>
      <c r="ES798" s="1312"/>
      <c r="ET798" s="381"/>
      <c r="EU798" s="381"/>
      <c r="EV798" s="381"/>
      <c r="EW798" s="381"/>
      <c r="EX798" s="381"/>
      <c r="EY798" s="381"/>
    </row>
    <row r="799" spans="1:155" s="217" customFormat="1" hidden="1" x14ac:dyDescent="0.25">
      <c r="A799" s="1085"/>
      <c r="B799" s="381"/>
      <c r="C799" s="381"/>
      <c r="D799" s="432"/>
      <c r="E799" s="432"/>
      <c r="F799" s="432"/>
      <c r="G799" s="377"/>
      <c r="H799" s="381"/>
      <c r="I799" s="381"/>
      <c r="J799" s="381"/>
      <c r="K799" s="381"/>
      <c r="L799" s="381"/>
      <c r="M799" s="381"/>
      <c r="N799" s="381"/>
      <c r="O799" s="381"/>
      <c r="P799" s="381"/>
      <c r="Q799" s="381"/>
      <c r="R799" s="381"/>
      <c r="S799" s="381"/>
      <c r="T799" s="381"/>
      <c r="U799" s="381"/>
      <c r="V799" s="381"/>
      <c r="W799" s="381"/>
      <c r="X799" s="381"/>
      <c r="Y799" s="381"/>
      <c r="Z799" s="381"/>
      <c r="AA799" s="381"/>
      <c r="AB799" s="381"/>
      <c r="AC799" s="381"/>
      <c r="AD799" s="381"/>
      <c r="AE799" s="381"/>
      <c r="AF799" s="381"/>
      <c r="AG799" s="381"/>
      <c r="AH799" s="381"/>
      <c r="AI799" s="381"/>
      <c r="AJ799" s="381"/>
      <c r="AK799" s="381"/>
      <c r="AL799" s="381"/>
      <c r="AM799" s="381"/>
      <c r="AN799" s="381"/>
      <c r="AO799" s="381"/>
      <c r="AP799" s="381"/>
      <c r="AQ799" s="381"/>
      <c r="AR799" s="381"/>
      <c r="AS799" s="381"/>
      <c r="AT799" s="381"/>
      <c r="AU799" s="381"/>
      <c r="AV799" s="381"/>
      <c r="AW799" s="381"/>
      <c r="AX799" s="381"/>
      <c r="AY799" s="381"/>
      <c r="AZ799" s="381"/>
      <c r="BA799" s="381"/>
      <c r="BB799" s="381"/>
      <c r="BC799" s="381"/>
      <c r="BD799" s="381"/>
      <c r="BE799" s="381"/>
      <c r="BF799" s="381"/>
      <c r="BG799" s="381"/>
      <c r="BH799" s="381"/>
      <c r="BI799" s="381"/>
      <c r="BJ799" s="381"/>
      <c r="BK799" s="381"/>
      <c r="BL799" s="381"/>
      <c r="BM799" s="381"/>
      <c r="BN799" s="381"/>
      <c r="BO799" s="381"/>
      <c r="BP799" s="381"/>
      <c r="BQ799" s="381"/>
      <c r="BR799" s="381"/>
      <c r="BS799" s="381"/>
      <c r="BT799" s="381"/>
      <c r="BU799" s="381"/>
      <c r="BV799" s="381"/>
      <c r="BW799" s="381"/>
      <c r="BX799" s="381"/>
      <c r="BY799" s="381"/>
      <c r="BZ799" s="381"/>
      <c r="CA799" s="381"/>
      <c r="CB799" s="381"/>
      <c r="CC799" s="381"/>
      <c r="CD799" s="381"/>
      <c r="CE799" s="381"/>
      <c r="CF799" s="381"/>
      <c r="CG799" s="381"/>
      <c r="CH799" s="381"/>
      <c r="CI799" s="381"/>
      <c r="CJ799" s="381"/>
      <c r="CK799" s="381"/>
      <c r="CL799" s="381"/>
      <c r="CM799" s="381"/>
      <c r="CN799" s="381"/>
      <c r="CO799" s="381"/>
      <c r="CP799" s="381"/>
      <c r="CQ799" s="381"/>
      <c r="CR799" s="381"/>
      <c r="CS799" s="381"/>
      <c r="CT799" s="381"/>
      <c r="CU799" s="381"/>
      <c r="CV799" s="381"/>
      <c r="CW799" s="381"/>
      <c r="CX799" s="381"/>
      <c r="CY799" s="381"/>
      <c r="CZ799" s="381"/>
      <c r="DA799" s="381"/>
      <c r="DB799" s="381"/>
      <c r="DC799" s="381"/>
      <c r="DD799" s="381"/>
      <c r="DE799" s="381"/>
      <c r="DF799" s="381"/>
      <c r="DG799" s="381"/>
      <c r="DH799" s="381"/>
      <c r="DI799" s="381"/>
      <c r="DJ799" s="381"/>
      <c r="DK799" s="381"/>
      <c r="DL799" s="381"/>
      <c r="DM799" s="381"/>
      <c r="DN799" s="381"/>
      <c r="DO799" s="381"/>
      <c r="DP799" s="381"/>
      <c r="DQ799" s="381"/>
      <c r="DR799" s="381"/>
      <c r="DS799" s="381"/>
      <c r="DT799" s="381"/>
      <c r="DU799" s="381"/>
      <c r="DV799" s="381"/>
      <c r="DW799" s="381"/>
      <c r="DX799" s="381"/>
      <c r="DY799" s="381"/>
      <c r="DZ799" s="381"/>
      <c r="EA799" s="381"/>
      <c r="EB799" s="381"/>
      <c r="EC799" s="381"/>
      <c r="ED799" s="381"/>
      <c r="EE799" s="381"/>
      <c r="EF799" s="381"/>
      <c r="EG799" s="381"/>
      <c r="EH799" s="381"/>
      <c r="EI799" s="381"/>
      <c r="EJ799" s="381"/>
      <c r="EK799" s="381"/>
      <c r="EL799" s="381"/>
      <c r="EM799" s="381"/>
      <c r="EN799" s="381"/>
      <c r="EO799" s="381"/>
      <c r="EP799" s="381"/>
      <c r="EQ799" s="381"/>
      <c r="ER799" s="381"/>
      <c r="ES799" s="1312"/>
      <c r="ET799" s="381"/>
      <c r="EU799" s="381"/>
      <c r="EV799" s="381"/>
      <c r="EW799" s="381"/>
      <c r="EX799" s="381"/>
      <c r="EY799" s="381"/>
    </row>
  </sheetData>
  <mergeCells count="1">
    <mergeCell ref="B3:L3"/>
  </mergeCells>
  <conditionalFormatting sqref="H114:ER214">
    <cfRule type="cellIs" dxfId="25" priority="2" stopIfTrue="1" operator="lessThan">
      <formula>0</formula>
    </cfRule>
  </conditionalFormatting>
  <conditionalFormatting sqref="H11:ER111">
    <cfRule type="cellIs" dxfId="2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BB19A"/>
  </sheetPr>
  <dimension ref="A1:N732"/>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473" customWidth="1"/>
    <col min="7" max="7" width="1.7109375" customWidth="1"/>
    <col min="8" max="16384" width="16.7109375" hidden="1"/>
  </cols>
  <sheetData>
    <row r="1" spans="1:14" s="1046" customFormat="1" ht="30" customHeight="1" x14ac:dyDescent="0.55000000000000004">
      <c r="A1" s="1044" t="s">
        <v>750</v>
      </c>
      <c r="B1" s="662"/>
      <c r="C1" s="1045"/>
      <c r="D1" s="661"/>
      <c r="E1" s="663"/>
      <c r="F1" s="665" t="str">
        <f>CONCATENATE("Reporting unit: ", 'General Info'!$C$7, " ", 'General Info'!$C$5)</f>
        <v xml:space="preserve">Reporting unit: 1 </v>
      </c>
      <c r="G1" s="664"/>
      <c r="H1" s="715"/>
      <c r="I1" s="715"/>
      <c r="J1" s="715"/>
      <c r="K1" s="715"/>
      <c r="L1" s="1022"/>
      <c r="M1" s="1022"/>
      <c r="N1" s="1022"/>
    </row>
    <row r="2" spans="1:14" s="422" customFormat="1" ht="60" customHeight="1" x14ac:dyDescent="0.55000000000000004">
      <c r="A2" s="1047"/>
      <c r="B2" s="3662" t="s">
        <v>751</v>
      </c>
      <c r="C2" s="3662"/>
      <c r="D2" s="3662"/>
      <c r="E2" s="3662"/>
      <c r="F2" s="3662"/>
      <c r="G2" s="463"/>
      <c r="H2" s="565"/>
      <c r="I2" s="565"/>
      <c r="J2" s="565"/>
      <c r="K2" s="565"/>
    </row>
    <row r="3" spans="1:14" s="424" customFormat="1" ht="45" customHeight="1" x14ac:dyDescent="0.35">
      <c r="A3" s="1043" t="s">
        <v>752</v>
      </c>
      <c r="B3" s="449"/>
      <c r="C3" s="450"/>
      <c r="E3" s="465"/>
      <c r="F3" s="465"/>
      <c r="G3" s="464"/>
    </row>
    <row r="4" spans="1:14" s="425" customFormat="1" ht="15" customHeight="1" x14ac:dyDescent="0.25">
      <c r="A4" s="1048"/>
      <c r="B4" s="1049"/>
      <c r="C4" s="1050" t="s">
        <v>746</v>
      </c>
      <c r="D4" s="424"/>
      <c r="E4" s="465"/>
      <c r="F4" s="465"/>
      <c r="G4" s="464"/>
      <c r="H4" s="422"/>
      <c r="I4" s="422"/>
    </row>
    <row r="5" spans="1:14" ht="15" customHeight="1" x14ac:dyDescent="0.25">
      <c r="A5" s="1051"/>
      <c r="B5" s="1052" t="s">
        <v>753</v>
      </c>
      <c r="C5" s="671" t="str">
        <f>IF(ISNUMBER(C21), C21, "")</f>
        <v/>
      </c>
      <c r="D5" s="363"/>
      <c r="E5" s="383"/>
      <c r="F5" s="383"/>
      <c r="G5" s="365"/>
    </row>
    <row r="6" spans="1:14" ht="15" customHeight="1" x14ac:dyDescent="0.25">
      <c r="A6" s="1051"/>
      <c r="B6" s="372" t="s">
        <v>754</v>
      </c>
      <c r="C6" s="427" t="str">
        <f>IF(ISNUMBER(C24), C24, "")</f>
        <v/>
      </c>
      <c r="D6" s="363"/>
      <c r="E6" s="383"/>
      <c r="F6" s="383"/>
      <c r="G6" s="365"/>
    </row>
    <row r="7" spans="1:14" ht="15" customHeight="1" x14ac:dyDescent="0.25">
      <c r="A7" s="1051"/>
      <c r="B7" s="372" t="s">
        <v>755</v>
      </c>
      <c r="C7" s="427" t="str">
        <f>IF(ISNUMBER(C28), C28, "")</f>
        <v/>
      </c>
      <c r="D7" s="363"/>
      <c r="E7" s="383"/>
      <c r="F7" s="383"/>
      <c r="G7" s="365"/>
    </row>
    <row r="8" spans="1:14" ht="15" customHeight="1" x14ac:dyDescent="0.25">
      <c r="A8" s="1051"/>
      <c r="B8" s="372" t="s">
        <v>756</v>
      </c>
      <c r="C8" s="427" t="str">
        <f>IF(ISNUMBER(C29), C29, "")</f>
        <v/>
      </c>
      <c r="D8" s="363"/>
      <c r="E8" s="383"/>
      <c r="F8" s="383"/>
      <c r="G8" s="365"/>
    </row>
    <row r="9" spans="1:14" ht="15" customHeight="1" x14ac:dyDescent="0.25">
      <c r="A9" s="1051"/>
      <c r="B9" s="372" t="s">
        <v>757</v>
      </c>
      <c r="C9" s="427" t="str">
        <f>IF(ISNUMBER(C36), C36, "")</f>
        <v/>
      </c>
      <c r="D9" s="363"/>
      <c r="E9" s="383"/>
      <c r="F9" s="383"/>
      <c r="G9" s="365"/>
    </row>
    <row r="10" spans="1:14" ht="15" customHeight="1" x14ac:dyDescent="0.25">
      <c r="A10" s="1051"/>
      <c r="B10" s="372" t="s">
        <v>758</v>
      </c>
      <c r="C10" s="427" t="str">
        <f>IF(ISNUMBER(C39), C39, "")</f>
        <v/>
      </c>
      <c r="D10" s="363"/>
      <c r="E10" s="383"/>
      <c r="F10" s="383"/>
      <c r="G10" s="365"/>
    </row>
    <row r="11" spans="1:14" ht="15" customHeight="1" x14ac:dyDescent="0.25">
      <c r="A11" s="1051"/>
      <c r="B11" s="372" t="s">
        <v>759</v>
      </c>
      <c r="C11" s="427" t="str">
        <f>IF(ISNUMBER(C40), C40, "")</f>
        <v/>
      </c>
      <c r="D11" s="363"/>
      <c r="E11" s="383"/>
      <c r="F11" s="383"/>
      <c r="G11" s="365"/>
    </row>
    <row r="12" spans="1:14" ht="15" customHeight="1" x14ac:dyDescent="0.25">
      <c r="A12" s="1051"/>
      <c r="B12" s="372" t="s">
        <v>760</v>
      </c>
      <c r="C12" s="427" t="str">
        <f>IF(ISNUMBER(C47), C47, "")</f>
        <v/>
      </c>
      <c r="D12" s="363"/>
      <c r="E12" s="383"/>
      <c r="F12" s="383"/>
      <c r="G12" s="365"/>
    </row>
    <row r="13" spans="1:14" ht="15" customHeight="1" x14ac:dyDescent="0.25">
      <c r="A13" s="1051"/>
      <c r="B13" s="372" t="s">
        <v>761</v>
      </c>
      <c r="C13" s="427" t="str">
        <f>IF(ISNUMBER(C51), C51, "")</f>
        <v/>
      </c>
      <c r="D13" s="363"/>
      <c r="E13" s="383"/>
      <c r="F13" s="383"/>
      <c r="G13" s="365"/>
    </row>
    <row r="14" spans="1:14" ht="15" customHeight="1" x14ac:dyDescent="0.25">
      <c r="A14" s="1051"/>
      <c r="B14" s="372" t="s">
        <v>762</v>
      </c>
      <c r="C14" s="427" t="str">
        <f>IF(ISNUMBER(C58), C58, "")</f>
        <v/>
      </c>
      <c r="D14" s="363"/>
      <c r="E14" s="383"/>
      <c r="F14" s="383"/>
      <c r="G14" s="365"/>
    </row>
    <row r="15" spans="1:14" ht="15" customHeight="1" x14ac:dyDescent="0.25">
      <c r="A15" s="1051"/>
      <c r="B15" s="466" t="s">
        <v>763</v>
      </c>
      <c r="C15" s="427" t="str">
        <f>IF(ISNUMBER(C59), C59, "")</f>
        <v/>
      </c>
      <c r="D15" s="363"/>
      <c r="E15" s="383"/>
      <c r="F15" s="383"/>
      <c r="G15" s="365"/>
    </row>
    <row r="16" spans="1:14" s="425" customFormat="1" ht="15" customHeight="1" x14ac:dyDescent="0.25">
      <c r="A16" s="1048"/>
      <c r="B16" s="1053" t="s">
        <v>764</v>
      </c>
      <c r="C16" s="672" t="str">
        <f>IF(AND(ISNUMBER(C5), ISNUMBER(C6), ISNUMBER(C7), ISNUMBER(C8), ISNUMBER(C9), ISNUMBER(C10), ISNUMBER(C11), ISNUMBER(C12), ISNUMBER(C13), ISNUMBER(C14), ISNUMBER(C15)), SUM(C5:C15), "")</f>
        <v/>
      </c>
      <c r="D16" s="424"/>
      <c r="E16" s="465"/>
      <c r="F16" s="465"/>
      <c r="G16" s="464"/>
      <c r="H16" s="422"/>
      <c r="I16" s="422"/>
    </row>
    <row r="17" spans="1:9" ht="15" customHeight="1" x14ac:dyDescent="0.25">
      <c r="A17" s="1054"/>
      <c r="B17" s="905"/>
      <c r="C17" s="905"/>
      <c r="D17" s="905"/>
      <c r="E17" s="1055"/>
      <c r="F17" s="1055"/>
      <c r="G17" s="1012"/>
    </row>
    <row r="18" spans="1:9" s="424" customFormat="1" ht="45" customHeight="1" x14ac:dyDescent="0.35">
      <c r="A18" s="1043" t="s">
        <v>765</v>
      </c>
      <c r="B18" s="449"/>
      <c r="C18" s="450"/>
      <c r="E18" s="465"/>
      <c r="F18" s="465"/>
      <c r="G18" s="464"/>
    </row>
    <row r="19" spans="1:9" s="424" customFormat="1" ht="45" customHeight="1" x14ac:dyDescent="0.35">
      <c r="A19" s="1043" t="s">
        <v>766</v>
      </c>
      <c r="B19" s="449"/>
      <c r="C19" s="450"/>
      <c r="E19" s="1056" t="s">
        <v>767</v>
      </c>
      <c r="F19" s="1056"/>
      <c r="G19" s="464"/>
    </row>
    <row r="20" spans="1:9" s="425" customFormat="1" ht="30" customHeight="1" x14ac:dyDescent="0.25">
      <c r="A20" s="1048"/>
      <c r="B20" s="1049"/>
      <c r="C20" s="1050" t="s">
        <v>746</v>
      </c>
      <c r="D20" s="424"/>
      <c r="E20" s="1057" t="s">
        <v>768</v>
      </c>
      <c r="F20" s="1057" t="s">
        <v>769</v>
      </c>
      <c r="G20" s="464"/>
      <c r="H20" s="422"/>
      <c r="I20" s="422"/>
    </row>
    <row r="21" spans="1:9" ht="15" customHeight="1" x14ac:dyDescent="0.25">
      <c r="A21" s="1051"/>
      <c r="B21" s="1052" t="s">
        <v>753</v>
      </c>
      <c r="C21" s="584" t="str">
        <f>IF(AND(ISNUMBER(C22), ISNUMBER(C23)), SUM(C22:C23), "")</f>
        <v/>
      </c>
      <c r="D21" s="363"/>
      <c r="E21" s="1058">
        <v>59269</v>
      </c>
      <c r="F21" s="1058" t="s">
        <v>770</v>
      </c>
      <c r="G21" s="365"/>
    </row>
    <row r="22" spans="1:9" ht="15" customHeight="1" x14ac:dyDescent="0.25">
      <c r="A22" s="1051"/>
      <c r="B22" s="467" t="s">
        <v>771</v>
      </c>
      <c r="C22" s="417"/>
      <c r="D22" s="363"/>
      <c r="E22" s="468">
        <v>59981</v>
      </c>
      <c r="F22" s="469" t="s">
        <v>772</v>
      </c>
      <c r="G22" s="365"/>
    </row>
    <row r="23" spans="1:9" ht="15" customHeight="1" x14ac:dyDescent="0.25">
      <c r="A23" s="1051"/>
      <c r="B23" s="467" t="s">
        <v>773</v>
      </c>
      <c r="C23" s="417"/>
      <c r="D23" s="363"/>
      <c r="E23" s="468">
        <v>59424</v>
      </c>
      <c r="F23" s="469" t="s">
        <v>772</v>
      </c>
      <c r="G23" s="365"/>
    </row>
    <row r="24" spans="1:9" ht="15" customHeight="1" x14ac:dyDescent="0.25">
      <c r="A24" s="1051"/>
      <c r="B24" s="372" t="s">
        <v>754</v>
      </c>
      <c r="C24" s="419" t="str">
        <f>IF(AND(ISNUMBER(C25), ISNUMBER(C26), ISNUMBER(C27)), SUM(C25:C27), "")</f>
        <v/>
      </c>
      <c r="D24" s="363"/>
      <c r="E24" s="468">
        <v>62697</v>
      </c>
      <c r="F24" s="469" t="s">
        <v>772</v>
      </c>
      <c r="G24" s="365"/>
    </row>
    <row r="25" spans="1:9" ht="15" customHeight="1" x14ac:dyDescent="0.25">
      <c r="A25" s="1051"/>
      <c r="B25" s="467" t="s">
        <v>774</v>
      </c>
      <c r="C25" s="417"/>
      <c r="D25" s="363"/>
      <c r="E25" s="468">
        <v>58261</v>
      </c>
      <c r="F25" s="469" t="s">
        <v>775</v>
      </c>
      <c r="G25" s="365"/>
    </row>
    <row r="26" spans="1:9" ht="15" customHeight="1" x14ac:dyDescent="0.25">
      <c r="A26" s="1051"/>
      <c r="B26" s="467" t="s">
        <v>776</v>
      </c>
      <c r="C26" s="417"/>
      <c r="D26" s="363"/>
      <c r="E26" s="468">
        <v>14507</v>
      </c>
      <c r="F26" s="469" t="s">
        <v>777</v>
      </c>
      <c r="G26" s="365"/>
    </row>
    <row r="27" spans="1:9" ht="15" customHeight="1" x14ac:dyDescent="0.25">
      <c r="A27" s="1051"/>
      <c r="B27" s="467" t="s">
        <v>778</v>
      </c>
      <c r="C27" s="417"/>
      <c r="D27" s="363"/>
      <c r="E27" s="468">
        <v>12655</v>
      </c>
      <c r="F27" s="469" t="s">
        <v>779</v>
      </c>
      <c r="G27" s="365"/>
    </row>
    <row r="28" spans="1:9" ht="15" customHeight="1" x14ac:dyDescent="0.25">
      <c r="A28" s="1051"/>
      <c r="B28" s="372" t="s">
        <v>780</v>
      </c>
      <c r="C28" s="417"/>
      <c r="D28" s="363"/>
      <c r="E28" s="468">
        <v>61133</v>
      </c>
      <c r="F28" s="469" t="s">
        <v>781</v>
      </c>
      <c r="G28" s="365"/>
    </row>
    <row r="29" spans="1:9" ht="15" customHeight="1" x14ac:dyDescent="0.25">
      <c r="A29" s="1051"/>
      <c r="B29" s="372" t="s">
        <v>782</v>
      </c>
      <c r="C29" s="419" t="str">
        <f>IF(AND(ISNUMBER(C30), ISNUMBER(C31), ISNUMBER(C32), ISNUMBER(C33)), SUM(C30:C33), "")</f>
        <v/>
      </c>
      <c r="D29" s="363"/>
      <c r="E29" s="468">
        <v>59389</v>
      </c>
      <c r="F29" s="468" t="s">
        <v>783</v>
      </c>
      <c r="G29" s="365"/>
    </row>
    <row r="30" spans="1:9" ht="15" customHeight="1" x14ac:dyDescent="0.25">
      <c r="A30" s="1051"/>
      <c r="B30" s="467" t="s">
        <v>784</v>
      </c>
      <c r="C30" s="417"/>
      <c r="D30" s="363"/>
      <c r="E30" s="468">
        <v>62601</v>
      </c>
      <c r="F30" s="469" t="s">
        <v>772</v>
      </c>
      <c r="G30" s="365"/>
    </row>
    <row r="31" spans="1:9" ht="15" customHeight="1" x14ac:dyDescent="0.25">
      <c r="A31" s="1051"/>
      <c r="B31" s="467" t="s">
        <v>785</v>
      </c>
      <c r="C31" s="417"/>
      <c r="D31" s="363"/>
      <c r="E31" s="468">
        <v>62625</v>
      </c>
      <c r="F31" s="469" t="s">
        <v>772</v>
      </c>
      <c r="G31" s="365"/>
    </row>
    <row r="32" spans="1:9" ht="15" customHeight="1" x14ac:dyDescent="0.25">
      <c r="A32" s="1051"/>
      <c r="B32" s="467" t="s">
        <v>786</v>
      </c>
      <c r="C32" s="417"/>
      <c r="D32" s="363"/>
      <c r="E32" s="468">
        <v>62649</v>
      </c>
      <c r="F32" s="469" t="s">
        <v>772</v>
      </c>
      <c r="G32" s="365"/>
    </row>
    <row r="33" spans="1:9" ht="15" customHeight="1" x14ac:dyDescent="0.25">
      <c r="A33" s="1051"/>
      <c r="B33" s="470" t="s">
        <v>787</v>
      </c>
      <c r="C33" s="418"/>
      <c r="D33" s="363"/>
      <c r="E33" s="471">
        <v>62673</v>
      </c>
      <c r="F33" s="472" t="s">
        <v>772</v>
      </c>
      <c r="G33" s="365"/>
    </row>
    <row r="34" spans="1:9" s="424" customFormat="1" ht="75" customHeight="1" x14ac:dyDescent="0.35">
      <c r="A34" s="1043" t="s">
        <v>788</v>
      </c>
      <c r="B34" s="449"/>
      <c r="C34" s="450"/>
      <c r="E34" s="1059" t="s">
        <v>789</v>
      </c>
      <c r="F34" s="1059"/>
      <c r="G34" s="464"/>
    </row>
    <row r="35" spans="1:9" s="425" customFormat="1" ht="30" customHeight="1" x14ac:dyDescent="0.25">
      <c r="A35" s="1048"/>
      <c r="B35" s="1049"/>
      <c r="C35" s="1050" t="s">
        <v>746</v>
      </c>
      <c r="D35" s="424"/>
      <c r="E35" s="1057" t="s">
        <v>768</v>
      </c>
      <c r="F35" s="1057" t="s">
        <v>769</v>
      </c>
      <c r="G35" s="464"/>
      <c r="H35" s="422"/>
      <c r="I35" s="422"/>
    </row>
    <row r="36" spans="1:9" ht="15" customHeight="1" x14ac:dyDescent="0.25">
      <c r="A36" s="1051"/>
      <c r="B36" s="1052" t="s">
        <v>757</v>
      </c>
      <c r="C36" s="584" t="str">
        <f>IF(AND(ISNUMBER(C37), ISNUMBER(C38)), SUM(C37:C38), "")</f>
        <v/>
      </c>
      <c r="D36" s="363"/>
      <c r="E36" s="1058">
        <v>78922</v>
      </c>
      <c r="F36" s="469" t="s">
        <v>772</v>
      </c>
      <c r="G36" s="365"/>
    </row>
    <row r="37" spans="1:9" ht="15" customHeight="1" x14ac:dyDescent="0.25">
      <c r="A37" s="1051"/>
      <c r="B37" s="467" t="s">
        <v>790</v>
      </c>
      <c r="C37" s="417"/>
      <c r="D37" s="363"/>
      <c r="E37" s="468">
        <v>67920</v>
      </c>
      <c r="F37" s="468" t="s">
        <v>791</v>
      </c>
      <c r="G37" s="365"/>
    </row>
    <row r="38" spans="1:9" ht="15" customHeight="1" x14ac:dyDescent="0.25">
      <c r="A38" s="1051"/>
      <c r="B38" s="467" t="s">
        <v>792</v>
      </c>
      <c r="C38" s="417"/>
      <c r="D38" s="363"/>
      <c r="E38" s="468">
        <v>67961</v>
      </c>
      <c r="F38" s="468" t="s">
        <v>793</v>
      </c>
      <c r="G38" s="365"/>
    </row>
    <row r="39" spans="1:9" ht="15" customHeight="1" x14ac:dyDescent="0.25">
      <c r="A39" s="1051"/>
      <c r="B39" s="372" t="s">
        <v>794</v>
      </c>
      <c r="C39" s="417"/>
      <c r="D39" s="363"/>
      <c r="E39" s="468">
        <v>70152</v>
      </c>
      <c r="F39" s="468" t="s">
        <v>795</v>
      </c>
      <c r="G39" s="365"/>
    </row>
    <row r="40" spans="1:9" ht="15" customHeight="1" x14ac:dyDescent="0.25">
      <c r="A40" s="1051"/>
      <c r="B40" s="372" t="s">
        <v>782</v>
      </c>
      <c r="C40" s="419" t="str">
        <f>IF(AND(ISNUMBER(C41), ISNUMBER(C42), ISNUMBER(C43), ISNUMBER(C44)), SUM(C41:C44), "")</f>
        <v/>
      </c>
      <c r="D40" s="363"/>
      <c r="E40" s="468">
        <v>68183</v>
      </c>
      <c r="F40" s="468" t="s">
        <v>796</v>
      </c>
      <c r="G40" s="365"/>
    </row>
    <row r="41" spans="1:9" ht="15" customHeight="1" x14ac:dyDescent="0.25">
      <c r="A41" s="1051"/>
      <c r="B41" s="467" t="s">
        <v>784</v>
      </c>
      <c r="C41" s="417"/>
      <c r="D41" s="363"/>
      <c r="E41" s="468">
        <v>78938</v>
      </c>
      <c r="F41" s="469" t="s">
        <v>772</v>
      </c>
      <c r="G41" s="365"/>
    </row>
    <row r="42" spans="1:9" ht="15" customHeight="1" x14ac:dyDescent="0.25">
      <c r="A42" s="1051"/>
      <c r="B42" s="467" t="s">
        <v>785</v>
      </c>
      <c r="C42" s="417"/>
      <c r="D42" s="363"/>
      <c r="E42" s="468">
        <v>78939</v>
      </c>
      <c r="F42" s="469" t="s">
        <v>772</v>
      </c>
      <c r="G42" s="365"/>
    </row>
    <row r="43" spans="1:9" ht="15" customHeight="1" x14ac:dyDescent="0.25">
      <c r="A43" s="1051"/>
      <c r="B43" s="467" t="s">
        <v>786</v>
      </c>
      <c r="C43" s="417"/>
      <c r="D43" s="363"/>
      <c r="E43" s="468">
        <v>78940</v>
      </c>
      <c r="F43" s="469" t="s">
        <v>772</v>
      </c>
      <c r="G43" s="365"/>
    </row>
    <row r="44" spans="1:9" ht="15" customHeight="1" x14ac:dyDescent="0.25">
      <c r="A44" s="1051"/>
      <c r="B44" s="470" t="s">
        <v>787</v>
      </c>
      <c r="C44" s="418"/>
      <c r="D44" s="363"/>
      <c r="E44" s="471">
        <v>78941</v>
      </c>
      <c r="F44" s="472" t="s">
        <v>772</v>
      </c>
      <c r="G44" s="365"/>
    </row>
    <row r="45" spans="1:9" s="424" customFormat="1" ht="75" customHeight="1" x14ac:dyDescent="0.35">
      <c r="A45" s="1043" t="s">
        <v>797</v>
      </c>
      <c r="B45" s="449"/>
      <c r="C45" s="450"/>
      <c r="E45" s="1059" t="s">
        <v>798</v>
      </c>
      <c r="F45" s="1059"/>
      <c r="G45" s="464"/>
    </row>
    <row r="46" spans="1:9" s="425" customFormat="1" ht="30" customHeight="1" x14ac:dyDescent="0.25">
      <c r="A46" s="1048"/>
      <c r="B46" s="1049"/>
      <c r="C46" s="1050" t="s">
        <v>746</v>
      </c>
      <c r="D46" s="424"/>
      <c r="E46" s="1057" t="s">
        <v>768</v>
      </c>
      <c r="F46" s="1057" t="s">
        <v>769</v>
      </c>
      <c r="G46" s="464"/>
      <c r="H46" s="422"/>
      <c r="I46" s="422"/>
    </row>
    <row r="47" spans="1:9" ht="15" customHeight="1" x14ac:dyDescent="0.25">
      <c r="A47" s="1051"/>
      <c r="B47" s="1052" t="s">
        <v>799</v>
      </c>
      <c r="C47" s="584" t="str">
        <f>IF(AND(ISNUMBER(C48), ISNUMBER(C49), ISNUMBER(C50)), SUM(C48:C50), "")</f>
        <v/>
      </c>
      <c r="D47" s="363"/>
      <c r="E47" s="1058">
        <v>78924</v>
      </c>
      <c r="F47" s="469" t="s">
        <v>800</v>
      </c>
      <c r="G47" s="365"/>
    </row>
    <row r="48" spans="1:9" ht="15" customHeight="1" x14ac:dyDescent="0.25">
      <c r="A48" s="1051"/>
      <c r="B48" s="467" t="s">
        <v>801</v>
      </c>
      <c r="C48" s="417"/>
      <c r="D48" s="363"/>
      <c r="E48" s="468">
        <v>24537</v>
      </c>
      <c r="F48" s="469" t="s">
        <v>772</v>
      </c>
      <c r="G48" s="365"/>
    </row>
    <row r="49" spans="1:9" ht="15" customHeight="1" x14ac:dyDescent="0.25">
      <c r="A49" s="1051"/>
      <c r="B49" s="467" t="s">
        <v>802</v>
      </c>
      <c r="C49" s="417"/>
      <c r="D49" s="363"/>
      <c r="E49" s="468">
        <v>24538</v>
      </c>
      <c r="F49" s="469" t="s">
        <v>772</v>
      </c>
      <c r="G49" s="365"/>
    </row>
    <row r="50" spans="1:9" ht="15" customHeight="1" x14ac:dyDescent="0.25">
      <c r="A50" s="1051"/>
      <c r="B50" s="467" t="s">
        <v>803</v>
      </c>
      <c r="C50" s="417"/>
      <c r="D50" s="363"/>
      <c r="E50" s="468">
        <v>24539</v>
      </c>
      <c r="F50" s="469" t="s">
        <v>772</v>
      </c>
      <c r="G50" s="365"/>
    </row>
    <row r="51" spans="1:9" ht="15" customHeight="1" x14ac:dyDescent="0.25">
      <c r="A51" s="1051"/>
      <c r="B51" s="372" t="s">
        <v>782</v>
      </c>
      <c r="C51" s="419" t="str">
        <f>IF(AND(ISNUMBER(C52), ISNUMBER(C53), ISNUMBER(C54), ISNUMBER(C55)), SUM(C52:C55), "")</f>
        <v/>
      </c>
      <c r="D51" s="363"/>
      <c r="E51" s="468">
        <v>15207</v>
      </c>
      <c r="F51" s="468" t="s">
        <v>804</v>
      </c>
      <c r="G51" s="365"/>
    </row>
    <row r="52" spans="1:9" ht="15" customHeight="1" x14ac:dyDescent="0.25">
      <c r="A52" s="1051"/>
      <c r="B52" s="467" t="s">
        <v>784</v>
      </c>
      <c r="C52" s="417"/>
      <c r="D52" s="363"/>
      <c r="E52" s="468">
        <v>43187</v>
      </c>
      <c r="F52" s="469" t="s">
        <v>772</v>
      </c>
      <c r="G52" s="365"/>
    </row>
    <row r="53" spans="1:9" ht="15" customHeight="1" x14ac:dyDescent="0.25">
      <c r="A53" s="1051"/>
      <c r="B53" s="467" t="s">
        <v>785</v>
      </c>
      <c r="C53" s="417"/>
      <c r="D53" s="363"/>
      <c r="E53" s="468">
        <v>43188</v>
      </c>
      <c r="F53" s="469" t="s">
        <v>772</v>
      </c>
      <c r="G53" s="365"/>
    </row>
    <row r="54" spans="1:9" ht="15" customHeight="1" x14ac:dyDescent="0.25">
      <c r="A54" s="1051"/>
      <c r="B54" s="467" t="s">
        <v>786</v>
      </c>
      <c r="C54" s="417"/>
      <c r="D54" s="363"/>
      <c r="E54" s="468">
        <v>43189</v>
      </c>
      <c r="F54" s="469" t="s">
        <v>772</v>
      </c>
      <c r="G54" s="365"/>
    </row>
    <row r="55" spans="1:9" ht="15" customHeight="1" x14ac:dyDescent="0.25">
      <c r="A55" s="1051"/>
      <c r="B55" s="470" t="s">
        <v>787</v>
      </c>
      <c r="C55" s="418"/>
      <c r="D55" s="363"/>
      <c r="E55" s="471">
        <v>43190</v>
      </c>
      <c r="F55" s="472" t="s">
        <v>772</v>
      </c>
      <c r="G55" s="365"/>
    </row>
    <row r="56" spans="1:9" s="424" customFormat="1" ht="75" customHeight="1" x14ac:dyDescent="0.35">
      <c r="A56" s="1043" t="s">
        <v>805</v>
      </c>
      <c r="B56" s="449"/>
      <c r="C56" s="450"/>
      <c r="E56" s="1059" t="s">
        <v>806</v>
      </c>
      <c r="F56" s="1059"/>
      <c r="G56" s="464"/>
    </row>
    <row r="57" spans="1:9" s="425" customFormat="1" ht="30" customHeight="1" x14ac:dyDescent="0.25">
      <c r="A57" s="1048"/>
      <c r="B57" s="1049"/>
      <c r="C57" s="1050" t="s">
        <v>746</v>
      </c>
      <c r="D57" s="424"/>
      <c r="E57" s="1057" t="s">
        <v>768</v>
      </c>
      <c r="F57" s="1057" t="s">
        <v>769</v>
      </c>
      <c r="G57" s="464"/>
      <c r="H57" s="422"/>
      <c r="I57" s="422"/>
    </row>
    <row r="58" spans="1:9" ht="15" customHeight="1" x14ac:dyDescent="0.25">
      <c r="A58" s="1051"/>
      <c r="B58" s="1052" t="s">
        <v>762</v>
      </c>
      <c r="C58" s="417"/>
      <c r="D58" s="363"/>
      <c r="E58" s="1058">
        <v>24585</v>
      </c>
      <c r="F58" s="469" t="s">
        <v>807</v>
      </c>
      <c r="G58" s="365"/>
    </row>
    <row r="59" spans="1:9" ht="15" customHeight="1" x14ac:dyDescent="0.25">
      <c r="A59" s="1051"/>
      <c r="B59" s="372" t="s">
        <v>782</v>
      </c>
      <c r="C59" s="419" t="str">
        <f>IF(AND(ISNUMBER(C60), ISNUMBER(C61), ISNUMBER(C62), ISNUMBER(C63)), SUM(C60:C63), "")</f>
        <v/>
      </c>
      <c r="D59" s="363"/>
      <c r="E59" s="468">
        <v>15206</v>
      </c>
      <c r="F59" s="468" t="s">
        <v>808</v>
      </c>
      <c r="G59" s="365"/>
    </row>
    <row r="60" spans="1:9" ht="15" customHeight="1" x14ac:dyDescent="0.25">
      <c r="A60" s="1051"/>
      <c r="B60" s="467" t="s">
        <v>784</v>
      </c>
      <c r="C60" s="417"/>
      <c r="D60" s="363"/>
      <c r="E60" s="468">
        <v>24735</v>
      </c>
      <c r="F60" s="469" t="s">
        <v>772</v>
      </c>
      <c r="G60" s="365"/>
    </row>
    <row r="61" spans="1:9" ht="15" customHeight="1" x14ac:dyDescent="0.25">
      <c r="A61" s="1051"/>
      <c r="B61" s="467" t="s">
        <v>785</v>
      </c>
      <c r="C61" s="417"/>
      <c r="D61" s="363"/>
      <c r="E61" s="468">
        <v>25164</v>
      </c>
      <c r="F61" s="469" t="s">
        <v>772</v>
      </c>
      <c r="G61" s="365"/>
    </row>
    <row r="62" spans="1:9" ht="15" customHeight="1" x14ac:dyDescent="0.25">
      <c r="A62" s="1051"/>
      <c r="B62" s="467" t="s">
        <v>786</v>
      </c>
      <c r="C62" s="417"/>
      <c r="D62" s="363"/>
      <c r="E62" s="468">
        <v>25593</v>
      </c>
      <c r="F62" s="469" t="s">
        <v>772</v>
      </c>
      <c r="G62" s="365"/>
    </row>
    <row r="63" spans="1:9" ht="15" customHeight="1" x14ac:dyDescent="0.25">
      <c r="A63" s="1051"/>
      <c r="B63" s="470" t="s">
        <v>787</v>
      </c>
      <c r="C63" s="418"/>
      <c r="D63" s="363"/>
      <c r="E63" s="471">
        <v>26022</v>
      </c>
      <c r="F63" s="472" t="s">
        <v>772</v>
      </c>
      <c r="G63" s="365"/>
    </row>
    <row r="64" spans="1:9" ht="15" customHeight="1" x14ac:dyDescent="0.25">
      <c r="A64" s="1054"/>
      <c r="B64" s="905"/>
      <c r="C64" s="905"/>
      <c r="D64" s="905"/>
      <c r="E64" s="1055"/>
      <c r="F64" s="1055"/>
      <c r="G64" s="1012"/>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C5:C16">
    <cfRule type="cellIs" dxfId="23" priority="5" stopIfTrue="1" operator="lessThan">
      <formula>0</formula>
    </cfRule>
  </conditionalFormatting>
  <conditionalFormatting sqref="C21:C33">
    <cfRule type="cellIs" dxfId="22" priority="8" operator="lessThan">
      <formula>0</formula>
    </cfRule>
  </conditionalFormatting>
  <conditionalFormatting sqref="C36:C44">
    <cfRule type="cellIs" dxfId="21" priority="9" stopIfTrue="1" operator="lessThan">
      <formula>0</formula>
    </cfRule>
  </conditionalFormatting>
  <conditionalFormatting sqref="C47:C55">
    <cfRule type="cellIs" dxfId="20" priority="10" stopIfTrue="1" operator="lessThan">
      <formula>0</formula>
    </cfRule>
  </conditionalFormatting>
  <conditionalFormatting sqref="C58:C63">
    <cfRule type="cellIs" dxfId="19" priority="35"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88"/>
  <sheetViews>
    <sheetView zoomScale="75" zoomScaleNormal="75" workbookViewId="0">
      <pane ySplit="1" topLeftCell="A2" activePane="bottomLeft" state="frozen"/>
      <selection activeCell="V16" sqref="V16"/>
      <selection pane="bottomLeft" activeCell="E26" sqref="E26"/>
    </sheetView>
  </sheetViews>
  <sheetFormatPr defaultColWidth="0" defaultRowHeight="0" customHeight="1" zeroHeight="1" x14ac:dyDescent="0.25"/>
  <cols>
    <col min="1" max="1" width="1.7109375" style="221" customWidth="1"/>
    <col min="2" max="2" width="100.7109375" style="214" customWidth="1"/>
    <col min="3" max="3" width="16.7109375" style="214" customWidth="1"/>
    <col min="4" max="9" width="16.7109375" style="381" customWidth="1"/>
    <col min="10" max="10" width="1.7109375" style="381" customWidth="1"/>
    <col min="11" max="16384" width="16.7109375" style="381" hidden="1"/>
  </cols>
  <sheetData>
    <row r="1" spans="1:10" s="211" customFormat="1" ht="30" customHeight="1" x14ac:dyDescent="0.55000000000000004">
      <c r="A1" s="1387" t="s">
        <v>281</v>
      </c>
      <c r="B1" s="1247"/>
      <c r="C1" s="1530" t="str">
        <f>CONCATENATE("v",Parameters!C4,".",Parameters!D4,".",Parameters!E4)</f>
        <v>v3.7.S4</v>
      </c>
      <c r="D1" s="917"/>
      <c r="E1" s="917"/>
      <c r="F1" s="2449"/>
      <c r="G1" s="2449"/>
      <c r="H1" s="2449"/>
      <c r="I1" s="2449"/>
      <c r="J1" s="913"/>
    </row>
    <row r="2" spans="1:10" ht="30" customHeight="1" x14ac:dyDescent="0.35">
      <c r="A2" s="1537" t="s">
        <v>182</v>
      </c>
      <c r="B2" s="1133"/>
      <c r="C2" s="1528"/>
      <c r="D2" s="811"/>
      <c r="E2" s="811"/>
      <c r="J2" s="212"/>
    </row>
    <row r="3" spans="1:10" s="744" customFormat="1" ht="45" customHeight="1" x14ac:dyDescent="0.25">
      <c r="A3" s="2670" t="s">
        <v>164</v>
      </c>
      <c r="B3" s="210"/>
      <c r="C3" s="215"/>
      <c r="J3" s="128"/>
    </row>
    <row r="4" spans="1:10" s="744" customFormat="1" ht="15" customHeight="1" x14ac:dyDescent="0.25">
      <c r="A4" s="693"/>
      <c r="B4" s="1158" t="s">
        <v>42</v>
      </c>
      <c r="C4" s="1747"/>
      <c r="D4" s="1532"/>
      <c r="E4" s="4"/>
      <c r="F4" s="3077" t="s">
        <v>2491</v>
      </c>
      <c r="G4" s="3077"/>
      <c r="H4" s="3077"/>
      <c r="I4" s="3077"/>
      <c r="J4" s="128"/>
    </row>
    <row r="5" spans="1:10" s="744" customFormat="1" ht="15" customHeight="1" x14ac:dyDescent="0.25">
      <c r="A5" s="693"/>
      <c r="B5" s="448" t="s">
        <v>2234</v>
      </c>
      <c r="C5" s="1748"/>
      <c r="D5" s="12"/>
      <c r="E5" s="4"/>
      <c r="F5" s="3077"/>
      <c r="G5" s="3077"/>
      <c r="H5" s="3077"/>
      <c r="I5" s="3077"/>
      <c r="J5" s="128"/>
    </row>
    <row r="6" spans="1:10" s="744" customFormat="1" ht="15" customHeight="1" x14ac:dyDescent="0.25">
      <c r="A6" s="1388"/>
      <c r="B6" s="448" t="s">
        <v>2297</v>
      </c>
      <c r="C6" s="2908"/>
      <c r="D6" s="12"/>
      <c r="E6" s="4"/>
      <c r="F6" s="3077"/>
      <c r="G6" s="3077"/>
      <c r="H6" s="3077"/>
      <c r="I6" s="3077"/>
      <c r="J6" s="1315"/>
    </row>
    <row r="7" spans="1:10" s="744" customFormat="1" ht="15" customHeight="1" x14ac:dyDescent="0.25">
      <c r="A7" s="693"/>
      <c r="B7" s="739" t="s">
        <v>161</v>
      </c>
      <c r="C7" s="1749">
        <v>1</v>
      </c>
      <c r="D7" s="227" t="str">
        <f>VLOOKUP(C7,UnitT,2)</f>
        <v>One</v>
      </c>
      <c r="E7" s="4"/>
      <c r="F7" s="3077"/>
      <c r="G7" s="3077"/>
      <c r="H7" s="3077"/>
      <c r="I7" s="3077"/>
      <c r="J7" s="128"/>
    </row>
    <row r="8" spans="1:10" s="744" customFormat="1" ht="15" customHeight="1" x14ac:dyDescent="0.25">
      <c r="A8" s="693"/>
      <c r="B8" s="1741" t="s">
        <v>56</v>
      </c>
      <c r="C8" s="3075"/>
      <c r="D8" s="3075"/>
      <c r="E8" s="4"/>
      <c r="F8" s="3077"/>
      <c r="G8" s="3077"/>
      <c r="H8" s="3077"/>
      <c r="I8" s="3077"/>
      <c r="J8" s="128"/>
    </row>
    <row r="9" spans="1:10" s="744" customFormat="1" ht="60" customHeight="1" x14ac:dyDescent="0.25">
      <c r="A9" s="2670" t="s">
        <v>2236</v>
      </c>
      <c r="B9" s="210"/>
      <c r="C9" s="215"/>
      <c r="F9" s="3077"/>
      <c r="G9" s="3077"/>
      <c r="H9" s="3077"/>
      <c r="I9" s="3077"/>
      <c r="J9" s="128"/>
    </row>
    <row r="10" spans="1:10" s="753" customFormat="1" ht="30" customHeight="1" x14ac:dyDescent="0.25">
      <c r="A10" s="1538" t="s">
        <v>1007</v>
      </c>
      <c r="B10" s="751"/>
      <c r="C10" s="752"/>
      <c r="F10" s="3077"/>
      <c r="G10" s="3077"/>
      <c r="H10" s="3077"/>
      <c r="I10" s="3077"/>
      <c r="J10" s="754"/>
    </row>
    <row r="11" spans="1:10" s="744" customFormat="1" ht="15" customHeight="1" x14ac:dyDescent="0.25">
      <c r="A11" s="675"/>
      <c r="B11" s="2194" t="s">
        <v>88</v>
      </c>
      <c r="C11" s="2193"/>
      <c r="F11" s="3077"/>
      <c r="G11" s="3077"/>
      <c r="H11" s="3077"/>
      <c r="I11" s="3077"/>
      <c r="J11" s="128"/>
    </row>
    <row r="12" spans="1:10" s="744" customFormat="1" ht="15" customHeight="1" x14ac:dyDescent="0.25">
      <c r="A12" s="693"/>
      <c r="B12" s="448" t="s">
        <v>2094</v>
      </c>
      <c r="C12" s="1752"/>
      <c r="F12" s="3077"/>
      <c r="G12" s="3077"/>
      <c r="H12" s="3077"/>
      <c r="I12" s="3077"/>
      <c r="J12" s="128"/>
    </row>
    <row r="13" spans="1:10" s="744" customFormat="1" ht="15" customHeight="1" x14ac:dyDescent="0.25">
      <c r="A13" s="693"/>
      <c r="B13" s="448" t="s">
        <v>2095</v>
      </c>
      <c r="C13" s="1752"/>
      <c r="F13" s="3077"/>
      <c r="G13" s="3077"/>
      <c r="H13" s="3077"/>
      <c r="I13" s="3077"/>
      <c r="J13" s="128"/>
    </row>
    <row r="14" spans="1:10" s="744" customFormat="1" ht="15" customHeight="1" x14ac:dyDescent="0.25">
      <c r="A14" s="693"/>
      <c r="B14" s="1138" t="s">
        <v>2096</v>
      </c>
      <c r="C14" s="1750"/>
      <c r="F14" s="3077"/>
      <c r="G14" s="3077"/>
      <c r="H14" s="3077"/>
      <c r="I14" s="3077"/>
      <c r="J14" s="128"/>
    </row>
    <row r="15" spans="1:10" s="744" customFormat="1" ht="60" customHeight="1" x14ac:dyDescent="0.25">
      <c r="A15" s="2670" t="s">
        <v>1008</v>
      </c>
      <c r="B15" s="210"/>
      <c r="C15" s="215"/>
      <c r="F15" s="3077"/>
      <c r="G15" s="3077"/>
      <c r="H15" s="3077"/>
      <c r="I15" s="3077"/>
      <c r="J15" s="128"/>
    </row>
    <row r="16" spans="1:10" s="744" customFormat="1" ht="15" customHeight="1" x14ac:dyDescent="0.25">
      <c r="A16" s="705"/>
      <c r="B16" s="1158" t="s">
        <v>1004</v>
      </c>
      <c r="C16" s="1751"/>
      <c r="D16" s="1532"/>
      <c r="F16" s="3077"/>
      <c r="G16" s="3077"/>
      <c r="H16" s="3077"/>
      <c r="I16" s="3077"/>
      <c r="J16" s="128"/>
    </row>
    <row r="17" spans="1:10" s="744" customFormat="1" ht="15" customHeight="1" x14ac:dyDescent="0.25">
      <c r="A17" s="705"/>
      <c r="B17" s="739" t="s">
        <v>1005</v>
      </c>
      <c r="C17" s="1752"/>
      <c r="D17" s="12"/>
      <c r="F17" s="3077"/>
      <c r="G17" s="3077"/>
      <c r="H17" s="3077"/>
      <c r="I17" s="3077"/>
      <c r="J17" s="128"/>
    </row>
    <row r="18" spans="1:10" s="744" customFormat="1" ht="15" customHeight="1" x14ac:dyDescent="0.25">
      <c r="A18" s="705"/>
      <c r="B18" s="739" t="s">
        <v>1006</v>
      </c>
      <c r="C18" s="1752"/>
      <c r="D18" s="12"/>
      <c r="F18" s="3077"/>
      <c r="G18" s="3077"/>
      <c r="H18" s="3077"/>
      <c r="I18" s="3077"/>
      <c r="J18" s="128"/>
    </row>
    <row r="19" spans="1:10" s="744" customFormat="1" ht="15" customHeight="1" x14ac:dyDescent="0.25">
      <c r="A19" s="1081"/>
      <c r="B19" s="739" t="s">
        <v>560</v>
      </c>
      <c r="C19" s="1752"/>
      <c r="D19" s="12"/>
      <c r="F19" s="3073"/>
      <c r="G19" s="3073"/>
      <c r="H19" s="3073"/>
      <c r="I19" s="3073"/>
      <c r="J19" s="1315"/>
    </row>
    <row r="20" spans="1:10" s="744" customFormat="1" ht="15" customHeight="1" x14ac:dyDescent="0.25">
      <c r="A20" s="705"/>
      <c r="B20" s="739" t="s">
        <v>714</v>
      </c>
      <c r="C20" s="3076"/>
      <c r="D20" s="3076"/>
      <c r="F20" s="3073"/>
      <c r="G20" s="3073"/>
      <c r="H20" s="3073"/>
      <c r="I20" s="3073"/>
      <c r="J20" s="128"/>
    </row>
    <row r="21" spans="1:10" s="744" customFormat="1" ht="15" customHeight="1" x14ac:dyDescent="0.25">
      <c r="A21" s="705"/>
      <c r="B21" s="259" t="s">
        <v>1310</v>
      </c>
      <c r="C21" s="1750"/>
      <c r="D21" s="2408"/>
      <c r="F21" s="3073"/>
      <c r="G21" s="3073"/>
      <c r="H21" s="3073"/>
      <c r="I21" s="3073"/>
      <c r="J21" s="128"/>
    </row>
    <row r="22" spans="1:10" s="744" customFormat="1" ht="60" customHeight="1" x14ac:dyDescent="0.25">
      <c r="A22" s="2670" t="s">
        <v>2441</v>
      </c>
      <c r="B22" s="210"/>
      <c r="C22" s="215"/>
      <c r="F22" s="3073"/>
      <c r="G22" s="3073"/>
      <c r="H22" s="3073"/>
      <c r="I22" s="3073"/>
      <c r="J22" s="128"/>
    </row>
    <row r="23" spans="1:10" s="744" customFormat="1" ht="15" customHeight="1" x14ac:dyDescent="0.25">
      <c r="A23" s="693"/>
      <c r="B23" s="1158" t="s">
        <v>999</v>
      </c>
      <c r="C23" s="1751"/>
      <c r="F23" s="3073"/>
      <c r="G23" s="3073"/>
      <c r="H23" s="3073"/>
      <c r="I23" s="3073"/>
      <c r="J23" s="128"/>
    </row>
    <row r="24" spans="1:10" s="744" customFormat="1" ht="15" customHeight="1" x14ac:dyDescent="0.25">
      <c r="A24" s="693"/>
      <c r="B24" s="260" t="s">
        <v>1000</v>
      </c>
      <c r="C24" s="1752"/>
      <c r="F24" s="3073"/>
      <c r="G24" s="3073"/>
      <c r="H24" s="3073"/>
      <c r="I24" s="3073"/>
      <c r="J24" s="128"/>
    </row>
    <row r="25" spans="1:10" s="744" customFormat="1" ht="15" customHeight="1" x14ac:dyDescent="0.25">
      <c r="A25" s="1539"/>
      <c r="B25" s="1517" t="s">
        <v>1001</v>
      </c>
      <c r="C25" s="1752"/>
      <c r="F25" s="3073"/>
      <c r="G25" s="3073"/>
      <c r="H25" s="3073"/>
      <c r="I25" s="3073"/>
      <c r="J25" s="128"/>
    </row>
    <row r="26" spans="1:10" s="744" customFormat="1" ht="15" customHeight="1" x14ac:dyDescent="0.25">
      <c r="A26" s="1539"/>
      <c r="B26" s="1519" t="s">
        <v>1002</v>
      </c>
      <c r="C26" s="1752"/>
      <c r="J26" s="128"/>
    </row>
    <row r="27" spans="1:10" s="744" customFormat="1" ht="15" customHeight="1" x14ac:dyDescent="0.25">
      <c r="A27" s="1539"/>
      <c r="B27" s="1742" t="s">
        <v>1003</v>
      </c>
      <c r="C27" s="1750"/>
      <c r="J27" s="128"/>
    </row>
    <row r="28" spans="1:10" s="744" customFormat="1" ht="60" customHeight="1" x14ac:dyDescent="0.25">
      <c r="A28" s="2670" t="s">
        <v>892</v>
      </c>
      <c r="B28" s="210"/>
      <c r="C28" s="215"/>
      <c r="J28" s="128"/>
    </row>
    <row r="29" spans="1:10" s="744" customFormat="1" ht="30" customHeight="1" x14ac:dyDescent="0.25">
      <c r="A29" s="693"/>
      <c r="B29" s="1743"/>
      <c r="C29" s="1755" t="s">
        <v>897</v>
      </c>
      <c r="D29" s="2699" t="s">
        <v>2406</v>
      </c>
      <c r="J29" s="220"/>
    </row>
    <row r="30" spans="1:10" s="744" customFormat="1" ht="15" customHeight="1" x14ac:dyDescent="0.25">
      <c r="A30" s="675"/>
      <c r="B30" s="1158" t="s">
        <v>1132</v>
      </c>
      <c r="C30" s="1751"/>
      <c r="D30" s="1551"/>
      <c r="J30" s="128"/>
    </row>
    <row r="31" spans="1:10" s="744" customFormat="1" ht="15" customHeight="1" x14ac:dyDescent="0.25">
      <c r="A31" s="675"/>
      <c r="B31" s="739" t="s">
        <v>891</v>
      </c>
      <c r="C31" s="2752"/>
      <c r="D31" s="2705"/>
      <c r="J31" s="128"/>
    </row>
    <row r="32" spans="1:10" s="744" customFormat="1" ht="15" customHeight="1" x14ac:dyDescent="0.25">
      <c r="A32" s="693"/>
      <c r="B32" s="739" t="s">
        <v>747</v>
      </c>
      <c r="C32" s="1752"/>
      <c r="D32" s="2705"/>
      <c r="J32" s="128"/>
    </row>
    <row r="33" spans="1:10" s="744" customFormat="1" ht="15" customHeight="1" x14ac:dyDescent="0.25">
      <c r="A33" s="1388"/>
      <c r="B33" s="448" t="s">
        <v>2237</v>
      </c>
      <c r="C33" s="2371"/>
      <c r="D33" s="1551"/>
      <c r="J33" s="128"/>
    </row>
    <row r="34" spans="1:10" s="744" customFormat="1" ht="15" customHeight="1" x14ac:dyDescent="0.25">
      <c r="A34" s="1388"/>
      <c r="B34" s="1138" t="s">
        <v>2238</v>
      </c>
      <c r="C34" s="1753"/>
      <c r="D34" s="2408"/>
      <c r="J34" s="128"/>
    </row>
    <row r="35" spans="1:10" s="744" customFormat="1" ht="60" customHeight="1" x14ac:dyDescent="0.25">
      <c r="A35" s="2670" t="s">
        <v>893</v>
      </c>
      <c r="B35" s="210"/>
      <c r="C35" s="215"/>
      <c r="J35" s="128"/>
    </row>
    <row r="36" spans="1:10" s="744" customFormat="1" ht="15" customHeight="1" x14ac:dyDescent="0.25">
      <c r="A36" s="675"/>
      <c r="B36" s="1143" t="s">
        <v>128</v>
      </c>
      <c r="C36" s="1754"/>
      <c r="J36" s="128"/>
    </row>
    <row r="37" spans="1:10" s="744" customFormat="1" ht="15" customHeight="1" x14ac:dyDescent="0.25">
      <c r="A37" s="1068"/>
      <c r="B37" s="215"/>
      <c r="C37" s="215"/>
      <c r="D37" s="847"/>
      <c r="E37" s="847"/>
      <c r="F37" s="1533"/>
      <c r="G37" s="1533"/>
      <c r="H37" s="1533"/>
      <c r="I37" s="1533"/>
      <c r="J37" s="850"/>
    </row>
    <row r="38" spans="1:10" ht="45" customHeight="1" x14ac:dyDescent="0.35">
      <c r="A38" s="1537" t="s">
        <v>205</v>
      </c>
      <c r="B38" s="1133"/>
      <c r="C38" s="1528"/>
      <c r="D38" s="811"/>
      <c r="E38" s="811"/>
      <c r="J38" s="212"/>
    </row>
    <row r="39" spans="1:10" s="744" customFormat="1" ht="45" customHeight="1" x14ac:dyDescent="0.25">
      <c r="A39" s="693"/>
      <c r="B39" s="222" t="str">
        <f>CONCATENATE("Data in cells C ", ROW(C41), " to C", ROW(C54), " must be in line with regulatory reporting.")</f>
        <v>Data in cells C 41 to C54 must be in line with regulatory reporting.</v>
      </c>
      <c r="C39" s="215"/>
      <c r="J39" s="128"/>
    </row>
    <row r="40" spans="1:10" s="744" customFormat="1" ht="45" customHeight="1" x14ac:dyDescent="0.25">
      <c r="A40" s="693"/>
      <c r="B40" s="1743"/>
      <c r="C40" s="1755" t="s">
        <v>278</v>
      </c>
      <c r="D40" s="914" t="s">
        <v>299</v>
      </c>
      <c r="E40" s="918" t="s">
        <v>343</v>
      </c>
      <c r="F40" s="3071"/>
      <c r="G40" s="3071"/>
      <c r="H40" s="3071"/>
      <c r="I40" s="3071"/>
      <c r="J40" s="220"/>
    </row>
    <row r="41" spans="1:10" s="744" customFormat="1" ht="15" customHeight="1" x14ac:dyDescent="0.25">
      <c r="A41" s="675"/>
      <c r="B41" s="1744" t="s">
        <v>112</v>
      </c>
      <c r="C41" s="1756" t="str">
        <f>IF(AND(ISNUMBER(C42), ISNUMBER(C45), ISNUMBER(C50), ISNUMBER(C54)), C42+C45+C50+C54, "")</f>
        <v/>
      </c>
      <c r="D41" s="230" t="str">
        <f>IF(AND(ISNUMBER(D42),ISNUMBER(D45),ISNUMBER(D50)),D42+D45+D50,"")</f>
        <v/>
      </c>
      <c r="E41" s="1069" t="str">
        <f>IF(AND(ISNUMBER(E42),ISNUMBER(E45),ISNUMBER(E50)),E42+E45+E50,"")</f>
        <v/>
      </c>
      <c r="F41" s="271"/>
      <c r="G41" s="271"/>
      <c r="H41" s="271"/>
      <c r="I41" s="271"/>
      <c r="J41" s="220"/>
    </row>
    <row r="42" spans="1:10" s="744" customFormat="1" ht="15" customHeight="1" x14ac:dyDescent="0.25">
      <c r="A42" s="675"/>
      <c r="B42" s="1733" t="s">
        <v>29</v>
      </c>
      <c r="C42" s="1757" t="str">
        <f>IF(AND(ISNUMBER(C43),ISNUMBER(C44)),C43-C44,"")</f>
        <v/>
      </c>
      <c r="D42" s="231" t="str">
        <f>IF(ISNUMBER(DefCap!D64),DefCap!D64,"")</f>
        <v/>
      </c>
      <c r="E42" s="231" t="str">
        <f>IF(ISNUMBER(DefCap!E64),DefCap!E64,"")</f>
        <v/>
      </c>
      <c r="F42" s="271"/>
      <c r="G42" s="271"/>
      <c r="H42" s="271"/>
      <c r="I42" s="271"/>
      <c r="J42" s="220"/>
    </row>
    <row r="43" spans="1:10" s="744" customFormat="1" ht="15" customHeight="1" x14ac:dyDescent="0.25">
      <c r="A43" s="675"/>
      <c r="B43" s="1734" t="s">
        <v>202</v>
      </c>
      <c r="C43" s="1207"/>
      <c r="D43" s="231" t="str">
        <f>IF(ISNUMBER(DefCap!D33),DefCap!D33,"")</f>
        <v/>
      </c>
      <c r="E43" s="231" t="str">
        <f>IF(ISNUMBER(DefCap!E33),DefCap!E33,"")</f>
        <v/>
      </c>
      <c r="F43" s="271"/>
      <c r="G43" s="271"/>
      <c r="H43" s="271"/>
      <c r="I43" s="271"/>
      <c r="J43" s="220"/>
    </row>
    <row r="44" spans="1:10" s="744" customFormat="1" ht="15" customHeight="1" x14ac:dyDescent="0.25">
      <c r="A44" s="675"/>
      <c r="B44" s="1734" t="s">
        <v>99</v>
      </c>
      <c r="C44" s="1207"/>
      <c r="D44" s="231" t="str">
        <f>IF(ISNUMBER(DefCap!D63),DefCap!D63,"")</f>
        <v/>
      </c>
      <c r="E44" s="231" t="str">
        <f>IF(ISNUMBER(DefCap!E63),DefCap!E63,"")</f>
        <v/>
      </c>
      <c r="F44" s="271"/>
      <c r="G44" s="271"/>
      <c r="H44" s="271"/>
      <c r="I44" s="271"/>
      <c r="J44" s="220"/>
    </row>
    <row r="45" spans="1:10" s="744" customFormat="1" ht="15" customHeight="1" x14ac:dyDescent="0.25">
      <c r="A45" s="675"/>
      <c r="B45" s="1733" t="s">
        <v>30</v>
      </c>
      <c r="C45" s="1757" t="str">
        <f>IF(AND(ISNUMBER(C46),ISNUMBER(C47)),C46-C47,"")</f>
        <v/>
      </c>
      <c r="D45" s="231" t="str">
        <f>IF(ISNUMBER(DefCap!D82),DefCap!D82,"")</f>
        <v/>
      </c>
      <c r="E45" s="231" t="str">
        <f>IF(ISNUMBER(DefCap!E82),DefCap!E82,"")</f>
        <v/>
      </c>
      <c r="F45" s="271"/>
      <c r="G45" s="271"/>
      <c r="H45" s="271"/>
      <c r="I45" s="271"/>
      <c r="J45" s="220"/>
    </row>
    <row r="46" spans="1:10" s="744" customFormat="1" ht="15" customHeight="1" x14ac:dyDescent="0.25">
      <c r="A46" s="675"/>
      <c r="B46" s="1734" t="s">
        <v>202</v>
      </c>
      <c r="C46" s="1207"/>
      <c r="D46" s="231" t="str">
        <f>IF(ISNUMBER(DefCap!D71),DefCap!D71,"")</f>
        <v/>
      </c>
      <c r="E46" s="231" t="str">
        <f>IF(ISNUMBER(DefCap!E71),DefCap!E71,"")</f>
        <v/>
      </c>
      <c r="F46" s="271"/>
      <c r="G46" s="271"/>
      <c r="H46" s="271"/>
      <c r="I46" s="271"/>
      <c r="J46" s="220"/>
    </row>
    <row r="47" spans="1:10" s="744" customFormat="1" ht="15" customHeight="1" x14ac:dyDescent="0.25">
      <c r="A47" s="675"/>
      <c r="B47" s="1734" t="s">
        <v>99</v>
      </c>
      <c r="C47" s="1656"/>
      <c r="D47" s="231" t="str">
        <f>IF(ISNUMBER(DefCap!D81),DefCap!D81,"")</f>
        <v/>
      </c>
      <c r="E47" s="231" t="str">
        <f>IF(ISNUMBER(DefCap!E81),DefCap!E81,"")</f>
        <v/>
      </c>
      <c r="F47" s="271"/>
      <c r="G47" s="271"/>
      <c r="H47" s="271"/>
      <c r="I47" s="271"/>
      <c r="J47" s="220"/>
    </row>
    <row r="48" spans="1:10" s="744" customFormat="1" ht="15" customHeight="1" x14ac:dyDescent="0.25">
      <c r="A48" s="675"/>
      <c r="B48" s="1550" t="s">
        <v>277</v>
      </c>
      <c r="C48" s="1564" t="str">
        <f>IF(AND(ISNUMBER(C46), ISNUMBER(C47)), IF(C46&gt;=C47, "Pass", "Fail"), "")</f>
        <v/>
      </c>
      <c r="D48" s="1551"/>
      <c r="E48" s="148"/>
      <c r="F48" s="3074"/>
      <c r="G48" s="3074"/>
      <c r="H48" s="3074"/>
      <c r="I48" s="3074"/>
      <c r="J48" s="220"/>
    </row>
    <row r="49" spans="1:10" s="744" customFormat="1" ht="15" customHeight="1" x14ac:dyDescent="0.25">
      <c r="A49" s="675"/>
      <c r="B49" s="1733" t="s">
        <v>33</v>
      </c>
      <c r="C49" s="1756" t="str">
        <f>IF(AND(ISNUMBER(C42),ISNUMBER(C45)),C42+C45,"")</f>
        <v/>
      </c>
      <c r="D49" s="231" t="str">
        <f>IF(AND(ISNUMBER(D42),ISNUMBER(D45)),D42+D45,"")</f>
        <v/>
      </c>
      <c r="E49" s="231" t="str">
        <f>IF(AND(ISNUMBER(E42),ISNUMBER(E45)),E42+E45,"")</f>
        <v/>
      </c>
      <c r="F49" s="271"/>
      <c r="G49" s="271"/>
      <c r="H49" s="271"/>
      <c r="I49" s="271"/>
      <c r="J49" s="220"/>
    </row>
    <row r="50" spans="1:10" s="744" customFormat="1" ht="15" customHeight="1" x14ac:dyDescent="0.25">
      <c r="A50" s="675"/>
      <c r="B50" s="1733" t="s">
        <v>31</v>
      </c>
      <c r="C50" s="1757" t="str">
        <f>IF(AND(ISNUMBER(C51),ISNUMBER(C52)),C51-C52,"")</f>
        <v/>
      </c>
      <c r="D50" s="231" t="str">
        <f>IF(ISNUMBER(DefCap!D105),DefCap!D105,"")</f>
        <v/>
      </c>
      <c r="E50" s="231" t="str">
        <f>IF(ISNUMBER(DefCap!E105),DefCap!E105,"")</f>
        <v/>
      </c>
      <c r="F50" s="271"/>
      <c r="G50" s="271"/>
      <c r="H50" s="271"/>
      <c r="I50" s="271"/>
      <c r="J50" s="220"/>
    </row>
    <row r="51" spans="1:10" s="744" customFormat="1" ht="15" customHeight="1" x14ac:dyDescent="0.25">
      <c r="A51" s="675"/>
      <c r="B51" s="1734" t="s">
        <v>98</v>
      </c>
      <c r="C51" s="1207"/>
      <c r="D51" s="231" t="str">
        <f>IF(ISNUMBER(DefCap!D91),DefCap!D91,"")</f>
        <v/>
      </c>
      <c r="E51" s="231" t="str">
        <f>IF(ISNUMBER(DefCap!E91),DefCap!E91,"")</f>
        <v/>
      </c>
      <c r="F51" s="271"/>
      <c r="G51" s="271"/>
      <c r="H51" s="271"/>
      <c r="I51" s="271"/>
      <c r="J51" s="220"/>
    </row>
    <row r="52" spans="1:10" s="744" customFormat="1" ht="15" customHeight="1" x14ac:dyDescent="0.25">
      <c r="A52" s="675"/>
      <c r="B52" s="1734" t="s">
        <v>99</v>
      </c>
      <c r="C52" s="1207"/>
      <c r="D52" s="231" t="str">
        <f>IF(ISNUMBER(DefCap!D104),DefCap!D104,"")</f>
        <v/>
      </c>
      <c r="E52" s="231" t="str">
        <f>IF(ISNUMBER(DefCap!E104),DefCap!E104,"")</f>
        <v/>
      </c>
      <c r="F52" s="271"/>
      <c r="G52" s="271"/>
      <c r="H52" s="271"/>
      <c r="I52" s="271"/>
      <c r="J52" s="220"/>
    </row>
    <row r="53" spans="1:10" s="744" customFormat="1" ht="15" customHeight="1" x14ac:dyDescent="0.25">
      <c r="A53" s="675"/>
      <c r="B53" s="1550" t="s">
        <v>276</v>
      </c>
      <c r="C53" s="1564" t="str">
        <f>IF(AND(ISNUMBER(C51), ISNUMBER(C52)), IF(C51&gt;=C52, "Pass", "Fail"), "")</f>
        <v/>
      </c>
      <c r="D53" s="148"/>
      <c r="E53" s="148"/>
      <c r="F53" s="3074"/>
      <c r="G53" s="3074"/>
      <c r="H53" s="3074"/>
      <c r="I53" s="3074"/>
      <c r="J53" s="220"/>
    </row>
    <row r="54" spans="1:10" s="744" customFormat="1" ht="15" customHeight="1" x14ac:dyDescent="0.25">
      <c r="A54" s="675"/>
      <c r="B54" s="1745" t="s">
        <v>32</v>
      </c>
      <c r="C54" s="1208"/>
      <c r="D54" s="209"/>
      <c r="E54" s="209"/>
      <c r="F54" s="3074"/>
      <c r="G54" s="3074"/>
      <c r="H54" s="3074"/>
      <c r="I54" s="3074"/>
      <c r="J54" s="220"/>
    </row>
    <row r="55" spans="1:10" s="744" customFormat="1" ht="15" customHeight="1" x14ac:dyDescent="0.25">
      <c r="A55" s="1070"/>
      <c r="B55" s="1363"/>
      <c r="C55" s="1363"/>
      <c r="D55" s="637"/>
      <c r="E55" s="637"/>
      <c r="F55" s="215"/>
      <c r="G55" s="215"/>
      <c r="H55" s="215"/>
      <c r="I55" s="215"/>
      <c r="J55" s="220"/>
    </row>
    <row r="56" spans="1:10" s="744" customFormat="1" ht="60" customHeight="1" x14ac:dyDescent="0.25">
      <c r="A56" s="716" t="s">
        <v>100</v>
      </c>
      <c r="B56" s="1328"/>
      <c r="C56" s="1758"/>
      <c r="D56" s="771"/>
      <c r="E56" s="771"/>
      <c r="F56" s="2427"/>
      <c r="G56" s="2427"/>
      <c r="H56" s="2427"/>
      <c r="I56" s="2427"/>
      <c r="J56" s="639"/>
    </row>
    <row r="57" spans="1:10" s="744" customFormat="1" ht="15" customHeight="1" x14ac:dyDescent="0.25">
      <c r="A57" s="675"/>
      <c r="B57" s="1746"/>
      <c r="C57" s="1759" t="s">
        <v>184</v>
      </c>
      <c r="J57" s="128"/>
    </row>
    <row r="58" spans="1:10" s="744" customFormat="1" ht="15" customHeight="1" x14ac:dyDescent="0.25">
      <c r="A58" s="675"/>
      <c r="B58" s="520" t="s">
        <v>91</v>
      </c>
      <c r="C58" s="1760"/>
      <c r="J58" s="128"/>
    </row>
    <row r="59" spans="1:10" s="744" customFormat="1" ht="15" customHeight="1" x14ac:dyDescent="0.25">
      <c r="A59" s="675"/>
      <c r="B59" s="1517" t="s">
        <v>92</v>
      </c>
      <c r="C59" s="1761"/>
      <c r="J59" s="128"/>
    </row>
    <row r="60" spans="1:10" s="744" customFormat="1" ht="15" customHeight="1" x14ac:dyDescent="0.25">
      <c r="A60" s="675"/>
      <c r="B60" s="1517" t="s">
        <v>93</v>
      </c>
      <c r="C60" s="1761"/>
      <c r="J60" s="128"/>
    </row>
    <row r="61" spans="1:10" s="744" customFormat="1" ht="15" customHeight="1" x14ac:dyDescent="0.25">
      <c r="A61" s="675"/>
      <c r="B61" s="264" t="s">
        <v>94</v>
      </c>
      <c r="C61" s="180"/>
      <c r="J61" s="128"/>
    </row>
    <row r="62" spans="1:10" s="744" customFormat="1" ht="15" customHeight="1" x14ac:dyDescent="0.25">
      <c r="A62" s="675"/>
      <c r="B62" s="1517" t="s">
        <v>24</v>
      </c>
      <c r="C62" s="1761"/>
      <c r="J62" s="128"/>
    </row>
    <row r="63" spans="1:10" s="744" customFormat="1" ht="15" customHeight="1" x14ac:dyDescent="0.25">
      <c r="A63" s="675"/>
      <c r="B63" s="1517" t="s">
        <v>95</v>
      </c>
      <c r="C63" s="1761"/>
      <c r="J63" s="128"/>
    </row>
    <row r="64" spans="1:10" s="744" customFormat="1" ht="15" customHeight="1" x14ac:dyDescent="0.25">
      <c r="A64" s="675"/>
      <c r="B64" s="1517" t="s">
        <v>96</v>
      </c>
      <c r="C64" s="1761"/>
      <c r="J64" s="128"/>
    </row>
    <row r="65" spans="1:10" s="744" customFormat="1" ht="15" customHeight="1" x14ac:dyDescent="0.25">
      <c r="A65" s="675"/>
      <c r="B65" s="1517" t="s">
        <v>55</v>
      </c>
      <c r="C65" s="1761"/>
      <c r="J65" s="128"/>
    </row>
    <row r="66" spans="1:10" s="744" customFormat="1" ht="15" customHeight="1" x14ac:dyDescent="0.25">
      <c r="A66" s="675"/>
      <c r="B66" s="1517" t="s">
        <v>58</v>
      </c>
      <c r="C66" s="1761"/>
      <c r="J66" s="128"/>
    </row>
    <row r="67" spans="1:10" s="744" customFormat="1" ht="15" customHeight="1" x14ac:dyDescent="0.25">
      <c r="A67" s="675"/>
      <c r="B67" s="1517" t="s">
        <v>39</v>
      </c>
      <c r="C67" s="1761"/>
      <c r="J67" s="128"/>
    </row>
    <row r="68" spans="1:10" s="744" customFormat="1" ht="15" customHeight="1" x14ac:dyDescent="0.25">
      <c r="A68" s="675"/>
      <c r="B68" s="264" t="s">
        <v>72</v>
      </c>
      <c r="C68" s="180"/>
      <c r="J68" s="128"/>
    </row>
    <row r="69" spans="1:10" s="744" customFormat="1" ht="15" customHeight="1" x14ac:dyDescent="0.25">
      <c r="A69" s="675"/>
      <c r="B69" s="1517" t="s">
        <v>15</v>
      </c>
      <c r="C69" s="1761"/>
      <c r="J69" s="128"/>
    </row>
    <row r="70" spans="1:10" s="744" customFormat="1" ht="15" customHeight="1" x14ac:dyDescent="0.25">
      <c r="A70" s="675"/>
      <c r="B70" s="1517" t="s">
        <v>2</v>
      </c>
      <c r="C70" s="1761"/>
      <c r="J70" s="128"/>
    </row>
    <row r="71" spans="1:10" s="744" customFormat="1" ht="15" customHeight="1" x14ac:dyDescent="0.25">
      <c r="A71" s="675"/>
      <c r="B71" s="1742" t="s">
        <v>16</v>
      </c>
      <c r="C71" s="1762"/>
      <c r="J71" s="128"/>
    </row>
    <row r="72" spans="1:10" s="744" customFormat="1" ht="15" customHeight="1" x14ac:dyDescent="0.25">
      <c r="A72" s="1071"/>
      <c r="B72" s="1363"/>
      <c r="C72" s="1363"/>
      <c r="D72" s="847"/>
      <c r="E72" s="847"/>
      <c r="F72" s="1533"/>
      <c r="G72" s="1533"/>
      <c r="H72" s="1533"/>
      <c r="I72" s="1533"/>
      <c r="J72" s="850"/>
    </row>
    <row r="73" spans="1:10" ht="0" hidden="1" customHeight="1" x14ac:dyDescent="0.25"/>
    <row r="74" spans="1:10" ht="0" hidden="1" customHeight="1" x14ac:dyDescent="0.25"/>
    <row r="75" spans="1:10" ht="0" hidden="1" customHeight="1" x14ac:dyDescent="0.25"/>
    <row r="76" spans="1:10" ht="0" hidden="1" customHeight="1" x14ac:dyDescent="0.25"/>
    <row r="77" spans="1:10" ht="0" hidden="1" customHeight="1" x14ac:dyDescent="0.25"/>
    <row r="78" spans="1:10" ht="0" hidden="1" customHeight="1" x14ac:dyDescent="0.25"/>
    <row r="79" spans="1:10" ht="0" hidden="1" customHeight="1" x14ac:dyDescent="0.25"/>
    <row r="80" spans="1:1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3">
    <mergeCell ref="C8:D8"/>
    <mergeCell ref="C20:D20"/>
    <mergeCell ref="F4:I18"/>
  </mergeCells>
  <phoneticPr fontId="5" type="noConversion"/>
  <conditionalFormatting sqref="C43 C46 C54 C69:C71 C62:C67 C51">
    <cfRule type="cellIs" dxfId="188" priority="100" stopIfTrue="1" operator="lessThan">
      <formula>0</formula>
    </cfRule>
  </conditionalFormatting>
  <conditionalFormatting sqref="A1:E1048576 J1:XFD1048576">
    <cfRule type="cellIs" dxfId="187" priority="3" stopIfTrue="1" operator="equal">
      <formula>"Pass"</formula>
    </cfRule>
    <cfRule type="cellIs" dxfId="186" priority="4" stopIfTrue="1" operator="equal">
      <formula>"Fail"</formula>
    </cfRule>
  </conditionalFormatting>
  <conditionalFormatting sqref="F1:I3 F26:I1048576">
    <cfRule type="cellIs" dxfId="185" priority="1" stopIfTrue="1" operator="equal">
      <formula>"Pass"</formula>
    </cfRule>
    <cfRule type="cellIs" dxfId="184" priority="2" stopIfTrue="1" operator="equal">
      <formula>"Fail"</formula>
    </cfRule>
  </conditionalFormatting>
  <dataValidations count="4">
    <dataValidation type="list" showInputMessage="1" showErrorMessage="1" sqref="C23:C27 C21 C16:C19 C11:C14 C30:C32 D31:D3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20">
      <formula1>CCRnonCCOTC</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5" man="1"/>
  </rowBreaks>
  <ignoredErrors>
    <ignoredError sqref="C43:C45 C50:C52"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BB19A"/>
  </sheetPr>
  <dimension ref="A1:JP7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494" customWidth="1"/>
    <col min="2" max="2" width="24.7109375" style="494" customWidth="1"/>
    <col min="3" max="5" width="12.7109375" style="494" customWidth="1"/>
    <col min="6" max="12" width="16.7109375" style="494" customWidth="1"/>
    <col min="13" max="13" width="16.7109375" style="498" customWidth="1"/>
    <col min="14" max="14" width="1.7109375" style="498" customWidth="1"/>
    <col min="15" max="88" width="16.7109375" style="494" hidden="1" customWidth="1"/>
    <col min="89" max="142" width="16.7109375" style="493" hidden="1" customWidth="1"/>
    <col min="143" max="276" width="0" style="493" hidden="1" customWidth="1"/>
    <col min="277" max="16384" width="16.7109375" style="493" hidden="1"/>
  </cols>
  <sheetData>
    <row r="1" spans="1:142" s="1046" customFormat="1" ht="30" customHeight="1" x14ac:dyDescent="0.55000000000000004">
      <c r="A1" s="1044" t="s">
        <v>809</v>
      </c>
      <c r="B1" s="662"/>
      <c r="C1" s="661"/>
      <c r="D1" s="661"/>
      <c r="E1" s="663"/>
      <c r="F1" s="663"/>
      <c r="G1" s="664"/>
      <c r="H1" s="661"/>
      <c r="I1" s="661"/>
      <c r="J1" s="661"/>
      <c r="K1" s="661"/>
      <c r="L1" s="665" t="str">
        <f>CONCATENATE("Reporting unit: ", 'General Info'!$C$7, " ", 'General Info'!$C$5)</f>
        <v xml:space="preserve">Reporting unit: 1 </v>
      </c>
      <c r="M1" s="661"/>
      <c r="N1" s="664"/>
    </row>
    <row r="2" spans="1:142" s="565" customFormat="1" ht="60" customHeight="1" x14ac:dyDescent="0.55000000000000004">
      <c r="A2" s="666"/>
      <c r="B2" s="3662" t="s">
        <v>810</v>
      </c>
      <c r="C2" s="3662"/>
      <c r="D2" s="3662"/>
      <c r="E2" s="3662"/>
      <c r="F2" s="3662"/>
      <c r="G2" s="3662"/>
      <c r="H2" s="3662"/>
      <c r="I2" s="3662"/>
      <c r="J2" s="3662"/>
      <c r="K2" s="3662"/>
      <c r="N2" s="463"/>
    </row>
    <row r="3" spans="1:142" s="235" customFormat="1" ht="45" customHeight="1" x14ac:dyDescent="0.35">
      <c r="A3" s="732" t="s">
        <v>811</v>
      </c>
      <c r="B3" s="474"/>
      <c r="C3" s="246"/>
      <c r="D3" s="246"/>
      <c r="E3" s="246"/>
      <c r="F3" s="246"/>
      <c r="G3" s="246"/>
      <c r="H3" s="246"/>
      <c r="N3" s="244"/>
      <c r="BW3" s="475"/>
      <c r="BX3" s="475"/>
      <c r="BY3" s="475"/>
      <c r="BZ3" s="475"/>
      <c r="CL3" s="475"/>
      <c r="CM3" s="475"/>
      <c r="CX3" s="475"/>
      <c r="CY3" s="475"/>
      <c r="DH3" s="475"/>
      <c r="DI3" s="475"/>
      <c r="DP3" s="475"/>
      <c r="DQ3" s="475"/>
      <c r="DV3" s="475"/>
      <c r="DW3" s="475"/>
      <c r="DY3" s="475"/>
      <c r="DZ3" s="475"/>
      <c r="EA3" s="475"/>
      <c r="EB3" s="475"/>
      <c r="EL3" s="244"/>
    </row>
    <row r="4" spans="1:142" s="477" customFormat="1" ht="15" customHeight="1" x14ac:dyDescent="0.25">
      <c r="A4" s="667"/>
      <c r="B4" s="668" t="s">
        <v>812</v>
      </c>
      <c r="C4" s="669"/>
      <c r="D4" s="669"/>
      <c r="E4" s="669"/>
      <c r="F4" s="670" t="s">
        <v>746</v>
      </c>
      <c r="G4" s="401"/>
      <c r="H4" s="401"/>
      <c r="I4" s="401"/>
      <c r="J4" s="401"/>
      <c r="K4" s="401"/>
      <c r="L4" s="401"/>
      <c r="M4" s="401"/>
      <c r="N4" s="476"/>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row>
    <row r="5" spans="1:142" s="477" customFormat="1" ht="15" customHeight="1" x14ac:dyDescent="0.25">
      <c r="A5" s="667"/>
      <c r="B5" s="478" t="str">
        <f>A18</f>
        <v>A) General interest rate risk (GIRR)</v>
      </c>
      <c r="C5" s="411"/>
      <c r="D5" s="411"/>
      <c r="E5" s="411"/>
      <c r="F5" s="671">
        <f>F20</f>
        <v>0</v>
      </c>
      <c r="G5" s="401"/>
      <c r="H5" s="401"/>
      <c r="I5" s="401"/>
      <c r="J5" s="401"/>
      <c r="K5" s="401"/>
      <c r="L5" s="401"/>
      <c r="M5" s="401"/>
      <c r="N5" s="476"/>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row>
    <row r="6" spans="1:142" s="477" customFormat="1" ht="15" customHeight="1" x14ac:dyDescent="0.25">
      <c r="A6" s="667"/>
      <c r="B6" s="479" t="str">
        <f>A34</f>
        <v>B) Credit spread risk (CSR): non-securitisations</v>
      </c>
      <c r="C6" s="448"/>
      <c r="D6" s="448"/>
      <c r="E6" s="448"/>
      <c r="F6" s="427">
        <f>F36</f>
        <v>0</v>
      </c>
      <c r="G6" s="401"/>
      <c r="H6" s="401"/>
      <c r="I6" s="401"/>
      <c r="J6" s="401"/>
      <c r="K6" s="401"/>
      <c r="L6" s="401"/>
      <c r="M6" s="401"/>
      <c r="N6" s="476"/>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row>
    <row r="7" spans="1:142" s="477" customFormat="1" ht="15" customHeight="1" x14ac:dyDescent="0.25">
      <c r="A7" s="667"/>
      <c r="B7" s="479" t="str">
        <f>A50</f>
        <v>C) Credit spread risk (CSR): Correlation trading portfolio</v>
      </c>
      <c r="C7" s="448"/>
      <c r="D7" s="448"/>
      <c r="E7" s="448"/>
      <c r="F7" s="427">
        <f>F52</f>
        <v>0</v>
      </c>
      <c r="G7" s="401"/>
      <c r="H7" s="401"/>
      <c r="I7" s="401"/>
      <c r="J7" s="401"/>
      <c r="K7" s="401"/>
      <c r="L7" s="401"/>
      <c r="M7" s="401"/>
      <c r="N7" s="476"/>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row>
    <row r="8" spans="1:142" s="477" customFormat="1" ht="15" customHeight="1" x14ac:dyDescent="0.25">
      <c r="A8" s="667"/>
      <c r="B8" s="479" t="str">
        <f>A66</f>
        <v>D) Credit spread risk (CSR): Securitisations (non CTP)</v>
      </c>
      <c r="C8" s="448"/>
      <c r="D8" s="448"/>
      <c r="E8" s="448"/>
      <c r="F8" s="427">
        <f>F68</f>
        <v>0</v>
      </c>
      <c r="G8" s="401"/>
      <c r="H8" s="401"/>
      <c r="I8" s="401"/>
      <c r="J8" s="401"/>
      <c r="K8" s="401"/>
      <c r="L8" s="401"/>
      <c r="M8" s="401"/>
      <c r="N8" s="476"/>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row>
    <row r="9" spans="1:142" s="477" customFormat="1" ht="15" customHeight="1" x14ac:dyDescent="0.25">
      <c r="A9" s="667"/>
      <c r="B9" s="479" t="str">
        <f>A82</f>
        <v>E) Equity risk</v>
      </c>
      <c r="C9" s="448"/>
      <c r="D9" s="448"/>
      <c r="E9" s="448"/>
      <c r="F9" s="427">
        <f>F84</f>
        <v>0</v>
      </c>
      <c r="G9" s="401"/>
      <c r="H9" s="401"/>
      <c r="I9" s="401"/>
      <c r="J9" s="401"/>
      <c r="K9" s="401"/>
      <c r="L9" s="401"/>
      <c r="M9" s="401"/>
      <c r="N9" s="476"/>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row>
    <row r="10" spans="1:142" s="477" customFormat="1" ht="15" customHeight="1" x14ac:dyDescent="0.25">
      <c r="A10" s="667"/>
      <c r="B10" s="479" t="str">
        <f>A98</f>
        <v>F) Commodity risk</v>
      </c>
      <c r="C10" s="448"/>
      <c r="D10" s="448"/>
      <c r="E10" s="448"/>
      <c r="F10" s="427">
        <f>F100</f>
        <v>0</v>
      </c>
      <c r="G10" s="401"/>
      <c r="H10" s="401"/>
      <c r="I10" s="401"/>
      <c r="J10" s="401"/>
      <c r="K10" s="401"/>
      <c r="L10" s="401"/>
      <c r="M10" s="401"/>
      <c r="N10" s="476"/>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row>
    <row r="11" spans="1:142" s="477" customFormat="1" ht="15" customHeight="1" x14ac:dyDescent="0.25">
      <c r="A11" s="667"/>
      <c r="B11" s="479" t="str">
        <f>A114</f>
        <v>G) Foreign exchange risk</v>
      </c>
      <c r="C11" s="448"/>
      <c r="D11" s="448"/>
      <c r="E11" s="448"/>
      <c r="F11" s="427">
        <f>F116</f>
        <v>0</v>
      </c>
      <c r="G11" s="401"/>
      <c r="H11" s="401"/>
      <c r="I11" s="401"/>
      <c r="J11" s="401"/>
      <c r="K11" s="401"/>
      <c r="L11" s="401"/>
      <c r="M11" s="401"/>
      <c r="N11" s="476"/>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row>
    <row r="12" spans="1:142" s="477" customFormat="1" ht="15" customHeight="1" x14ac:dyDescent="0.25">
      <c r="A12" s="667"/>
      <c r="B12" s="479" t="str">
        <f>A130</f>
        <v>H) Default risk non-securitisations</v>
      </c>
      <c r="C12" s="448"/>
      <c r="D12" s="448"/>
      <c r="E12" s="448"/>
      <c r="F12" s="427">
        <f>F133</f>
        <v>0</v>
      </c>
      <c r="G12" s="401"/>
      <c r="H12" s="401"/>
      <c r="I12" s="401"/>
      <c r="J12" s="401"/>
      <c r="K12" s="401"/>
      <c r="L12" s="401"/>
      <c r="M12" s="401"/>
      <c r="N12" s="476"/>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row>
    <row r="13" spans="1:142" s="477" customFormat="1" ht="15" customHeight="1" x14ac:dyDescent="0.25">
      <c r="A13" s="667"/>
      <c r="B13" s="479" t="str">
        <f>A135</f>
        <v>I) Non-correlation trading portfolio</v>
      </c>
      <c r="C13" s="448"/>
      <c r="D13" s="448"/>
      <c r="E13" s="448"/>
      <c r="F13" s="427">
        <f>F138</f>
        <v>0</v>
      </c>
      <c r="G13" s="401"/>
      <c r="H13" s="401"/>
      <c r="I13" s="401"/>
      <c r="J13" s="401"/>
      <c r="K13" s="401"/>
      <c r="L13" s="401"/>
      <c r="M13" s="401"/>
      <c r="N13" s="476"/>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row>
    <row r="14" spans="1:142" s="477" customFormat="1" ht="15" customHeight="1" x14ac:dyDescent="0.25">
      <c r="A14" s="667"/>
      <c r="B14" s="448" t="str">
        <f>A140</f>
        <v>J) Correlation trading portfolio</v>
      </c>
      <c r="C14" s="448"/>
      <c r="D14" s="448"/>
      <c r="E14" s="448"/>
      <c r="F14" s="427">
        <f>F143</f>
        <v>0</v>
      </c>
      <c r="G14" s="401"/>
      <c r="H14" s="401"/>
      <c r="I14" s="401"/>
      <c r="J14" s="401"/>
      <c r="K14" s="401"/>
      <c r="L14" s="401"/>
      <c r="M14" s="401"/>
      <c r="N14" s="476"/>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row>
    <row r="15" spans="1:142" s="477" customFormat="1" ht="15" customHeight="1" x14ac:dyDescent="0.25">
      <c r="A15" s="667"/>
      <c r="B15" s="412" t="str">
        <f>A145</f>
        <v>K) Residual risks add-on</v>
      </c>
      <c r="C15" s="412"/>
      <c r="D15" s="412"/>
      <c r="E15" s="412"/>
      <c r="F15" s="427">
        <f>F154</f>
        <v>0</v>
      </c>
      <c r="G15" s="401"/>
      <c r="H15" s="401"/>
      <c r="I15" s="401"/>
      <c r="J15" s="401"/>
      <c r="K15" s="401"/>
      <c r="L15" s="401"/>
      <c r="M15" s="401"/>
      <c r="N15" s="476"/>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row>
    <row r="16" spans="1:142" s="477" customFormat="1" ht="15" customHeight="1" x14ac:dyDescent="0.25">
      <c r="A16" s="667"/>
      <c r="B16" s="668" t="s">
        <v>749</v>
      </c>
      <c r="C16" s="668"/>
      <c r="D16" s="668"/>
      <c r="E16" s="668"/>
      <c r="F16" s="672">
        <f>+SUM(MAX(F22+F26+F30+F38+F42+F46+F54+F58+F62+F70+F74+F78+F86+F90+F94+F102+F106+F110+F118+F122+F126,F23+F27+F31+F39+F43+F47+F55+F59+F63+F71+F75+F79+F87+F91+F95+F103+F107+F111+F119+F123+F127,F24+F28+F32+F40+F44+F48+F56+F60+F64+F72+F76+F80+F88+F92+F96+F104+F108+F112+F120+F124+F128),F12:F15)</f>
        <v>0</v>
      </c>
      <c r="G16" s="401"/>
      <c r="H16" s="401"/>
      <c r="I16" s="401"/>
      <c r="J16" s="401"/>
      <c r="K16" s="401"/>
      <c r="L16" s="401"/>
      <c r="M16" s="401"/>
      <c r="N16" s="476"/>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row>
    <row r="17" spans="1:142" s="401" customFormat="1" ht="15" customHeight="1" x14ac:dyDescent="0.25">
      <c r="A17" s="667"/>
      <c r="N17" s="476"/>
    </row>
    <row r="18" spans="1:142" s="1062" customFormat="1" ht="45" customHeight="1" x14ac:dyDescent="0.35">
      <c r="A18" s="673" t="s">
        <v>813</v>
      </c>
      <c r="B18" s="1060"/>
      <c r="C18" s="1061"/>
      <c r="D18" s="1061"/>
      <c r="E18" s="1061"/>
      <c r="F18" s="1061"/>
      <c r="G18" s="1061"/>
      <c r="H18" s="1061"/>
      <c r="N18" s="674"/>
      <c r="BW18" s="1063"/>
      <c r="BX18" s="1063"/>
      <c r="BY18" s="1063"/>
      <c r="BZ18" s="1063"/>
      <c r="CL18" s="1063"/>
      <c r="CM18" s="1063"/>
      <c r="CX18" s="1063"/>
      <c r="CY18" s="1063"/>
      <c r="DH18" s="1063"/>
      <c r="DI18" s="1063"/>
      <c r="DP18" s="1063"/>
      <c r="DQ18" s="1063"/>
      <c r="DV18" s="1063"/>
      <c r="DW18" s="1063"/>
      <c r="DY18" s="1063"/>
      <c r="DZ18" s="1063"/>
      <c r="EA18" s="1063"/>
      <c r="EB18" s="1063"/>
      <c r="EL18" s="674"/>
    </row>
    <row r="19" spans="1:142" s="480" customFormat="1" ht="15" customHeight="1" x14ac:dyDescent="0.25">
      <c r="A19" s="675"/>
      <c r="B19" s="648"/>
      <c r="C19" s="648"/>
      <c r="D19" s="648"/>
      <c r="E19" s="633"/>
      <c r="F19" s="676" t="s">
        <v>746</v>
      </c>
      <c r="G19" s="401"/>
      <c r="H19" s="401"/>
      <c r="I19" s="401"/>
      <c r="J19" s="401"/>
      <c r="K19" s="401"/>
      <c r="L19" s="401"/>
      <c r="M19" s="401"/>
      <c r="N19" s="476"/>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401"/>
      <c r="CF19" s="401"/>
      <c r="CG19" s="401"/>
      <c r="CH19" s="401"/>
      <c r="CI19" s="401"/>
      <c r="CJ19" s="401"/>
      <c r="CK19" s="401"/>
      <c r="CL19" s="401"/>
      <c r="CM19" s="401"/>
      <c r="CN19" s="401"/>
      <c r="CO19" s="401"/>
      <c r="CX19" s="401"/>
      <c r="CY19" s="401"/>
      <c r="DH19" s="401"/>
      <c r="DI19" s="401"/>
      <c r="DP19" s="401"/>
      <c r="DQ19" s="401"/>
      <c r="DV19" s="401"/>
      <c r="DW19" s="401"/>
      <c r="DY19" s="401"/>
      <c r="DZ19" s="401"/>
      <c r="EA19" s="401"/>
      <c r="EB19" s="401"/>
    </row>
    <row r="20" spans="1:142" s="480" customFormat="1" ht="15" customHeight="1" x14ac:dyDescent="0.25">
      <c r="A20" s="675"/>
      <c r="B20" s="677" t="s">
        <v>814</v>
      </c>
      <c r="C20" s="677"/>
      <c r="D20" s="677"/>
      <c r="E20" s="677"/>
      <c r="F20" s="678">
        <f>IF($F$16=($F$22+$F$26+$F$30+$F$38+$F$42+$F$46+$F$54+$F$58+$F$62+$F$70+$F$74+$F$78+$F$86+$F$90+$F$94+$F$102+$F$106+$F$110+$F$118+$F$122+$F$126+$F$12+$F$13+$F$14+$F$15),F22+F26+F30,IF($F$16=($F$119+$F$123+$F$127+$F$103+$F$107+$F$111+$F$87+$F$91+$F$95+$F$71+$F$75+$F$79+$F$55+$F$59+$F$63+$F$39+$F$43+$F$47+$F$23+$F$27+$F$31+$F$12+$F$13+$F$14+$F$15),F23+F27+F31,F24+F28+F32))</f>
        <v>0</v>
      </c>
      <c r="G20" s="401"/>
      <c r="H20" s="401"/>
      <c r="I20" s="401"/>
      <c r="J20" s="401"/>
      <c r="K20" s="401"/>
      <c r="L20" s="401"/>
      <c r="M20" s="401"/>
      <c r="N20" s="476"/>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1"/>
      <c r="BY20" s="401"/>
      <c r="BZ20" s="401"/>
      <c r="CA20" s="401"/>
      <c r="CB20" s="401"/>
      <c r="CC20" s="401"/>
      <c r="CD20" s="401"/>
      <c r="CE20" s="401"/>
      <c r="CF20" s="401"/>
      <c r="CG20" s="401"/>
      <c r="CH20" s="401"/>
      <c r="CI20" s="401"/>
      <c r="CJ20" s="401"/>
      <c r="CK20" s="401"/>
      <c r="CL20" s="401"/>
      <c r="CM20" s="401"/>
      <c r="CN20" s="401"/>
      <c r="CO20" s="401"/>
      <c r="CX20" s="401"/>
      <c r="CY20" s="401"/>
      <c r="DH20" s="401"/>
      <c r="DI20" s="401"/>
      <c r="DP20" s="401"/>
      <c r="DQ20" s="401"/>
      <c r="DV20" s="401"/>
      <c r="DW20" s="401"/>
      <c r="DY20" s="401"/>
      <c r="DZ20" s="401"/>
      <c r="EA20" s="401"/>
      <c r="EB20" s="401"/>
    </row>
    <row r="21" spans="1:142" s="480" customFormat="1" ht="15" customHeight="1" x14ac:dyDescent="0.25">
      <c r="A21" s="675"/>
      <c r="B21" s="481" t="s">
        <v>815</v>
      </c>
      <c r="C21" s="482"/>
      <c r="D21" s="482"/>
      <c r="E21" s="483"/>
      <c r="F21" s="423"/>
      <c r="G21" s="401"/>
      <c r="H21" s="401"/>
      <c r="I21" s="401"/>
      <c r="J21" s="401"/>
      <c r="K21" s="401"/>
      <c r="L21" s="401"/>
      <c r="M21" s="401"/>
      <c r="N21" s="476"/>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1"/>
      <c r="BY21" s="401"/>
      <c r="BZ21" s="401"/>
      <c r="CA21" s="401"/>
      <c r="CB21" s="401"/>
      <c r="CC21" s="401"/>
      <c r="CD21" s="401"/>
      <c r="CE21" s="401"/>
      <c r="CF21" s="401"/>
      <c r="CG21" s="401"/>
      <c r="CH21" s="401"/>
      <c r="CI21" s="401"/>
      <c r="CJ21" s="401"/>
      <c r="CK21" s="401"/>
      <c r="CL21" s="401"/>
      <c r="CM21" s="401"/>
      <c r="CN21" s="401"/>
      <c r="CO21" s="401"/>
      <c r="CX21" s="401"/>
      <c r="CY21" s="401"/>
      <c r="DH21" s="401"/>
      <c r="DI21" s="401"/>
      <c r="DP21" s="401"/>
      <c r="DQ21" s="401"/>
      <c r="DV21" s="401"/>
      <c r="DW21" s="401"/>
      <c r="DY21" s="401"/>
      <c r="DZ21" s="401"/>
      <c r="EA21" s="401"/>
      <c r="EB21" s="401"/>
    </row>
    <row r="22" spans="1:142" s="480" customFormat="1" ht="15" customHeight="1" x14ac:dyDescent="0.25">
      <c r="A22" s="675"/>
      <c r="B22" s="484" t="s">
        <v>816</v>
      </c>
      <c r="C22" s="485"/>
      <c r="D22" s="485"/>
      <c r="E22" s="486"/>
      <c r="F22" s="487"/>
      <c r="G22" s="401"/>
      <c r="H22" s="401"/>
      <c r="I22" s="401"/>
      <c r="J22" s="401"/>
      <c r="K22" s="401"/>
      <c r="L22" s="401"/>
      <c r="M22" s="401"/>
      <c r="N22" s="476"/>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1"/>
      <c r="CA22" s="401"/>
      <c r="CB22" s="401"/>
      <c r="CC22" s="401"/>
      <c r="CD22" s="401"/>
      <c r="CE22" s="401"/>
      <c r="CF22" s="401"/>
      <c r="CG22" s="401"/>
      <c r="CH22" s="401"/>
      <c r="CI22" s="401"/>
      <c r="CJ22" s="401"/>
      <c r="CK22" s="401"/>
      <c r="CL22" s="401"/>
      <c r="CM22" s="401"/>
      <c r="CN22" s="401"/>
      <c r="CO22" s="401"/>
      <c r="CX22" s="401"/>
      <c r="CY22" s="401"/>
      <c r="DH22" s="401"/>
      <c r="DI22" s="401"/>
      <c r="DP22" s="401"/>
      <c r="DQ22" s="401"/>
      <c r="DV22" s="401"/>
      <c r="DW22" s="401"/>
      <c r="DY22" s="401"/>
      <c r="DZ22" s="401"/>
      <c r="EA22" s="401"/>
      <c r="EB22" s="401"/>
    </row>
    <row r="23" spans="1:142" s="480" customFormat="1" ht="15" customHeight="1" x14ac:dyDescent="0.25">
      <c r="A23" s="675"/>
      <c r="B23" s="484" t="s">
        <v>817</v>
      </c>
      <c r="C23" s="485"/>
      <c r="D23" s="485"/>
      <c r="E23" s="486"/>
      <c r="F23" s="487"/>
      <c r="G23" s="401"/>
      <c r="H23" s="401"/>
      <c r="I23" s="401"/>
      <c r="J23" s="401"/>
      <c r="K23" s="401"/>
      <c r="L23" s="401"/>
      <c r="M23" s="401"/>
      <c r="N23" s="476"/>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X23" s="401"/>
      <c r="CY23" s="401"/>
      <c r="DH23" s="401"/>
      <c r="DI23" s="401"/>
      <c r="DP23" s="401"/>
      <c r="DQ23" s="401"/>
      <c r="DV23" s="401"/>
      <c r="DW23" s="401"/>
      <c r="DY23" s="401"/>
      <c r="DZ23" s="401"/>
      <c r="EA23" s="401"/>
      <c r="EB23" s="401"/>
    </row>
    <row r="24" spans="1:142" s="480" customFormat="1" ht="15" customHeight="1" x14ac:dyDescent="0.25">
      <c r="A24" s="675"/>
      <c r="B24" s="484" t="s">
        <v>818</v>
      </c>
      <c r="C24" s="485"/>
      <c r="D24" s="485"/>
      <c r="E24" s="486"/>
      <c r="F24" s="487"/>
      <c r="G24" s="401"/>
      <c r="H24" s="401"/>
      <c r="I24" s="401"/>
      <c r="J24" s="401"/>
      <c r="K24" s="401"/>
      <c r="L24" s="401"/>
      <c r="M24" s="401"/>
      <c r="N24" s="476"/>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1"/>
      <c r="CA24" s="401"/>
      <c r="CB24" s="401"/>
      <c r="CC24" s="401"/>
      <c r="CD24" s="401"/>
      <c r="CE24" s="401"/>
      <c r="CF24" s="401"/>
      <c r="CG24" s="401"/>
      <c r="CH24" s="401"/>
      <c r="CI24" s="401"/>
      <c r="CJ24" s="401"/>
      <c r="CK24" s="401"/>
      <c r="CL24" s="401"/>
      <c r="CM24" s="401"/>
      <c r="CN24" s="401"/>
      <c r="CO24" s="401"/>
      <c r="CX24" s="401"/>
      <c r="CY24" s="401"/>
      <c r="DH24" s="401"/>
      <c r="DI24" s="401"/>
      <c r="DP24" s="401"/>
      <c r="DQ24" s="401"/>
      <c r="DV24" s="401"/>
      <c r="DW24" s="401"/>
      <c r="DY24" s="401"/>
      <c r="DZ24" s="401"/>
      <c r="EA24" s="401"/>
      <c r="EB24" s="401"/>
    </row>
    <row r="25" spans="1:142" s="480" customFormat="1" ht="15" customHeight="1" x14ac:dyDescent="0.25">
      <c r="A25" s="675"/>
      <c r="B25" s="481" t="s">
        <v>819</v>
      </c>
      <c r="C25" s="482"/>
      <c r="D25" s="482"/>
      <c r="E25" s="483"/>
      <c r="F25" s="423"/>
      <c r="G25" s="401"/>
      <c r="H25" s="401"/>
      <c r="I25" s="401"/>
      <c r="J25" s="401"/>
      <c r="K25" s="401"/>
      <c r="L25" s="401"/>
      <c r="M25" s="401"/>
      <c r="N25" s="476"/>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401"/>
      <c r="CL25" s="401"/>
      <c r="CM25" s="401"/>
      <c r="CN25" s="401"/>
      <c r="CO25" s="401"/>
      <c r="CX25" s="401"/>
      <c r="CY25" s="401"/>
      <c r="DH25" s="401"/>
      <c r="DI25" s="401"/>
      <c r="DP25" s="401"/>
      <c r="DQ25" s="401"/>
      <c r="DV25" s="401"/>
      <c r="DW25" s="401"/>
      <c r="DY25" s="401"/>
      <c r="DZ25" s="401"/>
      <c r="EA25" s="401"/>
      <c r="EB25" s="401"/>
    </row>
    <row r="26" spans="1:142" s="480" customFormat="1" ht="15" customHeight="1" x14ac:dyDescent="0.25">
      <c r="A26" s="675"/>
      <c r="B26" s="484" t="s">
        <v>816</v>
      </c>
      <c r="C26" s="485"/>
      <c r="D26" s="485"/>
      <c r="E26" s="486"/>
      <c r="F26" s="487"/>
      <c r="G26" s="401"/>
      <c r="H26" s="401"/>
      <c r="I26" s="401"/>
      <c r="J26" s="401"/>
      <c r="K26" s="401"/>
      <c r="L26" s="401"/>
      <c r="M26" s="401"/>
      <c r="N26" s="476"/>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c r="CA26" s="401"/>
      <c r="CB26" s="401"/>
      <c r="CC26" s="401"/>
      <c r="CD26" s="401"/>
      <c r="CE26" s="401"/>
      <c r="CF26" s="401"/>
      <c r="CG26" s="401"/>
      <c r="CH26" s="401"/>
      <c r="CI26" s="401"/>
      <c r="CJ26" s="401"/>
      <c r="CK26" s="401"/>
      <c r="CL26" s="401"/>
      <c r="CM26" s="401"/>
      <c r="CN26" s="401"/>
      <c r="CO26" s="401"/>
      <c r="CX26" s="401"/>
      <c r="CY26" s="401"/>
      <c r="DH26" s="401"/>
      <c r="DI26" s="401"/>
      <c r="DP26" s="401"/>
      <c r="DQ26" s="401"/>
      <c r="DV26" s="401"/>
      <c r="DW26" s="401"/>
      <c r="DY26" s="401"/>
      <c r="DZ26" s="401"/>
      <c r="EA26" s="401"/>
      <c r="EB26" s="401"/>
    </row>
    <row r="27" spans="1:142" s="480" customFormat="1" ht="15" customHeight="1" x14ac:dyDescent="0.25">
      <c r="A27" s="675"/>
      <c r="B27" s="484" t="s">
        <v>817</v>
      </c>
      <c r="C27" s="485"/>
      <c r="D27" s="485"/>
      <c r="E27" s="486"/>
      <c r="F27" s="487"/>
      <c r="G27" s="401"/>
      <c r="H27" s="401"/>
      <c r="I27" s="401"/>
      <c r="J27" s="401"/>
      <c r="K27" s="401"/>
      <c r="L27" s="401"/>
      <c r="M27" s="401"/>
      <c r="N27" s="476"/>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1"/>
      <c r="BY27" s="401"/>
      <c r="BZ27" s="401"/>
      <c r="CA27" s="401"/>
      <c r="CB27" s="401"/>
      <c r="CC27" s="401"/>
      <c r="CD27" s="401"/>
      <c r="CE27" s="401"/>
      <c r="CF27" s="401"/>
      <c r="CG27" s="401"/>
      <c r="CH27" s="401"/>
      <c r="CI27" s="401"/>
      <c r="CJ27" s="401"/>
      <c r="CK27" s="401"/>
      <c r="CL27" s="401"/>
      <c r="CM27" s="401"/>
      <c r="CN27" s="401"/>
      <c r="CO27" s="401"/>
      <c r="CX27" s="401"/>
      <c r="CY27" s="401"/>
      <c r="DH27" s="401"/>
      <c r="DI27" s="401"/>
      <c r="DP27" s="401"/>
      <c r="DQ27" s="401"/>
      <c r="DV27" s="401"/>
      <c r="DW27" s="401"/>
      <c r="DY27" s="401"/>
      <c r="DZ27" s="401"/>
      <c r="EA27" s="401"/>
      <c r="EB27" s="401"/>
    </row>
    <row r="28" spans="1:142" s="480" customFormat="1" ht="15" customHeight="1" x14ac:dyDescent="0.25">
      <c r="A28" s="675"/>
      <c r="B28" s="484" t="s">
        <v>818</v>
      </c>
      <c r="C28" s="485"/>
      <c r="D28" s="485"/>
      <c r="E28" s="486"/>
      <c r="F28" s="487"/>
      <c r="G28" s="401"/>
      <c r="H28" s="401"/>
      <c r="I28" s="401"/>
      <c r="J28" s="401"/>
      <c r="K28" s="401"/>
      <c r="L28" s="401"/>
      <c r="M28" s="401"/>
      <c r="N28" s="476"/>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c r="BV28" s="401"/>
      <c r="BW28" s="401"/>
      <c r="BX28" s="401"/>
      <c r="BY28" s="401"/>
      <c r="BZ28" s="401"/>
      <c r="CA28" s="401"/>
      <c r="CB28" s="401"/>
      <c r="CC28" s="401"/>
      <c r="CD28" s="401"/>
      <c r="CE28" s="401"/>
      <c r="CF28" s="401"/>
      <c r="CG28" s="401"/>
      <c r="CH28" s="401"/>
      <c r="CI28" s="401"/>
      <c r="CJ28" s="401"/>
      <c r="CK28" s="401"/>
      <c r="CL28" s="401"/>
      <c r="CM28" s="401"/>
      <c r="CN28" s="401"/>
      <c r="CO28" s="401"/>
      <c r="CX28" s="401"/>
      <c r="CY28" s="401"/>
      <c r="DH28" s="401"/>
      <c r="DI28" s="401"/>
      <c r="DP28" s="401"/>
      <c r="DQ28" s="401"/>
      <c r="DV28" s="401"/>
      <c r="DW28" s="401"/>
      <c r="DY28" s="401"/>
      <c r="DZ28" s="401"/>
      <c r="EA28" s="401"/>
      <c r="EB28" s="401"/>
    </row>
    <row r="29" spans="1:142" s="480" customFormat="1" ht="15" customHeight="1" x14ac:dyDescent="0.25">
      <c r="A29" s="675"/>
      <c r="B29" s="481" t="s">
        <v>820</v>
      </c>
      <c r="C29" s="482"/>
      <c r="D29" s="482"/>
      <c r="E29" s="483"/>
      <c r="F29" s="423"/>
      <c r="G29" s="401"/>
      <c r="H29" s="401"/>
      <c r="I29" s="401"/>
      <c r="J29" s="401"/>
      <c r="K29" s="401"/>
      <c r="L29" s="401"/>
      <c r="M29" s="401"/>
      <c r="N29" s="476"/>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c r="CE29" s="401"/>
      <c r="CF29" s="401"/>
      <c r="CG29" s="401"/>
      <c r="CH29" s="401"/>
      <c r="CI29" s="401"/>
      <c r="CJ29" s="401"/>
      <c r="CK29" s="401"/>
      <c r="CL29" s="401"/>
      <c r="CM29" s="401"/>
      <c r="CN29" s="401"/>
      <c r="CO29" s="401"/>
      <c r="CX29" s="401"/>
      <c r="CY29" s="401"/>
      <c r="DH29" s="401"/>
      <c r="DI29" s="401"/>
      <c r="DP29" s="401"/>
      <c r="DQ29" s="401"/>
      <c r="DV29" s="401"/>
      <c r="DW29" s="401"/>
      <c r="DY29" s="401"/>
      <c r="DZ29" s="401"/>
      <c r="EA29" s="401"/>
      <c r="EB29" s="401"/>
    </row>
    <row r="30" spans="1:142" s="480" customFormat="1" ht="15" customHeight="1" x14ac:dyDescent="0.25">
      <c r="A30" s="675"/>
      <c r="B30" s="484" t="s">
        <v>816</v>
      </c>
      <c r="C30" s="485"/>
      <c r="D30" s="485"/>
      <c r="E30" s="486"/>
      <c r="F30" s="487"/>
      <c r="G30" s="401"/>
      <c r="H30" s="401"/>
      <c r="I30" s="401"/>
      <c r="J30" s="401"/>
      <c r="K30" s="401"/>
      <c r="L30" s="401"/>
      <c r="M30" s="401"/>
      <c r="N30" s="476"/>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X30" s="401"/>
      <c r="CY30" s="401"/>
      <c r="DH30" s="401"/>
      <c r="DI30" s="401"/>
      <c r="DP30" s="401"/>
      <c r="DQ30" s="401"/>
      <c r="DV30" s="401"/>
      <c r="DW30" s="401"/>
      <c r="DY30" s="401"/>
      <c r="DZ30" s="401"/>
      <c r="EA30" s="401"/>
      <c r="EB30" s="401"/>
    </row>
    <row r="31" spans="1:142" s="480" customFormat="1" ht="15" customHeight="1" x14ac:dyDescent="0.25">
      <c r="A31" s="675"/>
      <c r="B31" s="484" t="s">
        <v>817</v>
      </c>
      <c r="C31" s="485"/>
      <c r="D31" s="485"/>
      <c r="E31" s="486"/>
      <c r="F31" s="487"/>
      <c r="G31" s="401"/>
      <c r="H31" s="401"/>
      <c r="I31" s="401"/>
      <c r="J31" s="401"/>
      <c r="K31" s="401"/>
      <c r="L31" s="401"/>
      <c r="M31" s="401"/>
      <c r="N31" s="476"/>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X31" s="401"/>
      <c r="CY31" s="401"/>
      <c r="DH31" s="401"/>
      <c r="DI31" s="401"/>
      <c r="DP31" s="401"/>
      <c r="DQ31" s="401"/>
      <c r="DV31" s="401"/>
      <c r="DW31" s="401"/>
      <c r="DY31" s="401"/>
      <c r="DZ31" s="401"/>
      <c r="EA31" s="401"/>
      <c r="EB31" s="401"/>
    </row>
    <row r="32" spans="1:142" s="480" customFormat="1" ht="15" customHeight="1" x14ac:dyDescent="0.25">
      <c r="A32" s="675"/>
      <c r="B32" s="488" t="s">
        <v>818</v>
      </c>
      <c r="C32" s="489"/>
      <c r="D32" s="489"/>
      <c r="E32" s="490"/>
      <c r="F32" s="491"/>
      <c r="G32" s="401"/>
      <c r="H32" s="401"/>
      <c r="I32" s="401"/>
      <c r="J32" s="401"/>
      <c r="K32" s="401"/>
      <c r="L32" s="401"/>
      <c r="M32" s="401"/>
      <c r="N32" s="476"/>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c r="CM32" s="401"/>
      <c r="CN32" s="401"/>
      <c r="CO32" s="401"/>
      <c r="CX32" s="401"/>
      <c r="CY32" s="401"/>
      <c r="DH32" s="401"/>
      <c r="DI32" s="401"/>
      <c r="DP32" s="401"/>
      <c r="DQ32" s="401"/>
      <c r="DV32" s="401"/>
      <c r="DW32" s="401"/>
      <c r="DY32" s="401"/>
      <c r="DZ32" s="401"/>
      <c r="EA32" s="401"/>
      <c r="EB32" s="401"/>
    </row>
    <row r="33" spans="1:142" s="401" customFormat="1" ht="15" customHeight="1" x14ac:dyDescent="0.25">
      <c r="A33" s="667"/>
      <c r="N33" s="476"/>
      <c r="EL33" s="476"/>
    </row>
    <row r="34" spans="1:142" s="401" customFormat="1" ht="45" customHeight="1" x14ac:dyDescent="0.25">
      <c r="A34" s="638" t="s">
        <v>821</v>
      </c>
      <c r="B34" s="1064"/>
      <c r="C34" s="1065"/>
      <c r="D34" s="1065"/>
      <c r="E34" s="1065"/>
      <c r="F34" s="1065"/>
      <c r="G34" s="1065"/>
      <c r="H34" s="1065"/>
      <c r="I34" s="1023"/>
      <c r="J34" s="1023"/>
      <c r="K34" s="1023"/>
      <c r="L34" s="1023"/>
      <c r="M34" s="1023"/>
      <c r="N34" s="679"/>
      <c r="O34" s="1023"/>
      <c r="P34" s="1023"/>
      <c r="Q34" s="1023"/>
      <c r="R34" s="1023"/>
      <c r="S34" s="1023"/>
      <c r="T34" s="1023"/>
      <c r="U34" s="1023"/>
      <c r="V34" s="1023"/>
      <c r="W34" s="1023"/>
      <c r="X34" s="1023"/>
      <c r="Y34" s="1023"/>
      <c r="Z34" s="1023"/>
      <c r="AA34" s="1023"/>
      <c r="AB34" s="1023"/>
      <c r="AC34" s="1023"/>
      <c r="AD34" s="1023"/>
      <c r="AE34" s="1023"/>
      <c r="AF34" s="1023"/>
      <c r="AG34" s="1023"/>
      <c r="AH34" s="1023"/>
      <c r="AI34" s="1023"/>
      <c r="AJ34" s="1023"/>
      <c r="AK34" s="1023"/>
      <c r="AL34" s="1023"/>
      <c r="AM34" s="1023"/>
      <c r="AN34" s="1023"/>
      <c r="AO34" s="1023"/>
      <c r="AP34" s="1023"/>
      <c r="AQ34" s="1023"/>
      <c r="AR34" s="1023"/>
      <c r="AS34" s="1023"/>
      <c r="AT34" s="1023"/>
      <c r="AU34" s="1023"/>
      <c r="AV34" s="1023"/>
      <c r="AW34" s="1023"/>
      <c r="AX34" s="1023"/>
      <c r="AY34" s="1023"/>
      <c r="AZ34" s="1023"/>
      <c r="BA34" s="1023"/>
      <c r="BB34" s="1023"/>
      <c r="BC34" s="1023"/>
      <c r="BD34" s="1023"/>
      <c r="BE34" s="1023"/>
      <c r="BF34" s="1023"/>
      <c r="BG34" s="1023"/>
      <c r="BH34" s="1023"/>
      <c r="BI34" s="1023"/>
      <c r="BJ34" s="1023"/>
      <c r="BK34" s="1023"/>
      <c r="BL34" s="1023"/>
      <c r="BM34" s="1023"/>
      <c r="BN34" s="1023"/>
      <c r="BO34" s="1023"/>
      <c r="BP34" s="1023"/>
      <c r="BQ34" s="1023"/>
      <c r="BR34" s="1023"/>
      <c r="BS34" s="1023"/>
      <c r="BT34" s="1023"/>
      <c r="BU34" s="1023"/>
      <c r="BV34" s="1023"/>
      <c r="BW34" s="1023"/>
      <c r="BX34" s="1023"/>
      <c r="BY34" s="1023"/>
      <c r="BZ34" s="1023"/>
      <c r="CA34" s="1023"/>
      <c r="CB34" s="1023"/>
      <c r="CC34" s="1023"/>
      <c r="CD34" s="1023"/>
      <c r="CE34" s="1023"/>
      <c r="CF34" s="1023"/>
      <c r="CG34" s="1023"/>
      <c r="CH34" s="1023"/>
      <c r="CI34" s="1023"/>
      <c r="CJ34" s="1023"/>
      <c r="CK34" s="1023"/>
      <c r="CL34" s="1023"/>
      <c r="CM34" s="1023"/>
      <c r="CN34" s="1023"/>
      <c r="CO34" s="1023"/>
      <c r="CP34" s="1023"/>
      <c r="CQ34" s="1023"/>
      <c r="CR34" s="1023"/>
      <c r="CS34" s="1023"/>
      <c r="CT34" s="1023"/>
      <c r="CU34" s="1023"/>
      <c r="CV34" s="1023"/>
      <c r="CW34" s="1023"/>
      <c r="CX34" s="1023"/>
      <c r="CY34" s="1023"/>
      <c r="CZ34" s="1023"/>
      <c r="DA34" s="1023"/>
      <c r="DB34" s="1023"/>
      <c r="DC34" s="1023"/>
      <c r="DD34" s="1023"/>
      <c r="DE34" s="1023"/>
      <c r="DF34" s="1023"/>
      <c r="DG34" s="1023"/>
      <c r="DH34" s="1023"/>
      <c r="DI34" s="1023"/>
      <c r="DJ34" s="1023"/>
      <c r="DK34" s="1023"/>
      <c r="DL34" s="1023"/>
      <c r="DM34" s="1023"/>
      <c r="DN34" s="1023"/>
      <c r="DO34" s="1023"/>
      <c r="DP34" s="1023"/>
      <c r="DQ34" s="1023"/>
      <c r="DR34" s="1023"/>
      <c r="DS34" s="1023"/>
      <c r="DT34" s="1023"/>
      <c r="DU34" s="1023"/>
      <c r="DV34" s="1023"/>
      <c r="DW34" s="1023"/>
      <c r="DX34" s="1023"/>
      <c r="DY34" s="1023"/>
      <c r="DZ34" s="1023"/>
      <c r="EA34" s="1023"/>
      <c r="EB34" s="1023"/>
      <c r="EC34" s="1023"/>
      <c r="ED34" s="1023"/>
      <c r="EE34" s="1023"/>
      <c r="EF34" s="1023"/>
      <c r="EG34" s="1023"/>
      <c r="EH34" s="1023"/>
      <c r="EI34" s="1023"/>
      <c r="EJ34" s="1023"/>
      <c r="EK34" s="1023"/>
      <c r="EL34" s="679"/>
    </row>
    <row r="35" spans="1:142" s="480" customFormat="1" ht="15" customHeight="1" x14ac:dyDescent="0.25">
      <c r="A35" s="675"/>
      <c r="B35" s="648"/>
      <c r="C35" s="648"/>
      <c r="D35" s="648"/>
      <c r="E35" s="633"/>
      <c r="F35" s="676" t="s">
        <v>746</v>
      </c>
      <c r="G35" s="401"/>
      <c r="H35" s="401"/>
      <c r="I35" s="401"/>
      <c r="J35" s="401"/>
      <c r="K35" s="401"/>
      <c r="L35" s="401"/>
      <c r="M35" s="401"/>
      <c r="N35" s="476"/>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c r="CM35" s="401"/>
      <c r="CN35" s="401"/>
      <c r="CO35" s="401"/>
      <c r="CX35" s="401"/>
      <c r="CY35" s="401"/>
      <c r="DH35" s="401"/>
      <c r="DI35" s="401"/>
      <c r="DP35" s="401"/>
      <c r="DQ35" s="401"/>
      <c r="DV35" s="401"/>
      <c r="DW35" s="401"/>
      <c r="DY35" s="401"/>
      <c r="DZ35" s="401"/>
      <c r="EA35" s="401"/>
      <c r="EB35" s="401"/>
    </row>
    <row r="36" spans="1:142" s="480" customFormat="1" ht="15" customHeight="1" x14ac:dyDescent="0.25">
      <c r="A36" s="675"/>
      <c r="B36" s="677" t="s">
        <v>822</v>
      </c>
      <c r="C36" s="677"/>
      <c r="D36" s="677"/>
      <c r="E36" s="677"/>
      <c r="F36" s="678">
        <f>IF($F$16=($F$22+$F$26+$F$30+$F$38+$F$42+$F$46+$F$54+$F$58+$F$62+$F$70+$F$74+$F$78+$F$86+$F$90+$F$94+$F$102+$F$106+$F$110+$F$118+$F$122+$F$126+$F$12+$F$13+$F$14+$F$15),F38+F42+F46,IF($F$16=($F$119+$F$123+$F$127+$F$103+$F$107+$F$111+$F$87+$F$91+$F$95+$F$71+$F$75+$F$79+$F$55+$F$59+$F$63+$F$39+$F$43+$F$47+$F$23+$F$27+$F$31+$F$12+$F$13+$F$14+$F$15),F39+F43+F47,F40+F44+F48))</f>
        <v>0</v>
      </c>
      <c r="G36" s="401"/>
      <c r="H36" s="401"/>
      <c r="I36" s="401"/>
      <c r="J36" s="401"/>
      <c r="K36" s="401"/>
      <c r="L36" s="401"/>
      <c r="M36" s="401"/>
      <c r="N36" s="476"/>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X36" s="401"/>
      <c r="CY36" s="401"/>
      <c r="DH36" s="401"/>
      <c r="DI36" s="401"/>
      <c r="DP36" s="401"/>
      <c r="DQ36" s="401"/>
      <c r="DV36" s="401"/>
      <c r="DW36" s="401"/>
      <c r="DY36" s="401"/>
      <c r="DZ36" s="401"/>
      <c r="EA36" s="401"/>
      <c r="EB36" s="401"/>
      <c r="EL36" s="492"/>
    </row>
    <row r="37" spans="1:142" s="480" customFormat="1" ht="15" customHeight="1" x14ac:dyDescent="0.25">
      <c r="A37" s="675"/>
      <c r="B37" s="481" t="s">
        <v>815</v>
      </c>
      <c r="C37" s="482"/>
      <c r="D37" s="482"/>
      <c r="E37" s="483"/>
      <c r="F37" s="423"/>
      <c r="G37" s="401"/>
      <c r="H37" s="401"/>
      <c r="I37" s="401"/>
      <c r="J37" s="401"/>
      <c r="K37" s="401"/>
      <c r="L37" s="401"/>
      <c r="M37" s="401"/>
      <c r="N37" s="476"/>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X37" s="401"/>
      <c r="CY37" s="401"/>
      <c r="DH37" s="401"/>
      <c r="DI37" s="401"/>
      <c r="DP37" s="401"/>
      <c r="DQ37" s="401"/>
      <c r="DV37" s="401"/>
      <c r="DW37" s="401"/>
      <c r="DY37" s="401"/>
      <c r="DZ37" s="401"/>
      <c r="EA37" s="401"/>
      <c r="EB37" s="401"/>
      <c r="EL37" s="492"/>
    </row>
    <row r="38" spans="1:142" s="480" customFormat="1" ht="15" customHeight="1" x14ac:dyDescent="0.25">
      <c r="A38" s="675"/>
      <c r="B38" s="484" t="s">
        <v>816</v>
      </c>
      <c r="C38" s="485"/>
      <c r="D38" s="485"/>
      <c r="E38" s="486"/>
      <c r="F38" s="487"/>
      <c r="G38" s="401"/>
      <c r="H38" s="401"/>
      <c r="I38" s="401"/>
      <c r="J38" s="401"/>
      <c r="K38" s="401"/>
      <c r="L38" s="401"/>
      <c r="M38" s="401"/>
      <c r="N38" s="476"/>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c r="CF38" s="401"/>
      <c r="CG38" s="401"/>
      <c r="CH38" s="401"/>
      <c r="CI38" s="401"/>
      <c r="CJ38" s="401"/>
      <c r="CK38" s="401"/>
      <c r="CL38" s="401"/>
      <c r="CM38" s="401"/>
      <c r="CN38" s="401"/>
      <c r="CO38" s="401"/>
      <c r="CP38" s="401"/>
      <c r="CQ38" s="401"/>
      <c r="CX38" s="401"/>
      <c r="CY38" s="401"/>
      <c r="DH38" s="401"/>
      <c r="DI38" s="401"/>
      <c r="DP38" s="401"/>
      <c r="DQ38" s="401"/>
      <c r="DV38" s="401"/>
      <c r="DW38" s="401"/>
      <c r="DY38" s="401"/>
      <c r="DZ38" s="401"/>
      <c r="EA38" s="401"/>
      <c r="EB38" s="401"/>
      <c r="EL38" s="492"/>
    </row>
    <row r="39" spans="1:142" s="480" customFormat="1" ht="15" customHeight="1" x14ac:dyDescent="0.25">
      <c r="A39" s="675"/>
      <c r="B39" s="484" t="s">
        <v>817</v>
      </c>
      <c r="C39" s="485"/>
      <c r="D39" s="485"/>
      <c r="E39" s="486"/>
      <c r="F39" s="487"/>
      <c r="G39" s="401"/>
      <c r="H39" s="401"/>
      <c r="I39" s="401"/>
      <c r="J39" s="401"/>
      <c r="K39" s="401"/>
      <c r="L39" s="401"/>
      <c r="M39" s="401"/>
      <c r="N39" s="476"/>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X39" s="401"/>
      <c r="CY39" s="401"/>
      <c r="DH39" s="401"/>
      <c r="DI39" s="401"/>
      <c r="DP39" s="401"/>
      <c r="DQ39" s="401"/>
      <c r="DV39" s="401"/>
      <c r="DW39" s="401"/>
      <c r="DY39" s="401"/>
      <c r="DZ39" s="401"/>
      <c r="EA39" s="401"/>
      <c r="EB39" s="401"/>
      <c r="EL39" s="492"/>
    </row>
    <row r="40" spans="1:142" s="480" customFormat="1" ht="15" customHeight="1" x14ac:dyDescent="0.25">
      <c r="A40" s="675"/>
      <c r="B40" s="484" t="s">
        <v>818</v>
      </c>
      <c r="C40" s="485"/>
      <c r="D40" s="485"/>
      <c r="E40" s="486"/>
      <c r="F40" s="487"/>
      <c r="G40" s="401"/>
      <c r="H40" s="401"/>
      <c r="I40" s="401"/>
      <c r="J40" s="401"/>
      <c r="K40" s="401"/>
      <c r="L40" s="401"/>
      <c r="M40" s="401"/>
      <c r="N40" s="476"/>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X40" s="401"/>
      <c r="CY40" s="401"/>
      <c r="DH40" s="401"/>
      <c r="DI40" s="401"/>
      <c r="DP40" s="401"/>
      <c r="DQ40" s="401"/>
      <c r="DV40" s="401"/>
      <c r="DW40" s="401"/>
      <c r="DY40" s="401"/>
      <c r="DZ40" s="401"/>
      <c r="EA40" s="401"/>
      <c r="EB40" s="401"/>
      <c r="EL40" s="492"/>
    </row>
    <row r="41" spans="1:142" s="480" customFormat="1" ht="15" customHeight="1" x14ac:dyDescent="0.25">
      <c r="A41" s="675"/>
      <c r="B41" s="481" t="s">
        <v>819</v>
      </c>
      <c r="C41" s="482"/>
      <c r="D41" s="482"/>
      <c r="E41" s="483"/>
      <c r="F41" s="423"/>
      <c r="G41" s="401"/>
      <c r="H41" s="401"/>
      <c r="I41" s="401"/>
      <c r="J41" s="401"/>
      <c r="K41" s="401"/>
      <c r="L41" s="401"/>
      <c r="M41" s="401"/>
      <c r="N41" s="476"/>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X41" s="401"/>
      <c r="CY41" s="401"/>
      <c r="DH41" s="401"/>
      <c r="DI41" s="401"/>
      <c r="DP41" s="401"/>
      <c r="DQ41" s="401"/>
      <c r="DV41" s="401"/>
      <c r="DW41" s="401"/>
      <c r="DY41" s="401"/>
      <c r="DZ41" s="401"/>
      <c r="EA41" s="401"/>
      <c r="EB41" s="401"/>
      <c r="EL41" s="492"/>
    </row>
    <row r="42" spans="1:142" s="480" customFormat="1" ht="15" customHeight="1" x14ac:dyDescent="0.25">
      <c r="A42" s="675"/>
      <c r="B42" s="484" t="s">
        <v>816</v>
      </c>
      <c r="C42" s="485"/>
      <c r="D42" s="485"/>
      <c r="E42" s="486"/>
      <c r="F42" s="487"/>
      <c r="G42" s="401"/>
      <c r="H42" s="401"/>
      <c r="I42" s="401"/>
      <c r="J42" s="401"/>
      <c r="K42" s="401"/>
      <c r="L42" s="401"/>
      <c r="M42" s="401"/>
      <c r="N42" s="476"/>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X42" s="401"/>
      <c r="CY42" s="401"/>
      <c r="DH42" s="401"/>
      <c r="DI42" s="401"/>
      <c r="DP42" s="401"/>
      <c r="DQ42" s="401"/>
      <c r="DV42" s="401"/>
      <c r="DW42" s="401"/>
      <c r="DY42" s="401"/>
      <c r="DZ42" s="401"/>
      <c r="EA42" s="401"/>
      <c r="EB42" s="401"/>
      <c r="EL42" s="492"/>
    </row>
    <row r="43" spans="1:142" s="480" customFormat="1" ht="15" customHeight="1" x14ac:dyDescent="0.25">
      <c r="A43" s="675"/>
      <c r="B43" s="484" t="s">
        <v>817</v>
      </c>
      <c r="C43" s="485"/>
      <c r="D43" s="485"/>
      <c r="E43" s="486"/>
      <c r="F43" s="487"/>
      <c r="G43" s="401"/>
      <c r="H43" s="401"/>
      <c r="I43" s="401"/>
      <c r="J43" s="401"/>
      <c r="K43" s="401"/>
      <c r="L43" s="401"/>
      <c r="M43" s="401"/>
      <c r="N43" s="476"/>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X43" s="401"/>
      <c r="CY43" s="401"/>
      <c r="DH43" s="401"/>
      <c r="DI43" s="401"/>
      <c r="DP43" s="401"/>
      <c r="DQ43" s="401"/>
      <c r="DV43" s="401"/>
      <c r="DW43" s="401"/>
      <c r="DY43" s="401"/>
      <c r="DZ43" s="401"/>
      <c r="EA43" s="401"/>
      <c r="EB43" s="401"/>
      <c r="EL43" s="492"/>
    </row>
    <row r="44" spans="1:142" s="480" customFormat="1" ht="15" customHeight="1" x14ac:dyDescent="0.25">
      <c r="A44" s="675"/>
      <c r="B44" s="484" t="s">
        <v>818</v>
      </c>
      <c r="C44" s="485"/>
      <c r="D44" s="485"/>
      <c r="E44" s="486"/>
      <c r="F44" s="487"/>
      <c r="G44" s="401"/>
      <c r="H44" s="401"/>
      <c r="I44" s="401"/>
      <c r="J44" s="401"/>
      <c r="K44" s="401"/>
      <c r="L44" s="401"/>
      <c r="M44" s="401"/>
      <c r="N44" s="476"/>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X44" s="401"/>
      <c r="CY44" s="401"/>
      <c r="DH44" s="401"/>
      <c r="DI44" s="401"/>
      <c r="DP44" s="401"/>
      <c r="DQ44" s="401"/>
      <c r="DV44" s="401"/>
      <c r="DW44" s="401"/>
      <c r="DY44" s="401"/>
      <c r="DZ44" s="401"/>
      <c r="EA44" s="401"/>
      <c r="EB44" s="401"/>
      <c r="EL44" s="492"/>
    </row>
    <row r="45" spans="1:142" s="480" customFormat="1" ht="15" customHeight="1" x14ac:dyDescent="0.25">
      <c r="A45" s="675"/>
      <c r="B45" s="481" t="s">
        <v>820</v>
      </c>
      <c r="C45" s="482"/>
      <c r="D45" s="482"/>
      <c r="E45" s="483"/>
      <c r="F45" s="423"/>
      <c r="G45" s="401"/>
      <c r="H45" s="401"/>
      <c r="I45" s="401"/>
      <c r="J45" s="401"/>
      <c r="K45" s="401"/>
      <c r="L45" s="401"/>
      <c r="M45" s="401"/>
      <c r="N45" s="476"/>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X45" s="401"/>
      <c r="CY45" s="401"/>
      <c r="DH45" s="401"/>
      <c r="DI45" s="401"/>
      <c r="DP45" s="401"/>
      <c r="DQ45" s="401"/>
      <c r="DV45" s="401"/>
      <c r="DW45" s="401"/>
      <c r="DY45" s="401"/>
      <c r="DZ45" s="401"/>
      <c r="EA45" s="401"/>
      <c r="EB45" s="401"/>
      <c r="EL45" s="492"/>
    </row>
    <row r="46" spans="1:142" s="480" customFormat="1" ht="15" customHeight="1" x14ac:dyDescent="0.25">
      <c r="A46" s="675"/>
      <c r="B46" s="484" t="s">
        <v>816</v>
      </c>
      <c r="C46" s="485"/>
      <c r="D46" s="485"/>
      <c r="E46" s="486"/>
      <c r="F46" s="487"/>
      <c r="G46" s="401"/>
      <c r="H46" s="401"/>
      <c r="I46" s="401"/>
      <c r="J46" s="401"/>
      <c r="K46" s="401"/>
      <c r="L46" s="401"/>
      <c r="M46" s="401"/>
      <c r="N46" s="476"/>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X46" s="401"/>
      <c r="CY46" s="401"/>
      <c r="DH46" s="401"/>
      <c r="DI46" s="401"/>
      <c r="DP46" s="401"/>
      <c r="DQ46" s="401"/>
      <c r="DV46" s="401"/>
      <c r="DW46" s="401"/>
      <c r="DY46" s="401"/>
      <c r="DZ46" s="401"/>
      <c r="EA46" s="401"/>
      <c r="EB46" s="401"/>
      <c r="EL46" s="492"/>
    </row>
    <row r="47" spans="1:142" s="480" customFormat="1" ht="15" customHeight="1" x14ac:dyDescent="0.25">
      <c r="A47" s="675"/>
      <c r="B47" s="484" t="s">
        <v>817</v>
      </c>
      <c r="C47" s="485"/>
      <c r="D47" s="485"/>
      <c r="E47" s="486"/>
      <c r="F47" s="487"/>
      <c r="G47" s="401"/>
      <c r="H47" s="401"/>
      <c r="I47" s="401"/>
      <c r="J47" s="401"/>
      <c r="K47" s="401"/>
      <c r="L47" s="401"/>
      <c r="M47" s="401"/>
      <c r="N47" s="476"/>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X47" s="401"/>
      <c r="CY47" s="401"/>
      <c r="DH47" s="401"/>
      <c r="DI47" s="401"/>
      <c r="DP47" s="401"/>
      <c r="DQ47" s="401"/>
      <c r="DV47" s="401"/>
      <c r="DW47" s="401"/>
      <c r="DY47" s="401"/>
      <c r="DZ47" s="401"/>
      <c r="EA47" s="401"/>
      <c r="EB47" s="401"/>
      <c r="EL47" s="492"/>
    </row>
    <row r="48" spans="1:142" s="480" customFormat="1" ht="15" customHeight="1" x14ac:dyDescent="0.25">
      <c r="A48" s="675"/>
      <c r="B48" s="488" t="s">
        <v>818</v>
      </c>
      <c r="C48" s="489"/>
      <c r="D48" s="489"/>
      <c r="E48" s="490"/>
      <c r="F48" s="491"/>
      <c r="G48" s="401"/>
      <c r="H48" s="401"/>
      <c r="I48" s="401"/>
      <c r="J48" s="401"/>
      <c r="K48" s="401"/>
      <c r="L48" s="401"/>
      <c r="M48" s="401"/>
      <c r="N48" s="476"/>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X48" s="401"/>
      <c r="CY48" s="401"/>
      <c r="DH48" s="401"/>
      <c r="DI48" s="401"/>
      <c r="DP48" s="401"/>
      <c r="DQ48" s="401"/>
      <c r="DV48" s="401"/>
      <c r="DW48" s="401"/>
      <c r="DY48" s="401"/>
      <c r="DZ48" s="401"/>
      <c r="EA48" s="401"/>
      <c r="EB48" s="401"/>
      <c r="EL48" s="492"/>
    </row>
    <row r="49" spans="1:258" s="401" customFormat="1" ht="15" customHeight="1" x14ac:dyDescent="0.25">
      <c r="A49" s="667"/>
      <c r="N49" s="476"/>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0"/>
      <c r="AX49" s="580"/>
      <c r="AY49" s="580"/>
      <c r="AZ49" s="580"/>
      <c r="BA49" s="580"/>
      <c r="BB49" s="580"/>
      <c r="BC49" s="580"/>
      <c r="BD49" s="580"/>
      <c r="BE49" s="580"/>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80"/>
      <c r="CF49" s="580"/>
      <c r="CG49" s="580"/>
      <c r="CH49" s="580"/>
      <c r="CI49" s="580"/>
      <c r="CJ49" s="580"/>
      <c r="CK49" s="580"/>
      <c r="CL49" s="580"/>
      <c r="CM49" s="580"/>
      <c r="CN49" s="580"/>
      <c r="CO49" s="580"/>
      <c r="CP49" s="580"/>
      <c r="CQ49" s="580"/>
      <c r="CR49" s="580"/>
      <c r="CS49" s="580"/>
      <c r="CT49" s="580"/>
      <c r="CU49" s="580"/>
      <c r="CV49" s="580"/>
      <c r="CW49" s="580"/>
      <c r="CX49" s="580"/>
      <c r="CY49" s="580"/>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1"/>
    </row>
    <row r="50" spans="1:258" s="401" customFormat="1" ht="45" customHeight="1" x14ac:dyDescent="0.25">
      <c r="A50" s="638" t="s">
        <v>823</v>
      </c>
      <c r="B50" s="1064"/>
      <c r="C50" s="1065"/>
      <c r="D50" s="1065"/>
      <c r="E50" s="1065"/>
      <c r="F50" s="1065"/>
      <c r="G50" s="1065"/>
      <c r="H50" s="1065"/>
      <c r="I50" s="1023"/>
      <c r="J50" s="1023"/>
      <c r="K50" s="1023"/>
      <c r="L50" s="1023"/>
      <c r="M50" s="1023"/>
      <c r="N50" s="679"/>
      <c r="O50" s="1023"/>
      <c r="P50" s="1023"/>
      <c r="Q50" s="1023"/>
      <c r="R50" s="1023"/>
      <c r="S50" s="1023"/>
      <c r="T50" s="1023"/>
      <c r="U50" s="1023"/>
      <c r="V50" s="1023"/>
      <c r="W50" s="1023"/>
      <c r="X50" s="1023"/>
      <c r="Y50" s="1023"/>
      <c r="Z50" s="1023"/>
      <c r="AA50" s="1023"/>
      <c r="AB50" s="1023"/>
      <c r="AC50" s="1023"/>
      <c r="AD50" s="1023"/>
      <c r="AE50" s="1023"/>
      <c r="AF50" s="1023"/>
      <c r="AG50" s="1023"/>
      <c r="AH50" s="1023"/>
      <c r="AI50" s="1023"/>
      <c r="AJ50" s="1023"/>
      <c r="AK50" s="1023"/>
      <c r="AL50" s="1023"/>
      <c r="AM50" s="1023"/>
      <c r="AN50" s="1023"/>
      <c r="AO50" s="1023"/>
      <c r="AP50" s="1023"/>
      <c r="AQ50" s="1023"/>
      <c r="AR50" s="1023"/>
      <c r="AS50" s="1023"/>
      <c r="AT50" s="1023"/>
      <c r="AU50" s="1023"/>
      <c r="AV50" s="1023"/>
      <c r="AW50" s="1023"/>
      <c r="AX50" s="1023"/>
      <c r="AY50" s="1023"/>
      <c r="AZ50" s="1023"/>
      <c r="BA50" s="1023"/>
      <c r="BB50" s="1023"/>
      <c r="BC50" s="1023"/>
      <c r="BD50" s="1023"/>
      <c r="BE50" s="1023"/>
      <c r="BF50" s="1023"/>
      <c r="BG50" s="1023"/>
      <c r="BH50" s="1023"/>
      <c r="BI50" s="1023"/>
      <c r="BJ50" s="1023"/>
      <c r="BK50" s="1023"/>
      <c r="BL50" s="1023"/>
      <c r="BM50" s="1023"/>
      <c r="BN50" s="1023"/>
      <c r="BO50" s="1023"/>
      <c r="BP50" s="1023"/>
      <c r="BQ50" s="1023"/>
      <c r="BR50" s="1023"/>
      <c r="BS50" s="1023"/>
      <c r="BT50" s="1023"/>
      <c r="BU50" s="1023"/>
      <c r="BV50" s="1023"/>
      <c r="BW50" s="1023"/>
      <c r="BX50" s="1023"/>
      <c r="BY50" s="1023"/>
      <c r="BZ50" s="1023"/>
      <c r="CA50" s="1023"/>
      <c r="CB50" s="1023"/>
      <c r="CC50" s="1023"/>
      <c r="CD50" s="1023"/>
      <c r="CE50" s="1023"/>
      <c r="CF50" s="1023"/>
      <c r="CG50" s="1023"/>
      <c r="CH50" s="1023"/>
      <c r="CI50" s="1023"/>
      <c r="CJ50" s="1023"/>
      <c r="CK50" s="1023"/>
      <c r="CL50" s="1023"/>
      <c r="CM50" s="1023"/>
      <c r="CN50" s="1023"/>
      <c r="CO50" s="1023"/>
      <c r="CP50" s="1023"/>
      <c r="CQ50" s="1023"/>
      <c r="CR50" s="1023"/>
      <c r="CS50" s="1023"/>
      <c r="CT50" s="1023"/>
      <c r="CU50" s="1023"/>
      <c r="CV50" s="1023"/>
      <c r="CW50" s="1023"/>
      <c r="CX50" s="1023"/>
      <c r="CY50" s="1023"/>
      <c r="CZ50" s="1023"/>
      <c r="DA50" s="1023"/>
      <c r="DB50" s="1023"/>
      <c r="DC50" s="1023"/>
      <c r="DD50" s="1023"/>
      <c r="DE50" s="1023"/>
      <c r="DF50" s="1023"/>
      <c r="DG50" s="1023"/>
      <c r="DH50" s="1023"/>
      <c r="DI50" s="1023"/>
      <c r="DJ50" s="1023"/>
      <c r="DK50" s="1023"/>
      <c r="DL50" s="1023"/>
      <c r="DM50" s="1023"/>
      <c r="DN50" s="1023"/>
      <c r="DO50" s="1023"/>
      <c r="DP50" s="1023"/>
      <c r="DQ50" s="1023"/>
      <c r="DR50" s="1023"/>
      <c r="DS50" s="1023"/>
      <c r="DT50" s="1023"/>
      <c r="DU50" s="1023"/>
      <c r="DV50" s="1023"/>
      <c r="DW50" s="1023"/>
      <c r="DX50" s="1023"/>
      <c r="DY50" s="1023"/>
      <c r="DZ50" s="1023"/>
      <c r="EA50" s="1023"/>
      <c r="EB50" s="1023"/>
      <c r="EC50" s="1023"/>
      <c r="ED50" s="1023"/>
      <c r="EE50" s="1023"/>
      <c r="EF50" s="1023"/>
      <c r="EG50" s="1023"/>
      <c r="EH50" s="1023"/>
      <c r="EI50" s="1023"/>
      <c r="EJ50" s="1023"/>
      <c r="EK50" s="1023"/>
      <c r="EL50" s="679"/>
    </row>
    <row r="51" spans="1:258" s="477" customFormat="1" ht="15" customHeight="1" x14ac:dyDescent="0.25">
      <c r="A51" s="667"/>
      <c r="B51" s="3663"/>
      <c r="C51" s="3664"/>
      <c r="D51" s="3664"/>
      <c r="E51" s="3664"/>
      <c r="F51" s="676" t="s">
        <v>746</v>
      </c>
      <c r="G51" s="401"/>
      <c r="H51" s="401"/>
      <c r="I51" s="401"/>
      <c r="J51" s="401"/>
      <c r="K51" s="401"/>
      <c r="L51" s="401"/>
      <c r="M51" s="401"/>
      <c r="N51" s="476"/>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c r="FY51" s="401"/>
      <c r="FZ51" s="401"/>
      <c r="GA51" s="401"/>
      <c r="GB51" s="401"/>
      <c r="GC51" s="401"/>
      <c r="GD51" s="401"/>
      <c r="GE51" s="401"/>
      <c r="GF51" s="401"/>
      <c r="GG51" s="401"/>
      <c r="GH51" s="401"/>
      <c r="GI51" s="401"/>
      <c r="GJ51" s="401"/>
      <c r="GK51" s="401"/>
      <c r="GL51" s="401"/>
      <c r="GM51" s="401"/>
      <c r="GN51" s="401"/>
      <c r="GO51" s="401"/>
      <c r="GP51" s="401"/>
      <c r="GQ51" s="401"/>
      <c r="GR51" s="401"/>
      <c r="GS51" s="401"/>
      <c r="GT51" s="401"/>
      <c r="GU51" s="401"/>
      <c r="GV51" s="401"/>
      <c r="GW51" s="401"/>
      <c r="GX51" s="401"/>
      <c r="GY51" s="401"/>
      <c r="GZ51" s="401"/>
      <c r="HA51" s="401"/>
      <c r="HB51" s="401"/>
      <c r="HC51" s="401"/>
      <c r="HD51" s="401"/>
      <c r="HE51" s="401"/>
      <c r="HF51" s="401"/>
      <c r="HG51" s="401"/>
      <c r="HH51" s="401"/>
      <c r="HI51" s="401"/>
      <c r="HJ51" s="401"/>
      <c r="HK51" s="401"/>
      <c r="HL51" s="401"/>
      <c r="HM51" s="401"/>
      <c r="HN51" s="401"/>
      <c r="HO51" s="401"/>
      <c r="HP51" s="401"/>
      <c r="HQ51" s="401"/>
      <c r="HR51" s="401"/>
      <c r="HS51" s="401"/>
      <c r="HT51" s="401"/>
      <c r="HU51" s="401"/>
      <c r="HV51" s="401"/>
      <c r="HW51" s="401"/>
      <c r="HX51" s="401"/>
      <c r="HY51" s="401"/>
      <c r="HZ51" s="401"/>
      <c r="IA51" s="401"/>
      <c r="IB51" s="401"/>
      <c r="IC51" s="401"/>
      <c r="ID51" s="401"/>
      <c r="IE51" s="401"/>
      <c r="IF51" s="401"/>
      <c r="IG51" s="401"/>
      <c r="IH51" s="401"/>
      <c r="II51" s="401"/>
      <c r="IJ51" s="401"/>
      <c r="IK51" s="401"/>
      <c r="IL51" s="401"/>
      <c r="IM51" s="401"/>
      <c r="IN51" s="401"/>
      <c r="IO51" s="401"/>
      <c r="IP51" s="401"/>
      <c r="IQ51" s="401"/>
      <c r="IR51" s="401"/>
      <c r="IS51" s="401"/>
      <c r="IT51" s="401"/>
      <c r="IU51" s="401"/>
      <c r="IV51" s="401"/>
      <c r="IW51" s="401"/>
      <c r="IX51" s="476"/>
    </row>
    <row r="52" spans="1:258" s="477" customFormat="1" ht="15" customHeight="1" x14ac:dyDescent="0.25">
      <c r="A52" s="667"/>
      <c r="B52" s="677" t="s">
        <v>824</v>
      </c>
      <c r="C52" s="677"/>
      <c r="D52" s="677"/>
      <c r="E52" s="677"/>
      <c r="F52" s="678">
        <f>IF($F$16=($F$22+$F$26+$F$30+$F$38+$F$42+$F$46+$F$54+$F$58+$F$62+$F$70+$F$74+$F$78+$F$86+$F$90+$F$94+$F$102+$F$106+$F$110+$F$118+$F$122+$F$126+$F$12+$F$13+$F$14+$F$15),F54+F58+F62,IF($F$16=($F$119+$F$123+$F$127+$F$103+$F$107+$F$111+$F$87+$F$91+$F$95+$F$71+$F$75+$F$79+$F$55+$F$59+$F$63+$F$39+$F$43+$F$47+$F$23+$F$27+$F$31+$F$12+$F$13+$F$14+$F$15),F55+F59+F63,F56+F60+F64))</f>
        <v>0</v>
      </c>
      <c r="G52" s="401"/>
      <c r="H52" s="401"/>
      <c r="I52" s="401"/>
      <c r="J52" s="401"/>
      <c r="K52" s="401"/>
      <c r="L52" s="401"/>
      <c r="M52" s="401"/>
      <c r="N52" s="476"/>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1"/>
      <c r="GQ52" s="401"/>
      <c r="GR52" s="401"/>
      <c r="GS52" s="401"/>
      <c r="GT52" s="401"/>
      <c r="GU52" s="401"/>
      <c r="GV52" s="401"/>
      <c r="GW52" s="401"/>
      <c r="GX52" s="401"/>
      <c r="GY52" s="401"/>
      <c r="GZ52" s="401"/>
      <c r="HA52" s="401"/>
      <c r="HB52" s="401"/>
      <c r="HC52" s="401"/>
      <c r="HD52" s="401"/>
      <c r="HE52" s="401"/>
      <c r="HF52" s="401"/>
      <c r="HG52" s="401"/>
      <c r="HH52" s="401"/>
      <c r="HI52" s="401"/>
      <c r="HJ52" s="401"/>
      <c r="HK52" s="401"/>
      <c r="HL52" s="401"/>
      <c r="HM52" s="401"/>
      <c r="HN52" s="401"/>
      <c r="HO52" s="401"/>
      <c r="HP52" s="401"/>
      <c r="HQ52" s="401"/>
      <c r="HR52" s="401"/>
      <c r="HS52" s="401"/>
      <c r="HT52" s="401"/>
      <c r="HU52" s="401"/>
      <c r="HV52" s="401"/>
      <c r="HW52" s="401"/>
      <c r="HX52" s="401"/>
      <c r="HY52" s="401"/>
      <c r="HZ52" s="401"/>
      <c r="IA52" s="401"/>
      <c r="IB52" s="401"/>
      <c r="IC52" s="401"/>
      <c r="ID52" s="401"/>
      <c r="IE52" s="401"/>
      <c r="IF52" s="401"/>
      <c r="IG52" s="401"/>
      <c r="IH52" s="401"/>
      <c r="II52" s="401"/>
      <c r="IJ52" s="401"/>
      <c r="IK52" s="401"/>
      <c r="IL52" s="401"/>
      <c r="IM52" s="401"/>
      <c r="IN52" s="401"/>
      <c r="IO52" s="401"/>
      <c r="IP52" s="401"/>
      <c r="IQ52" s="401"/>
      <c r="IR52" s="401"/>
      <c r="IS52" s="401"/>
      <c r="IT52" s="401"/>
      <c r="IU52" s="401"/>
      <c r="IV52" s="401"/>
      <c r="IW52" s="401"/>
      <c r="IX52" s="476"/>
    </row>
    <row r="53" spans="1:258" s="477" customFormat="1" ht="15" customHeight="1" x14ac:dyDescent="0.25">
      <c r="A53" s="667"/>
      <c r="B53" s="481" t="s">
        <v>815</v>
      </c>
      <c r="C53" s="482"/>
      <c r="D53" s="482"/>
      <c r="E53" s="483"/>
      <c r="F53" s="423"/>
      <c r="G53" s="401"/>
      <c r="H53" s="401"/>
      <c r="I53" s="401"/>
      <c r="J53" s="401"/>
      <c r="K53" s="401"/>
      <c r="L53" s="401"/>
      <c r="M53" s="401"/>
      <c r="N53" s="476"/>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c r="FY53" s="401"/>
      <c r="FZ53" s="401"/>
      <c r="GA53" s="401"/>
      <c r="GB53" s="401"/>
      <c r="GC53" s="401"/>
      <c r="GD53" s="401"/>
      <c r="GE53" s="401"/>
      <c r="GF53" s="401"/>
      <c r="GG53" s="401"/>
      <c r="GH53" s="401"/>
      <c r="GI53" s="401"/>
      <c r="GJ53" s="401"/>
      <c r="GK53" s="401"/>
      <c r="GL53" s="401"/>
      <c r="GM53" s="401"/>
      <c r="GN53" s="401"/>
      <c r="GO53" s="401"/>
      <c r="GP53" s="401"/>
      <c r="GQ53" s="401"/>
      <c r="GR53" s="401"/>
      <c r="GS53" s="401"/>
      <c r="GT53" s="401"/>
      <c r="GU53" s="401"/>
      <c r="GV53" s="401"/>
      <c r="GW53" s="401"/>
      <c r="GX53" s="401"/>
      <c r="GY53" s="401"/>
      <c r="GZ53" s="401"/>
      <c r="HA53" s="401"/>
      <c r="HB53" s="401"/>
      <c r="HC53" s="401"/>
      <c r="HD53" s="401"/>
      <c r="HE53" s="401"/>
      <c r="HF53" s="401"/>
      <c r="HG53" s="401"/>
      <c r="HH53" s="401"/>
      <c r="HI53" s="401"/>
      <c r="HJ53" s="401"/>
      <c r="HK53" s="401"/>
      <c r="HL53" s="401"/>
      <c r="HM53" s="401"/>
      <c r="HN53" s="401"/>
      <c r="HO53" s="401"/>
      <c r="HP53" s="401"/>
      <c r="HQ53" s="401"/>
      <c r="HR53" s="401"/>
      <c r="HS53" s="401"/>
      <c r="HT53" s="401"/>
      <c r="HU53" s="401"/>
      <c r="HV53" s="401"/>
      <c r="HW53" s="401"/>
      <c r="HX53" s="401"/>
      <c r="HY53" s="401"/>
      <c r="HZ53" s="401"/>
      <c r="IA53" s="401"/>
      <c r="IB53" s="401"/>
      <c r="IC53" s="401"/>
      <c r="ID53" s="401"/>
      <c r="IE53" s="401"/>
      <c r="IF53" s="401"/>
      <c r="IG53" s="401"/>
      <c r="IH53" s="401"/>
      <c r="II53" s="401"/>
      <c r="IJ53" s="401"/>
      <c r="IK53" s="401"/>
      <c r="IL53" s="401"/>
      <c r="IM53" s="401"/>
      <c r="IN53" s="401"/>
      <c r="IO53" s="401"/>
      <c r="IP53" s="401"/>
      <c r="IQ53" s="401"/>
      <c r="IR53" s="401"/>
      <c r="IS53" s="401"/>
      <c r="IT53" s="401"/>
      <c r="IU53" s="401"/>
      <c r="IV53" s="401"/>
      <c r="IW53" s="401"/>
      <c r="IX53" s="476"/>
    </row>
    <row r="54" spans="1:258" s="477" customFormat="1" ht="15" customHeight="1" x14ac:dyDescent="0.25">
      <c r="A54" s="667"/>
      <c r="B54" s="484" t="s">
        <v>816</v>
      </c>
      <c r="C54" s="485"/>
      <c r="D54" s="485"/>
      <c r="E54" s="486"/>
      <c r="F54" s="487"/>
      <c r="G54" s="401"/>
      <c r="H54" s="401"/>
      <c r="I54" s="401"/>
      <c r="J54" s="401"/>
      <c r="K54" s="401"/>
      <c r="L54" s="401"/>
      <c r="M54" s="401"/>
      <c r="N54" s="476"/>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c r="CF54" s="401"/>
      <c r="CG54" s="401"/>
      <c r="CH54" s="401"/>
      <c r="CI54" s="401"/>
      <c r="CJ54" s="401"/>
      <c r="CK54" s="401"/>
      <c r="CL54" s="401"/>
      <c r="CM54" s="401"/>
      <c r="CN54" s="401"/>
      <c r="CO54" s="401"/>
      <c r="CP54" s="401"/>
      <c r="CQ54" s="401"/>
      <c r="CR54" s="401"/>
      <c r="CS54" s="401"/>
      <c r="CT54" s="401"/>
      <c r="CU54" s="401"/>
      <c r="CV54" s="401"/>
      <c r="CW54" s="401"/>
      <c r="CX54" s="401"/>
      <c r="CY54" s="401"/>
      <c r="CZ54" s="401"/>
      <c r="DA54" s="401"/>
      <c r="DB54" s="401"/>
      <c r="DC54" s="401"/>
      <c r="DD54" s="401"/>
      <c r="DE54" s="401"/>
      <c r="DF54" s="401"/>
      <c r="DG54" s="401"/>
      <c r="DH54" s="401"/>
      <c r="DI54" s="401"/>
      <c r="DJ54" s="401"/>
      <c r="DK54" s="401"/>
      <c r="DL54" s="401"/>
      <c r="DM54" s="401"/>
      <c r="DN54" s="401"/>
      <c r="DO54" s="401"/>
      <c r="DP54" s="401"/>
      <c r="DQ54" s="401"/>
      <c r="DR54" s="401"/>
      <c r="DS54" s="401"/>
      <c r="DT54" s="401"/>
      <c r="DU54" s="401"/>
      <c r="DV54" s="401"/>
      <c r="DW54" s="401"/>
      <c r="DX54" s="401"/>
      <c r="DY54" s="401"/>
      <c r="DZ54" s="401"/>
      <c r="EA54" s="401"/>
      <c r="EB54" s="401"/>
      <c r="EC54" s="401"/>
      <c r="ED54" s="401"/>
      <c r="EE54" s="401"/>
      <c r="EF54" s="401"/>
      <c r="EG54" s="401"/>
      <c r="EH54" s="401"/>
      <c r="EI54" s="401"/>
      <c r="EJ54" s="401"/>
      <c r="EK54" s="401"/>
      <c r="EL54" s="401"/>
      <c r="EM54" s="401"/>
      <c r="EN54" s="401"/>
      <c r="EO54" s="401"/>
      <c r="EP54" s="401"/>
      <c r="EQ54" s="401"/>
      <c r="ER54" s="401"/>
      <c r="ES54" s="401"/>
      <c r="ET54" s="401"/>
      <c r="EU54" s="401"/>
      <c r="EV54" s="401"/>
      <c r="EW54" s="401"/>
      <c r="EX54" s="401"/>
      <c r="EY54" s="401"/>
      <c r="EZ54" s="401"/>
      <c r="FA54" s="401"/>
      <c r="FB54" s="401"/>
      <c r="FC54" s="401"/>
      <c r="FD54" s="401"/>
      <c r="FE54" s="401"/>
      <c r="FF54" s="401"/>
      <c r="FG54" s="401"/>
      <c r="FH54" s="401"/>
      <c r="FI54" s="401"/>
      <c r="FJ54" s="401"/>
      <c r="FK54" s="401"/>
      <c r="FL54" s="401"/>
      <c r="FM54" s="401"/>
      <c r="FN54" s="401"/>
      <c r="FO54" s="401"/>
      <c r="FP54" s="401"/>
      <c r="FQ54" s="401"/>
      <c r="FR54" s="401"/>
      <c r="FS54" s="401"/>
      <c r="FT54" s="401"/>
      <c r="FU54" s="401"/>
      <c r="FV54" s="401"/>
      <c r="FW54" s="401"/>
      <c r="FX54" s="401"/>
      <c r="FY54" s="401"/>
      <c r="FZ54" s="401"/>
      <c r="GA54" s="401"/>
      <c r="GB54" s="401"/>
      <c r="GC54" s="401"/>
      <c r="GD54" s="401"/>
      <c r="GE54" s="401"/>
      <c r="GF54" s="401"/>
      <c r="GG54" s="401"/>
      <c r="GH54" s="401"/>
      <c r="GI54" s="401"/>
      <c r="GJ54" s="401"/>
      <c r="GK54" s="401"/>
      <c r="GL54" s="401"/>
      <c r="GM54" s="401"/>
      <c r="GN54" s="401"/>
      <c r="GO54" s="401"/>
      <c r="GP54" s="401"/>
      <c r="GQ54" s="401"/>
      <c r="GR54" s="401"/>
      <c r="GS54" s="401"/>
      <c r="GT54" s="401"/>
      <c r="GU54" s="401"/>
      <c r="GV54" s="401"/>
      <c r="GW54" s="401"/>
      <c r="GX54" s="401"/>
      <c r="GY54" s="401"/>
      <c r="GZ54" s="401"/>
      <c r="HA54" s="401"/>
      <c r="HB54" s="401"/>
      <c r="HC54" s="401"/>
      <c r="HD54" s="401"/>
      <c r="HE54" s="401"/>
      <c r="HF54" s="401"/>
      <c r="HG54" s="401"/>
      <c r="HH54" s="401"/>
      <c r="HI54" s="401"/>
      <c r="HJ54" s="401"/>
      <c r="HK54" s="401"/>
      <c r="HL54" s="401"/>
      <c r="HM54" s="401"/>
      <c r="HN54" s="401"/>
      <c r="HO54" s="401"/>
      <c r="HP54" s="401"/>
      <c r="HQ54" s="401"/>
      <c r="HR54" s="401"/>
      <c r="HS54" s="401"/>
      <c r="HT54" s="401"/>
      <c r="HU54" s="401"/>
      <c r="HV54" s="401"/>
      <c r="HW54" s="401"/>
      <c r="HX54" s="401"/>
      <c r="HY54" s="401"/>
      <c r="HZ54" s="401"/>
      <c r="IA54" s="401"/>
      <c r="IB54" s="401"/>
      <c r="IC54" s="401"/>
      <c r="ID54" s="401"/>
      <c r="IE54" s="401"/>
      <c r="IF54" s="401"/>
      <c r="IG54" s="401"/>
      <c r="IH54" s="401"/>
      <c r="II54" s="401"/>
      <c r="IJ54" s="401"/>
      <c r="IK54" s="401"/>
      <c r="IL54" s="401"/>
      <c r="IM54" s="401"/>
      <c r="IN54" s="401"/>
      <c r="IO54" s="401"/>
      <c r="IP54" s="401"/>
      <c r="IQ54" s="401"/>
      <c r="IR54" s="401"/>
      <c r="IS54" s="401"/>
      <c r="IT54" s="401"/>
      <c r="IU54" s="401"/>
      <c r="IV54" s="401"/>
      <c r="IW54" s="401"/>
      <c r="IX54" s="476"/>
    </row>
    <row r="55" spans="1:258" s="477" customFormat="1" ht="15" customHeight="1" x14ac:dyDescent="0.25">
      <c r="A55" s="667"/>
      <c r="B55" s="484" t="s">
        <v>817</v>
      </c>
      <c r="C55" s="485"/>
      <c r="D55" s="485"/>
      <c r="E55" s="486"/>
      <c r="F55" s="487"/>
      <c r="G55" s="401"/>
      <c r="H55" s="401"/>
      <c r="I55" s="401"/>
      <c r="J55" s="401"/>
      <c r="K55" s="401"/>
      <c r="L55" s="401"/>
      <c r="M55" s="401"/>
      <c r="N55" s="476"/>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c r="CF55" s="401"/>
      <c r="CG55" s="401"/>
      <c r="CH55" s="401"/>
      <c r="CI55" s="401"/>
      <c r="CJ55" s="401"/>
      <c r="CK55" s="401"/>
      <c r="CL55" s="401"/>
      <c r="CM55" s="401"/>
      <c r="CN55" s="401"/>
      <c r="CO55" s="401"/>
      <c r="CP55" s="401"/>
      <c r="CQ55" s="401"/>
      <c r="CR55" s="401"/>
      <c r="CS55" s="401"/>
      <c r="CT55" s="401"/>
      <c r="CU55" s="401"/>
      <c r="CV55" s="401"/>
      <c r="CW55" s="401"/>
      <c r="CX55" s="401"/>
      <c r="CY55" s="401"/>
      <c r="CZ55" s="401"/>
      <c r="DA55" s="401"/>
      <c r="DB55" s="401"/>
      <c r="DC55" s="401"/>
      <c r="DD55" s="401"/>
      <c r="DE55" s="401"/>
      <c r="DF55" s="401"/>
      <c r="DG55" s="401"/>
      <c r="DH55" s="401"/>
      <c r="DI55" s="401"/>
      <c r="DJ55" s="401"/>
      <c r="DK55" s="401"/>
      <c r="DL55" s="401"/>
      <c r="DM55" s="401"/>
      <c r="DN55" s="401"/>
      <c r="DO55" s="401"/>
      <c r="DP55" s="401"/>
      <c r="DQ55" s="401"/>
      <c r="DR55" s="401"/>
      <c r="DS55" s="401"/>
      <c r="DT55" s="401"/>
      <c r="DU55" s="401"/>
      <c r="DV55" s="401"/>
      <c r="DW55" s="401"/>
      <c r="DX55" s="401"/>
      <c r="DY55" s="401"/>
      <c r="DZ55" s="401"/>
      <c r="EA55" s="401"/>
      <c r="EB55" s="401"/>
      <c r="EC55" s="401"/>
      <c r="ED55" s="401"/>
      <c r="EE55" s="401"/>
      <c r="EF55" s="401"/>
      <c r="EG55" s="401"/>
      <c r="EH55" s="401"/>
      <c r="EI55" s="401"/>
      <c r="EJ55" s="401"/>
      <c r="EK55" s="401"/>
      <c r="EL55" s="401"/>
      <c r="EM55" s="401"/>
      <c r="EN55" s="401"/>
      <c r="EO55" s="401"/>
      <c r="EP55" s="401"/>
      <c r="EQ55" s="401"/>
      <c r="ER55" s="401"/>
      <c r="ES55" s="401"/>
      <c r="ET55" s="401"/>
      <c r="EU55" s="401"/>
      <c r="EV55" s="401"/>
      <c r="EW55" s="401"/>
      <c r="EX55" s="401"/>
      <c r="EY55" s="401"/>
      <c r="EZ55" s="401"/>
      <c r="FA55" s="401"/>
      <c r="FB55" s="401"/>
      <c r="FC55" s="401"/>
      <c r="FD55" s="401"/>
      <c r="FE55" s="401"/>
      <c r="FF55" s="401"/>
      <c r="FG55" s="401"/>
      <c r="FH55" s="401"/>
      <c r="FI55" s="401"/>
      <c r="FJ55" s="401"/>
      <c r="FK55" s="401"/>
      <c r="FL55" s="401"/>
      <c r="FM55" s="401"/>
      <c r="FN55" s="401"/>
      <c r="FO55" s="401"/>
      <c r="FP55" s="401"/>
      <c r="FQ55" s="401"/>
      <c r="FR55" s="401"/>
      <c r="FS55" s="401"/>
      <c r="FT55" s="401"/>
      <c r="FU55" s="401"/>
      <c r="FV55" s="401"/>
      <c r="FW55" s="401"/>
      <c r="FX55" s="401"/>
      <c r="FY55" s="401"/>
      <c r="FZ55" s="401"/>
      <c r="GA55" s="401"/>
      <c r="GB55" s="401"/>
      <c r="GC55" s="401"/>
      <c r="GD55" s="401"/>
      <c r="GE55" s="401"/>
      <c r="GF55" s="401"/>
      <c r="GG55" s="401"/>
      <c r="GH55" s="401"/>
      <c r="GI55" s="401"/>
      <c r="GJ55" s="401"/>
      <c r="GK55" s="401"/>
      <c r="GL55" s="401"/>
      <c r="GM55" s="401"/>
      <c r="GN55" s="401"/>
      <c r="GO55" s="401"/>
      <c r="GP55" s="401"/>
      <c r="GQ55" s="401"/>
      <c r="GR55" s="401"/>
      <c r="GS55" s="401"/>
      <c r="GT55" s="401"/>
      <c r="GU55" s="401"/>
      <c r="GV55" s="401"/>
      <c r="GW55" s="401"/>
      <c r="GX55" s="401"/>
      <c r="GY55" s="401"/>
      <c r="GZ55" s="401"/>
      <c r="HA55" s="401"/>
      <c r="HB55" s="401"/>
      <c r="HC55" s="401"/>
      <c r="HD55" s="401"/>
      <c r="HE55" s="401"/>
      <c r="HF55" s="401"/>
      <c r="HG55" s="401"/>
      <c r="HH55" s="401"/>
      <c r="HI55" s="401"/>
      <c r="HJ55" s="401"/>
      <c r="HK55" s="401"/>
      <c r="HL55" s="401"/>
      <c r="HM55" s="401"/>
      <c r="HN55" s="401"/>
      <c r="HO55" s="401"/>
      <c r="HP55" s="401"/>
      <c r="HQ55" s="401"/>
      <c r="HR55" s="401"/>
      <c r="HS55" s="401"/>
      <c r="HT55" s="401"/>
      <c r="HU55" s="401"/>
      <c r="HV55" s="401"/>
      <c r="HW55" s="401"/>
      <c r="HX55" s="401"/>
      <c r="HY55" s="401"/>
      <c r="HZ55" s="401"/>
      <c r="IA55" s="401"/>
      <c r="IB55" s="401"/>
      <c r="IC55" s="401"/>
      <c r="ID55" s="401"/>
      <c r="IE55" s="401"/>
      <c r="IF55" s="401"/>
      <c r="IG55" s="401"/>
      <c r="IH55" s="401"/>
      <c r="II55" s="401"/>
      <c r="IJ55" s="401"/>
      <c r="IK55" s="401"/>
      <c r="IL55" s="401"/>
      <c r="IM55" s="401"/>
      <c r="IN55" s="401"/>
      <c r="IO55" s="401"/>
      <c r="IP55" s="401"/>
      <c r="IQ55" s="401"/>
      <c r="IR55" s="401"/>
      <c r="IS55" s="401"/>
      <c r="IT55" s="401"/>
      <c r="IU55" s="401"/>
      <c r="IV55" s="401"/>
      <c r="IW55" s="401"/>
      <c r="IX55" s="476"/>
    </row>
    <row r="56" spans="1:258" s="477" customFormat="1" ht="15" customHeight="1" x14ac:dyDescent="0.25">
      <c r="A56" s="667"/>
      <c r="B56" s="484" t="s">
        <v>818</v>
      </c>
      <c r="C56" s="485"/>
      <c r="D56" s="485"/>
      <c r="E56" s="486"/>
      <c r="F56" s="487"/>
      <c r="G56" s="401"/>
      <c r="H56" s="401"/>
      <c r="I56" s="401"/>
      <c r="J56" s="401"/>
      <c r="K56" s="401"/>
      <c r="L56" s="401"/>
      <c r="M56" s="401"/>
      <c r="N56" s="476"/>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c r="BB56" s="401"/>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1"/>
      <c r="CH56" s="401"/>
      <c r="CI56" s="401"/>
      <c r="CJ56" s="401"/>
      <c r="CK56" s="401"/>
      <c r="CL56" s="401"/>
      <c r="CM56" s="401"/>
      <c r="CN56" s="401"/>
      <c r="CO56" s="401"/>
      <c r="CP56" s="401"/>
      <c r="CQ56" s="401"/>
      <c r="CR56" s="401"/>
      <c r="CS56" s="401"/>
      <c r="CT56" s="401"/>
      <c r="CU56" s="401"/>
      <c r="CV56" s="401"/>
      <c r="CW56" s="401"/>
      <c r="CX56" s="401"/>
      <c r="CY56" s="401"/>
      <c r="CZ56" s="401"/>
      <c r="DA56" s="401"/>
      <c r="DB56" s="401"/>
      <c r="DC56" s="401"/>
      <c r="DD56" s="401"/>
      <c r="DE56" s="401"/>
      <c r="DF56" s="401"/>
      <c r="DG56" s="401"/>
      <c r="DH56" s="401"/>
      <c r="DI56" s="401"/>
      <c r="DJ56" s="401"/>
      <c r="DK56" s="401"/>
      <c r="DL56" s="401"/>
      <c r="DM56" s="401"/>
      <c r="DN56" s="401"/>
      <c r="DO56" s="401"/>
      <c r="DP56" s="401"/>
      <c r="DQ56" s="401"/>
      <c r="DR56" s="401"/>
      <c r="DS56" s="401"/>
      <c r="DT56" s="401"/>
      <c r="DU56" s="401"/>
      <c r="DV56" s="401"/>
      <c r="DW56" s="401"/>
      <c r="DX56" s="401"/>
      <c r="DY56" s="401"/>
      <c r="DZ56" s="401"/>
      <c r="EA56" s="401"/>
      <c r="EB56" s="401"/>
      <c r="EC56" s="401"/>
      <c r="ED56" s="401"/>
      <c r="EE56" s="401"/>
      <c r="EF56" s="401"/>
      <c r="EG56" s="401"/>
      <c r="EH56" s="401"/>
      <c r="EI56" s="401"/>
      <c r="EJ56" s="401"/>
      <c r="EK56" s="401"/>
      <c r="EL56" s="401"/>
      <c r="EM56" s="401"/>
      <c r="EN56" s="401"/>
      <c r="EO56" s="401"/>
      <c r="EP56" s="401"/>
      <c r="EQ56" s="401"/>
      <c r="ER56" s="401"/>
      <c r="ES56" s="401"/>
      <c r="ET56" s="401"/>
      <c r="EU56" s="401"/>
      <c r="EV56" s="401"/>
      <c r="EW56" s="401"/>
      <c r="EX56" s="401"/>
      <c r="EY56" s="401"/>
      <c r="EZ56" s="401"/>
      <c r="FA56" s="401"/>
      <c r="FB56" s="401"/>
      <c r="FC56" s="401"/>
      <c r="FD56" s="401"/>
      <c r="FE56" s="401"/>
      <c r="FF56" s="401"/>
      <c r="FG56" s="401"/>
      <c r="FH56" s="401"/>
      <c r="FI56" s="401"/>
      <c r="FJ56" s="401"/>
      <c r="FK56" s="401"/>
      <c r="FL56" s="401"/>
      <c r="FM56" s="401"/>
      <c r="FN56" s="401"/>
      <c r="FO56" s="401"/>
      <c r="FP56" s="401"/>
      <c r="FQ56" s="401"/>
      <c r="FR56" s="401"/>
      <c r="FS56" s="401"/>
      <c r="FT56" s="401"/>
      <c r="FU56" s="401"/>
      <c r="FV56" s="401"/>
      <c r="FW56" s="401"/>
      <c r="FX56" s="401"/>
      <c r="FY56" s="401"/>
      <c r="FZ56" s="401"/>
      <c r="GA56" s="401"/>
      <c r="GB56" s="401"/>
      <c r="GC56" s="401"/>
      <c r="GD56" s="401"/>
      <c r="GE56" s="401"/>
      <c r="GF56" s="401"/>
      <c r="GG56" s="401"/>
      <c r="GH56" s="401"/>
      <c r="GI56" s="401"/>
      <c r="GJ56" s="401"/>
      <c r="GK56" s="401"/>
      <c r="GL56" s="401"/>
      <c r="GM56" s="401"/>
      <c r="GN56" s="401"/>
      <c r="GO56" s="401"/>
      <c r="GP56" s="401"/>
      <c r="GQ56" s="401"/>
      <c r="GR56" s="401"/>
      <c r="GS56" s="401"/>
      <c r="GT56" s="401"/>
      <c r="GU56" s="401"/>
      <c r="GV56" s="401"/>
      <c r="GW56" s="401"/>
      <c r="GX56" s="401"/>
      <c r="GY56" s="401"/>
      <c r="GZ56" s="401"/>
      <c r="HA56" s="401"/>
      <c r="HB56" s="401"/>
      <c r="HC56" s="401"/>
      <c r="HD56" s="401"/>
      <c r="HE56" s="401"/>
      <c r="HF56" s="401"/>
      <c r="HG56" s="401"/>
      <c r="HH56" s="401"/>
      <c r="HI56" s="401"/>
      <c r="HJ56" s="401"/>
      <c r="HK56" s="401"/>
      <c r="HL56" s="401"/>
      <c r="HM56" s="401"/>
      <c r="HN56" s="401"/>
      <c r="HO56" s="401"/>
      <c r="HP56" s="401"/>
      <c r="HQ56" s="401"/>
      <c r="HR56" s="401"/>
      <c r="HS56" s="401"/>
      <c r="HT56" s="401"/>
      <c r="HU56" s="401"/>
      <c r="HV56" s="401"/>
      <c r="HW56" s="401"/>
      <c r="HX56" s="401"/>
      <c r="HY56" s="401"/>
      <c r="HZ56" s="401"/>
      <c r="IA56" s="401"/>
      <c r="IB56" s="401"/>
      <c r="IC56" s="401"/>
      <c r="ID56" s="401"/>
      <c r="IE56" s="401"/>
      <c r="IF56" s="401"/>
      <c r="IG56" s="401"/>
      <c r="IH56" s="401"/>
      <c r="II56" s="401"/>
      <c r="IJ56" s="401"/>
      <c r="IK56" s="401"/>
      <c r="IL56" s="401"/>
      <c r="IM56" s="401"/>
      <c r="IN56" s="401"/>
      <c r="IO56" s="401"/>
      <c r="IP56" s="401"/>
      <c r="IQ56" s="401"/>
      <c r="IR56" s="401"/>
      <c r="IS56" s="401"/>
      <c r="IT56" s="401"/>
      <c r="IU56" s="401"/>
      <c r="IV56" s="401"/>
      <c r="IW56" s="401"/>
      <c r="IX56" s="476"/>
    </row>
    <row r="57" spans="1:258" s="477" customFormat="1" ht="15" customHeight="1" x14ac:dyDescent="0.25">
      <c r="A57" s="667"/>
      <c r="B57" s="481" t="s">
        <v>819</v>
      </c>
      <c r="C57" s="482"/>
      <c r="D57" s="482"/>
      <c r="E57" s="483"/>
      <c r="F57" s="423"/>
      <c r="G57" s="401"/>
      <c r="H57" s="401"/>
      <c r="I57" s="401"/>
      <c r="J57" s="401"/>
      <c r="K57" s="401"/>
      <c r="L57" s="401"/>
      <c r="M57" s="401"/>
      <c r="N57" s="476"/>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1"/>
      <c r="CQ57" s="401"/>
      <c r="CR57" s="401"/>
      <c r="CS57" s="401"/>
      <c r="CT57" s="401"/>
      <c r="CU57" s="401"/>
      <c r="CV57" s="401"/>
      <c r="CW57" s="401"/>
      <c r="CX57" s="401"/>
      <c r="CY57" s="401"/>
      <c r="CZ57" s="401"/>
      <c r="DA57" s="401"/>
      <c r="DB57" s="401"/>
      <c r="DC57" s="401"/>
      <c r="DD57" s="401"/>
      <c r="DE57" s="401"/>
      <c r="DF57" s="401"/>
      <c r="DG57" s="401"/>
      <c r="DH57" s="401"/>
      <c r="DI57" s="401"/>
      <c r="DJ57" s="401"/>
      <c r="DK57" s="401"/>
      <c r="DL57" s="401"/>
      <c r="DM57" s="401"/>
      <c r="DN57" s="401"/>
      <c r="DO57" s="401"/>
      <c r="DP57" s="401"/>
      <c r="DQ57" s="401"/>
      <c r="DR57" s="401"/>
      <c r="DS57" s="401"/>
      <c r="DT57" s="401"/>
      <c r="DU57" s="401"/>
      <c r="DV57" s="401"/>
      <c r="DW57" s="401"/>
      <c r="DX57" s="401"/>
      <c r="DY57" s="401"/>
      <c r="DZ57" s="401"/>
      <c r="EA57" s="401"/>
      <c r="EB57" s="401"/>
      <c r="EC57" s="401"/>
      <c r="ED57" s="401"/>
      <c r="EE57" s="401"/>
      <c r="EF57" s="401"/>
      <c r="EG57" s="401"/>
      <c r="EH57" s="401"/>
      <c r="EI57" s="401"/>
      <c r="EJ57" s="401"/>
      <c r="EK57" s="401"/>
      <c r="EL57" s="401"/>
      <c r="EM57" s="401"/>
      <c r="EN57" s="401"/>
      <c r="EO57" s="401"/>
      <c r="EP57" s="401"/>
      <c r="EQ57" s="401"/>
      <c r="ER57" s="401"/>
      <c r="ES57" s="401"/>
      <c r="ET57" s="401"/>
      <c r="EU57" s="401"/>
      <c r="EV57" s="401"/>
      <c r="EW57" s="401"/>
      <c r="EX57" s="401"/>
      <c r="EY57" s="401"/>
      <c r="EZ57" s="401"/>
      <c r="FA57" s="401"/>
      <c r="FB57" s="401"/>
      <c r="FC57" s="401"/>
      <c r="FD57" s="401"/>
      <c r="FE57" s="401"/>
      <c r="FF57" s="401"/>
      <c r="FG57" s="401"/>
      <c r="FH57" s="401"/>
      <c r="FI57" s="401"/>
      <c r="FJ57" s="401"/>
      <c r="FK57" s="401"/>
      <c r="FL57" s="401"/>
      <c r="FM57" s="401"/>
      <c r="FN57" s="401"/>
      <c r="FO57" s="401"/>
      <c r="FP57" s="401"/>
      <c r="FQ57" s="401"/>
      <c r="FR57" s="401"/>
      <c r="FS57" s="401"/>
      <c r="FT57" s="401"/>
      <c r="FU57" s="401"/>
      <c r="FV57" s="401"/>
      <c r="FW57" s="401"/>
      <c r="FX57" s="401"/>
      <c r="FY57" s="401"/>
      <c r="FZ57" s="401"/>
      <c r="GA57" s="401"/>
      <c r="GB57" s="401"/>
      <c r="GC57" s="401"/>
      <c r="GD57" s="401"/>
      <c r="GE57" s="401"/>
      <c r="GF57" s="401"/>
      <c r="GG57" s="401"/>
      <c r="GH57" s="401"/>
      <c r="GI57" s="401"/>
      <c r="GJ57" s="401"/>
      <c r="GK57" s="401"/>
      <c r="GL57" s="401"/>
      <c r="GM57" s="401"/>
      <c r="GN57" s="401"/>
      <c r="GO57" s="401"/>
      <c r="GP57" s="401"/>
      <c r="GQ57" s="401"/>
      <c r="GR57" s="401"/>
      <c r="GS57" s="401"/>
      <c r="GT57" s="401"/>
      <c r="GU57" s="401"/>
      <c r="GV57" s="401"/>
      <c r="GW57" s="401"/>
      <c r="GX57" s="401"/>
      <c r="GY57" s="401"/>
      <c r="GZ57" s="401"/>
      <c r="HA57" s="401"/>
      <c r="HB57" s="401"/>
      <c r="HC57" s="401"/>
      <c r="HD57" s="401"/>
      <c r="HE57" s="401"/>
      <c r="HF57" s="401"/>
      <c r="HG57" s="401"/>
      <c r="HH57" s="401"/>
      <c r="HI57" s="401"/>
      <c r="HJ57" s="401"/>
      <c r="HK57" s="401"/>
      <c r="HL57" s="401"/>
      <c r="HM57" s="401"/>
      <c r="HN57" s="401"/>
      <c r="HO57" s="401"/>
      <c r="HP57" s="401"/>
      <c r="HQ57" s="401"/>
      <c r="HR57" s="401"/>
      <c r="HS57" s="401"/>
      <c r="HT57" s="401"/>
      <c r="HU57" s="401"/>
      <c r="HV57" s="401"/>
      <c r="HW57" s="401"/>
      <c r="HX57" s="401"/>
      <c r="HY57" s="401"/>
      <c r="HZ57" s="401"/>
      <c r="IA57" s="401"/>
      <c r="IB57" s="401"/>
      <c r="IC57" s="401"/>
      <c r="ID57" s="401"/>
      <c r="IE57" s="401"/>
      <c r="IF57" s="401"/>
      <c r="IG57" s="401"/>
      <c r="IH57" s="401"/>
      <c r="II57" s="401"/>
      <c r="IJ57" s="401"/>
      <c r="IK57" s="401"/>
      <c r="IL57" s="401"/>
      <c r="IM57" s="401"/>
      <c r="IN57" s="401"/>
      <c r="IO57" s="401"/>
      <c r="IP57" s="401"/>
      <c r="IQ57" s="401"/>
      <c r="IR57" s="401"/>
      <c r="IS57" s="401"/>
      <c r="IT57" s="401"/>
      <c r="IU57" s="401"/>
      <c r="IV57" s="401"/>
      <c r="IW57" s="401"/>
      <c r="IX57" s="476"/>
    </row>
    <row r="58" spans="1:258" s="477" customFormat="1" ht="15" customHeight="1" x14ac:dyDescent="0.25">
      <c r="A58" s="667"/>
      <c r="B58" s="484" t="s">
        <v>816</v>
      </c>
      <c r="C58" s="485"/>
      <c r="D58" s="485"/>
      <c r="E58" s="486"/>
      <c r="F58" s="487"/>
      <c r="G58" s="401"/>
      <c r="H58" s="401"/>
      <c r="I58" s="401"/>
      <c r="J58" s="401"/>
      <c r="K58" s="401"/>
      <c r="L58" s="401"/>
      <c r="M58" s="401"/>
      <c r="N58" s="476"/>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c r="CF58" s="401"/>
      <c r="CG58" s="401"/>
      <c r="CH58" s="401"/>
      <c r="CI58" s="401"/>
      <c r="CJ58" s="401"/>
      <c r="CK58" s="401"/>
      <c r="CL58" s="401"/>
      <c r="CM58" s="401"/>
      <c r="CN58" s="401"/>
      <c r="CO58" s="401"/>
      <c r="CP58" s="401"/>
      <c r="CQ58" s="401"/>
      <c r="CR58" s="401"/>
      <c r="CS58" s="401"/>
      <c r="CT58" s="401"/>
      <c r="CU58" s="401"/>
      <c r="CV58" s="401"/>
      <c r="CW58" s="401"/>
      <c r="CX58" s="401"/>
      <c r="CY58" s="401"/>
      <c r="CZ58" s="401"/>
      <c r="DA58" s="401"/>
      <c r="DB58" s="401"/>
      <c r="DC58" s="401"/>
      <c r="DD58" s="401"/>
      <c r="DE58" s="401"/>
      <c r="DF58" s="401"/>
      <c r="DG58" s="401"/>
      <c r="DH58" s="401"/>
      <c r="DI58" s="401"/>
      <c r="DJ58" s="401"/>
      <c r="DK58" s="401"/>
      <c r="DL58" s="401"/>
      <c r="DM58" s="401"/>
      <c r="DN58" s="401"/>
      <c r="DO58" s="401"/>
      <c r="DP58" s="401"/>
      <c r="DQ58" s="401"/>
      <c r="DR58" s="401"/>
      <c r="DS58" s="401"/>
      <c r="DT58" s="401"/>
      <c r="DU58" s="401"/>
      <c r="DV58" s="401"/>
      <c r="DW58" s="401"/>
      <c r="DX58" s="401"/>
      <c r="DY58" s="401"/>
      <c r="DZ58" s="401"/>
      <c r="EA58" s="401"/>
      <c r="EB58" s="401"/>
      <c r="EC58" s="401"/>
      <c r="ED58" s="401"/>
      <c r="EE58" s="401"/>
      <c r="EF58" s="401"/>
      <c r="EG58" s="401"/>
      <c r="EH58" s="401"/>
      <c r="EI58" s="401"/>
      <c r="EJ58" s="401"/>
      <c r="EK58" s="401"/>
      <c r="EL58" s="401"/>
      <c r="EM58" s="401"/>
      <c r="EN58" s="401"/>
      <c r="EO58" s="401"/>
      <c r="EP58" s="401"/>
      <c r="EQ58" s="401"/>
      <c r="ER58" s="401"/>
      <c r="ES58" s="401"/>
      <c r="ET58" s="401"/>
      <c r="EU58" s="401"/>
      <c r="EV58" s="401"/>
      <c r="EW58" s="401"/>
      <c r="EX58" s="401"/>
      <c r="EY58" s="401"/>
      <c r="EZ58" s="401"/>
      <c r="FA58" s="401"/>
      <c r="FB58" s="401"/>
      <c r="FC58" s="401"/>
      <c r="FD58" s="401"/>
      <c r="FE58" s="401"/>
      <c r="FF58" s="401"/>
      <c r="FG58" s="401"/>
      <c r="FH58" s="401"/>
      <c r="FI58" s="401"/>
      <c r="FJ58" s="401"/>
      <c r="FK58" s="401"/>
      <c r="FL58" s="401"/>
      <c r="FM58" s="401"/>
      <c r="FN58" s="401"/>
      <c r="FO58" s="401"/>
      <c r="FP58" s="401"/>
      <c r="FQ58" s="401"/>
      <c r="FR58" s="401"/>
      <c r="FS58" s="401"/>
      <c r="FT58" s="401"/>
      <c r="FU58" s="401"/>
      <c r="FV58" s="401"/>
      <c r="FW58" s="401"/>
      <c r="FX58" s="401"/>
      <c r="FY58" s="401"/>
      <c r="FZ58" s="401"/>
      <c r="GA58" s="401"/>
      <c r="GB58" s="401"/>
      <c r="GC58" s="401"/>
      <c r="GD58" s="401"/>
      <c r="GE58" s="401"/>
      <c r="GF58" s="401"/>
      <c r="GG58" s="401"/>
      <c r="GH58" s="401"/>
      <c r="GI58" s="401"/>
      <c r="GJ58" s="401"/>
      <c r="GK58" s="401"/>
      <c r="GL58" s="401"/>
      <c r="GM58" s="401"/>
      <c r="GN58" s="401"/>
      <c r="GO58" s="401"/>
      <c r="GP58" s="401"/>
      <c r="GQ58" s="401"/>
      <c r="GR58" s="401"/>
      <c r="GS58" s="401"/>
      <c r="GT58" s="401"/>
      <c r="GU58" s="401"/>
      <c r="GV58" s="401"/>
      <c r="GW58" s="401"/>
      <c r="GX58" s="401"/>
      <c r="GY58" s="401"/>
      <c r="GZ58" s="401"/>
      <c r="HA58" s="401"/>
      <c r="HB58" s="401"/>
      <c r="HC58" s="401"/>
      <c r="HD58" s="401"/>
      <c r="HE58" s="401"/>
      <c r="HF58" s="401"/>
      <c r="HG58" s="401"/>
      <c r="HH58" s="401"/>
      <c r="HI58" s="401"/>
      <c r="HJ58" s="401"/>
      <c r="HK58" s="401"/>
      <c r="HL58" s="401"/>
      <c r="HM58" s="401"/>
      <c r="HN58" s="401"/>
      <c r="HO58" s="401"/>
      <c r="HP58" s="401"/>
      <c r="HQ58" s="401"/>
      <c r="HR58" s="401"/>
      <c r="HS58" s="401"/>
      <c r="HT58" s="401"/>
      <c r="HU58" s="401"/>
      <c r="HV58" s="401"/>
      <c r="HW58" s="401"/>
      <c r="HX58" s="401"/>
      <c r="HY58" s="401"/>
      <c r="HZ58" s="401"/>
      <c r="IA58" s="401"/>
      <c r="IB58" s="401"/>
      <c r="IC58" s="401"/>
      <c r="ID58" s="401"/>
      <c r="IE58" s="401"/>
      <c r="IF58" s="401"/>
      <c r="IG58" s="401"/>
      <c r="IH58" s="401"/>
      <c r="II58" s="401"/>
      <c r="IJ58" s="401"/>
      <c r="IK58" s="401"/>
      <c r="IL58" s="401"/>
      <c r="IM58" s="401"/>
      <c r="IN58" s="401"/>
      <c r="IO58" s="401"/>
      <c r="IP58" s="401"/>
      <c r="IQ58" s="401"/>
      <c r="IR58" s="401"/>
      <c r="IS58" s="401"/>
      <c r="IT58" s="401"/>
      <c r="IU58" s="401"/>
      <c r="IV58" s="401"/>
      <c r="IW58" s="401"/>
      <c r="IX58" s="476"/>
    </row>
    <row r="59" spans="1:258" s="477" customFormat="1" ht="15" customHeight="1" x14ac:dyDescent="0.25">
      <c r="A59" s="667"/>
      <c r="B59" s="484" t="s">
        <v>817</v>
      </c>
      <c r="C59" s="485"/>
      <c r="D59" s="485"/>
      <c r="E59" s="486"/>
      <c r="F59" s="487"/>
      <c r="G59" s="401"/>
      <c r="H59" s="401"/>
      <c r="I59" s="401"/>
      <c r="J59" s="401"/>
      <c r="K59" s="401"/>
      <c r="L59" s="401"/>
      <c r="M59" s="401"/>
      <c r="N59" s="476"/>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c r="CF59" s="401"/>
      <c r="CG59" s="401"/>
      <c r="CH59" s="401"/>
      <c r="CI59" s="401"/>
      <c r="CJ59" s="401"/>
      <c r="CK59" s="401"/>
      <c r="CL59" s="401"/>
      <c r="CM59" s="401"/>
      <c r="CN59" s="401"/>
      <c r="CO59" s="401"/>
      <c r="CP59" s="401"/>
      <c r="CQ59" s="401"/>
      <c r="CR59" s="401"/>
      <c r="CS59" s="401"/>
      <c r="CT59" s="401"/>
      <c r="CU59" s="401"/>
      <c r="CV59" s="401"/>
      <c r="CW59" s="401"/>
      <c r="CX59" s="401"/>
      <c r="CY59" s="401"/>
      <c r="CZ59" s="401"/>
      <c r="DA59" s="401"/>
      <c r="DB59" s="401"/>
      <c r="DC59" s="401"/>
      <c r="DD59" s="401"/>
      <c r="DE59" s="401"/>
      <c r="DF59" s="401"/>
      <c r="DG59" s="401"/>
      <c r="DH59" s="401"/>
      <c r="DI59" s="401"/>
      <c r="DJ59" s="401"/>
      <c r="DK59" s="401"/>
      <c r="DL59" s="401"/>
      <c r="DM59" s="401"/>
      <c r="DN59" s="401"/>
      <c r="DO59" s="401"/>
      <c r="DP59" s="401"/>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401"/>
      <c r="EU59" s="401"/>
      <c r="EV59" s="401"/>
      <c r="EW59" s="401"/>
      <c r="EX59" s="401"/>
      <c r="EY59" s="401"/>
      <c r="EZ59" s="401"/>
      <c r="FA59" s="401"/>
      <c r="FB59" s="401"/>
      <c r="FC59" s="401"/>
      <c r="FD59" s="401"/>
      <c r="FE59" s="401"/>
      <c r="FF59" s="401"/>
      <c r="FG59" s="401"/>
      <c r="FH59" s="401"/>
      <c r="FI59" s="401"/>
      <c r="FJ59" s="401"/>
      <c r="FK59" s="401"/>
      <c r="FL59" s="401"/>
      <c r="FM59" s="401"/>
      <c r="FN59" s="401"/>
      <c r="FO59" s="401"/>
      <c r="FP59" s="401"/>
      <c r="FQ59" s="401"/>
      <c r="FR59" s="401"/>
      <c r="FS59" s="401"/>
      <c r="FT59" s="401"/>
      <c r="FU59" s="401"/>
      <c r="FV59" s="401"/>
      <c r="FW59" s="401"/>
      <c r="FX59" s="401"/>
      <c r="FY59" s="401"/>
      <c r="FZ59" s="401"/>
      <c r="GA59" s="401"/>
      <c r="GB59" s="401"/>
      <c r="GC59" s="401"/>
      <c r="GD59" s="401"/>
      <c r="GE59" s="401"/>
      <c r="GF59" s="401"/>
      <c r="GG59" s="401"/>
      <c r="GH59" s="401"/>
      <c r="GI59" s="401"/>
      <c r="GJ59" s="401"/>
      <c r="GK59" s="401"/>
      <c r="GL59" s="401"/>
      <c r="GM59" s="401"/>
      <c r="GN59" s="401"/>
      <c r="GO59" s="401"/>
      <c r="GP59" s="401"/>
      <c r="GQ59" s="401"/>
      <c r="GR59" s="401"/>
      <c r="GS59" s="401"/>
      <c r="GT59" s="401"/>
      <c r="GU59" s="401"/>
      <c r="GV59" s="401"/>
      <c r="GW59" s="401"/>
      <c r="GX59" s="401"/>
      <c r="GY59" s="401"/>
      <c r="GZ59" s="401"/>
      <c r="HA59" s="401"/>
      <c r="HB59" s="401"/>
      <c r="HC59" s="401"/>
      <c r="HD59" s="401"/>
      <c r="HE59" s="401"/>
      <c r="HF59" s="401"/>
      <c r="HG59" s="401"/>
      <c r="HH59" s="401"/>
      <c r="HI59" s="401"/>
      <c r="HJ59" s="401"/>
      <c r="HK59" s="401"/>
      <c r="HL59" s="401"/>
      <c r="HM59" s="401"/>
      <c r="HN59" s="401"/>
      <c r="HO59" s="401"/>
      <c r="HP59" s="401"/>
      <c r="HQ59" s="401"/>
      <c r="HR59" s="401"/>
      <c r="HS59" s="401"/>
      <c r="HT59" s="401"/>
      <c r="HU59" s="401"/>
      <c r="HV59" s="401"/>
      <c r="HW59" s="401"/>
      <c r="HX59" s="401"/>
      <c r="HY59" s="401"/>
      <c r="HZ59" s="401"/>
      <c r="IA59" s="401"/>
      <c r="IB59" s="401"/>
      <c r="IC59" s="401"/>
      <c r="ID59" s="401"/>
      <c r="IE59" s="401"/>
      <c r="IF59" s="401"/>
      <c r="IG59" s="401"/>
      <c r="IH59" s="401"/>
      <c r="II59" s="401"/>
      <c r="IJ59" s="401"/>
      <c r="IK59" s="401"/>
      <c r="IL59" s="401"/>
      <c r="IM59" s="401"/>
      <c r="IN59" s="401"/>
      <c r="IO59" s="401"/>
      <c r="IP59" s="401"/>
      <c r="IQ59" s="401"/>
      <c r="IR59" s="401"/>
      <c r="IS59" s="401"/>
      <c r="IT59" s="401"/>
      <c r="IU59" s="401"/>
      <c r="IV59" s="401"/>
      <c r="IW59" s="401"/>
      <c r="IX59" s="476"/>
    </row>
    <row r="60" spans="1:258" s="477" customFormat="1" ht="15" customHeight="1" x14ac:dyDescent="0.25">
      <c r="A60" s="667"/>
      <c r="B60" s="484" t="s">
        <v>818</v>
      </c>
      <c r="C60" s="485"/>
      <c r="D60" s="485"/>
      <c r="E60" s="486"/>
      <c r="F60" s="487"/>
      <c r="G60" s="401"/>
      <c r="H60" s="401"/>
      <c r="I60" s="401"/>
      <c r="J60" s="401"/>
      <c r="K60" s="401"/>
      <c r="L60" s="401"/>
      <c r="M60" s="401"/>
      <c r="N60" s="476"/>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c r="CZ60" s="401"/>
      <c r="DA60" s="401"/>
      <c r="DB60" s="401"/>
      <c r="DC60" s="401"/>
      <c r="DD60" s="401"/>
      <c r="DE60" s="401"/>
      <c r="DF60" s="401"/>
      <c r="DG60" s="401"/>
      <c r="DH60" s="401"/>
      <c r="DI60" s="401"/>
      <c r="DJ60" s="401"/>
      <c r="DK60" s="401"/>
      <c r="DL60" s="401"/>
      <c r="DM60" s="401"/>
      <c r="DN60" s="401"/>
      <c r="DO60" s="401"/>
      <c r="DP60" s="401"/>
      <c r="DQ60" s="401"/>
      <c r="DR60" s="401"/>
      <c r="DS60" s="401"/>
      <c r="DT60" s="401"/>
      <c r="DU60" s="401"/>
      <c r="DV60" s="401"/>
      <c r="DW60" s="401"/>
      <c r="DX60" s="401"/>
      <c r="DY60" s="401"/>
      <c r="DZ60" s="401"/>
      <c r="EA60" s="401"/>
      <c r="EB60" s="401"/>
      <c r="EC60" s="401"/>
      <c r="ED60" s="401"/>
      <c r="EE60" s="401"/>
      <c r="EF60" s="401"/>
      <c r="EG60" s="401"/>
      <c r="EH60" s="401"/>
      <c r="EI60" s="401"/>
      <c r="EJ60" s="401"/>
      <c r="EK60" s="401"/>
      <c r="EL60" s="401"/>
      <c r="EM60" s="401"/>
      <c r="EN60" s="401"/>
      <c r="EO60" s="401"/>
      <c r="EP60" s="401"/>
      <c r="EQ60" s="401"/>
      <c r="ER60" s="401"/>
      <c r="ES60" s="401"/>
      <c r="ET60" s="401"/>
      <c r="EU60" s="401"/>
      <c r="EV60" s="401"/>
      <c r="EW60" s="401"/>
      <c r="EX60" s="401"/>
      <c r="EY60" s="401"/>
      <c r="EZ60" s="401"/>
      <c r="FA60" s="401"/>
      <c r="FB60" s="401"/>
      <c r="FC60" s="401"/>
      <c r="FD60" s="401"/>
      <c r="FE60" s="401"/>
      <c r="FF60" s="401"/>
      <c r="FG60" s="401"/>
      <c r="FH60" s="401"/>
      <c r="FI60" s="401"/>
      <c r="FJ60" s="401"/>
      <c r="FK60" s="401"/>
      <c r="FL60" s="401"/>
      <c r="FM60" s="401"/>
      <c r="FN60" s="401"/>
      <c r="FO60" s="401"/>
      <c r="FP60" s="401"/>
      <c r="FQ60" s="401"/>
      <c r="FR60" s="401"/>
      <c r="FS60" s="401"/>
      <c r="FT60" s="401"/>
      <c r="FU60" s="401"/>
      <c r="FV60" s="401"/>
      <c r="FW60" s="401"/>
      <c r="FX60" s="401"/>
      <c r="FY60" s="401"/>
      <c r="FZ60" s="401"/>
      <c r="GA60" s="401"/>
      <c r="GB60" s="401"/>
      <c r="GC60" s="401"/>
      <c r="GD60" s="401"/>
      <c r="GE60" s="401"/>
      <c r="GF60" s="401"/>
      <c r="GG60" s="401"/>
      <c r="GH60" s="401"/>
      <c r="GI60" s="401"/>
      <c r="GJ60" s="401"/>
      <c r="GK60" s="401"/>
      <c r="GL60" s="401"/>
      <c r="GM60" s="401"/>
      <c r="GN60" s="401"/>
      <c r="GO60" s="401"/>
      <c r="GP60" s="401"/>
      <c r="GQ60" s="401"/>
      <c r="GR60" s="401"/>
      <c r="GS60" s="401"/>
      <c r="GT60" s="401"/>
      <c r="GU60" s="401"/>
      <c r="GV60" s="401"/>
      <c r="GW60" s="401"/>
      <c r="GX60" s="401"/>
      <c r="GY60" s="401"/>
      <c r="GZ60" s="401"/>
      <c r="HA60" s="401"/>
      <c r="HB60" s="401"/>
      <c r="HC60" s="401"/>
      <c r="HD60" s="401"/>
      <c r="HE60" s="401"/>
      <c r="HF60" s="401"/>
      <c r="HG60" s="401"/>
      <c r="HH60" s="401"/>
      <c r="HI60" s="401"/>
      <c r="HJ60" s="401"/>
      <c r="HK60" s="401"/>
      <c r="HL60" s="401"/>
      <c r="HM60" s="401"/>
      <c r="HN60" s="401"/>
      <c r="HO60" s="401"/>
      <c r="HP60" s="401"/>
      <c r="HQ60" s="401"/>
      <c r="HR60" s="401"/>
      <c r="HS60" s="401"/>
      <c r="HT60" s="401"/>
      <c r="HU60" s="401"/>
      <c r="HV60" s="401"/>
      <c r="HW60" s="401"/>
      <c r="HX60" s="401"/>
      <c r="HY60" s="401"/>
      <c r="HZ60" s="401"/>
      <c r="IA60" s="401"/>
      <c r="IB60" s="401"/>
      <c r="IC60" s="401"/>
      <c r="ID60" s="401"/>
      <c r="IE60" s="401"/>
      <c r="IF60" s="401"/>
      <c r="IG60" s="401"/>
      <c r="IH60" s="401"/>
      <c r="II60" s="401"/>
      <c r="IJ60" s="401"/>
      <c r="IK60" s="401"/>
      <c r="IL60" s="401"/>
      <c r="IM60" s="401"/>
      <c r="IN60" s="401"/>
      <c r="IO60" s="401"/>
      <c r="IP60" s="401"/>
      <c r="IQ60" s="401"/>
      <c r="IR60" s="401"/>
      <c r="IS60" s="401"/>
      <c r="IT60" s="401"/>
      <c r="IU60" s="401"/>
      <c r="IV60" s="401"/>
      <c r="IW60" s="401"/>
      <c r="IX60" s="476"/>
    </row>
    <row r="61" spans="1:258" s="477" customFormat="1" ht="15" customHeight="1" x14ac:dyDescent="0.25">
      <c r="A61" s="667"/>
      <c r="B61" s="481" t="s">
        <v>820</v>
      </c>
      <c r="C61" s="482"/>
      <c r="D61" s="482"/>
      <c r="E61" s="483"/>
      <c r="F61" s="423"/>
      <c r="G61" s="401"/>
      <c r="H61" s="401"/>
      <c r="I61" s="401"/>
      <c r="J61" s="401"/>
      <c r="K61" s="401"/>
      <c r="L61" s="401"/>
      <c r="M61" s="401"/>
      <c r="N61" s="476"/>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c r="CF61" s="401"/>
      <c r="CG61" s="401"/>
      <c r="CH61" s="401"/>
      <c r="CI61" s="401"/>
      <c r="CJ61" s="401"/>
      <c r="CK61" s="401"/>
      <c r="CL61" s="401"/>
      <c r="CM61" s="401"/>
      <c r="CN61" s="401"/>
      <c r="CO61" s="401"/>
      <c r="CP61" s="401"/>
      <c r="CQ61" s="401"/>
      <c r="CR61" s="401"/>
      <c r="CS61" s="401"/>
      <c r="CT61" s="401"/>
      <c r="CU61" s="401"/>
      <c r="CV61" s="401"/>
      <c r="CW61" s="401"/>
      <c r="CX61" s="401"/>
      <c r="CY61" s="401"/>
      <c r="CZ61" s="401"/>
      <c r="DA61" s="401"/>
      <c r="DB61" s="401"/>
      <c r="DC61" s="401"/>
      <c r="DD61" s="401"/>
      <c r="DE61" s="401"/>
      <c r="DF61" s="401"/>
      <c r="DG61" s="401"/>
      <c r="DH61" s="401"/>
      <c r="DI61" s="401"/>
      <c r="DJ61" s="401"/>
      <c r="DK61" s="401"/>
      <c r="DL61" s="401"/>
      <c r="DM61" s="401"/>
      <c r="DN61" s="401"/>
      <c r="DO61" s="401"/>
      <c r="DP61" s="401"/>
      <c r="DQ61" s="401"/>
      <c r="DR61" s="401"/>
      <c r="DS61" s="401"/>
      <c r="DT61" s="401"/>
      <c r="DU61" s="401"/>
      <c r="DV61" s="401"/>
      <c r="DW61" s="401"/>
      <c r="DX61" s="401"/>
      <c r="DY61" s="401"/>
      <c r="DZ61" s="401"/>
      <c r="EA61" s="401"/>
      <c r="EB61" s="401"/>
      <c r="EC61" s="401"/>
      <c r="ED61" s="401"/>
      <c r="EE61" s="401"/>
      <c r="EF61" s="401"/>
      <c r="EG61" s="401"/>
      <c r="EH61" s="401"/>
      <c r="EI61" s="401"/>
      <c r="EJ61" s="401"/>
      <c r="EK61" s="401"/>
      <c r="EL61" s="401"/>
      <c r="EM61" s="401"/>
      <c r="EN61" s="401"/>
      <c r="EO61" s="401"/>
      <c r="EP61" s="401"/>
      <c r="EQ61" s="401"/>
      <c r="ER61" s="401"/>
      <c r="ES61" s="401"/>
      <c r="ET61" s="401"/>
      <c r="EU61" s="401"/>
      <c r="EV61" s="401"/>
      <c r="EW61" s="401"/>
      <c r="EX61" s="401"/>
      <c r="EY61" s="401"/>
      <c r="EZ61" s="401"/>
      <c r="FA61" s="401"/>
      <c r="FB61" s="401"/>
      <c r="FC61" s="401"/>
      <c r="FD61" s="401"/>
      <c r="FE61" s="401"/>
      <c r="FF61" s="401"/>
      <c r="FG61" s="401"/>
      <c r="FH61" s="401"/>
      <c r="FI61" s="401"/>
      <c r="FJ61" s="401"/>
      <c r="FK61" s="401"/>
      <c r="FL61" s="401"/>
      <c r="FM61" s="401"/>
      <c r="FN61" s="401"/>
      <c r="FO61" s="401"/>
      <c r="FP61" s="401"/>
      <c r="FQ61" s="401"/>
      <c r="FR61" s="401"/>
      <c r="FS61" s="401"/>
      <c r="FT61" s="401"/>
      <c r="FU61" s="401"/>
      <c r="FV61" s="401"/>
      <c r="FW61" s="401"/>
      <c r="FX61" s="401"/>
      <c r="FY61" s="401"/>
      <c r="FZ61" s="401"/>
      <c r="GA61" s="401"/>
      <c r="GB61" s="401"/>
      <c r="GC61" s="401"/>
      <c r="GD61" s="401"/>
      <c r="GE61" s="401"/>
      <c r="GF61" s="401"/>
      <c r="GG61" s="401"/>
      <c r="GH61" s="401"/>
      <c r="GI61" s="401"/>
      <c r="GJ61" s="401"/>
      <c r="GK61" s="401"/>
      <c r="GL61" s="401"/>
      <c r="GM61" s="401"/>
      <c r="GN61" s="401"/>
      <c r="GO61" s="401"/>
      <c r="GP61" s="401"/>
      <c r="GQ61" s="401"/>
      <c r="GR61" s="401"/>
      <c r="GS61" s="401"/>
      <c r="GT61" s="401"/>
      <c r="GU61" s="401"/>
      <c r="GV61" s="401"/>
      <c r="GW61" s="401"/>
      <c r="GX61" s="401"/>
      <c r="GY61" s="401"/>
      <c r="GZ61" s="401"/>
      <c r="HA61" s="401"/>
      <c r="HB61" s="401"/>
      <c r="HC61" s="401"/>
      <c r="HD61" s="401"/>
      <c r="HE61" s="401"/>
      <c r="HF61" s="401"/>
      <c r="HG61" s="401"/>
      <c r="HH61" s="401"/>
      <c r="HI61" s="401"/>
      <c r="HJ61" s="401"/>
      <c r="HK61" s="401"/>
      <c r="HL61" s="401"/>
      <c r="HM61" s="401"/>
      <c r="HN61" s="401"/>
      <c r="HO61" s="401"/>
      <c r="HP61" s="401"/>
      <c r="HQ61" s="401"/>
      <c r="HR61" s="401"/>
      <c r="HS61" s="401"/>
      <c r="HT61" s="401"/>
      <c r="HU61" s="401"/>
      <c r="HV61" s="401"/>
      <c r="HW61" s="401"/>
      <c r="HX61" s="401"/>
      <c r="HY61" s="401"/>
      <c r="HZ61" s="401"/>
      <c r="IA61" s="401"/>
      <c r="IB61" s="401"/>
      <c r="IC61" s="401"/>
      <c r="ID61" s="401"/>
      <c r="IE61" s="401"/>
      <c r="IF61" s="401"/>
      <c r="IG61" s="401"/>
      <c r="IH61" s="401"/>
      <c r="II61" s="401"/>
      <c r="IJ61" s="401"/>
      <c r="IK61" s="401"/>
      <c r="IL61" s="401"/>
      <c r="IM61" s="401"/>
      <c r="IN61" s="401"/>
      <c r="IO61" s="401"/>
      <c r="IP61" s="401"/>
      <c r="IQ61" s="401"/>
      <c r="IR61" s="401"/>
      <c r="IS61" s="401"/>
      <c r="IT61" s="401"/>
      <c r="IU61" s="401"/>
      <c r="IV61" s="401"/>
      <c r="IW61" s="401"/>
      <c r="IX61" s="476"/>
    </row>
    <row r="62" spans="1:258" s="477" customFormat="1" ht="15" customHeight="1" x14ac:dyDescent="0.25">
      <c r="A62" s="667"/>
      <c r="B62" s="484" t="s">
        <v>816</v>
      </c>
      <c r="C62" s="485"/>
      <c r="D62" s="485"/>
      <c r="E62" s="486"/>
      <c r="F62" s="487"/>
      <c r="G62" s="401"/>
      <c r="H62" s="401"/>
      <c r="I62" s="401"/>
      <c r="J62" s="401"/>
      <c r="K62" s="401"/>
      <c r="L62" s="401"/>
      <c r="M62" s="401"/>
      <c r="N62" s="476"/>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401"/>
      <c r="DF62" s="401"/>
      <c r="DG62" s="401"/>
      <c r="DH62" s="401"/>
      <c r="DI62" s="401"/>
      <c r="DJ62" s="401"/>
      <c r="DK62" s="401"/>
      <c r="DL62" s="401"/>
      <c r="DM62" s="401"/>
      <c r="DN62" s="401"/>
      <c r="DO62" s="401"/>
      <c r="DP62" s="401"/>
      <c r="DQ62" s="401"/>
      <c r="DR62" s="401"/>
      <c r="DS62" s="401"/>
      <c r="DT62" s="401"/>
      <c r="DU62" s="401"/>
      <c r="DV62" s="401"/>
      <c r="DW62" s="401"/>
      <c r="DX62" s="401"/>
      <c r="DY62" s="401"/>
      <c r="DZ62" s="401"/>
      <c r="EA62" s="401"/>
      <c r="EB62" s="401"/>
      <c r="EC62" s="401"/>
      <c r="ED62" s="401"/>
      <c r="EE62" s="401"/>
      <c r="EF62" s="401"/>
      <c r="EG62" s="401"/>
      <c r="EH62" s="401"/>
      <c r="EI62" s="401"/>
      <c r="EJ62" s="401"/>
      <c r="EK62" s="401"/>
      <c r="EL62" s="401"/>
      <c r="EM62" s="401"/>
      <c r="EN62" s="401"/>
      <c r="EO62" s="401"/>
      <c r="EP62" s="401"/>
      <c r="EQ62" s="401"/>
      <c r="ER62" s="401"/>
      <c r="ES62" s="401"/>
      <c r="ET62" s="401"/>
      <c r="EU62" s="401"/>
      <c r="EV62" s="401"/>
      <c r="EW62" s="401"/>
      <c r="EX62" s="401"/>
      <c r="EY62" s="401"/>
      <c r="EZ62" s="401"/>
      <c r="FA62" s="401"/>
      <c r="FB62" s="401"/>
      <c r="FC62" s="401"/>
      <c r="FD62" s="401"/>
      <c r="FE62" s="401"/>
      <c r="FF62" s="401"/>
      <c r="FG62" s="401"/>
      <c r="FH62" s="401"/>
      <c r="FI62" s="401"/>
      <c r="FJ62" s="401"/>
      <c r="FK62" s="401"/>
      <c r="FL62" s="401"/>
      <c r="FM62" s="401"/>
      <c r="FN62" s="401"/>
      <c r="FO62" s="401"/>
      <c r="FP62" s="401"/>
      <c r="FQ62" s="401"/>
      <c r="FR62" s="401"/>
      <c r="FS62" s="401"/>
      <c r="FT62" s="401"/>
      <c r="FU62" s="401"/>
      <c r="FV62" s="401"/>
      <c r="FW62" s="401"/>
      <c r="FX62" s="401"/>
      <c r="FY62" s="401"/>
      <c r="FZ62" s="401"/>
      <c r="GA62" s="401"/>
      <c r="GB62" s="401"/>
      <c r="GC62" s="401"/>
      <c r="GD62" s="401"/>
      <c r="GE62" s="401"/>
      <c r="GF62" s="401"/>
      <c r="GG62" s="401"/>
      <c r="GH62" s="401"/>
      <c r="GI62" s="401"/>
      <c r="GJ62" s="401"/>
      <c r="GK62" s="401"/>
      <c r="GL62" s="401"/>
      <c r="GM62" s="401"/>
      <c r="GN62" s="401"/>
      <c r="GO62" s="401"/>
      <c r="GP62" s="401"/>
      <c r="GQ62" s="401"/>
      <c r="GR62" s="401"/>
      <c r="GS62" s="401"/>
      <c r="GT62" s="401"/>
      <c r="GU62" s="401"/>
      <c r="GV62" s="401"/>
      <c r="GW62" s="401"/>
      <c r="GX62" s="401"/>
      <c r="GY62" s="401"/>
      <c r="GZ62" s="401"/>
      <c r="HA62" s="401"/>
      <c r="HB62" s="401"/>
      <c r="HC62" s="401"/>
      <c r="HD62" s="401"/>
      <c r="HE62" s="401"/>
      <c r="HF62" s="401"/>
      <c r="HG62" s="401"/>
      <c r="HH62" s="401"/>
      <c r="HI62" s="401"/>
      <c r="HJ62" s="401"/>
      <c r="HK62" s="401"/>
      <c r="HL62" s="401"/>
      <c r="HM62" s="401"/>
      <c r="HN62" s="401"/>
      <c r="HO62" s="401"/>
      <c r="HP62" s="401"/>
      <c r="HQ62" s="401"/>
      <c r="HR62" s="401"/>
      <c r="HS62" s="401"/>
      <c r="HT62" s="401"/>
      <c r="HU62" s="401"/>
      <c r="HV62" s="401"/>
      <c r="HW62" s="401"/>
      <c r="HX62" s="401"/>
      <c r="HY62" s="401"/>
      <c r="HZ62" s="401"/>
      <c r="IA62" s="401"/>
      <c r="IB62" s="401"/>
      <c r="IC62" s="401"/>
      <c r="ID62" s="401"/>
      <c r="IE62" s="401"/>
      <c r="IF62" s="401"/>
      <c r="IG62" s="401"/>
      <c r="IH62" s="401"/>
      <c r="II62" s="401"/>
      <c r="IJ62" s="401"/>
      <c r="IK62" s="401"/>
      <c r="IL62" s="401"/>
      <c r="IM62" s="401"/>
      <c r="IN62" s="401"/>
      <c r="IO62" s="401"/>
      <c r="IP62" s="401"/>
      <c r="IQ62" s="401"/>
      <c r="IR62" s="401"/>
      <c r="IS62" s="401"/>
      <c r="IT62" s="401"/>
      <c r="IU62" s="401"/>
      <c r="IV62" s="401"/>
      <c r="IW62" s="401"/>
      <c r="IX62" s="476"/>
    </row>
    <row r="63" spans="1:258" ht="15" customHeight="1" x14ac:dyDescent="0.25">
      <c r="A63" s="675"/>
      <c r="B63" s="484" t="s">
        <v>817</v>
      </c>
      <c r="C63" s="485"/>
      <c r="D63" s="485"/>
      <c r="E63" s="486"/>
      <c r="F63" s="487"/>
      <c r="G63" s="401"/>
      <c r="H63" s="401"/>
      <c r="I63" s="401"/>
      <c r="J63" s="401"/>
      <c r="K63" s="401"/>
      <c r="L63" s="401"/>
      <c r="M63" s="401"/>
      <c r="N63" s="476"/>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c r="CP63" s="401"/>
      <c r="CQ63" s="401"/>
      <c r="CR63" s="480"/>
      <c r="CS63" s="480"/>
      <c r="CT63" s="480"/>
      <c r="CU63" s="480"/>
      <c r="CV63" s="480"/>
      <c r="CW63" s="480"/>
      <c r="CX63" s="401"/>
      <c r="CY63" s="401"/>
      <c r="CZ63" s="480"/>
      <c r="DA63" s="480"/>
      <c r="DB63" s="480"/>
      <c r="DC63" s="480"/>
      <c r="DD63" s="480"/>
      <c r="DE63" s="480"/>
      <c r="DF63" s="480"/>
      <c r="DG63" s="480"/>
      <c r="DH63" s="401"/>
      <c r="DI63" s="401"/>
      <c r="DJ63" s="480"/>
      <c r="DK63" s="480"/>
      <c r="DL63" s="480"/>
      <c r="DM63" s="480"/>
      <c r="DN63" s="480"/>
      <c r="DO63" s="480"/>
      <c r="DP63" s="401"/>
      <c r="DQ63" s="401"/>
      <c r="DR63" s="480"/>
      <c r="DS63" s="480"/>
      <c r="DT63" s="480"/>
      <c r="DU63" s="480"/>
      <c r="DV63" s="401"/>
      <c r="DW63" s="401"/>
      <c r="DX63" s="480"/>
      <c r="DY63" s="401"/>
      <c r="DZ63" s="401"/>
      <c r="EA63" s="401"/>
      <c r="EB63" s="401"/>
      <c r="EC63" s="480"/>
      <c r="ED63" s="480"/>
      <c r="EE63" s="480"/>
      <c r="EF63" s="480"/>
      <c r="EG63" s="480"/>
      <c r="EH63" s="480"/>
      <c r="EI63" s="480"/>
      <c r="EJ63" s="480"/>
      <c r="EK63" s="480"/>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92"/>
    </row>
    <row r="64" spans="1:258" ht="15" customHeight="1" x14ac:dyDescent="0.25">
      <c r="A64" s="675"/>
      <c r="B64" s="488" t="s">
        <v>818</v>
      </c>
      <c r="C64" s="489"/>
      <c r="D64" s="489"/>
      <c r="E64" s="490"/>
      <c r="F64" s="491"/>
      <c r="G64" s="480"/>
      <c r="H64" s="401"/>
      <c r="I64" s="401"/>
      <c r="J64" s="480"/>
      <c r="K64" s="401"/>
      <c r="L64" s="480"/>
      <c r="M64" s="480"/>
      <c r="N64" s="476"/>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c r="CF64" s="401"/>
      <c r="CG64" s="401"/>
      <c r="CH64" s="401"/>
      <c r="CI64" s="401"/>
      <c r="CJ64" s="401"/>
      <c r="CK64" s="401"/>
      <c r="CL64" s="401"/>
      <c r="CM64" s="401"/>
      <c r="CN64" s="401"/>
      <c r="CO64" s="401"/>
      <c r="CP64" s="401"/>
      <c r="CQ64" s="401"/>
      <c r="CR64" s="480"/>
      <c r="CS64" s="480"/>
      <c r="CT64" s="480"/>
      <c r="CU64" s="480"/>
      <c r="CV64" s="480"/>
      <c r="CW64" s="480"/>
      <c r="CX64" s="401"/>
      <c r="CY64" s="401"/>
      <c r="CZ64" s="480"/>
      <c r="DA64" s="480"/>
      <c r="DB64" s="480"/>
      <c r="DC64" s="480"/>
      <c r="DD64" s="480"/>
      <c r="DE64" s="480"/>
      <c r="DF64" s="480"/>
      <c r="DG64" s="480"/>
      <c r="DH64" s="401"/>
      <c r="DI64" s="401"/>
      <c r="DJ64" s="480"/>
      <c r="DK64" s="480"/>
      <c r="DL64" s="480"/>
      <c r="DM64" s="480"/>
      <c r="DN64" s="480"/>
      <c r="DO64" s="480"/>
      <c r="DP64" s="401"/>
      <c r="DQ64" s="401"/>
      <c r="DR64" s="480"/>
      <c r="DS64" s="480"/>
      <c r="DT64" s="480"/>
      <c r="DU64" s="480"/>
      <c r="DV64" s="401"/>
      <c r="DW64" s="401"/>
      <c r="DX64" s="480"/>
      <c r="DY64" s="401"/>
      <c r="DZ64" s="401"/>
      <c r="EA64" s="401"/>
      <c r="EB64" s="401"/>
      <c r="EC64" s="480"/>
      <c r="ED64" s="480"/>
      <c r="EE64" s="480"/>
      <c r="EF64" s="480"/>
      <c r="EG64" s="480"/>
      <c r="EH64" s="480"/>
      <c r="EI64" s="480"/>
      <c r="EJ64" s="480"/>
      <c r="EK64" s="480"/>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92"/>
    </row>
    <row r="65" spans="1:258" s="477" customFormat="1" ht="15" customHeight="1" x14ac:dyDescent="0.25">
      <c r="A65" s="667"/>
      <c r="B65" s="401"/>
      <c r="C65" s="401"/>
      <c r="D65" s="401"/>
      <c r="E65" s="401"/>
      <c r="F65" s="401"/>
      <c r="G65" s="401"/>
      <c r="H65" s="401"/>
      <c r="I65" s="401"/>
      <c r="J65" s="401"/>
      <c r="K65" s="401"/>
      <c r="L65" s="401"/>
      <c r="M65" s="401"/>
      <c r="N65" s="476"/>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76"/>
    </row>
    <row r="66" spans="1:258" s="401" customFormat="1" ht="45" customHeight="1" x14ac:dyDescent="0.25">
      <c r="A66" s="638" t="s">
        <v>825</v>
      </c>
      <c r="B66" s="1064"/>
      <c r="C66" s="1065"/>
      <c r="D66" s="1065"/>
      <c r="E66" s="1065"/>
      <c r="F66" s="1065"/>
      <c r="G66" s="1065"/>
      <c r="H66" s="1065"/>
      <c r="I66" s="1023"/>
      <c r="J66" s="1023"/>
      <c r="K66" s="1023"/>
      <c r="L66" s="1023"/>
      <c r="M66" s="1023"/>
      <c r="N66" s="679"/>
      <c r="O66" s="1023"/>
      <c r="P66" s="1023"/>
      <c r="Q66" s="1023"/>
      <c r="R66" s="1023"/>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3"/>
      <c r="AT66" s="1023"/>
      <c r="AU66" s="1023"/>
      <c r="AV66" s="1023"/>
      <c r="AW66" s="1023"/>
      <c r="AX66" s="1023"/>
      <c r="AY66" s="1023"/>
      <c r="AZ66" s="1023"/>
      <c r="BA66" s="1023"/>
      <c r="BB66" s="1023"/>
      <c r="BC66" s="1023"/>
      <c r="BD66" s="1023"/>
      <c r="BE66" s="1023"/>
      <c r="BF66" s="1023"/>
      <c r="BG66" s="1023"/>
      <c r="BH66" s="1023"/>
      <c r="BI66" s="1023"/>
      <c r="BJ66" s="1023"/>
      <c r="BK66" s="1023"/>
      <c r="BL66" s="1023"/>
      <c r="BM66" s="1023"/>
      <c r="BN66" s="1023"/>
      <c r="BO66" s="1023"/>
      <c r="BP66" s="1023"/>
      <c r="BQ66" s="1023"/>
      <c r="BR66" s="1023"/>
      <c r="BS66" s="1023"/>
      <c r="BT66" s="1023"/>
      <c r="BU66" s="1023"/>
      <c r="BV66" s="1023"/>
      <c r="BW66" s="1023"/>
      <c r="BX66" s="1023"/>
      <c r="BY66" s="1023"/>
      <c r="BZ66" s="1023"/>
      <c r="CA66" s="1023"/>
      <c r="CB66" s="1023"/>
      <c r="CC66" s="1023"/>
      <c r="CD66" s="1023"/>
      <c r="CE66" s="1023"/>
      <c r="CF66" s="1023"/>
      <c r="CG66" s="1023"/>
      <c r="CH66" s="1023"/>
      <c r="CI66" s="1023"/>
      <c r="CJ66" s="1023"/>
      <c r="CK66" s="1023"/>
      <c r="CL66" s="1023"/>
      <c r="CM66" s="1023"/>
      <c r="CN66" s="1023"/>
      <c r="CO66" s="1023"/>
      <c r="CP66" s="1023"/>
      <c r="CQ66" s="1023"/>
      <c r="CR66" s="1023"/>
      <c r="CS66" s="1023"/>
      <c r="CT66" s="1023"/>
      <c r="CU66" s="1023"/>
      <c r="CV66" s="1023"/>
      <c r="CW66" s="1023"/>
      <c r="CX66" s="1023"/>
      <c r="CY66" s="1023"/>
      <c r="CZ66" s="1023"/>
      <c r="DA66" s="1023"/>
      <c r="DB66" s="1023"/>
      <c r="DC66" s="1023"/>
      <c r="DD66" s="1023"/>
      <c r="DE66" s="1023"/>
      <c r="DF66" s="1023"/>
      <c r="DG66" s="1023"/>
      <c r="DH66" s="1023"/>
      <c r="DI66" s="1023"/>
      <c r="DJ66" s="1023"/>
      <c r="DK66" s="1023"/>
      <c r="DL66" s="1023"/>
      <c r="DM66" s="1023"/>
      <c r="DN66" s="1023"/>
      <c r="DO66" s="1023"/>
      <c r="DP66" s="1023"/>
      <c r="DQ66" s="1023"/>
      <c r="DR66" s="1023"/>
      <c r="DS66" s="1023"/>
      <c r="DT66" s="1023"/>
      <c r="DU66" s="1023"/>
      <c r="DV66" s="1023"/>
      <c r="DW66" s="1023"/>
      <c r="DX66" s="1023"/>
      <c r="DY66" s="1023"/>
      <c r="DZ66" s="1023"/>
      <c r="EA66" s="1023"/>
      <c r="EB66" s="1023"/>
      <c r="EC66" s="1023"/>
      <c r="ED66" s="1023"/>
      <c r="EE66" s="1023"/>
      <c r="EF66" s="1023"/>
      <c r="EG66" s="1023"/>
      <c r="EH66" s="1023"/>
      <c r="EI66" s="1023"/>
      <c r="EJ66" s="1023"/>
      <c r="EK66" s="1023"/>
      <c r="EL66" s="679"/>
    </row>
    <row r="67" spans="1:258" s="477" customFormat="1" ht="15" customHeight="1" x14ac:dyDescent="0.25">
      <c r="A67" s="667"/>
      <c r="B67" s="3663"/>
      <c r="C67" s="3664"/>
      <c r="D67" s="3664"/>
      <c r="E67" s="3664"/>
      <c r="F67" s="676" t="s">
        <v>746</v>
      </c>
      <c r="G67" s="401"/>
      <c r="H67" s="401"/>
      <c r="I67" s="401"/>
      <c r="J67" s="401"/>
      <c r="K67" s="401"/>
      <c r="L67" s="401"/>
      <c r="M67" s="401"/>
      <c r="N67" s="476"/>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76"/>
    </row>
    <row r="68" spans="1:258" s="477" customFormat="1" ht="15" customHeight="1" x14ac:dyDescent="0.25">
      <c r="A68" s="667"/>
      <c r="B68" s="677" t="s">
        <v>826</v>
      </c>
      <c r="C68" s="677"/>
      <c r="D68" s="677"/>
      <c r="E68" s="677"/>
      <c r="F68" s="678">
        <f>IF($F$16=($F$22+$F$26+$F$30+$F$38+$F$42+$F$46+$F$54+$F$58+$F$62+$F$70+$F$74+$F$78+$F$86+$F$90+$F$94+$F$102+$F$106+$F$110+$F$118+$F$122+$F$126+$F$12+$F$13+$F$14+$F$15),F70+F74+F78,IF($F$16=($F$119+$F$123+$F$127+$F$103+$F$107+$F$111+$F$87+$F$91+$F$95+$F$71+$F$75+$F$79+$F$55+$F$59+$F$63+$F$39+$F$43+$F$47+$F$23+$F$27+$F$31+$F$12+$F$13+$F$14+$F$15),F71+F75+F79,F72+F76+F80))</f>
        <v>0</v>
      </c>
      <c r="G68" s="401"/>
      <c r="H68" s="401"/>
      <c r="I68" s="401"/>
      <c r="J68" s="401"/>
      <c r="K68" s="401"/>
      <c r="L68" s="401"/>
      <c r="M68" s="401"/>
      <c r="N68" s="476"/>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76"/>
    </row>
    <row r="69" spans="1:258" s="477" customFormat="1" ht="15" customHeight="1" x14ac:dyDescent="0.25">
      <c r="A69" s="667"/>
      <c r="B69" s="481" t="s">
        <v>815</v>
      </c>
      <c r="C69" s="482"/>
      <c r="D69" s="482"/>
      <c r="E69" s="483"/>
      <c r="F69" s="423"/>
      <c r="G69" s="401"/>
      <c r="H69" s="401"/>
      <c r="I69" s="401"/>
      <c r="J69" s="401"/>
      <c r="K69" s="401"/>
      <c r="L69" s="401"/>
      <c r="M69" s="401"/>
      <c r="N69" s="476"/>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76"/>
    </row>
    <row r="70" spans="1:258" s="477" customFormat="1" ht="15" customHeight="1" x14ac:dyDescent="0.25">
      <c r="A70" s="667"/>
      <c r="B70" s="484" t="s">
        <v>816</v>
      </c>
      <c r="C70" s="485"/>
      <c r="D70" s="485"/>
      <c r="E70" s="486"/>
      <c r="F70" s="487"/>
      <c r="G70" s="401"/>
      <c r="H70" s="401"/>
      <c r="I70" s="401"/>
      <c r="J70" s="401"/>
      <c r="K70" s="401"/>
      <c r="L70" s="401"/>
      <c r="M70" s="401"/>
      <c r="N70" s="476"/>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76"/>
    </row>
    <row r="71" spans="1:258" s="477" customFormat="1" ht="15" customHeight="1" x14ac:dyDescent="0.25">
      <c r="A71" s="667"/>
      <c r="B71" s="484" t="s">
        <v>817</v>
      </c>
      <c r="C71" s="485"/>
      <c r="D71" s="485"/>
      <c r="E71" s="486"/>
      <c r="F71" s="487"/>
      <c r="G71" s="401"/>
      <c r="H71" s="401"/>
      <c r="I71" s="401"/>
      <c r="J71" s="401"/>
      <c r="K71" s="401"/>
      <c r="L71" s="401"/>
      <c r="M71" s="401"/>
      <c r="N71" s="476"/>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76"/>
    </row>
    <row r="72" spans="1:258" s="477" customFormat="1" ht="15" customHeight="1" x14ac:dyDescent="0.25">
      <c r="A72" s="667"/>
      <c r="B72" s="484" t="s">
        <v>818</v>
      </c>
      <c r="C72" s="485"/>
      <c r="D72" s="485"/>
      <c r="E72" s="486"/>
      <c r="F72" s="487"/>
      <c r="G72" s="401"/>
      <c r="H72" s="401"/>
      <c r="I72" s="401"/>
      <c r="J72" s="401"/>
      <c r="K72" s="401"/>
      <c r="L72" s="401"/>
      <c r="M72" s="401"/>
      <c r="N72" s="476"/>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76"/>
    </row>
    <row r="73" spans="1:258" s="477" customFormat="1" ht="15" customHeight="1" x14ac:dyDescent="0.25">
      <c r="A73" s="667"/>
      <c r="B73" s="481" t="s">
        <v>819</v>
      </c>
      <c r="C73" s="482"/>
      <c r="D73" s="482"/>
      <c r="E73" s="483"/>
      <c r="F73" s="423"/>
      <c r="G73" s="401"/>
      <c r="H73" s="401"/>
      <c r="I73" s="401"/>
      <c r="J73" s="401"/>
      <c r="K73" s="401"/>
      <c r="L73" s="401"/>
      <c r="M73" s="401"/>
      <c r="N73" s="476"/>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76"/>
    </row>
    <row r="74" spans="1:258" s="477" customFormat="1" ht="15" customHeight="1" x14ac:dyDescent="0.25">
      <c r="A74" s="667"/>
      <c r="B74" s="484" t="s">
        <v>816</v>
      </c>
      <c r="C74" s="485"/>
      <c r="D74" s="485"/>
      <c r="E74" s="486"/>
      <c r="F74" s="487"/>
      <c r="G74" s="401"/>
      <c r="H74" s="401"/>
      <c r="I74" s="401"/>
      <c r="J74" s="401"/>
      <c r="K74" s="401"/>
      <c r="L74" s="401"/>
      <c r="M74" s="401"/>
      <c r="N74" s="476"/>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76"/>
    </row>
    <row r="75" spans="1:258" s="477" customFormat="1" ht="15" customHeight="1" x14ac:dyDescent="0.25">
      <c r="A75" s="667"/>
      <c r="B75" s="484" t="s">
        <v>817</v>
      </c>
      <c r="C75" s="485"/>
      <c r="D75" s="485"/>
      <c r="E75" s="486"/>
      <c r="F75" s="487"/>
      <c r="G75" s="401"/>
      <c r="H75" s="401"/>
      <c r="I75" s="401"/>
      <c r="J75" s="401"/>
      <c r="K75" s="401"/>
      <c r="L75" s="401"/>
      <c r="M75" s="401"/>
      <c r="N75" s="476"/>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c r="IW75" s="401"/>
      <c r="IX75" s="476"/>
    </row>
    <row r="76" spans="1:258" s="477" customFormat="1" ht="15" customHeight="1" x14ac:dyDescent="0.25">
      <c r="A76" s="667"/>
      <c r="B76" s="484" t="s">
        <v>818</v>
      </c>
      <c r="C76" s="485"/>
      <c r="D76" s="485"/>
      <c r="E76" s="486"/>
      <c r="F76" s="487"/>
      <c r="G76" s="401"/>
      <c r="H76" s="401"/>
      <c r="I76" s="401"/>
      <c r="J76" s="401"/>
      <c r="K76" s="401"/>
      <c r="L76" s="401"/>
      <c r="M76" s="401"/>
      <c r="N76" s="476"/>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c r="CF76" s="401"/>
      <c r="CG76" s="401"/>
      <c r="CH76" s="401"/>
      <c r="CI76" s="401"/>
      <c r="CJ76" s="401"/>
      <c r="CK76" s="401"/>
      <c r="CL76" s="401"/>
      <c r="CM76" s="401"/>
      <c r="CN76" s="401"/>
      <c r="CO76" s="401"/>
      <c r="CP76" s="401"/>
      <c r="CQ76" s="401"/>
      <c r="CR76" s="401"/>
      <c r="CS76" s="401"/>
      <c r="CT76" s="401"/>
      <c r="CU76" s="401"/>
      <c r="CV76" s="401"/>
      <c r="CW76" s="401"/>
      <c r="CX76" s="401"/>
      <c r="CY76" s="401"/>
      <c r="CZ76" s="401"/>
      <c r="DA76" s="401"/>
      <c r="DB76" s="401"/>
      <c r="DC76" s="401"/>
      <c r="DD76" s="401"/>
      <c r="DE76" s="401"/>
      <c r="DF76" s="401"/>
      <c r="DG76" s="401"/>
      <c r="DH76" s="401"/>
      <c r="DI76" s="401"/>
      <c r="DJ76" s="401"/>
      <c r="DK76" s="401"/>
      <c r="DL76" s="401"/>
      <c r="DM76" s="401"/>
      <c r="DN76" s="401"/>
      <c r="DO76" s="401"/>
      <c r="DP76" s="401"/>
      <c r="DQ76" s="401"/>
      <c r="DR76" s="401"/>
      <c r="DS76" s="401"/>
      <c r="DT76" s="401"/>
      <c r="DU76" s="401"/>
      <c r="DV76" s="401"/>
      <c r="DW76" s="401"/>
      <c r="DX76" s="401"/>
      <c r="DY76" s="401"/>
      <c r="DZ76" s="401"/>
      <c r="EA76" s="401"/>
      <c r="EB76" s="401"/>
      <c r="EC76" s="401"/>
      <c r="ED76" s="401"/>
      <c r="EE76" s="401"/>
      <c r="EF76" s="401"/>
      <c r="EG76" s="401"/>
      <c r="EH76" s="401"/>
      <c r="EI76" s="401"/>
      <c r="EJ76" s="401"/>
      <c r="EK76" s="401"/>
      <c r="EL76" s="401"/>
      <c r="EM76" s="401"/>
      <c r="EN76" s="401"/>
      <c r="EO76" s="401"/>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c r="FY76" s="401"/>
      <c r="FZ76" s="401"/>
      <c r="GA76" s="401"/>
      <c r="GB76" s="401"/>
      <c r="GC76" s="401"/>
      <c r="GD76" s="401"/>
      <c r="GE76" s="401"/>
      <c r="GF76" s="401"/>
      <c r="GG76" s="401"/>
      <c r="GH76" s="401"/>
      <c r="GI76" s="401"/>
      <c r="GJ76" s="401"/>
      <c r="GK76" s="401"/>
      <c r="GL76" s="401"/>
      <c r="GM76" s="401"/>
      <c r="GN76" s="401"/>
      <c r="GO76" s="401"/>
      <c r="GP76" s="401"/>
      <c r="GQ76" s="401"/>
      <c r="GR76" s="401"/>
      <c r="GS76" s="401"/>
      <c r="GT76" s="401"/>
      <c r="GU76" s="401"/>
      <c r="GV76" s="401"/>
      <c r="GW76" s="401"/>
      <c r="GX76" s="401"/>
      <c r="GY76" s="401"/>
      <c r="GZ76" s="401"/>
      <c r="HA76" s="401"/>
      <c r="HB76" s="401"/>
      <c r="HC76" s="401"/>
      <c r="HD76" s="401"/>
      <c r="HE76" s="401"/>
      <c r="HF76" s="401"/>
      <c r="HG76" s="401"/>
      <c r="HH76" s="401"/>
      <c r="HI76" s="401"/>
      <c r="HJ76" s="401"/>
      <c r="HK76" s="401"/>
      <c r="HL76" s="401"/>
      <c r="HM76" s="401"/>
      <c r="HN76" s="401"/>
      <c r="HO76" s="401"/>
      <c r="HP76" s="401"/>
      <c r="HQ76" s="401"/>
      <c r="HR76" s="401"/>
      <c r="HS76" s="401"/>
      <c r="HT76" s="401"/>
      <c r="HU76" s="401"/>
      <c r="HV76" s="401"/>
      <c r="HW76" s="401"/>
      <c r="HX76" s="401"/>
      <c r="HY76" s="401"/>
      <c r="HZ76" s="401"/>
      <c r="IA76" s="401"/>
      <c r="IB76" s="401"/>
      <c r="IC76" s="401"/>
      <c r="ID76" s="401"/>
      <c r="IE76" s="401"/>
      <c r="IF76" s="401"/>
      <c r="IG76" s="401"/>
      <c r="IH76" s="401"/>
      <c r="II76" s="401"/>
      <c r="IJ76" s="401"/>
      <c r="IK76" s="401"/>
      <c r="IL76" s="401"/>
      <c r="IM76" s="401"/>
      <c r="IN76" s="401"/>
      <c r="IO76" s="401"/>
      <c r="IP76" s="401"/>
      <c r="IQ76" s="401"/>
      <c r="IR76" s="401"/>
      <c r="IS76" s="401"/>
      <c r="IT76" s="401"/>
      <c r="IU76" s="401"/>
      <c r="IV76" s="401"/>
      <c r="IW76" s="401"/>
      <c r="IX76" s="476"/>
    </row>
    <row r="77" spans="1:258" s="477" customFormat="1" ht="15" customHeight="1" x14ac:dyDescent="0.25">
      <c r="A77" s="667"/>
      <c r="B77" s="481" t="s">
        <v>820</v>
      </c>
      <c r="C77" s="482"/>
      <c r="D77" s="482"/>
      <c r="E77" s="483"/>
      <c r="F77" s="423"/>
      <c r="G77" s="401"/>
      <c r="H77" s="401"/>
      <c r="I77" s="401"/>
      <c r="J77" s="401"/>
      <c r="K77" s="401"/>
      <c r="L77" s="401"/>
      <c r="M77" s="401"/>
      <c r="N77" s="476"/>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c r="CF77" s="401"/>
      <c r="CG77" s="401"/>
      <c r="CH77" s="401"/>
      <c r="CI77" s="401"/>
      <c r="CJ77" s="401"/>
      <c r="CK77" s="401"/>
      <c r="CL77" s="401"/>
      <c r="CM77" s="401"/>
      <c r="CN77" s="401"/>
      <c r="CO77" s="401"/>
      <c r="CP77" s="401"/>
      <c r="CQ77" s="401"/>
      <c r="CR77" s="401"/>
      <c r="CS77" s="401"/>
      <c r="CT77" s="401"/>
      <c r="CU77" s="401"/>
      <c r="CV77" s="401"/>
      <c r="CW77" s="401"/>
      <c r="CX77" s="401"/>
      <c r="CY77" s="401"/>
      <c r="CZ77" s="401"/>
      <c r="DA77" s="401"/>
      <c r="DB77" s="401"/>
      <c r="DC77" s="401"/>
      <c r="DD77" s="401"/>
      <c r="DE77" s="401"/>
      <c r="DF77" s="401"/>
      <c r="DG77" s="401"/>
      <c r="DH77" s="401"/>
      <c r="DI77" s="401"/>
      <c r="DJ77" s="401"/>
      <c r="DK77" s="401"/>
      <c r="DL77" s="401"/>
      <c r="DM77" s="401"/>
      <c r="DN77" s="401"/>
      <c r="DO77" s="401"/>
      <c r="DP77" s="401"/>
      <c r="DQ77" s="401"/>
      <c r="DR77" s="401"/>
      <c r="DS77" s="401"/>
      <c r="DT77" s="401"/>
      <c r="DU77" s="401"/>
      <c r="DV77" s="401"/>
      <c r="DW77" s="401"/>
      <c r="DX77" s="401"/>
      <c r="DY77" s="401"/>
      <c r="DZ77" s="401"/>
      <c r="EA77" s="401"/>
      <c r="EB77" s="401"/>
      <c r="EC77" s="401"/>
      <c r="ED77" s="401"/>
      <c r="EE77" s="401"/>
      <c r="EF77" s="401"/>
      <c r="EG77" s="401"/>
      <c r="EH77" s="401"/>
      <c r="EI77" s="401"/>
      <c r="EJ77" s="401"/>
      <c r="EK77" s="401"/>
      <c r="EL77" s="401"/>
      <c r="EM77" s="401"/>
      <c r="EN77" s="401"/>
      <c r="EO77" s="401"/>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c r="FY77" s="401"/>
      <c r="FZ77" s="401"/>
      <c r="GA77" s="401"/>
      <c r="GB77" s="401"/>
      <c r="GC77" s="401"/>
      <c r="GD77" s="401"/>
      <c r="GE77" s="401"/>
      <c r="GF77" s="401"/>
      <c r="GG77" s="401"/>
      <c r="GH77" s="401"/>
      <c r="GI77" s="401"/>
      <c r="GJ77" s="401"/>
      <c r="GK77" s="401"/>
      <c r="GL77" s="401"/>
      <c r="GM77" s="401"/>
      <c r="GN77" s="401"/>
      <c r="GO77" s="401"/>
      <c r="GP77" s="401"/>
      <c r="GQ77" s="401"/>
      <c r="GR77" s="401"/>
      <c r="GS77" s="401"/>
      <c r="GT77" s="401"/>
      <c r="GU77" s="401"/>
      <c r="GV77" s="401"/>
      <c r="GW77" s="401"/>
      <c r="GX77" s="401"/>
      <c r="GY77" s="401"/>
      <c r="GZ77" s="401"/>
      <c r="HA77" s="401"/>
      <c r="HB77" s="401"/>
      <c r="HC77" s="401"/>
      <c r="HD77" s="401"/>
      <c r="HE77" s="401"/>
      <c r="HF77" s="401"/>
      <c r="HG77" s="401"/>
      <c r="HH77" s="401"/>
      <c r="HI77" s="401"/>
      <c r="HJ77" s="401"/>
      <c r="HK77" s="401"/>
      <c r="HL77" s="401"/>
      <c r="HM77" s="401"/>
      <c r="HN77" s="401"/>
      <c r="HO77" s="401"/>
      <c r="HP77" s="401"/>
      <c r="HQ77" s="401"/>
      <c r="HR77" s="401"/>
      <c r="HS77" s="401"/>
      <c r="HT77" s="401"/>
      <c r="HU77" s="401"/>
      <c r="HV77" s="401"/>
      <c r="HW77" s="401"/>
      <c r="HX77" s="401"/>
      <c r="HY77" s="401"/>
      <c r="HZ77" s="401"/>
      <c r="IA77" s="401"/>
      <c r="IB77" s="401"/>
      <c r="IC77" s="401"/>
      <c r="ID77" s="401"/>
      <c r="IE77" s="401"/>
      <c r="IF77" s="401"/>
      <c r="IG77" s="401"/>
      <c r="IH77" s="401"/>
      <c r="II77" s="401"/>
      <c r="IJ77" s="401"/>
      <c r="IK77" s="401"/>
      <c r="IL77" s="401"/>
      <c r="IM77" s="401"/>
      <c r="IN77" s="401"/>
      <c r="IO77" s="401"/>
      <c r="IP77" s="401"/>
      <c r="IQ77" s="401"/>
      <c r="IR77" s="401"/>
      <c r="IS77" s="401"/>
      <c r="IT77" s="401"/>
      <c r="IU77" s="401"/>
      <c r="IV77" s="401"/>
      <c r="IW77" s="401"/>
      <c r="IX77" s="476"/>
    </row>
    <row r="78" spans="1:258" s="477" customFormat="1" ht="15" customHeight="1" x14ac:dyDescent="0.25">
      <c r="A78" s="667"/>
      <c r="B78" s="484" t="s">
        <v>816</v>
      </c>
      <c r="C78" s="485"/>
      <c r="D78" s="485"/>
      <c r="E78" s="486"/>
      <c r="F78" s="487"/>
      <c r="G78" s="401"/>
      <c r="H78" s="401"/>
      <c r="I78" s="401"/>
      <c r="J78" s="401"/>
      <c r="K78" s="401"/>
      <c r="L78" s="401"/>
      <c r="M78" s="401"/>
      <c r="N78" s="476"/>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c r="CZ78" s="401"/>
      <c r="DA78" s="401"/>
      <c r="DB78" s="401"/>
      <c r="DC78" s="401"/>
      <c r="DD78" s="401"/>
      <c r="DE78" s="401"/>
      <c r="DF78" s="401"/>
      <c r="DG78" s="401"/>
      <c r="DH78" s="401"/>
      <c r="DI78" s="401"/>
      <c r="DJ78" s="401"/>
      <c r="DK78" s="401"/>
      <c r="DL78" s="401"/>
      <c r="DM78" s="401"/>
      <c r="DN78" s="401"/>
      <c r="DO78" s="401"/>
      <c r="DP78" s="401"/>
      <c r="DQ78" s="401"/>
      <c r="DR78" s="401"/>
      <c r="DS78" s="401"/>
      <c r="DT78" s="401"/>
      <c r="DU78" s="401"/>
      <c r="DV78" s="401"/>
      <c r="DW78" s="401"/>
      <c r="DX78" s="401"/>
      <c r="DY78" s="401"/>
      <c r="DZ78" s="401"/>
      <c r="EA78" s="401"/>
      <c r="EB78" s="401"/>
      <c r="EC78" s="401"/>
      <c r="ED78" s="401"/>
      <c r="EE78" s="401"/>
      <c r="EF78" s="401"/>
      <c r="EG78" s="401"/>
      <c r="EH78" s="401"/>
      <c r="EI78" s="401"/>
      <c r="EJ78" s="401"/>
      <c r="EK78" s="401"/>
      <c r="EL78" s="401"/>
      <c r="EM78" s="401"/>
      <c r="EN78" s="401"/>
      <c r="EO78" s="401"/>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c r="FY78" s="401"/>
      <c r="FZ78" s="401"/>
      <c r="GA78" s="401"/>
      <c r="GB78" s="401"/>
      <c r="GC78" s="401"/>
      <c r="GD78" s="401"/>
      <c r="GE78" s="401"/>
      <c r="GF78" s="401"/>
      <c r="GG78" s="401"/>
      <c r="GH78" s="401"/>
      <c r="GI78" s="401"/>
      <c r="GJ78" s="401"/>
      <c r="GK78" s="401"/>
      <c r="GL78" s="401"/>
      <c r="GM78" s="401"/>
      <c r="GN78" s="401"/>
      <c r="GO78" s="401"/>
      <c r="GP78" s="401"/>
      <c r="GQ78" s="401"/>
      <c r="GR78" s="401"/>
      <c r="GS78" s="401"/>
      <c r="GT78" s="401"/>
      <c r="GU78" s="401"/>
      <c r="GV78" s="401"/>
      <c r="GW78" s="401"/>
      <c r="GX78" s="401"/>
      <c r="GY78" s="401"/>
      <c r="GZ78" s="401"/>
      <c r="HA78" s="401"/>
      <c r="HB78" s="401"/>
      <c r="HC78" s="401"/>
      <c r="HD78" s="401"/>
      <c r="HE78" s="401"/>
      <c r="HF78" s="401"/>
      <c r="HG78" s="401"/>
      <c r="HH78" s="401"/>
      <c r="HI78" s="401"/>
      <c r="HJ78" s="401"/>
      <c r="HK78" s="401"/>
      <c r="HL78" s="401"/>
      <c r="HM78" s="401"/>
      <c r="HN78" s="401"/>
      <c r="HO78" s="401"/>
      <c r="HP78" s="401"/>
      <c r="HQ78" s="401"/>
      <c r="HR78" s="401"/>
      <c r="HS78" s="401"/>
      <c r="HT78" s="401"/>
      <c r="HU78" s="401"/>
      <c r="HV78" s="401"/>
      <c r="HW78" s="401"/>
      <c r="HX78" s="401"/>
      <c r="HY78" s="401"/>
      <c r="HZ78" s="401"/>
      <c r="IA78" s="401"/>
      <c r="IB78" s="401"/>
      <c r="IC78" s="401"/>
      <c r="ID78" s="401"/>
      <c r="IE78" s="401"/>
      <c r="IF78" s="401"/>
      <c r="IG78" s="401"/>
      <c r="IH78" s="401"/>
      <c r="II78" s="401"/>
      <c r="IJ78" s="401"/>
      <c r="IK78" s="401"/>
      <c r="IL78" s="401"/>
      <c r="IM78" s="401"/>
      <c r="IN78" s="401"/>
      <c r="IO78" s="401"/>
      <c r="IP78" s="401"/>
      <c r="IQ78" s="401"/>
      <c r="IR78" s="401"/>
      <c r="IS78" s="401"/>
      <c r="IT78" s="401"/>
      <c r="IU78" s="401"/>
      <c r="IV78" s="401"/>
      <c r="IW78" s="401"/>
      <c r="IX78" s="476"/>
    </row>
    <row r="79" spans="1:258" s="477" customFormat="1" ht="15" customHeight="1" x14ac:dyDescent="0.25">
      <c r="A79" s="667"/>
      <c r="B79" s="484" t="s">
        <v>817</v>
      </c>
      <c r="C79" s="485"/>
      <c r="D79" s="485"/>
      <c r="E79" s="486"/>
      <c r="F79" s="487"/>
      <c r="G79" s="401"/>
      <c r="H79" s="401"/>
      <c r="I79" s="401"/>
      <c r="J79" s="401"/>
      <c r="K79" s="401"/>
      <c r="L79" s="401"/>
      <c r="M79" s="401"/>
      <c r="N79" s="476"/>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c r="CF79" s="401"/>
      <c r="CG79" s="401"/>
      <c r="CH79" s="401"/>
      <c r="CI79" s="401"/>
      <c r="CJ79" s="401"/>
      <c r="CK79" s="401"/>
      <c r="CL79" s="401"/>
      <c r="CM79" s="401"/>
      <c r="CN79" s="401"/>
      <c r="CO79" s="401"/>
      <c r="CP79" s="401"/>
      <c r="CQ79" s="401"/>
      <c r="CR79" s="401"/>
      <c r="CS79" s="401"/>
      <c r="CT79" s="401"/>
      <c r="CU79" s="401"/>
      <c r="CV79" s="401"/>
      <c r="CW79" s="401"/>
      <c r="CX79" s="401"/>
      <c r="CY79" s="401"/>
      <c r="CZ79" s="401"/>
      <c r="DA79" s="401"/>
      <c r="DB79" s="401"/>
      <c r="DC79" s="401"/>
      <c r="DD79" s="401"/>
      <c r="DE79" s="401"/>
      <c r="DF79" s="401"/>
      <c r="DG79" s="401"/>
      <c r="DH79" s="401"/>
      <c r="DI79" s="401"/>
      <c r="DJ79" s="401"/>
      <c r="DK79" s="401"/>
      <c r="DL79" s="401"/>
      <c r="DM79" s="401"/>
      <c r="DN79" s="401"/>
      <c r="DO79" s="401"/>
      <c r="DP79" s="401"/>
      <c r="DQ79" s="401"/>
      <c r="DR79" s="401"/>
      <c r="DS79" s="401"/>
      <c r="DT79" s="401"/>
      <c r="DU79" s="401"/>
      <c r="DV79" s="401"/>
      <c r="DW79" s="401"/>
      <c r="DX79" s="401"/>
      <c r="DY79" s="401"/>
      <c r="DZ79" s="401"/>
      <c r="EA79" s="401"/>
      <c r="EB79" s="401"/>
      <c r="EC79" s="401"/>
      <c r="ED79" s="401"/>
      <c r="EE79" s="401"/>
      <c r="EF79" s="401"/>
      <c r="EG79" s="401"/>
      <c r="EH79" s="401"/>
      <c r="EI79" s="401"/>
      <c r="EJ79" s="401"/>
      <c r="EK79" s="401"/>
      <c r="EL79" s="401"/>
      <c r="EM79" s="401"/>
      <c r="EN79" s="401"/>
      <c r="EO79" s="401"/>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c r="FY79" s="401"/>
      <c r="FZ79" s="401"/>
      <c r="GA79" s="401"/>
      <c r="GB79" s="401"/>
      <c r="GC79" s="401"/>
      <c r="GD79" s="401"/>
      <c r="GE79" s="401"/>
      <c r="GF79" s="401"/>
      <c r="GG79" s="401"/>
      <c r="GH79" s="401"/>
      <c r="GI79" s="401"/>
      <c r="GJ79" s="401"/>
      <c r="GK79" s="401"/>
      <c r="GL79" s="401"/>
      <c r="GM79" s="401"/>
      <c r="GN79" s="401"/>
      <c r="GO79" s="401"/>
      <c r="GP79" s="401"/>
      <c r="GQ79" s="401"/>
      <c r="GR79" s="401"/>
      <c r="GS79" s="401"/>
      <c r="GT79" s="401"/>
      <c r="GU79" s="401"/>
      <c r="GV79" s="401"/>
      <c r="GW79" s="401"/>
      <c r="GX79" s="401"/>
      <c r="GY79" s="401"/>
      <c r="GZ79" s="401"/>
      <c r="HA79" s="401"/>
      <c r="HB79" s="401"/>
      <c r="HC79" s="401"/>
      <c r="HD79" s="401"/>
      <c r="HE79" s="401"/>
      <c r="HF79" s="401"/>
      <c r="HG79" s="401"/>
      <c r="HH79" s="401"/>
      <c r="HI79" s="401"/>
      <c r="HJ79" s="401"/>
      <c r="HK79" s="401"/>
      <c r="HL79" s="401"/>
      <c r="HM79" s="401"/>
      <c r="HN79" s="401"/>
      <c r="HO79" s="401"/>
      <c r="HP79" s="401"/>
      <c r="HQ79" s="401"/>
      <c r="HR79" s="401"/>
      <c r="HS79" s="401"/>
      <c r="HT79" s="401"/>
      <c r="HU79" s="401"/>
      <c r="HV79" s="401"/>
      <c r="HW79" s="401"/>
      <c r="HX79" s="401"/>
      <c r="HY79" s="401"/>
      <c r="HZ79" s="401"/>
      <c r="IA79" s="401"/>
      <c r="IB79" s="401"/>
      <c r="IC79" s="401"/>
      <c r="ID79" s="401"/>
      <c r="IE79" s="401"/>
      <c r="IF79" s="401"/>
      <c r="IG79" s="401"/>
      <c r="IH79" s="401"/>
      <c r="II79" s="401"/>
      <c r="IJ79" s="401"/>
      <c r="IK79" s="401"/>
      <c r="IL79" s="401"/>
      <c r="IM79" s="401"/>
      <c r="IN79" s="401"/>
      <c r="IO79" s="401"/>
      <c r="IP79" s="401"/>
      <c r="IQ79" s="401"/>
      <c r="IR79" s="401"/>
      <c r="IS79" s="401"/>
      <c r="IT79" s="401"/>
      <c r="IU79" s="401"/>
      <c r="IV79" s="401"/>
      <c r="IW79" s="401"/>
      <c r="IX79" s="476"/>
    </row>
    <row r="80" spans="1:258" ht="15" customHeight="1" x14ac:dyDescent="0.25">
      <c r="A80" s="675"/>
      <c r="B80" s="488" t="s">
        <v>818</v>
      </c>
      <c r="C80" s="489"/>
      <c r="D80" s="489"/>
      <c r="E80" s="490"/>
      <c r="F80" s="491"/>
      <c r="G80" s="401"/>
      <c r="H80" s="401"/>
      <c r="I80" s="401"/>
      <c r="J80" s="401"/>
      <c r="K80" s="401"/>
      <c r="L80" s="401"/>
      <c r="M80" s="401"/>
      <c r="N80" s="476"/>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80"/>
      <c r="CS80" s="480"/>
      <c r="CT80" s="480"/>
      <c r="CU80" s="480"/>
      <c r="CV80" s="480"/>
      <c r="CW80" s="480"/>
      <c r="CX80" s="401"/>
      <c r="CY80" s="401"/>
      <c r="CZ80" s="480"/>
      <c r="DA80" s="480"/>
      <c r="DB80" s="480"/>
      <c r="DC80" s="480"/>
      <c r="DD80" s="480"/>
      <c r="DE80" s="480"/>
      <c r="DF80" s="480"/>
      <c r="DG80" s="480"/>
      <c r="DH80" s="401"/>
      <c r="DI80" s="401"/>
      <c r="DJ80" s="480"/>
      <c r="DK80" s="480"/>
      <c r="DL80" s="480"/>
      <c r="DM80" s="480"/>
      <c r="DN80" s="480"/>
      <c r="DO80" s="480"/>
      <c r="DP80" s="401"/>
      <c r="DQ80" s="401"/>
      <c r="DR80" s="480"/>
      <c r="DS80" s="480"/>
      <c r="DT80" s="480"/>
      <c r="DU80" s="480"/>
      <c r="DV80" s="401"/>
      <c r="DW80" s="401"/>
      <c r="DX80" s="480"/>
      <c r="DY80" s="401"/>
      <c r="DZ80" s="401"/>
      <c r="EA80" s="401"/>
      <c r="EB80" s="401"/>
      <c r="EC80" s="480"/>
      <c r="ED80" s="480"/>
      <c r="EE80" s="480"/>
      <c r="EF80" s="480"/>
      <c r="EG80" s="480"/>
      <c r="EH80" s="480"/>
      <c r="EI80" s="480"/>
      <c r="EJ80" s="480"/>
      <c r="EK80" s="480"/>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92"/>
    </row>
    <row r="81" spans="1:258" s="477" customFormat="1" ht="15" customHeight="1" x14ac:dyDescent="0.25">
      <c r="A81" s="667"/>
      <c r="B81" s="401"/>
      <c r="C81" s="401"/>
      <c r="D81" s="401"/>
      <c r="E81" s="401"/>
      <c r="F81" s="401"/>
      <c r="G81" s="401"/>
      <c r="H81" s="401"/>
      <c r="I81" s="401"/>
      <c r="J81" s="401"/>
      <c r="K81" s="401"/>
      <c r="L81" s="401"/>
      <c r="M81" s="401"/>
      <c r="N81" s="476"/>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c r="CF81" s="401"/>
      <c r="CG81" s="401"/>
      <c r="CH81" s="401"/>
      <c r="CI81" s="401"/>
      <c r="CJ81" s="401"/>
      <c r="CK81" s="401"/>
      <c r="CL81" s="401"/>
      <c r="CM81" s="401"/>
      <c r="CN81" s="401"/>
      <c r="CO81" s="401"/>
      <c r="CP81" s="401"/>
      <c r="CQ81" s="401"/>
      <c r="CR81" s="401"/>
      <c r="CS81" s="401"/>
      <c r="CT81" s="401"/>
      <c r="CU81" s="401"/>
      <c r="CV81" s="401"/>
      <c r="CW81" s="401"/>
      <c r="CX81" s="401"/>
      <c r="CY81" s="401"/>
      <c r="CZ81" s="401"/>
      <c r="DA81" s="401"/>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c r="EC81" s="401"/>
      <c r="ED81" s="401"/>
      <c r="EE81" s="401"/>
      <c r="EF81" s="401"/>
      <c r="EG81" s="401"/>
      <c r="EH81" s="401"/>
      <c r="EI81" s="401"/>
      <c r="EJ81" s="401"/>
      <c r="EK81" s="401"/>
      <c r="EL81" s="401"/>
      <c r="EM81" s="401"/>
      <c r="EN81" s="401"/>
      <c r="EO81" s="401"/>
      <c r="EP81" s="401"/>
      <c r="EQ81" s="401"/>
      <c r="ER81" s="401"/>
      <c r="ES81" s="401"/>
      <c r="ET81" s="401"/>
      <c r="EU81" s="401"/>
      <c r="EV81" s="401"/>
      <c r="EW81" s="401"/>
      <c r="EX81" s="401"/>
      <c r="EY81" s="401"/>
      <c r="EZ81" s="401"/>
      <c r="FA81" s="401"/>
      <c r="FB81" s="401"/>
      <c r="FC81" s="401"/>
      <c r="FD81" s="401"/>
      <c r="FE81" s="401"/>
      <c r="FF81" s="401"/>
      <c r="FG81" s="401"/>
      <c r="FH81" s="401"/>
      <c r="FI81" s="401"/>
      <c r="FJ81" s="401"/>
      <c r="FK81" s="401"/>
      <c r="FL81" s="401"/>
      <c r="FM81" s="401"/>
      <c r="FN81" s="401"/>
      <c r="FO81" s="401"/>
      <c r="FP81" s="401"/>
      <c r="FQ81" s="401"/>
      <c r="FR81" s="401"/>
      <c r="FS81" s="401"/>
      <c r="FT81" s="401"/>
      <c r="FU81" s="401"/>
      <c r="FV81" s="401"/>
      <c r="FW81" s="401"/>
      <c r="FX81" s="401"/>
      <c r="FY81" s="401"/>
      <c r="FZ81" s="401"/>
      <c r="GA81" s="401"/>
      <c r="GB81" s="401"/>
      <c r="GC81" s="401"/>
      <c r="GD81" s="401"/>
      <c r="GE81" s="401"/>
      <c r="GF81" s="401"/>
      <c r="GG81" s="401"/>
      <c r="GH81" s="401"/>
      <c r="GI81" s="401"/>
      <c r="GJ81" s="401"/>
      <c r="GK81" s="401"/>
      <c r="GL81" s="401"/>
      <c r="GM81" s="401"/>
      <c r="GN81" s="401"/>
      <c r="GO81" s="401"/>
      <c r="GP81" s="401"/>
      <c r="GQ81" s="401"/>
      <c r="GR81" s="401"/>
      <c r="GS81" s="401"/>
      <c r="GT81" s="401"/>
      <c r="GU81" s="401"/>
      <c r="GV81" s="401"/>
      <c r="GW81" s="401"/>
      <c r="GX81" s="401"/>
      <c r="GY81" s="401"/>
      <c r="GZ81" s="401"/>
      <c r="HA81" s="401"/>
      <c r="HB81" s="401"/>
      <c r="HC81" s="401"/>
      <c r="HD81" s="401"/>
      <c r="HE81" s="401"/>
      <c r="HF81" s="401"/>
      <c r="HG81" s="401"/>
      <c r="HH81" s="401"/>
      <c r="HI81" s="401"/>
      <c r="HJ81" s="401"/>
      <c r="HK81" s="401"/>
      <c r="HL81" s="401"/>
      <c r="HM81" s="401"/>
      <c r="HN81" s="401"/>
      <c r="HO81" s="401"/>
      <c r="HP81" s="401"/>
      <c r="HQ81" s="401"/>
      <c r="HR81" s="401"/>
      <c r="HS81" s="401"/>
      <c r="HT81" s="401"/>
      <c r="HU81" s="401"/>
      <c r="HV81" s="401"/>
      <c r="HW81" s="401"/>
      <c r="HX81" s="401"/>
      <c r="HY81" s="401"/>
      <c r="HZ81" s="401"/>
      <c r="IA81" s="401"/>
      <c r="IB81" s="401"/>
      <c r="IC81" s="401"/>
      <c r="ID81" s="401"/>
      <c r="IE81" s="401"/>
      <c r="IF81" s="401"/>
      <c r="IG81" s="401"/>
      <c r="IH81" s="401"/>
      <c r="II81" s="401"/>
      <c r="IJ81" s="401"/>
      <c r="IK81" s="401"/>
      <c r="IL81" s="401"/>
      <c r="IM81" s="401"/>
      <c r="IN81" s="401"/>
      <c r="IO81" s="401"/>
      <c r="IP81" s="401"/>
      <c r="IQ81" s="401"/>
      <c r="IR81" s="401"/>
      <c r="IS81" s="401"/>
      <c r="IT81" s="401"/>
      <c r="IU81" s="401"/>
      <c r="IV81" s="401"/>
      <c r="IW81" s="401"/>
      <c r="IX81" s="476"/>
    </row>
    <row r="82" spans="1:258" s="401" customFormat="1" ht="45" customHeight="1" x14ac:dyDescent="0.25">
      <c r="A82" s="638" t="s">
        <v>827</v>
      </c>
      <c r="B82" s="1064"/>
      <c r="C82" s="1065"/>
      <c r="D82" s="1065"/>
      <c r="E82" s="1065"/>
      <c r="F82" s="1065"/>
      <c r="G82" s="1065"/>
      <c r="H82" s="1065"/>
      <c r="I82" s="1023"/>
      <c r="J82" s="1023"/>
      <c r="K82" s="1023"/>
      <c r="L82" s="1023"/>
      <c r="M82" s="1023"/>
      <c r="N82" s="679"/>
      <c r="O82" s="1023"/>
      <c r="P82" s="1023"/>
      <c r="Q82" s="1023"/>
      <c r="R82" s="1023"/>
      <c r="S82" s="1023"/>
      <c r="T82" s="1023"/>
      <c r="U82" s="1023"/>
      <c r="V82" s="1023"/>
      <c r="W82" s="1023"/>
      <c r="X82" s="1023"/>
      <c r="Y82" s="1023"/>
      <c r="Z82" s="1023"/>
      <c r="AA82" s="1023"/>
      <c r="AB82" s="1023"/>
      <c r="AC82" s="1023"/>
      <c r="AD82" s="1023"/>
      <c r="AE82" s="1023"/>
      <c r="AF82" s="1023"/>
      <c r="AG82" s="1023"/>
      <c r="AH82" s="1023"/>
      <c r="AI82" s="1023"/>
      <c r="AJ82" s="1023"/>
      <c r="AK82" s="1023"/>
      <c r="AL82" s="1023"/>
      <c r="AM82" s="1023"/>
      <c r="AN82" s="1023"/>
      <c r="AO82" s="1023"/>
      <c r="AP82" s="1023"/>
      <c r="AQ82" s="1023"/>
      <c r="AR82" s="1023"/>
      <c r="AS82" s="1023"/>
      <c r="AT82" s="1023"/>
      <c r="AU82" s="1023"/>
      <c r="AV82" s="1023"/>
      <c r="AW82" s="1023"/>
      <c r="AX82" s="1023"/>
      <c r="AY82" s="1023"/>
      <c r="AZ82" s="1023"/>
      <c r="BA82" s="1023"/>
      <c r="BB82" s="1023"/>
      <c r="BC82" s="1023"/>
      <c r="BD82" s="1023"/>
      <c r="BE82" s="1023"/>
      <c r="BF82" s="1023"/>
      <c r="BG82" s="1023"/>
      <c r="BH82" s="1023"/>
      <c r="BI82" s="1023"/>
      <c r="BJ82" s="1023"/>
      <c r="BK82" s="1023"/>
      <c r="BL82" s="1023"/>
      <c r="BM82" s="1023"/>
      <c r="BN82" s="1023"/>
      <c r="BO82" s="1023"/>
      <c r="BP82" s="1023"/>
      <c r="BQ82" s="1023"/>
      <c r="BR82" s="1023"/>
      <c r="BS82" s="1023"/>
      <c r="BT82" s="1023"/>
      <c r="BU82" s="1023"/>
      <c r="BV82" s="1023"/>
      <c r="BW82" s="1023"/>
      <c r="BX82" s="1023"/>
      <c r="BY82" s="1023"/>
      <c r="BZ82" s="1023"/>
      <c r="CA82" s="1023"/>
      <c r="CB82" s="1023"/>
      <c r="CC82" s="1023"/>
      <c r="CD82" s="1023"/>
      <c r="CE82" s="1023"/>
      <c r="CF82" s="1023"/>
      <c r="CG82" s="1023"/>
      <c r="CH82" s="1023"/>
      <c r="CI82" s="1023"/>
      <c r="CJ82" s="1023"/>
      <c r="CK82" s="1023"/>
      <c r="CL82" s="1023"/>
      <c r="CM82" s="1023"/>
      <c r="CN82" s="1023"/>
      <c r="CO82" s="1023"/>
      <c r="CP82" s="1023"/>
      <c r="CQ82" s="1023"/>
      <c r="CR82" s="1023"/>
      <c r="CS82" s="1023"/>
      <c r="CT82" s="1023"/>
      <c r="CU82" s="1023"/>
      <c r="CV82" s="1023"/>
      <c r="CW82" s="1023"/>
      <c r="CX82" s="1023"/>
      <c r="CY82" s="1023"/>
      <c r="CZ82" s="1023"/>
      <c r="DA82" s="1023"/>
      <c r="DB82" s="1023"/>
      <c r="DC82" s="1023"/>
      <c r="DD82" s="1023"/>
      <c r="DE82" s="1023"/>
      <c r="DF82" s="1023"/>
      <c r="DG82" s="1023"/>
      <c r="DH82" s="1023"/>
      <c r="DI82" s="1023"/>
      <c r="DJ82" s="1023"/>
      <c r="DK82" s="1023"/>
      <c r="DL82" s="1023"/>
      <c r="DM82" s="1023"/>
      <c r="DN82" s="1023"/>
      <c r="DO82" s="1023"/>
      <c r="DP82" s="1023"/>
      <c r="DQ82" s="1023"/>
      <c r="DR82" s="1023"/>
      <c r="DS82" s="1023"/>
      <c r="DT82" s="1023"/>
      <c r="DU82" s="1023"/>
      <c r="DV82" s="1023"/>
      <c r="DW82" s="1023"/>
      <c r="DX82" s="1023"/>
      <c r="DY82" s="1023"/>
      <c r="DZ82" s="1023"/>
      <c r="EA82" s="1023"/>
      <c r="EB82" s="1023"/>
      <c r="EC82" s="1023"/>
      <c r="ED82" s="1023"/>
      <c r="EE82" s="1023"/>
      <c r="EF82" s="1023"/>
      <c r="EG82" s="1023"/>
      <c r="EH82" s="1023"/>
      <c r="EI82" s="1023"/>
      <c r="EJ82" s="1023"/>
      <c r="EK82" s="1023"/>
      <c r="EL82" s="679"/>
    </row>
    <row r="83" spans="1:258" s="477" customFormat="1" ht="15" customHeight="1" x14ac:dyDescent="0.25">
      <c r="A83" s="667"/>
      <c r="B83" s="3663"/>
      <c r="C83" s="3664"/>
      <c r="D83" s="3664"/>
      <c r="E83" s="3664"/>
      <c r="F83" s="676" t="s">
        <v>746</v>
      </c>
      <c r="G83" s="401"/>
      <c r="H83" s="401"/>
      <c r="I83" s="401"/>
      <c r="J83" s="401"/>
      <c r="K83" s="401"/>
      <c r="L83" s="401"/>
      <c r="M83" s="401"/>
      <c r="N83" s="476"/>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1"/>
      <c r="DE83" s="401"/>
      <c r="DF83" s="401"/>
      <c r="DG83" s="401"/>
      <c r="DH83" s="401"/>
      <c r="DI83" s="401"/>
      <c r="DJ83" s="401"/>
      <c r="DK83" s="401"/>
      <c r="DL83" s="401"/>
      <c r="DM83" s="401"/>
      <c r="DN83" s="401"/>
      <c r="DO83" s="401"/>
      <c r="DP83" s="401"/>
      <c r="DQ83" s="401"/>
      <c r="DR83" s="401"/>
      <c r="DS83" s="401"/>
      <c r="DT83" s="401"/>
      <c r="DU83" s="401"/>
      <c r="DV83" s="401"/>
      <c r="DW83" s="401"/>
      <c r="DX83" s="401"/>
      <c r="DY83" s="401"/>
      <c r="DZ83" s="401"/>
      <c r="EA83" s="401"/>
      <c r="EB83" s="401"/>
      <c r="EC83" s="401"/>
      <c r="ED83" s="401"/>
      <c r="EE83" s="401"/>
      <c r="EF83" s="401"/>
      <c r="EG83" s="401"/>
      <c r="EH83" s="401"/>
      <c r="EI83" s="401"/>
      <c r="EJ83" s="401"/>
      <c r="EK83" s="401"/>
      <c r="EL83" s="401"/>
      <c r="EM83" s="401"/>
      <c r="EN83" s="401"/>
      <c r="EO83" s="401"/>
      <c r="EP83" s="401"/>
      <c r="EQ83" s="401"/>
      <c r="ER83" s="401"/>
      <c r="ES83" s="401"/>
      <c r="ET83" s="401"/>
      <c r="EU83" s="401"/>
      <c r="EV83" s="401"/>
      <c r="EW83" s="401"/>
      <c r="EX83" s="401"/>
      <c r="EY83" s="401"/>
      <c r="EZ83" s="401"/>
      <c r="FA83" s="401"/>
      <c r="FB83" s="401"/>
      <c r="FC83" s="401"/>
      <c r="FD83" s="401"/>
      <c r="FE83" s="401"/>
      <c r="FF83" s="401"/>
      <c r="FG83" s="401"/>
      <c r="FH83" s="401"/>
      <c r="FI83" s="401"/>
      <c r="FJ83" s="401"/>
      <c r="FK83" s="401"/>
      <c r="FL83" s="401"/>
      <c r="FM83" s="401"/>
      <c r="FN83" s="401"/>
      <c r="FO83" s="401"/>
      <c r="FP83" s="401"/>
      <c r="FQ83" s="401"/>
      <c r="FR83" s="401"/>
      <c r="FS83" s="401"/>
      <c r="FT83" s="401"/>
      <c r="FU83" s="401"/>
      <c r="FV83" s="401"/>
      <c r="FW83" s="401"/>
      <c r="FX83" s="401"/>
      <c r="FY83" s="401"/>
      <c r="FZ83" s="401"/>
      <c r="GA83" s="401"/>
      <c r="GB83" s="401"/>
      <c r="GC83" s="401"/>
      <c r="GD83" s="401"/>
      <c r="GE83" s="401"/>
      <c r="GF83" s="401"/>
      <c r="GG83" s="401"/>
      <c r="GH83" s="401"/>
      <c r="GI83" s="401"/>
      <c r="GJ83" s="401"/>
      <c r="GK83" s="401"/>
      <c r="GL83" s="401"/>
      <c r="GM83" s="401"/>
      <c r="GN83" s="401"/>
      <c r="GO83" s="401"/>
      <c r="GP83" s="401"/>
      <c r="GQ83" s="401"/>
      <c r="GR83" s="401"/>
      <c r="GS83" s="401"/>
      <c r="GT83" s="401"/>
      <c r="GU83" s="401"/>
      <c r="GV83" s="401"/>
      <c r="GW83" s="401"/>
      <c r="GX83" s="401"/>
      <c r="GY83" s="401"/>
      <c r="GZ83" s="401"/>
      <c r="HA83" s="401"/>
      <c r="HB83" s="401"/>
      <c r="HC83" s="401"/>
      <c r="HD83" s="401"/>
      <c r="HE83" s="401"/>
      <c r="HF83" s="401"/>
      <c r="HG83" s="401"/>
      <c r="HH83" s="401"/>
      <c r="HI83" s="401"/>
      <c r="HJ83" s="401"/>
      <c r="HK83" s="401"/>
      <c r="HL83" s="401"/>
      <c r="HM83" s="401"/>
      <c r="HN83" s="401"/>
      <c r="HO83" s="401"/>
      <c r="HP83" s="401"/>
      <c r="HQ83" s="401"/>
      <c r="HR83" s="401"/>
      <c r="HS83" s="401"/>
      <c r="HT83" s="401"/>
      <c r="HU83" s="401"/>
      <c r="HV83" s="401"/>
      <c r="HW83" s="401"/>
      <c r="HX83" s="401"/>
      <c r="HY83" s="401"/>
      <c r="HZ83" s="401"/>
      <c r="IA83" s="401"/>
      <c r="IB83" s="401"/>
      <c r="IC83" s="401"/>
      <c r="ID83" s="401"/>
      <c r="IE83" s="401"/>
      <c r="IF83" s="401"/>
      <c r="IG83" s="401"/>
      <c r="IH83" s="401"/>
      <c r="II83" s="401"/>
      <c r="IJ83" s="401"/>
      <c r="IK83" s="401"/>
      <c r="IL83" s="401"/>
      <c r="IM83" s="401"/>
      <c r="IN83" s="401"/>
      <c r="IO83" s="401"/>
      <c r="IP83" s="401"/>
      <c r="IQ83" s="401"/>
      <c r="IR83" s="401"/>
      <c r="IS83" s="401"/>
      <c r="IT83" s="401"/>
      <c r="IU83" s="401"/>
      <c r="IV83" s="401"/>
      <c r="IW83" s="401"/>
      <c r="IX83" s="476"/>
    </row>
    <row r="84" spans="1:258" s="477" customFormat="1" ht="15" customHeight="1" x14ac:dyDescent="0.25">
      <c r="A84" s="667"/>
      <c r="B84" s="677" t="s">
        <v>828</v>
      </c>
      <c r="C84" s="677"/>
      <c r="D84" s="677"/>
      <c r="E84" s="677"/>
      <c r="F84" s="678">
        <f>IF($F$16=($F$22+$F$26+$F$30+$F$38+$F$42+$F$46+$F$54+$F$58+$F$62+$F$70+$F$74+$F$78+$F$86+$F$90+$F$94+$F$102+$F$106+$F$110+$F$118+$F$122+$F$126+$F$12+$F$13+$F$14+$F$15),F86+F90+F94,IF($F$16=($F$119+$F$123+$F$127+$F$103+$F$107+$F$111+$F$87+$F$91+$F$95+$F$71+$F$75+$F$79+$F$55+$F$59+$F$63+$F$39+$F$43+$F$47+$F$23+$F$27+$F$31+$F$12+$F$13+$F$14+$F$15),F87+F91+F95,F88+F92+F96))</f>
        <v>0</v>
      </c>
      <c r="G84" s="401"/>
      <c r="H84" s="401"/>
      <c r="I84" s="401"/>
      <c r="J84" s="401"/>
      <c r="K84" s="401"/>
      <c r="L84" s="401"/>
      <c r="M84" s="401"/>
      <c r="N84" s="476"/>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c r="CF84" s="401"/>
      <c r="CG84" s="401"/>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1"/>
      <c r="DJ84" s="401"/>
      <c r="DK84" s="401"/>
      <c r="DL84" s="401"/>
      <c r="DM84" s="401"/>
      <c r="DN84" s="401"/>
      <c r="DO84" s="401"/>
      <c r="DP84" s="401"/>
      <c r="DQ84" s="401"/>
      <c r="DR84" s="401"/>
      <c r="DS84" s="401"/>
      <c r="DT84" s="401"/>
      <c r="DU84" s="401"/>
      <c r="DV84" s="401"/>
      <c r="DW84" s="401"/>
      <c r="DX84" s="401"/>
      <c r="DY84" s="401"/>
      <c r="DZ84" s="401"/>
      <c r="EA84" s="401"/>
      <c r="EB84" s="401"/>
      <c r="EC84" s="401"/>
      <c r="ED84" s="401"/>
      <c r="EE84" s="401"/>
      <c r="EF84" s="401"/>
      <c r="EG84" s="401"/>
      <c r="EH84" s="401"/>
      <c r="EI84" s="401"/>
      <c r="EJ84" s="401"/>
      <c r="EK84" s="401"/>
      <c r="EL84" s="401"/>
      <c r="EM84" s="401"/>
      <c r="EN84" s="401"/>
      <c r="EO84" s="401"/>
      <c r="EP84" s="401"/>
      <c r="EQ84" s="401"/>
      <c r="ER84" s="401"/>
      <c r="ES84" s="401"/>
      <c r="ET84" s="401"/>
      <c r="EU84" s="401"/>
      <c r="EV84" s="401"/>
      <c r="EW84" s="401"/>
      <c r="EX84" s="401"/>
      <c r="EY84" s="401"/>
      <c r="EZ84" s="401"/>
      <c r="FA84" s="401"/>
      <c r="FB84" s="401"/>
      <c r="FC84" s="401"/>
      <c r="FD84" s="401"/>
      <c r="FE84" s="401"/>
      <c r="FF84" s="401"/>
      <c r="FG84" s="401"/>
      <c r="FH84" s="401"/>
      <c r="FI84" s="401"/>
      <c r="FJ84" s="401"/>
      <c r="FK84" s="401"/>
      <c r="FL84" s="401"/>
      <c r="FM84" s="401"/>
      <c r="FN84" s="401"/>
      <c r="FO84" s="401"/>
      <c r="FP84" s="401"/>
      <c r="FQ84" s="401"/>
      <c r="FR84" s="401"/>
      <c r="FS84" s="401"/>
      <c r="FT84" s="401"/>
      <c r="FU84" s="401"/>
      <c r="FV84" s="401"/>
      <c r="FW84" s="401"/>
      <c r="FX84" s="401"/>
      <c r="FY84" s="401"/>
      <c r="FZ84" s="401"/>
      <c r="GA84" s="401"/>
      <c r="GB84" s="401"/>
      <c r="GC84" s="401"/>
      <c r="GD84" s="401"/>
      <c r="GE84" s="401"/>
      <c r="GF84" s="401"/>
      <c r="GG84" s="401"/>
      <c r="GH84" s="401"/>
      <c r="GI84" s="401"/>
      <c r="GJ84" s="401"/>
      <c r="GK84" s="401"/>
      <c r="GL84" s="401"/>
      <c r="GM84" s="401"/>
      <c r="GN84" s="401"/>
      <c r="GO84" s="401"/>
      <c r="GP84" s="401"/>
      <c r="GQ84" s="401"/>
      <c r="GR84" s="401"/>
      <c r="GS84" s="401"/>
      <c r="GT84" s="401"/>
      <c r="GU84" s="401"/>
      <c r="GV84" s="401"/>
      <c r="GW84" s="401"/>
      <c r="GX84" s="401"/>
      <c r="GY84" s="401"/>
      <c r="GZ84" s="401"/>
      <c r="HA84" s="401"/>
      <c r="HB84" s="401"/>
      <c r="HC84" s="401"/>
      <c r="HD84" s="401"/>
      <c r="HE84" s="401"/>
      <c r="HF84" s="401"/>
      <c r="HG84" s="401"/>
      <c r="HH84" s="401"/>
      <c r="HI84" s="401"/>
      <c r="HJ84" s="401"/>
      <c r="HK84" s="401"/>
      <c r="HL84" s="401"/>
      <c r="HM84" s="401"/>
      <c r="HN84" s="401"/>
      <c r="HO84" s="401"/>
      <c r="HP84" s="401"/>
      <c r="HQ84" s="401"/>
      <c r="HR84" s="401"/>
      <c r="HS84" s="401"/>
      <c r="HT84" s="401"/>
      <c r="HU84" s="401"/>
      <c r="HV84" s="401"/>
      <c r="HW84" s="401"/>
      <c r="HX84" s="401"/>
      <c r="HY84" s="401"/>
      <c r="HZ84" s="401"/>
      <c r="IA84" s="401"/>
      <c r="IB84" s="401"/>
      <c r="IC84" s="401"/>
      <c r="ID84" s="401"/>
      <c r="IE84" s="401"/>
      <c r="IF84" s="401"/>
      <c r="IG84" s="401"/>
      <c r="IH84" s="401"/>
      <c r="II84" s="401"/>
      <c r="IJ84" s="401"/>
      <c r="IK84" s="401"/>
      <c r="IL84" s="401"/>
      <c r="IM84" s="401"/>
      <c r="IN84" s="401"/>
      <c r="IO84" s="401"/>
      <c r="IP84" s="401"/>
      <c r="IQ84" s="401"/>
      <c r="IR84" s="401"/>
      <c r="IS84" s="401"/>
      <c r="IT84" s="401"/>
      <c r="IU84" s="401"/>
      <c r="IV84" s="401"/>
      <c r="IW84" s="401"/>
      <c r="IX84" s="476"/>
    </row>
    <row r="85" spans="1:258" s="477" customFormat="1" ht="15" customHeight="1" x14ac:dyDescent="0.25">
      <c r="A85" s="667"/>
      <c r="B85" s="481" t="s">
        <v>815</v>
      </c>
      <c r="C85" s="482"/>
      <c r="D85" s="482"/>
      <c r="E85" s="483"/>
      <c r="F85" s="423"/>
      <c r="G85" s="401"/>
      <c r="H85" s="401"/>
      <c r="I85" s="401"/>
      <c r="J85" s="401"/>
      <c r="K85" s="401"/>
      <c r="L85" s="401"/>
      <c r="M85" s="401"/>
      <c r="N85" s="476"/>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c r="CF85" s="401"/>
      <c r="CG85" s="401"/>
      <c r="CH85" s="401"/>
      <c r="CI85" s="401"/>
      <c r="CJ85" s="401"/>
      <c r="CK85" s="401"/>
      <c r="CL85" s="401"/>
      <c r="CM85" s="401"/>
      <c r="CN85" s="401"/>
      <c r="CO85" s="401"/>
      <c r="CP85" s="401"/>
      <c r="CQ85" s="401"/>
      <c r="CR85" s="401"/>
      <c r="CS85" s="401"/>
      <c r="CT85" s="401"/>
      <c r="CU85" s="401"/>
      <c r="CV85" s="401"/>
      <c r="CW85" s="401"/>
      <c r="CX85" s="401"/>
      <c r="CY85" s="401"/>
      <c r="CZ85" s="401"/>
      <c r="DA85" s="401"/>
      <c r="DB85" s="401"/>
      <c r="DC85" s="401"/>
      <c r="DD85" s="401"/>
      <c r="DE85" s="401"/>
      <c r="DF85" s="401"/>
      <c r="DG85" s="401"/>
      <c r="DH85" s="401"/>
      <c r="DI85" s="401"/>
      <c r="DJ85" s="401"/>
      <c r="DK85" s="401"/>
      <c r="DL85" s="401"/>
      <c r="DM85" s="401"/>
      <c r="DN85" s="401"/>
      <c r="DO85" s="401"/>
      <c r="DP85" s="401"/>
      <c r="DQ85" s="401"/>
      <c r="DR85" s="401"/>
      <c r="DS85" s="401"/>
      <c r="DT85" s="401"/>
      <c r="DU85" s="401"/>
      <c r="DV85" s="401"/>
      <c r="DW85" s="401"/>
      <c r="DX85" s="401"/>
      <c r="DY85" s="401"/>
      <c r="DZ85" s="401"/>
      <c r="EA85" s="401"/>
      <c r="EB85" s="401"/>
      <c r="EC85" s="401"/>
      <c r="ED85" s="401"/>
      <c r="EE85" s="401"/>
      <c r="EF85" s="401"/>
      <c r="EG85" s="401"/>
      <c r="EH85" s="401"/>
      <c r="EI85" s="401"/>
      <c r="EJ85" s="401"/>
      <c r="EK85" s="401"/>
      <c r="EL85" s="401"/>
      <c r="EM85" s="401"/>
      <c r="EN85" s="401"/>
      <c r="EO85" s="401"/>
      <c r="EP85" s="401"/>
      <c r="EQ85" s="401"/>
      <c r="ER85" s="401"/>
      <c r="ES85" s="401"/>
      <c r="ET85" s="401"/>
      <c r="EU85" s="401"/>
      <c r="EV85" s="401"/>
      <c r="EW85" s="401"/>
      <c r="EX85" s="401"/>
      <c r="EY85" s="401"/>
      <c r="EZ85" s="401"/>
      <c r="FA85" s="401"/>
      <c r="FB85" s="401"/>
      <c r="FC85" s="401"/>
      <c r="FD85" s="401"/>
      <c r="FE85" s="401"/>
      <c r="FF85" s="401"/>
      <c r="FG85" s="401"/>
      <c r="FH85" s="401"/>
      <c r="FI85" s="401"/>
      <c r="FJ85" s="401"/>
      <c r="FK85" s="401"/>
      <c r="FL85" s="401"/>
      <c r="FM85" s="401"/>
      <c r="FN85" s="401"/>
      <c r="FO85" s="401"/>
      <c r="FP85" s="401"/>
      <c r="FQ85" s="401"/>
      <c r="FR85" s="401"/>
      <c r="FS85" s="401"/>
      <c r="FT85" s="401"/>
      <c r="FU85" s="401"/>
      <c r="FV85" s="401"/>
      <c r="FW85" s="401"/>
      <c r="FX85" s="401"/>
      <c r="FY85" s="401"/>
      <c r="FZ85" s="401"/>
      <c r="GA85" s="401"/>
      <c r="GB85" s="401"/>
      <c r="GC85" s="401"/>
      <c r="GD85" s="401"/>
      <c r="GE85" s="401"/>
      <c r="GF85" s="401"/>
      <c r="GG85" s="401"/>
      <c r="GH85" s="401"/>
      <c r="GI85" s="401"/>
      <c r="GJ85" s="401"/>
      <c r="GK85" s="401"/>
      <c r="GL85" s="401"/>
      <c r="GM85" s="401"/>
      <c r="GN85" s="401"/>
      <c r="GO85" s="401"/>
      <c r="GP85" s="401"/>
      <c r="GQ85" s="401"/>
      <c r="GR85" s="401"/>
      <c r="GS85" s="401"/>
      <c r="GT85" s="401"/>
      <c r="GU85" s="401"/>
      <c r="GV85" s="401"/>
      <c r="GW85" s="401"/>
      <c r="GX85" s="401"/>
      <c r="GY85" s="401"/>
      <c r="GZ85" s="401"/>
      <c r="HA85" s="401"/>
      <c r="HB85" s="401"/>
      <c r="HC85" s="401"/>
      <c r="HD85" s="401"/>
      <c r="HE85" s="401"/>
      <c r="HF85" s="401"/>
      <c r="HG85" s="401"/>
      <c r="HH85" s="401"/>
      <c r="HI85" s="401"/>
      <c r="HJ85" s="401"/>
      <c r="HK85" s="401"/>
      <c r="HL85" s="401"/>
      <c r="HM85" s="401"/>
      <c r="HN85" s="401"/>
      <c r="HO85" s="401"/>
      <c r="HP85" s="401"/>
      <c r="HQ85" s="401"/>
      <c r="HR85" s="401"/>
      <c r="HS85" s="401"/>
      <c r="HT85" s="401"/>
      <c r="HU85" s="401"/>
      <c r="HV85" s="401"/>
      <c r="HW85" s="401"/>
      <c r="HX85" s="401"/>
      <c r="HY85" s="401"/>
      <c r="HZ85" s="401"/>
      <c r="IA85" s="401"/>
      <c r="IB85" s="401"/>
      <c r="IC85" s="401"/>
      <c r="ID85" s="401"/>
      <c r="IE85" s="401"/>
      <c r="IF85" s="401"/>
      <c r="IG85" s="401"/>
      <c r="IH85" s="401"/>
      <c r="II85" s="401"/>
      <c r="IJ85" s="401"/>
      <c r="IK85" s="401"/>
      <c r="IL85" s="401"/>
      <c r="IM85" s="401"/>
      <c r="IN85" s="401"/>
      <c r="IO85" s="401"/>
      <c r="IP85" s="401"/>
      <c r="IQ85" s="401"/>
      <c r="IR85" s="401"/>
      <c r="IS85" s="401"/>
      <c r="IT85" s="401"/>
      <c r="IU85" s="401"/>
      <c r="IV85" s="401"/>
      <c r="IW85" s="401"/>
      <c r="IX85" s="476"/>
    </row>
    <row r="86" spans="1:258" s="477" customFormat="1" ht="15" customHeight="1" x14ac:dyDescent="0.25">
      <c r="A86" s="667"/>
      <c r="B86" s="484" t="s">
        <v>816</v>
      </c>
      <c r="C86" s="485"/>
      <c r="D86" s="485"/>
      <c r="E86" s="486"/>
      <c r="F86" s="487"/>
      <c r="G86" s="401"/>
      <c r="H86" s="401"/>
      <c r="I86" s="401"/>
      <c r="J86" s="401"/>
      <c r="K86" s="401"/>
      <c r="L86" s="401"/>
      <c r="M86" s="401"/>
      <c r="N86" s="476"/>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c r="CF86" s="401"/>
      <c r="CG86" s="401"/>
      <c r="CH86" s="401"/>
      <c r="CI86" s="401"/>
      <c r="CJ86" s="401"/>
      <c r="CK86" s="401"/>
      <c r="CL86" s="401"/>
      <c r="CM86" s="401"/>
      <c r="CN86" s="401"/>
      <c r="CO86" s="401"/>
      <c r="CP86" s="401"/>
      <c r="CQ86" s="401"/>
      <c r="CR86" s="401"/>
      <c r="CS86" s="401"/>
      <c r="CT86" s="401"/>
      <c r="CU86" s="401"/>
      <c r="CV86" s="401"/>
      <c r="CW86" s="401"/>
      <c r="CX86" s="401"/>
      <c r="CY86" s="401"/>
      <c r="CZ86" s="401"/>
      <c r="DA86" s="401"/>
      <c r="DB86" s="401"/>
      <c r="DC86" s="401"/>
      <c r="DD86" s="401"/>
      <c r="DE86" s="401"/>
      <c r="DF86" s="401"/>
      <c r="DG86" s="401"/>
      <c r="DH86" s="401"/>
      <c r="DI86" s="401"/>
      <c r="DJ86" s="401"/>
      <c r="DK86" s="401"/>
      <c r="DL86" s="401"/>
      <c r="DM86" s="401"/>
      <c r="DN86" s="401"/>
      <c r="DO86" s="401"/>
      <c r="DP86" s="401"/>
      <c r="DQ86" s="401"/>
      <c r="DR86" s="401"/>
      <c r="DS86" s="401"/>
      <c r="DT86" s="401"/>
      <c r="DU86" s="401"/>
      <c r="DV86" s="401"/>
      <c r="DW86" s="401"/>
      <c r="DX86" s="401"/>
      <c r="DY86" s="401"/>
      <c r="DZ86" s="401"/>
      <c r="EA86" s="401"/>
      <c r="EB86" s="401"/>
      <c r="EC86" s="401"/>
      <c r="ED86" s="401"/>
      <c r="EE86" s="401"/>
      <c r="EF86" s="401"/>
      <c r="EG86" s="401"/>
      <c r="EH86" s="401"/>
      <c r="EI86" s="401"/>
      <c r="EJ86" s="401"/>
      <c r="EK86" s="401"/>
      <c r="EL86" s="401"/>
      <c r="EM86" s="401"/>
      <c r="EN86" s="401"/>
      <c r="EO86" s="401"/>
      <c r="EP86" s="401"/>
      <c r="EQ86" s="401"/>
      <c r="ER86" s="401"/>
      <c r="ES86" s="401"/>
      <c r="ET86" s="401"/>
      <c r="EU86" s="401"/>
      <c r="EV86" s="401"/>
      <c r="EW86" s="401"/>
      <c r="EX86" s="401"/>
      <c r="EY86" s="401"/>
      <c r="EZ86" s="401"/>
      <c r="FA86" s="401"/>
      <c r="FB86" s="401"/>
      <c r="FC86" s="401"/>
      <c r="FD86" s="401"/>
      <c r="FE86" s="401"/>
      <c r="FF86" s="401"/>
      <c r="FG86" s="401"/>
      <c r="FH86" s="401"/>
      <c r="FI86" s="401"/>
      <c r="FJ86" s="401"/>
      <c r="FK86" s="401"/>
      <c r="FL86" s="401"/>
      <c r="FM86" s="401"/>
      <c r="FN86" s="401"/>
      <c r="FO86" s="401"/>
      <c r="FP86" s="401"/>
      <c r="FQ86" s="401"/>
      <c r="FR86" s="401"/>
      <c r="FS86" s="401"/>
      <c r="FT86" s="401"/>
      <c r="FU86" s="401"/>
      <c r="FV86" s="401"/>
      <c r="FW86" s="401"/>
      <c r="FX86" s="401"/>
      <c r="FY86" s="401"/>
      <c r="FZ86" s="401"/>
      <c r="GA86" s="401"/>
      <c r="GB86" s="401"/>
      <c r="GC86" s="401"/>
      <c r="GD86" s="401"/>
      <c r="GE86" s="401"/>
      <c r="GF86" s="401"/>
      <c r="GG86" s="401"/>
      <c r="GH86" s="401"/>
      <c r="GI86" s="401"/>
      <c r="GJ86" s="401"/>
      <c r="GK86" s="401"/>
      <c r="GL86" s="401"/>
      <c r="GM86" s="401"/>
      <c r="GN86" s="401"/>
      <c r="GO86" s="401"/>
      <c r="GP86" s="401"/>
      <c r="GQ86" s="401"/>
      <c r="GR86" s="401"/>
      <c r="GS86" s="401"/>
      <c r="GT86" s="401"/>
      <c r="GU86" s="401"/>
      <c r="GV86" s="401"/>
      <c r="GW86" s="401"/>
      <c r="GX86" s="401"/>
      <c r="GY86" s="401"/>
      <c r="GZ86" s="401"/>
      <c r="HA86" s="401"/>
      <c r="HB86" s="401"/>
      <c r="HC86" s="401"/>
      <c r="HD86" s="401"/>
      <c r="HE86" s="401"/>
      <c r="HF86" s="401"/>
      <c r="HG86" s="401"/>
      <c r="HH86" s="401"/>
      <c r="HI86" s="401"/>
      <c r="HJ86" s="401"/>
      <c r="HK86" s="401"/>
      <c r="HL86" s="401"/>
      <c r="HM86" s="401"/>
      <c r="HN86" s="401"/>
      <c r="HO86" s="401"/>
      <c r="HP86" s="401"/>
      <c r="HQ86" s="401"/>
      <c r="HR86" s="401"/>
      <c r="HS86" s="401"/>
      <c r="HT86" s="401"/>
      <c r="HU86" s="401"/>
      <c r="HV86" s="401"/>
      <c r="HW86" s="401"/>
      <c r="HX86" s="401"/>
      <c r="HY86" s="401"/>
      <c r="HZ86" s="401"/>
      <c r="IA86" s="401"/>
      <c r="IB86" s="401"/>
      <c r="IC86" s="401"/>
      <c r="ID86" s="401"/>
      <c r="IE86" s="401"/>
      <c r="IF86" s="401"/>
      <c r="IG86" s="401"/>
      <c r="IH86" s="401"/>
      <c r="II86" s="401"/>
      <c r="IJ86" s="401"/>
      <c r="IK86" s="401"/>
      <c r="IL86" s="401"/>
      <c r="IM86" s="401"/>
      <c r="IN86" s="401"/>
      <c r="IO86" s="401"/>
      <c r="IP86" s="401"/>
      <c r="IQ86" s="401"/>
      <c r="IR86" s="401"/>
      <c r="IS86" s="401"/>
      <c r="IT86" s="401"/>
      <c r="IU86" s="401"/>
      <c r="IV86" s="401"/>
      <c r="IW86" s="401"/>
      <c r="IX86" s="476"/>
    </row>
    <row r="87" spans="1:258" s="477" customFormat="1" ht="15" customHeight="1" x14ac:dyDescent="0.25">
      <c r="A87" s="667"/>
      <c r="B87" s="484" t="s">
        <v>817</v>
      </c>
      <c r="C87" s="485"/>
      <c r="D87" s="485"/>
      <c r="E87" s="486"/>
      <c r="F87" s="487"/>
      <c r="G87" s="401"/>
      <c r="H87" s="401"/>
      <c r="I87" s="401"/>
      <c r="J87" s="401"/>
      <c r="K87" s="401"/>
      <c r="L87" s="401"/>
      <c r="M87" s="401"/>
      <c r="N87" s="476"/>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c r="FY87" s="401"/>
      <c r="FZ87" s="401"/>
      <c r="GA87" s="401"/>
      <c r="GB87" s="401"/>
      <c r="GC87" s="401"/>
      <c r="GD87" s="401"/>
      <c r="GE87" s="401"/>
      <c r="GF87" s="401"/>
      <c r="GG87" s="401"/>
      <c r="GH87" s="401"/>
      <c r="GI87" s="401"/>
      <c r="GJ87" s="401"/>
      <c r="GK87" s="401"/>
      <c r="GL87" s="401"/>
      <c r="GM87" s="401"/>
      <c r="GN87" s="401"/>
      <c r="GO87" s="401"/>
      <c r="GP87" s="401"/>
      <c r="GQ87" s="401"/>
      <c r="GR87" s="401"/>
      <c r="GS87" s="401"/>
      <c r="GT87" s="401"/>
      <c r="GU87" s="401"/>
      <c r="GV87" s="401"/>
      <c r="GW87" s="401"/>
      <c r="GX87" s="401"/>
      <c r="GY87" s="401"/>
      <c r="GZ87" s="401"/>
      <c r="HA87" s="401"/>
      <c r="HB87" s="401"/>
      <c r="HC87" s="401"/>
      <c r="HD87" s="401"/>
      <c r="HE87" s="401"/>
      <c r="HF87" s="401"/>
      <c r="HG87" s="401"/>
      <c r="HH87" s="401"/>
      <c r="HI87" s="401"/>
      <c r="HJ87" s="401"/>
      <c r="HK87" s="401"/>
      <c r="HL87" s="401"/>
      <c r="HM87" s="401"/>
      <c r="HN87" s="401"/>
      <c r="HO87" s="401"/>
      <c r="HP87" s="401"/>
      <c r="HQ87" s="401"/>
      <c r="HR87" s="401"/>
      <c r="HS87" s="401"/>
      <c r="HT87" s="401"/>
      <c r="HU87" s="401"/>
      <c r="HV87" s="401"/>
      <c r="HW87" s="401"/>
      <c r="HX87" s="401"/>
      <c r="HY87" s="401"/>
      <c r="HZ87" s="401"/>
      <c r="IA87" s="401"/>
      <c r="IB87" s="401"/>
      <c r="IC87" s="401"/>
      <c r="ID87" s="401"/>
      <c r="IE87" s="401"/>
      <c r="IF87" s="401"/>
      <c r="IG87" s="401"/>
      <c r="IH87" s="401"/>
      <c r="II87" s="401"/>
      <c r="IJ87" s="401"/>
      <c r="IK87" s="401"/>
      <c r="IL87" s="401"/>
      <c r="IM87" s="401"/>
      <c r="IN87" s="401"/>
      <c r="IO87" s="401"/>
      <c r="IP87" s="401"/>
      <c r="IQ87" s="401"/>
      <c r="IR87" s="401"/>
      <c r="IS87" s="401"/>
      <c r="IT87" s="401"/>
      <c r="IU87" s="401"/>
      <c r="IV87" s="401"/>
      <c r="IW87" s="401"/>
      <c r="IX87" s="476"/>
    </row>
    <row r="88" spans="1:258" s="477" customFormat="1" ht="15" customHeight="1" x14ac:dyDescent="0.25">
      <c r="A88" s="667"/>
      <c r="B88" s="484" t="s">
        <v>818</v>
      </c>
      <c r="C88" s="485"/>
      <c r="D88" s="485"/>
      <c r="E88" s="486"/>
      <c r="F88" s="487"/>
      <c r="G88" s="401"/>
      <c r="H88" s="401"/>
      <c r="I88" s="401"/>
      <c r="J88" s="401"/>
      <c r="K88" s="401"/>
      <c r="L88" s="401"/>
      <c r="M88" s="401"/>
      <c r="N88" s="476"/>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c r="FY88" s="401"/>
      <c r="FZ88" s="401"/>
      <c r="GA88" s="401"/>
      <c r="GB88" s="401"/>
      <c r="GC88" s="401"/>
      <c r="GD88" s="401"/>
      <c r="GE88" s="401"/>
      <c r="GF88" s="401"/>
      <c r="GG88" s="401"/>
      <c r="GH88" s="401"/>
      <c r="GI88" s="401"/>
      <c r="GJ88" s="401"/>
      <c r="GK88" s="401"/>
      <c r="GL88" s="401"/>
      <c r="GM88" s="401"/>
      <c r="GN88" s="401"/>
      <c r="GO88" s="401"/>
      <c r="GP88" s="401"/>
      <c r="GQ88" s="401"/>
      <c r="GR88" s="401"/>
      <c r="GS88" s="401"/>
      <c r="GT88" s="401"/>
      <c r="GU88" s="401"/>
      <c r="GV88" s="401"/>
      <c r="GW88" s="401"/>
      <c r="GX88" s="401"/>
      <c r="GY88" s="401"/>
      <c r="GZ88" s="401"/>
      <c r="HA88" s="401"/>
      <c r="HB88" s="401"/>
      <c r="HC88" s="401"/>
      <c r="HD88" s="401"/>
      <c r="HE88" s="401"/>
      <c r="HF88" s="401"/>
      <c r="HG88" s="401"/>
      <c r="HH88" s="401"/>
      <c r="HI88" s="401"/>
      <c r="HJ88" s="401"/>
      <c r="HK88" s="401"/>
      <c r="HL88" s="401"/>
      <c r="HM88" s="401"/>
      <c r="HN88" s="401"/>
      <c r="HO88" s="401"/>
      <c r="HP88" s="401"/>
      <c r="HQ88" s="401"/>
      <c r="HR88" s="401"/>
      <c r="HS88" s="401"/>
      <c r="HT88" s="401"/>
      <c r="HU88" s="401"/>
      <c r="HV88" s="401"/>
      <c r="HW88" s="401"/>
      <c r="HX88" s="401"/>
      <c r="HY88" s="401"/>
      <c r="HZ88" s="401"/>
      <c r="IA88" s="401"/>
      <c r="IB88" s="401"/>
      <c r="IC88" s="401"/>
      <c r="ID88" s="401"/>
      <c r="IE88" s="401"/>
      <c r="IF88" s="401"/>
      <c r="IG88" s="401"/>
      <c r="IH88" s="401"/>
      <c r="II88" s="401"/>
      <c r="IJ88" s="401"/>
      <c r="IK88" s="401"/>
      <c r="IL88" s="401"/>
      <c r="IM88" s="401"/>
      <c r="IN88" s="401"/>
      <c r="IO88" s="401"/>
      <c r="IP88" s="401"/>
      <c r="IQ88" s="401"/>
      <c r="IR88" s="401"/>
      <c r="IS88" s="401"/>
      <c r="IT88" s="401"/>
      <c r="IU88" s="401"/>
      <c r="IV88" s="401"/>
      <c r="IW88" s="401"/>
      <c r="IX88" s="476"/>
    </row>
    <row r="89" spans="1:258" s="477" customFormat="1" ht="15" customHeight="1" x14ac:dyDescent="0.25">
      <c r="A89" s="667"/>
      <c r="B89" s="481" t="s">
        <v>819</v>
      </c>
      <c r="C89" s="482"/>
      <c r="D89" s="482"/>
      <c r="E89" s="483"/>
      <c r="F89" s="423"/>
      <c r="G89" s="401"/>
      <c r="H89" s="401"/>
      <c r="I89" s="401"/>
      <c r="J89" s="401"/>
      <c r="K89" s="401"/>
      <c r="L89" s="401"/>
      <c r="M89" s="401"/>
      <c r="N89" s="476"/>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c r="CF89" s="401"/>
      <c r="CG89" s="401"/>
      <c r="CH89" s="401"/>
      <c r="CI89" s="401"/>
      <c r="CJ89" s="401"/>
      <c r="CK89" s="401"/>
      <c r="CL89" s="401"/>
      <c r="CM89" s="401"/>
      <c r="CN89" s="401"/>
      <c r="CO89" s="401"/>
      <c r="CP89" s="401"/>
      <c r="CQ89" s="401"/>
      <c r="CR89" s="401"/>
      <c r="CS89" s="401"/>
      <c r="CT89" s="401"/>
      <c r="CU89" s="401"/>
      <c r="CV89" s="401"/>
      <c r="CW89" s="401"/>
      <c r="CX89" s="401"/>
      <c r="CY89" s="401"/>
      <c r="CZ89" s="401"/>
      <c r="DA89" s="401"/>
      <c r="DB89" s="401"/>
      <c r="DC89" s="401"/>
      <c r="DD89" s="401"/>
      <c r="DE89" s="401"/>
      <c r="DF89" s="401"/>
      <c r="DG89" s="401"/>
      <c r="DH89" s="401"/>
      <c r="DI89" s="401"/>
      <c r="DJ89" s="401"/>
      <c r="DK89" s="401"/>
      <c r="DL89" s="401"/>
      <c r="DM89" s="401"/>
      <c r="DN89" s="401"/>
      <c r="DO89" s="401"/>
      <c r="DP89" s="401"/>
      <c r="DQ89" s="401"/>
      <c r="DR89" s="401"/>
      <c r="DS89" s="401"/>
      <c r="DT89" s="401"/>
      <c r="DU89" s="401"/>
      <c r="DV89" s="401"/>
      <c r="DW89" s="401"/>
      <c r="DX89" s="401"/>
      <c r="DY89" s="401"/>
      <c r="DZ89" s="401"/>
      <c r="EA89" s="401"/>
      <c r="EB89" s="401"/>
      <c r="EC89" s="401"/>
      <c r="ED89" s="401"/>
      <c r="EE89" s="401"/>
      <c r="EF89" s="401"/>
      <c r="EG89" s="401"/>
      <c r="EH89" s="401"/>
      <c r="EI89" s="401"/>
      <c r="EJ89" s="401"/>
      <c r="EK89" s="401"/>
      <c r="EL89" s="401"/>
      <c r="EM89" s="401"/>
      <c r="EN89" s="401"/>
      <c r="EO89" s="401"/>
      <c r="EP89" s="401"/>
      <c r="EQ89" s="401"/>
      <c r="ER89" s="401"/>
      <c r="ES89" s="401"/>
      <c r="ET89" s="401"/>
      <c r="EU89" s="401"/>
      <c r="EV89" s="401"/>
      <c r="EW89" s="401"/>
      <c r="EX89" s="401"/>
      <c r="EY89" s="401"/>
      <c r="EZ89" s="401"/>
      <c r="FA89" s="401"/>
      <c r="FB89" s="401"/>
      <c r="FC89" s="401"/>
      <c r="FD89" s="401"/>
      <c r="FE89" s="401"/>
      <c r="FF89" s="401"/>
      <c r="FG89" s="401"/>
      <c r="FH89" s="401"/>
      <c r="FI89" s="401"/>
      <c r="FJ89" s="401"/>
      <c r="FK89" s="401"/>
      <c r="FL89" s="401"/>
      <c r="FM89" s="401"/>
      <c r="FN89" s="401"/>
      <c r="FO89" s="401"/>
      <c r="FP89" s="401"/>
      <c r="FQ89" s="401"/>
      <c r="FR89" s="401"/>
      <c r="FS89" s="401"/>
      <c r="FT89" s="401"/>
      <c r="FU89" s="401"/>
      <c r="FV89" s="401"/>
      <c r="FW89" s="401"/>
      <c r="FX89" s="401"/>
      <c r="FY89" s="401"/>
      <c r="FZ89" s="401"/>
      <c r="GA89" s="401"/>
      <c r="GB89" s="401"/>
      <c r="GC89" s="401"/>
      <c r="GD89" s="401"/>
      <c r="GE89" s="401"/>
      <c r="GF89" s="401"/>
      <c r="GG89" s="401"/>
      <c r="GH89" s="401"/>
      <c r="GI89" s="401"/>
      <c r="GJ89" s="401"/>
      <c r="GK89" s="401"/>
      <c r="GL89" s="401"/>
      <c r="GM89" s="401"/>
      <c r="GN89" s="401"/>
      <c r="GO89" s="401"/>
      <c r="GP89" s="401"/>
      <c r="GQ89" s="401"/>
      <c r="GR89" s="401"/>
      <c r="GS89" s="401"/>
      <c r="GT89" s="401"/>
      <c r="GU89" s="401"/>
      <c r="GV89" s="401"/>
      <c r="GW89" s="401"/>
      <c r="GX89" s="401"/>
      <c r="GY89" s="401"/>
      <c r="GZ89" s="401"/>
      <c r="HA89" s="401"/>
      <c r="HB89" s="401"/>
      <c r="HC89" s="401"/>
      <c r="HD89" s="401"/>
      <c r="HE89" s="401"/>
      <c r="HF89" s="401"/>
      <c r="HG89" s="401"/>
      <c r="HH89" s="401"/>
      <c r="HI89" s="401"/>
      <c r="HJ89" s="401"/>
      <c r="HK89" s="401"/>
      <c r="HL89" s="401"/>
      <c r="HM89" s="401"/>
      <c r="HN89" s="401"/>
      <c r="HO89" s="401"/>
      <c r="HP89" s="401"/>
      <c r="HQ89" s="401"/>
      <c r="HR89" s="401"/>
      <c r="HS89" s="401"/>
      <c r="HT89" s="401"/>
      <c r="HU89" s="401"/>
      <c r="HV89" s="401"/>
      <c r="HW89" s="401"/>
      <c r="HX89" s="401"/>
      <c r="HY89" s="401"/>
      <c r="HZ89" s="401"/>
      <c r="IA89" s="401"/>
      <c r="IB89" s="401"/>
      <c r="IC89" s="401"/>
      <c r="ID89" s="401"/>
      <c r="IE89" s="401"/>
      <c r="IF89" s="401"/>
      <c r="IG89" s="401"/>
      <c r="IH89" s="401"/>
      <c r="II89" s="401"/>
      <c r="IJ89" s="401"/>
      <c r="IK89" s="401"/>
      <c r="IL89" s="401"/>
      <c r="IM89" s="401"/>
      <c r="IN89" s="401"/>
      <c r="IO89" s="401"/>
      <c r="IP89" s="401"/>
      <c r="IQ89" s="401"/>
      <c r="IR89" s="401"/>
      <c r="IS89" s="401"/>
      <c r="IT89" s="401"/>
      <c r="IU89" s="401"/>
      <c r="IV89" s="401"/>
      <c r="IW89" s="401"/>
      <c r="IX89" s="476"/>
    </row>
    <row r="90" spans="1:258" s="477" customFormat="1" ht="15" customHeight="1" x14ac:dyDescent="0.25">
      <c r="A90" s="667"/>
      <c r="B90" s="484" t="s">
        <v>816</v>
      </c>
      <c r="C90" s="485"/>
      <c r="D90" s="485"/>
      <c r="E90" s="486"/>
      <c r="F90" s="487"/>
      <c r="G90" s="401"/>
      <c r="H90" s="401"/>
      <c r="I90" s="401"/>
      <c r="J90" s="401"/>
      <c r="K90" s="401"/>
      <c r="L90" s="401"/>
      <c r="M90" s="401"/>
      <c r="N90" s="476"/>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c r="CF90" s="401"/>
      <c r="CG90" s="401"/>
      <c r="CH90" s="401"/>
      <c r="CI90" s="401"/>
      <c r="CJ90" s="401"/>
      <c r="CK90" s="401"/>
      <c r="CL90" s="401"/>
      <c r="CM90" s="401"/>
      <c r="CN90" s="401"/>
      <c r="CO90" s="401"/>
      <c r="CP90" s="401"/>
      <c r="CQ90" s="401"/>
      <c r="CR90" s="401"/>
      <c r="CS90" s="401"/>
      <c r="CT90" s="401"/>
      <c r="CU90" s="401"/>
      <c r="CV90" s="401"/>
      <c r="CW90" s="401"/>
      <c r="CX90" s="401"/>
      <c r="CY90" s="401"/>
      <c r="CZ90" s="401"/>
      <c r="DA90" s="401"/>
      <c r="DB90" s="401"/>
      <c r="DC90" s="401"/>
      <c r="DD90" s="401"/>
      <c r="DE90" s="401"/>
      <c r="DF90" s="401"/>
      <c r="DG90" s="401"/>
      <c r="DH90" s="401"/>
      <c r="DI90" s="401"/>
      <c r="DJ90" s="401"/>
      <c r="DK90" s="401"/>
      <c r="DL90" s="401"/>
      <c r="DM90" s="401"/>
      <c r="DN90" s="401"/>
      <c r="DO90" s="401"/>
      <c r="DP90" s="401"/>
      <c r="DQ90" s="401"/>
      <c r="DR90" s="401"/>
      <c r="DS90" s="401"/>
      <c r="DT90" s="401"/>
      <c r="DU90" s="401"/>
      <c r="DV90" s="401"/>
      <c r="DW90" s="401"/>
      <c r="DX90" s="401"/>
      <c r="DY90" s="401"/>
      <c r="DZ90" s="401"/>
      <c r="EA90" s="401"/>
      <c r="EB90" s="401"/>
      <c r="EC90" s="401"/>
      <c r="ED90" s="401"/>
      <c r="EE90" s="401"/>
      <c r="EF90" s="401"/>
      <c r="EG90" s="401"/>
      <c r="EH90" s="401"/>
      <c r="EI90" s="401"/>
      <c r="EJ90" s="401"/>
      <c r="EK90" s="401"/>
      <c r="EL90" s="401"/>
      <c r="EM90" s="401"/>
      <c r="EN90" s="401"/>
      <c r="EO90" s="401"/>
      <c r="EP90" s="401"/>
      <c r="EQ90" s="401"/>
      <c r="ER90" s="401"/>
      <c r="ES90" s="401"/>
      <c r="ET90" s="401"/>
      <c r="EU90" s="401"/>
      <c r="EV90" s="401"/>
      <c r="EW90" s="401"/>
      <c r="EX90" s="401"/>
      <c r="EY90" s="401"/>
      <c r="EZ90" s="401"/>
      <c r="FA90" s="401"/>
      <c r="FB90" s="401"/>
      <c r="FC90" s="401"/>
      <c r="FD90" s="401"/>
      <c r="FE90" s="401"/>
      <c r="FF90" s="401"/>
      <c r="FG90" s="401"/>
      <c r="FH90" s="401"/>
      <c r="FI90" s="401"/>
      <c r="FJ90" s="401"/>
      <c r="FK90" s="401"/>
      <c r="FL90" s="401"/>
      <c r="FM90" s="401"/>
      <c r="FN90" s="401"/>
      <c r="FO90" s="401"/>
      <c r="FP90" s="401"/>
      <c r="FQ90" s="401"/>
      <c r="FR90" s="401"/>
      <c r="FS90" s="401"/>
      <c r="FT90" s="401"/>
      <c r="FU90" s="401"/>
      <c r="FV90" s="401"/>
      <c r="FW90" s="401"/>
      <c r="FX90" s="401"/>
      <c r="FY90" s="401"/>
      <c r="FZ90" s="401"/>
      <c r="GA90" s="401"/>
      <c r="GB90" s="401"/>
      <c r="GC90" s="401"/>
      <c r="GD90" s="401"/>
      <c r="GE90" s="401"/>
      <c r="GF90" s="401"/>
      <c r="GG90" s="401"/>
      <c r="GH90" s="401"/>
      <c r="GI90" s="401"/>
      <c r="GJ90" s="401"/>
      <c r="GK90" s="401"/>
      <c r="GL90" s="401"/>
      <c r="GM90" s="401"/>
      <c r="GN90" s="401"/>
      <c r="GO90" s="401"/>
      <c r="GP90" s="401"/>
      <c r="GQ90" s="401"/>
      <c r="GR90" s="401"/>
      <c r="GS90" s="401"/>
      <c r="GT90" s="401"/>
      <c r="GU90" s="401"/>
      <c r="GV90" s="401"/>
      <c r="GW90" s="401"/>
      <c r="GX90" s="401"/>
      <c r="GY90" s="401"/>
      <c r="GZ90" s="401"/>
      <c r="HA90" s="401"/>
      <c r="HB90" s="401"/>
      <c r="HC90" s="401"/>
      <c r="HD90" s="401"/>
      <c r="HE90" s="401"/>
      <c r="HF90" s="401"/>
      <c r="HG90" s="401"/>
      <c r="HH90" s="401"/>
      <c r="HI90" s="401"/>
      <c r="HJ90" s="401"/>
      <c r="HK90" s="401"/>
      <c r="HL90" s="401"/>
      <c r="HM90" s="401"/>
      <c r="HN90" s="401"/>
      <c r="HO90" s="401"/>
      <c r="HP90" s="401"/>
      <c r="HQ90" s="401"/>
      <c r="HR90" s="401"/>
      <c r="HS90" s="401"/>
      <c r="HT90" s="401"/>
      <c r="HU90" s="401"/>
      <c r="HV90" s="401"/>
      <c r="HW90" s="401"/>
      <c r="HX90" s="401"/>
      <c r="HY90" s="401"/>
      <c r="HZ90" s="401"/>
      <c r="IA90" s="401"/>
      <c r="IB90" s="401"/>
      <c r="IC90" s="401"/>
      <c r="ID90" s="401"/>
      <c r="IE90" s="401"/>
      <c r="IF90" s="401"/>
      <c r="IG90" s="401"/>
      <c r="IH90" s="401"/>
      <c r="II90" s="401"/>
      <c r="IJ90" s="401"/>
      <c r="IK90" s="401"/>
      <c r="IL90" s="401"/>
      <c r="IM90" s="401"/>
      <c r="IN90" s="401"/>
      <c r="IO90" s="401"/>
      <c r="IP90" s="401"/>
      <c r="IQ90" s="401"/>
      <c r="IR90" s="401"/>
      <c r="IS90" s="401"/>
      <c r="IT90" s="401"/>
      <c r="IU90" s="401"/>
      <c r="IV90" s="401"/>
      <c r="IW90" s="401"/>
      <c r="IX90" s="476"/>
    </row>
    <row r="91" spans="1:258" s="477" customFormat="1" ht="15" customHeight="1" x14ac:dyDescent="0.25">
      <c r="A91" s="667"/>
      <c r="B91" s="484" t="s">
        <v>817</v>
      </c>
      <c r="C91" s="485"/>
      <c r="D91" s="485"/>
      <c r="E91" s="486"/>
      <c r="F91" s="487"/>
      <c r="G91" s="401"/>
      <c r="H91" s="401"/>
      <c r="I91" s="401"/>
      <c r="J91" s="401"/>
      <c r="K91" s="401"/>
      <c r="L91" s="401"/>
      <c r="M91" s="401"/>
      <c r="N91" s="476"/>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c r="CF91" s="401"/>
      <c r="CG91" s="401"/>
      <c r="CH91" s="401"/>
      <c r="CI91" s="401"/>
      <c r="CJ91" s="401"/>
      <c r="CK91" s="401"/>
      <c r="CL91" s="401"/>
      <c r="CM91" s="401"/>
      <c r="CN91" s="401"/>
      <c r="CO91" s="401"/>
      <c r="CP91" s="401"/>
      <c r="CQ91" s="401"/>
      <c r="CR91" s="401"/>
      <c r="CS91" s="401"/>
      <c r="CT91" s="401"/>
      <c r="CU91" s="401"/>
      <c r="CV91" s="401"/>
      <c r="CW91" s="401"/>
      <c r="CX91" s="401"/>
      <c r="CY91" s="401"/>
      <c r="CZ91" s="401"/>
      <c r="DA91" s="401"/>
      <c r="DB91" s="401"/>
      <c r="DC91" s="401"/>
      <c r="DD91" s="401"/>
      <c r="DE91" s="401"/>
      <c r="DF91" s="401"/>
      <c r="DG91" s="401"/>
      <c r="DH91" s="401"/>
      <c r="DI91" s="401"/>
      <c r="DJ91" s="401"/>
      <c r="DK91" s="401"/>
      <c r="DL91" s="401"/>
      <c r="DM91" s="401"/>
      <c r="DN91" s="401"/>
      <c r="DO91" s="401"/>
      <c r="DP91" s="401"/>
      <c r="DQ91" s="401"/>
      <c r="DR91" s="401"/>
      <c r="DS91" s="401"/>
      <c r="DT91" s="401"/>
      <c r="DU91" s="401"/>
      <c r="DV91" s="401"/>
      <c r="DW91" s="401"/>
      <c r="DX91" s="401"/>
      <c r="DY91" s="401"/>
      <c r="DZ91" s="401"/>
      <c r="EA91" s="401"/>
      <c r="EB91" s="401"/>
      <c r="EC91" s="401"/>
      <c r="ED91" s="401"/>
      <c r="EE91" s="401"/>
      <c r="EF91" s="401"/>
      <c r="EG91" s="401"/>
      <c r="EH91" s="401"/>
      <c r="EI91" s="401"/>
      <c r="EJ91" s="401"/>
      <c r="EK91" s="401"/>
      <c r="EL91" s="401"/>
      <c r="EM91" s="401"/>
      <c r="EN91" s="401"/>
      <c r="EO91" s="401"/>
      <c r="EP91" s="401"/>
      <c r="EQ91" s="401"/>
      <c r="ER91" s="401"/>
      <c r="ES91" s="401"/>
      <c r="ET91" s="401"/>
      <c r="EU91" s="401"/>
      <c r="EV91" s="401"/>
      <c r="EW91" s="401"/>
      <c r="EX91" s="401"/>
      <c r="EY91" s="401"/>
      <c r="EZ91" s="401"/>
      <c r="FA91" s="401"/>
      <c r="FB91" s="401"/>
      <c r="FC91" s="401"/>
      <c r="FD91" s="401"/>
      <c r="FE91" s="401"/>
      <c r="FF91" s="401"/>
      <c r="FG91" s="401"/>
      <c r="FH91" s="401"/>
      <c r="FI91" s="401"/>
      <c r="FJ91" s="401"/>
      <c r="FK91" s="401"/>
      <c r="FL91" s="401"/>
      <c r="FM91" s="401"/>
      <c r="FN91" s="401"/>
      <c r="FO91" s="401"/>
      <c r="FP91" s="401"/>
      <c r="FQ91" s="401"/>
      <c r="FR91" s="401"/>
      <c r="FS91" s="401"/>
      <c r="FT91" s="401"/>
      <c r="FU91" s="401"/>
      <c r="FV91" s="401"/>
      <c r="FW91" s="401"/>
      <c r="FX91" s="401"/>
      <c r="FY91" s="401"/>
      <c r="FZ91" s="401"/>
      <c r="GA91" s="401"/>
      <c r="GB91" s="401"/>
      <c r="GC91" s="401"/>
      <c r="GD91" s="401"/>
      <c r="GE91" s="401"/>
      <c r="GF91" s="401"/>
      <c r="GG91" s="401"/>
      <c r="GH91" s="401"/>
      <c r="GI91" s="401"/>
      <c r="GJ91" s="401"/>
      <c r="GK91" s="401"/>
      <c r="GL91" s="401"/>
      <c r="GM91" s="401"/>
      <c r="GN91" s="401"/>
      <c r="GO91" s="401"/>
      <c r="GP91" s="401"/>
      <c r="GQ91" s="401"/>
      <c r="GR91" s="401"/>
      <c r="GS91" s="401"/>
      <c r="GT91" s="401"/>
      <c r="GU91" s="401"/>
      <c r="GV91" s="401"/>
      <c r="GW91" s="401"/>
      <c r="GX91" s="401"/>
      <c r="GY91" s="401"/>
      <c r="GZ91" s="401"/>
      <c r="HA91" s="401"/>
      <c r="HB91" s="401"/>
      <c r="HC91" s="401"/>
      <c r="HD91" s="401"/>
      <c r="HE91" s="401"/>
      <c r="HF91" s="401"/>
      <c r="HG91" s="401"/>
      <c r="HH91" s="401"/>
      <c r="HI91" s="401"/>
      <c r="HJ91" s="401"/>
      <c r="HK91" s="401"/>
      <c r="HL91" s="401"/>
      <c r="HM91" s="401"/>
      <c r="HN91" s="401"/>
      <c r="HO91" s="401"/>
      <c r="HP91" s="401"/>
      <c r="HQ91" s="401"/>
      <c r="HR91" s="401"/>
      <c r="HS91" s="401"/>
      <c r="HT91" s="401"/>
      <c r="HU91" s="401"/>
      <c r="HV91" s="401"/>
      <c r="HW91" s="401"/>
      <c r="HX91" s="401"/>
      <c r="HY91" s="401"/>
      <c r="HZ91" s="401"/>
      <c r="IA91" s="401"/>
      <c r="IB91" s="401"/>
      <c r="IC91" s="401"/>
      <c r="ID91" s="401"/>
      <c r="IE91" s="401"/>
      <c r="IF91" s="401"/>
      <c r="IG91" s="401"/>
      <c r="IH91" s="401"/>
      <c r="II91" s="401"/>
      <c r="IJ91" s="401"/>
      <c r="IK91" s="401"/>
      <c r="IL91" s="401"/>
      <c r="IM91" s="401"/>
      <c r="IN91" s="401"/>
      <c r="IO91" s="401"/>
      <c r="IP91" s="401"/>
      <c r="IQ91" s="401"/>
      <c r="IR91" s="401"/>
      <c r="IS91" s="401"/>
      <c r="IT91" s="401"/>
      <c r="IU91" s="401"/>
      <c r="IV91" s="401"/>
      <c r="IW91" s="401"/>
      <c r="IX91" s="476"/>
    </row>
    <row r="92" spans="1:258" s="477" customFormat="1" ht="15" customHeight="1" x14ac:dyDescent="0.25">
      <c r="A92" s="667"/>
      <c r="B92" s="484" t="s">
        <v>818</v>
      </c>
      <c r="C92" s="485"/>
      <c r="D92" s="485"/>
      <c r="E92" s="486"/>
      <c r="F92" s="487"/>
      <c r="G92" s="401"/>
      <c r="H92" s="401"/>
      <c r="I92" s="401"/>
      <c r="J92" s="401"/>
      <c r="K92" s="401"/>
      <c r="L92" s="401"/>
      <c r="M92" s="401"/>
      <c r="N92" s="476"/>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c r="CF92" s="401"/>
      <c r="CG92" s="401"/>
      <c r="CH92" s="401"/>
      <c r="CI92" s="401"/>
      <c r="CJ92" s="401"/>
      <c r="CK92" s="401"/>
      <c r="CL92" s="401"/>
      <c r="CM92" s="401"/>
      <c r="CN92" s="401"/>
      <c r="CO92" s="401"/>
      <c r="CP92" s="401"/>
      <c r="CQ92" s="401"/>
      <c r="CR92" s="401"/>
      <c r="CS92" s="401"/>
      <c r="CT92" s="401"/>
      <c r="CU92" s="401"/>
      <c r="CV92" s="401"/>
      <c r="CW92" s="401"/>
      <c r="CX92" s="401"/>
      <c r="CY92" s="401"/>
      <c r="CZ92" s="401"/>
      <c r="DA92" s="401"/>
      <c r="DB92" s="401"/>
      <c r="DC92" s="401"/>
      <c r="DD92" s="401"/>
      <c r="DE92" s="401"/>
      <c r="DF92" s="401"/>
      <c r="DG92" s="401"/>
      <c r="DH92" s="401"/>
      <c r="DI92" s="401"/>
      <c r="DJ92" s="401"/>
      <c r="DK92" s="401"/>
      <c r="DL92" s="401"/>
      <c r="DM92" s="401"/>
      <c r="DN92" s="401"/>
      <c r="DO92" s="401"/>
      <c r="DP92" s="401"/>
      <c r="DQ92" s="401"/>
      <c r="DR92" s="401"/>
      <c r="DS92" s="401"/>
      <c r="DT92" s="401"/>
      <c r="DU92" s="401"/>
      <c r="DV92" s="401"/>
      <c r="DW92" s="401"/>
      <c r="DX92" s="401"/>
      <c r="DY92" s="401"/>
      <c r="DZ92" s="401"/>
      <c r="EA92" s="401"/>
      <c r="EB92" s="401"/>
      <c r="EC92" s="401"/>
      <c r="ED92" s="401"/>
      <c r="EE92" s="401"/>
      <c r="EF92" s="401"/>
      <c r="EG92" s="401"/>
      <c r="EH92" s="401"/>
      <c r="EI92" s="401"/>
      <c r="EJ92" s="401"/>
      <c r="EK92" s="401"/>
      <c r="EL92" s="401"/>
      <c r="EM92" s="401"/>
      <c r="EN92" s="401"/>
      <c r="EO92" s="401"/>
      <c r="EP92" s="401"/>
      <c r="EQ92" s="401"/>
      <c r="ER92" s="401"/>
      <c r="ES92" s="401"/>
      <c r="ET92" s="401"/>
      <c r="EU92" s="401"/>
      <c r="EV92" s="401"/>
      <c r="EW92" s="401"/>
      <c r="EX92" s="401"/>
      <c r="EY92" s="401"/>
      <c r="EZ92" s="401"/>
      <c r="FA92" s="401"/>
      <c r="FB92" s="401"/>
      <c r="FC92" s="401"/>
      <c r="FD92" s="401"/>
      <c r="FE92" s="401"/>
      <c r="FF92" s="401"/>
      <c r="FG92" s="401"/>
      <c r="FH92" s="401"/>
      <c r="FI92" s="401"/>
      <c r="FJ92" s="401"/>
      <c r="FK92" s="401"/>
      <c r="FL92" s="401"/>
      <c r="FM92" s="401"/>
      <c r="FN92" s="401"/>
      <c r="FO92" s="401"/>
      <c r="FP92" s="401"/>
      <c r="FQ92" s="401"/>
      <c r="FR92" s="401"/>
      <c r="FS92" s="401"/>
      <c r="FT92" s="401"/>
      <c r="FU92" s="401"/>
      <c r="FV92" s="401"/>
      <c r="FW92" s="401"/>
      <c r="FX92" s="401"/>
      <c r="FY92" s="401"/>
      <c r="FZ92" s="401"/>
      <c r="GA92" s="401"/>
      <c r="GB92" s="401"/>
      <c r="GC92" s="401"/>
      <c r="GD92" s="401"/>
      <c r="GE92" s="401"/>
      <c r="GF92" s="401"/>
      <c r="GG92" s="401"/>
      <c r="GH92" s="401"/>
      <c r="GI92" s="401"/>
      <c r="GJ92" s="401"/>
      <c r="GK92" s="401"/>
      <c r="GL92" s="401"/>
      <c r="GM92" s="401"/>
      <c r="GN92" s="401"/>
      <c r="GO92" s="401"/>
      <c r="GP92" s="401"/>
      <c r="GQ92" s="401"/>
      <c r="GR92" s="401"/>
      <c r="GS92" s="401"/>
      <c r="GT92" s="401"/>
      <c r="GU92" s="401"/>
      <c r="GV92" s="401"/>
      <c r="GW92" s="401"/>
      <c r="GX92" s="401"/>
      <c r="GY92" s="401"/>
      <c r="GZ92" s="401"/>
      <c r="HA92" s="401"/>
      <c r="HB92" s="401"/>
      <c r="HC92" s="401"/>
      <c r="HD92" s="401"/>
      <c r="HE92" s="401"/>
      <c r="HF92" s="401"/>
      <c r="HG92" s="401"/>
      <c r="HH92" s="401"/>
      <c r="HI92" s="401"/>
      <c r="HJ92" s="401"/>
      <c r="HK92" s="401"/>
      <c r="HL92" s="401"/>
      <c r="HM92" s="401"/>
      <c r="HN92" s="401"/>
      <c r="HO92" s="401"/>
      <c r="HP92" s="401"/>
      <c r="HQ92" s="401"/>
      <c r="HR92" s="401"/>
      <c r="HS92" s="401"/>
      <c r="HT92" s="401"/>
      <c r="HU92" s="401"/>
      <c r="HV92" s="401"/>
      <c r="HW92" s="401"/>
      <c r="HX92" s="401"/>
      <c r="HY92" s="401"/>
      <c r="HZ92" s="401"/>
      <c r="IA92" s="401"/>
      <c r="IB92" s="401"/>
      <c r="IC92" s="401"/>
      <c r="ID92" s="401"/>
      <c r="IE92" s="401"/>
      <c r="IF92" s="401"/>
      <c r="IG92" s="401"/>
      <c r="IH92" s="401"/>
      <c r="II92" s="401"/>
      <c r="IJ92" s="401"/>
      <c r="IK92" s="401"/>
      <c r="IL92" s="401"/>
      <c r="IM92" s="401"/>
      <c r="IN92" s="401"/>
      <c r="IO92" s="401"/>
      <c r="IP92" s="401"/>
      <c r="IQ92" s="401"/>
      <c r="IR92" s="401"/>
      <c r="IS92" s="401"/>
      <c r="IT92" s="401"/>
      <c r="IU92" s="401"/>
      <c r="IV92" s="401"/>
      <c r="IW92" s="401"/>
      <c r="IX92" s="476"/>
    </row>
    <row r="93" spans="1:258" s="477" customFormat="1" ht="15" customHeight="1" x14ac:dyDescent="0.25">
      <c r="A93" s="667"/>
      <c r="B93" s="481" t="s">
        <v>820</v>
      </c>
      <c r="C93" s="482"/>
      <c r="D93" s="482"/>
      <c r="E93" s="483"/>
      <c r="F93" s="423"/>
      <c r="G93" s="401"/>
      <c r="H93" s="401"/>
      <c r="I93" s="401"/>
      <c r="J93" s="401"/>
      <c r="K93" s="401"/>
      <c r="L93" s="401"/>
      <c r="M93" s="401"/>
      <c r="N93" s="476"/>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c r="CF93" s="401"/>
      <c r="CG93" s="401"/>
      <c r="CH93" s="401"/>
      <c r="CI93" s="401"/>
      <c r="CJ93" s="401"/>
      <c r="CK93" s="401"/>
      <c r="CL93" s="401"/>
      <c r="CM93" s="401"/>
      <c r="CN93" s="401"/>
      <c r="CO93" s="401"/>
      <c r="CP93" s="401"/>
      <c r="CQ93" s="401"/>
      <c r="CR93" s="401"/>
      <c r="CS93" s="401"/>
      <c r="CT93" s="401"/>
      <c r="CU93" s="401"/>
      <c r="CV93" s="401"/>
      <c r="CW93" s="401"/>
      <c r="CX93" s="401"/>
      <c r="CY93" s="401"/>
      <c r="CZ93" s="401"/>
      <c r="DA93" s="401"/>
      <c r="DB93" s="401"/>
      <c r="DC93" s="401"/>
      <c r="DD93" s="401"/>
      <c r="DE93" s="401"/>
      <c r="DF93" s="401"/>
      <c r="DG93" s="401"/>
      <c r="DH93" s="401"/>
      <c r="DI93" s="401"/>
      <c r="DJ93" s="401"/>
      <c r="DK93" s="401"/>
      <c r="DL93" s="401"/>
      <c r="DM93" s="401"/>
      <c r="DN93" s="401"/>
      <c r="DO93" s="401"/>
      <c r="DP93" s="401"/>
      <c r="DQ93" s="401"/>
      <c r="DR93" s="401"/>
      <c r="DS93" s="401"/>
      <c r="DT93" s="401"/>
      <c r="DU93" s="401"/>
      <c r="DV93" s="401"/>
      <c r="DW93" s="401"/>
      <c r="DX93" s="401"/>
      <c r="DY93" s="401"/>
      <c r="DZ93" s="401"/>
      <c r="EA93" s="401"/>
      <c r="EB93" s="401"/>
      <c r="EC93" s="401"/>
      <c r="ED93" s="401"/>
      <c r="EE93" s="401"/>
      <c r="EF93" s="401"/>
      <c r="EG93" s="401"/>
      <c r="EH93" s="401"/>
      <c r="EI93" s="401"/>
      <c r="EJ93" s="401"/>
      <c r="EK93" s="401"/>
      <c r="EL93" s="401"/>
      <c r="EM93" s="401"/>
      <c r="EN93" s="401"/>
      <c r="EO93" s="401"/>
      <c r="EP93" s="401"/>
      <c r="EQ93" s="401"/>
      <c r="ER93" s="401"/>
      <c r="ES93" s="401"/>
      <c r="ET93" s="401"/>
      <c r="EU93" s="401"/>
      <c r="EV93" s="401"/>
      <c r="EW93" s="401"/>
      <c r="EX93" s="401"/>
      <c r="EY93" s="401"/>
      <c r="EZ93" s="401"/>
      <c r="FA93" s="401"/>
      <c r="FB93" s="401"/>
      <c r="FC93" s="401"/>
      <c r="FD93" s="401"/>
      <c r="FE93" s="401"/>
      <c r="FF93" s="401"/>
      <c r="FG93" s="401"/>
      <c r="FH93" s="401"/>
      <c r="FI93" s="401"/>
      <c r="FJ93" s="401"/>
      <c r="FK93" s="401"/>
      <c r="FL93" s="401"/>
      <c r="FM93" s="401"/>
      <c r="FN93" s="401"/>
      <c r="FO93" s="401"/>
      <c r="FP93" s="401"/>
      <c r="FQ93" s="401"/>
      <c r="FR93" s="401"/>
      <c r="FS93" s="401"/>
      <c r="FT93" s="401"/>
      <c r="FU93" s="401"/>
      <c r="FV93" s="401"/>
      <c r="FW93" s="401"/>
      <c r="FX93" s="401"/>
      <c r="FY93" s="401"/>
      <c r="FZ93" s="401"/>
      <c r="GA93" s="401"/>
      <c r="GB93" s="401"/>
      <c r="GC93" s="401"/>
      <c r="GD93" s="401"/>
      <c r="GE93" s="401"/>
      <c r="GF93" s="401"/>
      <c r="GG93" s="401"/>
      <c r="GH93" s="401"/>
      <c r="GI93" s="401"/>
      <c r="GJ93" s="401"/>
      <c r="GK93" s="401"/>
      <c r="GL93" s="401"/>
      <c r="GM93" s="401"/>
      <c r="GN93" s="401"/>
      <c r="GO93" s="401"/>
      <c r="GP93" s="401"/>
      <c r="GQ93" s="401"/>
      <c r="GR93" s="401"/>
      <c r="GS93" s="401"/>
      <c r="GT93" s="401"/>
      <c r="GU93" s="401"/>
      <c r="GV93" s="401"/>
      <c r="GW93" s="401"/>
      <c r="GX93" s="401"/>
      <c r="GY93" s="401"/>
      <c r="GZ93" s="401"/>
      <c r="HA93" s="401"/>
      <c r="HB93" s="401"/>
      <c r="HC93" s="401"/>
      <c r="HD93" s="401"/>
      <c r="HE93" s="401"/>
      <c r="HF93" s="401"/>
      <c r="HG93" s="401"/>
      <c r="HH93" s="401"/>
      <c r="HI93" s="401"/>
      <c r="HJ93" s="401"/>
      <c r="HK93" s="401"/>
      <c r="HL93" s="401"/>
      <c r="HM93" s="401"/>
      <c r="HN93" s="401"/>
      <c r="HO93" s="401"/>
      <c r="HP93" s="401"/>
      <c r="HQ93" s="401"/>
      <c r="HR93" s="401"/>
      <c r="HS93" s="401"/>
      <c r="HT93" s="401"/>
      <c r="HU93" s="401"/>
      <c r="HV93" s="401"/>
      <c r="HW93" s="401"/>
      <c r="HX93" s="401"/>
      <c r="HY93" s="401"/>
      <c r="HZ93" s="401"/>
      <c r="IA93" s="401"/>
      <c r="IB93" s="401"/>
      <c r="IC93" s="401"/>
      <c r="ID93" s="401"/>
      <c r="IE93" s="401"/>
      <c r="IF93" s="401"/>
      <c r="IG93" s="401"/>
      <c r="IH93" s="401"/>
      <c r="II93" s="401"/>
      <c r="IJ93" s="401"/>
      <c r="IK93" s="401"/>
      <c r="IL93" s="401"/>
      <c r="IM93" s="401"/>
      <c r="IN93" s="401"/>
      <c r="IO93" s="401"/>
      <c r="IP93" s="401"/>
      <c r="IQ93" s="401"/>
      <c r="IR93" s="401"/>
      <c r="IS93" s="401"/>
      <c r="IT93" s="401"/>
      <c r="IU93" s="401"/>
      <c r="IV93" s="401"/>
      <c r="IW93" s="401"/>
      <c r="IX93" s="476"/>
    </row>
    <row r="94" spans="1:258" s="477" customFormat="1" ht="15" customHeight="1" x14ac:dyDescent="0.25">
      <c r="A94" s="667"/>
      <c r="B94" s="484" t="s">
        <v>816</v>
      </c>
      <c r="C94" s="485"/>
      <c r="D94" s="485"/>
      <c r="E94" s="486"/>
      <c r="F94" s="487"/>
      <c r="G94" s="401"/>
      <c r="H94" s="401"/>
      <c r="I94" s="401"/>
      <c r="J94" s="401"/>
      <c r="K94" s="401"/>
      <c r="L94" s="401"/>
      <c r="M94" s="401"/>
      <c r="N94" s="476"/>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c r="CF94" s="401"/>
      <c r="CG94" s="401"/>
      <c r="CH94" s="401"/>
      <c r="CI94" s="401"/>
      <c r="CJ94" s="401"/>
      <c r="CK94" s="401"/>
      <c r="CL94" s="401"/>
      <c r="CM94" s="401"/>
      <c r="CN94" s="401"/>
      <c r="CO94" s="401"/>
      <c r="CP94" s="401"/>
      <c r="CQ94" s="401"/>
      <c r="CR94" s="401"/>
      <c r="CS94" s="401"/>
      <c r="CT94" s="401"/>
      <c r="CU94" s="401"/>
      <c r="CV94" s="401"/>
      <c r="CW94" s="401"/>
      <c r="CX94" s="401"/>
      <c r="CY94" s="401"/>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401"/>
      <c r="EJ94" s="401"/>
      <c r="EK94" s="401"/>
      <c r="EL94" s="401"/>
      <c r="EM94" s="401"/>
      <c r="EN94" s="401"/>
      <c r="EO94" s="401"/>
      <c r="EP94" s="401"/>
      <c r="EQ94" s="401"/>
      <c r="ER94" s="401"/>
      <c r="ES94" s="401"/>
      <c r="ET94" s="401"/>
      <c r="EU94" s="401"/>
      <c r="EV94" s="401"/>
      <c r="EW94" s="401"/>
      <c r="EX94" s="401"/>
      <c r="EY94" s="401"/>
      <c r="EZ94" s="401"/>
      <c r="FA94" s="401"/>
      <c r="FB94" s="401"/>
      <c r="FC94" s="401"/>
      <c r="FD94" s="401"/>
      <c r="FE94" s="401"/>
      <c r="FF94" s="401"/>
      <c r="FG94" s="401"/>
      <c r="FH94" s="401"/>
      <c r="FI94" s="401"/>
      <c r="FJ94" s="401"/>
      <c r="FK94" s="401"/>
      <c r="FL94" s="401"/>
      <c r="FM94" s="401"/>
      <c r="FN94" s="401"/>
      <c r="FO94" s="401"/>
      <c r="FP94" s="401"/>
      <c r="FQ94" s="401"/>
      <c r="FR94" s="401"/>
      <c r="FS94" s="401"/>
      <c r="FT94" s="401"/>
      <c r="FU94" s="401"/>
      <c r="FV94" s="401"/>
      <c r="FW94" s="401"/>
      <c r="FX94" s="401"/>
      <c r="FY94" s="401"/>
      <c r="FZ94" s="401"/>
      <c r="GA94" s="401"/>
      <c r="GB94" s="401"/>
      <c r="GC94" s="401"/>
      <c r="GD94" s="401"/>
      <c r="GE94" s="401"/>
      <c r="GF94" s="401"/>
      <c r="GG94" s="401"/>
      <c r="GH94" s="401"/>
      <c r="GI94" s="401"/>
      <c r="GJ94" s="401"/>
      <c r="GK94" s="401"/>
      <c r="GL94" s="401"/>
      <c r="GM94" s="401"/>
      <c r="GN94" s="401"/>
      <c r="GO94" s="401"/>
      <c r="GP94" s="401"/>
      <c r="GQ94" s="401"/>
      <c r="GR94" s="401"/>
      <c r="GS94" s="401"/>
      <c r="GT94" s="401"/>
      <c r="GU94" s="401"/>
      <c r="GV94" s="401"/>
      <c r="GW94" s="401"/>
      <c r="GX94" s="401"/>
      <c r="GY94" s="401"/>
      <c r="GZ94" s="401"/>
      <c r="HA94" s="401"/>
      <c r="HB94" s="401"/>
      <c r="HC94" s="401"/>
      <c r="HD94" s="401"/>
      <c r="HE94" s="401"/>
      <c r="HF94" s="401"/>
      <c r="HG94" s="401"/>
      <c r="HH94" s="401"/>
      <c r="HI94" s="401"/>
      <c r="HJ94" s="401"/>
      <c r="HK94" s="401"/>
      <c r="HL94" s="401"/>
      <c r="HM94" s="401"/>
      <c r="HN94" s="401"/>
      <c r="HO94" s="401"/>
      <c r="HP94" s="401"/>
      <c r="HQ94" s="401"/>
      <c r="HR94" s="401"/>
      <c r="HS94" s="401"/>
      <c r="HT94" s="401"/>
      <c r="HU94" s="401"/>
      <c r="HV94" s="401"/>
      <c r="HW94" s="401"/>
      <c r="HX94" s="401"/>
      <c r="HY94" s="401"/>
      <c r="HZ94" s="401"/>
      <c r="IA94" s="401"/>
      <c r="IB94" s="401"/>
      <c r="IC94" s="401"/>
      <c r="ID94" s="401"/>
      <c r="IE94" s="401"/>
      <c r="IF94" s="401"/>
      <c r="IG94" s="401"/>
      <c r="IH94" s="401"/>
      <c r="II94" s="401"/>
      <c r="IJ94" s="401"/>
      <c r="IK94" s="401"/>
      <c r="IL94" s="401"/>
      <c r="IM94" s="401"/>
      <c r="IN94" s="401"/>
      <c r="IO94" s="401"/>
      <c r="IP94" s="401"/>
      <c r="IQ94" s="401"/>
      <c r="IR94" s="401"/>
      <c r="IS94" s="401"/>
      <c r="IT94" s="401"/>
      <c r="IU94" s="401"/>
      <c r="IV94" s="401"/>
      <c r="IW94" s="401"/>
      <c r="IX94" s="476"/>
    </row>
    <row r="95" spans="1:258" s="477" customFormat="1" ht="15" customHeight="1" x14ac:dyDescent="0.25">
      <c r="A95" s="667"/>
      <c r="B95" s="484" t="s">
        <v>817</v>
      </c>
      <c r="C95" s="485"/>
      <c r="D95" s="485"/>
      <c r="E95" s="486"/>
      <c r="F95" s="487"/>
      <c r="G95" s="401"/>
      <c r="H95" s="401"/>
      <c r="I95" s="401"/>
      <c r="J95" s="401"/>
      <c r="K95" s="401"/>
      <c r="L95" s="401"/>
      <c r="M95" s="401"/>
      <c r="N95" s="476"/>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c r="CF95" s="401"/>
      <c r="CG95" s="401"/>
      <c r="CH95" s="401"/>
      <c r="CI95" s="401"/>
      <c r="CJ95" s="401"/>
      <c r="CK95" s="401"/>
      <c r="CL95" s="401"/>
      <c r="CM95" s="401"/>
      <c r="CN95" s="401"/>
      <c r="CO95" s="401"/>
      <c r="CP95" s="401"/>
      <c r="CQ95" s="401"/>
      <c r="CR95" s="401"/>
      <c r="CS95" s="401"/>
      <c r="CT95" s="401"/>
      <c r="CU95" s="401"/>
      <c r="CV95" s="401"/>
      <c r="CW95" s="401"/>
      <c r="CX95" s="401"/>
      <c r="CY95" s="401"/>
      <c r="CZ95" s="401"/>
      <c r="DA95" s="401"/>
      <c r="DB95" s="401"/>
      <c r="DC95" s="401"/>
      <c r="DD95" s="401"/>
      <c r="DE95" s="401"/>
      <c r="DF95" s="401"/>
      <c r="DG95" s="401"/>
      <c r="DH95" s="401"/>
      <c r="DI95" s="401"/>
      <c r="DJ95" s="401"/>
      <c r="DK95" s="401"/>
      <c r="DL95" s="401"/>
      <c r="DM95" s="401"/>
      <c r="DN95" s="401"/>
      <c r="DO95" s="401"/>
      <c r="DP95" s="401"/>
      <c r="DQ95" s="401"/>
      <c r="DR95" s="401"/>
      <c r="DS95" s="401"/>
      <c r="DT95" s="401"/>
      <c r="DU95" s="401"/>
      <c r="DV95" s="401"/>
      <c r="DW95" s="401"/>
      <c r="DX95" s="401"/>
      <c r="DY95" s="401"/>
      <c r="DZ95" s="401"/>
      <c r="EA95" s="401"/>
      <c r="EB95" s="401"/>
      <c r="EC95" s="401"/>
      <c r="ED95" s="401"/>
      <c r="EE95" s="401"/>
      <c r="EF95" s="401"/>
      <c r="EG95" s="401"/>
      <c r="EH95" s="401"/>
      <c r="EI95" s="401"/>
      <c r="EJ95" s="401"/>
      <c r="EK95" s="401"/>
      <c r="EL95" s="401"/>
      <c r="EM95" s="401"/>
      <c r="EN95" s="401"/>
      <c r="EO95" s="401"/>
      <c r="EP95" s="401"/>
      <c r="EQ95" s="401"/>
      <c r="ER95" s="401"/>
      <c r="ES95" s="401"/>
      <c r="ET95" s="401"/>
      <c r="EU95" s="401"/>
      <c r="EV95" s="401"/>
      <c r="EW95" s="401"/>
      <c r="EX95" s="401"/>
      <c r="EY95" s="401"/>
      <c r="EZ95" s="401"/>
      <c r="FA95" s="401"/>
      <c r="FB95" s="401"/>
      <c r="FC95" s="401"/>
      <c r="FD95" s="401"/>
      <c r="FE95" s="401"/>
      <c r="FF95" s="401"/>
      <c r="FG95" s="401"/>
      <c r="FH95" s="401"/>
      <c r="FI95" s="401"/>
      <c r="FJ95" s="401"/>
      <c r="FK95" s="401"/>
      <c r="FL95" s="401"/>
      <c r="FM95" s="401"/>
      <c r="FN95" s="401"/>
      <c r="FO95" s="401"/>
      <c r="FP95" s="401"/>
      <c r="FQ95" s="401"/>
      <c r="FR95" s="401"/>
      <c r="FS95" s="401"/>
      <c r="FT95" s="401"/>
      <c r="FU95" s="401"/>
      <c r="FV95" s="401"/>
      <c r="FW95" s="401"/>
      <c r="FX95" s="401"/>
      <c r="FY95" s="401"/>
      <c r="FZ95" s="401"/>
      <c r="GA95" s="401"/>
      <c r="GB95" s="401"/>
      <c r="GC95" s="401"/>
      <c r="GD95" s="401"/>
      <c r="GE95" s="401"/>
      <c r="GF95" s="401"/>
      <c r="GG95" s="401"/>
      <c r="GH95" s="401"/>
      <c r="GI95" s="401"/>
      <c r="GJ95" s="401"/>
      <c r="GK95" s="401"/>
      <c r="GL95" s="401"/>
      <c r="GM95" s="401"/>
      <c r="GN95" s="401"/>
      <c r="GO95" s="401"/>
      <c r="GP95" s="401"/>
      <c r="GQ95" s="401"/>
      <c r="GR95" s="401"/>
      <c r="GS95" s="401"/>
      <c r="GT95" s="401"/>
      <c r="GU95" s="401"/>
      <c r="GV95" s="401"/>
      <c r="GW95" s="401"/>
      <c r="GX95" s="401"/>
      <c r="GY95" s="401"/>
      <c r="GZ95" s="401"/>
      <c r="HA95" s="401"/>
      <c r="HB95" s="401"/>
      <c r="HC95" s="401"/>
      <c r="HD95" s="401"/>
      <c r="HE95" s="401"/>
      <c r="HF95" s="401"/>
      <c r="HG95" s="401"/>
      <c r="HH95" s="401"/>
      <c r="HI95" s="401"/>
      <c r="HJ95" s="401"/>
      <c r="HK95" s="401"/>
      <c r="HL95" s="401"/>
      <c r="HM95" s="401"/>
      <c r="HN95" s="401"/>
      <c r="HO95" s="401"/>
      <c r="HP95" s="401"/>
      <c r="HQ95" s="401"/>
      <c r="HR95" s="401"/>
      <c r="HS95" s="401"/>
      <c r="HT95" s="401"/>
      <c r="HU95" s="401"/>
      <c r="HV95" s="401"/>
      <c r="HW95" s="401"/>
      <c r="HX95" s="401"/>
      <c r="HY95" s="401"/>
      <c r="HZ95" s="401"/>
      <c r="IA95" s="401"/>
      <c r="IB95" s="401"/>
      <c r="IC95" s="401"/>
      <c r="ID95" s="401"/>
      <c r="IE95" s="401"/>
      <c r="IF95" s="401"/>
      <c r="IG95" s="401"/>
      <c r="IH95" s="401"/>
      <c r="II95" s="401"/>
      <c r="IJ95" s="401"/>
      <c r="IK95" s="401"/>
      <c r="IL95" s="401"/>
      <c r="IM95" s="401"/>
      <c r="IN95" s="401"/>
      <c r="IO95" s="401"/>
      <c r="IP95" s="401"/>
      <c r="IQ95" s="401"/>
      <c r="IR95" s="401"/>
      <c r="IS95" s="401"/>
      <c r="IT95" s="401"/>
      <c r="IU95" s="401"/>
      <c r="IV95" s="401"/>
      <c r="IW95" s="401"/>
      <c r="IX95" s="476"/>
    </row>
    <row r="96" spans="1:258" ht="15" customHeight="1" x14ac:dyDescent="0.25">
      <c r="A96" s="675"/>
      <c r="B96" s="488" t="s">
        <v>818</v>
      </c>
      <c r="C96" s="489"/>
      <c r="D96" s="489"/>
      <c r="E96" s="490"/>
      <c r="F96" s="491"/>
      <c r="G96" s="401"/>
      <c r="H96" s="401"/>
      <c r="I96" s="401"/>
      <c r="J96" s="401"/>
      <c r="K96" s="401"/>
      <c r="L96" s="401"/>
      <c r="M96" s="401"/>
      <c r="N96" s="476"/>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c r="AS96" s="401"/>
      <c r="AT96" s="401"/>
      <c r="AU96" s="401"/>
      <c r="AV96" s="401"/>
      <c r="AW96" s="401"/>
      <c r="AX96" s="401"/>
      <c r="AY96" s="401"/>
      <c r="AZ96" s="401"/>
      <c r="BA96" s="401"/>
      <c r="BB96" s="401"/>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c r="CF96" s="401"/>
      <c r="CG96" s="401"/>
      <c r="CH96" s="401"/>
      <c r="CI96" s="401"/>
      <c r="CJ96" s="401"/>
      <c r="CK96" s="401"/>
      <c r="CL96" s="401"/>
      <c r="CM96" s="401"/>
      <c r="CN96" s="401"/>
      <c r="CO96" s="401"/>
      <c r="CP96" s="401"/>
      <c r="CQ96" s="401"/>
      <c r="CR96" s="480"/>
      <c r="CS96" s="480"/>
      <c r="CT96" s="480"/>
      <c r="CU96" s="480"/>
      <c r="CV96" s="480"/>
      <c r="CW96" s="480"/>
      <c r="CX96" s="401"/>
      <c r="CY96" s="401"/>
      <c r="CZ96" s="480"/>
      <c r="DA96" s="480"/>
      <c r="DB96" s="480"/>
      <c r="DC96" s="480"/>
      <c r="DD96" s="480"/>
      <c r="DE96" s="480"/>
      <c r="DF96" s="480"/>
      <c r="DG96" s="480"/>
      <c r="DH96" s="401"/>
      <c r="DI96" s="401"/>
      <c r="DJ96" s="480"/>
      <c r="DK96" s="480"/>
      <c r="DL96" s="480"/>
      <c r="DM96" s="480"/>
      <c r="DN96" s="480"/>
      <c r="DO96" s="480"/>
      <c r="DP96" s="401"/>
      <c r="DQ96" s="401"/>
      <c r="DR96" s="480"/>
      <c r="DS96" s="480"/>
      <c r="DT96" s="480"/>
      <c r="DU96" s="480"/>
      <c r="DV96" s="401"/>
      <c r="DW96" s="401"/>
      <c r="DX96" s="480"/>
      <c r="DY96" s="401"/>
      <c r="DZ96" s="401"/>
      <c r="EA96" s="401"/>
      <c r="EB96" s="401"/>
      <c r="EC96" s="480"/>
      <c r="ED96" s="480"/>
      <c r="EE96" s="480"/>
      <c r="EF96" s="480"/>
      <c r="EG96" s="480"/>
      <c r="EH96" s="480"/>
      <c r="EI96" s="480"/>
      <c r="EJ96" s="480"/>
      <c r="EK96" s="480"/>
      <c r="EL96" s="480"/>
      <c r="EM96" s="480"/>
      <c r="EN96" s="480"/>
      <c r="EO96" s="480"/>
      <c r="EP96" s="480"/>
      <c r="EQ96" s="480"/>
      <c r="ER96" s="480"/>
      <c r="ES96" s="480"/>
      <c r="ET96" s="480"/>
      <c r="EU96" s="480"/>
      <c r="EV96" s="480"/>
      <c r="EW96" s="480"/>
      <c r="EX96" s="480"/>
      <c r="EY96" s="480"/>
      <c r="EZ96" s="480"/>
      <c r="FA96" s="480"/>
      <c r="FB96" s="480"/>
      <c r="FC96" s="480"/>
      <c r="FD96" s="480"/>
      <c r="FE96" s="480"/>
      <c r="FF96" s="480"/>
      <c r="FG96" s="480"/>
      <c r="FH96" s="480"/>
      <c r="FI96" s="480"/>
      <c r="FJ96" s="480"/>
      <c r="FK96" s="480"/>
      <c r="FL96" s="480"/>
      <c r="FM96" s="480"/>
      <c r="FN96" s="480"/>
      <c r="FO96" s="480"/>
      <c r="FP96" s="480"/>
      <c r="FQ96" s="480"/>
      <c r="FR96" s="480"/>
      <c r="FS96" s="480"/>
      <c r="FT96" s="480"/>
      <c r="FU96" s="480"/>
      <c r="FV96" s="480"/>
      <c r="FW96" s="480"/>
      <c r="FX96" s="480"/>
      <c r="FY96" s="480"/>
      <c r="FZ96" s="480"/>
      <c r="GA96" s="480"/>
      <c r="GB96" s="480"/>
      <c r="GC96" s="480"/>
      <c r="GD96" s="480"/>
      <c r="GE96" s="480"/>
      <c r="GF96" s="480"/>
      <c r="GG96" s="480"/>
      <c r="GH96" s="480"/>
      <c r="GI96" s="480"/>
      <c r="GJ96" s="480"/>
      <c r="GK96" s="480"/>
      <c r="GL96" s="480"/>
      <c r="GM96" s="480"/>
      <c r="GN96" s="480"/>
      <c r="GO96" s="480"/>
      <c r="GP96" s="480"/>
      <c r="GQ96" s="480"/>
      <c r="GR96" s="480"/>
      <c r="GS96" s="480"/>
      <c r="GT96" s="480"/>
      <c r="GU96" s="480"/>
      <c r="GV96" s="480"/>
      <c r="GW96" s="480"/>
      <c r="GX96" s="480"/>
      <c r="GY96" s="480"/>
      <c r="GZ96" s="480"/>
      <c r="HA96" s="480"/>
      <c r="HB96" s="480"/>
      <c r="HC96" s="480"/>
      <c r="HD96" s="480"/>
      <c r="HE96" s="480"/>
      <c r="HF96" s="480"/>
      <c r="HG96" s="480"/>
      <c r="HH96" s="480"/>
      <c r="HI96" s="480"/>
      <c r="HJ96" s="480"/>
      <c r="HK96" s="480"/>
      <c r="HL96" s="480"/>
      <c r="HM96" s="480"/>
      <c r="HN96" s="480"/>
      <c r="HO96" s="480"/>
      <c r="HP96" s="480"/>
      <c r="HQ96" s="480"/>
      <c r="HR96" s="480"/>
      <c r="HS96" s="480"/>
      <c r="HT96" s="480"/>
      <c r="HU96" s="480"/>
      <c r="HV96" s="480"/>
      <c r="HW96" s="480"/>
      <c r="HX96" s="480"/>
      <c r="HY96" s="480"/>
      <c r="HZ96" s="480"/>
      <c r="IA96" s="480"/>
      <c r="IB96" s="480"/>
      <c r="IC96" s="480"/>
      <c r="ID96" s="480"/>
      <c r="IE96" s="480"/>
      <c r="IF96" s="480"/>
      <c r="IG96" s="480"/>
      <c r="IH96" s="480"/>
      <c r="II96" s="480"/>
      <c r="IJ96" s="480"/>
      <c r="IK96" s="480"/>
      <c r="IL96" s="480"/>
      <c r="IM96" s="480"/>
      <c r="IN96" s="480"/>
      <c r="IO96" s="480"/>
      <c r="IP96" s="480"/>
      <c r="IQ96" s="480"/>
      <c r="IR96" s="480"/>
      <c r="IS96" s="480"/>
      <c r="IT96" s="480"/>
      <c r="IU96" s="480"/>
      <c r="IV96" s="480"/>
      <c r="IW96" s="480"/>
      <c r="IX96" s="492"/>
    </row>
    <row r="97" spans="1:142" s="401" customFormat="1" ht="15" customHeight="1" x14ac:dyDescent="0.25">
      <c r="A97" s="667"/>
      <c r="N97" s="476"/>
      <c r="AB97" s="580"/>
      <c r="AC97" s="580"/>
      <c r="AD97" s="580"/>
      <c r="AE97" s="580"/>
      <c r="AF97" s="580"/>
      <c r="AG97" s="580"/>
      <c r="AH97" s="580"/>
      <c r="AI97" s="580"/>
      <c r="AJ97" s="580"/>
      <c r="AK97" s="580"/>
      <c r="AL97" s="580"/>
      <c r="AM97" s="580"/>
      <c r="AN97" s="580"/>
      <c r="AO97" s="580"/>
      <c r="AP97" s="580"/>
      <c r="AQ97" s="580"/>
      <c r="AR97" s="580"/>
      <c r="AS97" s="580"/>
      <c r="AT97" s="580"/>
      <c r="AU97" s="580"/>
      <c r="AV97" s="580"/>
      <c r="AW97" s="580"/>
      <c r="AX97" s="580"/>
      <c r="AY97" s="580"/>
      <c r="AZ97" s="580"/>
      <c r="BA97" s="580"/>
      <c r="BB97" s="580"/>
      <c r="BC97" s="580"/>
      <c r="BD97" s="580"/>
      <c r="BE97" s="580"/>
      <c r="BF97" s="580"/>
      <c r="BG97" s="580"/>
      <c r="BH97" s="580"/>
      <c r="BI97" s="580"/>
      <c r="BJ97" s="580"/>
      <c r="BK97" s="580"/>
      <c r="BL97" s="580"/>
      <c r="BM97" s="580"/>
      <c r="BN97" s="580"/>
      <c r="BO97" s="580"/>
      <c r="BP97" s="580"/>
      <c r="BQ97" s="580"/>
      <c r="BR97" s="580"/>
      <c r="BS97" s="580"/>
      <c r="BT97" s="580"/>
      <c r="BU97" s="580"/>
      <c r="BV97" s="580"/>
      <c r="BW97" s="580"/>
      <c r="BX97" s="580"/>
      <c r="BY97" s="580"/>
      <c r="BZ97" s="580"/>
      <c r="CA97" s="580"/>
      <c r="CB97" s="580"/>
      <c r="CC97" s="580"/>
      <c r="CD97" s="580"/>
      <c r="CE97" s="580"/>
      <c r="CF97" s="580"/>
      <c r="CG97" s="580"/>
      <c r="CH97" s="580"/>
      <c r="CI97" s="580"/>
      <c r="CJ97" s="580"/>
      <c r="CK97" s="580"/>
      <c r="CL97" s="580"/>
      <c r="CM97" s="580"/>
      <c r="CN97" s="580"/>
      <c r="CO97" s="580"/>
      <c r="CP97" s="580"/>
      <c r="CQ97" s="580"/>
      <c r="CR97" s="580"/>
      <c r="CS97" s="580"/>
      <c r="CT97" s="580"/>
      <c r="CU97" s="580"/>
      <c r="CV97" s="580"/>
      <c r="CW97" s="580"/>
      <c r="CX97" s="580"/>
      <c r="CY97" s="580"/>
      <c r="CZ97" s="580"/>
      <c r="DA97" s="580"/>
      <c r="DB97" s="580"/>
      <c r="DC97" s="580"/>
      <c r="DD97" s="580"/>
      <c r="DE97" s="580"/>
      <c r="DF97" s="580"/>
      <c r="DG97" s="580"/>
      <c r="DH97" s="580"/>
      <c r="DI97" s="580"/>
      <c r="DJ97" s="580"/>
      <c r="DK97" s="580"/>
      <c r="DL97" s="580"/>
      <c r="DM97" s="580"/>
      <c r="DN97" s="580"/>
      <c r="DO97" s="580"/>
      <c r="DP97" s="580"/>
      <c r="DQ97" s="580"/>
      <c r="DR97" s="580"/>
      <c r="DS97" s="580"/>
      <c r="DT97" s="580"/>
      <c r="DU97" s="580"/>
      <c r="DV97" s="580"/>
      <c r="DW97" s="580"/>
      <c r="DX97" s="580"/>
      <c r="DY97" s="580"/>
      <c r="DZ97" s="580"/>
      <c r="EA97" s="580"/>
      <c r="EB97" s="580"/>
      <c r="EC97" s="580"/>
      <c r="ED97" s="580"/>
      <c r="EE97" s="580"/>
      <c r="EF97" s="580"/>
      <c r="EG97" s="580"/>
      <c r="EH97" s="580"/>
      <c r="EI97" s="580"/>
      <c r="EJ97" s="580"/>
      <c r="EK97" s="580"/>
      <c r="EL97" s="581"/>
    </row>
    <row r="98" spans="1:142" s="401" customFormat="1" ht="45" customHeight="1" x14ac:dyDescent="0.25">
      <c r="A98" s="638" t="s">
        <v>829</v>
      </c>
      <c r="B98" s="1064"/>
      <c r="C98" s="1065"/>
      <c r="D98" s="1065"/>
      <c r="E98" s="1065"/>
      <c r="F98" s="1065"/>
      <c r="G98" s="1065"/>
      <c r="H98" s="1065"/>
      <c r="I98" s="1023"/>
      <c r="J98" s="1023"/>
      <c r="K98" s="1023"/>
      <c r="L98" s="1023"/>
      <c r="M98" s="1023"/>
      <c r="N98" s="679"/>
      <c r="O98" s="1023"/>
      <c r="P98" s="1023"/>
      <c r="Q98" s="1023"/>
      <c r="R98" s="1023"/>
      <c r="S98" s="1023"/>
      <c r="T98" s="1023"/>
      <c r="U98" s="1023"/>
      <c r="V98" s="1023"/>
      <c r="W98" s="1023"/>
      <c r="X98" s="1023"/>
      <c r="Y98" s="1023"/>
      <c r="Z98" s="1023"/>
      <c r="AA98" s="1023"/>
      <c r="AB98" s="1023"/>
      <c r="AC98" s="1023"/>
      <c r="AD98" s="1023"/>
      <c r="AE98" s="1023"/>
      <c r="AF98" s="1023"/>
      <c r="AG98" s="1023"/>
      <c r="AH98" s="1023"/>
      <c r="AI98" s="1023"/>
      <c r="AJ98" s="1023"/>
      <c r="AK98" s="1023"/>
      <c r="AL98" s="1023"/>
      <c r="AM98" s="1023"/>
      <c r="AN98" s="1023"/>
      <c r="AO98" s="1023"/>
      <c r="AP98" s="1023"/>
      <c r="AQ98" s="1023"/>
      <c r="AR98" s="1023"/>
      <c r="AS98" s="1023"/>
      <c r="AT98" s="1023"/>
      <c r="AU98" s="1023"/>
      <c r="AV98" s="1023"/>
      <c r="AW98" s="1023"/>
      <c r="AX98" s="1023"/>
      <c r="AY98" s="1023"/>
      <c r="AZ98" s="1023"/>
      <c r="BA98" s="1023"/>
      <c r="BB98" s="1023"/>
      <c r="BC98" s="1023"/>
      <c r="BD98" s="1023"/>
      <c r="BE98" s="1023"/>
      <c r="BF98" s="1023"/>
      <c r="BG98" s="1023"/>
      <c r="BH98" s="1023"/>
      <c r="BI98" s="1023"/>
      <c r="BJ98" s="1023"/>
      <c r="BK98" s="1023"/>
      <c r="BL98" s="1023"/>
      <c r="BM98" s="1023"/>
      <c r="BN98" s="1023"/>
      <c r="BO98" s="1023"/>
      <c r="BP98" s="1023"/>
      <c r="BQ98" s="1023"/>
      <c r="BR98" s="1023"/>
      <c r="BS98" s="1023"/>
      <c r="BT98" s="1023"/>
      <c r="BU98" s="1023"/>
      <c r="BV98" s="1023"/>
      <c r="BW98" s="1023"/>
      <c r="BX98" s="1023"/>
      <c r="BY98" s="1023"/>
      <c r="BZ98" s="1023"/>
      <c r="CA98" s="1023"/>
      <c r="CB98" s="1023"/>
      <c r="CC98" s="1023"/>
      <c r="CD98" s="1023"/>
      <c r="CE98" s="1023"/>
      <c r="CF98" s="1023"/>
      <c r="CG98" s="1023"/>
      <c r="CH98" s="1023"/>
      <c r="CI98" s="1023"/>
      <c r="CJ98" s="1023"/>
      <c r="CK98" s="1023"/>
      <c r="CL98" s="1023"/>
      <c r="CM98" s="1023"/>
      <c r="CN98" s="1023"/>
      <c r="CO98" s="1023"/>
      <c r="CP98" s="1023"/>
      <c r="CQ98" s="1023"/>
      <c r="CR98" s="1023"/>
      <c r="CS98" s="1023"/>
      <c r="CT98" s="1023"/>
      <c r="CU98" s="1023"/>
      <c r="CV98" s="1023"/>
      <c r="CW98" s="1023"/>
      <c r="CX98" s="1023"/>
      <c r="CY98" s="1023"/>
      <c r="CZ98" s="1023"/>
      <c r="DA98" s="1023"/>
      <c r="DB98" s="1023"/>
      <c r="DC98" s="1023"/>
      <c r="DD98" s="1023"/>
      <c r="DE98" s="1023"/>
      <c r="DF98" s="1023"/>
      <c r="DG98" s="1023"/>
      <c r="DH98" s="1023"/>
      <c r="DI98" s="1023"/>
      <c r="DJ98" s="1023"/>
      <c r="DK98" s="1023"/>
      <c r="DL98" s="1023"/>
      <c r="DM98" s="1023"/>
      <c r="DN98" s="1023"/>
      <c r="DO98" s="1023"/>
      <c r="DP98" s="1023"/>
      <c r="DQ98" s="1023"/>
      <c r="DR98" s="1023"/>
      <c r="DS98" s="1023"/>
      <c r="DT98" s="1023"/>
      <c r="DU98" s="1023"/>
      <c r="DV98" s="1023"/>
      <c r="DW98" s="1023"/>
      <c r="DX98" s="1023"/>
      <c r="DY98" s="1023"/>
      <c r="DZ98" s="1023"/>
      <c r="EA98" s="1023"/>
      <c r="EB98" s="1023"/>
      <c r="EC98" s="1023"/>
      <c r="ED98" s="1023"/>
      <c r="EE98" s="1023"/>
      <c r="EF98" s="1023"/>
      <c r="EG98" s="1023"/>
      <c r="EH98" s="1023"/>
      <c r="EI98" s="1023"/>
      <c r="EJ98" s="1023"/>
      <c r="EK98" s="1023"/>
      <c r="EL98" s="679"/>
    </row>
    <row r="99" spans="1:142" s="480" customFormat="1" ht="15" customHeight="1" x14ac:dyDescent="0.25">
      <c r="A99" s="675"/>
      <c r="B99" s="3663"/>
      <c r="C99" s="3664"/>
      <c r="D99" s="3664"/>
      <c r="E99" s="3664"/>
      <c r="F99" s="676" t="s">
        <v>746</v>
      </c>
      <c r="G99" s="688"/>
      <c r="H99" s="688"/>
      <c r="I99" s="401"/>
      <c r="J99" s="401"/>
      <c r="K99" s="401"/>
      <c r="L99" s="401"/>
      <c r="M99" s="401"/>
      <c r="N99" s="476"/>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c r="CF99" s="401"/>
      <c r="CG99" s="401"/>
      <c r="CH99" s="401"/>
      <c r="CI99" s="401"/>
      <c r="CJ99" s="401"/>
      <c r="CK99" s="401"/>
      <c r="CL99" s="401"/>
      <c r="CM99" s="401"/>
      <c r="CN99" s="401"/>
      <c r="CO99" s="401"/>
      <c r="CP99" s="401"/>
      <c r="CQ99" s="401"/>
      <c r="CX99" s="401"/>
      <c r="CY99" s="401"/>
      <c r="DH99" s="401"/>
      <c r="DI99" s="401"/>
      <c r="DP99" s="401"/>
      <c r="DQ99" s="401"/>
      <c r="DV99" s="401"/>
      <c r="DW99" s="401"/>
      <c r="DY99" s="401"/>
      <c r="DZ99" s="401"/>
      <c r="EA99" s="401"/>
      <c r="EB99" s="401"/>
      <c r="EL99" s="492"/>
    </row>
    <row r="100" spans="1:142" s="480" customFormat="1" ht="15" customHeight="1" x14ac:dyDescent="0.25">
      <c r="A100" s="675"/>
      <c r="B100" s="677" t="s">
        <v>830</v>
      </c>
      <c r="C100" s="677"/>
      <c r="D100" s="677"/>
      <c r="E100" s="677"/>
      <c r="F100" s="678">
        <f>IF($F$16=($F$22+$F$26+$F$30+$F$38+$F$42+$F$46+$F$54+$F$58+$F$62+$F$70+$F$74+$F$78+$F$86+$F$90+$F$94+$F$102+$F$106+$F$110+$F$118+$F$122+$F$126+$F$12+$F$13+$F$14+$F$15),F102+F106+F110,IF($F$16=($F$119+$F$123+$F$127+$F$103+$F$107+$F$111+$F$87+$F$91+$F$95+$F$71+$F$75+$F$79+$F$55+$F$59+$F$63+$F$39+$F$43+$F$47+$F$23+$F$27+$F$31+$F$12+$F$13+$F$14+$F$15),F103+F107+F111,F104+F108+F112))</f>
        <v>0</v>
      </c>
      <c r="G100" s="401"/>
      <c r="H100" s="401"/>
      <c r="I100" s="401"/>
      <c r="J100" s="401"/>
      <c r="K100" s="401"/>
      <c r="L100" s="401"/>
      <c r="M100" s="401"/>
      <c r="N100" s="476"/>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c r="AS100" s="401"/>
      <c r="AT100" s="401"/>
      <c r="AU100" s="401"/>
      <c r="AV100" s="401"/>
      <c r="AW100" s="401"/>
      <c r="AX100" s="401"/>
      <c r="AY100" s="401"/>
      <c r="AZ100" s="401"/>
      <c r="BA100" s="401"/>
      <c r="BB100" s="401"/>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c r="CF100" s="401"/>
      <c r="CG100" s="401"/>
      <c r="CH100" s="401"/>
      <c r="CI100" s="401"/>
      <c r="CJ100" s="401"/>
      <c r="CK100" s="401"/>
      <c r="CL100" s="401"/>
      <c r="CM100" s="401"/>
      <c r="CN100" s="401"/>
      <c r="CO100" s="401"/>
      <c r="CP100" s="401"/>
      <c r="CQ100" s="401"/>
      <c r="CX100" s="401"/>
      <c r="CY100" s="401"/>
      <c r="DH100" s="401"/>
      <c r="DI100" s="401"/>
      <c r="DP100" s="401"/>
      <c r="DQ100" s="401"/>
      <c r="DV100" s="401"/>
      <c r="DW100" s="401"/>
      <c r="DY100" s="401"/>
      <c r="DZ100" s="401"/>
      <c r="EA100" s="401"/>
      <c r="EB100" s="401"/>
      <c r="EL100" s="492"/>
    </row>
    <row r="101" spans="1:142" s="480" customFormat="1" ht="15" customHeight="1" x14ac:dyDescent="0.25">
      <c r="A101" s="675"/>
      <c r="B101" s="481" t="s">
        <v>815</v>
      </c>
      <c r="C101" s="482"/>
      <c r="D101" s="482"/>
      <c r="E101" s="483"/>
      <c r="F101" s="423"/>
      <c r="G101" s="401"/>
      <c r="H101" s="401"/>
      <c r="I101" s="401"/>
      <c r="J101" s="401"/>
      <c r="K101" s="401"/>
      <c r="L101" s="401"/>
      <c r="M101" s="401"/>
      <c r="N101" s="476"/>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c r="CF101" s="401"/>
      <c r="CG101" s="401"/>
      <c r="CH101" s="401"/>
      <c r="CI101" s="401"/>
      <c r="CJ101" s="401"/>
      <c r="CK101" s="401"/>
      <c r="CL101" s="401"/>
      <c r="CM101" s="401"/>
      <c r="CN101" s="401"/>
      <c r="CO101" s="401"/>
      <c r="CP101" s="401"/>
      <c r="CQ101" s="401"/>
      <c r="CX101" s="401"/>
      <c r="CY101" s="401"/>
      <c r="DH101" s="401"/>
      <c r="DI101" s="401"/>
      <c r="DP101" s="401"/>
      <c r="DQ101" s="401"/>
      <c r="DV101" s="401"/>
      <c r="DW101" s="401"/>
      <c r="DY101" s="401"/>
      <c r="DZ101" s="401"/>
      <c r="EA101" s="401"/>
      <c r="EB101" s="401"/>
      <c r="EL101" s="492"/>
    </row>
    <row r="102" spans="1:142" s="480" customFormat="1" ht="15" customHeight="1" x14ac:dyDescent="0.25">
      <c r="A102" s="675"/>
      <c r="B102" s="484" t="s">
        <v>816</v>
      </c>
      <c r="C102" s="485"/>
      <c r="D102" s="485"/>
      <c r="E102" s="486"/>
      <c r="F102" s="487"/>
      <c r="G102" s="401"/>
      <c r="H102" s="401"/>
      <c r="I102" s="401"/>
      <c r="J102" s="401"/>
      <c r="K102" s="401"/>
      <c r="L102" s="401"/>
      <c r="M102" s="401"/>
      <c r="N102" s="476"/>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c r="CF102" s="401"/>
      <c r="CG102" s="401"/>
      <c r="CH102" s="401"/>
      <c r="CI102" s="401"/>
      <c r="CJ102" s="401"/>
      <c r="CK102" s="401"/>
      <c r="CL102" s="401"/>
      <c r="CM102" s="401"/>
      <c r="CN102" s="401"/>
      <c r="CO102" s="401"/>
      <c r="CP102" s="401"/>
      <c r="CQ102" s="401"/>
      <c r="CX102" s="401"/>
      <c r="CY102" s="401"/>
      <c r="DH102" s="401"/>
      <c r="DI102" s="401"/>
      <c r="DP102" s="401"/>
      <c r="DQ102" s="401"/>
      <c r="DV102" s="401"/>
      <c r="DW102" s="401"/>
      <c r="DY102" s="401"/>
      <c r="DZ102" s="401"/>
      <c r="EA102" s="401"/>
      <c r="EB102" s="401"/>
      <c r="EL102" s="492"/>
    </row>
    <row r="103" spans="1:142" s="480" customFormat="1" ht="15" customHeight="1" x14ac:dyDescent="0.25">
      <c r="A103" s="675"/>
      <c r="B103" s="484" t="s">
        <v>817</v>
      </c>
      <c r="C103" s="485"/>
      <c r="D103" s="485"/>
      <c r="E103" s="486"/>
      <c r="F103" s="487"/>
      <c r="G103" s="401"/>
      <c r="H103" s="401"/>
      <c r="I103" s="401"/>
      <c r="J103" s="401"/>
      <c r="K103" s="401"/>
      <c r="L103" s="401"/>
      <c r="M103" s="401"/>
      <c r="N103" s="476"/>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c r="AS103" s="401"/>
      <c r="AT103" s="401"/>
      <c r="AU103" s="401"/>
      <c r="AV103" s="401"/>
      <c r="AW103" s="401"/>
      <c r="AX103" s="401"/>
      <c r="AY103" s="401"/>
      <c r="AZ103" s="401"/>
      <c r="BA103" s="401"/>
      <c r="BB103" s="401"/>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c r="CF103" s="401"/>
      <c r="CG103" s="401"/>
      <c r="CH103" s="401"/>
      <c r="CI103" s="401"/>
      <c r="CJ103" s="401"/>
      <c r="CK103" s="401"/>
      <c r="CL103" s="401"/>
      <c r="CM103" s="401"/>
      <c r="CN103" s="401"/>
      <c r="CO103" s="401"/>
      <c r="CP103" s="401"/>
      <c r="CQ103" s="401"/>
      <c r="CX103" s="401"/>
      <c r="CY103" s="401"/>
      <c r="DH103" s="401"/>
      <c r="DI103" s="401"/>
      <c r="DP103" s="401"/>
      <c r="DQ103" s="401"/>
      <c r="DV103" s="401"/>
      <c r="DW103" s="401"/>
      <c r="DY103" s="401"/>
      <c r="DZ103" s="401"/>
      <c r="EA103" s="401"/>
      <c r="EB103" s="401"/>
      <c r="EL103" s="492"/>
    </row>
    <row r="104" spans="1:142" s="480" customFormat="1" ht="15" customHeight="1" x14ac:dyDescent="0.25">
      <c r="A104" s="675"/>
      <c r="B104" s="484" t="s">
        <v>818</v>
      </c>
      <c r="C104" s="485"/>
      <c r="D104" s="485"/>
      <c r="E104" s="486"/>
      <c r="F104" s="487"/>
      <c r="G104" s="401"/>
      <c r="H104" s="401"/>
      <c r="I104" s="401"/>
      <c r="J104" s="401"/>
      <c r="K104" s="401"/>
      <c r="L104" s="401"/>
      <c r="M104" s="401"/>
      <c r="N104" s="476"/>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1"/>
      <c r="AT104" s="401"/>
      <c r="AU104" s="401"/>
      <c r="AV104" s="401"/>
      <c r="AW104" s="401"/>
      <c r="AX104" s="401"/>
      <c r="AY104" s="401"/>
      <c r="AZ104" s="401"/>
      <c r="BA104" s="401"/>
      <c r="BB104" s="401"/>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c r="CF104" s="401"/>
      <c r="CG104" s="401"/>
      <c r="CH104" s="401"/>
      <c r="CI104" s="401"/>
      <c r="CJ104" s="401"/>
      <c r="CK104" s="401"/>
      <c r="CL104" s="401"/>
      <c r="CM104" s="401"/>
      <c r="CN104" s="401"/>
      <c r="CO104" s="401"/>
      <c r="CP104" s="401"/>
      <c r="CQ104" s="401"/>
      <c r="CX104" s="401"/>
      <c r="CY104" s="401"/>
      <c r="DH104" s="401"/>
      <c r="DI104" s="401"/>
      <c r="DP104" s="401"/>
      <c r="DQ104" s="401"/>
      <c r="DV104" s="401"/>
      <c r="DW104" s="401"/>
      <c r="DY104" s="401"/>
      <c r="DZ104" s="401"/>
      <c r="EA104" s="401"/>
      <c r="EB104" s="401"/>
      <c r="EL104" s="492"/>
    </row>
    <row r="105" spans="1:142" s="480" customFormat="1" ht="15" customHeight="1" x14ac:dyDescent="0.25">
      <c r="A105" s="675"/>
      <c r="B105" s="481" t="s">
        <v>819</v>
      </c>
      <c r="C105" s="482"/>
      <c r="D105" s="482"/>
      <c r="E105" s="483"/>
      <c r="F105" s="423"/>
      <c r="G105" s="401"/>
      <c r="H105" s="401"/>
      <c r="I105" s="401"/>
      <c r="J105" s="401"/>
      <c r="K105" s="401"/>
      <c r="L105" s="401"/>
      <c r="M105" s="401"/>
      <c r="N105" s="476"/>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1"/>
      <c r="AT105" s="401"/>
      <c r="AU105" s="401"/>
      <c r="AV105" s="401"/>
      <c r="AW105" s="401"/>
      <c r="AX105" s="401"/>
      <c r="AY105" s="401"/>
      <c r="AZ105" s="401"/>
      <c r="BA105" s="401"/>
      <c r="BB105" s="401"/>
      <c r="BC105" s="401"/>
      <c r="BD105" s="401"/>
      <c r="BE105" s="401"/>
      <c r="BF105" s="401"/>
      <c r="BG105" s="401"/>
      <c r="BH105" s="401"/>
      <c r="BI105" s="401"/>
      <c r="BJ105" s="401"/>
      <c r="BK105" s="401"/>
      <c r="BL105" s="401"/>
      <c r="BM105" s="401"/>
      <c r="BN105" s="401"/>
      <c r="BO105" s="401"/>
      <c r="BP105" s="401"/>
      <c r="BQ105" s="401"/>
      <c r="BR105" s="401"/>
      <c r="BS105" s="401"/>
      <c r="BT105" s="401"/>
      <c r="BU105" s="401"/>
      <c r="BV105" s="401"/>
      <c r="BW105" s="401"/>
      <c r="BX105" s="401"/>
      <c r="BY105" s="401"/>
      <c r="BZ105" s="401"/>
      <c r="CA105" s="401"/>
      <c r="CB105" s="401"/>
      <c r="CC105" s="401"/>
      <c r="CD105" s="401"/>
      <c r="CE105" s="401"/>
      <c r="CF105" s="401"/>
      <c r="CG105" s="401"/>
      <c r="CH105" s="401"/>
      <c r="CI105" s="401"/>
      <c r="CJ105" s="401"/>
      <c r="CK105" s="401"/>
      <c r="CL105" s="401"/>
      <c r="CM105" s="401"/>
      <c r="CN105" s="401"/>
      <c r="CO105" s="401"/>
      <c r="CP105" s="401"/>
      <c r="CQ105" s="401"/>
      <c r="CX105" s="401"/>
      <c r="CY105" s="401"/>
      <c r="DH105" s="401"/>
      <c r="DI105" s="401"/>
      <c r="DP105" s="401"/>
      <c r="DQ105" s="401"/>
      <c r="DV105" s="401"/>
      <c r="DW105" s="401"/>
      <c r="DY105" s="401"/>
      <c r="DZ105" s="401"/>
      <c r="EA105" s="401"/>
      <c r="EB105" s="401"/>
      <c r="EL105" s="492"/>
    </row>
    <row r="106" spans="1:142" s="480" customFormat="1" ht="15" customHeight="1" x14ac:dyDescent="0.25">
      <c r="A106" s="675"/>
      <c r="B106" s="484" t="s">
        <v>816</v>
      </c>
      <c r="C106" s="485"/>
      <c r="D106" s="485"/>
      <c r="E106" s="486"/>
      <c r="F106" s="487"/>
      <c r="G106" s="401"/>
      <c r="H106" s="401"/>
      <c r="I106" s="401"/>
      <c r="J106" s="401"/>
      <c r="K106" s="401"/>
      <c r="L106" s="401"/>
      <c r="M106" s="401"/>
      <c r="N106" s="476"/>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401"/>
      <c r="AL106" s="401"/>
      <c r="AM106" s="401"/>
      <c r="AN106" s="401"/>
      <c r="AO106" s="401"/>
      <c r="AP106" s="401"/>
      <c r="AQ106" s="401"/>
      <c r="AR106" s="401"/>
      <c r="AS106" s="401"/>
      <c r="AT106" s="401"/>
      <c r="AU106" s="401"/>
      <c r="AV106" s="401"/>
      <c r="AW106" s="401"/>
      <c r="AX106" s="401"/>
      <c r="AY106" s="401"/>
      <c r="AZ106" s="401"/>
      <c r="BA106" s="401"/>
      <c r="BB106" s="401"/>
      <c r="BC106" s="401"/>
      <c r="BD106" s="401"/>
      <c r="BE106" s="401"/>
      <c r="BF106" s="401"/>
      <c r="BG106" s="401"/>
      <c r="BH106" s="401"/>
      <c r="BI106" s="401"/>
      <c r="BJ106" s="401"/>
      <c r="BK106" s="401"/>
      <c r="BL106" s="401"/>
      <c r="BM106" s="401"/>
      <c r="BN106" s="401"/>
      <c r="BO106" s="401"/>
      <c r="BP106" s="401"/>
      <c r="BQ106" s="401"/>
      <c r="BR106" s="401"/>
      <c r="BS106" s="401"/>
      <c r="BT106" s="401"/>
      <c r="BU106" s="401"/>
      <c r="BV106" s="401"/>
      <c r="BW106" s="401"/>
      <c r="BX106" s="401"/>
      <c r="BY106" s="401"/>
      <c r="BZ106" s="401"/>
      <c r="CA106" s="401"/>
      <c r="CB106" s="401"/>
      <c r="CC106" s="401"/>
      <c r="CD106" s="401"/>
      <c r="CE106" s="401"/>
      <c r="CF106" s="401"/>
      <c r="CG106" s="401"/>
      <c r="CH106" s="401"/>
      <c r="CI106" s="401"/>
      <c r="CJ106" s="401"/>
      <c r="CK106" s="401"/>
      <c r="CL106" s="401"/>
      <c r="CM106" s="401"/>
      <c r="CN106" s="401"/>
      <c r="CO106" s="401"/>
      <c r="CP106" s="401"/>
      <c r="CQ106" s="401"/>
      <c r="CX106" s="401"/>
      <c r="CY106" s="401"/>
      <c r="DH106" s="401"/>
      <c r="DI106" s="401"/>
      <c r="DP106" s="401"/>
      <c r="DQ106" s="401"/>
      <c r="DV106" s="401"/>
      <c r="DW106" s="401"/>
      <c r="DY106" s="401"/>
      <c r="DZ106" s="401"/>
      <c r="EA106" s="401"/>
      <c r="EB106" s="401"/>
      <c r="EL106" s="492"/>
    </row>
    <row r="107" spans="1:142" s="480" customFormat="1" ht="15" customHeight="1" x14ac:dyDescent="0.25">
      <c r="A107" s="675"/>
      <c r="B107" s="484" t="s">
        <v>817</v>
      </c>
      <c r="C107" s="485"/>
      <c r="D107" s="485"/>
      <c r="E107" s="486"/>
      <c r="F107" s="487"/>
      <c r="G107" s="401"/>
      <c r="H107" s="401"/>
      <c r="I107" s="401"/>
      <c r="J107" s="401"/>
      <c r="K107" s="401"/>
      <c r="L107" s="401"/>
      <c r="M107" s="401"/>
      <c r="N107" s="476"/>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1"/>
      <c r="BD107" s="401"/>
      <c r="BE107" s="401"/>
      <c r="BF107" s="401"/>
      <c r="BG107" s="401"/>
      <c r="BH107" s="401"/>
      <c r="BI107" s="401"/>
      <c r="BJ107" s="401"/>
      <c r="BK107" s="401"/>
      <c r="BL107" s="401"/>
      <c r="BM107" s="401"/>
      <c r="BN107" s="401"/>
      <c r="BO107" s="401"/>
      <c r="BP107" s="401"/>
      <c r="BQ107" s="401"/>
      <c r="BR107" s="401"/>
      <c r="BS107" s="401"/>
      <c r="BT107" s="401"/>
      <c r="BU107" s="401"/>
      <c r="BV107" s="401"/>
      <c r="BW107" s="401"/>
      <c r="BX107" s="401"/>
      <c r="BY107" s="401"/>
      <c r="BZ107" s="401"/>
      <c r="CA107" s="401"/>
      <c r="CB107" s="401"/>
      <c r="CC107" s="401"/>
      <c r="CD107" s="401"/>
      <c r="CE107" s="401"/>
      <c r="CF107" s="401"/>
      <c r="CG107" s="401"/>
      <c r="CH107" s="401"/>
      <c r="CI107" s="401"/>
      <c r="CJ107" s="401"/>
      <c r="CK107" s="401"/>
      <c r="CL107" s="401"/>
      <c r="CM107" s="401"/>
      <c r="CN107" s="401"/>
      <c r="CO107" s="401"/>
      <c r="CP107" s="401"/>
      <c r="CQ107" s="401"/>
      <c r="CX107" s="401"/>
      <c r="CY107" s="401"/>
      <c r="DH107" s="401"/>
      <c r="DI107" s="401"/>
      <c r="DP107" s="401"/>
      <c r="DQ107" s="401"/>
      <c r="DV107" s="401"/>
      <c r="DW107" s="401"/>
      <c r="DY107" s="401"/>
      <c r="DZ107" s="401"/>
      <c r="EA107" s="401"/>
      <c r="EB107" s="401"/>
      <c r="EL107" s="492"/>
    </row>
    <row r="108" spans="1:142" s="480" customFormat="1" ht="15" customHeight="1" x14ac:dyDescent="0.25">
      <c r="A108" s="675"/>
      <c r="B108" s="484" t="s">
        <v>818</v>
      </c>
      <c r="C108" s="485"/>
      <c r="D108" s="485"/>
      <c r="E108" s="486"/>
      <c r="F108" s="487"/>
      <c r="G108" s="401"/>
      <c r="H108" s="401"/>
      <c r="I108" s="401"/>
      <c r="J108" s="401"/>
      <c r="K108" s="401"/>
      <c r="L108" s="401"/>
      <c r="M108" s="401"/>
      <c r="N108" s="476"/>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K108" s="401"/>
      <c r="AL108" s="401"/>
      <c r="AM108" s="401"/>
      <c r="AN108" s="401"/>
      <c r="AO108" s="401"/>
      <c r="AP108" s="401"/>
      <c r="AQ108" s="401"/>
      <c r="AR108" s="401"/>
      <c r="AS108" s="401"/>
      <c r="AT108" s="401"/>
      <c r="AU108" s="401"/>
      <c r="AV108" s="401"/>
      <c r="AW108" s="401"/>
      <c r="AX108" s="401"/>
      <c r="AY108" s="401"/>
      <c r="AZ108" s="401"/>
      <c r="BA108" s="401"/>
      <c r="BB108" s="401"/>
      <c r="BC108" s="401"/>
      <c r="BD108" s="401"/>
      <c r="BE108" s="401"/>
      <c r="BF108" s="401"/>
      <c r="BG108" s="401"/>
      <c r="BH108" s="401"/>
      <c r="BI108" s="401"/>
      <c r="BJ108" s="401"/>
      <c r="BK108" s="401"/>
      <c r="BL108" s="401"/>
      <c r="BM108" s="401"/>
      <c r="BN108" s="401"/>
      <c r="BO108" s="401"/>
      <c r="BP108" s="401"/>
      <c r="BQ108" s="401"/>
      <c r="BR108" s="401"/>
      <c r="BS108" s="401"/>
      <c r="BT108" s="401"/>
      <c r="BU108" s="401"/>
      <c r="BV108" s="401"/>
      <c r="BW108" s="401"/>
      <c r="BX108" s="401"/>
      <c r="BY108" s="401"/>
      <c r="BZ108" s="401"/>
      <c r="CA108" s="401"/>
      <c r="CB108" s="401"/>
      <c r="CC108" s="401"/>
      <c r="CD108" s="401"/>
      <c r="CE108" s="401"/>
      <c r="CF108" s="401"/>
      <c r="CG108" s="401"/>
      <c r="CH108" s="401"/>
      <c r="CI108" s="401"/>
      <c r="CJ108" s="401"/>
      <c r="CK108" s="401"/>
      <c r="CL108" s="401"/>
      <c r="CM108" s="401"/>
      <c r="CN108" s="401"/>
      <c r="CO108" s="401"/>
      <c r="CP108" s="401"/>
      <c r="CQ108" s="401"/>
      <c r="CX108" s="401"/>
      <c r="CY108" s="401"/>
      <c r="DH108" s="401"/>
      <c r="DI108" s="401"/>
      <c r="DP108" s="401"/>
      <c r="DQ108" s="401"/>
      <c r="DV108" s="401"/>
      <c r="DW108" s="401"/>
      <c r="DY108" s="401"/>
      <c r="DZ108" s="401"/>
      <c r="EA108" s="401"/>
      <c r="EB108" s="401"/>
      <c r="EL108" s="492"/>
    </row>
    <row r="109" spans="1:142" s="480" customFormat="1" ht="15" customHeight="1" x14ac:dyDescent="0.25">
      <c r="A109" s="675"/>
      <c r="B109" s="481" t="s">
        <v>820</v>
      </c>
      <c r="C109" s="482"/>
      <c r="D109" s="482"/>
      <c r="E109" s="483"/>
      <c r="F109" s="423"/>
      <c r="G109" s="401"/>
      <c r="H109" s="401"/>
      <c r="I109" s="401"/>
      <c r="J109" s="401"/>
      <c r="K109" s="401"/>
      <c r="L109" s="401"/>
      <c r="M109" s="401"/>
      <c r="N109" s="476"/>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401"/>
      <c r="AL109" s="401"/>
      <c r="AM109" s="401"/>
      <c r="AN109" s="401"/>
      <c r="AO109" s="401"/>
      <c r="AP109" s="401"/>
      <c r="AQ109" s="401"/>
      <c r="AR109" s="401"/>
      <c r="AS109" s="401"/>
      <c r="AT109" s="401"/>
      <c r="AU109" s="401"/>
      <c r="AV109" s="401"/>
      <c r="AW109" s="401"/>
      <c r="AX109" s="401"/>
      <c r="AY109" s="401"/>
      <c r="AZ109" s="401"/>
      <c r="BA109" s="401"/>
      <c r="BB109" s="401"/>
      <c r="BC109" s="401"/>
      <c r="BD109" s="401"/>
      <c r="BE109" s="401"/>
      <c r="BF109" s="401"/>
      <c r="BG109" s="401"/>
      <c r="BH109" s="401"/>
      <c r="BI109" s="401"/>
      <c r="BJ109" s="401"/>
      <c r="BK109" s="401"/>
      <c r="BL109" s="401"/>
      <c r="BM109" s="401"/>
      <c r="BN109" s="401"/>
      <c r="BO109" s="401"/>
      <c r="BP109" s="401"/>
      <c r="BQ109" s="401"/>
      <c r="BR109" s="401"/>
      <c r="BS109" s="401"/>
      <c r="BT109" s="401"/>
      <c r="BU109" s="401"/>
      <c r="BV109" s="401"/>
      <c r="BW109" s="401"/>
      <c r="BX109" s="401"/>
      <c r="BY109" s="401"/>
      <c r="BZ109" s="401"/>
      <c r="CA109" s="401"/>
      <c r="CB109" s="401"/>
      <c r="CC109" s="401"/>
      <c r="CD109" s="401"/>
      <c r="CE109" s="401"/>
      <c r="CF109" s="401"/>
      <c r="CG109" s="401"/>
      <c r="CH109" s="401"/>
      <c r="CI109" s="401"/>
      <c r="CJ109" s="401"/>
      <c r="CK109" s="401"/>
      <c r="CL109" s="401"/>
      <c r="CM109" s="401"/>
      <c r="CN109" s="401"/>
      <c r="CO109" s="401"/>
      <c r="CP109" s="401"/>
      <c r="CQ109" s="401"/>
      <c r="CX109" s="401"/>
      <c r="CY109" s="401"/>
      <c r="DH109" s="401"/>
      <c r="DI109" s="401"/>
      <c r="DP109" s="401"/>
      <c r="DQ109" s="401"/>
      <c r="DV109" s="401"/>
      <c r="DW109" s="401"/>
      <c r="DY109" s="401"/>
      <c r="DZ109" s="401"/>
      <c r="EA109" s="401"/>
      <c r="EB109" s="401"/>
      <c r="EL109" s="492"/>
    </row>
    <row r="110" spans="1:142" s="480" customFormat="1" ht="15" customHeight="1" x14ac:dyDescent="0.25">
      <c r="A110" s="675"/>
      <c r="B110" s="484" t="s">
        <v>816</v>
      </c>
      <c r="C110" s="485"/>
      <c r="D110" s="485"/>
      <c r="E110" s="486"/>
      <c r="F110" s="487"/>
      <c r="G110" s="401"/>
      <c r="H110" s="401"/>
      <c r="I110" s="401"/>
      <c r="J110" s="401"/>
      <c r="K110" s="401"/>
      <c r="L110" s="401"/>
      <c r="M110" s="401"/>
      <c r="N110" s="476"/>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401"/>
      <c r="AL110" s="401"/>
      <c r="AM110" s="401"/>
      <c r="AN110" s="401"/>
      <c r="AO110" s="401"/>
      <c r="AP110" s="401"/>
      <c r="AQ110" s="401"/>
      <c r="AR110" s="401"/>
      <c r="AS110" s="401"/>
      <c r="AT110" s="401"/>
      <c r="AU110" s="401"/>
      <c r="AV110" s="401"/>
      <c r="AW110" s="401"/>
      <c r="AX110" s="401"/>
      <c r="AY110" s="401"/>
      <c r="AZ110" s="401"/>
      <c r="BA110" s="401"/>
      <c r="BB110" s="401"/>
      <c r="BC110" s="401"/>
      <c r="BD110" s="401"/>
      <c r="BE110" s="401"/>
      <c r="BF110" s="401"/>
      <c r="BG110" s="401"/>
      <c r="BH110" s="401"/>
      <c r="BI110" s="401"/>
      <c r="BJ110" s="401"/>
      <c r="BK110" s="401"/>
      <c r="BL110" s="401"/>
      <c r="BM110" s="401"/>
      <c r="BN110" s="401"/>
      <c r="BO110" s="401"/>
      <c r="BP110" s="401"/>
      <c r="BQ110" s="401"/>
      <c r="BR110" s="401"/>
      <c r="BS110" s="401"/>
      <c r="BT110" s="401"/>
      <c r="BU110" s="401"/>
      <c r="BV110" s="401"/>
      <c r="BW110" s="401"/>
      <c r="BX110" s="401"/>
      <c r="BY110" s="401"/>
      <c r="BZ110" s="401"/>
      <c r="CA110" s="401"/>
      <c r="CB110" s="401"/>
      <c r="CC110" s="401"/>
      <c r="CD110" s="401"/>
      <c r="CE110" s="401"/>
      <c r="CF110" s="401"/>
      <c r="CG110" s="401"/>
      <c r="CH110" s="401"/>
      <c r="CI110" s="401"/>
      <c r="CJ110" s="401"/>
      <c r="CK110" s="401"/>
      <c r="CL110" s="401"/>
      <c r="CM110" s="401"/>
      <c r="CN110" s="401"/>
      <c r="CO110" s="401"/>
      <c r="CP110" s="401"/>
      <c r="CQ110" s="401"/>
      <c r="CX110" s="401"/>
      <c r="CY110" s="401"/>
      <c r="DH110" s="401"/>
      <c r="DI110" s="401"/>
      <c r="DP110" s="401"/>
      <c r="DQ110" s="401"/>
      <c r="DV110" s="401"/>
      <c r="DW110" s="401"/>
      <c r="DY110" s="401"/>
      <c r="DZ110" s="401"/>
      <c r="EA110" s="401"/>
      <c r="EB110" s="401"/>
      <c r="EL110" s="492"/>
    </row>
    <row r="111" spans="1:142" s="480" customFormat="1" ht="15" customHeight="1" x14ac:dyDescent="0.25">
      <c r="A111" s="675"/>
      <c r="B111" s="484" t="s">
        <v>817</v>
      </c>
      <c r="C111" s="485"/>
      <c r="D111" s="485"/>
      <c r="E111" s="486"/>
      <c r="F111" s="487"/>
      <c r="G111" s="401"/>
      <c r="H111" s="401"/>
      <c r="I111" s="401"/>
      <c r="J111" s="401"/>
      <c r="K111" s="401"/>
      <c r="L111" s="401"/>
      <c r="M111" s="401"/>
      <c r="N111" s="476"/>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401"/>
      <c r="AL111" s="401"/>
      <c r="AM111" s="401"/>
      <c r="AN111" s="401"/>
      <c r="AO111" s="401"/>
      <c r="AP111" s="401"/>
      <c r="AQ111" s="401"/>
      <c r="AR111" s="401"/>
      <c r="AS111" s="401"/>
      <c r="AT111" s="401"/>
      <c r="AU111" s="401"/>
      <c r="AV111" s="401"/>
      <c r="AW111" s="401"/>
      <c r="AX111" s="401"/>
      <c r="AY111" s="401"/>
      <c r="AZ111" s="401"/>
      <c r="BA111" s="401"/>
      <c r="BB111" s="401"/>
      <c r="BC111" s="401"/>
      <c r="BD111" s="401"/>
      <c r="BE111" s="401"/>
      <c r="BF111" s="401"/>
      <c r="BG111" s="401"/>
      <c r="BH111" s="401"/>
      <c r="BI111" s="401"/>
      <c r="BJ111" s="401"/>
      <c r="BK111" s="401"/>
      <c r="BL111" s="401"/>
      <c r="BM111" s="401"/>
      <c r="BN111" s="401"/>
      <c r="BO111" s="401"/>
      <c r="BP111" s="401"/>
      <c r="BQ111" s="401"/>
      <c r="BR111" s="401"/>
      <c r="BS111" s="401"/>
      <c r="BT111" s="401"/>
      <c r="BU111" s="401"/>
      <c r="BV111" s="401"/>
      <c r="BW111" s="401"/>
      <c r="BX111" s="401"/>
      <c r="BY111" s="401"/>
      <c r="BZ111" s="401"/>
      <c r="CA111" s="401"/>
      <c r="CB111" s="401"/>
      <c r="CC111" s="401"/>
      <c r="CD111" s="401"/>
      <c r="CE111" s="401"/>
      <c r="CF111" s="401"/>
      <c r="CG111" s="401"/>
      <c r="CH111" s="401"/>
      <c r="CI111" s="401"/>
      <c r="CJ111" s="401"/>
      <c r="CK111" s="401"/>
      <c r="CL111" s="401"/>
      <c r="CM111" s="401"/>
      <c r="CN111" s="401"/>
      <c r="CO111" s="401"/>
      <c r="CP111" s="401"/>
      <c r="CQ111" s="401"/>
      <c r="CX111" s="401"/>
      <c r="CY111" s="401"/>
      <c r="DH111" s="401"/>
      <c r="DI111" s="401"/>
      <c r="DP111" s="401"/>
      <c r="DQ111" s="401"/>
      <c r="DV111" s="401"/>
      <c r="DW111" s="401"/>
      <c r="DY111" s="401"/>
      <c r="DZ111" s="401"/>
      <c r="EA111" s="401"/>
      <c r="EB111" s="401"/>
      <c r="EL111" s="492"/>
    </row>
    <row r="112" spans="1:142" s="480" customFormat="1" ht="15" customHeight="1" x14ac:dyDescent="0.25">
      <c r="A112" s="675"/>
      <c r="B112" s="488" t="s">
        <v>818</v>
      </c>
      <c r="C112" s="489"/>
      <c r="D112" s="489"/>
      <c r="E112" s="490"/>
      <c r="F112" s="491"/>
      <c r="G112" s="401"/>
      <c r="H112" s="401"/>
      <c r="I112" s="401"/>
      <c r="J112" s="401"/>
      <c r="K112" s="401"/>
      <c r="L112" s="401"/>
      <c r="M112" s="401"/>
      <c r="N112" s="476"/>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401"/>
      <c r="AL112" s="401"/>
      <c r="AM112" s="401"/>
      <c r="AN112" s="401"/>
      <c r="AO112" s="401"/>
      <c r="AP112" s="401"/>
      <c r="AQ112" s="401"/>
      <c r="AR112" s="401"/>
      <c r="AS112" s="401"/>
      <c r="AT112" s="401"/>
      <c r="AU112" s="401"/>
      <c r="AV112" s="401"/>
      <c r="AW112" s="401"/>
      <c r="AX112" s="401"/>
      <c r="AY112" s="401"/>
      <c r="AZ112" s="401"/>
      <c r="BA112" s="401"/>
      <c r="BB112" s="401"/>
      <c r="BC112" s="401"/>
      <c r="BD112" s="401"/>
      <c r="BE112" s="401"/>
      <c r="BF112" s="401"/>
      <c r="BG112" s="401"/>
      <c r="BH112" s="401"/>
      <c r="BI112" s="401"/>
      <c r="BJ112" s="401"/>
      <c r="BK112" s="401"/>
      <c r="BL112" s="401"/>
      <c r="BM112" s="401"/>
      <c r="BN112" s="401"/>
      <c r="BO112" s="401"/>
      <c r="BP112" s="401"/>
      <c r="BQ112" s="401"/>
      <c r="BR112" s="401"/>
      <c r="BS112" s="401"/>
      <c r="BT112" s="401"/>
      <c r="BU112" s="401"/>
      <c r="BV112" s="401"/>
      <c r="BW112" s="401"/>
      <c r="BX112" s="401"/>
      <c r="BY112" s="401"/>
      <c r="BZ112" s="401"/>
      <c r="CA112" s="401"/>
      <c r="CB112" s="401"/>
      <c r="CC112" s="401"/>
      <c r="CD112" s="401"/>
      <c r="CE112" s="401"/>
      <c r="CF112" s="401"/>
      <c r="CG112" s="401"/>
      <c r="CH112" s="401"/>
      <c r="CI112" s="401"/>
      <c r="CJ112" s="401"/>
      <c r="CK112" s="401"/>
      <c r="CL112" s="401"/>
      <c r="CM112" s="401"/>
      <c r="CN112" s="401"/>
      <c r="CO112" s="401"/>
      <c r="CP112" s="401"/>
      <c r="CQ112" s="401"/>
      <c r="CX112" s="401"/>
      <c r="CY112" s="401"/>
      <c r="DH112" s="401"/>
      <c r="DI112" s="401"/>
      <c r="DP112" s="401"/>
      <c r="DQ112" s="401"/>
      <c r="DV112" s="401"/>
      <c r="DW112" s="401"/>
      <c r="DY112" s="401"/>
      <c r="DZ112" s="401"/>
      <c r="EA112" s="401"/>
      <c r="EB112" s="401"/>
      <c r="EL112" s="492"/>
    </row>
    <row r="113" spans="1:142" s="401" customFormat="1" ht="15" customHeight="1" x14ac:dyDescent="0.25">
      <c r="A113" s="667"/>
      <c r="N113" s="476"/>
      <c r="EL113" s="476"/>
    </row>
    <row r="114" spans="1:142" s="401" customFormat="1" ht="45" customHeight="1" x14ac:dyDescent="0.25">
      <c r="A114" s="638" t="s">
        <v>831</v>
      </c>
      <c r="B114" s="1064"/>
      <c r="C114" s="1065"/>
      <c r="D114" s="1065"/>
      <c r="E114" s="1065"/>
      <c r="F114" s="1065"/>
      <c r="G114" s="1065"/>
      <c r="H114" s="1065"/>
      <c r="I114" s="1023"/>
      <c r="J114" s="1023"/>
      <c r="K114" s="1023"/>
      <c r="L114" s="1023"/>
      <c r="M114" s="1023"/>
      <c r="N114" s="679"/>
      <c r="O114" s="1023"/>
      <c r="P114" s="1023"/>
      <c r="Q114" s="1023"/>
      <c r="R114" s="1023"/>
      <c r="S114" s="1023"/>
      <c r="T114" s="1023"/>
      <c r="U114" s="1023"/>
      <c r="V114" s="1023"/>
      <c r="W114" s="1023"/>
      <c r="X114" s="1023"/>
      <c r="Y114" s="1023"/>
      <c r="Z114" s="1023"/>
      <c r="AA114" s="1023"/>
      <c r="AB114" s="1023"/>
      <c r="AC114" s="1023"/>
      <c r="AD114" s="1023"/>
      <c r="AE114" s="1023"/>
      <c r="AF114" s="1023"/>
      <c r="AG114" s="1023"/>
      <c r="AH114" s="1023"/>
      <c r="AI114" s="1023"/>
      <c r="AJ114" s="1023"/>
      <c r="AK114" s="1023"/>
      <c r="AL114" s="1023"/>
      <c r="AM114" s="1023"/>
      <c r="AN114" s="1023"/>
      <c r="AO114" s="1023"/>
      <c r="AP114" s="1023"/>
      <c r="AQ114" s="1023"/>
      <c r="AR114" s="1023"/>
      <c r="AS114" s="1023"/>
      <c r="AT114" s="1023"/>
      <c r="AU114" s="1023"/>
      <c r="AV114" s="1023"/>
      <c r="AW114" s="1023"/>
      <c r="AX114" s="1023"/>
      <c r="AY114" s="1023"/>
      <c r="AZ114" s="1023"/>
      <c r="BA114" s="1023"/>
      <c r="BB114" s="1023"/>
      <c r="BC114" s="1023"/>
      <c r="BD114" s="1023"/>
      <c r="BE114" s="1023"/>
      <c r="BF114" s="1023"/>
      <c r="BG114" s="1023"/>
      <c r="BH114" s="1023"/>
      <c r="BI114" s="1023"/>
      <c r="BJ114" s="1023"/>
      <c r="BK114" s="1023"/>
      <c r="BL114" s="1023"/>
      <c r="BM114" s="1023"/>
      <c r="BN114" s="1023"/>
      <c r="BO114" s="1023"/>
      <c r="BP114" s="1023"/>
      <c r="BQ114" s="1023"/>
      <c r="BR114" s="1023"/>
      <c r="BS114" s="1023"/>
      <c r="BT114" s="1023"/>
      <c r="BU114" s="1023"/>
      <c r="BV114" s="1023"/>
      <c r="BW114" s="1023"/>
      <c r="BX114" s="1023"/>
      <c r="BY114" s="1023"/>
      <c r="BZ114" s="1023"/>
      <c r="CA114" s="1023"/>
      <c r="CB114" s="1023"/>
      <c r="CC114" s="1023"/>
      <c r="CD114" s="1023"/>
      <c r="CE114" s="1023"/>
      <c r="CF114" s="1023"/>
      <c r="CG114" s="1023"/>
      <c r="CH114" s="1023"/>
      <c r="CI114" s="1023"/>
      <c r="CJ114" s="1023"/>
      <c r="CK114" s="1023"/>
      <c r="CL114" s="1023"/>
      <c r="CM114" s="1023"/>
      <c r="CN114" s="1023"/>
      <c r="CO114" s="1023"/>
      <c r="CP114" s="1023"/>
      <c r="CQ114" s="1023"/>
      <c r="CR114" s="1023"/>
      <c r="CS114" s="1023"/>
      <c r="CT114" s="1023"/>
      <c r="CU114" s="1023"/>
      <c r="CV114" s="1023"/>
      <c r="CW114" s="1023"/>
      <c r="CX114" s="1023"/>
      <c r="CY114" s="1023"/>
      <c r="CZ114" s="1023"/>
      <c r="DA114" s="1023"/>
      <c r="DB114" s="1023"/>
      <c r="DC114" s="1023"/>
      <c r="DD114" s="1023"/>
      <c r="DE114" s="1023"/>
      <c r="DF114" s="1023"/>
      <c r="DG114" s="1023"/>
      <c r="DH114" s="1023"/>
      <c r="DI114" s="1023"/>
      <c r="DJ114" s="1023"/>
      <c r="DK114" s="1023"/>
      <c r="DL114" s="1023"/>
      <c r="DM114" s="1023"/>
      <c r="DN114" s="1023"/>
      <c r="DO114" s="1023"/>
      <c r="DP114" s="1023"/>
      <c r="DQ114" s="1023"/>
      <c r="DR114" s="1023"/>
      <c r="DS114" s="1023"/>
      <c r="DT114" s="1023"/>
      <c r="DU114" s="1023"/>
      <c r="DV114" s="1023"/>
      <c r="DW114" s="1023"/>
      <c r="DX114" s="1023"/>
      <c r="DY114" s="1023"/>
      <c r="DZ114" s="1023"/>
      <c r="EA114" s="1023"/>
      <c r="EB114" s="1023"/>
      <c r="EC114" s="1023"/>
      <c r="ED114" s="1023"/>
      <c r="EE114" s="1023"/>
      <c r="EF114" s="1023"/>
      <c r="EG114" s="1023"/>
      <c r="EH114" s="1023"/>
      <c r="EI114" s="1023"/>
      <c r="EJ114" s="1023"/>
      <c r="EK114" s="1023"/>
      <c r="EL114" s="679"/>
    </row>
    <row r="115" spans="1:142" s="480" customFormat="1" ht="15" customHeight="1" x14ac:dyDescent="0.25">
      <c r="A115" s="675"/>
      <c r="B115" s="3663"/>
      <c r="C115" s="3664"/>
      <c r="D115" s="3664"/>
      <c r="E115" s="3664"/>
      <c r="F115" s="676" t="s">
        <v>746</v>
      </c>
      <c r="G115" s="401"/>
      <c r="H115" s="401"/>
      <c r="I115" s="401"/>
      <c r="J115" s="401"/>
      <c r="K115" s="401"/>
      <c r="L115" s="401"/>
      <c r="M115" s="401"/>
      <c r="N115" s="476"/>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K115" s="401"/>
      <c r="AL115" s="401"/>
      <c r="AM115" s="401"/>
      <c r="AN115" s="401"/>
      <c r="AO115" s="401"/>
      <c r="AP115" s="401"/>
      <c r="AQ115" s="401"/>
      <c r="AR115" s="401"/>
      <c r="AS115" s="401"/>
      <c r="AT115" s="401"/>
      <c r="AU115" s="401"/>
      <c r="AV115" s="401"/>
      <c r="AW115" s="401"/>
      <c r="AX115" s="401"/>
      <c r="AY115" s="401"/>
      <c r="AZ115" s="401"/>
      <c r="BA115" s="401"/>
      <c r="BB115" s="401"/>
      <c r="BC115" s="401"/>
      <c r="BD115" s="401"/>
      <c r="BE115" s="401"/>
      <c r="BF115" s="401"/>
      <c r="BG115" s="401"/>
      <c r="BH115" s="401"/>
      <c r="BI115" s="401"/>
      <c r="BJ115" s="401"/>
      <c r="BK115" s="401"/>
      <c r="BL115" s="401"/>
      <c r="BM115" s="401"/>
      <c r="BN115" s="401"/>
      <c r="BO115" s="401"/>
      <c r="BP115" s="401"/>
      <c r="BQ115" s="401"/>
      <c r="BR115" s="401"/>
      <c r="BS115" s="401"/>
      <c r="BT115" s="401"/>
      <c r="BU115" s="401"/>
      <c r="BV115" s="401"/>
      <c r="BW115" s="401"/>
      <c r="BX115" s="401"/>
      <c r="BY115" s="401"/>
      <c r="BZ115" s="401"/>
      <c r="CA115" s="401"/>
      <c r="CB115" s="401"/>
      <c r="CC115" s="401"/>
      <c r="CD115" s="401"/>
      <c r="CE115" s="401"/>
      <c r="CF115" s="401"/>
      <c r="CG115" s="401"/>
      <c r="CH115" s="401"/>
      <c r="CI115" s="401"/>
      <c r="CJ115" s="401"/>
      <c r="CK115" s="401"/>
      <c r="CL115" s="401"/>
      <c r="CM115" s="401"/>
      <c r="CN115" s="401"/>
      <c r="CO115" s="401"/>
      <c r="CP115" s="401"/>
      <c r="CQ115" s="401"/>
      <c r="CX115" s="401"/>
      <c r="CY115" s="401"/>
      <c r="DH115" s="401"/>
      <c r="DI115" s="401"/>
      <c r="DP115" s="401"/>
      <c r="DQ115" s="401"/>
      <c r="DV115" s="401"/>
      <c r="DW115" s="401"/>
      <c r="DY115" s="401"/>
      <c r="DZ115" s="401"/>
      <c r="EA115" s="401"/>
      <c r="EB115" s="401"/>
      <c r="EL115" s="492"/>
    </row>
    <row r="116" spans="1:142" s="480" customFormat="1" ht="15" customHeight="1" x14ac:dyDescent="0.25">
      <c r="A116" s="675"/>
      <c r="B116" s="677" t="s">
        <v>832</v>
      </c>
      <c r="C116" s="677"/>
      <c r="D116" s="677"/>
      <c r="E116" s="677"/>
      <c r="F116" s="678">
        <f>IF($F$16=($F$22+$F$26+$F$30+$F$38+$F$42+$F$46+$F$54+$F$58+$F$62+$F$70+$F$74+$F$78+$F$86+$F$90+$F$94+$F$102+$F$106+$F$110+$F$118+$F$122+$F$126+$F$12+$F$13+$F$14+$F$15),F118+F122+F126,IF($F$16=($F$119+$F$123+$F$127+$F$103+$F$107+$F$111+$F$87+$F$91+$F$95+$F$71+$F$75+$F$79+$F$55+$F$59+$F$63+$F$39+$F$43+$F$47+$F$23+$F$27+$F$31+$F$12+$F$13+$F$14+$F$15),F119+F123+F127,F120+F124+F128))</f>
        <v>0</v>
      </c>
      <c r="G116" s="401"/>
      <c r="H116" s="401"/>
      <c r="I116" s="401"/>
      <c r="J116" s="401"/>
      <c r="K116" s="401"/>
      <c r="L116" s="401"/>
      <c r="M116" s="401"/>
      <c r="N116" s="476"/>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401"/>
      <c r="AL116" s="401"/>
      <c r="AM116" s="401"/>
      <c r="AN116" s="401"/>
      <c r="AO116" s="401"/>
      <c r="AP116" s="401"/>
      <c r="AQ116" s="401"/>
      <c r="AR116" s="401"/>
      <c r="AS116" s="401"/>
      <c r="AT116" s="401"/>
      <c r="AU116" s="401"/>
      <c r="AV116" s="401"/>
      <c r="AW116" s="401"/>
      <c r="AX116" s="401"/>
      <c r="AY116" s="401"/>
      <c r="AZ116" s="401"/>
      <c r="BA116" s="401"/>
      <c r="BB116" s="401"/>
      <c r="BC116" s="401"/>
      <c r="BD116" s="401"/>
      <c r="BE116" s="401"/>
      <c r="BF116" s="401"/>
      <c r="BG116" s="401"/>
      <c r="BH116" s="401"/>
      <c r="BI116" s="401"/>
      <c r="BJ116" s="401"/>
      <c r="BK116" s="401"/>
      <c r="BL116" s="401"/>
      <c r="BM116" s="401"/>
      <c r="BN116" s="401"/>
      <c r="BO116" s="401"/>
      <c r="BP116" s="401"/>
      <c r="BQ116" s="401"/>
      <c r="BR116" s="401"/>
      <c r="BS116" s="401"/>
      <c r="BT116" s="401"/>
      <c r="BU116" s="401"/>
      <c r="BV116" s="401"/>
      <c r="BW116" s="401"/>
      <c r="BX116" s="401"/>
      <c r="BY116" s="401"/>
      <c r="BZ116" s="401"/>
      <c r="CA116" s="401"/>
      <c r="CB116" s="401"/>
      <c r="CC116" s="401"/>
      <c r="CD116" s="401"/>
      <c r="CE116" s="401"/>
      <c r="CF116" s="401"/>
      <c r="CG116" s="401"/>
      <c r="CH116" s="401"/>
      <c r="CI116" s="401"/>
      <c r="CJ116" s="401"/>
      <c r="CK116" s="401"/>
      <c r="CL116" s="401"/>
      <c r="CM116" s="401"/>
      <c r="CN116" s="401"/>
      <c r="CO116" s="401"/>
      <c r="CP116" s="401"/>
      <c r="CQ116" s="401"/>
      <c r="CX116" s="401"/>
      <c r="CY116" s="401"/>
      <c r="DH116" s="401"/>
      <c r="DI116" s="401"/>
      <c r="DP116" s="401"/>
      <c r="DQ116" s="401"/>
      <c r="DV116" s="401"/>
      <c r="DW116" s="401"/>
      <c r="DY116" s="401"/>
      <c r="DZ116" s="401"/>
      <c r="EA116" s="401"/>
      <c r="EB116" s="401"/>
      <c r="EL116" s="492"/>
    </row>
    <row r="117" spans="1:142" s="480" customFormat="1" ht="15" customHeight="1" x14ac:dyDescent="0.25">
      <c r="A117" s="675"/>
      <c r="B117" s="481" t="s">
        <v>815</v>
      </c>
      <c r="C117" s="482"/>
      <c r="D117" s="482"/>
      <c r="E117" s="483"/>
      <c r="F117" s="423"/>
      <c r="G117" s="401"/>
      <c r="H117" s="401"/>
      <c r="I117" s="401"/>
      <c r="J117" s="401"/>
      <c r="K117" s="401"/>
      <c r="L117" s="401"/>
      <c r="M117" s="401"/>
      <c r="N117" s="476"/>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1"/>
      <c r="AS117" s="401"/>
      <c r="AT117" s="401"/>
      <c r="AU117" s="401"/>
      <c r="AV117" s="401"/>
      <c r="AW117" s="401"/>
      <c r="AX117" s="401"/>
      <c r="AY117" s="401"/>
      <c r="AZ117" s="401"/>
      <c r="BA117" s="401"/>
      <c r="BB117" s="401"/>
      <c r="BC117" s="401"/>
      <c r="BD117" s="401"/>
      <c r="BE117" s="401"/>
      <c r="BF117" s="401"/>
      <c r="BG117" s="401"/>
      <c r="BH117" s="401"/>
      <c r="BI117" s="401"/>
      <c r="BJ117" s="401"/>
      <c r="BK117" s="401"/>
      <c r="BL117" s="401"/>
      <c r="BM117" s="401"/>
      <c r="BN117" s="401"/>
      <c r="BO117" s="401"/>
      <c r="BP117" s="401"/>
      <c r="BQ117" s="401"/>
      <c r="BR117" s="401"/>
      <c r="BS117" s="401"/>
      <c r="BT117" s="401"/>
      <c r="BU117" s="401"/>
      <c r="BV117" s="401"/>
      <c r="BW117" s="401"/>
      <c r="BX117" s="401"/>
      <c r="BY117" s="401"/>
      <c r="BZ117" s="401"/>
      <c r="CA117" s="401"/>
      <c r="CB117" s="401"/>
      <c r="CC117" s="401"/>
      <c r="CD117" s="401"/>
      <c r="CE117" s="401"/>
      <c r="CF117" s="401"/>
      <c r="CG117" s="401"/>
      <c r="CH117" s="401"/>
      <c r="CI117" s="401"/>
      <c r="CJ117" s="401"/>
      <c r="CK117" s="401"/>
      <c r="CL117" s="401"/>
      <c r="CM117" s="401"/>
      <c r="CN117" s="401"/>
      <c r="CO117" s="401"/>
      <c r="CP117" s="401"/>
      <c r="CQ117" s="401"/>
      <c r="CX117" s="401"/>
      <c r="CY117" s="401"/>
      <c r="DH117" s="401"/>
      <c r="DI117" s="401"/>
      <c r="DP117" s="401"/>
      <c r="DQ117" s="401"/>
      <c r="DV117" s="401"/>
      <c r="DW117" s="401"/>
      <c r="DY117" s="401"/>
      <c r="DZ117" s="401"/>
      <c r="EA117" s="401"/>
      <c r="EB117" s="401"/>
      <c r="EL117" s="492"/>
    </row>
    <row r="118" spans="1:142" s="480" customFormat="1" ht="15" customHeight="1" x14ac:dyDescent="0.25">
      <c r="A118" s="675"/>
      <c r="B118" s="484" t="s">
        <v>816</v>
      </c>
      <c r="C118" s="485"/>
      <c r="D118" s="485"/>
      <c r="E118" s="486"/>
      <c r="F118" s="487"/>
      <c r="G118" s="401"/>
      <c r="H118" s="401"/>
      <c r="I118" s="401"/>
      <c r="J118" s="401"/>
      <c r="K118" s="401"/>
      <c r="L118" s="401"/>
      <c r="M118" s="401"/>
      <c r="N118" s="476"/>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401"/>
      <c r="AL118" s="401"/>
      <c r="AM118" s="401"/>
      <c r="AN118" s="401"/>
      <c r="AO118" s="401"/>
      <c r="AP118" s="401"/>
      <c r="AQ118" s="401"/>
      <c r="AR118" s="401"/>
      <c r="AS118" s="401"/>
      <c r="AT118" s="401"/>
      <c r="AU118" s="401"/>
      <c r="AV118" s="401"/>
      <c r="AW118" s="401"/>
      <c r="AX118" s="401"/>
      <c r="AY118" s="401"/>
      <c r="AZ118" s="401"/>
      <c r="BA118" s="401"/>
      <c r="BB118" s="401"/>
      <c r="BC118" s="401"/>
      <c r="BD118" s="401"/>
      <c r="BE118" s="401"/>
      <c r="BF118" s="401"/>
      <c r="BG118" s="401"/>
      <c r="BH118" s="401"/>
      <c r="BI118" s="401"/>
      <c r="BJ118" s="401"/>
      <c r="BK118" s="401"/>
      <c r="BL118" s="401"/>
      <c r="BM118" s="401"/>
      <c r="BN118" s="401"/>
      <c r="BO118" s="401"/>
      <c r="BP118" s="401"/>
      <c r="BQ118" s="401"/>
      <c r="BR118" s="401"/>
      <c r="BS118" s="401"/>
      <c r="BT118" s="401"/>
      <c r="BU118" s="401"/>
      <c r="BV118" s="401"/>
      <c r="BW118" s="401"/>
      <c r="BX118" s="401"/>
      <c r="BY118" s="401"/>
      <c r="BZ118" s="401"/>
      <c r="CA118" s="401"/>
      <c r="CB118" s="401"/>
      <c r="CC118" s="401"/>
      <c r="CD118" s="401"/>
      <c r="CE118" s="401"/>
      <c r="CF118" s="401"/>
      <c r="CG118" s="401"/>
      <c r="CH118" s="401"/>
      <c r="CI118" s="401"/>
      <c r="CJ118" s="401"/>
      <c r="CK118" s="401"/>
      <c r="CL118" s="401"/>
      <c r="CM118" s="401"/>
      <c r="CN118" s="401"/>
      <c r="CO118" s="401"/>
      <c r="CP118" s="401"/>
      <c r="CQ118" s="401"/>
      <c r="CX118" s="401"/>
      <c r="CY118" s="401"/>
      <c r="DH118" s="401"/>
      <c r="DI118" s="401"/>
      <c r="DP118" s="401"/>
      <c r="DQ118" s="401"/>
      <c r="DV118" s="401"/>
      <c r="DW118" s="401"/>
      <c r="DY118" s="401"/>
      <c r="DZ118" s="401"/>
      <c r="EA118" s="401"/>
      <c r="EB118" s="401"/>
      <c r="EL118" s="492"/>
    </row>
    <row r="119" spans="1:142" s="480" customFormat="1" ht="15" customHeight="1" x14ac:dyDescent="0.25">
      <c r="A119" s="675"/>
      <c r="B119" s="484" t="s">
        <v>817</v>
      </c>
      <c r="C119" s="485"/>
      <c r="D119" s="485"/>
      <c r="E119" s="486"/>
      <c r="F119" s="487"/>
      <c r="G119" s="401"/>
      <c r="H119" s="401"/>
      <c r="I119" s="401"/>
      <c r="J119" s="401"/>
      <c r="K119" s="401"/>
      <c r="L119" s="401"/>
      <c r="M119" s="401"/>
      <c r="N119" s="476"/>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K119" s="401"/>
      <c r="AL119" s="401"/>
      <c r="AM119" s="401"/>
      <c r="AN119" s="401"/>
      <c r="AO119" s="401"/>
      <c r="AP119" s="401"/>
      <c r="AQ119" s="401"/>
      <c r="AR119" s="401"/>
      <c r="AS119" s="401"/>
      <c r="AT119" s="401"/>
      <c r="AU119" s="401"/>
      <c r="AV119" s="401"/>
      <c r="AW119" s="401"/>
      <c r="AX119" s="401"/>
      <c r="AY119" s="401"/>
      <c r="AZ119" s="401"/>
      <c r="BA119" s="401"/>
      <c r="BB119" s="401"/>
      <c r="BC119" s="401"/>
      <c r="BD119" s="401"/>
      <c r="BE119" s="401"/>
      <c r="BF119" s="401"/>
      <c r="BG119" s="401"/>
      <c r="BH119" s="401"/>
      <c r="BI119" s="401"/>
      <c r="BJ119" s="401"/>
      <c r="BK119" s="401"/>
      <c r="BL119" s="401"/>
      <c r="BM119" s="401"/>
      <c r="BN119" s="401"/>
      <c r="BO119" s="401"/>
      <c r="BP119" s="401"/>
      <c r="BQ119" s="401"/>
      <c r="BR119" s="401"/>
      <c r="BS119" s="401"/>
      <c r="BT119" s="401"/>
      <c r="BU119" s="401"/>
      <c r="BV119" s="401"/>
      <c r="BW119" s="401"/>
      <c r="BX119" s="401"/>
      <c r="BY119" s="401"/>
      <c r="BZ119" s="401"/>
      <c r="CA119" s="401"/>
      <c r="CB119" s="401"/>
      <c r="CC119" s="401"/>
      <c r="CD119" s="401"/>
      <c r="CE119" s="401"/>
      <c r="CF119" s="401"/>
      <c r="CG119" s="401"/>
      <c r="CH119" s="401"/>
      <c r="CI119" s="401"/>
      <c r="CJ119" s="401"/>
      <c r="CK119" s="401"/>
      <c r="CL119" s="401"/>
      <c r="CM119" s="401"/>
      <c r="CN119" s="401"/>
      <c r="CO119" s="401"/>
      <c r="CP119" s="401"/>
      <c r="CQ119" s="401"/>
      <c r="CX119" s="401"/>
      <c r="CY119" s="401"/>
      <c r="DH119" s="401"/>
      <c r="DI119" s="401"/>
      <c r="DP119" s="401"/>
      <c r="DQ119" s="401"/>
      <c r="DV119" s="401"/>
      <c r="DW119" s="401"/>
      <c r="DY119" s="401"/>
      <c r="DZ119" s="401"/>
      <c r="EA119" s="401"/>
      <c r="EB119" s="401"/>
      <c r="EL119" s="492"/>
    </row>
    <row r="120" spans="1:142" s="480" customFormat="1" ht="15" customHeight="1" x14ac:dyDescent="0.25">
      <c r="A120" s="675"/>
      <c r="B120" s="484" t="s">
        <v>818</v>
      </c>
      <c r="C120" s="485"/>
      <c r="D120" s="485"/>
      <c r="E120" s="486"/>
      <c r="F120" s="487"/>
      <c r="G120" s="401"/>
      <c r="H120" s="401"/>
      <c r="I120" s="401"/>
      <c r="J120" s="401"/>
      <c r="K120" s="401"/>
      <c r="L120" s="401"/>
      <c r="M120" s="401"/>
      <c r="N120" s="476"/>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401"/>
      <c r="AL120" s="401"/>
      <c r="AM120" s="401"/>
      <c r="AN120" s="401"/>
      <c r="AO120" s="401"/>
      <c r="AP120" s="401"/>
      <c r="AQ120" s="401"/>
      <c r="AR120" s="401"/>
      <c r="AS120" s="401"/>
      <c r="AT120" s="401"/>
      <c r="AU120" s="401"/>
      <c r="AV120" s="401"/>
      <c r="AW120" s="401"/>
      <c r="AX120" s="401"/>
      <c r="AY120" s="401"/>
      <c r="AZ120" s="401"/>
      <c r="BA120" s="401"/>
      <c r="BB120" s="401"/>
      <c r="BC120" s="401"/>
      <c r="BD120" s="401"/>
      <c r="BE120" s="401"/>
      <c r="BF120" s="401"/>
      <c r="BG120" s="401"/>
      <c r="BH120" s="401"/>
      <c r="BI120" s="401"/>
      <c r="BJ120" s="401"/>
      <c r="BK120" s="401"/>
      <c r="BL120" s="401"/>
      <c r="BM120" s="401"/>
      <c r="BN120" s="401"/>
      <c r="BO120" s="401"/>
      <c r="BP120" s="401"/>
      <c r="BQ120" s="401"/>
      <c r="BR120" s="401"/>
      <c r="BS120" s="401"/>
      <c r="BT120" s="401"/>
      <c r="BU120" s="401"/>
      <c r="BV120" s="401"/>
      <c r="BW120" s="401"/>
      <c r="BX120" s="401"/>
      <c r="BY120" s="401"/>
      <c r="BZ120" s="401"/>
      <c r="CA120" s="401"/>
      <c r="CB120" s="401"/>
      <c r="CC120" s="401"/>
      <c r="CD120" s="401"/>
      <c r="CE120" s="401"/>
      <c r="CF120" s="401"/>
      <c r="CG120" s="401"/>
      <c r="CH120" s="401"/>
      <c r="CI120" s="401"/>
      <c r="CJ120" s="401"/>
      <c r="CK120" s="401"/>
      <c r="CL120" s="401"/>
      <c r="CM120" s="401"/>
      <c r="CN120" s="401"/>
      <c r="CO120" s="401"/>
      <c r="CP120" s="401"/>
      <c r="CQ120" s="401"/>
      <c r="CX120" s="401"/>
      <c r="CY120" s="401"/>
      <c r="DH120" s="401"/>
      <c r="DI120" s="401"/>
      <c r="DP120" s="401"/>
      <c r="DQ120" s="401"/>
      <c r="DV120" s="401"/>
      <c r="DW120" s="401"/>
      <c r="DY120" s="401"/>
      <c r="DZ120" s="401"/>
      <c r="EA120" s="401"/>
      <c r="EB120" s="401"/>
      <c r="EL120" s="492"/>
    </row>
    <row r="121" spans="1:142" s="480" customFormat="1" ht="15" customHeight="1" x14ac:dyDescent="0.25">
      <c r="A121" s="675"/>
      <c r="B121" s="481" t="s">
        <v>819</v>
      </c>
      <c r="C121" s="482"/>
      <c r="D121" s="482"/>
      <c r="E121" s="483"/>
      <c r="F121" s="423"/>
      <c r="G121" s="401"/>
      <c r="H121" s="401"/>
      <c r="I121" s="401"/>
      <c r="J121" s="401"/>
      <c r="K121" s="401"/>
      <c r="L121" s="401"/>
      <c r="M121" s="401"/>
      <c r="N121" s="476"/>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1"/>
      <c r="AR121" s="401"/>
      <c r="AS121" s="401"/>
      <c r="AT121" s="401"/>
      <c r="AU121" s="401"/>
      <c r="AV121" s="401"/>
      <c r="AW121" s="401"/>
      <c r="AX121" s="401"/>
      <c r="AY121" s="401"/>
      <c r="AZ121" s="401"/>
      <c r="BA121" s="401"/>
      <c r="BB121" s="401"/>
      <c r="BC121" s="401"/>
      <c r="BD121" s="401"/>
      <c r="BE121" s="401"/>
      <c r="BF121" s="401"/>
      <c r="BG121" s="401"/>
      <c r="BH121" s="401"/>
      <c r="BI121" s="401"/>
      <c r="BJ121" s="401"/>
      <c r="BK121" s="401"/>
      <c r="BL121" s="401"/>
      <c r="BM121" s="401"/>
      <c r="BN121" s="401"/>
      <c r="BO121" s="401"/>
      <c r="BP121" s="401"/>
      <c r="BQ121" s="401"/>
      <c r="BR121" s="401"/>
      <c r="BS121" s="401"/>
      <c r="BT121" s="401"/>
      <c r="BU121" s="401"/>
      <c r="BV121" s="401"/>
      <c r="BW121" s="401"/>
      <c r="BX121" s="401"/>
      <c r="BY121" s="401"/>
      <c r="BZ121" s="401"/>
      <c r="CA121" s="401"/>
      <c r="CB121" s="401"/>
      <c r="CC121" s="401"/>
      <c r="CD121" s="401"/>
      <c r="CE121" s="401"/>
      <c r="CF121" s="401"/>
      <c r="CG121" s="401"/>
      <c r="CH121" s="401"/>
      <c r="CI121" s="401"/>
      <c r="CJ121" s="401"/>
      <c r="CK121" s="401"/>
      <c r="CL121" s="401"/>
      <c r="CM121" s="401"/>
      <c r="CN121" s="401"/>
      <c r="CO121" s="401"/>
      <c r="CP121" s="401"/>
      <c r="CQ121" s="401"/>
      <c r="CX121" s="401"/>
      <c r="CY121" s="401"/>
      <c r="DH121" s="401"/>
      <c r="DI121" s="401"/>
      <c r="DP121" s="401"/>
      <c r="DQ121" s="401"/>
      <c r="DV121" s="401"/>
      <c r="DW121" s="401"/>
      <c r="DY121" s="401"/>
      <c r="DZ121" s="401"/>
      <c r="EA121" s="401"/>
      <c r="EB121" s="401"/>
      <c r="EL121" s="492"/>
    </row>
    <row r="122" spans="1:142" s="480" customFormat="1" ht="15" customHeight="1" x14ac:dyDescent="0.25">
      <c r="A122" s="675"/>
      <c r="B122" s="484" t="s">
        <v>816</v>
      </c>
      <c r="C122" s="485"/>
      <c r="D122" s="485"/>
      <c r="E122" s="486"/>
      <c r="F122" s="487"/>
      <c r="G122" s="401"/>
      <c r="H122" s="401"/>
      <c r="I122" s="401"/>
      <c r="J122" s="401"/>
      <c r="K122" s="401"/>
      <c r="L122" s="401"/>
      <c r="M122" s="401"/>
      <c r="N122" s="476"/>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401"/>
      <c r="AL122" s="401"/>
      <c r="AM122" s="401"/>
      <c r="AN122" s="401"/>
      <c r="AO122" s="401"/>
      <c r="AP122" s="401"/>
      <c r="AQ122" s="401"/>
      <c r="AR122" s="401"/>
      <c r="AS122" s="401"/>
      <c r="AT122" s="401"/>
      <c r="AU122" s="401"/>
      <c r="AV122" s="401"/>
      <c r="AW122" s="401"/>
      <c r="AX122" s="401"/>
      <c r="AY122" s="401"/>
      <c r="AZ122" s="401"/>
      <c r="BA122" s="401"/>
      <c r="BB122" s="401"/>
      <c r="BC122" s="401"/>
      <c r="BD122" s="401"/>
      <c r="BE122" s="401"/>
      <c r="BF122" s="401"/>
      <c r="BG122" s="401"/>
      <c r="BH122" s="401"/>
      <c r="BI122" s="401"/>
      <c r="BJ122" s="401"/>
      <c r="BK122" s="401"/>
      <c r="BL122" s="401"/>
      <c r="BM122" s="401"/>
      <c r="BN122" s="401"/>
      <c r="BO122" s="401"/>
      <c r="BP122" s="401"/>
      <c r="BQ122" s="401"/>
      <c r="BR122" s="401"/>
      <c r="BS122" s="401"/>
      <c r="BT122" s="401"/>
      <c r="BU122" s="401"/>
      <c r="BV122" s="401"/>
      <c r="BW122" s="401"/>
      <c r="BX122" s="401"/>
      <c r="BY122" s="401"/>
      <c r="BZ122" s="401"/>
      <c r="CA122" s="401"/>
      <c r="CB122" s="401"/>
      <c r="CC122" s="401"/>
      <c r="CD122" s="401"/>
      <c r="CE122" s="401"/>
      <c r="CF122" s="401"/>
      <c r="CG122" s="401"/>
      <c r="CH122" s="401"/>
      <c r="CI122" s="401"/>
      <c r="CJ122" s="401"/>
      <c r="CK122" s="401"/>
      <c r="CL122" s="401"/>
      <c r="CM122" s="401"/>
      <c r="CN122" s="401"/>
      <c r="CO122" s="401"/>
      <c r="CP122" s="401"/>
      <c r="CQ122" s="401"/>
      <c r="CX122" s="401"/>
      <c r="CY122" s="401"/>
      <c r="DH122" s="401"/>
      <c r="DI122" s="401"/>
      <c r="DP122" s="401"/>
      <c r="DQ122" s="401"/>
      <c r="DV122" s="401"/>
      <c r="DW122" s="401"/>
      <c r="DY122" s="401"/>
      <c r="DZ122" s="401"/>
      <c r="EA122" s="401"/>
      <c r="EB122" s="401"/>
      <c r="EL122" s="492"/>
    </row>
    <row r="123" spans="1:142" s="480" customFormat="1" ht="15" customHeight="1" x14ac:dyDescent="0.25">
      <c r="A123" s="675"/>
      <c r="B123" s="484" t="s">
        <v>817</v>
      </c>
      <c r="C123" s="485"/>
      <c r="D123" s="485"/>
      <c r="E123" s="486"/>
      <c r="F123" s="487"/>
      <c r="G123" s="401"/>
      <c r="H123" s="401"/>
      <c r="I123" s="401"/>
      <c r="J123" s="401"/>
      <c r="K123" s="401"/>
      <c r="L123" s="401"/>
      <c r="M123" s="401"/>
      <c r="N123" s="476"/>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401"/>
      <c r="AR123" s="401"/>
      <c r="AS123" s="401"/>
      <c r="AT123" s="401"/>
      <c r="AU123" s="401"/>
      <c r="AV123" s="401"/>
      <c r="AW123" s="401"/>
      <c r="AX123" s="401"/>
      <c r="AY123" s="401"/>
      <c r="AZ123" s="401"/>
      <c r="BA123" s="401"/>
      <c r="BB123" s="401"/>
      <c r="BC123" s="401"/>
      <c r="BD123" s="401"/>
      <c r="BE123" s="401"/>
      <c r="BF123" s="401"/>
      <c r="BG123" s="401"/>
      <c r="BH123" s="401"/>
      <c r="BI123" s="401"/>
      <c r="BJ123" s="401"/>
      <c r="BK123" s="401"/>
      <c r="BL123" s="401"/>
      <c r="BM123" s="401"/>
      <c r="BN123" s="401"/>
      <c r="BO123" s="401"/>
      <c r="BP123" s="401"/>
      <c r="BQ123" s="401"/>
      <c r="BR123" s="401"/>
      <c r="BS123" s="401"/>
      <c r="BT123" s="401"/>
      <c r="BU123" s="401"/>
      <c r="BV123" s="401"/>
      <c r="BW123" s="401"/>
      <c r="BX123" s="401"/>
      <c r="BY123" s="401"/>
      <c r="BZ123" s="401"/>
      <c r="CA123" s="401"/>
      <c r="CB123" s="401"/>
      <c r="CC123" s="401"/>
      <c r="CD123" s="401"/>
      <c r="CE123" s="401"/>
      <c r="CF123" s="401"/>
      <c r="CG123" s="401"/>
      <c r="CH123" s="401"/>
      <c r="CI123" s="401"/>
      <c r="CJ123" s="401"/>
      <c r="CK123" s="401"/>
      <c r="CL123" s="401"/>
      <c r="CM123" s="401"/>
      <c r="CN123" s="401"/>
      <c r="CO123" s="401"/>
      <c r="CP123" s="401"/>
      <c r="CQ123" s="401"/>
      <c r="CX123" s="401"/>
      <c r="CY123" s="401"/>
      <c r="DH123" s="401"/>
      <c r="DI123" s="401"/>
      <c r="DP123" s="401"/>
      <c r="DQ123" s="401"/>
      <c r="DV123" s="401"/>
      <c r="DW123" s="401"/>
      <c r="DY123" s="401"/>
      <c r="DZ123" s="401"/>
      <c r="EA123" s="401"/>
      <c r="EB123" s="401"/>
      <c r="EL123" s="492"/>
    </row>
    <row r="124" spans="1:142" s="480" customFormat="1" ht="15" customHeight="1" x14ac:dyDescent="0.25">
      <c r="A124" s="675"/>
      <c r="B124" s="484" t="s">
        <v>818</v>
      </c>
      <c r="C124" s="485"/>
      <c r="D124" s="485"/>
      <c r="E124" s="486"/>
      <c r="F124" s="487"/>
      <c r="G124" s="401"/>
      <c r="H124" s="401"/>
      <c r="I124" s="401"/>
      <c r="J124" s="401"/>
      <c r="K124" s="401"/>
      <c r="L124" s="401"/>
      <c r="M124" s="401"/>
      <c r="N124" s="476"/>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401"/>
      <c r="AR124" s="401"/>
      <c r="AS124" s="401"/>
      <c r="AT124" s="401"/>
      <c r="AU124" s="401"/>
      <c r="AV124" s="401"/>
      <c r="AW124" s="401"/>
      <c r="AX124" s="401"/>
      <c r="AY124" s="401"/>
      <c r="AZ124" s="401"/>
      <c r="BA124" s="401"/>
      <c r="BB124" s="401"/>
      <c r="BC124" s="401"/>
      <c r="BD124" s="401"/>
      <c r="BE124" s="401"/>
      <c r="BF124" s="401"/>
      <c r="BG124" s="401"/>
      <c r="BH124" s="401"/>
      <c r="BI124" s="401"/>
      <c r="BJ124" s="401"/>
      <c r="BK124" s="401"/>
      <c r="BL124" s="401"/>
      <c r="BM124" s="401"/>
      <c r="BN124" s="401"/>
      <c r="BO124" s="401"/>
      <c r="BP124" s="401"/>
      <c r="BQ124" s="401"/>
      <c r="BR124" s="401"/>
      <c r="BS124" s="401"/>
      <c r="BT124" s="401"/>
      <c r="BU124" s="401"/>
      <c r="BV124" s="401"/>
      <c r="BW124" s="401"/>
      <c r="BX124" s="401"/>
      <c r="BY124" s="401"/>
      <c r="BZ124" s="401"/>
      <c r="CA124" s="401"/>
      <c r="CB124" s="401"/>
      <c r="CC124" s="401"/>
      <c r="CD124" s="401"/>
      <c r="CE124" s="401"/>
      <c r="CF124" s="401"/>
      <c r="CG124" s="401"/>
      <c r="CH124" s="401"/>
      <c r="CI124" s="401"/>
      <c r="CJ124" s="401"/>
      <c r="CK124" s="401"/>
      <c r="CL124" s="401"/>
      <c r="CM124" s="401"/>
      <c r="CN124" s="401"/>
      <c r="CO124" s="401"/>
      <c r="CP124" s="401"/>
      <c r="CQ124" s="401"/>
      <c r="CX124" s="401"/>
      <c r="CY124" s="401"/>
      <c r="DH124" s="401"/>
      <c r="DI124" s="401"/>
      <c r="DP124" s="401"/>
      <c r="DQ124" s="401"/>
      <c r="DV124" s="401"/>
      <c r="DW124" s="401"/>
      <c r="DY124" s="401"/>
      <c r="DZ124" s="401"/>
      <c r="EA124" s="401"/>
      <c r="EB124" s="401"/>
      <c r="EL124" s="492"/>
    </row>
    <row r="125" spans="1:142" s="480" customFormat="1" ht="15" customHeight="1" x14ac:dyDescent="0.25">
      <c r="A125" s="675"/>
      <c r="B125" s="481" t="s">
        <v>820</v>
      </c>
      <c r="C125" s="482"/>
      <c r="D125" s="482"/>
      <c r="E125" s="483"/>
      <c r="F125" s="423"/>
      <c r="G125" s="401"/>
      <c r="H125" s="401"/>
      <c r="I125" s="401"/>
      <c r="J125" s="401"/>
      <c r="K125" s="401"/>
      <c r="L125" s="401"/>
      <c r="M125" s="401"/>
      <c r="N125" s="476"/>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401"/>
      <c r="AL125" s="401"/>
      <c r="AM125" s="401"/>
      <c r="AN125" s="401"/>
      <c r="AO125" s="401"/>
      <c r="AP125" s="401"/>
      <c r="AQ125" s="401"/>
      <c r="AR125" s="401"/>
      <c r="AS125" s="401"/>
      <c r="AT125" s="401"/>
      <c r="AU125" s="401"/>
      <c r="AV125" s="401"/>
      <c r="AW125" s="401"/>
      <c r="AX125" s="401"/>
      <c r="AY125" s="401"/>
      <c r="AZ125" s="401"/>
      <c r="BA125" s="401"/>
      <c r="BB125" s="401"/>
      <c r="BC125" s="401"/>
      <c r="BD125" s="401"/>
      <c r="BE125" s="401"/>
      <c r="BF125" s="401"/>
      <c r="BG125" s="401"/>
      <c r="BH125" s="401"/>
      <c r="BI125" s="401"/>
      <c r="BJ125" s="401"/>
      <c r="BK125" s="401"/>
      <c r="BL125" s="401"/>
      <c r="BM125" s="401"/>
      <c r="BN125" s="401"/>
      <c r="BO125" s="401"/>
      <c r="BP125" s="401"/>
      <c r="BQ125" s="401"/>
      <c r="BR125" s="401"/>
      <c r="BS125" s="401"/>
      <c r="BT125" s="401"/>
      <c r="BU125" s="401"/>
      <c r="BV125" s="401"/>
      <c r="BW125" s="401"/>
      <c r="BX125" s="401"/>
      <c r="BY125" s="401"/>
      <c r="BZ125" s="401"/>
      <c r="CA125" s="401"/>
      <c r="CB125" s="401"/>
      <c r="CC125" s="401"/>
      <c r="CD125" s="401"/>
      <c r="CE125" s="401"/>
      <c r="CF125" s="401"/>
      <c r="CG125" s="401"/>
      <c r="CH125" s="401"/>
      <c r="CI125" s="401"/>
      <c r="CJ125" s="401"/>
      <c r="CK125" s="401"/>
      <c r="CL125" s="401"/>
      <c r="CM125" s="401"/>
      <c r="CN125" s="401"/>
      <c r="CO125" s="401"/>
      <c r="CP125" s="401"/>
      <c r="CQ125" s="401"/>
      <c r="CX125" s="401"/>
      <c r="CY125" s="401"/>
      <c r="DH125" s="401"/>
      <c r="DI125" s="401"/>
      <c r="DP125" s="401"/>
      <c r="DQ125" s="401"/>
      <c r="DV125" s="401"/>
      <c r="DW125" s="401"/>
      <c r="DY125" s="401"/>
      <c r="DZ125" s="401"/>
      <c r="EA125" s="401"/>
      <c r="EB125" s="401"/>
      <c r="EL125" s="492"/>
    </row>
    <row r="126" spans="1:142" s="480" customFormat="1" ht="15" customHeight="1" x14ac:dyDescent="0.25">
      <c r="A126" s="675"/>
      <c r="B126" s="484" t="s">
        <v>816</v>
      </c>
      <c r="C126" s="485"/>
      <c r="D126" s="485"/>
      <c r="E126" s="486"/>
      <c r="F126" s="487"/>
      <c r="G126" s="401"/>
      <c r="H126" s="401"/>
      <c r="I126" s="401"/>
      <c r="J126" s="401"/>
      <c r="K126" s="401"/>
      <c r="L126" s="401"/>
      <c r="M126" s="401"/>
      <c r="N126" s="476"/>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401"/>
      <c r="AX126" s="401"/>
      <c r="AY126" s="401"/>
      <c r="AZ126" s="401"/>
      <c r="BA126" s="401"/>
      <c r="BB126" s="401"/>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401"/>
      <c r="CB126" s="401"/>
      <c r="CC126" s="401"/>
      <c r="CD126" s="401"/>
      <c r="CE126" s="401"/>
      <c r="CF126" s="401"/>
      <c r="CG126" s="401"/>
      <c r="CH126" s="401"/>
      <c r="CI126" s="401"/>
      <c r="CJ126" s="401"/>
      <c r="CK126" s="401"/>
      <c r="CL126" s="401"/>
      <c r="CM126" s="401"/>
      <c r="CN126" s="401"/>
      <c r="CO126" s="401"/>
      <c r="CP126" s="401"/>
      <c r="CQ126" s="401"/>
      <c r="CX126" s="401"/>
      <c r="CY126" s="401"/>
      <c r="DH126" s="401"/>
      <c r="DI126" s="401"/>
      <c r="DP126" s="401"/>
      <c r="DQ126" s="401"/>
      <c r="DV126" s="401"/>
      <c r="DW126" s="401"/>
      <c r="DY126" s="401"/>
      <c r="DZ126" s="401"/>
      <c r="EA126" s="401"/>
      <c r="EB126" s="401"/>
      <c r="EL126" s="492"/>
    </row>
    <row r="127" spans="1:142" s="480" customFormat="1" ht="15" customHeight="1" x14ac:dyDescent="0.25">
      <c r="A127" s="675"/>
      <c r="B127" s="484" t="s">
        <v>817</v>
      </c>
      <c r="C127" s="485"/>
      <c r="D127" s="485"/>
      <c r="E127" s="486"/>
      <c r="F127" s="487"/>
      <c r="G127" s="401"/>
      <c r="H127" s="401"/>
      <c r="I127" s="401"/>
      <c r="J127" s="401"/>
      <c r="K127" s="401"/>
      <c r="L127" s="401"/>
      <c r="M127" s="401"/>
      <c r="N127" s="476"/>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401"/>
      <c r="AR127" s="401"/>
      <c r="AS127" s="401"/>
      <c r="AT127" s="401"/>
      <c r="AU127" s="401"/>
      <c r="AV127" s="401"/>
      <c r="AW127" s="401"/>
      <c r="AX127" s="401"/>
      <c r="AY127" s="401"/>
      <c r="AZ127" s="401"/>
      <c r="BA127" s="401"/>
      <c r="BB127" s="401"/>
      <c r="BC127" s="401"/>
      <c r="BD127" s="401"/>
      <c r="BE127" s="401"/>
      <c r="BF127" s="401"/>
      <c r="BG127" s="401"/>
      <c r="BH127" s="401"/>
      <c r="BI127" s="401"/>
      <c r="BJ127" s="401"/>
      <c r="BK127" s="401"/>
      <c r="BL127" s="401"/>
      <c r="BM127" s="401"/>
      <c r="BN127" s="401"/>
      <c r="BO127" s="401"/>
      <c r="BP127" s="401"/>
      <c r="BQ127" s="401"/>
      <c r="BR127" s="401"/>
      <c r="BS127" s="401"/>
      <c r="BT127" s="401"/>
      <c r="BU127" s="401"/>
      <c r="BV127" s="401"/>
      <c r="BW127" s="401"/>
      <c r="BX127" s="401"/>
      <c r="BY127" s="401"/>
      <c r="BZ127" s="401"/>
      <c r="CA127" s="401"/>
      <c r="CB127" s="401"/>
      <c r="CC127" s="401"/>
      <c r="CD127" s="401"/>
      <c r="CE127" s="401"/>
      <c r="CF127" s="401"/>
      <c r="CG127" s="401"/>
      <c r="CH127" s="401"/>
      <c r="CI127" s="401"/>
      <c r="CJ127" s="401"/>
      <c r="CK127" s="401"/>
      <c r="CL127" s="401"/>
      <c r="CM127" s="401"/>
      <c r="CN127" s="401"/>
      <c r="CO127" s="401"/>
      <c r="CP127" s="401"/>
      <c r="CQ127" s="401"/>
      <c r="CX127" s="401"/>
      <c r="CY127" s="401"/>
      <c r="DH127" s="401"/>
      <c r="DI127" s="401"/>
      <c r="DP127" s="401"/>
      <c r="DQ127" s="401"/>
      <c r="DV127" s="401"/>
      <c r="DW127" s="401"/>
      <c r="DY127" s="401"/>
      <c r="DZ127" s="401"/>
      <c r="EA127" s="401"/>
      <c r="EB127" s="401"/>
      <c r="EL127" s="492"/>
    </row>
    <row r="128" spans="1:142" s="480" customFormat="1" ht="15" customHeight="1" x14ac:dyDescent="0.25">
      <c r="A128" s="675"/>
      <c r="B128" s="488" t="s">
        <v>818</v>
      </c>
      <c r="C128" s="489"/>
      <c r="D128" s="489"/>
      <c r="E128" s="490"/>
      <c r="F128" s="491"/>
      <c r="G128" s="401"/>
      <c r="H128" s="401"/>
      <c r="I128" s="401"/>
      <c r="J128" s="401"/>
      <c r="K128" s="401"/>
      <c r="L128" s="401"/>
      <c r="M128" s="401"/>
      <c r="N128" s="476"/>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401"/>
      <c r="AL128" s="401"/>
      <c r="AM128" s="401"/>
      <c r="AN128" s="401"/>
      <c r="AO128" s="401"/>
      <c r="AP128" s="401"/>
      <c r="AQ128" s="401"/>
      <c r="AR128" s="401"/>
      <c r="AS128" s="401"/>
      <c r="AT128" s="401"/>
      <c r="AU128" s="401"/>
      <c r="AV128" s="401"/>
      <c r="AW128" s="401"/>
      <c r="AX128" s="401"/>
      <c r="AY128" s="401"/>
      <c r="AZ128" s="401"/>
      <c r="BA128" s="401"/>
      <c r="BB128" s="401"/>
      <c r="BC128" s="401"/>
      <c r="BD128" s="401"/>
      <c r="BE128" s="401"/>
      <c r="BF128" s="401"/>
      <c r="BG128" s="401"/>
      <c r="BH128" s="401"/>
      <c r="BI128" s="401"/>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c r="CF128" s="401"/>
      <c r="CG128" s="401"/>
      <c r="CH128" s="401"/>
      <c r="CI128" s="401"/>
      <c r="CJ128" s="401"/>
      <c r="CK128" s="401"/>
      <c r="CL128" s="401"/>
      <c r="CM128" s="401"/>
      <c r="CN128" s="401"/>
      <c r="CO128" s="401"/>
      <c r="CP128" s="401"/>
      <c r="CQ128" s="401"/>
      <c r="CX128" s="401"/>
      <c r="CY128" s="401"/>
      <c r="DH128" s="401"/>
      <c r="DI128" s="401"/>
      <c r="DP128" s="401"/>
      <c r="DQ128" s="401"/>
      <c r="DV128" s="401"/>
      <c r="DW128" s="401"/>
      <c r="DY128" s="401"/>
      <c r="DZ128" s="401"/>
      <c r="EA128" s="401"/>
      <c r="EB128" s="401"/>
      <c r="EL128" s="492"/>
    </row>
    <row r="129" spans="1:142" s="401" customFormat="1" ht="15" customHeight="1" x14ac:dyDescent="0.25">
      <c r="A129" s="667"/>
      <c r="N129" s="476"/>
      <c r="AX129" s="580"/>
      <c r="AY129" s="580"/>
      <c r="AZ129" s="580"/>
      <c r="BA129" s="580"/>
      <c r="BB129" s="580"/>
      <c r="BC129" s="580"/>
      <c r="BD129" s="580"/>
      <c r="BE129" s="580"/>
      <c r="BF129" s="580"/>
      <c r="BG129" s="580"/>
      <c r="BJ129" s="580"/>
      <c r="BK129" s="580"/>
      <c r="BL129" s="580"/>
      <c r="BM129" s="580"/>
      <c r="BN129" s="580"/>
      <c r="BO129" s="580"/>
      <c r="BP129" s="580"/>
      <c r="BQ129" s="580"/>
      <c r="BR129" s="580"/>
      <c r="BS129" s="580"/>
      <c r="BT129" s="580"/>
      <c r="BU129" s="580"/>
      <c r="BV129" s="580"/>
      <c r="BW129" s="580"/>
      <c r="BZ129" s="580"/>
      <c r="CA129" s="580"/>
      <c r="CB129" s="580"/>
      <c r="CC129" s="580"/>
      <c r="CD129" s="580"/>
      <c r="CE129" s="580"/>
      <c r="CF129" s="580"/>
      <c r="CG129" s="580"/>
      <c r="CH129" s="580"/>
      <c r="CI129" s="580"/>
      <c r="CJ129" s="580"/>
      <c r="CK129" s="580"/>
      <c r="CN129" s="580"/>
      <c r="CO129" s="580"/>
      <c r="CP129" s="580"/>
      <c r="CQ129" s="580"/>
      <c r="CR129" s="580"/>
      <c r="CS129" s="580"/>
      <c r="CT129" s="580"/>
      <c r="CU129" s="580"/>
      <c r="CV129" s="580"/>
      <c r="CW129" s="580"/>
      <c r="CZ129" s="580"/>
      <c r="DA129" s="580"/>
      <c r="DB129" s="580"/>
      <c r="DC129" s="580"/>
      <c r="DD129" s="580"/>
      <c r="DE129" s="580"/>
      <c r="DF129" s="580"/>
      <c r="DG129" s="580"/>
      <c r="DJ129" s="580"/>
      <c r="DK129" s="580"/>
      <c r="DL129" s="580"/>
      <c r="DM129" s="580"/>
      <c r="DN129" s="580"/>
      <c r="DO129" s="580"/>
      <c r="DR129" s="580"/>
      <c r="DS129" s="580"/>
      <c r="DT129" s="580"/>
      <c r="DU129" s="580"/>
      <c r="DX129" s="580"/>
      <c r="EC129" s="580"/>
      <c r="ED129" s="580"/>
      <c r="EE129" s="580"/>
      <c r="EF129" s="580"/>
      <c r="EG129" s="580"/>
      <c r="EH129" s="580"/>
      <c r="EI129" s="580"/>
      <c r="EJ129" s="580"/>
      <c r="EK129" s="580"/>
      <c r="EL129" s="581"/>
    </row>
    <row r="130" spans="1:142" s="401" customFormat="1" ht="45" customHeight="1" x14ac:dyDescent="0.25">
      <c r="A130" s="638" t="s">
        <v>833</v>
      </c>
      <c r="B130" s="1064"/>
      <c r="C130" s="1065"/>
      <c r="D130" s="1065"/>
      <c r="E130" s="1065"/>
      <c r="F130" s="1065"/>
      <c r="G130" s="1065"/>
      <c r="H130" s="1065"/>
      <c r="I130" s="1023"/>
      <c r="J130" s="1023"/>
      <c r="K130" s="1023"/>
      <c r="L130" s="1023"/>
      <c r="M130" s="1023"/>
      <c r="N130" s="679"/>
      <c r="O130" s="1023"/>
      <c r="P130" s="1023"/>
      <c r="Q130" s="1023"/>
      <c r="R130" s="1023"/>
      <c r="S130" s="1023"/>
      <c r="T130" s="1023"/>
      <c r="U130" s="1023"/>
      <c r="V130" s="1023"/>
      <c r="W130" s="1023"/>
      <c r="X130" s="1023"/>
      <c r="Y130" s="1023"/>
      <c r="Z130" s="1023"/>
      <c r="AA130" s="1023"/>
      <c r="AB130" s="1023"/>
      <c r="AC130" s="1023"/>
      <c r="AD130" s="1023"/>
      <c r="AE130" s="1023"/>
      <c r="AF130" s="1023"/>
      <c r="AG130" s="1023"/>
      <c r="AH130" s="1023"/>
      <c r="AI130" s="1023"/>
      <c r="AJ130" s="1023"/>
      <c r="AK130" s="1023"/>
      <c r="AL130" s="1023"/>
      <c r="AM130" s="1023"/>
      <c r="AN130" s="1023"/>
      <c r="AO130" s="1023"/>
      <c r="AP130" s="1023"/>
      <c r="AQ130" s="1023"/>
      <c r="AR130" s="1023"/>
      <c r="AS130" s="1023"/>
      <c r="AT130" s="1023"/>
      <c r="AU130" s="1023"/>
      <c r="AV130" s="1023"/>
      <c r="AW130" s="1023"/>
      <c r="AX130" s="1023"/>
      <c r="AY130" s="1023"/>
      <c r="AZ130" s="1023"/>
      <c r="BA130" s="1023"/>
      <c r="BB130" s="1023"/>
      <c r="BC130" s="1023"/>
      <c r="BD130" s="1023"/>
      <c r="BE130" s="1023"/>
      <c r="BF130" s="1023"/>
      <c r="BG130" s="1023"/>
      <c r="BH130" s="1023"/>
      <c r="BI130" s="1023"/>
      <c r="BJ130" s="1023"/>
      <c r="BK130" s="1023"/>
      <c r="BL130" s="1023"/>
      <c r="BM130" s="1023"/>
      <c r="BN130" s="1023"/>
      <c r="BO130" s="1023"/>
      <c r="BP130" s="1023"/>
      <c r="BQ130" s="1023"/>
      <c r="BR130" s="1023"/>
      <c r="BS130" s="1023"/>
      <c r="BT130" s="1023"/>
      <c r="BU130" s="1023"/>
      <c r="BV130" s="1023"/>
      <c r="BW130" s="1023"/>
      <c r="BX130" s="1023"/>
      <c r="BY130" s="1023"/>
      <c r="BZ130" s="1023"/>
      <c r="CA130" s="1023"/>
      <c r="CB130" s="1023"/>
      <c r="CC130" s="1023"/>
      <c r="CD130" s="1023"/>
      <c r="CE130" s="1023"/>
      <c r="CF130" s="1023"/>
      <c r="CG130" s="1023"/>
      <c r="CH130" s="1023"/>
      <c r="CI130" s="1023"/>
      <c r="CJ130" s="1023"/>
      <c r="CK130" s="1023"/>
      <c r="CL130" s="1023"/>
      <c r="CM130" s="1023"/>
      <c r="CN130" s="1023"/>
      <c r="CO130" s="1023"/>
      <c r="CP130" s="1023"/>
      <c r="CQ130" s="1023"/>
      <c r="CR130" s="1023"/>
      <c r="CS130" s="1023"/>
      <c r="CT130" s="1023"/>
      <c r="CU130" s="1023"/>
      <c r="CV130" s="1023"/>
      <c r="CW130" s="1023"/>
      <c r="CX130" s="1023"/>
      <c r="CY130" s="1023"/>
      <c r="CZ130" s="1023"/>
      <c r="DA130" s="1023"/>
      <c r="DB130" s="1023"/>
      <c r="DC130" s="1023"/>
      <c r="DD130" s="1023"/>
      <c r="DE130" s="1023"/>
      <c r="DF130" s="1023"/>
      <c r="DG130" s="1023"/>
      <c r="DH130" s="1023"/>
      <c r="DI130" s="1023"/>
      <c r="DJ130" s="1023"/>
      <c r="DK130" s="1023"/>
      <c r="DL130" s="1023"/>
      <c r="DM130" s="1023"/>
      <c r="DN130" s="1023"/>
      <c r="DO130" s="1023"/>
      <c r="DP130" s="1023"/>
      <c r="DQ130" s="1023"/>
      <c r="DR130" s="1023"/>
      <c r="DS130" s="1023"/>
      <c r="DT130" s="1023"/>
      <c r="DU130" s="1023"/>
      <c r="DV130" s="1023"/>
      <c r="DW130" s="1023"/>
      <c r="DX130" s="1023"/>
      <c r="DY130" s="1023"/>
      <c r="DZ130" s="1023"/>
      <c r="EA130" s="1023"/>
      <c r="EB130" s="1023"/>
      <c r="EC130" s="1023"/>
      <c r="ED130" s="1023"/>
      <c r="EE130" s="1023"/>
      <c r="EF130" s="1023"/>
      <c r="EG130" s="1023"/>
      <c r="EH130" s="1023"/>
      <c r="EI130" s="1023"/>
      <c r="EJ130" s="1023"/>
      <c r="EK130" s="1023"/>
      <c r="EL130" s="679"/>
    </row>
    <row r="131" spans="1:142" ht="15" customHeight="1" x14ac:dyDescent="0.25">
      <c r="A131" s="680"/>
      <c r="B131" s="448" t="s">
        <v>703</v>
      </c>
      <c r="C131" s="448"/>
      <c r="D131" s="448"/>
      <c r="E131" s="448"/>
      <c r="F131" s="3665" t="s">
        <v>748</v>
      </c>
      <c r="G131" s="3665"/>
      <c r="H131" s="3665"/>
      <c r="I131" s="3665"/>
      <c r="J131" s="3665"/>
      <c r="K131" s="3665"/>
      <c r="L131" s="3665"/>
      <c r="M131" s="401"/>
      <c r="N131" s="476"/>
      <c r="O131" s="401"/>
      <c r="P131" s="401"/>
      <c r="Q131" s="401"/>
      <c r="R131" s="401"/>
      <c r="S131" s="401"/>
      <c r="T131" s="401"/>
      <c r="U131" s="401"/>
      <c r="V131" s="401"/>
      <c r="W131" s="401"/>
      <c r="X131" s="401"/>
      <c r="Y131" s="401"/>
      <c r="Z131" s="401"/>
      <c r="AA131" s="401"/>
      <c r="AB131" s="401"/>
      <c r="CK131" s="494"/>
      <c r="CL131" s="494"/>
      <c r="CM131" s="494"/>
      <c r="CN131" s="494"/>
      <c r="CO131" s="494"/>
      <c r="CP131" s="494"/>
      <c r="CQ131" s="494"/>
      <c r="CR131" s="494"/>
      <c r="CS131" s="494"/>
      <c r="CT131" s="494"/>
      <c r="CU131" s="494"/>
      <c r="CV131" s="494"/>
      <c r="CW131" s="494"/>
      <c r="CX131" s="494"/>
      <c r="DX131" s="480"/>
      <c r="EC131" s="480"/>
      <c r="ED131" s="480"/>
      <c r="EE131" s="480"/>
      <c r="EF131" s="480"/>
      <c r="EG131" s="480"/>
      <c r="EH131" s="480"/>
      <c r="EI131" s="480"/>
      <c r="EJ131" s="480"/>
      <c r="EK131" s="480"/>
    </row>
    <row r="132" spans="1:142" s="401" customFormat="1" ht="15" customHeight="1" x14ac:dyDescent="0.25">
      <c r="A132" s="681"/>
      <c r="B132" s="400"/>
      <c r="C132" s="400"/>
      <c r="D132" s="400"/>
      <c r="E132" s="400"/>
      <c r="F132" s="400"/>
      <c r="G132" s="400"/>
      <c r="H132" s="400"/>
      <c r="I132" s="400"/>
      <c r="J132" s="400"/>
      <c r="K132" s="400"/>
      <c r="L132" s="400"/>
      <c r="M132" s="400"/>
      <c r="N132" s="495"/>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0"/>
      <c r="AY132" s="400"/>
      <c r="AZ132" s="400"/>
      <c r="BA132" s="400"/>
      <c r="BB132" s="400"/>
      <c r="BC132" s="400"/>
      <c r="BD132" s="400"/>
      <c r="BE132" s="400"/>
      <c r="BF132" s="400"/>
      <c r="BG132" s="400"/>
      <c r="BH132" s="400"/>
      <c r="BI132" s="400"/>
      <c r="BJ132" s="400"/>
      <c r="BK132" s="400"/>
      <c r="BL132" s="400"/>
      <c r="BM132" s="400"/>
      <c r="BN132" s="400"/>
      <c r="BO132" s="400"/>
      <c r="BP132" s="400"/>
      <c r="BQ132" s="400"/>
      <c r="BR132" s="400"/>
      <c r="BS132" s="400"/>
      <c r="BT132" s="400"/>
      <c r="BU132" s="400"/>
      <c r="BV132" s="400"/>
      <c r="BW132" s="400"/>
      <c r="BX132" s="400"/>
      <c r="BY132" s="400"/>
      <c r="BZ132" s="400"/>
      <c r="CA132" s="400"/>
      <c r="CB132" s="400"/>
      <c r="CC132" s="400"/>
      <c r="CD132" s="400"/>
      <c r="CE132" s="400"/>
      <c r="CF132" s="400"/>
      <c r="CG132" s="400"/>
      <c r="CH132" s="400"/>
      <c r="CI132" s="400"/>
      <c r="CJ132" s="400"/>
      <c r="CK132" s="400"/>
      <c r="CL132" s="400"/>
      <c r="CM132" s="400"/>
      <c r="CN132" s="400"/>
      <c r="CO132" s="400"/>
      <c r="CP132" s="400"/>
      <c r="CQ132" s="400"/>
      <c r="CR132" s="400"/>
      <c r="CS132" s="400"/>
      <c r="CT132" s="400"/>
      <c r="CU132" s="400"/>
      <c r="CV132" s="400"/>
      <c r="CW132" s="400"/>
      <c r="CX132" s="400"/>
      <c r="EL132" s="476"/>
    </row>
    <row r="133" spans="1:142" s="480" customFormat="1" ht="15" customHeight="1" x14ac:dyDescent="0.25">
      <c r="A133" s="681"/>
      <c r="B133" s="682" t="s">
        <v>835</v>
      </c>
      <c r="C133" s="682"/>
      <c r="D133" s="682"/>
      <c r="E133" s="682"/>
      <c r="F133" s="683"/>
      <c r="G133" s="401"/>
      <c r="H133" s="401"/>
      <c r="J133" s="499"/>
      <c r="K133" s="499"/>
      <c r="L133" s="499"/>
      <c r="M133" s="499"/>
      <c r="N133" s="495"/>
      <c r="O133" s="400"/>
      <c r="P133" s="400"/>
      <c r="Q133" s="400"/>
      <c r="R133" s="400"/>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0"/>
      <c r="AN133" s="400"/>
      <c r="AO133" s="400"/>
      <c r="AP133" s="400"/>
      <c r="AQ133" s="400"/>
      <c r="AR133" s="400"/>
      <c r="AS133" s="400"/>
      <c r="AT133" s="400"/>
      <c r="AU133" s="400"/>
      <c r="AV133" s="400"/>
      <c r="AW133" s="400"/>
      <c r="AX133" s="400"/>
      <c r="AY133" s="400"/>
      <c r="AZ133" s="400"/>
      <c r="BA133" s="400"/>
      <c r="BB133" s="400"/>
      <c r="BC133" s="400"/>
      <c r="BD133" s="400"/>
      <c r="BE133" s="498"/>
      <c r="BF133" s="498"/>
      <c r="BG133" s="498"/>
      <c r="BH133" s="400"/>
      <c r="BI133" s="400"/>
      <c r="BJ133" s="498"/>
      <c r="BK133" s="498"/>
      <c r="BL133" s="498"/>
      <c r="BM133" s="498"/>
      <c r="BN133" s="498"/>
      <c r="BO133" s="498"/>
      <c r="BP133" s="498"/>
      <c r="BQ133" s="498"/>
      <c r="BR133" s="498"/>
      <c r="BS133" s="498"/>
      <c r="BT133" s="498"/>
      <c r="BU133" s="498"/>
      <c r="BV133" s="498"/>
      <c r="BW133" s="498"/>
      <c r="BX133" s="400"/>
      <c r="BY133" s="400"/>
      <c r="BZ133" s="498"/>
      <c r="CA133" s="498"/>
      <c r="CB133" s="498"/>
      <c r="CC133" s="498"/>
      <c r="CD133" s="498"/>
      <c r="CE133" s="498"/>
      <c r="CF133" s="498"/>
      <c r="CG133" s="498"/>
      <c r="CH133" s="498"/>
      <c r="CI133" s="498"/>
      <c r="CJ133" s="498"/>
      <c r="CK133" s="498"/>
      <c r="CL133" s="400"/>
      <c r="CM133" s="400"/>
      <c r="CN133" s="498"/>
      <c r="CO133" s="498"/>
      <c r="CP133" s="498"/>
      <c r="CQ133" s="498"/>
      <c r="CR133" s="498"/>
      <c r="CS133" s="498"/>
      <c r="CT133" s="498"/>
      <c r="CU133" s="498"/>
      <c r="CV133" s="498"/>
      <c r="CW133" s="498"/>
      <c r="CX133" s="400"/>
      <c r="CY133" s="401"/>
      <c r="DH133" s="401"/>
      <c r="DI133" s="401"/>
      <c r="DP133" s="401"/>
      <c r="DQ133" s="401"/>
      <c r="DV133" s="401"/>
      <c r="DW133" s="401"/>
      <c r="DY133" s="401"/>
      <c r="DZ133" s="401"/>
      <c r="EA133" s="401"/>
      <c r="EB133" s="401"/>
    </row>
    <row r="134" spans="1:142" s="580" customFormat="1" ht="15" customHeight="1" x14ac:dyDescent="0.25">
      <c r="A134" s="1066"/>
      <c r="B134" s="577"/>
      <c r="C134" s="577"/>
      <c r="D134" s="577"/>
      <c r="E134" s="577"/>
      <c r="F134" s="577"/>
      <c r="G134" s="577"/>
      <c r="H134" s="577"/>
      <c r="I134" s="577"/>
      <c r="J134" s="577"/>
      <c r="K134" s="582" t="s">
        <v>191</v>
      </c>
      <c r="L134" s="577"/>
      <c r="M134" s="577"/>
      <c r="N134" s="576"/>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EL134" s="581"/>
    </row>
    <row r="135" spans="1:142" s="401" customFormat="1" ht="45" customHeight="1" x14ac:dyDescent="0.25">
      <c r="A135" s="638" t="s">
        <v>836</v>
      </c>
      <c r="B135" s="1064"/>
      <c r="C135" s="1065"/>
      <c r="D135" s="1065"/>
      <c r="E135" s="1065"/>
      <c r="F135" s="1065"/>
      <c r="G135" s="1065"/>
      <c r="H135" s="1065"/>
      <c r="I135" s="1023"/>
      <c r="J135" s="1023"/>
      <c r="K135" s="1023"/>
      <c r="L135" s="1023"/>
      <c r="M135" s="1023"/>
      <c r="N135" s="679"/>
      <c r="O135" s="1023"/>
      <c r="P135" s="1023"/>
      <c r="Q135" s="1023"/>
      <c r="R135" s="1023"/>
      <c r="S135" s="1023"/>
      <c r="T135" s="1023"/>
      <c r="U135" s="1023"/>
      <c r="V135" s="1023"/>
      <c r="W135" s="1023"/>
      <c r="X135" s="1023"/>
      <c r="Y135" s="1023"/>
      <c r="Z135" s="1023"/>
      <c r="AA135" s="1023"/>
      <c r="AB135" s="1023"/>
      <c r="AC135" s="1023"/>
      <c r="AD135" s="1023"/>
      <c r="AE135" s="1023"/>
      <c r="AF135" s="1023"/>
      <c r="AG135" s="1023"/>
      <c r="AH135" s="1023"/>
      <c r="AI135" s="1023"/>
      <c r="AJ135" s="1023"/>
      <c r="AK135" s="1023"/>
      <c r="AL135" s="1023"/>
      <c r="AM135" s="1023"/>
      <c r="AN135" s="1023"/>
      <c r="AO135" s="1023"/>
      <c r="AP135" s="1023"/>
      <c r="AQ135" s="1023"/>
      <c r="AR135" s="1023"/>
      <c r="AS135" s="1023"/>
      <c r="AT135" s="1023"/>
      <c r="AU135" s="1023"/>
      <c r="AV135" s="1023"/>
      <c r="AW135" s="1023"/>
      <c r="AX135" s="1023"/>
      <c r="AY135" s="1023"/>
      <c r="AZ135" s="1023"/>
      <c r="BA135" s="1023"/>
      <c r="BB135" s="1023"/>
      <c r="BC135" s="1023"/>
      <c r="BD135" s="1023"/>
      <c r="BE135" s="1023"/>
      <c r="BF135" s="1023"/>
      <c r="BG135" s="1023"/>
      <c r="BH135" s="1023"/>
      <c r="BI135" s="1023"/>
      <c r="BJ135" s="1023"/>
      <c r="BK135" s="1023"/>
      <c r="BL135" s="1023"/>
      <c r="BM135" s="1023"/>
      <c r="BN135" s="1023"/>
      <c r="BO135" s="1023"/>
      <c r="BP135" s="1023"/>
      <c r="BQ135" s="1023"/>
      <c r="BR135" s="1023"/>
      <c r="BS135" s="1023"/>
      <c r="BT135" s="1023"/>
      <c r="BU135" s="1023"/>
      <c r="BV135" s="1023"/>
      <c r="BW135" s="1023"/>
      <c r="BX135" s="1023"/>
      <c r="BY135" s="1023"/>
      <c r="BZ135" s="1023"/>
      <c r="CA135" s="1023"/>
      <c r="CB135" s="1023"/>
      <c r="CC135" s="1023"/>
      <c r="CD135" s="1023"/>
      <c r="CE135" s="1023"/>
      <c r="CF135" s="1023"/>
      <c r="CG135" s="1023"/>
      <c r="CH135" s="1023"/>
      <c r="CI135" s="1023"/>
      <c r="CJ135" s="1023"/>
      <c r="CK135" s="1023"/>
      <c r="CL135" s="1023"/>
      <c r="CM135" s="1023"/>
      <c r="CN135" s="1023"/>
      <c r="CO135" s="1023"/>
      <c r="CP135" s="1023"/>
      <c r="CQ135" s="1023"/>
      <c r="CR135" s="1023"/>
      <c r="CS135" s="1023"/>
      <c r="CT135" s="1023"/>
      <c r="CU135" s="1023"/>
      <c r="CV135" s="1023"/>
      <c r="CW135" s="1023"/>
      <c r="CX135" s="1023"/>
      <c r="CY135" s="1023"/>
      <c r="CZ135" s="1023"/>
      <c r="DA135" s="1023"/>
      <c r="DB135" s="1023"/>
      <c r="DC135" s="1023"/>
      <c r="DD135" s="1023"/>
      <c r="DE135" s="1023"/>
      <c r="DF135" s="1023"/>
      <c r="DG135" s="1023"/>
      <c r="DH135" s="1023"/>
      <c r="DI135" s="1023"/>
      <c r="DJ135" s="1023"/>
      <c r="DK135" s="1023"/>
      <c r="DL135" s="1023"/>
      <c r="DM135" s="1023"/>
      <c r="DN135" s="1023"/>
      <c r="DO135" s="1023"/>
      <c r="DP135" s="1023"/>
      <c r="DQ135" s="1023"/>
      <c r="DR135" s="1023"/>
      <c r="DS135" s="1023"/>
      <c r="DT135" s="1023"/>
      <c r="DU135" s="1023"/>
      <c r="DV135" s="1023"/>
      <c r="DW135" s="1023"/>
      <c r="DX135" s="1023"/>
      <c r="DY135" s="1023"/>
      <c r="DZ135" s="1023"/>
      <c r="EA135" s="1023"/>
      <c r="EB135" s="1023"/>
      <c r="EC135" s="1023"/>
      <c r="ED135" s="1023"/>
      <c r="EE135" s="1023"/>
      <c r="EF135" s="1023"/>
      <c r="EG135" s="1023"/>
      <c r="EH135" s="1023"/>
      <c r="EI135" s="1023"/>
      <c r="EJ135" s="1023"/>
      <c r="EK135" s="1023"/>
      <c r="EL135" s="679"/>
    </row>
    <row r="136" spans="1:142" ht="15" customHeight="1" x14ac:dyDescent="0.25">
      <c r="A136" s="680"/>
      <c r="B136" s="448" t="s">
        <v>703</v>
      </c>
      <c r="C136" s="448"/>
      <c r="D136" s="448"/>
      <c r="E136" s="448"/>
      <c r="F136" s="3665" t="s">
        <v>837</v>
      </c>
      <c r="G136" s="3665"/>
      <c r="H136" s="3665"/>
      <c r="I136" s="3665"/>
      <c r="J136" s="3665"/>
      <c r="K136" s="3665"/>
      <c r="L136" s="3665"/>
      <c r="M136" s="400"/>
      <c r="N136" s="495"/>
      <c r="O136" s="400"/>
      <c r="P136" s="400"/>
      <c r="Q136" s="400"/>
      <c r="R136" s="400"/>
      <c r="S136" s="400"/>
      <c r="T136" s="400"/>
      <c r="U136" s="400"/>
      <c r="V136" s="400"/>
      <c r="W136" s="400"/>
      <c r="X136" s="400"/>
      <c r="Y136" s="400"/>
      <c r="Z136" s="400"/>
      <c r="AA136" s="400"/>
      <c r="CK136" s="494"/>
      <c r="CL136" s="494"/>
      <c r="CM136" s="494"/>
      <c r="CN136" s="494"/>
      <c r="CO136" s="494"/>
      <c r="CP136" s="494"/>
      <c r="CQ136" s="494"/>
      <c r="CR136" s="494"/>
      <c r="CS136" s="494"/>
      <c r="CT136" s="494"/>
      <c r="CU136" s="494"/>
      <c r="CV136" s="494"/>
      <c r="CW136" s="494"/>
      <c r="CX136" s="494"/>
    </row>
    <row r="137" spans="1:142" s="477" customFormat="1" ht="15" customHeight="1" x14ac:dyDescent="0.25">
      <c r="A137" s="681"/>
      <c r="B137" s="503"/>
      <c r="C137" s="503"/>
      <c r="D137" s="503"/>
      <c r="E137" s="503"/>
      <c r="F137" s="504"/>
      <c r="G137" s="504"/>
      <c r="H137" s="504"/>
      <c r="I137" s="504"/>
      <c r="J137" s="504"/>
      <c r="K137" s="505"/>
      <c r="L137" s="504"/>
      <c r="M137" s="504"/>
      <c r="N137" s="506"/>
      <c r="O137" s="507"/>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8"/>
      <c r="AT137" s="508"/>
      <c r="AU137" s="508"/>
      <c r="AV137" s="508"/>
      <c r="AW137" s="508"/>
      <c r="AX137" s="508"/>
      <c r="AY137" s="508"/>
      <c r="AZ137" s="508"/>
      <c r="BA137" s="508"/>
      <c r="BB137" s="508"/>
      <c r="BC137" s="508"/>
      <c r="BD137" s="508"/>
      <c r="BE137" s="508"/>
      <c r="BF137" s="508"/>
      <c r="BG137" s="508"/>
      <c r="BH137" s="508"/>
      <c r="BI137" s="508"/>
      <c r="BJ137" s="508"/>
      <c r="BK137" s="508"/>
      <c r="BL137" s="508"/>
      <c r="BM137" s="508"/>
      <c r="BN137" s="508"/>
      <c r="BO137" s="508"/>
      <c r="BP137" s="508"/>
      <c r="BQ137" s="508"/>
      <c r="BR137" s="508"/>
      <c r="BS137" s="508"/>
      <c r="BT137" s="508"/>
      <c r="BU137" s="508"/>
      <c r="BV137" s="508"/>
      <c r="BW137" s="508"/>
      <c r="BX137" s="508"/>
      <c r="BY137" s="508"/>
      <c r="BZ137" s="508"/>
      <c r="CA137" s="508"/>
      <c r="CB137" s="508"/>
      <c r="CC137" s="508"/>
      <c r="CD137" s="508"/>
      <c r="CE137" s="508"/>
      <c r="CF137" s="508"/>
      <c r="CG137" s="508"/>
      <c r="CH137" s="508"/>
      <c r="CI137" s="508"/>
      <c r="CJ137" s="508"/>
      <c r="CK137" s="508"/>
      <c r="CL137" s="508"/>
      <c r="CM137" s="508"/>
      <c r="CN137" s="508"/>
      <c r="CO137" s="508"/>
      <c r="CP137" s="508"/>
      <c r="CQ137" s="508"/>
      <c r="CR137" s="508"/>
      <c r="CS137" s="508"/>
      <c r="CT137" s="508"/>
      <c r="CU137" s="508"/>
      <c r="CV137" s="508"/>
      <c r="CW137" s="508"/>
      <c r="CX137" s="508"/>
    </row>
    <row r="138" spans="1:142" ht="15" customHeight="1" x14ac:dyDescent="0.25">
      <c r="A138" s="681"/>
      <c r="B138" s="682" t="s">
        <v>839</v>
      </c>
      <c r="C138" s="682"/>
      <c r="D138" s="682"/>
      <c r="E138" s="682"/>
      <c r="F138" s="684"/>
      <c r="G138" s="401"/>
      <c r="H138" s="401"/>
      <c r="I138" s="498"/>
      <c r="J138" s="509"/>
      <c r="K138" s="509"/>
      <c r="L138" s="509"/>
      <c r="M138" s="509"/>
      <c r="N138" s="510"/>
      <c r="O138" s="511"/>
      <c r="P138" s="511"/>
      <c r="Q138" s="511"/>
      <c r="R138" s="511"/>
      <c r="S138" s="511"/>
      <c r="T138" s="511"/>
      <c r="U138" s="511"/>
      <c r="V138" s="511"/>
      <c r="W138" s="511"/>
      <c r="X138" s="511"/>
      <c r="Y138" s="511"/>
      <c r="Z138" s="511"/>
      <c r="AA138" s="511"/>
      <c r="AB138" s="511"/>
      <c r="AC138" s="511"/>
      <c r="AD138" s="511"/>
      <c r="AE138" s="511"/>
      <c r="AF138" s="511"/>
      <c r="AG138" s="511"/>
      <c r="AH138" s="511"/>
      <c r="AI138" s="511"/>
      <c r="AJ138" s="511"/>
      <c r="AK138" s="511"/>
      <c r="AL138" s="511"/>
      <c r="AM138" s="511"/>
      <c r="AN138" s="511"/>
      <c r="AO138" s="511"/>
      <c r="AP138" s="511"/>
      <c r="AQ138" s="511"/>
      <c r="AR138" s="511"/>
      <c r="AS138" s="511"/>
      <c r="AT138" s="511"/>
      <c r="AU138" s="511"/>
      <c r="AV138" s="511"/>
      <c r="AW138" s="511"/>
      <c r="AX138" s="511"/>
      <c r="AY138" s="511"/>
      <c r="AZ138" s="511"/>
      <c r="BA138" s="511"/>
      <c r="BB138" s="511"/>
      <c r="BC138" s="511"/>
      <c r="BD138" s="511"/>
      <c r="BE138" s="511"/>
      <c r="BF138" s="511"/>
      <c r="BG138" s="511"/>
      <c r="BH138" s="511"/>
      <c r="BI138" s="511"/>
      <c r="BJ138" s="511"/>
      <c r="BK138" s="511"/>
      <c r="BL138" s="511"/>
      <c r="BM138" s="511"/>
      <c r="BN138" s="511"/>
      <c r="BO138" s="511"/>
      <c r="BP138" s="511"/>
      <c r="BQ138" s="511"/>
      <c r="BR138" s="511"/>
      <c r="BS138" s="511"/>
      <c r="BT138" s="511"/>
      <c r="BU138" s="511"/>
      <c r="BV138" s="511"/>
      <c r="BW138" s="511"/>
      <c r="BX138" s="511"/>
      <c r="BY138" s="511"/>
      <c r="BZ138" s="511"/>
      <c r="CA138" s="511"/>
      <c r="CB138" s="511"/>
      <c r="CC138" s="511"/>
      <c r="CD138" s="511"/>
      <c r="CE138" s="511"/>
      <c r="CF138" s="511"/>
      <c r="CG138" s="511"/>
      <c r="CH138" s="511"/>
      <c r="CI138" s="511"/>
      <c r="CJ138" s="511"/>
      <c r="CK138" s="511"/>
      <c r="CL138" s="511"/>
      <c r="CM138" s="511"/>
      <c r="CN138" s="511"/>
      <c r="CO138" s="511"/>
      <c r="CP138" s="511"/>
      <c r="CQ138" s="511"/>
      <c r="CR138" s="511"/>
      <c r="CS138" s="511"/>
      <c r="CT138" s="511"/>
      <c r="CU138" s="511"/>
      <c r="CV138" s="511"/>
      <c r="CW138" s="511"/>
      <c r="CX138" s="511"/>
      <c r="CY138" s="512"/>
      <c r="CZ138" s="512"/>
      <c r="DA138" s="512"/>
      <c r="DB138" s="512"/>
      <c r="DC138" s="512"/>
      <c r="DD138" s="512"/>
      <c r="DE138" s="512"/>
      <c r="DF138" s="512"/>
      <c r="DG138" s="512"/>
      <c r="DH138" s="512"/>
      <c r="DI138" s="512"/>
      <c r="DJ138" s="512"/>
      <c r="DK138" s="512"/>
      <c r="DL138" s="512"/>
      <c r="DM138" s="512"/>
      <c r="DN138" s="512"/>
      <c r="DO138" s="512"/>
      <c r="DP138" s="512"/>
      <c r="DQ138" s="512"/>
      <c r="DR138" s="512"/>
      <c r="DS138" s="512"/>
      <c r="DT138" s="512"/>
      <c r="DU138" s="512"/>
      <c r="DV138" s="512"/>
      <c r="DW138" s="512"/>
      <c r="DX138" s="512"/>
      <c r="DY138" s="512"/>
      <c r="DZ138" s="512"/>
      <c r="EA138" s="512"/>
      <c r="EB138" s="512"/>
      <c r="EC138" s="512"/>
      <c r="ED138" s="512"/>
      <c r="EE138" s="512"/>
      <c r="EF138" s="512"/>
      <c r="EG138" s="512"/>
      <c r="EH138" s="512"/>
      <c r="EI138" s="512"/>
      <c r="EJ138" s="512"/>
      <c r="EK138" s="512"/>
      <c r="EL138" s="512"/>
    </row>
    <row r="139" spans="1:142" s="502" customFormat="1" ht="15" customHeight="1" x14ac:dyDescent="0.25">
      <c r="A139" s="685"/>
      <c r="B139" s="513"/>
      <c r="C139" s="514"/>
      <c r="D139" s="515"/>
      <c r="E139" s="515"/>
      <c r="F139" s="515"/>
      <c r="G139" s="515"/>
      <c r="H139" s="515"/>
      <c r="I139" s="515"/>
      <c r="J139" s="515"/>
      <c r="K139" s="515"/>
      <c r="L139" s="515"/>
      <c r="M139" s="515"/>
      <c r="N139" s="500"/>
      <c r="O139" s="501"/>
      <c r="P139" s="501"/>
      <c r="Q139" s="501"/>
      <c r="R139" s="501"/>
      <c r="S139" s="501"/>
      <c r="T139" s="501"/>
      <c r="U139" s="501"/>
      <c r="V139" s="501"/>
      <c r="W139" s="501"/>
      <c r="X139" s="501"/>
      <c r="Y139" s="501"/>
      <c r="Z139" s="501"/>
      <c r="AA139" s="501"/>
      <c r="AB139" s="501"/>
      <c r="AC139" s="501"/>
      <c r="AD139" s="501"/>
      <c r="AE139" s="501"/>
      <c r="AF139" s="501"/>
      <c r="AG139" s="501"/>
      <c r="AH139" s="501"/>
      <c r="AI139" s="501"/>
      <c r="AJ139" s="501"/>
      <c r="AK139" s="501"/>
      <c r="AL139" s="501"/>
      <c r="AM139" s="501"/>
      <c r="AN139" s="501"/>
      <c r="AO139" s="501"/>
      <c r="AP139" s="501"/>
      <c r="AQ139" s="501"/>
      <c r="AR139" s="501"/>
      <c r="AS139" s="501"/>
      <c r="AT139" s="501"/>
      <c r="AU139" s="501"/>
      <c r="AV139" s="501"/>
      <c r="AW139" s="501"/>
      <c r="AX139" s="501"/>
      <c r="AY139" s="501"/>
      <c r="AZ139" s="501"/>
      <c r="BA139" s="501"/>
      <c r="BB139" s="501"/>
      <c r="BC139" s="501"/>
      <c r="BD139" s="501"/>
      <c r="BE139" s="501"/>
      <c r="BF139" s="501"/>
      <c r="BG139" s="501"/>
      <c r="BH139" s="501"/>
      <c r="BI139" s="501"/>
      <c r="BJ139" s="501"/>
      <c r="BK139" s="501"/>
      <c r="BL139" s="501"/>
      <c r="BM139" s="501"/>
      <c r="BN139" s="501"/>
      <c r="BO139" s="501"/>
      <c r="BP139" s="501"/>
      <c r="BQ139" s="501"/>
      <c r="BR139" s="501"/>
      <c r="BS139" s="501"/>
      <c r="BT139" s="501"/>
      <c r="BU139" s="501"/>
      <c r="BV139" s="501"/>
      <c r="BW139" s="501"/>
      <c r="BX139" s="501"/>
      <c r="BY139" s="501"/>
      <c r="BZ139" s="501"/>
      <c r="CA139" s="501"/>
      <c r="CB139" s="501"/>
      <c r="CC139" s="501"/>
      <c r="CD139" s="501"/>
      <c r="CE139" s="501"/>
      <c r="CF139" s="501"/>
      <c r="CG139" s="501"/>
      <c r="CH139" s="501"/>
      <c r="CI139" s="501"/>
      <c r="CJ139" s="501"/>
      <c r="CK139" s="501"/>
      <c r="CL139" s="501"/>
      <c r="CM139" s="501"/>
      <c r="CN139" s="501"/>
      <c r="CO139" s="501"/>
      <c r="CP139" s="501"/>
      <c r="CQ139" s="501"/>
      <c r="CR139" s="501"/>
      <c r="CS139" s="501"/>
      <c r="CT139" s="501"/>
      <c r="CU139" s="501"/>
      <c r="CV139" s="501"/>
      <c r="CW139" s="501"/>
      <c r="CX139" s="501"/>
    </row>
    <row r="140" spans="1:142" s="401" customFormat="1" ht="45" customHeight="1" x14ac:dyDescent="0.25">
      <c r="A140" s="638" t="s">
        <v>840</v>
      </c>
      <c r="B140" s="1064"/>
      <c r="C140" s="1065"/>
      <c r="D140" s="1065"/>
      <c r="E140" s="1065"/>
      <c r="F140" s="1065"/>
      <c r="G140" s="1065"/>
      <c r="H140" s="1065"/>
      <c r="I140" s="1023"/>
      <c r="J140" s="1023"/>
      <c r="K140" s="1023"/>
      <c r="L140" s="1023"/>
      <c r="M140" s="1023"/>
      <c r="N140" s="679"/>
      <c r="O140" s="1023"/>
      <c r="P140" s="1023"/>
      <c r="Q140" s="1023"/>
      <c r="R140" s="1023"/>
      <c r="S140" s="1023"/>
      <c r="T140" s="1023"/>
      <c r="U140" s="1023"/>
      <c r="V140" s="1023"/>
      <c r="W140" s="1023"/>
      <c r="X140" s="1023"/>
      <c r="Y140" s="1023"/>
      <c r="Z140" s="1023"/>
      <c r="AA140" s="1023"/>
      <c r="AB140" s="1023"/>
      <c r="AC140" s="1023"/>
      <c r="AD140" s="1023"/>
      <c r="AE140" s="1023"/>
      <c r="AF140" s="1023"/>
      <c r="AG140" s="1023"/>
      <c r="AH140" s="1023"/>
      <c r="AI140" s="1023"/>
      <c r="AJ140" s="1023"/>
      <c r="AK140" s="1023"/>
      <c r="AL140" s="1023"/>
      <c r="AM140" s="1023"/>
      <c r="AN140" s="1023"/>
      <c r="AO140" s="1023"/>
      <c r="AP140" s="1023"/>
      <c r="AQ140" s="1023"/>
      <c r="AR140" s="1023"/>
      <c r="AS140" s="1023"/>
      <c r="AT140" s="1023"/>
      <c r="AU140" s="1023"/>
      <c r="AV140" s="1023"/>
      <c r="AW140" s="1023"/>
      <c r="AX140" s="1023"/>
      <c r="AY140" s="1023"/>
      <c r="AZ140" s="1023"/>
      <c r="BA140" s="1023"/>
      <c r="BB140" s="1023"/>
      <c r="BC140" s="1023"/>
      <c r="BD140" s="1023"/>
      <c r="BE140" s="1023"/>
      <c r="BF140" s="1023"/>
      <c r="BG140" s="1023"/>
      <c r="BH140" s="1023"/>
      <c r="BI140" s="1023"/>
      <c r="BJ140" s="1023"/>
      <c r="BK140" s="1023"/>
      <c r="BL140" s="1023"/>
      <c r="BM140" s="1023"/>
      <c r="BN140" s="1023"/>
      <c r="BO140" s="1023"/>
      <c r="BP140" s="1023"/>
      <c r="BQ140" s="1023"/>
      <c r="BR140" s="1023"/>
      <c r="BS140" s="1023"/>
      <c r="BT140" s="1023"/>
      <c r="BU140" s="1023"/>
      <c r="BV140" s="1023"/>
      <c r="BW140" s="1023"/>
      <c r="BX140" s="1023"/>
      <c r="BY140" s="1023"/>
      <c r="BZ140" s="1023"/>
      <c r="CA140" s="1023"/>
      <c r="CB140" s="1023"/>
      <c r="CC140" s="1023"/>
      <c r="CD140" s="1023"/>
      <c r="CE140" s="1023"/>
      <c r="CF140" s="1023"/>
      <c r="CG140" s="1023"/>
      <c r="CH140" s="1023"/>
      <c r="CI140" s="1023"/>
      <c r="CJ140" s="1023"/>
      <c r="CK140" s="1023"/>
      <c r="CL140" s="1023"/>
      <c r="CM140" s="1023"/>
      <c r="CN140" s="1023"/>
      <c r="CO140" s="1023"/>
      <c r="CP140" s="1023"/>
      <c r="CQ140" s="1023"/>
      <c r="CR140" s="1023"/>
      <c r="CS140" s="1023"/>
      <c r="CT140" s="1023"/>
      <c r="CU140" s="1023"/>
      <c r="CV140" s="1023"/>
      <c r="CW140" s="1023"/>
      <c r="CX140" s="1023"/>
      <c r="CY140" s="1023"/>
      <c r="CZ140" s="1023"/>
      <c r="DA140" s="1023"/>
      <c r="DB140" s="1023"/>
      <c r="DC140" s="1023"/>
      <c r="DD140" s="1023"/>
      <c r="DE140" s="1023"/>
      <c r="DF140" s="1023"/>
      <c r="DG140" s="1023"/>
      <c r="DH140" s="1023"/>
      <c r="DI140" s="1023"/>
      <c r="DJ140" s="1023"/>
      <c r="DK140" s="1023"/>
      <c r="DL140" s="1023"/>
      <c r="DM140" s="1023"/>
      <c r="DN140" s="1023"/>
      <c r="DO140" s="1023"/>
      <c r="DP140" s="1023"/>
      <c r="DQ140" s="1023"/>
      <c r="DR140" s="1023"/>
      <c r="DS140" s="1023"/>
      <c r="DT140" s="1023"/>
      <c r="DU140" s="1023"/>
      <c r="DV140" s="1023"/>
      <c r="DW140" s="1023"/>
      <c r="DX140" s="1023"/>
      <c r="DY140" s="1023"/>
      <c r="DZ140" s="1023"/>
      <c r="EA140" s="1023"/>
      <c r="EB140" s="1023"/>
      <c r="EC140" s="1023"/>
      <c r="ED140" s="1023"/>
      <c r="EE140" s="1023"/>
      <c r="EF140" s="1023"/>
      <c r="EG140" s="1023"/>
      <c r="EH140" s="1023"/>
      <c r="EI140" s="1023"/>
      <c r="EJ140" s="1023"/>
      <c r="EK140" s="1023"/>
      <c r="EL140" s="679"/>
    </row>
    <row r="141" spans="1:142" ht="15" customHeight="1" x14ac:dyDescent="0.25">
      <c r="A141" s="680"/>
      <c r="B141" s="448" t="s">
        <v>703</v>
      </c>
      <c r="C141" s="448"/>
      <c r="D141" s="448"/>
      <c r="E141" s="448"/>
      <c r="F141" s="3665" t="s">
        <v>778</v>
      </c>
      <c r="G141" s="3665"/>
      <c r="H141" s="3665"/>
      <c r="I141" s="3665"/>
      <c r="J141" s="3665"/>
      <c r="K141" s="3665"/>
      <c r="L141" s="3665"/>
      <c r="M141" s="509"/>
      <c r="N141" s="516"/>
      <c r="O141" s="509"/>
      <c r="P141" s="509"/>
      <c r="Q141" s="509"/>
      <c r="R141" s="509"/>
      <c r="S141" s="509"/>
      <c r="T141" s="509"/>
      <c r="U141" s="509"/>
      <c r="V141" s="509"/>
      <c r="W141" s="509"/>
      <c r="X141" s="509"/>
      <c r="Y141" s="509"/>
      <c r="Z141" s="509"/>
      <c r="AA141" s="509"/>
      <c r="AB141" s="509"/>
      <c r="AC141" s="509"/>
      <c r="AD141" s="509"/>
      <c r="AE141" s="509"/>
      <c r="AF141" s="509"/>
      <c r="AG141" s="509"/>
      <c r="AH141" s="509"/>
      <c r="AI141" s="509"/>
      <c r="AJ141" s="509"/>
      <c r="AK141" s="509"/>
      <c r="AL141" s="509"/>
      <c r="AM141" s="509"/>
      <c r="AN141" s="509"/>
      <c r="AO141" s="509"/>
      <c r="AP141" s="509"/>
      <c r="AQ141" s="509"/>
      <c r="AR141" s="509"/>
      <c r="AS141" s="509"/>
      <c r="CK141" s="494"/>
      <c r="CL141" s="494"/>
      <c r="CM141" s="494"/>
      <c r="CN141" s="494"/>
      <c r="CO141" s="494"/>
      <c r="CP141" s="494"/>
      <c r="CQ141" s="494"/>
      <c r="CR141" s="494"/>
      <c r="CS141" s="494"/>
      <c r="CT141" s="494"/>
      <c r="CU141" s="494"/>
      <c r="CV141" s="494"/>
      <c r="CW141" s="494"/>
      <c r="CX141" s="494"/>
    </row>
    <row r="142" spans="1:142" s="502" customFormat="1" ht="15" customHeight="1" x14ac:dyDescent="0.25">
      <c r="A142" s="685"/>
      <c r="B142" s="503"/>
      <c r="C142" s="503"/>
      <c r="D142" s="503"/>
      <c r="E142" s="503"/>
      <c r="F142" s="504"/>
      <c r="G142" s="504"/>
      <c r="H142" s="504"/>
      <c r="I142" s="504"/>
      <c r="J142" s="504"/>
      <c r="K142" s="505"/>
      <c r="L142" s="517"/>
      <c r="M142" s="517"/>
      <c r="N142" s="500"/>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1"/>
      <c r="AJ142" s="501"/>
      <c r="AK142" s="501"/>
      <c r="AL142" s="501"/>
      <c r="AM142" s="501"/>
      <c r="AN142" s="501"/>
      <c r="AO142" s="501"/>
      <c r="AP142" s="501"/>
      <c r="AQ142" s="501"/>
      <c r="AR142" s="501"/>
      <c r="AS142" s="501"/>
      <c r="AT142" s="501"/>
      <c r="AU142" s="501"/>
      <c r="AV142" s="501"/>
      <c r="AW142" s="501"/>
      <c r="AX142" s="501"/>
      <c r="AY142" s="501"/>
      <c r="AZ142" s="501"/>
      <c r="BA142" s="501"/>
      <c r="BB142" s="501"/>
      <c r="BC142" s="501"/>
      <c r="BD142" s="501"/>
      <c r="BE142" s="501"/>
      <c r="BF142" s="501"/>
      <c r="BG142" s="501"/>
      <c r="BH142" s="501"/>
      <c r="BI142" s="501"/>
      <c r="BJ142" s="501"/>
      <c r="BK142" s="501"/>
      <c r="BL142" s="501"/>
      <c r="BM142" s="501"/>
      <c r="BN142" s="501"/>
      <c r="BO142" s="501"/>
      <c r="BP142" s="501"/>
      <c r="BQ142" s="501"/>
      <c r="BR142" s="501"/>
      <c r="BS142" s="501"/>
      <c r="BT142" s="501"/>
      <c r="BU142" s="501"/>
      <c r="BV142" s="501"/>
      <c r="BW142" s="501"/>
      <c r="BX142" s="501"/>
      <c r="BY142" s="501"/>
      <c r="BZ142" s="501"/>
      <c r="CA142" s="501"/>
      <c r="CB142" s="501"/>
      <c r="CC142" s="501"/>
      <c r="CD142" s="501"/>
      <c r="CE142" s="501"/>
      <c r="CF142" s="501"/>
      <c r="CG142" s="501"/>
      <c r="CH142" s="501"/>
      <c r="CI142" s="501"/>
      <c r="CJ142" s="501"/>
      <c r="CK142" s="501"/>
      <c r="CL142" s="501"/>
      <c r="CM142" s="501"/>
      <c r="CN142" s="501"/>
      <c r="CO142" s="501"/>
      <c r="CP142" s="501"/>
      <c r="CQ142" s="501"/>
      <c r="CR142" s="501"/>
      <c r="CS142" s="501"/>
      <c r="CT142" s="501"/>
      <c r="CU142" s="501"/>
      <c r="CV142" s="501"/>
      <c r="CW142" s="501"/>
      <c r="CX142" s="501"/>
    </row>
    <row r="143" spans="1:142" s="502" customFormat="1" ht="15" customHeight="1" x14ac:dyDescent="0.25">
      <c r="A143" s="685"/>
      <c r="B143" s="682" t="s">
        <v>841</v>
      </c>
      <c r="C143" s="682"/>
      <c r="D143" s="682"/>
      <c r="E143" s="682"/>
      <c r="F143" s="684"/>
      <c r="G143" s="401"/>
      <c r="H143" s="401"/>
      <c r="I143" s="401"/>
      <c r="J143" s="517"/>
      <c r="K143" s="517"/>
      <c r="L143" s="517"/>
      <c r="M143" s="517"/>
      <c r="N143" s="500"/>
      <c r="O143" s="501"/>
      <c r="P143" s="501"/>
      <c r="Q143" s="501"/>
      <c r="R143" s="501"/>
      <c r="S143" s="501"/>
      <c r="T143" s="501"/>
      <c r="U143" s="501"/>
      <c r="V143" s="501"/>
      <c r="W143" s="501"/>
      <c r="X143" s="501"/>
      <c r="Y143" s="501"/>
      <c r="Z143" s="501"/>
      <c r="AA143" s="501"/>
      <c r="AB143" s="501"/>
      <c r="AC143" s="501"/>
      <c r="AD143" s="501"/>
      <c r="AE143" s="501"/>
      <c r="AF143" s="501"/>
      <c r="AG143" s="501"/>
      <c r="AH143" s="501"/>
      <c r="AI143" s="501"/>
      <c r="AJ143" s="501"/>
      <c r="AK143" s="501"/>
      <c r="AL143" s="501"/>
      <c r="AM143" s="501"/>
      <c r="AN143" s="501"/>
      <c r="AO143" s="501"/>
      <c r="AP143" s="501"/>
      <c r="AQ143" s="501"/>
      <c r="AR143" s="501"/>
      <c r="AS143" s="501"/>
      <c r="AT143" s="501"/>
      <c r="AU143" s="501"/>
      <c r="AV143" s="501"/>
      <c r="AW143" s="501"/>
      <c r="AX143" s="501"/>
      <c r="AY143" s="501"/>
      <c r="AZ143" s="501"/>
      <c r="BA143" s="501"/>
      <c r="BB143" s="501"/>
      <c r="BC143" s="501"/>
      <c r="BD143" s="501"/>
      <c r="BE143" s="501"/>
      <c r="BF143" s="501"/>
      <c r="BG143" s="501"/>
      <c r="BH143" s="501"/>
      <c r="BI143" s="501"/>
      <c r="BJ143" s="501"/>
      <c r="BK143" s="501"/>
      <c r="BL143" s="501"/>
      <c r="BM143" s="501"/>
      <c r="BN143" s="501"/>
      <c r="BO143" s="501"/>
      <c r="BP143" s="501"/>
      <c r="BQ143" s="501"/>
      <c r="BR143" s="501"/>
      <c r="BS143" s="501"/>
      <c r="BT143" s="501"/>
      <c r="BU143" s="501"/>
      <c r="BV143" s="501"/>
      <c r="BW143" s="501"/>
      <c r="BX143" s="501"/>
      <c r="BY143" s="501"/>
      <c r="BZ143" s="501"/>
      <c r="CA143" s="501"/>
      <c r="CB143" s="501"/>
      <c r="CC143" s="501"/>
      <c r="CD143" s="501"/>
      <c r="CE143" s="501"/>
      <c r="CF143" s="501"/>
      <c r="CG143" s="501"/>
      <c r="CH143" s="501"/>
      <c r="CI143" s="501"/>
      <c r="CJ143" s="501"/>
      <c r="CK143" s="501"/>
      <c r="CL143" s="501"/>
      <c r="CM143" s="501"/>
      <c r="CN143" s="501"/>
      <c r="CO143" s="501"/>
      <c r="CP143" s="501"/>
      <c r="CQ143" s="501"/>
      <c r="CR143" s="501"/>
      <c r="CS143" s="501"/>
      <c r="CT143" s="501"/>
      <c r="CU143" s="501"/>
      <c r="CV143" s="501"/>
      <c r="CW143" s="501"/>
      <c r="CX143" s="501"/>
    </row>
    <row r="144" spans="1:142" s="578" customFormat="1" ht="16.5" x14ac:dyDescent="0.25">
      <c r="A144" s="1067"/>
      <c r="N144" s="579"/>
    </row>
    <row r="145" spans="1:142" s="401" customFormat="1" ht="45" customHeight="1" x14ac:dyDescent="0.25">
      <c r="A145" s="638" t="s">
        <v>842</v>
      </c>
      <c r="B145" s="1064"/>
      <c r="C145" s="1065"/>
      <c r="D145" s="1065"/>
      <c r="E145" s="1065"/>
      <c r="F145" s="1065"/>
      <c r="G145" s="1065"/>
      <c r="H145" s="1065"/>
      <c r="I145" s="1023"/>
      <c r="J145" s="1023"/>
      <c r="K145" s="1023"/>
      <c r="L145" s="1023"/>
      <c r="M145" s="1023"/>
      <c r="N145" s="679"/>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c r="AJ145" s="1023"/>
      <c r="AK145" s="1023"/>
      <c r="AL145" s="1023"/>
      <c r="AM145" s="1023"/>
      <c r="AN145" s="1023"/>
      <c r="AO145" s="1023"/>
      <c r="AP145" s="1023"/>
      <c r="AQ145" s="1023"/>
      <c r="AR145" s="1023"/>
      <c r="AS145" s="1023"/>
      <c r="AT145" s="1023"/>
      <c r="AU145" s="1023"/>
      <c r="AV145" s="1023"/>
      <c r="AW145" s="1023"/>
      <c r="AX145" s="1023"/>
      <c r="AY145" s="1023"/>
      <c r="AZ145" s="1023"/>
      <c r="BA145" s="1023"/>
      <c r="BB145" s="1023"/>
      <c r="BC145" s="1023"/>
      <c r="BD145" s="1023"/>
      <c r="BE145" s="1023"/>
      <c r="BF145" s="1023"/>
      <c r="BG145" s="1023"/>
      <c r="BH145" s="1023"/>
      <c r="BI145" s="1023"/>
      <c r="BJ145" s="1023"/>
      <c r="BK145" s="1023"/>
      <c r="BL145" s="1023"/>
      <c r="BM145" s="1023"/>
      <c r="BN145" s="1023"/>
      <c r="BO145" s="1023"/>
      <c r="BP145" s="1023"/>
      <c r="BQ145" s="1023"/>
      <c r="BR145" s="1023"/>
      <c r="BS145" s="1023"/>
      <c r="BT145" s="1023"/>
      <c r="BU145" s="1023"/>
      <c r="BV145" s="1023"/>
      <c r="BW145" s="1023"/>
      <c r="BX145" s="1023"/>
      <c r="BY145" s="1023"/>
      <c r="BZ145" s="1023"/>
      <c r="CA145" s="1023"/>
      <c r="CB145" s="1023"/>
      <c r="CC145" s="1023"/>
      <c r="CD145" s="1023"/>
      <c r="CE145" s="1023"/>
      <c r="CF145" s="1023"/>
      <c r="CG145" s="1023"/>
      <c r="CH145" s="1023"/>
      <c r="CI145" s="1023"/>
      <c r="CJ145" s="1023"/>
      <c r="CK145" s="1023"/>
      <c r="CL145" s="1023"/>
      <c r="CM145" s="1023"/>
      <c r="CN145" s="1023"/>
      <c r="CO145" s="1023"/>
      <c r="CP145" s="1023"/>
      <c r="CQ145" s="1023"/>
      <c r="CR145" s="1023"/>
      <c r="CS145" s="1023"/>
      <c r="CT145" s="1023"/>
      <c r="CU145" s="1023"/>
      <c r="CV145" s="1023"/>
      <c r="CW145" s="1023"/>
      <c r="CX145" s="1023"/>
      <c r="CY145" s="1023"/>
      <c r="CZ145" s="1023"/>
      <c r="DA145" s="1023"/>
      <c r="DB145" s="1023"/>
      <c r="DC145" s="1023"/>
      <c r="DD145" s="1023"/>
      <c r="DE145" s="1023"/>
      <c r="DF145" s="1023"/>
      <c r="DG145" s="1023"/>
      <c r="DH145" s="1023"/>
      <c r="DI145" s="1023"/>
      <c r="DJ145" s="1023"/>
      <c r="DK145" s="1023"/>
      <c r="DL145" s="1023"/>
      <c r="DM145" s="1023"/>
      <c r="DN145" s="1023"/>
      <c r="DO145" s="1023"/>
      <c r="DP145" s="1023"/>
      <c r="DQ145" s="1023"/>
      <c r="DR145" s="1023"/>
      <c r="DS145" s="1023"/>
      <c r="DT145" s="1023"/>
      <c r="DU145" s="1023"/>
      <c r="DV145" s="1023"/>
      <c r="DW145" s="1023"/>
      <c r="DX145" s="1023"/>
      <c r="DY145" s="1023"/>
      <c r="DZ145" s="1023"/>
      <c r="EA145" s="1023"/>
      <c r="EB145" s="1023"/>
      <c r="EC145" s="1023"/>
      <c r="ED145" s="1023"/>
      <c r="EE145" s="1023"/>
      <c r="EF145" s="1023"/>
      <c r="EG145" s="1023"/>
      <c r="EH145" s="1023"/>
      <c r="EI145" s="1023"/>
      <c r="EJ145" s="1023"/>
      <c r="EK145" s="1023"/>
      <c r="EL145" s="679"/>
    </row>
    <row r="146" spans="1:142" ht="15" customHeight="1" x14ac:dyDescent="0.25">
      <c r="A146" s="680"/>
      <c r="B146" s="448" t="s">
        <v>703</v>
      </c>
      <c r="C146" s="448"/>
      <c r="D146" s="448"/>
      <c r="E146" s="448"/>
      <c r="F146" s="3665" t="s">
        <v>843</v>
      </c>
      <c r="G146" s="3665"/>
      <c r="H146" s="3665"/>
      <c r="I146" s="3665"/>
      <c r="J146" s="3665"/>
      <c r="K146" s="3665"/>
      <c r="L146" s="3665"/>
      <c r="M146" s="400"/>
      <c r="N146" s="495"/>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DR146" s="480"/>
      <c r="DS146" s="480"/>
      <c r="DT146" s="480"/>
      <c r="DU146" s="480"/>
    </row>
    <row r="147" spans="1:142" ht="15" customHeight="1" x14ac:dyDescent="0.25">
      <c r="A147" s="680"/>
      <c r="B147" s="448" t="s">
        <v>834</v>
      </c>
      <c r="C147" s="448"/>
      <c r="D147" s="448"/>
      <c r="E147" s="448"/>
      <c r="F147" s="3666" t="s">
        <v>838</v>
      </c>
      <c r="G147" s="3666"/>
      <c r="H147" s="3666"/>
      <c r="I147" s="3666"/>
      <c r="J147" s="3666"/>
      <c r="K147" s="3666"/>
      <c r="L147" s="3666"/>
      <c r="M147" s="400"/>
      <c r="N147" s="495"/>
      <c r="O147" s="400"/>
      <c r="P147" s="400"/>
      <c r="Q147" s="400"/>
      <c r="R147" s="400"/>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0"/>
      <c r="AN147" s="400"/>
      <c r="AO147" s="400"/>
      <c r="AP147" s="400"/>
      <c r="AQ147" s="400"/>
      <c r="AR147" s="400"/>
      <c r="AS147" s="400"/>
      <c r="AT147" s="400"/>
      <c r="AU147" s="400"/>
      <c r="AV147" s="400"/>
      <c r="AW147" s="400"/>
      <c r="AX147" s="400"/>
      <c r="AY147" s="400"/>
      <c r="AZ147" s="400"/>
      <c r="BA147" s="400"/>
      <c r="BB147" s="400"/>
      <c r="BC147" s="400"/>
      <c r="BD147" s="400"/>
      <c r="BE147" s="400"/>
      <c r="BF147" s="400"/>
      <c r="BG147" s="400"/>
      <c r="BH147" s="400"/>
      <c r="BI147" s="400"/>
      <c r="BJ147" s="400"/>
      <c r="BK147" s="400"/>
      <c r="DR147" s="480"/>
      <c r="DS147" s="480"/>
      <c r="DT147" s="480"/>
      <c r="DU147" s="480"/>
    </row>
    <row r="148" spans="1:142" s="401" customFormat="1" ht="15" customHeight="1" x14ac:dyDescent="0.25">
      <c r="A148" s="681"/>
      <c r="B148" s="400"/>
      <c r="C148" s="400"/>
      <c r="D148" s="400"/>
      <c r="E148" s="400"/>
      <c r="F148" s="400"/>
      <c r="G148" s="400"/>
      <c r="H148" s="400"/>
      <c r="I148" s="400"/>
      <c r="J148" s="400"/>
      <c r="K148" s="400"/>
      <c r="L148" s="400"/>
      <c r="M148" s="400"/>
      <c r="N148" s="495"/>
      <c r="O148" s="400"/>
      <c r="P148" s="400"/>
      <c r="Q148" s="400"/>
      <c r="R148" s="400"/>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0"/>
      <c r="AN148" s="400"/>
      <c r="AO148" s="400"/>
      <c r="AP148" s="400"/>
      <c r="AQ148" s="400"/>
      <c r="AR148" s="400"/>
      <c r="AS148" s="400"/>
      <c r="AT148" s="400"/>
      <c r="AU148" s="400"/>
      <c r="AV148" s="400"/>
      <c r="AW148" s="400"/>
      <c r="AX148" s="400"/>
      <c r="AY148" s="400"/>
      <c r="AZ148" s="400"/>
      <c r="BA148" s="400"/>
      <c r="BB148" s="400"/>
      <c r="BC148" s="400"/>
      <c r="BD148" s="400"/>
      <c r="BE148" s="400"/>
      <c r="BF148" s="400"/>
      <c r="BG148" s="400"/>
      <c r="BH148" s="400"/>
      <c r="BI148" s="400"/>
      <c r="BJ148" s="400"/>
      <c r="BK148" s="400"/>
      <c r="BL148" s="400"/>
      <c r="BM148" s="400"/>
      <c r="BN148" s="400"/>
      <c r="BO148" s="400"/>
      <c r="BP148" s="400"/>
      <c r="BQ148" s="400"/>
      <c r="BR148" s="400"/>
      <c r="BS148" s="400"/>
      <c r="BT148" s="400"/>
      <c r="BU148" s="400"/>
      <c r="BV148" s="400"/>
      <c r="BW148" s="400"/>
      <c r="BX148" s="400"/>
      <c r="BY148" s="400"/>
      <c r="BZ148" s="400"/>
      <c r="CA148" s="400"/>
      <c r="CB148" s="400"/>
      <c r="CC148" s="400"/>
      <c r="CD148" s="400"/>
      <c r="CE148" s="400"/>
      <c r="CF148" s="400"/>
      <c r="CG148" s="400"/>
      <c r="CH148" s="400"/>
      <c r="CI148" s="400"/>
      <c r="CJ148" s="400"/>
    </row>
    <row r="149" spans="1:142" s="401" customFormat="1" ht="15" customHeight="1" x14ac:dyDescent="0.25">
      <c r="A149" s="681"/>
      <c r="B149" s="648" t="s">
        <v>844</v>
      </c>
      <c r="C149" s="648"/>
      <c r="D149" s="648"/>
      <c r="E149" s="633"/>
      <c r="F149" s="686" t="s">
        <v>845</v>
      </c>
      <c r="G149" s="400"/>
      <c r="H149" s="400"/>
      <c r="I149" s="400"/>
      <c r="J149" s="400"/>
      <c r="K149" s="400"/>
      <c r="L149" s="400"/>
      <c r="M149" s="400"/>
      <c r="N149" s="495"/>
      <c r="O149" s="400"/>
      <c r="P149" s="400"/>
      <c r="Q149" s="400"/>
      <c r="R149" s="400"/>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0"/>
      <c r="AN149" s="400"/>
      <c r="AO149" s="400"/>
      <c r="AP149" s="400"/>
      <c r="AQ149" s="400"/>
      <c r="AR149" s="400"/>
      <c r="AS149" s="400"/>
      <c r="AT149" s="400"/>
      <c r="AU149" s="400"/>
      <c r="AV149" s="400"/>
      <c r="AW149" s="400"/>
      <c r="AX149" s="400"/>
      <c r="AY149" s="400"/>
      <c r="AZ149" s="400"/>
      <c r="BA149" s="400"/>
      <c r="BB149" s="400"/>
      <c r="BC149" s="400"/>
      <c r="BD149" s="400"/>
      <c r="BE149" s="400"/>
      <c r="BF149" s="400"/>
      <c r="BG149" s="400"/>
      <c r="BH149" s="400"/>
      <c r="BI149" s="400"/>
      <c r="BJ149" s="400"/>
      <c r="BK149" s="400"/>
      <c r="BL149" s="400"/>
      <c r="BM149" s="400"/>
      <c r="BN149" s="400"/>
      <c r="BO149" s="400"/>
      <c r="BP149" s="400"/>
      <c r="BQ149" s="400"/>
      <c r="BR149" s="400"/>
      <c r="BS149" s="400"/>
      <c r="BT149" s="400"/>
      <c r="BU149" s="400"/>
      <c r="BV149" s="400"/>
      <c r="BW149" s="400"/>
      <c r="BX149" s="400"/>
      <c r="BY149" s="400"/>
      <c r="BZ149" s="400"/>
      <c r="CA149" s="400"/>
      <c r="CB149" s="400"/>
      <c r="CC149" s="400"/>
      <c r="CD149" s="400"/>
      <c r="CE149" s="400"/>
      <c r="CF149" s="400"/>
      <c r="CG149" s="400"/>
      <c r="CH149" s="400"/>
      <c r="CI149" s="400"/>
      <c r="CJ149" s="400"/>
    </row>
    <row r="150" spans="1:142" s="480" customFormat="1" ht="15" customHeight="1" x14ac:dyDescent="0.25">
      <c r="A150" s="681"/>
      <c r="B150" s="411" t="s">
        <v>846</v>
      </c>
      <c r="C150" s="411"/>
      <c r="D150" s="496"/>
      <c r="E150" s="497"/>
      <c r="F150" s="687"/>
      <c r="G150" s="400"/>
      <c r="H150" s="400"/>
      <c r="I150" s="400"/>
      <c r="J150" s="400"/>
      <c r="K150" s="400"/>
      <c r="L150" s="400"/>
      <c r="M150" s="400"/>
      <c r="N150" s="495"/>
      <c r="O150" s="400"/>
      <c r="P150" s="400"/>
      <c r="Q150" s="400"/>
      <c r="R150" s="400"/>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0"/>
      <c r="AN150" s="400"/>
      <c r="AO150" s="400"/>
      <c r="AP150" s="400"/>
      <c r="AQ150" s="400"/>
      <c r="AR150" s="400"/>
      <c r="AS150" s="400"/>
      <c r="AT150" s="498"/>
      <c r="AU150" s="498"/>
      <c r="AV150" s="498"/>
      <c r="AW150" s="498"/>
      <c r="AX150" s="498"/>
      <c r="AY150" s="498"/>
      <c r="AZ150" s="498"/>
      <c r="BA150" s="498"/>
      <c r="BB150" s="498"/>
      <c r="BC150" s="498"/>
      <c r="BD150" s="498"/>
      <c r="BE150" s="498"/>
      <c r="BF150" s="498"/>
      <c r="BG150" s="498"/>
      <c r="BH150" s="400"/>
      <c r="BI150" s="400"/>
      <c r="BJ150" s="498"/>
      <c r="BK150" s="498"/>
      <c r="BL150" s="498"/>
      <c r="BM150" s="498"/>
      <c r="BN150" s="498"/>
      <c r="BO150" s="498"/>
      <c r="BP150" s="498"/>
      <c r="BQ150" s="498"/>
      <c r="BR150" s="498"/>
      <c r="BS150" s="498"/>
      <c r="BT150" s="498"/>
      <c r="BU150" s="498"/>
      <c r="BV150" s="498"/>
      <c r="BW150" s="498"/>
      <c r="BX150" s="400"/>
      <c r="BY150" s="400"/>
      <c r="BZ150" s="498"/>
      <c r="CA150" s="498"/>
      <c r="CB150" s="498"/>
      <c r="CC150" s="498"/>
      <c r="CD150" s="498"/>
      <c r="CE150" s="498"/>
      <c r="CF150" s="498"/>
      <c r="CG150" s="498"/>
      <c r="CH150" s="498"/>
      <c r="CI150" s="498"/>
      <c r="CJ150" s="498"/>
      <c r="CL150" s="401"/>
      <c r="CM150" s="401"/>
      <c r="CX150" s="401"/>
      <c r="CY150" s="401"/>
      <c r="DH150" s="401"/>
      <c r="DI150" s="401"/>
      <c r="DP150" s="401"/>
      <c r="DQ150" s="401"/>
      <c r="DV150" s="401"/>
      <c r="DW150" s="401"/>
      <c r="DY150" s="401"/>
      <c r="DZ150" s="401"/>
      <c r="EA150" s="401"/>
      <c r="EB150" s="401"/>
    </row>
    <row r="151" spans="1:142" s="480" customFormat="1" ht="15" customHeight="1" x14ac:dyDescent="0.25">
      <c r="A151" s="681"/>
      <c r="B151" s="411" t="s">
        <v>847</v>
      </c>
      <c r="C151" s="411"/>
      <c r="D151" s="496"/>
      <c r="E151" s="497"/>
      <c r="F151" s="518">
        <f>SUM(F152:F153)</f>
        <v>0</v>
      </c>
      <c r="G151" s="400"/>
      <c r="H151" s="400"/>
      <c r="I151" s="400"/>
      <c r="J151" s="400"/>
      <c r="K151" s="400"/>
      <c r="L151" s="400"/>
      <c r="M151" s="400"/>
      <c r="N151" s="495"/>
      <c r="O151" s="400"/>
      <c r="P151" s="400"/>
      <c r="Q151" s="400"/>
      <c r="R151" s="400"/>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0"/>
      <c r="AN151" s="400"/>
      <c r="AO151" s="400"/>
      <c r="AP151" s="400"/>
      <c r="AQ151" s="400"/>
      <c r="AR151" s="400"/>
      <c r="AS151" s="400"/>
      <c r="AT151" s="498"/>
      <c r="AU151" s="498"/>
      <c r="AV151" s="498"/>
      <c r="AW151" s="498"/>
      <c r="AX151" s="498"/>
      <c r="AY151" s="498"/>
      <c r="AZ151" s="498"/>
      <c r="BA151" s="498"/>
      <c r="BB151" s="498"/>
      <c r="BC151" s="498"/>
      <c r="BD151" s="498"/>
      <c r="BE151" s="498"/>
      <c r="BF151" s="498"/>
      <c r="BG151" s="498"/>
      <c r="BH151" s="400"/>
      <c r="BI151" s="400"/>
      <c r="BJ151" s="498"/>
      <c r="BK151" s="498"/>
      <c r="BL151" s="498"/>
      <c r="BM151" s="498"/>
      <c r="BN151" s="498"/>
      <c r="BO151" s="498"/>
      <c r="BP151" s="498"/>
      <c r="BQ151" s="498"/>
      <c r="BR151" s="498"/>
      <c r="BS151" s="498"/>
      <c r="BT151" s="498"/>
      <c r="BU151" s="498"/>
      <c r="BV151" s="498"/>
      <c r="BW151" s="498"/>
      <c r="BX151" s="400"/>
      <c r="BY151" s="400"/>
      <c r="BZ151" s="498"/>
      <c r="CA151" s="498"/>
      <c r="CB151" s="498"/>
      <c r="CC151" s="498"/>
      <c r="CD151" s="498"/>
      <c r="CE151" s="498"/>
      <c r="CF151" s="498"/>
      <c r="CG151" s="498"/>
      <c r="CH151" s="498"/>
      <c r="CI151" s="498"/>
      <c r="CJ151" s="498"/>
      <c r="CL151" s="401"/>
      <c r="CM151" s="401"/>
      <c r="CX151" s="401"/>
      <c r="CY151" s="401"/>
      <c r="DH151" s="401"/>
      <c r="DI151" s="401"/>
      <c r="DP151" s="401"/>
      <c r="DQ151" s="401"/>
      <c r="DV151" s="401"/>
      <c r="DW151" s="401"/>
      <c r="DY151" s="401"/>
      <c r="DZ151" s="401"/>
      <c r="EA151" s="401"/>
      <c r="EB151" s="401"/>
    </row>
    <row r="152" spans="1:142" s="480" customFormat="1" ht="15" customHeight="1" x14ac:dyDescent="0.25">
      <c r="A152" s="681"/>
      <c r="B152" s="519" t="s">
        <v>848</v>
      </c>
      <c r="C152" s="413"/>
      <c r="D152" s="520"/>
      <c r="E152" s="233"/>
      <c r="F152" s="521"/>
      <c r="G152" s="400"/>
      <c r="H152" s="400"/>
      <c r="I152" s="400"/>
      <c r="J152" s="400"/>
      <c r="K152" s="400"/>
      <c r="L152" s="400"/>
      <c r="M152" s="400"/>
      <c r="N152" s="495"/>
      <c r="O152" s="400"/>
      <c r="P152" s="400"/>
      <c r="Q152" s="400"/>
      <c r="R152" s="400"/>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0"/>
      <c r="AN152" s="400"/>
      <c r="AO152" s="400"/>
      <c r="AP152" s="400"/>
      <c r="AQ152" s="400"/>
      <c r="AR152" s="400"/>
      <c r="AS152" s="400"/>
      <c r="AT152" s="498"/>
      <c r="AU152" s="498"/>
      <c r="AV152" s="498"/>
      <c r="AW152" s="498"/>
      <c r="AX152" s="498"/>
      <c r="AY152" s="498"/>
      <c r="AZ152" s="498"/>
      <c r="BA152" s="498"/>
      <c r="BB152" s="498"/>
      <c r="BC152" s="498"/>
      <c r="BD152" s="498"/>
      <c r="BE152" s="498"/>
      <c r="BF152" s="498"/>
      <c r="BG152" s="498"/>
      <c r="BH152" s="400"/>
      <c r="BI152" s="400"/>
      <c r="BJ152" s="498"/>
      <c r="BK152" s="498"/>
      <c r="BL152" s="498"/>
      <c r="BM152" s="498"/>
      <c r="BN152" s="498"/>
      <c r="BO152" s="498"/>
      <c r="BP152" s="498"/>
      <c r="BQ152" s="498"/>
      <c r="BR152" s="498"/>
      <c r="BS152" s="498"/>
      <c r="BT152" s="498"/>
      <c r="BU152" s="498"/>
      <c r="BV152" s="498"/>
      <c r="BW152" s="498"/>
      <c r="BX152" s="400"/>
      <c r="BY152" s="400"/>
      <c r="BZ152" s="498"/>
      <c r="CA152" s="498"/>
      <c r="CB152" s="498"/>
      <c r="CC152" s="498"/>
      <c r="CD152" s="498"/>
      <c r="CE152" s="498"/>
      <c r="CF152" s="498"/>
      <c r="CG152" s="498"/>
      <c r="CH152" s="498"/>
      <c r="CI152" s="498"/>
      <c r="CJ152" s="498"/>
      <c r="CL152" s="401"/>
      <c r="CM152" s="401"/>
      <c r="CX152" s="401"/>
      <c r="CY152" s="401"/>
      <c r="DH152" s="401"/>
      <c r="DI152" s="401"/>
      <c r="DP152" s="401"/>
      <c r="DQ152" s="401"/>
      <c r="DV152" s="401"/>
      <c r="DW152" s="401"/>
      <c r="DY152" s="401"/>
      <c r="DZ152" s="401"/>
      <c r="EA152" s="401"/>
      <c r="EB152" s="401"/>
    </row>
    <row r="153" spans="1:142" s="480" customFormat="1" ht="15" customHeight="1" x14ac:dyDescent="0.25">
      <c r="A153" s="681"/>
      <c r="B153" s="519" t="s">
        <v>849</v>
      </c>
      <c r="C153" s="413"/>
      <c r="D153" s="520"/>
      <c r="E153" s="233"/>
      <c r="F153" s="521"/>
      <c r="G153" s="400"/>
      <c r="H153" s="400"/>
      <c r="I153" s="400"/>
      <c r="J153" s="400"/>
      <c r="K153" s="400"/>
      <c r="L153" s="400"/>
      <c r="M153" s="400"/>
      <c r="N153" s="495"/>
      <c r="O153" s="400"/>
      <c r="P153" s="400"/>
      <c r="Q153" s="400"/>
      <c r="R153" s="400"/>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0"/>
      <c r="AN153" s="400"/>
      <c r="AO153" s="400"/>
      <c r="AP153" s="400"/>
      <c r="AQ153" s="400"/>
      <c r="AR153" s="400"/>
      <c r="AS153" s="400"/>
      <c r="AT153" s="498"/>
      <c r="AU153" s="498"/>
      <c r="AV153" s="498"/>
      <c r="AW153" s="498"/>
      <c r="AX153" s="498"/>
      <c r="AY153" s="498"/>
      <c r="AZ153" s="498"/>
      <c r="BA153" s="498"/>
      <c r="BB153" s="498"/>
      <c r="BC153" s="498"/>
      <c r="BD153" s="498"/>
      <c r="BE153" s="498"/>
      <c r="BF153" s="498"/>
      <c r="BG153" s="498"/>
      <c r="BH153" s="400"/>
      <c r="BI153" s="400"/>
      <c r="BJ153" s="498"/>
      <c r="BK153" s="498"/>
      <c r="BL153" s="498"/>
      <c r="BM153" s="498"/>
      <c r="BN153" s="498"/>
      <c r="BO153" s="498"/>
      <c r="BP153" s="498"/>
      <c r="BQ153" s="498"/>
      <c r="BR153" s="498"/>
      <c r="BS153" s="498"/>
      <c r="BT153" s="498"/>
      <c r="BU153" s="498"/>
      <c r="BV153" s="498"/>
      <c r="BW153" s="498"/>
      <c r="BX153" s="400"/>
      <c r="BY153" s="400"/>
      <c r="BZ153" s="498"/>
      <c r="CA153" s="498"/>
      <c r="CB153" s="498"/>
      <c r="CC153" s="498"/>
      <c r="CD153" s="498"/>
      <c r="CE153" s="498"/>
      <c r="CF153" s="498"/>
      <c r="CG153" s="498"/>
      <c r="CH153" s="498"/>
      <c r="CI153" s="498"/>
      <c r="CJ153" s="498"/>
      <c r="CL153" s="401"/>
      <c r="CM153" s="401"/>
      <c r="CX153" s="401"/>
      <c r="CY153" s="401"/>
      <c r="DH153" s="401"/>
      <c r="DI153" s="401"/>
      <c r="DP153" s="401"/>
      <c r="DQ153" s="401"/>
      <c r="DV153" s="401"/>
      <c r="DW153" s="401"/>
      <c r="DY153" s="401"/>
      <c r="DZ153" s="401"/>
      <c r="EA153" s="401"/>
      <c r="EB153" s="401"/>
    </row>
    <row r="154" spans="1:142" s="480" customFormat="1" ht="15" customHeight="1" x14ac:dyDescent="0.25">
      <c r="A154" s="681"/>
      <c r="B154" s="682" t="s">
        <v>850</v>
      </c>
      <c r="C154" s="682"/>
      <c r="D154" s="682"/>
      <c r="E154" s="682"/>
      <c r="F154" s="682">
        <f>F150*0.01+F151*0.001</f>
        <v>0</v>
      </c>
      <c r="G154" s="400"/>
      <c r="H154" s="400"/>
      <c r="I154" s="400"/>
      <c r="J154" s="400"/>
      <c r="K154" s="400"/>
      <c r="L154" s="400"/>
      <c r="M154" s="400"/>
      <c r="N154" s="495"/>
      <c r="O154" s="400"/>
      <c r="P154" s="400"/>
      <c r="Q154" s="400"/>
      <c r="R154" s="400"/>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0"/>
      <c r="AN154" s="400"/>
      <c r="AO154" s="400"/>
      <c r="AP154" s="400"/>
      <c r="AQ154" s="400"/>
      <c r="AR154" s="400"/>
      <c r="AS154" s="400"/>
      <c r="AT154" s="498"/>
      <c r="AU154" s="498"/>
      <c r="AV154" s="498"/>
      <c r="AW154" s="498"/>
      <c r="AX154" s="498"/>
      <c r="AY154" s="498"/>
      <c r="AZ154" s="498"/>
      <c r="BA154" s="498"/>
      <c r="BB154" s="498"/>
      <c r="BC154" s="498"/>
      <c r="BD154" s="498"/>
      <c r="BE154" s="498"/>
      <c r="BF154" s="498"/>
      <c r="BG154" s="498"/>
      <c r="BH154" s="400"/>
      <c r="BI154" s="400"/>
      <c r="BJ154" s="498"/>
      <c r="BK154" s="498"/>
      <c r="BL154" s="498"/>
      <c r="BM154" s="498"/>
      <c r="BN154" s="498"/>
      <c r="BO154" s="498"/>
      <c r="BP154" s="498"/>
      <c r="BQ154" s="498"/>
      <c r="BR154" s="498"/>
      <c r="BS154" s="498"/>
      <c r="BT154" s="498"/>
      <c r="BU154" s="498"/>
      <c r="BV154" s="498"/>
      <c r="BW154" s="498"/>
      <c r="BX154" s="400"/>
      <c r="BY154" s="400"/>
      <c r="BZ154" s="498"/>
      <c r="CA154" s="498"/>
      <c r="CB154" s="498"/>
      <c r="CC154" s="498"/>
      <c r="CD154" s="498"/>
      <c r="CE154" s="498"/>
      <c r="CF154" s="498"/>
      <c r="CG154" s="498"/>
      <c r="CH154" s="498"/>
      <c r="CI154" s="498"/>
      <c r="CJ154" s="498"/>
      <c r="CL154" s="401"/>
      <c r="CM154" s="401"/>
      <c r="CX154" s="401"/>
      <c r="CY154" s="401"/>
      <c r="DH154" s="401"/>
      <c r="DI154" s="401"/>
      <c r="DP154" s="401"/>
      <c r="DQ154" s="401"/>
      <c r="DV154" s="401"/>
      <c r="DW154" s="401"/>
      <c r="DY154" s="401"/>
      <c r="DZ154" s="401"/>
      <c r="EA154" s="401"/>
      <c r="EB154" s="401"/>
    </row>
    <row r="155" spans="1:142" s="401" customFormat="1" ht="15" customHeight="1" x14ac:dyDescent="0.25">
      <c r="A155" s="1066"/>
      <c r="B155" s="577"/>
      <c r="C155" s="577"/>
      <c r="D155" s="577"/>
      <c r="E155" s="577"/>
      <c r="F155" s="577"/>
      <c r="G155" s="577"/>
      <c r="H155" s="577"/>
      <c r="I155" s="577"/>
      <c r="J155" s="577"/>
      <c r="K155" s="577"/>
      <c r="L155" s="577"/>
      <c r="M155" s="577"/>
      <c r="N155" s="576"/>
      <c r="O155" s="400"/>
      <c r="P155" s="400"/>
      <c r="Q155" s="400"/>
      <c r="R155" s="400"/>
      <c r="S155" s="400"/>
      <c r="T155" s="400"/>
      <c r="U155" s="400"/>
      <c r="V155" s="400"/>
      <c r="W155" s="400"/>
      <c r="X155" s="400"/>
      <c r="Y155" s="400"/>
      <c r="Z155" s="400"/>
      <c r="AA155" s="400"/>
      <c r="AB155" s="400"/>
      <c r="AC155" s="400"/>
      <c r="AD155" s="400"/>
      <c r="AE155" s="400"/>
      <c r="AF155" s="400"/>
      <c r="AG155" s="400"/>
      <c r="AH155" s="400"/>
      <c r="AI155" s="400"/>
      <c r="AJ155" s="400"/>
      <c r="AK155" s="400"/>
      <c r="AL155" s="400"/>
      <c r="AM155" s="400"/>
      <c r="AN155" s="400"/>
      <c r="AO155" s="400"/>
      <c r="AP155" s="400"/>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c r="BM155" s="400"/>
      <c r="BN155" s="400"/>
      <c r="BO155" s="400"/>
      <c r="BP155" s="400"/>
      <c r="BQ155" s="400"/>
      <c r="BR155" s="400"/>
      <c r="BS155" s="400"/>
      <c r="BT155" s="400"/>
      <c r="BU155" s="400"/>
      <c r="BV155" s="400"/>
      <c r="BW155" s="400"/>
      <c r="BX155" s="400"/>
      <c r="BY155" s="400"/>
      <c r="BZ155" s="400"/>
      <c r="CA155" s="400"/>
      <c r="CB155" s="400"/>
      <c r="CC155" s="400"/>
      <c r="CD155" s="400"/>
      <c r="CE155" s="400"/>
      <c r="CF155" s="400"/>
      <c r="CG155" s="400"/>
      <c r="CH155" s="400"/>
      <c r="CI155" s="400"/>
      <c r="CJ155" s="400"/>
    </row>
    <row r="156" spans="1:142" s="477" customFormat="1" ht="15" hidden="1" customHeight="1" x14ac:dyDescent="0.25">
      <c r="A156" s="508"/>
      <c r="B156" s="508"/>
      <c r="C156" s="508"/>
      <c r="D156" s="508"/>
      <c r="E156" s="508"/>
      <c r="F156" s="508"/>
      <c r="G156" s="508"/>
      <c r="H156" s="508"/>
      <c r="I156" s="508"/>
      <c r="J156" s="508"/>
      <c r="K156" s="508"/>
      <c r="L156" s="508"/>
      <c r="M156" s="400"/>
      <c r="N156" s="400"/>
      <c r="O156" s="508"/>
      <c r="P156" s="508"/>
      <c r="Q156" s="508"/>
      <c r="R156" s="508"/>
      <c r="S156" s="508"/>
      <c r="T156" s="508"/>
      <c r="U156" s="508"/>
      <c r="V156" s="508"/>
      <c r="W156" s="508"/>
      <c r="X156" s="508"/>
      <c r="Y156" s="508"/>
      <c r="Z156" s="508"/>
      <c r="AA156" s="508"/>
      <c r="AB156" s="508"/>
      <c r="AC156" s="508"/>
      <c r="AD156" s="508"/>
      <c r="AE156" s="508"/>
      <c r="AF156" s="508"/>
      <c r="AG156" s="508"/>
      <c r="AH156" s="508"/>
      <c r="AI156" s="508"/>
      <c r="AJ156" s="508"/>
      <c r="AK156" s="508"/>
      <c r="AL156" s="508"/>
      <c r="AM156" s="508"/>
      <c r="AN156" s="508"/>
      <c r="AO156" s="508"/>
      <c r="AP156" s="508"/>
      <c r="AQ156" s="508"/>
      <c r="AR156" s="508"/>
      <c r="AS156" s="508"/>
      <c r="AT156" s="508"/>
      <c r="AU156" s="508"/>
      <c r="AV156" s="508"/>
      <c r="AW156" s="508"/>
      <c r="AX156" s="508"/>
      <c r="AY156" s="508"/>
      <c r="AZ156" s="508"/>
      <c r="BA156" s="508"/>
      <c r="BB156" s="508"/>
      <c r="BC156" s="508"/>
      <c r="BD156" s="508"/>
      <c r="BE156" s="508"/>
      <c r="BF156" s="508"/>
      <c r="BG156" s="508"/>
      <c r="BH156" s="508"/>
      <c r="BI156" s="508"/>
      <c r="BJ156" s="508"/>
      <c r="BK156" s="508"/>
      <c r="BL156" s="508"/>
      <c r="BM156" s="508"/>
      <c r="BN156" s="508"/>
      <c r="BO156" s="508"/>
      <c r="BP156" s="508"/>
      <c r="BQ156" s="508"/>
      <c r="BR156" s="508"/>
      <c r="BS156" s="508"/>
      <c r="BT156" s="508"/>
      <c r="BU156" s="508"/>
      <c r="BV156" s="508"/>
      <c r="BW156" s="508"/>
      <c r="BX156" s="508"/>
      <c r="BY156" s="508"/>
      <c r="BZ156" s="508"/>
      <c r="CA156" s="508"/>
      <c r="CB156" s="508"/>
      <c r="CC156" s="508"/>
      <c r="CD156" s="508"/>
      <c r="CE156" s="508"/>
      <c r="CF156" s="508"/>
      <c r="CG156" s="508"/>
      <c r="CH156" s="508"/>
      <c r="CI156" s="508"/>
      <c r="CJ156" s="508"/>
    </row>
    <row r="157" spans="1:142" s="477" customFormat="1" ht="15" hidden="1" customHeight="1" x14ac:dyDescent="0.25">
      <c r="A157" s="508"/>
      <c r="B157" s="508"/>
      <c r="C157" s="508"/>
      <c r="D157" s="508"/>
      <c r="E157" s="508"/>
      <c r="F157" s="508"/>
      <c r="G157" s="508"/>
      <c r="H157" s="508"/>
      <c r="I157" s="508"/>
      <c r="J157" s="508"/>
      <c r="K157" s="508"/>
      <c r="L157" s="508"/>
      <c r="M157" s="400"/>
      <c r="N157" s="400"/>
      <c r="O157" s="508"/>
      <c r="P157" s="508"/>
      <c r="Q157" s="508"/>
      <c r="R157" s="508"/>
      <c r="S157" s="508"/>
      <c r="T157" s="508"/>
      <c r="U157" s="508"/>
      <c r="V157" s="508"/>
      <c r="W157" s="508"/>
      <c r="X157" s="508"/>
      <c r="Y157" s="508"/>
      <c r="Z157" s="508"/>
      <c r="AA157" s="508"/>
      <c r="AB157" s="508"/>
      <c r="AC157" s="508"/>
      <c r="AD157" s="508"/>
      <c r="AE157" s="508"/>
      <c r="AF157" s="508"/>
      <c r="AG157" s="508"/>
      <c r="AH157" s="508"/>
      <c r="AI157" s="508"/>
      <c r="AJ157" s="508"/>
      <c r="AK157" s="508"/>
      <c r="AL157" s="508"/>
      <c r="AM157" s="508"/>
      <c r="AN157" s="508"/>
      <c r="AO157" s="508"/>
      <c r="AP157" s="508"/>
      <c r="AQ157" s="508"/>
      <c r="AR157" s="508"/>
      <c r="AS157" s="508"/>
      <c r="AT157" s="508"/>
      <c r="AU157" s="508"/>
      <c r="AV157" s="508"/>
      <c r="AW157" s="508"/>
      <c r="AX157" s="508"/>
      <c r="AY157" s="508"/>
      <c r="AZ157" s="508"/>
      <c r="BA157" s="508"/>
      <c r="BB157" s="508"/>
      <c r="BC157" s="508"/>
      <c r="BD157" s="508"/>
      <c r="BE157" s="508"/>
      <c r="BF157" s="508"/>
      <c r="BG157" s="508"/>
      <c r="BH157" s="508"/>
      <c r="BI157" s="508"/>
      <c r="BJ157" s="508"/>
      <c r="BK157" s="508"/>
      <c r="BL157" s="508"/>
      <c r="BM157" s="508"/>
      <c r="BN157" s="508"/>
      <c r="BO157" s="508"/>
      <c r="BP157" s="508"/>
      <c r="BQ157" s="508"/>
      <c r="BR157" s="508"/>
      <c r="BS157" s="508"/>
      <c r="BT157" s="508"/>
      <c r="BU157" s="508"/>
      <c r="BV157" s="508"/>
      <c r="BW157" s="508"/>
      <c r="BX157" s="508"/>
      <c r="BY157" s="508"/>
      <c r="BZ157" s="508"/>
      <c r="CA157" s="508"/>
      <c r="CB157" s="508"/>
      <c r="CC157" s="508"/>
      <c r="CD157" s="508"/>
      <c r="CE157" s="508"/>
      <c r="CF157" s="508"/>
      <c r="CG157" s="508"/>
      <c r="CH157" s="508"/>
      <c r="CI157" s="508"/>
      <c r="CJ157" s="508"/>
    </row>
    <row r="158" spans="1:142" s="477" customFormat="1" ht="15" hidden="1" customHeight="1" x14ac:dyDescent="0.25">
      <c r="A158" s="508"/>
      <c r="B158" s="508"/>
      <c r="C158" s="508"/>
      <c r="D158" s="508"/>
      <c r="E158" s="508"/>
      <c r="F158" s="508"/>
      <c r="G158" s="508"/>
      <c r="H158" s="508"/>
      <c r="I158" s="508"/>
      <c r="J158" s="508"/>
      <c r="K158" s="508"/>
      <c r="L158" s="508"/>
      <c r="M158" s="400"/>
      <c r="N158" s="400"/>
      <c r="O158" s="508"/>
      <c r="P158" s="508"/>
      <c r="Q158" s="508"/>
      <c r="R158" s="508"/>
      <c r="S158" s="508"/>
      <c r="T158" s="508"/>
      <c r="U158" s="508"/>
      <c r="V158" s="508"/>
      <c r="W158" s="508"/>
      <c r="X158" s="508"/>
      <c r="Y158" s="508"/>
      <c r="Z158" s="508"/>
      <c r="AA158" s="508"/>
      <c r="AB158" s="508"/>
      <c r="AC158" s="508"/>
      <c r="AD158" s="508"/>
      <c r="AE158" s="508"/>
      <c r="AF158" s="508"/>
      <c r="AG158" s="508"/>
      <c r="AH158" s="508"/>
      <c r="AI158" s="508"/>
      <c r="AJ158" s="508"/>
      <c r="AK158" s="508"/>
      <c r="AL158" s="508"/>
      <c r="AM158" s="508"/>
      <c r="AN158" s="508"/>
      <c r="AO158" s="508"/>
      <c r="AP158" s="508"/>
      <c r="AQ158" s="508"/>
      <c r="AR158" s="508"/>
      <c r="AS158" s="508"/>
      <c r="AT158" s="508"/>
      <c r="AU158" s="508"/>
      <c r="AV158" s="508"/>
      <c r="AW158" s="508"/>
      <c r="AX158" s="508"/>
      <c r="AY158" s="508"/>
      <c r="AZ158" s="508"/>
      <c r="BA158" s="508"/>
      <c r="BB158" s="508"/>
      <c r="BC158" s="508"/>
      <c r="BD158" s="508"/>
      <c r="BE158" s="508"/>
      <c r="BF158" s="508"/>
      <c r="BG158" s="508"/>
      <c r="BH158" s="508"/>
      <c r="BI158" s="508"/>
      <c r="BJ158" s="508"/>
      <c r="BK158" s="508"/>
      <c r="BL158" s="508"/>
      <c r="BM158" s="508"/>
      <c r="BN158" s="508"/>
      <c r="BO158" s="508"/>
      <c r="BP158" s="508"/>
      <c r="BQ158" s="508"/>
      <c r="BR158" s="508"/>
      <c r="BS158" s="508"/>
      <c r="BT158" s="508"/>
      <c r="BU158" s="508"/>
      <c r="BV158" s="508"/>
      <c r="BW158" s="508"/>
      <c r="BX158" s="508"/>
      <c r="BY158" s="508"/>
      <c r="BZ158" s="508"/>
      <c r="CA158" s="508"/>
      <c r="CB158" s="508"/>
      <c r="CC158" s="508"/>
      <c r="CD158" s="508"/>
      <c r="CE158" s="508"/>
      <c r="CF158" s="508"/>
      <c r="CG158" s="508"/>
      <c r="CH158" s="508"/>
      <c r="CI158" s="508"/>
      <c r="CJ158" s="508"/>
    </row>
    <row r="159" spans="1:142" s="477" customFormat="1" ht="15" hidden="1" customHeight="1" x14ac:dyDescent="0.25">
      <c r="A159" s="508"/>
      <c r="B159" s="508"/>
      <c r="C159" s="508"/>
      <c r="D159" s="508"/>
      <c r="E159" s="508"/>
      <c r="F159" s="508"/>
      <c r="G159" s="508"/>
      <c r="H159" s="508"/>
      <c r="I159" s="508"/>
      <c r="J159" s="508"/>
      <c r="K159" s="508"/>
      <c r="L159" s="508"/>
      <c r="M159" s="400"/>
      <c r="N159" s="400"/>
      <c r="O159" s="508"/>
      <c r="P159" s="508"/>
      <c r="Q159" s="508"/>
      <c r="R159" s="508"/>
      <c r="S159" s="508"/>
      <c r="T159" s="508"/>
      <c r="U159" s="508"/>
      <c r="V159" s="508"/>
      <c r="W159" s="508"/>
      <c r="X159" s="508"/>
      <c r="Y159" s="508"/>
      <c r="Z159" s="508"/>
      <c r="AA159" s="508"/>
      <c r="AB159" s="508"/>
      <c r="AC159" s="508"/>
      <c r="AD159" s="508"/>
      <c r="AE159" s="508"/>
      <c r="AF159" s="508"/>
      <c r="AG159" s="508"/>
      <c r="AH159" s="508"/>
      <c r="AI159" s="508"/>
      <c r="AJ159" s="508"/>
      <c r="AK159" s="508"/>
      <c r="AL159" s="508"/>
      <c r="AM159" s="508"/>
      <c r="AN159" s="508"/>
      <c r="AO159" s="508"/>
      <c r="AP159" s="508"/>
      <c r="AQ159" s="508"/>
      <c r="AR159" s="508"/>
      <c r="AS159" s="508"/>
      <c r="AT159" s="508"/>
      <c r="AU159" s="508"/>
      <c r="AV159" s="508"/>
      <c r="AW159" s="508"/>
      <c r="AX159" s="508"/>
      <c r="AY159" s="508"/>
      <c r="AZ159" s="508"/>
      <c r="BA159" s="508"/>
      <c r="BB159" s="508"/>
      <c r="BC159" s="508"/>
      <c r="BD159" s="508"/>
      <c r="BE159" s="508"/>
      <c r="BF159" s="508"/>
      <c r="BG159" s="508"/>
      <c r="BH159" s="508"/>
      <c r="BI159" s="508"/>
      <c r="BJ159" s="508"/>
      <c r="BK159" s="508"/>
      <c r="BL159" s="508"/>
      <c r="BM159" s="508"/>
      <c r="BN159" s="508"/>
      <c r="BO159" s="508"/>
      <c r="BP159" s="508"/>
      <c r="BQ159" s="508"/>
      <c r="BR159" s="508"/>
      <c r="BS159" s="508"/>
      <c r="BT159" s="508"/>
      <c r="BU159" s="508"/>
      <c r="BV159" s="508"/>
      <c r="BW159" s="508"/>
      <c r="BX159" s="508"/>
      <c r="BY159" s="508"/>
      <c r="BZ159" s="508"/>
      <c r="CA159" s="508"/>
      <c r="CB159" s="508"/>
      <c r="CC159" s="508"/>
      <c r="CD159" s="508"/>
      <c r="CE159" s="508"/>
      <c r="CF159" s="508"/>
      <c r="CG159" s="508"/>
      <c r="CH159" s="508"/>
      <c r="CI159" s="508"/>
      <c r="CJ159" s="508"/>
    </row>
    <row r="160" spans="1:142" s="477" customFormat="1" ht="15" hidden="1" customHeight="1" x14ac:dyDescent="0.25">
      <c r="A160" s="508"/>
      <c r="B160" s="508"/>
      <c r="C160" s="508"/>
      <c r="D160" s="508"/>
      <c r="E160" s="508"/>
      <c r="F160" s="508"/>
      <c r="G160" s="508"/>
      <c r="H160" s="508"/>
      <c r="I160" s="508"/>
      <c r="J160" s="508"/>
      <c r="K160" s="508"/>
      <c r="L160" s="508"/>
      <c r="M160" s="400"/>
      <c r="N160" s="400"/>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8"/>
      <c r="AK160" s="508"/>
      <c r="AL160" s="508"/>
      <c r="AM160" s="508"/>
      <c r="AN160" s="508"/>
      <c r="AO160" s="508"/>
      <c r="AP160" s="508"/>
      <c r="AQ160" s="508"/>
      <c r="AR160" s="508"/>
      <c r="AS160" s="508"/>
      <c r="AT160" s="508"/>
      <c r="AU160" s="508"/>
      <c r="AV160" s="508"/>
      <c r="AW160" s="508"/>
      <c r="AX160" s="508"/>
      <c r="AY160" s="508"/>
      <c r="AZ160" s="508"/>
      <c r="BA160" s="508"/>
      <c r="BB160" s="508"/>
      <c r="BC160" s="508"/>
      <c r="BD160" s="508"/>
      <c r="BE160" s="508"/>
      <c r="BF160" s="508"/>
      <c r="BG160" s="508"/>
      <c r="BH160" s="508"/>
      <c r="BI160" s="508"/>
      <c r="BJ160" s="508"/>
      <c r="BK160" s="508"/>
      <c r="BL160" s="508"/>
      <c r="BM160" s="508"/>
      <c r="BN160" s="508"/>
      <c r="BO160" s="508"/>
      <c r="BP160" s="508"/>
      <c r="BQ160" s="508"/>
      <c r="BR160" s="508"/>
      <c r="BS160" s="508"/>
      <c r="BT160" s="508"/>
      <c r="BU160" s="508"/>
      <c r="BV160" s="508"/>
      <c r="BW160" s="508"/>
      <c r="BX160" s="508"/>
      <c r="BY160" s="508"/>
      <c r="BZ160" s="508"/>
      <c r="CA160" s="508"/>
      <c r="CB160" s="508"/>
      <c r="CC160" s="508"/>
      <c r="CD160" s="508"/>
      <c r="CE160" s="508"/>
      <c r="CF160" s="508"/>
      <c r="CG160" s="508"/>
      <c r="CH160" s="508"/>
      <c r="CI160" s="508"/>
      <c r="CJ160" s="508"/>
    </row>
    <row r="161" spans="1:265" s="477" customFormat="1" ht="15" hidden="1" customHeight="1" x14ac:dyDescent="0.25">
      <c r="A161" s="508"/>
      <c r="B161" s="508"/>
      <c r="C161" s="508"/>
      <c r="D161" s="508"/>
      <c r="E161" s="508"/>
      <c r="F161" s="508"/>
      <c r="G161" s="508"/>
      <c r="H161" s="508"/>
      <c r="I161" s="508"/>
      <c r="J161" s="508"/>
      <c r="K161" s="508"/>
      <c r="L161" s="508"/>
      <c r="M161" s="400"/>
      <c r="N161" s="400"/>
      <c r="O161" s="508"/>
      <c r="P161" s="508"/>
      <c r="Q161" s="508"/>
      <c r="R161" s="508"/>
      <c r="S161" s="508"/>
      <c r="T161" s="508"/>
      <c r="U161" s="508"/>
      <c r="V161" s="508"/>
      <c r="W161" s="508"/>
      <c r="X161" s="508"/>
      <c r="Y161" s="508"/>
      <c r="Z161" s="508"/>
      <c r="AA161" s="508"/>
      <c r="AB161" s="508"/>
      <c r="AC161" s="508"/>
      <c r="AD161" s="508"/>
      <c r="AE161" s="508"/>
      <c r="AF161" s="508"/>
      <c r="AG161" s="508"/>
      <c r="AH161" s="508"/>
      <c r="AI161" s="508"/>
      <c r="AJ161" s="508"/>
      <c r="AK161" s="508"/>
      <c r="AL161" s="508"/>
      <c r="AM161" s="508"/>
      <c r="AN161" s="508"/>
      <c r="AO161" s="508"/>
      <c r="AP161" s="508"/>
      <c r="AQ161" s="508"/>
      <c r="AR161" s="508"/>
      <c r="AS161" s="508"/>
      <c r="AT161" s="508"/>
      <c r="AU161" s="508"/>
      <c r="AV161" s="508"/>
      <c r="AW161" s="508"/>
      <c r="AX161" s="508"/>
      <c r="AY161" s="508"/>
      <c r="AZ161" s="508"/>
      <c r="BA161" s="508"/>
      <c r="BB161" s="508"/>
      <c r="BC161" s="508"/>
      <c r="BD161" s="508"/>
      <c r="BE161" s="508"/>
      <c r="BF161" s="508"/>
      <c r="BG161" s="508"/>
      <c r="BH161" s="508"/>
      <c r="BI161" s="508"/>
      <c r="BJ161" s="508"/>
      <c r="BK161" s="508"/>
      <c r="BL161" s="508"/>
      <c r="BM161" s="508"/>
      <c r="BN161" s="508"/>
      <c r="BO161" s="508"/>
      <c r="BP161" s="508"/>
      <c r="BQ161" s="508"/>
      <c r="BR161" s="508"/>
      <c r="BS161" s="508"/>
      <c r="BT161" s="508"/>
      <c r="BU161" s="508"/>
      <c r="BV161" s="508"/>
      <c r="BW161" s="508"/>
      <c r="BX161" s="508"/>
      <c r="BY161" s="508"/>
      <c r="BZ161" s="508"/>
      <c r="CA161" s="508"/>
      <c r="CB161" s="508"/>
      <c r="CC161" s="508"/>
      <c r="CD161" s="508"/>
      <c r="CE161" s="508"/>
      <c r="CF161" s="508"/>
      <c r="CG161" s="508"/>
      <c r="CH161" s="508"/>
      <c r="CI161" s="508"/>
      <c r="CJ161" s="508"/>
    </row>
    <row r="162" spans="1:265" s="477" customFormat="1" ht="15" hidden="1" customHeight="1" x14ac:dyDescent="0.25">
      <c r="A162" s="508"/>
      <c r="B162" s="508"/>
      <c r="C162" s="508"/>
      <c r="D162" s="508"/>
      <c r="E162" s="508"/>
      <c r="F162" s="508"/>
      <c r="G162" s="508"/>
      <c r="H162" s="508"/>
      <c r="I162" s="508"/>
      <c r="J162" s="508"/>
      <c r="K162" s="508"/>
      <c r="L162" s="508"/>
      <c r="M162" s="400"/>
      <c r="N162" s="400"/>
      <c r="O162" s="508"/>
      <c r="P162" s="508"/>
      <c r="Q162" s="508"/>
      <c r="R162" s="508"/>
      <c r="S162" s="508"/>
      <c r="T162" s="508"/>
      <c r="U162" s="508"/>
      <c r="V162" s="508"/>
      <c r="W162" s="508"/>
      <c r="X162" s="508"/>
      <c r="Y162" s="508"/>
      <c r="Z162" s="508"/>
      <c r="AA162" s="508"/>
      <c r="AB162" s="508"/>
      <c r="AC162" s="508"/>
      <c r="AD162" s="508"/>
      <c r="AE162" s="508"/>
      <c r="AF162" s="508"/>
      <c r="AG162" s="508"/>
      <c r="AH162" s="508"/>
      <c r="AI162" s="508"/>
      <c r="AJ162" s="508"/>
      <c r="AK162" s="508"/>
      <c r="AL162" s="508"/>
      <c r="AM162" s="508"/>
      <c r="AN162" s="508"/>
      <c r="AO162" s="508"/>
      <c r="AP162" s="508"/>
      <c r="AQ162" s="508"/>
      <c r="AR162" s="508"/>
      <c r="AS162" s="508"/>
      <c r="AT162" s="508"/>
      <c r="AU162" s="508"/>
      <c r="AV162" s="508"/>
      <c r="AW162" s="508"/>
      <c r="AX162" s="508"/>
      <c r="AY162" s="508"/>
      <c r="AZ162" s="508"/>
      <c r="BA162" s="508"/>
      <c r="BB162" s="508"/>
      <c r="BC162" s="508"/>
      <c r="BD162" s="508"/>
      <c r="BE162" s="508"/>
      <c r="BF162" s="508"/>
      <c r="BG162" s="508"/>
      <c r="BH162" s="508"/>
      <c r="BI162" s="508"/>
      <c r="BJ162" s="508"/>
      <c r="BK162" s="508"/>
      <c r="BL162" s="508"/>
      <c r="BM162" s="508"/>
      <c r="BN162" s="508"/>
      <c r="BO162" s="508"/>
      <c r="BP162" s="508"/>
      <c r="BQ162" s="508"/>
      <c r="BR162" s="508"/>
      <c r="BS162" s="508"/>
      <c r="BT162" s="508"/>
      <c r="BU162" s="508"/>
      <c r="BV162" s="508"/>
      <c r="BW162" s="508"/>
      <c r="BX162" s="508"/>
      <c r="BY162" s="508"/>
      <c r="BZ162" s="508"/>
      <c r="CA162" s="508"/>
      <c r="CB162" s="508"/>
      <c r="CC162" s="508"/>
      <c r="CD162" s="508"/>
      <c r="CE162" s="508"/>
      <c r="CF162" s="508"/>
      <c r="CG162" s="508"/>
      <c r="CH162" s="508"/>
      <c r="CI162" s="508"/>
      <c r="CJ162" s="508"/>
    </row>
    <row r="163" spans="1:265" s="477" customFormat="1" ht="15" hidden="1" customHeight="1" x14ac:dyDescent="0.25">
      <c r="A163" s="508"/>
      <c r="B163" s="508"/>
      <c r="C163" s="508"/>
      <c r="D163" s="508"/>
      <c r="E163" s="508"/>
      <c r="F163" s="508"/>
      <c r="G163" s="508"/>
      <c r="H163" s="508"/>
      <c r="I163" s="508"/>
      <c r="J163" s="508"/>
      <c r="K163" s="508"/>
      <c r="L163" s="508"/>
      <c r="M163" s="400"/>
      <c r="N163" s="400"/>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row>
    <row r="164" spans="1:265" s="477" customFormat="1" ht="15" hidden="1" customHeight="1" x14ac:dyDescent="0.25">
      <c r="A164" s="508"/>
      <c r="B164" s="508"/>
      <c r="C164" s="508"/>
      <c r="D164" s="508"/>
      <c r="E164" s="508"/>
      <c r="F164" s="508"/>
      <c r="G164" s="508"/>
      <c r="H164" s="508"/>
      <c r="I164" s="508"/>
      <c r="J164" s="508"/>
      <c r="K164" s="508"/>
      <c r="L164" s="508"/>
      <c r="M164" s="400"/>
      <c r="N164" s="400"/>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row>
    <row r="165" spans="1:265" s="477" customFormat="1" ht="15" hidden="1" customHeight="1" x14ac:dyDescent="0.25">
      <c r="A165" s="508"/>
      <c r="B165" s="508"/>
      <c r="C165" s="508"/>
      <c r="D165" s="508"/>
      <c r="E165" s="508"/>
      <c r="F165" s="508"/>
      <c r="G165" s="508"/>
      <c r="H165" s="508"/>
      <c r="I165" s="508"/>
      <c r="J165" s="508"/>
      <c r="K165" s="508"/>
      <c r="L165" s="508"/>
      <c r="M165" s="400"/>
      <c r="N165" s="400"/>
      <c r="O165" s="508"/>
      <c r="P165" s="508"/>
      <c r="Q165" s="508"/>
      <c r="R165" s="508"/>
      <c r="S165" s="508"/>
      <c r="T165" s="508"/>
      <c r="U165" s="508"/>
      <c r="V165" s="508"/>
      <c r="W165" s="508"/>
      <c r="X165" s="508"/>
      <c r="Y165" s="508"/>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row>
    <row r="166" spans="1:265" s="477" customFormat="1" ht="15" hidden="1" customHeight="1" x14ac:dyDescent="0.25">
      <c r="A166" s="508"/>
      <c r="B166" s="508"/>
      <c r="C166" s="508"/>
      <c r="D166" s="508"/>
      <c r="E166" s="508"/>
      <c r="F166" s="508"/>
      <c r="G166" s="508"/>
      <c r="H166" s="508"/>
      <c r="I166" s="508"/>
      <c r="J166" s="508"/>
      <c r="K166" s="508"/>
      <c r="L166" s="508"/>
      <c r="M166" s="400"/>
      <c r="N166" s="400"/>
      <c r="O166" s="508"/>
      <c r="P166" s="508"/>
      <c r="Q166" s="508"/>
      <c r="R166" s="508"/>
      <c r="S166" s="508"/>
      <c r="T166" s="508"/>
      <c r="U166" s="508"/>
      <c r="V166" s="508"/>
      <c r="W166" s="508"/>
      <c r="X166" s="508"/>
      <c r="Y166" s="508"/>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row>
    <row r="167" spans="1:265" s="477" customFormat="1" ht="15" hidden="1" customHeight="1" x14ac:dyDescent="0.25">
      <c r="A167" s="508"/>
      <c r="B167" s="508"/>
      <c r="C167" s="508"/>
      <c r="D167" s="508"/>
      <c r="E167" s="508"/>
      <c r="F167" s="508"/>
      <c r="G167" s="508"/>
      <c r="H167" s="508"/>
      <c r="I167" s="508"/>
      <c r="J167" s="508"/>
      <c r="K167" s="508"/>
      <c r="L167" s="508"/>
      <c r="M167" s="400"/>
      <c r="N167" s="400"/>
      <c r="O167" s="508"/>
      <c r="P167" s="508"/>
      <c r="Q167" s="508"/>
      <c r="R167" s="508"/>
      <c r="S167" s="508"/>
      <c r="T167" s="508"/>
      <c r="U167" s="508"/>
      <c r="V167" s="508"/>
      <c r="W167" s="508"/>
      <c r="X167" s="508"/>
      <c r="Y167" s="508"/>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row>
    <row r="168" spans="1:265" s="477" customFormat="1" ht="15" hidden="1" customHeight="1" x14ac:dyDescent="0.25">
      <c r="A168" s="508"/>
      <c r="B168" s="508"/>
      <c r="C168" s="508"/>
      <c r="D168" s="508"/>
      <c r="E168" s="508"/>
      <c r="F168" s="508"/>
      <c r="G168" s="508"/>
      <c r="H168" s="508"/>
      <c r="I168" s="508"/>
      <c r="J168" s="508"/>
      <c r="K168" s="508"/>
      <c r="L168" s="508"/>
      <c r="M168" s="400"/>
      <c r="N168" s="400"/>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row>
    <row r="169" spans="1:265" s="477" customFormat="1" ht="15" hidden="1" customHeight="1" x14ac:dyDescent="0.25">
      <c r="A169" s="508"/>
      <c r="B169" s="508"/>
      <c r="C169" s="508"/>
      <c r="D169" s="508"/>
      <c r="E169" s="508"/>
      <c r="F169" s="508"/>
      <c r="G169" s="508"/>
      <c r="H169" s="508"/>
      <c r="I169" s="508"/>
      <c r="J169" s="508"/>
      <c r="K169" s="508"/>
      <c r="L169" s="508"/>
      <c r="M169" s="400"/>
      <c r="N169" s="400"/>
      <c r="O169" s="508"/>
      <c r="P169" s="508"/>
      <c r="Q169" s="508"/>
      <c r="R169" s="508"/>
      <c r="S169" s="508"/>
      <c r="T169" s="508"/>
      <c r="U169" s="508"/>
      <c r="V169" s="508"/>
      <c r="W169" s="508"/>
      <c r="X169" s="508"/>
      <c r="Y169" s="508"/>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row>
    <row r="170" spans="1:265" s="508" customFormat="1" ht="15" hidden="1" customHeight="1" x14ac:dyDescent="0.25">
      <c r="M170" s="400"/>
      <c r="N170" s="400"/>
      <c r="CK170" s="477"/>
      <c r="CL170" s="477"/>
      <c r="CM170" s="477"/>
      <c r="CN170" s="477"/>
      <c r="CO170" s="477"/>
      <c r="CP170" s="477"/>
      <c r="CQ170" s="477"/>
      <c r="CR170" s="477"/>
      <c r="CS170" s="477"/>
      <c r="CT170" s="477"/>
      <c r="CU170" s="477"/>
      <c r="CV170" s="477"/>
      <c r="CW170" s="477"/>
      <c r="CX170" s="477"/>
      <c r="CY170" s="477"/>
      <c r="CZ170" s="477"/>
      <c r="DA170" s="477"/>
      <c r="DB170" s="477"/>
      <c r="DC170" s="477"/>
      <c r="DD170" s="477"/>
      <c r="DE170" s="477"/>
      <c r="DF170" s="477"/>
      <c r="DG170" s="477"/>
      <c r="DH170" s="477"/>
      <c r="DI170" s="477"/>
      <c r="DJ170" s="477"/>
      <c r="DK170" s="477"/>
      <c r="DL170" s="477"/>
      <c r="DM170" s="477"/>
      <c r="DN170" s="477"/>
      <c r="DO170" s="477"/>
      <c r="DP170" s="477"/>
      <c r="DQ170" s="477"/>
      <c r="DR170" s="477"/>
      <c r="DS170" s="477"/>
      <c r="DT170" s="477"/>
      <c r="DU170" s="477"/>
      <c r="DV170" s="477"/>
      <c r="DW170" s="477"/>
      <c r="DX170" s="477"/>
      <c r="DY170" s="477"/>
      <c r="DZ170" s="477"/>
      <c r="EA170" s="477"/>
      <c r="EB170" s="477"/>
      <c r="EC170" s="477"/>
      <c r="ED170" s="477"/>
      <c r="EE170" s="477"/>
      <c r="EF170" s="477"/>
      <c r="EG170" s="477"/>
      <c r="EH170" s="477"/>
      <c r="EI170" s="477"/>
      <c r="EJ170" s="477"/>
      <c r="EK170" s="477"/>
      <c r="EL170" s="477"/>
      <c r="EM170" s="477"/>
      <c r="EN170" s="477"/>
      <c r="EO170" s="477"/>
      <c r="EP170" s="477"/>
      <c r="EQ170" s="477"/>
      <c r="ER170" s="477"/>
      <c r="ES170" s="477"/>
      <c r="ET170" s="477"/>
      <c r="EU170" s="477"/>
      <c r="EV170" s="477"/>
      <c r="EW170" s="477"/>
      <c r="EX170" s="477"/>
      <c r="EY170" s="477"/>
      <c r="EZ170" s="477"/>
      <c r="FA170" s="477"/>
      <c r="FB170" s="477"/>
      <c r="FC170" s="477"/>
      <c r="FD170" s="477"/>
      <c r="FE170" s="477"/>
      <c r="FF170" s="477"/>
      <c r="FG170" s="477"/>
      <c r="FH170" s="477"/>
      <c r="FI170" s="477"/>
      <c r="FJ170" s="477"/>
      <c r="FK170" s="477"/>
      <c r="FL170" s="477"/>
      <c r="FM170" s="477"/>
      <c r="FN170" s="477"/>
      <c r="FO170" s="477"/>
      <c r="FP170" s="477"/>
      <c r="FQ170" s="477"/>
      <c r="FR170" s="477"/>
      <c r="FS170" s="477"/>
      <c r="FT170" s="477"/>
      <c r="FU170" s="477"/>
      <c r="FV170" s="477"/>
      <c r="FW170" s="477"/>
      <c r="FX170" s="477"/>
      <c r="FY170" s="477"/>
      <c r="FZ170" s="477"/>
      <c r="GA170" s="477"/>
      <c r="GB170" s="477"/>
      <c r="GC170" s="477"/>
      <c r="GD170" s="477"/>
      <c r="GE170" s="477"/>
      <c r="GF170" s="477"/>
      <c r="GG170" s="477"/>
      <c r="GH170" s="477"/>
      <c r="GI170" s="477"/>
      <c r="GJ170" s="477"/>
      <c r="GK170" s="477"/>
      <c r="GL170" s="477"/>
      <c r="GM170" s="477"/>
      <c r="GN170" s="477"/>
      <c r="GO170" s="477"/>
      <c r="GP170" s="477"/>
      <c r="GQ170" s="477"/>
      <c r="GR170" s="477"/>
      <c r="GS170" s="477"/>
      <c r="GT170" s="477"/>
      <c r="GU170" s="477"/>
      <c r="GV170" s="477"/>
      <c r="GW170" s="477"/>
      <c r="GX170" s="477"/>
      <c r="GY170" s="477"/>
      <c r="GZ170" s="477"/>
      <c r="HA170" s="477"/>
      <c r="HB170" s="477"/>
      <c r="HC170" s="477"/>
      <c r="HD170" s="477"/>
      <c r="HE170" s="477"/>
      <c r="HF170" s="477"/>
      <c r="HG170" s="477"/>
      <c r="HH170" s="477"/>
      <c r="HI170" s="477"/>
      <c r="HJ170" s="477"/>
      <c r="HK170" s="477"/>
      <c r="HL170" s="477"/>
      <c r="HM170" s="477"/>
      <c r="HN170" s="477"/>
      <c r="HO170" s="477"/>
      <c r="HP170" s="477"/>
      <c r="HQ170" s="477"/>
      <c r="HR170" s="477"/>
      <c r="HS170" s="477"/>
      <c r="HT170" s="477"/>
      <c r="HU170" s="477"/>
      <c r="HV170" s="477"/>
      <c r="HW170" s="477"/>
      <c r="HX170" s="477"/>
      <c r="HY170" s="477"/>
      <c r="HZ170" s="477"/>
      <c r="IA170" s="477"/>
      <c r="IB170" s="477"/>
      <c r="IC170" s="477"/>
      <c r="ID170" s="477"/>
      <c r="IE170" s="477"/>
      <c r="IF170" s="477"/>
      <c r="IG170" s="477"/>
      <c r="IH170" s="477"/>
      <c r="II170" s="477"/>
      <c r="IJ170" s="477"/>
      <c r="IK170" s="477"/>
      <c r="IL170" s="477"/>
      <c r="IM170" s="477"/>
      <c r="IN170" s="477"/>
      <c r="IO170" s="477"/>
      <c r="IP170" s="477"/>
      <c r="IQ170" s="477"/>
      <c r="IR170" s="477"/>
      <c r="IS170" s="477"/>
      <c r="IT170" s="477"/>
      <c r="IU170" s="477"/>
      <c r="IV170" s="477"/>
      <c r="IW170" s="477"/>
      <c r="IX170" s="477"/>
      <c r="IY170" s="477"/>
      <c r="IZ170" s="477"/>
      <c r="JA170" s="477"/>
      <c r="JB170" s="477"/>
      <c r="JC170" s="477"/>
      <c r="JD170" s="477"/>
      <c r="JE170" s="477"/>
    </row>
    <row r="171" spans="1:265" s="508" customFormat="1" ht="15" hidden="1" customHeight="1" x14ac:dyDescent="0.25">
      <c r="M171" s="400"/>
      <c r="N171" s="400"/>
      <c r="CK171" s="477"/>
      <c r="CL171" s="477"/>
      <c r="CM171" s="477"/>
      <c r="CN171" s="477"/>
      <c r="CO171" s="477"/>
      <c r="CP171" s="477"/>
      <c r="CQ171" s="477"/>
      <c r="CR171" s="477"/>
      <c r="CS171" s="477"/>
      <c r="CT171" s="477"/>
      <c r="CU171" s="477"/>
      <c r="CV171" s="477"/>
      <c r="CW171" s="477"/>
      <c r="CX171" s="477"/>
      <c r="CY171" s="477"/>
      <c r="CZ171" s="477"/>
      <c r="DA171" s="477"/>
      <c r="DB171" s="477"/>
      <c r="DC171" s="477"/>
      <c r="DD171" s="477"/>
      <c r="DE171" s="477"/>
      <c r="DF171" s="477"/>
      <c r="DG171" s="477"/>
      <c r="DH171" s="477"/>
      <c r="DI171" s="477"/>
      <c r="DJ171" s="477"/>
      <c r="DK171" s="477"/>
      <c r="DL171" s="477"/>
      <c r="DM171" s="477"/>
      <c r="DN171" s="477"/>
      <c r="DO171" s="477"/>
      <c r="DP171" s="477"/>
      <c r="DQ171" s="477"/>
      <c r="DR171" s="477"/>
      <c r="DS171" s="477"/>
      <c r="DT171" s="477"/>
      <c r="DU171" s="477"/>
      <c r="DV171" s="477"/>
      <c r="DW171" s="477"/>
      <c r="DX171" s="477"/>
      <c r="DY171" s="477"/>
      <c r="DZ171" s="477"/>
      <c r="EA171" s="477"/>
      <c r="EB171" s="477"/>
      <c r="EC171" s="477"/>
      <c r="ED171" s="477"/>
      <c r="EE171" s="477"/>
      <c r="EF171" s="477"/>
      <c r="EG171" s="477"/>
      <c r="EH171" s="477"/>
      <c r="EI171" s="477"/>
      <c r="EJ171" s="477"/>
      <c r="EK171" s="477"/>
      <c r="EL171" s="477"/>
      <c r="EM171" s="477"/>
      <c r="EN171" s="477"/>
      <c r="EO171" s="477"/>
      <c r="EP171" s="477"/>
      <c r="EQ171" s="477"/>
      <c r="ER171" s="477"/>
      <c r="ES171" s="477"/>
      <c r="ET171" s="477"/>
      <c r="EU171" s="477"/>
      <c r="EV171" s="477"/>
      <c r="EW171" s="477"/>
      <c r="EX171" s="477"/>
      <c r="EY171" s="477"/>
      <c r="EZ171" s="477"/>
      <c r="FA171" s="477"/>
      <c r="FB171" s="477"/>
      <c r="FC171" s="477"/>
      <c r="FD171" s="477"/>
      <c r="FE171" s="477"/>
      <c r="FF171" s="477"/>
      <c r="FG171" s="477"/>
      <c r="FH171" s="477"/>
      <c r="FI171" s="477"/>
      <c r="FJ171" s="477"/>
      <c r="FK171" s="477"/>
      <c r="FL171" s="477"/>
      <c r="FM171" s="477"/>
      <c r="FN171" s="477"/>
      <c r="FO171" s="477"/>
      <c r="FP171" s="477"/>
      <c r="FQ171" s="477"/>
      <c r="FR171" s="477"/>
      <c r="FS171" s="477"/>
      <c r="FT171" s="477"/>
      <c r="FU171" s="477"/>
      <c r="FV171" s="477"/>
      <c r="FW171" s="477"/>
      <c r="FX171" s="477"/>
      <c r="FY171" s="477"/>
      <c r="FZ171" s="477"/>
      <c r="GA171" s="477"/>
      <c r="GB171" s="477"/>
      <c r="GC171" s="477"/>
      <c r="GD171" s="477"/>
      <c r="GE171" s="477"/>
      <c r="GF171" s="477"/>
      <c r="GG171" s="477"/>
      <c r="GH171" s="477"/>
      <c r="GI171" s="477"/>
      <c r="GJ171" s="477"/>
      <c r="GK171" s="477"/>
      <c r="GL171" s="477"/>
      <c r="GM171" s="477"/>
      <c r="GN171" s="477"/>
      <c r="GO171" s="477"/>
      <c r="GP171" s="477"/>
      <c r="GQ171" s="477"/>
      <c r="GR171" s="477"/>
      <c r="GS171" s="477"/>
      <c r="GT171" s="477"/>
      <c r="GU171" s="477"/>
      <c r="GV171" s="477"/>
      <c r="GW171" s="477"/>
      <c r="GX171" s="477"/>
      <c r="GY171" s="477"/>
      <c r="GZ171" s="477"/>
      <c r="HA171" s="477"/>
      <c r="HB171" s="477"/>
      <c r="HC171" s="477"/>
      <c r="HD171" s="477"/>
      <c r="HE171" s="477"/>
      <c r="HF171" s="477"/>
      <c r="HG171" s="477"/>
      <c r="HH171" s="477"/>
      <c r="HI171" s="477"/>
      <c r="HJ171" s="477"/>
      <c r="HK171" s="477"/>
      <c r="HL171" s="477"/>
      <c r="HM171" s="477"/>
      <c r="HN171" s="477"/>
      <c r="HO171" s="477"/>
      <c r="HP171" s="477"/>
      <c r="HQ171" s="477"/>
      <c r="HR171" s="477"/>
      <c r="HS171" s="477"/>
      <c r="HT171" s="477"/>
      <c r="HU171" s="477"/>
      <c r="HV171" s="477"/>
      <c r="HW171" s="477"/>
      <c r="HX171" s="477"/>
      <c r="HY171" s="477"/>
      <c r="HZ171" s="477"/>
      <c r="IA171" s="477"/>
      <c r="IB171" s="477"/>
      <c r="IC171" s="477"/>
      <c r="ID171" s="477"/>
      <c r="IE171" s="477"/>
      <c r="IF171" s="477"/>
      <c r="IG171" s="477"/>
      <c r="IH171" s="477"/>
      <c r="II171" s="477"/>
      <c r="IJ171" s="477"/>
      <c r="IK171" s="477"/>
      <c r="IL171" s="477"/>
      <c r="IM171" s="477"/>
      <c r="IN171" s="477"/>
      <c r="IO171" s="477"/>
      <c r="IP171" s="477"/>
      <c r="IQ171" s="477"/>
      <c r="IR171" s="477"/>
      <c r="IS171" s="477"/>
      <c r="IT171" s="477"/>
      <c r="IU171" s="477"/>
      <c r="IV171" s="477"/>
      <c r="IW171" s="477"/>
      <c r="IX171" s="477"/>
      <c r="IY171" s="477"/>
      <c r="IZ171" s="477"/>
      <c r="JA171" s="477"/>
      <c r="JB171" s="477"/>
      <c r="JC171" s="477"/>
      <c r="JD171" s="477"/>
      <c r="JE171" s="477"/>
    </row>
    <row r="172" spans="1:265" s="508" customFormat="1" ht="15" hidden="1" customHeight="1" x14ac:dyDescent="0.25">
      <c r="M172" s="400"/>
      <c r="N172" s="400"/>
      <c r="CK172" s="477"/>
      <c r="CL172" s="477"/>
      <c r="CM172" s="477"/>
      <c r="CN172" s="477"/>
      <c r="CO172" s="477"/>
      <c r="CP172" s="477"/>
      <c r="CQ172" s="477"/>
      <c r="CR172" s="477"/>
      <c r="CS172" s="477"/>
      <c r="CT172" s="477"/>
      <c r="CU172" s="477"/>
      <c r="CV172" s="477"/>
      <c r="CW172" s="477"/>
      <c r="CX172" s="477"/>
      <c r="CY172" s="477"/>
      <c r="CZ172" s="477"/>
      <c r="DA172" s="477"/>
      <c r="DB172" s="477"/>
      <c r="DC172" s="477"/>
      <c r="DD172" s="477"/>
      <c r="DE172" s="477"/>
      <c r="DF172" s="477"/>
      <c r="DG172" s="477"/>
      <c r="DH172" s="477"/>
      <c r="DI172" s="477"/>
      <c r="DJ172" s="477"/>
      <c r="DK172" s="477"/>
      <c r="DL172" s="477"/>
      <c r="DM172" s="477"/>
      <c r="DN172" s="477"/>
      <c r="DO172" s="477"/>
      <c r="DP172" s="477"/>
      <c r="DQ172" s="477"/>
      <c r="DR172" s="477"/>
      <c r="DS172" s="477"/>
      <c r="DT172" s="477"/>
      <c r="DU172" s="477"/>
      <c r="DV172" s="477"/>
      <c r="DW172" s="477"/>
      <c r="DX172" s="477"/>
      <c r="DY172" s="477"/>
      <c r="DZ172" s="477"/>
      <c r="EA172" s="477"/>
      <c r="EB172" s="477"/>
      <c r="EC172" s="477"/>
      <c r="ED172" s="477"/>
      <c r="EE172" s="477"/>
      <c r="EF172" s="477"/>
      <c r="EG172" s="477"/>
      <c r="EH172" s="477"/>
      <c r="EI172" s="477"/>
      <c r="EJ172" s="477"/>
      <c r="EK172" s="477"/>
      <c r="EL172" s="477"/>
      <c r="EM172" s="477"/>
      <c r="EN172" s="477"/>
      <c r="EO172" s="477"/>
      <c r="EP172" s="477"/>
      <c r="EQ172" s="477"/>
      <c r="ER172" s="477"/>
      <c r="ES172" s="477"/>
      <c r="ET172" s="477"/>
      <c r="EU172" s="477"/>
      <c r="EV172" s="477"/>
      <c r="EW172" s="477"/>
      <c r="EX172" s="477"/>
      <c r="EY172" s="477"/>
      <c r="EZ172" s="477"/>
      <c r="FA172" s="477"/>
      <c r="FB172" s="477"/>
      <c r="FC172" s="477"/>
      <c r="FD172" s="477"/>
      <c r="FE172" s="477"/>
      <c r="FF172" s="477"/>
      <c r="FG172" s="477"/>
      <c r="FH172" s="477"/>
      <c r="FI172" s="477"/>
      <c r="FJ172" s="477"/>
      <c r="FK172" s="477"/>
      <c r="FL172" s="477"/>
      <c r="FM172" s="477"/>
      <c r="FN172" s="477"/>
      <c r="FO172" s="477"/>
      <c r="FP172" s="477"/>
      <c r="FQ172" s="477"/>
      <c r="FR172" s="477"/>
      <c r="FS172" s="477"/>
      <c r="FT172" s="477"/>
      <c r="FU172" s="477"/>
      <c r="FV172" s="477"/>
      <c r="FW172" s="477"/>
      <c r="FX172" s="477"/>
      <c r="FY172" s="477"/>
      <c r="FZ172" s="477"/>
      <c r="GA172" s="477"/>
      <c r="GB172" s="477"/>
      <c r="GC172" s="477"/>
      <c r="GD172" s="477"/>
      <c r="GE172" s="477"/>
      <c r="GF172" s="477"/>
      <c r="GG172" s="477"/>
      <c r="GH172" s="477"/>
      <c r="GI172" s="477"/>
      <c r="GJ172" s="477"/>
      <c r="GK172" s="477"/>
      <c r="GL172" s="477"/>
      <c r="GM172" s="477"/>
      <c r="GN172" s="477"/>
      <c r="GO172" s="477"/>
      <c r="GP172" s="477"/>
      <c r="GQ172" s="477"/>
      <c r="GR172" s="477"/>
      <c r="GS172" s="477"/>
      <c r="GT172" s="477"/>
      <c r="GU172" s="477"/>
      <c r="GV172" s="477"/>
      <c r="GW172" s="477"/>
      <c r="GX172" s="477"/>
      <c r="GY172" s="477"/>
      <c r="GZ172" s="477"/>
      <c r="HA172" s="477"/>
      <c r="HB172" s="477"/>
      <c r="HC172" s="477"/>
      <c r="HD172" s="477"/>
      <c r="HE172" s="477"/>
      <c r="HF172" s="477"/>
      <c r="HG172" s="477"/>
      <c r="HH172" s="477"/>
      <c r="HI172" s="477"/>
      <c r="HJ172" s="477"/>
      <c r="HK172" s="477"/>
      <c r="HL172" s="477"/>
      <c r="HM172" s="477"/>
      <c r="HN172" s="477"/>
      <c r="HO172" s="477"/>
      <c r="HP172" s="477"/>
      <c r="HQ172" s="477"/>
      <c r="HR172" s="477"/>
      <c r="HS172" s="477"/>
      <c r="HT172" s="477"/>
      <c r="HU172" s="477"/>
      <c r="HV172" s="477"/>
      <c r="HW172" s="477"/>
      <c r="HX172" s="477"/>
      <c r="HY172" s="477"/>
      <c r="HZ172" s="477"/>
      <c r="IA172" s="477"/>
      <c r="IB172" s="477"/>
      <c r="IC172" s="477"/>
      <c r="ID172" s="477"/>
      <c r="IE172" s="477"/>
      <c r="IF172" s="477"/>
      <c r="IG172" s="477"/>
      <c r="IH172" s="477"/>
      <c r="II172" s="477"/>
      <c r="IJ172" s="477"/>
      <c r="IK172" s="477"/>
      <c r="IL172" s="477"/>
      <c r="IM172" s="477"/>
      <c r="IN172" s="477"/>
      <c r="IO172" s="477"/>
      <c r="IP172" s="477"/>
      <c r="IQ172" s="477"/>
      <c r="IR172" s="477"/>
      <c r="IS172" s="477"/>
      <c r="IT172" s="477"/>
      <c r="IU172" s="477"/>
      <c r="IV172" s="477"/>
      <c r="IW172" s="477"/>
      <c r="IX172" s="477"/>
      <c r="IY172" s="477"/>
      <c r="IZ172" s="477"/>
      <c r="JA172" s="477"/>
      <c r="JB172" s="477"/>
      <c r="JC172" s="477"/>
      <c r="JD172" s="477"/>
      <c r="JE172" s="477"/>
    </row>
    <row r="173" spans="1:265" s="508" customFormat="1" ht="15" hidden="1" customHeight="1" x14ac:dyDescent="0.25">
      <c r="M173" s="400"/>
      <c r="N173" s="400"/>
      <c r="CK173" s="477"/>
      <c r="CL173" s="477"/>
      <c r="CM173" s="477"/>
      <c r="CN173" s="477"/>
      <c r="CO173" s="477"/>
      <c r="CP173" s="477"/>
      <c r="CQ173" s="477"/>
      <c r="CR173" s="477"/>
      <c r="CS173" s="477"/>
      <c r="CT173" s="477"/>
      <c r="CU173" s="477"/>
      <c r="CV173" s="477"/>
      <c r="CW173" s="477"/>
      <c r="CX173" s="477"/>
      <c r="CY173" s="477"/>
      <c r="CZ173" s="477"/>
      <c r="DA173" s="477"/>
      <c r="DB173" s="477"/>
      <c r="DC173" s="477"/>
      <c r="DD173" s="477"/>
      <c r="DE173" s="477"/>
      <c r="DF173" s="477"/>
      <c r="DG173" s="477"/>
      <c r="DH173" s="477"/>
      <c r="DI173" s="477"/>
      <c r="DJ173" s="477"/>
      <c r="DK173" s="477"/>
      <c r="DL173" s="477"/>
      <c r="DM173" s="477"/>
      <c r="DN173" s="477"/>
      <c r="DO173" s="477"/>
      <c r="DP173" s="477"/>
      <c r="DQ173" s="477"/>
      <c r="DR173" s="477"/>
      <c r="DS173" s="477"/>
      <c r="DT173" s="477"/>
      <c r="DU173" s="477"/>
      <c r="DV173" s="477"/>
      <c r="DW173" s="477"/>
      <c r="DX173" s="477"/>
      <c r="DY173" s="477"/>
      <c r="DZ173" s="477"/>
      <c r="EA173" s="477"/>
      <c r="EB173" s="477"/>
      <c r="EC173" s="477"/>
      <c r="ED173" s="477"/>
      <c r="EE173" s="477"/>
      <c r="EF173" s="477"/>
      <c r="EG173" s="477"/>
      <c r="EH173" s="477"/>
      <c r="EI173" s="477"/>
      <c r="EJ173" s="477"/>
      <c r="EK173" s="477"/>
      <c r="EL173" s="477"/>
      <c r="EM173" s="477"/>
      <c r="EN173" s="477"/>
      <c r="EO173" s="477"/>
      <c r="EP173" s="477"/>
      <c r="EQ173" s="477"/>
      <c r="ER173" s="477"/>
      <c r="ES173" s="477"/>
      <c r="ET173" s="477"/>
      <c r="EU173" s="477"/>
      <c r="EV173" s="477"/>
      <c r="EW173" s="477"/>
      <c r="EX173" s="477"/>
      <c r="EY173" s="477"/>
      <c r="EZ173" s="477"/>
      <c r="FA173" s="477"/>
      <c r="FB173" s="477"/>
      <c r="FC173" s="477"/>
      <c r="FD173" s="477"/>
      <c r="FE173" s="477"/>
      <c r="FF173" s="477"/>
      <c r="FG173" s="477"/>
      <c r="FH173" s="477"/>
      <c r="FI173" s="477"/>
      <c r="FJ173" s="477"/>
      <c r="FK173" s="477"/>
      <c r="FL173" s="477"/>
      <c r="FM173" s="477"/>
      <c r="FN173" s="477"/>
      <c r="FO173" s="477"/>
      <c r="FP173" s="477"/>
      <c r="FQ173" s="477"/>
      <c r="FR173" s="477"/>
      <c r="FS173" s="477"/>
      <c r="FT173" s="477"/>
      <c r="FU173" s="477"/>
      <c r="FV173" s="477"/>
      <c r="FW173" s="477"/>
      <c r="FX173" s="477"/>
      <c r="FY173" s="477"/>
      <c r="FZ173" s="477"/>
      <c r="GA173" s="477"/>
      <c r="GB173" s="477"/>
      <c r="GC173" s="477"/>
      <c r="GD173" s="477"/>
      <c r="GE173" s="477"/>
      <c r="GF173" s="477"/>
      <c r="GG173" s="477"/>
      <c r="GH173" s="477"/>
      <c r="GI173" s="477"/>
      <c r="GJ173" s="477"/>
      <c r="GK173" s="477"/>
      <c r="GL173" s="477"/>
      <c r="GM173" s="477"/>
      <c r="GN173" s="477"/>
      <c r="GO173" s="477"/>
      <c r="GP173" s="477"/>
      <c r="GQ173" s="477"/>
      <c r="GR173" s="477"/>
      <c r="GS173" s="477"/>
      <c r="GT173" s="477"/>
      <c r="GU173" s="477"/>
      <c r="GV173" s="477"/>
      <c r="GW173" s="477"/>
      <c r="GX173" s="477"/>
      <c r="GY173" s="477"/>
      <c r="GZ173" s="477"/>
      <c r="HA173" s="477"/>
      <c r="HB173" s="477"/>
      <c r="HC173" s="477"/>
      <c r="HD173" s="477"/>
      <c r="HE173" s="477"/>
      <c r="HF173" s="477"/>
      <c r="HG173" s="477"/>
      <c r="HH173" s="477"/>
      <c r="HI173" s="477"/>
      <c r="HJ173" s="477"/>
      <c r="HK173" s="477"/>
      <c r="HL173" s="477"/>
      <c r="HM173" s="477"/>
      <c r="HN173" s="477"/>
      <c r="HO173" s="477"/>
      <c r="HP173" s="477"/>
      <c r="HQ173" s="477"/>
      <c r="HR173" s="477"/>
      <c r="HS173" s="477"/>
      <c r="HT173" s="477"/>
      <c r="HU173" s="477"/>
      <c r="HV173" s="477"/>
      <c r="HW173" s="477"/>
      <c r="HX173" s="477"/>
      <c r="HY173" s="477"/>
      <c r="HZ173" s="477"/>
      <c r="IA173" s="477"/>
      <c r="IB173" s="477"/>
      <c r="IC173" s="477"/>
      <c r="ID173" s="477"/>
      <c r="IE173" s="477"/>
      <c r="IF173" s="477"/>
      <c r="IG173" s="477"/>
      <c r="IH173" s="477"/>
      <c r="II173" s="477"/>
      <c r="IJ173" s="477"/>
      <c r="IK173" s="477"/>
      <c r="IL173" s="477"/>
      <c r="IM173" s="477"/>
      <c r="IN173" s="477"/>
      <c r="IO173" s="477"/>
      <c r="IP173" s="477"/>
      <c r="IQ173" s="477"/>
      <c r="IR173" s="477"/>
      <c r="IS173" s="477"/>
      <c r="IT173" s="477"/>
      <c r="IU173" s="477"/>
      <c r="IV173" s="477"/>
      <c r="IW173" s="477"/>
      <c r="IX173" s="477"/>
      <c r="IY173" s="477"/>
      <c r="IZ173" s="477"/>
      <c r="JA173" s="477"/>
      <c r="JB173" s="477"/>
      <c r="JC173" s="477"/>
      <c r="JD173" s="477"/>
      <c r="JE173" s="477"/>
    </row>
    <row r="174" spans="1:265" s="508" customFormat="1" ht="15" hidden="1" customHeight="1" x14ac:dyDescent="0.25">
      <c r="M174" s="400"/>
      <c r="N174" s="400"/>
      <c r="CK174" s="477"/>
      <c r="CL174" s="477"/>
      <c r="CM174" s="477"/>
      <c r="CN174" s="477"/>
      <c r="CO174" s="477"/>
      <c r="CP174" s="477"/>
      <c r="CQ174" s="477"/>
      <c r="CR174" s="477"/>
      <c r="CS174" s="477"/>
      <c r="CT174" s="477"/>
      <c r="CU174" s="477"/>
      <c r="CV174" s="477"/>
      <c r="CW174" s="477"/>
      <c r="CX174" s="477"/>
      <c r="CY174" s="477"/>
      <c r="CZ174" s="477"/>
      <c r="DA174" s="477"/>
      <c r="DB174" s="477"/>
      <c r="DC174" s="477"/>
      <c r="DD174" s="477"/>
      <c r="DE174" s="477"/>
      <c r="DF174" s="477"/>
      <c r="DG174" s="477"/>
      <c r="DH174" s="477"/>
      <c r="DI174" s="477"/>
      <c r="DJ174" s="477"/>
      <c r="DK174" s="477"/>
      <c r="DL174" s="477"/>
      <c r="DM174" s="477"/>
      <c r="DN174" s="477"/>
      <c r="DO174" s="477"/>
      <c r="DP174" s="477"/>
      <c r="DQ174" s="477"/>
      <c r="DR174" s="477"/>
      <c r="DS174" s="477"/>
      <c r="DT174" s="477"/>
      <c r="DU174" s="477"/>
      <c r="DV174" s="477"/>
      <c r="DW174" s="477"/>
      <c r="DX174" s="477"/>
      <c r="DY174" s="477"/>
      <c r="DZ174" s="477"/>
      <c r="EA174" s="477"/>
      <c r="EB174" s="477"/>
      <c r="EC174" s="477"/>
      <c r="ED174" s="477"/>
      <c r="EE174" s="477"/>
      <c r="EF174" s="477"/>
      <c r="EG174" s="477"/>
      <c r="EH174" s="477"/>
      <c r="EI174" s="477"/>
      <c r="EJ174" s="477"/>
      <c r="EK174" s="477"/>
      <c r="EL174" s="477"/>
      <c r="EM174" s="477"/>
      <c r="EN174" s="477"/>
      <c r="EO174" s="477"/>
      <c r="EP174" s="477"/>
      <c r="EQ174" s="477"/>
      <c r="ER174" s="477"/>
      <c r="ES174" s="477"/>
      <c r="ET174" s="477"/>
      <c r="EU174" s="477"/>
      <c r="EV174" s="477"/>
      <c r="EW174" s="477"/>
      <c r="EX174" s="477"/>
      <c r="EY174" s="477"/>
      <c r="EZ174" s="477"/>
      <c r="FA174" s="477"/>
      <c r="FB174" s="477"/>
      <c r="FC174" s="477"/>
      <c r="FD174" s="477"/>
      <c r="FE174" s="477"/>
      <c r="FF174" s="477"/>
      <c r="FG174" s="477"/>
      <c r="FH174" s="477"/>
      <c r="FI174" s="477"/>
      <c r="FJ174" s="477"/>
      <c r="FK174" s="477"/>
      <c r="FL174" s="477"/>
      <c r="FM174" s="477"/>
      <c r="FN174" s="477"/>
      <c r="FO174" s="477"/>
      <c r="FP174" s="477"/>
      <c r="FQ174" s="477"/>
      <c r="FR174" s="477"/>
      <c r="FS174" s="477"/>
      <c r="FT174" s="477"/>
      <c r="FU174" s="477"/>
      <c r="FV174" s="477"/>
      <c r="FW174" s="477"/>
      <c r="FX174" s="477"/>
      <c r="FY174" s="477"/>
      <c r="FZ174" s="477"/>
      <c r="GA174" s="477"/>
      <c r="GB174" s="477"/>
      <c r="GC174" s="477"/>
      <c r="GD174" s="477"/>
      <c r="GE174" s="477"/>
      <c r="GF174" s="477"/>
      <c r="GG174" s="477"/>
      <c r="GH174" s="477"/>
      <c r="GI174" s="477"/>
      <c r="GJ174" s="477"/>
      <c r="GK174" s="477"/>
      <c r="GL174" s="477"/>
      <c r="GM174" s="477"/>
      <c r="GN174" s="477"/>
      <c r="GO174" s="477"/>
      <c r="GP174" s="477"/>
      <c r="GQ174" s="477"/>
      <c r="GR174" s="477"/>
      <c r="GS174" s="477"/>
      <c r="GT174" s="477"/>
      <c r="GU174" s="477"/>
      <c r="GV174" s="477"/>
      <c r="GW174" s="477"/>
      <c r="GX174" s="477"/>
      <c r="GY174" s="477"/>
      <c r="GZ174" s="477"/>
      <c r="HA174" s="477"/>
      <c r="HB174" s="477"/>
      <c r="HC174" s="477"/>
      <c r="HD174" s="477"/>
      <c r="HE174" s="477"/>
      <c r="HF174" s="477"/>
      <c r="HG174" s="477"/>
      <c r="HH174" s="477"/>
      <c r="HI174" s="477"/>
      <c r="HJ174" s="477"/>
      <c r="HK174" s="477"/>
      <c r="HL174" s="477"/>
      <c r="HM174" s="477"/>
      <c r="HN174" s="477"/>
      <c r="HO174" s="477"/>
      <c r="HP174" s="477"/>
      <c r="HQ174" s="477"/>
      <c r="HR174" s="477"/>
      <c r="HS174" s="477"/>
      <c r="HT174" s="477"/>
      <c r="HU174" s="477"/>
      <c r="HV174" s="477"/>
      <c r="HW174" s="477"/>
      <c r="HX174" s="477"/>
      <c r="HY174" s="477"/>
      <c r="HZ174" s="477"/>
      <c r="IA174" s="477"/>
      <c r="IB174" s="477"/>
      <c r="IC174" s="477"/>
      <c r="ID174" s="477"/>
      <c r="IE174" s="477"/>
      <c r="IF174" s="477"/>
      <c r="IG174" s="477"/>
      <c r="IH174" s="477"/>
      <c r="II174" s="477"/>
      <c r="IJ174" s="477"/>
      <c r="IK174" s="477"/>
      <c r="IL174" s="477"/>
      <c r="IM174" s="477"/>
      <c r="IN174" s="477"/>
      <c r="IO174" s="477"/>
      <c r="IP174" s="477"/>
      <c r="IQ174" s="477"/>
      <c r="IR174" s="477"/>
      <c r="IS174" s="477"/>
      <c r="IT174" s="477"/>
      <c r="IU174" s="477"/>
      <c r="IV174" s="477"/>
      <c r="IW174" s="477"/>
      <c r="IX174" s="477"/>
      <c r="IY174" s="477"/>
      <c r="IZ174" s="477"/>
      <c r="JA174" s="477"/>
      <c r="JB174" s="477"/>
      <c r="JC174" s="477"/>
      <c r="JD174" s="477"/>
      <c r="JE174" s="477"/>
    </row>
    <row r="175" spans="1:265" s="508" customFormat="1" ht="15" hidden="1" customHeight="1" x14ac:dyDescent="0.25">
      <c r="M175" s="400"/>
      <c r="N175" s="400"/>
      <c r="CK175" s="477"/>
      <c r="CL175" s="477"/>
      <c r="CM175" s="477"/>
      <c r="CN175" s="477"/>
      <c r="CO175" s="477"/>
      <c r="CP175" s="477"/>
      <c r="CQ175" s="477"/>
      <c r="CR175" s="477"/>
      <c r="CS175" s="477"/>
      <c r="CT175" s="477"/>
      <c r="CU175" s="477"/>
      <c r="CV175" s="477"/>
      <c r="CW175" s="477"/>
      <c r="CX175" s="477"/>
      <c r="CY175" s="477"/>
      <c r="CZ175" s="477"/>
      <c r="DA175" s="477"/>
      <c r="DB175" s="477"/>
      <c r="DC175" s="477"/>
      <c r="DD175" s="477"/>
      <c r="DE175" s="477"/>
      <c r="DF175" s="477"/>
      <c r="DG175" s="477"/>
      <c r="DH175" s="477"/>
      <c r="DI175" s="477"/>
      <c r="DJ175" s="477"/>
      <c r="DK175" s="477"/>
      <c r="DL175" s="477"/>
      <c r="DM175" s="477"/>
      <c r="DN175" s="477"/>
      <c r="DO175" s="477"/>
      <c r="DP175" s="477"/>
      <c r="DQ175" s="477"/>
      <c r="DR175" s="477"/>
      <c r="DS175" s="477"/>
      <c r="DT175" s="477"/>
      <c r="DU175" s="477"/>
      <c r="DV175" s="477"/>
      <c r="DW175" s="477"/>
      <c r="DX175" s="477"/>
      <c r="DY175" s="477"/>
      <c r="DZ175" s="477"/>
      <c r="EA175" s="477"/>
      <c r="EB175" s="477"/>
      <c r="EC175" s="477"/>
      <c r="ED175" s="477"/>
      <c r="EE175" s="477"/>
      <c r="EF175" s="477"/>
      <c r="EG175" s="477"/>
      <c r="EH175" s="477"/>
      <c r="EI175" s="477"/>
      <c r="EJ175" s="477"/>
      <c r="EK175" s="477"/>
      <c r="EL175" s="477"/>
      <c r="EM175" s="477"/>
      <c r="EN175" s="477"/>
      <c r="EO175" s="477"/>
      <c r="EP175" s="477"/>
      <c r="EQ175" s="477"/>
      <c r="ER175" s="477"/>
      <c r="ES175" s="477"/>
      <c r="ET175" s="477"/>
      <c r="EU175" s="477"/>
      <c r="EV175" s="477"/>
      <c r="EW175" s="477"/>
      <c r="EX175" s="477"/>
      <c r="EY175" s="477"/>
      <c r="EZ175" s="477"/>
      <c r="FA175" s="477"/>
      <c r="FB175" s="477"/>
      <c r="FC175" s="477"/>
      <c r="FD175" s="477"/>
      <c r="FE175" s="477"/>
      <c r="FF175" s="477"/>
      <c r="FG175" s="477"/>
      <c r="FH175" s="477"/>
      <c r="FI175" s="477"/>
      <c r="FJ175" s="477"/>
      <c r="FK175" s="477"/>
      <c r="FL175" s="477"/>
      <c r="FM175" s="477"/>
      <c r="FN175" s="477"/>
      <c r="FO175" s="477"/>
      <c r="FP175" s="477"/>
      <c r="FQ175" s="477"/>
      <c r="FR175" s="477"/>
      <c r="FS175" s="477"/>
      <c r="FT175" s="477"/>
      <c r="FU175" s="477"/>
      <c r="FV175" s="477"/>
      <c r="FW175" s="477"/>
      <c r="FX175" s="477"/>
      <c r="FY175" s="477"/>
      <c r="FZ175" s="477"/>
      <c r="GA175" s="477"/>
      <c r="GB175" s="477"/>
      <c r="GC175" s="477"/>
      <c r="GD175" s="477"/>
      <c r="GE175" s="477"/>
      <c r="GF175" s="477"/>
      <c r="GG175" s="477"/>
      <c r="GH175" s="477"/>
      <c r="GI175" s="477"/>
      <c r="GJ175" s="477"/>
      <c r="GK175" s="477"/>
      <c r="GL175" s="477"/>
      <c r="GM175" s="477"/>
      <c r="GN175" s="477"/>
      <c r="GO175" s="477"/>
      <c r="GP175" s="477"/>
      <c r="GQ175" s="477"/>
      <c r="GR175" s="477"/>
      <c r="GS175" s="477"/>
      <c r="GT175" s="477"/>
      <c r="GU175" s="477"/>
      <c r="GV175" s="477"/>
      <c r="GW175" s="477"/>
      <c r="GX175" s="477"/>
      <c r="GY175" s="477"/>
      <c r="GZ175" s="477"/>
      <c r="HA175" s="477"/>
      <c r="HB175" s="477"/>
      <c r="HC175" s="477"/>
      <c r="HD175" s="477"/>
      <c r="HE175" s="477"/>
      <c r="HF175" s="477"/>
      <c r="HG175" s="477"/>
      <c r="HH175" s="477"/>
      <c r="HI175" s="477"/>
      <c r="HJ175" s="477"/>
      <c r="HK175" s="477"/>
      <c r="HL175" s="477"/>
      <c r="HM175" s="477"/>
      <c r="HN175" s="477"/>
      <c r="HO175" s="477"/>
      <c r="HP175" s="477"/>
      <c r="HQ175" s="477"/>
      <c r="HR175" s="477"/>
      <c r="HS175" s="477"/>
      <c r="HT175" s="477"/>
      <c r="HU175" s="477"/>
      <c r="HV175" s="477"/>
      <c r="HW175" s="477"/>
      <c r="HX175" s="477"/>
      <c r="HY175" s="477"/>
      <c r="HZ175" s="477"/>
      <c r="IA175" s="477"/>
      <c r="IB175" s="477"/>
      <c r="IC175" s="477"/>
      <c r="ID175" s="477"/>
      <c r="IE175" s="477"/>
      <c r="IF175" s="477"/>
      <c r="IG175" s="477"/>
      <c r="IH175" s="477"/>
      <c r="II175" s="477"/>
      <c r="IJ175" s="477"/>
      <c r="IK175" s="477"/>
      <c r="IL175" s="477"/>
      <c r="IM175" s="477"/>
      <c r="IN175" s="477"/>
      <c r="IO175" s="477"/>
      <c r="IP175" s="477"/>
      <c r="IQ175" s="477"/>
      <c r="IR175" s="477"/>
      <c r="IS175" s="477"/>
      <c r="IT175" s="477"/>
      <c r="IU175" s="477"/>
      <c r="IV175" s="477"/>
      <c r="IW175" s="477"/>
      <c r="IX175" s="477"/>
      <c r="IY175" s="477"/>
      <c r="IZ175" s="477"/>
      <c r="JA175" s="477"/>
      <c r="JB175" s="477"/>
      <c r="JC175" s="477"/>
      <c r="JD175" s="477"/>
      <c r="JE175" s="477"/>
    </row>
    <row r="176" spans="1:265" s="508" customFormat="1" ht="15" hidden="1" customHeight="1" x14ac:dyDescent="0.25">
      <c r="M176" s="400"/>
      <c r="N176" s="400"/>
      <c r="CK176" s="477"/>
      <c r="CL176" s="477"/>
      <c r="CM176" s="477"/>
      <c r="CN176" s="477"/>
      <c r="CO176" s="477"/>
      <c r="CP176" s="477"/>
      <c r="CQ176" s="477"/>
      <c r="CR176" s="477"/>
      <c r="CS176" s="477"/>
      <c r="CT176" s="477"/>
      <c r="CU176" s="477"/>
      <c r="CV176" s="477"/>
      <c r="CW176" s="477"/>
      <c r="CX176" s="477"/>
      <c r="CY176" s="477"/>
      <c r="CZ176" s="477"/>
      <c r="DA176" s="477"/>
      <c r="DB176" s="477"/>
      <c r="DC176" s="477"/>
      <c r="DD176" s="477"/>
      <c r="DE176" s="477"/>
      <c r="DF176" s="477"/>
      <c r="DG176" s="477"/>
      <c r="DH176" s="477"/>
      <c r="DI176" s="477"/>
      <c r="DJ176" s="477"/>
      <c r="DK176" s="477"/>
      <c r="DL176" s="477"/>
      <c r="DM176" s="477"/>
      <c r="DN176" s="477"/>
      <c r="DO176" s="477"/>
      <c r="DP176" s="477"/>
      <c r="DQ176" s="477"/>
      <c r="DR176" s="477"/>
      <c r="DS176" s="477"/>
      <c r="DT176" s="477"/>
      <c r="DU176" s="477"/>
      <c r="DV176" s="477"/>
      <c r="DW176" s="477"/>
      <c r="DX176" s="477"/>
      <c r="DY176" s="477"/>
      <c r="DZ176" s="477"/>
      <c r="EA176" s="477"/>
      <c r="EB176" s="477"/>
      <c r="EC176" s="477"/>
      <c r="ED176" s="477"/>
      <c r="EE176" s="477"/>
      <c r="EF176" s="477"/>
      <c r="EG176" s="477"/>
      <c r="EH176" s="477"/>
      <c r="EI176" s="477"/>
      <c r="EJ176" s="477"/>
      <c r="EK176" s="477"/>
      <c r="EL176" s="477"/>
      <c r="EM176" s="477"/>
      <c r="EN176" s="477"/>
      <c r="EO176" s="477"/>
      <c r="EP176" s="477"/>
      <c r="EQ176" s="477"/>
      <c r="ER176" s="477"/>
      <c r="ES176" s="477"/>
      <c r="ET176" s="477"/>
      <c r="EU176" s="477"/>
      <c r="EV176" s="477"/>
      <c r="EW176" s="477"/>
      <c r="EX176" s="477"/>
      <c r="EY176" s="477"/>
      <c r="EZ176" s="477"/>
      <c r="FA176" s="477"/>
      <c r="FB176" s="477"/>
      <c r="FC176" s="477"/>
      <c r="FD176" s="477"/>
      <c r="FE176" s="477"/>
      <c r="FF176" s="477"/>
      <c r="FG176" s="477"/>
      <c r="FH176" s="477"/>
      <c r="FI176" s="477"/>
      <c r="FJ176" s="477"/>
      <c r="FK176" s="477"/>
      <c r="FL176" s="477"/>
      <c r="FM176" s="477"/>
      <c r="FN176" s="477"/>
      <c r="FO176" s="477"/>
      <c r="FP176" s="477"/>
      <c r="FQ176" s="477"/>
      <c r="FR176" s="477"/>
      <c r="FS176" s="477"/>
      <c r="FT176" s="477"/>
      <c r="FU176" s="477"/>
      <c r="FV176" s="477"/>
      <c r="FW176" s="477"/>
      <c r="FX176" s="477"/>
      <c r="FY176" s="477"/>
      <c r="FZ176" s="477"/>
      <c r="GA176" s="477"/>
      <c r="GB176" s="477"/>
      <c r="GC176" s="477"/>
      <c r="GD176" s="477"/>
      <c r="GE176" s="477"/>
      <c r="GF176" s="477"/>
      <c r="GG176" s="477"/>
      <c r="GH176" s="477"/>
      <c r="GI176" s="477"/>
      <c r="GJ176" s="477"/>
      <c r="GK176" s="477"/>
      <c r="GL176" s="477"/>
      <c r="GM176" s="477"/>
      <c r="GN176" s="477"/>
      <c r="GO176" s="477"/>
      <c r="GP176" s="477"/>
      <c r="GQ176" s="477"/>
      <c r="GR176" s="477"/>
      <c r="GS176" s="477"/>
      <c r="GT176" s="477"/>
      <c r="GU176" s="477"/>
      <c r="GV176" s="477"/>
      <c r="GW176" s="477"/>
      <c r="GX176" s="477"/>
      <c r="GY176" s="477"/>
      <c r="GZ176" s="477"/>
      <c r="HA176" s="477"/>
      <c r="HB176" s="477"/>
      <c r="HC176" s="477"/>
      <c r="HD176" s="477"/>
      <c r="HE176" s="477"/>
      <c r="HF176" s="477"/>
      <c r="HG176" s="477"/>
      <c r="HH176" s="477"/>
      <c r="HI176" s="477"/>
      <c r="HJ176" s="477"/>
      <c r="HK176" s="477"/>
      <c r="HL176" s="477"/>
      <c r="HM176" s="477"/>
      <c r="HN176" s="477"/>
      <c r="HO176" s="477"/>
      <c r="HP176" s="477"/>
      <c r="HQ176" s="477"/>
      <c r="HR176" s="477"/>
      <c r="HS176" s="477"/>
      <c r="HT176" s="477"/>
      <c r="HU176" s="477"/>
      <c r="HV176" s="477"/>
      <c r="HW176" s="477"/>
      <c r="HX176" s="477"/>
      <c r="HY176" s="477"/>
      <c r="HZ176" s="477"/>
      <c r="IA176" s="477"/>
      <c r="IB176" s="477"/>
      <c r="IC176" s="477"/>
      <c r="ID176" s="477"/>
      <c r="IE176" s="477"/>
      <c r="IF176" s="477"/>
      <c r="IG176" s="477"/>
      <c r="IH176" s="477"/>
      <c r="II176" s="477"/>
      <c r="IJ176" s="477"/>
      <c r="IK176" s="477"/>
      <c r="IL176" s="477"/>
      <c r="IM176" s="477"/>
      <c r="IN176" s="477"/>
      <c r="IO176" s="477"/>
      <c r="IP176" s="477"/>
      <c r="IQ176" s="477"/>
      <c r="IR176" s="477"/>
      <c r="IS176" s="477"/>
      <c r="IT176" s="477"/>
      <c r="IU176" s="477"/>
      <c r="IV176" s="477"/>
      <c r="IW176" s="477"/>
      <c r="IX176" s="477"/>
      <c r="IY176" s="477"/>
      <c r="IZ176" s="477"/>
      <c r="JA176" s="477"/>
      <c r="JB176" s="477"/>
      <c r="JC176" s="477"/>
      <c r="JD176" s="477"/>
      <c r="JE176" s="477"/>
    </row>
    <row r="177" spans="13:265" s="508" customFormat="1" ht="15" hidden="1" customHeight="1" x14ac:dyDescent="0.25">
      <c r="M177" s="400"/>
      <c r="N177" s="400"/>
      <c r="CK177" s="477"/>
      <c r="CL177" s="477"/>
      <c r="CM177" s="477"/>
      <c r="CN177" s="477"/>
      <c r="CO177" s="477"/>
      <c r="CP177" s="477"/>
      <c r="CQ177" s="477"/>
      <c r="CR177" s="477"/>
      <c r="CS177" s="477"/>
      <c r="CT177" s="477"/>
      <c r="CU177" s="477"/>
      <c r="CV177" s="477"/>
      <c r="CW177" s="477"/>
      <c r="CX177" s="477"/>
      <c r="CY177" s="477"/>
      <c r="CZ177" s="477"/>
      <c r="DA177" s="477"/>
      <c r="DB177" s="477"/>
      <c r="DC177" s="477"/>
      <c r="DD177" s="477"/>
      <c r="DE177" s="477"/>
      <c r="DF177" s="477"/>
      <c r="DG177" s="477"/>
      <c r="DH177" s="477"/>
      <c r="DI177" s="477"/>
      <c r="DJ177" s="477"/>
      <c r="DK177" s="477"/>
      <c r="DL177" s="477"/>
      <c r="DM177" s="477"/>
      <c r="DN177" s="477"/>
      <c r="DO177" s="477"/>
      <c r="DP177" s="477"/>
      <c r="DQ177" s="477"/>
      <c r="DR177" s="477"/>
      <c r="DS177" s="477"/>
      <c r="DT177" s="477"/>
      <c r="DU177" s="477"/>
      <c r="DV177" s="477"/>
      <c r="DW177" s="477"/>
      <c r="DX177" s="477"/>
      <c r="DY177" s="477"/>
      <c r="DZ177" s="477"/>
      <c r="EA177" s="477"/>
      <c r="EB177" s="477"/>
      <c r="EC177" s="477"/>
      <c r="ED177" s="477"/>
      <c r="EE177" s="477"/>
      <c r="EF177" s="477"/>
      <c r="EG177" s="477"/>
      <c r="EH177" s="477"/>
      <c r="EI177" s="477"/>
      <c r="EJ177" s="477"/>
      <c r="EK177" s="477"/>
      <c r="EL177" s="477"/>
      <c r="EM177" s="477"/>
      <c r="EN177" s="477"/>
      <c r="EO177" s="477"/>
      <c r="EP177" s="477"/>
      <c r="EQ177" s="477"/>
      <c r="ER177" s="477"/>
      <c r="ES177" s="477"/>
      <c r="ET177" s="477"/>
      <c r="EU177" s="477"/>
      <c r="EV177" s="477"/>
      <c r="EW177" s="477"/>
      <c r="EX177" s="477"/>
      <c r="EY177" s="477"/>
      <c r="EZ177" s="477"/>
      <c r="FA177" s="477"/>
      <c r="FB177" s="477"/>
      <c r="FC177" s="477"/>
      <c r="FD177" s="477"/>
      <c r="FE177" s="477"/>
      <c r="FF177" s="477"/>
      <c r="FG177" s="477"/>
      <c r="FH177" s="477"/>
      <c r="FI177" s="477"/>
      <c r="FJ177" s="477"/>
      <c r="FK177" s="477"/>
      <c r="FL177" s="477"/>
      <c r="FM177" s="477"/>
      <c r="FN177" s="477"/>
      <c r="FO177" s="477"/>
      <c r="FP177" s="477"/>
      <c r="FQ177" s="477"/>
      <c r="FR177" s="477"/>
      <c r="FS177" s="477"/>
      <c r="FT177" s="477"/>
      <c r="FU177" s="477"/>
      <c r="FV177" s="477"/>
      <c r="FW177" s="477"/>
      <c r="FX177" s="477"/>
      <c r="FY177" s="477"/>
      <c r="FZ177" s="477"/>
      <c r="GA177" s="477"/>
      <c r="GB177" s="477"/>
      <c r="GC177" s="477"/>
      <c r="GD177" s="477"/>
      <c r="GE177" s="477"/>
      <c r="GF177" s="477"/>
      <c r="GG177" s="477"/>
      <c r="GH177" s="477"/>
      <c r="GI177" s="477"/>
      <c r="GJ177" s="477"/>
      <c r="GK177" s="477"/>
      <c r="GL177" s="477"/>
      <c r="GM177" s="477"/>
      <c r="GN177" s="477"/>
      <c r="GO177" s="477"/>
      <c r="GP177" s="477"/>
      <c r="GQ177" s="477"/>
      <c r="GR177" s="477"/>
      <c r="GS177" s="477"/>
      <c r="GT177" s="477"/>
      <c r="GU177" s="477"/>
      <c r="GV177" s="477"/>
      <c r="GW177" s="477"/>
      <c r="GX177" s="477"/>
      <c r="GY177" s="477"/>
      <c r="GZ177" s="477"/>
      <c r="HA177" s="477"/>
      <c r="HB177" s="477"/>
      <c r="HC177" s="477"/>
      <c r="HD177" s="477"/>
      <c r="HE177" s="477"/>
      <c r="HF177" s="477"/>
      <c r="HG177" s="477"/>
      <c r="HH177" s="477"/>
      <c r="HI177" s="477"/>
      <c r="HJ177" s="477"/>
      <c r="HK177" s="477"/>
      <c r="HL177" s="477"/>
      <c r="HM177" s="477"/>
      <c r="HN177" s="477"/>
      <c r="HO177" s="477"/>
      <c r="HP177" s="477"/>
      <c r="HQ177" s="477"/>
      <c r="HR177" s="477"/>
      <c r="HS177" s="477"/>
      <c r="HT177" s="477"/>
      <c r="HU177" s="477"/>
      <c r="HV177" s="477"/>
      <c r="HW177" s="477"/>
      <c r="HX177" s="477"/>
      <c r="HY177" s="477"/>
      <c r="HZ177" s="477"/>
      <c r="IA177" s="477"/>
      <c r="IB177" s="477"/>
      <c r="IC177" s="477"/>
      <c r="ID177" s="477"/>
      <c r="IE177" s="477"/>
      <c r="IF177" s="477"/>
      <c r="IG177" s="477"/>
      <c r="IH177" s="477"/>
      <c r="II177" s="477"/>
      <c r="IJ177" s="477"/>
      <c r="IK177" s="477"/>
      <c r="IL177" s="477"/>
      <c r="IM177" s="477"/>
      <c r="IN177" s="477"/>
      <c r="IO177" s="477"/>
      <c r="IP177" s="477"/>
      <c r="IQ177" s="477"/>
      <c r="IR177" s="477"/>
      <c r="IS177" s="477"/>
      <c r="IT177" s="477"/>
      <c r="IU177" s="477"/>
      <c r="IV177" s="477"/>
      <c r="IW177" s="477"/>
      <c r="IX177" s="477"/>
      <c r="IY177" s="477"/>
      <c r="IZ177" s="477"/>
      <c r="JA177" s="477"/>
      <c r="JB177" s="477"/>
      <c r="JC177" s="477"/>
      <c r="JD177" s="477"/>
      <c r="JE177" s="477"/>
    </row>
    <row r="178" spans="13:265" s="508" customFormat="1" ht="15" hidden="1" customHeight="1" x14ac:dyDescent="0.25">
      <c r="M178" s="400"/>
      <c r="N178" s="400"/>
      <c r="CK178" s="477"/>
      <c r="CL178" s="477"/>
      <c r="CM178" s="477"/>
      <c r="CN178" s="477"/>
      <c r="CO178" s="477"/>
      <c r="CP178" s="477"/>
      <c r="CQ178" s="477"/>
      <c r="CR178" s="477"/>
      <c r="CS178" s="477"/>
      <c r="CT178" s="477"/>
      <c r="CU178" s="477"/>
      <c r="CV178" s="477"/>
      <c r="CW178" s="477"/>
      <c r="CX178" s="477"/>
      <c r="CY178" s="477"/>
      <c r="CZ178" s="477"/>
      <c r="DA178" s="477"/>
      <c r="DB178" s="477"/>
      <c r="DC178" s="477"/>
      <c r="DD178" s="477"/>
      <c r="DE178" s="477"/>
      <c r="DF178" s="477"/>
      <c r="DG178" s="477"/>
      <c r="DH178" s="477"/>
      <c r="DI178" s="477"/>
      <c r="DJ178" s="477"/>
      <c r="DK178" s="477"/>
      <c r="DL178" s="477"/>
      <c r="DM178" s="477"/>
      <c r="DN178" s="477"/>
      <c r="DO178" s="477"/>
      <c r="DP178" s="477"/>
      <c r="DQ178" s="477"/>
      <c r="DR178" s="477"/>
      <c r="DS178" s="477"/>
      <c r="DT178" s="477"/>
      <c r="DU178" s="477"/>
      <c r="DV178" s="477"/>
      <c r="DW178" s="477"/>
      <c r="DX178" s="477"/>
      <c r="DY178" s="477"/>
      <c r="DZ178" s="477"/>
      <c r="EA178" s="477"/>
      <c r="EB178" s="477"/>
      <c r="EC178" s="477"/>
      <c r="ED178" s="477"/>
      <c r="EE178" s="477"/>
      <c r="EF178" s="477"/>
      <c r="EG178" s="477"/>
      <c r="EH178" s="477"/>
      <c r="EI178" s="477"/>
      <c r="EJ178" s="477"/>
      <c r="EK178" s="477"/>
      <c r="EL178" s="477"/>
      <c r="EM178" s="477"/>
      <c r="EN178" s="477"/>
      <c r="EO178" s="477"/>
      <c r="EP178" s="477"/>
      <c r="EQ178" s="477"/>
      <c r="ER178" s="477"/>
      <c r="ES178" s="477"/>
      <c r="ET178" s="477"/>
      <c r="EU178" s="477"/>
      <c r="EV178" s="477"/>
      <c r="EW178" s="477"/>
      <c r="EX178" s="477"/>
      <c r="EY178" s="477"/>
      <c r="EZ178" s="477"/>
      <c r="FA178" s="477"/>
      <c r="FB178" s="477"/>
      <c r="FC178" s="477"/>
      <c r="FD178" s="477"/>
      <c r="FE178" s="477"/>
      <c r="FF178" s="477"/>
      <c r="FG178" s="477"/>
      <c r="FH178" s="477"/>
      <c r="FI178" s="477"/>
      <c r="FJ178" s="477"/>
      <c r="FK178" s="477"/>
      <c r="FL178" s="477"/>
      <c r="FM178" s="477"/>
      <c r="FN178" s="477"/>
      <c r="FO178" s="477"/>
      <c r="FP178" s="477"/>
      <c r="FQ178" s="477"/>
      <c r="FR178" s="477"/>
      <c r="FS178" s="477"/>
      <c r="FT178" s="477"/>
      <c r="FU178" s="477"/>
      <c r="FV178" s="477"/>
      <c r="FW178" s="477"/>
      <c r="FX178" s="477"/>
      <c r="FY178" s="477"/>
      <c r="FZ178" s="477"/>
      <c r="GA178" s="477"/>
      <c r="GB178" s="477"/>
      <c r="GC178" s="477"/>
      <c r="GD178" s="477"/>
      <c r="GE178" s="477"/>
      <c r="GF178" s="477"/>
      <c r="GG178" s="477"/>
      <c r="GH178" s="477"/>
      <c r="GI178" s="477"/>
      <c r="GJ178" s="477"/>
      <c r="GK178" s="477"/>
      <c r="GL178" s="477"/>
      <c r="GM178" s="477"/>
      <c r="GN178" s="477"/>
      <c r="GO178" s="477"/>
      <c r="GP178" s="477"/>
      <c r="GQ178" s="477"/>
      <c r="GR178" s="477"/>
      <c r="GS178" s="477"/>
      <c r="GT178" s="477"/>
      <c r="GU178" s="477"/>
      <c r="GV178" s="477"/>
      <c r="GW178" s="477"/>
      <c r="GX178" s="477"/>
      <c r="GY178" s="477"/>
      <c r="GZ178" s="477"/>
      <c r="HA178" s="477"/>
      <c r="HB178" s="477"/>
      <c r="HC178" s="477"/>
      <c r="HD178" s="477"/>
      <c r="HE178" s="477"/>
      <c r="HF178" s="477"/>
      <c r="HG178" s="477"/>
      <c r="HH178" s="477"/>
      <c r="HI178" s="477"/>
      <c r="HJ178" s="477"/>
      <c r="HK178" s="477"/>
      <c r="HL178" s="477"/>
      <c r="HM178" s="477"/>
      <c r="HN178" s="477"/>
      <c r="HO178" s="477"/>
      <c r="HP178" s="477"/>
      <c r="HQ178" s="477"/>
      <c r="HR178" s="477"/>
      <c r="HS178" s="477"/>
      <c r="HT178" s="477"/>
      <c r="HU178" s="477"/>
      <c r="HV178" s="477"/>
      <c r="HW178" s="477"/>
      <c r="HX178" s="477"/>
      <c r="HY178" s="477"/>
      <c r="HZ178" s="477"/>
      <c r="IA178" s="477"/>
      <c r="IB178" s="477"/>
      <c r="IC178" s="477"/>
      <c r="ID178" s="477"/>
      <c r="IE178" s="477"/>
      <c r="IF178" s="477"/>
      <c r="IG178" s="477"/>
      <c r="IH178" s="477"/>
      <c r="II178" s="477"/>
      <c r="IJ178" s="477"/>
      <c r="IK178" s="477"/>
      <c r="IL178" s="477"/>
      <c r="IM178" s="477"/>
      <c r="IN178" s="477"/>
      <c r="IO178" s="477"/>
      <c r="IP178" s="477"/>
      <c r="IQ178" s="477"/>
      <c r="IR178" s="477"/>
      <c r="IS178" s="477"/>
      <c r="IT178" s="477"/>
      <c r="IU178" s="477"/>
      <c r="IV178" s="477"/>
      <c r="IW178" s="477"/>
      <c r="IX178" s="477"/>
      <c r="IY178" s="477"/>
      <c r="IZ178" s="477"/>
      <c r="JA178" s="477"/>
      <c r="JB178" s="477"/>
      <c r="JC178" s="477"/>
      <c r="JD178" s="477"/>
      <c r="JE178" s="477"/>
    </row>
    <row r="179" spans="13:265" s="508" customFormat="1" ht="15" hidden="1" customHeight="1" x14ac:dyDescent="0.25">
      <c r="M179" s="400"/>
      <c r="N179" s="400"/>
      <c r="CK179" s="477"/>
      <c r="CL179" s="477"/>
      <c r="CM179" s="477"/>
      <c r="CN179" s="477"/>
      <c r="CO179" s="477"/>
      <c r="CP179" s="477"/>
      <c r="CQ179" s="477"/>
      <c r="CR179" s="477"/>
      <c r="CS179" s="477"/>
      <c r="CT179" s="477"/>
      <c r="CU179" s="477"/>
      <c r="CV179" s="477"/>
      <c r="CW179" s="477"/>
      <c r="CX179" s="477"/>
      <c r="CY179" s="477"/>
      <c r="CZ179" s="477"/>
      <c r="DA179" s="477"/>
      <c r="DB179" s="477"/>
      <c r="DC179" s="477"/>
      <c r="DD179" s="477"/>
      <c r="DE179" s="477"/>
      <c r="DF179" s="477"/>
      <c r="DG179" s="477"/>
      <c r="DH179" s="477"/>
      <c r="DI179" s="477"/>
      <c r="DJ179" s="477"/>
      <c r="DK179" s="477"/>
      <c r="DL179" s="477"/>
      <c r="DM179" s="477"/>
      <c r="DN179" s="477"/>
      <c r="DO179" s="477"/>
      <c r="DP179" s="477"/>
      <c r="DQ179" s="477"/>
      <c r="DR179" s="477"/>
      <c r="DS179" s="477"/>
      <c r="DT179" s="477"/>
      <c r="DU179" s="477"/>
      <c r="DV179" s="477"/>
      <c r="DW179" s="477"/>
      <c r="DX179" s="477"/>
      <c r="DY179" s="477"/>
      <c r="DZ179" s="477"/>
      <c r="EA179" s="477"/>
      <c r="EB179" s="477"/>
      <c r="EC179" s="477"/>
      <c r="ED179" s="477"/>
      <c r="EE179" s="477"/>
      <c r="EF179" s="477"/>
      <c r="EG179" s="477"/>
      <c r="EH179" s="477"/>
      <c r="EI179" s="477"/>
      <c r="EJ179" s="477"/>
      <c r="EK179" s="477"/>
      <c r="EL179" s="477"/>
      <c r="EM179" s="477"/>
      <c r="EN179" s="477"/>
      <c r="EO179" s="477"/>
      <c r="EP179" s="477"/>
      <c r="EQ179" s="477"/>
      <c r="ER179" s="477"/>
      <c r="ES179" s="477"/>
      <c r="ET179" s="477"/>
      <c r="EU179" s="477"/>
      <c r="EV179" s="477"/>
      <c r="EW179" s="477"/>
      <c r="EX179" s="477"/>
      <c r="EY179" s="477"/>
      <c r="EZ179" s="477"/>
      <c r="FA179" s="477"/>
      <c r="FB179" s="477"/>
      <c r="FC179" s="477"/>
      <c r="FD179" s="477"/>
      <c r="FE179" s="477"/>
      <c r="FF179" s="477"/>
      <c r="FG179" s="477"/>
      <c r="FH179" s="477"/>
      <c r="FI179" s="477"/>
      <c r="FJ179" s="477"/>
      <c r="FK179" s="477"/>
      <c r="FL179" s="477"/>
      <c r="FM179" s="477"/>
      <c r="FN179" s="477"/>
      <c r="FO179" s="477"/>
      <c r="FP179" s="477"/>
      <c r="FQ179" s="477"/>
      <c r="FR179" s="477"/>
      <c r="FS179" s="477"/>
      <c r="FT179" s="477"/>
      <c r="FU179" s="477"/>
      <c r="FV179" s="477"/>
      <c r="FW179" s="477"/>
      <c r="FX179" s="477"/>
      <c r="FY179" s="477"/>
      <c r="FZ179" s="477"/>
      <c r="GA179" s="477"/>
      <c r="GB179" s="477"/>
      <c r="GC179" s="477"/>
      <c r="GD179" s="477"/>
      <c r="GE179" s="477"/>
      <c r="GF179" s="477"/>
      <c r="GG179" s="477"/>
      <c r="GH179" s="477"/>
      <c r="GI179" s="477"/>
      <c r="GJ179" s="477"/>
      <c r="GK179" s="477"/>
      <c r="GL179" s="477"/>
      <c r="GM179" s="477"/>
      <c r="GN179" s="477"/>
      <c r="GO179" s="477"/>
      <c r="GP179" s="477"/>
      <c r="GQ179" s="477"/>
      <c r="GR179" s="477"/>
      <c r="GS179" s="477"/>
      <c r="GT179" s="477"/>
      <c r="GU179" s="477"/>
      <c r="GV179" s="477"/>
      <c r="GW179" s="477"/>
      <c r="GX179" s="477"/>
      <c r="GY179" s="477"/>
      <c r="GZ179" s="477"/>
      <c r="HA179" s="477"/>
      <c r="HB179" s="477"/>
      <c r="HC179" s="477"/>
      <c r="HD179" s="477"/>
      <c r="HE179" s="477"/>
      <c r="HF179" s="477"/>
      <c r="HG179" s="477"/>
      <c r="HH179" s="477"/>
      <c r="HI179" s="477"/>
      <c r="HJ179" s="477"/>
      <c r="HK179" s="477"/>
      <c r="HL179" s="477"/>
      <c r="HM179" s="477"/>
      <c r="HN179" s="477"/>
      <c r="HO179" s="477"/>
      <c r="HP179" s="477"/>
      <c r="HQ179" s="477"/>
      <c r="HR179" s="477"/>
      <c r="HS179" s="477"/>
      <c r="HT179" s="477"/>
      <c r="HU179" s="477"/>
      <c r="HV179" s="477"/>
      <c r="HW179" s="477"/>
      <c r="HX179" s="477"/>
      <c r="HY179" s="477"/>
      <c r="HZ179" s="477"/>
      <c r="IA179" s="477"/>
      <c r="IB179" s="477"/>
      <c r="IC179" s="477"/>
      <c r="ID179" s="477"/>
      <c r="IE179" s="477"/>
      <c r="IF179" s="477"/>
      <c r="IG179" s="477"/>
      <c r="IH179" s="477"/>
      <c r="II179" s="477"/>
      <c r="IJ179" s="477"/>
      <c r="IK179" s="477"/>
      <c r="IL179" s="477"/>
      <c r="IM179" s="477"/>
      <c r="IN179" s="477"/>
      <c r="IO179" s="477"/>
      <c r="IP179" s="477"/>
      <c r="IQ179" s="477"/>
      <c r="IR179" s="477"/>
      <c r="IS179" s="477"/>
      <c r="IT179" s="477"/>
      <c r="IU179" s="477"/>
      <c r="IV179" s="477"/>
      <c r="IW179" s="477"/>
      <c r="IX179" s="477"/>
      <c r="IY179" s="477"/>
      <c r="IZ179" s="477"/>
      <c r="JA179" s="477"/>
      <c r="JB179" s="477"/>
      <c r="JC179" s="477"/>
      <c r="JD179" s="477"/>
      <c r="JE179" s="477"/>
    </row>
    <row r="180" spans="13:265" s="508" customFormat="1" ht="15" hidden="1" customHeight="1" x14ac:dyDescent="0.25">
      <c r="M180" s="400"/>
      <c r="N180" s="400"/>
      <c r="CK180" s="477"/>
      <c r="CL180" s="477"/>
      <c r="CM180" s="477"/>
      <c r="CN180" s="477"/>
      <c r="CO180" s="477"/>
      <c r="CP180" s="477"/>
      <c r="CQ180" s="477"/>
      <c r="CR180" s="477"/>
      <c r="CS180" s="477"/>
      <c r="CT180" s="477"/>
      <c r="CU180" s="477"/>
      <c r="CV180" s="477"/>
      <c r="CW180" s="477"/>
      <c r="CX180" s="477"/>
      <c r="CY180" s="477"/>
      <c r="CZ180" s="477"/>
      <c r="DA180" s="477"/>
      <c r="DB180" s="477"/>
      <c r="DC180" s="477"/>
      <c r="DD180" s="477"/>
      <c r="DE180" s="477"/>
      <c r="DF180" s="477"/>
      <c r="DG180" s="477"/>
      <c r="DH180" s="477"/>
      <c r="DI180" s="477"/>
      <c r="DJ180" s="477"/>
      <c r="DK180" s="477"/>
      <c r="DL180" s="477"/>
      <c r="DM180" s="477"/>
      <c r="DN180" s="477"/>
      <c r="DO180" s="477"/>
      <c r="DP180" s="477"/>
      <c r="DQ180" s="477"/>
      <c r="DR180" s="477"/>
      <c r="DS180" s="477"/>
      <c r="DT180" s="477"/>
      <c r="DU180" s="477"/>
      <c r="DV180" s="477"/>
      <c r="DW180" s="477"/>
      <c r="DX180" s="477"/>
      <c r="DY180" s="477"/>
      <c r="DZ180" s="477"/>
      <c r="EA180" s="477"/>
      <c r="EB180" s="477"/>
      <c r="EC180" s="477"/>
      <c r="ED180" s="477"/>
      <c r="EE180" s="477"/>
      <c r="EF180" s="477"/>
      <c r="EG180" s="477"/>
      <c r="EH180" s="477"/>
      <c r="EI180" s="477"/>
      <c r="EJ180" s="477"/>
      <c r="EK180" s="477"/>
      <c r="EL180" s="477"/>
      <c r="EM180" s="477"/>
      <c r="EN180" s="477"/>
      <c r="EO180" s="477"/>
      <c r="EP180" s="477"/>
      <c r="EQ180" s="477"/>
      <c r="ER180" s="477"/>
      <c r="ES180" s="477"/>
      <c r="ET180" s="477"/>
      <c r="EU180" s="477"/>
      <c r="EV180" s="477"/>
      <c r="EW180" s="477"/>
      <c r="EX180" s="477"/>
      <c r="EY180" s="477"/>
      <c r="EZ180" s="477"/>
      <c r="FA180" s="477"/>
      <c r="FB180" s="477"/>
      <c r="FC180" s="477"/>
      <c r="FD180" s="477"/>
      <c r="FE180" s="477"/>
      <c r="FF180" s="477"/>
      <c r="FG180" s="477"/>
      <c r="FH180" s="477"/>
      <c r="FI180" s="477"/>
      <c r="FJ180" s="477"/>
      <c r="FK180" s="477"/>
      <c r="FL180" s="477"/>
      <c r="FM180" s="477"/>
      <c r="FN180" s="477"/>
      <c r="FO180" s="477"/>
      <c r="FP180" s="477"/>
      <c r="FQ180" s="477"/>
      <c r="FR180" s="477"/>
      <c r="FS180" s="477"/>
      <c r="FT180" s="477"/>
      <c r="FU180" s="477"/>
      <c r="FV180" s="477"/>
      <c r="FW180" s="477"/>
      <c r="FX180" s="477"/>
      <c r="FY180" s="477"/>
      <c r="FZ180" s="477"/>
      <c r="GA180" s="477"/>
      <c r="GB180" s="477"/>
      <c r="GC180" s="477"/>
      <c r="GD180" s="477"/>
      <c r="GE180" s="477"/>
      <c r="GF180" s="477"/>
      <c r="GG180" s="477"/>
      <c r="GH180" s="477"/>
      <c r="GI180" s="477"/>
      <c r="GJ180" s="477"/>
      <c r="GK180" s="477"/>
      <c r="GL180" s="477"/>
      <c r="GM180" s="477"/>
      <c r="GN180" s="477"/>
      <c r="GO180" s="477"/>
      <c r="GP180" s="477"/>
      <c r="GQ180" s="477"/>
      <c r="GR180" s="477"/>
      <c r="GS180" s="477"/>
      <c r="GT180" s="477"/>
      <c r="GU180" s="477"/>
      <c r="GV180" s="477"/>
      <c r="GW180" s="477"/>
      <c r="GX180" s="477"/>
      <c r="GY180" s="477"/>
      <c r="GZ180" s="477"/>
      <c r="HA180" s="477"/>
      <c r="HB180" s="477"/>
      <c r="HC180" s="477"/>
      <c r="HD180" s="477"/>
      <c r="HE180" s="477"/>
      <c r="HF180" s="477"/>
      <c r="HG180" s="477"/>
      <c r="HH180" s="477"/>
      <c r="HI180" s="477"/>
      <c r="HJ180" s="477"/>
      <c r="HK180" s="477"/>
      <c r="HL180" s="477"/>
      <c r="HM180" s="477"/>
      <c r="HN180" s="477"/>
      <c r="HO180" s="477"/>
      <c r="HP180" s="477"/>
      <c r="HQ180" s="477"/>
      <c r="HR180" s="477"/>
      <c r="HS180" s="477"/>
      <c r="HT180" s="477"/>
      <c r="HU180" s="477"/>
      <c r="HV180" s="477"/>
      <c r="HW180" s="477"/>
      <c r="HX180" s="477"/>
      <c r="HY180" s="477"/>
      <c r="HZ180" s="477"/>
      <c r="IA180" s="477"/>
      <c r="IB180" s="477"/>
      <c r="IC180" s="477"/>
      <c r="ID180" s="477"/>
      <c r="IE180" s="477"/>
      <c r="IF180" s="477"/>
      <c r="IG180" s="477"/>
      <c r="IH180" s="477"/>
      <c r="II180" s="477"/>
      <c r="IJ180" s="477"/>
      <c r="IK180" s="477"/>
      <c r="IL180" s="477"/>
      <c r="IM180" s="477"/>
      <c r="IN180" s="477"/>
      <c r="IO180" s="477"/>
      <c r="IP180" s="477"/>
      <c r="IQ180" s="477"/>
      <c r="IR180" s="477"/>
      <c r="IS180" s="477"/>
      <c r="IT180" s="477"/>
      <c r="IU180" s="477"/>
      <c r="IV180" s="477"/>
      <c r="IW180" s="477"/>
      <c r="IX180" s="477"/>
      <c r="IY180" s="477"/>
      <c r="IZ180" s="477"/>
      <c r="JA180" s="477"/>
      <c r="JB180" s="477"/>
      <c r="JC180" s="477"/>
      <c r="JD180" s="477"/>
      <c r="JE180" s="477"/>
    </row>
    <row r="181" spans="13:265" s="508" customFormat="1" ht="15" hidden="1" customHeight="1" x14ac:dyDescent="0.25">
      <c r="M181" s="400"/>
      <c r="N181" s="400"/>
      <c r="CK181" s="477"/>
      <c r="CL181" s="477"/>
      <c r="CM181" s="477"/>
      <c r="CN181" s="477"/>
      <c r="CO181" s="477"/>
      <c r="CP181" s="477"/>
      <c r="CQ181" s="477"/>
      <c r="CR181" s="477"/>
      <c r="CS181" s="477"/>
      <c r="CT181" s="477"/>
      <c r="CU181" s="477"/>
      <c r="CV181" s="477"/>
      <c r="CW181" s="477"/>
      <c r="CX181" s="477"/>
      <c r="CY181" s="477"/>
      <c r="CZ181" s="477"/>
      <c r="DA181" s="477"/>
      <c r="DB181" s="477"/>
      <c r="DC181" s="477"/>
      <c r="DD181" s="477"/>
      <c r="DE181" s="477"/>
      <c r="DF181" s="477"/>
      <c r="DG181" s="477"/>
      <c r="DH181" s="477"/>
      <c r="DI181" s="477"/>
      <c r="DJ181" s="477"/>
      <c r="DK181" s="477"/>
      <c r="DL181" s="477"/>
      <c r="DM181" s="477"/>
      <c r="DN181" s="477"/>
      <c r="DO181" s="477"/>
      <c r="DP181" s="477"/>
      <c r="DQ181" s="477"/>
      <c r="DR181" s="477"/>
      <c r="DS181" s="477"/>
      <c r="DT181" s="477"/>
      <c r="DU181" s="477"/>
      <c r="DV181" s="477"/>
      <c r="DW181" s="477"/>
      <c r="DX181" s="477"/>
      <c r="DY181" s="477"/>
      <c r="DZ181" s="477"/>
      <c r="EA181" s="477"/>
      <c r="EB181" s="477"/>
      <c r="EC181" s="477"/>
      <c r="ED181" s="477"/>
      <c r="EE181" s="477"/>
      <c r="EF181" s="477"/>
      <c r="EG181" s="477"/>
      <c r="EH181" s="477"/>
      <c r="EI181" s="477"/>
      <c r="EJ181" s="477"/>
      <c r="EK181" s="477"/>
      <c r="EL181" s="477"/>
      <c r="EM181" s="477"/>
      <c r="EN181" s="477"/>
      <c r="EO181" s="477"/>
      <c r="EP181" s="477"/>
      <c r="EQ181" s="477"/>
      <c r="ER181" s="477"/>
      <c r="ES181" s="477"/>
      <c r="ET181" s="477"/>
      <c r="EU181" s="477"/>
      <c r="EV181" s="477"/>
      <c r="EW181" s="477"/>
      <c r="EX181" s="477"/>
      <c r="EY181" s="477"/>
      <c r="EZ181" s="477"/>
      <c r="FA181" s="477"/>
      <c r="FB181" s="477"/>
      <c r="FC181" s="477"/>
      <c r="FD181" s="477"/>
      <c r="FE181" s="477"/>
      <c r="FF181" s="477"/>
      <c r="FG181" s="477"/>
      <c r="FH181" s="477"/>
      <c r="FI181" s="477"/>
      <c r="FJ181" s="477"/>
      <c r="FK181" s="477"/>
      <c r="FL181" s="477"/>
      <c r="FM181" s="477"/>
      <c r="FN181" s="477"/>
      <c r="FO181" s="477"/>
      <c r="FP181" s="477"/>
      <c r="FQ181" s="477"/>
      <c r="FR181" s="477"/>
      <c r="FS181" s="477"/>
      <c r="FT181" s="477"/>
      <c r="FU181" s="477"/>
      <c r="FV181" s="477"/>
      <c r="FW181" s="477"/>
      <c r="FX181" s="477"/>
      <c r="FY181" s="477"/>
      <c r="FZ181" s="477"/>
      <c r="GA181" s="477"/>
      <c r="GB181" s="477"/>
      <c r="GC181" s="477"/>
      <c r="GD181" s="477"/>
      <c r="GE181" s="477"/>
      <c r="GF181" s="477"/>
      <c r="GG181" s="477"/>
      <c r="GH181" s="477"/>
      <c r="GI181" s="477"/>
      <c r="GJ181" s="477"/>
      <c r="GK181" s="477"/>
      <c r="GL181" s="477"/>
      <c r="GM181" s="477"/>
      <c r="GN181" s="477"/>
      <c r="GO181" s="477"/>
      <c r="GP181" s="477"/>
      <c r="GQ181" s="477"/>
      <c r="GR181" s="477"/>
      <c r="GS181" s="477"/>
      <c r="GT181" s="477"/>
      <c r="GU181" s="477"/>
      <c r="GV181" s="477"/>
      <c r="GW181" s="477"/>
      <c r="GX181" s="477"/>
      <c r="GY181" s="477"/>
      <c r="GZ181" s="477"/>
      <c r="HA181" s="477"/>
      <c r="HB181" s="477"/>
      <c r="HC181" s="477"/>
      <c r="HD181" s="477"/>
      <c r="HE181" s="477"/>
      <c r="HF181" s="477"/>
      <c r="HG181" s="477"/>
      <c r="HH181" s="477"/>
      <c r="HI181" s="477"/>
      <c r="HJ181" s="477"/>
      <c r="HK181" s="477"/>
      <c r="HL181" s="477"/>
      <c r="HM181" s="477"/>
      <c r="HN181" s="477"/>
      <c r="HO181" s="477"/>
      <c r="HP181" s="477"/>
      <c r="HQ181" s="477"/>
      <c r="HR181" s="477"/>
      <c r="HS181" s="477"/>
      <c r="HT181" s="477"/>
      <c r="HU181" s="477"/>
      <c r="HV181" s="477"/>
      <c r="HW181" s="477"/>
      <c r="HX181" s="477"/>
      <c r="HY181" s="477"/>
      <c r="HZ181" s="477"/>
      <c r="IA181" s="477"/>
      <c r="IB181" s="477"/>
      <c r="IC181" s="477"/>
      <c r="ID181" s="477"/>
      <c r="IE181" s="477"/>
      <c r="IF181" s="477"/>
      <c r="IG181" s="477"/>
      <c r="IH181" s="477"/>
      <c r="II181" s="477"/>
      <c r="IJ181" s="477"/>
      <c r="IK181" s="477"/>
      <c r="IL181" s="477"/>
      <c r="IM181" s="477"/>
      <c r="IN181" s="477"/>
      <c r="IO181" s="477"/>
      <c r="IP181" s="477"/>
      <c r="IQ181" s="477"/>
      <c r="IR181" s="477"/>
      <c r="IS181" s="477"/>
      <c r="IT181" s="477"/>
      <c r="IU181" s="477"/>
      <c r="IV181" s="477"/>
      <c r="IW181" s="477"/>
      <c r="IX181" s="477"/>
      <c r="IY181" s="477"/>
      <c r="IZ181" s="477"/>
      <c r="JA181" s="477"/>
      <c r="JB181" s="477"/>
      <c r="JC181" s="477"/>
      <c r="JD181" s="477"/>
      <c r="JE181" s="477"/>
    </row>
    <row r="182" spans="13:265" s="508" customFormat="1" ht="15" hidden="1" customHeight="1" x14ac:dyDescent="0.25">
      <c r="M182" s="400"/>
      <c r="N182" s="400"/>
      <c r="CK182" s="477"/>
      <c r="CL182" s="477"/>
      <c r="CM182" s="477"/>
      <c r="CN182" s="477"/>
      <c r="CO182" s="477"/>
      <c r="CP182" s="477"/>
      <c r="CQ182" s="477"/>
      <c r="CR182" s="477"/>
      <c r="CS182" s="477"/>
      <c r="CT182" s="477"/>
      <c r="CU182" s="477"/>
      <c r="CV182" s="477"/>
      <c r="CW182" s="477"/>
      <c r="CX182" s="477"/>
      <c r="CY182" s="477"/>
      <c r="CZ182" s="477"/>
      <c r="DA182" s="477"/>
      <c r="DB182" s="477"/>
      <c r="DC182" s="477"/>
      <c r="DD182" s="477"/>
      <c r="DE182" s="477"/>
      <c r="DF182" s="477"/>
      <c r="DG182" s="477"/>
      <c r="DH182" s="477"/>
      <c r="DI182" s="477"/>
      <c r="DJ182" s="477"/>
      <c r="DK182" s="477"/>
      <c r="DL182" s="477"/>
      <c r="DM182" s="477"/>
      <c r="DN182" s="477"/>
      <c r="DO182" s="477"/>
      <c r="DP182" s="477"/>
      <c r="DQ182" s="477"/>
      <c r="DR182" s="477"/>
      <c r="DS182" s="477"/>
      <c r="DT182" s="477"/>
      <c r="DU182" s="477"/>
      <c r="DV182" s="477"/>
      <c r="DW182" s="477"/>
      <c r="DX182" s="477"/>
      <c r="DY182" s="477"/>
      <c r="DZ182" s="477"/>
      <c r="EA182" s="477"/>
      <c r="EB182" s="477"/>
      <c r="EC182" s="477"/>
      <c r="ED182" s="477"/>
      <c r="EE182" s="477"/>
      <c r="EF182" s="477"/>
      <c r="EG182" s="477"/>
      <c r="EH182" s="477"/>
      <c r="EI182" s="477"/>
      <c r="EJ182" s="477"/>
      <c r="EK182" s="477"/>
      <c r="EL182" s="477"/>
      <c r="EM182" s="477"/>
      <c r="EN182" s="477"/>
      <c r="EO182" s="477"/>
      <c r="EP182" s="477"/>
      <c r="EQ182" s="477"/>
      <c r="ER182" s="477"/>
      <c r="ES182" s="477"/>
      <c r="ET182" s="477"/>
      <c r="EU182" s="477"/>
      <c r="EV182" s="477"/>
      <c r="EW182" s="477"/>
      <c r="EX182" s="477"/>
      <c r="EY182" s="477"/>
      <c r="EZ182" s="477"/>
      <c r="FA182" s="477"/>
      <c r="FB182" s="477"/>
      <c r="FC182" s="477"/>
      <c r="FD182" s="477"/>
      <c r="FE182" s="477"/>
      <c r="FF182" s="477"/>
      <c r="FG182" s="477"/>
      <c r="FH182" s="477"/>
      <c r="FI182" s="477"/>
      <c r="FJ182" s="477"/>
      <c r="FK182" s="477"/>
      <c r="FL182" s="477"/>
      <c r="FM182" s="477"/>
      <c r="FN182" s="477"/>
      <c r="FO182" s="477"/>
      <c r="FP182" s="477"/>
      <c r="FQ182" s="477"/>
      <c r="FR182" s="477"/>
      <c r="FS182" s="477"/>
      <c r="FT182" s="477"/>
      <c r="FU182" s="477"/>
      <c r="FV182" s="477"/>
      <c r="FW182" s="477"/>
      <c r="FX182" s="477"/>
      <c r="FY182" s="477"/>
      <c r="FZ182" s="477"/>
      <c r="GA182" s="477"/>
      <c r="GB182" s="477"/>
      <c r="GC182" s="477"/>
      <c r="GD182" s="477"/>
      <c r="GE182" s="477"/>
      <c r="GF182" s="477"/>
      <c r="GG182" s="477"/>
      <c r="GH182" s="477"/>
      <c r="GI182" s="477"/>
      <c r="GJ182" s="477"/>
      <c r="GK182" s="477"/>
      <c r="GL182" s="477"/>
      <c r="GM182" s="477"/>
      <c r="GN182" s="477"/>
      <c r="GO182" s="477"/>
      <c r="GP182" s="477"/>
      <c r="GQ182" s="477"/>
      <c r="GR182" s="477"/>
      <c r="GS182" s="477"/>
      <c r="GT182" s="477"/>
      <c r="GU182" s="477"/>
      <c r="GV182" s="477"/>
      <c r="GW182" s="477"/>
      <c r="GX182" s="477"/>
      <c r="GY182" s="477"/>
      <c r="GZ182" s="477"/>
      <c r="HA182" s="477"/>
      <c r="HB182" s="477"/>
      <c r="HC182" s="477"/>
      <c r="HD182" s="477"/>
      <c r="HE182" s="477"/>
      <c r="HF182" s="477"/>
      <c r="HG182" s="477"/>
      <c r="HH182" s="477"/>
      <c r="HI182" s="477"/>
      <c r="HJ182" s="477"/>
      <c r="HK182" s="477"/>
      <c r="HL182" s="477"/>
      <c r="HM182" s="477"/>
      <c r="HN182" s="477"/>
      <c r="HO182" s="477"/>
      <c r="HP182" s="477"/>
      <c r="HQ182" s="477"/>
      <c r="HR182" s="477"/>
      <c r="HS182" s="477"/>
      <c r="HT182" s="477"/>
      <c r="HU182" s="477"/>
      <c r="HV182" s="477"/>
      <c r="HW182" s="477"/>
      <c r="HX182" s="477"/>
      <c r="HY182" s="477"/>
      <c r="HZ182" s="477"/>
      <c r="IA182" s="477"/>
      <c r="IB182" s="477"/>
      <c r="IC182" s="477"/>
      <c r="ID182" s="477"/>
      <c r="IE182" s="477"/>
      <c r="IF182" s="477"/>
      <c r="IG182" s="477"/>
      <c r="IH182" s="477"/>
      <c r="II182" s="477"/>
      <c r="IJ182" s="477"/>
      <c r="IK182" s="477"/>
      <c r="IL182" s="477"/>
      <c r="IM182" s="477"/>
      <c r="IN182" s="477"/>
      <c r="IO182" s="477"/>
      <c r="IP182" s="477"/>
      <c r="IQ182" s="477"/>
      <c r="IR182" s="477"/>
      <c r="IS182" s="477"/>
      <c r="IT182" s="477"/>
      <c r="IU182" s="477"/>
      <c r="IV182" s="477"/>
      <c r="IW182" s="477"/>
      <c r="IX182" s="477"/>
      <c r="IY182" s="477"/>
      <c r="IZ182" s="477"/>
      <c r="JA182" s="477"/>
      <c r="JB182" s="477"/>
      <c r="JC182" s="477"/>
      <c r="JD182" s="477"/>
      <c r="JE182" s="477"/>
    </row>
    <row r="183" spans="13:265" s="508" customFormat="1" ht="15" hidden="1" customHeight="1" x14ac:dyDescent="0.25">
      <c r="M183" s="400"/>
      <c r="N183" s="400"/>
      <c r="CK183" s="477"/>
      <c r="CL183" s="477"/>
      <c r="CM183" s="477"/>
      <c r="CN183" s="477"/>
      <c r="CO183" s="477"/>
      <c r="CP183" s="477"/>
      <c r="CQ183" s="477"/>
      <c r="CR183" s="477"/>
      <c r="CS183" s="477"/>
      <c r="CT183" s="477"/>
      <c r="CU183" s="477"/>
      <c r="CV183" s="477"/>
      <c r="CW183" s="477"/>
      <c r="CX183" s="477"/>
      <c r="CY183" s="477"/>
      <c r="CZ183" s="477"/>
      <c r="DA183" s="477"/>
      <c r="DB183" s="477"/>
      <c r="DC183" s="477"/>
      <c r="DD183" s="477"/>
      <c r="DE183" s="477"/>
      <c r="DF183" s="477"/>
      <c r="DG183" s="477"/>
      <c r="DH183" s="477"/>
      <c r="DI183" s="477"/>
      <c r="DJ183" s="477"/>
      <c r="DK183" s="477"/>
      <c r="DL183" s="477"/>
      <c r="DM183" s="477"/>
      <c r="DN183" s="477"/>
      <c r="DO183" s="477"/>
      <c r="DP183" s="477"/>
      <c r="DQ183" s="477"/>
      <c r="DR183" s="477"/>
      <c r="DS183" s="477"/>
      <c r="DT183" s="477"/>
      <c r="DU183" s="477"/>
      <c r="DV183" s="477"/>
      <c r="DW183" s="477"/>
      <c r="DX183" s="477"/>
      <c r="DY183" s="477"/>
      <c r="DZ183" s="477"/>
      <c r="EA183" s="477"/>
      <c r="EB183" s="477"/>
      <c r="EC183" s="477"/>
      <c r="ED183" s="477"/>
      <c r="EE183" s="477"/>
      <c r="EF183" s="477"/>
      <c r="EG183" s="477"/>
      <c r="EH183" s="477"/>
      <c r="EI183" s="477"/>
      <c r="EJ183" s="477"/>
      <c r="EK183" s="477"/>
      <c r="EL183" s="477"/>
      <c r="EM183" s="477"/>
      <c r="EN183" s="477"/>
      <c r="EO183" s="477"/>
      <c r="EP183" s="477"/>
      <c r="EQ183" s="477"/>
      <c r="ER183" s="477"/>
      <c r="ES183" s="477"/>
      <c r="ET183" s="477"/>
      <c r="EU183" s="477"/>
      <c r="EV183" s="477"/>
      <c r="EW183" s="477"/>
      <c r="EX183" s="477"/>
      <c r="EY183" s="477"/>
      <c r="EZ183" s="477"/>
      <c r="FA183" s="477"/>
      <c r="FB183" s="477"/>
      <c r="FC183" s="477"/>
      <c r="FD183" s="477"/>
      <c r="FE183" s="477"/>
      <c r="FF183" s="477"/>
      <c r="FG183" s="477"/>
      <c r="FH183" s="477"/>
      <c r="FI183" s="477"/>
      <c r="FJ183" s="477"/>
      <c r="FK183" s="477"/>
      <c r="FL183" s="477"/>
      <c r="FM183" s="477"/>
      <c r="FN183" s="477"/>
      <c r="FO183" s="477"/>
      <c r="FP183" s="477"/>
      <c r="FQ183" s="477"/>
      <c r="FR183" s="477"/>
      <c r="FS183" s="477"/>
      <c r="FT183" s="477"/>
      <c r="FU183" s="477"/>
      <c r="FV183" s="477"/>
      <c r="FW183" s="477"/>
      <c r="FX183" s="477"/>
      <c r="FY183" s="477"/>
      <c r="FZ183" s="477"/>
      <c r="GA183" s="477"/>
      <c r="GB183" s="477"/>
      <c r="GC183" s="477"/>
      <c r="GD183" s="477"/>
      <c r="GE183" s="477"/>
      <c r="GF183" s="477"/>
      <c r="GG183" s="477"/>
      <c r="GH183" s="477"/>
      <c r="GI183" s="477"/>
      <c r="GJ183" s="477"/>
      <c r="GK183" s="477"/>
      <c r="GL183" s="477"/>
      <c r="GM183" s="477"/>
      <c r="GN183" s="477"/>
      <c r="GO183" s="477"/>
      <c r="GP183" s="477"/>
      <c r="GQ183" s="477"/>
      <c r="GR183" s="477"/>
      <c r="GS183" s="477"/>
      <c r="GT183" s="477"/>
      <c r="GU183" s="477"/>
      <c r="GV183" s="477"/>
      <c r="GW183" s="477"/>
      <c r="GX183" s="477"/>
      <c r="GY183" s="477"/>
      <c r="GZ183" s="477"/>
      <c r="HA183" s="477"/>
      <c r="HB183" s="477"/>
      <c r="HC183" s="477"/>
      <c r="HD183" s="477"/>
      <c r="HE183" s="477"/>
      <c r="HF183" s="477"/>
      <c r="HG183" s="477"/>
      <c r="HH183" s="477"/>
      <c r="HI183" s="477"/>
      <c r="HJ183" s="477"/>
      <c r="HK183" s="477"/>
      <c r="HL183" s="477"/>
      <c r="HM183" s="477"/>
      <c r="HN183" s="477"/>
      <c r="HO183" s="477"/>
      <c r="HP183" s="477"/>
      <c r="HQ183" s="477"/>
      <c r="HR183" s="477"/>
      <c r="HS183" s="477"/>
      <c r="HT183" s="477"/>
      <c r="HU183" s="477"/>
      <c r="HV183" s="477"/>
      <c r="HW183" s="477"/>
      <c r="HX183" s="477"/>
      <c r="HY183" s="477"/>
      <c r="HZ183" s="477"/>
      <c r="IA183" s="477"/>
      <c r="IB183" s="477"/>
      <c r="IC183" s="477"/>
      <c r="ID183" s="477"/>
      <c r="IE183" s="477"/>
      <c r="IF183" s="477"/>
      <c r="IG183" s="477"/>
      <c r="IH183" s="477"/>
      <c r="II183" s="477"/>
      <c r="IJ183" s="477"/>
      <c r="IK183" s="477"/>
      <c r="IL183" s="477"/>
      <c r="IM183" s="477"/>
      <c r="IN183" s="477"/>
      <c r="IO183" s="477"/>
      <c r="IP183" s="477"/>
      <c r="IQ183" s="477"/>
      <c r="IR183" s="477"/>
      <c r="IS183" s="477"/>
      <c r="IT183" s="477"/>
      <c r="IU183" s="477"/>
      <c r="IV183" s="477"/>
      <c r="IW183" s="477"/>
      <c r="IX183" s="477"/>
      <c r="IY183" s="477"/>
      <c r="IZ183" s="477"/>
      <c r="JA183" s="477"/>
      <c r="JB183" s="477"/>
      <c r="JC183" s="477"/>
      <c r="JD183" s="477"/>
      <c r="JE183" s="477"/>
    </row>
    <row r="184" spans="13:265" s="508" customFormat="1" ht="15" hidden="1" customHeight="1" x14ac:dyDescent="0.25">
      <c r="M184" s="400"/>
      <c r="N184" s="400"/>
      <c r="CK184" s="477"/>
      <c r="CL184" s="477"/>
      <c r="CM184" s="477"/>
      <c r="CN184" s="477"/>
      <c r="CO184" s="477"/>
      <c r="CP184" s="477"/>
      <c r="CQ184" s="477"/>
      <c r="CR184" s="477"/>
      <c r="CS184" s="477"/>
      <c r="CT184" s="477"/>
      <c r="CU184" s="477"/>
      <c r="CV184" s="477"/>
      <c r="CW184" s="477"/>
      <c r="CX184" s="477"/>
      <c r="CY184" s="477"/>
      <c r="CZ184" s="477"/>
      <c r="DA184" s="477"/>
      <c r="DB184" s="477"/>
      <c r="DC184" s="477"/>
      <c r="DD184" s="477"/>
      <c r="DE184" s="477"/>
      <c r="DF184" s="477"/>
      <c r="DG184" s="477"/>
      <c r="DH184" s="477"/>
      <c r="DI184" s="477"/>
      <c r="DJ184" s="477"/>
      <c r="DK184" s="477"/>
      <c r="DL184" s="477"/>
      <c r="DM184" s="477"/>
      <c r="DN184" s="477"/>
      <c r="DO184" s="477"/>
      <c r="DP184" s="477"/>
      <c r="DQ184" s="477"/>
      <c r="DR184" s="477"/>
      <c r="DS184" s="477"/>
      <c r="DT184" s="477"/>
      <c r="DU184" s="477"/>
      <c r="DV184" s="477"/>
      <c r="DW184" s="477"/>
      <c r="DX184" s="477"/>
      <c r="DY184" s="477"/>
      <c r="DZ184" s="477"/>
      <c r="EA184" s="477"/>
      <c r="EB184" s="477"/>
      <c r="EC184" s="477"/>
      <c r="ED184" s="477"/>
      <c r="EE184" s="477"/>
      <c r="EF184" s="477"/>
      <c r="EG184" s="477"/>
      <c r="EH184" s="477"/>
      <c r="EI184" s="477"/>
      <c r="EJ184" s="477"/>
      <c r="EK184" s="477"/>
      <c r="EL184" s="477"/>
      <c r="EM184" s="477"/>
      <c r="EN184" s="477"/>
      <c r="EO184" s="477"/>
      <c r="EP184" s="477"/>
      <c r="EQ184" s="477"/>
      <c r="ER184" s="477"/>
      <c r="ES184" s="477"/>
      <c r="ET184" s="477"/>
      <c r="EU184" s="477"/>
      <c r="EV184" s="477"/>
      <c r="EW184" s="477"/>
      <c r="EX184" s="477"/>
      <c r="EY184" s="477"/>
      <c r="EZ184" s="477"/>
      <c r="FA184" s="477"/>
      <c r="FB184" s="477"/>
      <c r="FC184" s="477"/>
      <c r="FD184" s="477"/>
      <c r="FE184" s="477"/>
      <c r="FF184" s="477"/>
      <c r="FG184" s="477"/>
      <c r="FH184" s="477"/>
      <c r="FI184" s="477"/>
      <c r="FJ184" s="477"/>
      <c r="FK184" s="477"/>
      <c r="FL184" s="477"/>
      <c r="FM184" s="477"/>
      <c r="FN184" s="477"/>
      <c r="FO184" s="477"/>
      <c r="FP184" s="477"/>
      <c r="FQ184" s="477"/>
      <c r="FR184" s="477"/>
      <c r="FS184" s="477"/>
      <c r="FT184" s="477"/>
      <c r="FU184" s="477"/>
      <c r="FV184" s="477"/>
      <c r="FW184" s="477"/>
      <c r="FX184" s="477"/>
      <c r="FY184" s="477"/>
      <c r="FZ184" s="477"/>
      <c r="GA184" s="477"/>
      <c r="GB184" s="477"/>
      <c r="GC184" s="477"/>
      <c r="GD184" s="477"/>
      <c r="GE184" s="477"/>
      <c r="GF184" s="477"/>
      <c r="GG184" s="477"/>
      <c r="GH184" s="477"/>
      <c r="GI184" s="477"/>
      <c r="GJ184" s="477"/>
      <c r="GK184" s="477"/>
      <c r="GL184" s="477"/>
      <c r="GM184" s="477"/>
      <c r="GN184" s="477"/>
      <c r="GO184" s="477"/>
      <c r="GP184" s="477"/>
      <c r="GQ184" s="477"/>
      <c r="GR184" s="477"/>
      <c r="GS184" s="477"/>
      <c r="GT184" s="477"/>
      <c r="GU184" s="477"/>
      <c r="GV184" s="477"/>
      <c r="GW184" s="477"/>
      <c r="GX184" s="477"/>
      <c r="GY184" s="477"/>
      <c r="GZ184" s="477"/>
      <c r="HA184" s="477"/>
      <c r="HB184" s="477"/>
      <c r="HC184" s="477"/>
      <c r="HD184" s="477"/>
      <c r="HE184" s="477"/>
      <c r="HF184" s="477"/>
      <c r="HG184" s="477"/>
      <c r="HH184" s="477"/>
      <c r="HI184" s="477"/>
      <c r="HJ184" s="477"/>
      <c r="HK184" s="477"/>
      <c r="HL184" s="477"/>
      <c r="HM184" s="477"/>
      <c r="HN184" s="477"/>
      <c r="HO184" s="477"/>
      <c r="HP184" s="477"/>
      <c r="HQ184" s="477"/>
      <c r="HR184" s="477"/>
      <c r="HS184" s="477"/>
      <c r="HT184" s="477"/>
      <c r="HU184" s="477"/>
      <c r="HV184" s="477"/>
      <c r="HW184" s="477"/>
      <c r="HX184" s="477"/>
      <c r="HY184" s="477"/>
      <c r="HZ184" s="477"/>
      <c r="IA184" s="477"/>
      <c r="IB184" s="477"/>
      <c r="IC184" s="477"/>
      <c r="ID184" s="477"/>
      <c r="IE184" s="477"/>
      <c r="IF184" s="477"/>
      <c r="IG184" s="477"/>
      <c r="IH184" s="477"/>
      <c r="II184" s="477"/>
      <c r="IJ184" s="477"/>
      <c r="IK184" s="477"/>
      <c r="IL184" s="477"/>
      <c r="IM184" s="477"/>
      <c r="IN184" s="477"/>
      <c r="IO184" s="477"/>
      <c r="IP184" s="477"/>
      <c r="IQ184" s="477"/>
      <c r="IR184" s="477"/>
      <c r="IS184" s="477"/>
      <c r="IT184" s="477"/>
      <c r="IU184" s="477"/>
      <c r="IV184" s="477"/>
      <c r="IW184" s="477"/>
      <c r="IX184" s="477"/>
      <c r="IY184" s="477"/>
      <c r="IZ184" s="477"/>
      <c r="JA184" s="477"/>
      <c r="JB184" s="477"/>
      <c r="JC184" s="477"/>
      <c r="JD184" s="477"/>
      <c r="JE184" s="477"/>
    </row>
    <row r="185" spans="13:265" s="508" customFormat="1" ht="15" hidden="1" customHeight="1" x14ac:dyDescent="0.25">
      <c r="M185" s="400"/>
      <c r="N185" s="400"/>
      <c r="CK185" s="477"/>
      <c r="CL185" s="477"/>
      <c r="CM185" s="477"/>
      <c r="CN185" s="477"/>
      <c r="CO185" s="477"/>
      <c r="CP185" s="477"/>
      <c r="CQ185" s="477"/>
      <c r="CR185" s="477"/>
      <c r="CS185" s="477"/>
      <c r="CT185" s="477"/>
      <c r="CU185" s="477"/>
      <c r="CV185" s="477"/>
      <c r="CW185" s="477"/>
      <c r="CX185" s="477"/>
      <c r="CY185" s="477"/>
      <c r="CZ185" s="477"/>
      <c r="DA185" s="477"/>
      <c r="DB185" s="477"/>
      <c r="DC185" s="477"/>
      <c r="DD185" s="477"/>
      <c r="DE185" s="477"/>
      <c r="DF185" s="477"/>
      <c r="DG185" s="477"/>
      <c r="DH185" s="477"/>
      <c r="DI185" s="477"/>
      <c r="DJ185" s="477"/>
      <c r="DK185" s="477"/>
      <c r="DL185" s="477"/>
      <c r="DM185" s="477"/>
      <c r="DN185" s="477"/>
      <c r="DO185" s="477"/>
      <c r="DP185" s="477"/>
      <c r="DQ185" s="477"/>
      <c r="DR185" s="477"/>
      <c r="DS185" s="477"/>
      <c r="DT185" s="477"/>
      <c r="DU185" s="477"/>
      <c r="DV185" s="477"/>
      <c r="DW185" s="477"/>
      <c r="DX185" s="477"/>
      <c r="DY185" s="477"/>
      <c r="DZ185" s="477"/>
      <c r="EA185" s="477"/>
      <c r="EB185" s="477"/>
      <c r="EC185" s="477"/>
      <c r="ED185" s="477"/>
      <c r="EE185" s="477"/>
      <c r="EF185" s="477"/>
      <c r="EG185" s="477"/>
      <c r="EH185" s="477"/>
      <c r="EI185" s="477"/>
      <c r="EJ185" s="477"/>
      <c r="EK185" s="477"/>
      <c r="EL185" s="477"/>
      <c r="EM185" s="477"/>
      <c r="EN185" s="477"/>
      <c r="EO185" s="477"/>
      <c r="EP185" s="477"/>
      <c r="EQ185" s="477"/>
      <c r="ER185" s="477"/>
      <c r="ES185" s="477"/>
      <c r="ET185" s="477"/>
      <c r="EU185" s="477"/>
      <c r="EV185" s="477"/>
      <c r="EW185" s="477"/>
      <c r="EX185" s="477"/>
      <c r="EY185" s="477"/>
      <c r="EZ185" s="477"/>
      <c r="FA185" s="477"/>
      <c r="FB185" s="477"/>
      <c r="FC185" s="477"/>
      <c r="FD185" s="477"/>
      <c r="FE185" s="477"/>
      <c r="FF185" s="477"/>
      <c r="FG185" s="477"/>
      <c r="FH185" s="477"/>
      <c r="FI185" s="477"/>
      <c r="FJ185" s="477"/>
      <c r="FK185" s="477"/>
      <c r="FL185" s="477"/>
      <c r="FM185" s="477"/>
      <c r="FN185" s="477"/>
      <c r="FO185" s="477"/>
      <c r="FP185" s="477"/>
      <c r="FQ185" s="477"/>
      <c r="FR185" s="477"/>
      <c r="FS185" s="477"/>
      <c r="FT185" s="477"/>
      <c r="FU185" s="477"/>
      <c r="FV185" s="477"/>
      <c r="FW185" s="477"/>
      <c r="FX185" s="477"/>
      <c r="FY185" s="477"/>
      <c r="FZ185" s="477"/>
      <c r="GA185" s="477"/>
      <c r="GB185" s="477"/>
      <c r="GC185" s="477"/>
      <c r="GD185" s="477"/>
      <c r="GE185" s="477"/>
      <c r="GF185" s="477"/>
      <c r="GG185" s="477"/>
      <c r="GH185" s="477"/>
      <c r="GI185" s="477"/>
      <c r="GJ185" s="477"/>
      <c r="GK185" s="477"/>
      <c r="GL185" s="477"/>
      <c r="GM185" s="477"/>
      <c r="GN185" s="477"/>
      <c r="GO185" s="477"/>
      <c r="GP185" s="477"/>
      <c r="GQ185" s="477"/>
      <c r="GR185" s="477"/>
      <c r="GS185" s="477"/>
      <c r="GT185" s="477"/>
      <c r="GU185" s="477"/>
      <c r="GV185" s="477"/>
      <c r="GW185" s="477"/>
      <c r="GX185" s="477"/>
      <c r="GY185" s="477"/>
      <c r="GZ185" s="477"/>
      <c r="HA185" s="477"/>
      <c r="HB185" s="477"/>
      <c r="HC185" s="477"/>
      <c r="HD185" s="477"/>
      <c r="HE185" s="477"/>
      <c r="HF185" s="477"/>
      <c r="HG185" s="477"/>
      <c r="HH185" s="477"/>
      <c r="HI185" s="477"/>
      <c r="HJ185" s="477"/>
      <c r="HK185" s="477"/>
      <c r="HL185" s="477"/>
      <c r="HM185" s="477"/>
      <c r="HN185" s="477"/>
      <c r="HO185" s="477"/>
      <c r="HP185" s="477"/>
      <c r="HQ185" s="477"/>
      <c r="HR185" s="477"/>
      <c r="HS185" s="477"/>
      <c r="HT185" s="477"/>
      <c r="HU185" s="477"/>
      <c r="HV185" s="477"/>
      <c r="HW185" s="477"/>
      <c r="HX185" s="477"/>
      <c r="HY185" s="477"/>
      <c r="HZ185" s="477"/>
      <c r="IA185" s="477"/>
      <c r="IB185" s="477"/>
      <c r="IC185" s="477"/>
      <c r="ID185" s="477"/>
      <c r="IE185" s="477"/>
      <c r="IF185" s="477"/>
      <c r="IG185" s="477"/>
      <c r="IH185" s="477"/>
      <c r="II185" s="477"/>
      <c r="IJ185" s="477"/>
      <c r="IK185" s="477"/>
      <c r="IL185" s="477"/>
      <c r="IM185" s="477"/>
      <c r="IN185" s="477"/>
      <c r="IO185" s="477"/>
      <c r="IP185" s="477"/>
      <c r="IQ185" s="477"/>
      <c r="IR185" s="477"/>
      <c r="IS185" s="477"/>
      <c r="IT185" s="477"/>
      <c r="IU185" s="477"/>
      <c r="IV185" s="477"/>
      <c r="IW185" s="477"/>
      <c r="IX185" s="477"/>
      <c r="IY185" s="477"/>
      <c r="IZ185" s="477"/>
      <c r="JA185" s="477"/>
      <c r="JB185" s="477"/>
      <c r="JC185" s="477"/>
      <c r="JD185" s="477"/>
      <c r="JE185" s="477"/>
    </row>
    <row r="186" spans="13:265" s="508" customFormat="1" ht="15" hidden="1" customHeight="1" x14ac:dyDescent="0.25">
      <c r="M186" s="400"/>
      <c r="N186" s="400"/>
      <c r="CK186" s="477"/>
      <c r="CL186" s="477"/>
      <c r="CM186" s="477"/>
      <c r="CN186" s="477"/>
      <c r="CO186" s="477"/>
      <c r="CP186" s="477"/>
      <c r="CQ186" s="477"/>
      <c r="CR186" s="477"/>
      <c r="CS186" s="477"/>
      <c r="CT186" s="477"/>
      <c r="CU186" s="477"/>
      <c r="CV186" s="477"/>
      <c r="CW186" s="477"/>
      <c r="CX186" s="477"/>
      <c r="CY186" s="477"/>
      <c r="CZ186" s="477"/>
      <c r="DA186" s="477"/>
      <c r="DB186" s="477"/>
      <c r="DC186" s="477"/>
      <c r="DD186" s="477"/>
      <c r="DE186" s="477"/>
      <c r="DF186" s="477"/>
      <c r="DG186" s="477"/>
      <c r="DH186" s="477"/>
      <c r="DI186" s="477"/>
      <c r="DJ186" s="477"/>
      <c r="DK186" s="477"/>
      <c r="DL186" s="477"/>
      <c r="DM186" s="477"/>
      <c r="DN186" s="477"/>
      <c r="DO186" s="477"/>
      <c r="DP186" s="477"/>
      <c r="DQ186" s="477"/>
      <c r="DR186" s="477"/>
      <c r="DS186" s="477"/>
      <c r="DT186" s="477"/>
      <c r="DU186" s="477"/>
      <c r="DV186" s="477"/>
      <c r="DW186" s="477"/>
      <c r="DX186" s="477"/>
      <c r="DY186" s="477"/>
      <c r="DZ186" s="477"/>
      <c r="EA186" s="477"/>
      <c r="EB186" s="477"/>
      <c r="EC186" s="477"/>
      <c r="ED186" s="477"/>
      <c r="EE186" s="477"/>
      <c r="EF186" s="477"/>
      <c r="EG186" s="477"/>
      <c r="EH186" s="477"/>
      <c r="EI186" s="477"/>
      <c r="EJ186" s="477"/>
      <c r="EK186" s="477"/>
      <c r="EL186" s="477"/>
      <c r="EM186" s="477"/>
      <c r="EN186" s="477"/>
      <c r="EO186" s="477"/>
      <c r="EP186" s="477"/>
      <c r="EQ186" s="477"/>
      <c r="ER186" s="477"/>
      <c r="ES186" s="477"/>
      <c r="ET186" s="477"/>
      <c r="EU186" s="477"/>
      <c r="EV186" s="477"/>
      <c r="EW186" s="477"/>
      <c r="EX186" s="477"/>
      <c r="EY186" s="477"/>
      <c r="EZ186" s="477"/>
      <c r="FA186" s="477"/>
      <c r="FB186" s="477"/>
      <c r="FC186" s="477"/>
      <c r="FD186" s="477"/>
      <c r="FE186" s="477"/>
      <c r="FF186" s="477"/>
      <c r="FG186" s="477"/>
      <c r="FH186" s="477"/>
      <c r="FI186" s="477"/>
      <c r="FJ186" s="477"/>
      <c r="FK186" s="477"/>
      <c r="FL186" s="477"/>
      <c r="FM186" s="477"/>
      <c r="FN186" s="477"/>
      <c r="FO186" s="477"/>
      <c r="FP186" s="477"/>
      <c r="FQ186" s="477"/>
      <c r="FR186" s="477"/>
      <c r="FS186" s="477"/>
      <c r="FT186" s="477"/>
      <c r="FU186" s="477"/>
      <c r="FV186" s="477"/>
      <c r="FW186" s="477"/>
      <c r="FX186" s="477"/>
      <c r="FY186" s="477"/>
      <c r="FZ186" s="477"/>
      <c r="GA186" s="477"/>
      <c r="GB186" s="477"/>
      <c r="GC186" s="477"/>
      <c r="GD186" s="477"/>
      <c r="GE186" s="477"/>
      <c r="GF186" s="477"/>
      <c r="GG186" s="477"/>
      <c r="GH186" s="477"/>
      <c r="GI186" s="477"/>
      <c r="GJ186" s="477"/>
      <c r="GK186" s="477"/>
      <c r="GL186" s="477"/>
      <c r="GM186" s="477"/>
      <c r="GN186" s="477"/>
      <c r="GO186" s="477"/>
      <c r="GP186" s="477"/>
      <c r="GQ186" s="477"/>
      <c r="GR186" s="477"/>
      <c r="GS186" s="477"/>
      <c r="GT186" s="477"/>
      <c r="GU186" s="477"/>
      <c r="GV186" s="477"/>
      <c r="GW186" s="477"/>
      <c r="GX186" s="477"/>
      <c r="GY186" s="477"/>
      <c r="GZ186" s="477"/>
      <c r="HA186" s="477"/>
      <c r="HB186" s="477"/>
      <c r="HC186" s="477"/>
      <c r="HD186" s="477"/>
      <c r="HE186" s="477"/>
      <c r="HF186" s="477"/>
      <c r="HG186" s="477"/>
      <c r="HH186" s="477"/>
      <c r="HI186" s="477"/>
      <c r="HJ186" s="477"/>
      <c r="HK186" s="477"/>
      <c r="HL186" s="477"/>
      <c r="HM186" s="477"/>
      <c r="HN186" s="477"/>
      <c r="HO186" s="477"/>
      <c r="HP186" s="477"/>
      <c r="HQ186" s="477"/>
      <c r="HR186" s="477"/>
      <c r="HS186" s="477"/>
      <c r="HT186" s="477"/>
      <c r="HU186" s="477"/>
      <c r="HV186" s="477"/>
      <c r="HW186" s="477"/>
      <c r="HX186" s="477"/>
      <c r="HY186" s="477"/>
      <c r="HZ186" s="477"/>
      <c r="IA186" s="477"/>
      <c r="IB186" s="477"/>
      <c r="IC186" s="477"/>
      <c r="ID186" s="477"/>
      <c r="IE186" s="477"/>
      <c r="IF186" s="477"/>
      <c r="IG186" s="477"/>
      <c r="IH186" s="477"/>
      <c r="II186" s="477"/>
      <c r="IJ186" s="477"/>
      <c r="IK186" s="477"/>
      <c r="IL186" s="477"/>
      <c r="IM186" s="477"/>
      <c r="IN186" s="477"/>
      <c r="IO186" s="477"/>
      <c r="IP186" s="477"/>
      <c r="IQ186" s="477"/>
      <c r="IR186" s="477"/>
      <c r="IS186" s="477"/>
      <c r="IT186" s="477"/>
      <c r="IU186" s="477"/>
      <c r="IV186" s="477"/>
      <c r="IW186" s="477"/>
      <c r="IX186" s="477"/>
      <c r="IY186" s="477"/>
      <c r="IZ186" s="477"/>
      <c r="JA186" s="477"/>
      <c r="JB186" s="477"/>
      <c r="JC186" s="477"/>
      <c r="JD186" s="477"/>
      <c r="JE186" s="477"/>
    </row>
    <row r="187" spans="13:265" s="508" customFormat="1" ht="15" hidden="1" customHeight="1" x14ac:dyDescent="0.25">
      <c r="M187" s="400"/>
      <c r="N187" s="400"/>
      <c r="CK187" s="477"/>
      <c r="CL187" s="477"/>
      <c r="CM187" s="477"/>
      <c r="CN187" s="477"/>
      <c r="CO187" s="477"/>
      <c r="CP187" s="477"/>
      <c r="CQ187" s="477"/>
      <c r="CR187" s="477"/>
      <c r="CS187" s="477"/>
      <c r="CT187" s="477"/>
      <c r="CU187" s="477"/>
      <c r="CV187" s="477"/>
      <c r="CW187" s="477"/>
      <c r="CX187" s="477"/>
      <c r="CY187" s="477"/>
      <c r="CZ187" s="477"/>
      <c r="DA187" s="477"/>
      <c r="DB187" s="477"/>
      <c r="DC187" s="477"/>
      <c r="DD187" s="477"/>
      <c r="DE187" s="477"/>
      <c r="DF187" s="477"/>
      <c r="DG187" s="477"/>
      <c r="DH187" s="477"/>
      <c r="DI187" s="477"/>
      <c r="DJ187" s="477"/>
      <c r="DK187" s="477"/>
      <c r="DL187" s="477"/>
      <c r="DM187" s="477"/>
      <c r="DN187" s="477"/>
      <c r="DO187" s="477"/>
      <c r="DP187" s="477"/>
      <c r="DQ187" s="477"/>
      <c r="DR187" s="477"/>
      <c r="DS187" s="477"/>
      <c r="DT187" s="477"/>
      <c r="DU187" s="477"/>
      <c r="DV187" s="477"/>
      <c r="DW187" s="477"/>
      <c r="DX187" s="477"/>
      <c r="DY187" s="477"/>
      <c r="DZ187" s="477"/>
      <c r="EA187" s="477"/>
      <c r="EB187" s="477"/>
      <c r="EC187" s="477"/>
      <c r="ED187" s="477"/>
      <c r="EE187" s="477"/>
      <c r="EF187" s="477"/>
      <c r="EG187" s="477"/>
      <c r="EH187" s="477"/>
      <c r="EI187" s="477"/>
      <c r="EJ187" s="477"/>
      <c r="EK187" s="477"/>
      <c r="EL187" s="477"/>
      <c r="EM187" s="477"/>
      <c r="EN187" s="477"/>
      <c r="EO187" s="477"/>
      <c r="EP187" s="477"/>
      <c r="EQ187" s="477"/>
      <c r="ER187" s="477"/>
      <c r="ES187" s="477"/>
      <c r="ET187" s="477"/>
      <c r="EU187" s="477"/>
      <c r="EV187" s="477"/>
      <c r="EW187" s="477"/>
      <c r="EX187" s="477"/>
      <c r="EY187" s="477"/>
      <c r="EZ187" s="477"/>
      <c r="FA187" s="477"/>
      <c r="FB187" s="477"/>
      <c r="FC187" s="477"/>
      <c r="FD187" s="477"/>
      <c r="FE187" s="477"/>
      <c r="FF187" s="477"/>
      <c r="FG187" s="477"/>
      <c r="FH187" s="477"/>
      <c r="FI187" s="477"/>
      <c r="FJ187" s="477"/>
      <c r="FK187" s="477"/>
      <c r="FL187" s="477"/>
      <c r="FM187" s="477"/>
      <c r="FN187" s="477"/>
      <c r="FO187" s="477"/>
      <c r="FP187" s="477"/>
      <c r="FQ187" s="477"/>
      <c r="FR187" s="477"/>
      <c r="FS187" s="477"/>
      <c r="FT187" s="477"/>
      <c r="FU187" s="477"/>
      <c r="FV187" s="477"/>
      <c r="FW187" s="477"/>
      <c r="FX187" s="477"/>
      <c r="FY187" s="477"/>
      <c r="FZ187" s="477"/>
      <c r="GA187" s="477"/>
      <c r="GB187" s="477"/>
      <c r="GC187" s="477"/>
      <c r="GD187" s="477"/>
      <c r="GE187" s="477"/>
      <c r="GF187" s="477"/>
      <c r="GG187" s="477"/>
      <c r="GH187" s="477"/>
      <c r="GI187" s="477"/>
      <c r="GJ187" s="477"/>
      <c r="GK187" s="477"/>
      <c r="GL187" s="477"/>
      <c r="GM187" s="477"/>
      <c r="GN187" s="477"/>
      <c r="GO187" s="477"/>
      <c r="GP187" s="477"/>
      <c r="GQ187" s="477"/>
      <c r="GR187" s="477"/>
      <c r="GS187" s="477"/>
      <c r="GT187" s="477"/>
      <c r="GU187" s="477"/>
      <c r="GV187" s="477"/>
      <c r="GW187" s="477"/>
      <c r="GX187" s="477"/>
      <c r="GY187" s="477"/>
      <c r="GZ187" s="477"/>
      <c r="HA187" s="477"/>
      <c r="HB187" s="477"/>
      <c r="HC187" s="477"/>
      <c r="HD187" s="477"/>
      <c r="HE187" s="477"/>
      <c r="HF187" s="477"/>
      <c r="HG187" s="477"/>
      <c r="HH187" s="477"/>
      <c r="HI187" s="477"/>
      <c r="HJ187" s="477"/>
      <c r="HK187" s="477"/>
      <c r="HL187" s="477"/>
      <c r="HM187" s="477"/>
      <c r="HN187" s="477"/>
      <c r="HO187" s="477"/>
      <c r="HP187" s="477"/>
      <c r="HQ187" s="477"/>
      <c r="HR187" s="477"/>
      <c r="HS187" s="477"/>
      <c r="HT187" s="477"/>
      <c r="HU187" s="477"/>
      <c r="HV187" s="477"/>
      <c r="HW187" s="477"/>
      <c r="HX187" s="477"/>
      <c r="HY187" s="477"/>
      <c r="HZ187" s="477"/>
      <c r="IA187" s="477"/>
      <c r="IB187" s="477"/>
      <c r="IC187" s="477"/>
      <c r="ID187" s="477"/>
      <c r="IE187" s="477"/>
      <c r="IF187" s="477"/>
      <c r="IG187" s="477"/>
      <c r="IH187" s="477"/>
      <c r="II187" s="477"/>
      <c r="IJ187" s="477"/>
      <c r="IK187" s="477"/>
      <c r="IL187" s="477"/>
      <c r="IM187" s="477"/>
      <c r="IN187" s="477"/>
      <c r="IO187" s="477"/>
      <c r="IP187" s="477"/>
      <c r="IQ187" s="477"/>
      <c r="IR187" s="477"/>
      <c r="IS187" s="477"/>
      <c r="IT187" s="477"/>
      <c r="IU187" s="477"/>
      <c r="IV187" s="477"/>
      <c r="IW187" s="477"/>
      <c r="IX187" s="477"/>
      <c r="IY187" s="477"/>
      <c r="IZ187" s="477"/>
      <c r="JA187" s="477"/>
      <c r="JB187" s="477"/>
      <c r="JC187" s="477"/>
      <c r="JD187" s="477"/>
      <c r="JE187" s="477"/>
    </row>
    <row r="188" spans="13:265" s="508" customFormat="1" ht="15" hidden="1" customHeight="1" x14ac:dyDescent="0.25">
      <c r="M188" s="400"/>
      <c r="N188" s="400"/>
      <c r="CK188" s="477"/>
      <c r="CL188" s="477"/>
      <c r="CM188" s="477"/>
      <c r="CN188" s="477"/>
      <c r="CO188" s="477"/>
      <c r="CP188" s="477"/>
      <c r="CQ188" s="477"/>
      <c r="CR188" s="477"/>
      <c r="CS188" s="477"/>
      <c r="CT188" s="477"/>
      <c r="CU188" s="477"/>
      <c r="CV188" s="477"/>
      <c r="CW188" s="477"/>
      <c r="CX188" s="477"/>
      <c r="CY188" s="477"/>
      <c r="CZ188" s="477"/>
      <c r="DA188" s="477"/>
      <c r="DB188" s="477"/>
      <c r="DC188" s="477"/>
      <c r="DD188" s="477"/>
      <c r="DE188" s="477"/>
      <c r="DF188" s="477"/>
      <c r="DG188" s="477"/>
      <c r="DH188" s="477"/>
      <c r="DI188" s="477"/>
      <c r="DJ188" s="477"/>
      <c r="DK188" s="477"/>
      <c r="DL188" s="477"/>
      <c r="DM188" s="477"/>
      <c r="DN188" s="477"/>
      <c r="DO188" s="477"/>
      <c r="DP188" s="477"/>
      <c r="DQ188" s="477"/>
      <c r="DR188" s="477"/>
      <c r="DS188" s="477"/>
      <c r="DT188" s="477"/>
      <c r="DU188" s="477"/>
      <c r="DV188" s="477"/>
      <c r="DW188" s="477"/>
      <c r="DX188" s="477"/>
      <c r="DY188" s="477"/>
      <c r="DZ188" s="477"/>
      <c r="EA188" s="477"/>
      <c r="EB188" s="477"/>
      <c r="EC188" s="477"/>
      <c r="ED188" s="477"/>
      <c r="EE188" s="477"/>
      <c r="EF188" s="477"/>
      <c r="EG188" s="477"/>
      <c r="EH188" s="477"/>
      <c r="EI188" s="477"/>
      <c r="EJ188" s="477"/>
      <c r="EK188" s="477"/>
      <c r="EL188" s="477"/>
      <c r="EM188" s="477"/>
      <c r="EN188" s="477"/>
      <c r="EO188" s="477"/>
      <c r="EP188" s="477"/>
      <c r="EQ188" s="477"/>
      <c r="ER188" s="477"/>
      <c r="ES188" s="477"/>
      <c r="ET188" s="477"/>
      <c r="EU188" s="477"/>
      <c r="EV188" s="477"/>
      <c r="EW188" s="477"/>
      <c r="EX188" s="477"/>
      <c r="EY188" s="477"/>
      <c r="EZ188" s="477"/>
      <c r="FA188" s="477"/>
      <c r="FB188" s="477"/>
      <c r="FC188" s="477"/>
      <c r="FD188" s="477"/>
      <c r="FE188" s="477"/>
      <c r="FF188" s="477"/>
      <c r="FG188" s="477"/>
      <c r="FH188" s="477"/>
      <c r="FI188" s="477"/>
      <c r="FJ188" s="477"/>
      <c r="FK188" s="477"/>
      <c r="FL188" s="477"/>
      <c r="FM188" s="477"/>
      <c r="FN188" s="477"/>
      <c r="FO188" s="477"/>
      <c r="FP188" s="477"/>
      <c r="FQ188" s="477"/>
      <c r="FR188" s="477"/>
      <c r="FS188" s="477"/>
      <c r="FT188" s="477"/>
      <c r="FU188" s="477"/>
      <c r="FV188" s="477"/>
      <c r="FW188" s="477"/>
      <c r="FX188" s="477"/>
      <c r="FY188" s="477"/>
      <c r="FZ188" s="477"/>
      <c r="GA188" s="477"/>
      <c r="GB188" s="477"/>
      <c r="GC188" s="477"/>
      <c r="GD188" s="477"/>
      <c r="GE188" s="477"/>
      <c r="GF188" s="477"/>
      <c r="GG188" s="477"/>
      <c r="GH188" s="477"/>
      <c r="GI188" s="477"/>
      <c r="GJ188" s="477"/>
      <c r="GK188" s="477"/>
      <c r="GL188" s="477"/>
      <c r="GM188" s="477"/>
      <c r="GN188" s="477"/>
      <c r="GO188" s="477"/>
      <c r="GP188" s="477"/>
      <c r="GQ188" s="477"/>
      <c r="GR188" s="477"/>
      <c r="GS188" s="477"/>
      <c r="GT188" s="477"/>
      <c r="GU188" s="477"/>
      <c r="GV188" s="477"/>
      <c r="GW188" s="477"/>
      <c r="GX188" s="477"/>
      <c r="GY188" s="477"/>
      <c r="GZ188" s="477"/>
      <c r="HA188" s="477"/>
      <c r="HB188" s="477"/>
      <c r="HC188" s="477"/>
      <c r="HD188" s="477"/>
      <c r="HE188" s="477"/>
      <c r="HF188" s="477"/>
      <c r="HG188" s="477"/>
      <c r="HH188" s="477"/>
      <c r="HI188" s="477"/>
      <c r="HJ188" s="477"/>
      <c r="HK188" s="477"/>
      <c r="HL188" s="477"/>
      <c r="HM188" s="477"/>
      <c r="HN188" s="477"/>
      <c r="HO188" s="477"/>
      <c r="HP188" s="477"/>
      <c r="HQ188" s="477"/>
      <c r="HR188" s="477"/>
      <c r="HS188" s="477"/>
      <c r="HT188" s="477"/>
      <c r="HU188" s="477"/>
      <c r="HV188" s="477"/>
      <c r="HW188" s="477"/>
      <c r="HX188" s="477"/>
      <c r="HY188" s="477"/>
      <c r="HZ188" s="477"/>
      <c r="IA188" s="477"/>
      <c r="IB188" s="477"/>
      <c r="IC188" s="477"/>
      <c r="ID188" s="477"/>
      <c r="IE188" s="477"/>
      <c r="IF188" s="477"/>
      <c r="IG188" s="477"/>
      <c r="IH188" s="477"/>
      <c r="II188" s="477"/>
      <c r="IJ188" s="477"/>
      <c r="IK188" s="477"/>
      <c r="IL188" s="477"/>
      <c r="IM188" s="477"/>
      <c r="IN188" s="477"/>
      <c r="IO188" s="477"/>
      <c r="IP188" s="477"/>
      <c r="IQ188" s="477"/>
      <c r="IR188" s="477"/>
      <c r="IS188" s="477"/>
      <c r="IT188" s="477"/>
      <c r="IU188" s="477"/>
      <c r="IV188" s="477"/>
      <c r="IW188" s="477"/>
      <c r="IX188" s="477"/>
      <c r="IY188" s="477"/>
      <c r="IZ188" s="477"/>
      <c r="JA188" s="477"/>
      <c r="JB188" s="477"/>
      <c r="JC188" s="477"/>
      <c r="JD188" s="477"/>
      <c r="JE188" s="477"/>
    </row>
    <row r="189" spans="13:265" s="508" customFormat="1" ht="15" hidden="1" customHeight="1" x14ac:dyDescent="0.25">
      <c r="M189" s="400"/>
      <c r="N189" s="400"/>
      <c r="CK189" s="477"/>
      <c r="CL189" s="477"/>
      <c r="CM189" s="477"/>
      <c r="CN189" s="477"/>
      <c r="CO189" s="477"/>
      <c r="CP189" s="477"/>
      <c r="CQ189" s="477"/>
      <c r="CR189" s="477"/>
      <c r="CS189" s="477"/>
      <c r="CT189" s="477"/>
      <c r="CU189" s="477"/>
      <c r="CV189" s="477"/>
      <c r="CW189" s="477"/>
      <c r="CX189" s="477"/>
      <c r="CY189" s="477"/>
      <c r="CZ189" s="477"/>
      <c r="DA189" s="477"/>
      <c r="DB189" s="477"/>
      <c r="DC189" s="477"/>
      <c r="DD189" s="477"/>
      <c r="DE189" s="477"/>
      <c r="DF189" s="477"/>
      <c r="DG189" s="477"/>
      <c r="DH189" s="477"/>
      <c r="DI189" s="477"/>
      <c r="DJ189" s="477"/>
      <c r="DK189" s="477"/>
      <c r="DL189" s="477"/>
      <c r="DM189" s="477"/>
      <c r="DN189" s="477"/>
      <c r="DO189" s="477"/>
      <c r="DP189" s="477"/>
      <c r="DQ189" s="477"/>
      <c r="DR189" s="477"/>
      <c r="DS189" s="477"/>
      <c r="DT189" s="477"/>
      <c r="DU189" s="477"/>
      <c r="DV189" s="477"/>
      <c r="DW189" s="477"/>
      <c r="DX189" s="477"/>
      <c r="DY189" s="477"/>
      <c r="DZ189" s="477"/>
      <c r="EA189" s="477"/>
      <c r="EB189" s="477"/>
      <c r="EC189" s="477"/>
      <c r="ED189" s="477"/>
      <c r="EE189" s="477"/>
      <c r="EF189" s="477"/>
      <c r="EG189" s="477"/>
      <c r="EH189" s="477"/>
      <c r="EI189" s="477"/>
      <c r="EJ189" s="477"/>
      <c r="EK189" s="477"/>
      <c r="EL189" s="477"/>
      <c r="EM189" s="477"/>
      <c r="EN189" s="477"/>
      <c r="EO189" s="477"/>
      <c r="EP189" s="477"/>
      <c r="EQ189" s="477"/>
      <c r="ER189" s="477"/>
      <c r="ES189" s="477"/>
      <c r="ET189" s="477"/>
      <c r="EU189" s="477"/>
      <c r="EV189" s="477"/>
      <c r="EW189" s="477"/>
      <c r="EX189" s="477"/>
      <c r="EY189" s="477"/>
      <c r="EZ189" s="477"/>
      <c r="FA189" s="477"/>
      <c r="FB189" s="477"/>
      <c r="FC189" s="477"/>
      <c r="FD189" s="477"/>
      <c r="FE189" s="477"/>
      <c r="FF189" s="477"/>
      <c r="FG189" s="477"/>
      <c r="FH189" s="477"/>
      <c r="FI189" s="477"/>
      <c r="FJ189" s="477"/>
      <c r="FK189" s="477"/>
      <c r="FL189" s="477"/>
      <c r="FM189" s="477"/>
      <c r="FN189" s="477"/>
      <c r="FO189" s="477"/>
      <c r="FP189" s="477"/>
      <c r="FQ189" s="477"/>
      <c r="FR189" s="477"/>
      <c r="FS189" s="477"/>
      <c r="FT189" s="477"/>
      <c r="FU189" s="477"/>
      <c r="FV189" s="477"/>
      <c r="FW189" s="477"/>
      <c r="FX189" s="477"/>
      <c r="FY189" s="477"/>
      <c r="FZ189" s="477"/>
      <c r="GA189" s="477"/>
      <c r="GB189" s="477"/>
      <c r="GC189" s="477"/>
      <c r="GD189" s="477"/>
      <c r="GE189" s="477"/>
      <c r="GF189" s="477"/>
      <c r="GG189" s="477"/>
      <c r="GH189" s="477"/>
      <c r="GI189" s="477"/>
      <c r="GJ189" s="477"/>
      <c r="GK189" s="477"/>
      <c r="GL189" s="477"/>
      <c r="GM189" s="477"/>
      <c r="GN189" s="477"/>
      <c r="GO189" s="477"/>
      <c r="GP189" s="477"/>
      <c r="GQ189" s="477"/>
      <c r="GR189" s="477"/>
      <c r="GS189" s="477"/>
      <c r="GT189" s="477"/>
      <c r="GU189" s="477"/>
      <c r="GV189" s="477"/>
      <c r="GW189" s="477"/>
      <c r="GX189" s="477"/>
      <c r="GY189" s="477"/>
      <c r="GZ189" s="477"/>
      <c r="HA189" s="477"/>
      <c r="HB189" s="477"/>
      <c r="HC189" s="477"/>
      <c r="HD189" s="477"/>
      <c r="HE189" s="477"/>
      <c r="HF189" s="477"/>
      <c r="HG189" s="477"/>
      <c r="HH189" s="477"/>
      <c r="HI189" s="477"/>
      <c r="HJ189" s="477"/>
      <c r="HK189" s="477"/>
      <c r="HL189" s="477"/>
      <c r="HM189" s="477"/>
      <c r="HN189" s="477"/>
      <c r="HO189" s="477"/>
      <c r="HP189" s="477"/>
      <c r="HQ189" s="477"/>
      <c r="HR189" s="477"/>
      <c r="HS189" s="477"/>
      <c r="HT189" s="477"/>
      <c r="HU189" s="477"/>
      <c r="HV189" s="477"/>
      <c r="HW189" s="477"/>
      <c r="HX189" s="477"/>
      <c r="HY189" s="477"/>
      <c r="HZ189" s="477"/>
      <c r="IA189" s="477"/>
      <c r="IB189" s="477"/>
      <c r="IC189" s="477"/>
      <c r="ID189" s="477"/>
      <c r="IE189" s="477"/>
      <c r="IF189" s="477"/>
      <c r="IG189" s="477"/>
      <c r="IH189" s="477"/>
      <c r="II189" s="477"/>
      <c r="IJ189" s="477"/>
      <c r="IK189" s="477"/>
      <c r="IL189" s="477"/>
      <c r="IM189" s="477"/>
      <c r="IN189" s="477"/>
      <c r="IO189" s="477"/>
      <c r="IP189" s="477"/>
      <c r="IQ189" s="477"/>
      <c r="IR189" s="477"/>
      <c r="IS189" s="477"/>
      <c r="IT189" s="477"/>
      <c r="IU189" s="477"/>
      <c r="IV189" s="477"/>
      <c r="IW189" s="477"/>
      <c r="IX189" s="477"/>
      <c r="IY189" s="477"/>
      <c r="IZ189" s="477"/>
      <c r="JA189" s="477"/>
      <c r="JB189" s="477"/>
      <c r="JC189" s="477"/>
      <c r="JD189" s="477"/>
      <c r="JE189" s="477"/>
    </row>
    <row r="190" spans="13:265" s="508" customFormat="1" ht="15" hidden="1" customHeight="1" x14ac:dyDescent="0.25">
      <c r="M190" s="400"/>
      <c r="N190" s="400"/>
      <c r="CK190" s="477"/>
      <c r="CL190" s="477"/>
      <c r="CM190" s="477"/>
      <c r="CN190" s="477"/>
      <c r="CO190" s="477"/>
      <c r="CP190" s="477"/>
      <c r="CQ190" s="477"/>
      <c r="CR190" s="477"/>
      <c r="CS190" s="477"/>
      <c r="CT190" s="477"/>
      <c r="CU190" s="477"/>
      <c r="CV190" s="477"/>
      <c r="CW190" s="477"/>
      <c r="CX190" s="477"/>
      <c r="CY190" s="477"/>
      <c r="CZ190" s="477"/>
      <c r="DA190" s="477"/>
      <c r="DB190" s="477"/>
      <c r="DC190" s="477"/>
      <c r="DD190" s="477"/>
      <c r="DE190" s="477"/>
      <c r="DF190" s="477"/>
      <c r="DG190" s="477"/>
      <c r="DH190" s="477"/>
      <c r="DI190" s="477"/>
      <c r="DJ190" s="477"/>
      <c r="DK190" s="477"/>
      <c r="DL190" s="477"/>
      <c r="DM190" s="477"/>
      <c r="DN190" s="477"/>
      <c r="DO190" s="477"/>
      <c r="DP190" s="477"/>
      <c r="DQ190" s="477"/>
      <c r="DR190" s="477"/>
      <c r="DS190" s="477"/>
      <c r="DT190" s="477"/>
      <c r="DU190" s="477"/>
      <c r="DV190" s="477"/>
      <c r="DW190" s="477"/>
      <c r="DX190" s="477"/>
      <c r="DY190" s="477"/>
      <c r="DZ190" s="477"/>
      <c r="EA190" s="477"/>
      <c r="EB190" s="477"/>
      <c r="EC190" s="477"/>
      <c r="ED190" s="477"/>
      <c r="EE190" s="477"/>
      <c r="EF190" s="477"/>
      <c r="EG190" s="477"/>
      <c r="EH190" s="477"/>
      <c r="EI190" s="477"/>
      <c r="EJ190" s="477"/>
      <c r="EK190" s="477"/>
      <c r="EL190" s="477"/>
      <c r="EM190" s="477"/>
      <c r="EN190" s="477"/>
      <c r="EO190" s="477"/>
      <c r="EP190" s="477"/>
      <c r="EQ190" s="477"/>
      <c r="ER190" s="477"/>
      <c r="ES190" s="477"/>
      <c r="ET190" s="477"/>
      <c r="EU190" s="477"/>
      <c r="EV190" s="477"/>
      <c r="EW190" s="477"/>
      <c r="EX190" s="477"/>
      <c r="EY190" s="477"/>
      <c r="EZ190" s="477"/>
      <c r="FA190" s="477"/>
      <c r="FB190" s="477"/>
      <c r="FC190" s="477"/>
      <c r="FD190" s="477"/>
      <c r="FE190" s="477"/>
      <c r="FF190" s="477"/>
      <c r="FG190" s="477"/>
      <c r="FH190" s="477"/>
      <c r="FI190" s="477"/>
      <c r="FJ190" s="477"/>
      <c r="FK190" s="477"/>
      <c r="FL190" s="477"/>
      <c r="FM190" s="477"/>
      <c r="FN190" s="477"/>
      <c r="FO190" s="477"/>
      <c r="FP190" s="477"/>
      <c r="FQ190" s="477"/>
      <c r="FR190" s="477"/>
      <c r="FS190" s="477"/>
      <c r="FT190" s="477"/>
      <c r="FU190" s="477"/>
      <c r="FV190" s="477"/>
      <c r="FW190" s="477"/>
      <c r="FX190" s="477"/>
      <c r="FY190" s="477"/>
      <c r="FZ190" s="477"/>
      <c r="GA190" s="477"/>
      <c r="GB190" s="477"/>
      <c r="GC190" s="477"/>
      <c r="GD190" s="477"/>
      <c r="GE190" s="477"/>
      <c r="GF190" s="477"/>
      <c r="GG190" s="477"/>
      <c r="GH190" s="477"/>
      <c r="GI190" s="477"/>
      <c r="GJ190" s="477"/>
      <c r="GK190" s="477"/>
      <c r="GL190" s="477"/>
      <c r="GM190" s="477"/>
      <c r="GN190" s="477"/>
      <c r="GO190" s="477"/>
      <c r="GP190" s="477"/>
      <c r="GQ190" s="477"/>
      <c r="GR190" s="477"/>
      <c r="GS190" s="477"/>
      <c r="GT190" s="477"/>
      <c r="GU190" s="477"/>
      <c r="GV190" s="477"/>
      <c r="GW190" s="477"/>
      <c r="GX190" s="477"/>
      <c r="GY190" s="477"/>
      <c r="GZ190" s="477"/>
      <c r="HA190" s="477"/>
      <c r="HB190" s="477"/>
      <c r="HC190" s="477"/>
      <c r="HD190" s="477"/>
      <c r="HE190" s="477"/>
      <c r="HF190" s="477"/>
      <c r="HG190" s="477"/>
      <c r="HH190" s="477"/>
      <c r="HI190" s="477"/>
      <c r="HJ190" s="477"/>
      <c r="HK190" s="477"/>
      <c r="HL190" s="477"/>
      <c r="HM190" s="477"/>
      <c r="HN190" s="477"/>
      <c r="HO190" s="477"/>
      <c r="HP190" s="477"/>
      <c r="HQ190" s="477"/>
      <c r="HR190" s="477"/>
      <c r="HS190" s="477"/>
      <c r="HT190" s="477"/>
      <c r="HU190" s="477"/>
      <c r="HV190" s="477"/>
      <c r="HW190" s="477"/>
      <c r="HX190" s="477"/>
      <c r="HY190" s="477"/>
      <c r="HZ190" s="477"/>
      <c r="IA190" s="477"/>
      <c r="IB190" s="477"/>
      <c r="IC190" s="477"/>
      <c r="ID190" s="477"/>
      <c r="IE190" s="477"/>
      <c r="IF190" s="477"/>
      <c r="IG190" s="477"/>
      <c r="IH190" s="477"/>
      <c r="II190" s="477"/>
      <c r="IJ190" s="477"/>
      <c r="IK190" s="477"/>
      <c r="IL190" s="477"/>
      <c r="IM190" s="477"/>
      <c r="IN190" s="477"/>
      <c r="IO190" s="477"/>
      <c r="IP190" s="477"/>
      <c r="IQ190" s="477"/>
      <c r="IR190" s="477"/>
      <c r="IS190" s="477"/>
      <c r="IT190" s="477"/>
      <c r="IU190" s="477"/>
      <c r="IV190" s="477"/>
      <c r="IW190" s="477"/>
      <c r="IX190" s="477"/>
      <c r="IY190" s="477"/>
      <c r="IZ190" s="477"/>
      <c r="JA190" s="477"/>
      <c r="JB190" s="477"/>
      <c r="JC190" s="477"/>
      <c r="JD190" s="477"/>
      <c r="JE190" s="477"/>
    </row>
    <row r="191" spans="13:265" s="508" customFormat="1" ht="15" hidden="1" customHeight="1" x14ac:dyDescent="0.25">
      <c r="M191" s="400"/>
      <c r="N191" s="400"/>
      <c r="CK191" s="477"/>
      <c r="CL191" s="477"/>
      <c r="CM191" s="477"/>
      <c r="CN191" s="477"/>
      <c r="CO191" s="477"/>
      <c r="CP191" s="477"/>
      <c r="CQ191" s="477"/>
      <c r="CR191" s="477"/>
      <c r="CS191" s="477"/>
      <c r="CT191" s="477"/>
      <c r="CU191" s="477"/>
      <c r="CV191" s="477"/>
      <c r="CW191" s="477"/>
      <c r="CX191" s="477"/>
      <c r="CY191" s="477"/>
      <c r="CZ191" s="477"/>
      <c r="DA191" s="477"/>
      <c r="DB191" s="477"/>
      <c r="DC191" s="477"/>
      <c r="DD191" s="477"/>
      <c r="DE191" s="477"/>
      <c r="DF191" s="477"/>
      <c r="DG191" s="477"/>
      <c r="DH191" s="477"/>
      <c r="DI191" s="477"/>
      <c r="DJ191" s="477"/>
      <c r="DK191" s="477"/>
      <c r="DL191" s="477"/>
      <c r="DM191" s="477"/>
      <c r="DN191" s="477"/>
      <c r="DO191" s="477"/>
      <c r="DP191" s="477"/>
      <c r="DQ191" s="477"/>
      <c r="DR191" s="477"/>
      <c r="DS191" s="477"/>
      <c r="DT191" s="477"/>
      <c r="DU191" s="477"/>
      <c r="DV191" s="477"/>
      <c r="DW191" s="477"/>
      <c r="DX191" s="477"/>
      <c r="DY191" s="477"/>
      <c r="DZ191" s="477"/>
      <c r="EA191" s="477"/>
      <c r="EB191" s="477"/>
      <c r="EC191" s="477"/>
      <c r="ED191" s="477"/>
      <c r="EE191" s="477"/>
      <c r="EF191" s="477"/>
      <c r="EG191" s="477"/>
      <c r="EH191" s="477"/>
      <c r="EI191" s="477"/>
      <c r="EJ191" s="477"/>
      <c r="EK191" s="477"/>
      <c r="EL191" s="477"/>
      <c r="EM191" s="477"/>
      <c r="EN191" s="477"/>
      <c r="EO191" s="477"/>
      <c r="EP191" s="477"/>
      <c r="EQ191" s="477"/>
      <c r="ER191" s="477"/>
      <c r="ES191" s="477"/>
      <c r="ET191" s="477"/>
      <c r="EU191" s="477"/>
      <c r="EV191" s="477"/>
      <c r="EW191" s="477"/>
      <c r="EX191" s="477"/>
      <c r="EY191" s="477"/>
      <c r="EZ191" s="477"/>
      <c r="FA191" s="477"/>
      <c r="FB191" s="477"/>
      <c r="FC191" s="477"/>
      <c r="FD191" s="477"/>
      <c r="FE191" s="477"/>
      <c r="FF191" s="477"/>
      <c r="FG191" s="477"/>
      <c r="FH191" s="477"/>
      <c r="FI191" s="477"/>
      <c r="FJ191" s="477"/>
      <c r="FK191" s="477"/>
      <c r="FL191" s="477"/>
      <c r="FM191" s="477"/>
      <c r="FN191" s="477"/>
      <c r="FO191" s="477"/>
      <c r="FP191" s="477"/>
      <c r="FQ191" s="477"/>
      <c r="FR191" s="477"/>
      <c r="FS191" s="477"/>
      <c r="FT191" s="477"/>
      <c r="FU191" s="477"/>
      <c r="FV191" s="477"/>
      <c r="FW191" s="477"/>
      <c r="FX191" s="477"/>
      <c r="FY191" s="477"/>
      <c r="FZ191" s="477"/>
      <c r="GA191" s="477"/>
      <c r="GB191" s="477"/>
      <c r="GC191" s="477"/>
      <c r="GD191" s="477"/>
      <c r="GE191" s="477"/>
      <c r="GF191" s="477"/>
      <c r="GG191" s="477"/>
      <c r="GH191" s="477"/>
      <c r="GI191" s="477"/>
      <c r="GJ191" s="477"/>
      <c r="GK191" s="477"/>
      <c r="GL191" s="477"/>
      <c r="GM191" s="477"/>
      <c r="GN191" s="477"/>
      <c r="GO191" s="477"/>
      <c r="GP191" s="477"/>
      <c r="GQ191" s="477"/>
      <c r="GR191" s="477"/>
      <c r="GS191" s="477"/>
      <c r="GT191" s="477"/>
      <c r="GU191" s="477"/>
      <c r="GV191" s="477"/>
      <c r="GW191" s="477"/>
      <c r="GX191" s="477"/>
      <c r="GY191" s="477"/>
      <c r="GZ191" s="477"/>
      <c r="HA191" s="477"/>
      <c r="HB191" s="477"/>
      <c r="HC191" s="477"/>
      <c r="HD191" s="477"/>
      <c r="HE191" s="477"/>
      <c r="HF191" s="477"/>
      <c r="HG191" s="477"/>
      <c r="HH191" s="477"/>
      <c r="HI191" s="477"/>
      <c r="HJ191" s="477"/>
      <c r="HK191" s="477"/>
      <c r="HL191" s="477"/>
      <c r="HM191" s="477"/>
      <c r="HN191" s="477"/>
      <c r="HO191" s="477"/>
      <c r="HP191" s="477"/>
      <c r="HQ191" s="477"/>
      <c r="HR191" s="477"/>
      <c r="HS191" s="477"/>
      <c r="HT191" s="477"/>
      <c r="HU191" s="477"/>
      <c r="HV191" s="477"/>
      <c r="HW191" s="477"/>
      <c r="HX191" s="477"/>
      <c r="HY191" s="477"/>
      <c r="HZ191" s="477"/>
      <c r="IA191" s="477"/>
      <c r="IB191" s="477"/>
      <c r="IC191" s="477"/>
      <c r="ID191" s="477"/>
      <c r="IE191" s="477"/>
      <c r="IF191" s="477"/>
      <c r="IG191" s="477"/>
      <c r="IH191" s="477"/>
      <c r="II191" s="477"/>
      <c r="IJ191" s="477"/>
      <c r="IK191" s="477"/>
      <c r="IL191" s="477"/>
      <c r="IM191" s="477"/>
      <c r="IN191" s="477"/>
      <c r="IO191" s="477"/>
      <c r="IP191" s="477"/>
      <c r="IQ191" s="477"/>
      <c r="IR191" s="477"/>
      <c r="IS191" s="477"/>
      <c r="IT191" s="477"/>
      <c r="IU191" s="477"/>
      <c r="IV191" s="477"/>
      <c r="IW191" s="477"/>
      <c r="IX191" s="477"/>
      <c r="IY191" s="477"/>
      <c r="IZ191" s="477"/>
      <c r="JA191" s="477"/>
      <c r="JB191" s="477"/>
      <c r="JC191" s="477"/>
      <c r="JD191" s="477"/>
      <c r="JE191" s="477"/>
    </row>
    <row r="192" spans="13:265" s="508" customFormat="1" ht="15" hidden="1" customHeight="1" x14ac:dyDescent="0.25">
      <c r="M192" s="400"/>
      <c r="N192" s="400"/>
      <c r="CK192" s="477"/>
      <c r="CL192" s="477"/>
      <c r="CM192" s="477"/>
      <c r="CN192" s="477"/>
      <c r="CO192" s="477"/>
      <c r="CP192" s="477"/>
      <c r="CQ192" s="477"/>
      <c r="CR192" s="477"/>
      <c r="CS192" s="477"/>
      <c r="CT192" s="477"/>
      <c r="CU192" s="477"/>
      <c r="CV192" s="477"/>
      <c r="CW192" s="477"/>
      <c r="CX192" s="477"/>
      <c r="CY192" s="477"/>
      <c r="CZ192" s="477"/>
      <c r="DA192" s="477"/>
      <c r="DB192" s="477"/>
      <c r="DC192" s="477"/>
      <c r="DD192" s="477"/>
      <c r="DE192" s="477"/>
      <c r="DF192" s="477"/>
      <c r="DG192" s="477"/>
      <c r="DH192" s="477"/>
      <c r="DI192" s="477"/>
      <c r="DJ192" s="477"/>
      <c r="DK192" s="477"/>
      <c r="DL192" s="477"/>
      <c r="DM192" s="477"/>
      <c r="DN192" s="477"/>
      <c r="DO192" s="477"/>
      <c r="DP192" s="477"/>
      <c r="DQ192" s="477"/>
      <c r="DR192" s="477"/>
      <c r="DS192" s="477"/>
      <c r="DT192" s="477"/>
      <c r="DU192" s="477"/>
      <c r="DV192" s="477"/>
      <c r="DW192" s="477"/>
      <c r="DX192" s="477"/>
      <c r="DY192" s="477"/>
      <c r="DZ192" s="477"/>
      <c r="EA192" s="477"/>
      <c r="EB192" s="477"/>
      <c r="EC192" s="477"/>
      <c r="ED192" s="477"/>
      <c r="EE192" s="477"/>
      <c r="EF192" s="477"/>
      <c r="EG192" s="477"/>
      <c r="EH192" s="477"/>
      <c r="EI192" s="477"/>
      <c r="EJ192" s="477"/>
      <c r="EK192" s="477"/>
      <c r="EL192" s="477"/>
      <c r="EM192" s="477"/>
      <c r="EN192" s="477"/>
      <c r="EO192" s="477"/>
      <c r="EP192" s="477"/>
      <c r="EQ192" s="477"/>
      <c r="ER192" s="477"/>
      <c r="ES192" s="477"/>
      <c r="ET192" s="477"/>
      <c r="EU192" s="477"/>
      <c r="EV192" s="477"/>
      <c r="EW192" s="477"/>
      <c r="EX192" s="477"/>
      <c r="EY192" s="477"/>
      <c r="EZ192" s="477"/>
      <c r="FA192" s="477"/>
      <c r="FB192" s="477"/>
      <c r="FC192" s="477"/>
      <c r="FD192" s="477"/>
      <c r="FE192" s="477"/>
      <c r="FF192" s="477"/>
      <c r="FG192" s="477"/>
      <c r="FH192" s="477"/>
      <c r="FI192" s="477"/>
      <c r="FJ192" s="477"/>
      <c r="FK192" s="477"/>
      <c r="FL192" s="477"/>
      <c r="FM192" s="477"/>
      <c r="FN192" s="477"/>
      <c r="FO192" s="477"/>
      <c r="FP192" s="477"/>
      <c r="FQ192" s="477"/>
      <c r="FR192" s="477"/>
      <c r="FS192" s="477"/>
      <c r="FT192" s="477"/>
      <c r="FU192" s="477"/>
      <c r="FV192" s="477"/>
      <c r="FW192" s="477"/>
      <c r="FX192" s="477"/>
      <c r="FY192" s="477"/>
      <c r="FZ192" s="477"/>
      <c r="GA192" s="477"/>
      <c r="GB192" s="477"/>
      <c r="GC192" s="477"/>
      <c r="GD192" s="477"/>
      <c r="GE192" s="477"/>
      <c r="GF192" s="477"/>
      <c r="GG192" s="477"/>
      <c r="GH192" s="477"/>
      <c r="GI192" s="477"/>
      <c r="GJ192" s="477"/>
      <c r="GK192" s="477"/>
      <c r="GL192" s="477"/>
      <c r="GM192" s="477"/>
      <c r="GN192" s="477"/>
      <c r="GO192" s="477"/>
      <c r="GP192" s="477"/>
      <c r="GQ192" s="477"/>
      <c r="GR192" s="477"/>
      <c r="GS192" s="477"/>
      <c r="GT192" s="477"/>
      <c r="GU192" s="477"/>
      <c r="GV192" s="477"/>
      <c r="GW192" s="477"/>
      <c r="GX192" s="477"/>
      <c r="GY192" s="477"/>
      <c r="GZ192" s="477"/>
      <c r="HA192" s="477"/>
      <c r="HB192" s="477"/>
      <c r="HC192" s="477"/>
      <c r="HD192" s="477"/>
      <c r="HE192" s="477"/>
      <c r="HF192" s="477"/>
      <c r="HG192" s="477"/>
      <c r="HH192" s="477"/>
      <c r="HI192" s="477"/>
      <c r="HJ192" s="477"/>
      <c r="HK192" s="477"/>
      <c r="HL192" s="477"/>
      <c r="HM192" s="477"/>
      <c r="HN192" s="477"/>
      <c r="HO192" s="477"/>
      <c r="HP192" s="477"/>
      <c r="HQ192" s="477"/>
      <c r="HR192" s="477"/>
      <c r="HS192" s="477"/>
      <c r="HT192" s="477"/>
      <c r="HU192" s="477"/>
      <c r="HV192" s="477"/>
      <c r="HW192" s="477"/>
      <c r="HX192" s="477"/>
      <c r="HY192" s="477"/>
      <c r="HZ192" s="477"/>
      <c r="IA192" s="477"/>
      <c r="IB192" s="477"/>
      <c r="IC192" s="477"/>
      <c r="ID192" s="477"/>
      <c r="IE192" s="477"/>
      <c r="IF192" s="477"/>
      <c r="IG192" s="477"/>
      <c r="IH192" s="477"/>
      <c r="II192" s="477"/>
      <c r="IJ192" s="477"/>
      <c r="IK192" s="477"/>
      <c r="IL192" s="477"/>
      <c r="IM192" s="477"/>
      <c r="IN192" s="477"/>
      <c r="IO192" s="477"/>
      <c r="IP192" s="477"/>
      <c r="IQ192" s="477"/>
      <c r="IR192" s="477"/>
      <c r="IS192" s="477"/>
      <c r="IT192" s="477"/>
      <c r="IU192" s="477"/>
      <c r="IV192" s="477"/>
      <c r="IW192" s="477"/>
      <c r="IX192" s="477"/>
      <c r="IY192" s="477"/>
      <c r="IZ192" s="477"/>
      <c r="JA192" s="477"/>
      <c r="JB192" s="477"/>
      <c r="JC192" s="477"/>
      <c r="JD192" s="477"/>
      <c r="JE192" s="477"/>
    </row>
    <row r="193" spans="13:265" s="508" customFormat="1" ht="15" hidden="1" customHeight="1" x14ac:dyDescent="0.25">
      <c r="M193" s="400"/>
      <c r="N193" s="400"/>
      <c r="CK193" s="477"/>
      <c r="CL193" s="477"/>
      <c r="CM193" s="477"/>
      <c r="CN193" s="477"/>
      <c r="CO193" s="477"/>
      <c r="CP193" s="477"/>
      <c r="CQ193" s="477"/>
      <c r="CR193" s="477"/>
      <c r="CS193" s="477"/>
      <c r="CT193" s="477"/>
      <c r="CU193" s="477"/>
      <c r="CV193" s="477"/>
      <c r="CW193" s="477"/>
      <c r="CX193" s="477"/>
      <c r="CY193" s="477"/>
      <c r="CZ193" s="477"/>
      <c r="DA193" s="477"/>
      <c r="DB193" s="477"/>
      <c r="DC193" s="477"/>
      <c r="DD193" s="477"/>
      <c r="DE193" s="477"/>
      <c r="DF193" s="477"/>
      <c r="DG193" s="477"/>
      <c r="DH193" s="477"/>
      <c r="DI193" s="477"/>
      <c r="DJ193" s="477"/>
      <c r="DK193" s="477"/>
      <c r="DL193" s="477"/>
      <c r="DM193" s="477"/>
      <c r="DN193" s="477"/>
      <c r="DO193" s="477"/>
      <c r="DP193" s="477"/>
      <c r="DQ193" s="477"/>
      <c r="DR193" s="477"/>
      <c r="DS193" s="477"/>
      <c r="DT193" s="477"/>
      <c r="DU193" s="477"/>
      <c r="DV193" s="477"/>
      <c r="DW193" s="477"/>
      <c r="DX193" s="477"/>
      <c r="DY193" s="477"/>
      <c r="DZ193" s="477"/>
      <c r="EA193" s="477"/>
      <c r="EB193" s="477"/>
      <c r="EC193" s="477"/>
      <c r="ED193" s="477"/>
      <c r="EE193" s="477"/>
      <c r="EF193" s="477"/>
      <c r="EG193" s="477"/>
      <c r="EH193" s="477"/>
      <c r="EI193" s="477"/>
      <c r="EJ193" s="477"/>
      <c r="EK193" s="477"/>
      <c r="EL193" s="477"/>
      <c r="EM193" s="477"/>
      <c r="EN193" s="477"/>
      <c r="EO193" s="477"/>
      <c r="EP193" s="477"/>
      <c r="EQ193" s="477"/>
      <c r="ER193" s="477"/>
      <c r="ES193" s="477"/>
      <c r="ET193" s="477"/>
      <c r="EU193" s="477"/>
      <c r="EV193" s="477"/>
      <c r="EW193" s="477"/>
      <c r="EX193" s="477"/>
      <c r="EY193" s="477"/>
      <c r="EZ193" s="477"/>
      <c r="FA193" s="477"/>
      <c r="FB193" s="477"/>
      <c r="FC193" s="477"/>
      <c r="FD193" s="477"/>
      <c r="FE193" s="477"/>
      <c r="FF193" s="477"/>
      <c r="FG193" s="477"/>
      <c r="FH193" s="477"/>
      <c r="FI193" s="477"/>
      <c r="FJ193" s="477"/>
      <c r="FK193" s="477"/>
      <c r="FL193" s="477"/>
      <c r="FM193" s="477"/>
      <c r="FN193" s="477"/>
      <c r="FO193" s="477"/>
      <c r="FP193" s="477"/>
      <c r="FQ193" s="477"/>
      <c r="FR193" s="477"/>
      <c r="FS193" s="477"/>
      <c r="FT193" s="477"/>
      <c r="FU193" s="477"/>
      <c r="FV193" s="477"/>
      <c r="FW193" s="477"/>
      <c r="FX193" s="477"/>
      <c r="FY193" s="477"/>
      <c r="FZ193" s="477"/>
      <c r="GA193" s="477"/>
      <c r="GB193" s="477"/>
      <c r="GC193" s="477"/>
      <c r="GD193" s="477"/>
      <c r="GE193" s="477"/>
      <c r="GF193" s="477"/>
      <c r="GG193" s="477"/>
      <c r="GH193" s="477"/>
      <c r="GI193" s="477"/>
      <c r="GJ193" s="477"/>
      <c r="GK193" s="477"/>
      <c r="GL193" s="477"/>
      <c r="GM193" s="477"/>
      <c r="GN193" s="477"/>
      <c r="GO193" s="477"/>
      <c r="GP193" s="477"/>
      <c r="GQ193" s="477"/>
      <c r="GR193" s="477"/>
      <c r="GS193" s="477"/>
      <c r="GT193" s="477"/>
      <c r="GU193" s="477"/>
      <c r="GV193" s="477"/>
      <c r="GW193" s="477"/>
      <c r="GX193" s="477"/>
      <c r="GY193" s="477"/>
      <c r="GZ193" s="477"/>
      <c r="HA193" s="477"/>
      <c r="HB193" s="477"/>
      <c r="HC193" s="477"/>
      <c r="HD193" s="477"/>
      <c r="HE193" s="477"/>
      <c r="HF193" s="477"/>
      <c r="HG193" s="477"/>
      <c r="HH193" s="477"/>
      <c r="HI193" s="477"/>
      <c r="HJ193" s="477"/>
      <c r="HK193" s="477"/>
      <c r="HL193" s="477"/>
      <c r="HM193" s="477"/>
      <c r="HN193" s="477"/>
      <c r="HO193" s="477"/>
      <c r="HP193" s="477"/>
      <c r="HQ193" s="477"/>
      <c r="HR193" s="477"/>
      <c r="HS193" s="477"/>
      <c r="HT193" s="477"/>
      <c r="HU193" s="477"/>
      <c r="HV193" s="477"/>
      <c r="HW193" s="477"/>
      <c r="HX193" s="477"/>
      <c r="HY193" s="477"/>
      <c r="HZ193" s="477"/>
      <c r="IA193" s="477"/>
      <c r="IB193" s="477"/>
      <c r="IC193" s="477"/>
      <c r="ID193" s="477"/>
      <c r="IE193" s="477"/>
      <c r="IF193" s="477"/>
      <c r="IG193" s="477"/>
      <c r="IH193" s="477"/>
      <c r="II193" s="477"/>
      <c r="IJ193" s="477"/>
      <c r="IK193" s="477"/>
      <c r="IL193" s="477"/>
      <c r="IM193" s="477"/>
      <c r="IN193" s="477"/>
      <c r="IO193" s="477"/>
      <c r="IP193" s="477"/>
      <c r="IQ193" s="477"/>
      <c r="IR193" s="477"/>
      <c r="IS193" s="477"/>
      <c r="IT193" s="477"/>
      <c r="IU193" s="477"/>
      <c r="IV193" s="477"/>
      <c r="IW193" s="477"/>
      <c r="IX193" s="477"/>
      <c r="IY193" s="477"/>
      <c r="IZ193" s="477"/>
      <c r="JA193" s="477"/>
      <c r="JB193" s="477"/>
      <c r="JC193" s="477"/>
      <c r="JD193" s="477"/>
      <c r="JE193" s="477"/>
    </row>
    <row r="194" spans="13:265" s="508" customFormat="1" ht="15" hidden="1" customHeight="1" x14ac:dyDescent="0.25">
      <c r="M194" s="400"/>
      <c r="N194" s="400"/>
      <c r="CK194" s="477"/>
      <c r="CL194" s="477"/>
      <c r="CM194" s="477"/>
      <c r="CN194" s="477"/>
      <c r="CO194" s="477"/>
      <c r="CP194" s="477"/>
      <c r="CQ194" s="477"/>
      <c r="CR194" s="477"/>
      <c r="CS194" s="477"/>
      <c r="CT194" s="477"/>
      <c r="CU194" s="477"/>
      <c r="CV194" s="477"/>
      <c r="CW194" s="477"/>
      <c r="CX194" s="477"/>
      <c r="CY194" s="477"/>
      <c r="CZ194" s="477"/>
      <c r="DA194" s="477"/>
      <c r="DB194" s="477"/>
      <c r="DC194" s="477"/>
      <c r="DD194" s="477"/>
      <c r="DE194" s="477"/>
      <c r="DF194" s="477"/>
      <c r="DG194" s="477"/>
      <c r="DH194" s="477"/>
      <c r="DI194" s="477"/>
      <c r="DJ194" s="477"/>
      <c r="DK194" s="477"/>
      <c r="DL194" s="477"/>
      <c r="DM194" s="477"/>
      <c r="DN194" s="477"/>
      <c r="DO194" s="477"/>
      <c r="DP194" s="477"/>
      <c r="DQ194" s="477"/>
      <c r="DR194" s="477"/>
      <c r="DS194" s="477"/>
      <c r="DT194" s="477"/>
      <c r="DU194" s="477"/>
      <c r="DV194" s="477"/>
      <c r="DW194" s="477"/>
      <c r="DX194" s="477"/>
      <c r="DY194" s="477"/>
      <c r="DZ194" s="477"/>
      <c r="EA194" s="477"/>
      <c r="EB194" s="477"/>
      <c r="EC194" s="477"/>
      <c r="ED194" s="477"/>
      <c r="EE194" s="477"/>
      <c r="EF194" s="477"/>
      <c r="EG194" s="477"/>
      <c r="EH194" s="477"/>
      <c r="EI194" s="477"/>
      <c r="EJ194" s="477"/>
      <c r="EK194" s="477"/>
      <c r="EL194" s="477"/>
      <c r="EM194" s="477"/>
      <c r="EN194" s="477"/>
      <c r="EO194" s="477"/>
      <c r="EP194" s="477"/>
      <c r="EQ194" s="477"/>
      <c r="ER194" s="477"/>
      <c r="ES194" s="477"/>
      <c r="ET194" s="477"/>
      <c r="EU194" s="477"/>
      <c r="EV194" s="477"/>
      <c r="EW194" s="477"/>
      <c r="EX194" s="477"/>
      <c r="EY194" s="477"/>
      <c r="EZ194" s="477"/>
      <c r="FA194" s="477"/>
      <c r="FB194" s="477"/>
      <c r="FC194" s="477"/>
      <c r="FD194" s="477"/>
      <c r="FE194" s="477"/>
      <c r="FF194" s="477"/>
      <c r="FG194" s="477"/>
      <c r="FH194" s="477"/>
      <c r="FI194" s="477"/>
      <c r="FJ194" s="477"/>
      <c r="FK194" s="477"/>
      <c r="FL194" s="477"/>
      <c r="FM194" s="477"/>
      <c r="FN194" s="477"/>
      <c r="FO194" s="477"/>
      <c r="FP194" s="477"/>
      <c r="FQ194" s="477"/>
      <c r="FR194" s="477"/>
      <c r="FS194" s="477"/>
      <c r="FT194" s="477"/>
      <c r="FU194" s="477"/>
      <c r="FV194" s="477"/>
      <c r="FW194" s="477"/>
      <c r="FX194" s="477"/>
      <c r="FY194" s="477"/>
      <c r="FZ194" s="477"/>
      <c r="GA194" s="477"/>
      <c r="GB194" s="477"/>
      <c r="GC194" s="477"/>
      <c r="GD194" s="477"/>
      <c r="GE194" s="477"/>
      <c r="GF194" s="477"/>
      <c r="GG194" s="477"/>
      <c r="GH194" s="477"/>
      <c r="GI194" s="477"/>
      <c r="GJ194" s="477"/>
      <c r="GK194" s="477"/>
      <c r="GL194" s="477"/>
      <c r="GM194" s="477"/>
      <c r="GN194" s="477"/>
      <c r="GO194" s="477"/>
      <c r="GP194" s="477"/>
      <c r="GQ194" s="477"/>
      <c r="GR194" s="477"/>
      <c r="GS194" s="477"/>
      <c r="GT194" s="477"/>
      <c r="GU194" s="477"/>
      <c r="GV194" s="477"/>
      <c r="GW194" s="477"/>
      <c r="GX194" s="477"/>
      <c r="GY194" s="477"/>
      <c r="GZ194" s="477"/>
      <c r="HA194" s="477"/>
      <c r="HB194" s="477"/>
      <c r="HC194" s="477"/>
      <c r="HD194" s="477"/>
      <c r="HE194" s="477"/>
      <c r="HF194" s="477"/>
      <c r="HG194" s="477"/>
      <c r="HH194" s="477"/>
      <c r="HI194" s="477"/>
      <c r="HJ194" s="477"/>
      <c r="HK194" s="477"/>
      <c r="HL194" s="477"/>
      <c r="HM194" s="477"/>
      <c r="HN194" s="477"/>
      <c r="HO194" s="477"/>
      <c r="HP194" s="477"/>
      <c r="HQ194" s="477"/>
      <c r="HR194" s="477"/>
      <c r="HS194" s="477"/>
      <c r="HT194" s="477"/>
      <c r="HU194" s="477"/>
      <c r="HV194" s="477"/>
      <c r="HW194" s="477"/>
      <c r="HX194" s="477"/>
      <c r="HY194" s="477"/>
      <c r="HZ194" s="477"/>
      <c r="IA194" s="477"/>
      <c r="IB194" s="477"/>
      <c r="IC194" s="477"/>
      <c r="ID194" s="477"/>
      <c r="IE194" s="477"/>
      <c r="IF194" s="477"/>
      <c r="IG194" s="477"/>
      <c r="IH194" s="477"/>
      <c r="II194" s="477"/>
      <c r="IJ194" s="477"/>
      <c r="IK194" s="477"/>
      <c r="IL194" s="477"/>
      <c r="IM194" s="477"/>
      <c r="IN194" s="477"/>
      <c r="IO194" s="477"/>
      <c r="IP194" s="477"/>
      <c r="IQ194" s="477"/>
      <c r="IR194" s="477"/>
      <c r="IS194" s="477"/>
      <c r="IT194" s="477"/>
      <c r="IU194" s="477"/>
      <c r="IV194" s="477"/>
      <c r="IW194" s="477"/>
      <c r="IX194" s="477"/>
      <c r="IY194" s="477"/>
      <c r="IZ194" s="477"/>
      <c r="JA194" s="477"/>
      <c r="JB194" s="477"/>
      <c r="JC194" s="477"/>
      <c r="JD194" s="477"/>
      <c r="JE194" s="477"/>
    </row>
    <row r="195" spans="13:265" s="508" customFormat="1" ht="15" hidden="1" customHeight="1" x14ac:dyDescent="0.25">
      <c r="M195" s="400"/>
      <c r="N195" s="400"/>
      <c r="CK195" s="477"/>
      <c r="CL195" s="477"/>
      <c r="CM195" s="477"/>
      <c r="CN195" s="477"/>
      <c r="CO195" s="477"/>
      <c r="CP195" s="477"/>
      <c r="CQ195" s="477"/>
      <c r="CR195" s="477"/>
      <c r="CS195" s="477"/>
      <c r="CT195" s="477"/>
      <c r="CU195" s="477"/>
      <c r="CV195" s="477"/>
      <c r="CW195" s="477"/>
      <c r="CX195" s="477"/>
      <c r="CY195" s="477"/>
      <c r="CZ195" s="477"/>
      <c r="DA195" s="477"/>
      <c r="DB195" s="477"/>
      <c r="DC195" s="477"/>
      <c r="DD195" s="477"/>
      <c r="DE195" s="477"/>
      <c r="DF195" s="477"/>
      <c r="DG195" s="477"/>
      <c r="DH195" s="477"/>
      <c r="DI195" s="477"/>
      <c r="DJ195" s="477"/>
      <c r="DK195" s="477"/>
      <c r="DL195" s="477"/>
      <c r="DM195" s="477"/>
      <c r="DN195" s="477"/>
      <c r="DO195" s="477"/>
      <c r="DP195" s="477"/>
      <c r="DQ195" s="477"/>
      <c r="DR195" s="477"/>
      <c r="DS195" s="477"/>
      <c r="DT195" s="477"/>
      <c r="DU195" s="477"/>
      <c r="DV195" s="477"/>
      <c r="DW195" s="477"/>
      <c r="DX195" s="477"/>
      <c r="DY195" s="477"/>
      <c r="DZ195" s="477"/>
      <c r="EA195" s="477"/>
      <c r="EB195" s="477"/>
      <c r="EC195" s="477"/>
      <c r="ED195" s="477"/>
      <c r="EE195" s="477"/>
      <c r="EF195" s="477"/>
      <c r="EG195" s="477"/>
      <c r="EH195" s="477"/>
      <c r="EI195" s="477"/>
      <c r="EJ195" s="477"/>
      <c r="EK195" s="477"/>
      <c r="EL195" s="477"/>
      <c r="EM195" s="477"/>
      <c r="EN195" s="477"/>
      <c r="EO195" s="477"/>
      <c r="EP195" s="477"/>
      <c r="EQ195" s="477"/>
      <c r="ER195" s="477"/>
      <c r="ES195" s="477"/>
      <c r="ET195" s="477"/>
      <c r="EU195" s="477"/>
      <c r="EV195" s="477"/>
      <c r="EW195" s="477"/>
      <c r="EX195" s="477"/>
      <c r="EY195" s="477"/>
      <c r="EZ195" s="477"/>
      <c r="FA195" s="477"/>
      <c r="FB195" s="477"/>
      <c r="FC195" s="477"/>
      <c r="FD195" s="477"/>
      <c r="FE195" s="477"/>
      <c r="FF195" s="477"/>
      <c r="FG195" s="477"/>
      <c r="FH195" s="477"/>
      <c r="FI195" s="477"/>
      <c r="FJ195" s="477"/>
      <c r="FK195" s="477"/>
      <c r="FL195" s="477"/>
      <c r="FM195" s="477"/>
      <c r="FN195" s="477"/>
      <c r="FO195" s="477"/>
      <c r="FP195" s="477"/>
      <c r="FQ195" s="477"/>
      <c r="FR195" s="477"/>
      <c r="FS195" s="477"/>
      <c r="FT195" s="477"/>
      <c r="FU195" s="477"/>
      <c r="FV195" s="477"/>
      <c r="FW195" s="477"/>
      <c r="FX195" s="477"/>
      <c r="FY195" s="477"/>
      <c r="FZ195" s="477"/>
      <c r="GA195" s="477"/>
      <c r="GB195" s="477"/>
      <c r="GC195" s="477"/>
      <c r="GD195" s="477"/>
      <c r="GE195" s="477"/>
      <c r="GF195" s="477"/>
      <c r="GG195" s="477"/>
      <c r="GH195" s="477"/>
      <c r="GI195" s="477"/>
      <c r="GJ195" s="477"/>
      <c r="GK195" s="477"/>
      <c r="GL195" s="477"/>
      <c r="GM195" s="477"/>
      <c r="GN195" s="477"/>
      <c r="GO195" s="477"/>
      <c r="GP195" s="477"/>
      <c r="GQ195" s="477"/>
      <c r="GR195" s="477"/>
      <c r="GS195" s="477"/>
      <c r="GT195" s="477"/>
      <c r="GU195" s="477"/>
      <c r="GV195" s="477"/>
      <c r="GW195" s="477"/>
      <c r="GX195" s="477"/>
      <c r="GY195" s="477"/>
      <c r="GZ195" s="477"/>
      <c r="HA195" s="477"/>
      <c r="HB195" s="477"/>
      <c r="HC195" s="477"/>
      <c r="HD195" s="477"/>
      <c r="HE195" s="477"/>
      <c r="HF195" s="477"/>
      <c r="HG195" s="477"/>
      <c r="HH195" s="477"/>
      <c r="HI195" s="477"/>
      <c r="HJ195" s="477"/>
      <c r="HK195" s="477"/>
      <c r="HL195" s="477"/>
      <c r="HM195" s="477"/>
      <c r="HN195" s="477"/>
      <c r="HO195" s="477"/>
      <c r="HP195" s="477"/>
      <c r="HQ195" s="477"/>
      <c r="HR195" s="477"/>
      <c r="HS195" s="477"/>
      <c r="HT195" s="477"/>
      <c r="HU195" s="477"/>
      <c r="HV195" s="477"/>
      <c r="HW195" s="477"/>
      <c r="HX195" s="477"/>
      <c r="HY195" s="477"/>
      <c r="HZ195" s="477"/>
      <c r="IA195" s="477"/>
      <c r="IB195" s="477"/>
      <c r="IC195" s="477"/>
      <c r="ID195" s="477"/>
      <c r="IE195" s="477"/>
      <c r="IF195" s="477"/>
      <c r="IG195" s="477"/>
      <c r="IH195" s="477"/>
      <c r="II195" s="477"/>
      <c r="IJ195" s="477"/>
      <c r="IK195" s="477"/>
      <c r="IL195" s="477"/>
      <c r="IM195" s="477"/>
      <c r="IN195" s="477"/>
      <c r="IO195" s="477"/>
      <c r="IP195" s="477"/>
      <c r="IQ195" s="477"/>
      <c r="IR195" s="477"/>
      <c r="IS195" s="477"/>
      <c r="IT195" s="477"/>
      <c r="IU195" s="477"/>
      <c r="IV195" s="477"/>
      <c r="IW195" s="477"/>
      <c r="IX195" s="477"/>
      <c r="IY195" s="477"/>
      <c r="IZ195" s="477"/>
      <c r="JA195" s="477"/>
      <c r="JB195" s="477"/>
      <c r="JC195" s="477"/>
      <c r="JD195" s="477"/>
      <c r="JE195" s="477"/>
    </row>
    <row r="196" spans="13:265" s="508" customFormat="1" ht="15" hidden="1" customHeight="1" x14ac:dyDescent="0.25">
      <c r="M196" s="400"/>
      <c r="N196" s="400"/>
      <c r="CK196" s="477"/>
      <c r="CL196" s="477"/>
      <c r="CM196" s="477"/>
      <c r="CN196" s="477"/>
      <c r="CO196" s="477"/>
      <c r="CP196" s="477"/>
      <c r="CQ196" s="477"/>
      <c r="CR196" s="477"/>
      <c r="CS196" s="477"/>
      <c r="CT196" s="477"/>
      <c r="CU196" s="477"/>
      <c r="CV196" s="477"/>
      <c r="CW196" s="477"/>
      <c r="CX196" s="477"/>
      <c r="CY196" s="477"/>
      <c r="CZ196" s="477"/>
      <c r="DA196" s="477"/>
      <c r="DB196" s="477"/>
      <c r="DC196" s="477"/>
      <c r="DD196" s="477"/>
      <c r="DE196" s="477"/>
      <c r="DF196" s="477"/>
      <c r="DG196" s="477"/>
      <c r="DH196" s="477"/>
      <c r="DI196" s="477"/>
      <c r="DJ196" s="477"/>
      <c r="DK196" s="477"/>
      <c r="DL196" s="477"/>
      <c r="DM196" s="477"/>
      <c r="DN196" s="477"/>
      <c r="DO196" s="477"/>
      <c r="DP196" s="477"/>
      <c r="DQ196" s="477"/>
      <c r="DR196" s="477"/>
      <c r="DS196" s="477"/>
      <c r="DT196" s="477"/>
      <c r="DU196" s="477"/>
      <c r="DV196" s="477"/>
      <c r="DW196" s="477"/>
      <c r="DX196" s="477"/>
      <c r="DY196" s="477"/>
      <c r="DZ196" s="477"/>
      <c r="EA196" s="477"/>
      <c r="EB196" s="477"/>
      <c r="EC196" s="477"/>
      <c r="ED196" s="477"/>
      <c r="EE196" s="477"/>
      <c r="EF196" s="477"/>
      <c r="EG196" s="477"/>
      <c r="EH196" s="477"/>
      <c r="EI196" s="477"/>
      <c r="EJ196" s="477"/>
      <c r="EK196" s="477"/>
      <c r="EL196" s="477"/>
      <c r="EM196" s="477"/>
      <c r="EN196" s="477"/>
      <c r="EO196" s="477"/>
      <c r="EP196" s="477"/>
      <c r="EQ196" s="477"/>
      <c r="ER196" s="477"/>
      <c r="ES196" s="477"/>
      <c r="ET196" s="477"/>
      <c r="EU196" s="477"/>
      <c r="EV196" s="477"/>
      <c r="EW196" s="477"/>
      <c r="EX196" s="477"/>
      <c r="EY196" s="477"/>
      <c r="EZ196" s="477"/>
      <c r="FA196" s="477"/>
      <c r="FB196" s="477"/>
      <c r="FC196" s="477"/>
      <c r="FD196" s="477"/>
      <c r="FE196" s="477"/>
      <c r="FF196" s="477"/>
      <c r="FG196" s="477"/>
      <c r="FH196" s="477"/>
      <c r="FI196" s="477"/>
      <c r="FJ196" s="477"/>
      <c r="FK196" s="477"/>
      <c r="FL196" s="477"/>
      <c r="FM196" s="477"/>
      <c r="FN196" s="477"/>
      <c r="FO196" s="477"/>
      <c r="FP196" s="477"/>
      <c r="FQ196" s="477"/>
      <c r="FR196" s="477"/>
      <c r="FS196" s="477"/>
      <c r="FT196" s="477"/>
      <c r="FU196" s="477"/>
      <c r="FV196" s="477"/>
      <c r="FW196" s="477"/>
      <c r="FX196" s="477"/>
      <c r="FY196" s="477"/>
      <c r="FZ196" s="477"/>
      <c r="GA196" s="477"/>
      <c r="GB196" s="477"/>
      <c r="GC196" s="477"/>
      <c r="GD196" s="477"/>
      <c r="GE196" s="477"/>
      <c r="GF196" s="477"/>
      <c r="GG196" s="477"/>
      <c r="GH196" s="477"/>
      <c r="GI196" s="477"/>
      <c r="GJ196" s="477"/>
      <c r="GK196" s="477"/>
      <c r="GL196" s="477"/>
      <c r="GM196" s="477"/>
      <c r="GN196" s="477"/>
      <c r="GO196" s="477"/>
      <c r="GP196" s="477"/>
      <c r="GQ196" s="477"/>
      <c r="GR196" s="477"/>
      <c r="GS196" s="477"/>
      <c r="GT196" s="477"/>
      <c r="GU196" s="477"/>
      <c r="GV196" s="477"/>
      <c r="GW196" s="477"/>
      <c r="GX196" s="477"/>
      <c r="GY196" s="477"/>
      <c r="GZ196" s="477"/>
      <c r="HA196" s="477"/>
      <c r="HB196" s="477"/>
      <c r="HC196" s="477"/>
      <c r="HD196" s="477"/>
      <c r="HE196" s="477"/>
      <c r="HF196" s="477"/>
      <c r="HG196" s="477"/>
      <c r="HH196" s="477"/>
      <c r="HI196" s="477"/>
      <c r="HJ196" s="477"/>
      <c r="HK196" s="477"/>
      <c r="HL196" s="477"/>
      <c r="HM196" s="477"/>
      <c r="HN196" s="477"/>
      <c r="HO196" s="477"/>
      <c r="HP196" s="477"/>
      <c r="HQ196" s="477"/>
      <c r="HR196" s="477"/>
      <c r="HS196" s="477"/>
      <c r="HT196" s="477"/>
      <c r="HU196" s="477"/>
      <c r="HV196" s="477"/>
      <c r="HW196" s="477"/>
      <c r="HX196" s="477"/>
      <c r="HY196" s="477"/>
      <c r="HZ196" s="477"/>
      <c r="IA196" s="477"/>
      <c r="IB196" s="477"/>
      <c r="IC196" s="477"/>
      <c r="ID196" s="477"/>
      <c r="IE196" s="477"/>
      <c r="IF196" s="477"/>
      <c r="IG196" s="477"/>
      <c r="IH196" s="477"/>
      <c r="II196" s="477"/>
      <c r="IJ196" s="477"/>
      <c r="IK196" s="477"/>
      <c r="IL196" s="477"/>
      <c r="IM196" s="477"/>
      <c r="IN196" s="477"/>
      <c r="IO196" s="477"/>
      <c r="IP196" s="477"/>
      <c r="IQ196" s="477"/>
      <c r="IR196" s="477"/>
      <c r="IS196" s="477"/>
      <c r="IT196" s="477"/>
      <c r="IU196" s="477"/>
      <c r="IV196" s="477"/>
      <c r="IW196" s="477"/>
      <c r="IX196" s="477"/>
      <c r="IY196" s="477"/>
      <c r="IZ196" s="477"/>
      <c r="JA196" s="477"/>
      <c r="JB196" s="477"/>
      <c r="JC196" s="477"/>
      <c r="JD196" s="477"/>
      <c r="JE196" s="477"/>
    </row>
    <row r="197" spans="13:265" s="508" customFormat="1" ht="15" hidden="1" customHeight="1" x14ac:dyDescent="0.25">
      <c r="M197" s="400"/>
      <c r="N197" s="400"/>
      <c r="CK197" s="477"/>
      <c r="CL197" s="477"/>
      <c r="CM197" s="477"/>
      <c r="CN197" s="477"/>
      <c r="CO197" s="477"/>
      <c r="CP197" s="477"/>
      <c r="CQ197" s="477"/>
      <c r="CR197" s="477"/>
      <c r="CS197" s="477"/>
      <c r="CT197" s="477"/>
      <c r="CU197" s="477"/>
      <c r="CV197" s="477"/>
      <c r="CW197" s="477"/>
      <c r="CX197" s="477"/>
      <c r="CY197" s="477"/>
      <c r="CZ197" s="477"/>
      <c r="DA197" s="477"/>
      <c r="DB197" s="477"/>
      <c r="DC197" s="477"/>
      <c r="DD197" s="477"/>
      <c r="DE197" s="477"/>
      <c r="DF197" s="477"/>
      <c r="DG197" s="477"/>
      <c r="DH197" s="477"/>
      <c r="DI197" s="477"/>
      <c r="DJ197" s="477"/>
      <c r="DK197" s="477"/>
      <c r="DL197" s="477"/>
      <c r="DM197" s="477"/>
      <c r="DN197" s="477"/>
      <c r="DO197" s="477"/>
      <c r="DP197" s="477"/>
      <c r="DQ197" s="477"/>
      <c r="DR197" s="477"/>
      <c r="DS197" s="477"/>
      <c r="DT197" s="477"/>
      <c r="DU197" s="477"/>
      <c r="DV197" s="477"/>
      <c r="DW197" s="477"/>
      <c r="DX197" s="477"/>
      <c r="DY197" s="477"/>
      <c r="DZ197" s="477"/>
      <c r="EA197" s="477"/>
      <c r="EB197" s="477"/>
      <c r="EC197" s="477"/>
      <c r="ED197" s="477"/>
      <c r="EE197" s="477"/>
      <c r="EF197" s="477"/>
      <c r="EG197" s="477"/>
      <c r="EH197" s="477"/>
      <c r="EI197" s="477"/>
      <c r="EJ197" s="477"/>
      <c r="EK197" s="477"/>
      <c r="EL197" s="477"/>
      <c r="EM197" s="477"/>
      <c r="EN197" s="477"/>
      <c r="EO197" s="477"/>
      <c r="EP197" s="477"/>
      <c r="EQ197" s="477"/>
      <c r="ER197" s="477"/>
      <c r="ES197" s="477"/>
      <c r="ET197" s="477"/>
      <c r="EU197" s="477"/>
      <c r="EV197" s="477"/>
      <c r="EW197" s="477"/>
      <c r="EX197" s="477"/>
      <c r="EY197" s="477"/>
      <c r="EZ197" s="477"/>
      <c r="FA197" s="477"/>
      <c r="FB197" s="477"/>
      <c r="FC197" s="477"/>
      <c r="FD197" s="477"/>
      <c r="FE197" s="477"/>
      <c r="FF197" s="477"/>
      <c r="FG197" s="477"/>
      <c r="FH197" s="477"/>
      <c r="FI197" s="477"/>
      <c r="FJ197" s="477"/>
      <c r="FK197" s="477"/>
      <c r="FL197" s="477"/>
      <c r="FM197" s="477"/>
      <c r="FN197" s="477"/>
      <c r="FO197" s="477"/>
      <c r="FP197" s="477"/>
      <c r="FQ197" s="477"/>
      <c r="FR197" s="477"/>
      <c r="FS197" s="477"/>
      <c r="FT197" s="477"/>
      <c r="FU197" s="477"/>
      <c r="FV197" s="477"/>
      <c r="FW197" s="477"/>
      <c r="FX197" s="477"/>
      <c r="FY197" s="477"/>
      <c r="FZ197" s="477"/>
      <c r="GA197" s="477"/>
      <c r="GB197" s="477"/>
      <c r="GC197" s="477"/>
      <c r="GD197" s="477"/>
      <c r="GE197" s="477"/>
      <c r="GF197" s="477"/>
      <c r="GG197" s="477"/>
      <c r="GH197" s="477"/>
      <c r="GI197" s="477"/>
      <c r="GJ197" s="477"/>
      <c r="GK197" s="477"/>
      <c r="GL197" s="477"/>
      <c r="GM197" s="477"/>
      <c r="GN197" s="477"/>
      <c r="GO197" s="477"/>
      <c r="GP197" s="477"/>
      <c r="GQ197" s="477"/>
      <c r="GR197" s="477"/>
      <c r="GS197" s="477"/>
      <c r="GT197" s="477"/>
      <c r="GU197" s="477"/>
      <c r="GV197" s="477"/>
      <c r="GW197" s="477"/>
      <c r="GX197" s="477"/>
      <c r="GY197" s="477"/>
      <c r="GZ197" s="477"/>
      <c r="HA197" s="477"/>
      <c r="HB197" s="477"/>
      <c r="HC197" s="477"/>
      <c r="HD197" s="477"/>
      <c r="HE197" s="477"/>
      <c r="HF197" s="477"/>
      <c r="HG197" s="477"/>
      <c r="HH197" s="477"/>
      <c r="HI197" s="477"/>
      <c r="HJ197" s="477"/>
      <c r="HK197" s="477"/>
      <c r="HL197" s="477"/>
      <c r="HM197" s="477"/>
      <c r="HN197" s="477"/>
      <c r="HO197" s="477"/>
      <c r="HP197" s="477"/>
      <c r="HQ197" s="477"/>
      <c r="HR197" s="477"/>
      <c r="HS197" s="477"/>
      <c r="HT197" s="477"/>
      <c r="HU197" s="477"/>
      <c r="HV197" s="477"/>
      <c r="HW197" s="477"/>
      <c r="HX197" s="477"/>
      <c r="HY197" s="477"/>
      <c r="HZ197" s="477"/>
      <c r="IA197" s="477"/>
      <c r="IB197" s="477"/>
      <c r="IC197" s="477"/>
      <c r="ID197" s="477"/>
      <c r="IE197" s="477"/>
      <c r="IF197" s="477"/>
      <c r="IG197" s="477"/>
      <c r="IH197" s="477"/>
      <c r="II197" s="477"/>
      <c r="IJ197" s="477"/>
      <c r="IK197" s="477"/>
      <c r="IL197" s="477"/>
      <c r="IM197" s="477"/>
      <c r="IN197" s="477"/>
      <c r="IO197" s="477"/>
      <c r="IP197" s="477"/>
      <c r="IQ197" s="477"/>
      <c r="IR197" s="477"/>
      <c r="IS197" s="477"/>
      <c r="IT197" s="477"/>
      <c r="IU197" s="477"/>
      <c r="IV197" s="477"/>
      <c r="IW197" s="477"/>
      <c r="IX197" s="477"/>
      <c r="IY197" s="477"/>
      <c r="IZ197" s="477"/>
      <c r="JA197" s="477"/>
      <c r="JB197" s="477"/>
      <c r="JC197" s="477"/>
      <c r="JD197" s="477"/>
      <c r="JE197" s="477"/>
    </row>
    <row r="198" spans="13:265" s="508" customFormat="1" ht="15" hidden="1" customHeight="1" x14ac:dyDescent="0.25">
      <c r="M198" s="400"/>
      <c r="N198" s="400"/>
      <c r="CK198" s="477"/>
      <c r="CL198" s="477"/>
      <c r="CM198" s="477"/>
      <c r="CN198" s="477"/>
      <c r="CO198" s="477"/>
      <c r="CP198" s="477"/>
      <c r="CQ198" s="477"/>
      <c r="CR198" s="477"/>
      <c r="CS198" s="477"/>
      <c r="CT198" s="477"/>
      <c r="CU198" s="477"/>
      <c r="CV198" s="477"/>
      <c r="CW198" s="477"/>
      <c r="CX198" s="477"/>
      <c r="CY198" s="477"/>
      <c r="CZ198" s="477"/>
      <c r="DA198" s="477"/>
      <c r="DB198" s="477"/>
      <c r="DC198" s="477"/>
      <c r="DD198" s="477"/>
      <c r="DE198" s="477"/>
      <c r="DF198" s="477"/>
      <c r="DG198" s="477"/>
      <c r="DH198" s="477"/>
      <c r="DI198" s="477"/>
      <c r="DJ198" s="477"/>
      <c r="DK198" s="477"/>
      <c r="DL198" s="477"/>
      <c r="DM198" s="477"/>
      <c r="DN198" s="477"/>
      <c r="DO198" s="477"/>
      <c r="DP198" s="477"/>
      <c r="DQ198" s="477"/>
      <c r="DR198" s="477"/>
      <c r="DS198" s="477"/>
      <c r="DT198" s="477"/>
      <c r="DU198" s="477"/>
      <c r="DV198" s="477"/>
      <c r="DW198" s="477"/>
      <c r="DX198" s="477"/>
      <c r="DY198" s="477"/>
      <c r="DZ198" s="477"/>
      <c r="EA198" s="477"/>
      <c r="EB198" s="477"/>
      <c r="EC198" s="477"/>
      <c r="ED198" s="477"/>
      <c r="EE198" s="477"/>
      <c r="EF198" s="477"/>
      <c r="EG198" s="477"/>
      <c r="EH198" s="477"/>
      <c r="EI198" s="477"/>
      <c r="EJ198" s="477"/>
      <c r="EK198" s="477"/>
      <c r="EL198" s="477"/>
      <c r="EM198" s="477"/>
      <c r="EN198" s="477"/>
      <c r="EO198" s="477"/>
      <c r="EP198" s="477"/>
      <c r="EQ198" s="477"/>
      <c r="ER198" s="477"/>
      <c r="ES198" s="477"/>
      <c r="ET198" s="477"/>
      <c r="EU198" s="477"/>
      <c r="EV198" s="477"/>
      <c r="EW198" s="477"/>
      <c r="EX198" s="477"/>
      <c r="EY198" s="477"/>
      <c r="EZ198" s="477"/>
      <c r="FA198" s="477"/>
      <c r="FB198" s="477"/>
      <c r="FC198" s="477"/>
      <c r="FD198" s="477"/>
      <c r="FE198" s="477"/>
      <c r="FF198" s="477"/>
      <c r="FG198" s="477"/>
      <c r="FH198" s="477"/>
      <c r="FI198" s="477"/>
      <c r="FJ198" s="477"/>
      <c r="FK198" s="477"/>
      <c r="FL198" s="477"/>
      <c r="FM198" s="477"/>
      <c r="FN198" s="477"/>
      <c r="FO198" s="477"/>
      <c r="FP198" s="477"/>
      <c r="FQ198" s="477"/>
      <c r="FR198" s="477"/>
      <c r="FS198" s="477"/>
      <c r="FT198" s="477"/>
      <c r="FU198" s="477"/>
      <c r="FV198" s="477"/>
      <c r="FW198" s="477"/>
      <c r="FX198" s="477"/>
      <c r="FY198" s="477"/>
      <c r="FZ198" s="477"/>
      <c r="GA198" s="477"/>
      <c r="GB198" s="477"/>
      <c r="GC198" s="477"/>
      <c r="GD198" s="477"/>
      <c r="GE198" s="477"/>
      <c r="GF198" s="477"/>
      <c r="GG198" s="477"/>
      <c r="GH198" s="477"/>
      <c r="GI198" s="477"/>
      <c r="GJ198" s="477"/>
      <c r="GK198" s="477"/>
      <c r="GL198" s="477"/>
      <c r="GM198" s="477"/>
      <c r="GN198" s="477"/>
      <c r="GO198" s="477"/>
      <c r="GP198" s="477"/>
      <c r="GQ198" s="477"/>
      <c r="GR198" s="477"/>
      <c r="GS198" s="477"/>
      <c r="GT198" s="477"/>
      <c r="GU198" s="477"/>
      <c r="GV198" s="477"/>
      <c r="GW198" s="477"/>
      <c r="GX198" s="477"/>
      <c r="GY198" s="477"/>
      <c r="GZ198" s="477"/>
      <c r="HA198" s="477"/>
      <c r="HB198" s="477"/>
      <c r="HC198" s="477"/>
      <c r="HD198" s="477"/>
      <c r="HE198" s="477"/>
      <c r="HF198" s="477"/>
      <c r="HG198" s="477"/>
      <c r="HH198" s="477"/>
      <c r="HI198" s="477"/>
      <c r="HJ198" s="477"/>
      <c r="HK198" s="477"/>
      <c r="HL198" s="477"/>
      <c r="HM198" s="477"/>
      <c r="HN198" s="477"/>
      <c r="HO198" s="477"/>
      <c r="HP198" s="477"/>
      <c r="HQ198" s="477"/>
      <c r="HR198" s="477"/>
      <c r="HS198" s="477"/>
      <c r="HT198" s="477"/>
      <c r="HU198" s="477"/>
      <c r="HV198" s="477"/>
      <c r="HW198" s="477"/>
      <c r="HX198" s="477"/>
      <c r="HY198" s="477"/>
      <c r="HZ198" s="477"/>
      <c r="IA198" s="477"/>
      <c r="IB198" s="477"/>
      <c r="IC198" s="477"/>
      <c r="ID198" s="477"/>
      <c r="IE198" s="477"/>
      <c r="IF198" s="477"/>
      <c r="IG198" s="477"/>
      <c r="IH198" s="477"/>
      <c r="II198" s="477"/>
      <c r="IJ198" s="477"/>
      <c r="IK198" s="477"/>
      <c r="IL198" s="477"/>
      <c r="IM198" s="477"/>
      <c r="IN198" s="477"/>
      <c r="IO198" s="477"/>
      <c r="IP198" s="477"/>
      <c r="IQ198" s="477"/>
      <c r="IR198" s="477"/>
      <c r="IS198" s="477"/>
      <c r="IT198" s="477"/>
      <c r="IU198" s="477"/>
      <c r="IV198" s="477"/>
      <c r="IW198" s="477"/>
      <c r="IX198" s="477"/>
      <c r="IY198" s="477"/>
      <c r="IZ198" s="477"/>
      <c r="JA198" s="477"/>
      <c r="JB198" s="477"/>
      <c r="JC198" s="477"/>
      <c r="JD198" s="477"/>
      <c r="JE198" s="477"/>
    </row>
    <row r="199" spans="13:265" s="508" customFormat="1" ht="15" hidden="1" customHeight="1" x14ac:dyDescent="0.25">
      <c r="M199" s="400"/>
      <c r="N199" s="400"/>
      <c r="CK199" s="477"/>
      <c r="CL199" s="477"/>
      <c r="CM199" s="477"/>
      <c r="CN199" s="477"/>
      <c r="CO199" s="477"/>
      <c r="CP199" s="477"/>
      <c r="CQ199" s="477"/>
      <c r="CR199" s="477"/>
      <c r="CS199" s="477"/>
      <c r="CT199" s="477"/>
      <c r="CU199" s="477"/>
      <c r="CV199" s="477"/>
      <c r="CW199" s="477"/>
      <c r="CX199" s="477"/>
      <c r="CY199" s="477"/>
      <c r="CZ199" s="477"/>
      <c r="DA199" s="477"/>
      <c r="DB199" s="477"/>
      <c r="DC199" s="477"/>
      <c r="DD199" s="477"/>
      <c r="DE199" s="477"/>
      <c r="DF199" s="477"/>
      <c r="DG199" s="477"/>
      <c r="DH199" s="477"/>
      <c r="DI199" s="477"/>
      <c r="DJ199" s="477"/>
      <c r="DK199" s="477"/>
      <c r="DL199" s="477"/>
      <c r="DM199" s="477"/>
      <c r="DN199" s="477"/>
      <c r="DO199" s="477"/>
      <c r="DP199" s="477"/>
      <c r="DQ199" s="477"/>
      <c r="DR199" s="477"/>
      <c r="DS199" s="477"/>
      <c r="DT199" s="477"/>
      <c r="DU199" s="477"/>
      <c r="DV199" s="477"/>
      <c r="DW199" s="477"/>
      <c r="DX199" s="477"/>
      <c r="DY199" s="477"/>
      <c r="DZ199" s="477"/>
      <c r="EA199" s="477"/>
      <c r="EB199" s="477"/>
      <c r="EC199" s="477"/>
      <c r="ED199" s="477"/>
      <c r="EE199" s="477"/>
      <c r="EF199" s="477"/>
      <c r="EG199" s="477"/>
      <c r="EH199" s="477"/>
      <c r="EI199" s="477"/>
      <c r="EJ199" s="477"/>
      <c r="EK199" s="477"/>
      <c r="EL199" s="477"/>
      <c r="EM199" s="477"/>
      <c r="EN199" s="477"/>
      <c r="EO199" s="477"/>
      <c r="EP199" s="477"/>
      <c r="EQ199" s="477"/>
      <c r="ER199" s="477"/>
      <c r="ES199" s="477"/>
      <c r="ET199" s="477"/>
      <c r="EU199" s="477"/>
      <c r="EV199" s="477"/>
      <c r="EW199" s="477"/>
      <c r="EX199" s="477"/>
      <c r="EY199" s="477"/>
      <c r="EZ199" s="477"/>
      <c r="FA199" s="477"/>
      <c r="FB199" s="477"/>
      <c r="FC199" s="477"/>
      <c r="FD199" s="477"/>
      <c r="FE199" s="477"/>
      <c r="FF199" s="477"/>
      <c r="FG199" s="477"/>
      <c r="FH199" s="477"/>
      <c r="FI199" s="477"/>
      <c r="FJ199" s="477"/>
      <c r="FK199" s="477"/>
      <c r="FL199" s="477"/>
      <c r="FM199" s="477"/>
      <c r="FN199" s="477"/>
      <c r="FO199" s="477"/>
      <c r="FP199" s="477"/>
      <c r="FQ199" s="477"/>
      <c r="FR199" s="477"/>
      <c r="FS199" s="477"/>
      <c r="FT199" s="477"/>
      <c r="FU199" s="477"/>
      <c r="FV199" s="477"/>
      <c r="FW199" s="477"/>
      <c r="FX199" s="477"/>
      <c r="FY199" s="477"/>
      <c r="FZ199" s="477"/>
      <c r="GA199" s="477"/>
      <c r="GB199" s="477"/>
      <c r="GC199" s="477"/>
      <c r="GD199" s="477"/>
      <c r="GE199" s="477"/>
      <c r="GF199" s="477"/>
      <c r="GG199" s="477"/>
      <c r="GH199" s="477"/>
      <c r="GI199" s="477"/>
      <c r="GJ199" s="477"/>
      <c r="GK199" s="477"/>
      <c r="GL199" s="477"/>
      <c r="GM199" s="477"/>
      <c r="GN199" s="477"/>
      <c r="GO199" s="477"/>
      <c r="GP199" s="477"/>
      <c r="GQ199" s="477"/>
      <c r="GR199" s="477"/>
      <c r="GS199" s="477"/>
      <c r="GT199" s="477"/>
      <c r="GU199" s="477"/>
      <c r="GV199" s="477"/>
      <c r="GW199" s="477"/>
      <c r="GX199" s="477"/>
      <c r="GY199" s="477"/>
      <c r="GZ199" s="477"/>
      <c r="HA199" s="477"/>
      <c r="HB199" s="477"/>
      <c r="HC199" s="477"/>
      <c r="HD199" s="477"/>
      <c r="HE199" s="477"/>
      <c r="HF199" s="477"/>
      <c r="HG199" s="477"/>
      <c r="HH199" s="477"/>
      <c r="HI199" s="477"/>
      <c r="HJ199" s="477"/>
      <c r="HK199" s="477"/>
      <c r="HL199" s="477"/>
      <c r="HM199" s="477"/>
      <c r="HN199" s="477"/>
      <c r="HO199" s="477"/>
      <c r="HP199" s="477"/>
      <c r="HQ199" s="477"/>
      <c r="HR199" s="477"/>
      <c r="HS199" s="477"/>
      <c r="HT199" s="477"/>
      <c r="HU199" s="477"/>
      <c r="HV199" s="477"/>
      <c r="HW199" s="477"/>
      <c r="HX199" s="477"/>
      <c r="HY199" s="477"/>
      <c r="HZ199" s="477"/>
      <c r="IA199" s="477"/>
      <c r="IB199" s="477"/>
      <c r="IC199" s="477"/>
      <c r="ID199" s="477"/>
      <c r="IE199" s="477"/>
      <c r="IF199" s="477"/>
      <c r="IG199" s="477"/>
      <c r="IH199" s="477"/>
      <c r="II199" s="477"/>
      <c r="IJ199" s="477"/>
      <c r="IK199" s="477"/>
      <c r="IL199" s="477"/>
      <c r="IM199" s="477"/>
      <c r="IN199" s="477"/>
      <c r="IO199" s="477"/>
      <c r="IP199" s="477"/>
      <c r="IQ199" s="477"/>
      <c r="IR199" s="477"/>
      <c r="IS199" s="477"/>
      <c r="IT199" s="477"/>
      <c r="IU199" s="477"/>
      <c r="IV199" s="477"/>
      <c r="IW199" s="477"/>
      <c r="IX199" s="477"/>
      <c r="IY199" s="477"/>
      <c r="IZ199" s="477"/>
      <c r="JA199" s="477"/>
      <c r="JB199" s="477"/>
      <c r="JC199" s="477"/>
      <c r="JD199" s="477"/>
      <c r="JE199" s="477"/>
    </row>
    <row r="200" spans="13:265" s="508" customFormat="1" ht="15" hidden="1" customHeight="1" x14ac:dyDescent="0.25">
      <c r="M200" s="400"/>
      <c r="N200" s="400"/>
      <c r="CK200" s="477"/>
      <c r="CL200" s="477"/>
      <c r="CM200" s="477"/>
      <c r="CN200" s="477"/>
      <c r="CO200" s="477"/>
      <c r="CP200" s="477"/>
      <c r="CQ200" s="477"/>
      <c r="CR200" s="477"/>
      <c r="CS200" s="477"/>
      <c r="CT200" s="477"/>
      <c r="CU200" s="477"/>
      <c r="CV200" s="477"/>
      <c r="CW200" s="477"/>
      <c r="CX200" s="477"/>
      <c r="CY200" s="477"/>
      <c r="CZ200" s="477"/>
      <c r="DA200" s="477"/>
      <c r="DB200" s="477"/>
      <c r="DC200" s="477"/>
      <c r="DD200" s="477"/>
      <c r="DE200" s="477"/>
      <c r="DF200" s="477"/>
      <c r="DG200" s="477"/>
      <c r="DH200" s="477"/>
      <c r="DI200" s="477"/>
      <c r="DJ200" s="477"/>
      <c r="DK200" s="477"/>
      <c r="DL200" s="477"/>
      <c r="DM200" s="477"/>
      <c r="DN200" s="477"/>
      <c r="DO200" s="477"/>
      <c r="DP200" s="477"/>
      <c r="DQ200" s="477"/>
      <c r="DR200" s="477"/>
      <c r="DS200" s="477"/>
      <c r="DT200" s="477"/>
      <c r="DU200" s="477"/>
      <c r="DV200" s="477"/>
      <c r="DW200" s="477"/>
      <c r="DX200" s="477"/>
      <c r="DY200" s="477"/>
      <c r="DZ200" s="477"/>
      <c r="EA200" s="477"/>
      <c r="EB200" s="477"/>
      <c r="EC200" s="477"/>
      <c r="ED200" s="477"/>
      <c r="EE200" s="477"/>
      <c r="EF200" s="477"/>
      <c r="EG200" s="477"/>
      <c r="EH200" s="477"/>
      <c r="EI200" s="477"/>
      <c r="EJ200" s="477"/>
      <c r="EK200" s="477"/>
      <c r="EL200" s="477"/>
      <c r="EM200" s="477"/>
      <c r="EN200" s="477"/>
      <c r="EO200" s="477"/>
      <c r="EP200" s="477"/>
      <c r="EQ200" s="477"/>
      <c r="ER200" s="477"/>
      <c r="ES200" s="477"/>
      <c r="ET200" s="477"/>
      <c r="EU200" s="477"/>
      <c r="EV200" s="477"/>
      <c r="EW200" s="477"/>
      <c r="EX200" s="477"/>
      <c r="EY200" s="477"/>
      <c r="EZ200" s="477"/>
      <c r="FA200" s="477"/>
      <c r="FB200" s="477"/>
      <c r="FC200" s="477"/>
      <c r="FD200" s="477"/>
      <c r="FE200" s="477"/>
      <c r="FF200" s="477"/>
      <c r="FG200" s="477"/>
      <c r="FH200" s="477"/>
      <c r="FI200" s="477"/>
      <c r="FJ200" s="477"/>
      <c r="FK200" s="477"/>
      <c r="FL200" s="477"/>
      <c r="FM200" s="477"/>
      <c r="FN200" s="477"/>
      <c r="FO200" s="477"/>
      <c r="FP200" s="477"/>
      <c r="FQ200" s="477"/>
      <c r="FR200" s="477"/>
      <c r="FS200" s="477"/>
      <c r="FT200" s="477"/>
      <c r="FU200" s="477"/>
      <c r="FV200" s="477"/>
      <c r="FW200" s="477"/>
      <c r="FX200" s="477"/>
      <c r="FY200" s="477"/>
      <c r="FZ200" s="477"/>
      <c r="GA200" s="477"/>
      <c r="GB200" s="477"/>
      <c r="GC200" s="477"/>
      <c r="GD200" s="477"/>
      <c r="GE200" s="477"/>
      <c r="GF200" s="477"/>
      <c r="GG200" s="477"/>
      <c r="GH200" s="477"/>
      <c r="GI200" s="477"/>
      <c r="GJ200" s="477"/>
      <c r="GK200" s="477"/>
      <c r="GL200" s="477"/>
      <c r="GM200" s="477"/>
      <c r="GN200" s="477"/>
      <c r="GO200" s="477"/>
      <c r="GP200" s="477"/>
      <c r="GQ200" s="477"/>
      <c r="GR200" s="477"/>
      <c r="GS200" s="477"/>
      <c r="GT200" s="477"/>
      <c r="GU200" s="477"/>
      <c r="GV200" s="477"/>
      <c r="GW200" s="477"/>
      <c r="GX200" s="477"/>
      <c r="GY200" s="477"/>
      <c r="GZ200" s="477"/>
      <c r="HA200" s="477"/>
      <c r="HB200" s="477"/>
      <c r="HC200" s="477"/>
      <c r="HD200" s="477"/>
      <c r="HE200" s="477"/>
      <c r="HF200" s="477"/>
      <c r="HG200" s="477"/>
      <c r="HH200" s="477"/>
      <c r="HI200" s="477"/>
      <c r="HJ200" s="477"/>
      <c r="HK200" s="477"/>
      <c r="HL200" s="477"/>
      <c r="HM200" s="477"/>
      <c r="HN200" s="477"/>
      <c r="HO200" s="477"/>
      <c r="HP200" s="477"/>
      <c r="HQ200" s="477"/>
      <c r="HR200" s="477"/>
      <c r="HS200" s="477"/>
      <c r="HT200" s="477"/>
      <c r="HU200" s="477"/>
      <c r="HV200" s="477"/>
      <c r="HW200" s="477"/>
      <c r="HX200" s="477"/>
      <c r="HY200" s="477"/>
      <c r="HZ200" s="477"/>
      <c r="IA200" s="477"/>
      <c r="IB200" s="477"/>
      <c r="IC200" s="477"/>
      <c r="ID200" s="477"/>
      <c r="IE200" s="477"/>
      <c r="IF200" s="477"/>
      <c r="IG200" s="477"/>
      <c r="IH200" s="477"/>
      <c r="II200" s="477"/>
      <c r="IJ200" s="477"/>
      <c r="IK200" s="477"/>
      <c r="IL200" s="477"/>
      <c r="IM200" s="477"/>
      <c r="IN200" s="477"/>
      <c r="IO200" s="477"/>
      <c r="IP200" s="477"/>
      <c r="IQ200" s="477"/>
      <c r="IR200" s="477"/>
      <c r="IS200" s="477"/>
      <c r="IT200" s="477"/>
      <c r="IU200" s="477"/>
      <c r="IV200" s="477"/>
      <c r="IW200" s="477"/>
      <c r="IX200" s="477"/>
      <c r="IY200" s="477"/>
      <c r="IZ200" s="477"/>
      <c r="JA200" s="477"/>
      <c r="JB200" s="477"/>
      <c r="JC200" s="477"/>
      <c r="JD200" s="477"/>
      <c r="JE200" s="477"/>
    </row>
    <row r="201" spans="13:265" s="508" customFormat="1" ht="15" hidden="1" customHeight="1" x14ac:dyDescent="0.25">
      <c r="M201" s="400"/>
      <c r="N201" s="400"/>
      <c r="CK201" s="477"/>
      <c r="CL201" s="477"/>
      <c r="CM201" s="477"/>
      <c r="CN201" s="477"/>
      <c r="CO201" s="477"/>
      <c r="CP201" s="477"/>
      <c r="CQ201" s="477"/>
      <c r="CR201" s="477"/>
      <c r="CS201" s="477"/>
      <c r="CT201" s="477"/>
      <c r="CU201" s="477"/>
      <c r="CV201" s="477"/>
      <c r="CW201" s="477"/>
      <c r="CX201" s="477"/>
      <c r="CY201" s="477"/>
      <c r="CZ201" s="477"/>
      <c r="DA201" s="477"/>
      <c r="DB201" s="477"/>
      <c r="DC201" s="477"/>
      <c r="DD201" s="477"/>
      <c r="DE201" s="477"/>
      <c r="DF201" s="477"/>
      <c r="DG201" s="477"/>
      <c r="DH201" s="477"/>
      <c r="DI201" s="477"/>
      <c r="DJ201" s="477"/>
      <c r="DK201" s="477"/>
      <c r="DL201" s="477"/>
      <c r="DM201" s="477"/>
      <c r="DN201" s="477"/>
      <c r="DO201" s="477"/>
      <c r="DP201" s="477"/>
      <c r="DQ201" s="477"/>
      <c r="DR201" s="477"/>
      <c r="DS201" s="477"/>
      <c r="DT201" s="477"/>
      <c r="DU201" s="477"/>
      <c r="DV201" s="477"/>
      <c r="DW201" s="477"/>
      <c r="DX201" s="477"/>
      <c r="DY201" s="477"/>
      <c r="DZ201" s="477"/>
      <c r="EA201" s="477"/>
      <c r="EB201" s="477"/>
      <c r="EC201" s="477"/>
      <c r="ED201" s="477"/>
      <c r="EE201" s="477"/>
      <c r="EF201" s="477"/>
      <c r="EG201" s="477"/>
      <c r="EH201" s="477"/>
      <c r="EI201" s="477"/>
      <c r="EJ201" s="477"/>
      <c r="EK201" s="477"/>
      <c r="EL201" s="477"/>
      <c r="EM201" s="477"/>
      <c r="EN201" s="477"/>
      <c r="EO201" s="477"/>
      <c r="EP201" s="477"/>
      <c r="EQ201" s="477"/>
      <c r="ER201" s="477"/>
      <c r="ES201" s="477"/>
      <c r="ET201" s="477"/>
      <c r="EU201" s="477"/>
      <c r="EV201" s="477"/>
      <c r="EW201" s="477"/>
      <c r="EX201" s="477"/>
      <c r="EY201" s="477"/>
      <c r="EZ201" s="477"/>
      <c r="FA201" s="477"/>
      <c r="FB201" s="477"/>
      <c r="FC201" s="477"/>
      <c r="FD201" s="477"/>
      <c r="FE201" s="477"/>
      <c r="FF201" s="477"/>
      <c r="FG201" s="477"/>
      <c r="FH201" s="477"/>
      <c r="FI201" s="477"/>
      <c r="FJ201" s="477"/>
      <c r="FK201" s="477"/>
      <c r="FL201" s="477"/>
      <c r="FM201" s="477"/>
      <c r="FN201" s="477"/>
      <c r="FO201" s="477"/>
      <c r="FP201" s="477"/>
      <c r="FQ201" s="477"/>
      <c r="FR201" s="477"/>
      <c r="FS201" s="477"/>
      <c r="FT201" s="477"/>
      <c r="FU201" s="477"/>
      <c r="FV201" s="477"/>
      <c r="FW201" s="477"/>
      <c r="FX201" s="477"/>
      <c r="FY201" s="477"/>
      <c r="FZ201" s="477"/>
      <c r="GA201" s="477"/>
      <c r="GB201" s="477"/>
      <c r="GC201" s="477"/>
      <c r="GD201" s="477"/>
      <c r="GE201" s="477"/>
      <c r="GF201" s="477"/>
      <c r="GG201" s="477"/>
      <c r="GH201" s="477"/>
      <c r="GI201" s="477"/>
      <c r="GJ201" s="477"/>
      <c r="GK201" s="477"/>
      <c r="GL201" s="477"/>
      <c r="GM201" s="477"/>
      <c r="GN201" s="477"/>
      <c r="GO201" s="477"/>
      <c r="GP201" s="477"/>
      <c r="GQ201" s="477"/>
      <c r="GR201" s="477"/>
      <c r="GS201" s="477"/>
      <c r="GT201" s="477"/>
      <c r="GU201" s="477"/>
      <c r="GV201" s="477"/>
      <c r="GW201" s="477"/>
      <c r="GX201" s="477"/>
      <c r="GY201" s="477"/>
      <c r="GZ201" s="477"/>
      <c r="HA201" s="477"/>
      <c r="HB201" s="477"/>
      <c r="HC201" s="477"/>
      <c r="HD201" s="477"/>
      <c r="HE201" s="477"/>
      <c r="HF201" s="477"/>
      <c r="HG201" s="477"/>
      <c r="HH201" s="477"/>
      <c r="HI201" s="477"/>
      <c r="HJ201" s="477"/>
      <c r="HK201" s="477"/>
      <c r="HL201" s="477"/>
      <c r="HM201" s="477"/>
      <c r="HN201" s="477"/>
      <c r="HO201" s="477"/>
      <c r="HP201" s="477"/>
      <c r="HQ201" s="477"/>
      <c r="HR201" s="477"/>
      <c r="HS201" s="477"/>
      <c r="HT201" s="477"/>
      <c r="HU201" s="477"/>
      <c r="HV201" s="477"/>
      <c r="HW201" s="477"/>
      <c r="HX201" s="477"/>
      <c r="HY201" s="477"/>
      <c r="HZ201" s="477"/>
      <c r="IA201" s="477"/>
      <c r="IB201" s="477"/>
      <c r="IC201" s="477"/>
      <c r="ID201" s="477"/>
      <c r="IE201" s="477"/>
      <c r="IF201" s="477"/>
      <c r="IG201" s="477"/>
      <c r="IH201" s="477"/>
      <c r="II201" s="477"/>
      <c r="IJ201" s="477"/>
      <c r="IK201" s="477"/>
      <c r="IL201" s="477"/>
      <c r="IM201" s="477"/>
      <c r="IN201" s="477"/>
      <c r="IO201" s="477"/>
      <c r="IP201" s="477"/>
      <c r="IQ201" s="477"/>
      <c r="IR201" s="477"/>
      <c r="IS201" s="477"/>
      <c r="IT201" s="477"/>
      <c r="IU201" s="477"/>
      <c r="IV201" s="477"/>
      <c r="IW201" s="477"/>
      <c r="IX201" s="477"/>
      <c r="IY201" s="477"/>
      <c r="IZ201" s="477"/>
      <c r="JA201" s="477"/>
      <c r="JB201" s="477"/>
      <c r="JC201" s="477"/>
      <c r="JD201" s="477"/>
      <c r="JE201" s="477"/>
    </row>
    <row r="202" spans="13:265" s="508" customFormat="1" ht="15" hidden="1" customHeight="1" x14ac:dyDescent="0.25">
      <c r="M202" s="400"/>
      <c r="N202" s="400"/>
      <c r="CK202" s="477"/>
      <c r="CL202" s="477"/>
      <c r="CM202" s="477"/>
      <c r="CN202" s="477"/>
      <c r="CO202" s="477"/>
      <c r="CP202" s="477"/>
      <c r="CQ202" s="477"/>
      <c r="CR202" s="477"/>
      <c r="CS202" s="477"/>
      <c r="CT202" s="477"/>
      <c r="CU202" s="477"/>
      <c r="CV202" s="477"/>
      <c r="CW202" s="477"/>
      <c r="CX202" s="477"/>
      <c r="CY202" s="477"/>
      <c r="CZ202" s="477"/>
      <c r="DA202" s="477"/>
      <c r="DB202" s="477"/>
      <c r="DC202" s="477"/>
      <c r="DD202" s="477"/>
      <c r="DE202" s="477"/>
      <c r="DF202" s="477"/>
      <c r="DG202" s="477"/>
      <c r="DH202" s="477"/>
      <c r="DI202" s="477"/>
      <c r="DJ202" s="477"/>
      <c r="DK202" s="477"/>
      <c r="DL202" s="477"/>
      <c r="DM202" s="477"/>
      <c r="DN202" s="477"/>
      <c r="DO202" s="477"/>
      <c r="DP202" s="477"/>
      <c r="DQ202" s="477"/>
      <c r="DR202" s="477"/>
      <c r="DS202" s="477"/>
      <c r="DT202" s="477"/>
      <c r="DU202" s="477"/>
      <c r="DV202" s="477"/>
      <c r="DW202" s="477"/>
      <c r="DX202" s="477"/>
      <c r="DY202" s="477"/>
      <c r="DZ202" s="477"/>
      <c r="EA202" s="477"/>
      <c r="EB202" s="477"/>
      <c r="EC202" s="477"/>
      <c r="ED202" s="477"/>
      <c r="EE202" s="477"/>
      <c r="EF202" s="477"/>
      <c r="EG202" s="477"/>
      <c r="EH202" s="477"/>
      <c r="EI202" s="477"/>
      <c r="EJ202" s="477"/>
      <c r="EK202" s="477"/>
      <c r="EL202" s="477"/>
      <c r="EM202" s="477"/>
      <c r="EN202" s="477"/>
      <c r="EO202" s="477"/>
      <c r="EP202" s="477"/>
      <c r="EQ202" s="477"/>
      <c r="ER202" s="477"/>
      <c r="ES202" s="477"/>
      <c r="ET202" s="477"/>
      <c r="EU202" s="477"/>
      <c r="EV202" s="477"/>
      <c r="EW202" s="477"/>
      <c r="EX202" s="477"/>
      <c r="EY202" s="477"/>
      <c r="EZ202" s="477"/>
      <c r="FA202" s="477"/>
      <c r="FB202" s="477"/>
      <c r="FC202" s="477"/>
      <c r="FD202" s="477"/>
      <c r="FE202" s="477"/>
      <c r="FF202" s="477"/>
      <c r="FG202" s="477"/>
      <c r="FH202" s="477"/>
      <c r="FI202" s="477"/>
      <c r="FJ202" s="477"/>
      <c r="FK202" s="477"/>
      <c r="FL202" s="477"/>
      <c r="FM202" s="477"/>
      <c r="FN202" s="477"/>
      <c r="FO202" s="477"/>
      <c r="FP202" s="477"/>
      <c r="FQ202" s="477"/>
      <c r="FR202" s="477"/>
      <c r="FS202" s="477"/>
      <c r="FT202" s="477"/>
      <c r="FU202" s="477"/>
      <c r="FV202" s="477"/>
      <c r="FW202" s="477"/>
      <c r="FX202" s="477"/>
      <c r="FY202" s="477"/>
      <c r="FZ202" s="477"/>
      <c r="GA202" s="477"/>
      <c r="GB202" s="477"/>
      <c r="GC202" s="477"/>
      <c r="GD202" s="477"/>
      <c r="GE202" s="477"/>
      <c r="GF202" s="477"/>
      <c r="GG202" s="477"/>
      <c r="GH202" s="477"/>
      <c r="GI202" s="477"/>
      <c r="GJ202" s="477"/>
      <c r="GK202" s="477"/>
      <c r="GL202" s="477"/>
      <c r="GM202" s="477"/>
      <c r="GN202" s="477"/>
      <c r="GO202" s="477"/>
      <c r="GP202" s="477"/>
      <c r="GQ202" s="477"/>
      <c r="GR202" s="477"/>
      <c r="GS202" s="477"/>
      <c r="GT202" s="477"/>
      <c r="GU202" s="477"/>
      <c r="GV202" s="477"/>
      <c r="GW202" s="477"/>
      <c r="GX202" s="477"/>
      <c r="GY202" s="477"/>
      <c r="GZ202" s="477"/>
      <c r="HA202" s="477"/>
      <c r="HB202" s="477"/>
      <c r="HC202" s="477"/>
      <c r="HD202" s="477"/>
      <c r="HE202" s="477"/>
      <c r="HF202" s="477"/>
      <c r="HG202" s="477"/>
      <c r="HH202" s="477"/>
      <c r="HI202" s="477"/>
      <c r="HJ202" s="477"/>
      <c r="HK202" s="477"/>
      <c r="HL202" s="477"/>
      <c r="HM202" s="477"/>
      <c r="HN202" s="477"/>
      <c r="HO202" s="477"/>
      <c r="HP202" s="477"/>
      <c r="HQ202" s="477"/>
      <c r="HR202" s="477"/>
      <c r="HS202" s="477"/>
      <c r="HT202" s="477"/>
      <c r="HU202" s="477"/>
      <c r="HV202" s="477"/>
      <c r="HW202" s="477"/>
      <c r="HX202" s="477"/>
      <c r="HY202" s="477"/>
      <c r="HZ202" s="477"/>
      <c r="IA202" s="477"/>
      <c r="IB202" s="477"/>
      <c r="IC202" s="477"/>
      <c r="ID202" s="477"/>
      <c r="IE202" s="477"/>
      <c r="IF202" s="477"/>
      <c r="IG202" s="477"/>
      <c r="IH202" s="477"/>
      <c r="II202" s="477"/>
      <c r="IJ202" s="477"/>
      <c r="IK202" s="477"/>
      <c r="IL202" s="477"/>
      <c r="IM202" s="477"/>
      <c r="IN202" s="477"/>
      <c r="IO202" s="477"/>
      <c r="IP202" s="477"/>
      <c r="IQ202" s="477"/>
      <c r="IR202" s="477"/>
      <c r="IS202" s="477"/>
      <c r="IT202" s="477"/>
      <c r="IU202" s="477"/>
      <c r="IV202" s="477"/>
      <c r="IW202" s="477"/>
      <c r="IX202" s="477"/>
      <c r="IY202" s="477"/>
      <c r="IZ202" s="477"/>
      <c r="JA202" s="477"/>
      <c r="JB202" s="477"/>
      <c r="JC202" s="477"/>
      <c r="JD202" s="477"/>
      <c r="JE202" s="477"/>
    </row>
    <row r="203" spans="13:265" s="508" customFormat="1" ht="15" hidden="1" customHeight="1" x14ac:dyDescent="0.25">
      <c r="M203" s="400"/>
      <c r="N203" s="400"/>
      <c r="CK203" s="477"/>
      <c r="CL203" s="477"/>
      <c r="CM203" s="477"/>
      <c r="CN203" s="477"/>
      <c r="CO203" s="477"/>
      <c r="CP203" s="477"/>
      <c r="CQ203" s="477"/>
      <c r="CR203" s="477"/>
      <c r="CS203" s="477"/>
      <c r="CT203" s="477"/>
      <c r="CU203" s="477"/>
      <c r="CV203" s="477"/>
      <c r="CW203" s="477"/>
      <c r="CX203" s="477"/>
      <c r="CY203" s="477"/>
      <c r="CZ203" s="477"/>
      <c r="DA203" s="477"/>
      <c r="DB203" s="477"/>
      <c r="DC203" s="477"/>
      <c r="DD203" s="477"/>
      <c r="DE203" s="477"/>
      <c r="DF203" s="477"/>
      <c r="DG203" s="477"/>
      <c r="DH203" s="477"/>
      <c r="DI203" s="477"/>
      <c r="DJ203" s="477"/>
      <c r="DK203" s="477"/>
      <c r="DL203" s="477"/>
      <c r="DM203" s="477"/>
      <c r="DN203" s="477"/>
      <c r="DO203" s="477"/>
      <c r="DP203" s="477"/>
      <c r="DQ203" s="477"/>
      <c r="DR203" s="477"/>
      <c r="DS203" s="477"/>
      <c r="DT203" s="477"/>
      <c r="DU203" s="477"/>
      <c r="DV203" s="477"/>
      <c r="DW203" s="477"/>
      <c r="DX203" s="477"/>
      <c r="DY203" s="477"/>
      <c r="DZ203" s="477"/>
      <c r="EA203" s="477"/>
      <c r="EB203" s="477"/>
      <c r="EC203" s="477"/>
      <c r="ED203" s="477"/>
      <c r="EE203" s="477"/>
      <c r="EF203" s="477"/>
      <c r="EG203" s="477"/>
      <c r="EH203" s="477"/>
      <c r="EI203" s="477"/>
      <c r="EJ203" s="477"/>
      <c r="EK203" s="477"/>
      <c r="EL203" s="477"/>
      <c r="EM203" s="477"/>
      <c r="EN203" s="477"/>
      <c r="EO203" s="477"/>
      <c r="EP203" s="477"/>
      <c r="EQ203" s="477"/>
      <c r="ER203" s="477"/>
      <c r="ES203" s="477"/>
      <c r="ET203" s="477"/>
      <c r="EU203" s="477"/>
      <c r="EV203" s="477"/>
      <c r="EW203" s="477"/>
      <c r="EX203" s="477"/>
      <c r="EY203" s="477"/>
      <c r="EZ203" s="477"/>
      <c r="FA203" s="477"/>
      <c r="FB203" s="477"/>
      <c r="FC203" s="477"/>
      <c r="FD203" s="477"/>
      <c r="FE203" s="477"/>
      <c r="FF203" s="477"/>
      <c r="FG203" s="477"/>
      <c r="FH203" s="477"/>
      <c r="FI203" s="477"/>
      <c r="FJ203" s="477"/>
      <c r="FK203" s="477"/>
      <c r="FL203" s="477"/>
      <c r="FM203" s="477"/>
      <c r="FN203" s="477"/>
      <c r="FO203" s="477"/>
      <c r="FP203" s="477"/>
      <c r="FQ203" s="477"/>
      <c r="FR203" s="477"/>
      <c r="FS203" s="477"/>
      <c r="FT203" s="477"/>
      <c r="FU203" s="477"/>
      <c r="FV203" s="477"/>
      <c r="FW203" s="477"/>
      <c r="FX203" s="477"/>
      <c r="FY203" s="477"/>
      <c r="FZ203" s="477"/>
      <c r="GA203" s="477"/>
      <c r="GB203" s="477"/>
      <c r="GC203" s="477"/>
      <c r="GD203" s="477"/>
      <c r="GE203" s="477"/>
      <c r="GF203" s="477"/>
      <c r="GG203" s="477"/>
      <c r="GH203" s="477"/>
      <c r="GI203" s="477"/>
      <c r="GJ203" s="477"/>
      <c r="GK203" s="477"/>
      <c r="GL203" s="477"/>
      <c r="GM203" s="477"/>
      <c r="GN203" s="477"/>
      <c r="GO203" s="477"/>
      <c r="GP203" s="477"/>
      <c r="GQ203" s="477"/>
      <c r="GR203" s="477"/>
      <c r="GS203" s="477"/>
      <c r="GT203" s="477"/>
      <c r="GU203" s="477"/>
      <c r="GV203" s="477"/>
      <c r="GW203" s="477"/>
      <c r="GX203" s="477"/>
      <c r="GY203" s="477"/>
      <c r="GZ203" s="477"/>
      <c r="HA203" s="477"/>
      <c r="HB203" s="477"/>
      <c r="HC203" s="477"/>
      <c r="HD203" s="477"/>
      <c r="HE203" s="477"/>
      <c r="HF203" s="477"/>
      <c r="HG203" s="477"/>
      <c r="HH203" s="477"/>
      <c r="HI203" s="477"/>
      <c r="HJ203" s="477"/>
      <c r="HK203" s="477"/>
      <c r="HL203" s="477"/>
      <c r="HM203" s="477"/>
      <c r="HN203" s="477"/>
      <c r="HO203" s="477"/>
      <c r="HP203" s="477"/>
      <c r="HQ203" s="477"/>
      <c r="HR203" s="477"/>
      <c r="HS203" s="477"/>
      <c r="HT203" s="477"/>
      <c r="HU203" s="477"/>
      <c r="HV203" s="477"/>
      <c r="HW203" s="477"/>
      <c r="HX203" s="477"/>
      <c r="HY203" s="477"/>
      <c r="HZ203" s="477"/>
      <c r="IA203" s="477"/>
      <c r="IB203" s="477"/>
      <c r="IC203" s="477"/>
      <c r="ID203" s="477"/>
      <c r="IE203" s="477"/>
      <c r="IF203" s="477"/>
      <c r="IG203" s="477"/>
      <c r="IH203" s="477"/>
      <c r="II203" s="477"/>
      <c r="IJ203" s="477"/>
      <c r="IK203" s="477"/>
      <c r="IL203" s="477"/>
      <c r="IM203" s="477"/>
      <c r="IN203" s="477"/>
      <c r="IO203" s="477"/>
      <c r="IP203" s="477"/>
      <c r="IQ203" s="477"/>
      <c r="IR203" s="477"/>
      <c r="IS203" s="477"/>
      <c r="IT203" s="477"/>
      <c r="IU203" s="477"/>
      <c r="IV203" s="477"/>
      <c r="IW203" s="477"/>
      <c r="IX203" s="477"/>
      <c r="IY203" s="477"/>
      <c r="IZ203" s="477"/>
      <c r="JA203" s="477"/>
      <c r="JB203" s="477"/>
      <c r="JC203" s="477"/>
      <c r="JD203" s="477"/>
      <c r="JE203" s="477"/>
    </row>
    <row r="204" spans="13:265" s="508" customFormat="1" ht="15" hidden="1" customHeight="1" x14ac:dyDescent="0.25">
      <c r="M204" s="400"/>
      <c r="N204" s="400"/>
      <c r="CK204" s="477"/>
      <c r="CL204" s="477"/>
      <c r="CM204" s="477"/>
      <c r="CN204" s="477"/>
      <c r="CO204" s="477"/>
      <c r="CP204" s="477"/>
      <c r="CQ204" s="477"/>
      <c r="CR204" s="477"/>
      <c r="CS204" s="477"/>
      <c r="CT204" s="477"/>
      <c r="CU204" s="477"/>
      <c r="CV204" s="477"/>
      <c r="CW204" s="477"/>
      <c r="CX204" s="477"/>
      <c r="CY204" s="477"/>
      <c r="CZ204" s="477"/>
      <c r="DA204" s="477"/>
      <c r="DB204" s="477"/>
      <c r="DC204" s="477"/>
      <c r="DD204" s="477"/>
      <c r="DE204" s="477"/>
      <c r="DF204" s="477"/>
      <c r="DG204" s="477"/>
      <c r="DH204" s="477"/>
      <c r="DI204" s="477"/>
      <c r="DJ204" s="477"/>
      <c r="DK204" s="477"/>
      <c r="DL204" s="477"/>
      <c r="DM204" s="477"/>
      <c r="DN204" s="477"/>
      <c r="DO204" s="477"/>
      <c r="DP204" s="477"/>
      <c r="DQ204" s="477"/>
      <c r="DR204" s="477"/>
      <c r="DS204" s="477"/>
      <c r="DT204" s="477"/>
      <c r="DU204" s="477"/>
      <c r="DV204" s="477"/>
      <c r="DW204" s="477"/>
      <c r="DX204" s="477"/>
      <c r="DY204" s="477"/>
      <c r="DZ204" s="477"/>
      <c r="EA204" s="477"/>
      <c r="EB204" s="477"/>
      <c r="EC204" s="477"/>
      <c r="ED204" s="477"/>
      <c r="EE204" s="477"/>
      <c r="EF204" s="477"/>
      <c r="EG204" s="477"/>
      <c r="EH204" s="477"/>
      <c r="EI204" s="477"/>
      <c r="EJ204" s="477"/>
      <c r="EK204" s="477"/>
      <c r="EL204" s="477"/>
      <c r="EM204" s="477"/>
      <c r="EN204" s="477"/>
      <c r="EO204" s="477"/>
      <c r="EP204" s="477"/>
      <c r="EQ204" s="477"/>
      <c r="ER204" s="477"/>
      <c r="ES204" s="477"/>
      <c r="ET204" s="477"/>
      <c r="EU204" s="477"/>
      <c r="EV204" s="477"/>
      <c r="EW204" s="477"/>
      <c r="EX204" s="477"/>
      <c r="EY204" s="477"/>
      <c r="EZ204" s="477"/>
      <c r="FA204" s="477"/>
      <c r="FB204" s="477"/>
      <c r="FC204" s="477"/>
      <c r="FD204" s="477"/>
      <c r="FE204" s="477"/>
      <c r="FF204" s="477"/>
      <c r="FG204" s="477"/>
      <c r="FH204" s="477"/>
      <c r="FI204" s="477"/>
      <c r="FJ204" s="477"/>
      <c r="FK204" s="477"/>
      <c r="FL204" s="477"/>
      <c r="FM204" s="477"/>
      <c r="FN204" s="477"/>
      <c r="FO204" s="477"/>
      <c r="FP204" s="477"/>
      <c r="FQ204" s="477"/>
      <c r="FR204" s="477"/>
      <c r="FS204" s="477"/>
      <c r="FT204" s="477"/>
      <c r="FU204" s="477"/>
      <c r="FV204" s="477"/>
      <c r="FW204" s="477"/>
      <c r="FX204" s="477"/>
      <c r="FY204" s="477"/>
      <c r="FZ204" s="477"/>
      <c r="GA204" s="477"/>
      <c r="GB204" s="477"/>
      <c r="GC204" s="477"/>
      <c r="GD204" s="477"/>
      <c r="GE204" s="477"/>
      <c r="GF204" s="477"/>
      <c r="GG204" s="477"/>
      <c r="GH204" s="477"/>
      <c r="GI204" s="477"/>
      <c r="GJ204" s="477"/>
      <c r="GK204" s="477"/>
      <c r="GL204" s="477"/>
      <c r="GM204" s="477"/>
      <c r="GN204" s="477"/>
      <c r="GO204" s="477"/>
      <c r="GP204" s="477"/>
      <c r="GQ204" s="477"/>
      <c r="GR204" s="477"/>
      <c r="GS204" s="477"/>
      <c r="GT204" s="477"/>
      <c r="GU204" s="477"/>
      <c r="GV204" s="477"/>
      <c r="GW204" s="477"/>
      <c r="GX204" s="477"/>
      <c r="GY204" s="477"/>
      <c r="GZ204" s="477"/>
      <c r="HA204" s="477"/>
      <c r="HB204" s="477"/>
      <c r="HC204" s="477"/>
      <c r="HD204" s="477"/>
      <c r="HE204" s="477"/>
      <c r="HF204" s="477"/>
      <c r="HG204" s="477"/>
      <c r="HH204" s="477"/>
      <c r="HI204" s="477"/>
      <c r="HJ204" s="477"/>
      <c r="HK204" s="477"/>
      <c r="HL204" s="477"/>
      <c r="HM204" s="477"/>
      <c r="HN204" s="477"/>
      <c r="HO204" s="477"/>
      <c r="HP204" s="477"/>
      <c r="HQ204" s="477"/>
      <c r="HR204" s="477"/>
      <c r="HS204" s="477"/>
      <c r="HT204" s="477"/>
      <c r="HU204" s="477"/>
      <c r="HV204" s="477"/>
      <c r="HW204" s="477"/>
      <c r="HX204" s="477"/>
      <c r="HY204" s="477"/>
      <c r="HZ204" s="477"/>
      <c r="IA204" s="477"/>
      <c r="IB204" s="477"/>
      <c r="IC204" s="477"/>
      <c r="ID204" s="477"/>
      <c r="IE204" s="477"/>
      <c r="IF204" s="477"/>
      <c r="IG204" s="477"/>
      <c r="IH204" s="477"/>
      <c r="II204" s="477"/>
      <c r="IJ204" s="477"/>
      <c r="IK204" s="477"/>
      <c r="IL204" s="477"/>
      <c r="IM204" s="477"/>
      <c r="IN204" s="477"/>
      <c r="IO204" s="477"/>
      <c r="IP204" s="477"/>
      <c r="IQ204" s="477"/>
      <c r="IR204" s="477"/>
      <c r="IS204" s="477"/>
      <c r="IT204" s="477"/>
      <c r="IU204" s="477"/>
      <c r="IV204" s="477"/>
      <c r="IW204" s="477"/>
      <c r="IX204" s="477"/>
      <c r="IY204" s="477"/>
      <c r="IZ204" s="477"/>
      <c r="JA204" s="477"/>
      <c r="JB204" s="477"/>
      <c r="JC204" s="477"/>
      <c r="JD204" s="477"/>
      <c r="JE204" s="477"/>
    </row>
    <row r="205" spans="13:265" s="508" customFormat="1" ht="15" hidden="1" customHeight="1" x14ac:dyDescent="0.25">
      <c r="M205" s="400"/>
      <c r="N205" s="400"/>
      <c r="CK205" s="477"/>
      <c r="CL205" s="477"/>
      <c r="CM205" s="477"/>
      <c r="CN205" s="477"/>
      <c r="CO205" s="477"/>
      <c r="CP205" s="477"/>
      <c r="CQ205" s="477"/>
      <c r="CR205" s="477"/>
      <c r="CS205" s="477"/>
      <c r="CT205" s="477"/>
      <c r="CU205" s="477"/>
      <c r="CV205" s="477"/>
      <c r="CW205" s="477"/>
      <c r="CX205" s="477"/>
      <c r="CY205" s="477"/>
      <c r="CZ205" s="477"/>
      <c r="DA205" s="477"/>
      <c r="DB205" s="477"/>
      <c r="DC205" s="477"/>
      <c r="DD205" s="477"/>
      <c r="DE205" s="477"/>
      <c r="DF205" s="477"/>
      <c r="DG205" s="477"/>
      <c r="DH205" s="477"/>
      <c r="DI205" s="477"/>
      <c r="DJ205" s="477"/>
      <c r="DK205" s="477"/>
      <c r="DL205" s="477"/>
      <c r="DM205" s="477"/>
      <c r="DN205" s="477"/>
      <c r="DO205" s="477"/>
      <c r="DP205" s="477"/>
      <c r="DQ205" s="477"/>
      <c r="DR205" s="477"/>
      <c r="DS205" s="477"/>
      <c r="DT205" s="477"/>
      <c r="DU205" s="477"/>
      <c r="DV205" s="477"/>
      <c r="DW205" s="477"/>
      <c r="DX205" s="477"/>
      <c r="DY205" s="477"/>
      <c r="DZ205" s="477"/>
      <c r="EA205" s="477"/>
      <c r="EB205" s="477"/>
      <c r="EC205" s="477"/>
      <c r="ED205" s="477"/>
      <c r="EE205" s="477"/>
      <c r="EF205" s="477"/>
      <c r="EG205" s="477"/>
      <c r="EH205" s="477"/>
      <c r="EI205" s="477"/>
      <c r="EJ205" s="477"/>
      <c r="EK205" s="477"/>
      <c r="EL205" s="477"/>
      <c r="EM205" s="477"/>
      <c r="EN205" s="477"/>
      <c r="EO205" s="477"/>
      <c r="EP205" s="477"/>
      <c r="EQ205" s="477"/>
      <c r="ER205" s="477"/>
      <c r="ES205" s="477"/>
      <c r="ET205" s="477"/>
      <c r="EU205" s="477"/>
      <c r="EV205" s="477"/>
      <c r="EW205" s="477"/>
      <c r="EX205" s="477"/>
      <c r="EY205" s="477"/>
      <c r="EZ205" s="477"/>
      <c r="FA205" s="477"/>
      <c r="FB205" s="477"/>
      <c r="FC205" s="477"/>
      <c r="FD205" s="477"/>
      <c r="FE205" s="477"/>
      <c r="FF205" s="477"/>
      <c r="FG205" s="477"/>
      <c r="FH205" s="477"/>
      <c r="FI205" s="477"/>
      <c r="FJ205" s="477"/>
      <c r="FK205" s="477"/>
      <c r="FL205" s="477"/>
      <c r="FM205" s="477"/>
      <c r="FN205" s="477"/>
      <c r="FO205" s="477"/>
      <c r="FP205" s="477"/>
      <c r="FQ205" s="477"/>
      <c r="FR205" s="477"/>
      <c r="FS205" s="477"/>
      <c r="FT205" s="477"/>
      <c r="FU205" s="477"/>
      <c r="FV205" s="477"/>
      <c r="FW205" s="477"/>
      <c r="FX205" s="477"/>
      <c r="FY205" s="477"/>
      <c r="FZ205" s="477"/>
      <c r="GA205" s="477"/>
      <c r="GB205" s="477"/>
      <c r="GC205" s="477"/>
      <c r="GD205" s="477"/>
      <c r="GE205" s="477"/>
      <c r="GF205" s="477"/>
      <c r="GG205" s="477"/>
      <c r="GH205" s="477"/>
      <c r="GI205" s="477"/>
      <c r="GJ205" s="477"/>
      <c r="GK205" s="477"/>
      <c r="GL205" s="477"/>
      <c r="GM205" s="477"/>
      <c r="GN205" s="477"/>
      <c r="GO205" s="477"/>
      <c r="GP205" s="477"/>
      <c r="GQ205" s="477"/>
      <c r="GR205" s="477"/>
      <c r="GS205" s="477"/>
      <c r="GT205" s="477"/>
      <c r="GU205" s="477"/>
      <c r="GV205" s="477"/>
      <c r="GW205" s="477"/>
      <c r="GX205" s="477"/>
      <c r="GY205" s="477"/>
      <c r="GZ205" s="477"/>
      <c r="HA205" s="477"/>
      <c r="HB205" s="477"/>
      <c r="HC205" s="477"/>
      <c r="HD205" s="477"/>
      <c r="HE205" s="477"/>
      <c r="HF205" s="477"/>
      <c r="HG205" s="477"/>
      <c r="HH205" s="477"/>
      <c r="HI205" s="477"/>
      <c r="HJ205" s="477"/>
      <c r="HK205" s="477"/>
      <c r="HL205" s="477"/>
      <c r="HM205" s="477"/>
      <c r="HN205" s="477"/>
      <c r="HO205" s="477"/>
      <c r="HP205" s="477"/>
      <c r="HQ205" s="477"/>
      <c r="HR205" s="477"/>
      <c r="HS205" s="477"/>
      <c r="HT205" s="477"/>
      <c r="HU205" s="477"/>
      <c r="HV205" s="477"/>
      <c r="HW205" s="477"/>
      <c r="HX205" s="477"/>
      <c r="HY205" s="477"/>
      <c r="HZ205" s="477"/>
      <c r="IA205" s="477"/>
      <c r="IB205" s="477"/>
      <c r="IC205" s="477"/>
      <c r="ID205" s="477"/>
      <c r="IE205" s="477"/>
      <c r="IF205" s="477"/>
      <c r="IG205" s="477"/>
      <c r="IH205" s="477"/>
      <c r="II205" s="477"/>
      <c r="IJ205" s="477"/>
      <c r="IK205" s="477"/>
      <c r="IL205" s="477"/>
      <c r="IM205" s="477"/>
      <c r="IN205" s="477"/>
      <c r="IO205" s="477"/>
      <c r="IP205" s="477"/>
      <c r="IQ205" s="477"/>
      <c r="IR205" s="477"/>
      <c r="IS205" s="477"/>
      <c r="IT205" s="477"/>
      <c r="IU205" s="477"/>
      <c r="IV205" s="477"/>
      <c r="IW205" s="477"/>
      <c r="IX205" s="477"/>
      <c r="IY205" s="477"/>
      <c r="IZ205" s="477"/>
      <c r="JA205" s="477"/>
      <c r="JB205" s="477"/>
      <c r="JC205" s="477"/>
      <c r="JD205" s="477"/>
      <c r="JE205" s="477"/>
    </row>
    <row r="206" spans="13:265" s="508" customFormat="1" ht="15" hidden="1" customHeight="1" x14ac:dyDescent="0.25">
      <c r="M206" s="400"/>
      <c r="N206" s="400"/>
      <c r="CK206" s="477"/>
      <c r="CL206" s="477"/>
      <c r="CM206" s="477"/>
      <c r="CN206" s="477"/>
      <c r="CO206" s="477"/>
      <c r="CP206" s="477"/>
      <c r="CQ206" s="477"/>
      <c r="CR206" s="477"/>
      <c r="CS206" s="477"/>
      <c r="CT206" s="477"/>
      <c r="CU206" s="477"/>
      <c r="CV206" s="477"/>
      <c r="CW206" s="477"/>
      <c r="CX206" s="477"/>
      <c r="CY206" s="477"/>
      <c r="CZ206" s="477"/>
      <c r="DA206" s="477"/>
      <c r="DB206" s="477"/>
      <c r="DC206" s="477"/>
      <c r="DD206" s="477"/>
      <c r="DE206" s="477"/>
      <c r="DF206" s="477"/>
      <c r="DG206" s="477"/>
      <c r="DH206" s="477"/>
      <c r="DI206" s="477"/>
      <c r="DJ206" s="477"/>
      <c r="DK206" s="477"/>
      <c r="DL206" s="477"/>
      <c r="DM206" s="477"/>
      <c r="DN206" s="477"/>
      <c r="DO206" s="477"/>
      <c r="DP206" s="477"/>
      <c r="DQ206" s="477"/>
      <c r="DR206" s="477"/>
      <c r="DS206" s="477"/>
      <c r="DT206" s="477"/>
      <c r="DU206" s="477"/>
      <c r="DV206" s="477"/>
      <c r="DW206" s="477"/>
      <c r="DX206" s="477"/>
      <c r="DY206" s="477"/>
      <c r="DZ206" s="477"/>
      <c r="EA206" s="477"/>
      <c r="EB206" s="477"/>
      <c r="EC206" s="477"/>
      <c r="ED206" s="477"/>
      <c r="EE206" s="477"/>
      <c r="EF206" s="477"/>
      <c r="EG206" s="477"/>
      <c r="EH206" s="477"/>
      <c r="EI206" s="477"/>
      <c r="EJ206" s="477"/>
      <c r="EK206" s="477"/>
      <c r="EL206" s="477"/>
      <c r="EM206" s="477"/>
      <c r="EN206" s="477"/>
      <c r="EO206" s="477"/>
      <c r="EP206" s="477"/>
      <c r="EQ206" s="477"/>
      <c r="ER206" s="477"/>
      <c r="ES206" s="477"/>
      <c r="ET206" s="477"/>
      <c r="EU206" s="477"/>
      <c r="EV206" s="477"/>
      <c r="EW206" s="477"/>
      <c r="EX206" s="477"/>
      <c r="EY206" s="477"/>
      <c r="EZ206" s="477"/>
      <c r="FA206" s="477"/>
      <c r="FB206" s="477"/>
      <c r="FC206" s="477"/>
      <c r="FD206" s="477"/>
      <c r="FE206" s="477"/>
      <c r="FF206" s="477"/>
      <c r="FG206" s="477"/>
      <c r="FH206" s="477"/>
      <c r="FI206" s="477"/>
      <c r="FJ206" s="477"/>
      <c r="FK206" s="477"/>
      <c r="FL206" s="477"/>
      <c r="FM206" s="477"/>
      <c r="FN206" s="477"/>
      <c r="FO206" s="477"/>
      <c r="FP206" s="477"/>
      <c r="FQ206" s="477"/>
      <c r="FR206" s="477"/>
      <c r="FS206" s="477"/>
      <c r="FT206" s="477"/>
      <c r="FU206" s="477"/>
      <c r="FV206" s="477"/>
      <c r="FW206" s="477"/>
      <c r="FX206" s="477"/>
      <c r="FY206" s="477"/>
      <c r="FZ206" s="477"/>
      <c r="GA206" s="477"/>
      <c r="GB206" s="477"/>
      <c r="GC206" s="477"/>
      <c r="GD206" s="477"/>
      <c r="GE206" s="477"/>
      <c r="GF206" s="477"/>
      <c r="GG206" s="477"/>
      <c r="GH206" s="477"/>
      <c r="GI206" s="477"/>
      <c r="GJ206" s="477"/>
      <c r="GK206" s="477"/>
      <c r="GL206" s="477"/>
      <c r="GM206" s="477"/>
      <c r="GN206" s="477"/>
      <c r="GO206" s="477"/>
      <c r="GP206" s="477"/>
      <c r="GQ206" s="477"/>
      <c r="GR206" s="477"/>
      <c r="GS206" s="477"/>
      <c r="GT206" s="477"/>
      <c r="GU206" s="477"/>
      <c r="GV206" s="477"/>
      <c r="GW206" s="477"/>
      <c r="GX206" s="477"/>
      <c r="GY206" s="477"/>
      <c r="GZ206" s="477"/>
      <c r="HA206" s="477"/>
      <c r="HB206" s="477"/>
      <c r="HC206" s="477"/>
      <c r="HD206" s="477"/>
      <c r="HE206" s="477"/>
      <c r="HF206" s="477"/>
      <c r="HG206" s="477"/>
      <c r="HH206" s="477"/>
      <c r="HI206" s="477"/>
      <c r="HJ206" s="477"/>
      <c r="HK206" s="477"/>
      <c r="HL206" s="477"/>
      <c r="HM206" s="477"/>
      <c r="HN206" s="477"/>
      <c r="HO206" s="477"/>
      <c r="HP206" s="477"/>
      <c r="HQ206" s="477"/>
      <c r="HR206" s="477"/>
      <c r="HS206" s="477"/>
      <c r="HT206" s="477"/>
      <c r="HU206" s="477"/>
      <c r="HV206" s="477"/>
      <c r="HW206" s="477"/>
      <c r="HX206" s="477"/>
      <c r="HY206" s="477"/>
      <c r="HZ206" s="477"/>
      <c r="IA206" s="477"/>
      <c r="IB206" s="477"/>
      <c r="IC206" s="477"/>
      <c r="ID206" s="477"/>
      <c r="IE206" s="477"/>
      <c r="IF206" s="477"/>
      <c r="IG206" s="477"/>
      <c r="IH206" s="477"/>
      <c r="II206" s="477"/>
      <c r="IJ206" s="477"/>
      <c r="IK206" s="477"/>
      <c r="IL206" s="477"/>
      <c r="IM206" s="477"/>
      <c r="IN206" s="477"/>
      <c r="IO206" s="477"/>
      <c r="IP206" s="477"/>
      <c r="IQ206" s="477"/>
      <c r="IR206" s="477"/>
      <c r="IS206" s="477"/>
      <c r="IT206" s="477"/>
      <c r="IU206" s="477"/>
      <c r="IV206" s="477"/>
      <c r="IW206" s="477"/>
      <c r="IX206" s="477"/>
      <c r="IY206" s="477"/>
      <c r="IZ206" s="477"/>
      <c r="JA206" s="477"/>
      <c r="JB206" s="477"/>
      <c r="JC206" s="477"/>
      <c r="JD206" s="477"/>
      <c r="JE206" s="477"/>
    </row>
    <row r="207" spans="13:265" s="508" customFormat="1" ht="15" hidden="1" customHeight="1" x14ac:dyDescent="0.25">
      <c r="M207" s="400"/>
      <c r="N207" s="400"/>
      <c r="CK207" s="477"/>
      <c r="CL207" s="477"/>
      <c r="CM207" s="477"/>
      <c r="CN207" s="477"/>
      <c r="CO207" s="477"/>
      <c r="CP207" s="477"/>
      <c r="CQ207" s="477"/>
      <c r="CR207" s="477"/>
      <c r="CS207" s="477"/>
      <c r="CT207" s="477"/>
      <c r="CU207" s="477"/>
      <c r="CV207" s="477"/>
      <c r="CW207" s="477"/>
      <c r="CX207" s="477"/>
      <c r="CY207" s="477"/>
      <c r="CZ207" s="477"/>
      <c r="DA207" s="477"/>
      <c r="DB207" s="477"/>
      <c r="DC207" s="477"/>
      <c r="DD207" s="477"/>
      <c r="DE207" s="477"/>
      <c r="DF207" s="477"/>
      <c r="DG207" s="477"/>
      <c r="DH207" s="477"/>
      <c r="DI207" s="477"/>
      <c r="DJ207" s="477"/>
      <c r="DK207" s="477"/>
      <c r="DL207" s="477"/>
      <c r="DM207" s="477"/>
      <c r="DN207" s="477"/>
      <c r="DO207" s="477"/>
      <c r="DP207" s="477"/>
      <c r="DQ207" s="477"/>
      <c r="DR207" s="477"/>
      <c r="DS207" s="477"/>
      <c r="DT207" s="477"/>
      <c r="DU207" s="477"/>
      <c r="DV207" s="477"/>
      <c r="DW207" s="477"/>
      <c r="DX207" s="477"/>
      <c r="DY207" s="477"/>
      <c r="DZ207" s="477"/>
      <c r="EA207" s="477"/>
      <c r="EB207" s="477"/>
      <c r="EC207" s="477"/>
      <c r="ED207" s="477"/>
      <c r="EE207" s="477"/>
      <c r="EF207" s="477"/>
      <c r="EG207" s="477"/>
      <c r="EH207" s="477"/>
      <c r="EI207" s="477"/>
      <c r="EJ207" s="477"/>
      <c r="EK207" s="477"/>
      <c r="EL207" s="477"/>
      <c r="EM207" s="477"/>
      <c r="EN207" s="477"/>
      <c r="EO207" s="477"/>
      <c r="EP207" s="477"/>
      <c r="EQ207" s="477"/>
      <c r="ER207" s="477"/>
      <c r="ES207" s="477"/>
      <c r="ET207" s="477"/>
      <c r="EU207" s="477"/>
      <c r="EV207" s="477"/>
      <c r="EW207" s="477"/>
      <c r="EX207" s="477"/>
      <c r="EY207" s="477"/>
      <c r="EZ207" s="477"/>
      <c r="FA207" s="477"/>
      <c r="FB207" s="477"/>
      <c r="FC207" s="477"/>
      <c r="FD207" s="477"/>
      <c r="FE207" s="477"/>
      <c r="FF207" s="477"/>
      <c r="FG207" s="477"/>
      <c r="FH207" s="477"/>
      <c r="FI207" s="477"/>
      <c r="FJ207" s="477"/>
      <c r="FK207" s="477"/>
      <c r="FL207" s="477"/>
      <c r="FM207" s="477"/>
      <c r="FN207" s="477"/>
      <c r="FO207" s="477"/>
      <c r="FP207" s="477"/>
      <c r="FQ207" s="477"/>
      <c r="FR207" s="477"/>
      <c r="FS207" s="477"/>
      <c r="FT207" s="477"/>
      <c r="FU207" s="477"/>
      <c r="FV207" s="477"/>
      <c r="FW207" s="477"/>
      <c r="FX207" s="477"/>
      <c r="FY207" s="477"/>
      <c r="FZ207" s="477"/>
      <c r="GA207" s="477"/>
      <c r="GB207" s="477"/>
      <c r="GC207" s="477"/>
      <c r="GD207" s="477"/>
      <c r="GE207" s="477"/>
      <c r="GF207" s="477"/>
      <c r="GG207" s="477"/>
      <c r="GH207" s="477"/>
      <c r="GI207" s="477"/>
      <c r="GJ207" s="477"/>
      <c r="GK207" s="477"/>
      <c r="GL207" s="477"/>
      <c r="GM207" s="477"/>
      <c r="GN207" s="477"/>
      <c r="GO207" s="477"/>
      <c r="GP207" s="477"/>
      <c r="GQ207" s="477"/>
      <c r="GR207" s="477"/>
      <c r="GS207" s="477"/>
      <c r="GT207" s="477"/>
      <c r="GU207" s="477"/>
      <c r="GV207" s="477"/>
      <c r="GW207" s="477"/>
      <c r="GX207" s="477"/>
      <c r="GY207" s="477"/>
      <c r="GZ207" s="477"/>
      <c r="HA207" s="477"/>
      <c r="HB207" s="477"/>
      <c r="HC207" s="477"/>
      <c r="HD207" s="477"/>
      <c r="HE207" s="477"/>
      <c r="HF207" s="477"/>
      <c r="HG207" s="477"/>
      <c r="HH207" s="477"/>
      <c r="HI207" s="477"/>
      <c r="HJ207" s="477"/>
      <c r="HK207" s="477"/>
      <c r="HL207" s="477"/>
      <c r="HM207" s="477"/>
      <c r="HN207" s="477"/>
      <c r="HO207" s="477"/>
      <c r="HP207" s="477"/>
      <c r="HQ207" s="477"/>
      <c r="HR207" s="477"/>
      <c r="HS207" s="477"/>
      <c r="HT207" s="477"/>
      <c r="HU207" s="477"/>
      <c r="HV207" s="477"/>
      <c r="HW207" s="477"/>
      <c r="HX207" s="477"/>
      <c r="HY207" s="477"/>
      <c r="HZ207" s="477"/>
      <c r="IA207" s="477"/>
      <c r="IB207" s="477"/>
      <c r="IC207" s="477"/>
      <c r="ID207" s="477"/>
      <c r="IE207" s="477"/>
      <c r="IF207" s="477"/>
      <c r="IG207" s="477"/>
      <c r="IH207" s="477"/>
      <c r="II207" s="477"/>
      <c r="IJ207" s="477"/>
      <c r="IK207" s="477"/>
      <c r="IL207" s="477"/>
      <c r="IM207" s="477"/>
      <c r="IN207" s="477"/>
      <c r="IO207" s="477"/>
      <c r="IP207" s="477"/>
      <c r="IQ207" s="477"/>
      <c r="IR207" s="477"/>
      <c r="IS207" s="477"/>
      <c r="IT207" s="477"/>
      <c r="IU207" s="477"/>
      <c r="IV207" s="477"/>
      <c r="IW207" s="477"/>
      <c r="IX207" s="477"/>
      <c r="IY207" s="477"/>
      <c r="IZ207" s="477"/>
      <c r="JA207" s="477"/>
      <c r="JB207" s="477"/>
      <c r="JC207" s="477"/>
      <c r="JD207" s="477"/>
      <c r="JE207" s="477"/>
    </row>
    <row r="208" spans="13:265" s="508" customFormat="1" ht="15" hidden="1" customHeight="1" x14ac:dyDescent="0.25">
      <c r="M208" s="400"/>
      <c r="N208" s="400"/>
      <c r="CK208" s="477"/>
      <c r="CL208" s="477"/>
      <c r="CM208" s="477"/>
      <c r="CN208" s="477"/>
      <c r="CO208" s="477"/>
      <c r="CP208" s="477"/>
      <c r="CQ208" s="477"/>
      <c r="CR208" s="477"/>
      <c r="CS208" s="477"/>
      <c r="CT208" s="477"/>
      <c r="CU208" s="477"/>
      <c r="CV208" s="477"/>
      <c r="CW208" s="477"/>
      <c r="CX208" s="477"/>
      <c r="CY208" s="477"/>
      <c r="CZ208" s="477"/>
      <c r="DA208" s="477"/>
      <c r="DB208" s="477"/>
      <c r="DC208" s="477"/>
      <c r="DD208" s="477"/>
      <c r="DE208" s="477"/>
      <c r="DF208" s="477"/>
      <c r="DG208" s="477"/>
      <c r="DH208" s="477"/>
      <c r="DI208" s="477"/>
      <c r="DJ208" s="477"/>
      <c r="DK208" s="477"/>
      <c r="DL208" s="477"/>
      <c r="DM208" s="477"/>
      <c r="DN208" s="477"/>
      <c r="DO208" s="477"/>
      <c r="DP208" s="477"/>
      <c r="DQ208" s="477"/>
      <c r="DR208" s="477"/>
      <c r="DS208" s="477"/>
      <c r="DT208" s="477"/>
      <c r="DU208" s="477"/>
      <c r="DV208" s="477"/>
      <c r="DW208" s="477"/>
      <c r="DX208" s="477"/>
      <c r="DY208" s="477"/>
      <c r="DZ208" s="477"/>
      <c r="EA208" s="477"/>
      <c r="EB208" s="477"/>
      <c r="EC208" s="477"/>
      <c r="ED208" s="477"/>
      <c r="EE208" s="477"/>
      <c r="EF208" s="477"/>
      <c r="EG208" s="477"/>
      <c r="EH208" s="477"/>
      <c r="EI208" s="477"/>
      <c r="EJ208" s="477"/>
      <c r="EK208" s="477"/>
      <c r="EL208" s="477"/>
      <c r="EM208" s="477"/>
      <c r="EN208" s="477"/>
      <c r="EO208" s="477"/>
      <c r="EP208" s="477"/>
      <c r="EQ208" s="477"/>
      <c r="ER208" s="477"/>
      <c r="ES208" s="477"/>
      <c r="ET208" s="477"/>
      <c r="EU208" s="477"/>
      <c r="EV208" s="477"/>
      <c r="EW208" s="477"/>
      <c r="EX208" s="477"/>
      <c r="EY208" s="477"/>
      <c r="EZ208" s="477"/>
      <c r="FA208" s="477"/>
      <c r="FB208" s="477"/>
      <c r="FC208" s="477"/>
      <c r="FD208" s="477"/>
      <c r="FE208" s="477"/>
      <c r="FF208" s="477"/>
      <c r="FG208" s="477"/>
      <c r="FH208" s="477"/>
      <c r="FI208" s="477"/>
      <c r="FJ208" s="477"/>
      <c r="FK208" s="477"/>
      <c r="FL208" s="477"/>
      <c r="FM208" s="477"/>
      <c r="FN208" s="477"/>
      <c r="FO208" s="477"/>
      <c r="FP208" s="477"/>
      <c r="FQ208" s="477"/>
      <c r="FR208" s="477"/>
      <c r="FS208" s="477"/>
      <c r="FT208" s="477"/>
      <c r="FU208" s="477"/>
      <c r="FV208" s="477"/>
      <c r="FW208" s="477"/>
      <c r="FX208" s="477"/>
      <c r="FY208" s="477"/>
      <c r="FZ208" s="477"/>
      <c r="GA208" s="477"/>
      <c r="GB208" s="477"/>
      <c r="GC208" s="477"/>
      <c r="GD208" s="477"/>
      <c r="GE208" s="477"/>
      <c r="GF208" s="477"/>
      <c r="GG208" s="477"/>
      <c r="GH208" s="477"/>
      <c r="GI208" s="477"/>
      <c r="GJ208" s="477"/>
      <c r="GK208" s="477"/>
      <c r="GL208" s="477"/>
      <c r="GM208" s="477"/>
      <c r="GN208" s="477"/>
      <c r="GO208" s="477"/>
      <c r="GP208" s="477"/>
      <c r="GQ208" s="477"/>
      <c r="GR208" s="477"/>
      <c r="GS208" s="477"/>
      <c r="GT208" s="477"/>
      <c r="GU208" s="477"/>
      <c r="GV208" s="477"/>
      <c r="GW208" s="477"/>
      <c r="GX208" s="477"/>
      <c r="GY208" s="477"/>
      <c r="GZ208" s="477"/>
      <c r="HA208" s="477"/>
      <c r="HB208" s="477"/>
      <c r="HC208" s="477"/>
      <c r="HD208" s="477"/>
      <c r="HE208" s="477"/>
      <c r="HF208" s="477"/>
      <c r="HG208" s="477"/>
      <c r="HH208" s="477"/>
      <c r="HI208" s="477"/>
      <c r="HJ208" s="477"/>
      <c r="HK208" s="477"/>
      <c r="HL208" s="477"/>
      <c r="HM208" s="477"/>
      <c r="HN208" s="477"/>
      <c r="HO208" s="477"/>
      <c r="HP208" s="477"/>
      <c r="HQ208" s="477"/>
      <c r="HR208" s="477"/>
      <c r="HS208" s="477"/>
      <c r="HT208" s="477"/>
      <c r="HU208" s="477"/>
      <c r="HV208" s="477"/>
      <c r="HW208" s="477"/>
      <c r="HX208" s="477"/>
      <c r="HY208" s="477"/>
      <c r="HZ208" s="477"/>
      <c r="IA208" s="477"/>
      <c r="IB208" s="477"/>
      <c r="IC208" s="477"/>
      <c r="ID208" s="477"/>
      <c r="IE208" s="477"/>
      <c r="IF208" s="477"/>
      <c r="IG208" s="477"/>
      <c r="IH208" s="477"/>
      <c r="II208" s="477"/>
      <c r="IJ208" s="477"/>
      <c r="IK208" s="477"/>
      <c r="IL208" s="477"/>
      <c r="IM208" s="477"/>
      <c r="IN208" s="477"/>
      <c r="IO208" s="477"/>
      <c r="IP208" s="477"/>
      <c r="IQ208" s="477"/>
      <c r="IR208" s="477"/>
      <c r="IS208" s="477"/>
      <c r="IT208" s="477"/>
      <c r="IU208" s="477"/>
      <c r="IV208" s="477"/>
      <c r="IW208" s="477"/>
      <c r="IX208" s="477"/>
      <c r="IY208" s="477"/>
      <c r="IZ208" s="477"/>
      <c r="JA208" s="477"/>
      <c r="JB208" s="477"/>
      <c r="JC208" s="477"/>
      <c r="JD208" s="477"/>
      <c r="JE208" s="477"/>
    </row>
    <row r="209" spans="13:265" s="508" customFormat="1" ht="15" hidden="1" customHeight="1" x14ac:dyDescent="0.25">
      <c r="M209" s="400"/>
      <c r="N209" s="400"/>
      <c r="CK209" s="477"/>
      <c r="CL209" s="477"/>
      <c r="CM209" s="477"/>
      <c r="CN209" s="477"/>
      <c r="CO209" s="477"/>
      <c r="CP209" s="477"/>
      <c r="CQ209" s="477"/>
      <c r="CR209" s="477"/>
      <c r="CS209" s="477"/>
      <c r="CT209" s="477"/>
      <c r="CU209" s="477"/>
      <c r="CV209" s="477"/>
      <c r="CW209" s="477"/>
      <c r="CX209" s="477"/>
      <c r="CY209" s="477"/>
      <c r="CZ209" s="477"/>
      <c r="DA209" s="477"/>
      <c r="DB209" s="477"/>
      <c r="DC209" s="477"/>
      <c r="DD209" s="477"/>
      <c r="DE209" s="477"/>
      <c r="DF209" s="477"/>
      <c r="DG209" s="477"/>
      <c r="DH209" s="477"/>
      <c r="DI209" s="477"/>
      <c r="DJ209" s="477"/>
      <c r="DK209" s="477"/>
      <c r="DL209" s="477"/>
      <c r="DM209" s="477"/>
      <c r="DN209" s="477"/>
      <c r="DO209" s="477"/>
      <c r="DP209" s="477"/>
      <c r="DQ209" s="477"/>
      <c r="DR209" s="477"/>
      <c r="DS209" s="477"/>
      <c r="DT209" s="477"/>
      <c r="DU209" s="477"/>
      <c r="DV209" s="477"/>
      <c r="DW209" s="477"/>
      <c r="DX209" s="477"/>
      <c r="DY209" s="477"/>
      <c r="DZ209" s="477"/>
      <c r="EA209" s="477"/>
      <c r="EB209" s="477"/>
      <c r="EC209" s="477"/>
      <c r="ED209" s="477"/>
      <c r="EE209" s="477"/>
      <c r="EF209" s="477"/>
      <c r="EG209" s="477"/>
      <c r="EH209" s="477"/>
      <c r="EI209" s="477"/>
      <c r="EJ209" s="477"/>
      <c r="EK209" s="477"/>
      <c r="EL209" s="477"/>
      <c r="EM209" s="477"/>
      <c r="EN209" s="477"/>
      <c r="EO209" s="477"/>
      <c r="EP209" s="477"/>
      <c r="EQ209" s="477"/>
      <c r="ER209" s="477"/>
      <c r="ES209" s="477"/>
      <c r="ET209" s="477"/>
      <c r="EU209" s="477"/>
      <c r="EV209" s="477"/>
      <c r="EW209" s="477"/>
      <c r="EX209" s="477"/>
      <c r="EY209" s="477"/>
      <c r="EZ209" s="477"/>
      <c r="FA209" s="477"/>
      <c r="FB209" s="477"/>
      <c r="FC209" s="477"/>
      <c r="FD209" s="477"/>
      <c r="FE209" s="477"/>
      <c r="FF209" s="477"/>
      <c r="FG209" s="477"/>
      <c r="FH209" s="477"/>
      <c r="FI209" s="477"/>
      <c r="FJ209" s="477"/>
      <c r="FK209" s="477"/>
      <c r="FL209" s="477"/>
      <c r="FM209" s="477"/>
      <c r="FN209" s="477"/>
      <c r="FO209" s="477"/>
      <c r="FP209" s="477"/>
      <c r="FQ209" s="477"/>
      <c r="FR209" s="477"/>
      <c r="FS209" s="477"/>
      <c r="FT209" s="477"/>
      <c r="FU209" s="477"/>
      <c r="FV209" s="477"/>
      <c r="FW209" s="477"/>
      <c r="FX209" s="477"/>
      <c r="FY209" s="477"/>
      <c r="FZ209" s="477"/>
      <c r="GA209" s="477"/>
      <c r="GB209" s="477"/>
      <c r="GC209" s="477"/>
      <c r="GD209" s="477"/>
      <c r="GE209" s="477"/>
      <c r="GF209" s="477"/>
      <c r="GG209" s="477"/>
      <c r="GH209" s="477"/>
      <c r="GI209" s="477"/>
      <c r="GJ209" s="477"/>
      <c r="GK209" s="477"/>
      <c r="GL209" s="477"/>
      <c r="GM209" s="477"/>
      <c r="GN209" s="477"/>
      <c r="GO209" s="477"/>
      <c r="GP209" s="477"/>
      <c r="GQ209" s="477"/>
      <c r="GR209" s="477"/>
      <c r="GS209" s="477"/>
      <c r="GT209" s="477"/>
      <c r="GU209" s="477"/>
      <c r="GV209" s="477"/>
      <c r="GW209" s="477"/>
      <c r="GX209" s="477"/>
      <c r="GY209" s="477"/>
      <c r="GZ209" s="477"/>
      <c r="HA209" s="477"/>
      <c r="HB209" s="477"/>
      <c r="HC209" s="477"/>
      <c r="HD209" s="477"/>
      <c r="HE209" s="477"/>
      <c r="HF209" s="477"/>
      <c r="HG209" s="477"/>
      <c r="HH209" s="477"/>
      <c r="HI209" s="477"/>
      <c r="HJ209" s="477"/>
      <c r="HK209" s="477"/>
      <c r="HL209" s="477"/>
      <c r="HM209" s="477"/>
      <c r="HN209" s="477"/>
      <c r="HO209" s="477"/>
      <c r="HP209" s="477"/>
      <c r="HQ209" s="477"/>
      <c r="HR209" s="477"/>
      <c r="HS209" s="477"/>
      <c r="HT209" s="477"/>
      <c r="HU209" s="477"/>
      <c r="HV209" s="477"/>
      <c r="HW209" s="477"/>
      <c r="HX209" s="477"/>
      <c r="HY209" s="477"/>
      <c r="HZ209" s="477"/>
      <c r="IA209" s="477"/>
      <c r="IB209" s="477"/>
      <c r="IC209" s="477"/>
      <c r="ID209" s="477"/>
      <c r="IE209" s="477"/>
      <c r="IF209" s="477"/>
      <c r="IG209" s="477"/>
      <c r="IH209" s="477"/>
      <c r="II209" s="477"/>
      <c r="IJ209" s="477"/>
      <c r="IK209" s="477"/>
      <c r="IL209" s="477"/>
      <c r="IM209" s="477"/>
      <c r="IN209" s="477"/>
      <c r="IO209" s="477"/>
      <c r="IP209" s="477"/>
      <c r="IQ209" s="477"/>
      <c r="IR209" s="477"/>
      <c r="IS209" s="477"/>
      <c r="IT209" s="477"/>
      <c r="IU209" s="477"/>
      <c r="IV209" s="477"/>
      <c r="IW209" s="477"/>
      <c r="IX209" s="477"/>
      <c r="IY209" s="477"/>
      <c r="IZ209" s="477"/>
      <c r="JA209" s="477"/>
      <c r="JB209" s="477"/>
      <c r="JC209" s="477"/>
      <c r="JD209" s="477"/>
      <c r="JE209" s="477"/>
    </row>
    <row r="210" spans="13:265" s="508" customFormat="1" ht="15" hidden="1" customHeight="1" x14ac:dyDescent="0.25">
      <c r="M210" s="400"/>
      <c r="N210" s="400"/>
      <c r="CK210" s="477"/>
      <c r="CL210" s="477"/>
      <c r="CM210" s="477"/>
      <c r="CN210" s="477"/>
      <c r="CO210" s="477"/>
      <c r="CP210" s="477"/>
      <c r="CQ210" s="477"/>
      <c r="CR210" s="477"/>
      <c r="CS210" s="477"/>
      <c r="CT210" s="477"/>
      <c r="CU210" s="477"/>
      <c r="CV210" s="477"/>
      <c r="CW210" s="477"/>
      <c r="CX210" s="477"/>
      <c r="CY210" s="477"/>
      <c r="CZ210" s="477"/>
      <c r="DA210" s="477"/>
      <c r="DB210" s="477"/>
      <c r="DC210" s="477"/>
      <c r="DD210" s="477"/>
      <c r="DE210" s="477"/>
      <c r="DF210" s="477"/>
      <c r="DG210" s="477"/>
      <c r="DH210" s="477"/>
      <c r="DI210" s="477"/>
      <c r="DJ210" s="477"/>
      <c r="DK210" s="477"/>
      <c r="DL210" s="477"/>
      <c r="DM210" s="477"/>
      <c r="DN210" s="477"/>
      <c r="DO210" s="477"/>
      <c r="DP210" s="477"/>
      <c r="DQ210" s="477"/>
      <c r="DR210" s="477"/>
      <c r="DS210" s="477"/>
      <c r="DT210" s="477"/>
      <c r="DU210" s="477"/>
      <c r="DV210" s="477"/>
      <c r="DW210" s="477"/>
      <c r="DX210" s="477"/>
      <c r="DY210" s="477"/>
      <c r="DZ210" s="477"/>
      <c r="EA210" s="477"/>
      <c r="EB210" s="477"/>
      <c r="EC210" s="477"/>
      <c r="ED210" s="477"/>
      <c r="EE210" s="477"/>
      <c r="EF210" s="477"/>
      <c r="EG210" s="477"/>
      <c r="EH210" s="477"/>
      <c r="EI210" s="477"/>
      <c r="EJ210" s="477"/>
      <c r="EK210" s="477"/>
      <c r="EL210" s="477"/>
      <c r="EM210" s="477"/>
      <c r="EN210" s="477"/>
      <c r="EO210" s="477"/>
      <c r="EP210" s="477"/>
      <c r="EQ210" s="477"/>
      <c r="ER210" s="477"/>
      <c r="ES210" s="477"/>
      <c r="ET210" s="477"/>
      <c r="EU210" s="477"/>
      <c r="EV210" s="477"/>
      <c r="EW210" s="477"/>
      <c r="EX210" s="477"/>
      <c r="EY210" s="477"/>
      <c r="EZ210" s="477"/>
      <c r="FA210" s="477"/>
      <c r="FB210" s="477"/>
      <c r="FC210" s="477"/>
      <c r="FD210" s="477"/>
      <c r="FE210" s="477"/>
      <c r="FF210" s="477"/>
      <c r="FG210" s="477"/>
      <c r="FH210" s="477"/>
      <c r="FI210" s="477"/>
      <c r="FJ210" s="477"/>
      <c r="FK210" s="477"/>
      <c r="FL210" s="477"/>
      <c r="FM210" s="477"/>
      <c r="FN210" s="477"/>
      <c r="FO210" s="477"/>
      <c r="FP210" s="477"/>
      <c r="FQ210" s="477"/>
      <c r="FR210" s="477"/>
      <c r="FS210" s="477"/>
      <c r="FT210" s="477"/>
      <c r="FU210" s="477"/>
      <c r="FV210" s="477"/>
      <c r="FW210" s="477"/>
      <c r="FX210" s="477"/>
      <c r="FY210" s="477"/>
      <c r="FZ210" s="477"/>
      <c r="GA210" s="477"/>
      <c r="GB210" s="477"/>
      <c r="GC210" s="477"/>
      <c r="GD210" s="477"/>
      <c r="GE210" s="477"/>
      <c r="GF210" s="477"/>
      <c r="GG210" s="477"/>
      <c r="GH210" s="477"/>
      <c r="GI210" s="477"/>
      <c r="GJ210" s="477"/>
      <c r="GK210" s="477"/>
      <c r="GL210" s="477"/>
      <c r="GM210" s="477"/>
      <c r="GN210" s="477"/>
      <c r="GO210" s="477"/>
      <c r="GP210" s="477"/>
      <c r="GQ210" s="477"/>
      <c r="GR210" s="477"/>
      <c r="GS210" s="477"/>
      <c r="GT210" s="477"/>
      <c r="GU210" s="477"/>
      <c r="GV210" s="477"/>
      <c r="GW210" s="477"/>
      <c r="GX210" s="477"/>
      <c r="GY210" s="477"/>
      <c r="GZ210" s="477"/>
      <c r="HA210" s="477"/>
      <c r="HB210" s="477"/>
      <c r="HC210" s="477"/>
      <c r="HD210" s="477"/>
      <c r="HE210" s="477"/>
      <c r="HF210" s="477"/>
      <c r="HG210" s="477"/>
      <c r="HH210" s="477"/>
      <c r="HI210" s="477"/>
      <c r="HJ210" s="477"/>
      <c r="HK210" s="477"/>
      <c r="HL210" s="477"/>
      <c r="HM210" s="477"/>
      <c r="HN210" s="477"/>
      <c r="HO210" s="477"/>
      <c r="HP210" s="477"/>
      <c r="HQ210" s="477"/>
      <c r="HR210" s="477"/>
      <c r="HS210" s="477"/>
      <c r="HT210" s="477"/>
      <c r="HU210" s="477"/>
      <c r="HV210" s="477"/>
      <c r="HW210" s="477"/>
      <c r="HX210" s="477"/>
      <c r="HY210" s="477"/>
      <c r="HZ210" s="477"/>
      <c r="IA210" s="477"/>
      <c r="IB210" s="477"/>
      <c r="IC210" s="477"/>
      <c r="ID210" s="477"/>
      <c r="IE210" s="477"/>
      <c r="IF210" s="477"/>
      <c r="IG210" s="477"/>
      <c r="IH210" s="477"/>
      <c r="II210" s="477"/>
      <c r="IJ210" s="477"/>
      <c r="IK210" s="477"/>
      <c r="IL210" s="477"/>
      <c r="IM210" s="477"/>
      <c r="IN210" s="477"/>
      <c r="IO210" s="477"/>
      <c r="IP210" s="477"/>
      <c r="IQ210" s="477"/>
      <c r="IR210" s="477"/>
      <c r="IS210" s="477"/>
      <c r="IT210" s="477"/>
      <c r="IU210" s="477"/>
      <c r="IV210" s="477"/>
      <c r="IW210" s="477"/>
      <c r="IX210" s="477"/>
      <c r="IY210" s="477"/>
      <c r="IZ210" s="477"/>
      <c r="JA210" s="477"/>
      <c r="JB210" s="477"/>
      <c r="JC210" s="477"/>
      <c r="JD210" s="477"/>
      <c r="JE210" s="477"/>
    </row>
    <row r="211" spans="13:265" s="508" customFormat="1" ht="15" hidden="1" customHeight="1" x14ac:dyDescent="0.25">
      <c r="M211" s="400"/>
      <c r="N211" s="400"/>
      <c r="CK211" s="477"/>
      <c r="CL211" s="477"/>
      <c r="CM211" s="477"/>
      <c r="CN211" s="477"/>
      <c r="CO211" s="477"/>
      <c r="CP211" s="477"/>
      <c r="CQ211" s="477"/>
      <c r="CR211" s="477"/>
      <c r="CS211" s="477"/>
      <c r="CT211" s="477"/>
      <c r="CU211" s="477"/>
      <c r="CV211" s="477"/>
      <c r="CW211" s="477"/>
      <c r="CX211" s="477"/>
      <c r="CY211" s="477"/>
      <c r="CZ211" s="477"/>
      <c r="DA211" s="477"/>
      <c r="DB211" s="477"/>
      <c r="DC211" s="477"/>
      <c r="DD211" s="477"/>
      <c r="DE211" s="477"/>
      <c r="DF211" s="477"/>
      <c r="DG211" s="477"/>
      <c r="DH211" s="477"/>
      <c r="DI211" s="477"/>
      <c r="DJ211" s="477"/>
      <c r="DK211" s="477"/>
      <c r="DL211" s="477"/>
      <c r="DM211" s="477"/>
      <c r="DN211" s="477"/>
      <c r="DO211" s="477"/>
      <c r="DP211" s="477"/>
      <c r="DQ211" s="477"/>
      <c r="DR211" s="477"/>
      <c r="DS211" s="477"/>
      <c r="DT211" s="477"/>
      <c r="DU211" s="477"/>
      <c r="DV211" s="477"/>
      <c r="DW211" s="477"/>
      <c r="DX211" s="477"/>
      <c r="DY211" s="477"/>
      <c r="DZ211" s="477"/>
      <c r="EA211" s="477"/>
      <c r="EB211" s="477"/>
      <c r="EC211" s="477"/>
      <c r="ED211" s="477"/>
      <c r="EE211" s="477"/>
      <c r="EF211" s="477"/>
      <c r="EG211" s="477"/>
      <c r="EH211" s="477"/>
      <c r="EI211" s="477"/>
      <c r="EJ211" s="477"/>
      <c r="EK211" s="477"/>
      <c r="EL211" s="477"/>
      <c r="EM211" s="477"/>
      <c r="EN211" s="477"/>
      <c r="EO211" s="477"/>
      <c r="EP211" s="477"/>
      <c r="EQ211" s="477"/>
      <c r="ER211" s="477"/>
      <c r="ES211" s="477"/>
      <c r="ET211" s="477"/>
      <c r="EU211" s="477"/>
      <c r="EV211" s="477"/>
      <c r="EW211" s="477"/>
      <c r="EX211" s="477"/>
      <c r="EY211" s="477"/>
      <c r="EZ211" s="477"/>
      <c r="FA211" s="477"/>
      <c r="FB211" s="477"/>
      <c r="FC211" s="477"/>
      <c r="FD211" s="477"/>
      <c r="FE211" s="477"/>
      <c r="FF211" s="477"/>
      <c r="FG211" s="477"/>
      <c r="FH211" s="477"/>
      <c r="FI211" s="477"/>
      <c r="FJ211" s="477"/>
      <c r="FK211" s="477"/>
      <c r="FL211" s="477"/>
      <c r="FM211" s="477"/>
      <c r="FN211" s="477"/>
      <c r="FO211" s="477"/>
      <c r="FP211" s="477"/>
      <c r="FQ211" s="477"/>
      <c r="FR211" s="477"/>
      <c r="FS211" s="477"/>
      <c r="FT211" s="477"/>
      <c r="FU211" s="477"/>
      <c r="FV211" s="477"/>
      <c r="FW211" s="477"/>
      <c r="FX211" s="477"/>
      <c r="FY211" s="477"/>
      <c r="FZ211" s="477"/>
      <c r="GA211" s="477"/>
      <c r="GB211" s="477"/>
      <c r="GC211" s="477"/>
      <c r="GD211" s="477"/>
      <c r="GE211" s="477"/>
      <c r="GF211" s="477"/>
      <c r="GG211" s="477"/>
      <c r="GH211" s="477"/>
      <c r="GI211" s="477"/>
      <c r="GJ211" s="477"/>
      <c r="GK211" s="477"/>
      <c r="GL211" s="477"/>
      <c r="GM211" s="477"/>
      <c r="GN211" s="477"/>
      <c r="GO211" s="477"/>
      <c r="GP211" s="477"/>
      <c r="GQ211" s="477"/>
      <c r="GR211" s="477"/>
      <c r="GS211" s="477"/>
      <c r="GT211" s="477"/>
      <c r="GU211" s="477"/>
      <c r="GV211" s="477"/>
      <c r="GW211" s="477"/>
      <c r="GX211" s="477"/>
      <c r="GY211" s="477"/>
      <c r="GZ211" s="477"/>
      <c r="HA211" s="477"/>
      <c r="HB211" s="477"/>
      <c r="HC211" s="477"/>
      <c r="HD211" s="477"/>
      <c r="HE211" s="477"/>
      <c r="HF211" s="477"/>
      <c r="HG211" s="477"/>
      <c r="HH211" s="477"/>
      <c r="HI211" s="477"/>
      <c r="HJ211" s="477"/>
      <c r="HK211" s="477"/>
      <c r="HL211" s="477"/>
      <c r="HM211" s="477"/>
      <c r="HN211" s="477"/>
      <c r="HO211" s="477"/>
      <c r="HP211" s="477"/>
      <c r="HQ211" s="477"/>
      <c r="HR211" s="477"/>
      <c r="HS211" s="477"/>
      <c r="HT211" s="477"/>
      <c r="HU211" s="477"/>
      <c r="HV211" s="477"/>
      <c r="HW211" s="477"/>
      <c r="HX211" s="477"/>
      <c r="HY211" s="477"/>
      <c r="HZ211" s="477"/>
      <c r="IA211" s="477"/>
      <c r="IB211" s="477"/>
      <c r="IC211" s="477"/>
      <c r="ID211" s="477"/>
      <c r="IE211" s="477"/>
      <c r="IF211" s="477"/>
      <c r="IG211" s="477"/>
      <c r="IH211" s="477"/>
      <c r="II211" s="477"/>
      <c r="IJ211" s="477"/>
      <c r="IK211" s="477"/>
      <c r="IL211" s="477"/>
      <c r="IM211" s="477"/>
      <c r="IN211" s="477"/>
      <c r="IO211" s="477"/>
      <c r="IP211" s="477"/>
      <c r="IQ211" s="477"/>
      <c r="IR211" s="477"/>
      <c r="IS211" s="477"/>
      <c r="IT211" s="477"/>
      <c r="IU211" s="477"/>
      <c r="IV211" s="477"/>
      <c r="IW211" s="477"/>
      <c r="IX211" s="477"/>
      <c r="IY211" s="477"/>
      <c r="IZ211" s="477"/>
      <c r="JA211" s="477"/>
      <c r="JB211" s="477"/>
      <c r="JC211" s="477"/>
      <c r="JD211" s="477"/>
      <c r="JE211" s="477"/>
    </row>
    <row r="212" spans="13:265" s="508" customFormat="1" ht="15" hidden="1" customHeight="1" x14ac:dyDescent="0.25">
      <c r="M212" s="400"/>
      <c r="N212" s="400"/>
      <c r="CK212" s="477"/>
      <c r="CL212" s="477"/>
      <c r="CM212" s="477"/>
      <c r="CN212" s="477"/>
      <c r="CO212" s="477"/>
      <c r="CP212" s="477"/>
      <c r="CQ212" s="477"/>
      <c r="CR212" s="477"/>
      <c r="CS212" s="477"/>
      <c r="CT212" s="477"/>
      <c r="CU212" s="477"/>
      <c r="CV212" s="477"/>
      <c r="CW212" s="477"/>
      <c r="CX212" s="477"/>
      <c r="CY212" s="477"/>
      <c r="CZ212" s="477"/>
      <c r="DA212" s="477"/>
      <c r="DB212" s="477"/>
      <c r="DC212" s="477"/>
      <c r="DD212" s="477"/>
      <c r="DE212" s="477"/>
      <c r="DF212" s="477"/>
      <c r="DG212" s="477"/>
      <c r="DH212" s="477"/>
      <c r="DI212" s="477"/>
      <c r="DJ212" s="477"/>
      <c r="DK212" s="477"/>
      <c r="DL212" s="477"/>
      <c r="DM212" s="477"/>
      <c r="DN212" s="477"/>
      <c r="DO212" s="477"/>
      <c r="DP212" s="477"/>
      <c r="DQ212" s="477"/>
      <c r="DR212" s="477"/>
      <c r="DS212" s="477"/>
      <c r="DT212" s="477"/>
      <c r="DU212" s="477"/>
      <c r="DV212" s="477"/>
      <c r="DW212" s="477"/>
      <c r="DX212" s="477"/>
      <c r="DY212" s="477"/>
      <c r="DZ212" s="477"/>
      <c r="EA212" s="477"/>
      <c r="EB212" s="477"/>
      <c r="EC212" s="477"/>
      <c r="ED212" s="477"/>
      <c r="EE212" s="477"/>
      <c r="EF212" s="477"/>
      <c r="EG212" s="477"/>
      <c r="EH212" s="477"/>
      <c r="EI212" s="477"/>
      <c r="EJ212" s="477"/>
      <c r="EK212" s="477"/>
      <c r="EL212" s="477"/>
      <c r="EM212" s="477"/>
      <c r="EN212" s="477"/>
      <c r="EO212" s="477"/>
      <c r="EP212" s="477"/>
      <c r="EQ212" s="477"/>
      <c r="ER212" s="477"/>
      <c r="ES212" s="477"/>
      <c r="ET212" s="477"/>
      <c r="EU212" s="477"/>
      <c r="EV212" s="477"/>
      <c r="EW212" s="477"/>
      <c r="EX212" s="477"/>
      <c r="EY212" s="477"/>
      <c r="EZ212" s="477"/>
      <c r="FA212" s="477"/>
      <c r="FB212" s="477"/>
      <c r="FC212" s="477"/>
      <c r="FD212" s="477"/>
      <c r="FE212" s="477"/>
      <c r="FF212" s="477"/>
      <c r="FG212" s="477"/>
      <c r="FH212" s="477"/>
      <c r="FI212" s="477"/>
      <c r="FJ212" s="477"/>
      <c r="FK212" s="477"/>
      <c r="FL212" s="477"/>
      <c r="FM212" s="477"/>
      <c r="FN212" s="477"/>
      <c r="FO212" s="477"/>
      <c r="FP212" s="477"/>
      <c r="FQ212" s="477"/>
      <c r="FR212" s="477"/>
      <c r="FS212" s="477"/>
      <c r="FT212" s="477"/>
      <c r="FU212" s="477"/>
      <c r="FV212" s="477"/>
      <c r="FW212" s="477"/>
      <c r="FX212" s="477"/>
      <c r="FY212" s="477"/>
      <c r="FZ212" s="477"/>
      <c r="GA212" s="477"/>
      <c r="GB212" s="477"/>
      <c r="GC212" s="477"/>
      <c r="GD212" s="477"/>
      <c r="GE212" s="477"/>
      <c r="GF212" s="477"/>
      <c r="GG212" s="477"/>
      <c r="GH212" s="477"/>
      <c r="GI212" s="477"/>
      <c r="GJ212" s="477"/>
      <c r="GK212" s="477"/>
      <c r="GL212" s="477"/>
      <c r="GM212" s="477"/>
      <c r="GN212" s="477"/>
      <c r="GO212" s="477"/>
      <c r="GP212" s="477"/>
      <c r="GQ212" s="477"/>
      <c r="GR212" s="477"/>
      <c r="GS212" s="477"/>
      <c r="GT212" s="477"/>
      <c r="GU212" s="477"/>
      <c r="GV212" s="477"/>
      <c r="GW212" s="477"/>
      <c r="GX212" s="477"/>
      <c r="GY212" s="477"/>
      <c r="GZ212" s="477"/>
      <c r="HA212" s="477"/>
      <c r="HB212" s="477"/>
      <c r="HC212" s="477"/>
      <c r="HD212" s="477"/>
      <c r="HE212" s="477"/>
      <c r="HF212" s="477"/>
      <c r="HG212" s="477"/>
      <c r="HH212" s="477"/>
      <c r="HI212" s="477"/>
      <c r="HJ212" s="477"/>
      <c r="HK212" s="477"/>
      <c r="HL212" s="477"/>
      <c r="HM212" s="477"/>
      <c r="HN212" s="477"/>
      <c r="HO212" s="477"/>
      <c r="HP212" s="477"/>
      <c r="HQ212" s="477"/>
      <c r="HR212" s="477"/>
      <c r="HS212" s="477"/>
      <c r="HT212" s="477"/>
      <c r="HU212" s="477"/>
      <c r="HV212" s="477"/>
      <c r="HW212" s="477"/>
      <c r="HX212" s="477"/>
      <c r="HY212" s="477"/>
      <c r="HZ212" s="477"/>
      <c r="IA212" s="477"/>
      <c r="IB212" s="477"/>
      <c r="IC212" s="477"/>
      <c r="ID212" s="477"/>
      <c r="IE212" s="477"/>
      <c r="IF212" s="477"/>
      <c r="IG212" s="477"/>
      <c r="IH212" s="477"/>
      <c r="II212" s="477"/>
      <c r="IJ212" s="477"/>
      <c r="IK212" s="477"/>
      <c r="IL212" s="477"/>
      <c r="IM212" s="477"/>
      <c r="IN212" s="477"/>
      <c r="IO212" s="477"/>
      <c r="IP212" s="477"/>
      <c r="IQ212" s="477"/>
      <c r="IR212" s="477"/>
      <c r="IS212" s="477"/>
      <c r="IT212" s="477"/>
      <c r="IU212" s="477"/>
      <c r="IV212" s="477"/>
      <c r="IW212" s="477"/>
      <c r="IX212" s="477"/>
      <c r="IY212" s="477"/>
      <c r="IZ212" s="477"/>
      <c r="JA212" s="477"/>
      <c r="JB212" s="477"/>
      <c r="JC212" s="477"/>
      <c r="JD212" s="477"/>
      <c r="JE212" s="477"/>
    </row>
    <row r="213" spans="13:265" s="508" customFormat="1" ht="15" hidden="1" customHeight="1" x14ac:dyDescent="0.25">
      <c r="M213" s="400"/>
      <c r="N213" s="400"/>
      <c r="CK213" s="477"/>
      <c r="CL213" s="477"/>
      <c r="CM213" s="477"/>
      <c r="CN213" s="477"/>
      <c r="CO213" s="477"/>
      <c r="CP213" s="477"/>
      <c r="CQ213" s="477"/>
      <c r="CR213" s="477"/>
      <c r="CS213" s="477"/>
      <c r="CT213" s="477"/>
      <c r="CU213" s="477"/>
      <c r="CV213" s="477"/>
      <c r="CW213" s="477"/>
      <c r="CX213" s="477"/>
      <c r="CY213" s="477"/>
      <c r="CZ213" s="477"/>
      <c r="DA213" s="477"/>
      <c r="DB213" s="477"/>
      <c r="DC213" s="477"/>
      <c r="DD213" s="477"/>
      <c r="DE213" s="477"/>
      <c r="DF213" s="477"/>
      <c r="DG213" s="477"/>
      <c r="DH213" s="477"/>
      <c r="DI213" s="477"/>
      <c r="DJ213" s="477"/>
      <c r="DK213" s="477"/>
      <c r="DL213" s="477"/>
      <c r="DM213" s="477"/>
      <c r="DN213" s="477"/>
      <c r="DO213" s="477"/>
      <c r="DP213" s="477"/>
      <c r="DQ213" s="477"/>
      <c r="DR213" s="477"/>
      <c r="DS213" s="477"/>
      <c r="DT213" s="477"/>
      <c r="DU213" s="477"/>
      <c r="DV213" s="477"/>
      <c r="DW213" s="477"/>
      <c r="DX213" s="477"/>
      <c r="DY213" s="477"/>
      <c r="DZ213" s="477"/>
      <c r="EA213" s="477"/>
      <c r="EB213" s="477"/>
      <c r="EC213" s="477"/>
      <c r="ED213" s="477"/>
      <c r="EE213" s="477"/>
      <c r="EF213" s="477"/>
      <c r="EG213" s="477"/>
      <c r="EH213" s="477"/>
      <c r="EI213" s="477"/>
      <c r="EJ213" s="477"/>
      <c r="EK213" s="477"/>
      <c r="EL213" s="477"/>
      <c r="EM213" s="477"/>
      <c r="EN213" s="477"/>
      <c r="EO213" s="477"/>
      <c r="EP213" s="477"/>
      <c r="EQ213" s="477"/>
      <c r="ER213" s="477"/>
      <c r="ES213" s="477"/>
      <c r="ET213" s="477"/>
      <c r="EU213" s="477"/>
      <c r="EV213" s="477"/>
      <c r="EW213" s="477"/>
      <c r="EX213" s="477"/>
      <c r="EY213" s="477"/>
      <c r="EZ213" s="477"/>
      <c r="FA213" s="477"/>
      <c r="FB213" s="477"/>
      <c r="FC213" s="477"/>
      <c r="FD213" s="477"/>
      <c r="FE213" s="477"/>
      <c r="FF213" s="477"/>
      <c r="FG213" s="477"/>
      <c r="FH213" s="477"/>
      <c r="FI213" s="477"/>
      <c r="FJ213" s="477"/>
      <c r="FK213" s="477"/>
      <c r="FL213" s="477"/>
      <c r="FM213" s="477"/>
      <c r="FN213" s="477"/>
      <c r="FO213" s="477"/>
      <c r="FP213" s="477"/>
      <c r="FQ213" s="477"/>
      <c r="FR213" s="477"/>
      <c r="FS213" s="477"/>
      <c r="FT213" s="477"/>
      <c r="FU213" s="477"/>
      <c r="FV213" s="477"/>
      <c r="FW213" s="477"/>
      <c r="FX213" s="477"/>
      <c r="FY213" s="477"/>
      <c r="FZ213" s="477"/>
      <c r="GA213" s="477"/>
      <c r="GB213" s="477"/>
      <c r="GC213" s="477"/>
      <c r="GD213" s="477"/>
      <c r="GE213" s="477"/>
      <c r="GF213" s="477"/>
      <c r="GG213" s="477"/>
      <c r="GH213" s="477"/>
      <c r="GI213" s="477"/>
      <c r="GJ213" s="477"/>
      <c r="GK213" s="477"/>
      <c r="GL213" s="477"/>
      <c r="GM213" s="477"/>
      <c r="GN213" s="477"/>
      <c r="GO213" s="477"/>
      <c r="GP213" s="477"/>
      <c r="GQ213" s="477"/>
      <c r="GR213" s="477"/>
      <c r="GS213" s="477"/>
      <c r="GT213" s="477"/>
      <c r="GU213" s="477"/>
      <c r="GV213" s="477"/>
      <c r="GW213" s="477"/>
      <c r="GX213" s="477"/>
      <c r="GY213" s="477"/>
      <c r="GZ213" s="477"/>
      <c r="HA213" s="477"/>
      <c r="HB213" s="477"/>
      <c r="HC213" s="477"/>
      <c r="HD213" s="477"/>
      <c r="HE213" s="477"/>
      <c r="HF213" s="477"/>
      <c r="HG213" s="477"/>
      <c r="HH213" s="477"/>
      <c r="HI213" s="477"/>
      <c r="HJ213" s="477"/>
      <c r="HK213" s="477"/>
      <c r="HL213" s="477"/>
      <c r="HM213" s="477"/>
      <c r="HN213" s="477"/>
      <c r="HO213" s="477"/>
      <c r="HP213" s="477"/>
      <c r="HQ213" s="477"/>
      <c r="HR213" s="477"/>
      <c r="HS213" s="477"/>
      <c r="HT213" s="477"/>
      <c r="HU213" s="477"/>
      <c r="HV213" s="477"/>
      <c r="HW213" s="477"/>
      <c r="HX213" s="477"/>
      <c r="HY213" s="477"/>
      <c r="HZ213" s="477"/>
      <c r="IA213" s="477"/>
      <c r="IB213" s="477"/>
      <c r="IC213" s="477"/>
      <c r="ID213" s="477"/>
      <c r="IE213" s="477"/>
      <c r="IF213" s="477"/>
      <c r="IG213" s="477"/>
      <c r="IH213" s="477"/>
      <c r="II213" s="477"/>
      <c r="IJ213" s="477"/>
      <c r="IK213" s="477"/>
      <c r="IL213" s="477"/>
      <c r="IM213" s="477"/>
      <c r="IN213" s="477"/>
      <c r="IO213" s="477"/>
      <c r="IP213" s="477"/>
      <c r="IQ213" s="477"/>
      <c r="IR213" s="477"/>
      <c r="IS213" s="477"/>
      <c r="IT213" s="477"/>
      <c r="IU213" s="477"/>
      <c r="IV213" s="477"/>
      <c r="IW213" s="477"/>
      <c r="IX213" s="477"/>
      <c r="IY213" s="477"/>
      <c r="IZ213" s="477"/>
      <c r="JA213" s="477"/>
      <c r="JB213" s="477"/>
      <c r="JC213" s="477"/>
      <c r="JD213" s="477"/>
      <c r="JE213" s="477"/>
    </row>
    <row r="214" spans="13:265" s="508" customFormat="1" ht="15" hidden="1" customHeight="1" x14ac:dyDescent="0.25">
      <c r="M214" s="400"/>
      <c r="N214" s="400"/>
      <c r="CK214" s="477"/>
      <c r="CL214" s="477"/>
      <c r="CM214" s="477"/>
      <c r="CN214" s="477"/>
      <c r="CO214" s="477"/>
      <c r="CP214" s="477"/>
      <c r="CQ214" s="477"/>
      <c r="CR214" s="477"/>
      <c r="CS214" s="477"/>
      <c r="CT214" s="477"/>
      <c r="CU214" s="477"/>
      <c r="CV214" s="477"/>
      <c r="CW214" s="477"/>
      <c r="CX214" s="477"/>
      <c r="CY214" s="477"/>
      <c r="CZ214" s="477"/>
      <c r="DA214" s="477"/>
      <c r="DB214" s="477"/>
      <c r="DC214" s="477"/>
      <c r="DD214" s="477"/>
      <c r="DE214" s="477"/>
      <c r="DF214" s="477"/>
      <c r="DG214" s="477"/>
      <c r="DH214" s="477"/>
      <c r="DI214" s="477"/>
      <c r="DJ214" s="477"/>
      <c r="DK214" s="477"/>
      <c r="DL214" s="477"/>
      <c r="DM214" s="477"/>
      <c r="DN214" s="477"/>
      <c r="DO214" s="477"/>
      <c r="DP214" s="477"/>
      <c r="DQ214" s="477"/>
      <c r="DR214" s="477"/>
      <c r="DS214" s="477"/>
      <c r="DT214" s="477"/>
      <c r="DU214" s="477"/>
      <c r="DV214" s="477"/>
      <c r="DW214" s="477"/>
      <c r="DX214" s="477"/>
      <c r="DY214" s="477"/>
      <c r="DZ214" s="477"/>
      <c r="EA214" s="477"/>
      <c r="EB214" s="477"/>
      <c r="EC214" s="477"/>
      <c r="ED214" s="477"/>
      <c r="EE214" s="477"/>
      <c r="EF214" s="477"/>
      <c r="EG214" s="477"/>
      <c r="EH214" s="477"/>
      <c r="EI214" s="477"/>
      <c r="EJ214" s="477"/>
      <c r="EK214" s="477"/>
      <c r="EL214" s="477"/>
      <c r="EM214" s="477"/>
      <c r="EN214" s="477"/>
      <c r="EO214" s="477"/>
      <c r="EP214" s="477"/>
      <c r="EQ214" s="477"/>
      <c r="ER214" s="477"/>
      <c r="ES214" s="477"/>
      <c r="ET214" s="477"/>
      <c r="EU214" s="477"/>
      <c r="EV214" s="477"/>
      <c r="EW214" s="477"/>
      <c r="EX214" s="477"/>
      <c r="EY214" s="477"/>
      <c r="EZ214" s="477"/>
      <c r="FA214" s="477"/>
      <c r="FB214" s="477"/>
      <c r="FC214" s="477"/>
      <c r="FD214" s="477"/>
      <c r="FE214" s="477"/>
      <c r="FF214" s="477"/>
      <c r="FG214" s="477"/>
      <c r="FH214" s="477"/>
      <c r="FI214" s="477"/>
      <c r="FJ214" s="477"/>
      <c r="FK214" s="477"/>
      <c r="FL214" s="477"/>
      <c r="FM214" s="477"/>
      <c r="FN214" s="477"/>
      <c r="FO214" s="477"/>
      <c r="FP214" s="477"/>
      <c r="FQ214" s="477"/>
      <c r="FR214" s="477"/>
      <c r="FS214" s="477"/>
      <c r="FT214" s="477"/>
      <c r="FU214" s="477"/>
      <c r="FV214" s="477"/>
      <c r="FW214" s="477"/>
      <c r="FX214" s="477"/>
      <c r="FY214" s="477"/>
      <c r="FZ214" s="477"/>
      <c r="GA214" s="477"/>
      <c r="GB214" s="477"/>
      <c r="GC214" s="477"/>
      <c r="GD214" s="477"/>
      <c r="GE214" s="477"/>
      <c r="GF214" s="477"/>
      <c r="GG214" s="477"/>
      <c r="GH214" s="477"/>
      <c r="GI214" s="477"/>
      <c r="GJ214" s="477"/>
      <c r="GK214" s="477"/>
      <c r="GL214" s="477"/>
      <c r="GM214" s="477"/>
      <c r="GN214" s="477"/>
      <c r="GO214" s="477"/>
      <c r="GP214" s="477"/>
      <c r="GQ214" s="477"/>
      <c r="GR214" s="477"/>
      <c r="GS214" s="477"/>
      <c r="GT214" s="477"/>
      <c r="GU214" s="477"/>
      <c r="GV214" s="477"/>
      <c r="GW214" s="477"/>
      <c r="GX214" s="477"/>
      <c r="GY214" s="477"/>
      <c r="GZ214" s="477"/>
      <c r="HA214" s="477"/>
      <c r="HB214" s="477"/>
      <c r="HC214" s="477"/>
      <c r="HD214" s="477"/>
      <c r="HE214" s="477"/>
      <c r="HF214" s="477"/>
      <c r="HG214" s="477"/>
      <c r="HH214" s="477"/>
      <c r="HI214" s="477"/>
      <c r="HJ214" s="477"/>
      <c r="HK214" s="477"/>
      <c r="HL214" s="477"/>
      <c r="HM214" s="477"/>
      <c r="HN214" s="477"/>
      <c r="HO214" s="477"/>
      <c r="HP214" s="477"/>
      <c r="HQ214" s="477"/>
      <c r="HR214" s="477"/>
      <c r="HS214" s="477"/>
      <c r="HT214" s="477"/>
      <c r="HU214" s="477"/>
      <c r="HV214" s="477"/>
      <c r="HW214" s="477"/>
      <c r="HX214" s="477"/>
      <c r="HY214" s="477"/>
      <c r="HZ214" s="477"/>
      <c r="IA214" s="477"/>
      <c r="IB214" s="477"/>
      <c r="IC214" s="477"/>
      <c r="ID214" s="477"/>
      <c r="IE214" s="477"/>
      <c r="IF214" s="477"/>
      <c r="IG214" s="477"/>
      <c r="IH214" s="477"/>
      <c r="II214" s="477"/>
      <c r="IJ214" s="477"/>
      <c r="IK214" s="477"/>
      <c r="IL214" s="477"/>
      <c r="IM214" s="477"/>
      <c r="IN214" s="477"/>
      <c r="IO214" s="477"/>
      <c r="IP214" s="477"/>
      <c r="IQ214" s="477"/>
      <c r="IR214" s="477"/>
      <c r="IS214" s="477"/>
      <c r="IT214" s="477"/>
      <c r="IU214" s="477"/>
      <c r="IV214" s="477"/>
      <c r="IW214" s="477"/>
      <c r="IX214" s="477"/>
      <c r="IY214" s="477"/>
      <c r="IZ214" s="477"/>
      <c r="JA214" s="477"/>
      <c r="JB214" s="477"/>
      <c r="JC214" s="477"/>
      <c r="JD214" s="477"/>
      <c r="JE214" s="477"/>
    </row>
    <row r="215" spans="13:265" s="508" customFormat="1" ht="15" hidden="1" customHeight="1" x14ac:dyDescent="0.25">
      <c r="M215" s="400"/>
      <c r="N215" s="400"/>
      <c r="CK215" s="477"/>
      <c r="CL215" s="477"/>
      <c r="CM215" s="477"/>
      <c r="CN215" s="477"/>
      <c r="CO215" s="477"/>
      <c r="CP215" s="477"/>
      <c r="CQ215" s="477"/>
      <c r="CR215" s="477"/>
      <c r="CS215" s="477"/>
      <c r="CT215" s="477"/>
      <c r="CU215" s="477"/>
      <c r="CV215" s="477"/>
      <c r="CW215" s="477"/>
      <c r="CX215" s="477"/>
      <c r="CY215" s="477"/>
      <c r="CZ215" s="477"/>
      <c r="DA215" s="477"/>
      <c r="DB215" s="477"/>
      <c r="DC215" s="477"/>
      <c r="DD215" s="477"/>
      <c r="DE215" s="477"/>
      <c r="DF215" s="477"/>
      <c r="DG215" s="477"/>
      <c r="DH215" s="477"/>
      <c r="DI215" s="477"/>
      <c r="DJ215" s="477"/>
      <c r="DK215" s="477"/>
      <c r="DL215" s="477"/>
      <c r="DM215" s="477"/>
      <c r="DN215" s="477"/>
      <c r="DO215" s="477"/>
      <c r="DP215" s="477"/>
      <c r="DQ215" s="477"/>
      <c r="DR215" s="477"/>
      <c r="DS215" s="477"/>
      <c r="DT215" s="477"/>
      <c r="DU215" s="477"/>
      <c r="DV215" s="477"/>
      <c r="DW215" s="477"/>
      <c r="DX215" s="477"/>
      <c r="DY215" s="477"/>
      <c r="DZ215" s="477"/>
      <c r="EA215" s="477"/>
      <c r="EB215" s="477"/>
      <c r="EC215" s="477"/>
      <c r="ED215" s="477"/>
      <c r="EE215" s="477"/>
      <c r="EF215" s="477"/>
      <c r="EG215" s="477"/>
      <c r="EH215" s="477"/>
      <c r="EI215" s="477"/>
      <c r="EJ215" s="477"/>
      <c r="EK215" s="477"/>
      <c r="EL215" s="477"/>
      <c r="EM215" s="477"/>
      <c r="EN215" s="477"/>
      <c r="EO215" s="477"/>
      <c r="EP215" s="477"/>
      <c r="EQ215" s="477"/>
      <c r="ER215" s="477"/>
      <c r="ES215" s="477"/>
      <c r="ET215" s="477"/>
      <c r="EU215" s="477"/>
      <c r="EV215" s="477"/>
      <c r="EW215" s="477"/>
      <c r="EX215" s="477"/>
      <c r="EY215" s="477"/>
      <c r="EZ215" s="477"/>
      <c r="FA215" s="477"/>
      <c r="FB215" s="477"/>
      <c r="FC215" s="477"/>
      <c r="FD215" s="477"/>
      <c r="FE215" s="477"/>
      <c r="FF215" s="477"/>
      <c r="FG215" s="477"/>
      <c r="FH215" s="477"/>
      <c r="FI215" s="477"/>
      <c r="FJ215" s="477"/>
      <c r="FK215" s="477"/>
      <c r="FL215" s="477"/>
      <c r="FM215" s="477"/>
      <c r="FN215" s="477"/>
      <c r="FO215" s="477"/>
      <c r="FP215" s="477"/>
      <c r="FQ215" s="477"/>
      <c r="FR215" s="477"/>
      <c r="FS215" s="477"/>
      <c r="FT215" s="477"/>
      <c r="FU215" s="477"/>
      <c r="FV215" s="477"/>
      <c r="FW215" s="477"/>
      <c r="FX215" s="477"/>
      <c r="FY215" s="477"/>
      <c r="FZ215" s="477"/>
      <c r="GA215" s="477"/>
      <c r="GB215" s="477"/>
      <c r="GC215" s="477"/>
      <c r="GD215" s="477"/>
      <c r="GE215" s="477"/>
      <c r="GF215" s="477"/>
      <c r="GG215" s="477"/>
      <c r="GH215" s="477"/>
      <c r="GI215" s="477"/>
      <c r="GJ215" s="477"/>
      <c r="GK215" s="477"/>
      <c r="GL215" s="477"/>
      <c r="GM215" s="477"/>
      <c r="GN215" s="477"/>
      <c r="GO215" s="477"/>
      <c r="GP215" s="477"/>
      <c r="GQ215" s="477"/>
      <c r="GR215" s="477"/>
      <c r="GS215" s="477"/>
      <c r="GT215" s="477"/>
      <c r="GU215" s="477"/>
      <c r="GV215" s="477"/>
      <c r="GW215" s="477"/>
      <c r="GX215" s="477"/>
      <c r="GY215" s="477"/>
      <c r="GZ215" s="477"/>
      <c r="HA215" s="477"/>
      <c r="HB215" s="477"/>
      <c r="HC215" s="477"/>
      <c r="HD215" s="477"/>
      <c r="HE215" s="477"/>
      <c r="HF215" s="477"/>
      <c r="HG215" s="477"/>
      <c r="HH215" s="477"/>
      <c r="HI215" s="477"/>
      <c r="HJ215" s="477"/>
      <c r="HK215" s="477"/>
      <c r="HL215" s="477"/>
      <c r="HM215" s="477"/>
      <c r="HN215" s="477"/>
      <c r="HO215" s="477"/>
      <c r="HP215" s="477"/>
      <c r="HQ215" s="477"/>
      <c r="HR215" s="477"/>
      <c r="HS215" s="477"/>
      <c r="HT215" s="477"/>
      <c r="HU215" s="477"/>
      <c r="HV215" s="477"/>
      <c r="HW215" s="477"/>
      <c r="HX215" s="477"/>
      <c r="HY215" s="477"/>
      <c r="HZ215" s="477"/>
      <c r="IA215" s="477"/>
      <c r="IB215" s="477"/>
      <c r="IC215" s="477"/>
      <c r="ID215" s="477"/>
      <c r="IE215" s="477"/>
      <c r="IF215" s="477"/>
      <c r="IG215" s="477"/>
      <c r="IH215" s="477"/>
      <c r="II215" s="477"/>
      <c r="IJ215" s="477"/>
      <c r="IK215" s="477"/>
      <c r="IL215" s="477"/>
      <c r="IM215" s="477"/>
      <c r="IN215" s="477"/>
      <c r="IO215" s="477"/>
      <c r="IP215" s="477"/>
      <c r="IQ215" s="477"/>
      <c r="IR215" s="477"/>
      <c r="IS215" s="477"/>
      <c r="IT215" s="477"/>
      <c r="IU215" s="477"/>
      <c r="IV215" s="477"/>
      <c r="IW215" s="477"/>
      <c r="IX215" s="477"/>
      <c r="IY215" s="477"/>
      <c r="IZ215" s="477"/>
      <c r="JA215" s="477"/>
      <c r="JB215" s="477"/>
      <c r="JC215" s="477"/>
      <c r="JD215" s="477"/>
      <c r="JE215" s="477"/>
    </row>
    <row r="216" spans="13:265" s="508" customFormat="1" ht="15" hidden="1" customHeight="1" x14ac:dyDescent="0.25">
      <c r="M216" s="400"/>
      <c r="N216" s="400"/>
      <c r="CK216" s="477"/>
      <c r="CL216" s="477"/>
      <c r="CM216" s="477"/>
      <c r="CN216" s="477"/>
      <c r="CO216" s="477"/>
      <c r="CP216" s="477"/>
      <c r="CQ216" s="477"/>
      <c r="CR216" s="477"/>
      <c r="CS216" s="477"/>
      <c r="CT216" s="477"/>
      <c r="CU216" s="477"/>
      <c r="CV216" s="477"/>
      <c r="CW216" s="477"/>
      <c r="CX216" s="477"/>
      <c r="CY216" s="477"/>
      <c r="CZ216" s="477"/>
      <c r="DA216" s="477"/>
      <c r="DB216" s="477"/>
      <c r="DC216" s="477"/>
      <c r="DD216" s="477"/>
      <c r="DE216" s="477"/>
      <c r="DF216" s="477"/>
      <c r="DG216" s="477"/>
      <c r="DH216" s="477"/>
      <c r="DI216" s="477"/>
      <c r="DJ216" s="477"/>
      <c r="DK216" s="477"/>
      <c r="DL216" s="477"/>
      <c r="DM216" s="477"/>
      <c r="DN216" s="477"/>
      <c r="DO216" s="477"/>
      <c r="DP216" s="477"/>
      <c r="DQ216" s="477"/>
      <c r="DR216" s="477"/>
      <c r="DS216" s="477"/>
      <c r="DT216" s="477"/>
      <c r="DU216" s="477"/>
      <c r="DV216" s="477"/>
      <c r="DW216" s="477"/>
      <c r="DX216" s="477"/>
      <c r="DY216" s="477"/>
      <c r="DZ216" s="477"/>
      <c r="EA216" s="477"/>
      <c r="EB216" s="477"/>
      <c r="EC216" s="477"/>
      <c r="ED216" s="477"/>
      <c r="EE216" s="477"/>
      <c r="EF216" s="477"/>
      <c r="EG216" s="477"/>
      <c r="EH216" s="477"/>
      <c r="EI216" s="477"/>
      <c r="EJ216" s="477"/>
      <c r="EK216" s="477"/>
      <c r="EL216" s="477"/>
      <c r="EM216" s="477"/>
      <c r="EN216" s="477"/>
      <c r="EO216" s="477"/>
      <c r="EP216" s="477"/>
      <c r="EQ216" s="477"/>
      <c r="ER216" s="477"/>
      <c r="ES216" s="477"/>
      <c r="ET216" s="477"/>
      <c r="EU216" s="477"/>
      <c r="EV216" s="477"/>
      <c r="EW216" s="477"/>
      <c r="EX216" s="477"/>
      <c r="EY216" s="477"/>
      <c r="EZ216" s="477"/>
      <c r="FA216" s="477"/>
      <c r="FB216" s="477"/>
      <c r="FC216" s="477"/>
      <c r="FD216" s="477"/>
      <c r="FE216" s="477"/>
      <c r="FF216" s="477"/>
      <c r="FG216" s="477"/>
      <c r="FH216" s="477"/>
      <c r="FI216" s="477"/>
      <c r="FJ216" s="477"/>
      <c r="FK216" s="477"/>
      <c r="FL216" s="477"/>
      <c r="FM216" s="477"/>
      <c r="FN216" s="477"/>
      <c r="FO216" s="477"/>
      <c r="FP216" s="477"/>
      <c r="FQ216" s="477"/>
      <c r="FR216" s="477"/>
      <c r="FS216" s="477"/>
      <c r="FT216" s="477"/>
      <c r="FU216" s="477"/>
      <c r="FV216" s="477"/>
      <c r="FW216" s="477"/>
      <c r="FX216" s="477"/>
      <c r="FY216" s="477"/>
      <c r="FZ216" s="477"/>
      <c r="GA216" s="477"/>
      <c r="GB216" s="477"/>
      <c r="GC216" s="477"/>
      <c r="GD216" s="477"/>
      <c r="GE216" s="477"/>
      <c r="GF216" s="477"/>
      <c r="GG216" s="477"/>
      <c r="GH216" s="477"/>
      <c r="GI216" s="477"/>
      <c r="GJ216" s="477"/>
      <c r="GK216" s="477"/>
      <c r="GL216" s="477"/>
      <c r="GM216" s="477"/>
      <c r="GN216" s="477"/>
      <c r="GO216" s="477"/>
      <c r="GP216" s="477"/>
      <c r="GQ216" s="477"/>
      <c r="GR216" s="477"/>
      <c r="GS216" s="477"/>
      <c r="GT216" s="477"/>
      <c r="GU216" s="477"/>
      <c r="GV216" s="477"/>
      <c r="GW216" s="477"/>
      <c r="GX216" s="477"/>
      <c r="GY216" s="477"/>
      <c r="GZ216" s="477"/>
      <c r="HA216" s="477"/>
      <c r="HB216" s="477"/>
      <c r="HC216" s="477"/>
      <c r="HD216" s="477"/>
      <c r="HE216" s="477"/>
      <c r="HF216" s="477"/>
      <c r="HG216" s="477"/>
      <c r="HH216" s="477"/>
      <c r="HI216" s="477"/>
      <c r="HJ216" s="477"/>
      <c r="HK216" s="477"/>
      <c r="HL216" s="477"/>
      <c r="HM216" s="477"/>
      <c r="HN216" s="477"/>
      <c r="HO216" s="477"/>
      <c r="HP216" s="477"/>
      <c r="HQ216" s="477"/>
      <c r="HR216" s="477"/>
      <c r="HS216" s="477"/>
      <c r="HT216" s="477"/>
      <c r="HU216" s="477"/>
      <c r="HV216" s="477"/>
      <c r="HW216" s="477"/>
      <c r="HX216" s="477"/>
      <c r="HY216" s="477"/>
      <c r="HZ216" s="477"/>
      <c r="IA216" s="477"/>
      <c r="IB216" s="477"/>
      <c r="IC216" s="477"/>
      <c r="ID216" s="477"/>
      <c r="IE216" s="477"/>
      <c r="IF216" s="477"/>
      <c r="IG216" s="477"/>
      <c r="IH216" s="477"/>
      <c r="II216" s="477"/>
      <c r="IJ216" s="477"/>
      <c r="IK216" s="477"/>
      <c r="IL216" s="477"/>
      <c r="IM216" s="477"/>
      <c r="IN216" s="477"/>
      <c r="IO216" s="477"/>
      <c r="IP216" s="477"/>
      <c r="IQ216" s="477"/>
      <c r="IR216" s="477"/>
      <c r="IS216" s="477"/>
      <c r="IT216" s="477"/>
      <c r="IU216" s="477"/>
      <c r="IV216" s="477"/>
      <c r="IW216" s="477"/>
      <c r="IX216" s="477"/>
      <c r="IY216" s="477"/>
      <c r="IZ216" s="477"/>
      <c r="JA216" s="477"/>
      <c r="JB216" s="477"/>
      <c r="JC216" s="477"/>
      <c r="JD216" s="477"/>
      <c r="JE216" s="477"/>
    </row>
    <row r="217" spans="13:265" s="508" customFormat="1" ht="15" hidden="1" customHeight="1" x14ac:dyDescent="0.25">
      <c r="M217" s="400"/>
      <c r="N217" s="400"/>
      <c r="CK217" s="477"/>
      <c r="CL217" s="477"/>
      <c r="CM217" s="477"/>
      <c r="CN217" s="477"/>
      <c r="CO217" s="477"/>
      <c r="CP217" s="477"/>
      <c r="CQ217" s="477"/>
      <c r="CR217" s="477"/>
      <c r="CS217" s="477"/>
      <c r="CT217" s="477"/>
      <c r="CU217" s="477"/>
      <c r="CV217" s="477"/>
      <c r="CW217" s="477"/>
      <c r="CX217" s="477"/>
      <c r="CY217" s="477"/>
      <c r="CZ217" s="477"/>
      <c r="DA217" s="477"/>
      <c r="DB217" s="477"/>
      <c r="DC217" s="477"/>
      <c r="DD217" s="477"/>
      <c r="DE217" s="477"/>
      <c r="DF217" s="477"/>
      <c r="DG217" s="477"/>
      <c r="DH217" s="477"/>
      <c r="DI217" s="477"/>
      <c r="DJ217" s="477"/>
      <c r="DK217" s="477"/>
      <c r="DL217" s="477"/>
      <c r="DM217" s="477"/>
      <c r="DN217" s="477"/>
      <c r="DO217" s="477"/>
      <c r="DP217" s="477"/>
      <c r="DQ217" s="477"/>
      <c r="DR217" s="477"/>
      <c r="DS217" s="477"/>
      <c r="DT217" s="477"/>
      <c r="DU217" s="477"/>
      <c r="DV217" s="477"/>
      <c r="DW217" s="477"/>
      <c r="DX217" s="477"/>
      <c r="DY217" s="477"/>
      <c r="DZ217" s="477"/>
      <c r="EA217" s="477"/>
      <c r="EB217" s="477"/>
      <c r="EC217" s="477"/>
      <c r="ED217" s="477"/>
      <c r="EE217" s="477"/>
      <c r="EF217" s="477"/>
      <c r="EG217" s="477"/>
      <c r="EH217" s="477"/>
      <c r="EI217" s="477"/>
      <c r="EJ217" s="477"/>
      <c r="EK217" s="477"/>
      <c r="EL217" s="477"/>
      <c r="EM217" s="477"/>
      <c r="EN217" s="477"/>
      <c r="EO217" s="477"/>
      <c r="EP217" s="477"/>
      <c r="EQ217" s="477"/>
      <c r="ER217" s="477"/>
      <c r="ES217" s="477"/>
      <c r="ET217" s="477"/>
      <c r="EU217" s="477"/>
      <c r="EV217" s="477"/>
      <c r="EW217" s="477"/>
      <c r="EX217" s="477"/>
      <c r="EY217" s="477"/>
      <c r="EZ217" s="477"/>
      <c r="FA217" s="477"/>
      <c r="FB217" s="477"/>
      <c r="FC217" s="477"/>
      <c r="FD217" s="477"/>
      <c r="FE217" s="477"/>
      <c r="FF217" s="477"/>
      <c r="FG217" s="477"/>
      <c r="FH217" s="477"/>
      <c r="FI217" s="477"/>
      <c r="FJ217" s="477"/>
      <c r="FK217" s="477"/>
      <c r="FL217" s="477"/>
      <c r="FM217" s="477"/>
      <c r="FN217" s="477"/>
      <c r="FO217" s="477"/>
      <c r="FP217" s="477"/>
      <c r="FQ217" s="477"/>
      <c r="FR217" s="477"/>
      <c r="FS217" s="477"/>
      <c r="FT217" s="477"/>
      <c r="FU217" s="477"/>
      <c r="FV217" s="477"/>
      <c r="FW217" s="477"/>
      <c r="FX217" s="477"/>
      <c r="FY217" s="477"/>
      <c r="FZ217" s="477"/>
      <c r="GA217" s="477"/>
      <c r="GB217" s="477"/>
      <c r="GC217" s="477"/>
      <c r="GD217" s="477"/>
      <c r="GE217" s="477"/>
      <c r="GF217" s="477"/>
      <c r="GG217" s="477"/>
      <c r="GH217" s="477"/>
      <c r="GI217" s="477"/>
      <c r="GJ217" s="477"/>
      <c r="GK217" s="477"/>
      <c r="GL217" s="477"/>
      <c r="GM217" s="477"/>
      <c r="GN217" s="477"/>
      <c r="GO217" s="477"/>
      <c r="GP217" s="477"/>
      <c r="GQ217" s="477"/>
      <c r="GR217" s="477"/>
      <c r="GS217" s="477"/>
      <c r="GT217" s="477"/>
      <c r="GU217" s="477"/>
      <c r="GV217" s="477"/>
      <c r="GW217" s="477"/>
      <c r="GX217" s="477"/>
      <c r="GY217" s="477"/>
      <c r="GZ217" s="477"/>
      <c r="HA217" s="477"/>
      <c r="HB217" s="477"/>
      <c r="HC217" s="477"/>
      <c r="HD217" s="477"/>
      <c r="HE217" s="477"/>
      <c r="HF217" s="477"/>
      <c r="HG217" s="477"/>
      <c r="HH217" s="477"/>
      <c r="HI217" s="477"/>
      <c r="HJ217" s="477"/>
      <c r="HK217" s="477"/>
      <c r="HL217" s="477"/>
      <c r="HM217" s="477"/>
      <c r="HN217" s="477"/>
      <c r="HO217" s="477"/>
      <c r="HP217" s="477"/>
      <c r="HQ217" s="477"/>
      <c r="HR217" s="477"/>
      <c r="HS217" s="477"/>
      <c r="HT217" s="477"/>
      <c r="HU217" s="477"/>
      <c r="HV217" s="477"/>
      <c r="HW217" s="477"/>
      <c r="HX217" s="477"/>
      <c r="HY217" s="477"/>
      <c r="HZ217" s="477"/>
      <c r="IA217" s="477"/>
      <c r="IB217" s="477"/>
      <c r="IC217" s="477"/>
      <c r="ID217" s="477"/>
      <c r="IE217" s="477"/>
      <c r="IF217" s="477"/>
      <c r="IG217" s="477"/>
      <c r="IH217" s="477"/>
      <c r="II217" s="477"/>
      <c r="IJ217" s="477"/>
      <c r="IK217" s="477"/>
      <c r="IL217" s="477"/>
      <c r="IM217" s="477"/>
      <c r="IN217" s="477"/>
      <c r="IO217" s="477"/>
      <c r="IP217" s="477"/>
      <c r="IQ217" s="477"/>
      <c r="IR217" s="477"/>
      <c r="IS217" s="477"/>
      <c r="IT217" s="477"/>
      <c r="IU217" s="477"/>
      <c r="IV217" s="477"/>
      <c r="IW217" s="477"/>
      <c r="IX217" s="477"/>
      <c r="IY217" s="477"/>
      <c r="IZ217" s="477"/>
      <c r="JA217" s="477"/>
      <c r="JB217" s="477"/>
      <c r="JC217" s="477"/>
      <c r="JD217" s="477"/>
      <c r="JE217" s="477"/>
    </row>
    <row r="218" spans="13:265" s="508" customFormat="1" ht="15" hidden="1" customHeight="1" x14ac:dyDescent="0.25">
      <c r="M218" s="400"/>
      <c r="N218" s="400"/>
      <c r="CK218" s="477"/>
      <c r="CL218" s="477"/>
      <c r="CM218" s="477"/>
      <c r="CN218" s="477"/>
      <c r="CO218" s="477"/>
      <c r="CP218" s="477"/>
      <c r="CQ218" s="477"/>
      <c r="CR218" s="477"/>
      <c r="CS218" s="477"/>
      <c r="CT218" s="477"/>
      <c r="CU218" s="477"/>
      <c r="CV218" s="477"/>
      <c r="CW218" s="477"/>
      <c r="CX218" s="477"/>
      <c r="CY218" s="477"/>
      <c r="CZ218" s="477"/>
      <c r="DA218" s="477"/>
      <c r="DB218" s="477"/>
      <c r="DC218" s="477"/>
      <c r="DD218" s="477"/>
      <c r="DE218" s="477"/>
      <c r="DF218" s="477"/>
      <c r="DG218" s="477"/>
      <c r="DH218" s="477"/>
      <c r="DI218" s="477"/>
      <c r="DJ218" s="477"/>
      <c r="DK218" s="477"/>
      <c r="DL218" s="477"/>
      <c r="DM218" s="477"/>
      <c r="DN218" s="477"/>
      <c r="DO218" s="477"/>
      <c r="DP218" s="477"/>
      <c r="DQ218" s="477"/>
      <c r="DR218" s="477"/>
      <c r="DS218" s="477"/>
      <c r="DT218" s="477"/>
      <c r="DU218" s="477"/>
      <c r="DV218" s="477"/>
      <c r="DW218" s="477"/>
      <c r="DX218" s="477"/>
      <c r="DY218" s="477"/>
      <c r="DZ218" s="477"/>
      <c r="EA218" s="477"/>
      <c r="EB218" s="477"/>
      <c r="EC218" s="477"/>
      <c r="ED218" s="477"/>
      <c r="EE218" s="477"/>
      <c r="EF218" s="477"/>
      <c r="EG218" s="477"/>
      <c r="EH218" s="477"/>
      <c r="EI218" s="477"/>
      <c r="EJ218" s="477"/>
      <c r="EK218" s="477"/>
      <c r="EL218" s="477"/>
      <c r="EM218" s="477"/>
      <c r="EN218" s="477"/>
      <c r="EO218" s="477"/>
      <c r="EP218" s="477"/>
      <c r="EQ218" s="477"/>
      <c r="ER218" s="477"/>
      <c r="ES218" s="477"/>
      <c r="ET218" s="477"/>
      <c r="EU218" s="477"/>
      <c r="EV218" s="477"/>
      <c r="EW218" s="477"/>
      <c r="EX218" s="477"/>
      <c r="EY218" s="477"/>
      <c r="EZ218" s="477"/>
      <c r="FA218" s="477"/>
      <c r="FB218" s="477"/>
      <c r="FC218" s="477"/>
      <c r="FD218" s="477"/>
      <c r="FE218" s="477"/>
      <c r="FF218" s="477"/>
      <c r="FG218" s="477"/>
      <c r="FH218" s="477"/>
      <c r="FI218" s="477"/>
      <c r="FJ218" s="477"/>
      <c r="FK218" s="477"/>
      <c r="FL218" s="477"/>
      <c r="FM218" s="477"/>
      <c r="FN218" s="477"/>
      <c r="FO218" s="477"/>
      <c r="FP218" s="477"/>
      <c r="FQ218" s="477"/>
      <c r="FR218" s="477"/>
      <c r="FS218" s="477"/>
      <c r="FT218" s="477"/>
      <c r="FU218" s="477"/>
      <c r="FV218" s="477"/>
      <c r="FW218" s="477"/>
      <c r="FX218" s="477"/>
      <c r="FY218" s="477"/>
      <c r="FZ218" s="477"/>
      <c r="GA218" s="477"/>
      <c r="GB218" s="477"/>
      <c r="GC218" s="477"/>
      <c r="GD218" s="477"/>
      <c r="GE218" s="477"/>
      <c r="GF218" s="477"/>
      <c r="GG218" s="477"/>
      <c r="GH218" s="477"/>
      <c r="GI218" s="477"/>
      <c r="GJ218" s="477"/>
      <c r="GK218" s="477"/>
      <c r="GL218" s="477"/>
      <c r="GM218" s="477"/>
      <c r="GN218" s="477"/>
      <c r="GO218" s="477"/>
      <c r="GP218" s="477"/>
      <c r="GQ218" s="477"/>
      <c r="GR218" s="477"/>
      <c r="GS218" s="477"/>
      <c r="GT218" s="477"/>
      <c r="GU218" s="477"/>
      <c r="GV218" s="477"/>
      <c r="GW218" s="477"/>
      <c r="GX218" s="477"/>
      <c r="GY218" s="477"/>
      <c r="GZ218" s="477"/>
      <c r="HA218" s="477"/>
      <c r="HB218" s="477"/>
      <c r="HC218" s="477"/>
      <c r="HD218" s="477"/>
      <c r="HE218" s="477"/>
      <c r="HF218" s="477"/>
      <c r="HG218" s="477"/>
      <c r="HH218" s="477"/>
      <c r="HI218" s="477"/>
      <c r="HJ218" s="477"/>
      <c r="HK218" s="477"/>
      <c r="HL218" s="477"/>
      <c r="HM218" s="477"/>
      <c r="HN218" s="477"/>
      <c r="HO218" s="477"/>
      <c r="HP218" s="477"/>
      <c r="HQ218" s="477"/>
      <c r="HR218" s="477"/>
      <c r="HS218" s="477"/>
      <c r="HT218" s="477"/>
      <c r="HU218" s="477"/>
      <c r="HV218" s="477"/>
      <c r="HW218" s="477"/>
      <c r="HX218" s="477"/>
      <c r="HY218" s="477"/>
      <c r="HZ218" s="477"/>
      <c r="IA218" s="477"/>
      <c r="IB218" s="477"/>
      <c r="IC218" s="477"/>
      <c r="ID218" s="477"/>
      <c r="IE218" s="477"/>
      <c r="IF218" s="477"/>
      <c r="IG218" s="477"/>
      <c r="IH218" s="477"/>
      <c r="II218" s="477"/>
      <c r="IJ218" s="477"/>
      <c r="IK218" s="477"/>
      <c r="IL218" s="477"/>
      <c r="IM218" s="477"/>
      <c r="IN218" s="477"/>
      <c r="IO218" s="477"/>
      <c r="IP218" s="477"/>
      <c r="IQ218" s="477"/>
      <c r="IR218" s="477"/>
      <c r="IS218" s="477"/>
      <c r="IT218" s="477"/>
      <c r="IU218" s="477"/>
      <c r="IV218" s="477"/>
      <c r="IW218" s="477"/>
      <c r="IX218" s="477"/>
      <c r="IY218" s="477"/>
      <c r="IZ218" s="477"/>
      <c r="JA218" s="477"/>
      <c r="JB218" s="477"/>
      <c r="JC218" s="477"/>
      <c r="JD218" s="477"/>
      <c r="JE218" s="477"/>
    </row>
    <row r="219" spans="13:265" s="508" customFormat="1" ht="15" hidden="1" customHeight="1" x14ac:dyDescent="0.25">
      <c r="M219" s="400"/>
      <c r="N219" s="400"/>
      <c r="CK219" s="477"/>
      <c r="CL219" s="477"/>
      <c r="CM219" s="477"/>
      <c r="CN219" s="477"/>
      <c r="CO219" s="477"/>
      <c r="CP219" s="477"/>
      <c r="CQ219" s="477"/>
      <c r="CR219" s="477"/>
      <c r="CS219" s="477"/>
      <c r="CT219" s="477"/>
      <c r="CU219" s="477"/>
      <c r="CV219" s="477"/>
      <c r="CW219" s="477"/>
      <c r="CX219" s="477"/>
      <c r="CY219" s="477"/>
      <c r="CZ219" s="477"/>
      <c r="DA219" s="477"/>
      <c r="DB219" s="477"/>
      <c r="DC219" s="477"/>
      <c r="DD219" s="477"/>
      <c r="DE219" s="477"/>
      <c r="DF219" s="477"/>
      <c r="DG219" s="477"/>
      <c r="DH219" s="477"/>
      <c r="DI219" s="477"/>
      <c r="DJ219" s="477"/>
      <c r="DK219" s="477"/>
      <c r="DL219" s="477"/>
      <c r="DM219" s="477"/>
      <c r="DN219" s="477"/>
      <c r="DO219" s="477"/>
      <c r="DP219" s="477"/>
      <c r="DQ219" s="477"/>
      <c r="DR219" s="477"/>
      <c r="DS219" s="477"/>
      <c r="DT219" s="477"/>
      <c r="DU219" s="477"/>
      <c r="DV219" s="477"/>
      <c r="DW219" s="477"/>
      <c r="DX219" s="477"/>
      <c r="DY219" s="477"/>
      <c r="DZ219" s="477"/>
      <c r="EA219" s="477"/>
      <c r="EB219" s="477"/>
      <c r="EC219" s="477"/>
      <c r="ED219" s="477"/>
      <c r="EE219" s="477"/>
      <c r="EF219" s="477"/>
      <c r="EG219" s="477"/>
      <c r="EH219" s="477"/>
      <c r="EI219" s="477"/>
      <c r="EJ219" s="477"/>
      <c r="EK219" s="477"/>
      <c r="EL219" s="477"/>
      <c r="EM219" s="477"/>
      <c r="EN219" s="477"/>
      <c r="EO219" s="477"/>
      <c r="EP219" s="477"/>
      <c r="EQ219" s="477"/>
      <c r="ER219" s="477"/>
      <c r="ES219" s="477"/>
      <c r="ET219" s="477"/>
      <c r="EU219" s="477"/>
      <c r="EV219" s="477"/>
      <c r="EW219" s="477"/>
      <c r="EX219" s="477"/>
      <c r="EY219" s="477"/>
      <c r="EZ219" s="477"/>
      <c r="FA219" s="477"/>
      <c r="FB219" s="477"/>
      <c r="FC219" s="477"/>
      <c r="FD219" s="477"/>
      <c r="FE219" s="477"/>
      <c r="FF219" s="477"/>
      <c r="FG219" s="477"/>
      <c r="FH219" s="477"/>
      <c r="FI219" s="477"/>
      <c r="FJ219" s="477"/>
      <c r="FK219" s="477"/>
      <c r="FL219" s="477"/>
      <c r="FM219" s="477"/>
      <c r="FN219" s="477"/>
      <c r="FO219" s="477"/>
      <c r="FP219" s="477"/>
      <c r="FQ219" s="477"/>
      <c r="FR219" s="477"/>
      <c r="FS219" s="477"/>
      <c r="FT219" s="477"/>
      <c r="FU219" s="477"/>
      <c r="FV219" s="477"/>
      <c r="FW219" s="477"/>
      <c r="FX219" s="477"/>
      <c r="FY219" s="477"/>
      <c r="FZ219" s="477"/>
      <c r="GA219" s="477"/>
      <c r="GB219" s="477"/>
      <c r="GC219" s="477"/>
      <c r="GD219" s="477"/>
      <c r="GE219" s="477"/>
      <c r="GF219" s="477"/>
      <c r="GG219" s="477"/>
      <c r="GH219" s="477"/>
      <c r="GI219" s="477"/>
      <c r="GJ219" s="477"/>
      <c r="GK219" s="477"/>
      <c r="GL219" s="477"/>
      <c r="GM219" s="477"/>
      <c r="GN219" s="477"/>
      <c r="GO219" s="477"/>
      <c r="GP219" s="477"/>
      <c r="GQ219" s="477"/>
      <c r="GR219" s="477"/>
      <c r="GS219" s="477"/>
      <c r="GT219" s="477"/>
      <c r="GU219" s="477"/>
      <c r="GV219" s="477"/>
      <c r="GW219" s="477"/>
      <c r="GX219" s="477"/>
      <c r="GY219" s="477"/>
      <c r="GZ219" s="477"/>
      <c r="HA219" s="477"/>
      <c r="HB219" s="477"/>
      <c r="HC219" s="477"/>
      <c r="HD219" s="477"/>
      <c r="HE219" s="477"/>
      <c r="HF219" s="477"/>
      <c r="HG219" s="477"/>
      <c r="HH219" s="477"/>
      <c r="HI219" s="477"/>
      <c r="HJ219" s="477"/>
      <c r="HK219" s="477"/>
      <c r="HL219" s="477"/>
      <c r="HM219" s="477"/>
      <c r="HN219" s="477"/>
      <c r="HO219" s="477"/>
      <c r="HP219" s="477"/>
      <c r="HQ219" s="477"/>
      <c r="HR219" s="477"/>
      <c r="HS219" s="477"/>
      <c r="HT219" s="477"/>
      <c r="HU219" s="477"/>
      <c r="HV219" s="477"/>
      <c r="HW219" s="477"/>
      <c r="HX219" s="477"/>
      <c r="HY219" s="477"/>
      <c r="HZ219" s="477"/>
      <c r="IA219" s="477"/>
      <c r="IB219" s="477"/>
      <c r="IC219" s="477"/>
      <c r="ID219" s="477"/>
      <c r="IE219" s="477"/>
      <c r="IF219" s="477"/>
      <c r="IG219" s="477"/>
      <c r="IH219" s="477"/>
      <c r="II219" s="477"/>
      <c r="IJ219" s="477"/>
      <c r="IK219" s="477"/>
      <c r="IL219" s="477"/>
      <c r="IM219" s="477"/>
      <c r="IN219" s="477"/>
      <c r="IO219" s="477"/>
      <c r="IP219" s="477"/>
      <c r="IQ219" s="477"/>
      <c r="IR219" s="477"/>
      <c r="IS219" s="477"/>
      <c r="IT219" s="477"/>
      <c r="IU219" s="477"/>
      <c r="IV219" s="477"/>
      <c r="IW219" s="477"/>
      <c r="IX219" s="477"/>
      <c r="IY219" s="477"/>
      <c r="IZ219" s="477"/>
      <c r="JA219" s="477"/>
      <c r="JB219" s="477"/>
      <c r="JC219" s="477"/>
      <c r="JD219" s="477"/>
      <c r="JE219" s="477"/>
    </row>
    <row r="220" spans="13:265" s="508" customFormat="1" ht="15" hidden="1" customHeight="1" x14ac:dyDescent="0.25">
      <c r="M220" s="400"/>
      <c r="N220" s="400"/>
      <c r="CK220" s="477"/>
      <c r="CL220" s="477"/>
      <c r="CM220" s="477"/>
      <c r="CN220" s="477"/>
      <c r="CO220" s="477"/>
      <c r="CP220" s="477"/>
      <c r="CQ220" s="477"/>
      <c r="CR220" s="477"/>
      <c r="CS220" s="477"/>
      <c r="CT220" s="477"/>
      <c r="CU220" s="477"/>
      <c r="CV220" s="477"/>
      <c r="CW220" s="477"/>
      <c r="CX220" s="477"/>
      <c r="CY220" s="477"/>
      <c r="CZ220" s="477"/>
      <c r="DA220" s="477"/>
      <c r="DB220" s="477"/>
      <c r="DC220" s="477"/>
      <c r="DD220" s="477"/>
      <c r="DE220" s="477"/>
      <c r="DF220" s="477"/>
      <c r="DG220" s="477"/>
      <c r="DH220" s="477"/>
      <c r="DI220" s="477"/>
      <c r="DJ220" s="477"/>
      <c r="DK220" s="477"/>
      <c r="DL220" s="477"/>
      <c r="DM220" s="477"/>
      <c r="DN220" s="477"/>
      <c r="DO220" s="477"/>
      <c r="DP220" s="477"/>
      <c r="DQ220" s="477"/>
      <c r="DR220" s="477"/>
      <c r="DS220" s="477"/>
      <c r="DT220" s="477"/>
      <c r="DU220" s="477"/>
      <c r="DV220" s="477"/>
      <c r="DW220" s="477"/>
      <c r="DX220" s="477"/>
      <c r="DY220" s="477"/>
      <c r="DZ220" s="477"/>
      <c r="EA220" s="477"/>
      <c r="EB220" s="477"/>
      <c r="EC220" s="477"/>
      <c r="ED220" s="477"/>
      <c r="EE220" s="477"/>
      <c r="EF220" s="477"/>
      <c r="EG220" s="477"/>
      <c r="EH220" s="477"/>
      <c r="EI220" s="477"/>
      <c r="EJ220" s="477"/>
      <c r="EK220" s="477"/>
      <c r="EL220" s="477"/>
      <c r="EM220" s="477"/>
      <c r="EN220" s="477"/>
      <c r="EO220" s="477"/>
      <c r="EP220" s="477"/>
      <c r="EQ220" s="477"/>
      <c r="ER220" s="477"/>
      <c r="ES220" s="477"/>
      <c r="ET220" s="477"/>
      <c r="EU220" s="477"/>
      <c r="EV220" s="477"/>
      <c r="EW220" s="477"/>
      <c r="EX220" s="477"/>
      <c r="EY220" s="477"/>
      <c r="EZ220" s="477"/>
      <c r="FA220" s="477"/>
      <c r="FB220" s="477"/>
      <c r="FC220" s="477"/>
      <c r="FD220" s="477"/>
      <c r="FE220" s="477"/>
      <c r="FF220" s="477"/>
      <c r="FG220" s="477"/>
      <c r="FH220" s="477"/>
      <c r="FI220" s="477"/>
      <c r="FJ220" s="477"/>
      <c r="FK220" s="477"/>
      <c r="FL220" s="477"/>
      <c r="FM220" s="477"/>
      <c r="FN220" s="477"/>
      <c r="FO220" s="477"/>
      <c r="FP220" s="477"/>
      <c r="FQ220" s="477"/>
      <c r="FR220" s="477"/>
      <c r="FS220" s="477"/>
      <c r="FT220" s="477"/>
      <c r="FU220" s="477"/>
      <c r="FV220" s="477"/>
      <c r="FW220" s="477"/>
      <c r="FX220" s="477"/>
      <c r="FY220" s="477"/>
      <c r="FZ220" s="477"/>
      <c r="GA220" s="477"/>
      <c r="GB220" s="477"/>
      <c r="GC220" s="477"/>
      <c r="GD220" s="477"/>
      <c r="GE220" s="477"/>
      <c r="GF220" s="477"/>
      <c r="GG220" s="477"/>
      <c r="GH220" s="477"/>
      <c r="GI220" s="477"/>
      <c r="GJ220" s="477"/>
      <c r="GK220" s="477"/>
      <c r="GL220" s="477"/>
      <c r="GM220" s="477"/>
      <c r="GN220" s="477"/>
      <c r="GO220" s="477"/>
      <c r="GP220" s="477"/>
      <c r="GQ220" s="477"/>
      <c r="GR220" s="477"/>
      <c r="GS220" s="477"/>
      <c r="GT220" s="477"/>
      <c r="GU220" s="477"/>
      <c r="GV220" s="477"/>
      <c r="GW220" s="477"/>
      <c r="GX220" s="477"/>
      <c r="GY220" s="477"/>
      <c r="GZ220" s="477"/>
      <c r="HA220" s="477"/>
      <c r="HB220" s="477"/>
      <c r="HC220" s="477"/>
      <c r="HD220" s="477"/>
      <c r="HE220" s="477"/>
      <c r="HF220" s="477"/>
      <c r="HG220" s="477"/>
      <c r="HH220" s="477"/>
      <c r="HI220" s="477"/>
      <c r="HJ220" s="477"/>
      <c r="HK220" s="477"/>
      <c r="HL220" s="477"/>
      <c r="HM220" s="477"/>
      <c r="HN220" s="477"/>
      <c r="HO220" s="477"/>
      <c r="HP220" s="477"/>
      <c r="HQ220" s="477"/>
      <c r="HR220" s="477"/>
      <c r="HS220" s="477"/>
      <c r="HT220" s="477"/>
      <c r="HU220" s="477"/>
      <c r="HV220" s="477"/>
      <c r="HW220" s="477"/>
      <c r="HX220" s="477"/>
      <c r="HY220" s="477"/>
      <c r="HZ220" s="477"/>
      <c r="IA220" s="477"/>
      <c r="IB220" s="477"/>
      <c r="IC220" s="477"/>
      <c r="ID220" s="477"/>
      <c r="IE220" s="477"/>
      <c r="IF220" s="477"/>
      <c r="IG220" s="477"/>
      <c r="IH220" s="477"/>
      <c r="II220" s="477"/>
      <c r="IJ220" s="477"/>
      <c r="IK220" s="477"/>
      <c r="IL220" s="477"/>
      <c r="IM220" s="477"/>
      <c r="IN220" s="477"/>
      <c r="IO220" s="477"/>
      <c r="IP220" s="477"/>
      <c r="IQ220" s="477"/>
      <c r="IR220" s="477"/>
      <c r="IS220" s="477"/>
      <c r="IT220" s="477"/>
      <c r="IU220" s="477"/>
      <c r="IV220" s="477"/>
      <c r="IW220" s="477"/>
      <c r="IX220" s="477"/>
      <c r="IY220" s="477"/>
      <c r="IZ220" s="477"/>
      <c r="JA220" s="477"/>
      <c r="JB220" s="477"/>
      <c r="JC220" s="477"/>
      <c r="JD220" s="477"/>
      <c r="JE220" s="477"/>
    </row>
    <row r="221" spans="13:265" s="508" customFormat="1" ht="15" hidden="1" customHeight="1" x14ac:dyDescent="0.25">
      <c r="M221" s="400"/>
      <c r="N221" s="400"/>
      <c r="CK221" s="477"/>
      <c r="CL221" s="477"/>
      <c r="CM221" s="477"/>
      <c r="CN221" s="477"/>
      <c r="CO221" s="477"/>
      <c r="CP221" s="477"/>
      <c r="CQ221" s="477"/>
      <c r="CR221" s="477"/>
      <c r="CS221" s="477"/>
      <c r="CT221" s="477"/>
      <c r="CU221" s="477"/>
      <c r="CV221" s="477"/>
      <c r="CW221" s="477"/>
      <c r="CX221" s="477"/>
      <c r="CY221" s="477"/>
      <c r="CZ221" s="477"/>
      <c r="DA221" s="477"/>
      <c r="DB221" s="477"/>
      <c r="DC221" s="477"/>
      <c r="DD221" s="477"/>
      <c r="DE221" s="477"/>
      <c r="DF221" s="477"/>
      <c r="DG221" s="477"/>
      <c r="DH221" s="477"/>
      <c r="DI221" s="477"/>
      <c r="DJ221" s="477"/>
      <c r="DK221" s="477"/>
      <c r="DL221" s="477"/>
      <c r="DM221" s="477"/>
      <c r="DN221" s="477"/>
      <c r="DO221" s="477"/>
      <c r="DP221" s="477"/>
      <c r="DQ221" s="477"/>
      <c r="DR221" s="477"/>
      <c r="DS221" s="477"/>
      <c r="DT221" s="477"/>
      <c r="DU221" s="477"/>
      <c r="DV221" s="477"/>
      <c r="DW221" s="477"/>
      <c r="DX221" s="477"/>
      <c r="DY221" s="477"/>
      <c r="DZ221" s="477"/>
      <c r="EA221" s="477"/>
      <c r="EB221" s="477"/>
      <c r="EC221" s="477"/>
      <c r="ED221" s="477"/>
      <c r="EE221" s="477"/>
      <c r="EF221" s="477"/>
      <c r="EG221" s="477"/>
      <c r="EH221" s="477"/>
      <c r="EI221" s="477"/>
      <c r="EJ221" s="477"/>
      <c r="EK221" s="477"/>
      <c r="EL221" s="477"/>
      <c r="EM221" s="477"/>
      <c r="EN221" s="477"/>
      <c r="EO221" s="477"/>
      <c r="EP221" s="477"/>
      <c r="EQ221" s="477"/>
      <c r="ER221" s="477"/>
      <c r="ES221" s="477"/>
      <c r="ET221" s="477"/>
      <c r="EU221" s="477"/>
      <c r="EV221" s="477"/>
      <c r="EW221" s="477"/>
      <c r="EX221" s="477"/>
      <c r="EY221" s="477"/>
      <c r="EZ221" s="477"/>
      <c r="FA221" s="477"/>
      <c r="FB221" s="477"/>
      <c r="FC221" s="477"/>
      <c r="FD221" s="477"/>
      <c r="FE221" s="477"/>
      <c r="FF221" s="477"/>
      <c r="FG221" s="477"/>
      <c r="FH221" s="477"/>
      <c r="FI221" s="477"/>
      <c r="FJ221" s="477"/>
      <c r="FK221" s="477"/>
      <c r="FL221" s="477"/>
      <c r="FM221" s="477"/>
      <c r="FN221" s="477"/>
      <c r="FO221" s="477"/>
      <c r="FP221" s="477"/>
      <c r="FQ221" s="477"/>
      <c r="FR221" s="477"/>
      <c r="FS221" s="477"/>
      <c r="FT221" s="477"/>
      <c r="FU221" s="477"/>
      <c r="FV221" s="477"/>
      <c r="FW221" s="477"/>
      <c r="FX221" s="477"/>
      <c r="FY221" s="477"/>
      <c r="FZ221" s="477"/>
      <c r="GA221" s="477"/>
      <c r="GB221" s="477"/>
      <c r="GC221" s="477"/>
      <c r="GD221" s="477"/>
      <c r="GE221" s="477"/>
      <c r="GF221" s="477"/>
      <c r="GG221" s="477"/>
      <c r="GH221" s="477"/>
      <c r="GI221" s="477"/>
      <c r="GJ221" s="477"/>
      <c r="GK221" s="477"/>
      <c r="GL221" s="477"/>
      <c r="GM221" s="477"/>
      <c r="GN221" s="477"/>
      <c r="GO221" s="477"/>
      <c r="GP221" s="477"/>
      <c r="GQ221" s="477"/>
      <c r="GR221" s="477"/>
      <c r="GS221" s="477"/>
      <c r="GT221" s="477"/>
      <c r="GU221" s="477"/>
      <c r="GV221" s="477"/>
      <c r="GW221" s="477"/>
      <c r="GX221" s="477"/>
      <c r="GY221" s="477"/>
      <c r="GZ221" s="477"/>
      <c r="HA221" s="477"/>
      <c r="HB221" s="477"/>
      <c r="HC221" s="477"/>
      <c r="HD221" s="477"/>
      <c r="HE221" s="477"/>
      <c r="HF221" s="477"/>
      <c r="HG221" s="477"/>
      <c r="HH221" s="477"/>
      <c r="HI221" s="477"/>
      <c r="HJ221" s="477"/>
      <c r="HK221" s="477"/>
      <c r="HL221" s="477"/>
      <c r="HM221" s="477"/>
      <c r="HN221" s="477"/>
      <c r="HO221" s="477"/>
      <c r="HP221" s="477"/>
      <c r="HQ221" s="477"/>
      <c r="HR221" s="477"/>
      <c r="HS221" s="477"/>
      <c r="HT221" s="477"/>
      <c r="HU221" s="477"/>
      <c r="HV221" s="477"/>
      <c r="HW221" s="477"/>
      <c r="HX221" s="477"/>
      <c r="HY221" s="477"/>
      <c r="HZ221" s="477"/>
      <c r="IA221" s="477"/>
      <c r="IB221" s="477"/>
      <c r="IC221" s="477"/>
      <c r="ID221" s="477"/>
      <c r="IE221" s="477"/>
      <c r="IF221" s="477"/>
      <c r="IG221" s="477"/>
      <c r="IH221" s="477"/>
      <c r="II221" s="477"/>
      <c r="IJ221" s="477"/>
      <c r="IK221" s="477"/>
      <c r="IL221" s="477"/>
      <c r="IM221" s="477"/>
      <c r="IN221" s="477"/>
      <c r="IO221" s="477"/>
      <c r="IP221" s="477"/>
      <c r="IQ221" s="477"/>
      <c r="IR221" s="477"/>
      <c r="IS221" s="477"/>
      <c r="IT221" s="477"/>
      <c r="IU221" s="477"/>
      <c r="IV221" s="477"/>
      <c r="IW221" s="477"/>
      <c r="IX221" s="477"/>
      <c r="IY221" s="477"/>
      <c r="IZ221" s="477"/>
      <c r="JA221" s="477"/>
      <c r="JB221" s="477"/>
      <c r="JC221" s="477"/>
      <c r="JD221" s="477"/>
      <c r="JE221" s="477"/>
    </row>
    <row r="222" spans="13:265" s="508" customFormat="1" ht="15" hidden="1" customHeight="1" x14ac:dyDescent="0.25">
      <c r="M222" s="400"/>
      <c r="N222" s="400"/>
      <c r="CK222" s="477"/>
      <c r="CL222" s="477"/>
      <c r="CM222" s="477"/>
      <c r="CN222" s="477"/>
      <c r="CO222" s="477"/>
      <c r="CP222" s="477"/>
      <c r="CQ222" s="477"/>
      <c r="CR222" s="477"/>
      <c r="CS222" s="477"/>
      <c r="CT222" s="477"/>
      <c r="CU222" s="477"/>
      <c r="CV222" s="477"/>
      <c r="CW222" s="477"/>
      <c r="CX222" s="477"/>
      <c r="CY222" s="477"/>
      <c r="CZ222" s="477"/>
      <c r="DA222" s="477"/>
      <c r="DB222" s="477"/>
      <c r="DC222" s="477"/>
      <c r="DD222" s="477"/>
      <c r="DE222" s="477"/>
      <c r="DF222" s="477"/>
      <c r="DG222" s="477"/>
      <c r="DH222" s="477"/>
      <c r="DI222" s="477"/>
      <c r="DJ222" s="477"/>
      <c r="DK222" s="477"/>
      <c r="DL222" s="477"/>
      <c r="DM222" s="477"/>
      <c r="DN222" s="477"/>
      <c r="DO222" s="477"/>
      <c r="DP222" s="477"/>
      <c r="DQ222" s="477"/>
      <c r="DR222" s="477"/>
      <c r="DS222" s="477"/>
      <c r="DT222" s="477"/>
      <c r="DU222" s="477"/>
      <c r="DV222" s="477"/>
      <c r="DW222" s="477"/>
      <c r="DX222" s="477"/>
      <c r="DY222" s="477"/>
      <c r="DZ222" s="477"/>
      <c r="EA222" s="477"/>
      <c r="EB222" s="477"/>
      <c r="EC222" s="477"/>
      <c r="ED222" s="477"/>
      <c r="EE222" s="477"/>
      <c r="EF222" s="477"/>
      <c r="EG222" s="477"/>
      <c r="EH222" s="477"/>
      <c r="EI222" s="477"/>
      <c r="EJ222" s="477"/>
      <c r="EK222" s="477"/>
      <c r="EL222" s="477"/>
      <c r="EM222" s="477"/>
      <c r="EN222" s="477"/>
      <c r="EO222" s="477"/>
      <c r="EP222" s="477"/>
      <c r="EQ222" s="477"/>
      <c r="ER222" s="477"/>
      <c r="ES222" s="477"/>
      <c r="ET222" s="477"/>
      <c r="EU222" s="477"/>
      <c r="EV222" s="477"/>
      <c r="EW222" s="477"/>
      <c r="EX222" s="477"/>
      <c r="EY222" s="477"/>
      <c r="EZ222" s="477"/>
      <c r="FA222" s="477"/>
      <c r="FB222" s="477"/>
      <c r="FC222" s="477"/>
      <c r="FD222" s="477"/>
      <c r="FE222" s="477"/>
      <c r="FF222" s="477"/>
      <c r="FG222" s="477"/>
      <c r="FH222" s="477"/>
      <c r="FI222" s="477"/>
      <c r="FJ222" s="477"/>
      <c r="FK222" s="477"/>
      <c r="FL222" s="477"/>
      <c r="FM222" s="477"/>
      <c r="FN222" s="477"/>
      <c r="FO222" s="477"/>
      <c r="FP222" s="477"/>
      <c r="FQ222" s="477"/>
      <c r="FR222" s="477"/>
      <c r="FS222" s="477"/>
      <c r="FT222" s="477"/>
      <c r="FU222" s="477"/>
      <c r="FV222" s="477"/>
      <c r="FW222" s="477"/>
      <c r="FX222" s="477"/>
      <c r="FY222" s="477"/>
      <c r="FZ222" s="477"/>
      <c r="GA222" s="477"/>
      <c r="GB222" s="477"/>
      <c r="GC222" s="477"/>
      <c r="GD222" s="477"/>
      <c r="GE222" s="477"/>
      <c r="GF222" s="477"/>
      <c r="GG222" s="477"/>
      <c r="GH222" s="477"/>
      <c r="GI222" s="477"/>
      <c r="GJ222" s="477"/>
      <c r="GK222" s="477"/>
      <c r="GL222" s="477"/>
      <c r="GM222" s="477"/>
      <c r="GN222" s="477"/>
      <c r="GO222" s="477"/>
      <c r="GP222" s="477"/>
      <c r="GQ222" s="477"/>
      <c r="GR222" s="477"/>
      <c r="GS222" s="477"/>
      <c r="GT222" s="477"/>
      <c r="GU222" s="477"/>
      <c r="GV222" s="477"/>
      <c r="GW222" s="477"/>
      <c r="GX222" s="477"/>
      <c r="GY222" s="477"/>
      <c r="GZ222" s="477"/>
      <c r="HA222" s="477"/>
      <c r="HB222" s="477"/>
      <c r="HC222" s="477"/>
      <c r="HD222" s="477"/>
      <c r="HE222" s="477"/>
      <c r="HF222" s="477"/>
      <c r="HG222" s="477"/>
      <c r="HH222" s="477"/>
      <c r="HI222" s="477"/>
      <c r="HJ222" s="477"/>
      <c r="HK222" s="477"/>
      <c r="HL222" s="477"/>
      <c r="HM222" s="477"/>
      <c r="HN222" s="477"/>
      <c r="HO222" s="477"/>
      <c r="HP222" s="477"/>
      <c r="HQ222" s="477"/>
      <c r="HR222" s="477"/>
      <c r="HS222" s="477"/>
      <c r="HT222" s="477"/>
      <c r="HU222" s="477"/>
      <c r="HV222" s="477"/>
      <c r="HW222" s="477"/>
      <c r="HX222" s="477"/>
      <c r="HY222" s="477"/>
      <c r="HZ222" s="477"/>
      <c r="IA222" s="477"/>
      <c r="IB222" s="477"/>
      <c r="IC222" s="477"/>
      <c r="ID222" s="477"/>
      <c r="IE222" s="477"/>
      <c r="IF222" s="477"/>
      <c r="IG222" s="477"/>
      <c r="IH222" s="477"/>
      <c r="II222" s="477"/>
      <c r="IJ222" s="477"/>
      <c r="IK222" s="477"/>
      <c r="IL222" s="477"/>
      <c r="IM222" s="477"/>
      <c r="IN222" s="477"/>
      <c r="IO222" s="477"/>
      <c r="IP222" s="477"/>
      <c r="IQ222" s="477"/>
      <c r="IR222" s="477"/>
      <c r="IS222" s="477"/>
      <c r="IT222" s="477"/>
      <c r="IU222" s="477"/>
      <c r="IV222" s="477"/>
      <c r="IW222" s="477"/>
      <c r="IX222" s="477"/>
      <c r="IY222" s="477"/>
      <c r="IZ222" s="477"/>
      <c r="JA222" s="477"/>
      <c r="JB222" s="477"/>
      <c r="JC222" s="477"/>
      <c r="JD222" s="477"/>
      <c r="JE222" s="477"/>
    </row>
    <row r="223" spans="13:265" s="508" customFormat="1" ht="15" hidden="1" customHeight="1" x14ac:dyDescent="0.25">
      <c r="M223" s="400"/>
      <c r="N223" s="400"/>
      <c r="CK223" s="477"/>
      <c r="CL223" s="477"/>
      <c r="CM223" s="477"/>
      <c r="CN223" s="477"/>
      <c r="CO223" s="477"/>
      <c r="CP223" s="477"/>
      <c r="CQ223" s="477"/>
      <c r="CR223" s="477"/>
      <c r="CS223" s="477"/>
      <c r="CT223" s="477"/>
      <c r="CU223" s="477"/>
      <c r="CV223" s="477"/>
      <c r="CW223" s="477"/>
      <c r="CX223" s="477"/>
      <c r="CY223" s="477"/>
      <c r="CZ223" s="477"/>
      <c r="DA223" s="477"/>
      <c r="DB223" s="477"/>
      <c r="DC223" s="477"/>
      <c r="DD223" s="477"/>
      <c r="DE223" s="477"/>
      <c r="DF223" s="477"/>
      <c r="DG223" s="477"/>
      <c r="DH223" s="477"/>
      <c r="DI223" s="477"/>
      <c r="DJ223" s="477"/>
      <c r="DK223" s="477"/>
      <c r="DL223" s="477"/>
      <c r="DM223" s="477"/>
      <c r="DN223" s="477"/>
      <c r="DO223" s="477"/>
      <c r="DP223" s="477"/>
      <c r="DQ223" s="477"/>
      <c r="DR223" s="477"/>
      <c r="DS223" s="477"/>
      <c r="DT223" s="477"/>
      <c r="DU223" s="477"/>
      <c r="DV223" s="477"/>
      <c r="DW223" s="477"/>
      <c r="DX223" s="477"/>
      <c r="DY223" s="477"/>
      <c r="DZ223" s="477"/>
      <c r="EA223" s="477"/>
      <c r="EB223" s="477"/>
      <c r="EC223" s="477"/>
      <c r="ED223" s="477"/>
      <c r="EE223" s="477"/>
      <c r="EF223" s="477"/>
      <c r="EG223" s="477"/>
      <c r="EH223" s="477"/>
      <c r="EI223" s="477"/>
      <c r="EJ223" s="477"/>
      <c r="EK223" s="477"/>
      <c r="EL223" s="477"/>
      <c r="EM223" s="477"/>
      <c r="EN223" s="477"/>
      <c r="EO223" s="477"/>
      <c r="EP223" s="477"/>
      <c r="EQ223" s="477"/>
      <c r="ER223" s="477"/>
      <c r="ES223" s="477"/>
      <c r="ET223" s="477"/>
      <c r="EU223" s="477"/>
      <c r="EV223" s="477"/>
      <c r="EW223" s="477"/>
      <c r="EX223" s="477"/>
      <c r="EY223" s="477"/>
      <c r="EZ223" s="477"/>
      <c r="FA223" s="477"/>
      <c r="FB223" s="477"/>
      <c r="FC223" s="477"/>
      <c r="FD223" s="477"/>
      <c r="FE223" s="477"/>
      <c r="FF223" s="477"/>
      <c r="FG223" s="477"/>
      <c r="FH223" s="477"/>
      <c r="FI223" s="477"/>
      <c r="FJ223" s="477"/>
      <c r="FK223" s="477"/>
      <c r="FL223" s="477"/>
      <c r="FM223" s="477"/>
      <c r="FN223" s="477"/>
      <c r="FO223" s="477"/>
      <c r="FP223" s="477"/>
      <c r="FQ223" s="477"/>
      <c r="FR223" s="477"/>
      <c r="FS223" s="477"/>
      <c r="FT223" s="477"/>
      <c r="FU223" s="477"/>
      <c r="FV223" s="477"/>
      <c r="FW223" s="477"/>
      <c r="FX223" s="477"/>
      <c r="FY223" s="477"/>
      <c r="FZ223" s="477"/>
      <c r="GA223" s="477"/>
      <c r="GB223" s="477"/>
      <c r="GC223" s="477"/>
      <c r="GD223" s="477"/>
      <c r="GE223" s="477"/>
      <c r="GF223" s="477"/>
      <c r="GG223" s="477"/>
      <c r="GH223" s="477"/>
      <c r="GI223" s="477"/>
      <c r="GJ223" s="477"/>
      <c r="GK223" s="477"/>
      <c r="GL223" s="477"/>
      <c r="GM223" s="477"/>
      <c r="GN223" s="477"/>
      <c r="GO223" s="477"/>
      <c r="GP223" s="477"/>
      <c r="GQ223" s="477"/>
      <c r="GR223" s="477"/>
      <c r="GS223" s="477"/>
      <c r="GT223" s="477"/>
      <c r="GU223" s="477"/>
      <c r="GV223" s="477"/>
      <c r="GW223" s="477"/>
      <c r="GX223" s="477"/>
      <c r="GY223" s="477"/>
      <c r="GZ223" s="477"/>
      <c r="HA223" s="477"/>
      <c r="HB223" s="477"/>
      <c r="HC223" s="477"/>
      <c r="HD223" s="477"/>
      <c r="HE223" s="477"/>
      <c r="HF223" s="477"/>
      <c r="HG223" s="477"/>
      <c r="HH223" s="477"/>
      <c r="HI223" s="477"/>
      <c r="HJ223" s="477"/>
      <c r="HK223" s="477"/>
      <c r="HL223" s="477"/>
      <c r="HM223" s="477"/>
      <c r="HN223" s="477"/>
      <c r="HO223" s="477"/>
      <c r="HP223" s="477"/>
      <c r="HQ223" s="477"/>
      <c r="HR223" s="477"/>
      <c r="HS223" s="477"/>
      <c r="HT223" s="477"/>
      <c r="HU223" s="477"/>
      <c r="HV223" s="477"/>
      <c r="HW223" s="477"/>
      <c r="HX223" s="477"/>
      <c r="HY223" s="477"/>
      <c r="HZ223" s="477"/>
      <c r="IA223" s="477"/>
      <c r="IB223" s="477"/>
      <c r="IC223" s="477"/>
      <c r="ID223" s="477"/>
      <c r="IE223" s="477"/>
      <c r="IF223" s="477"/>
      <c r="IG223" s="477"/>
      <c r="IH223" s="477"/>
      <c r="II223" s="477"/>
      <c r="IJ223" s="477"/>
      <c r="IK223" s="477"/>
      <c r="IL223" s="477"/>
      <c r="IM223" s="477"/>
      <c r="IN223" s="477"/>
      <c r="IO223" s="477"/>
      <c r="IP223" s="477"/>
      <c r="IQ223" s="477"/>
      <c r="IR223" s="477"/>
      <c r="IS223" s="477"/>
      <c r="IT223" s="477"/>
      <c r="IU223" s="477"/>
      <c r="IV223" s="477"/>
      <c r="IW223" s="477"/>
      <c r="IX223" s="477"/>
      <c r="IY223" s="477"/>
      <c r="IZ223" s="477"/>
      <c r="JA223" s="477"/>
      <c r="JB223" s="477"/>
      <c r="JC223" s="477"/>
      <c r="JD223" s="477"/>
      <c r="JE223" s="477"/>
    </row>
    <row r="224" spans="13:265" s="508" customFormat="1" ht="15" hidden="1" customHeight="1" x14ac:dyDescent="0.25">
      <c r="M224" s="400"/>
      <c r="N224" s="400"/>
      <c r="CK224" s="477"/>
      <c r="CL224" s="477"/>
      <c r="CM224" s="477"/>
      <c r="CN224" s="477"/>
      <c r="CO224" s="477"/>
      <c r="CP224" s="477"/>
      <c r="CQ224" s="477"/>
      <c r="CR224" s="477"/>
      <c r="CS224" s="477"/>
      <c r="CT224" s="477"/>
      <c r="CU224" s="477"/>
      <c r="CV224" s="477"/>
      <c r="CW224" s="477"/>
      <c r="CX224" s="477"/>
      <c r="CY224" s="477"/>
      <c r="CZ224" s="477"/>
      <c r="DA224" s="477"/>
      <c r="DB224" s="477"/>
      <c r="DC224" s="477"/>
      <c r="DD224" s="477"/>
      <c r="DE224" s="477"/>
      <c r="DF224" s="477"/>
      <c r="DG224" s="477"/>
      <c r="DH224" s="477"/>
      <c r="DI224" s="477"/>
      <c r="DJ224" s="477"/>
      <c r="DK224" s="477"/>
      <c r="DL224" s="477"/>
      <c r="DM224" s="477"/>
      <c r="DN224" s="477"/>
      <c r="DO224" s="477"/>
      <c r="DP224" s="477"/>
      <c r="DQ224" s="477"/>
      <c r="DR224" s="477"/>
      <c r="DS224" s="477"/>
      <c r="DT224" s="477"/>
      <c r="DU224" s="477"/>
      <c r="DV224" s="477"/>
      <c r="DW224" s="477"/>
      <c r="DX224" s="477"/>
      <c r="DY224" s="477"/>
      <c r="DZ224" s="477"/>
      <c r="EA224" s="477"/>
      <c r="EB224" s="477"/>
      <c r="EC224" s="477"/>
      <c r="ED224" s="477"/>
      <c r="EE224" s="477"/>
      <c r="EF224" s="477"/>
      <c r="EG224" s="477"/>
      <c r="EH224" s="477"/>
      <c r="EI224" s="477"/>
      <c r="EJ224" s="477"/>
      <c r="EK224" s="477"/>
      <c r="EL224" s="477"/>
      <c r="EM224" s="477"/>
      <c r="EN224" s="477"/>
      <c r="EO224" s="477"/>
      <c r="EP224" s="477"/>
      <c r="EQ224" s="477"/>
      <c r="ER224" s="477"/>
      <c r="ES224" s="477"/>
      <c r="ET224" s="477"/>
      <c r="EU224" s="477"/>
      <c r="EV224" s="477"/>
      <c r="EW224" s="477"/>
      <c r="EX224" s="477"/>
      <c r="EY224" s="477"/>
      <c r="EZ224" s="477"/>
      <c r="FA224" s="477"/>
      <c r="FB224" s="477"/>
      <c r="FC224" s="477"/>
      <c r="FD224" s="477"/>
      <c r="FE224" s="477"/>
      <c r="FF224" s="477"/>
      <c r="FG224" s="477"/>
      <c r="FH224" s="477"/>
      <c r="FI224" s="477"/>
      <c r="FJ224" s="477"/>
      <c r="FK224" s="477"/>
      <c r="FL224" s="477"/>
      <c r="FM224" s="477"/>
      <c r="FN224" s="477"/>
      <c r="FO224" s="477"/>
      <c r="FP224" s="477"/>
      <c r="FQ224" s="477"/>
      <c r="FR224" s="477"/>
      <c r="FS224" s="477"/>
      <c r="FT224" s="477"/>
      <c r="FU224" s="477"/>
      <c r="FV224" s="477"/>
      <c r="FW224" s="477"/>
      <c r="FX224" s="477"/>
      <c r="FY224" s="477"/>
      <c r="FZ224" s="477"/>
      <c r="GA224" s="477"/>
      <c r="GB224" s="477"/>
      <c r="GC224" s="477"/>
      <c r="GD224" s="477"/>
      <c r="GE224" s="477"/>
      <c r="GF224" s="477"/>
      <c r="GG224" s="477"/>
      <c r="GH224" s="477"/>
      <c r="GI224" s="477"/>
      <c r="GJ224" s="477"/>
      <c r="GK224" s="477"/>
      <c r="GL224" s="477"/>
      <c r="GM224" s="477"/>
      <c r="GN224" s="477"/>
      <c r="GO224" s="477"/>
      <c r="GP224" s="477"/>
      <c r="GQ224" s="477"/>
      <c r="GR224" s="477"/>
      <c r="GS224" s="477"/>
      <c r="GT224" s="477"/>
      <c r="GU224" s="477"/>
      <c r="GV224" s="477"/>
      <c r="GW224" s="477"/>
      <c r="GX224" s="477"/>
      <c r="GY224" s="477"/>
      <c r="GZ224" s="477"/>
      <c r="HA224" s="477"/>
      <c r="HB224" s="477"/>
      <c r="HC224" s="477"/>
      <c r="HD224" s="477"/>
      <c r="HE224" s="477"/>
      <c r="HF224" s="477"/>
      <c r="HG224" s="477"/>
      <c r="HH224" s="477"/>
      <c r="HI224" s="477"/>
      <c r="HJ224" s="477"/>
      <c r="HK224" s="477"/>
      <c r="HL224" s="477"/>
      <c r="HM224" s="477"/>
      <c r="HN224" s="477"/>
      <c r="HO224" s="477"/>
      <c r="HP224" s="477"/>
      <c r="HQ224" s="477"/>
      <c r="HR224" s="477"/>
      <c r="HS224" s="477"/>
      <c r="HT224" s="477"/>
      <c r="HU224" s="477"/>
      <c r="HV224" s="477"/>
      <c r="HW224" s="477"/>
      <c r="HX224" s="477"/>
      <c r="HY224" s="477"/>
      <c r="HZ224" s="477"/>
      <c r="IA224" s="477"/>
      <c r="IB224" s="477"/>
      <c r="IC224" s="477"/>
      <c r="ID224" s="477"/>
      <c r="IE224" s="477"/>
      <c r="IF224" s="477"/>
      <c r="IG224" s="477"/>
      <c r="IH224" s="477"/>
      <c r="II224" s="477"/>
      <c r="IJ224" s="477"/>
      <c r="IK224" s="477"/>
      <c r="IL224" s="477"/>
      <c r="IM224" s="477"/>
      <c r="IN224" s="477"/>
      <c r="IO224" s="477"/>
      <c r="IP224" s="477"/>
      <c r="IQ224" s="477"/>
      <c r="IR224" s="477"/>
      <c r="IS224" s="477"/>
      <c r="IT224" s="477"/>
      <c r="IU224" s="477"/>
      <c r="IV224" s="477"/>
      <c r="IW224" s="477"/>
      <c r="IX224" s="477"/>
      <c r="IY224" s="477"/>
      <c r="IZ224" s="477"/>
      <c r="JA224" s="477"/>
      <c r="JB224" s="477"/>
      <c r="JC224" s="477"/>
      <c r="JD224" s="477"/>
      <c r="JE224" s="477"/>
    </row>
    <row r="225" spans="13:265" s="508" customFormat="1" ht="15" hidden="1" customHeight="1" x14ac:dyDescent="0.25">
      <c r="M225" s="400"/>
      <c r="N225" s="400"/>
      <c r="CK225" s="477"/>
      <c r="CL225" s="477"/>
      <c r="CM225" s="477"/>
      <c r="CN225" s="477"/>
      <c r="CO225" s="477"/>
      <c r="CP225" s="477"/>
      <c r="CQ225" s="477"/>
      <c r="CR225" s="477"/>
      <c r="CS225" s="477"/>
      <c r="CT225" s="477"/>
      <c r="CU225" s="477"/>
      <c r="CV225" s="477"/>
      <c r="CW225" s="477"/>
      <c r="CX225" s="477"/>
      <c r="CY225" s="477"/>
      <c r="CZ225" s="477"/>
      <c r="DA225" s="477"/>
      <c r="DB225" s="477"/>
      <c r="DC225" s="477"/>
      <c r="DD225" s="477"/>
      <c r="DE225" s="477"/>
      <c r="DF225" s="477"/>
      <c r="DG225" s="477"/>
      <c r="DH225" s="477"/>
      <c r="DI225" s="477"/>
      <c r="DJ225" s="477"/>
      <c r="DK225" s="477"/>
      <c r="DL225" s="477"/>
      <c r="DM225" s="477"/>
      <c r="DN225" s="477"/>
      <c r="DO225" s="477"/>
      <c r="DP225" s="477"/>
      <c r="DQ225" s="477"/>
      <c r="DR225" s="477"/>
      <c r="DS225" s="477"/>
      <c r="DT225" s="477"/>
      <c r="DU225" s="477"/>
      <c r="DV225" s="477"/>
      <c r="DW225" s="477"/>
      <c r="DX225" s="477"/>
      <c r="DY225" s="477"/>
      <c r="DZ225" s="477"/>
      <c r="EA225" s="477"/>
      <c r="EB225" s="477"/>
      <c r="EC225" s="477"/>
      <c r="ED225" s="477"/>
      <c r="EE225" s="477"/>
      <c r="EF225" s="477"/>
      <c r="EG225" s="477"/>
      <c r="EH225" s="477"/>
      <c r="EI225" s="477"/>
      <c r="EJ225" s="477"/>
      <c r="EK225" s="477"/>
      <c r="EL225" s="477"/>
      <c r="EM225" s="477"/>
      <c r="EN225" s="477"/>
      <c r="EO225" s="477"/>
      <c r="EP225" s="477"/>
      <c r="EQ225" s="477"/>
      <c r="ER225" s="477"/>
      <c r="ES225" s="477"/>
      <c r="ET225" s="477"/>
      <c r="EU225" s="477"/>
      <c r="EV225" s="477"/>
      <c r="EW225" s="477"/>
      <c r="EX225" s="477"/>
      <c r="EY225" s="477"/>
      <c r="EZ225" s="477"/>
      <c r="FA225" s="477"/>
      <c r="FB225" s="477"/>
      <c r="FC225" s="477"/>
      <c r="FD225" s="477"/>
      <c r="FE225" s="477"/>
      <c r="FF225" s="477"/>
      <c r="FG225" s="477"/>
      <c r="FH225" s="477"/>
      <c r="FI225" s="477"/>
      <c r="FJ225" s="477"/>
      <c r="FK225" s="477"/>
      <c r="FL225" s="477"/>
      <c r="FM225" s="477"/>
      <c r="FN225" s="477"/>
      <c r="FO225" s="477"/>
      <c r="FP225" s="477"/>
      <c r="FQ225" s="477"/>
      <c r="FR225" s="477"/>
      <c r="FS225" s="477"/>
      <c r="FT225" s="477"/>
      <c r="FU225" s="477"/>
      <c r="FV225" s="477"/>
      <c r="FW225" s="477"/>
      <c r="FX225" s="477"/>
      <c r="FY225" s="477"/>
      <c r="FZ225" s="477"/>
      <c r="GA225" s="477"/>
      <c r="GB225" s="477"/>
      <c r="GC225" s="477"/>
      <c r="GD225" s="477"/>
      <c r="GE225" s="477"/>
      <c r="GF225" s="477"/>
      <c r="GG225" s="477"/>
      <c r="GH225" s="477"/>
      <c r="GI225" s="477"/>
      <c r="GJ225" s="477"/>
      <c r="GK225" s="477"/>
      <c r="GL225" s="477"/>
      <c r="GM225" s="477"/>
      <c r="GN225" s="477"/>
      <c r="GO225" s="477"/>
      <c r="GP225" s="477"/>
      <c r="GQ225" s="477"/>
      <c r="GR225" s="477"/>
      <c r="GS225" s="477"/>
      <c r="GT225" s="477"/>
      <c r="GU225" s="477"/>
      <c r="GV225" s="477"/>
      <c r="GW225" s="477"/>
      <c r="GX225" s="477"/>
      <c r="GY225" s="477"/>
      <c r="GZ225" s="477"/>
      <c r="HA225" s="477"/>
      <c r="HB225" s="477"/>
      <c r="HC225" s="477"/>
      <c r="HD225" s="477"/>
      <c r="HE225" s="477"/>
      <c r="HF225" s="477"/>
      <c r="HG225" s="477"/>
      <c r="HH225" s="477"/>
      <c r="HI225" s="477"/>
      <c r="HJ225" s="477"/>
      <c r="HK225" s="477"/>
      <c r="HL225" s="477"/>
      <c r="HM225" s="477"/>
      <c r="HN225" s="477"/>
      <c r="HO225" s="477"/>
      <c r="HP225" s="477"/>
      <c r="HQ225" s="477"/>
      <c r="HR225" s="477"/>
      <c r="HS225" s="477"/>
      <c r="HT225" s="477"/>
      <c r="HU225" s="477"/>
      <c r="HV225" s="477"/>
      <c r="HW225" s="477"/>
      <c r="HX225" s="477"/>
      <c r="HY225" s="477"/>
      <c r="HZ225" s="477"/>
      <c r="IA225" s="477"/>
      <c r="IB225" s="477"/>
      <c r="IC225" s="477"/>
      <c r="ID225" s="477"/>
      <c r="IE225" s="477"/>
      <c r="IF225" s="477"/>
      <c r="IG225" s="477"/>
      <c r="IH225" s="477"/>
      <c r="II225" s="477"/>
      <c r="IJ225" s="477"/>
      <c r="IK225" s="477"/>
      <c r="IL225" s="477"/>
      <c r="IM225" s="477"/>
      <c r="IN225" s="477"/>
      <c r="IO225" s="477"/>
      <c r="IP225" s="477"/>
      <c r="IQ225" s="477"/>
      <c r="IR225" s="477"/>
      <c r="IS225" s="477"/>
      <c r="IT225" s="477"/>
      <c r="IU225" s="477"/>
      <c r="IV225" s="477"/>
      <c r="IW225" s="477"/>
      <c r="IX225" s="477"/>
      <c r="IY225" s="477"/>
      <c r="IZ225" s="477"/>
      <c r="JA225" s="477"/>
      <c r="JB225" s="477"/>
      <c r="JC225" s="477"/>
      <c r="JD225" s="477"/>
      <c r="JE225" s="477"/>
    </row>
    <row r="226" spans="13:265" s="508" customFormat="1" ht="15" hidden="1" customHeight="1" x14ac:dyDescent="0.25">
      <c r="M226" s="400"/>
      <c r="N226" s="400"/>
      <c r="CK226" s="477"/>
      <c r="CL226" s="477"/>
      <c r="CM226" s="477"/>
      <c r="CN226" s="477"/>
      <c r="CO226" s="477"/>
      <c r="CP226" s="477"/>
      <c r="CQ226" s="477"/>
      <c r="CR226" s="477"/>
      <c r="CS226" s="477"/>
      <c r="CT226" s="477"/>
      <c r="CU226" s="477"/>
      <c r="CV226" s="477"/>
      <c r="CW226" s="477"/>
      <c r="CX226" s="477"/>
      <c r="CY226" s="477"/>
      <c r="CZ226" s="477"/>
      <c r="DA226" s="477"/>
      <c r="DB226" s="477"/>
      <c r="DC226" s="477"/>
      <c r="DD226" s="477"/>
      <c r="DE226" s="477"/>
      <c r="DF226" s="477"/>
      <c r="DG226" s="477"/>
      <c r="DH226" s="477"/>
      <c r="DI226" s="477"/>
      <c r="DJ226" s="477"/>
      <c r="DK226" s="477"/>
      <c r="DL226" s="477"/>
      <c r="DM226" s="477"/>
      <c r="DN226" s="477"/>
      <c r="DO226" s="477"/>
      <c r="DP226" s="477"/>
      <c r="DQ226" s="477"/>
      <c r="DR226" s="477"/>
      <c r="DS226" s="477"/>
      <c r="DT226" s="477"/>
      <c r="DU226" s="477"/>
      <c r="DV226" s="477"/>
      <c r="DW226" s="477"/>
      <c r="DX226" s="477"/>
      <c r="DY226" s="477"/>
      <c r="DZ226" s="477"/>
      <c r="EA226" s="477"/>
      <c r="EB226" s="477"/>
      <c r="EC226" s="477"/>
      <c r="ED226" s="477"/>
      <c r="EE226" s="477"/>
      <c r="EF226" s="477"/>
      <c r="EG226" s="477"/>
      <c r="EH226" s="477"/>
      <c r="EI226" s="477"/>
      <c r="EJ226" s="477"/>
      <c r="EK226" s="477"/>
      <c r="EL226" s="477"/>
      <c r="EM226" s="477"/>
      <c r="EN226" s="477"/>
      <c r="EO226" s="477"/>
      <c r="EP226" s="477"/>
      <c r="EQ226" s="477"/>
      <c r="ER226" s="477"/>
      <c r="ES226" s="477"/>
      <c r="ET226" s="477"/>
      <c r="EU226" s="477"/>
      <c r="EV226" s="477"/>
      <c r="EW226" s="477"/>
      <c r="EX226" s="477"/>
      <c r="EY226" s="477"/>
      <c r="EZ226" s="477"/>
      <c r="FA226" s="477"/>
      <c r="FB226" s="477"/>
      <c r="FC226" s="477"/>
      <c r="FD226" s="477"/>
      <c r="FE226" s="477"/>
      <c r="FF226" s="477"/>
      <c r="FG226" s="477"/>
      <c r="FH226" s="477"/>
      <c r="FI226" s="477"/>
      <c r="FJ226" s="477"/>
      <c r="FK226" s="477"/>
      <c r="FL226" s="477"/>
      <c r="FM226" s="477"/>
      <c r="FN226" s="477"/>
      <c r="FO226" s="477"/>
      <c r="FP226" s="477"/>
      <c r="FQ226" s="477"/>
      <c r="FR226" s="477"/>
      <c r="FS226" s="477"/>
      <c r="FT226" s="477"/>
      <c r="FU226" s="477"/>
      <c r="FV226" s="477"/>
      <c r="FW226" s="477"/>
      <c r="FX226" s="477"/>
      <c r="FY226" s="477"/>
      <c r="FZ226" s="477"/>
      <c r="GA226" s="477"/>
      <c r="GB226" s="477"/>
      <c r="GC226" s="477"/>
      <c r="GD226" s="477"/>
      <c r="GE226" s="477"/>
      <c r="GF226" s="477"/>
      <c r="GG226" s="477"/>
      <c r="GH226" s="477"/>
      <c r="GI226" s="477"/>
      <c r="GJ226" s="477"/>
      <c r="GK226" s="477"/>
      <c r="GL226" s="477"/>
      <c r="GM226" s="477"/>
      <c r="GN226" s="477"/>
      <c r="GO226" s="477"/>
      <c r="GP226" s="477"/>
      <c r="GQ226" s="477"/>
      <c r="GR226" s="477"/>
      <c r="GS226" s="477"/>
      <c r="GT226" s="477"/>
      <c r="GU226" s="477"/>
      <c r="GV226" s="477"/>
      <c r="GW226" s="477"/>
      <c r="GX226" s="477"/>
      <c r="GY226" s="477"/>
      <c r="GZ226" s="477"/>
      <c r="HA226" s="477"/>
      <c r="HB226" s="477"/>
      <c r="HC226" s="477"/>
      <c r="HD226" s="477"/>
      <c r="HE226" s="477"/>
      <c r="HF226" s="477"/>
      <c r="HG226" s="477"/>
      <c r="HH226" s="477"/>
      <c r="HI226" s="477"/>
      <c r="HJ226" s="477"/>
      <c r="HK226" s="477"/>
      <c r="HL226" s="477"/>
      <c r="HM226" s="477"/>
      <c r="HN226" s="477"/>
      <c r="HO226" s="477"/>
      <c r="HP226" s="477"/>
      <c r="HQ226" s="477"/>
      <c r="HR226" s="477"/>
      <c r="HS226" s="477"/>
      <c r="HT226" s="477"/>
      <c r="HU226" s="477"/>
      <c r="HV226" s="477"/>
      <c r="HW226" s="477"/>
      <c r="HX226" s="477"/>
      <c r="HY226" s="477"/>
      <c r="HZ226" s="477"/>
      <c r="IA226" s="477"/>
      <c r="IB226" s="477"/>
      <c r="IC226" s="477"/>
      <c r="ID226" s="477"/>
      <c r="IE226" s="477"/>
      <c r="IF226" s="477"/>
      <c r="IG226" s="477"/>
      <c r="IH226" s="477"/>
      <c r="II226" s="477"/>
      <c r="IJ226" s="477"/>
      <c r="IK226" s="477"/>
      <c r="IL226" s="477"/>
      <c r="IM226" s="477"/>
      <c r="IN226" s="477"/>
      <c r="IO226" s="477"/>
      <c r="IP226" s="477"/>
      <c r="IQ226" s="477"/>
      <c r="IR226" s="477"/>
      <c r="IS226" s="477"/>
      <c r="IT226" s="477"/>
      <c r="IU226" s="477"/>
      <c r="IV226" s="477"/>
      <c r="IW226" s="477"/>
      <c r="IX226" s="477"/>
      <c r="IY226" s="477"/>
      <c r="IZ226" s="477"/>
      <c r="JA226" s="477"/>
      <c r="JB226" s="477"/>
      <c r="JC226" s="477"/>
      <c r="JD226" s="477"/>
      <c r="JE226" s="477"/>
    </row>
    <row r="227" spans="13:265" s="508" customFormat="1" ht="15" hidden="1" customHeight="1" x14ac:dyDescent="0.25">
      <c r="M227" s="400"/>
      <c r="N227" s="400"/>
      <c r="CK227" s="477"/>
      <c r="CL227" s="477"/>
      <c r="CM227" s="477"/>
      <c r="CN227" s="477"/>
      <c r="CO227" s="477"/>
      <c r="CP227" s="477"/>
      <c r="CQ227" s="477"/>
      <c r="CR227" s="477"/>
      <c r="CS227" s="477"/>
      <c r="CT227" s="477"/>
      <c r="CU227" s="477"/>
      <c r="CV227" s="477"/>
      <c r="CW227" s="477"/>
      <c r="CX227" s="477"/>
      <c r="CY227" s="477"/>
      <c r="CZ227" s="477"/>
      <c r="DA227" s="477"/>
      <c r="DB227" s="477"/>
      <c r="DC227" s="477"/>
      <c r="DD227" s="477"/>
      <c r="DE227" s="477"/>
      <c r="DF227" s="477"/>
      <c r="DG227" s="477"/>
      <c r="DH227" s="477"/>
      <c r="DI227" s="477"/>
      <c r="DJ227" s="477"/>
      <c r="DK227" s="477"/>
      <c r="DL227" s="477"/>
      <c r="DM227" s="477"/>
      <c r="DN227" s="477"/>
      <c r="DO227" s="477"/>
      <c r="DP227" s="477"/>
      <c r="DQ227" s="477"/>
      <c r="DR227" s="477"/>
      <c r="DS227" s="477"/>
      <c r="DT227" s="477"/>
      <c r="DU227" s="477"/>
      <c r="DV227" s="477"/>
      <c r="DW227" s="477"/>
      <c r="DX227" s="477"/>
      <c r="DY227" s="477"/>
      <c r="DZ227" s="477"/>
      <c r="EA227" s="477"/>
      <c r="EB227" s="477"/>
      <c r="EC227" s="477"/>
      <c r="ED227" s="477"/>
      <c r="EE227" s="477"/>
      <c r="EF227" s="477"/>
      <c r="EG227" s="477"/>
      <c r="EH227" s="477"/>
      <c r="EI227" s="477"/>
      <c r="EJ227" s="477"/>
      <c r="EK227" s="477"/>
      <c r="EL227" s="477"/>
      <c r="EM227" s="477"/>
      <c r="EN227" s="477"/>
      <c r="EO227" s="477"/>
      <c r="EP227" s="477"/>
      <c r="EQ227" s="477"/>
      <c r="ER227" s="477"/>
      <c r="ES227" s="477"/>
      <c r="ET227" s="477"/>
      <c r="EU227" s="477"/>
      <c r="EV227" s="477"/>
      <c r="EW227" s="477"/>
      <c r="EX227" s="477"/>
      <c r="EY227" s="477"/>
      <c r="EZ227" s="477"/>
      <c r="FA227" s="477"/>
      <c r="FB227" s="477"/>
      <c r="FC227" s="477"/>
      <c r="FD227" s="477"/>
      <c r="FE227" s="477"/>
      <c r="FF227" s="477"/>
      <c r="FG227" s="477"/>
      <c r="FH227" s="477"/>
      <c r="FI227" s="477"/>
      <c r="FJ227" s="477"/>
      <c r="FK227" s="477"/>
      <c r="FL227" s="477"/>
      <c r="FM227" s="477"/>
      <c r="FN227" s="477"/>
      <c r="FO227" s="477"/>
      <c r="FP227" s="477"/>
      <c r="FQ227" s="477"/>
      <c r="FR227" s="477"/>
      <c r="FS227" s="477"/>
      <c r="FT227" s="477"/>
      <c r="FU227" s="477"/>
      <c r="FV227" s="477"/>
      <c r="FW227" s="477"/>
      <c r="FX227" s="477"/>
      <c r="FY227" s="477"/>
      <c r="FZ227" s="477"/>
      <c r="GA227" s="477"/>
      <c r="GB227" s="477"/>
      <c r="GC227" s="477"/>
      <c r="GD227" s="477"/>
      <c r="GE227" s="477"/>
      <c r="GF227" s="477"/>
      <c r="GG227" s="477"/>
      <c r="GH227" s="477"/>
      <c r="GI227" s="477"/>
      <c r="GJ227" s="477"/>
      <c r="GK227" s="477"/>
      <c r="GL227" s="477"/>
      <c r="GM227" s="477"/>
      <c r="GN227" s="477"/>
      <c r="GO227" s="477"/>
      <c r="GP227" s="477"/>
      <c r="GQ227" s="477"/>
      <c r="GR227" s="477"/>
      <c r="GS227" s="477"/>
      <c r="GT227" s="477"/>
      <c r="GU227" s="477"/>
      <c r="GV227" s="477"/>
      <c r="GW227" s="477"/>
      <c r="GX227" s="477"/>
      <c r="GY227" s="477"/>
      <c r="GZ227" s="477"/>
      <c r="HA227" s="477"/>
      <c r="HB227" s="477"/>
      <c r="HC227" s="477"/>
      <c r="HD227" s="477"/>
      <c r="HE227" s="477"/>
      <c r="HF227" s="477"/>
      <c r="HG227" s="477"/>
      <c r="HH227" s="477"/>
      <c r="HI227" s="477"/>
      <c r="HJ227" s="477"/>
      <c r="HK227" s="477"/>
      <c r="HL227" s="477"/>
      <c r="HM227" s="477"/>
      <c r="HN227" s="477"/>
      <c r="HO227" s="477"/>
      <c r="HP227" s="477"/>
      <c r="HQ227" s="477"/>
      <c r="HR227" s="477"/>
      <c r="HS227" s="477"/>
      <c r="HT227" s="477"/>
      <c r="HU227" s="477"/>
      <c r="HV227" s="477"/>
      <c r="HW227" s="477"/>
      <c r="HX227" s="477"/>
      <c r="HY227" s="477"/>
      <c r="HZ227" s="477"/>
      <c r="IA227" s="477"/>
      <c r="IB227" s="477"/>
      <c r="IC227" s="477"/>
      <c r="ID227" s="477"/>
      <c r="IE227" s="477"/>
      <c r="IF227" s="477"/>
      <c r="IG227" s="477"/>
      <c r="IH227" s="477"/>
      <c r="II227" s="477"/>
      <c r="IJ227" s="477"/>
      <c r="IK227" s="477"/>
      <c r="IL227" s="477"/>
      <c r="IM227" s="477"/>
      <c r="IN227" s="477"/>
      <c r="IO227" s="477"/>
      <c r="IP227" s="477"/>
      <c r="IQ227" s="477"/>
      <c r="IR227" s="477"/>
      <c r="IS227" s="477"/>
      <c r="IT227" s="477"/>
      <c r="IU227" s="477"/>
      <c r="IV227" s="477"/>
      <c r="IW227" s="477"/>
      <c r="IX227" s="477"/>
      <c r="IY227" s="477"/>
      <c r="IZ227" s="477"/>
      <c r="JA227" s="477"/>
      <c r="JB227" s="477"/>
      <c r="JC227" s="477"/>
      <c r="JD227" s="477"/>
      <c r="JE227" s="477"/>
    </row>
    <row r="228" spans="13:265" s="508" customFormat="1" ht="15" hidden="1" customHeight="1" x14ac:dyDescent="0.25">
      <c r="M228" s="400"/>
      <c r="N228" s="400"/>
      <c r="CK228" s="477"/>
      <c r="CL228" s="477"/>
      <c r="CM228" s="477"/>
      <c r="CN228" s="477"/>
      <c r="CO228" s="477"/>
      <c r="CP228" s="477"/>
      <c r="CQ228" s="477"/>
      <c r="CR228" s="477"/>
      <c r="CS228" s="477"/>
      <c r="CT228" s="477"/>
      <c r="CU228" s="477"/>
      <c r="CV228" s="477"/>
      <c r="CW228" s="477"/>
      <c r="CX228" s="477"/>
      <c r="CY228" s="477"/>
      <c r="CZ228" s="477"/>
      <c r="DA228" s="477"/>
      <c r="DB228" s="477"/>
      <c r="DC228" s="477"/>
      <c r="DD228" s="477"/>
      <c r="DE228" s="477"/>
      <c r="DF228" s="477"/>
      <c r="DG228" s="477"/>
      <c r="DH228" s="477"/>
      <c r="DI228" s="477"/>
      <c r="DJ228" s="477"/>
      <c r="DK228" s="477"/>
      <c r="DL228" s="477"/>
      <c r="DM228" s="477"/>
      <c r="DN228" s="477"/>
      <c r="DO228" s="477"/>
      <c r="DP228" s="477"/>
      <c r="DQ228" s="477"/>
      <c r="DR228" s="477"/>
      <c r="DS228" s="477"/>
      <c r="DT228" s="477"/>
      <c r="DU228" s="477"/>
      <c r="DV228" s="477"/>
      <c r="DW228" s="477"/>
      <c r="DX228" s="477"/>
      <c r="DY228" s="477"/>
      <c r="DZ228" s="477"/>
      <c r="EA228" s="477"/>
      <c r="EB228" s="477"/>
      <c r="EC228" s="477"/>
      <c r="ED228" s="477"/>
      <c r="EE228" s="477"/>
      <c r="EF228" s="477"/>
      <c r="EG228" s="477"/>
      <c r="EH228" s="477"/>
      <c r="EI228" s="477"/>
      <c r="EJ228" s="477"/>
      <c r="EK228" s="477"/>
      <c r="EL228" s="477"/>
      <c r="EM228" s="477"/>
      <c r="EN228" s="477"/>
      <c r="EO228" s="477"/>
      <c r="EP228" s="477"/>
      <c r="EQ228" s="477"/>
      <c r="ER228" s="477"/>
      <c r="ES228" s="477"/>
      <c r="ET228" s="477"/>
      <c r="EU228" s="477"/>
      <c r="EV228" s="477"/>
      <c r="EW228" s="477"/>
      <c r="EX228" s="477"/>
      <c r="EY228" s="477"/>
      <c r="EZ228" s="477"/>
      <c r="FA228" s="477"/>
      <c r="FB228" s="477"/>
      <c r="FC228" s="477"/>
      <c r="FD228" s="477"/>
      <c r="FE228" s="477"/>
      <c r="FF228" s="477"/>
      <c r="FG228" s="477"/>
      <c r="FH228" s="477"/>
      <c r="FI228" s="477"/>
      <c r="FJ228" s="477"/>
      <c r="FK228" s="477"/>
      <c r="FL228" s="477"/>
      <c r="FM228" s="477"/>
      <c r="FN228" s="477"/>
      <c r="FO228" s="477"/>
      <c r="FP228" s="477"/>
      <c r="FQ228" s="477"/>
      <c r="FR228" s="477"/>
      <c r="FS228" s="477"/>
      <c r="FT228" s="477"/>
      <c r="FU228" s="477"/>
      <c r="FV228" s="477"/>
      <c r="FW228" s="477"/>
      <c r="FX228" s="477"/>
      <c r="FY228" s="477"/>
      <c r="FZ228" s="477"/>
      <c r="GA228" s="477"/>
      <c r="GB228" s="477"/>
      <c r="GC228" s="477"/>
      <c r="GD228" s="477"/>
      <c r="GE228" s="477"/>
      <c r="GF228" s="477"/>
      <c r="GG228" s="477"/>
      <c r="GH228" s="477"/>
      <c r="GI228" s="477"/>
      <c r="GJ228" s="477"/>
      <c r="GK228" s="477"/>
      <c r="GL228" s="477"/>
      <c r="GM228" s="477"/>
      <c r="GN228" s="477"/>
      <c r="GO228" s="477"/>
      <c r="GP228" s="477"/>
      <c r="GQ228" s="477"/>
      <c r="GR228" s="477"/>
      <c r="GS228" s="477"/>
      <c r="GT228" s="477"/>
      <c r="GU228" s="477"/>
      <c r="GV228" s="477"/>
      <c r="GW228" s="477"/>
      <c r="GX228" s="477"/>
      <c r="GY228" s="477"/>
      <c r="GZ228" s="477"/>
      <c r="HA228" s="477"/>
      <c r="HB228" s="477"/>
      <c r="HC228" s="477"/>
      <c r="HD228" s="477"/>
      <c r="HE228" s="477"/>
      <c r="HF228" s="477"/>
      <c r="HG228" s="477"/>
      <c r="HH228" s="477"/>
      <c r="HI228" s="477"/>
      <c r="HJ228" s="477"/>
      <c r="HK228" s="477"/>
      <c r="HL228" s="477"/>
      <c r="HM228" s="477"/>
      <c r="HN228" s="477"/>
      <c r="HO228" s="477"/>
      <c r="HP228" s="477"/>
      <c r="HQ228" s="477"/>
      <c r="HR228" s="477"/>
      <c r="HS228" s="477"/>
      <c r="HT228" s="477"/>
      <c r="HU228" s="477"/>
      <c r="HV228" s="477"/>
      <c r="HW228" s="477"/>
      <c r="HX228" s="477"/>
      <c r="HY228" s="477"/>
      <c r="HZ228" s="477"/>
      <c r="IA228" s="477"/>
      <c r="IB228" s="477"/>
      <c r="IC228" s="477"/>
      <c r="ID228" s="477"/>
      <c r="IE228" s="477"/>
      <c r="IF228" s="477"/>
      <c r="IG228" s="477"/>
      <c r="IH228" s="477"/>
      <c r="II228" s="477"/>
      <c r="IJ228" s="477"/>
      <c r="IK228" s="477"/>
      <c r="IL228" s="477"/>
      <c r="IM228" s="477"/>
      <c r="IN228" s="477"/>
      <c r="IO228" s="477"/>
      <c r="IP228" s="477"/>
      <c r="IQ228" s="477"/>
      <c r="IR228" s="477"/>
      <c r="IS228" s="477"/>
      <c r="IT228" s="477"/>
      <c r="IU228" s="477"/>
      <c r="IV228" s="477"/>
      <c r="IW228" s="477"/>
      <c r="IX228" s="477"/>
      <c r="IY228" s="477"/>
      <c r="IZ228" s="477"/>
      <c r="JA228" s="477"/>
      <c r="JB228" s="477"/>
      <c r="JC228" s="477"/>
      <c r="JD228" s="477"/>
      <c r="JE228" s="477"/>
    </row>
    <row r="229" spans="13:265" s="508" customFormat="1" ht="15" hidden="1" customHeight="1" x14ac:dyDescent="0.25">
      <c r="M229" s="400"/>
      <c r="N229" s="400"/>
      <c r="CK229" s="477"/>
      <c r="CL229" s="477"/>
      <c r="CM229" s="477"/>
      <c r="CN229" s="477"/>
      <c r="CO229" s="477"/>
      <c r="CP229" s="477"/>
      <c r="CQ229" s="477"/>
      <c r="CR229" s="477"/>
      <c r="CS229" s="477"/>
      <c r="CT229" s="477"/>
      <c r="CU229" s="477"/>
      <c r="CV229" s="477"/>
      <c r="CW229" s="477"/>
      <c r="CX229" s="477"/>
      <c r="CY229" s="477"/>
      <c r="CZ229" s="477"/>
      <c r="DA229" s="477"/>
      <c r="DB229" s="477"/>
      <c r="DC229" s="477"/>
      <c r="DD229" s="477"/>
      <c r="DE229" s="477"/>
      <c r="DF229" s="477"/>
      <c r="DG229" s="477"/>
      <c r="DH229" s="477"/>
      <c r="DI229" s="477"/>
      <c r="DJ229" s="477"/>
      <c r="DK229" s="477"/>
      <c r="DL229" s="477"/>
      <c r="DM229" s="477"/>
      <c r="DN229" s="477"/>
      <c r="DO229" s="477"/>
      <c r="DP229" s="477"/>
      <c r="DQ229" s="477"/>
      <c r="DR229" s="477"/>
      <c r="DS229" s="477"/>
      <c r="DT229" s="477"/>
      <c r="DU229" s="477"/>
      <c r="DV229" s="477"/>
      <c r="DW229" s="477"/>
      <c r="DX229" s="477"/>
      <c r="DY229" s="477"/>
      <c r="DZ229" s="477"/>
      <c r="EA229" s="477"/>
      <c r="EB229" s="477"/>
      <c r="EC229" s="477"/>
      <c r="ED229" s="477"/>
      <c r="EE229" s="477"/>
      <c r="EF229" s="477"/>
      <c r="EG229" s="477"/>
      <c r="EH229" s="477"/>
      <c r="EI229" s="477"/>
      <c r="EJ229" s="477"/>
      <c r="EK229" s="477"/>
      <c r="EL229" s="477"/>
      <c r="EM229" s="477"/>
      <c r="EN229" s="477"/>
      <c r="EO229" s="477"/>
      <c r="EP229" s="477"/>
      <c r="EQ229" s="477"/>
      <c r="ER229" s="477"/>
      <c r="ES229" s="477"/>
      <c r="ET229" s="477"/>
      <c r="EU229" s="477"/>
      <c r="EV229" s="477"/>
      <c r="EW229" s="477"/>
      <c r="EX229" s="477"/>
      <c r="EY229" s="477"/>
      <c r="EZ229" s="477"/>
      <c r="FA229" s="477"/>
      <c r="FB229" s="477"/>
      <c r="FC229" s="477"/>
      <c r="FD229" s="477"/>
      <c r="FE229" s="477"/>
      <c r="FF229" s="477"/>
      <c r="FG229" s="477"/>
      <c r="FH229" s="477"/>
      <c r="FI229" s="477"/>
      <c r="FJ229" s="477"/>
      <c r="FK229" s="477"/>
      <c r="FL229" s="477"/>
      <c r="FM229" s="477"/>
      <c r="FN229" s="477"/>
      <c r="FO229" s="477"/>
      <c r="FP229" s="477"/>
      <c r="FQ229" s="477"/>
      <c r="FR229" s="477"/>
      <c r="FS229" s="477"/>
      <c r="FT229" s="477"/>
      <c r="FU229" s="477"/>
      <c r="FV229" s="477"/>
      <c r="FW229" s="477"/>
      <c r="FX229" s="477"/>
      <c r="FY229" s="477"/>
      <c r="FZ229" s="477"/>
      <c r="GA229" s="477"/>
      <c r="GB229" s="477"/>
      <c r="GC229" s="477"/>
      <c r="GD229" s="477"/>
      <c r="GE229" s="477"/>
      <c r="GF229" s="477"/>
      <c r="GG229" s="477"/>
      <c r="GH229" s="477"/>
      <c r="GI229" s="477"/>
      <c r="GJ229" s="477"/>
      <c r="GK229" s="477"/>
      <c r="GL229" s="477"/>
      <c r="GM229" s="477"/>
      <c r="GN229" s="477"/>
      <c r="GO229" s="477"/>
      <c r="GP229" s="477"/>
      <c r="GQ229" s="477"/>
      <c r="GR229" s="477"/>
      <c r="GS229" s="477"/>
      <c r="GT229" s="477"/>
      <c r="GU229" s="477"/>
      <c r="GV229" s="477"/>
      <c r="GW229" s="477"/>
      <c r="GX229" s="477"/>
      <c r="GY229" s="477"/>
      <c r="GZ229" s="477"/>
      <c r="HA229" s="477"/>
      <c r="HB229" s="477"/>
      <c r="HC229" s="477"/>
      <c r="HD229" s="477"/>
      <c r="HE229" s="477"/>
      <c r="HF229" s="477"/>
      <c r="HG229" s="477"/>
      <c r="HH229" s="477"/>
      <c r="HI229" s="477"/>
      <c r="HJ229" s="477"/>
      <c r="HK229" s="477"/>
      <c r="HL229" s="477"/>
      <c r="HM229" s="477"/>
      <c r="HN229" s="477"/>
      <c r="HO229" s="477"/>
      <c r="HP229" s="477"/>
      <c r="HQ229" s="477"/>
      <c r="HR229" s="477"/>
      <c r="HS229" s="477"/>
      <c r="HT229" s="477"/>
      <c r="HU229" s="477"/>
      <c r="HV229" s="477"/>
      <c r="HW229" s="477"/>
      <c r="HX229" s="477"/>
      <c r="HY229" s="477"/>
      <c r="HZ229" s="477"/>
      <c r="IA229" s="477"/>
      <c r="IB229" s="477"/>
      <c r="IC229" s="477"/>
      <c r="ID229" s="477"/>
      <c r="IE229" s="477"/>
      <c r="IF229" s="477"/>
      <c r="IG229" s="477"/>
      <c r="IH229" s="477"/>
      <c r="II229" s="477"/>
      <c r="IJ229" s="477"/>
      <c r="IK229" s="477"/>
      <c r="IL229" s="477"/>
      <c r="IM229" s="477"/>
      <c r="IN229" s="477"/>
      <c r="IO229" s="477"/>
      <c r="IP229" s="477"/>
      <c r="IQ229" s="477"/>
      <c r="IR229" s="477"/>
      <c r="IS229" s="477"/>
      <c r="IT229" s="477"/>
      <c r="IU229" s="477"/>
      <c r="IV229" s="477"/>
      <c r="IW229" s="477"/>
      <c r="IX229" s="477"/>
      <c r="IY229" s="477"/>
      <c r="IZ229" s="477"/>
      <c r="JA229" s="477"/>
      <c r="JB229" s="477"/>
      <c r="JC229" s="477"/>
      <c r="JD229" s="477"/>
      <c r="JE229" s="477"/>
    </row>
    <row r="230" spans="13:265" s="508" customFormat="1" ht="15" hidden="1" customHeight="1" x14ac:dyDescent="0.25">
      <c r="M230" s="400"/>
      <c r="N230" s="400"/>
      <c r="CK230" s="477"/>
      <c r="CL230" s="477"/>
      <c r="CM230" s="477"/>
      <c r="CN230" s="477"/>
      <c r="CO230" s="477"/>
      <c r="CP230" s="477"/>
      <c r="CQ230" s="477"/>
      <c r="CR230" s="477"/>
      <c r="CS230" s="477"/>
      <c r="CT230" s="477"/>
      <c r="CU230" s="477"/>
      <c r="CV230" s="477"/>
      <c r="CW230" s="477"/>
      <c r="CX230" s="477"/>
      <c r="CY230" s="477"/>
      <c r="CZ230" s="477"/>
      <c r="DA230" s="477"/>
      <c r="DB230" s="477"/>
      <c r="DC230" s="477"/>
      <c r="DD230" s="477"/>
      <c r="DE230" s="477"/>
      <c r="DF230" s="477"/>
      <c r="DG230" s="477"/>
      <c r="DH230" s="477"/>
      <c r="DI230" s="477"/>
      <c r="DJ230" s="477"/>
      <c r="DK230" s="477"/>
      <c r="DL230" s="477"/>
      <c r="DM230" s="477"/>
      <c r="DN230" s="477"/>
      <c r="DO230" s="477"/>
      <c r="DP230" s="477"/>
      <c r="DQ230" s="477"/>
      <c r="DR230" s="477"/>
      <c r="DS230" s="477"/>
      <c r="DT230" s="477"/>
      <c r="DU230" s="477"/>
      <c r="DV230" s="477"/>
      <c r="DW230" s="477"/>
      <c r="DX230" s="477"/>
      <c r="DY230" s="477"/>
      <c r="DZ230" s="477"/>
      <c r="EA230" s="477"/>
      <c r="EB230" s="477"/>
      <c r="EC230" s="477"/>
      <c r="ED230" s="477"/>
      <c r="EE230" s="477"/>
      <c r="EF230" s="477"/>
      <c r="EG230" s="477"/>
      <c r="EH230" s="477"/>
      <c r="EI230" s="477"/>
      <c r="EJ230" s="477"/>
      <c r="EK230" s="477"/>
      <c r="EL230" s="477"/>
      <c r="EM230" s="477"/>
      <c r="EN230" s="477"/>
      <c r="EO230" s="477"/>
      <c r="EP230" s="477"/>
      <c r="EQ230" s="477"/>
      <c r="ER230" s="477"/>
      <c r="ES230" s="477"/>
      <c r="ET230" s="477"/>
      <c r="EU230" s="477"/>
      <c r="EV230" s="477"/>
      <c r="EW230" s="477"/>
      <c r="EX230" s="477"/>
      <c r="EY230" s="477"/>
      <c r="EZ230" s="477"/>
      <c r="FA230" s="477"/>
      <c r="FB230" s="477"/>
      <c r="FC230" s="477"/>
      <c r="FD230" s="477"/>
      <c r="FE230" s="477"/>
      <c r="FF230" s="477"/>
      <c r="FG230" s="477"/>
      <c r="FH230" s="477"/>
      <c r="FI230" s="477"/>
      <c r="FJ230" s="477"/>
      <c r="FK230" s="477"/>
      <c r="FL230" s="477"/>
      <c r="FM230" s="477"/>
      <c r="FN230" s="477"/>
      <c r="FO230" s="477"/>
      <c r="FP230" s="477"/>
      <c r="FQ230" s="477"/>
      <c r="FR230" s="477"/>
      <c r="FS230" s="477"/>
      <c r="FT230" s="477"/>
      <c r="FU230" s="477"/>
      <c r="FV230" s="477"/>
      <c r="FW230" s="477"/>
      <c r="FX230" s="477"/>
      <c r="FY230" s="477"/>
      <c r="FZ230" s="477"/>
      <c r="GA230" s="477"/>
      <c r="GB230" s="477"/>
      <c r="GC230" s="477"/>
      <c r="GD230" s="477"/>
      <c r="GE230" s="477"/>
      <c r="GF230" s="477"/>
      <c r="GG230" s="477"/>
      <c r="GH230" s="477"/>
      <c r="GI230" s="477"/>
      <c r="GJ230" s="477"/>
      <c r="GK230" s="477"/>
      <c r="GL230" s="477"/>
      <c r="GM230" s="477"/>
      <c r="GN230" s="477"/>
      <c r="GO230" s="477"/>
      <c r="GP230" s="477"/>
      <c r="GQ230" s="477"/>
      <c r="GR230" s="477"/>
      <c r="GS230" s="477"/>
      <c r="GT230" s="477"/>
      <c r="GU230" s="477"/>
      <c r="GV230" s="477"/>
      <c r="GW230" s="477"/>
      <c r="GX230" s="477"/>
      <c r="GY230" s="477"/>
      <c r="GZ230" s="477"/>
      <c r="HA230" s="477"/>
      <c r="HB230" s="477"/>
      <c r="HC230" s="477"/>
      <c r="HD230" s="477"/>
      <c r="HE230" s="477"/>
      <c r="HF230" s="477"/>
      <c r="HG230" s="477"/>
      <c r="HH230" s="477"/>
      <c r="HI230" s="477"/>
      <c r="HJ230" s="477"/>
      <c r="HK230" s="477"/>
      <c r="HL230" s="477"/>
      <c r="HM230" s="477"/>
      <c r="HN230" s="477"/>
      <c r="HO230" s="477"/>
      <c r="HP230" s="477"/>
      <c r="HQ230" s="477"/>
      <c r="HR230" s="477"/>
      <c r="HS230" s="477"/>
      <c r="HT230" s="477"/>
      <c r="HU230" s="477"/>
      <c r="HV230" s="477"/>
      <c r="HW230" s="477"/>
      <c r="HX230" s="477"/>
      <c r="HY230" s="477"/>
      <c r="HZ230" s="477"/>
      <c r="IA230" s="477"/>
      <c r="IB230" s="477"/>
      <c r="IC230" s="477"/>
      <c r="ID230" s="477"/>
      <c r="IE230" s="477"/>
      <c r="IF230" s="477"/>
      <c r="IG230" s="477"/>
      <c r="IH230" s="477"/>
      <c r="II230" s="477"/>
      <c r="IJ230" s="477"/>
      <c r="IK230" s="477"/>
      <c r="IL230" s="477"/>
      <c r="IM230" s="477"/>
      <c r="IN230" s="477"/>
      <c r="IO230" s="477"/>
      <c r="IP230" s="477"/>
      <c r="IQ230" s="477"/>
      <c r="IR230" s="477"/>
      <c r="IS230" s="477"/>
      <c r="IT230" s="477"/>
      <c r="IU230" s="477"/>
      <c r="IV230" s="477"/>
      <c r="IW230" s="477"/>
      <c r="IX230" s="477"/>
      <c r="IY230" s="477"/>
      <c r="IZ230" s="477"/>
      <c r="JA230" s="477"/>
      <c r="JB230" s="477"/>
      <c r="JC230" s="477"/>
      <c r="JD230" s="477"/>
      <c r="JE230" s="477"/>
    </row>
    <row r="231" spans="13:265" s="508" customFormat="1" ht="15" hidden="1" customHeight="1" x14ac:dyDescent="0.25">
      <c r="M231" s="400"/>
      <c r="N231" s="400"/>
      <c r="CK231" s="477"/>
      <c r="CL231" s="477"/>
      <c r="CM231" s="477"/>
      <c r="CN231" s="477"/>
      <c r="CO231" s="477"/>
      <c r="CP231" s="477"/>
      <c r="CQ231" s="477"/>
      <c r="CR231" s="477"/>
      <c r="CS231" s="477"/>
      <c r="CT231" s="477"/>
      <c r="CU231" s="477"/>
      <c r="CV231" s="477"/>
      <c r="CW231" s="477"/>
      <c r="CX231" s="477"/>
      <c r="CY231" s="477"/>
      <c r="CZ231" s="477"/>
      <c r="DA231" s="477"/>
      <c r="DB231" s="477"/>
      <c r="DC231" s="477"/>
      <c r="DD231" s="477"/>
      <c r="DE231" s="477"/>
      <c r="DF231" s="477"/>
      <c r="DG231" s="477"/>
      <c r="DH231" s="477"/>
      <c r="DI231" s="477"/>
      <c r="DJ231" s="477"/>
      <c r="DK231" s="477"/>
      <c r="DL231" s="477"/>
      <c r="DM231" s="477"/>
      <c r="DN231" s="477"/>
      <c r="DO231" s="477"/>
      <c r="DP231" s="477"/>
      <c r="DQ231" s="477"/>
      <c r="DR231" s="477"/>
      <c r="DS231" s="477"/>
      <c r="DT231" s="477"/>
      <c r="DU231" s="477"/>
      <c r="DV231" s="477"/>
      <c r="DW231" s="477"/>
      <c r="DX231" s="477"/>
      <c r="DY231" s="477"/>
      <c r="DZ231" s="477"/>
      <c r="EA231" s="477"/>
      <c r="EB231" s="477"/>
      <c r="EC231" s="477"/>
      <c r="ED231" s="477"/>
      <c r="EE231" s="477"/>
      <c r="EF231" s="477"/>
      <c r="EG231" s="477"/>
      <c r="EH231" s="477"/>
      <c r="EI231" s="477"/>
      <c r="EJ231" s="477"/>
      <c r="EK231" s="477"/>
      <c r="EL231" s="477"/>
      <c r="EM231" s="477"/>
      <c r="EN231" s="477"/>
      <c r="EO231" s="477"/>
      <c r="EP231" s="477"/>
      <c r="EQ231" s="477"/>
      <c r="ER231" s="477"/>
      <c r="ES231" s="477"/>
      <c r="ET231" s="477"/>
      <c r="EU231" s="477"/>
      <c r="EV231" s="477"/>
      <c r="EW231" s="477"/>
      <c r="EX231" s="477"/>
      <c r="EY231" s="477"/>
      <c r="EZ231" s="477"/>
      <c r="FA231" s="477"/>
      <c r="FB231" s="477"/>
      <c r="FC231" s="477"/>
      <c r="FD231" s="477"/>
      <c r="FE231" s="477"/>
      <c r="FF231" s="477"/>
      <c r="FG231" s="477"/>
      <c r="FH231" s="477"/>
      <c r="FI231" s="477"/>
      <c r="FJ231" s="477"/>
      <c r="FK231" s="477"/>
      <c r="FL231" s="477"/>
      <c r="FM231" s="477"/>
      <c r="FN231" s="477"/>
      <c r="FO231" s="477"/>
      <c r="FP231" s="477"/>
      <c r="FQ231" s="477"/>
      <c r="FR231" s="477"/>
      <c r="FS231" s="477"/>
      <c r="FT231" s="477"/>
      <c r="FU231" s="477"/>
      <c r="FV231" s="477"/>
      <c r="FW231" s="477"/>
      <c r="FX231" s="477"/>
      <c r="FY231" s="477"/>
      <c r="FZ231" s="477"/>
      <c r="GA231" s="477"/>
      <c r="GB231" s="477"/>
      <c r="GC231" s="477"/>
      <c r="GD231" s="477"/>
      <c r="GE231" s="477"/>
      <c r="GF231" s="477"/>
      <c r="GG231" s="477"/>
      <c r="GH231" s="477"/>
      <c r="GI231" s="477"/>
      <c r="GJ231" s="477"/>
      <c r="GK231" s="477"/>
      <c r="GL231" s="477"/>
      <c r="GM231" s="477"/>
      <c r="GN231" s="477"/>
      <c r="GO231" s="477"/>
      <c r="GP231" s="477"/>
      <c r="GQ231" s="477"/>
      <c r="GR231" s="477"/>
      <c r="GS231" s="477"/>
      <c r="GT231" s="477"/>
      <c r="GU231" s="477"/>
      <c r="GV231" s="477"/>
      <c r="GW231" s="477"/>
      <c r="GX231" s="477"/>
      <c r="GY231" s="477"/>
      <c r="GZ231" s="477"/>
      <c r="HA231" s="477"/>
      <c r="HB231" s="477"/>
      <c r="HC231" s="477"/>
      <c r="HD231" s="477"/>
      <c r="HE231" s="477"/>
      <c r="HF231" s="477"/>
      <c r="HG231" s="477"/>
      <c r="HH231" s="477"/>
      <c r="HI231" s="477"/>
      <c r="HJ231" s="477"/>
      <c r="HK231" s="477"/>
      <c r="HL231" s="477"/>
      <c r="HM231" s="477"/>
      <c r="HN231" s="477"/>
      <c r="HO231" s="477"/>
      <c r="HP231" s="477"/>
      <c r="HQ231" s="477"/>
      <c r="HR231" s="477"/>
      <c r="HS231" s="477"/>
      <c r="HT231" s="477"/>
      <c r="HU231" s="477"/>
      <c r="HV231" s="477"/>
      <c r="HW231" s="477"/>
      <c r="HX231" s="477"/>
      <c r="HY231" s="477"/>
      <c r="HZ231" s="477"/>
      <c r="IA231" s="477"/>
      <c r="IB231" s="477"/>
      <c r="IC231" s="477"/>
      <c r="ID231" s="477"/>
      <c r="IE231" s="477"/>
      <c r="IF231" s="477"/>
      <c r="IG231" s="477"/>
      <c r="IH231" s="477"/>
      <c r="II231" s="477"/>
      <c r="IJ231" s="477"/>
      <c r="IK231" s="477"/>
      <c r="IL231" s="477"/>
      <c r="IM231" s="477"/>
      <c r="IN231" s="477"/>
      <c r="IO231" s="477"/>
      <c r="IP231" s="477"/>
      <c r="IQ231" s="477"/>
      <c r="IR231" s="477"/>
      <c r="IS231" s="477"/>
      <c r="IT231" s="477"/>
      <c r="IU231" s="477"/>
      <c r="IV231" s="477"/>
      <c r="IW231" s="477"/>
      <c r="IX231" s="477"/>
      <c r="IY231" s="477"/>
      <c r="IZ231" s="477"/>
      <c r="JA231" s="477"/>
      <c r="JB231" s="477"/>
      <c r="JC231" s="477"/>
      <c r="JD231" s="477"/>
      <c r="JE231" s="477"/>
    </row>
    <row r="232" spans="13:265" s="508" customFormat="1" ht="15" hidden="1" customHeight="1" x14ac:dyDescent="0.25">
      <c r="M232" s="400"/>
      <c r="N232" s="400"/>
      <c r="CK232" s="477"/>
      <c r="CL232" s="477"/>
      <c r="CM232" s="477"/>
      <c r="CN232" s="477"/>
      <c r="CO232" s="477"/>
      <c r="CP232" s="477"/>
      <c r="CQ232" s="477"/>
      <c r="CR232" s="477"/>
      <c r="CS232" s="477"/>
      <c r="CT232" s="477"/>
      <c r="CU232" s="477"/>
      <c r="CV232" s="477"/>
      <c r="CW232" s="477"/>
      <c r="CX232" s="477"/>
      <c r="CY232" s="477"/>
      <c r="CZ232" s="477"/>
      <c r="DA232" s="477"/>
      <c r="DB232" s="477"/>
      <c r="DC232" s="477"/>
      <c r="DD232" s="477"/>
      <c r="DE232" s="477"/>
      <c r="DF232" s="477"/>
      <c r="DG232" s="477"/>
      <c r="DH232" s="477"/>
      <c r="DI232" s="477"/>
      <c r="DJ232" s="477"/>
      <c r="DK232" s="477"/>
      <c r="DL232" s="477"/>
      <c r="DM232" s="477"/>
      <c r="DN232" s="477"/>
      <c r="DO232" s="477"/>
      <c r="DP232" s="477"/>
      <c r="DQ232" s="477"/>
      <c r="DR232" s="477"/>
      <c r="DS232" s="477"/>
      <c r="DT232" s="477"/>
      <c r="DU232" s="477"/>
      <c r="DV232" s="477"/>
      <c r="DW232" s="477"/>
      <c r="DX232" s="477"/>
      <c r="DY232" s="477"/>
      <c r="DZ232" s="477"/>
      <c r="EA232" s="477"/>
      <c r="EB232" s="477"/>
      <c r="EC232" s="477"/>
      <c r="ED232" s="477"/>
      <c r="EE232" s="477"/>
      <c r="EF232" s="477"/>
      <c r="EG232" s="477"/>
      <c r="EH232" s="477"/>
      <c r="EI232" s="477"/>
      <c r="EJ232" s="477"/>
      <c r="EK232" s="477"/>
      <c r="EL232" s="477"/>
      <c r="EM232" s="477"/>
      <c r="EN232" s="477"/>
      <c r="EO232" s="477"/>
      <c r="EP232" s="477"/>
      <c r="EQ232" s="477"/>
      <c r="ER232" s="477"/>
      <c r="ES232" s="477"/>
      <c r="ET232" s="477"/>
      <c r="EU232" s="477"/>
      <c r="EV232" s="477"/>
      <c r="EW232" s="477"/>
      <c r="EX232" s="477"/>
      <c r="EY232" s="477"/>
      <c r="EZ232" s="477"/>
      <c r="FA232" s="477"/>
      <c r="FB232" s="477"/>
      <c r="FC232" s="477"/>
      <c r="FD232" s="477"/>
      <c r="FE232" s="477"/>
      <c r="FF232" s="477"/>
      <c r="FG232" s="477"/>
      <c r="FH232" s="477"/>
      <c r="FI232" s="477"/>
      <c r="FJ232" s="477"/>
      <c r="FK232" s="477"/>
      <c r="FL232" s="477"/>
      <c r="FM232" s="477"/>
      <c r="FN232" s="477"/>
      <c r="FO232" s="477"/>
      <c r="FP232" s="477"/>
      <c r="FQ232" s="477"/>
      <c r="FR232" s="477"/>
      <c r="FS232" s="477"/>
      <c r="FT232" s="477"/>
      <c r="FU232" s="477"/>
      <c r="FV232" s="477"/>
      <c r="FW232" s="477"/>
      <c r="FX232" s="477"/>
      <c r="FY232" s="477"/>
      <c r="FZ232" s="477"/>
      <c r="GA232" s="477"/>
      <c r="GB232" s="477"/>
      <c r="GC232" s="477"/>
      <c r="GD232" s="477"/>
      <c r="GE232" s="477"/>
      <c r="GF232" s="477"/>
      <c r="GG232" s="477"/>
      <c r="GH232" s="477"/>
      <c r="GI232" s="477"/>
      <c r="GJ232" s="477"/>
      <c r="GK232" s="477"/>
      <c r="GL232" s="477"/>
      <c r="GM232" s="477"/>
      <c r="GN232" s="477"/>
      <c r="GO232" s="477"/>
      <c r="GP232" s="477"/>
      <c r="GQ232" s="477"/>
      <c r="GR232" s="477"/>
      <c r="GS232" s="477"/>
      <c r="GT232" s="477"/>
      <c r="GU232" s="477"/>
      <c r="GV232" s="477"/>
      <c r="GW232" s="477"/>
      <c r="GX232" s="477"/>
      <c r="GY232" s="477"/>
      <c r="GZ232" s="477"/>
      <c r="HA232" s="477"/>
      <c r="HB232" s="477"/>
      <c r="HC232" s="477"/>
      <c r="HD232" s="477"/>
      <c r="HE232" s="477"/>
      <c r="HF232" s="477"/>
      <c r="HG232" s="477"/>
      <c r="HH232" s="477"/>
      <c r="HI232" s="477"/>
      <c r="HJ232" s="477"/>
      <c r="HK232" s="477"/>
      <c r="HL232" s="477"/>
      <c r="HM232" s="477"/>
      <c r="HN232" s="477"/>
      <c r="HO232" s="477"/>
      <c r="HP232" s="477"/>
      <c r="HQ232" s="477"/>
      <c r="HR232" s="477"/>
      <c r="HS232" s="477"/>
      <c r="HT232" s="477"/>
      <c r="HU232" s="477"/>
      <c r="HV232" s="477"/>
      <c r="HW232" s="477"/>
      <c r="HX232" s="477"/>
      <c r="HY232" s="477"/>
      <c r="HZ232" s="477"/>
      <c r="IA232" s="477"/>
      <c r="IB232" s="477"/>
      <c r="IC232" s="477"/>
      <c r="ID232" s="477"/>
      <c r="IE232" s="477"/>
      <c r="IF232" s="477"/>
      <c r="IG232" s="477"/>
      <c r="IH232" s="477"/>
      <c r="II232" s="477"/>
      <c r="IJ232" s="477"/>
      <c r="IK232" s="477"/>
      <c r="IL232" s="477"/>
      <c r="IM232" s="477"/>
      <c r="IN232" s="477"/>
      <c r="IO232" s="477"/>
      <c r="IP232" s="477"/>
      <c r="IQ232" s="477"/>
      <c r="IR232" s="477"/>
      <c r="IS232" s="477"/>
      <c r="IT232" s="477"/>
      <c r="IU232" s="477"/>
      <c r="IV232" s="477"/>
      <c r="IW232" s="477"/>
      <c r="IX232" s="477"/>
      <c r="IY232" s="477"/>
      <c r="IZ232" s="477"/>
      <c r="JA232" s="477"/>
      <c r="JB232" s="477"/>
      <c r="JC232" s="477"/>
      <c r="JD232" s="477"/>
      <c r="JE232" s="477"/>
    </row>
    <row r="233" spans="13:265" s="508" customFormat="1" ht="15" hidden="1" customHeight="1" x14ac:dyDescent="0.25">
      <c r="M233" s="400"/>
      <c r="N233" s="400"/>
      <c r="CK233" s="477"/>
      <c r="CL233" s="477"/>
      <c r="CM233" s="477"/>
      <c r="CN233" s="477"/>
      <c r="CO233" s="477"/>
      <c r="CP233" s="477"/>
      <c r="CQ233" s="477"/>
      <c r="CR233" s="477"/>
      <c r="CS233" s="477"/>
      <c r="CT233" s="477"/>
      <c r="CU233" s="477"/>
      <c r="CV233" s="477"/>
      <c r="CW233" s="477"/>
      <c r="CX233" s="477"/>
      <c r="CY233" s="477"/>
      <c r="CZ233" s="477"/>
      <c r="DA233" s="477"/>
      <c r="DB233" s="477"/>
      <c r="DC233" s="477"/>
      <c r="DD233" s="477"/>
      <c r="DE233" s="477"/>
      <c r="DF233" s="477"/>
      <c r="DG233" s="477"/>
      <c r="DH233" s="477"/>
      <c r="DI233" s="477"/>
      <c r="DJ233" s="477"/>
      <c r="DK233" s="477"/>
      <c r="DL233" s="477"/>
      <c r="DM233" s="477"/>
      <c r="DN233" s="477"/>
      <c r="DO233" s="477"/>
      <c r="DP233" s="477"/>
      <c r="DQ233" s="477"/>
      <c r="DR233" s="477"/>
      <c r="DS233" s="477"/>
      <c r="DT233" s="477"/>
      <c r="DU233" s="477"/>
      <c r="DV233" s="477"/>
      <c r="DW233" s="477"/>
      <c r="DX233" s="477"/>
      <c r="DY233" s="477"/>
      <c r="DZ233" s="477"/>
      <c r="EA233" s="477"/>
      <c r="EB233" s="477"/>
      <c r="EC233" s="477"/>
      <c r="ED233" s="477"/>
      <c r="EE233" s="477"/>
      <c r="EF233" s="477"/>
      <c r="EG233" s="477"/>
      <c r="EH233" s="477"/>
      <c r="EI233" s="477"/>
      <c r="EJ233" s="477"/>
      <c r="EK233" s="477"/>
      <c r="EL233" s="477"/>
      <c r="EM233" s="477"/>
      <c r="EN233" s="477"/>
      <c r="EO233" s="477"/>
      <c r="EP233" s="477"/>
      <c r="EQ233" s="477"/>
      <c r="ER233" s="477"/>
      <c r="ES233" s="477"/>
      <c r="ET233" s="477"/>
      <c r="EU233" s="477"/>
      <c r="EV233" s="477"/>
      <c r="EW233" s="477"/>
      <c r="EX233" s="477"/>
      <c r="EY233" s="477"/>
      <c r="EZ233" s="477"/>
      <c r="FA233" s="477"/>
      <c r="FB233" s="477"/>
      <c r="FC233" s="477"/>
      <c r="FD233" s="477"/>
      <c r="FE233" s="477"/>
      <c r="FF233" s="477"/>
      <c r="FG233" s="477"/>
      <c r="FH233" s="477"/>
      <c r="FI233" s="477"/>
      <c r="FJ233" s="477"/>
      <c r="FK233" s="477"/>
      <c r="FL233" s="477"/>
      <c r="FM233" s="477"/>
      <c r="FN233" s="477"/>
      <c r="FO233" s="477"/>
      <c r="FP233" s="477"/>
      <c r="FQ233" s="477"/>
      <c r="FR233" s="477"/>
      <c r="FS233" s="477"/>
      <c r="FT233" s="477"/>
      <c r="FU233" s="477"/>
      <c r="FV233" s="477"/>
      <c r="FW233" s="477"/>
      <c r="FX233" s="477"/>
      <c r="FY233" s="477"/>
      <c r="FZ233" s="477"/>
      <c r="GA233" s="477"/>
      <c r="GB233" s="477"/>
      <c r="GC233" s="477"/>
      <c r="GD233" s="477"/>
      <c r="GE233" s="477"/>
      <c r="GF233" s="477"/>
      <c r="GG233" s="477"/>
      <c r="GH233" s="477"/>
      <c r="GI233" s="477"/>
      <c r="GJ233" s="477"/>
      <c r="GK233" s="477"/>
      <c r="GL233" s="477"/>
      <c r="GM233" s="477"/>
      <c r="GN233" s="477"/>
      <c r="GO233" s="477"/>
      <c r="GP233" s="477"/>
      <c r="GQ233" s="477"/>
      <c r="GR233" s="477"/>
      <c r="GS233" s="477"/>
      <c r="GT233" s="477"/>
      <c r="GU233" s="477"/>
      <c r="GV233" s="477"/>
      <c r="GW233" s="477"/>
      <c r="GX233" s="477"/>
      <c r="GY233" s="477"/>
      <c r="GZ233" s="477"/>
      <c r="HA233" s="477"/>
      <c r="HB233" s="477"/>
      <c r="HC233" s="477"/>
      <c r="HD233" s="477"/>
      <c r="HE233" s="477"/>
      <c r="HF233" s="477"/>
      <c r="HG233" s="477"/>
      <c r="HH233" s="477"/>
      <c r="HI233" s="477"/>
      <c r="HJ233" s="477"/>
      <c r="HK233" s="477"/>
      <c r="HL233" s="477"/>
      <c r="HM233" s="477"/>
      <c r="HN233" s="477"/>
      <c r="HO233" s="477"/>
      <c r="HP233" s="477"/>
      <c r="HQ233" s="477"/>
      <c r="HR233" s="477"/>
      <c r="HS233" s="477"/>
      <c r="HT233" s="477"/>
      <c r="HU233" s="477"/>
      <c r="HV233" s="477"/>
      <c r="HW233" s="477"/>
      <c r="HX233" s="477"/>
      <c r="HY233" s="477"/>
      <c r="HZ233" s="477"/>
      <c r="IA233" s="477"/>
      <c r="IB233" s="477"/>
      <c r="IC233" s="477"/>
      <c r="ID233" s="477"/>
      <c r="IE233" s="477"/>
      <c r="IF233" s="477"/>
      <c r="IG233" s="477"/>
      <c r="IH233" s="477"/>
      <c r="II233" s="477"/>
      <c r="IJ233" s="477"/>
      <c r="IK233" s="477"/>
      <c r="IL233" s="477"/>
      <c r="IM233" s="477"/>
      <c r="IN233" s="477"/>
      <c r="IO233" s="477"/>
      <c r="IP233" s="477"/>
      <c r="IQ233" s="477"/>
      <c r="IR233" s="477"/>
      <c r="IS233" s="477"/>
      <c r="IT233" s="477"/>
      <c r="IU233" s="477"/>
      <c r="IV233" s="477"/>
      <c r="IW233" s="477"/>
      <c r="IX233" s="477"/>
      <c r="IY233" s="477"/>
      <c r="IZ233" s="477"/>
      <c r="JA233" s="477"/>
      <c r="JB233" s="477"/>
      <c r="JC233" s="477"/>
      <c r="JD233" s="477"/>
      <c r="JE233" s="477"/>
    </row>
    <row r="234" spans="13:265" s="508" customFormat="1" ht="15" hidden="1" customHeight="1" x14ac:dyDescent="0.25">
      <c r="M234" s="400"/>
      <c r="N234" s="400"/>
      <c r="CK234" s="477"/>
      <c r="CL234" s="477"/>
      <c r="CM234" s="477"/>
      <c r="CN234" s="477"/>
      <c r="CO234" s="477"/>
      <c r="CP234" s="477"/>
      <c r="CQ234" s="477"/>
      <c r="CR234" s="477"/>
      <c r="CS234" s="477"/>
      <c r="CT234" s="477"/>
      <c r="CU234" s="477"/>
      <c r="CV234" s="477"/>
      <c r="CW234" s="477"/>
      <c r="CX234" s="477"/>
      <c r="CY234" s="477"/>
      <c r="CZ234" s="477"/>
      <c r="DA234" s="477"/>
      <c r="DB234" s="477"/>
      <c r="DC234" s="477"/>
      <c r="DD234" s="477"/>
      <c r="DE234" s="477"/>
      <c r="DF234" s="477"/>
      <c r="DG234" s="477"/>
      <c r="DH234" s="477"/>
      <c r="DI234" s="477"/>
      <c r="DJ234" s="477"/>
      <c r="DK234" s="477"/>
      <c r="DL234" s="477"/>
      <c r="DM234" s="477"/>
      <c r="DN234" s="477"/>
      <c r="DO234" s="477"/>
      <c r="DP234" s="477"/>
      <c r="DQ234" s="477"/>
      <c r="DR234" s="477"/>
      <c r="DS234" s="477"/>
      <c r="DT234" s="477"/>
      <c r="DU234" s="477"/>
      <c r="DV234" s="477"/>
      <c r="DW234" s="477"/>
      <c r="DX234" s="477"/>
      <c r="DY234" s="477"/>
      <c r="DZ234" s="477"/>
      <c r="EA234" s="477"/>
      <c r="EB234" s="477"/>
      <c r="EC234" s="477"/>
      <c r="ED234" s="477"/>
      <c r="EE234" s="477"/>
      <c r="EF234" s="477"/>
      <c r="EG234" s="477"/>
      <c r="EH234" s="477"/>
      <c r="EI234" s="477"/>
      <c r="EJ234" s="477"/>
      <c r="EK234" s="477"/>
      <c r="EL234" s="477"/>
      <c r="EM234" s="477"/>
      <c r="EN234" s="477"/>
      <c r="EO234" s="477"/>
      <c r="EP234" s="477"/>
      <c r="EQ234" s="477"/>
      <c r="ER234" s="477"/>
      <c r="ES234" s="477"/>
      <c r="ET234" s="477"/>
      <c r="EU234" s="477"/>
      <c r="EV234" s="477"/>
      <c r="EW234" s="477"/>
      <c r="EX234" s="477"/>
      <c r="EY234" s="477"/>
      <c r="EZ234" s="477"/>
      <c r="FA234" s="477"/>
      <c r="FB234" s="477"/>
      <c r="FC234" s="477"/>
      <c r="FD234" s="477"/>
      <c r="FE234" s="477"/>
      <c r="FF234" s="477"/>
      <c r="FG234" s="477"/>
      <c r="FH234" s="477"/>
      <c r="FI234" s="477"/>
      <c r="FJ234" s="477"/>
      <c r="FK234" s="477"/>
      <c r="FL234" s="477"/>
      <c r="FM234" s="477"/>
      <c r="FN234" s="477"/>
      <c r="FO234" s="477"/>
      <c r="FP234" s="477"/>
      <c r="FQ234" s="477"/>
      <c r="FR234" s="477"/>
      <c r="FS234" s="477"/>
      <c r="FT234" s="477"/>
      <c r="FU234" s="477"/>
      <c r="FV234" s="477"/>
      <c r="FW234" s="477"/>
      <c r="FX234" s="477"/>
      <c r="FY234" s="477"/>
      <c r="FZ234" s="477"/>
      <c r="GA234" s="477"/>
      <c r="GB234" s="477"/>
      <c r="GC234" s="477"/>
      <c r="GD234" s="477"/>
      <c r="GE234" s="477"/>
      <c r="GF234" s="477"/>
      <c r="GG234" s="477"/>
      <c r="GH234" s="477"/>
      <c r="GI234" s="477"/>
      <c r="GJ234" s="477"/>
      <c r="GK234" s="477"/>
      <c r="GL234" s="477"/>
      <c r="GM234" s="477"/>
      <c r="GN234" s="477"/>
      <c r="GO234" s="477"/>
      <c r="GP234" s="477"/>
      <c r="GQ234" s="477"/>
      <c r="GR234" s="477"/>
      <c r="GS234" s="477"/>
      <c r="GT234" s="477"/>
      <c r="GU234" s="477"/>
      <c r="GV234" s="477"/>
      <c r="GW234" s="477"/>
      <c r="GX234" s="477"/>
      <c r="GY234" s="477"/>
      <c r="GZ234" s="477"/>
      <c r="HA234" s="477"/>
      <c r="HB234" s="477"/>
      <c r="HC234" s="477"/>
      <c r="HD234" s="477"/>
      <c r="HE234" s="477"/>
      <c r="HF234" s="477"/>
      <c r="HG234" s="477"/>
      <c r="HH234" s="477"/>
      <c r="HI234" s="477"/>
      <c r="HJ234" s="477"/>
      <c r="HK234" s="477"/>
      <c r="HL234" s="477"/>
      <c r="HM234" s="477"/>
      <c r="HN234" s="477"/>
      <c r="HO234" s="477"/>
      <c r="HP234" s="477"/>
      <c r="HQ234" s="477"/>
      <c r="HR234" s="477"/>
      <c r="HS234" s="477"/>
      <c r="HT234" s="477"/>
      <c r="HU234" s="477"/>
      <c r="HV234" s="477"/>
      <c r="HW234" s="477"/>
      <c r="HX234" s="477"/>
      <c r="HY234" s="477"/>
      <c r="HZ234" s="477"/>
      <c r="IA234" s="477"/>
      <c r="IB234" s="477"/>
      <c r="IC234" s="477"/>
      <c r="ID234" s="477"/>
      <c r="IE234" s="477"/>
      <c r="IF234" s="477"/>
      <c r="IG234" s="477"/>
      <c r="IH234" s="477"/>
      <c r="II234" s="477"/>
      <c r="IJ234" s="477"/>
      <c r="IK234" s="477"/>
      <c r="IL234" s="477"/>
      <c r="IM234" s="477"/>
      <c r="IN234" s="477"/>
      <c r="IO234" s="477"/>
      <c r="IP234" s="477"/>
      <c r="IQ234" s="477"/>
      <c r="IR234" s="477"/>
      <c r="IS234" s="477"/>
      <c r="IT234" s="477"/>
      <c r="IU234" s="477"/>
      <c r="IV234" s="477"/>
      <c r="IW234" s="477"/>
      <c r="IX234" s="477"/>
      <c r="IY234" s="477"/>
      <c r="IZ234" s="477"/>
      <c r="JA234" s="477"/>
      <c r="JB234" s="477"/>
      <c r="JC234" s="477"/>
      <c r="JD234" s="477"/>
      <c r="JE234" s="477"/>
    </row>
    <row r="235" spans="13:265" s="508" customFormat="1" ht="15" hidden="1" customHeight="1" x14ac:dyDescent="0.25">
      <c r="M235" s="400"/>
      <c r="N235" s="400"/>
      <c r="CK235" s="477"/>
      <c r="CL235" s="477"/>
      <c r="CM235" s="477"/>
      <c r="CN235" s="477"/>
      <c r="CO235" s="477"/>
      <c r="CP235" s="477"/>
      <c r="CQ235" s="477"/>
      <c r="CR235" s="477"/>
      <c r="CS235" s="477"/>
      <c r="CT235" s="477"/>
      <c r="CU235" s="477"/>
      <c r="CV235" s="477"/>
      <c r="CW235" s="477"/>
      <c r="CX235" s="477"/>
      <c r="CY235" s="477"/>
      <c r="CZ235" s="477"/>
      <c r="DA235" s="477"/>
      <c r="DB235" s="477"/>
      <c r="DC235" s="477"/>
      <c r="DD235" s="477"/>
      <c r="DE235" s="477"/>
      <c r="DF235" s="477"/>
      <c r="DG235" s="477"/>
      <c r="DH235" s="477"/>
      <c r="DI235" s="477"/>
      <c r="DJ235" s="477"/>
      <c r="DK235" s="477"/>
      <c r="DL235" s="477"/>
      <c r="DM235" s="477"/>
      <c r="DN235" s="477"/>
      <c r="DO235" s="477"/>
      <c r="DP235" s="477"/>
      <c r="DQ235" s="477"/>
      <c r="DR235" s="477"/>
      <c r="DS235" s="477"/>
      <c r="DT235" s="477"/>
      <c r="DU235" s="477"/>
      <c r="DV235" s="477"/>
      <c r="DW235" s="477"/>
      <c r="DX235" s="477"/>
      <c r="DY235" s="477"/>
      <c r="DZ235" s="477"/>
      <c r="EA235" s="477"/>
      <c r="EB235" s="477"/>
      <c r="EC235" s="477"/>
      <c r="ED235" s="477"/>
      <c r="EE235" s="477"/>
      <c r="EF235" s="477"/>
      <c r="EG235" s="477"/>
      <c r="EH235" s="477"/>
      <c r="EI235" s="477"/>
      <c r="EJ235" s="477"/>
      <c r="EK235" s="477"/>
      <c r="EL235" s="477"/>
      <c r="EM235" s="477"/>
      <c r="EN235" s="477"/>
      <c r="EO235" s="477"/>
      <c r="EP235" s="477"/>
      <c r="EQ235" s="477"/>
      <c r="ER235" s="477"/>
      <c r="ES235" s="477"/>
      <c r="ET235" s="477"/>
      <c r="EU235" s="477"/>
      <c r="EV235" s="477"/>
      <c r="EW235" s="477"/>
      <c r="EX235" s="477"/>
      <c r="EY235" s="477"/>
      <c r="EZ235" s="477"/>
      <c r="FA235" s="477"/>
      <c r="FB235" s="477"/>
      <c r="FC235" s="477"/>
      <c r="FD235" s="477"/>
      <c r="FE235" s="477"/>
      <c r="FF235" s="477"/>
      <c r="FG235" s="477"/>
      <c r="FH235" s="477"/>
      <c r="FI235" s="477"/>
      <c r="FJ235" s="477"/>
      <c r="FK235" s="477"/>
      <c r="FL235" s="477"/>
      <c r="FM235" s="477"/>
      <c r="FN235" s="477"/>
      <c r="FO235" s="477"/>
      <c r="FP235" s="477"/>
      <c r="FQ235" s="477"/>
      <c r="FR235" s="477"/>
      <c r="FS235" s="477"/>
      <c r="FT235" s="477"/>
      <c r="FU235" s="477"/>
      <c r="FV235" s="477"/>
      <c r="FW235" s="477"/>
      <c r="FX235" s="477"/>
      <c r="FY235" s="477"/>
      <c r="FZ235" s="477"/>
      <c r="GA235" s="477"/>
      <c r="GB235" s="477"/>
      <c r="GC235" s="477"/>
      <c r="GD235" s="477"/>
      <c r="GE235" s="477"/>
      <c r="GF235" s="477"/>
      <c r="GG235" s="477"/>
      <c r="GH235" s="477"/>
      <c r="GI235" s="477"/>
      <c r="GJ235" s="477"/>
      <c r="GK235" s="477"/>
      <c r="GL235" s="477"/>
      <c r="GM235" s="477"/>
      <c r="GN235" s="477"/>
      <c r="GO235" s="477"/>
      <c r="GP235" s="477"/>
      <c r="GQ235" s="477"/>
      <c r="GR235" s="477"/>
      <c r="GS235" s="477"/>
      <c r="GT235" s="477"/>
      <c r="GU235" s="477"/>
      <c r="GV235" s="477"/>
      <c r="GW235" s="477"/>
      <c r="GX235" s="477"/>
      <c r="GY235" s="477"/>
      <c r="GZ235" s="477"/>
      <c r="HA235" s="477"/>
      <c r="HB235" s="477"/>
      <c r="HC235" s="477"/>
      <c r="HD235" s="477"/>
      <c r="HE235" s="477"/>
      <c r="HF235" s="477"/>
      <c r="HG235" s="477"/>
      <c r="HH235" s="477"/>
      <c r="HI235" s="477"/>
      <c r="HJ235" s="477"/>
      <c r="HK235" s="477"/>
      <c r="HL235" s="477"/>
      <c r="HM235" s="477"/>
      <c r="HN235" s="477"/>
      <c r="HO235" s="477"/>
      <c r="HP235" s="477"/>
      <c r="HQ235" s="477"/>
      <c r="HR235" s="477"/>
      <c r="HS235" s="477"/>
      <c r="HT235" s="477"/>
      <c r="HU235" s="477"/>
      <c r="HV235" s="477"/>
      <c r="HW235" s="477"/>
      <c r="HX235" s="477"/>
      <c r="HY235" s="477"/>
      <c r="HZ235" s="477"/>
      <c r="IA235" s="477"/>
      <c r="IB235" s="477"/>
      <c r="IC235" s="477"/>
      <c r="ID235" s="477"/>
      <c r="IE235" s="477"/>
      <c r="IF235" s="477"/>
      <c r="IG235" s="477"/>
      <c r="IH235" s="477"/>
      <c r="II235" s="477"/>
      <c r="IJ235" s="477"/>
      <c r="IK235" s="477"/>
      <c r="IL235" s="477"/>
      <c r="IM235" s="477"/>
      <c r="IN235" s="477"/>
      <c r="IO235" s="477"/>
      <c r="IP235" s="477"/>
      <c r="IQ235" s="477"/>
      <c r="IR235" s="477"/>
      <c r="IS235" s="477"/>
      <c r="IT235" s="477"/>
      <c r="IU235" s="477"/>
      <c r="IV235" s="477"/>
      <c r="IW235" s="477"/>
      <c r="IX235" s="477"/>
      <c r="IY235" s="477"/>
      <c r="IZ235" s="477"/>
      <c r="JA235" s="477"/>
      <c r="JB235" s="477"/>
      <c r="JC235" s="477"/>
      <c r="JD235" s="477"/>
      <c r="JE235" s="477"/>
    </row>
    <row r="236" spans="13:265" s="508" customFormat="1" ht="15" hidden="1" customHeight="1" x14ac:dyDescent="0.25">
      <c r="M236" s="400"/>
      <c r="N236" s="400"/>
      <c r="CK236" s="477"/>
      <c r="CL236" s="477"/>
      <c r="CM236" s="477"/>
      <c r="CN236" s="477"/>
      <c r="CO236" s="477"/>
      <c r="CP236" s="477"/>
      <c r="CQ236" s="477"/>
      <c r="CR236" s="477"/>
      <c r="CS236" s="477"/>
      <c r="CT236" s="477"/>
      <c r="CU236" s="477"/>
      <c r="CV236" s="477"/>
      <c r="CW236" s="477"/>
      <c r="CX236" s="477"/>
      <c r="CY236" s="477"/>
      <c r="CZ236" s="477"/>
      <c r="DA236" s="477"/>
      <c r="DB236" s="477"/>
      <c r="DC236" s="477"/>
      <c r="DD236" s="477"/>
      <c r="DE236" s="477"/>
      <c r="DF236" s="477"/>
      <c r="DG236" s="477"/>
      <c r="DH236" s="477"/>
      <c r="DI236" s="477"/>
      <c r="DJ236" s="477"/>
      <c r="DK236" s="477"/>
      <c r="DL236" s="477"/>
      <c r="DM236" s="477"/>
      <c r="DN236" s="477"/>
      <c r="DO236" s="477"/>
      <c r="DP236" s="477"/>
      <c r="DQ236" s="477"/>
      <c r="DR236" s="477"/>
      <c r="DS236" s="477"/>
      <c r="DT236" s="477"/>
      <c r="DU236" s="477"/>
      <c r="DV236" s="477"/>
      <c r="DW236" s="477"/>
      <c r="DX236" s="477"/>
      <c r="DY236" s="477"/>
      <c r="DZ236" s="477"/>
      <c r="EA236" s="477"/>
      <c r="EB236" s="477"/>
      <c r="EC236" s="477"/>
      <c r="ED236" s="477"/>
      <c r="EE236" s="477"/>
      <c r="EF236" s="477"/>
      <c r="EG236" s="477"/>
      <c r="EH236" s="477"/>
      <c r="EI236" s="477"/>
      <c r="EJ236" s="477"/>
      <c r="EK236" s="477"/>
      <c r="EL236" s="477"/>
      <c r="EM236" s="477"/>
      <c r="EN236" s="477"/>
      <c r="EO236" s="477"/>
      <c r="EP236" s="477"/>
      <c r="EQ236" s="477"/>
      <c r="ER236" s="477"/>
      <c r="ES236" s="477"/>
      <c r="ET236" s="477"/>
      <c r="EU236" s="477"/>
      <c r="EV236" s="477"/>
      <c r="EW236" s="477"/>
      <c r="EX236" s="477"/>
      <c r="EY236" s="477"/>
      <c r="EZ236" s="477"/>
      <c r="FA236" s="477"/>
      <c r="FB236" s="477"/>
      <c r="FC236" s="477"/>
      <c r="FD236" s="477"/>
      <c r="FE236" s="477"/>
      <c r="FF236" s="477"/>
      <c r="FG236" s="477"/>
      <c r="FH236" s="477"/>
      <c r="FI236" s="477"/>
      <c r="FJ236" s="477"/>
      <c r="FK236" s="477"/>
      <c r="FL236" s="477"/>
      <c r="FM236" s="477"/>
      <c r="FN236" s="477"/>
      <c r="FO236" s="477"/>
      <c r="FP236" s="477"/>
      <c r="FQ236" s="477"/>
      <c r="FR236" s="477"/>
      <c r="FS236" s="477"/>
      <c r="FT236" s="477"/>
      <c r="FU236" s="477"/>
      <c r="FV236" s="477"/>
      <c r="FW236" s="477"/>
      <c r="FX236" s="477"/>
      <c r="FY236" s="477"/>
      <c r="FZ236" s="477"/>
      <c r="GA236" s="477"/>
      <c r="GB236" s="477"/>
      <c r="GC236" s="477"/>
      <c r="GD236" s="477"/>
      <c r="GE236" s="477"/>
      <c r="GF236" s="477"/>
      <c r="GG236" s="477"/>
      <c r="GH236" s="477"/>
      <c r="GI236" s="477"/>
      <c r="GJ236" s="477"/>
      <c r="GK236" s="477"/>
      <c r="GL236" s="477"/>
      <c r="GM236" s="477"/>
      <c r="GN236" s="477"/>
      <c r="GO236" s="477"/>
      <c r="GP236" s="477"/>
      <c r="GQ236" s="477"/>
      <c r="GR236" s="477"/>
      <c r="GS236" s="477"/>
      <c r="GT236" s="477"/>
      <c r="GU236" s="477"/>
      <c r="GV236" s="477"/>
      <c r="GW236" s="477"/>
      <c r="GX236" s="477"/>
      <c r="GY236" s="477"/>
      <c r="GZ236" s="477"/>
      <c r="HA236" s="477"/>
      <c r="HB236" s="477"/>
      <c r="HC236" s="477"/>
      <c r="HD236" s="477"/>
      <c r="HE236" s="477"/>
      <c r="HF236" s="477"/>
      <c r="HG236" s="477"/>
      <c r="HH236" s="477"/>
      <c r="HI236" s="477"/>
      <c r="HJ236" s="477"/>
      <c r="HK236" s="477"/>
      <c r="HL236" s="477"/>
      <c r="HM236" s="477"/>
      <c r="HN236" s="477"/>
      <c r="HO236" s="477"/>
      <c r="HP236" s="477"/>
      <c r="HQ236" s="477"/>
      <c r="HR236" s="477"/>
      <c r="HS236" s="477"/>
      <c r="HT236" s="477"/>
      <c r="HU236" s="477"/>
      <c r="HV236" s="477"/>
      <c r="HW236" s="477"/>
      <c r="HX236" s="477"/>
      <c r="HY236" s="477"/>
      <c r="HZ236" s="477"/>
      <c r="IA236" s="477"/>
      <c r="IB236" s="477"/>
      <c r="IC236" s="477"/>
      <c r="ID236" s="477"/>
      <c r="IE236" s="477"/>
      <c r="IF236" s="477"/>
      <c r="IG236" s="477"/>
      <c r="IH236" s="477"/>
      <c r="II236" s="477"/>
      <c r="IJ236" s="477"/>
      <c r="IK236" s="477"/>
      <c r="IL236" s="477"/>
      <c r="IM236" s="477"/>
      <c r="IN236" s="477"/>
      <c r="IO236" s="477"/>
      <c r="IP236" s="477"/>
      <c r="IQ236" s="477"/>
      <c r="IR236" s="477"/>
      <c r="IS236" s="477"/>
      <c r="IT236" s="477"/>
      <c r="IU236" s="477"/>
      <c r="IV236" s="477"/>
      <c r="IW236" s="477"/>
      <c r="IX236" s="477"/>
      <c r="IY236" s="477"/>
      <c r="IZ236" s="477"/>
      <c r="JA236" s="477"/>
      <c r="JB236" s="477"/>
      <c r="JC236" s="477"/>
      <c r="JD236" s="477"/>
      <c r="JE236" s="477"/>
    </row>
    <row r="237" spans="13:265" s="508" customFormat="1" ht="15" hidden="1" customHeight="1" x14ac:dyDescent="0.25">
      <c r="M237" s="400"/>
      <c r="N237" s="400"/>
      <c r="CK237" s="477"/>
      <c r="CL237" s="477"/>
      <c r="CM237" s="477"/>
      <c r="CN237" s="477"/>
      <c r="CO237" s="477"/>
      <c r="CP237" s="477"/>
      <c r="CQ237" s="477"/>
      <c r="CR237" s="477"/>
      <c r="CS237" s="477"/>
      <c r="CT237" s="477"/>
      <c r="CU237" s="477"/>
      <c r="CV237" s="477"/>
      <c r="CW237" s="477"/>
      <c r="CX237" s="477"/>
      <c r="CY237" s="477"/>
      <c r="CZ237" s="477"/>
      <c r="DA237" s="477"/>
      <c r="DB237" s="477"/>
      <c r="DC237" s="477"/>
      <c r="DD237" s="477"/>
      <c r="DE237" s="477"/>
      <c r="DF237" s="477"/>
      <c r="DG237" s="477"/>
      <c r="DH237" s="477"/>
      <c r="DI237" s="477"/>
      <c r="DJ237" s="477"/>
      <c r="DK237" s="477"/>
      <c r="DL237" s="477"/>
      <c r="DM237" s="477"/>
      <c r="DN237" s="477"/>
      <c r="DO237" s="477"/>
      <c r="DP237" s="477"/>
      <c r="DQ237" s="477"/>
      <c r="DR237" s="477"/>
      <c r="DS237" s="477"/>
      <c r="DT237" s="477"/>
      <c r="DU237" s="477"/>
      <c r="DV237" s="477"/>
      <c r="DW237" s="477"/>
      <c r="DX237" s="477"/>
      <c r="DY237" s="477"/>
      <c r="DZ237" s="477"/>
      <c r="EA237" s="477"/>
      <c r="EB237" s="477"/>
      <c r="EC237" s="477"/>
      <c r="ED237" s="477"/>
      <c r="EE237" s="477"/>
      <c r="EF237" s="477"/>
      <c r="EG237" s="477"/>
      <c r="EH237" s="477"/>
      <c r="EI237" s="477"/>
      <c r="EJ237" s="477"/>
      <c r="EK237" s="477"/>
      <c r="EL237" s="477"/>
      <c r="EM237" s="477"/>
      <c r="EN237" s="477"/>
      <c r="EO237" s="477"/>
      <c r="EP237" s="477"/>
      <c r="EQ237" s="477"/>
      <c r="ER237" s="477"/>
      <c r="ES237" s="477"/>
      <c r="ET237" s="477"/>
      <c r="EU237" s="477"/>
      <c r="EV237" s="477"/>
      <c r="EW237" s="477"/>
      <c r="EX237" s="477"/>
      <c r="EY237" s="477"/>
      <c r="EZ237" s="477"/>
      <c r="FA237" s="477"/>
      <c r="FB237" s="477"/>
      <c r="FC237" s="477"/>
      <c r="FD237" s="477"/>
      <c r="FE237" s="477"/>
      <c r="FF237" s="477"/>
      <c r="FG237" s="477"/>
      <c r="FH237" s="477"/>
      <c r="FI237" s="477"/>
      <c r="FJ237" s="477"/>
      <c r="FK237" s="477"/>
      <c r="FL237" s="477"/>
      <c r="FM237" s="477"/>
      <c r="FN237" s="477"/>
      <c r="FO237" s="477"/>
      <c r="FP237" s="477"/>
      <c r="FQ237" s="477"/>
      <c r="FR237" s="477"/>
      <c r="FS237" s="477"/>
      <c r="FT237" s="477"/>
      <c r="FU237" s="477"/>
      <c r="FV237" s="477"/>
      <c r="FW237" s="477"/>
      <c r="FX237" s="477"/>
      <c r="FY237" s="477"/>
      <c r="FZ237" s="477"/>
      <c r="GA237" s="477"/>
      <c r="GB237" s="477"/>
      <c r="GC237" s="477"/>
      <c r="GD237" s="477"/>
      <c r="GE237" s="477"/>
      <c r="GF237" s="477"/>
      <c r="GG237" s="477"/>
      <c r="GH237" s="477"/>
      <c r="GI237" s="477"/>
      <c r="GJ237" s="477"/>
      <c r="GK237" s="477"/>
      <c r="GL237" s="477"/>
      <c r="GM237" s="477"/>
      <c r="GN237" s="477"/>
      <c r="GO237" s="477"/>
      <c r="GP237" s="477"/>
      <c r="GQ237" s="477"/>
      <c r="GR237" s="477"/>
      <c r="GS237" s="477"/>
      <c r="GT237" s="477"/>
      <c r="GU237" s="477"/>
      <c r="GV237" s="477"/>
      <c r="GW237" s="477"/>
      <c r="GX237" s="477"/>
      <c r="GY237" s="477"/>
      <c r="GZ237" s="477"/>
      <c r="HA237" s="477"/>
      <c r="HB237" s="477"/>
      <c r="HC237" s="477"/>
      <c r="HD237" s="477"/>
      <c r="HE237" s="477"/>
      <c r="HF237" s="477"/>
      <c r="HG237" s="477"/>
      <c r="HH237" s="477"/>
      <c r="HI237" s="477"/>
      <c r="HJ237" s="477"/>
      <c r="HK237" s="477"/>
      <c r="HL237" s="477"/>
      <c r="HM237" s="477"/>
      <c r="HN237" s="477"/>
      <c r="HO237" s="477"/>
      <c r="HP237" s="477"/>
      <c r="HQ237" s="477"/>
      <c r="HR237" s="477"/>
      <c r="HS237" s="477"/>
      <c r="HT237" s="477"/>
      <c r="HU237" s="477"/>
      <c r="HV237" s="477"/>
      <c r="HW237" s="477"/>
      <c r="HX237" s="477"/>
      <c r="HY237" s="477"/>
      <c r="HZ237" s="477"/>
      <c r="IA237" s="477"/>
      <c r="IB237" s="477"/>
      <c r="IC237" s="477"/>
      <c r="ID237" s="477"/>
      <c r="IE237" s="477"/>
      <c r="IF237" s="477"/>
      <c r="IG237" s="477"/>
      <c r="IH237" s="477"/>
      <c r="II237" s="477"/>
      <c r="IJ237" s="477"/>
      <c r="IK237" s="477"/>
      <c r="IL237" s="477"/>
      <c r="IM237" s="477"/>
      <c r="IN237" s="477"/>
      <c r="IO237" s="477"/>
      <c r="IP237" s="477"/>
      <c r="IQ237" s="477"/>
      <c r="IR237" s="477"/>
      <c r="IS237" s="477"/>
      <c r="IT237" s="477"/>
      <c r="IU237" s="477"/>
      <c r="IV237" s="477"/>
      <c r="IW237" s="477"/>
      <c r="IX237" s="477"/>
      <c r="IY237" s="477"/>
      <c r="IZ237" s="477"/>
      <c r="JA237" s="477"/>
      <c r="JB237" s="477"/>
      <c r="JC237" s="477"/>
      <c r="JD237" s="477"/>
      <c r="JE237" s="477"/>
    </row>
    <row r="238" spans="13:265" s="508" customFormat="1" ht="15" hidden="1" customHeight="1" x14ac:dyDescent="0.25">
      <c r="M238" s="400"/>
      <c r="N238" s="400"/>
      <c r="CK238" s="477"/>
      <c r="CL238" s="477"/>
      <c r="CM238" s="477"/>
      <c r="CN238" s="477"/>
      <c r="CO238" s="477"/>
      <c r="CP238" s="477"/>
      <c r="CQ238" s="477"/>
      <c r="CR238" s="477"/>
      <c r="CS238" s="477"/>
      <c r="CT238" s="477"/>
      <c r="CU238" s="477"/>
      <c r="CV238" s="477"/>
      <c r="CW238" s="477"/>
      <c r="CX238" s="477"/>
      <c r="CY238" s="477"/>
      <c r="CZ238" s="477"/>
      <c r="DA238" s="477"/>
      <c r="DB238" s="477"/>
      <c r="DC238" s="477"/>
      <c r="DD238" s="477"/>
      <c r="DE238" s="477"/>
      <c r="DF238" s="477"/>
      <c r="DG238" s="477"/>
      <c r="DH238" s="477"/>
      <c r="DI238" s="477"/>
      <c r="DJ238" s="477"/>
      <c r="DK238" s="477"/>
      <c r="DL238" s="477"/>
      <c r="DM238" s="477"/>
      <c r="DN238" s="477"/>
      <c r="DO238" s="477"/>
      <c r="DP238" s="477"/>
      <c r="DQ238" s="477"/>
      <c r="DR238" s="477"/>
      <c r="DS238" s="477"/>
      <c r="DT238" s="477"/>
      <c r="DU238" s="477"/>
      <c r="DV238" s="477"/>
      <c r="DW238" s="477"/>
      <c r="DX238" s="477"/>
      <c r="DY238" s="477"/>
      <c r="DZ238" s="477"/>
      <c r="EA238" s="477"/>
      <c r="EB238" s="477"/>
      <c r="EC238" s="477"/>
      <c r="ED238" s="477"/>
      <c r="EE238" s="477"/>
      <c r="EF238" s="477"/>
      <c r="EG238" s="477"/>
      <c r="EH238" s="477"/>
      <c r="EI238" s="477"/>
      <c r="EJ238" s="477"/>
      <c r="EK238" s="477"/>
      <c r="EL238" s="477"/>
      <c r="EM238" s="477"/>
      <c r="EN238" s="477"/>
      <c r="EO238" s="477"/>
      <c r="EP238" s="477"/>
      <c r="EQ238" s="477"/>
      <c r="ER238" s="477"/>
      <c r="ES238" s="477"/>
      <c r="ET238" s="477"/>
      <c r="EU238" s="477"/>
      <c r="EV238" s="477"/>
      <c r="EW238" s="477"/>
      <c r="EX238" s="477"/>
      <c r="EY238" s="477"/>
      <c r="EZ238" s="477"/>
      <c r="FA238" s="477"/>
      <c r="FB238" s="477"/>
      <c r="FC238" s="477"/>
      <c r="FD238" s="477"/>
      <c r="FE238" s="477"/>
      <c r="FF238" s="477"/>
      <c r="FG238" s="477"/>
      <c r="FH238" s="477"/>
      <c r="FI238" s="477"/>
      <c r="FJ238" s="477"/>
      <c r="FK238" s="477"/>
      <c r="FL238" s="477"/>
      <c r="FM238" s="477"/>
      <c r="FN238" s="477"/>
      <c r="FO238" s="477"/>
      <c r="FP238" s="477"/>
      <c r="FQ238" s="477"/>
      <c r="FR238" s="477"/>
      <c r="FS238" s="477"/>
      <c r="FT238" s="477"/>
      <c r="FU238" s="477"/>
      <c r="FV238" s="477"/>
      <c r="FW238" s="477"/>
      <c r="FX238" s="477"/>
      <c r="FY238" s="477"/>
      <c r="FZ238" s="477"/>
      <c r="GA238" s="477"/>
      <c r="GB238" s="477"/>
      <c r="GC238" s="477"/>
      <c r="GD238" s="477"/>
      <c r="GE238" s="477"/>
      <c r="GF238" s="477"/>
      <c r="GG238" s="477"/>
      <c r="GH238" s="477"/>
      <c r="GI238" s="477"/>
      <c r="GJ238" s="477"/>
      <c r="GK238" s="477"/>
      <c r="GL238" s="477"/>
      <c r="GM238" s="477"/>
      <c r="GN238" s="477"/>
      <c r="GO238" s="477"/>
      <c r="GP238" s="477"/>
      <c r="GQ238" s="477"/>
      <c r="GR238" s="477"/>
      <c r="GS238" s="477"/>
      <c r="GT238" s="477"/>
      <c r="GU238" s="477"/>
      <c r="GV238" s="477"/>
      <c r="GW238" s="477"/>
      <c r="GX238" s="477"/>
      <c r="GY238" s="477"/>
      <c r="GZ238" s="477"/>
      <c r="HA238" s="477"/>
      <c r="HB238" s="477"/>
      <c r="HC238" s="477"/>
      <c r="HD238" s="477"/>
      <c r="HE238" s="477"/>
      <c r="HF238" s="477"/>
      <c r="HG238" s="477"/>
      <c r="HH238" s="477"/>
      <c r="HI238" s="477"/>
      <c r="HJ238" s="477"/>
      <c r="HK238" s="477"/>
      <c r="HL238" s="477"/>
      <c r="HM238" s="477"/>
      <c r="HN238" s="477"/>
      <c r="HO238" s="477"/>
      <c r="HP238" s="477"/>
      <c r="HQ238" s="477"/>
      <c r="HR238" s="477"/>
      <c r="HS238" s="477"/>
      <c r="HT238" s="477"/>
      <c r="HU238" s="477"/>
      <c r="HV238" s="477"/>
      <c r="HW238" s="477"/>
      <c r="HX238" s="477"/>
      <c r="HY238" s="477"/>
      <c r="HZ238" s="477"/>
      <c r="IA238" s="477"/>
      <c r="IB238" s="477"/>
      <c r="IC238" s="477"/>
      <c r="ID238" s="477"/>
      <c r="IE238" s="477"/>
      <c r="IF238" s="477"/>
      <c r="IG238" s="477"/>
      <c r="IH238" s="477"/>
      <c r="II238" s="477"/>
      <c r="IJ238" s="477"/>
      <c r="IK238" s="477"/>
      <c r="IL238" s="477"/>
      <c r="IM238" s="477"/>
      <c r="IN238" s="477"/>
      <c r="IO238" s="477"/>
      <c r="IP238" s="477"/>
      <c r="IQ238" s="477"/>
      <c r="IR238" s="477"/>
      <c r="IS238" s="477"/>
      <c r="IT238" s="477"/>
      <c r="IU238" s="477"/>
      <c r="IV238" s="477"/>
      <c r="IW238" s="477"/>
      <c r="IX238" s="477"/>
      <c r="IY238" s="477"/>
      <c r="IZ238" s="477"/>
      <c r="JA238" s="477"/>
      <c r="JB238" s="477"/>
      <c r="JC238" s="477"/>
      <c r="JD238" s="477"/>
      <c r="JE238" s="477"/>
    </row>
    <row r="239" spans="13:265" s="508" customFormat="1" ht="15" hidden="1" customHeight="1" x14ac:dyDescent="0.25">
      <c r="M239" s="400"/>
      <c r="N239" s="400"/>
      <c r="CK239" s="477"/>
      <c r="CL239" s="477"/>
      <c r="CM239" s="477"/>
      <c r="CN239" s="477"/>
      <c r="CO239" s="477"/>
      <c r="CP239" s="477"/>
      <c r="CQ239" s="477"/>
      <c r="CR239" s="477"/>
      <c r="CS239" s="477"/>
      <c r="CT239" s="477"/>
      <c r="CU239" s="477"/>
      <c r="CV239" s="477"/>
      <c r="CW239" s="477"/>
      <c r="CX239" s="477"/>
      <c r="CY239" s="477"/>
      <c r="CZ239" s="477"/>
      <c r="DA239" s="477"/>
      <c r="DB239" s="477"/>
      <c r="DC239" s="477"/>
      <c r="DD239" s="477"/>
      <c r="DE239" s="477"/>
      <c r="DF239" s="477"/>
      <c r="DG239" s="477"/>
      <c r="DH239" s="477"/>
      <c r="DI239" s="477"/>
      <c r="DJ239" s="477"/>
      <c r="DK239" s="477"/>
      <c r="DL239" s="477"/>
      <c r="DM239" s="477"/>
      <c r="DN239" s="477"/>
      <c r="DO239" s="477"/>
      <c r="DP239" s="477"/>
      <c r="DQ239" s="477"/>
      <c r="DR239" s="477"/>
      <c r="DS239" s="477"/>
      <c r="DT239" s="477"/>
      <c r="DU239" s="477"/>
      <c r="DV239" s="477"/>
      <c r="DW239" s="477"/>
      <c r="DX239" s="477"/>
      <c r="DY239" s="477"/>
      <c r="DZ239" s="477"/>
      <c r="EA239" s="477"/>
      <c r="EB239" s="477"/>
      <c r="EC239" s="477"/>
      <c r="ED239" s="477"/>
      <c r="EE239" s="477"/>
      <c r="EF239" s="477"/>
      <c r="EG239" s="477"/>
      <c r="EH239" s="477"/>
      <c r="EI239" s="477"/>
      <c r="EJ239" s="477"/>
      <c r="EK239" s="477"/>
      <c r="EL239" s="477"/>
      <c r="EM239" s="477"/>
      <c r="EN239" s="477"/>
      <c r="EO239" s="477"/>
      <c r="EP239" s="477"/>
      <c r="EQ239" s="477"/>
      <c r="ER239" s="477"/>
      <c r="ES239" s="477"/>
      <c r="ET239" s="477"/>
      <c r="EU239" s="477"/>
      <c r="EV239" s="477"/>
      <c r="EW239" s="477"/>
      <c r="EX239" s="477"/>
      <c r="EY239" s="477"/>
      <c r="EZ239" s="477"/>
      <c r="FA239" s="477"/>
      <c r="FB239" s="477"/>
      <c r="FC239" s="477"/>
      <c r="FD239" s="477"/>
      <c r="FE239" s="477"/>
      <c r="FF239" s="477"/>
      <c r="FG239" s="477"/>
      <c r="FH239" s="477"/>
      <c r="FI239" s="477"/>
      <c r="FJ239" s="477"/>
      <c r="FK239" s="477"/>
      <c r="FL239" s="477"/>
      <c r="FM239" s="477"/>
      <c r="FN239" s="477"/>
      <c r="FO239" s="477"/>
      <c r="FP239" s="477"/>
      <c r="FQ239" s="477"/>
      <c r="FR239" s="477"/>
      <c r="FS239" s="477"/>
      <c r="FT239" s="477"/>
      <c r="FU239" s="477"/>
      <c r="FV239" s="477"/>
      <c r="FW239" s="477"/>
      <c r="FX239" s="477"/>
      <c r="FY239" s="477"/>
      <c r="FZ239" s="477"/>
      <c r="GA239" s="477"/>
      <c r="GB239" s="477"/>
      <c r="GC239" s="477"/>
      <c r="GD239" s="477"/>
      <c r="GE239" s="477"/>
      <c r="GF239" s="477"/>
      <c r="GG239" s="477"/>
      <c r="GH239" s="477"/>
      <c r="GI239" s="477"/>
      <c r="GJ239" s="477"/>
      <c r="GK239" s="477"/>
      <c r="GL239" s="477"/>
      <c r="GM239" s="477"/>
      <c r="GN239" s="477"/>
      <c r="GO239" s="477"/>
      <c r="GP239" s="477"/>
      <c r="GQ239" s="477"/>
      <c r="GR239" s="477"/>
      <c r="GS239" s="477"/>
      <c r="GT239" s="477"/>
      <c r="GU239" s="477"/>
      <c r="GV239" s="477"/>
      <c r="GW239" s="477"/>
      <c r="GX239" s="477"/>
      <c r="GY239" s="477"/>
      <c r="GZ239" s="477"/>
      <c r="HA239" s="477"/>
      <c r="HB239" s="477"/>
      <c r="HC239" s="477"/>
      <c r="HD239" s="477"/>
      <c r="HE239" s="477"/>
      <c r="HF239" s="477"/>
      <c r="HG239" s="477"/>
      <c r="HH239" s="477"/>
      <c r="HI239" s="477"/>
      <c r="HJ239" s="477"/>
      <c r="HK239" s="477"/>
      <c r="HL239" s="477"/>
      <c r="HM239" s="477"/>
      <c r="HN239" s="477"/>
      <c r="HO239" s="477"/>
      <c r="HP239" s="477"/>
      <c r="HQ239" s="477"/>
      <c r="HR239" s="477"/>
      <c r="HS239" s="477"/>
      <c r="HT239" s="477"/>
      <c r="HU239" s="477"/>
      <c r="HV239" s="477"/>
      <c r="HW239" s="477"/>
      <c r="HX239" s="477"/>
      <c r="HY239" s="477"/>
      <c r="HZ239" s="477"/>
      <c r="IA239" s="477"/>
      <c r="IB239" s="477"/>
      <c r="IC239" s="477"/>
      <c r="ID239" s="477"/>
      <c r="IE239" s="477"/>
      <c r="IF239" s="477"/>
      <c r="IG239" s="477"/>
      <c r="IH239" s="477"/>
      <c r="II239" s="477"/>
      <c r="IJ239" s="477"/>
      <c r="IK239" s="477"/>
      <c r="IL239" s="477"/>
      <c r="IM239" s="477"/>
      <c r="IN239" s="477"/>
      <c r="IO239" s="477"/>
      <c r="IP239" s="477"/>
      <c r="IQ239" s="477"/>
      <c r="IR239" s="477"/>
      <c r="IS239" s="477"/>
      <c r="IT239" s="477"/>
      <c r="IU239" s="477"/>
      <c r="IV239" s="477"/>
      <c r="IW239" s="477"/>
      <c r="IX239" s="477"/>
      <c r="IY239" s="477"/>
      <c r="IZ239" s="477"/>
      <c r="JA239" s="477"/>
      <c r="JB239" s="477"/>
      <c r="JC239" s="477"/>
      <c r="JD239" s="477"/>
      <c r="JE239" s="477"/>
    </row>
    <row r="240" spans="13:265" s="508" customFormat="1" ht="15" hidden="1" customHeight="1" x14ac:dyDescent="0.25">
      <c r="M240" s="400"/>
      <c r="N240" s="400"/>
      <c r="CK240" s="477"/>
      <c r="CL240" s="477"/>
      <c r="CM240" s="477"/>
      <c r="CN240" s="477"/>
      <c r="CO240" s="477"/>
      <c r="CP240" s="477"/>
      <c r="CQ240" s="477"/>
      <c r="CR240" s="477"/>
      <c r="CS240" s="477"/>
      <c r="CT240" s="477"/>
      <c r="CU240" s="477"/>
      <c r="CV240" s="477"/>
      <c r="CW240" s="477"/>
      <c r="CX240" s="477"/>
      <c r="CY240" s="477"/>
      <c r="CZ240" s="477"/>
      <c r="DA240" s="477"/>
      <c r="DB240" s="477"/>
      <c r="DC240" s="477"/>
      <c r="DD240" s="477"/>
      <c r="DE240" s="477"/>
      <c r="DF240" s="477"/>
      <c r="DG240" s="477"/>
      <c r="DH240" s="477"/>
      <c r="DI240" s="477"/>
      <c r="DJ240" s="477"/>
      <c r="DK240" s="477"/>
      <c r="DL240" s="477"/>
      <c r="DM240" s="477"/>
      <c r="DN240" s="477"/>
      <c r="DO240" s="477"/>
      <c r="DP240" s="477"/>
      <c r="DQ240" s="477"/>
      <c r="DR240" s="477"/>
      <c r="DS240" s="477"/>
      <c r="DT240" s="477"/>
      <c r="DU240" s="477"/>
      <c r="DV240" s="477"/>
      <c r="DW240" s="477"/>
      <c r="DX240" s="477"/>
      <c r="DY240" s="477"/>
      <c r="DZ240" s="477"/>
      <c r="EA240" s="477"/>
      <c r="EB240" s="477"/>
      <c r="EC240" s="477"/>
      <c r="ED240" s="477"/>
      <c r="EE240" s="477"/>
      <c r="EF240" s="477"/>
      <c r="EG240" s="477"/>
      <c r="EH240" s="477"/>
      <c r="EI240" s="477"/>
      <c r="EJ240" s="477"/>
      <c r="EK240" s="477"/>
      <c r="EL240" s="477"/>
      <c r="EM240" s="477"/>
      <c r="EN240" s="477"/>
      <c r="EO240" s="477"/>
      <c r="EP240" s="477"/>
      <c r="EQ240" s="477"/>
      <c r="ER240" s="477"/>
      <c r="ES240" s="477"/>
      <c r="ET240" s="477"/>
      <c r="EU240" s="477"/>
      <c r="EV240" s="477"/>
      <c r="EW240" s="477"/>
      <c r="EX240" s="477"/>
      <c r="EY240" s="477"/>
      <c r="EZ240" s="477"/>
      <c r="FA240" s="477"/>
      <c r="FB240" s="477"/>
      <c r="FC240" s="477"/>
      <c r="FD240" s="477"/>
      <c r="FE240" s="477"/>
      <c r="FF240" s="477"/>
      <c r="FG240" s="477"/>
      <c r="FH240" s="477"/>
      <c r="FI240" s="477"/>
      <c r="FJ240" s="477"/>
      <c r="FK240" s="477"/>
      <c r="FL240" s="477"/>
      <c r="FM240" s="477"/>
      <c r="FN240" s="477"/>
      <c r="FO240" s="477"/>
      <c r="FP240" s="477"/>
      <c r="FQ240" s="477"/>
      <c r="FR240" s="477"/>
      <c r="FS240" s="477"/>
      <c r="FT240" s="477"/>
      <c r="FU240" s="477"/>
      <c r="FV240" s="477"/>
      <c r="FW240" s="477"/>
      <c r="FX240" s="477"/>
      <c r="FY240" s="477"/>
      <c r="FZ240" s="477"/>
      <c r="GA240" s="477"/>
      <c r="GB240" s="477"/>
      <c r="GC240" s="477"/>
      <c r="GD240" s="477"/>
      <c r="GE240" s="477"/>
      <c r="GF240" s="477"/>
      <c r="GG240" s="477"/>
      <c r="GH240" s="477"/>
      <c r="GI240" s="477"/>
      <c r="GJ240" s="477"/>
      <c r="GK240" s="477"/>
      <c r="GL240" s="477"/>
      <c r="GM240" s="477"/>
      <c r="GN240" s="477"/>
      <c r="GO240" s="477"/>
      <c r="GP240" s="477"/>
      <c r="GQ240" s="477"/>
      <c r="GR240" s="477"/>
      <c r="GS240" s="477"/>
      <c r="GT240" s="477"/>
      <c r="GU240" s="477"/>
      <c r="GV240" s="477"/>
      <c r="GW240" s="477"/>
      <c r="GX240" s="477"/>
      <c r="GY240" s="477"/>
      <c r="GZ240" s="477"/>
      <c r="HA240" s="477"/>
      <c r="HB240" s="477"/>
      <c r="HC240" s="477"/>
      <c r="HD240" s="477"/>
      <c r="HE240" s="477"/>
      <c r="HF240" s="477"/>
      <c r="HG240" s="477"/>
      <c r="HH240" s="477"/>
      <c r="HI240" s="477"/>
      <c r="HJ240" s="477"/>
      <c r="HK240" s="477"/>
      <c r="HL240" s="477"/>
      <c r="HM240" s="477"/>
      <c r="HN240" s="477"/>
      <c r="HO240" s="477"/>
      <c r="HP240" s="477"/>
      <c r="HQ240" s="477"/>
      <c r="HR240" s="477"/>
      <c r="HS240" s="477"/>
      <c r="HT240" s="477"/>
      <c r="HU240" s="477"/>
      <c r="HV240" s="477"/>
      <c r="HW240" s="477"/>
      <c r="HX240" s="477"/>
      <c r="HY240" s="477"/>
      <c r="HZ240" s="477"/>
      <c r="IA240" s="477"/>
      <c r="IB240" s="477"/>
      <c r="IC240" s="477"/>
      <c r="ID240" s="477"/>
      <c r="IE240" s="477"/>
      <c r="IF240" s="477"/>
      <c r="IG240" s="477"/>
      <c r="IH240" s="477"/>
      <c r="II240" s="477"/>
      <c r="IJ240" s="477"/>
      <c r="IK240" s="477"/>
      <c r="IL240" s="477"/>
      <c r="IM240" s="477"/>
      <c r="IN240" s="477"/>
      <c r="IO240" s="477"/>
      <c r="IP240" s="477"/>
      <c r="IQ240" s="477"/>
      <c r="IR240" s="477"/>
      <c r="IS240" s="477"/>
      <c r="IT240" s="477"/>
      <c r="IU240" s="477"/>
      <c r="IV240" s="477"/>
      <c r="IW240" s="477"/>
      <c r="IX240" s="477"/>
      <c r="IY240" s="477"/>
      <c r="IZ240" s="477"/>
      <c r="JA240" s="477"/>
      <c r="JB240" s="477"/>
      <c r="JC240" s="477"/>
      <c r="JD240" s="477"/>
      <c r="JE240" s="477"/>
    </row>
    <row r="241" spans="13:265" s="508" customFormat="1" ht="15" hidden="1" customHeight="1" x14ac:dyDescent="0.25">
      <c r="M241" s="400"/>
      <c r="N241" s="400"/>
      <c r="CK241" s="477"/>
      <c r="CL241" s="477"/>
      <c r="CM241" s="477"/>
      <c r="CN241" s="477"/>
      <c r="CO241" s="477"/>
      <c r="CP241" s="477"/>
      <c r="CQ241" s="477"/>
      <c r="CR241" s="477"/>
      <c r="CS241" s="477"/>
      <c r="CT241" s="477"/>
      <c r="CU241" s="477"/>
      <c r="CV241" s="477"/>
      <c r="CW241" s="477"/>
      <c r="CX241" s="477"/>
      <c r="CY241" s="477"/>
      <c r="CZ241" s="477"/>
      <c r="DA241" s="477"/>
      <c r="DB241" s="477"/>
      <c r="DC241" s="477"/>
      <c r="DD241" s="477"/>
      <c r="DE241" s="477"/>
      <c r="DF241" s="477"/>
      <c r="DG241" s="477"/>
      <c r="DH241" s="477"/>
      <c r="DI241" s="477"/>
      <c r="DJ241" s="477"/>
      <c r="DK241" s="477"/>
      <c r="DL241" s="477"/>
      <c r="DM241" s="477"/>
      <c r="DN241" s="477"/>
      <c r="DO241" s="477"/>
      <c r="DP241" s="477"/>
      <c r="DQ241" s="477"/>
      <c r="DR241" s="477"/>
      <c r="DS241" s="477"/>
      <c r="DT241" s="477"/>
      <c r="DU241" s="477"/>
      <c r="DV241" s="477"/>
      <c r="DW241" s="477"/>
      <c r="DX241" s="477"/>
      <c r="DY241" s="477"/>
      <c r="DZ241" s="477"/>
      <c r="EA241" s="477"/>
      <c r="EB241" s="477"/>
      <c r="EC241" s="477"/>
      <c r="ED241" s="477"/>
      <c r="EE241" s="477"/>
      <c r="EF241" s="477"/>
      <c r="EG241" s="477"/>
      <c r="EH241" s="477"/>
      <c r="EI241" s="477"/>
      <c r="EJ241" s="477"/>
      <c r="EK241" s="477"/>
      <c r="EL241" s="477"/>
      <c r="EM241" s="477"/>
      <c r="EN241" s="477"/>
      <c r="EO241" s="477"/>
      <c r="EP241" s="477"/>
      <c r="EQ241" s="477"/>
      <c r="ER241" s="477"/>
      <c r="ES241" s="477"/>
      <c r="ET241" s="477"/>
      <c r="EU241" s="477"/>
      <c r="EV241" s="477"/>
      <c r="EW241" s="477"/>
      <c r="EX241" s="477"/>
      <c r="EY241" s="477"/>
      <c r="EZ241" s="477"/>
      <c r="FA241" s="477"/>
      <c r="FB241" s="477"/>
      <c r="FC241" s="477"/>
      <c r="FD241" s="477"/>
      <c r="FE241" s="477"/>
      <c r="FF241" s="477"/>
      <c r="FG241" s="477"/>
      <c r="FH241" s="477"/>
      <c r="FI241" s="477"/>
      <c r="FJ241" s="477"/>
      <c r="FK241" s="477"/>
      <c r="FL241" s="477"/>
      <c r="FM241" s="477"/>
      <c r="FN241" s="477"/>
      <c r="FO241" s="477"/>
      <c r="FP241" s="477"/>
      <c r="FQ241" s="477"/>
      <c r="FR241" s="477"/>
      <c r="FS241" s="477"/>
      <c r="FT241" s="477"/>
      <c r="FU241" s="477"/>
      <c r="FV241" s="477"/>
      <c r="FW241" s="477"/>
      <c r="FX241" s="477"/>
      <c r="FY241" s="477"/>
      <c r="FZ241" s="477"/>
      <c r="GA241" s="477"/>
      <c r="GB241" s="477"/>
      <c r="GC241" s="477"/>
      <c r="GD241" s="477"/>
      <c r="GE241" s="477"/>
      <c r="GF241" s="477"/>
      <c r="GG241" s="477"/>
      <c r="GH241" s="477"/>
      <c r="GI241" s="477"/>
      <c r="GJ241" s="477"/>
      <c r="GK241" s="477"/>
      <c r="GL241" s="477"/>
      <c r="GM241" s="477"/>
      <c r="GN241" s="477"/>
      <c r="GO241" s="477"/>
      <c r="GP241" s="477"/>
      <c r="GQ241" s="477"/>
      <c r="GR241" s="477"/>
      <c r="GS241" s="477"/>
      <c r="GT241" s="477"/>
      <c r="GU241" s="477"/>
      <c r="GV241" s="477"/>
      <c r="GW241" s="477"/>
      <c r="GX241" s="477"/>
      <c r="GY241" s="477"/>
      <c r="GZ241" s="477"/>
      <c r="HA241" s="477"/>
      <c r="HB241" s="477"/>
      <c r="HC241" s="477"/>
      <c r="HD241" s="477"/>
      <c r="HE241" s="477"/>
      <c r="HF241" s="477"/>
      <c r="HG241" s="477"/>
      <c r="HH241" s="477"/>
      <c r="HI241" s="477"/>
      <c r="HJ241" s="477"/>
      <c r="HK241" s="477"/>
      <c r="HL241" s="477"/>
      <c r="HM241" s="477"/>
      <c r="HN241" s="477"/>
      <c r="HO241" s="477"/>
      <c r="HP241" s="477"/>
      <c r="HQ241" s="477"/>
      <c r="HR241" s="477"/>
      <c r="HS241" s="477"/>
      <c r="HT241" s="477"/>
      <c r="HU241" s="477"/>
      <c r="HV241" s="477"/>
      <c r="HW241" s="477"/>
      <c r="HX241" s="477"/>
      <c r="HY241" s="477"/>
      <c r="HZ241" s="477"/>
      <c r="IA241" s="477"/>
      <c r="IB241" s="477"/>
      <c r="IC241" s="477"/>
      <c r="ID241" s="477"/>
      <c r="IE241" s="477"/>
      <c r="IF241" s="477"/>
      <c r="IG241" s="477"/>
      <c r="IH241" s="477"/>
      <c r="II241" s="477"/>
      <c r="IJ241" s="477"/>
      <c r="IK241" s="477"/>
      <c r="IL241" s="477"/>
      <c r="IM241" s="477"/>
      <c r="IN241" s="477"/>
      <c r="IO241" s="477"/>
      <c r="IP241" s="477"/>
      <c r="IQ241" s="477"/>
      <c r="IR241" s="477"/>
      <c r="IS241" s="477"/>
      <c r="IT241" s="477"/>
      <c r="IU241" s="477"/>
      <c r="IV241" s="477"/>
      <c r="IW241" s="477"/>
      <c r="IX241" s="477"/>
      <c r="IY241" s="477"/>
      <c r="IZ241" s="477"/>
      <c r="JA241" s="477"/>
      <c r="JB241" s="477"/>
      <c r="JC241" s="477"/>
      <c r="JD241" s="477"/>
      <c r="JE241" s="477"/>
    </row>
    <row r="242" spans="13:265" s="508" customFormat="1" ht="15" hidden="1" customHeight="1" x14ac:dyDescent="0.25">
      <c r="M242" s="400"/>
      <c r="N242" s="400"/>
      <c r="CK242" s="477"/>
      <c r="CL242" s="477"/>
      <c r="CM242" s="477"/>
      <c r="CN242" s="477"/>
      <c r="CO242" s="477"/>
      <c r="CP242" s="477"/>
      <c r="CQ242" s="477"/>
      <c r="CR242" s="477"/>
      <c r="CS242" s="477"/>
      <c r="CT242" s="477"/>
      <c r="CU242" s="477"/>
      <c r="CV242" s="477"/>
      <c r="CW242" s="477"/>
      <c r="CX242" s="477"/>
      <c r="CY242" s="477"/>
      <c r="CZ242" s="477"/>
      <c r="DA242" s="477"/>
      <c r="DB242" s="477"/>
      <c r="DC242" s="477"/>
      <c r="DD242" s="477"/>
      <c r="DE242" s="477"/>
      <c r="DF242" s="477"/>
      <c r="DG242" s="477"/>
      <c r="DH242" s="477"/>
      <c r="DI242" s="477"/>
      <c r="DJ242" s="477"/>
      <c r="DK242" s="477"/>
      <c r="DL242" s="477"/>
      <c r="DM242" s="477"/>
      <c r="DN242" s="477"/>
      <c r="DO242" s="477"/>
      <c r="DP242" s="477"/>
      <c r="DQ242" s="477"/>
      <c r="DR242" s="477"/>
      <c r="DS242" s="477"/>
      <c r="DT242" s="477"/>
      <c r="DU242" s="477"/>
      <c r="DV242" s="477"/>
      <c r="DW242" s="477"/>
      <c r="DX242" s="477"/>
      <c r="DY242" s="477"/>
      <c r="DZ242" s="477"/>
      <c r="EA242" s="477"/>
      <c r="EB242" s="477"/>
      <c r="EC242" s="477"/>
      <c r="ED242" s="477"/>
      <c r="EE242" s="477"/>
      <c r="EF242" s="477"/>
      <c r="EG242" s="477"/>
      <c r="EH242" s="477"/>
      <c r="EI242" s="477"/>
      <c r="EJ242" s="477"/>
      <c r="EK242" s="477"/>
      <c r="EL242" s="477"/>
      <c r="EM242" s="477"/>
      <c r="EN242" s="477"/>
      <c r="EO242" s="477"/>
      <c r="EP242" s="477"/>
      <c r="EQ242" s="477"/>
      <c r="ER242" s="477"/>
      <c r="ES242" s="477"/>
      <c r="ET242" s="477"/>
      <c r="EU242" s="477"/>
      <c r="EV242" s="477"/>
      <c r="EW242" s="477"/>
      <c r="EX242" s="477"/>
      <c r="EY242" s="477"/>
      <c r="EZ242" s="477"/>
      <c r="FA242" s="477"/>
      <c r="FB242" s="477"/>
      <c r="FC242" s="477"/>
      <c r="FD242" s="477"/>
      <c r="FE242" s="477"/>
      <c r="FF242" s="477"/>
      <c r="FG242" s="477"/>
      <c r="FH242" s="477"/>
      <c r="FI242" s="477"/>
      <c r="FJ242" s="477"/>
      <c r="FK242" s="477"/>
      <c r="FL242" s="477"/>
      <c r="FM242" s="477"/>
      <c r="FN242" s="477"/>
      <c r="FO242" s="477"/>
      <c r="FP242" s="477"/>
      <c r="FQ242" s="477"/>
      <c r="FR242" s="477"/>
      <c r="FS242" s="477"/>
      <c r="FT242" s="477"/>
      <c r="FU242" s="477"/>
      <c r="FV242" s="477"/>
      <c r="FW242" s="477"/>
      <c r="FX242" s="477"/>
      <c r="FY242" s="477"/>
      <c r="FZ242" s="477"/>
      <c r="GA242" s="477"/>
      <c r="GB242" s="477"/>
      <c r="GC242" s="477"/>
      <c r="GD242" s="477"/>
      <c r="GE242" s="477"/>
      <c r="GF242" s="477"/>
      <c r="GG242" s="477"/>
      <c r="GH242" s="477"/>
      <c r="GI242" s="477"/>
      <c r="GJ242" s="477"/>
      <c r="GK242" s="477"/>
      <c r="GL242" s="477"/>
      <c r="GM242" s="477"/>
      <c r="GN242" s="477"/>
      <c r="GO242" s="477"/>
      <c r="GP242" s="477"/>
      <c r="GQ242" s="477"/>
      <c r="GR242" s="477"/>
      <c r="GS242" s="477"/>
      <c r="GT242" s="477"/>
      <c r="GU242" s="477"/>
      <c r="GV242" s="477"/>
      <c r="GW242" s="477"/>
      <c r="GX242" s="477"/>
      <c r="GY242" s="477"/>
      <c r="GZ242" s="477"/>
      <c r="HA242" s="477"/>
      <c r="HB242" s="477"/>
      <c r="HC242" s="477"/>
      <c r="HD242" s="477"/>
      <c r="HE242" s="477"/>
      <c r="HF242" s="477"/>
      <c r="HG242" s="477"/>
      <c r="HH242" s="477"/>
      <c r="HI242" s="477"/>
      <c r="HJ242" s="477"/>
      <c r="HK242" s="477"/>
      <c r="HL242" s="477"/>
      <c r="HM242" s="477"/>
      <c r="HN242" s="477"/>
      <c r="HO242" s="477"/>
      <c r="HP242" s="477"/>
      <c r="HQ242" s="477"/>
      <c r="HR242" s="477"/>
      <c r="HS242" s="477"/>
      <c r="HT242" s="477"/>
      <c r="HU242" s="477"/>
      <c r="HV242" s="477"/>
      <c r="HW242" s="477"/>
      <c r="HX242" s="477"/>
      <c r="HY242" s="477"/>
      <c r="HZ242" s="477"/>
      <c r="IA242" s="477"/>
      <c r="IB242" s="477"/>
      <c r="IC242" s="477"/>
      <c r="ID242" s="477"/>
      <c r="IE242" s="477"/>
      <c r="IF242" s="477"/>
      <c r="IG242" s="477"/>
      <c r="IH242" s="477"/>
      <c r="II242" s="477"/>
      <c r="IJ242" s="477"/>
      <c r="IK242" s="477"/>
      <c r="IL242" s="477"/>
      <c r="IM242" s="477"/>
      <c r="IN242" s="477"/>
      <c r="IO242" s="477"/>
      <c r="IP242" s="477"/>
      <c r="IQ242" s="477"/>
      <c r="IR242" s="477"/>
      <c r="IS242" s="477"/>
      <c r="IT242" s="477"/>
      <c r="IU242" s="477"/>
      <c r="IV242" s="477"/>
      <c r="IW242" s="477"/>
      <c r="IX242" s="477"/>
      <c r="IY242" s="477"/>
      <c r="IZ242" s="477"/>
      <c r="JA242" s="477"/>
      <c r="JB242" s="477"/>
      <c r="JC242" s="477"/>
      <c r="JD242" s="477"/>
      <c r="JE242" s="477"/>
    </row>
    <row r="243" spans="13:265" s="508" customFormat="1" ht="15" hidden="1" customHeight="1" x14ac:dyDescent="0.25">
      <c r="M243" s="400"/>
      <c r="N243" s="400"/>
      <c r="CK243" s="477"/>
      <c r="CL243" s="477"/>
      <c r="CM243" s="477"/>
      <c r="CN243" s="477"/>
      <c r="CO243" s="477"/>
      <c r="CP243" s="477"/>
      <c r="CQ243" s="477"/>
      <c r="CR243" s="477"/>
      <c r="CS243" s="477"/>
      <c r="CT243" s="477"/>
      <c r="CU243" s="477"/>
      <c r="CV243" s="477"/>
      <c r="CW243" s="477"/>
      <c r="CX243" s="477"/>
      <c r="CY243" s="477"/>
      <c r="CZ243" s="477"/>
      <c r="DA243" s="477"/>
      <c r="DB243" s="477"/>
      <c r="DC243" s="477"/>
      <c r="DD243" s="477"/>
      <c r="DE243" s="477"/>
      <c r="DF243" s="477"/>
      <c r="DG243" s="477"/>
      <c r="DH243" s="477"/>
      <c r="DI243" s="477"/>
      <c r="DJ243" s="477"/>
      <c r="DK243" s="477"/>
      <c r="DL243" s="477"/>
      <c r="DM243" s="477"/>
      <c r="DN243" s="477"/>
      <c r="DO243" s="477"/>
      <c r="DP243" s="477"/>
      <c r="DQ243" s="477"/>
      <c r="DR243" s="477"/>
      <c r="DS243" s="477"/>
      <c r="DT243" s="477"/>
      <c r="DU243" s="477"/>
      <c r="DV243" s="477"/>
      <c r="DW243" s="477"/>
      <c r="DX243" s="477"/>
      <c r="DY243" s="477"/>
      <c r="DZ243" s="477"/>
      <c r="EA243" s="477"/>
      <c r="EB243" s="477"/>
      <c r="EC243" s="477"/>
      <c r="ED243" s="477"/>
      <c r="EE243" s="477"/>
      <c r="EF243" s="477"/>
      <c r="EG243" s="477"/>
      <c r="EH243" s="477"/>
      <c r="EI243" s="477"/>
      <c r="EJ243" s="477"/>
      <c r="EK243" s="477"/>
      <c r="EL243" s="477"/>
      <c r="EM243" s="477"/>
      <c r="EN243" s="477"/>
      <c r="EO243" s="477"/>
      <c r="EP243" s="477"/>
      <c r="EQ243" s="477"/>
      <c r="ER243" s="477"/>
      <c r="ES243" s="477"/>
      <c r="ET243" s="477"/>
      <c r="EU243" s="477"/>
      <c r="EV243" s="477"/>
      <c r="EW243" s="477"/>
      <c r="EX243" s="477"/>
      <c r="EY243" s="477"/>
      <c r="EZ243" s="477"/>
      <c r="FA243" s="477"/>
      <c r="FB243" s="477"/>
      <c r="FC243" s="477"/>
      <c r="FD243" s="477"/>
      <c r="FE243" s="477"/>
      <c r="FF243" s="477"/>
      <c r="FG243" s="477"/>
      <c r="FH243" s="477"/>
      <c r="FI243" s="477"/>
      <c r="FJ243" s="477"/>
      <c r="FK243" s="477"/>
      <c r="FL243" s="477"/>
      <c r="FM243" s="477"/>
      <c r="FN243" s="477"/>
      <c r="FO243" s="477"/>
      <c r="FP243" s="477"/>
      <c r="FQ243" s="477"/>
      <c r="FR243" s="477"/>
      <c r="FS243" s="477"/>
      <c r="FT243" s="477"/>
      <c r="FU243" s="477"/>
      <c r="FV243" s="477"/>
      <c r="FW243" s="477"/>
      <c r="FX243" s="477"/>
      <c r="FY243" s="477"/>
      <c r="FZ243" s="477"/>
      <c r="GA243" s="477"/>
      <c r="GB243" s="477"/>
      <c r="GC243" s="477"/>
      <c r="GD243" s="477"/>
      <c r="GE243" s="477"/>
      <c r="GF243" s="477"/>
      <c r="GG243" s="477"/>
      <c r="GH243" s="477"/>
      <c r="GI243" s="477"/>
      <c r="GJ243" s="477"/>
      <c r="GK243" s="477"/>
      <c r="GL243" s="477"/>
      <c r="GM243" s="477"/>
      <c r="GN243" s="477"/>
      <c r="GO243" s="477"/>
      <c r="GP243" s="477"/>
      <c r="GQ243" s="477"/>
      <c r="GR243" s="477"/>
      <c r="GS243" s="477"/>
      <c r="GT243" s="477"/>
      <c r="GU243" s="477"/>
      <c r="GV243" s="477"/>
      <c r="GW243" s="477"/>
      <c r="GX243" s="477"/>
      <c r="GY243" s="477"/>
      <c r="GZ243" s="477"/>
      <c r="HA243" s="477"/>
      <c r="HB243" s="477"/>
      <c r="HC243" s="477"/>
      <c r="HD243" s="477"/>
      <c r="HE243" s="477"/>
      <c r="HF243" s="477"/>
      <c r="HG243" s="477"/>
      <c r="HH243" s="477"/>
      <c r="HI243" s="477"/>
      <c r="HJ243" s="477"/>
      <c r="HK243" s="477"/>
      <c r="HL243" s="477"/>
      <c r="HM243" s="477"/>
      <c r="HN243" s="477"/>
      <c r="HO243" s="477"/>
      <c r="HP243" s="477"/>
      <c r="HQ243" s="477"/>
      <c r="HR243" s="477"/>
      <c r="HS243" s="477"/>
      <c r="HT243" s="477"/>
      <c r="HU243" s="477"/>
      <c r="HV243" s="477"/>
      <c r="HW243" s="477"/>
      <c r="HX243" s="477"/>
      <c r="HY243" s="477"/>
      <c r="HZ243" s="477"/>
      <c r="IA243" s="477"/>
      <c r="IB243" s="477"/>
      <c r="IC243" s="477"/>
      <c r="ID243" s="477"/>
      <c r="IE243" s="477"/>
      <c r="IF243" s="477"/>
      <c r="IG243" s="477"/>
      <c r="IH243" s="477"/>
      <c r="II243" s="477"/>
      <c r="IJ243" s="477"/>
      <c r="IK243" s="477"/>
      <c r="IL243" s="477"/>
      <c r="IM243" s="477"/>
      <c r="IN243" s="477"/>
      <c r="IO243" s="477"/>
      <c r="IP243" s="477"/>
      <c r="IQ243" s="477"/>
      <c r="IR243" s="477"/>
      <c r="IS243" s="477"/>
      <c r="IT243" s="477"/>
      <c r="IU243" s="477"/>
      <c r="IV243" s="477"/>
      <c r="IW243" s="477"/>
      <c r="IX243" s="477"/>
      <c r="IY243" s="477"/>
      <c r="IZ243" s="477"/>
      <c r="JA243" s="477"/>
      <c r="JB243" s="477"/>
      <c r="JC243" s="477"/>
      <c r="JD243" s="477"/>
      <c r="JE243" s="477"/>
    </row>
    <row r="244" spans="13:265" s="508" customFormat="1" ht="15" hidden="1" customHeight="1" x14ac:dyDescent="0.25">
      <c r="M244" s="400"/>
      <c r="N244" s="400"/>
      <c r="CK244" s="477"/>
      <c r="CL244" s="477"/>
      <c r="CM244" s="477"/>
      <c r="CN244" s="477"/>
      <c r="CO244" s="477"/>
      <c r="CP244" s="477"/>
      <c r="CQ244" s="477"/>
      <c r="CR244" s="477"/>
      <c r="CS244" s="477"/>
      <c r="CT244" s="477"/>
      <c r="CU244" s="477"/>
      <c r="CV244" s="477"/>
      <c r="CW244" s="477"/>
      <c r="CX244" s="477"/>
      <c r="CY244" s="477"/>
      <c r="CZ244" s="477"/>
      <c r="DA244" s="477"/>
      <c r="DB244" s="477"/>
      <c r="DC244" s="477"/>
      <c r="DD244" s="477"/>
      <c r="DE244" s="477"/>
      <c r="DF244" s="477"/>
      <c r="DG244" s="477"/>
      <c r="DH244" s="477"/>
      <c r="DI244" s="477"/>
      <c r="DJ244" s="477"/>
      <c r="DK244" s="477"/>
      <c r="DL244" s="477"/>
      <c r="DM244" s="477"/>
      <c r="DN244" s="477"/>
      <c r="DO244" s="477"/>
      <c r="DP244" s="477"/>
      <c r="DQ244" s="477"/>
      <c r="DR244" s="477"/>
      <c r="DS244" s="477"/>
      <c r="DT244" s="477"/>
      <c r="DU244" s="477"/>
      <c r="DV244" s="477"/>
      <c r="DW244" s="477"/>
      <c r="DX244" s="477"/>
      <c r="DY244" s="477"/>
      <c r="DZ244" s="477"/>
      <c r="EA244" s="477"/>
      <c r="EB244" s="477"/>
      <c r="EC244" s="477"/>
      <c r="ED244" s="477"/>
      <c r="EE244" s="477"/>
      <c r="EF244" s="477"/>
      <c r="EG244" s="477"/>
      <c r="EH244" s="477"/>
      <c r="EI244" s="477"/>
      <c r="EJ244" s="477"/>
      <c r="EK244" s="477"/>
      <c r="EL244" s="477"/>
      <c r="EM244" s="477"/>
      <c r="EN244" s="477"/>
      <c r="EO244" s="477"/>
      <c r="EP244" s="477"/>
      <c r="EQ244" s="477"/>
      <c r="ER244" s="477"/>
      <c r="ES244" s="477"/>
      <c r="ET244" s="477"/>
      <c r="EU244" s="477"/>
      <c r="EV244" s="477"/>
      <c r="EW244" s="477"/>
      <c r="EX244" s="477"/>
      <c r="EY244" s="477"/>
      <c r="EZ244" s="477"/>
      <c r="FA244" s="477"/>
      <c r="FB244" s="477"/>
      <c r="FC244" s="477"/>
      <c r="FD244" s="477"/>
      <c r="FE244" s="477"/>
      <c r="FF244" s="477"/>
      <c r="FG244" s="477"/>
      <c r="FH244" s="477"/>
      <c r="FI244" s="477"/>
      <c r="FJ244" s="477"/>
      <c r="FK244" s="477"/>
      <c r="FL244" s="477"/>
      <c r="FM244" s="477"/>
      <c r="FN244" s="477"/>
      <c r="FO244" s="477"/>
      <c r="FP244" s="477"/>
      <c r="FQ244" s="477"/>
      <c r="FR244" s="477"/>
      <c r="FS244" s="477"/>
      <c r="FT244" s="477"/>
      <c r="FU244" s="477"/>
      <c r="FV244" s="477"/>
      <c r="FW244" s="477"/>
      <c r="FX244" s="477"/>
      <c r="FY244" s="477"/>
      <c r="FZ244" s="477"/>
      <c r="GA244" s="477"/>
      <c r="GB244" s="477"/>
      <c r="GC244" s="477"/>
      <c r="GD244" s="477"/>
      <c r="GE244" s="477"/>
      <c r="GF244" s="477"/>
      <c r="GG244" s="477"/>
      <c r="GH244" s="477"/>
      <c r="GI244" s="477"/>
      <c r="GJ244" s="477"/>
      <c r="GK244" s="477"/>
      <c r="GL244" s="477"/>
      <c r="GM244" s="477"/>
      <c r="GN244" s="477"/>
      <c r="GO244" s="477"/>
      <c r="GP244" s="477"/>
      <c r="GQ244" s="477"/>
      <c r="GR244" s="477"/>
      <c r="GS244" s="477"/>
      <c r="GT244" s="477"/>
      <c r="GU244" s="477"/>
      <c r="GV244" s="477"/>
      <c r="GW244" s="477"/>
      <c r="GX244" s="477"/>
      <c r="GY244" s="477"/>
      <c r="GZ244" s="477"/>
      <c r="HA244" s="477"/>
      <c r="HB244" s="477"/>
      <c r="HC244" s="477"/>
      <c r="HD244" s="477"/>
      <c r="HE244" s="477"/>
      <c r="HF244" s="477"/>
      <c r="HG244" s="477"/>
      <c r="HH244" s="477"/>
      <c r="HI244" s="477"/>
      <c r="HJ244" s="477"/>
      <c r="HK244" s="477"/>
      <c r="HL244" s="477"/>
      <c r="HM244" s="477"/>
      <c r="HN244" s="477"/>
      <c r="HO244" s="477"/>
      <c r="HP244" s="477"/>
      <c r="HQ244" s="477"/>
      <c r="HR244" s="477"/>
      <c r="HS244" s="477"/>
      <c r="HT244" s="477"/>
      <c r="HU244" s="477"/>
      <c r="HV244" s="477"/>
      <c r="HW244" s="477"/>
      <c r="HX244" s="477"/>
      <c r="HY244" s="477"/>
      <c r="HZ244" s="477"/>
      <c r="IA244" s="477"/>
      <c r="IB244" s="477"/>
      <c r="IC244" s="477"/>
      <c r="ID244" s="477"/>
      <c r="IE244" s="477"/>
      <c r="IF244" s="477"/>
      <c r="IG244" s="477"/>
      <c r="IH244" s="477"/>
      <c r="II244" s="477"/>
      <c r="IJ244" s="477"/>
      <c r="IK244" s="477"/>
      <c r="IL244" s="477"/>
      <c r="IM244" s="477"/>
      <c r="IN244" s="477"/>
      <c r="IO244" s="477"/>
      <c r="IP244" s="477"/>
      <c r="IQ244" s="477"/>
      <c r="IR244" s="477"/>
      <c r="IS244" s="477"/>
      <c r="IT244" s="477"/>
      <c r="IU244" s="477"/>
      <c r="IV244" s="477"/>
      <c r="IW244" s="477"/>
      <c r="IX244" s="477"/>
      <c r="IY244" s="477"/>
      <c r="IZ244" s="477"/>
      <c r="JA244" s="477"/>
      <c r="JB244" s="477"/>
      <c r="JC244" s="477"/>
      <c r="JD244" s="477"/>
      <c r="JE244" s="477"/>
    </row>
    <row r="245" spans="13:265" s="508" customFormat="1" ht="15" hidden="1" customHeight="1" x14ac:dyDescent="0.25">
      <c r="M245" s="400"/>
      <c r="N245" s="400"/>
      <c r="CK245" s="477"/>
      <c r="CL245" s="477"/>
      <c r="CM245" s="477"/>
      <c r="CN245" s="477"/>
      <c r="CO245" s="477"/>
      <c r="CP245" s="477"/>
      <c r="CQ245" s="477"/>
      <c r="CR245" s="477"/>
      <c r="CS245" s="477"/>
      <c r="CT245" s="477"/>
      <c r="CU245" s="477"/>
      <c r="CV245" s="477"/>
      <c r="CW245" s="477"/>
      <c r="CX245" s="477"/>
      <c r="CY245" s="477"/>
      <c r="CZ245" s="477"/>
      <c r="DA245" s="477"/>
      <c r="DB245" s="477"/>
      <c r="DC245" s="477"/>
      <c r="DD245" s="477"/>
      <c r="DE245" s="477"/>
      <c r="DF245" s="477"/>
      <c r="DG245" s="477"/>
      <c r="DH245" s="477"/>
      <c r="DI245" s="477"/>
      <c r="DJ245" s="477"/>
      <c r="DK245" s="477"/>
      <c r="DL245" s="477"/>
      <c r="DM245" s="477"/>
      <c r="DN245" s="477"/>
      <c r="DO245" s="477"/>
      <c r="DP245" s="477"/>
      <c r="DQ245" s="477"/>
      <c r="DR245" s="477"/>
      <c r="DS245" s="477"/>
      <c r="DT245" s="477"/>
      <c r="DU245" s="477"/>
      <c r="DV245" s="477"/>
      <c r="DW245" s="477"/>
      <c r="DX245" s="477"/>
      <c r="DY245" s="477"/>
      <c r="DZ245" s="477"/>
      <c r="EA245" s="477"/>
      <c r="EB245" s="477"/>
      <c r="EC245" s="477"/>
      <c r="ED245" s="477"/>
      <c r="EE245" s="477"/>
      <c r="EF245" s="477"/>
      <c r="EG245" s="477"/>
      <c r="EH245" s="477"/>
      <c r="EI245" s="477"/>
      <c r="EJ245" s="477"/>
      <c r="EK245" s="477"/>
      <c r="EL245" s="477"/>
      <c r="EM245" s="477"/>
      <c r="EN245" s="477"/>
      <c r="EO245" s="477"/>
      <c r="EP245" s="477"/>
      <c r="EQ245" s="477"/>
      <c r="ER245" s="477"/>
      <c r="ES245" s="477"/>
      <c r="ET245" s="477"/>
      <c r="EU245" s="477"/>
      <c r="EV245" s="477"/>
      <c r="EW245" s="477"/>
      <c r="EX245" s="477"/>
      <c r="EY245" s="477"/>
      <c r="EZ245" s="477"/>
      <c r="FA245" s="477"/>
      <c r="FB245" s="477"/>
      <c r="FC245" s="477"/>
      <c r="FD245" s="477"/>
      <c r="FE245" s="477"/>
      <c r="FF245" s="477"/>
      <c r="FG245" s="477"/>
      <c r="FH245" s="477"/>
      <c r="FI245" s="477"/>
      <c r="FJ245" s="477"/>
      <c r="FK245" s="477"/>
      <c r="FL245" s="477"/>
      <c r="FM245" s="477"/>
      <c r="FN245" s="477"/>
      <c r="FO245" s="477"/>
      <c r="FP245" s="477"/>
      <c r="FQ245" s="477"/>
      <c r="FR245" s="477"/>
      <c r="FS245" s="477"/>
      <c r="FT245" s="477"/>
      <c r="FU245" s="477"/>
      <c r="FV245" s="477"/>
      <c r="FW245" s="477"/>
      <c r="FX245" s="477"/>
      <c r="FY245" s="477"/>
      <c r="FZ245" s="477"/>
      <c r="GA245" s="477"/>
      <c r="GB245" s="477"/>
      <c r="GC245" s="477"/>
      <c r="GD245" s="477"/>
      <c r="GE245" s="477"/>
      <c r="GF245" s="477"/>
      <c r="GG245" s="477"/>
      <c r="GH245" s="477"/>
      <c r="GI245" s="477"/>
      <c r="GJ245" s="477"/>
      <c r="GK245" s="477"/>
      <c r="GL245" s="477"/>
      <c r="GM245" s="477"/>
      <c r="GN245" s="477"/>
      <c r="GO245" s="477"/>
      <c r="GP245" s="477"/>
      <c r="GQ245" s="477"/>
      <c r="GR245" s="477"/>
      <c r="GS245" s="477"/>
      <c r="GT245" s="477"/>
      <c r="GU245" s="477"/>
      <c r="GV245" s="477"/>
      <c r="GW245" s="477"/>
      <c r="GX245" s="477"/>
      <c r="GY245" s="477"/>
      <c r="GZ245" s="477"/>
      <c r="HA245" s="477"/>
      <c r="HB245" s="477"/>
      <c r="HC245" s="477"/>
      <c r="HD245" s="477"/>
      <c r="HE245" s="477"/>
      <c r="HF245" s="477"/>
      <c r="HG245" s="477"/>
      <c r="HH245" s="477"/>
      <c r="HI245" s="477"/>
      <c r="HJ245" s="477"/>
      <c r="HK245" s="477"/>
      <c r="HL245" s="477"/>
      <c r="HM245" s="477"/>
      <c r="HN245" s="477"/>
      <c r="HO245" s="477"/>
      <c r="HP245" s="477"/>
      <c r="HQ245" s="477"/>
      <c r="HR245" s="477"/>
      <c r="HS245" s="477"/>
      <c r="HT245" s="477"/>
      <c r="HU245" s="477"/>
      <c r="HV245" s="477"/>
      <c r="HW245" s="477"/>
      <c r="HX245" s="477"/>
      <c r="HY245" s="477"/>
      <c r="HZ245" s="477"/>
      <c r="IA245" s="477"/>
      <c r="IB245" s="477"/>
      <c r="IC245" s="477"/>
      <c r="ID245" s="477"/>
      <c r="IE245" s="477"/>
      <c r="IF245" s="477"/>
      <c r="IG245" s="477"/>
      <c r="IH245" s="477"/>
      <c r="II245" s="477"/>
      <c r="IJ245" s="477"/>
      <c r="IK245" s="477"/>
      <c r="IL245" s="477"/>
      <c r="IM245" s="477"/>
      <c r="IN245" s="477"/>
      <c r="IO245" s="477"/>
      <c r="IP245" s="477"/>
      <c r="IQ245" s="477"/>
      <c r="IR245" s="477"/>
      <c r="IS245" s="477"/>
      <c r="IT245" s="477"/>
      <c r="IU245" s="477"/>
      <c r="IV245" s="477"/>
      <c r="IW245" s="477"/>
      <c r="IX245" s="477"/>
      <c r="IY245" s="477"/>
      <c r="IZ245" s="477"/>
      <c r="JA245" s="477"/>
      <c r="JB245" s="477"/>
      <c r="JC245" s="477"/>
      <c r="JD245" s="477"/>
      <c r="JE245" s="477"/>
    </row>
    <row r="246" spans="13:265" s="508" customFormat="1" ht="15" hidden="1" customHeight="1" x14ac:dyDescent="0.25">
      <c r="M246" s="400"/>
      <c r="N246" s="400"/>
      <c r="CK246" s="477"/>
      <c r="CL246" s="477"/>
      <c r="CM246" s="477"/>
      <c r="CN246" s="477"/>
      <c r="CO246" s="477"/>
      <c r="CP246" s="477"/>
      <c r="CQ246" s="477"/>
      <c r="CR246" s="477"/>
      <c r="CS246" s="477"/>
      <c r="CT246" s="477"/>
      <c r="CU246" s="477"/>
      <c r="CV246" s="477"/>
      <c r="CW246" s="477"/>
      <c r="CX246" s="477"/>
      <c r="CY246" s="477"/>
      <c r="CZ246" s="477"/>
      <c r="DA246" s="477"/>
      <c r="DB246" s="477"/>
      <c r="DC246" s="477"/>
      <c r="DD246" s="477"/>
      <c r="DE246" s="477"/>
      <c r="DF246" s="477"/>
      <c r="DG246" s="477"/>
      <c r="DH246" s="477"/>
      <c r="DI246" s="477"/>
      <c r="DJ246" s="477"/>
      <c r="DK246" s="477"/>
      <c r="DL246" s="477"/>
      <c r="DM246" s="477"/>
      <c r="DN246" s="477"/>
      <c r="DO246" s="477"/>
      <c r="DP246" s="477"/>
      <c r="DQ246" s="477"/>
      <c r="DR246" s="477"/>
      <c r="DS246" s="477"/>
      <c r="DT246" s="477"/>
      <c r="DU246" s="477"/>
      <c r="DV246" s="477"/>
      <c r="DW246" s="477"/>
      <c r="DX246" s="477"/>
      <c r="DY246" s="477"/>
      <c r="DZ246" s="477"/>
      <c r="EA246" s="477"/>
      <c r="EB246" s="477"/>
      <c r="EC246" s="477"/>
      <c r="ED246" s="477"/>
      <c r="EE246" s="477"/>
      <c r="EF246" s="477"/>
      <c r="EG246" s="477"/>
      <c r="EH246" s="477"/>
      <c r="EI246" s="477"/>
      <c r="EJ246" s="477"/>
      <c r="EK246" s="477"/>
      <c r="EL246" s="477"/>
      <c r="EM246" s="477"/>
      <c r="EN246" s="477"/>
      <c r="EO246" s="477"/>
      <c r="EP246" s="477"/>
      <c r="EQ246" s="477"/>
      <c r="ER246" s="477"/>
      <c r="ES246" s="477"/>
      <c r="ET246" s="477"/>
      <c r="EU246" s="477"/>
      <c r="EV246" s="477"/>
      <c r="EW246" s="477"/>
      <c r="EX246" s="477"/>
      <c r="EY246" s="477"/>
      <c r="EZ246" s="477"/>
      <c r="FA246" s="477"/>
      <c r="FB246" s="477"/>
      <c r="FC246" s="477"/>
      <c r="FD246" s="477"/>
      <c r="FE246" s="477"/>
      <c r="FF246" s="477"/>
      <c r="FG246" s="477"/>
      <c r="FH246" s="477"/>
      <c r="FI246" s="477"/>
      <c r="FJ246" s="477"/>
      <c r="FK246" s="477"/>
      <c r="FL246" s="477"/>
      <c r="FM246" s="477"/>
      <c r="FN246" s="477"/>
      <c r="FO246" s="477"/>
      <c r="FP246" s="477"/>
      <c r="FQ246" s="477"/>
      <c r="FR246" s="477"/>
      <c r="FS246" s="477"/>
      <c r="FT246" s="477"/>
      <c r="FU246" s="477"/>
      <c r="FV246" s="477"/>
      <c r="FW246" s="477"/>
      <c r="FX246" s="477"/>
      <c r="FY246" s="477"/>
      <c r="FZ246" s="477"/>
      <c r="GA246" s="477"/>
      <c r="GB246" s="477"/>
      <c r="GC246" s="477"/>
      <c r="GD246" s="477"/>
      <c r="GE246" s="477"/>
      <c r="GF246" s="477"/>
      <c r="GG246" s="477"/>
      <c r="GH246" s="477"/>
      <c r="GI246" s="477"/>
      <c r="GJ246" s="477"/>
      <c r="GK246" s="477"/>
      <c r="GL246" s="477"/>
      <c r="GM246" s="477"/>
      <c r="GN246" s="477"/>
      <c r="GO246" s="477"/>
      <c r="GP246" s="477"/>
      <c r="GQ246" s="477"/>
      <c r="GR246" s="477"/>
      <c r="GS246" s="477"/>
      <c r="GT246" s="477"/>
      <c r="GU246" s="477"/>
      <c r="GV246" s="477"/>
      <c r="GW246" s="477"/>
      <c r="GX246" s="477"/>
      <c r="GY246" s="477"/>
      <c r="GZ246" s="477"/>
      <c r="HA246" s="477"/>
      <c r="HB246" s="477"/>
      <c r="HC246" s="477"/>
      <c r="HD246" s="477"/>
      <c r="HE246" s="477"/>
      <c r="HF246" s="477"/>
      <c r="HG246" s="477"/>
      <c r="HH246" s="477"/>
      <c r="HI246" s="477"/>
      <c r="HJ246" s="477"/>
      <c r="HK246" s="477"/>
      <c r="HL246" s="477"/>
      <c r="HM246" s="477"/>
      <c r="HN246" s="477"/>
      <c r="HO246" s="477"/>
      <c r="HP246" s="477"/>
      <c r="HQ246" s="477"/>
      <c r="HR246" s="477"/>
      <c r="HS246" s="477"/>
      <c r="HT246" s="477"/>
      <c r="HU246" s="477"/>
      <c r="HV246" s="477"/>
      <c r="HW246" s="477"/>
      <c r="HX246" s="477"/>
      <c r="HY246" s="477"/>
      <c r="HZ246" s="477"/>
      <c r="IA246" s="477"/>
      <c r="IB246" s="477"/>
      <c r="IC246" s="477"/>
      <c r="ID246" s="477"/>
      <c r="IE246" s="477"/>
      <c r="IF246" s="477"/>
      <c r="IG246" s="477"/>
      <c r="IH246" s="477"/>
      <c r="II246" s="477"/>
      <c r="IJ246" s="477"/>
      <c r="IK246" s="477"/>
      <c r="IL246" s="477"/>
      <c r="IM246" s="477"/>
      <c r="IN246" s="477"/>
      <c r="IO246" s="477"/>
      <c r="IP246" s="477"/>
      <c r="IQ246" s="477"/>
      <c r="IR246" s="477"/>
      <c r="IS246" s="477"/>
      <c r="IT246" s="477"/>
      <c r="IU246" s="477"/>
      <c r="IV246" s="477"/>
      <c r="IW246" s="477"/>
      <c r="IX246" s="477"/>
      <c r="IY246" s="477"/>
      <c r="IZ246" s="477"/>
      <c r="JA246" s="477"/>
      <c r="JB246" s="477"/>
      <c r="JC246" s="477"/>
      <c r="JD246" s="477"/>
      <c r="JE246" s="477"/>
    </row>
    <row r="247" spans="13:265" s="508" customFormat="1" ht="15" hidden="1" customHeight="1" x14ac:dyDescent="0.25">
      <c r="M247" s="400"/>
      <c r="N247" s="400"/>
      <c r="CK247" s="477"/>
      <c r="CL247" s="477"/>
      <c r="CM247" s="477"/>
      <c r="CN247" s="477"/>
      <c r="CO247" s="477"/>
      <c r="CP247" s="477"/>
      <c r="CQ247" s="477"/>
      <c r="CR247" s="477"/>
      <c r="CS247" s="477"/>
      <c r="CT247" s="477"/>
      <c r="CU247" s="477"/>
      <c r="CV247" s="477"/>
      <c r="CW247" s="477"/>
      <c r="CX247" s="477"/>
      <c r="CY247" s="477"/>
      <c r="CZ247" s="477"/>
      <c r="DA247" s="477"/>
      <c r="DB247" s="477"/>
      <c r="DC247" s="477"/>
      <c r="DD247" s="477"/>
      <c r="DE247" s="477"/>
      <c r="DF247" s="477"/>
      <c r="DG247" s="477"/>
      <c r="DH247" s="477"/>
      <c r="DI247" s="477"/>
      <c r="DJ247" s="477"/>
      <c r="DK247" s="477"/>
      <c r="DL247" s="477"/>
      <c r="DM247" s="477"/>
      <c r="DN247" s="477"/>
      <c r="DO247" s="477"/>
      <c r="DP247" s="477"/>
      <c r="DQ247" s="477"/>
      <c r="DR247" s="477"/>
      <c r="DS247" s="477"/>
      <c r="DT247" s="477"/>
      <c r="DU247" s="477"/>
      <c r="DV247" s="477"/>
      <c r="DW247" s="477"/>
      <c r="DX247" s="477"/>
      <c r="DY247" s="477"/>
      <c r="DZ247" s="477"/>
      <c r="EA247" s="477"/>
      <c r="EB247" s="477"/>
      <c r="EC247" s="477"/>
      <c r="ED247" s="477"/>
      <c r="EE247" s="477"/>
      <c r="EF247" s="477"/>
      <c r="EG247" s="477"/>
      <c r="EH247" s="477"/>
      <c r="EI247" s="477"/>
      <c r="EJ247" s="477"/>
      <c r="EK247" s="477"/>
      <c r="EL247" s="477"/>
      <c r="EM247" s="477"/>
      <c r="EN247" s="477"/>
      <c r="EO247" s="477"/>
      <c r="EP247" s="477"/>
      <c r="EQ247" s="477"/>
      <c r="ER247" s="477"/>
      <c r="ES247" s="477"/>
      <c r="ET247" s="477"/>
      <c r="EU247" s="477"/>
      <c r="EV247" s="477"/>
      <c r="EW247" s="477"/>
      <c r="EX247" s="477"/>
      <c r="EY247" s="477"/>
      <c r="EZ247" s="477"/>
      <c r="FA247" s="477"/>
      <c r="FB247" s="477"/>
      <c r="FC247" s="477"/>
      <c r="FD247" s="477"/>
      <c r="FE247" s="477"/>
      <c r="FF247" s="477"/>
      <c r="FG247" s="477"/>
      <c r="FH247" s="477"/>
      <c r="FI247" s="477"/>
      <c r="FJ247" s="477"/>
      <c r="FK247" s="477"/>
      <c r="FL247" s="477"/>
      <c r="FM247" s="477"/>
      <c r="FN247" s="477"/>
      <c r="FO247" s="477"/>
      <c r="FP247" s="477"/>
      <c r="FQ247" s="477"/>
      <c r="FR247" s="477"/>
      <c r="FS247" s="477"/>
      <c r="FT247" s="477"/>
      <c r="FU247" s="477"/>
      <c r="FV247" s="477"/>
      <c r="FW247" s="477"/>
      <c r="FX247" s="477"/>
      <c r="FY247" s="477"/>
      <c r="FZ247" s="477"/>
      <c r="GA247" s="477"/>
      <c r="GB247" s="477"/>
      <c r="GC247" s="477"/>
      <c r="GD247" s="477"/>
      <c r="GE247" s="477"/>
      <c r="GF247" s="477"/>
      <c r="GG247" s="477"/>
      <c r="GH247" s="477"/>
      <c r="GI247" s="477"/>
      <c r="GJ247" s="477"/>
      <c r="GK247" s="477"/>
      <c r="GL247" s="477"/>
      <c r="GM247" s="477"/>
      <c r="GN247" s="477"/>
      <c r="GO247" s="477"/>
      <c r="GP247" s="477"/>
      <c r="GQ247" s="477"/>
      <c r="GR247" s="477"/>
      <c r="GS247" s="477"/>
      <c r="GT247" s="477"/>
      <c r="GU247" s="477"/>
      <c r="GV247" s="477"/>
      <c r="GW247" s="477"/>
      <c r="GX247" s="477"/>
      <c r="GY247" s="477"/>
      <c r="GZ247" s="477"/>
      <c r="HA247" s="477"/>
      <c r="HB247" s="477"/>
      <c r="HC247" s="477"/>
      <c r="HD247" s="477"/>
      <c r="HE247" s="477"/>
      <c r="HF247" s="477"/>
      <c r="HG247" s="477"/>
      <c r="HH247" s="477"/>
      <c r="HI247" s="477"/>
      <c r="HJ247" s="477"/>
      <c r="HK247" s="477"/>
      <c r="HL247" s="477"/>
      <c r="HM247" s="477"/>
      <c r="HN247" s="477"/>
      <c r="HO247" s="477"/>
      <c r="HP247" s="477"/>
      <c r="HQ247" s="477"/>
      <c r="HR247" s="477"/>
      <c r="HS247" s="477"/>
      <c r="HT247" s="477"/>
      <c r="HU247" s="477"/>
      <c r="HV247" s="477"/>
      <c r="HW247" s="477"/>
      <c r="HX247" s="477"/>
      <c r="HY247" s="477"/>
      <c r="HZ247" s="477"/>
      <c r="IA247" s="477"/>
      <c r="IB247" s="477"/>
      <c r="IC247" s="477"/>
      <c r="ID247" s="477"/>
      <c r="IE247" s="477"/>
      <c r="IF247" s="477"/>
      <c r="IG247" s="477"/>
      <c r="IH247" s="477"/>
      <c r="II247" s="477"/>
      <c r="IJ247" s="477"/>
      <c r="IK247" s="477"/>
      <c r="IL247" s="477"/>
      <c r="IM247" s="477"/>
      <c r="IN247" s="477"/>
      <c r="IO247" s="477"/>
      <c r="IP247" s="477"/>
      <c r="IQ247" s="477"/>
      <c r="IR247" s="477"/>
      <c r="IS247" s="477"/>
      <c r="IT247" s="477"/>
      <c r="IU247" s="477"/>
      <c r="IV247" s="477"/>
      <c r="IW247" s="477"/>
      <c r="IX247" s="477"/>
      <c r="IY247" s="477"/>
      <c r="IZ247" s="477"/>
      <c r="JA247" s="477"/>
      <c r="JB247" s="477"/>
      <c r="JC247" s="477"/>
      <c r="JD247" s="477"/>
      <c r="JE247" s="477"/>
    </row>
    <row r="248" spans="13:265" s="508" customFormat="1" ht="15" hidden="1" customHeight="1" x14ac:dyDescent="0.25">
      <c r="M248" s="400"/>
      <c r="N248" s="400"/>
      <c r="CK248" s="477"/>
      <c r="CL248" s="477"/>
      <c r="CM248" s="477"/>
      <c r="CN248" s="477"/>
      <c r="CO248" s="477"/>
      <c r="CP248" s="477"/>
      <c r="CQ248" s="477"/>
      <c r="CR248" s="477"/>
      <c r="CS248" s="477"/>
      <c r="CT248" s="477"/>
      <c r="CU248" s="477"/>
      <c r="CV248" s="477"/>
      <c r="CW248" s="477"/>
      <c r="CX248" s="477"/>
      <c r="CY248" s="477"/>
      <c r="CZ248" s="477"/>
      <c r="DA248" s="477"/>
      <c r="DB248" s="477"/>
      <c r="DC248" s="477"/>
      <c r="DD248" s="477"/>
      <c r="DE248" s="477"/>
      <c r="DF248" s="477"/>
      <c r="DG248" s="477"/>
      <c r="DH248" s="477"/>
      <c r="DI248" s="477"/>
      <c r="DJ248" s="477"/>
      <c r="DK248" s="477"/>
      <c r="DL248" s="477"/>
      <c r="DM248" s="477"/>
      <c r="DN248" s="477"/>
      <c r="DO248" s="477"/>
      <c r="DP248" s="477"/>
      <c r="DQ248" s="477"/>
      <c r="DR248" s="477"/>
      <c r="DS248" s="477"/>
      <c r="DT248" s="477"/>
      <c r="DU248" s="477"/>
      <c r="DV248" s="477"/>
      <c r="DW248" s="477"/>
      <c r="DX248" s="477"/>
      <c r="DY248" s="477"/>
      <c r="DZ248" s="477"/>
      <c r="EA248" s="477"/>
      <c r="EB248" s="477"/>
      <c r="EC248" s="477"/>
      <c r="ED248" s="477"/>
      <c r="EE248" s="477"/>
      <c r="EF248" s="477"/>
      <c r="EG248" s="477"/>
      <c r="EH248" s="477"/>
      <c r="EI248" s="477"/>
      <c r="EJ248" s="477"/>
      <c r="EK248" s="477"/>
      <c r="EL248" s="477"/>
      <c r="EM248" s="477"/>
      <c r="EN248" s="477"/>
      <c r="EO248" s="477"/>
      <c r="EP248" s="477"/>
      <c r="EQ248" s="477"/>
      <c r="ER248" s="477"/>
      <c r="ES248" s="477"/>
      <c r="ET248" s="477"/>
      <c r="EU248" s="477"/>
      <c r="EV248" s="477"/>
      <c r="EW248" s="477"/>
      <c r="EX248" s="477"/>
      <c r="EY248" s="477"/>
      <c r="EZ248" s="477"/>
      <c r="FA248" s="477"/>
      <c r="FB248" s="477"/>
      <c r="FC248" s="477"/>
      <c r="FD248" s="477"/>
      <c r="FE248" s="477"/>
      <c r="FF248" s="477"/>
      <c r="FG248" s="477"/>
      <c r="FH248" s="477"/>
      <c r="FI248" s="477"/>
      <c r="FJ248" s="477"/>
      <c r="FK248" s="477"/>
      <c r="FL248" s="477"/>
      <c r="FM248" s="477"/>
      <c r="FN248" s="477"/>
      <c r="FO248" s="477"/>
      <c r="FP248" s="477"/>
      <c r="FQ248" s="477"/>
      <c r="FR248" s="477"/>
      <c r="FS248" s="477"/>
      <c r="FT248" s="477"/>
      <c r="FU248" s="477"/>
      <c r="FV248" s="477"/>
      <c r="FW248" s="477"/>
      <c r="FX248" s="477"/>
      <c r="FY248" s="477"/>
      <c r="FZ248" s="477"/>
      <c r="GA248" s="477"/>
      <c r="GB248" s="477"/>
      <c r="GC248" s="477"/>
      <c r="GD248" s="477"/>
      <c r="GE248" s="477"/>
      <c r="GF248" s="477"/>
      <c r="GG248" s="477"/>
      <c r="GH248" s="477"/>
      <c r="GI248" s="477"/>
      <c r="GJ248" s="477"/>
      <c r="GK248" s="477"/>
      <c r="GL248" s="477"/>
      <c r="GM248" s="477"/>
      <c r="GN248" s="477"/>
      <c r="GO248" s="477"/>
      <c r="GP248" s="477"/>
      <c r="GQ248" s="477"/>
      <c r="GR248" s="477"/>
      <c r="GS248" s="477"/>
      <c r="GT248" s="477"/>
      <c r="GU248" s="477"/>
      <c r="GV248" s="477"/>
      <c r="GW248" s="477"/>
      <c r="GX248" s="477"/>
      <c r="GY248" s="477"/>
      <c r="GZ248" s="477"/>
      <c r="HA248" s="477"/>
      <c r="HB248" s="477"/>
      <c r="HC248" s="477"/>
      <c r="HD248" s="477"/>
      <c r="HE248" s="477"/>
      <c r="HF248" s="477"/>
      <c r="HG248" s="477"/>
      <c r="HH248" s="477"/>
      <c r="HI248" s="477"/>
      <c r="HJ248" s="477"/>
      <c r="HK248" s="477"/>
      <c r="HL248" s="477"/>
      <c r="HM248" s="477"/>
      <c r="HN248" s="477"/>
      <c r="HO248" s="477"/>
      <c r="HP248" s="477"/>
      <c r="HQ248" s="477"/>
      <c r="HR248" s="477"/>
      <c r="HS248" s="477"/>
      <c r="HT248" s="477"/>
      <c r="HU248" s="477"/>
      <c r="HV248" s="477"/>
      <c r="HW248" s="477"/>
      <c r="HX248" s="477"/>
      <c r="HY248" s="477"/>
      <c r="HZ248" s="477"/>
      <c r="IA248" s="477"/>
      <c r="IB248" s="477"/>
      <c r="IC248" s="477"/>
      <c r="ID248" s="477"/>
      <c r="IE248" s="477"/>
      <c r="IF248" s="477"/>
      <c r="IG248" s="477"/>
      <c r="IH248" s="477"/>
      <c r="II248" s="477"/>
      <c r="IJ248" s="477"/>
      <c r="IK248" s="477"/>
      <c r="IL248" s="477"/>
      <c r="IM248" s="477"/>
      <c r="IN248" s="477"/>
      <c r="IO248" s="477"/>
      <c r="IP248" s="477"/>
      <c r="IQ248" s="477"/>
      <c r="IR248" s="477"/>
      <c r="IS248" s="477"/>
      <c r="IT248" s="477"/>
      <c r="IU248" s="477"/>
      <c r="IV248" s="477"/>
      <c r="IW248" s="477"/>
      <c r="IX248" s="477"/>
      <c r="IY248" s="477"/>
      <c r="IZ248" s="477"/>
      <c r="JA248" s="477"/>
      <c r="JB248" s="477"/>
      <c r="JC248" s="477"/>
      <c r="JD248" s="477"/>
      <c r="JE248" s="477"/>
    </row>
    <row r="249" spans="13:265" s="508" customFormat="1" ht="15" hidden="1" customHeight="1" x14ac:dyDescent="0.25">
      <c r="M249" s="400"/>
      <c r="N249" s="400"/>
      <c r="CK249" s="477"/>
      <c r="CL249" s="477"/>
      <c r="CM249" s="477"/>
      <c r="CN249" s="477"/>
      <c r="CO249" s="477"/>
      <c r="CP249" s="477"/>
      <c r="CQ249" s="477"/>
      <c r="CR249" s="477"/>
      <c r="CS249" s="477"/>
      <c r="CT249" s="477"/>
      <c r="CU249" s="477"/>
      <c r="CV249" s="477"/>
      <c r="CW249" s="477"/>
      <c r="CX249" s="477"/>
      <c r="CY249" s="477"/>
      <c r="CZ249" s="477"/>
      <c r="DA249" s="477"/>
      <c r="DB249" s="477"/>
      <c r="DC249" s="477"/>
      <c r="DD249" s="477"/>
      <c r="DE249" s="477"/>
      <c r="DF249" s="477"/>
      <c r="DG249" s="477"/>
      <c r="DH249" s="477"/>
      <c r="DI249" s="477"/>
      <c r="DJ249" s="477"/>
      <c r="DK249" s="477"/>
      <c r="DL249" s="477"/>
      <c r="DM249" s="477"/>
      <c r="DN249" s="477"/>
      <c r="DO249" s="477"/>
      <c r="DP249" s="477"/>
      <c r="DQ249" s="477"/>
      <c r="DR249" s="477"/>
      <c r="DS249" s="477"/>
      <c r="DT249" s="477"/>
      <c r="DU249" s="477"/>
      <c r="DV249" s="477"/>
      <c r="DW249" s="477"/>
      <c r="DX249" s="477"/>
      <c r="DY249" s="477"/>
      <c r="DZ249" s="477"/>
      <c r="EA249" s="477"/>
      <c r="EB249" s="477"/>
      <c r="EC249" s="477"/>
      <c r="ED249" s="477"/>
      <c r="EE249" s="477"/>
      <c r="EF249" s="477"/>
      <c r="EG249" s="477"/>
      <c r="EH249" s="477"/>
      <c r="EI249" s="477"/>
      <c r="EJ249" s="477"/>
      <c r="EK249" s="477"/>
      <c r="EL249" s="477"/>
      <c r="EM249" s="477"/>
      <c r="EN249" s="477"/>
      <c r="EO249" s="477"/>
      <c r="EP249" s="477"/>
      <c r="EQ249" s="477"/>
      <c r="ER249" s="477"/>
      <c r="ES249" s="477"/>
      <c r="ET249" s="477"/>
      <c r="EU249" s="477"/>
      <c r="EV249" s="477"/>
      <c r="EW249" s="477"/>
      <c r="EX249" s="477"/>
      <c r="EY249" s="477"/>
      <c r="EZ249" s="477"/>
      <c r="FA249" s="477"/>
      <c r="FB249" s="477"/>
      <c r="FC249" s="477"/>
      <c r="FD249" s="477"/>
      <c r="FE249" s="477"/>
      <c r="FF249" s="477"/>
      <c r="FG249" s="477"/>
      <c r="FH249" s="477"/>
      <c r="FI249" s="477"/>
      <c r="FJ249" s="477"/>
      <c r="FK249" s="477"/>
      <c r="FL249" s="477"/>
      <c r="FM249" s="477"/>
      <c r="FN249" s="477"/>
      <c r="FO249" s="477"/>
      <c r="FP249" s="477"/>
      <c r="FQ249" s="477"/>
      <c r="FR249" s="477"/>
      <c r="FS249" s="477"/>
      <c r="FT249" s="477"/>
      <c r="FU249" s="477"/>
      <c r="FV249" s="477"/>
      <c r="FW249" s="477"/>
      <c r="FX249" s="477"/>
      <c r="FY249" s="477"/>
      <c r="FZ249" s="477"/>
      <c r="GA249" s="477"/>
      <c r="GB249" s="477"/>
      <c r="GC249" s="477"/>
      <c r="GD249" s="477"/>
      <c r="GE249" s="477"/>
      <c r="GF249" s="477"/>
      <c r="GG249" s="477"/>
      <c r="GH249" s="477"/>
      <c r="GI249" s="477"/>
      <c r="GJ249" s="477"/>
      <c r="GK249" s="477"/>
      <c r="GL249" s="477"/>
      <c r="GM249" s="477"/>
      <c r="GN249" s="477"/>
      <c r="GO249" s="477"/>
      <c r="GP249" s="477"/>
      <c r="GQ249" s="477"/>
      <c r="GR249" s="477"/>
      <c r="GS249" s="477"/>
      <c r="GT249" s="477"/>
      <c r="GU249" s="477"/>
      <c r="GV249" s="477"/>
      <c r="GW249" s="477"/>
      <c r="GX249" s="477"/>
      <c r="GY249" s="477"/>
      <c r="GZ249" s="477"/>
      <c r="HA249" s="477"/>
      <c r="HB249" s="477"/>
      <c r="HC249" s="477"/>
      <c r="HD249" s="477"/>
      <c r="HE249" s="477"/>
      <c r="HF249" s="477"/>
      <c r="HG249" s="477"/>
      <c r="HH249" s="477"/>
      <c r="HI249" s="477"/>
      <c r="HJ249" s="477"/>
      <c r="HK249" s="477"/>
      <c r="HL249" s="477"/>
      <c r="HM249" s="477"/>
      <c r="HN249" s="477"/>
      <c r="HO249" s="477"/>
      <c r="HP249" s="477"/>
      <c r="HQ249" s="477"/>
      <c r="HR249" s="477"/>
      <c r="HS249" s="477"/>
      <c r="HT249" s="477"/>
      <c r="HU249" s="477"/>
      <c r="HV249" s="477"/>
      <c r="HW249" s="477"/>
      <c r="HX249" s="477"/>
      <c r="HY249" s="477"/>
      <c r="HZ249" s="477"/>
      <c r="IA249" s="477"/>
      <c r="IB249" s="477"/>
      <c r="IC249" s="477"/>
      <c r="ID249" s="477"/>
      <c r="IE249" s="477"/>
      <c r="IF249" s="477"/>
      <c r="IG249" s="477"/>
      <c r="IH249" s="477"/>
      <c r="II249" s="477"/>
      <c r="IJ249" s="477"/>
      <c r="IK249" s="477"/>
      <c r="IL249" s="477"/>
      <c r="IM249" s="477"/>
      <c r="IN249" s="477"/>
      <c r="IO249" s="477"/>
      <c r="IP249" s="477"/>
      <c r="IQ249" s="477"/>
      <c r="IR249" s="477"/>
      <c r="IS249" s="477"/>
      <c r="IT249" s="477"/>
      <c r="IU249" s="477"/>
      <c r="IV249" s="477"/>
      <c r="IW249" s="477"/>
      <c r="IX249" s="477"/>
      <c r="IY249" s="477"/>
      <c r="IZ249" s="477"/>
      <c r="JA249" s="477"/>
      <c r="JB249" s="477"/>
      <c r="JC249" s="477"/>
      <c r="JD249" s="477"/>
      <c r="JE249" s="477"/>
    </row>
    <row r="250" spans="13:265" s="508" customFormat="1" ht="15" hidden="1" customHeight="1" x14ac:dyDescent="0.25">
      <c r="M250" s="400"/>
      <c r="N250" s="400"/>
      <c r="CK250" s="477"/>
      <c r="CL250" s="477"/>
      <c r="CM250" s="477"/>
      <c r="CN250" s="477"/>
      <c r="CO250" s="477"/>
      <c r="CP250" s="477"/>
      <c r="CQ250" s="477"/>
      <c r="CR250" s="477"/>
      <c r="CS250" s="477"/>
      <c r="CT250" s="477"/>
      <c r="CU250" s="477"/>
      <c r="CV250" s="477"/>
      <c r="CW250" s="477"/>
      <c r="CX250" s="477"/>
      <c r="CY250" s="477"/>
      <c r="CZ250" s="477"/>
      <c r="DA250" s="477"/>
      <c r="DB250" s="477"/>
      <c r="DC250" s="477"/>
      <c r="DD250" s="477"/>
      <c r="DE250" s="477"/>
      <c r="DF250" s="477"/>
      <c r="DG250" s="477"/>
      <c r="DH250" s="477"/>
      <c r="DI250" s="477"/>
      <c r="DJ250" s="477"/>
      <c r="DK250" s="477"/>
      <c r="DL250" s="477"/>
      <c r="DM250" s="477"/>
      <c r="DN250" s="477"/>
      <c r="DO250" s="477"/>
      <c r="DP250" s="477"/>
      <c r="DQ250" s="477"/>
      <c r="DR250" s="477"/>
      <c r="DS250" s="477"/>
      <c r="DT250" s="477"/>
      <c r="DU250" s="477"/>
      <c r="DV250" s="477"/>
      <c r="DW250" s="477"/>
      <c r="DX250" s="477"/>
      <c r="DY250" s="477"/>
      <c r="DZ250" s="477"/>
      <c r="EA250" s="477"/>
      <c r="EB250" s="477"/>
      <c r="EC250" s="477"/>
      <c r="ED250" s="477"/>
      <c r="EE250" s="477"/>
      <c r="EF250" s="477"/>
      <c r="EG250" s="477"/>
      <c r="EH250" s="477"/>
      <c r="EI250" s="477"/>
      <c r="EJ250" s="477"/>
      <c r="EK250" s="477"/>
      <c r="EL250" s="477"/>
      <c r="EM250" s="477"/>
      <c r="EN250" s="477"/>
      <c r="EO250" s="477"/>
      <c r="EP250" s="477"/>
      <c r="EQ250" s="477"/>
      <c r="ER250" s="477"/>
      <c r="ES250" s="477"/>
      <c r="ET250" s="477"/>
      <c r="EU250" s="477"/>
      <c r="EV250" s="477"/>
      <c r="EW250" s="477"/>
      <c r="EX250" s="477"/>
      <c r="EY250" s="477"/>
      <c r="EZ250" s="477"/>
      <c r="FA250" s="477"/>
      <c r="FB250" s="477"/>
      <c r="FC250" s="477"/>
      <c r="FD250" s="477"/>
      <c r="FE250" s="477"/>
      <c r="FF250" s="477"/>
      <c r="FG250" s="477"/>
      <c r="FH250" s="477"/>
      <c r="FI250" s="477"/>
      <c r="FJ250" s="477"/>
      <c r="FK250" s="477"/>
      <c r="FL250" s="477"/>
      <c r="FM250" s="477"/>
      <c r="FN250" s="477"/>
      <c r="FO250" s="477"/>
      <c r="FP250" s="477"/>
      <c r="FQ250" s="477"/>
      <c r="FR250" s="477"/>
      <c r="FS250" s="477"/>
      <c r="FT250" s="477"/>
      <c r="FU250" s="477"/>
      <c r="FV250" s="477"/>
      <c r="FW250" s="477"/>
      <c r="FX250" s="477"/>
      <c r="FY250" s="477"/>
      <c r="FZ250" s="477"/>
      <c r="GA250" s="477"/>
      <c r="GB250" s="477"/>
      <c r="GC250" s="477"/>
      <c r="GD250" s="477"/>
      <c r="GE250" s="477"/>
      <c r="GF250" s="477"/>
      <c r="GG250" s="477"/>
      <c r="GH250" s="477"/>
      <c r="GI250" s="477"/>
      <c r="GJ250" s="477"/>
      <c r="GK250" s="477"/>
      <c r="GL250" s="477"/>
      <c r="GM250" s="477"/>
      <c r="GN250" s="477"/>
      <c r="GO250" s="477"/>
      <c r="GP250" s="477"/>
      <c r="GQ250" s="477"/>
      <c r="GR250" s="477"/>
      <c r="GS250" s="477"/>
      <c r="GT250" s="477"/>
      <c r="GU250" s="477"/>
      <c r="GV250" s="477"/>
      <c r="GW250" s="477"/>
      <c r="GX250" s="477"/>
      <c r="GY250" s="477"/>
      <c r="GZ250" s="477"/>
      <c r="HA250" s="477"/>
      <c r="HB250" s="477"/>
      <c r="HC250" s="477"/>
      <c r="HD250" s="477"/>
      <c r="HE250" s="477"/>
      <c r="HF250" s="477"/>
      <c r="HG250" s="477"/>
      <c r="HH250" s="477"/>
      <c r="HI250" s="477"/>
      <c r="HJ250" s="477"/>
      <c r="HK250" s="477"/>
      <c r="HL250" s="477"/>
      <c r="HM250" s="477"/>
      <c r="HN250" s="477"/>
      <c r="HO250" s="477"/>
      <c r="HP250" s="477"/>
      <c r="HQ250" s="477"/>
      <c r="HR250" s="477"/>
      <c r="HS250" s="477"/>
      <c r="HT250" s="477"/>
      <c r="HU250" s="477"/>
      <c r="HV250" s="477"/>
      <c r="HW250" s="477"/>
      <c r="HX250" s="477"/>
      <c r="HY250" s="477"/>
      <c r="HZ250" s="477"/>
      <c r="IA250" s="477"/>
      <c r="IB250" s="477"/>
      <c r="IC250" s="477"/>
      <c r="ID250" s="477"/>
      <c r="IE250" s="477"/>
      <c r="IF250" s="477"/>
      <c r="IG250" s="477"/>
      <c r="IH250" s="477"/>
      <c r="II250" s="477"/>
      <c r="IJ250" s="477"/>
      <c r="IK250" s="477"/>
      <c r="IL250" s="477"/>
      <c r="IM250" s="477"/>
      <c r="IN250" s="477"/>
      <c r="IO250" s="477"/>
      <c r="IP250" s="477"/>
      <c r="IQ250" s="477"/>
      <c r="IR250" s="477"/>
      <c r="IS250" s="477"/>
      <c r="IT250" s="477"/>
      <c r="IU250" s="477"/>
      <c r="IV250" s="477"/>
      <c r="IW250" s="477"/>
      <c r="IX250" s="477"/>
      <c r="IY250" s="477"/>
      <c r="IZ250" s="477"/>
      <c r="JA250" s="477"/>
      <c r="JB250" s="477"/>
      <c r="JC250" s="477"/>
      <c r="JD250" s="477"/>
      <c r="JE250" s="477"/>
    </row>
    <row r="251" spans="13:265" s="508" customFormat="1" ht="15" hidden="1" customHeight="1" x14ac:dyDescent="0.25">
      <c r="M251" s="400"/>
      <c r="N251" s="400"/>
      <c r="CK251" s="477"/>
      <c r="CL251" s="477"/>
      <c r="CM251" s="477"/>
      <c r="CN251" s="477"/>
      <c r="CO251" s="477"/>
      <c r="CP251" s="477"/>
      <c r="CQ251" s="477"/>
      <c r="CR251" s="477"/>
      <c r="CS251" s="477"/>
      <c r="CT251" s="477"/>
      <c r="CU251" s="477"/>
      <c r="CV251" s="477"/>
      <c r="CW251" s="477"/>
      <c r="CX251" s="477"/>
      <c r="CY251" s="477"/>
      <c r="CZ251" s="477"/>
      <c r="DA251" s="477"/>
      <c r="DB251" s="477"/>
      <c r="DC251" s="477"/>
      <c r="DD251" s="477"/>
      <c r="DE251" s="477"/>
      <c r="DF251" s="477"/>
      <c r="DG251" s="477"/>
      <c r="DH251" s="477"/>
      <c r="DI251" s="477"/>
      <c r="DJ251" s="477"/>
      <c r="DK251" s="477"/>
      <c r="DL251" s="477"/>
      <c r="DM251" s="477"/>
      <c r="DN251" s="477"/>
      <c r="DO251" s="477"/>
      <c r="DP251" s="477"/>
      <c r="DQ251" s="477"/>
      <c r="DR251" s="477"/>
      <c r="DS251" s="477"/>
      <c r="DT251" s="477"/>
      <c r="DU251" s="477"/>
      <c r="DV251" s="477"/>
      <c r="DW251" s="477"/>
      <c r="DX251" s="477"/>
      <c r="DY251" s="477"/>
      <c r="DZ251" s="477"/>
      <c r="EA251" s="477"/>
      <c r="EB251" s="477"/>
      <c r="EC251" s="477"/>
      <c r="ED251" s="477"/>
      <c r="EE251" s="477"/>
      <c r="EF251" s="477"/>
      <c r="EG251" s="477"/>
      <c r="EH251" s="477"/>
      <c r="EI251" s="477"/>
      <c r="EJ251" s="477"/>
      <c r="EK251" s="477"/>
      <c r="EL251" s="477"/>
      <c r="EM251" s="477"/>
      <c r="EN251" s="477"/>
      <c r="EO251" s="477"/>
      <c r="EP251" s="477"/>
      <c r="EQ251" s="477"/>
      <c r="ER251" s="477"/>
      <c r="ES251" s="477"/>
      <c r="ET251" s="477"/>
      <c r="EU251" s="477"/>
      <c r="EV251" s="477"/>
      <c r="EW251" s="477"/>
      <c r="EX251" s="477"/>
      <c r="EY251" s="477"/>
      <c r="EZ251" s="477"/>
      <c r="FA251" s="477"/>
      <c r="FB251" s="477"/>
      <c r="FC251" s="477"/>
      <c r="FD251" s="477"/>
      <c r="FE251" s="477"/>
      <c r="FF251" s="477"/>
      <c r="FG251" s="477"/>
      <c r="FH251" s="477"/>
      <c r="FI251" s="477"/>
      <c r="FJ251" s="477"/>
      <c r="FK251" s="477"/>
      <c r="FL251" s="477"/>
      <c r="FM251" s="477"/>
      <c r="FN251" s="477"/>
      <c r="FO251" s="477"/>
      <c r="FP251" s="477"/>
      <c r="FQ251" s="477"/>
      <c r="FR251" s="477"/>
      <c r="FS251" s="477"/>
      <c r="FT251" s="477"/>
      <c r="FU251" s="477"/>
      <c r="FV251" s="477"/>
      <c r="FW251" s="477"/>
      <c r="FX251" s="477"/>
      <c r="FY251" s="477"/>
      <c r="FZ251" s="477"/>
      <c r="GA251" s="477"/>
      <c r="GB251" s="477"/>
      <c r="GC251" s="477"/>
      <c r="GD251" s="477"/>
      <c r="GE251" s="477"/>
      <c r="GF251" s="477"/>
      <c r="GG251" s="477"/>
      <c r="GH251" s="477"/>
      <c r="GI251" s="477"/>
      <c r="GJ251" s="477"/>
      <c r="GK251" s="477"/>
      <c r="GL251" s="477"/>
      <c r="GM251" s="477"/>
      <c r="GN251" s="477"/>
      <c r="GO251" s="477"/>
      <c r="GP251" s="477"/>
      <c r="GQ251" s="477"/>
      <c r="GR251" s="477"/>
      <c r="GS251" s="477"/>
      <c r="GT251" s="477"/>
      <c r="GU251" s="477"/>
      <c r="GV251" s="477"/>
      <c r="GW251" s="477"/>
      <c r="GX251" s="477"/>
      <c r="GY251" s="477"/>
      <c r="GZ251" s="477"/>
      <c r="HA251" s="477"/>
      <c r="HB251" s="477"/>
      <c r="HC251" s="477"/>
      <c r="HD251" s="477"/>
      <c r="HE251" s="477"/>
      <c r="HF251" s="477"/>
      <c r="HG251" s="477"/>
      <c r="HH251" s="477"/>
      <c r="HI251" s="477"/>
      <c r="HJ251" s="477"/>
      <c r="HK251" s="477"/>
      <c r="HL251" s="477"/>
      <c r="HM251" s="477"/>
      <c r="HN251" s="477"/>
      <c r="HO251" s="477"/>
      <c r="HP251" s="477"/>
      <c r="HQ251" s="477"/>
      <c r="HR251" s="477"/>
      <c r="HS251" s="477"/>
      <c r="HT251" s="477"/>
      <c r="HU251" s="477"/>
      <c r="HV251" s="477"/>
      <c r="HW251" s="477"/>
      <c r="HX251" s="477"/>
      <c r="HY251" s="477"/>
      <c r="HZ251" s="477"/>
      <c r="IA251" s="477"/>
      <c r="IB251" s="477"/>
      <c r="IC251" s="477"/>
      <c r="ID251" s="477"/>
      <c r="IE251" s="477"/>
      <c r="IF251" s="477"/>
      <c r="IG251" s="477"/>
      <c r="IH251" s="477"/>
      <c r="II251" s="477"/>
      <c r="IJ251" s="477"/>
      <c r="IK251" s="477"/>
      <c r="IL251" s="477"/>
      <c r="IM251" s="477"/>
      <c r="IN251" s="477"/>
      <c r="IO251" s="477"/>
      <c r="IP251" s="477"/>
      <c r="IQ251" s="477"/>
      <c r="IR251" s="477"/>
      <c r="IS251" s="477"/>
      <c r="IT251" s="477"/>
      <c r="IU251" s="477"/>
      <c r="IV251" s="477"/>
      <c r="IW251" s="477"/>
      <c r="IX251" s="477"/>
      <c r="IY251" s="477"/>
      <c r="IZ251" s="477"/>
      <c r="JA251" s="477"/>
      <c r="JB251" s="477"/>
      <c r="JC251" s="477"/>
      <c r="JD251" s="477"/>
      <c r="JE251" s="477"/>
    </row>
    <row r="252" spans="13:265" s="508" customFormat="1" ht="15" hidden="1" customHeight="1" x14ac:dyDescent="0.25">
      <c r="M252" s="400"/>
      <c r="N252" s="400"/>
      <c r="CK252" s="477"/>
      <c r="CL252" s="477"/>
      <c r="CM252" s="477"/>
      <c r="CN252" s="477"/>
      <c r="CO252" s="477"/>
      <c r="CP252" s="477"/>
      <c r="CQ252" s="477"/>
      <c r="CR252" s="477"/>
      <c r="CS252" s="477"/>
      <c r="CT252" s="477"/>
      <c r="CU252" s="477"/>
      <c r="CV252" s="477"/>
      <c r="CW252" s="477"/>
      <c r="CX252" s="477"/>
      <c r="CY252" s="477"/>
      <c r="CZ252" s="477"/>
      <c r="DA252" s="477"/>
      <c r="DB252" s="477"/>
      <c r="DC252" s="477"/>
      <c r="DD252" s="477"/>
      <c r="DE252" s="477"/>
      <c r="DF252" s="477"/>
      <c r="DG252" s="477"/>
      <c r="DH252" s="477"/>
      <c r="DI252" s="477"/>
      <c r="DJ252" s="477"/>
      <c r="DK252" s="477"/>
      <c r="DL252" s="477"/>
      <c r="DM252" s="477"/>
      <c r="DN252" s="477"/>
      <c r="DO252" s="477"/>
      <c r="DP252" s="477"/>
      <c r="DQ252" s="477"/>
      <c r="DR252" s="477"/>
      <c r="DS252" s="477"/>
      <c r="DT252" s="477"/>
      <c r="DU252" s="477"/>
      <c r="DV252" s="477"/>
      <c r="DW252" s="477"/>
      <c r="DX252" s="477"/>
      <c r="DY252" s="477"/>
      <c r="DZ252" s="477"/>
      <c r="EA252" s="477"/>
      <c r="EB252" s="477"/>
      <c r="EC252" s="477"/>
      <c r="ED252" s="477"/>
      <c r="EE252" s="477"/>
      <c r="EF252" s="477"/>
      <c r="EG252" s="477"/>
      <c r="EH252" s="477"/>
      <c r="EI252" s="477"/>
      <c r="EJ252" s="477"/>
      <c r="EK252" s="477"/>
      <c r="EL252" s="477"/>
      <c r="EM252" s="477"/>
      <c r="EN252" s="477"/>
      <c r="EO252" s="477"/>
      <c r="EP252" s="477"/>
      <c r="EQ252" s="477"/>
      <c r="ER252" s="477"/>
      <c r="ES252" s="477"/>
      <c r="ET252" s="477"/>
      <c r="EU252" s="477"/>
      <c r="EV252" s="477"/>
      <c r="EW252" s="477"/>
      <c r="EX252" s="477"/>
      <c r="EY252" s="477"/>
      <c r="EZ252" s="477"/>
      <c r="FA252" s="477"/>
      <c r="FB252" s="477"/>
      <c r="FC252" s="477"/>
      <c r="FD252" s="477"/>
      <c r="FE252" s="477"/>
      <c r="FF252" s="477"/>
      <c r="FG252" s="477"/>
      <c r="FH252" s="477"/>
      <c r="FI252" s="477"/>
      <c r="FJ252" s="477"/>
      <c r="FK252" s="477"/>
      <c r="FL252" s="477"/>
      <c r="FM252" s="477"/>
      <c r="FN252" s="477"/>
      <c r="FO252" s="477"/>
      <c r="FP252" s="477"/>
      <c r="FQ252" s="477"/>
      <c r="FR252" s="477"/>
      <c r="FS252" s="477"/>
      <c r="FT252" s="477"/>
      <c r="FU252" s="477"/>
      <c r="FV252" s="477"/>
      <c r="FW252" s="477"/>
      <c r="FX252" s="477"/>
      <c r="FY252" s="477"/>
      <c r="FZ252" s="477"/>
      <c r="GA252" s="477"/>
      <c r="GB252" s="477"/>
      <c r="GC252" s="477"/>
      <c r="GD252" s="477"/>
      <c r="GE252" s="477"/>
      <c r="GF252" s="477"/>
      <c r="GG252" s="477"/>
      <c r="GH252" s="477"/>
      <c r="GI252" s="477"/>
      <c r="GJ252" s="477"/>
      <c r="GK252" s="477"/>
      <c r="GL252" s="477"/>
      <c r="GM252" s="477"/>
      <c r="GN252" s="477"/>
      <c r="GO252" s="477"/>
      <c r="GP252" s="477"/>
      <c r="GQ252" s="477"/>
      <c r="GR252" s="477"/>
      <c r="GS252" s="477"/>
      <c r="GT252" s="477"/>
      <c r="GU252" s="477"/>
      <c r="GV252" s="477"/>
      <c r="GW252" s="477"/>
      <c r="GX252" s="477"/>
      <c r="GY252" s="477"/>
      <c r="GZ252" s="477"/>
      <c r="HA252" s="477"/>
      <c r="HB252" s="477"/>
      <c r="HC252" s="477"/>
      <c r="HD252" s="477"/>
      <c r="HE252" s="477"/>
      <c r="HF252" s="477"/>
      <c r="HG252" s="477"/>
      <c r="HH252" s="477"/>
      <c r="HI252" s="477"/>
      <c r="HJ252" s="477"/>
      <c r="HK252" s="477"/>
      <c r="HL252" s="477"/>
      <c r="HM252" s="477"/>
      <c r="HN252" s="477"/>
      <c r="HO252" s="477"/>
      <c r="HP252" s="477"/>
      <c r="HQ252" s="477"/>
      <c r="HR252" s="477"/>
      <c r="HS252" s="477"/>
      <c r="HT252" s="477"/>
      <c r="HU252" s="477"/>
      <c r="HV252" s="477"/>
      <c r="HW252" s="477"/>
      <c r="HX252" s="477"/>
      <c r="HY252" s="477"/>
      <c r="HZ252" s="477"/>
      <c r="IA252" s="477"/>
      <c r="IB252" s="477"/>
      <c r="IC252" s="477"/>
      <c r="ID252" s="477"/>
      <c r="IE252" s="477"/>
      <c r="IF252" s="477"/>
      <c r="IG252" s="477"/>
      <c r="IH252" s="477"/>
      <c r="II252" s="477"/>
      <c r="IJ252" s="477"/>
      <c r="IK252" s="477"/>
      <c r="IL252" s="477"/>
      <c r="IM252" s="477"/>
      <c r="IN252" s="477"/>
      <c r="IO252" s="477"/>
      <c r="IP252" s="477"/>
      <c r="IQ252" s="477"/>
      <c r="IR252" s="477"/>
      <c r="IS252" s="477"/>
      <c r="IT252" s="477"/>
      <c r="IU252" s="477"/>
      <c r="IV252" s="477"/>
      <c r="IW252" s="477"/>
      <c r="IX252" s="477"/>
      <c r="IY252" s="477"/>
      <c r="IZ252" s="477"/>
      <c r="JA252" s="477"/>
      <c r="JB252" s="477"/>
      <c r="JC252" s="477"/>
      <c r="JD252" s="477"/>
      <c r="JE252" s="477"/>
    </row>
    <row r="253" spans="13:265" s="508" customFormat="1" ht="15" hidden="1" customHeight="1" x14ac:dyDescent="0.25">
      <c r="M253" s="400"/>
      <c r="N253" s="400"/>
      <c r="CK253" s="477"/>
      <c r="CL253" s="477"/>
      <c r="CM253" s="477"/>
      <c r="CN253" s="477"/>
      <c r="CO253" s="477"/>
      <c r="CP253" s="477"/>
      <c r="CQ253" s="477"/>
      <c r="CR253" s="477"/>
      <c r="CS253" s="477"/>
      <c r="CT253" s="477"/>
      <c r="CU253" s="477"/>
      <c r="CV253" s="477"/>
      <c r="CW253" s="477"/>
      <c r="CX253" s="477"/>
      <c r="CY253" s="477"/>
      <c r="CZ253" s="477"/>
      <c r="DA253" s="477"/>
      <c r="DB253" s="477"/>
      <c r="DC253" s="477"/>
      <c r="DD253" s="477"/>
      <c r="DE253" s="477"/>
      <c r="DF253" s="477"/>
      <c r="DG253" s="477"/>
      <c r="DH253" s="477"/>
      <c r="DI253" s="477"/>
      <c r="DJ253" s="477"/>
      <c r="DK253" s="477"/>
      <c r="DL253" s="477"/>
      <c r="DM253" s="477"/>
      <c r="DN253" s="477"/>
      <c r="DO253" s="477"/>
      <c r="DP253" s="477"/>
      <c r="DQ253" s="477"/>
      <c r="DR253" s="477"/>
      <c r="DS253" s="477"/>
      <c r="DT253" s="477"/>
      <c r="DU253" s="477"/>
      <c r="DV253" s="477"/>
      <c r="DW253" s="477"/>
      <c r="DX253" s="477"/>
      <c r="DY253" s="477"/>
      <c r="DZ253" s="477"/>
      <c r="EA253" s="477"/>
      <c r="EB253" s="477"/>
      <c r="EC253" s="477"/>
      <c r="ED253" s="477"/>
      <c r="EE253" s="477"/>
      <c r="EF253" s="477"/>
      <c r="EG253" s="477"/>
      <c r="EH253" s="477"/>
      <c r="EI253" s="477"/>
      <c r="EJ253" s="477"/>
      <c r="EK253" s="477"/>
      <c r="EL253" s="477"/>
      <c r="EM253" s="477"/>
      <c r="EN253" s="477"/>
      <c r="EO253" s="477"/>
      <c r="EP253" s="477"/>
      <c r="EQ253" s="477"/>
      <c r="ER253" s="477"/>
      <c r="ES253" s="477"/>
      <c r="ET253" s="477"/>
      <c r="EU253" s="477"/>
      <c r="EV253" s="477"/>
      <c r="EW253" s="477"/>
      <c r="EX253" s="477"/>
      <c r="EY253" s="477"/>
      <c r="EZ253" s="477"/>
      <c r="FA253" s="477"/>
      <c r="FB253" s="477"/>
      <c r="FC253" s="477"/>
      <c r="FD253" s="477"/>
      <c r="FE253" s="477"/>
      <c r="FF253" s="477"/>
      <c r="FG253" s="477"/>
      <c r="FH253" s="477"/>
      <c r="FI253" s="477"/>
      <c r="FJ253" s="477"/>
      <c r="FK253" s="477"/>
      <c r="FL253" s="477"/>
      <c r="FM253" s="477"/>
      <c r="FN253" s="477"/>
      <c r="FO253" s="477"/>
      <c r="FP253" s="477"/>
      <c r="FQ253" s="477"/>
      <c r="FR253" s="477"/>
      <c r="FS253" s="477"/>
      <c r="FT253" s="477"/>
      <c r="FU253" s="477"/>
      <c r="FV253" s="477"/>
      <c r="FW253" s="477"/>
      <c r="FX253" s="477"/>
      <c r="FY253" s="477"/>
      <c r="FZ253" s="477"/>
      <c r="GA253" s="477"/>
      <c r="GB253" s="477"/>
      <c r="GC253" s="477"/>
      <c r="GD253" s="477"/>
      <c r="GE253" s="477"/>
      <c r="GF253" s="477"/>
      <c r="GG253" s="477"/>
      <c r="GH253" s="477"/>
      <c r="GI253" s="477"/>
      <c r="GJ253" s="477"/>
      <c r="GK253" s="477"/>
      <c r="GL253" s="477"/>
      <c r="GM253" s="477"/>
      <c r="GN253" s="477"/>
      <c r="GO253" s="477"/>
      <c r="GP253" s="477"/>
      <c r="GQ253" s="477"/>
      <c r="GR253" s="477"/>
      <c r="GS253" s="477"/>
      <c r="GT253" s="477"/>
      <c r="GU253" s="477"/>
      <c r="GV253" s="477"/>
      <c r="GW253" s="477"/>
      <c r="GX253" s="477"/>
      <c r="GY253" s="477"/>
      <c r="GZ253" s="477"/>
      <c r="HA253" s="477"/>
      <c r="HB253" s="477"/>
      <c r="HC253" s="477"/>
      <c r="HD253" s="477"/>
      <c r="HE253" s="477"/>
      <c r="HF253" s="477"/>
      <c r="HG253" s="477"/>
      <c r="HH253" s="477"/>
      <c r="HI253" s="477"/>
      <c r="HJ253" s="477"/>
      <c r="HK253" s="477"/>
      <c r="HL253" s="477"/>
      <c r="HM253" s="477"/>
      <c r="HN253" s="477"/>
      <c r="HO253" s="477"/>
      <c r="HP253" s="477"/>
      <c r="HQ253" s="477"/>
      <c r="HR253" s="477"/>
      <c r="HS253" s="477"/>
      <c r="HT253" s="477"/>
      <c r="HU253" s="477"/>
      <c r="HV253" s="477"/>
      <c r="HW253" s="477"/>
      <c r="HX253" s="477"/>
      <c r="HY253" s="477"/>
      <c r="HZ253" s="477"/>
      <c r="IA253" s="477"/>
      <c r="IB253" s="477"/>
      <c r="IC253" s="477"/>
      <c r="ID253" s="477"/>
      <c r="IE253" s="477"/>
      <c r="IF253" s="477"/>
      <c r="IG253" s="477"/>
      <c r="IH253" s="477"/>
      <c r="II253" s="477"/>
      <c r="IJ253" s="477"/>
      <c r="IK253" s="477"/>
      <c r="IL253" s="477"/>
      <c r="IM253" s="477"/>
      <c r="IN253" s="477"/>
      <c r="IO253" s="477"/>
      <c r="IP253" s="477"/>
      <c r="IQ253" s="477"/>
      <c r="IR253" s="477"/>
      <c r="IS253" s="477"/>
      <c r="IT253" s="477"/>
      <c r="IU253" s="477"/>
      <c r="IV253" s="477"/>
      <c r="IW253" s="477"/>
      <c r="IX253" s="477"/>
      <c r="IY253" s="477"/>
      <c r="IZ253" s="477"/>
      <c r="JA253" s="477"/>
      <c r="JB253" s="477"/>
      <c r="JC253" s="477"/>
      <c r="JD253" s="477"/>
      <c r="JE253" s="477"/>
    </row>
    <row r="254" spans="13:265" s="508" customFormat="1" ht="15" hidden="1" customHeight="1" x14ac:dyDescent="0.25">
      <c r="M254" s="400"/>
      <c r="N254" s="400"/>
      <c r="CK254" s="477"/>
      <c r="CL254" s="477"/>
      <c r="CM254" s="477"/>
      <c r="CN254" s="477"/>
      <c r="CO254" s="477"/>
      <c r="CP254" s="477"/>
      <c r="CQ254" s="477"/>
      <c r="CR254" s="477"/>
      <c r="CS254" s="477"/>
      <c r="CT254" s="477"/>
      <c r="CU254" s="477"/>
      <c r="CV254" s="477"/>
      <c r="CW254" s="477"/>
      <c r="CX254" s="477"/>
      <c r="CY254" s="477"/>
      <c r="CZ254" s="477"/>
      <c r="DA254" s="477"/>
      <c r="DB254" s="477"/>
      <c r="DC254" s="477"/>
      <c r="DD254" s="477"/>
      <c r="DE254" s="477"/>
      <c r="DF254" s="477"/>
      <c r="DG254" s="477"/>
      <c r="DH254" s="477"/>
      <c r="DI254" s="477"/>
      <c r="DJ254" s="477"/>
      <c r="DK254" s="477"/>
      <c r="DL254" s="477"/>
      <c r="DM254" s="477"/>
      <c r="DN254" s="477"/>
      <c r="DO254" s="477"/>
      <c r="DP254" s="477"/>
      <c r="DQ254" s="477"/>
      <c r="DR254" s="477"/>
      <c r="DS254" s="477"/>
      <c r="DT254" s="477"/>
      <c r="DU254" s="477"/>
      <c r="DV254" s="477"/>
      <c r="DW254" s="477"/>
      <c r="DX254" s="477"/>
      <c r="DY254" s="477"/>
      <c r="DZ254" s="477"/>
      <c r="EA254" s="477"/>
      <c r="EB254" s="477"/>
      <c r="EC254" s="477"/>
      <c r="ED254" s="477"/>
      <c r="EE254" s="477"/>
      <c r="EF254" s="477"/>
      <c r="EG254" s="477"/>
      <c r="EH254" s="477"/>
      <c r="EI254" s="477"/>
      <c r="EJ254" s="477"/>
      <c r="EK254" s="477"/>
      <c r="EL254" s="477"/>
      <c r="EM254" s="477"/>
      <c r="EN254" s="477"/>
      <c r="EO254" s="477"/>
      <c r="EP254" s="477"/>
      <c r="EQ254" s="477"/>
      <c r="ER254" s="477"/>
      <c r="ES254" s="477"/>
      <c r="ET254" s="477"/>
      <c r="EU254" s="477"/>
      <c r="EV254" s="477"/>
      <c r="EW254" s="477"/>
      <c r="EX254" s="477"/>
      <c r="EY254" s="477"/>
      <c r="EZ254" s="477"/>
      <c r="FA254" s="477"/>
      <c r="FB254" s="477"/>
      <c r="FC254" s="477"/>
      <c r="FD254" s="477"/>
      <c r="FE254" s="477"/>
      <c r="FF254" s="477"/>
      <c r="FG254" s="477"/>
      <c r="FH254" s="477"/>
      <c r="FI254" s="477"/>
      <c r="FJ254" s="477"/>
      <c r="FK254" s="477"/>
      <c r="FL254" s="477"/>
      <c r="FM254" s="477"/>
      <c r="FN254" s="477"/>
      <c r="FO254" s="477"/>
      <c r="FP254" s="477"/>
      <c r="FQ254" s="477"/>
      <c r="FR254" s="477"/>
      <c r="FS254" s="477"/>
      <c r="FT254" s="477"/>
      <c r="FU254" s="477"/>
      <c r="FV254" s="477"/>
      <c r="FW254" s="477"/>
      <c r="FX254" s="477"/>
      <c r="FY254" s="477"/>
      <c r="FZ254" s="477"/>
      <c r="GA254" s="477"/>
      <c r="GB254" s="477"/>
      <c r="GC254" s="477"/>
      <c r="GD254" s="477"/>
      <c r="GE254" s="477"/>
      <c r="GF254" s="477"/>
      <c r="GG254" s="477"/>
      <c r="GH254" s="477"/>
      <c r="GI254" s="477"/>
      <c r="GJ254" s="477"/>
      <c r="GK254" s="477"/>
      <c r="GL254" s="477"/>
      <c r="GM254" s="477"/>
      <c r="GN254" s="477"/>
      <c r="GO254" s="477"/>
      <c r="GP254" s="477"/>
      <c r="GQ254" s="477"/>
      <c r="GR254" s="477"/>
      <c r="GS254" s="477"/>
      <c r="GT254" s="477"/>
      <c r="GU254" s="477"/>
      <c r="GV254" s="477"/>
      <c r="GW254" s="477"/>
      <c r="GX254" s="477"/>
      <c r="GY254" s="477"/>
      <c r="GZ254" s="477"/>
      <c r="HA254" s="477"/>
      <c r="HB254" s="477"/>
      <c r="HC254" s="477"/>
      <c r="HD254" s="477"/>
      <c r="HE254" s="477"/>
      <c r="HF254" s="477"/>
      <c r="HG254" s="477"/>
      <c r="HH254" s="477"/>
      <c r="HI254" s="477"/>
      <c r="HJ254" s="477"/>
      <c r="HK254" s="477"/>
      <c r="HL254" s="477"/>
      <c r="HM254" s="477"/>
      <c r="HN254" s="477"/>
      <c r="HO254" s="477"/>
      <c r="HP254" s="477"/>
      <c r="HQ254" s="477"/>
      <c r="HR254" s="477"/>
      <c r="HS254" s="477"/>
      <c r="HT254" s="477"/>
      <c r="HU254" s="477"/>
      <c r="HV254" s="477"/>
      <c r="HW254" s="477"/>
      <c r="HX254" s="477"/>
      <c r="HY254" s="477"/>
      <c r="HZ254" s="477"/>
      <c r="IA254" s="477"/>
      <c r="IB254" s="477"/>
      <c r="IC254" s="477"/>
      <c r="ID254" s="477"/>
      <c r="IE254" s="477"/>
      <c r="IF254" s="477"/>
      <c r="IG254" s="477"/>
      <c r="IH254" s="477"/>
      <c r="II254" s="477"/>
      <c r="IJ254" s="477"/>
      <c r="IK254" s="477"/>
      <c r="IL254" s="477"/>
      <c r="IM254" s="477"/>
      <c r="IN254" s="477"/>
      <c r="IO254" s="477"/>
      <c r="IP254" s="477"/>
      <c r="IQ254" s="477"/>
      <c r="IR254" s="477"/>
      <c r="IS254" s="477"/>
      <c r="IT254" s="477"/>
      <c r="IU254" s="477"/>
      <c r="IV254" s="477"/>
      <c r="IW254" s="477"/>
      <c r="IX254" s="477"/>
      <c r="IY254" s="477"/>
      <c r="IZ254" s="477"/>
      <c r="JA254" s="477"/>
      <c r="JB254" s="477"/>
      <c r="JC254" s="477"/>
      <c r="JD254" s="477"/>
      <c r="JE254" s="477"/>
    </row>
    <row r="255" spans="13:265" s="508" customFormat="1" ht="15" hidden="1" customHeight="1" x14ac:dyDescent="0.25">
      <c r="M255" s="400"/>
      <c r="N255" s="400"/>
      <c r="CK255" s="477"/>
      <c r="CL255" s="477"/>
      <c r="CM255" s="477"/>
      <c r="CN255" s="477"/>
      <c r="CO255" s="477"/>
      <c r="CP255" s="477"/>
      <c r="CQ255" s="477"/>
      <c r="CR255" s="477"/>
      <c r="CS255" s="477"/>
      <c r="CT255" s="477"/>
      <c r="CU255" s="477"/>
      <c r="CV255" s="477"/>
      <c r="CW255" s="477"/>
      <c r="CX255" s="477"/>
      <c r="CY255" s="477"/>
      <c r="CZ255" s="477"/>
      <c r="DA255" s="477"/>
      <c r="DB255" s="477"/>
      <c r="DC255" s="477"/>
      <c r="DD255" s="477"/>
      <c r="DE255" s="477"/>
      <c r="DF255" s="477"/>
      <c r="DG255" s="477"/>
      <c r="DH255" s="477"/>
      <c r="DI255" s="477"/>
      <c r="DJ255" s="477"/>
      <c r="DK255" s="477"/>
      <c r="DL255" s="477"/>
      <c r="DM255" s="477"/>
      <c r="DN255" s="477"/>
      <c r="DO255" s="477"/>
      <c r="DP255" s="477"/>
      <c r="DQ255" s="477"/>
      <c r="DR255" s="477"/>
      <c r="DS255" s="477"/>
      <c r="DT255" s="477"/>
      <c r="DU255" s="477"/>
      <c r="DV255" s="477"/>
      <c r="DW255" s="477"/>
      <c r="DX255" s="477"/>
      <c r="DY255" s="477"/>
      <c r="DZ255" s="477"/>
      <c r="EA255" s="477"/>
      <c r="EB255" s="477"/>
      <c r="EC255" s="477"/>
      <c r="ED255" s="477"/>
      <c r="EE255" s="477"/>
      <c r="EF255" s="477"/>
      <c r="EG255" s="477"/>
      <c r="EH255" s="477"/>
      <c r="EI255" s="477"/>
      <c r="EJ255" s="477"/>
      <c r="EK255" s="477"/>
      <c r="EL255" s="477"/>
      <c r="EM255" s="477"/>
      <c r="EN255" s="477"/>
      <c r="EO255" s="477"/>
      <c r="EP255" s="477"/>
      <c r="EQ255" s="477"/>
      <c r="ER255" s="477"/>
      <c r="ES255" s="477"/>
      <c r="ET255" s="477"/>
      <c r="EU255" s="477"/>
      <c r="EV255" s="477"/>
      <c r="EW255" s="477"/>
      <c r="EX255" s="477"/>
      <c r="EY255" s="477"/>
      <c r="EZ255" s="477"/>
      <c r="FA255" s="477"/>
      <c r="FB255" s="477"/>
      <c r="FC255" s="477"/>
      <c r="FD255" s="477"/>
      <c r="FE255" s="477"/>
      <c r="FF255" s="477"/>
      <c r="FG255" s="477"/>
      <c r="FH255" s="477"/>
      <c r="FI255" s="477"/>
      <c r="FJ255" s="477"/>
      <c r="FK255" s="477"/>
      <c r="FL255" s="477"/>
      <c r="FM255" s="477"/>
      <c r="FN255" s="477"/>
      <c r="FO255" s="477"/>
      <c r="FP255" s="477"/>
      <c r="FQ255" s="477"/>
      <c r="FR255" s="477"/>
      <c r="FS255" s="477"/>
      <c r="FT255" s="477"/>
      <c r="FU255" s="477"/>
      <c r="FV255" s="477"/>
      <c r="FW255" s="477"/>
      <c r="FX255" s="477"/>
      <c r="FY255" s="477"/>
      <c r="FZ255" s="477"/>
      <c r="GA255" s="477"/>
      <c r="GB255" s="477"/>
      <c r="GC255" s="477"/>
      <c r="GD255" s="477"/>
      <c r="GE255" s="477"/>
      <c r="GF255" s="477"/>
      <c r="GG255" s="477"/>
      <c r="GH255" s="477"/>
      <c r="GI255" s="477"/>
      <c r="GJ255" s="477"/>
      <c r="GK255" s="477"/>
      <c r="GL255" s="477"/>
      <c r="GM255" s="477"/>
      <c r="GN255" s="477"/>
      <c r="GO255" s="477"/>
      <c r="GP255" s="477"/>
      <c r="GQ255" s="477"/>
      <c r="GR255" s="477"/>
      <c r="GS255" s="477"/>
      <c r="GT255" s="477"/>
      <c r="GU255" s="477"/>
      <c r="GV255" s="477"/>
      <c r="GW255" s="477"/>
      <c r="GX255" s="477"/>
      <c r="GY255" s="477"/>
      <c r="GZ255" s="477"/>
      <c r="HA255" s="477"/>
      <c r="HB255" s="477"/>
      <c r="HC255" s="477"/>
      <c r="HD255" s="477"/>
      <c r="HE255" s="477"/>
      <c r="HF255" s="477"/>
      <c r="HG255" s="477"/>
      <c r="HH255" s="477"/>
      <c r="HI255" s="477"/>
      <c r="HJ255" s="477"/>
      <c r="HK255" s="477"/>
      <c r="HL255" s="477"/>
      <c r="HM255" s="477"/>
      <c r="HN255" s="477"/>
      <c r="HO255" s="477"/>
      <c r="HP255" s="477"/>
      <c r="HQ255" s="477"/>
      <c r="HR255" s="477"/>
      <c r="HS255" s="477"/>
      <c r="HT255" s="477"/>
      <c r="HU255" s="477"/>
      <c r="HV255" s="477"/>
      <c r="HW255" s="477"/>
      <c r="HX255" s="477"/>
      <c r="HY255" s="477"/>
      <c r="HZ255" s="477"/>
      <c r="IA255" s="477"/>
      <c r="IB255" s="477"/>
      <c r="IC255" s="477"/>
      <c r="ID255" s="477"/>
      <c r="IE255" s="477"/>
      <c r="IF255" s="477"/>
      <c r="IG255" s="477"/>
      <c r="IH255" s="477"/>
      <c r="II255" s="477"/>
      <c r="IJ255" s="477"/>
      <c r="IK255" s="477"/>
      <c r="IL255" s="477"/>
      <c r="IM255" s="477"/>
      <c r="IN255" s="477"/>
      <c r="IO255" s="477"/>
      <c r="IP255" s="477"/>
      <c r="IQ255" s="477"/>
      <c r="IR255" s="477"/>
      <c r="IS255" s="477"/>
      <c r="IT255" s="477"/>
      <c r="IU255" s="477"/>
      <c r="IV255" s="477"/>
      <c r="IW255" s="477"/>
      <c r="IX255" s="477"/>
      <c r="IY255" s="477"/>
      <c r="IZ255" s="477"/>
      <c r="JA255" s="477"/>
      <c r="JB255" s="477"/>
      <c r="JC255" s="477"/>
      <c r="JD255" s="477"/>
      <c r="JE255" s="477"/>
    </row>
    <row r="256" spans="13:265" s="508" customFormat="1" ht="15" hidden="1" customHeight="1" x14ac:dyDescent="0.25">
      <c r="M256" s="400"/>
      <c r="N256" s="400"/>
      <c r="CK256" s="477"/>
      <c r="CL256" s="477"/>
      <c r="CM256" s="477"/>
      <c r="CN256" s="477"/>
      <c r="CO256" s="477"/>
      <c r="CP256" s="477"/>
      <c r="CQ256" s="477"/>
      <c r="CR256" s="477"/>
      <c r="CS256" s="477"/>
      <c r="CT256" s="477"/>
      <c r="CU256" s="477"/>
      <c r="CV256" s="477"/>
      <c r="CW256" s="477"/>
      <c r="CX256" s="477"/>
      <c r="CY256" s="477"/>
      <c r="CZ256" s="477"/>
      <c r="DA256" s="477"/>
      <c r="DB256" s="477"/>
      <c r="DC256" s="477"/>
      <c r="DD256" s="477"/>
      <c r="DE256" s="477"/>
      <c r="DF256" s="477"/>
      <c r="DG256" s="477"/>
      <c r="DH256" s="477"/>
      <c r="DI256" s="477"/>
      <c r="DJ256" s="477"/>
      <c r="DK256" s="477"/>
      <c r="DL256" s="477"/>
      <c r="DM256" s="477"/>
      <c r="DN256" s="477"/>
      <c r="DO256" s="477"/>
      <c r="DP256" s="477"/>
      <c r="DQ256" s="477"/>
      <c r="DR256" s="477"/>
      <c r="DS256" s="477"/>
      <c r="DT256" s="477"/>
      <c r="DU256" s="477"/>
      <c r="DV256" s="477"/>
      <c r="DW256" s="477"/>
      <c r="DX256" s="477"/>
      <c r="DY256" s="477"/>
      <c r="DZ256" s="477"/>
      <c r="EA256" s="477"/>
      <c r="EB256" s="477"/>
      <c r="EC256" s="477"/>
      <c r="ED256" s="477"/>
      <c r="EE256" s="477"/>
      <c r="EF256" s="477"/>
      <c r="EG256" s="477"/>
      <c r="EH256" s="477"/>
      <c r="EI256" s="477"/>
      <c r="EJ256" s="477"/>
      <c r="EK256" s="477"/>
      <c r="EL256" s="477"/>
      <c r="EM256" s="477"/>
      <c r="EN256" s="477"/>
      <c r="EO256" s="477"/>
      <c r="EP256" s="477"/>
      <c r="EQ256" s="477"/>
      <c r="ER256" s="477"/>
      <c r="ES256" s="477"/>
      <c r="ET256" s="477"/>
      <c r="EU256" s="477"/>
      <c r="EV256" s="477"/>
      <c r="EW256" s="477"/>
      <c r="EX256" s="477"/>
      <c r="EY256" s="477"/>
      <c r="EZ256" s="477"/>
      <c r="FA256" s="477"/>
      <c r="FB256" s="477"/>
      <c r="FC256" s="477"/>
      <c r="FD256" s="477"/>
      <c r="FE256" s="477"/>
      <c r="FF256" s="477"/>
      <c r="FG256" s="477"/>
      <c r="FH256" s="477"/>
      <c r="FI256" s="477"/>
      <c r="FJ256" s="477"/>
      <c r="FK256" s="477"/>
      <c r="FL256" s="477"/>
      <c r="FM256" s="477"/>
      <c r="FN256" s="477"/>
      <c r="FO256" s="477"/>
      <c r="FP256" s="477"/>
      <c r="FQ256" s="477"/>
      <c r="FR256" s="477"/>
      <c r="FS256" s="477"/>
      <c r="FT256" s="477"/>
      <c r="FU256" s="477"/>
      <c r="FV256" s="477"/>
      <c r="FW256" s="477"/>
      <c r="FX256" s="477"/>
      <c r="FY256" s="477"/>
      <c r="FZ256" s="477"/>
      <c r="GA256" s="477"/>
      <c r="GB256" s="477"/>
      <c r="GC256" s="477"/>
      <c r="GD256" s="477"/>
      <c r="GE256" s="477"/>
      <c r="GF256" s="477"/>
      <c r="GG256" s="477"/>
      <c r="GH256" s="477"/>
      <c r="GI256" s="477"/>
      <c r="GJ256" s="477"/>
      <c r="GK256" s="477"/>
      <c r="GL256" s="477"/>
      <c r="GM256" s="477"/>
      <c r="GN256" s="477"/>
      <c r="GO256" s="477"/>
      <c r="GP256" s="477"/>
      <c r="GQ256" s="477"/>
      <c r="GR256" s="477"/>
      <c r="GS256" s="477"/>
      <c r="GT256" s="477"/>
      <c r="GU256" s="477"/>
      <c r="GV256" s="477"/>
      <c r="GW256" s="477"/>
      <c r="GX256" s="477"/>
      <c r="GY256" s="477"/>
      <c r="GZ256" s="477"/>
      <c r="HA256" s="477"/>
      <c r="HB256" s="477"/>
      <c r="HC256" s="477"/>
      <c r="HD256" s="477"/>
      <c r="HE256" s="477"/>
      <c r="HF256" s="477"/>
      <c r="HG256" s="477"/>
      <c r="HH256" s="477"/>
      <c r="HI256" s="477"/>
      <c r="HJ256" s="477"/>
      <c r="HK256" s="477"/>
      <c r="HL256" s="477"/>
      <c r="HM256" s="477"/>
      <c r="HN256" s="477"/>
      <c r="HO256" s="477"/>
      <c r="HP256" s="477"/>
      <c r="HQ256" s="477"/>
      <c r="HR256" s="477"/>
      <c r="HS256" s="477"/>
      <c r="HT256" s="477"/>
      <c r="HU256" s="477"/>
      <c r="HV256" s="477"/>
      <c r="HW256" s="477"/>
      <c r="HX256" s="477"/>
      <c r="HY256" s="477"/>
      <c r="HZ256" s="477"/>
      <c r="IA256" s="477"/>
      <c r="IB256" s="477"/>
      <c r="IC256" s="477"/>
      <c r="ID256" s="477"/>
      <c r="IE256" s="477"/>
      <c r="IF256" s="477"/>
      <c r="IG256" s="477"/>
      <c r="IH256" s="477"/>
      <c r="II256" s="477"/>
      <c r="IJ256" s="477"/>
      <c r="IK256" s="477"/>
      <c r="IL256" s="477"/>
      <c r="IM256" s="477"/>
      <c r="IN256" s="477"/>
      <c r="IO256" s="477"/>
      <c r="IP256" s="477"/>
      <c r="IQ256" s="477"/>
      <c r="IR256" s="477"/>
      <c r="IS256" s="477"/>
      <c r="IT256" s="477"/>
      <c r="IU256" s="477"/>
      <c r="IV256" s="477"/>
      <c r="IW256" s="477"/>
      <c r="IX256" s="477"/>
      <c r="IY256" s="477"/>
      <c r="IZ256" s="477"/>
      <c r="JA256" s="477"/>
      <c r="JB256" s="477"/>
      <c r="JC256" s="477"/>
      <c r="JD256" s="477"/>
      <c r="JE256" s="477"/>
    </row>
    <row r="257" spans="13:265" s="508" customFormat="1" ht="15" hidden="1" customHeight="1" x14ac:dyDescent="0.25">
      <c r="M257" s="400"/>
      <c r="N257" s="400"/>
      <c r="CK257" s="477"/>
      <c r="CL257" s="477"/>
      <c r="CM257" s="477"/>
      <c r="CN257" s="477"/>
      <c r="CO257" s="477"/>
      <c r="CP257" s="477"/>
      <c r="CQ257" s="477"/>
      <c r="CR257" s="477"/>
      <c r="CS257" s="477"/>
      <c r="CT257" s="477"/>
      <c r="CU257" s="477"/>
      <c r="CV257" s="477"/>
      <c r="CW257" s="477"/>
      <c r="CX257" s="477"/>
      <c r="CY257" s="477"/>
      <c r="CZ257" s="477"/>
      <c r="DA257" s="477"/>
      <c r="DB257" s="477"/>
      <c r="DC257" s="477"/>
      <c r="DD257" s="477"/>
      <c r="DE257" s="477"/>
      <c r="DF257" s="477"/>
      <c r="DG257" s="477"/>
      <c r="DH257" s="477"/>
      <c r="DI257" s="477"/>
      <c r="DJ257" s="477"/>
      <c r="DK257" s="477"/>
      <c r="DL257" s="477"/>
      <c r="DM257" s="477"/>
      <c r="DN257" s="477"/>
      <c r="DO257" s="477"/>
      <c r="DP257" s="477"/>
      <c r="DQ257" s="477"/>
      <c r="DR257" s="477"/>
      <c r="DS257" s="477"/>
      <c r="DT257" s="477"/>
      <c r="DU257" s="477"/>
      <c r="DV257" s="477"/>
      <c r="DW257" s="477"/>
      <c r="DX257" s="477"/>
      <c r="DY257" s="477"/>
      <c r="DZ257" s="477"/>
      <c r="EA257" s="477"/>
      <c r="EB257" s="477"/>
      <c r="EC257" s="477"/>
      <c r="ED257" s="477"/>
      <c r="EE257" s="477"/>
      <c r="EF257" s="477"/>
      <c r="EG257" s="477"/>
      <c r="EH257" s="477"/>
      <c r="EI257" s="477"/>
      <c r="EJ257" s="477"/>
      <c r="EK257" s="477"/>
      <c r="EL257" s="477"/>
      <c r="EM257" s="477"/>
      <c r="EN257" s="477"/>
      <c r="EO257" s="477"/>
      <c r="EP257" s="477"/>
      <c r="EQ257" s="477"/>
      <c r="ER257" s="477"/>
      <c r="ES257" s="477"/>
      <c r="ET257" s="477"/>
      <c r="EU257" s="477"/>
      <c r="EV257" s="477"/>
      <c r="EW257" s="477"/>
      <c r="EX257" s="477"/>
      <c r="EY257" s="477"/>
      <c r="EZ257" s="477"/>
      <c r="FA257" s="477"/>
      <c r="FB257" s="477"/>
      <c r="FC257" s="477"/>
      <c r="FD257" s="477"/>
      <c r="FE257" s="477"/>
      <c r="FF257" s="477"/>
      <c r="FG257" s="477"/>
      <c r="FH257" s="477"/>
      <c r="FI257" s="477"/>
      <c r="FJ257" s="477"/>
      <c r="FK257" s="477"/>
      <c r="FL257" s="477"/>
      <c r="FM257" s="477"/>
      <c r="FN257" s="477"/>
      <c r="FO257" s="477"/>
      <c r="FP257" s="477"/>
      <c r="FQ257" s="477"/>
      <c r="FR257" s="477"/>
      <c r="FS257" s="477"/>
      <c r="FT257" s="477"/>
      <c r="FU257" s="477"/>
      <c r="FV257" s="477"/>
      <c r="FW257" s="477"/>
      <c r="FX257" s="477"/>
      <c r="FY257" s="477"/>
      <c r="FZ257" s="477"/>
      <c r="GA257" s="477"/>
      <c r="GB257" s="477"/>
      <c r="GC257" s="477"/>
      <c r="GD257" s="477"/>
      <c r="GE257" s="477"/>
      <c r="GF257" s="477"/>
      <c r="GG257" s="477"/>
      <c r="GH257" s="477"/>
      <c r="GI257" s="477"/>
      <c r="GJ257" s="477"/>
      <c r="GK257" s="477"/>
      <c r="GL257" s="477"/>
      <c r="GM257" s="477"/>
      <c r="GN257" s="477"/>
      <c r="GO257" s="477"/>
      <c r="GP257" s="477"/>
      <c r="GQ257" s="477"/>
      <c r="GR257" s="477"/>
      <c r="GS257" s="477"/>
      <c r="GT257" s="477"/>
      <c r="GU257" s="477"/>
      <c r="GV257" s="477"/>
      <c r="GW257" s="477"/>
      <c r="GX257" s="477"/>
      <c r="GY257" s="477"/>
      <c r="GZ257" s="477"/>
      <c r="HA257" s="477"/>
      <c r="HB257" s="477"/>
      <c r="HC257" s="477"/>
      <c r="HD257" s="477"/>
      <c r="HE257" s="477"/>
      <c r="HF257" s="477"/>
      <c r="HG257" s="477"/>
      <c r="HH257" s="477"/>
      <c r="HI257" s="477"/>
      <c r="HJ257" s="477"/>
      <c r="HK257" s="477"/>
      <c r="HL257" s="477"/>
      <c r="HM257" s="477"/>
      <c r="HN257" s="477"/>
      <c r="HO257" s="477"/>
      <c r="HP257" s="477"/>
      <c r="HQ257" s="477"/>
      <c r="HR257" s="477"/>
      <c r="HS257" s="477"/>
      <c r="HT257" s="477"/>
      <c r="HU257" s="477"/>
      <c r="HV257" s="477"/>
      <c r="HW257" s="477"/>
      <c r="HX257" s="477"/>
      <c r="HY257" s="477"/>
      <c r="HZ257" s="477"/>
      <c r="IA257" s="477"/>
      <c r="IB257" s="477"/>
      <c r="IC257" s="477"/>
      <c r="ID257" s="477"/>
      <c r="IE257" s="477"/>
      <c r="IF257" s="477"/>
      <c r="IG257" s="477"/>
      <c r="IH257" s="477"/>
      <c r="II257" s="477"/>
      <c r="IJ257" s="477"/>
      <c r="IK257" s="477"/>
      <c r="IL257" s="477"/>
      <c r="IM257" s="477"/>
      <c r="IN257" s="477"/>
      <c r="IO257" s="477"/>
      <c r="IP257" s="477"/>
      <c r="IQ257" s="477"/>
      <c r="IR257" s="477"/>
      <c r="IS257" s="477"/>
      <c r="IT257" s="477"/>
      <c r="IU257" s="477"/>
      <c r="IV257" s="477"/>
      <c r="IW257" s="477"/>
      <c r="IX257" s="477"/>
      <c r="IY257" s="477"/>
      <c r="IZ257" s="477"/>
      <c r="JA257" s="477"/>
      <c r="JB257" s="477"/>
      <c r="JC257" s="477"/>
      <c r="JD257" s="477"/>
      <c r="JE257" s="477"/>
    </row>
    <row r="258" spans="13:265" s="508" customFormat="1" ht="15" hidden="1" customHeight="1" x14ac:dyDescent="0.25">
      <c r="M258" s="400"/>
      <c r="N258" s="400"/>
      <c r="CK258" s="477"/>
      <c r="CL258" s="477"/>
      <c r="CM258" s="477"/>
      <c r="CN258" s="477"/>
      <c r="CO258" s="477"/>
      <c r="CP258" s="477"/>
      <c r="CQ258" s="477"/>
      <c r="CR258" s="477"/>
      <c r="CS258" s="477"/>
      <c r="CT258" s="477"/>
      <c r="CU258" s="477"/>
      <c r="CV258" s="477"/>
      <c r="CW258" s="477"/>
      <c r="CX258" s="477"/>
      <c r="CY258" s="477"/>
      <c r="CZ258" s="477"/>
      <c r="DA258" s="477"/>
      <c r="DB258" s="477"/>
      <c r="DC258" s="477"/>
      <c r="DD258" s="477"/>
      <c r="DE258" s="477"/>
      <c r="DF258" s="477"/>
      <c r="DG258" s="477"/>
      <c r="DH258" s="477"/>
      <c r="DI258" s="477"/>
      <c r="DJ258" s="477"/>
      <c r="DK258" s="477"/>
      <c r="DL258" s="477"/>
      <c r="DM258" s="477"/>
      <c r="DN258" s="477"/>
      <c r="DO258" s="477"/>
      <c r="DP258" s="477"/>
      <c r="DQ258" s="477"/>
      <c r="DR258" s="477"/>
      <c r="DS258" s="477"/>
      <c r="DT258" s="477"/>
      <c r="DU258" s="477"/>
      <c r="DV258" s="477"/>
      <c r="DW258" s="477"/>
      <c r="DX258" s="477"/>
      <c r="DY258" s="477"/>
      <c r="DZ258" s="477"/>
      <c r="EA258" s="477"/>
      <c r="EB258" s="477"/>
      <c r="EC258" s="477"/>
      <c r="ED258" s="477"/>
      <c r="EE258" s="477"/>
      <c r="EF258" s="477"/>
      <c r="EG258" s="477"/>
      <c r="EH258" s="477"/>
      <c r="EI258" s="477"/>
      <c r="EJ258" s="477"/>
      <c r="EK258" s="477"/>
      <c r="EL258" s="477"/>
      <c r="EM258" s="477"/>
      <c r="EN258" s="477"/>
      <c r="EO258" s="477"/>
      <c r="EP258" s="477"/>
      <c r="EQ258" s="477"/>
      <c r="ER258" s="477"/>
      <c r="ES258" s="477"/>
      <c r="ET258" s="477"/>
      <c r="EU258" s="477"/>
      <c r="EV258" s="477"/>
      <c r="EW258" s="477"/>
      <c r="EX258" s="477"/>
      <c r="EY258" s="477"/>
      <c r="EZ258" s="477"/>
      <c r="FA258" s="477"/>
      <c r="FB258" s="477"/>
      <c r="FC258" s="477"/>
      <c r="FD258" s="477"/>
      <c r="FE258" s="477"/>
      <c r="FF258" s="477"/>
      <c r="FG258" s="477"/>
      <c r="FH258" s="477"/>
      <c r="FI258" s="477"/>
      <c r="FJ258" s="477"/>
      <c r="FK258" s="477"/>
      <c r="FL258" s="477"/>
      <c r="FM258" s="477"/>
      <c r="FN258" s="477"/>
      <c r="FO258" s="477"/>
      <c r="FP258" s="477"/>
      <c r="FQ258" s="477"/>
      <c r="FR258" s="477"/>
      <c r="FS258" s="477"/>
      <c r="FT258" s="477"/>
      <c r="FU258" s="477"/>
      <c r="FV258" s="477"/>
      <c r="FW258" s="477"/>
      <c r="FX258" s="477"/>
      <c r="FY258" s="477"/>
      <c r="FZ258" s="477"/>
      <c r="GA258" s="477"/>
      <c r="GB258" s="477"/>
      <c r="GC258" s="477"/>
      <c r="GD258" s="477"/>
      <c r="GE258" s="477"/>
      <c r="GF258" s="477"/>
      <c r="GG258" s="477"/>
      <c r="GH258" s="477"/>
      <c r="GI258" s="477"/>
      <c r="GJ258" s="477"/>
      <c r="GK258" s="477"/>
      <c r="GL258" s="477"/>
      <c r="GM258" s="477"/>
      <c r="GN258" s="477"/>
      <c r="GO258" s="477"/>
      <c r="GP258" s="477"/>
      <c r="GQ258" s="477"/>
      <c r="GR258" s="477"/>
      <c r="GS258" s="477"/>
      <c r="GT258" s="477"/>
      <c r="GU258" s="477"/>
      <c r="GV258" s="477"/>
      <c r="GW258" s="477"/>
      <c r="GX258" s="477"/>
      <c r="GY258" s="477"/>
      <c r="GZ258" s="477"/>
      <c r="HA258" s="477"/>
      <c r="HB258" s="477"/>
      <c r="HC258" s="477"/>
      <c r="HD258" s="477"/>
      <c r="HE258" s="477"/>
      <c r="HF258" s="477"/>
      <c r="HG258" s="477"/>
      <c r="HH258" s="477"/>
      <c r="HI258" s="477"/>
      <c r="HJ258" s="477"/>
      <c r="HK258" s="477"/>
      <c r="HL258" s="477"/>
      <c r="HM258" s="477"/>
      <c r="HN258" s="477"/>
      <c r="HO258" s="477"/>
      <c r="HP258" s="477"/>
      <c r="HQ258" s="477"/>
      <c r="HR258" s="477"/>
      <c r="HS258" s="477"/>
      <c r="HT258" s="477"/>
      <c r="HU258" s="477"/>
      <c r="HV258" s="477"/>
      <c r="HW258" s="477"/>
      <c r="HX258" s="477"/>
      <c r="HY258" s="477"/>
      <c r="HZ258" s="477"/>
      <c r="IA258" s="477"/>
      <c r="IB258" s="477"/>
      <c r="IC258" s="477"/>
      <c r="ID258" s="477"/>
      <c r="IE258" s="477"/>
      <c r="IF258" s="477"/>
      <c r="IG258" s="477"/>
      <c r="IH258" s="477"/>
      <c r="II258" s="477"/>
      <c r="IJ258" s="477"/>
      <c r="IK258" s="477"/>
      <c r="IL258" s="477"/>
      <c r="IM258" s="477"/>
      <c r="IN258" s="477"/>
      <c r="IO258" s="477"/>
      <c r="IP258" s="477"/>
      <c r="IQ258" s="477"/>
      <c r="IR258" s="477"/>
      <c r="IS258" s="477"/>
      <c r="IT258" s="477"/>
      <c r="IU258" s="477"/>
      <c r="IV258" s="477"/>
      <c r="IW258" s="477"/>
      <c r="IX258" s="477"/>
      <c r="IY258" s="477"/>
      <c r="IZ258" s="477"/>
      <c r="JA258" s="477"/>
      <c r="JB258" s="477"/>
      <c r="JC258" s="477"/>
      <c r="JD258" s="477"/>
      <c r="JE258" s="477"/>
    </row>
    <row r="259" spans="13:265" s="508" customFormat="1" ht="15" hidden="1" customHeight="1" x14ac:dyDescent="0.25">
      <c r="M259" s="400"/>
      <c r="N259" s="400"/>
      <c r="CK259" s="477"/>
      <c r="CL259" s="477"/>
      <c r="CM259" s="477"/>
      <c r="CN259" s="477"/>
      <c r="CO259" s="477"/>
      <c r="CP259" s="477"/>
      <c r="CQ259" s="477"/>
      <c r="CR259" s="477"/>
      <c r="CS259" s="477"/>
      <c r="CT259" s="477"/>
      <c r="CU259" s="477"/>
      <c r="CV259" s="477"/>
      <c r="CW259" s="477"/>
      <c r="CX259" s="477"/>
      <c r="CY259" s="477"/>
      <c r="CZ259" s="477"/>
      <c r="DA259" s="477"/>
      <c r="DB259" s="477"/>
      <c r="DC259" s="477"/>
      <c r="DD259" s="477"/>
      <c r="DE259" s="477"/>
      <c r="DF259" s="477"/>
      <c r="DG259" s="477"/>
      <c r="DH259" s="477"/>
      <c r="DI259" s="477"/>
      <c r="DJ259" s="477"/>
      <c r="DK259" s="477"/>
      <c r="DL259" s="477"/>
      <c r="DM259" s="477"/>
      <c r="DN259" s="477"/>
      <c r="DO259" s="477"/>
      <c r="DP259" s="477"/>
      <c r="DQ259" s="477"/>
      <c r="DR259" s="477"/>
      <c r="DS259" s="477"/>
      <c r="DT259" s="477"/>
      <c r="DU259" s="477"/>
      <c r="DV259" s="477"/>
      <c r="DW259" s="477"/>
      <c r="DX259" s="477"/>
      <c r="DY259" s="477"/>
      <c r="DZ259" s="477"/>
      <c r="EA259" s="477"/>
      <c r="EB259" s="477"/>
      <c r="EC259" s="477"/>
      <c r="ED259" s="477"/>
      <c r="EE259" s="477"/>
      <c r="EF259" s="477"/>
      <c r="EG259" s="477"/>
      <c r="EH259" s="477"/>
      <c r="EI259" s="477"/>
      <c r="EJ259" s="477"/>
      <c r="EK259" s="477"/>
      <c r="EL259" s="477"/>
      <c r="EM259" s="477"/>
      <c r="EN259" s="477"/>
      <c r="EO259" s="477"/>
      <c r="EP259" s="477"/>
      <c r="EQ259" s="477"/>
      <c r="ER259" s="477"/>
      <c r="ES259" s="477"/>
      <c r="ET259" s="477"/>
      <c r="EU259" s="477"/>
      <c r="EV259" s="477"/>
      <c r="EW259" s="477"/>
      <c r="EX259" s="477"/>
      <c r="EY259" s="477"/>
      <c r="EZ259" s="477"/>
      <c r="FA259" s="477"/>
      <c r="FB259" s="477"/>
      <c r="FC259" s="477"/>
      <c r="FD259" s="477"/>
      <c r="FE259" s="477"/>
      <c r="FF259" s="477"/>
      <c r="FG259" s="477"/>
      <c r="FH259" s="477"/>
      <c r="FI259" s="477"/>
      <c r="FJ259" s="477"/>
      <c r="FK259" s="477"/>
      <c r="FL259" s="477"/>
      <c r="FM259" s="477"/>
      <c r="FN259" s="477"/>
      <c r="FO259" s="477"/>
      <c r="FP259" s="477"/>
      <c r="FQ259" s="477"/>
      <c r="FR259" s="477"/>
      <c r="FS259" s="477"/>
      <c r="FT259" s="477"/>
      <c r="FU259" s="477"/>
      <c r="FV259" s="477"/>
      <c r="FW259" s="477"/>
      <c r="FX259" s="477"/>
      <c r="FY259" s="477"/>
      <c r="FZ259" s="477"/>
      <c r="GA259" s="477"/>
      <c r="GB259" s="477"/>
      <c r="GC259" s="477"/>
      <c r="GD259" s="477"/>
      <c r="GE259" s="477"/>
      <c r="GF259" s="477"/>
      <c r="GG259" s="477"/>
      <c r="GH259" s="477"/>
      <c r="GI259" s="477"/>
      <c r="GJ259" s="477"/>
      <c r="GK259" s="477"/>
      <c r="GL259" s="477"/>
      <c r="GM259" s="477"/>
      <c r="GN259" s="477"/>
      <c r="GO259" s="477"/>
      <c r="GP259" s="477"/>
      <c r="GQ259" s="477"/>
      <c r="GR259" s="477"/>
      <c r="GS259" s="477"/>
      <c r="GT259" s="477"/>
      <c r="GU259" s="477"/>
      <c r="GV259" s="477"/>
      <c r="GW259" s="477"/>
      <c r="GX259" s="477"/>
      <c r="GY259" s="477"/>
      <c r="GZ259" s="477"/>
      <c r="HA259" s="477"/>
      <c r="HB259" s="477"/>
      <c r="HC259" s="477"/>
      <c r="HD259" s="477"/>
      <c r="HE259" s="477"/>
      <c r="HF259" s="477"/>
      <c r="HG259" s="477"/>
      <c r="HH259" s="477"/>
      <c r="HI259" s="477"/>
      <c r="HJ259" s="477"/>
      <c r="HK259" s="477"/>
      <c r="HL259" s="477"/>
      <c r="HM259" s="477"/>
      <c r="HN259" s="477"/>
      <c r="HO259" s="477"/>
      <c r="HP259" s="477"/>
      <c r="HQ259" s="477"/>
      <c r="HR259" s="477"/>
      <c r="HS259" s="477"/>
      <c r="HT259" s="477"/>
      <c r="HU259" s="477"/>
      <c r="HV259" s="477"/>
      <c r="HW259" s="477"/>
      <c r="HX259" s="477"/>
      <c r="HY259" s="477"/>
      <c r="HZ259" s="477"/>
      <c r="IA259" s="477"/>
      <c r="IB259" s="477"/>
      <c r="IC259" s="477"/>
      <c r="ID259" s="477"/>
      <c r="IE259" s="477"/>
      <c r="IF259" s="477"/>
      <c r="IG259" s="477"/>
      <c r="IH259" s="477"/>
      <c r="II259" s="477"/>
      <c r="IJ259" s="477"/>
      <c r="IK259" s="477"/>
      <c r="IL259" s="477"/>
      <c r="IM259" s="477"/>
      <c r="IN259" s="477"/>
      <c r="IO259" s="477"/>
      <c r="IP259" s="477"/>
      <c r="IQ259" s="477"/>
      <c r="IR259" s="477"/>
      <c r="IS259" s="477"/>
      <c r="IT259" s="477"/>
      <c r="IU259" s="477"/>
      <c r="IV259" s="477"/>
      <c r="IW259" s="477"/>
      <c r="IX259" s="477"/>
      <c r="IY259" s="477"/>
      <c r="IZ259" s="477"/>
      <c r="JA259" s="477"/>
      <c r="JB259" s="477"/>
      <c r="JC259" s="477"/>
      <c r="JD259" s="477"/>
      <c r="JE259" s="477"/>
    </row>
    <row r="260" spans="13:265" s="508" customFormat="1" ht="15" hidden="1" customHeight="1" x14ac:dyDescent="0.25">
      <c r="M260" s="400"/>
      <c r="N260" s="400"/>
      <c r="CK260" s="477"/>
      <c r="CL260" s="477"/>
      <c r="CM260" s="477"/>
      <c r="CN260" s="477"/>
      <c r="CO260" s="477"/>
      <c r="CP260" s="477"/>
      <c r="CQ260" s="477"/>
      <c r="CR260" s="477"/>
      <c r="CS260" s="477"/>
      <c r="CT260" s="477"/>
      <c r="CU260" s="477"/>
      <c r="CV260" s="477"/>
      <c r="CW260" s="477"/>
      <c r="CX260" s="477"/>
      <c r="CY260" s="477"/>
      <c r="CZ260" s="477"/>
      <c r="DA260" s="477"/>
      <c r="DB260" s="477"/>
      <c r="DC260" s="477"/>
      <c r="DD260" s="477"/>
      <c r="DE260" s="477"/>
      <c r="DF260" s="477"/>
      <c r="DG260" s="477"/>
      <c r="DH260" s="477"/>
      <c r="DI260" s="477"/>
      <c r="DJ260" s="477"/>
      <c r="DK260" s="477"/>
      <c r="DL260" s="477"/>
      <c r="DM260" s="477"/>
      <c r="DN260" s="477"/>
      <c r="DO260" s="477"/>
      <c r="DP260" s="477"/>
      <c r="DQ260" s="477"/>
      <c r="DR260" s="477"/>
      <c r="DS260" s="477"/>
      <c r="DT260" s="477"/>
      <c r="DU260" s="477"/>
      <c r="DV260" s="477"/>
      <c r="DW260" s="477"/>
      <c r="DX260" s="477"/>
      <c r="DY260" s="477"/>
      <c r="DZ260" s="477"/>
      <c r="EA260" s="477"/>
      <c r="EB260" s="477"/>
      <c r="EC260" s="477"/>
      <c r="ED260" s="477"/>
      <c r="EE260" s="477"/>
      <c r="EF260" s="477"/>
      <c r="EG260" s="477"/>
      <c r="EH260" s="477"/>
      <c r="EI260" s="477"/>
      <c r="EJ260" s="477"/>
      <c r="EK260" s="477"/>
      <c r="EL260" s="477"/>
      <c r="EM260" s="477"/>
      <c r="EN260" s="477"/>
      <c r="EO260" s="477"/>
      <c r="EP260" s="477"/>
      <c r="EQ260" s="477"/>
      <c r="ER260" s="477"/>
      <c r="ES260" s="477"/>
      <c r="ET260" s="477"/>
      <c r="EU260" s="477"/>
      <c r="EV260" s="477"/>
      <c r="EW260" s="477"/>
      <c r="EX260" s="477"/>
      <c r="EY260" s="477"/>
      <c r="EZ260" s="477"/>
      <c r="FA260" s="477"/>
      <c r="FB260" s="477"/>
      <c r="FC260" s="477"/>
      <c r="FD260" s="477"/>
      <c r="FE260" s="477"/>
      <c r="FF260" s="477"/>
      <c r="FG260" s="477"/>
      <c r="FH260" s="477"/>
      <c r="FI260" s="477"/>
      <c r="FJ260" s="477"/>
      <c r="FK260" s="477"/>
      <c r="FL260" s="477"/>
      <c r="FM260" s="477"/>
      <c r="FN260" s="477"/>
      <c r="FO260" s="477"/>
      <c r="FP260" s="477"/>
      <c r="FQ260" s="477"/>
      <c r="FR260" s="477"/>
      <c r="FS260" s="477"/>
      <c r="FT260" s="477"/>
      <c r="FU260" s="477"/>
      <c r="FV260" s="477"/>
      <c r="FW260" s="477"/>
      <c r="FX260" s="477"/>
      <c r="FY260" s="477"/>
      <c r="FZ260" s="477"/>
      <c r="GA260" s="477"/>
      <c r="GB260" s="477"/>
      <c r="GC260" s="477"/>
      <c r="GD260" s="477"/>
      <c r="GE260" s="477"/>
      <c r="GF260" s="477"/>
      <c r="GG260" s="477"/>
      <c r="GH260" s="477"/>
      <c r="GI260" s="477"/>
      <c r="GJ260" s="477"/>
      <c r="GK260" s="477"/>
      <c r="GL260" s="477"/>
      <c r="GM260" s="477"/>
      <c r="GN260" s="477"/>
      <c r="GO260" s="477"/>
      <c r="GP260" s="477"/>
      <c r="GQ260" s="477"/>
      <c r="GR260" s="477"/>
      <c r="GS260" s="477"/>
      <c r="GT260" s="477"/>
      <c r="GU260" s="477"/>
      <c r="GV260" s="477"/>
      <c r="GW260" s="477"/>
      <c r="GX260" s="477"/>
      <c r="GY260" s="477"/>
      <c r="GZ260" s="477"/>
      <c r="HA260" s="477"/>
      <c r="HB260" s="477"/>
      <c r="HC260" s="477"/>
      <c r="HD260" s="477"/>
      <c r="HE260" s="477"/>
      <c r="HF260" s="477"/>
      <c r="HG260" s="477"/>
      <c r="HH260" s="477"/>
      <c r="HI260" s="477"/>
      <c r="HJ260" s="477"/>
      <c r="HK260" s="477"/>
      <c r="HL260" s="477"/>
      <c r="HM260" s="477"/>
      <c r="HN260" s="477"/>
      <c r="HO260" s="477"/>
      <c r="HP260" s="477"/>
      <c r="HQ260" s="477"/>
      <c r="HR260" s="477"/>
      <c r="HS260" s="477"/>
      <c r="HT260" s="477"/>
      <c r="HU260" s="477"/>
      <c r="HV260" s="477"/>
      <c r="HW260" s="477"/>
      <c r="HX260" s="477"/>
      <c r="HY260" s="477"/>
      <c r="HZ260" s="477"/>
      <c r="IA260" s="477"/>
      <c r="IB260" s="477"/>
      <c r="IC260" s="477"/>
      <c r="ID260" s="477"/>
      <c r="IE260" s="477"/>
      <c r="IF260" s="477"/>
      <c r="IG260" s="477"/>
      <c r="IH260" s="477"/>
      <c r="II260" s="477"/>
      <c r="IJ260" s="477"/>
      <c r="IK260" s="477"/>
      <c r="IL260" s="477"/>
      <c r="IM260" s="477"/>
      <c r="IN260" s="477"/>
      <c r="IO260" s="477"/>
      <c r="IP260" s="477"/>
      <c r="IQ260" s="477"/>
      <c r="IR260" s="477"/>
      <c r="IS260" s="477"/>
      <c r="IT260" s="477"/>
      <c r="IU260" s="477"/>
      <c r="IV260" s="477"/>
      <c r="IW260" s="477"/>
      <c r="IX260" s="477"/>
      <c r="IY260" s="477"/>
      <c r="IZ260" s="477"/>
      <c r="JA260" s="477"/>
      <c r="JB260" s="477"/>
      <c r="JC260" s="477"/>
      <c r="JD260" s="477"/>
      <c r="JE260" s="477"/>
    </row>
    <row r="261" spans="13:265" s="508" customFormat="1" ht="15" hidden="1" customHeight="1" x14ac:dyDescent="0.25">
      <c r="M261" s="400"/>
      <c r="N261" s="400"/>
      <c r="CK261" s="477"/>
      <c r="CL261" s="477"/>
      <c r="CM261" s="477"/>
      <c r="CN261" s="477"/>
      <c r="CO261" s="477"/>
      <c r="CP261" s="477"/>
      <c r="CQ261" s="477"/>
      <c r="CR261" s="477"/>
      <c r="CS261" s="477"/>
      <c r="CT261" s="477"/>
      <c r="CU261" s="477"/>
      <c r="CV261" s="477"/>
      <c r="CW261" s="477"/>
      <c r="CX261" s="477"/>
      <c r="CY261" s="477"/>
      <c r="CZ261" s="477"/>
      <c r="DA261" s="477"/>
      <c r="DB261" s="477"/>
      <c r="DC261" s="477"/>
      <c r="DD261" s="477"/>
      <c r="DE261" s="477"/>
      <c r="DF261" s="477"/>
      <c r="DG261" s="477"/>
      <c r="DH261" s="477"/>
      <c r="DI261" s="477"/>
      <c r="DJ261" s="477"/>
      <c r="DK261" s="477"/>
      <c r="DL261" s="477"/>
      <c r="DM261" s="477"/>
      <c r="DN261" s="477"/>
      <c r="DO261" s="477"/>
      <c r="DP261" s="477"/>
      <c r="DQ261" s="477"/>
      <c r="DR261" s="477"/>
      <c r="DS261" s="477"/>
      <c r="DT261" s="477"/>
      <c r="DU261" s="477"/>
      <c r="DV261" s="477"/>
      <c r="DW261" s="477"/>
      <c r="DX261" s="477"/>
      <c r="DY261" s="477"/>
      <c r="DZ261" s="477"/>
      <c r="EA261" s="477"/>
      <c r="EB261" s="477"/>
      <c r="EC261" s="477"/>
      <c r="ED261" s="477"/>
      <c r="EE261" s="477"/>
      <c r="EF261" s="477"/>
      <c r="EG261" s="477"/>
      <c r="EH261" s="477"/>
      <c r="EI261" s="477"/>
      <c r="EJ261" s="477"/>
      <c r="EK261" s="477"/>
      <c r="EL261" s="477"/>
      <c r="EM261" s="477"/>
      <c r="EN261" s="477"/>
      <c r="EO261" s="477"/>
      <c r="EP261" s="477"/>
      <c r="EQ261" s="477"/>
      <c r="ER261" s="477"/>
      <c r="ES261" s="477"/>
      <c r="ET261" s="477"/>
      <c r="EU261" s="477"/>
      <c r="EV261" s="477"/>
      <c r="EW261" s="477"/>
      <c r="EX261" s="477"/>
      <c r="EY261" s="477"/>
      <c r="EZ261" s="477"/>
      <c r="FA261" s="477"/>
      <c r="FB261" s="477"/>
      <c r="FC261" s="477"/>
      <c r="FD261" s="477"/>
      <c r="FE261" s="477"/>
      <c r="FF261" s="477"/>
      <c r="FG261" s="477"/>
      <c r="FH261" s="477"/>
      <c r="FI261" s="477"/>
      <c r="FJ261" s="477"/>
      <c r="FK261" s="477"/>
      <c r="FL261" s="477"/>
      <c r="FM261" s="477"/>
      <c r="FN261" s="477"/>
      <c r="FO261" s="477"/>
      <c r="FP261" s="477"/>
      <c r="FQ261" s="477"/>
      <c r="FR261" s="477"/>
      <c r="FS261" s="477"/>
      <c r="FT261" s="477"/>
      <c r="FU261" s="477"/>
      <c r="FV261" s="477"/>
      <c r="FW261" s="477"/>
      <c r="FX261" s="477"/>
      <c r="FY261" s="477"/>
      <c r="FZ261" s="477"/>
      <c r="GA261" s="477"/>
      <c r="GB261" s="477"/>
      <c r="GC261" s="477"/>
      <c r="GD261" s="477"/>
      <c r="GE261" s="477"/>
      <c r="GF261" s="477"/>
      <c r="GG261" s="477"/>
      <c r="GH261" s="477"/>
      <c r="GI261" s="477"/>
      <c r="GJ261" s="477"/>
      <c r="GK261" s="477"/>
      <c r="GL261" s="477"/>
      <c r="GM261" s="477"/>
      <c r="GN261" s="477"/>
      <c r="GO261" s="477"/>
      <c r="GP261" s="477"/>
      <c r="GQ261" s="477"/>
      <c r="GR261" s="477"/>
      <c r="GS261" s="477"/>
      <c r="GT261" s="477"/>
      <c r="GU261" s="477"/>
      <c r="GV261" s="477"/>
      <c r="GW261" s="477"/>
      <c r="GX261" s="477"/>
      <c r="GY261" s="477"/>
      <c r="GZ261" s="477"/>
      <c r="HA261" s="477"/>
      <c r="HB261" s="477"/>
      <c r="HC261" s="477"/>
      <c r="HD261" s="477"/>
      <c r="HE261" s="477"/>
      <c r="HF261" s="477"/>
      <c r="HG261" s="477"/>
      <c r="HH261" s="477"/>
      <c r="HI261" s="477"/>
      <c r="HJ261" s="477"/>
      <c r="HK261" s="477"/>
      <c r="HL261" s="477"/>
      <c r="HM261" s="477"/>
      <c r="HN261" s="477"/>
      <c r="HO261" s="477"/>
      <c r="HP261" s="477"/>
      <c r="HQ261" s="477"/>
      <c r="HR261" s="477"/>
      <c r="HS261" s="477"/>
      <c r="HT261" s="477"/>
      <c r="HU261" s="477"/>
      <c r="HV261" s="477"/>
      <c r="HW261" s="477"/>
      <c r="HX261" s="477"/>
      <c r="HY261" s="477"/>
      <c r="HZ261" s="477"/>
      <c r="IA261" s="477"/>
      <c r="IB261" s="477"/>
      <c r="IC261" s="477"/>
      <c r="ID261" s="477"/>
      <c r="IE261" s="477"/>
      <c r="IF261" s="477"/>
      <c r="IG261" s="477"/>
      <c r="IH261" s="477"/>
      <c r="II261" s="477"/>
      <c r="IJ261" s="477"/>
      <c r="IK261" s="477"/>
      <c r="IL261" s="477"/>
      <c r="IM261" s="477"/>
      <c r="IN261" s="477"/>
      <c r="IO261" s="477"/>
      <c r="IP261" s="477"/>
      <c r="IQ261" s="477"/>
      <c r="IR261" s="477"/>
      <c r="IS261" s="477"/>
      <c r="IT261" s="477"/>
      <c r="IU261" s="477"/>
      <c r="IV261" s="477"/>
      <c r="IW261" s="477"/>
      <c r="IX261" s="477"/>
      <c r="IY261" s="477"/>
      <c r="IZ261" s="477"/>
      <c r="JA261" s="477"/>
      <c r="JB261" s="477"/>
      <c r="JC261" s="477"/>
      <c r="JD261" s="477"/>
      <c r="JE261" s="477"/>
    </row>
    <row r="262" spans="13:265" s="508" customFormat="1" ht="15" hidden="1" customHeight="1" x14ac:dyDescent="0.25">
      <c r="M262" s="400"/>
      <c r="N262" s="400"/>
      <c r="CK262" s="477"/>
      <c r="CL262" s="477"/>
      <c r="CM262" s="477"/>
      <c r="CN262" s="477"/>
      <c r="CO262" s="477"/>
      <c r="CP262" s="477"/>
      <c r="CQ262" s="477"/>
      <c r="CR262" s="477"/>
      <c r="CS262" s="477"/>
      <c r="CT262" s="477"/>
      <c r="CU262" s="477"/>
      <c r="CV262" s="477"/>
      <c r="CW262" s="477"/>
      <c r="CX262" s="477"/>
      <c r="CY262" s="477"/>
      <c r="CZ262" s="477"/>
      <c r="DA262" s="477"/>
      <c r="DB262" s="477"/>
      <c r="DC262" s="477"/>
      <c r="DD262" s="477"/>
      <c r="DE262" s="477"/>
      <c r="DF262" s="477"/>
      <c r="DG262" s="477"/>
      <c r="DH262" s="477"/>
      <c r="DI262" s="477"/>
      <c r="DJ262" s="477"/>
      <c r="DK262" s="477"/>
      <c r="DL262" s="477"/>
      <c r="DM262" s="477"/>
      <c r="DN262" s="477"/>
      <c r="DO262" s="477"/>
      <c r="DP262" s="477"/>
      <c r="DQ262" s="477"/>
      <c r="DR262" s="477"/>
      <c r="DS262" s="477"/>
      <c r="DT262" s="477"/>
      <c r="DU262" s="477"/>
      <c r="DV262" s="477"/>
      <c r="DW262" s="477"/>
      <c r="DX262" s="477"/>
      <c r="DY262" s="477"/>
      <c r="DZ262" s="477"/>
      <c r="EA262" s="477"/>
      <c r="EB262" s="477"/>
      <c r="EC262" s="477"/>
      <c r="ED262" s="477"/>
      <c r="EE262" s="477"/>
      <c r="EF262" s="477"/>
      <c r="EG262" s="477"/>
      <c r="EH262" s="477"/>
      <c r="EI262" s="477"/>
      <c r="EJ262" s="477"/>
      <c r="EK262" s="477"/>
      <c r="EL262" s="477"/>
      <c r="EM262" s="477"/>
      <c r="EN262" s="477"/>
      <c r="EO262" s="477"/>
      <c r="EP262" s="477"/>
      <c r="EQ262" s="477"/>
      <c r="ER262" s="477"/>
      <c r="ES262" s="477"/>
      <c r="ET262" s="477"/>
      <c r="EU262" s="477"/>
      <c r="EV262" s="477"/>
      <c r="EW262" s="477"/>
      <c r="EX262" s="477"/>
      <c r="EY262" s="477"/>
      <c r="EZ262" s="477"/>
      <c r="FA262" s="477"/>
      <c r="FB262" s="477"/>
      <c r="FC262" s="477"/>
      <c r="FD262" s="477"/>
      <c r="FE262" s="477"/>
      <c r="FF262" s="477"/>
      <c r="FG262" s="477"/>
      <c r="FH262" s="477"/>
      <c r="FI262" s="477"/>
      <c r="FJ262" s="477"/>
      <c r="FK262" s="477"/>
      <c r="FL262" s="477"/>
      <c r="FM262" s="477"/>
      <c r="FN262" s="477"/>
      <c r="FO262" s="477"/>
      <c r="FP262" s="477"/>
      <c r="FQ262" s="477"/>
      <c r="FR262" s="477"/>
      <c r="FS262" s="477"/>
      <c r="FT262" s="477"/>
      <c r="FU262" s="477"/>
      <c r="FV262" s="477"/>
      <c r="FW262" s="477"/>
      <c r="FX262" s="477"/>
      <c r="FY262" s="477"/>
      <c r="FZ262" s="477"/>
      <c r="GA262" s="477"/>
      <c r="GB262" s="477"/>
      <c r="GC262" s="477"/>
      <c r="GD262" s="477"/>
      <c r="GE262" s="477"/>
      <c r="GF262" s="477"/>
      <c r="GG262" s="477"/>
      <c r="GH262" s="477"/>
      <c r="GI262" s="477"/>
      <c r="GJ262" s="477"/>
      <c r="GK262" s="477"/>
      <c r="GL262" s="477"/>
      <c r="GM262" s="477"/>
      <c r="GN262" s="477"/>
      <c r="GO262" s="477"/>
      <c r="GP262" s="477"/>
      <c r="GQ262" s="477"/>
      <c r="GR262" s="477"/>
      <c r="GS262" s="477"/>
      <c r="GT262" s="477"/>
      <c r="GU262" s="477"/>
      <c r="GV262" s="477"/>
      <c r="GW262" s="477"/>
      <c r="GX262" s="477"/>
      <c r="GY262" s="477"/>
      <c r="GZ262" s="477"/>
      <c r="HA262" s="477"/>
      <c r="HB262" s="477"/>
      <c r="HC262" s="477"/>
      <c r="HD262" s="477"/>
      <c r="HE262" s="477"/>
      <c r="HF262" s="477"/>
      <c r="HG262" s="477"/>
      <c r="HH262" s="477"/>
      <c r="HI262" s="477"/>
      <c r="HJ262" s="477"/>
      <c r="HK262" s="477"/>
      <c r="HL262" s="477"/>
      <c r="HM262" s="477"/>
      <c r="HN262" s="477"/>
      <c r="HO262" s="477"/>
      <c r="HP262" s="477"/>
      <c r="HQ262" s="477"/>
      <c r="HR262" s="477"/>
      <c r="HS262" s="477"/>
      <c r="HT262" s="477"/>
      <c r="HU262" s="477"/>
      <c r="HV262" s="477"/>
      <c r="HW262" s="477"/>
      <c r="HX262" s="477"/>
      <c r="HY262" s="477"/>
      <c r="HZ262" s="477"/>
      <c r="IA262" s="477"/>
      <c r="IB262" s="477"/>
      <c r="IC262" s="477"/>
      <c r="ID262" s="477"/>
      <c r="IE262" s="477"/>
      <c r="IF262" s="477"/>
      <c r="IG262" s="477"/>
      <c r="IH262" s="477"/>
      <c r="II262" s="477"/>
      <c r="IJ262" s="477"/>
      <c r="IK262" s="477"/>
      <c r="IL262" s="477"/>
      <c r="IM262" s="477"/>
      <c r="IN262" s="477"/>
      <c r="IO262" s="477"/>
      <c r="IP262" s="477"/>
      <c r="IQ262" s="477"/>
      <c r="IR262" s="477"/>
      <c r="IS262" s="477"/>
      <c r="IT262" s="477"/>
      <c r="IU262" s="477"/>
      <c r="IV262" s="477"/>
      <c r="IW262" s="477"/>
      <c r="IX262" s="477"/>
      <c r="IY262" s="477"/>
      <c r="IZ262" s="477"/>
      <c r="JA262" s="477"/>
      <c r="JB262" s="477"/>
      <c r="JC262" s="477"/>
      <c r="JD262" s="477"/>
      <c r="JE262" s="477"/>
    </row>
    <row r="263" spans="13:265" s="508" customFormat="1" ht="15" hidden="1" customHeight="1" x14ac:dyDescent="0.25">
      <c r="M263" s="400"/>
      <c r="N263" s="400"/>
      <c r="CK263" s="477"/>
      <c r="CL263" s="477"/>
      <c r="CM263" s="477"/>
      <c r="CN263" s="477"/>
      <c r="CO263" s="477"/>
      <c r="CP263" s="477"/>
      <c r="CQ263" s="477"/>
      <c r="CR263" s="477"/>
      <c r="CS263" s="477"/>
      <c r="CT263" s="477"/>
      <c r="CU263" s="477"/>
      <c r="CV263" s="477"/>
      <c r="CW263" s="477"/>
      <c r="CX263" s="477"/>
      <c r="CY263" s="477"/>
      <c r="CZ263" s="477"/>
      <c r="DA263" s="477"/>
      <c r="DB263" s="477"/>
      <c r="DC263" s="477"/>
      <c r="DD263" s="477"/>
      <c r="DE263" s="477"/>
      <c r="DF263" s="477"/>
      <c r="DG263" s="477"/>
      <c r="DH263" s="477"/>
      <c r="DI263" s="477"/>
      <c r="DJ263" s="477"/>
      <c r="DK263" s="477"/>
      <c r="DL263" s="477"/>
      <c r="DM263" s="477"/>
      <c r="DN263" s="477"/>
      <c r="DO263" s="477"/>
      <c r="DP263" s="477"/>
      <c r="DQ263" s="477"/>
      <c r="DR263" s="477"/>
      <c r="DS263" s="477"/>
      <c r="DT263" s="477"/>
      <c r="DU263" s="477"/>
      <c r="DV263" s="477"/>
      <c r="DW263" s="477"/>
      <c r="DX263" s="477"/>
      <c r="DY263" s="477"/>
      <c r="DZ263" s="477"/>
      <c r="EA263" s="477"/>
      <c r="EB263" s="477"/>
      <c r="EC263" s="477"/>
      <c r="ED263" s="477"/>
      <c r="EE263" s="477"/>
      <c r="EF263" s="477"/>
      <c r="EG263" s="477"/>
      <c r="EH263" s="477"/>
      <c r="EI263" s="477"/>
      <c r="EJ263" s="477"/>
      <c r="EK263" s="477"/>
      <c r="EL263" s="477"/>
      <c r="EM263" s="477"/>
      <c r="EN263" s="477"/>
      <c r="EO263" s="477"/>
      <c r="EP263" s="477"/>
      <c r="EQ263" s="477"/>
      <c r="ER263" s="477"/>
      <c r="ES263" s="477"/>
      <c r="ET263" s="477"/>
      <c r="EU263" s="477"/>
      <c r="EV263" s="477"/>
      <c r="EW263" s="477"/>
      <c r="EX263" s="477"/>
      <c r="EY263" s="477"/>
      <c r="EZ263" s="477"/>
      <c r="FA263" s="477"/>
      <c r="FB263" s="477"/>
      <c r="FC263" s="477"/>
      <c r="FD263" s="477"/>
      <c r="FE263" s="477"/>
      <c r="FF263" s="477"/>
      <c r="FG263" s="477"/>
      <c r="FH263" s="477"/>
      <c r="FI263" s="477"/>
      <c r="FJ263" s="477"/>
      <c r="FK263" s="477"/>
      <c r="FL263" s="477"/>
      <c r="FM263" s="477"/>
      <c r="FN263" s="477"/>
      <c r="FO263" s="477"/>
      <c r="FP263" s="477"/>
      <c r="FQ263" s="477"/>
      <c r="FR263" s="477"/>
      <c r="FS263" s="477"/>
      <c r="FT263" s="477"/>
      <c r="FU263" s="477"/>
      <c r="FV263" s="477"/>
      <c r="FW263" s="477"/>
      <c r="FX263" s="477"/>
      <c r="FY263" s="477"/>
      <c r="FZ263" s="477"/>
      <c r="GA263" s="477"/>
      <c r="GB263" s="477"/>
      <c r="GC263" s="477"/>
      <c r="GD263" s="477"/>
      <c r="GE263" s="477"/>
      <c r="GF263" s="477"/>
      <c r="GG263" s="477"/>
      <c r="GH263" s="477"/>
      <c r="GI263" s="477"/>
      <c r="GJ263" s="477"/>
      <c r="GK263" s="477"/>
      <c r="GL263" s="477"/>
      <c r="GM263" s="477"/>
      <c r="GN263" s="477"/>
      <c r="GO263" s="477"/>
      <c r="GP263" s="477"/>
      <c r="GQ263" s="477"/>
      <c r="GR263" s="477"/>
      <c r="GS263" s="477"/>
      <c r="GT263" s="477"/>
      <c r="GU263" s="477"/>
      <c r="GV263" s="477"/>
      <c r="GW263" s="477"/>
      <c r="GX263" s="477"/>
      <c r="GY263" s="477"/>
      <c r="GZ263" s="477"/>
      <c r="HA263" s="477"/>
      <c r="HB263" s="477"/>
      <c r="HC263" s="477"/>
      <c r="HD263" s="477"/>
      <c r="HE263" s="477"/>
      <c r="HF263" s="477"/>
      <c r="HG263" s="477"/>
      <c r="HH263" s="477"/>
      <c r="HI263" s="477"/>
      <c r="HJ263" s="477"/>
      <c r="HK263" s="477"/>
      <c r="HL263" s="477"/>
      <c r="HM263" s="477"/>
      <c r="HN263" s="477"/>
      <c r="HO263" s="477"/>
      <c r="HP263" s="477"/>
      <c r="HQ263" s="477"/>
      <c r="HR263" s="477"/>
      <c r="HS263" s="477"/>
      <c r="HT263" s="477"/>
      <c r="HU263" s="477"/>
      <c r="HV263" s="477"/>
      <c r="HW263" s="477"/>
      <c r="HX263" s="477"/>
      <c r="HY263" s="477"/>
      <c r="HZ263" s="477"/>
      <c r="IA263" s="477"/>
      <c r="IB263" s="477"/>
      <c r="IC263" s="477"/>
      <c r="ID263" s="477"/>
      <c r="IE263" s="477"/>
      <c r="IF263" s="477"/>
      <c r="IG263" s="477"/>
      <c r="IH263" s="477"/>
      <c r="II263" s="477"/>
      <c r="IJ263" s="477"/>
      <c r="IK263" s="477"/>
      <c r="IL263" s="477"/>
      <c r="IM263" s="477"/>
      <c r="IN263" s="477"/>
      <c r="IO263" s="477"/>
      <c r="IP263" s="477"/>
      <c r="IQ263" s="477"/>
      <c r="IR263" s="477"/>
      <c r="IS263" s="477"/>
      <c r="IT263" s="477"/>
      <c r="IU263" s="477"/>
      <c r="IV263" s="477"/>
      <c r="IW263" s="477"/>
      <c r="IX263" s="477"/>
      <c r="IY263" s="477"/>
      <c r="IZ263" s="477"/>
      <c r="JA263" s="477"/>
      <c r="JB263" s="477"/>
      <c r="JC263" s="477"/>
      <c r="JD263" s="477"/>
      <c r="JE263" s="477"/>
    </row>
    <row r="264" spans="13:265" s="508" customFormat="1" ht="15" hidden="1" customHeight="1" x14ac:dyDescent="0.25">
      <c r="M264" s="400"/>
      <c r="N264" s="400"/>
      <c r="CK264" s="477"/>
      <c r="CL264" s="477"/>
      <c r="CM264" s="477"/>
      <c r="CN264" s="477"/>
      <c r="CO264" s="477"/>
      <c r="CP264" s="477"/>
      <c r="CQ264" s="477"/>
      <c r="CR264" s="477"/>
      <c r="CS264" s="477"/>
      <c r="CT264" s="477"/>
      <c r="CU264" s="477"/>
      <c r="CV264" s="477"/>
      <c r="CW264" s="477"/>
      <c r="CX264" s="477"/>
      <c r="CY264" s="477"/>
      <c r="CZ264" s="477"/>
      <c r="DA264" s="477"/>
      <c r="DB264" s="477"/>
      <c r="DC264" s="477"/>
      <c r="DD264" s="477"/>
      <c r="DE264" s="477"/>
      <c r="DF264" s="477"/>
      <c r="DG264" s="477"/>
      <c r="DH264" s="477"/>
      <c r="DI264" s="477"/>
      <c r="DJ264" s="477"/>
      <c r="DK264" s="477"/>
      <c r="DL264" s="477"/>
      <c r="DM264" s="477"/>
      <c r="DN264" s="477"/>
      <c r="DO264" s="477"/>
      <c r="DP264" s="477"/>
      <c r="DQ264" s="477"/>
      <c r="DR264" s="477"/>
      <c r="DS264" s="477"/>
      <c r="DT264" s="477"/>
      <c r="DU264" s="477"/>
      <c r="DV264" s="477"/>
      <c r="DW264" s="477"/>
      <c r="DX264" s="477"/>
      <c r="DY264" s="477"/>
      <c r="DZ264" s="477"/>
      <c r="EA264" s="477"/>
      <c r="EB264" s="477"/>
      <c r="EC264" s="477"/>
      <c r="ED264" s="477"/>
      <c r="EE264" s="477"/>
      <c r="EF264" s="477"/>
      <c r="EG264" s="477"/>
      <c r="EH264" s="477"/>
      <c r="EI264" s="477"/>
      <c r="EJ264" s="477"/>
      <c r="EK264" s="477"/>
      <c r="EL264" s="477"/>
      <c r="EM264" s="477"/>
      <c r="EN264" s="477"/>
      <c r="EO264" s="477"/>
      <c r="EP264" s="477"/>
      <c r="EQ264" s="477"/>
      <c r="ER264" s="477"/>
      <c r="ES264" s="477"/>
      <c r="ET264" s="477"/>
      <c r="EU264" s="477"/>
      <c r="EV264" s="477"/>
      <c r="EW264" s="477"/>
      <c r="EX264" s="477"/>
      <c r="EY264" s="477"/>
      <c r="EZ264" s="477"/>
      <c r="FA264" s="477"/>
      <c r="FB264" s="477"/>
      <c r="FC264" s="477"/>
      <c r="FD264" s="477"/>
      <c r="FE264" s="477"/>
      <c r="FF264" s="477"/>
      <c r="FG264" s="477"/>
      <c r="FH264" s="477"/>
      <c r="FI264" s="477"/>
      <c r="FJ264" s="477"/>
      <c r="FK264" s="477"/>
      <c r="FL264" s="477"/>
      <c r="FM264" s="477"/>
      <c r="FN264" s="477"/>
      <c r="FO264" s="477"/>
      <c r="FP264" s="477"/>
      <c r="FQ264" s="477"/>
      <c r="FR264" s="477"/>
      <c r="FS264" s="477"/>
      <c r="FT264" s="477"/>
      <c r="FU264" s="477"/>
      <c r="FV264" s="477"/>
      <c r="FW264" s="477"/>
      <c r="FX264" s="477"/>
      <c r="FY264" s="477"/>
      <c r="FZ264" s="477"/>
      <c r="GA264" s="477"/>
      <c r="GB264" s="477"/>
      <c r="GC264" s="477"/>
      <c r="GD264" s="477"/>
      <c r="GE264" s="477"/>
      <c r="GF264" s="477"/>
      <c r="GG264" s="477"/>
      <c r="GH264" s="477"/>
      <c r="GI264" s="477"/>
      <c r="GJ264" s="477"/>
      <c r="GK264" s="477"/>
      <c r="GL264" s="477"/>
      <c r="GM264" s="477"/>
      <c r="GN264" s="477"/>
      <c r="GO264" s="477"/>
      <c r="GP264" s="477"/>
      <c r="GQ264" s="477"/>
      <c r="GR264" s="477"/>
      <c r="GS264" s="477"/>
      <c r="GT264" s="477"/>
      <c r="GU264" s="477"/>
      <c r="GV264" s="477"/>
      <c r="GW264" s="477"/>
      <c r="GX264" s="477"/>
      <c r="GY264" s="477"/>
      <c r="GZ264" s="477"/>
      <c r="HA264" s="477"/>
      <c r="HB264" s="477"/>
      <c r="HC264" s="477"/>
      <c r="HD264" s="477"/>
      <c r="HE264" s="477"/>
      <c r="HF264" s="477"/>
      <c r="HG264" s="477"/>
      <c r="HH264" s="477"/>
      <c r="HI264" s="477"/>
      <c r="HJ264" s="477"/>
      <c r="HK264" s="477"/>
      <c r="HL264" s="477"/>
      <c r="HM264" s="477"/>
      <c r="HN264" s="477"/>
      <c r="HO264" s="477"/>
      <c r="HP264" s="477"/>
      <c r="HQ264" s="477"/>
      <c r="HR264" s="477"/>
      <c r="HS264" s="477"/>
      <c r="HT264" s="477"/>
      <c r="HU264" s="477"/>
      <c r="HV264" s="477"/>
      <c r="HW264" s="477"/>
      <c r="HX264" s="477"/>
      <c r="HY264" s="477"/>
      <c r="HZ264" s="477"/>
      <c r="IA264" s="477"/>
      <c r="IB264" s="477"/>
      <c r="IC264" s="477"/>
      <c r="ID264" s="477"/>
      <c r="IE264" s="477"/>
      <c r="IF264" s="477"/>
      <c r="IG264" s="477"/>
      <c r="IH264" s="477"/>
      <c r="II264" s="477"/>
      <c r="IJ264" s="477"/>
      <c r="IK264" s="477"/>
      <c r="IL264" s="477"/>
      <c r="IM264" s="477"/>
      <c r="IN264" s="477"/>
      <c r="IO264" s="477"/>
      <c r="IP264" s="477"/>
      <c r="IQ264" s="477"/>
      <c r="IR264" s="477"/>
      <c r="IS264" s="477"/>
      <c r="IT264" s="477"/>
      <c r="IU264" s="477"/>
      <c r="IV264" s="477"/>
      <c r="IW264" s="477"/>
      <c r="IX264" s="477"/>
      <c r="IY264" s="477"/>
      <c r="IZ264" s="477"/>
      <c r="JA264" s="477"/>
      <c r="JB264" s="477"/>
      <c r="JC264" s="477"/>
      <c r="JD264" s="477"/>
      <c r="JE264" s="477"/>
    </row>
    <row r="265" spans="13:265" s="508" customFormat="1" ht="15" hidden="1" customHeight="1" x14ac:dyDescent="0.25">
      <c r="M265" s="400"/>
      <c r="N265" s="400"/>
      <c r="CK265" s="477"/>
      <c r="CL265" s="477"/>
      <c r="CM265" s="477"/>
      <c r="CN265" s="477"/>
      <c r="CO265" s="477"/>
      <c r="CP265" s="477"/>
      <c r="CQ265" s="477"/>
      <c r="CR265" s="477"/>
      <c r="CS265" s="477"/>
      <c r="CT265" s="477"/>
      <c r="CU265" s="477"/>
      <c r="CV265" s="477"/>
      <c r="CW265" s="477"/>
      <c r="CX265" s="477"/>
      <c r="CY265" s="477"/>
      <c r="CZ265" s="477"/>
      <c r="DA265" s="477"/>
      <c r="DB265" s="477"/>
      <c r="DC265" s="477"/>
      <c r="DD265" s="477"/>
      <c r="DE265" s="477"/>
      <c r="DF265" s="477"/>
      <c r="DG265" s="477"/>
      <c r="DH265" s="477"/>
      <c r="DI265" s="477"/>
      <c r="DJ265" s="477"/>
      <c r="DK265" s="477"/>
      <c r="DL265" s="477"/>
      <c r="DM265" s="477"/>
      <c r="DN265" s="477"/>
      <c r="DO265" s="477"/>
      <c r="DP265" s="477"/>
      <c r="DQ265" s="477"/>
      <c r="DR265" s="477"/>
      <c r="DS265" s="477"/>
      <c r="DT265" s="477"/>
      <c r="DU265" s="477"/>
      <c r="DV265" s="477"/>
      <c r="DW265" s="477"/>
      <c r="DX265" s="477"/>
      <c r="DY265" s="477"/>
      <c r="DZ265" s="477"/>
      <c r="EA265" s="477"/>
      <c r="EB265" s="477"/>
      <c r="EC265" s="477"/>
      <c r="ED265" s="477"/>
      <c r="EE265" s="477"/>
      <c r="EF265" s="477"/>
      <c r="EG265" s="477"/>
      <c r="EH265" s="477"/>
      <c r="EI265" s="477"/>
      <c r="EJ265" s="477"/>
      <c r="EK265" s="477"/>
      <c r="EL265" s="477"/>
      <c r="EM265" s="477"/>
      <c r="EN265" s="477"/>
      <c r="EO265" s="477"/>
      <c r="EP265" s="477"/>
      <c r="EQ265" s="477"/>
      <c r="ER265" s="477"/>
      <c r="ES265" s="477"/>
      <c r="ET265" s="477"/>
      <c r="EU265" s="477"/>
      <c r="EV265" s="477"/>
      <c r="EW265" s="477"/>
      <c r="EX265" s="477"/>
      <c r="EY265" s="477"/>
      <c r="EZ265" s="477"/>
      <c r="FA265" s="477"/>
      <c r="FB265" s="477"/>
      <c r="FC265" s="477"/>
      <c r="FD265" s="477"/>
      <c r="FE265" s="477"/>
      <c r="FF265" s="477"/>
      <c r="FG265" s="477"/>
      <c r="FH265" s="477"/>
      <c r="FI265" s="477"/>
      <c r="FJ265" s="477"/>
      <c r="FK265" s="477"/>
      <c r="FL265" s="477"/>
      <c r="FM265" s="477"/>
      <c r="FN265" s="477"/>
      <c r="FO265" s="477"/>
      <c r="FP265" s="477"/>
      <c r="FQ265" s="477"/>
      <c r="FR265" s="477"/>
      <c r="FS265" s="477"/>
      <c r="FT265" s="477"/>
      <c r="FU265" s="477"/>
      <c r="FV265" s="477"/>
      <c r="FW265" s="477"/>
      <c r="FX265" s="477"/>
      <c r="FY265" s="477"/>
      <c r="FZ265" s="477"/>
      <c r="GA265" s="477"/>
      <c r="GB265" s="477"/>
      <c r="GC265" s="477"/>
      <c r="GD265" s="477"/>
      <c r="GE265" s="477"/>
      <c r="GF265" s="477"/>
      <c r="GG265" s="477"/>
      <c r="GH265" s="477"/>
      <c r="GI265" s="477"/>
      <c r="GJ265" s="477"/>
      <c r="GK265" s="477"/>
      <c r="GL265" s="477"/>
      <c r="GM265" s="477"/>
      <c r="GN265" s="477"/>
      <c r="GO265" s="477"/>
      <c r="GP265" s="477"/>
      <c r="GQ265" s="477"/>
      <c r="GR265" s="477"/>
      <c r="GS265" s="477"/>
      <c r="GT265" s="477"/>
      <c r="GU265" s="477"/>
      <c r="GV265" s="477"/>
      <c r="GW265" s="477"/>
      <c r="GX265" s="477"/>
      <c r="GY265" s="477"/>
      <c r="GZ265" s="477"/>
      <c r="HA265" s="477"/>
      <c r="HB265" s="477"/>
      <c r="HC265" s="477"/>
      <c r="HD265" s="477"/>
      <c r="HE265" s="477"/>
      <c r="HF265" s="477"/>
      <c r="HG265" s="477"/>
      <c r="HH265" s="477"/>
      <c r="HI265" s="477"/>
      <c r="HJ265" s="477"/>
      <c r="HK265" s="477"/>
      <c r="HL265" s="477"/>
      <c r="HM265" s="477"/>
      <c r="HN265" s="477"/>
      <c r="HO265" s="477"/>
      <c r="HP265" s="477"/>
      <c r="HQ265" s="477"/>
      <c r="HR265" s="477"/>
      <c r="HS265" s="477"/>
      <c r="HT265" s="477"/>
      <c r="HU265" s="477"/>
      <c r="HV265" s="477"/>
      <c r="HW265" s="477"/>
      <c r="HX265" s="477"/>
      <c r="HY265" s="477"/>
      <c r="HZ265" s="477"/>
      <c r="IA265" s="477"/>
      <c r="IB265" s="477"/>
      <c r="IC265" s="477"/>
      <c r="ID265" s="477"/>
      <c r="IE265" s="477"/>
      <c r="IF265" s="477"/>
      <c r="IG265" s="477"/>
      <c r="IH265" s="477"/>
      <c r="II265" s="477"/>
      <c r="IJ265" s="477"/>
      <c r="IK265" s="477"/>
      <c r="IL265" s="477"/>
      <c r="IM265" s="477"/>
      <c r="IN265" s="477"/>
      <c r="IO265" s="477"/>
      <c r="IP265" s="477"/>
      <c r="IQ265" s="477"/>
      <c r="IR265" s="477"/>
      <c r="IS265" s="477"/>
      <c r="IT265" s="477"/>
      <c r="IU265" s="477"/>
      <c r="IV265" s="477"/>
      <c r="IW265" s="477"/>
      <c r="IX265" s="477"/>
      <c r="IY265" s="477"/>
      <c r="IZ265" s="477"/>
      <c r="JA265" s="477"/>
      <c r="JB265" s="477"/>
      <c r="JC265" s="477"/>
      <c r="JD265" s="477"/>
      <c r="JE265" s="477"/>
    </row>
    <row r="266" spans="13:265" s="508" customFormat="1" ht="15" hidden="1" customHeight="1" x14ac:dyDescent="0.25">
      <c r="M266" s="400"/>
      <c r="N266" s="400"/>
      <c r="CK266" s="477"/>
      <c r="CL266" s="477"/>
      <c r="CM266" s="477"/>
      <c r="CN266" s="477"/>
      <c r="CO266" s="477"/>
      <c r="CP266" s="477"/>
      <c r="CQ266" s="477"/>
      <c r="CR266" s="477"/>
      <c r="CS266" s="477"/>
      <c r="CT266" s="477"/>
      <c r="CU266" s="477"/>
      <c r="CV266" s="477"/>
      <c r="CW266" s="477"/>
      <c r="CX266" s="477"/>
      <c r="CY266" s="477"/>
      <c r="CZ266" s="477"/>
      <c r="DA266" s="477"/>
      <c r="DB266" s="477"/>
      <c r="DC266" s="477"/>
      <c r="DD266" s="477"/>
      <c r="DE266" s="477"/>
      <c r="DF266" s="477"/>
      <c r="DG266" s="477"/>
      <c r="DH266" s="477"/>
      <c r="DI266" s="477"/>
      <c r="DJ266" s="477"/>
      <c r="DK266" s="477"/>
      <c r="DL266" s="477"/>
      <c r="DM266" s="477"/>
      <c r="DN266" s="477"/>
      <c r="DO266" s="477"/>
      <c r="DP266" s="477"/>
      <c r="DQ266" s="477"/>
      <c r="DR266" s="477"/>
      <c r="DS266" s="477"/>
      <c r="DT266" s="477"/>
      <c r="DU266" s="477"/>
      <c r="DV266" s="477"/>
      <c r="DW266" s="477"/>
      <c r="DX266" s="477"/>
      <c r="DY266" s="477"/>
      <c r="DZ266" s="477"/>
      <c r="EA266" s="477"/>
      <c r="EB266" s="477"/>
      <c r="EC266" s="477"/>
      <c r="ED266" s="477"/>
      <c r="EE266" s="477"/>
      <c r="EF266" s="477"/>
      <c r="EG266" s="477"/>
      <c r="EH266" s="477"/>
      <c r="EI266" s="477"/>
      <c r="EJ266" s="477"/>
      <c r="EK266" s="477"/>
      <c r="EL266" s="477"/>
      <c r="EM266" s="477"/>
      <c r="EN266" s="477"/>
      <c r="EO266" s="477"/>
      <c r="EP266" s="477"/>
      <c r="EQ266" s="477"/>
      <c r="ER266" s="477"/>
      <c r="ES266" s="477"/>
      <c r="ET266" s="477"/>
      <c r="EU266" s="477"/>
      <c r="EV266" s="477"/>
      <c r="EW266" s="477"/>
      <c r="EX266" s="477"/>
      <c r="EY266" s="477"/>
      <c r="EZ266" s="477"/>
      <c r="FA266" s="477"/>
      <c r="FB266" s="477"/>
      <c r="FC266" s="477"/>
      <c r="FD266" s="477"/>
      <c r="FE266" s="477"/>
      <c r="FF266" s="477"/>
      <c r="FG266" s="477"/>
      <c r="FH266" s="477"/>
      <c r="FI266" s="477"/>
      <c r="FJ266" s="477"/>
      <c r="FK266" s="477"/>
      <c r="FL266" s="477"/>
      <c r="FM266" s="477"/>
      <c r="FN266" s="477"/>
      <c r="FO266" s="477"/>
      <c r="FP266" s="477"/>
      <c r="FQ266" s="477"/>
      <c r="FR266" s="477"/>
      <c r="FS266" s="477"/>
      <c r="FT266" s="477"/>
      <c r="FU266" s="477"/>
      <c r="FV266" s="477"/>
      <c r="FW266" s="477"/>
      <c r="FX266" s="477"/>
      <c r="FY266" s="477"/>
      <c r="FZ266" s="477"/>
      <c r="GA266" s="477"/>
      <c r="GB266" s="477"/>
      <c r="GC266" s="477"/>
      <c r="GD266" s="477"/>
      <c r="GE266" s="477"/>
      <c r="GF266" s="477"/>
      <c r="GG266" s="477"/>
      <c r="GH266" s="477"/>
      <c r="GI266" s="477"/>
      <c r="GJ266" s="477"/>
      <c r="GK266" s="477"/>
      <c r="GL266" s="477"/>
      <c r="GM266" s="477"/>
      <c r="GN266" s="477"/>
      <c r="GO266" s="477"/>
      <c r="GP266" s="477"/>
      <c r="GQ266" s="477"/>
      <c r="GR266" s="477"/>
      <c r="GS266" s="477"/>
      <c r="GT266" s="477"/>
      <c r="GU266" s="477"/>
      <c r="GV266" s="477"/>
      <c r="GW266" s="477"/>
      <c r="GX266" s="477"/>
      <c r="GY266" s="477"/>
      <c r="GZ266" s="477"/>
      <c r="HA266" s="477"/>
      <c r="HB266" s="477"/>
      <c r="HC266" s="477"/>
      <c r="HD266" s="477"/>
      <c r="HE266" s="477"/>
      <c r="HF266" s="477"/>
      <c r="HG266" s="477"/>
      <c r="HH266" s="477"/>
      <c r="HI266" s="477"/>
      <c r="HJ266" s="477"/>
      <c r="HK266" s="477"/>
      <c r="HL266" s="477"/>
      <c r="HM266" s="477"/>
      <c r="HN266" s="477"/>
      <c r="HO266" s="477"/>
      <c r="HP266" s="477"/>
      <c r="HQ266" s="477"/>
      <c r="HR266" s="477"/>
      <c r="HS266" s="477"/>
      <c r="HT266" s="477"/>
      <c r="HU266" s="477"/>
      <c r="HV266" s="477"/>
      <c r="HW266" s="477"/>
      <c r="HX266" s="477"/>
      <c r="HY266" s="477"/>
      <c r="HZ266" s="477"/>
      <c r="IA266" s="477"/>
      <c r="IB266" s="477"/>
      <c r="IC266" s="477"/>
      <c r="ID266" s="477"/>
      <c r="IE266" s="477"/>
      <c r="IF266" s="477"/>
      <c r="IG266" s="477"/>
      <c r="IH266" s="477"/>
      <c r="II266" s="477"/>
      <c r="IJ266" s="477"/>
      <c r="IK266" s="477"/>
      <c r="IL266" s="477"/>
      <c r="IM266" s="477"/>
      <c r="IN266" s="477"/>
      <c r="IO266" s="477"/>
      <c r="IP266" s="477"/>
      <c r="IQ266" s="477"/>
      <c r="IR266" s="477"/>
      <c r="IS266" s="477"/>
      <c r="IT266" s="477"/>
      <c r="IU266" s="477"/>
      <c r="IV266" s="477"/>
      <c r="IW266" s="477"/>
      <c r="IX266" s="477"/>
      <c r="IY266" s="477"/>
      <c r="IZ266" s="477"/>
      <c r="JA266" s="477"/>
      <c r="JB266" s="477"/>
      <c r="JC266" s="477"/>
      <c r="JD266" s="477"/>
      <c r="JE266" s="477"/>
    </row>
    <row r="267" spans="13:265" s="508" customFormat="1" ht="15" hidden="1" customHeight="1" x14ac:dyDescent="0.25">
      <c r="M267" s="400"/>
      <c r="N267" s="400"/>
      <c r="CK267" s="477"/>
      <c r="CL267" s="477"/>
      <c r="CM267" s="477"/>
      <c r="CN267" s="477"/>
      <c r="CO267" s="477"/>
      <c r="CP267" s="477"/>
      <c r="CQ267" s="477"/>
      <c r="CR267" s="477"/>
      <c r="CS267" s="477"/>
      <c r="CT267" s="477"/>
      <c r="CU267" s="477"/>
      <c r="CV267" s="477"/>
      <c r="CW267" s="477"/>
      <c r="CX267" s="477"/>
      <c r="CY267" s="477"/>
      <c r="CZ267" s="477"/>
      <c r="DA267" s="477"/>
      <c r="DB267" s="477"/>
      <c r="DC267" s="477"/>
      <c r="DD267" s="477"/>
      <c r="DE267" s="477"/>
      <c r="DF267" s="477"/>
      <c r="DG267" s="477"/>
      <c r="DH267" s="477"/>
      <c r="DI267" s="477"/>
      <c r="DJ267" s="477"/>
      <c r="DK267" s="477"/>
      <c r="DL267" s="477"/>
      <c r="DM267" s="477"/>
      <c r="DN267" s="477"/>
      <c r="DO267" s="477"/>
      <c r="DP267" s="477"/>
      <c r="DQ267" s="477"/>
      <c r="DR267" s="477"/>
      <c r="DS267" s="477"/>
      <c r="DT267" s="477"/>
      <c r="DU267" s="477"/>
      <c r="DV267" s="477"/>
      <c r="DW267" s="477"/>
      <c r="DX267" s="477"/>
      <c r="DY267" s="477"/>
      <c r="DZ267" s="477"/>
      <c r="EA267" s="477"/>
      <c r="EB267" s="477"/>
      <c r="EC267" s="477"/>
      <c r="ED267" s="477"/>
      <c r="EE267" s="477"/>
      <c r="EF267" s="477"/>
      <c r="EG267" s="477"/>
      <c r="EH267" s="477"/>
      <c r="EI267" s="477"/>
      <c r="EJ267" s="477"/>
      <c r="EK267" s="477"/>
      <c r="EL267" s="477"/>
      <c r="EM267" s="477"/>
      <c r="EN267" s="477"/>
      <c r="EO267" s="477"/>
      <c r="EP267" s="477"/>
      <c r="EQ267" s="477"/>
      <c r="ER267" s="477"/>
      <c r="ES267" s="477"/>
      <c r="ET267" s="477"/>
      <c r="EU267" s="477"/>
      <c r="EV267" s="477"/>
      <c r="EW267" s="477"/>
      <c r="EX267" s="477"/>
      <c r="EY267" s="477"/>
      <c r="EZ267" s="477"/>
      <c r="FA267" s="477"/>
      <c r="FB267" s="477"/>
      <c r="FC267" s="477"/>
      <c r="FD267" s="477"/>
      <c r="FE267" s="477"/>
      <c r="FF267" s="477"/>
      <c r="FG267" s="477"/>
      <c r="FH267" s="477"/>
      <c r="FI267" s="477"/>
      <c r="FJ267" s="477"/>
      <c r="FK267" s="477"/>
      <c r="FL267" s="477"/>
      <c r="FM267" s="477"/>
      <c r="FN267" s="477"/>
      <c r="FO267" s="477"/>
      <c r="FP267" s="477"/>
      <c r="FQ267" s="477"/>
      <c r="FR267" s="477"/>
      <c r="FS267" s="477"/>
      <c r="FT267" s="477"/>
      <c r="FU267" s="477"/>
      <c r="FV267" s="477"/>
      <c r="FW267" s="477"/>
      <c r="FX267" s="477"/>
      <c r="FY267" s="477"/>
      <c r="FZ267" s="477"/>
      <c r="GA267" s="477"/>
      <c r="GB267" s="477"/>
      <c r="GC267" s="477"/>
      <c r="GD267" s="477"/>
      <c r="GE267" s="477"/>
      <c r="GF267" s="477"/>
      <c r="GG267" s="477"/>
      <c r="GH267" s="477"/>
      <c r="GI267" s="477"/>
      <c r="GJ267" s="477"/>
      <c r="GK267" s="477"/>
      <c r="GL267" s="477"/>
      <c r="GM267" s="477"/>
      <c r="GN267" s="477"/>
      <c r="GO267" s="477"/>
      <c r="GP267" s="477"/>
      <c r="GQ267" s="477"/>
      <c r="GR267" s="477"/>
      <c r="GS267" s="477"/>
      <c r="GT267" s="477"/>
      <c r="GU267" s="477"/>
      <c r="GV267" s="477"/>
      <c r="GW267" s="477"/>
      <c r="GX267" s="477"/>
      <c r="GY267" s="477"/>
      <c r="GZ267" s="477"/>
      <c r="HA267" s="477"/>
      <c r="HB267" s="477"/>
      <c r="HC267" s="477"/>
      <c r="HD267" s="477"/>
      <c r="HE267" s="477"/>
      <c r="HF267" s="477"/>
      <c r="HG267" s="477"/>
      <c r="HH267" s="477"/>
      <c r="HI267" s="477"/>
      <c r="HJ267" s="477"/>
      <c r="HK267" s="477"/>
      <c r="HL267" s="477"/>
      <c r="HM267" s="477"/>
      <c r="HN267" s="477"/>
      <c r="HO267" s="477"/>
      <c r="HP267" s="477"/>
      <c r="HQ267" s="477"/>
      <c r="HR267" s="477"/>
      <c r="HS267" s="477"/>
      <c r="HT267" s="477"/>
      <c r="HU267" s="477"/>
      <c r="HV267" s="477"/>
      <c r="HW267" s="477"/>
      <c r="HX267" s="477"/>
      <c r="HY267" s="477"/>
      <c r="HZ267" s="477"/>
      <c r="IA267" s="477"/>
      <c r="IB267" s="477"/>
      <c r="IC267" s="477"/>
      <c r="ID267" s="477"/>
      <c r="IE267" s="477"/>
      <c r="IF267" s="477"/>
      <c r="IG267" s="477"/>
      <c r="IH267" s="477"/>
      <c r="II267" s="477"/>
      <c r="IJ267" s="477"/>
      <c r="IK267" s="477"/>
      <c r="IL267" s="477"/>
      <c r="IM267" s="477"/>
      <c r="IN267" s="477"/>
      <c r="IO267" s="477"/>
      <c r="IP267" s="477"/>
      <c r="IQ267" s="477"/>
      <c r="IR267" s="477"/>
      <c r="IS267" s="477"/>
      <c r="IT267" s="477"/>
      <c r="IU267" s="477"/>
      <c r="IV267" s="477"/>
      <c r="IW267" s="477"/>
      <c r="IX267" s="477"/>
      <c r="IY267" s="477"/>
      <c r="IZ267" s="477"/>
      <c r="JA267" s="477"/>
      <c r="JB267" s="477"/>
      <c r="JC267" s="477"/>
      <c r="JD267" s="477"/>
      <c r="JE267" s="477"/>
    </row>
    <row r="268" spans="13:265" s="508" customFormat="1" ht="15" hidden="1" customHeight="1" x14ac:dyDescent="0.25">
      <c r="M268" s="400"/>
      <c r="N268" s="400"/>
      <c r="CK268" s="477"/>
      <c r="CL268" s="477"/>
      <c r="CM268" s="477"/>
      <c r="CN268" s="477"/>
      <c r="CO268" s="477"/>
      <c r="CP268" s="477"/>
      <c r="CQ268" s="477"/>
      <c r="CR268" s="477"/>
      <c r="CS268" s="477"/>
      <c r="CT268" s="477"/>
      <c r="CU268" s="477"/>
      <c r="CV268" s="477"/>
      <c r="CW268" s="477"/>
      <c r="CX268" s="477"/>
      <c r="CY268" s="477"/>
      <c r="CZ268" s="477"/>
      <c r="DA268" s="477"/>
      <c r="DB268" s="477"/>
      <c r="DC268" s="477"/>
      <c r="DD268" s="477"/>
      <c r="DE268" s="477"/>
      <c r="DF268" s="477"/>
      <c r="DG268" s="477"/>
      <c r="DH268" s="477"/>
      <c r="DI268" s="477"/>
      <c r="DJ268" s="477"/>
      <c r="DK268" s="477"/>
      <c r="DL268" s="477"/>
      <c r="DM268" s="477"/>
      <c r="DN268" s="477"/>
      <c r="DO268" s="477"/>
      <c r="DP268" s="477"/>
      <c r="DQ268" s="477"/>
      <c r="DR268" s="477"/>
      <c r="DS268" s="477"/>
      <c r="DT268" s="477"/>
      <c r="DU268" s="477"/>
      <c r="DV268" s="477"/>
      <c r="DW268" s="477"/>
      <c r="DX268" s="477"/>
      <c r="DY268" s="477"/>
      <c r="DZ268" s="477"/>
      <c r="EA268" s="477"/>
      <c r="EB268" s="477"/>
      <c r="EC268" s="477"/>
      <c r="ED268" s="477"/>
      <c r="EE268" s="477"/>
      <c r="EF268" s="477"/>
      <c r="EG268" s="477"/>
      <c r="EH268" s="477"/>
      <c r="EI268" s="477"/>
      <c r="EJ268" s="477"/>
      <c r="EK268" s="477"/>
      <c r="EL268" s="477"/>
      <c r="EM268" s="477"/>
      <c r="EN268" s="477"/>
      <c r="EO268" s="477"/>
      <c r="EP268" s="477"/>
      <c r="EQ268" s="477"/>
      <c r="ER268" s="477"/>
      <c r="ES268" s="477"/>
      <c r="ET268" s="477"/>
      <c r="EU268" s="477"/>
      <c r="EV268" s="477"/>
      <c r="EW268" s="477"/>
      <c r="EX268" s="477"/>
      <c r="EY268" s="477"/>
      <c r="EZ268" s="477"/>
      <c r="FA268" s="477"/>
      <c r="FB268" s="477"/>
      <c r="FC268" s="477"/>
      <c r="FD268" s="477"/>
      <c r="FE268" s="477"/>
      <c r="FF268" s="477"/>
      <c r="FG268" s="477"/>
      <c r="FH268" s="477"/>
      <c r="FI268" s="477"/>
      <c r="FJ268" s="477"/>
      <c r="FK268" s="477"/>
      <c r="FL268" s="477"/>
      <c r="FM268" s="477"/>
      <c r="FN268" s="477"/>
      <c r="FO268" s="477"/>
      <c r="FP268" s="477"/>
      <c r="FQ268" s="477"/>
      <c r="FR268" s="477"/>
      <c r="FS268" s="477"/>
      <c r="FT268" s="477"/>
      <c r="FU268" s="477"/>
      <c r="FV268" s="477"/>
      <c r="FW268" s="477"/>
      <c r="FX268" s="477"/>
      <c r="FY268" s="477"/>
      <c r="FZ268" s="477"/>
      <c r="GA268" s="477"/>
      <c r="GB268" s="477"/>
      <c r="GC268" s="477"/>
      <c r="GD268" s="477"/>
      <c r="GE268" s="477"/>
      <c r="GF268" s="477"/>
      <c r="GG268" s="477"/>
      <c r="GH268" s="477"/>
      <c r="GI268" s="477"/>
      <c r="GJ268" s="477"/>
      <c r="GK268" s="477"/>
      <c r="GL268" s="477"/>
      <c r="GM268" s="477"/>
      <c r="GN268" s="477"/>
      <c r="GO268" s="477"/>
      <c r="GP268" s="477"/>
      <c r="GQ268" s="477"/>
      <c r="GR268" s="477"/>
      <c r="GS268" s="477"/>
      <c r="GT268" s="477"/>
      <c r="GU268" s="477"/>
      <c r="GV268" s="477"/>
      <c r="GW268" s="477"/>
      <c r="GX268" s="477"/>
      <c r="GY268" s="477"/>
      <c r="GZ268" s="477"/>
      <c r="HA268" s="477"/>
      <c r="HB268" s="477"/>
      <c r="HC268" s="477"/>
      <c r="HD268" s="477"/>
      <c r="HE268" s="477"/>
      <c r="HF268" s="477"/>
      <c r="HG268" s="477"/>
      <c r="HH268" s="477"/>
      <c r="HI268" s="477"/>
      <c r="HJ268" s="477"/>
      <c r="HK268" s="477"/>
      <c r="HL268" s="477"/>
      <c r="HM268" s="477"/>
      <c r="HN268" s="477"/>
      <c r="HO268" s="477"/>
      <c r="HP268" s="477"/>
      <c r="HQ268" s="477"/>
      <c r="HR268" s="477"/>
      <c r="HS268" s="477"/>
      <c r="HT268" s="477"/>
      <c r="HU268" s="477"/>
      <c r="HV268" s="477"/>
      <c r="HW268" s="477"/>
      <c r="HX268" s="477"/>
      <c r="HY268" s="477"/>
      <c r="HZ268" s="477"/>
      <c r="IA268" s="477"/>
      <c r="IB268" s="477"/>
      <c r="IC268" s="477"/>
      <c r="ID268" s="477"/>
      <c r="IE268" s="477"/>
      <c r="IF268" s="477"/>
      <c r="IG268" s="477"/>
      <c r="IH268" s="477"/>
      <c r="II268" s="477"/>
      <c r="IJ268" s="477"/>
      <c r="IK268" s="477"/>
      <c r="IL268" s="477"/>
      <c r="IM268" s="477"/>
      <c r="IN268" s="477"/>
      <c r="IO268" s="477"/>
      <c r="IP268" s="477"/>
      <c r="IQ268" s="477"/>
      <c r="IR268" s="477"/>
      <c r="IS268" s="477"/>
      <c r="IT268" s="477"/>
      <c r="IU268" s="477"/>
      <c r="IV268" s="477"/>
      <c r="IW268" s="477"/>
      <c r="IX268" s="477"/>
      <c r="IY268" s="477"/>
      <c r="IZ268" s="477"/>
      <c r="JA268" s="477"/>
      <c r="JB268" s="477"/>
      <c r="JC268" s="477"/>
      <c r="JD268" s="477"/>
      <c r="JE268" s="477"/>
    </row>
    <row r="269" spans="13:265" s="508" customFormat="1" ht="15" hidden="1" customHeight="1" x14ac:dyDescent="0.25">
      <c r="M269" s="400"/>
      <c r="N269" s="400"/>
      <c r="CK269" s="477"/>
      <c r="CL269" s="477"/>
      <c r="CM269" s="477"/>
      <c r="CN269" s="477"/>
      <c r="CO269" s="477"/>
      <c r="CP269" s="477"/>
      <c r="CQ269" s="477"/>
      <c r="CR269" s="477"/>
      <c r="CS269" s="477"/>
      <c r="CT269" s="477"/>
      <c r="CU269" s="477"/>
      <c r="CV269" s="477"/>
      <c r="CW269" s="477"/>
      <c r="CX269" s="477"/>
      <c r="CY269" s="477"/>
      <c r="CZ269" s="477"/>
      <c r="DA269" s="477"/>
      <c r="DB269" s="477"/>
      <c r="DC269" s="477"/>
      <c r="DD269" s="477"/>
      <c r="DE269" s="477"/>
      <c r="DF269" s="477"/>
      <c r="DG269" s="477"/>
      <c r="DH269" s="477"/>
      <c r="DI269" s="477"/>
      <c r="DJ269" s="477"/>
      <c r="DK269" s="477"/>
      <c r="DL269" s="477"/>
      <c r="DM269" s="477"/>
      <c r="DN269" s="477"/>
      <c r="DO269" s="477"/>
      <c r="DP269" s="477"/>
      <c r="DQ269" s="477"/>
      <c r="DR269" s="477"/>
      <c r="DS269" s="477"/>
      <c r="DT269" s="477"/>
      <c r="DU269" s="477"/>
      <c r="DV269" s="477"/>
      <c r="DW269" s="477"/>
      <c r="DX269" s="477"/>
      <c r="DY269" s="477"/>
      <c r="DZ269" s="477"/>
      <c r="EA269" s="477"/>
      <c r="EB269" s="477"/>
      <c r="EC269" s="477"/>
      <c r="ED269" s="477"/>
      <c r="EE269" s="477"/>
      <c r="EF269" s="477"/>
      <c r="EG269" s="477"/>
      <c r="EH269" s="477"/>
      <c r="EI269" s="477"/>
      <c r="EJ269" s="477"/>
      <c r="EK269" s="477"/>
      <c r="EL269" s="477"/>
      <c r="EM269" s="477"/>
      <c r="EN269" s="477"/>
      <c r="EO269" s="477"/>
      <c r="EP269" s="477"/>
      <c r="EQ269" s="477"/>
      <c r="ER269" s="477"/>
      <c r="ES269" s="477"/>
      <c r="ET269" s="477"/>
      <c r="EU269" s="477"/>
      <c r="EV269" s="477"/>
      <c r="EW269" s="477"/>
      <c r="EX269" s="477"/>
      <c r="EY269" s="477"/>
      <c r="EZ269" s="477"/>
      <c r="FA269" s="477"/>
      <c r="FB269" s="477"/>
      <c r="FC269" s="477"/>
      <c r="FD269" s="477"/>
      <c r="FE269" s="477"/>
      <c r="FF269" s="477"/>
      <c r="FG269" s="477"/>
      <c r="FH269" s="477"/>
      <c r="FI269" s="477"/>
      <c r="FJ269" s="477"/>
      <c r="FK269" s="477"/>
      <c r="FL269" s="477"/>
      <c r="FM269" s="477"/>
      <c r="FN269" s="477"/>
      <c r="FO269" s="477"/>
      <c r="FP269" s="477"/>
      <c r="FQ269" s="477"/>
      <c r="FR269" s="477"/>
      <c r="FS269" s="477"/>
      <c r="FT269" s="477"/>
      <c r="FU269" s="477"/>
      <c r="FV269" s="477"/>
      <c r="FW269" s="477"/>
      <c r="FX269" s="477"/>
      <c r="FY269" s="477"/>
      <c r="FZ269" s="477"/>
      <c r="GA269" s="477"/>
      <c r="GB269" s="477"/>
      <c r="GC269" s="477"/>
      <c r="GD269" s="477"/>
      <c r="GE269" s="477"/>
      <c r="GF269" s="477"/>
      <c r="GG269" s="477"/>
      <c r="GH269" s="477"/>
      <c r="GI269" s="477"/>
      <c r="GJ269" s="477"/>
      <c r="GK269" s="477"/>
      <c r="GL269" s="477"/>
      <c r="GM269" s="477"/>
      <c r="GN269" s="477"/>
      <c r="GO269" s="477"/>
      <c r="GP269" s="477"/>
      <c r="GQ269" s="477"/>
      <c r="GR269" s="477"/>
      <c r="GS269" s="477"/>
      <c r="GT269" s="477"/>
      <c r="GU269" s="477"/>
      <c r="GV269" s="477"/>
      <c r="GW269" s="477"/>
      <c r="GX269" s="477"/>
      <c r="GY269" s="477"/>
      <c r="GZ269" s="477"/>
      <c r="HA269" s="477"/>
      <c r="HB269" s="477"/>
      <c r="HC269" s="477"/>
      <c r="HD269" s="477"/>
      <c r="HE269" s="477"/>
      <c r="HF269" s="477"/>
      <c r="HG269" s="477"/>
      <c r="HH269" s="477"/>
      <c r="HI269" s="477"/>
      <c r="HJ269" s="477"/>
      <c r="HK269" s="477"/>
      <c r="HL269" s="477"/>
      <c r="HM269" s="477"/>
      <c r="HN269" s="477"/>
      <c r="HO269" s="477"/>
      <c r="HP269" s="477"/>
      <c r="HQ269" s="477"/>
      <c r="HR269" s="477"/>
      <c r="HS269" s="477"/>
      <c r="HT269" s="477"/>
      <c r="HU269" s="477"/>
      <c r="HV269" s="477"/>
      <c r="HW269" s="477"/>
      <c r="HX269" s="477"/>
      <c r="HY269" s="477"/>
      <c r="HZ269" s="477"/>
      <c r="IA269" s="477"/>
      <c r="IB269" s="477"/>
      <c r="IC269" s="477"/>
      <c r="ID269" s="477"/>
      <c r="IE269" s="477"/>
      <c r="IF269" s="477"/>
      <c r="IG269" s="477"/>
      <c r="IH269" s="477"/>
      <c r="II269" s="477"/>
      <c r="IJ269" s="477"/>
      <c r="IK269" s="477"/>
      <c r="IL269" s="477"/>
      <c r="IM269" s="477"/>
      <c r="IN269" s="477"/>
      <c r="IO269" s="477"/>
      <c r="IP269" s="477"/>
      <c r="IQ269" s="477"/>
      <c r="IR269" s="477"/>
      <c r="IS269" s="477"/>
      <c r="IT269" s="477"/>
      <c r="IU269" s="477"/>
      <c r="IV269" s="477"/>
      <c r="IW269" s="477"/>
      <c r="IX269" s="477"/>
      <c r="IY269" s="477"/>
      <c r="IZ269" s="477"/>
      <c r="JA269" s="477"/>
      <c r="JB269" s="477"/>
      <c r="JC269" s="477"/>
      <c r="JD269" s="477"/>
      <c r="JE269" s="477"/>
    </row>
    <row r="270" spans="13:265" s="508" customFormat="1" ht="15" hidden="1" customHeight="1" x14ac:dyDescent="0.25">
      <c r="M270" s="400"/>
      <c r="N270" s="400"/>
      <c r="CK270" s="477"/>
      <c r="CL270" s="477"/>
      <c r="CM270" s="477"/>
      <c r="CN270" s="477"/>
      <c r="CO270" s="477"/>
      <c r="CP270" s="477"/>
      <c r="CQ270" s="477"/>
      <c r="CR270" s="477"/>
      <c r="CS270" s="477"/>
      <c r="CT270" s="477"/>
      <c r="CU270" s="477"/>
      <c r="CV270" s="477"/>
      <c r="CW270" s="477"/>
      <c r="CX270" s="477"/>
      <c r="CY270" s="477"/>
      <c r="CZ270" s="477"/>
      <c r="DA270" s="477"/>
      <c r="DB270" s="477"/>
      <c r="DC270" s="477"/>
      <c r="DD270" s="477"/>
      <c r="DE270" s="477"/>
      <c r="DF270" s="477"/>
      <c r="DG270" s="477"/>
      <c r="DH270" s="477"/>
      <c r="DI270" s="477"/>
      <c r="DJ270" s="477"/>
      <c r="DK270" s="477"/>
      <c r="DL270" s="477"/>
      <c r="DM270" s="477"/>
      <c r="DN270" s="477"/>
      <c r="DO270" s="477"/>
      <c r="DP270" s="477"/>
      <c r="DQ270" s="477"/>
      <c r="DR270" s="477"/>
      <c r="DS270" s="477"/>
      <c r="DT270" s="477"/>
      <c r="DU270" s="477"/>
      <c r="DV270" s="477"/>
      <c r="DW270" s="477"/>
      <c r="DX270" s="477"/>
      <c r="DY270" s="477"/>
      <c r="DZ270" s="477"/>
      <c r="EA270" s="477"/>
      <c r="EB270" s="477"/>
      <c r="EC270" s="477"/>
      <c r="ED270" s="477"/>
      <c r="EE270" s="477"/>
      <c r="EF270" s="477"/>
      <c r="EG270" s="477"/>
      <c r="EH270" s="477"/>
      <c r="EI270" s="477"/>
      <c r="EJ270" s="477"/>
      <c r="EK270" s="477"/>
      <c r="EL270" s="477"/>
      <c r="EM270" s="477"/>
      <c r="EN270" s="477"/>
      <c r="EO270" s="477"/>
      <c r="EP270" s="477"/>
      <c r="EQ270" s="477"/>
      <c r="ER270" s="477"/>
      <c r="ES270" s="477"/>
      <c r="ET270" s="477"/>
      <c r="EU270" s="477"/>
      <c r="EV270" s="477"/>
      <c r="EW270" s="477"/>
      <c r="EX270" s="477"/>
      <c r="EY270" s="477"/>
      <c r="EZ270" s="477"/>
      <c r="FA270" s="477"/>
      <c r="FB270" s="477"/>
      <c r="FC270" s="477"/>
      <c r="FD270" s="477"/>
      <c r="FE270" s="477"/>
      <c r="FF270" s="477"/>
      <c r="FG270" s="477"/>
      <c r="FH270" s="477"/>
      <c r="FI270" s="477"/>
      <c r="FJ270" s="477"/>
      <c r="FK270" s="477"/>
      <c r="FL270" s="477"/>
      <c r="FM270" s="477"/>
      <c r="FN270" s="477"/>
      <c r="FO270" s="477"/>
      <c r="FP270" s="477"/>
      <c r="FQ270" s="477"/>
      <c r="FR270" s="477"/>
      <c r="FS270" s="477"/>
      <c r="FT270" s="477"/>
      <c r="FU270" s="477"/>
      <c r="FV270" s="477"/>
      <c r="FW270" s="477"/>
      <c r="FX270" s="477"/>
      <c r="FY270" s="477"/>
      <c r="FZ270" s="477"/>
      <c r="GA270" s="477"/>
      <c r="GB270" s="477"/>
      <c r="GC270" s="477"/>
      <c r="GD270" s="477"/>
      <c r="GE270" s="477"/>
      <c r="GF270" s="477"/>
      <c r="GG270" s="477"/>
      <c r="GH270" s="477"/>
      <c r="GI270" s="477"/>
      <c r="GJ270" s="477"/>
      <c r="GK270" s="477"/>
      <c r="GL270" s="477"/>
      <c r="GM270" s="477"/>
      <c r="GN270" s="477"/>
      <c r="GO270" s="477"/>
      <c r="GP270" s="477"/>
      <c r="GQ270" s="477"/>
      <c r="GR270" s="477"/>
      <c r="GS270" s="477"/>
      <c r="GT270" s="477"/>
      <c r="GU270" s="477"/>
      <c r="GV270" s="477"/>
      <c r="GW270" s="477"/>
      <c r="GX270" s="477"/>
      <c r="GY270" s="477"/>
      <c r="GZ270" s="477"/>
      <c r="HA270" s="477"/>
      <c r="HB270" s="477"/>
      <c r="HC270" s="477"/>
      <c r="HD270" s="477"/>
      <c r="HE270" s="477"/>
      <c r="HF270" s="477"/>
      <c r="HG270" s="477"/>
      <c r="HH270" s="477"/>
      <c r="HI270" s="477"/>
      <c r="HJ270" s="477"/>
      <c r="HK270" s="477"/>
      <c r="HL270" s="477"/>
      <c r="HM270" s="477"/>
      <c r="HN270" s="477"/>
      <c r="HO270" s="477"/>
      <c r="HP270" s="477"/>
      <c r="HQ270" s="477"/>
      <c r="HR270" s="477"/>
      <c r="HS270" s="477"/>
      <c r="HT270" s="477"/>
      <c r="HU270" s="477"/>
      <c r="HV270" s="477"/>
      <c r="HW270" s="477"/>
      <c r="HX270" s="477"/>
      <c r="HY270" s="477"/>
      <c r="HZ270" s="477"/>
      <c r="IA270" s="477"/>
      <c r="IB270" s="477"/>
      <c r="IC270" s="477"/>
      <c r="ID270" s="477"/>
      <c r="IE270" s="477"/>
      <c r="IF270" s="477"/>
      <c r="IG270" s="477"/>
      <c r="IH270" s="477"/>
      <c r="II270" s="477"/>
      <c r="IJ270" s="477"/>
      <c r="IK270" s="477"/>
      <c r="IL270" s="477"/>
      <c r="IM270" s="477"/>
      <c r="IN270" s="477"/>
      <c r="IO270" s="477"/>
      <c r="IP270" s="477"/>
      <c r="IQ270" s="477"/>
      <c r="IR270" s="477"/>
      <c r="IS270" s="477"/>
      <c r="IT270" s="477"/>
      <c r="IU270" s="477"/>
      <c r="IV270" s="477"/>
      <c r="IW270" s="477"/>
      <c r="IX270" s="477"/>
      <c r="IY270" s="477"/>
      <c r="IZ270" s="477"/>
      <c r="JA270" s="477"/>
      <c r="JB270" s="477"/>
      <c r="JC270" s="477"/>
      <c r="JD270" s="477"/>
      <c r="JE270" s="477"/>
    </row>
    <row r="271" spans="13:265" s="508" customFormat="1" ht="15" hidden="1" customHeight="1" x14ac:dyDescent="0.25">
      <c r="M271" s="400"/>
      <c r="N271" s="400"/>
      <c r="CK271" s="477"/>
      <c r="CL271" s="477"/>
      <c r="CM271" s="477"/>
      <c r="CN271" s="477"/>
      <c r="CO271" s="477"/>
      <c r="CP271" s="477"/>
      <c r="CQ271" s="477"/>
      <c r="CR271" s="477"/>
      <c r="CS271" s="477"/>
      <c r="CT271" s="477"/>
      <c r="CU271" s="477"/>
      <c r="CV271" s="477"/>
      <c r="CW271" s="477"/>
      <c r="CX271" s="477"/>
      <c r="CY271" s="477"/>
      <c r="CZ271" s="477"/>
      <c r="DA271" s="477"/>
      <c r="DB271" s="477"/>
      <c r="DC271" s="477"/>
      <c r="DD271" s="477"/>
      <c r="DE271" s="477"/>
      <c r="DF271" s="477"/>
      <c r="DG271" s="477"/>
      <c r="DH271" s="477"/>
      <c r="DI271" s="477"/>
      <c r="DJ271" s="477"/>
      <c r="DK271" s="477"/>
      <c r="DL271" s="477"/>
      <c r="DM271" s="477"/>
      <c r="DN271" s="477"/>
      <c r="DO271" s="477"/>
      <c r="DP271" s="477"/>
      <c r="DQ271" s="477"/>
      <c r="DR271" s="477"/>
      <c r="DS271" s="477"/>
      <c r="DT271" s="477"/>
      <c r="DU271" s="477"/>
      <c r="DV271" s="477"/>
      <c r="DW271" s="477"/>
      <c r="DX271" s="477"/>
      <c r="DY271" s="477"/>
      <c r="DZ271" s="477"/>
      <c r="EA271" s="477"/>
      <c r="EB271" s="477"/>
      <c r="EC271" s="477"/>
      <c r="ED271" s="477"/>
      <c r="EE271" s="477"/>
      <c r="EF271" s="477"/>
      <c r="EG271" s="477"/>
      <c r="EH271" s="477"/>
      <c r="EI271" s="477"/>
      <c r="EJ271" s="477"/>
      <c r="EK271" s="477"/>
      <c r="EL271" s="477"/>
      <c r="EM271" s="477"/>
      <c r="EN271" s="477"/>
      <c r="EO271" s="477"/>
      <c r="EP271" s="477"/>
      <c r="EQ271" s="477"/>
      <c r="ER271" s="477"/>
      <c r="ES271" s="477"/>
      <c r="ET271" s="477"/>
      <c r="EU271" s="477"/>
      <c r="EV271" s="477"/>
      <c r="EW271" s="477"/>
      <c r="EX271" s="477"/>
      <c r="EY271" s="477"/>
      <c r="EZ271" s="477"/>
      <c r="FA271" s="477"/>
      <c r="FB271" s="477"/>
      <c r="FC271" s="477"/>
      <c r="FD271" s="477"/>
      <c r="FE271" s="477"/>
      <c r="FF271" s="477"/>
      <c r="FG271" s="477"/>
      <c r="FH271" s="477"/>
      <c r="FI271" s="477"/>
      <c r="FJ271" s="477"/>
      <c r="FK271" s="477"/>
      <c r="FL271" s="477"/>
      <c r="FM271" s="477"/>
      <c r="FN271" s="477"/>
      <c r="FO271" s="477"/>
      <c r="FP271" s="477"/>
      <c r="FQ271" s="477"/>
      <c r="FR271" s="477"/>
      <c r="FS271" s="477"/>
      <c r="FT271" s="477"/>
      <c r="FU271" s="477"/>
      <c r="FV271" s="477"/>
      <c r="FW271" s="477"/>
      <c r="FX271" s="477"/>
      <c r="FY271" s="477"/>
      <c r="FZ271" s="477"/>
      <c r="GA271" s="477"/>
      <c r="GB271" s="477"/>
      <c r="GC271" s="477"/>
      <c r="GD271" s="477"/>
      <c r="GE271" s="477"/>
      <c r="GF271" s="477"/>
      <c r="GG271" s="477"/>
      <c r="GH271" s="477"/>
      <c r="GI271" s="477"/>
      <c r="GJ271" s="477"/>
      <c r="GK271" s="477"/>
      <c r="GL271" s="477"/>
      <c r="GM271" s="477"/>
      <c r="GN271" s="477"/>
      <c r="GO271" s="477"/>
      <c r="GP271" s="477"/>
      <c r="GQ271" s="477"/>
      <c r="GR271" s="477"/>
      <c r="GS271" s="477"/>
      <c r="GT271" s="477"/>
      <c r="GU271" s="477"/>
      <c r="GV271" s="477"/>
      <c r="GW271" s="477"/>
      <c r="GX271" s="477"/>
      <c r="GY271" s="477"/>
      <c r="GZ271" s="477"/>
      <c r="HA271" s="477"/>
      <c r="HB271" s="477"/>
      <c r="HC271" s="477"/>
      <c r="HD271" s="477"/>
      <c r="HE271" s="477"/>
      <c r="HF271" s="477"/>
      <c r="HG271" s="477"/>
      <c r="HH271" s="477"/>
      <c r="HI271" s="477"/>
      <c r="HJ271" s="477"/>
      <c r="HK271" s="477"/>
      <c r="HL271" s="477"/>
      <c r="HM271" s="477"/>
      <c r="HN271" s="477"/>
      <c r="HO271" s="477"/>
      <c r="HP271" s="477"/>
      <c r="HQ271" s="477"/>
      <c r="HR271" s="477"/>
      <c r="HS271" s="477"/>
      <c r="HT271" s="477"/>
      <c r="HU271" s="477"/>
      <c r="HV271" s="477"/>
      <c r="HW271" s="477"/>
      <c r="HX271" s="477"/>
      <c r="HY271" s="477"/>
      <c r="HZ271" s="477"/>
      <c r="IA271" s="477"/>
      <c r="IB271" s="477"/>
      <c r="IC271" s="477"/>
      <c r="ID271" s="477"/>
      <c r="IE271" s="477"/>
      <c r="IF271" s="477"/>
      <c r="IG271" s="477"/>
      <c r="IH271" s="477"/>
      <c r="II271" s="477"/>
      <c r="IJ271" s="477"/>
      <c r="IK271" s="477"/>
      <c r="IL271" s="477"/>
      <c r="IM271" s="477"/>
      <c r="IN271" s="477"/>
      <c r="IO271" s="477"/>
      <c r="IP271" s="477"/>
      <c r="IQ271" s="477"/>
      <c r="IR271" s="477"/>
      <c r="IS271" s="477"/>
      <c r="IT271" s="477"/>
      <c r="IU271" s="477"/>
      <c r="IV271" s="477"/>
      <c r="IW271" s="477"/>
      <c r="IX271" s="477"/>
      <c r="IY271" s="477"/>
      <c r="IZ271" s="477"/>
      <c r="JA271" s="477"/>
      <c r="JB271" s="477"/>
      <c r="JC271" s="477"/>
      <c r="JD271" s="477"/>
      <c r="JE271" s="477"/>
    </row>
    <row r="272" spans="13:265" s="508" customFormat="1" ht="15" hidden="1" customHeight="1" x14ac:dyDescent="0.25">
      <c r="M272" s="400"/>
      <c r="N272" s="400"/>
      <c r="CK272" s="477"/>
      <c r="CL272" s="477"/>
      <c r="CM272" s="477"/>
      <c r="CN272" s="477"/>
      <c r="CO272" s="477"/>
      <c r="CP272" s="477"/>
      <c r="CQ272" s="477"/>
      <c r="CR272" s="477"/>
      <c r="CS272" s="477"/>
      <c r="CT272" s="477"/>
      <c r="CU272" s="477"/>
      <c r="CV272" s="477"/>
      <c r="CW272" s="477"/>
      <c r="CX272" s="477"/>
      <c r="CY272" s="477"/>
      <c r="CZ272" s="477"/>
      <c r="DA272" s="477"/>
      <c r="DB272" s="477"/>
      <c r="DC272" s="477"/>
      <c r="DD272" s="477"/>
      <c r="DE272" s="477"/>
      <c r="DF272" s="477"/>
      <c r="DG272" s="477"/>
      <c r="DH272" s="477"/>
      <c r="DI272" s="477"/>
      <c r="DJ272" s="477"/>
      <c r="DK272" s="477"/>
      <c r="DL272" s="477"/>
      <c r="DM272" s="477"/>
      <c r="DN272" s="477"/>
      <c r="DO272" s="477"/>
      <c r="DP272" s="477"/>
      <c r="DQ272" s="477"/>
      <c r="DR272" s="477"/>
      <c r="DS272" s="477"/>
      <c r="DT272" s="477"/>
      <c r="DU272" s="477"/>
      <c r="DV272" s="477"/>
      <c r="DW272" s="477"/>
      <c r="DX272" s="477"/>
      <c r="DY272" s="477"/>
      <c r="DZ272" s="477"/>
      <c r="EA272" s="477"/>
      <c r="EB272" s="477"/>
      <c r="EC272" s="477"/>
      <c r="ED272" s="477"/>
      <c r="EE272" s="477"/>
      <c r="EF272" s="477"/>
      <c r="EG272" s="477"/>
      <c r="EH272" s="477"/>
      <c r="EI272" s="477"/>
      <c r="EJ272" s="477"/>
      <c r="EK272" s="477"/>
      <c r="EL272" s="477"/>
      <c r="EM272" s="477"/>
      <c r="EN272" s="477"/>
      <c r="EO272" s="477"/>
      <c r="EP272" s="477"/>
      <c r="EQ272" s="477"/>
      <c r="ER272" s="477"/>
      <c r="ES272" s="477"/>
      <c r="ET272" s="477"/>
      <c r="EU272" s="477"/>
      <c r="EV272" s="477"/>
      <c r="EW272" s="477"/>
      <c r="EX272" s="477"/>
      <c r="EY272" s="477"/>
      <c r="EZ272" s="477"/>
      <c r="FA272" s="477"/>
      <c r="FB272" s="477"/>
      <c r="FC272" s="477"/>
      <c r="FD272" s="477"/>
      <c r="FE272" s="477"/>
      <c r="FF272" s="477"/>
      <c r="FG272" s="477"/>
      <c r="FH272" s="477"/>
      <c r="FI272" s="477"/>
      <c r="FJ272" s="477"/>
      <c r="FK272" s="477"/>
      <c r="FL272" s="477"/>
      <c r="FM272" s="477"/>
      <c r="FN272" s="477"/>
      <c r="FO272" s="477"/>
      <c r="FP272" s="477"/>
      <c r="FQ272" s="477"/>
      <c r="FR272" s="477"/>
      <c r="FS272" s="477"/>
      <c r="FT272" s="477"/>
      <c r="FU272" s="477"/>
      <c r="FV272" s="477"/>
      <c r="FW272" s="477"/>
      <c r="FX272" s="477"/>
      <c r="FY272" s="477"/>
      <c r="FZ272" s="477"/>
      <c r="GA272" s="477"/>
      <c r="GB272" s="477"/>
      <c r="GC272" s="477"/>
      <c r="GD272" s="477"/>
      <c r="GE272" s="477"/>
      <c r="GF272" s="477"/>
      <c r="GG272" s="477"/>
      <c r="GH272" s="477"/>
      <c r="GI272" s="477"/>
      <c r="GJ272" s="477"/>
      <c r="GK272" s="477"/>
      <c r="GL272" s="477"/>
      <c r="GM272" s="477"/>
      <c r="GN272" s="477"/>
      <c r="GO272" s="477"/>
      <c r="GP272" s="477"/>
      <c r="GQ272" s="477"/>
      <c r="GR272" s="477"/>
      <c r="GS272" s="477"/>
      <c r="GT272" s="477"/>
      <c r="GU272" s="477"/>
      <c r="GV272" s="477"/>
      <c r="GW272" s="477"/>
      <c r="GX272" s="477"/>
      <c r="GY272" s="477"/>
      <c r="GZ272" s="477"/>
      <c r="HA272" s="477"/>
      <c r="HB272" s="477"/>
      <c r="HC272" s="477"/>
      <c r="HD272" s="477"/>
      <c r="HE272" s="477"/>
      <c r="HF272" s="477"/>
      <c r="HG272" s="477"/>
      <c r="HH272" s="477"/>
      <c r="HI272" s="477"/>
      <c r="HJ272" s="477"/>
      <c r="HK272" s="477"/>
      <c r="HL272" s="477"/>
      <c r="HM272" s="477"/>
      <c r="HN272" s="477"/>
      <c r="HO272" s="477"/>
      <c r="HP272" s="477"/>
      <c r="HQ272" s="477"/>
      <c r="HR272" s="477"/>
      <c r="HS272" s="477"/>
      <c r="HT272" s="477"/>
      <c r="HU272" s="477"/>
      <c r="HV272" s="477"/>
      <c r="HW272" s="477"/>
      <c r="HX272" s="477"/>
      <c r="HY272" s="477"/>
      <c r="HZ272" s="477"/>
      <c r="IA272" s="477"/>
      <c r="IB272" s="477"/>
      <c r="IC272" s="477"/>
      <c r="ID272" s="477"/>
      <c r="IE272" s="477"/>
      <c r="IF272" s="477"/>
      <c r="IG272" s="477"/>
      <c r="IH272" s="477"/>
      <c r="II272" s="477"/>
      <c r="IJ272" s="477"/>
      <c r="IK272" s="477"/>
      <c r="IL272" s="477"/>
      <c r="IM272" s="477"/>
      <c r="IN272" s="477"/>
      <c r="IO272" s="477"/>
      <c r="IP272" s="477"/>
      <c r="IQ272" s="477"/>
      <c r="IR272" s="477"/>
      <c r="IS272" s="477"/>
      <c r="IT272" s="477"/>
      <c r="IU272" s="477"/>
      <c r="IV272" s="477"/>
      <c r="IW272" s="477"/>
      <c r="IX272" s="477"/>
      <c r="IY272" s="477"/>
      <c r="IZ272" s="477"/>
      <c r="JA272" s="477"/>
      <c r="JB272" s="477"/>
      <c r="JC272" s="477"/>
      <c r="JD272" s="477"/>
      <c r="JE272" s="477"/>
    </row>
    <row r="273" spans="13:265" s="508" customFormat="1" ht="15" hidden="1" customHeight="1" x14ac:dyDescent="0.25">
      <c r="M273" s="400"/>
      <c r="N273" s="400"/>
      <c r="CK273" s="477"/>
      <c r="CL273" s="477"/>
      <c r="CM273" s="477"/>
      <c r="CN273" s="477"/>
      <c r="CO273" s="477"/>
      <c r="CP273" s="477"/>
      <c r="CQ273" s="477"/>
      <c r="CR273" s="477"/>
      <c r="CS273" s="477"/>
      <c r="CT273" s="477"/>
      <c r="CU273" s="477"/>
      <c r="CV273" s="477"/>
      <c r="CW273" s="477"/>
      <c r="CX273" s="477"/>
      <c r="CY273" s="477"/>
      <c r="CZ273" s="477"/>
      <c r="DA273" s="477"/>
      <c r="DB273" s="477"/>
      <c r="DC273" s="477"/>
      <c r="DD273" s="477"/>
      <c r="DE273" s="477"/>
      <c r="DF273" s="477"/>
      <c r="DG273" s="477"/>
      <c r="DH273" s="477"/>
      <c r="DI273" s="477"/>
      <c r="DJ273" s="477"/>
      <c r="DK273" s="477"/>
      <c r="DL273" s="477"/>
      <c r="DM273" s="477"/>
      <c r="DN273" s="477"/>
      <c r="DO273" s="477"/>
      <c r="DP273" s="477"/>
      <c r="DQ273" s="477"/>
      <c r="DR273" s="477"/>
      <c r="DS273" s="477"/>
      <c r="DT273" s="477"/>
      <c r="DU273" s="477"/>
      <c r="DV273" s="477"/>
      <c r="DW273" s="477"/>
      <c r="DX273" s="477"/>
      <c r="DY273" s="477"/>
      <c r="DZ273" s="477"/>
      <c r="EA273" s="477"/>
      <c r="EB273" s="477"/>
      <c r="EC273" s="477"/>
      <c r="ED273" s="477"/>
      <c r="EE273" s="477"/>
      <c r="EF273" s="477"/>
      <c r="EG273" s="477"/>
      <c r="EH273" s="477"/>
      <c r="EI273" s="477"/>
      <c r="EJ273" s="477"/>
      <c r="EK273" s="477"/>
      <c r="EL273" s="477"/>
      <c r="EM273" s="477"/>
      <c r="EN273" s="477"/>
      <c r="EO273" s="477"/>
      <c r="EP273" s="477"/>
      <c r="EQ273" s="477"/>
      <c r="ER273" s="477"/>
      <c r="ES273" s="477"/>
      <c r="ET273" s="477"/>
      <c r="EU273" s="477"/>
      <c r="EV273" s="477"/>
      <c r="EW273" s="477"/>
      <c r="EX273" s="477"/>
      <c r="EY273" s="477"/>
      <c r="EZ273" s="477"/>
      <c r="FA273" s="477"/>
      <c r="FB273" s="477"/>
      <c r="FC273" s="477"/>
      <c r="FD273" s="477"/>
      <c r="FE273" s="477"/>
      <c r="FF273" s="477"/>
      <c r="FG273" s="477"/>
      <c r="FH273" s="477"/>
      <c r="FI273" s="477"/>
      <c r="FJ273" s="477"/>
      <c r="FK273" s="477"/>
      <c r="FL273" s="477"/>
      <c r="FM273" s="477"/>
      <c r="FN273" s="477"/>
      <c r="FO273" s="477"/>
      <c r="FP273" s="477"/>
      <c r="FQ273" s="477"/>
      <c r="FR273" s="477"/>
      <c r="FS273" s="477"/>
      <c r="FT273" s="477"/>
      <c r="FU273" s="477"/>
      <c r="FV273" s="477"/>
      <c r="FW273" s="477"/>
      <c r="FX273" s="477"/>
      <c r="FY273" s="477"/>
      <c r="FZ273" s="477"/>
      <c r="GA273" s="477"/>
      <c r="GB273" s="477"/>
      <c r="GC273" s="477"/>
      <c r="GD273" s="477"/>
      <c r="GE273" s="477"/>
      <c r="GF273" s="477"/>
      <c r="GG273" s="477"/>
      <c r="GH273" s="477"/>
      <c r="GI273" s="477"/>
      <c r="GJ273" s="477"/>
      <c r="GK273" s="477"/>
      <c r="GL273" s="477"/>
      <c r="GM273" s="477"/>
      <c r="GN273" s="477"/>
      <c r="GO273" s="477"/>
      <c r="GP273" s="477"/>
      <c r="GQ273" s="477"/>
      <c r="GR273" s="477"/>
      <c r="GS273" s="477"/>
      <c r="GT273" s="477"/>
      <c r="GU273" s="477"/>
      <c r="GV273" s="477"/>
      <c r="GW273" s="477"/>
      <c r="GX273" s="477"/>
      <c r="GY273" s="477"/>
      <c r="GZ273" s="477"/>
      <c r="HA273" s="477"/>
      <c r="HB273" s="477"/>
      <c r="HC273" s="477"/>
      <c r="HD273" s="477"/>
      <c r="HE273" s="477"/>
      <c r="HF273" s="477"/>
      <c r="HG273" s="477"/>
      <c r="HH273" s="477"/>
      <c r="HI273" s="477"/>
      <c r="HJ273" s="477"/>
      <c r="HK273" s="477"/>
      <c r="HL273" s="477"/>
      <c r="HM273" s="477"/>
      <c r="HN273" s="477"/>
      <c r="HO273" s="477"/>
      <c r="HP273" s="477"/>
      <c r="HQ273" s="477"/>
      <c r="HR273" s="477"/>
      <c r="HS273" s="477"/>
      <c r="HT273" s="477"/>
      <c r="HU273" s="477"/>
      <c r="HV273" s="477"/>
      <c r="HW273" s="477"/>
      <c r="HX273" s="477"/>
      <c r="HY273" s="477"/>
      <c r="HZ273" s="477"/>
      <c r="IA273" s="477"/>
      <c r="IB273" s="477"/>
      <c r="IC273" s="477"/>
      <c r="ID273" s="477"/>
      <c r="IE273" s="477"/>
      <c r="IF273" s="477"/>
      <c r="IG273" s="477"/>
      <c r="IH273" s="477"/>
      <c r="II273" s="477"/>
      <c r="IJ273" s="477"/>
      <c r="IK273" s="477"/>
      <c r="IL273" s="477"/>
      <c r="IM273" s="477"/>
      <c r="IN273" s="477"/>
      <c r="IO273" s="477"/>
      <c r="IP273" s="477"/>
      <c r="IQ273" s="477"/>
      <c r="IR273" s="477"/>
      <c r="IS273" s="477"/>
      <c r="IT273" s="477"/>
      <c r="IU273" s="477"/>
      <c r="IV273" s="477"/>
      <c r="IW273" s="477"/>
      <c r="IX273" s="477"/>
      <c r="IY273" s="477"/>
      <c r="IZ273" s="477"/>
      <c r="JA273" s="477"/>
      <c r="JB273" s="477"/>
      <c r="JC273" s="477"/>
      <c r="JD273" s="477"/>
      <c r="JE273" s="477"/>
    </row>
    <row r="274" spans="13:265" s="508" customFormat="1" ht="15" hidden="1" customHeight="1" x14ac:dyDescent="0.25">
      <c r="M274" s="400"/>
      <c r="N274" s="400"/>
      <c r="CK274" s="477"/>
      <c r="CL274" s="477"/>
      <c r="CM274" s="477"/>
      <c r="CN274" s="477"/>
      <c r="CO274" s="477"/>
      <c r="CP274" s="477"/>
      <c r="CQ274" s="477"/>
      <c r="CR274" s="477"/>
      <c r="CS274" s="477"/>
      <c r="CT274" s="477"/>
      <c r="CU274" s="477"/>
      <c r="CV274" s="477"/>
      <c r="CW274" s="477"/>
      <c r="CX274" s="477"/>
      <c r="CY274" s="477"/>
      <c r="CZ274" s="477"/>
      <c r="DA274" s="477"/>
      <c r="DB274" s="477"/>
      <c r="DC274" s="477"/>
      <c r="DD274" s="477"/>
      <c r="DE274" s="477"/>
      <c r="DF274" s="477"/>
      <c r="DG274" s="477"/>
      <c r="DH274" s="477"/>
      <c r="DI274" s="477"/>
      <c r="DJ274" s="477"/>
      <c r="DK274" s="477"/>
      <c r="DL274" s="477"/>
      <c r="DM274" s="477"/>
      <c r="DN274" s="477"/>
      <c r="DO274" s="477"/>
      <c r="DP274" s="477"/>
      <c r="DQ274" s="477"/>
      <c r="DR274" s="477"/>
      <c r="DS274" s="477"/>
      <c r="DT274" s="477"/>
      <c r="DU274" s="477"/>
      <c r="DV274" s="477"/>
      <c r="DW274" s="477"/>
      <c r="DX274" s="477"/>
      <c r="DY274" s="477"/>
      <c r="DZ274" s="477"/>
      <c r="EA274" s="477"/>
      <c r="EB274" s="477"/>
      <c r="EC274" s="477"/>
      <c r="ED274" s="477"/>
      <c r="EE274" s="477"/>
      <c r="EF274" s="477"/>
      <c r="EG274" s="477"/>
      <c r="EH274" s="477"/>
      <c r="EI274" s="477"/>
      <c r="EJ274" s="477"/>
      <c r="EK274" s="477"/>
      <c r="EL274" s="477"/>
      <c r="EM274" s="477"/>
      <c r="EN274" s="477"/>
      <c r="EO274" s="477"/>
      <c r="EP274" s="477"/>
      <c r="EQ274" s="477"/>
      <c r="ER274" s="477"/>
      <c r="ES274" s="477"/>
      <c r="ET274" s="477"/>
      <c r="EU274" s="477"/>
      <c r="EV274" s="477"/>
      <c r="EW274" s="477"/>
      <c r="EX274" s="477"/>
      <c r="EY274" s="477"/>
      <c r="EZ274" s="477"/>
      <c r="FA274" s="477"/>
      <c r="FB274" s="477"/>
      <c r="FC274" s="477"/>
      <c r="FD274" s="477"/>
      <c r="FE274" s="477"/>
      <c r="FF274" s="477"/>
      <c r="FG274" s="477"/>
      <c r="FH274" s="477"/>
      <c r="FI274" s="477"/>
      <c r="FJ274" s="477"/>
      <c r="FK274" s="477"/>
      <c r="FL274" s="477"/>
      <c r="FM274" s="477"/>
      <c r="FN274" s="477"/>
      <c r="FO274" s="477"/>
      <c r="FP274" s="477"/>
      <c r="FQ274" s="477"/>
      <c r="FR274" s="477"/>
      <c r="FS274" s="477"/>
      <c r="FT274" s="477"/>
      <c r="FU274" s="477"/>
      <c r="FV274" s="477"/>
      <c r="FW274" s="477"/>
      <c r="FX274" s="477"/>
      <c r="FY274" s="477"/>
      <c r="FZ274" s="477"/>
      <c r="GA274" s="477"/>
      <c r="GB274" s="477"/>
      <c r="GC274" s="477"/>
      <c r="GD274" s="477"/>
      <c r="GE274" s="477"/>
      <c r="GF274" s="477"/>
      <c r="GG274" s="477"/>
      <c r="GH274" s="477"/>
      <c r="GI274" s="477"/>
      <c r="GJ274" s="477"/>
      <c r="GK274" s="477"/>
      <c r="GL274" s="477"/>
      <c r="GM274" s="477"/>
      <c r="GN274" s="477"/>
      <c r="GO274" s="477"/>
      <c r="GP274" s="477"/>
      <c r="GQ274" s="477"/>
      <c r="GR274" s="477"/>
      <c r="GS274" s="477"/>
      <c r="GT274" s="477"/>
      <c r="GU274" s="477"/>
      <c r="GV274" s="477"/>
      <c r="GW274" s="477"/>
      <c r="GX274" s="477"/>
      <c r="GY274" s="477"/>
      <c r="GZ274" s="477"/>
      <c r="HA274" s="477"/>
      <c r="HB274" s="477"/>
      <c r="HC274" s="477"/>
      <c r="HD274" s="477"/>
      <c r="HE274" s="477"/>
      <c r="HF274" s="477"/>
      <c r="HG274" s="477"/>
      <c r="HH274" s="477"/>
      <c r="HI274" s="477"/>
      <c r="HJ274" s="477"/>
      <c r="HK274" s="477"/>
      <c r="HL274" s="477"/>
      <c r="HM274" s="477"/>
      <c r="HN274" s="477"/>
      <c r="HO274" s="477"/>
      <c r="HP274" s="477"/>
      <c r="HQ274" s="477"/>
      <c r="HR274" s="477"/>
      <c r="HS274" s="477"/>
      <c r="HT274" s="477"/>
      <c r="HU274" s="477"/>
      <c r="HV274" s="477"/>
      <c r="HW274" s="477"/>
      <c r="HX274" s="477"/>
      <c r="HY274" s="477"/>
      <c r="HZ274" s="477"/>
      <c r="IA274" s="477"/>
      <c r="IB274" s="477"/>
      <c r="IC274" s="477"/>
      <c r="ID274" s="477"/>
      <c r="IE274" s="477"/>
      <c r="IF274" s="477"/>
      <c r="IG274" s="477"/>
      <c r="IH274" s="477"/>
      <c r="II274" s="477"/>
      <c r="IJ274" s="477"/>
      <c r="IK274" s="477"/>
      <c r="IL274" s="477"/>
      <c r="IM274" s="477"/>
      <c r="IN274" s="477"/>
      <c r="IO274" s="477"/>
      <c r="IP274" s="477"/>
      <c r="IQ274" s="477"/>
      <c r="IR274" s="477"/>
      <c r="IS274" s="477"/>
      <c r="IT274" s="477"/>
      <c r="IU274" s="477"/>
      <c r="IV274" s="477"/>
      <c r="IW274" s="477"/>
      <c r="IX274" s="477"/>
      <c r="IY274" s="477"/>
      <c r="IZ274" s="477"/>
      <c r="JA274" s="477"/>
      <c r="JB274" s="477"/>
      <c r="JC274" s="477"/>
      <c r="JD274" s="477"/>
      <c r="JE274" s="477"/>
    </row>
    <row r="275" spans="13:265" s="508" customFormat="1" ht="15" hidden="1" customHeight="1" x14ac:dyDescent="0.25">
      <c r="M275" s="400"/>
      <c r="N275" s="400"/>
      <c r="CK275" s="477"/>
      <c r="CL275" s="477"/>
      <c r="CM275" s="477"/>
      <c r="CN275" s="477"/>
      <c r="CO275" s="477"/>
      <c r="CP275" s="477"/>
      <c r="CQ275" s="477"/>
      <c r="CR275" s="477"/>
      <c r="CS275" s="477"/>
      <c r="CT275" s="477"/>
      <c r="CU275" s="477"/>
      <c r="CV275" s="477"/>
      <c r="CW275" s="477"/>
      <c r="CX275" s="477"/>
      <c r="CY275" s="477"/>
      <c r="CZ275" s="477"/>
      <c r="DA275" s="477"/>
      <c r="DB275" s="477"/>
      <c r="DC275" s="477"/>
      <c r="DD275" s="477"/>
      <c r="DE275" s="477"/>
      <c r="DF275" s="477"/>
      <c r="DG275" s="477"/>
      <c r="DH275" s="477"/>
      <c r="DI275" s="477"/>
      <c r="DJ275" s="477"/>
      <c r="DK275" s="477"/>
      <c r="DL275" s="477"/>
      <c r="DM275" s="477"/>
      <c r="DN275" s="477"/>
      <c r="DO275" s="477"/>
      <c r="DP275" s="477"/>
      <c r="DQ275" s="477"/>
      <c r="DR275" s="477"/>
      <c r="DS275" s="477"/>
      <c r="DT275" s="477"/>
      <c r="DU275" s="477"/>
      <c r="DV275" s="477"/>
      <c r="DW275" s="477"/>
      <c r="DX275" s="477"/>
      <c r="DY275" s="477"/>
      <c r="DZ275" s="477"/>
      <c r="EA275" s="477"/>
      <c r="EB275" s="477"/>
      <c r="EC275" s="477"/>
      <c r="ED275" s="477"/>
      <c r="EE275" s="477"/>
      <c r="EF275" s="477"/>
      <c r="EG275" s="477"/>
      <c r="EH275" s="477"/>
      <c r="EI275" s="477"/>
      <c r="EJ275" s="477"/>
      <c r="EK275" s="477"/>
      <c r="EL275" s="477"/>
      <c r="EM275" s="477"/>
      <c r="EN275" s="477"/>
      <c r="EO275" s="477"/>
      <c r="EP275" s="477"/>
      <c r="EQ275" s="477"/>
      <c r="ER275" s="477"/>
      <c r="ES275" s="477"/>
      <c r="ET275" s="477"/>
      <c r="EU275" s="477"/>
      <c r="EV275" s="477"/>
      <c r="EW275" s="477"/>
      <c r="EX275" s="477"/>
      <c r="EY275" s="477"/>
      <c r="EZ275" s="477"/>
      <c r="FA275" s="477"/>
      <c r="FB275" s="477"/>
      <c r="FC275" s="477"/>
      <c r="FD275" s="477"/>
      <c r="FE275" s="477"/>
      <c r="FF275" s="477"/>
      <c r="FG275" s="477"/>
      <c r="FH275" s="477"/>
      <c r="FI275" s="477"/>
      <c r="FJ275" s="477"/>
      <c r="FK275" s="477"/>
      <c r="FL275" s="477"/>
      <c r="FM275" s="477"/>
      <c r="FN275" s="477"/>
      <c r="FO275" s="477"/>
      <c r="FP275" s="477"/>
      <c r="FQ275" s="477"/>
      <c r="FR275" s="477"/>
      <c r="FS275" s="477"/>
      <c r="FT275" s="477"/>
      <c r="FU275" s="477"/>
      <c r="FV275" s="477"/>
      <c r="FW275" s="477"/>
      <c r="FX275" s="477"/>
      <c r="FY275" s="477"/>
      <c r="FZ275" s="477"/>
      <c r="GA275" s="477"/>
      <c r="GB275" s="477"/>
      <c r="GC275" s="477"/>
      <c r="GD275" s="477"/>
      <c r="GE275" s="477"/>
      <c r="GF275" s="477"/>
      <c r="GG275" s="477"/>
      <c r="GH275" s="477"/>
      <c r="GI275" s="477"/>
      <c r="GJ275" s="477"/>
      <c r="GK275" s="477"/>
      <c r="GL275" s="477"/>
      <c r="GM275" s="477"/>
      <c r="GN275" s="477"/>
      <c r="GO275" s="477"/>
      <c r="GP275" s="477"/>
      <c r="GQ275" s="477"/>
      <c r="GR275" s="477"/>
      <c r="GS275" s="477"/>
      <c r="GT275" s="477"/>
      <c r="GU275" s="477"/>
      <c r="GV275" s="477"/>
      <c r="GW275" s="477"/>
      <c r="GX275" s="477"/>
      <c r="GY275" s="477"/>
      <c r="GZ275" s="477"/>
      <c r="HA275" s="477"/>
      <c r="HB275" s="477"/>
      <c r="HC275" s="477"/>
      <c r="HD275" s="477"/>
      <c r="HE275" s="477"/>
      <c r="HF275" s="477"/>
      <c r="HG275" s="477"/>
      <c r="HH275" s="477"/>
      <c r="HI275" s="477"/>
      <c r="HJ275" s="477"/>
      <c r="HK275" s="477"/>
      <c r="HL275" s="477"/>
      <c r="HM275" s="477"/>
      <c r="HN275" s="477"/>
      <c r="HO275" s="477"/>
      <c r="HP275" s="477"/>
      <c r="HQ275" s="477"/>
      <c r="HR275" s="477"/>
      <c r="HS275" s="477"/>
      <c r="HT275" s="477"/>
      <c r="HU275" s="477"/>
      <c r="HV275" s="477"/>
      <c r="HW275" s="477"/>
      <c r="HX275" s="477"/>
      <c r="HY275" s="477"/>
      <c r="HZ275" s="477"/>
      <c r="IA275" s="477"/>
      <c r="IB275" s="477"/>
      <c r="IC275" s="477"/>
      <c r="ID275" s="477"/>
      <c r="IE275" s="477"/>
      <c r="IF275" s="477"/>
      <c r="IG275" s="477"/>
      <c r="IH275" s="477"/>
      <c r="II275" s="477"/>
      <c r="IJ275" s="477"/>
      <c r="IK275" s="477"/>
      <c r="IL275" s="477"/>
      <c r="IM275" s="477"/>
      <c r="IN275" s="477"/>
      <c r="IO275" s="477"/>
      <c r="IP275" s="477"/>
      <c r="IQ275" s="477"/>
      <c r="IR275" s="477"/>
      <c r="IS275" s="477"/>
      <c r="IT275" s="477"/>
      <c r="IU275" s="477"/>
      <c r="IV275" s="477"/>
      <c r="IW275" s="477"/>
      <c r="IX275" s="477"/>
      <c r="IY275" s="477"/>
      <c r="IZ275" s="477"/>
      <c r="JA275" s="477"/>
      <c r="JB275" s="477"/>
      <c r="JC275" s="477"/>
      <c r="JD275" s="477"/>
      <c r="JE275" s="477"/>
    </row>
    <row r="276" spans="13:265" s="508" customFormat="1" ht="15" hidden="1" customHeight="1" x14ac:dyDescent="0.25">
      <c r="M276" s="400"/>
      <c r="N276" s="400"/>
      <c r="CK276" s="477"/>
      <c r="CL276" s="477"/>
      <c r="CM276" s="477"/>
      <c r="CN276" s="477"/>
      <c r="CO276" s="477"/>
      <c r="CP276" s="477"/>
      <c r="CQ276" s="477"/>
      <c r="CR276" s="477"/>
      <c r="CS276" s="477"/>
      <c r="CT276" s="477"/>
      <c r="CU276" s="477"/>
      <c r="CV276" s="477"/>
      <c r="CW276" s="477"/>
      <c r="CX276" s="477"/>
      <c r="CY276" s="477"/>
      <c r="CZ276" s="477"/>
      <c r="DA276" s="477"/>
      <c r="DB276" s="477"/>
      <c r="DC276" s="477"/>
      <c r="DD276" s="477"/>
      <c r="DE276" s="477"/>
      <c r="DF276" s="477"/>
      <c r="DG276" s="477"/>
      <c r="DH276" s="477"/>
      <c r="DI276" s="477"/>
      <c r="DJ276" s="477"/>
      <c r="DK276" s="477"/>
      <c r="DL276" s="477"/>
      <c r="DM276" s="477"/>
      <c r="DN276" s="477"/>
      <c r="DO276" s="477"/>
      <c r="DP276" s="477"/>
      <c r="DQ276" s="477"/>
      <c r="DR276" s="477"/>
      <c r="DS276" s="477"/>
      <c r="DT276" s="477"/>
      <c r="DU276" s="477"/>
      <c r="DV276" s="477"/>
      <c r="DW276" s="477"/>
      <c r="DX276" s="477"/>
      <c r="DY276" s="477"/>
      <c r="DZ276" s="477"/>
      <c r="EA276" s="477"/>
      <c r="EB276" s="477"/>
      <c r="EC276" s="477"/>
      <c r="ED276" s="477"/>
      <c r="EE276" s="477"/>
      <c r="EF276" s="477"/>
      <c r="EG276" s="477"/>
      <c r="EH276" s="477"/>
      <c r="EI276" s="477"/>
      <c r="EJ276" s="477"/>
      <c r="EK276" s="477"/>
      <c r="EL276" s="477"/>
      <c r="EM276" s="477"/>
      <c r="EN276" s="477"/>
      <c r="EO276" s="477"/>
      <c r="EP276" s="477"/>
      <c r="EQ276" s="477"/>
      <c r="ER276" s="477"/>
      <c r="ES276" s="477"/>
      <c r="ET276" s="477"/>
      <c r="EU276" s="477"/>
      <c r="EV276" s="477"/>
      <c r="EW276" s="477"/>
      <c r="EX276" s="477"/>
      <c r="EY276" s="477"/>
      <c r="EZ276" s="477"/>
      <c r="FA276" s="477"/>
      <c r="FB276" s="477"/>
      <c r="FC276" s="477"/>
      <c r="FD276" s="477"/>
      <c r="FE276" s="477"/>
      <c r="FF276" s="477"/>
      <c r="FG276" s="477"/>
      <c r="FH276" s="477"/>
      <c r="FI276" s="477"/>
      <c r="FJ276" s="477"/>
      <c r="FK276" s="477"/>
      <c r="FL276" s="477"/>
      <c r="FM276" s="477"/>
      <c r="FN276" s="477"/>
      <c r="FO276" s="477"/>
      <c r="FP276" s="477"/>
      <c r="FQ276" s="477"/>
      <c r="FR276" s="477"/>
      <c r="FS276" s="477"/>
      <c r="FT276" s="477"/>
      <c r="FU276" s="477"/>
      <c r="FV276" s="477"/>
      <c r="FW276" s="477"/>
      <c r="FX276" s="477"/>
      <c r="FY276" s="477"/>
      <c r="FZ276" s="477"/>
      <c r="GA276" s="477"/>
      <c r="GB276" s="477"/>
      <c r="GC276" s="477"/>
      <c r="GD276" s="477"/>
      <c r="GE276" s="477"/>
      <c r="GF276" s="477"/>
      <c r="GG276" s="477"/>
      <c r="GH276" s="477"/>
      <c r="GI276" s="477"/>
      <c r="GJ276" s="477"/>
      <c r="GK276" s="477"/>
      <c r="GL276" s="477"/>
      <c r="GM276" s="477"/>
      <c r="GN276" s="477"/>
      <c r="GO276" s="477"/>
      <c r="GP276" s="477"/>
      <c r="GQ276" s="477"/>
      <c r="GR276" s="477"/>
      <c r="GS276" s="477"/>
      <c r="GT276" s="477"/>
      <c r="GU276" s="477"/>
      <c r="GV276" s="477"/>
      <c r="GW276" s="477"/>
      <c r="GX276" s="477"/>
      <c r="GY276" s="477"/>
      <c r="GZ276" s="477"/>
      <c r="HA276" s="477"/>
      <c r="HB276" s="477"/>
      <c r="HC276" s="477"/>
      <c r="HD276" s="477"/>
      <c r="HE276" s="477"/>
      <c r="HF276" s="477"/>
      <c r="HG276" s="477"/>
      <c r="HH276" s="477"/>
      <c r="HI276" s="477"/>
      <c r="HJ276" s="477"/>
      <c r="HK276" s="477"/>
      <c r="HL276" s="477"/>
      <c r="HM276" s="477"/>
      <c r="HN276" s="477"/>
      <c r="HO276" s="477"/>
      <c r="HP276" s="477"/>
      <c r="HQ276" s="477"/>
      <c r="HR276" s="477"/>
      <c r="HS276" s="477"/>
      <c r="HT276" s="477"/>
      <c r="HU276" s="477"/>
      <c r="HV276" s="477"/>
      <c r="HW276" s="477"/>
      <c r="HX276" s="477"/>
      <c r="HY276" s="477"/>
      <c r="HZ276" s="477"/>
      <c r="IA276" s="477"/>
      <c r="IB276" s="477"/>
      <c r="IC276" s="477"/>
      <c r="ID276" s="477"/>
      <c r="IE276" s="477"/>
      <c r="IF276" s="477"/>
      <c r="IG276" s="477"/>
      <c r="IH276" s="477"/>
      <c r="II276" s="477"/>
      <c r="IJ276" s="477"/>
      <c r="IK276" s="477"/>
      <c r="IL276" s="477"/>
      <c r="IM276" s="477"/>
      <c r="IN276" s="477"/>
      <c r="IO276" s="477"/>
      <c r="IP276" s="477"/>
      <c r="IQ276" s="477"/>
      <c r="IR276" s="477"/>
      <c r="IS276" s="477"/>
      <c r="IT276" s="477"/>
      <c r="IU276" s="477"/>
      <c r="IV276" s="477"/>
      <c r="IW276" s="477"/>
      <c r="IX276" s="477"/>
      <c r="IY276" s="477"/>
      <c r="IZ276" s="477"/>
      <c r="JA276" s="477"/>
      <c r="JB276" s="477"/>
      <c r="JC276" s="477"/>
      <c r="JD276" s="477"/>
      <c r="JE276" s="477"/>
    </row>
    <row r="277" spans="13:265" s="508" customFormat="1" ht="15" hidden="1" customHeight="1" x14ac:dyDescent="0.25">
      <c r="M277" s="400"/>
      <c r="N277" s="400"/>
      <c r="CK277" s="477"/>
      <c r="CL277" s="477"/>
      <c r="CM277" s="477"/>
      <c r="CN277" s="477"/>
      <c r="CO277" s="477"/>
      <c r="CP277" s="477"/>
      <c r="CQ277" s="477"/>
      <c r="CR277" s="477"/>
      <c r="CS277" s="477"/>
      <c r="CT277" s="477"/>
      <c r="CU277" s="477"/>
      <c r="CV277" s="477"/>
      <c r="CW277" s="477"/>
      <c r="CX277" s="477"/>
      <c r="CY277" s="477"/>
      <c r="CZ277" s="477"/>
      <c r="DA277" s="477"/>
      <c r="DB277" s="477"/>
      <c r="DC277" s="477"/>
      <c r="DD277" s="477"/>
      <c r="DE277" s="477"/>
      <c r="DF277" s="477"/>
      <c r="DG277" s="477"/>
      <c r="DH277" s="477"/>
      <c r="DI277" s="477"/>
      <c r="DJ277" s="477"/>
      <c r="DK277" s="477"/>
      <c r="DL277" s="477"/>
      <c r="DM277" s="477"/>
      <c r="DN277" s="477"/>
      <c r="DO277" s="477"/>
      <c r="DP277" s="477"/>
      <c r="DQ277" s="477"/>
      <c r="DR277" s="477"/>
      <c r="DS277" s="477"/>
      <c r="DT277" s="477"/>
      <c r="DU277" s="477"/>
      <c r="DV277" s="477"/>
      <c r="DW277" s="477"/>
      <c r="DX277" s="477"/>
      <c r="DY277" s="477"/>
      <c r="DZ277" s="477"/>
      <c r="EA277" s="477"/>
      <c r="EB277" s="477"/>
      <c r="EC277" s="477"/>
      <c r="ED277" s="477"/>
      <c r="EE277" s="477"/>
      <c r="EF277" s="477"/>
      <c r="EG277" s="477"/>
      <c r="EH277" s="477"/>
      <c r="EI277" s="477"/>
      <c r="EJ277" s="477"/>
      <c r="EK277" s="477"/>
      <c r="EL277" s="477"/>
      <c r="EM277" s="477"/>
      <c r="EN277" s="477"/>
      <c r="EO277" s="477"/>
      <c r="EP277" s="477"/>
      <c r="EQ277" s="477"/>
      <c r="ER277" s="477"/>
      <c r="ES277" s="477"/>
      <c r="ET277" s="477"/>
      <c r="EU277" s="477"/>
      <c r="EV277" s="477"/>
      <c r="EW277" s="477"/>
      <c r="EX277" s="477"/>
      <c r="EY277" s="477"/>
      <c r="EZ277" s="477"/>
      <c r="FA277" s="477"/>
      <c r="FB277" s="477"/>
      <c r="FC277" s="477"/>
      <c r="FD277" s="477"/>
      <c r="FE277" s="477"/>
      <c r="FF277" s="477"/>
      <c r="FG277" s="477"/>
      <c r="FH277" s="477"/>
      <c r="FI277" s="477"/>
      <c r="FJ277" s="477"/>
      <c r="FK277" s="477"/>
      <c r="FL277" s="477"/>
      <c r="FM277" s="477"/>
      <c r="FN277" s="477"/>
      <c r="FO277" s="477"/>
      <c r="FP277" s="477"/>
      <c r="FQ277" s="477"/>
      <c r="FR277" s="477"/>
      <c r="FS277" s="477"/>
      <c r="FT277" s="477"/>
      <c r="FU277" s="477"/>
      <c r="FV277" s="477"/>
      <c r="FW277" s="477"/>
      <c r="FX277" s="477"/>
      <c r="FY277" s="477"/>
      <c r="FZ277" s="477"/>
      <c r="GA277" s="477"/>
      <c r="GB277" s="477"/>
      <c r="GC277" s="477"/>
      <c r="GD277" s="477"/>
      <c r="GE277" s="477"/>
      <c r="GF277" s="477"/>
      <c r="GG277" s="477"/>
      <c r="GH277" s="477"/>
      <c r="GI277" s="477"/>
      <c r="GJ277" s="477"/>
      <c r="GK277" s="477"/>
      <c r="GL277" s="477"/>
      <c r="GM277" s="477"/>
      <c r="GN277" s="477"/>
      <c r="GO277" s="477"/>
      <c r="GP277" s="477"/>
      <c r="GQ277" s="477"/>
      <c r="GR277" s="477"/>
      <c r="GS277" s="477"/>
      <c r="GT277" s="477"/>
      <c r="GU277" s="477"/>
      <c r="GV277" s="477"/>
      <c r="GW277" s="477"/>
      <c r="GX277" s="477"/>
      <c r="GY277" s="477"/>
      <c r="GZ277" s="477"/>
      <c r="HA277" s="477"/>
      <c r="HB277" s="477"/>
      <c r="HC277" s="477"/>
      <c r="HD277" s="477"/>
      <c r="HE277" s="477"/>
      <c r="HF277" s="477"/>
      <c r="HG277" s="477"/>
      <c r="HH277" s="477"/>
      <c r="HI277" s="477"/>
      <c r="HJ277" s="477"/>
      <c r="HK277" s="477"/>
      <c r="HL277" s="477"/>
      <c r="HM277" s="477"/>
      <c r="HN277" s="477"/>
      <c r="HO277" s="477"/>
      <c r="HP277" s="477"/>
      <c r="HQ277" s="477"/>
      <c r="HR277" s="477"/>
      <c r="HS277" s="477"/>
      <c r="HT277" s="477"/>
      <c r="HU277" s="477"/>
      <c r="HV277" s="477"/>
      <c r="HW277" s="477"/>
      <c r="HX277" s="477"/>
      <c r="HY277" s="477"/>
      <c r="HZ277" s="477"/>
      <c r="IA277" s="477"/>
      <c r="IB277" s="477"/>
      <c r="IC277" s="477"/>
      <c r="ID277" s="477"/>
      <c r="IE277" s="477"/>
      <c r="IF277" s="477"/>
      <c r="IG277" s="477"/>
      <c r="IH277" s="477"/>
      <c r="II277" s="477"/>
      <c r="IJ277" s="477"/>
      <c r="IK277" s="477"/>
      <c r="IL277" s="477"/>
      <c r="IM277" s="477"/>
      <c r="IN277" s="477"/>
      <c r="IO277" s="477"/>
      <c r="IP277" s="477"/>
      <c r="IQ277" s="477"/>
      <c r="IR277" s="477"/>
      <c r="IS277" s="477"/>
      <c r="IT277" s="477"/>
      <c r="IU277" s="477"/>
      <c r="IV277" s="477"/>
      <c r="IW277" s="477"/>
      <c r="IX277" s="477"/>
      <c r="IY277" s="477"/>
      <c r="IZ277" s="477"/>
      <c r="JA277" s="477"/>
      <c r="JB277" s="477"/>
      <c r="JC277" s="477"/>
      <c r="JD277" s="477"/>
      <c r="JE277" s="477"/>
    </row>
    <row r="278" spans="13:265" s="508" customFormat="1" ht="15" hidden="1" customHeight="1" x14ac:dyDescent="0.25">
      <c r="M278" s="400"/>
      <c r="N278" s="400"/>
      <c r="CK278" s="477"/>
      <c r="CL278" s="477"/>
      <c r="CM278" s="477"/>
      <c r="CN278" s="477"/>
      <c r="CO278" s="477"/>
      <c r="CP278" s="477"/>
      <c r="CQ278" s="477"/>
      <c r="CR278" s="477"/>
      <c r="CS278" s="477"/>
      <c r="CT278" s="477"/>
      <c r="CU278" s="477"/>
      <c r="CV278" s="477"/>
      <c r="CW278" s="477"/>
      <c r="CX278" s="477"/>
      <c r="CY278" s="477"/>
      <c r="CZ278" s="477"/>
      <c r="DA278" s="477"/>
      <c r="DB278" s="477"/>
      <c r="DC278" s="477"/>
      <c r="DD278" s="477"/>
      <c r="DE278" s="477"/>
      <c r="DF278" s="477"/>
      <c r="DG278" s="477"/>
      <c r="DH278" s="477"/>
      <c r="DI278" s="477"/>
      <c r="DJ278" s="477"/>
      <c r="DK278" s="477"/>
      <c r="DL278" s="477"/>
      <c r="DM278" s="477"/>
      <c r="DN278" s="477"/>
      <c r="DO278" s="477"/>
      <c r="DP278" s="477"/>
      <c r="DQ278" s="477"/>
      <c r="DR278" s="477"/>
      <c r="DS278" s="477"/>
      <c r="DT278" s="477"/>
      <c r="DU278" s="477"/>
      <c r="DV278" s="477"/>
      <c r="DW278" s="477"/>
      <c r="DX278" s="477"/>
      <c r="DY278" s="477"/>
      <c r="DZ278" s="477"/>
      <c r="EA278" s="477"/>
      <c r="EB278" s="477"/>
      <c r="EC278" s="477"/>
      <c r="ED278" s="477"/>
      <c r="EE278" s="477"/>
      <c r="EF278" s="477"/>
      <c r="EG278" s="477"/>
      <c r="EH278" s="477"/>
      <c r="EI278" s="477"/>
      <c r="EJ278" s="477"/>
      <c r="EK278" s="477"/>
      <c r="EL278" s="477"/>
      <c r="EM278" s="477"/>
      <c r="EN278" s="477"/>
      <c r="EO278" s="477"/>
      <c r="EP278" s="477"/>
      <c r="EQ278" s="477"/>
      <c r="ER278" s="477"/>
      <c r="ES278" s="477"/>
      <c r="ET278" s="477"/>
      <c r="EU278" s="477"/>
      <c r="EV278" s="477"/>
      <c r="EW278" s="477"/>
      <c r="EX278" s="477"/>
      <c r="EY278" s="477"/>
      <c r="EZ278" s="477"/>
      <c r="FA278" s="477"/>
      <c r="FB278" s="477"/>
      <c r="FC278" s="477"/>
      <c r="FD278" s="477"/>
      <c r="FE278" s="477"/>
      <c r="FF278" s="477"/>
      <c r="FG278" s="477"/>
      <c r="FH278" s="477"/>
      <c r="FI278" s="477"/>
      <c r="FJ278" s="477"/>
      <c r="FK278" s="477"/>
      <c r="FL278" s="477"/>
      <c r="FM278" s="477"/>
      <c r="FN278" s="477"/>
      <c r="FO278" s="477"/>
      <c r="FP278" s="477"/>
      <c r="FQ278" s="477"/>
      <c r="FR278" s="477"/>
      <c r="FS278" s="477"/>
      <c r="FT278" s="477"/>
      <c r="FU278" s="477"/>
      <c r="FV278" s="477"/>
      <c r="FW278" s="477"/>
      <c r="FX278" s="477"/>
      <c r="FY278" s="477"/>
      <c r="FZ278" s="477"/>
      <c r="GA278" s="477"/>
      <c r="GB278" s="477"/>
      <c r="GC278" s="477"/>
      <c r="GD278" s="477"/>
      <c r="GE278" s="477"/>
      <c r="GF278" s="477"/>
      <c r="GG278" s="477"/>
      <c r="GH278" s="477"/>
      <c r="GI278" s="477"/>
      <c r="GJ278" s="477"/>
      <c r="GK278" s="477"/>
      <c r="GL278" s="477"/>
      <c r="GM278" s="477"/>
      <c r="GN278" s="477"/>
      <c r="GO278" s="477"/>
      <c r="GP278" s="477"/>
      <c r="GQ278" s="477"/>
      <c r="GR278" s="477"/>
      <c r="GS278" s="477"/>
      <c r="GT278" s="477"/>
      <c r="GU278" s="477"/>
      <c r="GV278" s="477"/>
      <c r="GW278" s="477"/>
      <c r="GX278" s="477"/>
      <c r="GY278" s="477"/>
      <c r="GZ278" s="477"/>
      <c r="HA278" s="477"/>
      <c r="HB278" s="477"/>
      <c r="HC278" s="477"/>
      <c r="HD278" s="477"/>
      <c r="HE278" s="477"/>
      <c r="HF278" s="477"/>
      <c r="HG278" s="477"/>
      <c r="HH278" s="477"/>
      <c r="HI278" s="477"/>
      <c r="HJ278" s="477"/>
      <c r="HK278" s="477"/>
      <c r="HL278" s="477"/>
      <c r="HM278" s="477"/>
      <c r="HN278" s="477"/>
      <c r="HO278" s="477"/>
      <c r="HP278" s="477"/>
      <c r="HQ278" s="477"/>
      <c r="HR278" s="477"/>
      <c r="HS278" s="477"/>
      <c r="HT278" s="477"/>
      <c r="HU278" s="477"/>
      <c r="HV278" s="477"/>
      <c r="HW278" s="477"/>
      <c r="HX278" s="477"/>
      <c r="HY278" s="477"/>
      <c r="HZ278" s="477"/>
      <c r="IA278" s="477"/>
      <c r="IB278" s="477"/>
      <c r="IC278" s="477"/>
      <c r="ID278" s="477"/>
      <c r="IE278" s="477"/>
      <c r="IF278" s="477"/>
      <c r="IG278" s="477"/>
      <c r="IH278" s="477"/>
      <c r="II278" s="477"/>
      <c r="IJ278" s="477"/>
      <c r="IK278" s="477"/>
      <c r="IL278" s="477"/>
      <c r="IM278" s="477"/>
      <c r="IN278" s="477"/>
      <c r="IO278" s="477"/>
      <c r="IP278" s="477"/>
      <c r="IQ278" s="477"/>
      <c r="IR278" s="477"/>
      <c r="IS278" s="477"/>
      <c r="IT278" s="477"/>
      <c r="IU278" s="477"/>
      <c r="IV278" s="477"/>
      <c r="IW278" s="477"/>
      <c r="IX278" s="477"/>
      <c r="IY278" s="477"/>
      <c r="IZ278" s="477"/>
      <c r="JA278" s="477"/>
      <c r="JB278" s="477"/>
      <c r="JC278" s="477"/>
      <c r="JD278" s="477"/>
      <c r="JE278" s="477"/>
    </row>
    <row r="279" spans="13:265" s="508" customFormat="1" ht="15" hidden="1" customHeight="1" x14ac:dyDescent="0.25">
      <c r="M279" s="400"/>
      <c r="N279" s="400"/>
      <c r="CK279" s="477"/>
      <c r="CL279" s="477"/>
      <c r="CM279" s="477"/>
      <c r="CN279" s="477"/>
      <c r="CO279" s="477"/>
      <c r="CP279" s="477"/>
      <c r="CQ279" s="477"/>
      <c r="CR279" s="477"/>
      <c r="CS279" s="477"/>
      <c r="CT279" s="477"/>
      <c r="CU279" s="477"/>
      <c r="CV279" s="477"/>
      <c r="CW279" s="477"/>
      <c r="CX279" s="477"/>
      <c r="CY279" s="477"/>
      <c r="CZ279" s="477"/>
      <c r="DA279" s="477"/>
      <c r="DB279" s="477"/>
      <c r="DC279" s="477"/>
      <c r="DD279" s="477"/>
      <c r="DE279" s="477"/>
      <c r="DF279" s="477"/>
      <c r="DG279" s="477"/>
      <c r="DH279" s="477"/>
      <c r="DI279" s="477"/>
      <c r="DJ279" s="477"/>
      <c r="DK279" s="477"/>
      <c r="DL279" s="477"/>
      <c r="DM279" s="477"/>
      <c r="DN279" s="477"/>
      <c r="DO279" s="477"/>
      <c r="DP279" s="477"/>
      <c r="DQ279" s="477"/>
      <c r="DR279" s="477"/>
      <c r="DS279" s="477"/>
      <c r="DT279" s="477"/>
      <c r="DU279" s="477"/>
      <c r="DV279" s="477"/>
      <c r="DW279" s="477"/>
      <c r="DX279" s="477"/>
      <c r="DY279" s="477"/>
      <c r="DZ279" s="477"/>
      <c r="EA279" s="477"/>
      <c r="EB279" s="477"/>
      <c r="EC279" s="477"/>
      <c r="ED279" s="477"/>
      <c r="EE279" s="477"/>
      <c r="EF279" s="477"/>
      <c r="EG279" s="477"/>
      <c r="EH279" s="477"/>
      <c r="EI279" s="477"/>
      <c r="EJ279" s="477"/>
      <c r="EK279" s="477"/>
      <c r="EL279" s="477"/>
      <c r="EM279" s="477"/>
      <c r="EN279" s="477"/>
      <c r="EO279" s="477"/>
      <c r="EP279" s="477"/>
      <c r="EQ279" s="477"/>
      <c r="ER279" s="477"/>
      <c r="ES279" s="477"/>
      <c r="ET279" s="477"/>
      <c r="EU279" s="477"/>
      <c r="EV279" s="477"/>
      <c r="EW279" s="477"/>
      <c r="EX279" s="477"/>
      <c r="EY279" s="477"/>
      <c r="EZ279" s="477"/>
      <c r="FA279" s="477"/>
      <c r="FB279" s="477"/>
      <c r="FC279" s="477"/>
      <c r="FD279" s="477"/>
      <c r="FE279" s="477"/>
      <c r="FF279" s="477"/>
      <c r="FG279" s="477"/>
      <c r="FH279" s="477"/>
      <c r="FI279" s="477"/>
      <c r="FJ279" s="477"/>
      <c r="FK279" s="477"/>
      <c r="FL279" s="477"/>
      <c r="FM279" s="477"/>
      <c r="FN279" s="477"/>
      <c r="FO279" s="477"/>
      <c r="FP279" s="477"/>
      <c r="FQ279" s="477"/>
      <c r="FR279" s="477"/>
      <c r="FS279" s="477"/>
      <c r="FT279" s="477"/>
      <c r="FU279" s="477"/>
      <c r="FV279" s="477"/>
      <c r="FW279" s="477"/>
      <c r="FX279" s="477"/>
      <c r="FY279" s="477"/>
      <c r="FZ279" s="477"/>
      <c r="GA279" s="477"/>
      <c r="GB279" s="477"/>
      <c r="GC279" s="477"/>
      <c r="GD279" s="477"/>
      <c r="GE279" s="477"/>
      <c r="GF279" s="477"/>
      <c r="GG279" s="477"/>
      <c r="GH279" s="477"/>
      <c r="GI279" s="477"/>
      <c r="GJ279" s="477"/>
      <c r="GK279" s="477"/>
      <c r="GL279" s="477"/>
      <c r="GM279" s="477"/>
      <c r="GN279" s="477"/>
      <c r="GO279" s="477"/>
      <c r="GP279" s="477"/>
      <c r="GQ279" s="477"/>
      <c r="GR279" s="477"/>
      <c r="GS279" s="477"/>
      <c r="GT279" s="477"/>
      <c r="GU279" s="477"/>
      <c r="GV279" s="477"/>
      <c r="GW279" s="477"/>
      <c r="GX279" s="477"/>
      <c r="GY279" s="477"/>
      <c r="GZ279" s="477"/>
      <c r="HA279" s="477"/>
      <c r="HB279" s="477"/>
      <c r="HC279" s="477"/>
      <c r="HD279" s="477"/>
      <c r="HE279" s="477"/>
      <c r="HF279" s="477"/>
      <c r="HG279" s="477"/>
      <c r="HH279" s="477"/>
      <c r="HI279" s="477"/>
      <c r="HJ279" s="477"/>
      <c r="HK279" s="477"/>
      <c r="HL279" s="477"/>
      <c r="HM279" s="477"/>
      <c r="HN279" s="477"/>
      <c r="HO279" s="477"/>
      <c r="HP279" s="477"/>
      <c r="HQ279" s="477"/>
      <c r="HR279" s="477"/>
      <c r="HS279" s="477"/>
      <c r="HT279" s="477"/>
      <c r="HU279" s="477"/>
      <c r="HV279" s="477"/>
      <c r="HW279" s="477"/>
      <c r="HX279" s="477"/>
      <c r="HY279" s="477"/>
      <c r="HZ279" s="477"/>
      <c r="IA279" s="477"/>
      <c r="IB279" s="477"/>
      <c r="IC279" s="477"/>
      <c r="ID279" s="477"/>
      <c r="IE279" s="477"/>
      <c r="IF279" s="477"/>
      <c r="IG279" s="477"/>
      <c r="IH279" s="477"/>
      <c r="II279" s="477"/>
      <c r="IJ279" s="477"/>
      <c r="IK279" s="477"/>
      <c r="IL279" s="477"/>
      <c r="IM279" s="477"/>
      <c r="IN279" s="477"/>
      <c r="IO279" s="477"/>
      <c r="IP279" s="477"/>
      <c r="IQ279" s="477"/>
      <c r="IR279" s="477"/>
      <c r="IS279" s="477"/>
      <c r="IT279" s="477"/>
      <c r="IU279" s="477"/>
      <c r="IV279" s="477"/>
      <c r="IW279" s="477"/>
      <c r="IX279" s="477"/>
      <c r="IY279" s="477"/>
      <c r="IZ279" s="477"/>
      <c r="JA279" s="477"/>
      <c r="JB279" s="477"/>
      <c r="JC279" s="477"/>
      <c r="JD279" s="477"/>
      <c r="JE279" s="477"/>
    </row>
    <row r="280" spans="13:265" s="508" customFormat="1" ht="15" hidden="1" customHeight="1" x14ac:dyDescent="0.25">
      <c r="M280" s="400"/>
      <c r="N280" s="400"/>
      <c r="CK280" s="477"/>
      <c r="CL280" s="477"/>
      <c r="CM280" s="477"/>
      <c r="CN280" s="477"/>
      <c r="CO280" s="477"/>
      <c r="CP280" s="477"/>
      <c r="CQ280" s="477"/>
      <c r="CR280" s="477"/>
      <c r="CS280" s="477"/>
      <c r="CT280" s="477"/>
      <c r="CU280" s="477"/>
      <c r="CV280" s="477"/>
      <c r="CW280" s="477"/>
      <c r="CX280" s="477"/>
      <c r="CY280" s="477"/>
      <c r="CZ280" s="477"/>
      <c r="DA280" s="477"/>
      <c r="DB280" s="477"/>
      <c r="DC280" s="477"/>
      <c r="DD280" s="477"/>
      <c r="DE280" s="477"/>
      <c r="DF280" s="477"/>
      <c r="DG280" s="477"/>
      <c r="DH280" s="477"/>
      <c r="DI280" s="477"/>
      <c r="DJ280" s="477"/>
      <c r="DK280" s="477"/>
      <c r="DL280" s="477"/>
      <c r="DM280" s="477"/>
      <c r="DN280" s="477"/>
      <c r="DO280" s="477"/>
      <c r="DP280" s="477"/>
      <c r="DQ280" s="477"/>
      <c r="DR280" s="477"/>
      <c r="DS280" s="477"/>
      <c r="DT280" s="477"/>
      <c r="DU280" s="477"/>
      <c r="DV280" s="477"/>
      <c r="DW280" s="477"/>
      <c r="DX280" s="477"/>
      <c r="DY280" s="477"/>
      <c r="DZ280" s="477"/>
      <c r="EA280" s="477"/>
      <c r="EB280" s="477"/>
      <c r="EC280" s="477"/>
      <c r="ED280" s="477"/>
      <c r="EE280" s="477"/>
      <c r="EF280" s="477"/>
      <c r="EG280" s="477"/>
      <c r="EH280" s="477"/>
      <c r="EI280" s="477"/>
      <c r="EJ280" s="477"/>
      <c r="EK280" s="477"/>
      <c r="EL280" s="477"/>
      <c r="EM280" s="477"/>
      <c r="EN280" s="477"/>
      <c r="EO280" s="477"/>
      <c r="EP280" s="477"/>
      <c r="EQ280" s="477"/>
      <c r="ER280" s="477"/>
      <c r="ES280" s="477"/>
      <c r="ET280" s="477"/>
      <c r="EU280" s="477"/>
      <c r="EV280" s="477"/>
      <c r="EW280" s="477"/>
      <c r="EX280" s="477"/>
      <c r="EY280" s="477"/>
      <c r="EZ280" s="477"/>
      <c r="FA280" s="477"/>
      <c r="FB280" s="477"/>
      <c r="FC280" s="477"/>
      <c r="FD280" s="477"/>
      <c r="FE280" s="477"/>
      <c r="FF280" s="477"/>
      <c r="FG280" s="477"/>
      <c r="FH280" s="477"/>
      <c r="FI280" s="477"/>
      <c r="FJ280" s="477"/>
      <c r="FK280" s="477"/>
      <c r="FL280" s="477"/>
      <c r="FM280" s="477"/>
      <c r="FN280" s="477"/>
      <c r="FO280" s="477"/>
      <c r="FP280" s="477"/>
      <c r="FQ280" s="477"/>
      <c r="FR280" s="477"/>
      <c r="FS280" s="477"/>
      <c r="FT280" s="477"/>
      <c r="FU280" s="477"/>
      <c r="FV280" s="477"/>
      <c r="FW280" s="477"/>
      <c r="FX280" s="477"/>
      <c r="FY280" s="477"/>
      <c r="FZ280" s="477"/>
      <c r="GA280" s="477"/>
      <c r="GB280" s="477"/>
      <c r="GC280" s="477"/>
      <c r="GD280" s="477"/>
      <c r="GE280" s="477"/>
      <c r="GF280" s="477"/>
      <c r="GG280" s="477"/>
      <c r="GH280" s="477"/>
      <c r="GI280" s="477"/>
      <c r="GJ280" s="477"/>
      <c r="GK280" s="477"/>
      <c r="GL280" s="477"/>
      <c r="GM280" s="477"/>
      <c r="GN280" s="477"/>
      <c r="GO280" s="477"/>
      <c r="GP280" s="477"/>
      <c r="GQ280" s="477"/>
      <c r="GR280" s="477"/>
      <c r="GS280" s="477"/>
      <c r="GT280" s="477"/>
      <c r="GU280" s="477"/>
      <c r="GV280" s="477"/>
      <c r="GW280" s="477"/>
      <c r="GX280" s="477"/>
      <c r="GY280" s="477"/>
      <c r="GZ280" s="477"/>
      <c r="HA280" s="477"/>
      <c r="HB280" s="477"/>
      <c r="HC280" s="477"/>
      <c r="HD280" s="477"/>
      <c r="HE280" s="477"/>
      <c r="HF280" s="477"/>
      <c r="HG280" s="477"/>
      <c r="HH280" s="477"/>
      <c r="HI280" s="477"/>
      <c r="HJ280" s="477"/>
      <c r="HK280" s="477"/>
      <c r="HL280" s="477"/>
      <c r="HM280" s="477"/>
      <c r="HN280" s="477"/>
      <c r="HO280" s="477"/>
      <c r="HP280" s="477"/>
      <c r="HQ280" s="477"/>
      <c r="HR280" s="477"/>
      <c r="HS280" s="477"/>
      <c r="HT280" s="477"/>
      <c r="HU280" s="477"/>
      <c r="HV280" s="477"/>
      <c r="HW280" s="477"/>
      <c r="HX280" s="477"/>
      <c r="HY280" s="477"/>
      <c r="HZ280" s="477"/>
      <c r="IA280" s="477"/>
      <c r="IB280" s="477"/>
      <c r="IC280" s="477"/>
      <c r="ID280" s="477"/>
      <c r="IE280" s="477"/>
      <c r="IF280" s="477"/>
      <c r="IG280" s="477"/>
      <c r="IH280" s="477"/>
      <c r="II280" s="477"/>
      <c r="IJ280" s="477"/>
      <c r="IK280" s="477"/>
      <c r="IL280" s="477"/>
      <c r="IM280" s="477"/>
      <c r="IN280" s="477"/>
      <c r="IO280" s="477"/>
      <c r="IP280" s="477"/>
      <c r="IQ280" s="477"/>
      <c r="IR280" s="477"/>
      <c r="IS280" s="477"/>
      <c r="IT280" s="477"/>
      <c r="IU280" s="477"/>
      <c r="IV280" s="477"/>
      <c r="IW280" s="477"/>
      <c r="IX280" s="477"/>
      <c r="IY280" s="477"/>
      <c r="IZ280" s="477"/>
      <c r="JA280" s="477"/>
      <c r="JB280" s="477"/>
      <c r="JC280" s="477"/>
      <c r="JD280" s="477"/>
      <c r="JE280" s="477"/>
    </row>
    <row r="281" spans="13:265" s="508" customFormat="1" ht="15" hidden="1" customHeight="1" x14ac:dyDescent="0.25">
      <c r="M281" s="400"/>
      <c r="N281" s="400"/>
      <c r="CK281" s="477"/>
      <c r="CL281" s="477"/>
      <c r="CM281" s="477"/>
      <c r="CN281" s="477"/>
      <c r="CO281" s="477"/>
      <c r="CP281" s="477"/>
      <c r="CQ281" s="477"/>
      <c r="CR281" s="477"/>
      <c r="CS281" s="477"/>
      <c r="CT281" s="477"/>
      <c r="CU281" s="477"/>
      <c r="CV281" s="477"/>
      <c r="CW281" s="477"/>
      <c r="CX281" s="477"/>
      <c r="CY281" s="477"/>
      <c r="CZ281" s="477"/>
      <c r="DA281" s="477"/>
      <c r="DB281" s="477"/>
      <c r="DC281" s="477"/>
      <c r="DD281" s="477"/>
      <c r="DE281" s="477"/>
      <c r="DF281" s="477"/>
      <c r="DG281" s="477"/>
      <c r="DH281" s="477"/>
      <c r="DI281" s="477"/>
      <c r="DJ281" s="477"/>
      <c r="DK281" s="477"/>
      <c r="DL281" s="477"/>
      <c r="DM281" s="477"/>
      <c r="DN281" s="477"/>
      <c r="DO281" s="477"/>
      <c r="DP281" s="477"/>
      <c r="DQ281" s="477"/>
      <c r="DR281" s="477"/>
      <c r="DS281" s="477"/>
      <c r="DT281" s="477"/>
      <c r="DU281" s="477"/>
      <c r="DV281" s="477"/>
      <c r="DW281" s="477"/>
      <c r="DX281" s="477"/>
      <c r="DY281" s="477"/>
      <c r="DZ281" s="477"/>
      <c r="EA281" s="477"/>
      <c r="EB281" s="477"/>
      <c r="EC281" s="477"/>
      <c r="ED281" s="477"/>
      <c r="EE281" s="477"/>
      <c r="EF281" s="477"/>
      <c r="EG281" s="477"/>
      <c r="EH281" s="477"/>
      <c r="EI281" s="477"/>
      <c r="EJ281" s="477"/>
      <c r="EK281" s="477"/>
      <c r="EL281" s="477"/>
      <c r="EM281" s="477"/>
      <c r="EN281" s="477"/>
      <c r="EO281" s="477"/>
      <c r="EP281" s="477"/>
      <c r="EQ281" s="477"/>
      <c r="ER281" s="477"/>
      <c r="ES281" s="477"/>
      <c r="ET281" s="477"/>
      <c r="EU281" s="477"/>
      <c r="EV281" s="477"/>
      <c r="EW281" s="477"/>
      <c r="EX281" s="477"/>
      <c r="EY281" s="477"/>
      <c r="EZ281" s="477"/>
      <c r="FA281" s="477"/>
      <c r="FB281" s="477"/>
      <c r="FC281" s="477"/>
      <c r="FD281" s="477"/>
      <c r="FE281" s="477"/>
      <c r="FF281" s="477"/>
      <c r="FG281" s="477"/>
      <c r="FH281" s="477"/>
      <c r="FI281" s="477"/>
      <c r="FJ281" s="477"/>
      <c r="FK281" s="477"/>
      <c r="FL281" s="477"/>
      <c r="FM281" s="477"/>
      <c r="FN281" s="477"/>
      <c r="FO281" s="477"/>
      <c r="FP281" s="477"/>
      <c r="FQ281" s="477"/>
      <c r="FR281" s="477"/>
      <c r="FS281" s="477"/>
      <c r="FT281" s="477"/>
      <c r="FU281" s="477"/>
      <c r="FV281" s="477"/>
      <c r="FW281" s="477"/>
      <c r="FX281" s="477"/>
      <c r="FY281" s="477"/>
      <c r="FZ281" s="477"/>
      <c r="GA281" s="477"/>
      <c r="GB281" s="477"/>
      <c r="GC281" s="477"/>
      <c r="GD281" s="477"/>
      <c r="GE281" s="477"/>
      <c r="GF281" s="477"/>
      <c r="GG281" s="477"/>
      <c r="GH281" s="477"/>
      <c r="GI281" s="477"/>
      <c r="GJ281" s="477"/>
      <c r="GK281" s="477"/>
      <c r="GL281" s="477"/>
      <c r="GM281" s="477"/>
      <c r="GN281" s="477"/>
      <c r="GO281" s="477"/>
      <c r="GP281" s="477"/>
      <c r="GQ281" s="477"/>
      <c r="GR281" s="477"/>
      <c r="GS281" s="477"/>
      <c r="GT281" s="477"/>
      <c r="GU281" s="477"/>
      <c r="GV281" s="477"/>
      <c r="GW281" s="477"/>
      <c r="GX281" s="477"/>
      <c r="GY281" s="477"/>
      <c r="GZ281" s="477"/>
      <c r="HA281" s="477"/>
      <c r="HB281" s="477"/>
      <c r="HC281" s="477"/>
      <c r="HD281" s="477"/>
      <c r="HE281" s="477"/>
      <c r="HF281" s="477"/>
      <c r="HG281" s="477"/>
      <c r="HH281" s="477"/>
      <c r="HI281" s="477"/>
      <c r="HJ281" s="477"/>
      <c r="HK281" s="477"/>
      <c r="HL281" s="477"/>
      <c r="HM281" s="477"/>
      <c r="HN281" s="477"/>
      <c r="HO281" s="477"/>
      <c r="HP281" s="477"/>
      <c r="HQ281" s="477"/>
      <c r="HR281" s="477"/>
      <c r="HS281" s="477"/>
      <c r="HT281" s="477"/>
      <c r="HU281" s="477"/>
      <c r="HV281" s="477"/>
      <c r="HW281" s="477"/>
      <c r="HX281" s="477"/>
      <c r="HY281" s="477"/>
      <c r="HZ281" s="477"/>
      <c r="IA281" s="477"/>
      <c r="IB281" s="477"/>
      <c r="IC281" s="477"/>
      <c r="ID281" s="477"/>
      <c r="IE281" s="477"/>
      <c r="IF281" s="477"/>
      <c r="IG281" s="477"/>
      <c r="IH281" s="477"/>
      <c r="II281" s="477"/>
      <c r="IJ281" s="477"/>
      <c r="IK281" s="477"/>
      <c r="IL281" s="477"/>
      <c r="IM281" s="477"/>
      <c r="IN281" s="477"/>
      <c r="IO281" s="477"/>
      <c r="IP281" s="477"/>
      <c r="IQ281" s="477"/>
      <c r="IR281" s="477"/>
      <c r="IS281" s="477"/>
      <c r="IT281" s="477"/>
      <c r="IU281" s="477"/>
      <c r="IV281" s="477"/>
      <c r="IW281" s="477"/>
      <c r="IX281" s="477"/>
      <c r="IY281" s="477"/>
      <c r="IZ281" s="477"/>
      <c r="JA281" s="477"/>
      <c r="JB281" s="477"/>
      <c r="JC281" s="477"/>
      <c r="JD281" s="477"/>
      <c r="JE281" s="477"/>
    </row>
    <row r="282" spans="13:265" s="508" customFormat="1" ht="15" hidden="1" customHeight="1" x14ac:dyDescent="0.25">
      <c r="M282" s="400"/>
      <c r="N282" s="400"/>
      <c r="CK282" s="477"/>
      <c r="CL282" s="477"/>
      <c r="CM282" s="477"/>
      <c r="CN282" s="477"/>
      <c r="CO282" s="477"/>
      <c r="CP282" s="477"/>
      <c r="CQ282" s="477"/>
      <c r="CR282" s="477"/>
      <c r="CS282" s="477"/>
      <c r="CT282" s="477"/>
      <c r="CU282" s="477"/>
      <c r="CV282" s="477"/>
      <c r="CW282" s="477"/>
      <c r="CX282" s="477"/>
      <c r="CY282" s="477"/>
      <c r="CZ282" s="477"/>
      <c r="DA282" s="477"/>
      <c r="DB282" s="477"/>
      <c r="DC282" s="477"/>
      <c r="DD282" s="477"/>
      <c r="DE282" s="477"/>
      <c r="DF282" s="477"/>
      <c r="DG282" s="477"/>
      <c r="DH282" s="477"/>
      <c r="DI282" s="477"/>
      <c r="DJ282" s="477"/>
      <c r="DK282" s="477"/>
      <c r="DL282" s="477"/>
      <c r="DM282" s="477"/>
      <c r="DN282" s="477"/>
      <c r="DO282" s="477"/>
      <c r="DP282" s="477"/>
      <c r="DQ282" s="477"/>
      <c r="DR282" s="477"/>
      <c r="DS282" s="477"/>
      <c r="DT282" s="477"/>
      <c r="DU282" s="477"/>
      <c r="DV282" s="477"/>
      <c r="DW282" s="477"/>
      <c r="DX282" s="477"/>
      <c r="DY282" s="477"/>
      <c r="DZ282" s="477"/>
      <c r="EA282" s="477"/>
      <c r="EB282" s="477"/>
      <c r="EC282" s="477"/>
      <c r="ED282" s="477"/>
      <c r="EE282" s="477"/>
      <c r="EF282" s="477"/>
      <c r="EG282" s="477"/>
      <c r="EH282" s="477"/>
      <c r="EI282" s="477"/>
      <c r="EJ282" s="477"/>
      <c r="EK282" s="477"/>
      <c r="EL282" s="477"/>
      <c r="EM282" s="477"/>
      <c r="EN282" s="477"/>
      <c r="EO282" s="477"/>
      <c r="EP282" s="477"/>
      <c r="EQ282" s="477"/>
      <c r="ER282" s="477"/>
      <c r="ES282" s="477"/>
      <c r="ET282" s="477"/>
      <c r="EU282" s="477"/>
      <c r="EV282" s="477"/>
      <c r="EW282" s="477"/>
      <c r="EX282" s="477"/>
      <c r="EY282" s="477"/>
      <c r="EZ282" s="477"/>
      <c r="FA282" s="477"/>
      <c r="FB282" s="477"/>
      <c r="FC282" s="477"/>
      <c r="FD282" s="477"/>
      <c r="FE282" s="477"/>
      <c r="FF282" s="477"/>
      <c r="FG282" s="477"/>
      <c r="FH282" s="477"/>
      <c r="FI282" s="477"/>
      <c r="FJ282" s="477"/>
      <c r="FK282" s="477"/>
      <c r="FL282" s="477"/>
      <c r="FM282" s="477"/>
      <c r="FN282" s="477"/>
      <c r="FO282" s="477"/>
      <c r="FP282" s="477"/>
      <c r="FQ282" s="477"/>
      <c r="FR282" s="477"/>
      <c r="FS282" s="477"/>
      <c r="FT282" s="477"/>
      <c r="FU282" s="477"/>
      <c r="FV282" s="477"/>
      <c r="FW282" s="477"/>
      <c r="FX282" s="477"/>
      <c r="FY282" s="477"/>
      <c r="FZ282" s="477"/>
      <c r="GA282" s="477"/>
      <c r="GB282" s="477"/>
      <c r="GC282" s="477"/>
      <c r="GD282" s="477"/>
      <c r="GE282" s="477"/>
      <c r="GF282" s="477"/>
      <c r="GG282" s="477"/>
      <c r="GH282" s="477"/>
      <c r="GI282" s="477"/>
      <c r="GJ282" s="477"/>
      <c r="GK282" s="477"/>
      <c r="GL282" s="477"/>
      <c r="GM282" s="477"/>
      <c r="GN282" s="477"/>
      <c r="GO282" s="477"/>
      <c r="GP282" s="477"/>
      <c r="GQ282" s="477"/>
      <c r="GR282" s="477"/>
      <c r="GS282" s="477"/>
      <c r="GT282" s="477"/>
      <c r="GU282" s="477"/>
      <c r="GV282" s="477"/>
      <c r="GW282" s="477"/>
      <c r="GX282" s="477"/>
      <c r="GY282" s="477"/>
      <c r="GZ282" s="477"/>
      <c r="HA282" s="477"/>
      <c r="HB282" s="477"/>
      <c r="HC282" s="477"/>
      <c r="HD282" s="477"/>
      <c r="HE282" s="477"/>
      <c r="HF282" s="477"/>
      <c r="HG282" s="477"/>
      <c r="HH282" s="477"/>
      <c r="HI282" s="477"/>
      <c r="HJ282" s="477"/>
      <c r="HK282" s="477"/>
      <c r="HL282" s="477"/>
      <c r="HM282" s="477"/>
      <c r="HN282" s="477"/>
      <c r="HO282" s="477"/>
      <c r="HP282" s="477"/>
      <c r="HQ282" s="477"/>
      <c r="HR282" s="477"/>
      <c r="HS282" s="477"/>
      <c r="HT282" s="477"/>
      <c r="HU282" s="477"/>
      <c r="HV282" s="477"/>
      <c r="HW282" s="477"/>
      <c r="HX282" s="477"/>
      <c r="HY282" s="477"/>
      <c r="HZ282" s="477"/>
      <c r="IA282" s="477"/>
      <c r="IB282" s="477"/>
      <c r="IC282" s="477"/>
      <c r="ID282" s="477"/>
      <c r="IE282" s="477"/>
      <c r="IF282" s="477"/>
      <c r="IG282" s="477"/>
      <c r="IH282" s="477"/>
      <c r="II282" s="477"/>
      <c r="IJ282" s="477"/>
      <c r="IK282" s="477"/>
      <c r="IL282" s="477"/>
      <c r="IM282" s="477"/>
      <c r="IN282" s="477"/>
      <c r="IO282" s="477"/>
      <c r="IP282" s="477"/>
      <c r="IQ282" s="477"/>
      <c r="IR282" s="477"/>
      <c r="IS282" s="477"/>
      <c r="IT282" s="477"/>
      <c r="IU282" s="477"/>
      <c r="IV282" s="477"/>
      <c r="IW282" s="477"/>
      <c r="IX282" s="477"/>
      <c r="IY282" s="477"/>
      <c r="IZ282" s="477"/>
      <c r="JA282" s="477"/>
      <c r="JB282" s="477"/>
      <c r="JC282" s="477"/>
      <c r="JD282" s="477"/>
      <c r="JE282" s="477"/>
    </row>
    <row r="283" spans="13:265" s="508" customFormat="1" ht="15" hidden="1" customHeight="1" x14ac:dyDescent="0.25">
      <c r="M283" s="400"/>
      <c r="N283" s="400"/>
      <c r="CK283" s="477"/>
      <c r="CL283" s="477"/>
      <c r="CM283" s="477"/>
      <c r="CN283" s="477"/>
      <c r="CO283" s="477"/>
      <c r="CP283" s="477"/>
      <c r="CQ283" s="477"/>
      <c r="CR283" s="477"/>
      <c r="CS283" s="477"/>
      <c r="CT283" s="477"/>
      <c r="CU283" s="477"/>
      <c r="CV283" s="477"/>
      <c r="CW283" s="477"/>
      <c r="CX283" s="477"/>
      <c r="CY283" s="477"/>
      <c r="CZ283" s="477"/>
      <c r="DA283" s="477"/>
      <c r="DB283" s="477"/>
      <c r="DC283" s="477"/>
      <c r="DD283" s="477"/>
      <c r="DE283" s="477"/>
      <c r="DF283" s="477"/>
      <c r="DG283" s="477"/>
      <c r="DH283" s="477"/>
      <c r="DI283" s="477"/>
      <c r="DJ283" s="477"/>
      <c r="DK283" s="477"/>
      <c r="DL283" s="477"/>
      <c r="DM283" s="477"/>
      <c r="DN283" s="477"/>
      <c r="DO283" s="477"/>
      <c r="DP283" s="477"/>
      <c r="DQ283" s="477"/>
      <c r="DR283" s="477"/>
      <c r="DS283" s="477"/>
      <c r="DT283" s="477"/>
      <c r="DU283" s="477"/>
      <c r="DV283" s="477"/>
      <c r="DW283" s="477"/>
      <c r="DX283" s="477"/>
      <c r="DY283" s="477"/>
      <c r="DZ283" s="477"/>
      <c r="EA283" s="477"/>
      <c r="EB283" s="477"/>
      <c r="EC283" s="477"/>
      <c r="ED283" s="477"/>
      <c r="EE283" s="477"/>
      <c r="EF283" s="477"/>
      <c r="EG283" s="477"/>
      <c r="EH283" s="477"/>
      <c r="EI283" s="477"/>
      <c r="EJ283" s="477"/>
      <c r="EK283" s="477"/>
      <c r="EL283" s="477"/>
      <c r="EM283" s="477"/>
      <c r="EN283" s="477"/>
      <c r="EO283" s="477"/>
      <c r="EP283" s="477"/>
      <c r="EQ283" s="477"/>
      <c r="ER283" s="477"/>
      <c r="ES283" s="477"/>
      <c r="ET283" s="477"/>
      <c r="EU283" s="477"/>
      <c r="EV283" s="477"/>
      <c r="EW283" s="477"/>
      <c r="EX283" s="477"/>
      <c r="EY283" s="477"/>
      <c r="EZ283" s="477"/>
      <c r="FA283" s="477"/>
      <c r="FB283" s="477"/>
      <c r="FC283" s="477"/>
      <c r="FD283" s="477"/>
      <c r="FE283" s="477"/>
      <c r="FF283" s="477"/>
      <c r="FG283" s="477"/>
      <c r="FH283" s="477"/>
      <c r="FI283" s="477"/>
      <c r="FJ283" s="477"/>
      <c r="FK283" s="477"/>
      <c r="FL283" s="477"/>
      <c r="FM283" s="477"/>
      <c r="FN283" s="477"/>
      <c r="FO283" s="477"/>
      <c r="FP283" s="477"/>
      <c r="FQ283" s="477"/>
      <c r="FR283" s="477"/>
      <c r="FS283" s="477"/>
      <c r="FT283" s="477"/>
      <c r="FU283" s="477"/>
      <c r="FV283" s="477"/>
      <c r="FW283" s="477"/>
      <c r="FX283" s="477"/>
      <c r="FY283" s="477"/>
      <c r="FZ283" s="477"/>
      <c r="GA283" s="477"/>
      <c r="GB283" s="477"/>
      <c r="GC283" s="477"/>
      <c r="GD283" s="477"/>
      <c r="GE283" s="477"/>
      <c r="GF283" s="477"/>
      <c r="GG283" s="477"/>
      <c r="GH283" s="477"/>
      <c r="GI283" s="477"/>
      <c r="GJ283" s="477"/>
      <c r="GK283" s="477"/>
      <c r="GL283" s="477"/>
      <c r="GM283" s="477"/>
      <c r="GN283" s="477"/>
      <c r="GO283" s="477"/>
      <c r="GP283" s="477"/>
      <c r="GQ283" s="477"/>
      <c r="GR283" s="477"/>
      <c r="GS283" s="477"/>
      <c r="GT283" s="477"/>
      <c r="GU283" s="477"/>
      <c r="GV283" s="477"/>
      <c r="GW283" s="477"/>
      <c r="GX283" s="477"/>
      <c r="GY283" s="477"/>
      <c r="GZ283" s="477"/>
      <c r="HA283" s="477"/>
      <c r="HB283" s="477"/>
      <c r="HC283" s="477"/>
      <c r="HD283" s="477"/>
      <c r="HE283" s="477"/>
      <c r="HF283" s="477"/>
      <c r="HG283" s="477"/>
      <c r="HH283" s="477"/>
      <c r="HI283" s="477"/>
      <c r="HJ283" s="477"/>
      <c r="HK283" s="477"/>
      <c r="HL283" s="477"/>
      <c r="HM283" s="477"/>
      <c r="HN283" s="477"/>
      <c r="HO283" s="477"/>
      <c r="HP283" s="477"/>
      <c r="HQ283" s="477"/>
      <c r="HR283" s="477"/>
      <c r="HS283" s="477"/>
      <c r="HT283" s="477"/>
      <c r="HU283" s="477"/>
      <c r="HV283" s="477"/>
      <c r="HW283" s="477"/>
      <c r="HX283" s="477"/>
      <c r="HY283" s="477"/>
      <c r="HZ283" s="477"/>
      <c r="IA283" s="477"/>
      <c r="IB283" s="477"/>
      <c r="IC283" s="477"/>
      <c r="ID283" s="477"/>
      <c r="IE283" s="477"/>
      <c r="IF283" s="477"/>
      <c r="IG283" s="477"/>
      <c r="IH283" s="477"/>
      <c r="II283" s="477"/>
      <c r="IJ283" s="477"/>
      <c r="IK283" s="477"/>
      <c r="IL283" s="477"/>
      <c r="IM283" s="477"/>
      <c r="IN283" s="477"/>
      <c r="IO283" s="477"/>
      <c r="IP283" s="477"/>
      <c r="IQ283" s="477"/>
      <c r="IR283" s="477"/>
      <c r="IS283" s="477"/>
      <c r="IT283" s="477"/>
      <c r="IU283" s="477"/>
      <c r="IV283" s="477"/>
      <c r="IW283" s="477"/>
      <c r="IX283" s="477"/>
      <c r="IY283" s="477"/>
      <c r="IZ283" s="477"/>
      <c r="JA283" s="477"/>
      <c r="JB283" s="477"/>
      <c r="JC283" s="477"/>
      <c r="JD283" s="477"/>
      <c r="JE283" s="477"/>
    </row>
    <row r="284" spans="13:265" s="508" customFormat="1" ht="15" hidden="1" customHeight="1" x14ac:dyDescent="0.25">
      <c r="M284" s="400"/>
      <c r="N284" s="400"/>
      <c r="CK284" s="477"/>
      <c r="CL284" s="477"/>
      <c r="CM284" s="477"/>
      <c r="CN284" s="477"/>
      <c r="CO284" s="477"/>
      <c r="CP284" s="477"/>
      <c r="CQ284" s="477"/>
      <c r="CR284" s="477"/>
      <c r="CS284" s="477"/>
      <c r="CT284" s="477"/>
      <c r="CU284" s="477"/>
      <c r="CV284" s="477"/>
      <c r="CW284" s="477"/>
      <c r="CX284" s="477"/>
      <c r="CY284" s="477"/>
      <c r="CZ284" s="477"/>
      <c r="DA284" s="477"/>
      <c r="DB284" s="477"/>
      <c r="DC284" s="477"/>
      <c r="DD284" s="477"/>
      <c r="DE284" s="477"/>
      <c r="DF284" s="477"/>
      <c r="DG284" s="477"/>
      <c r="DH284" s="477"/>
      <c r="DI284" s="477"/>
      <c r="DJ284" s="477"/>
      <c r="DK284" s="477"/>
      <c r="DL284" s="477"/>
      <c r="DM284" s="477"/>
      <c r="DN284" s="477"/>
      <c r="DO284" s="477"/>
      <c r="DP284" s="477"/>
      <c r="DQ284" s="477"/>
      <c r="DR284" s="477"/>
      <c r="DS284" s="477"/>
      <c r="DT284" s="477"/>
      <c r="DU284" s="477"/>
      <c r="DV284" s="477"/>
      <c r="DW284" s="477"/>
      <c r="DX284" s="477"/>
      <c r="DY284" s="477"/>
      <c r="DZ284" s="477"/>
      <c r="EA284" s="477"/>
      <c r="EB284" s="477"/>
      <c r="EC284" s="477"/>
      <c r="ED284" s="477"/>
      <c r="EE284" s="477"/>
      <c r="EF284" s="477"/>
      <c r="EG284" s="477"/>
      <c r="EH284" s="477"/>
      <c r="EI284" s="477"/>
      <c r="EJ284" s="477"/>
      <c r="EK284" s="477"/>
      <c r="EL284" s="477"/>
      <c r="EM284" s="477"/>
      <c r="EN284" s="477"/>
      <c r="EO284" s="477"/>
      <c r="EP284" s="477"/>
      <c r="EQ284" s="477"/>
      <c r="ER284" s="477"/>
      <c r="ES284" s="477"/>
      <c r="ET284" s="477"/>
      <c r="EU284" s="477"/>
      <c r="EV284" s="477"/>
      <c r="EW284" s="477"/>
      <c r="EX284" s="477"/>
      <c r="EY284" s="477"/>
      <c r="EZ284" s="477"/>
      <c r="FA284" s="477"/>
      <c r="FB284" s="477"/>
      <c r="FC284" s="477"/>
      <c r="FD284" s="477"/>
      <c r="FE284" s="477"/>
      <c r="FF284" s="477"/>
      <c r="FG284" s="477"/>
      <c r="FH284" s="477"/>
      <c r="FI284" s="477"/>
      <c r="FJ284" s="477"/>
      <c r="FK284" s="477"/>
      <c r="FL284" s="477"/>
      <c r="FM284" s="477"/>
      <c r="FN284" s="477"/>
      <c r="FO284" s="477"/>
      <c r="FP284" s="477"/>
      <c r="FQ284" s="477"/>
      <c r="FR284" s="477"/>
      <c r="FS284" s="477"/>
      <c r="FT284" s="477"/>
      <c r="FU284" s="477"/>
      <c r="FV284" s="477"/>
      <c r="FW284" s="477"/>
      <c r="FX284" s="477"/>
      <c r="FY284" s="477"/>
      <c r="FZ284" s="477"/>
      <c r="GA284" s="477"/>
      <c r="GB284" s="477"/>
      <c r="GC284" s="477"/>
      <c r="GD284" s="477"/>
      <c r="GE284" s="477"/>
      <c r="GF284" s="477"/>
      <c r="GG284" s="477"/>
      <c r="GH284" s="477"/>
      <c r="GI284" s="477"/>
      <c r="GJ284" s="477"/>
      <c r="GK284" s="477"/>
      <c r="GL284" s="477"/>
      <c r="GM284" s="477"/>
      <c r="GN284" s="477"/>
      <c r="GO284" s="477"/>
      <c r="GP284" s="477"/>
      <c r="GQ284" s="477"/>
      <c r="GR284" s="477"/>
      <c r="GS284" s="477"/>
      <c r="GT284" s="477"/>
      <c r="GU284" s="477"/>
      <c r="GV284" s="477"/>
      <c r="GW284" s="477"/>
      <c r="GX284" s="477"/>
      <c r="GY284" s="477"/>
      <c r="GZ284" s="477"/>
      <c r="HA284" s="477"/>
      <c r="HB284" s="477"/>
      <c r="HC284" s="477"/>
      <c r="HD284" s="477"/>
      <c r="HE284" s="477"/>
      <c r="HF284" s="477"/>
      <c r="HG284" s="477"/>
      <c r="HH284" s="477"/>
      <c r="HI284" s="477"/>
      <c r="HJ284" s="477"/>
      <c r="HK284" s="477"/>
      <c r="HL284" s="477"/>
      <c r="HM284" s="477"/>
      <c r="HN284" s="477"/>
      <c r="HO284" s="477"/>
      <c r="HP284" s="477"/>
      <c r="HQ284" s="477"/>
      <c r="HR284" s="477"/>
      <c r="HS284" s="477"/>
      <c r="HT284" s="477"/>
      <c r="HU284" s="477"/>
      <c r="HV284" s="477"/>
      <c r="HW284" s="477"/>
      <c r="HX284" s="477"/>
      <c r="HY284" s="477"/>
      <c r="HZ284" s="477"/>
      <c r="IA284" s="477"/>
      <c r="IB284" s="477"/>
      <c r="IC284" s="477"/>
      <c r="ID284" s="477"/>
      <c r="IE284" s="477"/>
      <c r="IF284" s="477"/>
      <c r="IG284" s="477"/>
      <c r="IH284" s="477"/>
      <c r="II284" s="477"/>
      <c r="IJ284" s="477"/>
      <c r="IK284" s="477"/>
      <c r="IL284" s="477"/>
      <c r="IM284" s="477"/>
      <c r="IN284" s="477"/>
      <c r="IO284" s="477"/>
      <c r="IP284" s="477"/>
      <c r="IQ284" s="477"/>
      <c r="IR284" s="477"/>
      <c r="IS284" s="477"/>
      <c r="IT284" s="477"/>
      <c r="IU284" s="477"/>
      <c r="IV284" s="477"/>
      <c r="IW284" s="477"/>
      <c r="IX284" s="477"/>
      <c r="IY284" s="477"/>
      <c r="IZ284" s="477"/>
      <c r="JA284" s="477"/>
      <c r="JB284" s="477"/>
      <c r="JC284" s="477"/>
      <c r="JD284" s="477"/>
      <c r="JE284" s="477"/>
    </row>
    <row r="285" spans="13:265" s="508" customFormat="1" ht="15" hidden="1" customHeight="1" x14ac:dyDescent="0.25">
      <c r="M285" s="400"/>
      <c r="N285" s="400"/>
      <c r="CK285" s="477"/>
      <c r="CL285" s="477"/>
      <c r="CM285" s="477"/>
      <c r="CN285" s="477"/>
      <c r="CO285" s="477"/>
      <c r="CP285" s="477"/>
      <c r="CQ285" s="477"/>
      <c r="CR285" s="477"/>
      <c r="CS285" s="477"/>
      <c r="CT285" s="477"/>
      <c r="CU285" s="477"/>
      <c r="CV285" s="477"/>
      <c r="CW285" s="477"/>
      <c r="CX285" s="477"/>
      <c r="CY285" s="477"/>
      <c r="CZ285" s="477"/>
      <c r="DA285" s="477"/>
      <c r="DB285" s="477"/>
      <c r="DC285" s="477"/>
      <c r="DD285" s="477"/>
      <c r="DE285" s="477"/>
      <c r="DF285" s="477"/>
      <c r="DG285" s="477"/>
      <c r="DH285" s="477"/>
      <c r="DI285" s="477"/>
      <c r="DJ285" s="477"/>
      <c r="DK285" s="477"/>
      <c r="DL285" s="477"/>
      <c r="DM285" s="477"/>
      <c r="DN285" s="477"/>
      <c r="DO285" s="477"/>
      <c r="DP285" s="477"/>
      <c r="DQ285" s="477"/>
      <c r="DR285" s="477"/>
      <c r="DS285" s="477"/>
      <c r="DT285" s="477"/>
      <c r="DU285" s="477"/>
      <c r="DV285" s="477"/>
      <c r="DW285" s="477"/>
      <c r="DX285" s="477"/>
      <c r="DY285" s="477"/>
      <c r="DZ285" s="477"/>
      <c r="EA285" s="477"/>
      <c r="EB285" s="477"/>
      <c r="EC285" s="477"/>
      <c r="ED285" s="477"/>
      <c r="EE285" s="477"/>
      <c r="EF285" s="477"/>
      <c r="EG285" s="477"/>
      <c r="EH285" s="477"/>
      <c r="EI285" s="477"/>
      <c r="EJ285" s="477"/>
      <c r="EK285" s="477"/>
      <c r="EL285" s="477"/>
      <c r="EM285" s="477"/>
      <c r="EN285" s="477"/>
      <c r="EO285" s="477"/>
      <c r="EP285" s="477"/>
      <c r="EQ285" s="477"/>
      <c r="ER285" s="477"/>
      <c r="ES285" s="477"/>
      <c r="ET285" s="477"/>
      <c r="EU285" s="477"/>
      <c r="EV285" s="477"/>
      <c r="EW285" s="477"/>
      <c r="EX285" s="477"/>
      <c r="EY285" s="477"/>
      <c r="EZ285" s="477"/>
      <c r="FA285" s="477"/>
      <c r="FB285" s="477"/>
      <c r="FC285" s="477"/>
      <c r="FD285" s="477"/>
      <c r="FE285" s="477"/>
      <c r="FF285" s="477"/>
      <c r="FG285" s="477"/>
      <c r="FH285" s="477"/>
      <c r="FI285" s="477"/>
      <c r="FJ285" s="477"/>
      <c r="FK285" s="477"/>
      <c r="FL285" s="477"/>
      <c r="FM285" s="477"/>
      <c r="FN285" s="477"/>
      <c r="FO285" s="477"/>
      <c r="FP285" s="477"/>
      <c r="FQ285" s="477"/>
      <c r="FR285" s="477"/>
      <c r="FS285" s="477"/>
      <c r="FT285" s="477"/>
      <c r="FU285" s="477"/>
      <c r="FV285" s="477"/>
      <c r="FW285" s="477"/>
      <c r="FX285" s="477"/>
      <c r="FY285" s="477"/>
      <c r="FZ285" s="477"/>
      <c r="GA285" s="477"/>
      <c r="GB285" s="477"/>
      <c r="GC285" s="477"/>
      <c r="GD285" s="477"/>
      <c r="GE285" s="477"/>
      <c r="GF285" s="477"/>
      <c r="GG285" s="477"/>
      <c r="GH285" s="477"/>
      <c r="GI285" s="477"/>
      <c r="GJ285" s="477"/>
      <c r="GK285" s="477"/>
      <c r="GL285" s="477"/>
      <c r="GM285" s="477"/>
      <c r="GN285" s="477"/>
      <c r="GO285" s="477"/>
      <c r="GP285" s="477"/>
      <c r="GQ285" s="477"/>
      <c r="GR285" s="477"/>
      <c r="GS285" s="477"/>
      <c r="GT285" s="477"/>
      <c r="GU285" s="477"/>
      <c r="GV285" s="477"/>
      <c r="GW285" s="477"/>
      <c r="GX285" s="477"/>
      <c r="GY285" s="477"/>
      <c r="GZ285" s="477"/>
      <c r="HA285" s="477"/>
      <c r="HB285" s="477"/>
      <c r="HC285" s="477"/>
      <c r="HD285" s="477"/>
      <c r="HE285" s="477"/>
      <c r="HF285" s="477"/>
      <c r="HG285" s="477"/>
      <c r="HH285" s="477"/>
      <c r="HI285" s="477"/>
      <c r="HJ285" s="477"/>
      <c r="HK285" s="477"/>
      <c r="HL285" s="477"/>
      <c r="HM285" s="477"/>
      <c r="HN285" s="477"/>
      <c r="HO285" s="477"/>
      <c r="HP285" s="477"/>
      <c r="HQ285" s="477"/>
      <c r="HR285" s="477"/>
      <c r="HS285" s="477"/>
      <c r="HT285" s="477"/>
      <c r="HU285" s="477"/>
      <c r="HV285" s="477"/>
      <c r="HW285" s="477"/>
      <c r="HX285" s="477"/>
      <c r="HY285" s="477"/>
      <c r="HZ285" s="477"/>
      <c r="IA285" s="477"/>
      <c r="IB285" s="477"/>
      <c r="IC285" s="477"/>
      <c r="ID285" s="477"/>
      <c r="IE285" s="477"/>
      <c r="IF285" s="477"/>
      <c r="IG285" s="477"/>
      <c r="IH285" s="477"/>
      <c r="II285" s="477"/>
      <c r="IJ285" s="477"/>
      <c r="IK285" s="477"/>
      <c r="IL285" s="477"/>
      <c r="IM285" s="477"/>
      <c r="IN285" s="477"/>
      <c r="IO285" s="477"/>
      <c r="IP285" s="477"/>
      <c r="IQ285" s="477"/>
      <c r="IR285" s="477"/>
      <c r="IS285" s="477"/>
      <c r="IT285" s="477"/>
      <c r="IU285" s="477"/>
      <c r="IV285" s="477"/>
      <c r="IW285" s="477"/>
      <c r="IX285" s="477"/>
      <c r="IY285" s="477"/>
      <c r="IZ285" s="477"/>
      <c r="JA285" s="477"/>
      <c r="JB285" s="477"/>
      <c r="JC285" s="477"/>
      <c r="JD285" s="477"/>
      <c r="JE285" s="477"/>
    </row>
    <row r="286" spans="13:265" s="508" customFormat="1" ht="15" hidden="1" customHeight="1" x14ac:dyDescent="0.25">
      <c r="M286" s="400"/>
      <c r="N286" s="400"/>
      <c r="CK286" s="477"/>
      <c r="CL286" s="477"/>
      <c r="CM286" s="477"/>
      <c r="CN286" s="477"/>
      <c r="CO286" s="477"/>
      <c r="CP286" s="477"/>
      <c r="CQ286" s="477"/>
      <c r="CR286" s="477"/>
      <c r="CS286" s="477"/>
      <c r="CT286" s="477"/>
      <c r="CU286" s="477"/>
      <c r="CV286" s="477"/>
      <c r="CW286" s="477"/>
      <c r="CX286" s="477"/>
      <c r="CY286" s="477"/>
      <c r="CZ286" s="477"/>
      <c r="DA286" s="477"/>
      <c r="DB286" s="477"/>
      <c r="DC286" s="477"/>
      <c r="DD286" s="477"/>
      <c r="DE286" s="477"/>
      <c r="DF286" s="477"/>
      <c r="DG286" s="477"/>
      <c r="DH286" s="477"/>
      <c r="DI286" s="477"/>
      <c r="DJ286" s="477"/>
      <c r="DK286" s="477"/>
      <c r="DL286" s="477"/>
      <c r="DM286" s="477"/>
      <c r="DN286" s="477"/>
      <c r="DO286" s="477"/>
      <c r="DP286" s="477"/>
      <c r="DQ286" s="477"/>
      <c r="DR286" s="477"/>
      <c r="DS286" s="477"/>
      <c r="DT286" s="477"/>
      <c r="DU286" s="477"/>
      <c r="DV286" s="477"/>
      <c r="DW286" s="477"/>
      <c r="DX286" s="477"/>
      <c r="DY286" s="477"/>
      <c r="DZ286" s="477"/>
      <c r="EA286" s="477"/>
      <c r="EB286" s="477"/>
      <c r="EC286" s="477"/>
      <c r="ED286" s="477"/>
      <c r="EE286" s="477"/>
      <c r="EF286" s="477"/>
      <c r="EG286" s="477"/>
      <c r="EH286" s="477"/>
      <c r="EI286" s="477"/>
      <c r="EJ286" s="477"/>
      <c r="EK286" s="477"/>
      <c r="EL286" s="477"/>
      <c r="EM286" s="477"/>
      <c r="EN286" s="477"/>
      <c r="EO286" s="477"/>
      <c r="EP286" s="477"/>
      <c r="EQ286" s="477"/>
      <c r="ER286" s="477"/>
      <c r="ES286" s="477"/>
      <c r="ET286" s="477"/>
      <c r="EU286" s="477"/>
      <c r="EV286" s="477"/>
      <c r="EW286" s="477"/>
      <c r="EX286" s="477"/>
      <c r="EY286" s="477"/>
      <c r="EZ286" s="477"/>
      <c r="FA286" s="477"/>
      <c r="FB286" s="477"/>
      <c r="FC286" s="477"/>
      <c r="FD286" s="477"/>
      <c r="FE286" s="477"/>
      <c r="FF286" s="477"/>
      <c r="FG286" s="477"/>
      <c r="FH286" s="477"/>
      <c r="FI286" s="477"/>
      <c r="FJ286" s="477"/>
      <c r="FK286" s="477"/>
      <c r="FL286" s="477"/>
      <c r="FM286" s="477"/>
      <c r="FN286" s="477"/>
      <c r="FO286" s="477"/>
      <c r="FP286" s="477"/>
      <c r="FQ286" s="477"/>
      <c r="FR286" s="477"/>
      <c r="FS286" s="477"/>
      <c r="FT286" s="477"/>
      <c r="FU286" s="477"/>
      <c r="FV286" s="477"/>
      <c r="FW286" s="477"/>
      <c r="FX286" s="477"/>
      <c r="FY286" s="477"/>
      <c r="FZ286" s="477"/>
      <c r="GA286" s="477"/>
      <c r="GB286" s="477"/>
      <c r="GC286" s="477"/>
      <c r="GD286" s="477"/>
      <c r="GE286" s="477"/>
      <c r="GF286" s="477"/>
      <c r="GG286" s="477"/>
      <c r="GH286" s="477"/>
      <c r="GI286" s="477"/>
      <c r="GJ286" s="477"/>
      <c r="GK286" s="477"/>
      <c r="GL286" s="477"/>
      <c r="GM286" s="477"/>
      <c r="GN286" s="477"/>
      <c r="GO286" s="477"/>
      <c r="GP286" s="477"/>
      <c r="GQ286" s="477"/>
      <c r="GR286" s="477"/>
      <c r="GS286" s="477"/>
      <c r="GT286" s="477"/>
      <c r="GU286" s="477"/>
      <c r="GV286" s="477"/>
      <c r="GW286" s="477"/>
      <c r="GX286" s="477"/>
      <c r="GY286" s="477"/>
      <c r="GZ286" s="477"/>
      <c r="HA286" s="477"/>
      <c r="HB286" s="477"/>
      <c r="HC286" s="477"/>
      <c r="HD286" s="477"/>
      <c r="HE286" s="477"/>
      <c r="HF286" s="477"/>
      <c r="HG286" s="477"/>
      <c r="HH286" s="477"/>
      <c r="HI286" s="477"/>
      <c r="HJ286" s="477"/>
      <c r="HK286" s="477"/>
      <c r="HL286" s="477"/>
      <c r="HM286" s="477"/>
      <c r="HN286" s="477"/>
      <c r="HO286" s="477"/>
      <c r="HP286" s="477"/>
      <c r="HQ286" s="477"/>
      <c r="HR286" s="477"/>
      <c r="HS286" s="477"/>
      <c r="HT286" s="477"/>
      <c r="HU286" s="477"/>
      <c r="HV286" s="477"/>
      <c r="HW286" s="477"/>
      <c r="HX286" s="477"/>
      <c r="HY286" s="477"/>
      <c r="HZ286" s="477"/>
      <c r="IA286" s="477"/>
      <c r="IB286" s="477"/>
      <c r="IC286" s="477"/>
      <c r="ID286" s="477"/>
      <c r="IE286" s="477"/>
      <c r="IF286" s="477"/>
      <c r="IG286" s="477"/>
      <c r="IH286" s="477"/>
      <c r="II286" s="477"/>
      <c r="IJ286" s="477"/>
      <c r="IK286" s="477"/>
      <c r="IL286" s="477"/>
      <c r="IM286" s="477"/>
      <c r="IN286" s="477"/>
      <c r="IO286" s="477"/>
      <c r="IP286" s="477"/>
      <c r="IQ286" s="477"/>
      <c r="IR286" s="477"/>
      <c r="IS286" s="477"/>
      <c r="IT286" s="477"/>
      <c r="IU286" s="477"/>
      <c r="IV286" s="477"/>
      <c r="IW286" s="477"/>
      <c r="IX286" s="477"/>
      <c r="IY286" s="477"/>
      <c r="IZ286" s="477"/>
      <c r="JA286" s="477"/>
      <c r="JB286" s="477"/>
      <c r="JC286" s="477"/>
      <c r="JD286" s="477"/>
      <c r="JE286" s="477"/>
    </row>
    <row r="287" spans="13:265" s="508" customFormat="1" ht="15" hidden="1" customHeight="1" x14ac:dyDescent="0.25">
      <c r="M287" s="400"/>
      <c r="N287" s="400"/>
      <c r="CK287" s="477"/>
      <c r="CL287" s="477"/>
      <c r="CM287" s="477"/>
      <c r="CN287" s="477"/>
      <c r="CO287" s="477"/>
      <c r="CP287" s="477"/>
      <c r="CQ287" s="477"/>
      <c r="CR287" s="477"/>
      <c r="CS287" s="477"/>
      <c r="CT287" s="477"/>
      <c r="CU287" s="477"/>
      <c r="CV287" s="477"/>
      <c r="CW287" s="477"/>
      <c r="CX287" s="477"/>
      <c r="CY287" s="477"/>
      <c r="CZ287" s="477"/>
      <c r="DA287" s="477"/>
      <c r="DB287" s="477"/>
      <c r="DC287" s="477"/>
      <c r="DD287" s="477"/>
      <c r="DE287" s="477"/>
      <c r="DF287" s="477"/>
      <c r="DG287" s="477"/>
      <c r="DH287" s="477"/>
      <c r="DI287" s="477"/>
      <c r="DJ287" s="477"/>
      <c r="DK287" s="477"/>
      <c r="DL287" s="477"/>
      <c r="DM287" s="477"/>
      <c r="DN287" s="477"/>
      <c r="DO287" s="477"/>
      <c r="DP287" s="477"/>
      <c r="DQ287" s="477"/>
      <c r="DR287" s="477"/>
      <c r="DS287" s="477"/>
      <c r="DT287" s="477"/>
      <c r="DU287" s="477"/>
      <c r="DV287" s="477"/>
      <c r="DW287" s="477"/>
      <c r="DX287" s="477"/>
      <c r="DY287" s="477"/>
      <c r="DZ287" s="477"/>
      <c r="EA287" s="477"/>
      <c r="EB287" s="477"/>
      <c r="EC287" s="477"/>
      <c r="ED287" s="477"/>
      <c r="EE287" s="477"/>
      <c r="EF287" s="477"/>
      <c r="EG287" s="477"/>
      <c r="EH287" s="477"/>
      <c r="EI287" s="477"/>
      <c r="EJ287" s="477"/>
      <c r="EK287" s="477"/>
      <c r="EL287" s="477"/>
      <c r="EM287" s="477"/>
      <c r="EN287" s="477"/>
      <c r="EO287" s="477"/>
      <c r="EP287" s="477"/>
      <c r="EQ287" s="477"/>
      <c r="ER287" s="477"/>
      <c r="ES287" s="477"/>
      <c r="ET287" s="477"/>
      <c r="EU287" s="477"/>
      <c r="EV287" s="477"/>
      <c r="EW287" s="477"/>
      <c r="EX287" s="477"/>
      <c r="EY287" s="477"/>
      <c r="EZ287" s="477"/>
      <c r="FA287" s="477"/>
      <c r="FB287" s="477"/>
      <c r="FC287" s="477"/>
      <c r="FD287" s="477"/>
      <c r="FE287" s="477"/>
      <c r="FF287" s="477"/>
      <c r="FG287" s="477"/>
      <c r="FH287" s="477"/>
      <c r="FI287" s="477"/>
      <c r="FJ287" s="477"/>
      <c r="FK287" s="477"/>
      <c r="FL287" s="477"/>
      <c r="FM287" s="477"/>
      <c r="FN287" s="477"/>
      <c r="FO287" s="477"/>
      <c r="FP287" s="477"/>
      <c r="FQ287" s="477"/>
      <c r="FR287" s="477"/>
      <c r="FS287" s="477"/>
      <c r="FT287" s="477"/>
      <c r="FU287" s="477"/>
      <c r="FV287" s="477"/>
      <c r="FW287" s="477"/>
      <c r="FX287" s="477"/>
      <c r="FY287" s="477"/>
      <c r="FZ287" s="477"/>
      <c r="GA287" s="477"/>
      <c r="GB287" s="477"/>
      <c r="GC287" s="477"/>
      <c r="GD287" s="477"/>
      <c r="GE287" s="477"/>
      <c r="GF287" s="477"/>
      <c r="GG287" s="477"/>
      <c r="GH287" s="477"/>
      <c r="GI287" s="477"/>
      <c r="GJ287" s="477"/>
      <c r="GK287" s="477"/>
      <c r="GL287" s="477"/>
      <c r="GM287" s="477"/>
      <c r="GN287" s="477"/>
      <c r="GO287" s="477"/>
      <c r="GP287" s="477"/>
      <c r="GQ287" s="477"/>
      <c r="GR287" s="477"/>
      <c r="GS287" s="477"/>
      <c r="GT287" s="477"/>
      <c r="GU287" s="477"/>
      <c r="GV287" s="477"/>
      <c r="GW287" s="477"/>
      <c r="GX287" s="477"/>
      <c r="GY287" s="477"/>
      <c r="GZ287" s="477"/>
      <c r="HA287" s="477"/>
      <c r="HB287" s="477"/>
      <c r="HC287" s="477"/>
      <c r="HD287" s="477"/>
      <c r="HE287" s="477"/>
      <c r="HF287" s="477"/>
      <c r="HG287" s="477"/>
      <c r="HH287" s="477"/>
      <c r="HI287" s="477"/>
      <c r="HJ287" s="477"/>
      <c r="HK287" s="477"/>
      <c r="HL287" s="477"/>
      <c r="HM287" s="477"/>
      <c r="HN287" s="477"/>
      <c r="HO287" s="477"/>
      <c r="HP287" s="477"/>
      <c r="HQ287" s="477"/>
      <c r="HR287" s="477"/>
      <c r="HS287" s="477"/>
      <c r="HT287" s="477"/>
      <c r="HU287" s="477"/>
      <c r="HV287" s="477"/>
      <c r="HW287" s="477"/>
      <c r="HX287" s="477"/>
      <c r="HY287" s="477"/>
      <c r="HZ287" s="477"/>
      <c r="IA287" s="477"/>
      <c r="IB287" s="477"/>
      <c r="IC287" s="477"/>
      <c r="ID287" s="477"/>
      <c r="IE287" s="477"/>
      <c r="IF287" s="477"/>
      <c r="IG287" s="477"/>
      <c r="IH287" s="477"/>
      <c r="II287" s="477"/>
      <c r="IJ287" s="477"/>
      <c r="IK287" s="477"/>
      <c r="IL287" s="477"/>
      <c r="IM287" s="477"/>
      <c r="IN287" s="477"/>
      <c r="IO287" s="477"/>
      <c r="IP287" s="477"/>
      <c r="IQ287" s="477"/>
      <c r="IR287" s="477"/>
      <c r="IS287" s="477"/>
      <c r="IT287" s="477"/>
      <c r="IU287" s="477"/>
      <c r="IV287" s="477"/>
      <c r="IW287" s="477"/>
      <c r="IX287" s="477"/>
      <c r="IY287" s="477"/>
      <c r="IZ287" s="477"/>
      <c r="JA287" s="477"/>
      <c r="JB287" s="477"/>
      <c r="JC287" s="477"/>
      <c r="JD287" s="477"/>
      <c r="JE287" s="477"/>
    </row>
    <row r="288" spans="13:265" s="508" customFormat="1" ht="15" hidden="1" customHeight="1" x14ac:dyDescent="0.25">
      <c r="M288" s="400"/>
      <c r="N288" s="400"/>
      <c r="CK288" s="477"/>
      <c r="CL288" s="477"/>
      <c r="CM288" s="477"/>
      <c r="CN288" s="477"/>
      <c r="CO288" s="477"/>
      <c r="CP288" s="477"/>
      <c r="CQ288" s="477"/>
      <c r="CR288" s="477"/>
      <c r="CS288" s="477"/>
      <c r="CT288" s="477"/>
      <c r="CU288" s="477"/>
      <c r="CV288" s="477"/>
      <c r="CW288" s="477"/>
      <c r="CX288" s="477"/>
      <c r="CY288" s="477"/>
      <c r="CZ288" s="477"/>
      <c r="DA288" s="477"/>
      <c r="DB288" s="477"/>
      <c r="DC288" s="477"/>
      <c r="DD288" s="477"/>
      <c r="DE288" s="477"/>
      <c r="DF288" s="477"/>
      <c r="DG288" s="477"/>
      <c r="DH288" s="477"/>
      <c r="DI288" s="477"/>
      <c r="DJ288" s="477"/>
      <c r="DK288" s="477"/>
      <c r="DL288" s="477"/>
      <c r="DM288" s="477"/>
      <c r="DN288" s="477"/>
      <c r="DO288" s="477"/>
      <c r="DP288" s="477"/>
      <c r="DQ288" s="477"/>
      <c r="DR288" s="477"/>
      <c r="DS288" s="477"/>
      <c r="DT288" s="477"/>
      <c r="DU288" s="477"/>
      <c r="DV288" s="477"/>
      <c r="DW288" s="477"/>
      <c r="DX288" s="477"/>
      <c r="DY288" s="477"/>
      <c r="DZ288" s="477"/>
      <c r="EA288" s="477"/>
      <c r="EB288" s="477"/>
      <c r="EC288" s="477"/>
      <c r="ED288" s="477"/>
      <c r="EE288" s="477"/>
      <c r="EF288" s="477"/>
      <c r="EG288" s="477"/>
      <c r="EH288" s="477"/>
      <c r="EI288" s="477"/>
      <c r="EJ288" s="477"/>
      <c r="EK288" s="477"/>
      <c r="EL288" s="477"/>
      <c r="EM288" s="477"/>
      <c r="EN288" s="477"/>
      <c r="EO288" s="477"/>
      <c r="EP288" s="477"/>
      <c r="EQ288" s="477"/>
      <c r="ER288" s="477"/>
      <c r="ES288" s="477"/>
      <c r="ET288" s="477"/>
      <c r="EU288" s="477"/>
      <c r="EV288" s="477"/>
      <c r="EW288" s="477"/>
      <c r="EX288" s="477"/>
      <c r="EY288" s="477"/>
      <c r="EZ288" s="477"/>
      <c r="FA288" s="477"/>
      <c r="FB288" s="477"/>
      <c r="FC288" s="477"/>
      <c r="FD288" s="477"/>
      <c r="FE288" s="477"/>
      <c r="FF288" s="477"/>
      <c r="FG288" s="477"/>
      <c r="FH288" s="477"/>
      <c r="FI288" s="477"/>
      <c r="FJ288" s="477"/>
      <c r="FK288" s="477"/>
      <c r="FL288" s="477"/>
      <c r="FM288" s="477"/>
      <c r="FN288" s="477"/>
      <c r="FO288" s="477"/>
      <c r="FP288" s="477"/>
      <c r="FQ288" s="477"/>
      <c r="FR288" s="477"/>
      <c r="FS288" s="477"/>
      <c r="FT288" s="477"/>
      <c r="FU288" s="477"/>
      <c r="FV288" s="477"/>
      <c r="FW288" s="477"/>
      <c r="FX288" s="477"/>
      <c r="FY288" s="477"/>
      <c r="FZ288" s="477"/>
      <c r="GA288" s="477"/>
      <c r="GB288" s="477"/>
      <c r="GC288" s="477"/>
      <c r="GD288" s="477"/>
      <c r="GE288" s="477"/>
      <c r="GF288" s="477"/>
      <c r="GG288" s="477"/>
      <c r="GH288" s="477"/>
      <c r="GI288" s="477"/>
      <c r="GJ288" s="477"/>
      <c r="GK288" s="477"/>
      <c r="GL288" s="477"/>
      <c r="GM288" s="477"/>
      <c r="GN288" s="477"/>
      <c r="GO288" s="477"/>
      <c r="GP288" s="477"/>
      <c r="GQ288" s="477"/>
      <c r="GR288" s="477"/>
      <c r="GS288" s="477"/>
      <c r="GT288" s="477"/>
      <c r="GU288" s="477"/>
      <c r="GV288" s="477"/>
      <c r="GW288" s="477"/>
      <c r="GX288" s="477"/>
      <c r="GY288" s="477"/>
      <c r="GZ288" s="477"/>
      <c r="HA288" s="477"/>
      <c r="HB288" s="477"/>
      <c r="HC288" s="477"/>
      <c r="HD288" s="477"/>
      <c r="HE288" s="477"/>
      <c r="HF288" s="477"/>
      <c r="HG288" s="477"/>
      <c r="HH288" s="477"/>
      <c r="HI288" s="477"/>
      <c r="HJ288" s="477"/>
      <c r="HK288" s="477"/>
      <c r="HL288" s="477"/>
      <c r="HM288" s="477"/>
      <c r="HN288" s="477"/>
      <c r="HO288" s="477"/>
      <c r="HP288" s="477"/>
      <c r="HQ288" s="477"/>
      <c r="HR288" s="477"/>
      <c r="HS288" s="477"/>
      <c r="HT288" s="477"/>
      <c r="HU288" s="477"/>
      <c r="HV288" s="477"/>
      <c r="HW288" s="477"/>
      <c r="HX288" s="477"/>
      <c r="HY288" s="477"/>
      <c r="HZ288" s="477"/>
      <c r="IA288" s="477"/>
      <c r="IB288" s="477"/>
      <c r="IC288" s="477"/>
      <c r="ID288" s="477"/>
      <c r="IE288" s="477"/>
      <c r="IF288" s="477"/>
      <c r="IG288" s="477"/>
      <c r="IH288" s="477"/>
      <c r="II288" s="477"/>
      <c r="IJ288" s="477"/>
      <c r="IK288" s="477"/>
      <c r="IL288" s="477"/>
      <c r="IM288" s="477"/>
      <c r="IN288" s="477"/>
      <c r="IO288" s="477"/>
      <c r="IP288" s="477"/>
      <c r="IQ288" s="477"/>
      <c r="IR288" s="477"/>
      <c r="IS288" s="477"/>
      <c r="IT288" s="477"/>
      <c r="IU288" s="477"/>
      <c r="IV288" s="477"/>
      <c r="IW288" s="477"/>
      <c r="IX288" s="477"/>
      <c r="IY288" s="477"/>
      <c r="IZ288" s="477"/>
      <c r="JA288" s="477"/>
      <c r="JB288" s="477"/>
      <c r="JC288" s="477"/>
      <c r="JD288" s="477"/>
      <c r="JE288" s="477"/>
    </row>
    <row r="289" spans="13:265" s="508" customFormat="1" ht="15" hidden="1" customHeight="1" x14ac:dyDescent="0.25">
      <c r="M289" s="400"/>
      <c r="N289" s="400"/>
      <c r="CK289" s="477"/>
      <c r="CL289" s="477"/>
      <c r="CM289" s="477"/>
      <c r="CN289" s="477"/>
      <c r="CO289" s="477"/>
      <c r="CP289" s="477"/>
      <c r="CQ289" s="477"/>
      <c r="CR289" s="477"/>
      <c r="CS289" s="477"/>
      <c r="CT289" s="477"/>
      <c r="CU289" s="477"/>
      <c r="CV289" s="477"/>
      <c r="CW289" s="477"/>
      <c r="CX289" s="477"/>
      <c r="CY289" s="477"/>
      <c r="CZ289" s="477"/>
      <c r="DA289" s="477"/>
      <c r="DB289" s="477"/>
      <c r="DC289" s="477"/>
      <c r="DD289" s="477"/>
      <c r="DE289" s="477"/>
      <c r="DF289" s="477"/>
      <c r="DG289" s="477"/>
      <c r="DH289" s="477"/>
      <c r="DI289" s="477"/>
      <c r="DJ289" s="477"/>
      <c r="DK289" s="477"/>
      <c r="DL289" s="477"/>
      <c r="DM289" s="477"/>
      <c r="DN289" s="477"/>
      <c r="DO289" s="477"/>
      <c r="DP289" s="477"/>
      <c r="DQ289" s="477"/>
      <c r="DR289" s="477"/>
      <c r="DS289" s="477"/>
      <c r="DT289" s="477"/>
      <c r="DU289" s="477"/>
      <c r="DV289" s="477"/>
      <c r="DW289" s="477"/>
      <c r="DX289" s="477"/>
      <c r="DY289" s="477"/>
      <c r="DZ289" s="477"/>
      <c r="EA289" s="477"/>
      <c r="EB289" s="477"/>
      <c r="EC289" s="477"/>
      <c r="ED289" s="477"/>
      <c r="EE289" s="477"/>
      <c r="EF289" s="477"/>
      <c r="EG289" s="477"/>
      <c r="EH289" s="477"/>
      <c r="EI289" s="477"/>
      <c r="EJ289" s="477"/>
      <c r="EK289" s="477"/>
      <c r="EL289" s="477"/>
      <c r="EM289" s="477"/>
      <c r="EN289" s="477"/>
      <c r="EO289" s="477"/>
      <c r="EP289" s="477"/>
      <c r="EQ289" s="477"/>
      <c r="ER289" s="477"/>
      <c r="ES289" s="477"/>
      <c r="ET289" s="477"/>
      <c r="EU289" s="477"/>
      <c r="EV289" s="477"/>
      <c r="EW289" s="477"/>
      <c r="EX289" s="477"/>
      <c r="EY289" s="477"/>
      <c r="EZ289" s="477"/>
      <c r="FA289" s="477"/>
      <c r="FB289" s="477"/>
      <c r="FC289" s="477"/>
      <c r="FD289" s="477"/>
      <c r="FE289" s="477"/>
      <c r="FF289" s="477"/>
      <c r="FG289" s="477"/>
      <c r="FH289" s="477"/>
      <c r="FI289" s="477"/>
      <c r="FJ289" s="477"/>
      <c r="FK289" s="477"/>
      <c r="FL289" s="477"/>
      <c r="FM289" s="477"/>
      <c r="FN289" s="477"/>
      <c r="FO289" s="477"/>
      <c r="FP289" s="477"/>
      <c r="FQ289" s="477"/>
      <c r="FR289" s="477"/>
      <c r="FS289" s="477"/>
      <c r="FT289" s="477"/>
      <c r="FU289" s="477"/>
      <c r="FV289" s="477"/>
      <c r="FW289" s="477"/>
      <c r="FX289" s="477"/>
      <c r="FY289" s="477"/>
      <c r="FZ289" s="477"/>
      <c r="GA289" s="477"/>
      <c r="GB289" s="477"/>
      <c r="GC289" s="477"/>
      <c r="GD289" s="477"/>
      <c r="GE289" s="477"/>
      <c r="GF289" s="477"/>
      <c r="GG289" s="477"/>
      <c r="GH289" s="477"/>
      <c r="GI289" s="477"/>
      <c r="GJ289" s="477"/>
      <c r="GK289" s="477"/>
      <c r="GL289" s="477"/>
      <c r="GM289" s="477"/>
      <c r="GN289" s="477"/>
      <c r="GO289" s="477"/>
      <c r="GP289" s="477"/>
      <c r="GQ289" s="477"/>
      <c r="GR289" s="477"/>
      <c r="GS289" s="477"/>
      <c r="GT289" s="477"/>
      <c r="GU289" s="477"/>
      <c r="GV289" s="477"/>
      <c r="GW289" s="477"/>
      <c r="GX289" s="477"/>
      <c r="GY289" s="477"/>
      <c r="GZ289" s="477"/>
      <c r="HA289" s="477"/>
      <c r="HB289" s="477"/>
      <c r="HC289" s="477"/>
      <c r="HD289" s="477"/>
      <c r="HE289" s="477"/>
      <c r="HF289" s="477"/>
      <c r="HG289" s="477"/>
      <c r="HH289" s="477"/>
      <c r="HI289" s="477"/>
      <c r="HJ289" s="477"/>
      <c r="HK289" s="477"/>
      <c r="HL289" s="477"/>
      <c r="HM289" s="477"/>
      <c r="HN289" s="477"/>
      <c r="HO289" s="477"/>
      <c r="HP289" s="477"/>
      <c r="HQ289" s="477"/>
      <c r="HR289" s="477"/>
      <c r="HS289" s="477"/>
      <c r="HT289" s="477"/>
      <c r="HU289" s="477"/>
      <c r="HV289" s="477"/>
      <c r="HW289" s="477"/>
      <c r="HX289" s="477"/>
      <c r="HY289" s="477"/>
      <c r="HZ289" s="477"/>
      <c r="IA289" s="477"/>
      <c r="IB289" s="477"/>
      <c r="IC289" s="477"/>
      <c r="ID289" s="477"/>
      <c r="IE289" s="477"/>
      <c r="IF289" s="477"/>
      <c r="IG289" s="477"/>
      <c r="IH289" s="477"/>
      <c r="II289" s="477"/>
      <c r="IJ289" s="477"/>
      <c r="IK289" s="477"/>
      <c r="IL289" s="477"/>
      <c r="IM289" s="477"/>
      <c r="IN289" s="477"/>
      <c r="IO289" s="477"/>
      <c r="IP289" s="477"/>
      <c r="IQ289" s="477"/>
      <c r="IR289" s="477"/>
      <c r="IS289" s="477"/>
      <c r="IT289" s="477"/>
      <c r="IU289" s="477"/>
      <c r="IV289" s="477"/>
      <c r="IW289" s="477"/>
      <c r="IX289" s="477"/>
      <c r="IY289" s="477"/>
      <c r="IZ289" s="477"/>
      <c r="JA289" s="477"/>
      <c r="JB289" s="477"/>
      <c r="JC289" s="477"/>
      <c r="JD289" s="477"/>
      <c r="JE289" s="477"/>
    </row>
    <row r="290" spans="13:265" s="508" customFormat="1" ht="15" hidden="1" customHeight="1" x14ac:dyDescent="0.25">
      <c r="M290" s="400"/>
      <c r="N290" s="400"/>
      <c r="CK290" s="477"/>
      <c r="CL290" s="477"/>
      <c r="CM290" s="477"/>
      <c r="CN290" s="477"/>
      <c r="CO290" s="477"/>
      <c r="CP290" s="477"/>
      <c r="CQ290" s="477"/>
      <c r="CR290" s="477"/>
      <c r="CS290" s="477"/>
      <c r="CT290" s="477"/>
      <c r="CU290" s="477"/>
      <c r="CV290" s="477"/>
      <c r="CW290" s="477"/>
      <c r="CX290" s="477"/>
      <c r="CY290" s="477"/>
      <c r="CZ290" s="477"/>
      <c r="DA290" s="477"/>
      <c r="DB290" s="477"/>
      <c r="DC290" s="477"/>
      <c r="DD290" s="477"/>
      <c r="DE290" s="477"/>
      <c r="DF290" s="477"/>
      <c r="DG290" s="477"/>
      <c r="DH290" s="477"/>
      <c r="DI290" s="477"/>
      <c r="DJ290" s="477"/>
      <c r="DK290" s="477"/>
      <c r="DL290" s="477"/>
      <c r="DM290" s="477"/>
      <c r="DN290" s="477"/>
      <c r="DO290" s="477"/>
      <c r="DP290" s="477"/>
      <c r="DQ290" s="477"/>
      <c r="DR290" s="477"/>
      <c r="DS290" s="477"/>
      <c r="DT290" s="477"/>
      <c r="DU290" s="477"/>
      <c r="DV290" s="477"/>
      <c r="DW290" s="477"/>
      <c r="DX290" s="477"/>
      <c r="DY290" s="477"/>
      <c r="DZ290" s="477"/>
      <c r="EA290" s="477"/>
      <c r="EB290" s="477"/>
      <c r="EC290" s="477"/>
      <c r="ED290" s="477"/>
      <c r="EE290" s="477"/>
      <c r="EF290" s="477"/>
      <c r="EG290" s="477"/>
      <c r="EH290" s="477"/>
      <c r="EI290" s="477"/>
      <c r="EJ290" s="477"/>
      <c r="EK290" s="477"/>
      <c r="EL290" s="477"/>
      <c r="EM290" s="477"/>
      <c r="EN290" s="477"/>
      <c r="EO290" s="477"/>
      <c r="EP290" s="477"/>
      <c r="EQ290" s="477"/>
      <c r="ER290" s="477"/>
      <c r="ES290" s="477"/>
      <c r="ET290" s="477"/>
      <c r="EU290" s="477"/>
      <c r="EV290" s="477"/>
      <c r="EW290" s="477"/>
      <c r="EX290" s="477"/>
      <c r="EY290" s="477"/>
      <c r="EZ290" s="477"/>
      <c r="FA290" s="477"/>
      <c r="FB290" s="477"/>
      <c r="FC290" s="477"/>
      <c r="FD290" s="477"/>
      <c r="FE290" s="477"/>
      <c r="FF290" s="477"/>
      <c r="FG290" s="477"/>
      <c r="FH290" s="477"/>
      <c r="FI290" s="477"/>
      <c r="FJ290" s="477"/>
      <c r="FK290" s="477"/>
      <c r="FL290" s="477"/>
      <c r="FM290" s="477"/>
      <c r="FN290" s="477"/>
      <c r="FO290" s="477"/>
      <c r="FP290" s="477"/>
      <c r="FQ290" s="477"/>
      <c r="FR290" s="477"/>
      <c r="FS290" s="477"/>
      <c r="FT290" s="477"/>
      <c r="FU290" s="477"/>
      <c r="FV290" s="477"/>
      <c r="FW290" s="477"/>
      <c r="FX290" s="477"/>
      <c r="FY290" s="477"/>
      <c r="FZ290" s="477"/>
      <c r="GA290" s="477"/>
      <c r="GB290" s="477"/>
      <c r="GC290" s="477"/>
      <c r="GD290" s="477"/>
      <c r="GE290" s="477"/>
      <c r="GF290" s="477"/>
      <c r="GG290" s="477"/>
      <c r="GH290" s="477"/>
      <c r="GI290" s="477"/>
      <c r="GJ290" s="477"/>
      <c r="GK290" s="477"/>
      <c r="GL290" s="477"/>
      <c r="GM290" s="477"/>
      <c r="GN290" s="477"/>
      <c r="GO290" s="477"/>
      <c r="GP290" s="477"/>
      <c r="GQ290" s="477"/>
      <c r="GR290" s="477"/>
      <c r="GS290" s="477"/>
      <c r="GT290" s="477"/>
      <c r="GU290" s="477"/>
      <c r="GV290" s="477"/>
      <c r="GW290" s="477"/>
      <c r="GX290" s="477"/>
      <c r="GY290" s="477"/>
      <c r="GZ290" s="477"/>
      <c r="HA290" s="477"/>
      <c r="HB290" s="477"/>
      <c r="HC290" s="477"/>
      <c r="HD290" s="477"/>
      <c r="HE290" s="477"/>
      <c r="HF290" s="477"/>
      <c r="HG290" s="477"/>
      <c r="HH290" s="477"/>
      <c r="HI290" s="477"/>
      <c r="HJ290" s="477"/>
      <c r="HK290" s="477"/>
      <c r="HL290" s="477"/>
      <c r="HM290" s="477"/>
      <c r="HN290" s="477"/>
      <c r="HO290" s="477"/>
      <c r="HP290" s="477"/>
      <c r="HQ290" s="477"/>
      <c r="HR290" s="477"/>
      <c r="HS290" s="477"/>
      <c r="HT290" s="477"/>
      <c r="HU290" s="477"/>
      <c r="HV290" s="477"/>
      <c r="HW290" s="477"/>
      <c r="HX290" s="477"/>
      <c r="HY290" s="477"/>
      <c r="HZ290" s="477"/>
      <c r="IA290" s="477"/>
      <c r="IB290" s="477"/>
      <c r="IC290" s="477"/>
      <c r="ID290" s="477"/>
      <c r="IE290" s="477"/>
      <c r="IF290" s="477"/>
      <c r="IG290" s="477"/>
      <c r="IH290" s="477"/>
      <c r="II290" s="477"/>
      <c r="IJ290" s="477"/>
      <c r="IK290" s="477"/>
      <c r="IL290" s="477"/>
      <c r="IM290" s="477"/>
      <c r="IN290" s="477"/>
      <c r="IO290" s="477"/>
      <c r="IP290" s="477"/>
      <c r="IQ290" s="477"/>
      <c r="IR290" s="477"/>
      <c r="IS290" s="477"/>
      <c r="IT290" s="477"/>
      <c r="IU290" s="477"/>
      <c r="IV290" s="477"/>
      <c r="IW290" s="477"/>
      <c r="IX290" s="477"/>
      <c r="IY290" s="477"/>
      <c r="IZ290" s="477"/>
      <c r="JA290" s="477"/>
      <c r="JB290" s="477"/>
      <c r="JC290" s="477"/>
      <c r="JD290" s="477"/>
      <c r="JE290" s="477"/>
    </row>
    <row r="291" spans="13:265" s="508" customFormat="1" ht="15" hidden="1" customHeight="1" x14ac:dyDescent="0.25">
      <c r="M291" s="400"/>
      <c r="N291" s="400"/>
      <c r="CK291" s="477"/>
      <c r="CL291" s="477"/>
      <c r="CM291" s="477"/>
      <c r="CN291" s="477"/>
      <c r="CO291" s="477"/>
      <c r="CP291" s="477"/>
      <c r="CQ291" s="477"/>
      <c r="CR291" s="477"/>
      <c r="CS291" s="477"/>
      <c r="CT291" s="477"/>
      <c r="CU291" s="477"/>
      <c r="CV291" s="477"/>
      <c r="CW291" s="477"/>
      <c r="CX291" s="477"/>
      <c r="CY291" s="477"/>
      <c r="CZ291" s="477"/>
      <c r="DA291" s="477"/>
      <c r="DB291" s="477"/>
      <c r="DC291" s="477"/>
      <c r="DD291" s="477"/>
      <c r="DE291" s="477"/>
      <c r="DF291" s="477"/>
      <c r="DG291" s="477"/>
      <c r="DH291" s="477"/>
      <c r="DI291" s="477"/>
      <c r="DJ291" s="477"/>
      <c r="DK291" s="477"/>
      <c r="DL291" s="477"/>
      <c r="DM291" s="477"/>
      <c r="DN291" s="477"/>
      <c r="DO291" s="477"/>
      <c r="DP291" s="477"/>
      <c r="DQ291" s="477"/>
      <c r="DR291" s="477"/>
      <c r="DS291" s="477"/>
      <c r="DT291" s="477"/>
      <c r="DU291" s="477"/>
      <c r="DV291" s="477"/>
      <c r="DW291" s="477"/>
      <c r="DX291" s="477"/>
      <c r="DY291" s="477"/>
      <c r="DZ291" s="477"/>
      <c r="EA291" s="477"/>
      <c r="EB291" s="477"/>
      <c r="EC291" s="477"/>
      <c r="ED291" s="477"/>
      <c r="EE291" s="477"/>
      <c r="EF291" s="477"/>
      <c r="EG291" s="477"/>
      <c r="EH291" s="477"/>
      <c r="EI291" s="477"/>
      <c r="EJ291" s="477"/>
      <c r="EK291" s="477"/>
      <c r="EL291" s="477"/>
      <c r="EM291" s="477"/>
      <c r="EN291" s="477"/>
      <c r="EO291" s="477"/>
      <c r="EP291" s="477"/>
      <c r="EQ291" s="477"/>
      <c r="ER291" s="477"/>
      <c r="ES291" s="477"/>
      <c r="ET291" s="477"/>
      <c r="EU291" s="477"/>
      <c r="EV291" s="477"/>
      <c r="EW291" s="477"/>
      <c r="EX291" s="477"/>
      <c r="EY291" s="477"/>
      <c r="EZ291" s="477"/>
      <c r="FA291" s="477"/>
      <c r="FB291" s="477"/>
      <c r="FC291" s="477"/>
      <c r="FD291" s="477"/>
      <c r="FE291" s="477"/>
      <c r="FF291" s="477"/>
      <c r="FG291" s="477"/>
      <c r="FH291" s="477"/>
      <c r="FI291" s="477"/>
      <c r="FJ291" s="477"/>
      <c r="FK291" s="477"/>
      <c r="FL291" s="477"/>
      <c r="FM291" s="477"/>
      <c r="FN291" s="477"/>
      <c r="FO291" s="477"/>
      <c r="FP291" s="477"/>
      <c r="FQ291" s="477"/>
      <c r="FR291" s="477"/>
      <c r="FS291" s="477"/>
      <c r="FT291" s="477"/>
      <c r="FU291" s="477"/>
      <c r="FV291" s="477"/>
      <c r="FW291" s="477"/>
      <c r="FX291" s="477"/>
      <c r="FY291" s="477"/>
      <c r="FZ291" s="477"/>
      <c r="GA291" s="477"/>
      <c r="GB291" s="477"/>
      <c r="GC291" s="477"/>
      <c r="GD291" s="477"/>
      <c r="GE291" s="477"/>
      <c r="GF291" s="477"/>
      <c r="GG291" s="477"/>
      <c r="GH291" s="477"/>
      <c r="GI291" s="477"/>
      <c r="GJ291" s="477"/>
      <c r="GK291" s="477"/>
      <c r="GL291" s="477"/>
      <c r="GM291" s="477"/>
      <c r="GN291" s="477"/>
      <c r="GO291" s="477"/>
      <c r="GP291" s="477"/>
      <c r="GQ291" s="477"/>
      <c r="GR291" s="477"/>
      <c r="GS291" s="477"/>
      <c r="GT291" s="477"/>
      <c r="GU291" s="477"/>
      <c r="GV291" s="477"/>
      <c r="GW291" s="477"/>
      <c r="GX291" s="477"/>
      <c r="GY291" s="477"/>
      <c r="GZ291" s="477"/>
      <c r="HA291" s="477"/>
      <c r="HB291" s="477"/>
      <c r="HC291" s="477"/>
      <c r="HD291" s="477"/>
      <c r="HE291" s="477"/>
      <c r="HF291" s="477"/>
      <c r="HG291" s="477"/>
      <c r="HH291" s="477"/>
      <c r="HI291" s="477"/>
      <c r="HJ291" s="477"/>
      <c r="HK291" s="477"/>
      <c r="HL291" s="477"/>
      <c r="HM291" s="477"/>
      <c r="HN291" s="477"/>
      <c r="HO291" s="477"/>
      <c r="HP291" s="477"/>
      <c r="HQ291" s="477"/>
      <c r="HR291" s="477"/>
      <c r="HS291" s="477"/>
      <c r="HT291" s="477"/>
      <c r="HU291" s="477"/>
      <c r="HV291" s="477"/>
      <c r="HW291" s="477"/>
      <c r="HX291" s="477"/>
      <c r="HY291" s="477"/>
      <c r="HZ291" s="477"/>
      <c r="IA291" s="477"/>
      <c r="IB291" s="477"/>
      <c r="IC291" s="477"/>
      <c r="ID291" s="477"/>
      <c r="IE291" s="477"/>
      <c r="IF291" s="477"/>
      <c r="IG291" s="477"/>
      <c r="IH291" s="477"/>
      <c r="II291" s="477"/>
      <c r="IJ291" s="477"/>
      <c r="IK291" s="477"/>
      <c r="IL291" s="477"/>
      <c r="IM291" s="477"/>
      <c r="IN291" s="477"/>
      <c r="IO291" s="477"/>
      <c r="IP291" s="477"/>
      <c r="IQ291" s="477"/>
      <c r="IR291" s="477"/>
      <c r="IS291" s="477"/>
      <c r="IT291" s="477"/>
      <c r="IU291" s="477"/>
      <c r="IV291" s="477"/>
      <c r="IW291" s="477"/>
      <c r="IX291" s="477"/>
      <c r="IY291" s="477"/>
      <c r="IZ291" s="477"/>
      <c r="JA291" s="477"/>
      <c r="JB291" s="477"/>
      <c r="JC291" s="477"/>
      <c r="JD291" s="477"/>
      <c r="JE291" s="477"/>
    </row>
    <row r="292" spans="13:265" s="508" customFormat="1" ht="15" hidden="1" customHeight="1" x14ac:dyDescent="0.25">
      <c r="M292" s="400"/>
      <c r="N292" s="400"/>
      <c r="CK292" s="477"/>
      <c r="CL292" s="477"/>
      <c r="CM292" s="477"/>
      <c r="CN292" s="477"/>
      <c r="CO292" s="477"/>
      <c r="CP292" s="477"/>
      <c r="CQ292" s="477"/>
      <c r="CR292" s="477"/>
      <c r="CS292" s="477"/>
      <c r="CT292" s="477"/>
      <c r="CU292" s="477"/>
      <c r="CV292" s="477"/>
      <c r="CW292" s="477"/>
      <c r="CX292" s="477"/>
      <c r="CY292" s="477"/>
      <c r="CZ292" s="477"/>
      <c r="DA292" s="477"/>
      <c r="DB292" s="477"/>
      <c r="DC292" s="477"/>
      <c r="DD292" s="477"/>
      <c r="DE292" s="477"/>
      <c r="DF292" s="477"/>
      <c r="DG292" s="477"/>
      <c r="DH292" s="477"/>
      <c r="DI292" s="477"/>
      <c r="DJ292" s="477"/>
      <c r="DK292" s="477"/>
      <c r="DL292" s="477"/>
      <c r="DM292" s="477"/>
      <c r="DN292" s="477"/>
      <c r="DO292" s="477"/>
      <c r="DP292" s="477"/>
      <c r="DQ292" s="477"/>
      <c r="DR292" s="477"/>
      <c r="DS292" s="477"/>
      <c r="DT292" s="477"/>
      <c r="DU292" s="477"/>
      <c r="DV292" s="477"/>
      <c r="DW292" s="477"/>
      <c r="DX292" s="477"/>
      <c r="DY292" s="477"/>
      <c r="DZ292" s="477"/>
      <c r="EA292" s="477"/>
      <c r="EB292" s="477"/>
      <c r="EC292" s="477"/>
      <c r="ED292" s="477"/>
      <c r="EE292" s="477"/>
      <c r="EF292" s="477"/>
      <c r="EG292" s="477"/>
      <c r="EH292" s="477"/>
      <c r="EI292" s="477"/>
      <c r="EJ292" s="477"/>
      <c r="EK292" s="477"/>
      <c r="EL292" s="477"/>
      <c r="EM292" s="477"/>
      <c r="EN292" s="477"/>
      <c r="EO292" s="477"/>
      <c r="EP292" s="477"/>
      <c r="EQ292" s="477"/>
      <c r="ER292" s="477"/>
      <c r="ES292" s="477"/>
      <c r="ET292" s="477"/>
      <c r="EU292" s="477"/>
      <c r="EV292" s="477"/>
      <c r="EW292" s="477"/>
      <c r="EX292" s="477"/>
      <c r="EY292" s="477"/>
      <c r="EZ292" s="477"/>
      <c r="FA292" s="477"/>
      <c r="FB292" s="477"/>
      <c r="FC292" s="477"/>
      <c r="FD292" s="477"/>
      <c r="FE292" s="477"/>
      <c r="FF292" s="477"/>
      <c r="FG292" s="477"/>
      <c r="FH292" s="477"/>
      <c r="FI292" s="477"/>
      <c r="FJ292" s="477"/>
      <c r="FK292" s="477"/>
      <c r="FL292" s="477"/>
      <c r="FM292" s="477"/>
      <c r="FN292" s="477"/>
      <c r="FO292" s="477"/>
      <c r="FP292" s="477"/>
      <c r="FQ292" s="477"/>
      <c r="FR292" s="477"/>
      <c r="FS292" s="477"/>
      <c r="FT292" s="477"/>
      <c r="FU292" s="477"/>
      <c r="FV292" s="477"/>
      <c r="FW292" s="477"/>
      <c r="FX292" s="477"/>
      <c r="FY292" s="477"/>
      <c r="FZ292" s="477"/>
      <c r="GA292" s="477"/>
      <c r="GB292" s="477"/>
      <c r="GC292" s="477"/>
      <c r="GD292" s="477"/>
      <c r="GE292" s="477"/>
      <c r="GF292" s="477"/>
      <c r="GG292" s="477"/>
      <c r="GH292" s="477"/>
      <c r="GI292" s="477"/>
      <c r="GJ292" s="477"/>
      <c r="GK292" s="477"/>
      <c r="GL292" s="477"/>
      <c r="GM292" s="477"/>
      <c r="GN292" s="477"/>
      <c r="GO292" s="477"/>
      <c r="GP292" s="477"/>
      <c r="GQ292" s="477"/>
      <c r="GR292" s="477"/>
      <c r="GS292" s="477"/>
      <c r="GT292" s="477"/>
      <c r="GU292" s="477"/>
      <c r="GV292" s="477"/>
      <c r="GW292" s="477"/>
      <c r="GX292" s="477"/>
      <c r="GY292" s="477"/>
      <c r="GZ292" s="477"/>
      <c r="HA292" s="477"/>
      <c r="HB292" s="477"/>
      <c r="HC292" s="477"/>
      <c r="HD292" s="477"/>
      <c r="HE292" s="477"/>
      <c r="HF292" s="477"/>
      <c r="HG292" s="477"/>
      <c r="HH292" s="477"/>
      <c r="HI292" s="477"/>
      <c r="HJ292" s="477"/>
      <c r="HK292" s="477"/>
      <c r="HL292" s="477"/>
      <c r="HM292" s="477"/>
      <c r="HN292" s="477"/>
      <c r="HO292" s="477"/>
      <c r="HP292" s="477"/>
      <c r="HQ292" s="477"/>
      <c r="HR292" s="477"/>
      <c r="HS292" s="477"/>
      <c r="HT292" s="477"/>
      <c r="HU292" s="477"/>
      <c r="HV292" s="477"/>
      <c r="HW292" s="477"/>
      <c r="HX292" s="477"/>
      <c r="HY292" s="477"/>
      <c r="HZ292" s="477"/>
      <c r="IA292" s="477"/>
      <c r="IB292" s="477"/>
      <c r="IC292" s="477"/>
      <c r="ID292" s="477"/>
      <c r="IE292" s="477"/>
      <c r="IF292" s="477"/>
      <c r="IG292" s="477"/>
      <c r="IH292" s="477"/>
      <c r="II292" s="477"/>
      <c r="IJ292" s="477"/>
      <c r="IK292" s="477"/>
      <c r="IL292" s="477"/>
      <c r="IM292" s="477"/>
      <c r="IN292" s="477"/>
      <c r="IO292" s="477"/>
      <c r="IP292" s="477"/>
      <c r="IQ292" s="477"/>
      <c r="IR292" s="477"/>
      <c r="IS292" s="477"/>
      <c r="IT292" s="477"/>
      <c r="IU292" s="477"/>
      <c r="IV292" s="477"/>
      <c r="IW292" s="477"/>
      <c r="IX292" s="477"/>
      <c r="IY292" s="477"/>
      <c r="IZ292" s="477"/>
      <c r="JA292" s="477"/>
      <c r="JB292" s="477"/>
      <c r="JC292" s="477"/>
      <c r="JD292" s="477"/>
      <c r="JE292" s="477"/>
    </row>
    <row r="293" spans="13:265" s="508" customFormat="1" ht="15" hidden="1" customHeight="1" x14ac:dyDescent="0.25">
      <c r="M293" s="400"/>
      <c r="N293" s="400"/>
      <c r="CK293" s="477"/>
      <c r="CL293" s="477"/>
      <c r="CM293" s="477"/>
      <c r="CN293" s="477"/>
      <c r="CO293" s="477"/>
      <c r="CP293" s="477"/>
      <c r="CQ293" s="477"/>
      <c r="CR293" s="477"/>
      <c r="CS293" s="477"/>
      <c r="CT293" s="477"/>
      <c r="CU293" s="477"/>
      <c r="CV293" s="477"/>
      <c r="CW293" s="477"/>
      <c r="CX293" s="477"/>
      <c r="CY293" s="477"/>
      <c r="CZ293" s="477"/>
      <c r="DA293" s="477"/>
      <c r="DB293" s="477"/>
      <c r="DC293" s="477"/>
      <c r="DD293" s="477"/>
      <c r="DE293" s="477"/>
      <c r="DF293" s="477"/>
      <c r="DG293" s="477"/>
      <c r="DH293" s="477"/>
      <c r="DI293" s="477"/>
      <c r="DJ293" s="477"/>
      <c r="DK293" s="477"/>
      <c r="DL293" s="477"/>
      <c r="DM293" s="477"/>
      <c r="DN293" s="477"/>
      <c r="DO293" s="477"/>
      <c r="DP293" s="477"/>
      <c r="DQ293" s="477"/>
      <c r="DR293" s="477"/>
      <c r="DS293" s="477"/>
      <c r="DT293" s="477"/>
      <c r="DU293" s="477"/>
      <c r="DV293" s="477"/>
      <c r="DW293" s="477"/>
      <c r="DX293" s="477"/>
      <c r="DY293" s="477"/>
      <c r="DZ293" s="477"/>
      <c r="EA293" s="477"/>
      <c r="EB293" s="477"/>
      <c r="EC293" s="477"/>
      <c r="ED293" s="477"/>
      <c r="EE293" s="477"/>
      <c r="EF293" s="477"/>
      <c r="EG293" s="477"/>
      <c r="EH293" s="477"/>
      <c r="EI293" s="477"/>
      <c r="EJ293" s="477"/>
      <c r="EK293" s="477"/>
      <c r="EL293" s="477"/>
      <c r="EM293" s="477"/>
      <c r="EN293" s="477"/>
      <c r="EO293" s="477"/>
      <c r="EP293" s="477"/>
      <c r="EQ293" s="477"/>
      <c r="ER293" s="477"/>
      <c r="ES293" s="477"/>
      <c r="ET293" s="477"/>
      <c r="EU293" s="477"/>
      <c r="EV293" s="477"/>
      <c r="EW293" s="477"/>
      <c r="EX293" s="477"/>
      <c r="EY293" s="477"/>
      <c r="EZ293" s="477"/>
      <c r="FA293" s="477"/>
      <c r="FB293" s="477"/>
      <c r="FC293" s="477"/>
      <c r="FD293" s="477"/>
      <c r="FE293" s="477"/>
      <c r="FF293" s="477"/>
      <c r="FG293" s="477"/>
      <c r="FH293" s="477"/>
      <c r="FI293" s="477"/>
      <c r="FJ293" s="477"/>
      <c r="FK293" s="477"/>
      <c r="FL293" s="477"/>
      <c r="FM293" s="477"/>
      <c r="FN293" s="477"/>
      <c r="FO293" s="477"/>
      <c r="FP293" s="477"/>
      <c r="FQ293" s="477"/>
      <c r="FR293" s="477"/>
      <c r="FS293" s="477"/>
      <c r="FT293" s="477"/>
      <c r="FU293" s="477"/>
      <c r="FV293" s="477"/>
      <c r="FW293" s="477"/>
      <c r="FX293" s="477"/>
      <c r="FY293" s="477"/>
      <c r="FZ293" s="477"/>
      <c r="GA293" s="477"/>
      <c r="GB293" s="477"/>
      <c r="GC293" s="477"/>
      <c r="GD293" s="477"/>
      <c r="GE293" s="477"/>
      <c r="GF293" s="477"/>
      <c r="GG293" s="477"/>
      <c r="GH293" s="477"/>
      <c r="GI293" s="477"/>
      <c r="GJ293" s="477"/>
      <c r="GK293" s="477"/>
      <c r="GL293" s="477"/>
      <c r="GM293" s="477"/>
      <c r="GN293" s="477"/>
      <c r="GO293" s="477"/>
      <c r="GP293" s="477"/>
      <c r="GQ293" s="477"/>
      <c r="GR293" s="477"/>
      <c r="GS293" s="477"/>
      <c r="GT293" s="477"/>
      <c r="GU293" s="477"/>
      <c r="GV293" s="477"/>
      <c r="GW293" s="477"/>
      <c r="GX293" s="477"/>
      <c r="GY293" s="477"/>
      <c r="GZ293" s="477"/>
      <c r="HA293" s="477"/>
      <c r="HB293" s="477"/>
      <c r="HC293" s="477"/>
      <c r="HD293" s="477"/>
      <c r="HE293" s="477"/>
      <c r="HF293" s="477"/>
      <c r="HG293" s="477"/>
      <c r="HH293" s="477"/>
      <c r="HI293" s="477"/>
      <c r="HJ293" s="477"/>
      <c r="HK293" s="477"/>
      <c r="HL293" s="477"/>
      <c r="HM293" s="477"/>
      <c r="HN293" s="477"/>
      <c r="HO293" s="477"/>
      <c r="HP293" s="477"/>
      <c r="HQ293" s="477"/>
      <c r="HR293" s="477"/>
      <c r="HS293" s="477"/>
      <c r="HT293" s="477"/>
      <c r="HU293" s="477"/>
      <c r="HV293" s="477"/>
      <c r="HW293" s="477"/>
      <c r="HX293" s="477"/>
      <c r="HY293" s="477"/>
      <c r="HZ293" s="477"/>
      <c r="IA293" s="477"/>
      <c r="IB293" s="477"/>
      <c r="IC293" s="477"/>
      <c r="ID293" s="477"/>
      <c r="IE293" s="477"/>
      <c r="IF293" s="477"/>
      <c r="IG293" s="477"/>
      <c r="IH293" s="477"/>
      <c r="II293" s="477"/>
      <c r="IJ293" s="477"/>
      <c r="IK293" s="477"/>
      <c r="IL293" s="477"/>
      <c r="IM293" s="477"/>
      <c r="IN293" s="477"/>
      <c r="IO293" s="477"/>
      <c r="IP293" s="477"/>
      <c r="IQ293" s="477"/>
      <c r="IR293" s="477"/>
      <c r="IS293" s="477"/>
      <c r="IT293" s="477"/>
      <c r="IU293" s="477"/>
      <c r="IV293" s="477"/>
      <c r="IW293" s="477"/>
      <c r="IX293" s="477"/>
      <c r="IY293" s="477"/>
      <c r="IZ293" s="477"/>
      <c r="JA293" s="477"/>
      <c r="JB293" s="477"/>
      <c r="JC293" s="477"/>
      <c r="JD293" s="477"/>
      <c r="JE293" s="477"/>
    </row>
    <row r="294" spans="13:265" s="508" customFormat="1" ht="15" hidden="1" customHeight="1" x14ac:dyDescent="0.25">
      <c r="M294" s="400"/>
      <c r="N294" s="400"/>
      <c r="CK294" s="477"/>
      <c r="CL294" s="477"/>
      <c r="CM294" s="477"/>
      <c r="CN294" s="477"/>
      <c r="CO294" s="477"/>
      <c r="CP294" s="477"/>
      <c r="CQ294" s="477"/>
      <c r="CR294" s="477"/>
      <c r="CS294" s="477"/>
      <c r="CT294" s="477"/>
      <c r="CU294" s="477"/>
      <c r="CV294" s="477"/>
      <c r="CW294" s="477"/>
      <c r="CX294" s="477"/>
      <c r="CY294" s="477"/>
      <c r="CZ294" s="477"/>
      <c r="DA294" s="477"/>
      <c r="DB294" s="477"/>
      <c r="DC294" s="477"/>
      <c r="DD294" s="477"/>
      <c r="DE294" s="477"/>
      <c r="DF294" s="477"/>
      <c r="DG294" s="477"/>
      <c r="DH294" s="477"/>
      <c r="DI294" s="477"/>
      <c r="DJ294" s="477"/>
      <c r="DK294" s="477"/>
      <c r="DL294" s="477"/>
      <c r="DM294" s="477"/>
      <c r="DN294" s="477"/>
      <c r="DO294" s="477"/>
      <c r="DP294" s="477"/>
      <c r="DQ294" s="477"/>
      <c r="DR294" s="477"/>
      <c r="DS294" s="477"/>
      <c r="DT294" s="477"/>
      <c r="DU294" s="477"/>
      <c r="DV294" s="477"/>
      <c r="DW294" s="477"/>
      <c r="DX294" s="477"/>
      <c r="DY294" s="477"/>
      <c r="DZ294" s="477"/>
      <c r="EA294" s="477"/>
      <c r="EB294" s="477"/>
      <c r="EC294" s="477"/>
      <c r="ED294" s="477"/>
      <c r="EE294" s="477"/>
      <c r="EF294" s="477"/>
      <c r="EG294" s="477"/>
      <c r="EH294" s="477"/>
      <c r="EI294" s="477"/>
      <c r="EJ294" s="477"/>
      <c r="EK294" s="477"/>
      <c r="EL294" s="477"/>
      <c r="EM294" s="477"/>
      <c r="EN294" s="477"/>
      <c r="EO294" s="477"/>
      <c r="EP294" s="477"/>
      <c r="EQ294" s="477"/>
      <c r="ER294" s="477"/>
      <c r="ES294" s="477"/>
      <c r="ET294" s="477"/>
      <c r="EU294" s="477"/>
      <c r="EV294" s="477"/>
      <c r="EW294" s="477"/>
      <c r="EX294" s="477"/>
      <c r="EY294" s="477"/>
      <c r="EZ294" s="477"/>
      <c r="FA294" s="477"/>
      <c r="FB294" s="477"/>
      <c r="FC294" s="477"/>
      <c r="FD294" s="477"/>
      <c r="FE294" s="477"/>
      <c r="FF294" s="477"/>
      <c r="FG294" s="477"/>
      <c r="FH294" s="477"/>
      <c r="FI294" s="477"/>
      <c r="FJ294" s="477"/>
      <c r="FK294" s="477"/>
      <c r="FL294" s="477"/>
      <c r="FM294" s="477"/>
      <c r="FN294" s="477"/>
      <c r="FO294" s="477"/>
      <c r="FP294" s="477"/>
      <c r="FQ294" s="477"/>
      <c r="FR294" s="477"/>
      <c r="FS294" s="477"/>
      <c r="FT294" s="477"/>
      <c r="FU294" s="477"/>
      <c r="FV294" s="477"/>
      <c r="FW294" s="477"/>
      <c r="FX294" s="477"/>
      <c r="FY294" s="477"/>
      <c r="FZ294" s="477"/>
      <c r="GA294" s="477"/>
      <c r="GB294" s="477"/>
      <c r="GC294" s="477"/>
      <c r="GD294" s="477"/>
      <c r="GE294" s="477"/>
      <c r="GF294" s="477"/>
      <c r="GG294" s="477"/>
      <c r="GH294" s="477"/>
      <c r="GI294" s="477"/>
      <c r="GJ294" s="477"/>
      <c r="GK294" s="477"/>
      <c r="GL294" s="477"/>
      <c r="GM294" s="477"/>
      <c r="GN294" s="477"/>
      <c r="GO294" s="477"/>
      <c r="GP294" s="477"/>
      <c r="GQ294" s="477"/>
      <c r="GR294" s="477"/>
      <c r="GS294" s="477"/>
      <c r="GT294" s="477"/>
      <c r="GU294" s="477"/>
      <c r="GV294" s="477"/>
      <c r="GW294" s="477"/>
      <c r="GX294" s="477"/>
      <c r="GY294" s="477"/>
      <c r="GZ294" s="477"/>
      <c r="HA294" s="477"/>
      <c r="HB294" s="477"/>
      <c r="HC294" s="477"/>
      <c r="HD294" s="477"/>
      <c r="HE294" s="477"/>
      <c r="HF294" s="477"/>
      <c r="HG294" s="477"/>
      <c r="HH294" s="477"/>
      <c r="HI294" s="477"/>
      <c r="HJ294" s="477"/>
      <c r="HK294" s="477"/>
      <c r="HL294" s="477"/>
      <c r="HM294" s="477"/>
      <c r="HN294" s="477"/>
      <c r="HO294" s="477"/>
      <c r="HP294" s="477"/>
      <c r="HQ294" s="477"/>
      <c r="HR294" s="477"/>
      <c r="HS294" s="477"/>
      <c r="HT294" s="477"/>
      <c r="HU294" s="477"/>
      <c r="HV294" s="477"/>
      <c r="HW294" s="477"/>
      <c r="HX294" s="477"/>
      <c r="HY294" s="477"/>
      <c r="HZ294" s="477"/>
      <c r="IA294" s="477"/>
      <c r="IB294" s="477"/>
      <c r="IC294" s="477"/>
      <c r="ID294" s="477"/>
      <c r="IE294" s="477"/>
      <c r="IF294" s="477"/>
      <c r="IG294" s="477"/>
      <c r="IH294" s="477"/>
      <c r="II294" s="477"/>
      <c r="IJ294" s="477"/>
      <c r="IK294" s="477"/>
      <c r="IL294" s="477"/>
      <c r="IM294" s="477"/>
      <c r="IN294" s="477"/>
      <c r="IO294" s="477"/>
      <c r="IP294" s="477"/>
      <c r="IQ294" s="477"/>
      <c r="IR294" s="477"/>
      <c r="IS294" s="477"/>
      <c r="IT294" s="477"/>
      <c r="IU294" s="477"/>
      <c r="IV294" s="477"/>
      <c r="IW294" s="477"/>
      <c r="IX294" s="477"/>
      <c r="IY294" s="477"/>
      <c r="IZ294" s="477"/>
      <c r="JA294" s="477"/>
      <c r="JB294" s="477"/>
      <c r="JC294" s="477"/>
      <c r="JD294" s="477"/>
      <c r="JE294" s="477"/>
    </row>
    <row r="295" spans="13:265" s="508" customFormat="1" ht="15" hidden="1" customHeight="1" x14ac:dyDescent="0.25">
      <c r="M295" s="400"/>
      <c r="N295" s="400"/>
      <c r="CK295" s="477"/>
      <c r="CL295" s="477"/>
      <c r="CM295" s="477"/>
      <c r="CN295" s="477"/>
      <c r="CO295" s="477"/>
      <c r="CP295" s="477"/>
      <c r="CQ295" s="477"/>
      <c r="CR295" s="477"/>
      <c r="CS295" s="477"/>
      <c r="CT295" s="477"/>
      <c r="CU295" s="477"/>
      <c r="CV295" s="477"/>
      <c r="CW295" s="477"/>
      <c r="CX295" s="477"/>
      <c r="CY295" s="477"/>
      <c r="CZ295" s="477"/>
      <c r="DA295" s="477"/>
      <c r="DB295" s="477"/>
      <c r="DC295" s="477"/>
      <c r="DD295" s="477"/>
      <c r="DE295" s="477"/>
      <c r="DF295" s="477"/>
      <c r="DG295" s="477"/>
      <c r="DH295" s="477"/>
      <c r="DI295" s="477"/>
      <c r="DJ295" s="477"/>
      <c r="DK295" s="477"/>
      <c r="DL295" s="477"/>
      <c r="DM295" s="477"/>
      <c r="DN295" s="477"/>
      <c r="DO295" s="477"/>
      <c r="DP295" s="477"/>
      <c r="DQ295" s="477"/>
      <c r="DR295" s="477"/>
      <c r="DS295" s="477"/>
      <c r="DT295" s="477"/>
      <c r="DU295" s="477"/>
      <c r="DV295" s="477"/>
      <c r="DW295" s="477"/>
      <c r="DX295" s="477"/>
      <c r="DY295" s="477"/>
      <c r="DZ295" s="477"/>
      <c r="EA295" s="477"/>
      <c r="EB295" s="477"/>
      <c r="EC295" s="477"/>
      <c r="ED295" s="477"/>
      <c r="EE295" s="477"/>
      <c r="EF295" s="477"/>
      <c r="EG295" s="477"/>
      <c r="EH295" s="477"/>
      <c r="EI295" s="477"/>
      <c r="EJ295" s="477"/>
      <c r="EK295" s="477"/>
      <c r="EL295" s="477"/>
      <c r="EM295" s="477"/>
      <c r="EN295" s="477"/>
      <c r="EO295" s="477"/>
      <c r="EP295" s="477"/>
      <c r="EQ295" s="477"/>
      <c r="ER295" s="477"/>
      <c r="ES295" s="477"/>
      <c r="ET295" s="477"/>
      <c r="EU295" s="477"/>
      <c r="EV295" s="477"/>
      <c r="EW295" s="477"/>
      <c r="EX295" s="477"/>
      <c r="EY295" s="477"/>
      <c r="EZ295" s="477"/>
      <c r="FA295" s="477"/>
      <c r="FB295" s="477"/>
      <c r="FC295" s="477"/>
      <c r="FD295" s="477"/>
      <c r="FE295" s="477"/>
      <c r="FF295" s="477"/>
      <c r="FG295" s="477"/>
      <c r="FH295" s="477"/>
      <c r="FI295" s="477"/>
      <c r="FJ295" s="477"/>
      <c r="FK295" s="477"/>
      <c r="FL295" s="477"/>
      <c r="FM295" s="477"/>
      <c r="FN295" s="477"/>
      <c r="FO295" s="477"/>
      <c r="FP295" s="477"/>
      <c r="FQ295" s="477"/>
      <c r="FR295" s="477"/>
      <c r="FS295" s="477"/>
      <c r="FT295" s="477"/>
      <c r="FU295" s="477"/>
      <c r="FV295" s="477"/>
      <c r="FW295" s="477"/>
      <c r="FX295" s="477"/>
      <c r="FY295" s="477"/>
      <c r="FZ295" s="477"/>
      <c r="GA295" s="477"/>
      <c r="GB295" s="477"/>
      <c r="GC295" s="477"/>
      <c r="GD295" s="477"/>
      <c r="GE295" s="477"/>
      <c r="GF295" s="477"/>
      <c r="GG295" s="477"/>
      <c r="GH295" s="477"/>
      <c r="GI295" s="477"/>
      <c r="GJ295" s="477"/>
      <c r="GK295" s="477"/>
      <c r="GL295" s="477"/>
      <c r="GM295" s="477"/>
      <c r="GN295" s="477"/>
      <c r="GO295" s="477"/>
      <c r="GP295" s="477"/>
      <c r="GQ295" s="477"/>
      <c r="GR295" s="477"/>
      <c r="GS295" s="477"/>
      <c r="GT295" s="477"/>
      <c r="GU295" s="477"/>
      <c r="GV295" s="477"/>
      <c r="GW295" s="477"/>
      <c r="GX295" s="477"/>
      <c r="GY295" s="477"/>
      <c r="GZ295" s="477"/>
      <c r="HA295" s="477"/>
      <c r="HB295" s="477"/>
      <c r="HC295" s="477"/>
      <c r="HD295" s="477"/>
      <c r="HE295" s="477"/>
      <c r="HF295" s="477"/>
      <c r="HG295" s="477"/>
      <c r="HH295" s="477"/>
      <c r="HI295" s="477"/>
      <c r="HJ295" s="477"/>
      <c r="HK295" s="477"/>
      <c r="HL295" s="477"/>
      <c r="HM295" s="477"/>
      <c r="HN295" s="477"/>
      <c r="HO295" s="477"/>
      <c r="HP295" s="477"/>
      <c r="HQ295" s="477"/>
      <c r="HR295" s="477"/>
      <c r="HS295" s="477"/>
      <c r="HT295" s="477"/>
      <c r="HU295" s="477"/>
      <c r="HV295" s="477"/>
      <c r="HW295" s="477"/>
      <c r="HX295" s="477"/>
      <c r="HY295" s="477"/>
      <c r="HZ295" s="477"/>
      <c r="IA295" s="477"/>
      <c r="IB295" s="477"/>
      <c r="IC295" s="477"/>
      <c r="ID295" s="477"/>
      <c r="IE295" s="477"/>
      <c r="IF295" s="477"/>
      <c r="IG295" s="477"/>
      <c r="IH295" s="477"/>
      <c r="II295" s="477"/>
      <c r="IJ295" s="477"/>
      <c r="IK295" s="477"/>
      <c r="IL295" s="477"/>
      <c r="IM295" s="477"/>
      <c r="IN295" s="477"/>
      <c r="IO295" s="477"/>
      <c r="IP295" s="477"/>
      <c r="IQ295" s="477"/>
      <c r="IR295" s="477"/>
      <c r="IS295" s="477"/>
      <c r="IT295" s="477"/>
      <c r="IU295" s="477"/>
      <c r="IV295" s="477"/>
      <c r="IW295" s="477"/>
      <c r="IX295" s="477"/>
      <c r="IY295" s="477"/>
      <c r="IZ295" s="477"/>
      <c r="JA295" s="477"/>
      <c r="JB295" s="477"/>
      <c r="JC295" s="477"/>
      <c r="JD295" s="477"/>
      <c r="JE295" s="477"/>
    </row>
    <row r="296" spans="13:265" s="508" customFormat="1" ht="15" hidden="1" customHeight="1" x14ac:dyDescent="0.25">
      <c r="M296" s="400"/>
      <c r="N296" s="400"/>
      <c r="CK296" s="477"/>
      <c r="CL296" s="477"/>
      <c r="CM296" s="477"/>
      <c r="CN296" s="477"/>
      <c r="CO296" s="477"/>
      <c r="CP296" s="477"/>
      <c r="CQ296" s="477"/>
      <c r="CR296" s="477"/>
      <c r="CS296" s="477"/>
      <c r="CT296" s="477"/>
      <c r="CU296" s="477"/>
      <c r="CV296" s="477"/>
      <c r="CW296" s="477"/>
      <c r="CX296" s="477"/>
      <c r="CY296" s="477"/>
      <c r="CZ296" s="477"/>
      <c r="DA296" s="477"/>
      <c r="DB296" s="477"/>
      <c r="DC296" s="477"/>
      <c r="DD296" s="477"/>
      <c r="DE296" s="477"/>
      <c r="DF296" s="477"/>
      <c r="DG296" s="477"/>
      <c r="DH296" s="477"/>
      <c r="DI296" s="477"/>
      <c r="DJ296" s="477"/>
      <c r="DK296" s="477"/>
      <c r="DL296" s="477"/>
      <c r="DM296" s="477"/>
      <c r="DN296" s="477"/>
      <c r="DO296" s="477"/>
      <c r="DP296" s="477"/>
      <c r="DQ296" s="477"/>
      <c r="DR296" s="477"/>
      <c r="DS296" s="477"/>
      <c r="DT296" s="477"/>
      <c r="DU296" s="477"/>
      <c r="DV296" s="477"/>
      <c r="DW296" s="477"/>
      <c r="DX296" s="477"/>
      <c r="DY296" s="477"/>
      <c r="DZ296" s="477"/>
      <c r="EA296" s="477"/>
      <c r="EB296" s="477"/>
      <c r="EC296" s="477"/>
      <c r="ED296" s="477"/>
      <c r="EE296" s="477"/>
      <c r="EF296" s="477"/>
      <c r="EG296" s="477"/>
      <c r="EH296" s="477"/>
      <c r="EI296" s="477"/>
      <c r="EJ296" s="477"/>
      <c r="EK296" s="477"/>
      <c r="EL296" s="477"/>
      <c r="EM296" s="477"/>
      <c r="EN296" s="477"/>
      <c r="EO296" s="477"/>
      <c r="EP296" s="477"/>
      <c r="EQ296" s="477"/>
      <c r="ER296" s="477"/>
      <c r="ES296" s="477"/>
      <c r="ET296" s="477"/>
      <c r="EU296" s="477"/>
      <c r="EV296" s="477"/>
      <c r="EW296" s="477"/>
      <c r="EX296" s="477"/>
      <c r="EY296" s="477"/>
      <c r="EZ296" s="477"/>
      <c r="FA296" s="477"/>
      <c r="FB296" s="477"/>
      <c r="FC296" s="477"/>
      <c r="FD296" s="477"/>
      <c r="FE296" s="477"/>
      <c r="FF296" s="477"/>
      <c r="FG296" s="477"/>
      <c r="FH296" s="477"/>
      <c r="FI296" s="477"/>
      <c r="FJ296" s="477"/>
      <c r="FK296" s="477"/>
      <c r="FL296" s="477"/>
      <c r="FM296" s="477"/>
      <c r="FN296" s="477"/>
      <c r="FO296" s="477"/>
      <c r="FP296" s="477"/>
      <c r="FQ296" s="477"/>
      <c r="FR296" s="477"/>
      <c r="FS296" s="477"/>
      <c r="FT296" s="477"/>
      <c r="FU296" s="477"/>
      <c r="FV296" s="477"/>
      <c r="FW296" s="477"/>
      <c r="FX296" s="477"/>
      <c r="FY296" s="477"/>
      <c r="FZ296" s="477"/>
      <c r="GA296" s="477"/>
      <c r="GB296" s="477"/>
      <c r="GC296" s="477"/>
      <c r="GD296" s="477"/>
      <c r="GE296" s="477"/>
      <c r="GF296" s="477"/>
      <c r="GG296" s="477"/>
      <c r="GH296" s="477"/>
      <c r="GI296" s="477"/>
      <c r="GJ296" s="477"/>
      <c r="GK296" s="477"/>
      <c r="GL296" s="477"/>
      <c r="GM296" s="477"/>
      <c r="GN296" s="477"/>
      <c r="GO296" s="477"/>
      <c r="GP296" s="477"/>
      <c r="GQ296" s="477"/>
      <c r="GR296" s="477"/>
      <c r="GS296" s="477"/>
      <c r="GT296" s="477"/>
      <c r="GU296" s="477"/>
      <c r="GV296" s="477"/>
      <c r="GW296" s="477"/>
      <c r="GX296" s="477"/>
      <c r="GY296" s="477"/>
      <c r="GZ296" s="477"/>
      <c r="HA296" s="477"/>
      <c r="HB296" s="477"/>
      <c r="HC296" s="477"/>
      <c r="HD296" s="477"/>
      <c r="HE296" s="477"/>
      <c r="HF296" s="477"/>
      <c r="HG296" s="477"/>
      <c r="HH296" s="477"/>
      <c r="HI296" s="477"/>
      <c r="HJ296" s="477"/>
      <c r="HK296" s="477"/>
      <c r="HL296" s="477"/>
      <c r="HM296" s="477"/>
      <c r="HN296" s="477"/>
      <c r="HO296" s="477"/>
      <c r="HP296" s="477"/>
      <c r="HQ296" s="477"/>
      <c r="HR296" s="477"/>
      <c r="HS296" s="477"/>
      <c r="HT296" s="477"/>
      <c r="HU296" s="477"/>
      <c r="HV296" s="477"/>
      <c r="HW296" s="477"/>
      <c r="HX296" s="477"/>
      <c r="HY296" s="477"/>
      <c r="HZ296" s="477"/>
      <c r="IA296" s="477"/>
      <c r="IB296" s="477"/>
      <c r="IC296" s="477"/>
      <c r="ID296" s="477"/>
      <c r="IE296" s="477"/>
      <c r="IF296" s="477"/>
      <c r="IG296" s="477"/>
      <c r="IH296" s="477"/>
      <c r="II296" s="477"/>
      <c r="IJ296" s="477"/>
      <c r="IK296" s="477"/>
      <c r="IL296" s="477"/>
      <c r="IM296" s="477"/>
      <c r="IN296" s="477"/>
      <c r="IO296" s="477"/>
      <c r="IP296" s="477"/>
      <c r="IQ296" s="477"/>
      <c r="IR296" s="477"/>
      <c r="IS296" s="477"/>
      <c r="IT296" s="477"/>
      <c r="IU296" s="477"/>
      <c r="IV296" s="477"/>
      <c r="IW296" s="477"/>
      <c r="IX296" s="477"/>
      <c r="IY296" s="477"/>
      <c r="IZ296" s="477"/>
      <c r="JA296" s="477"/>
      <c r="JB296" s="477"/>
      <c r="JC296" s="477"/>
      <c r="JD296" s="477"/>
      <c r="JE296" s="477"/>
    </row>
    <row r="297" spans="13:265" s="508" customFormat="1" ht="15" hidden="1" customHeight="1" x14ac:dyDescent="0.25">
      <c r="M297" s="400"/>
      <c r="N297" s="400"/>
      <c r="CK297" s="477"/>
      <c r="CL297" s="477"/>
      <c r="CM297" s="477"/>
      <c r="CN297" s="477"/>
      <c r="CO297" s="477"/>
      <c r="CP297" s="477"/>
      <c r="CQ297" s="477"/>
      <c r="CR297" s="477"/>
      <c r="CS297" s="477"/>
      <c r="CT297" s="477"/>
      <c r="CU297" s="477"/>
      <c r="CV297" s="477"/>
      <c r="CW297" s="477"/>
      <c r="CX297" s="477"/>
      <c r="CY297" s="477"/>
      <c r="CZ297" s="477"/>
      <c r="DA297" s="477"/>
      <c r="DB297" s="477"/>
      <c r="DC297" s="477"/>
      <c r="DD297" s="477"/>
      <c r="DE297" s="477"/>
      <c r="DF297" s="477"/>
      <c r="DG297" s="477"/>
      <c r="DH297" s="477"/>
      <c r="DI297" s="477"/>
      <c r="DJ297" s="477"/>
      <c r="DK297" s="477"/>
      <c r="DL297" s="477"/>
      <c r="DM297" s="477"/>
      <c r="DN297" s="477"/>
      <c r="DO297" s="477"/>
      <c r="DP297" s="477"/>
      <c r="DQ297" s="477"/>
      <c r="DR297" s="477"/>
      <c r="DS297" s="477"/>
      <c r="DT297" s="477"/>
      <c r="DU297" s="477"/>
      <c r="DV297" s="477"/>
      <c r="DW297" s="477"/>
      <c r="DX297" s="477"/>
      <c r="DY297" s="477"/>
      <c r="DZ297" s="477"/>
      <c r="EA297" s="477"/>
      <c r="EB297" s="477"/>
      <c r="EC297" s="477"/>
      <c r="ED297" s="477"/>
      <c r="EE297" s="477"/>
      <c r="EF297" s="477"/>
      <c r="EG297" s="477"/>
      <c r="EH297" s="477"/>
      <c r="EI297" s="477"/>
      <c r="EJ297" s="477"/>
      <c r="EK297" s="477"/>
      <c r="EL297" s="477"/>
      <c r="EM297" s="477"/>
      <c r="EN297" s="477"/>
      <c r="EO297" s="477"/>
      <c r="EP297" s="477"/>
      <c r="EQ297" s="477"/>
      <c r="ER297" s="477"/>
      <c r="ES297" s="477"/>
      <c r="ET297" s="477"/>
      <c r="EU297" s="477"/>
      <c r="EV297" s="477"/>
      <c r="EW297" s="477"/>
      <c r="EX297" s="477"/>
      <c r="EY297" s="477"/>
      <c r="EZ297" s="477"/>
      <c r="FA297" s="477"/>
      <c r="FB297" s="477"/>
      <c r="FC297" s="477"/>
      <c r="FD297" s="477"/>
      <c r="FE297" s="477"/>
      <c r="FF297" s="477"/>
      <c r="FG297" s="477"/>
      <c r="FH297" s="477"/>
      <c r="FI297" s="477"/>
      <c r="FJ297" s="477"/>
      <c r="FK297" s="477"/>
      <c r="FL297" s="477"/>
      <c r="FM297" s="477"/>
      <c r="FN297" s="477"/>
      <c r="FO297" s="477"/>
      <c r="FP297" s="477"/>
      <c r="FQ297" s="477"/>
      <c r="FR297" s="477"/>
      <c r="FS297" s="477"/>
      <c r="FT297" s="477"/>
      <c r="FU297" s="477"/>
      <c r="FV297" s="477"/>
      <c r="FW297" s="477"/>
      <c r="FX297" s="477"/>
      <c r="FY297" s="477"/>
      <c r="FZ297" s="477"/>
      <c r="GA297" s="477"/>
      <c r="GB297" s="477"/>
      <c r="GC297" s="477"/>
      <c r="GD297" s="477"/>
      <c r="GE297" s="477"/>
      <c r="GF297" s="477"/>
      <c r="GG297" s="477"/>
      <c r="GH297" s="477"/>
      <c r="GI297" s="477"/>
      <c r="GJ297" s="477"/>
      <c r="GK297" s="477"/>
      <c r="GL297" s="477"/>
      <c r="GM297" s="477"/>
      <c r="GN297" s="477"/>
      <c r="GO297" s="477"/>
      <c r="GP297" s="477"/>
      <c r="GQ297" s="477"/>
      <c r="GR297" s="477"/>
      <c r="GS297" s="477"/>
      <c r="GT297" s="477"/>
      <c r="GU297" s="477"/>
      <c r="GV297" s="477"/>
      <c r="GW297" s="477"/>
      <c r="GX297" s="477"/>
      <c r="GY297" s="477"/>
      <c r="GZ297" s="477"/>
      <c r="HA297" s="477"/>
      <c r="HB297" s="477"/>
      <c r="HC297" s="477"/>
      <c r="HD297" s="477"/>
      <c r="HE297" s="477"/>
      <c r="HF297" s="477"/>
      <c r="HG297" s="477"/>
      <c r="HH297" s="477"/>
      <c r="HI297" s="477"/>
      <c r="HJ297" s="477"/>
      <c r="HK297" s="477"/>
      <c r="HL297" s="477"/>
      <c r="HM297" s="477"/>
      <c r="HN297" s="477"/>
      <c r="HO297" s="477"/>
      <c r="HP297" s="477"/>
      <c r="HQ297" s="477"/>
      <c r="HR297" s="477"/>
      <c r="HS297" s="477"/>
      <c r="HT297" s="477"/>
      <c r="HU297" s="477"/>
      <c r="HV297" s="477"/>
      <c r="HW297" s="477"/>
      <c r="HX297" s="477"/>
      <c r="HY297" s="477"/>
      <c r="HZ297" s="477"/>
      <c r="IA297" s="477"/>
      <c r="IB297" s="477"/>
      <c r="IC297" s="477"/>
      <c r="ID297" s="477"/>
      <c r="IE297" s="477"/>
      <c r="IF297" s="477"/>
      <c r="IG297" s="477"/>
      <c r="IH297" s="477"/>
      <c r="II297" s="477"/>
      <c r="IJ297" s="477"/>
      <c r="IK297" s="477"/>
      <c r="IL297" s="477"/>
      <c r="IM297" s="477"/>
      <c r="IN297" s="477"/>
      <c r="IO297" s="477"/>
      <c r="IP297" s="477"/>
      <c r="IQ297" s="477"/>
      <c r="IR297" s="477"/>
      <c r="IS297" s="477"/>
      <c r="IT297" s="477"/>
      <c r="IU297" s="477"/>
      <c r="IV297" s="477"/>
      <c r="IW297" s="477"/>
      <c r="IX297" s="477"/>
      <c r="IY297" s="477"/>
      <c r="IZ297" s="477"/>
      <c r="JA297" s="477"/>
      <c r="JB297" s="477"/>
      <c r="JC297" s="477"/>
      <c r="JD297" s="477"/>
      <c r="JE297" s="477"/>
    </row>
    <row r="298" spans="13:265" s="508" customFormat="1" ht="15" hidden="1" customHeight="1" x14ac:dyDescent="0.25">
      <c r="M298" s="400"/>
      <c r="N298" s="400"/>
      <c r="CK298" s="477"/>
      <c r="CL298" s="477"/>
      <c r="CM298" s="477"/>
      <c r="CN298" s="477"/>
      <c r="CO298" s="477"/>
      <c r="CP298" s="477"/>
      <c r="CQ298" s="477"/>
      <c r="CR298" s="477"/>
      <c r="CS298" s="477"/>
      <c r="CT298" s="477"/>
      <c r="CU298" s="477"/>
      <c r="CV298" s="477"/>
      <c r="CW298" s="477"/>
      <c r="CX298" s="477"/>
      <c r="CY298" s="477"/>
      <c r="CZ298" s="477"/>
      <c r="DA298" s="477"/>
      <c r="DB298" s="477"/>
      <c r="DC298" s="477"/>
      <c r="DD298" s="477"/>
      <c r="DE298" s="477"/>
      <c r="DF298" s="477"/>
      <c r="DG298" s="477"/>
      <c r="DH298" s="477"/>
      <c r="DI298" s="477"/>
      <c r="DJ298" s="477"/>
      <c r="DK298" s="477"/>
      <c r="DL298" s="477"/>
      <c r="DM298" s="477"/>
      <c r="DN298" s="477"/>
      <c r="DO298" s="477"/>
      <c r="DP298" s="477"/>
      <c r="DQ298" s="477"/>
      <c r="DR298" s="477"/>
      <c r="DS298" s="477"/>
      <c r="DT298" s="477"/>
      <c r="DU298" s="477"/>
      <c r="DV298" s="477"/>
      <c r="DW298" s="477"/>
      <c r="DX298" s="477"/>
      <c r="DY298" s="477"/>
      <c r="DZ298" s="477"/>
      <c r="EA298" s="477"/>
      <c r="EB298" s="477"/>
      <c r="EC298" s="477"/>
      <c r="ED298" s="477"/>
      <c r="EE298" s="477"/>
      <c r="EF298" s="477"/>
      <c r="EG298" s="477"/>
      <c r="EH298" s="477"/>
      <c r="EI298" s="477"/>
      <c r="EJ298" s="477"/>
      <c r="EK298" s="477"/>
      <c r="EL298" s="477"/>
      <c r="EM298" s="477"/>
      <c r="EN298" s="477"/>
      <c r="EO298" s="477"/>
      <c r="EP298" s="477"/>
      <c r="EQ298" s="477"/>
      <c r="ER298" s="477"/>
      <c r="ES298" s="477"/>
      <c r="ET298" s="477"/>
      <c r="EU298" s="477"/>
      <c r="EV298" s="477"/>
      <c r="EW298" s="477"/>
      <c r="EX298" s="477"/>
      <c r="EY298" s="477"/>
      <c r="EZ298" s="477"/>
      <c r="FA298" s="477"/>
      <c r="FB298" s="477"/>
      <c r="FC298" s="477"/>
      <c r="FD298" s="477"/>
      <c r="FE298" s="477"/>
      <c r="FF298" s="477"/>
      <c r="FG298" s="477"/>
      <c r="FH298" s="477"/>
      <c r="FI298" s="477"/>
      <c r="FJ298" s="477"/>
      <c r="FK298" s="477"/>
      <c r="FL298" s="477"/>
      <c r="FM298" s="477"/>
      <c r="FN298" s="477"/>
      <c r="FO298" s="477"/>
      <c r="FP298" s="477"/>
      <c r="FQ298" s="477"/>
      <c r="FR298" s="477"/>
      <c r="FS298" s="477"/>
      <c r="FT298" s="477"/>
      <c r="FU298" s="477"/>
      <c r="FV298" s="477"/>
      <c r="FW298" s="477"/>
      <c r="FX298" s="477"/>
      <c r="FY298" s="477"/>
      <c r="FZ298" s="477"/>
      <c r="GA298" s="477"/>
      <c r="GB298" s="477"/>
      <c r="GC298" s="477"/>
      <c r="GD298" s="477"/>
      <c r="GE298" s="477"/>
      <c r="GF298" s="477"/>
      <c r="GG298" s="477"/>
      <c r="GH298" s="477"/>
      <c r="GI298" s="477"/>
      <c r="GJ298" s="477"/>
      <c r="GK298" s="477"/>
      <c r="GL298" s="477"/>
      <c r="GM298" s="477"/>
      <c r="GN298" s="477"/>
      <c r="GO298" s="477"/>
      <c r="GP298" s="477"/>
      <c r="GQ298" s="477"/>
      <c r="GR298" s="477"/>
      <c r="GS298" s="477"/>
      <c r="GT298" s="477"/>
      <c r="GU298" s="477"/>
      <c r="GV298" s="477"/>
      <c r="GW298" s="477"/>
      <c r="GX298" s="477"/>
      <c r="GY298" s="477"/>
      <c r="GZ298" s="477"/>
      <c r="HA298" s="477"/>
      <c r="HB298" s="477"/>
      <c r="HC298" s="477"/>
      <c r="HD298" s="477"/>
      <c r="HE298" s="477"/>
      <c r="HF298" s="477"/>
      <c r="HG298" s="477"/>
      <c r="HH298" s="477"/>
      <c r="HI298" s="477"/>
      <c r="HJ298" s="477"/>
      <c r="HK298" s="477"/>
      <c r="HL298" s="477"/>
      <c r="HM298" s="477"/>
      <c r="HN298" s="477"/>
      <c r="HO298" s="477"/>
      <c r="HP298" s="477"/>
      <c r="HQ298" s="477"/>
      <c r="HR298" s="477"/>
      <c r="HS298" s="477"/>
      <c r="HT298" s="477"/>
      <c r="HU298" s="477"/>
      <c r="HV298" s="477"/>
      <c r="HW298" s="477"/>
      <c r="HX298" s="477"/>
      <c r="HY298" s="477"/>
      <c r="HZ298" s="477"/>
      <c r="IA298" s="477"/>
      <c r="IB298" s="477"/>
      <c r="IC298" s="477"/>
      <c r="ID298" s="477"/>
      <c r="IE298" s="477"/>
      <c r="IF298" s="477"/>
      <c r="IG298" s="477"/>
      <c r="IH298" s="477"/>
      <c r="II298" s="477"/>
      <c r="IJ298" s="477"/>
      <c r="IK298" s="477"/>
      <c r="IL298" s="477"/>
      <c r="IM298" s="477"/>
      <c r="IN298" s="477"/>
      <c r="IO298" s="477"/>
      <c r="IP298" s="477"/>
      <c r="IQ298" s="477"/>
      <c r="IR298" s="477"/>
      <c r="IS298" s="477"/>
      <c r="IT298" s="477"/>
      <c r="IU298" s="477"/>
      <c r="IV298" s="477"/>
      <c r="IW298" s="477"/>
      <c r="IX298" s="477"/>
      <c r="IY298" s="477"/>
      <c r="IZ298" s="477"/>
      <c r="JA298" s="477"/>
      <c r="JB298" s="477"/>
      <c r="JC298" s="477"/>
      <c r="JD298" s="477"/>
      <c r="JE298" s="477"/>
    </row>
    <row r="299" spans="13:265" s="508" customFormat="1" ht="15" hidden="1" customHeight="1" x14ac:dyDescent="0.25">
      <c r="M299" s="400"/>
      <c r="N299" s="400"/>
      <c r="CK299" s="477"/>
      <c r="CL299" s="477"/>
      <c r="CM299" s="477"/>
      <c r="CN299" s="477"/>
      <c r="CO299" s="477"/>
      <c r="CP299" s="477"/>
      <c r="CQ299" s="477"/>
      <c r="CR299" s="477"/>
      <c r="CS299" s="477"/>
      <c r="CT299" s="477"/>
      <c r="CU299" s="477"/>
      <c r="CV299" s="477"/>
      <c r="CW299" s="477"/>
      <c r="CX299" s="477"/>
      <c r="CY299" s="477"/>
      <c r="CZ299" s="477"/>
      <c r="DA299" s="477"/>
      <c r="DB299" s="477"/>
      <c r="DC299" s="477"/>
      <c r="DD299" s="477"/>
      <c r="DE299" s="477"/>
      <c r="DF299" s="477"/>
      <c r="DG299" s="477"/>
      <c r="DH299" s="477"/>
      <c r="DI299" s="477"/>
      <c r="DJ299" s="477"/>
      <c r="DK299" s="477"/>
      <c r="DL299" s="477"/>
      <c r="DM299" s="477"/>
      <c r="DN299" s="477"/>
      <c r="DO299" s="477"/>
      <c r="DP299" s="477"/>
      <c r="DQ299" s="477"/>
      <c r="DR299" s="477"/>
      <c r="DS299" s="477"/>
      <c r="DT299" s="477"/>
      <c r="DU299" s="477"/>
      <c r="DV299" s="477"/>
      <c r="DW299" s="477"/>
      <c r="DX299" s="477"/>
      <c r="DY299" s="477"/>
      <c r="DZ299" s="477"/>
      <c r="EA299" s="477"/>
      <c r="EB299" s="477"/>
      <c r="EC299" s="477"/>
      <c r="ED299" s="477"/>
      <c r="EE299" s="477"/>
      <c r="EF299" s="477"/>
      <c r="EG299" s="477"/>
      <c r="EH299" s="477"/>
      <c r="EI299" s="477"/>
      <c r="EJ299" s="477"/>
      <c r="EK299" s="477"/>
      <c r="EL299" s="477"/>
      <c r="EM299" s="477"/>
      <c r="EN299" s="477"/>
      <c r="EO299" s="477"/>
      <c r="EP299" s="477"/>
      <c r="EQ299" s="477"/>
      <c r="ER299" s="477"/>
      <c r="ES299" s="477"/>
      <c r="ET299" s="477"/>
      <c r="EU299" s="477"/>
      <c r="EV299" s="477"/>
      <c r="EW299" s="477"/>
      <c r="EX299" s="477"/>
      <c r="EY299" s="477"/>
      <c r="EZ299" s="477"/>
      <c r="FA299" s="477"/>
      <c r="FB299" s="477"/>
      <c r="FC299" s="477"/>
      <c r="FD299" s="477"/>
      <c r="FE299" s="477"/>
      <c r="FF299" s="477"/>
      <c r="FG299" s="477"/>
      <c r="FH299" s="477"/>
      <c r="FI299" s="477"/>
      <c r="FJ299" s="477"/>
      <c r="FK299" s="477"/>
      <c r="FL299" s="477"/>
      <c r="FM299" s="477"/>
      <c r="FN299" s="477"/>
      <c r="FO299" s="477"/>
      <c r="FP299" s="477"/>
      <c r="FQ299" s="477"/>
      <c r="FR299" s="477"/>
      <c r="FS299" s="477"/>
      <c r="FT299" s="477"/>
      <c r="FU299" s="477"/>
      <c r="FV299" s="477"/>
      <c r="FW299" s="477"/>
      <c r="FX299" s="477"/>
      <c r="FY299" s="477"/>
      <c r="FZ299" s="477"/>
      <c r="GA299" s="477"/>
      <c r="GB299" s="477"/>
      <c r="GC299" s="477"/>
      <c r="GD299" s="477"/>
      <c r="GE299" s="477"/>
      <c r="GF299" s="477"/>
      <c r="GG299" s="477"/>
      <c r="GH299" s="477"/>
      <c r="GI299" s="477"/>
      <c r="GJ299" s="477"/>
      <c r="GK299" s="477"/>
      <c r="GL299" s="477"/>
      <c r="GM299" s="477"/>
      <c r="GN299" s="477"/>
      <c r="GO299" s="477"/>
      <c r="GP299" s="477"/>
      <c r="GQ299" s="477"/>
      <c r="GR299" s="477"/>
      <c r="GS299" s="477"/>
      <c r="GT299" s="477"/>
      <c r="GU299" s="477"/>
      <c r="GV299" s="477"/>
      <c r="GW299" s="477"/>
      <c r="GX299" s="477"/>
      <c r="GY299" s="477"/>
      <c r="GZ299" s="477"/>
      <c r="HA299" s="477"/>
      <c r="HB299" s="477"/>
      <c r="HC299" s="477"/>
      <c r="HD299" s="477"/>
      <c r="HE299" s="477"/>
      <c r="HF299" s="477"/>
      <c r="HG299" s="477"/>
      <c r="HH299" s="477"/>
      <c r="HI299" s="477"/>
      <c r="HJ299" s="477"/>
      <c r="HK299" s="477"/>
      <c r="HL299" s="477"/>
      <c r="HM299" s="477"/>
      <c r="HN299" s="477"/>
      <c r="HO299" s="477"/>
      <c r="HP299" s="477"/>
      <c r="HQ299" s="477"/>
      <c r="HR299" s="477"/>
      <c r="HS299" s="477"/>
      <c r="HT299" s="477"/>
      <c r="HU299" s="477"/>
      <c r="HV299" s="477"/>
      <c r="HW299" s="477"/>
      <c r="HX299" s="477"/>
      <c r="HY299" s="477"/>
      <c r="HZ299" s="477"/>
      <c r="IA299" s="477"/>
      <c r="IB299" s="477"/>
      <c r="IC299" s="477"/>
      <c r="ID299" s="477"/>
      <c r="IE299" s="477"/>
      <c r="IF299" s="477"/>
      <c r="IG299" s="477"/>
      <c r="IH299" s="477"/>
      <c r="II299" s="477"/>
      <c r="IJ299" s="477"/>
      <c r="IK299" s="477"/>
      <c r="IL299" s="477"/>
      <c r="IM299" s="477"/>
      <c r="IN299" s="477"/>
      <c r="IO299" s="477"/>
      <c r="IP299" s="477"/>
      <c r="IQ299" s="477"/>
      <c r="IR299" s="477"/>
      <c r="IS299" s="477"/>
      <c r="IT299" s="477"/>
      <c r="IU299" s="477"/>
      <c r="IV299" s="477"/>
      <c r="IW299" s="477"/>
      <c r="IX299" s="477"/>
      <c r="IY299" s="477"/>
      <c r="IZ299" s="477"/>
      <c r="JA299" s="477"/>
      <c r="JB299" s="477"/>
      <c r="JC299" s="477"/>
      <c r="JD299" s="477"/>
      <c r="JE299" s="477"/>
    </row>
    <row r="300" spans="13:265" s="508" customFormat="1" ht="15" hidden="1" customHeight="1" x14ac:dyDescent="0.25">
      <c r="M300" s="400"/>
      <c r="N300" s="400"/>
      <c r="CK300" s="477"/>
      <c r="CL300" s="477"/>
      <c r="CM300" s="477"/>
      <c r="CN300" s="477"/>
      <c r="CO300" s="477"/>
      <c r="CP300" s="477"/>
      <c r="CQ300" s="477"/>
      <c r="CR300" s="477"/>
      <c r="CS300" s="477"/>
      <c r="CT300" s="477"/>
      <c r="CU300" s="477"/>
      <c r="CV300" s="477"/>
      <c r="CW300" s="477"/>
      <c r="CX300" s="477"/>
      <c r="CY300" s="477"/>
      <c r="CZ300" s="477"/>
      <c r="DA300" s="477"/>
      <c r="DB300" s="477"/>
      <c r="DC300" s="477"/>
      <c r="DD300" s="477"/>
      <c r="DE300" s="477"/>
      <c r="DF300" s="477"/>
      <c r="DG300" s="477"/>
      <c r="DH300" s="477"/>
      <c r="DI300" s="477"/>
      <c r="DJ300" s="477"/>
      <c r="DK300" s="477"/>
      <c r="DL300" s="477"/>
      <c r="DM300" s="477"/>
      <c r="DN300" s="477"/>
      <c r="DO300" s="477"/>
      <c r="DP300" s="477"/>
      <c r="DQ300" s="477"/>
      <c r="DR300" s="477"/>
      <c r="DS300" s="477"/>
      <c r="DT300" s="477"/>
      <c r="DU300" s="477"/>
      <c r="DV300" s="477"/>
      <c r="DW300" s="477"/>
      <c r="DX300" s="477"/>
      <c r="DY300" s="477"/>
      <c r="DZ300" s="477"/>
      <c r="EA300" s="477"/>
      <c r="EB300" s="477"/>
      <c r="EC300" s="477"/>
      <c r="ED300" s="477"/>
      <c r="EE300" s="477"/>
      <c r="EF300" s="477"/>
      <c r="EG300" s="477"/>
      <c r="EH300" s="477"/>
      <c r="EI300" s="477"/>
      <c r="EJ300" s="477"/>
      <c r="EK300" s="477"/>
      <c r="EL300" s="477"/>
      <c r="EM300" s="477"/>
      <c r="EN300" s="477"/>
      <c r="EO300" s="477"/>
      <c r="EP300" s="477"/>
      <c r="EQ300" s="477"/>
      <c r="ER300" s="477"/>
      <c r="ES300" s="477"/>
      <c r="ET300" s="477"/>
      <c r="EU300" s="477"/>
      <c r="EV300" s="477"/>
      <c r="EW300" s="477"/>
      <c r="EX300" s="477"/>
      <c r="EY300" s="477"/>
      <c r="EZ300" s="477"/>
      <c r="FA300" s="477"/>
      <c r="FB300" s="477"/>
      <c r="FC300" s="477"/>
      <c r="FD300" s="477"/>
      <c r="FE300" s="477"/>
      <c r="FF300" s="477"/>
      <c r="FG300" s="477"/>
      <c r="FH300" s="477"/>
      <c r="FI300" s="477"/>
      <c r="FJ300" s="477"/>
      <c r="FK300" s="477"/>
      <c r="FL300" s="477"/>
      <c r="FM300" s="477"/>
      <c r="FN300" s="477"/>
      <c r="FO300" s="477"/>
      <c r="FP300" s="477"/>
      <c r="FQ300" s="477"/>
      <c r="FR300" s="477"/>
      <c r="FS300" s="477"/>
      <c r="FT300" s="477"/>
      <c r="FU300" s="477"/>
      <c r="FV300" s="477"/>
      <c r="FW300" s="477"/>
      <c r="FX300" s="477"/>
      <c r="FY300" s="477"/>
      <c r="FZ300" s="477"/>
      <c r="GA300" s="477"/>
      <c r="GB300" s="477"/>
      <c r="GC300" s="477"/>
      <c r="GD300" s="477"/>
      <c r="GE300" s="477"/>
      <c r="GF300" s="477"/>
      <c r="GG300" s="477"/>
      <c r="GH300" s="477"/>
      <c r="GI300" s="477"/>
      <c r="GJ300" s="477"/>
      <c r="GK300" s="477"/>
      <c r="GL300" s="477"/>
      <c r="GM300" s="477"/>
      <c r="GN300" s="477"/>
      <c r="GO300" s="477"/>
      <c r="GP300" s="477"/>
      <c r="GQ300" s="477"/>
      <c r="GR300" s="477"/>
      <c r="GS300" s="477"/>
      <c r="GT300" s="477"/>
      <c r="GU300" s="477"/>
      <c r="GV300" s="477"/>
      <c r="GW300" s="477"/>
      <c r="GX300" s="477"/>
      <c r="GY300" s="477"/>
      <c r="GZ300" s="477"/>
      <c r="HA300" s="477"/>
      <c r="HB300" s="477"/>
      <c r="HC300" s="477"/>
      <c r="HD300" s="477"/>
      <c r="HE300" s="477"/>
      <c r="HF300" s="477"/>
      <c r="HG300" s="477"/>
      <c r="HH300" s="477"/>
      <c r="HI300" s="477"/>
      <c r="HJ300" s="477"/>
      <c r="HK300" s="477"/>
      <c r="HL300" s="477"/>
      <c r="HM300" s="477"/>
      <c r="HN300" s="477"/>
      <c r="HO300" s="477"/>
      <c r="HP300" s="477"/>
      <c r="HQ300" s="477"/>
      <c r="HR300" s="477"/>
      <c r="HS300" s="477"/>
      <c r="HT300" s="477"/>
      <c r="HU300" s="477"/>
      <c r="HV300" s="477"/>
      <c r="HW300" s="477"/>
      <c r="HX300" s="477"/>
      <c r="HY300" s="477"/>
      <c r="HZ300" s="477"/>
      <c r="IA300" s="477"/>
      <c r="IB300" s="477"/>
      <c r="IC300" s="477"/>
      <c r="ID300" s="477"/>
      <c r="IE300" s="477"/>
      <c r="IF300" s="477"/>
      <c r="IG300" s="477"/>
      <c r="IH300" s="477"/>
      <c r="II300" s="477"/>
      <c r="IJ300" s="477"/>
      <c r="IK300" s="477"/>
      <c r="IL300" s="477"/>
      <c r="IM300" s="477"/>
      <c r="IN300" s="477"/>
      <c r="IO300" s="477"/>
      <c r="IP300" s="477"/>
      <c r="IQ300" s="477"/>
      <c r="IR300" s="477"/>
      <c r="IS300" s="477"/>
      <c r="IT300" s="477"/>
      <c r="IU300" s="477"/>
      <c r="IV300" s="477"/>
      <c r="IW300" s="477"/>
      <c r="IX300" s="477"/>
      <c r="IY300" s="477"/>
      <c r="IZ300" s="477"/>
      <c r="JA300" s="477"/>
      <c r="JB300" s="477"/>
      <c r="JC300" s="477"/>
      <c r="JD300" s="477"/>
      <c r="JE300" s="477"/>
    </row>
    <row r="301" spans="13:265" s="508" customFormat="1" ht="15" hidden="1" customHeight="1" x14ac:dyDescent="0.25">
      <c r="M301" s="400"/>
      <c r="N301" s="400"/>
      <c r="CK301" s="477"/>
      <c r="CL301" s="477"/>
      <c r="CM301" s="477"/>
      <c r="CN301" s="477"/>
      <c r="CO301" s="477"/>
      <c r="CP301" s="477"/>
      <c r="CQ301" s="477"/>
      <c r="CR301" s="477"/>
      <c r="CS301" s="477"/>
      <c r="CT301" s="477"/>
      <c r="CU301" s="477"/>
      <c r="CV301" s="477"/>
      <c r="CW301" s="477"/>
      <c r="CX301" s="477"/>
      <c r="CY301" s="477"/>
      <c r="CZ301" s="477"/>
      <c r="DA301" s="477"/>
      <c r="DB301" s="477"/>
      <c r="DC301" s="477"/>
      <c r="DD301" s="477"/>
      <c r="DE301" s="477"/>
      <c r="DF301" s="477"/>
      <c r="DG301" s="477"/>
      <c r="DH301" s="477"/>
      <c r="DI301" s="477"/>
      <c r="DJ301" s="477"/>
      <c r="DK301" s="477"/>
      <c r="DL301" s="477"/>
      <c r="DM301" s="477"/>
      <c r="DN301" s="477"/>
      <c r="DO301" s="477"/>
      <c r="DP301" s="477"/>
      <c r="DQ301" s="477"/>
      <c r="DR301" s="477"/>
      <c r="DS301" s="477"/>
      <c r="DT301" s="477"/>
      <c r="DU301" s="477"/>
      <c r="DV301" s="477"/>
      <c r="DW301" s="477"/>
      <c r="DX301" s="477"/>
      <c r="DY301" s="477"/>
      <c r="DZ301" s="477"/>
      <c r="EA301" s="477"/>
      <c r="EB301" s="477"/>
      <c r="EC301" s="477"/>
      <c r="ED301" s="477"/>
      <c r="EE301" s="477"/>
      <c r="EF301" s="477"/>
      <c r="EG301" s="477"/>
      <c r="EH301" s="477"/>
      <c r="EI301" s="477"/>
      <c r="EJ301" s="477"/>
      <c r="EK301" s="477"/>
      <c r="EL301" s="477"/>
      <c r="EM301" s="477"/>
      <c r="EN301" s="477"/>
      <c r="EO301" s="477"/>
      <c r="EP301" s="477"/>
      <c r="EQ301" s="477"/>
      <c r="ER301" s="477"/>
      <c r="ES301" s="477"/>
      <c r="ET301" s="477"/>
      <c r="EU301" s="477"/>
      <c r="EV301" s="477"/>
      <c r="EW301" s="477"/>
      <c r="EX301" s="477"/>
      <c r="EY301" s="477"/>
      <c r="EZ301" s="477"/>
      <c r="FA301" s="477"/>
      <c r="FB301" s="477"/>
      <c r="FC301" s="477"/>
      <c r="FD301" s="477"/>
      <c r="FE301" s="477"/>
      <c r="FF301" s="477"/>
      <c r="FG301" s="477"/>
      <c r="FH301" s="477"/>
      <c r="FI301" s="477"/>
      <c r="FJ301" s="477"/>
      <c r="FK301" s="477"/>
      <c r="FL301" s="477"/>
      <c r="FM301" s="477"/>
      <c r="FN301" s="477"/>
      <c r="FO301" s="477"/>
      <c r="FP301" s="477"/>
      <c r="FQ301" s="477"/>
      <c r="FR301" s="477"/>
      <c r="FS301" s="477"/>
      <c r="FT301" s="477"/>
      <c r="FU301" s="477"/>
      <c r="FV301" s="477"/>
      <c r="FW301" s="477"/>
      <c r="FX301" s="477"/>
      <c r="FY301" s="477"/>
      <c r="FZ301" s="477"/>
      <c r="GA301" s="477"/>
      <c r="GB301" s="477"/>
      <c r="GC301" s="477"/>
      <c r="GD301" s="477"/>
      <c r="GE301" s="477"/>
      <c r="GF301" s="477"/>
      <c r="GG301" s="477"/>
      <c r="GH301" s="477"/>
      <c r="GI301" s="477"/>
      <c r="GJ301" s="477"/>
      <c r="GK301" s="477"/>
      <c r="GL301" s="477"/>
      <c r="GM301" s="477"/>
      <c r="GN301" s="477"/>
      <c r="GO301" s="477"/>
      <c r="GP301" s="477"/>
      <c r="GQ301" s="477"/>
      <c r="GR301" s="477"/>
      <c r="GS301" s="477"/>
      <c r="GT301" s="477"/>
      <c r="GU301" s="477"/>
      <c r="GV301" s="477"/>
      <c r="GW301" s="477"/>
      <c r="GX301" s="477"/>
      <c r="GY301" s="477"/>
      <c r="GZ301" s="477"/>
      <c r="HA301" s="477"/>
      <c r="HB301" s="477"/>
      <c r="HC301" s="477"/>
      <c r="HD301" s="477"/>
      <c r="HE301" s="477"/>
      <c r="HF301" s="477"/>
      <c r="HG301" s="477"/>
      <c r="HH301" s="477"/>
      <c r="HI301" s="477"/>
      <c r="HJ301" s="477"/>
      <c r="HK301" s="477"/>
      <c r="HL301" s="477"/>
      <c r="HM301" s="477"/>
      <c r="HN301" s="477"/>
      <c r="HO301" s="477"/>
      <c r="HP301" s="477"/>
      <c r="HQ301" s="477"/>
      <c r="HR301" s="477"/>
      <c r="HS301" s="477"/>
      <c r="HT301" s="477"/>
      <c r="HU301" s="477"/>
      <c r="HV301" s="477"/>
      <c r="HW301" s="477"/>
      <c r="HX301" s="477"/>
      <c r="HY301" s="477"/>
      <c r="HZ301" s="477"/>
      <c r="IA301" s="477"/>
      <c r="IB301" s="477"/>
      <c r="IC301" s="477"/>
      <c r="ID301" s="477"/>
      <c r="IE301" s="477"/>
      <c r="IF301" s="477"/>
      <c r="IG301" s="477"/>
      <c r="IH301" s="477"/>
      <c r="II301" s="477"/>
      <c r="IJ301" s="477"/>
      <c r="IK301" s="477"/>
      <c r="IL301" s="477"/>
      <c r="IM301" s="477"/>
      <c r="IN301" s="477"/>
      <c r="IO301" s="477"/>
      <c r="IP301" s="477"/>
      <c r="IQ301" s="477"/>
      <c r="IR301" s="477"/>
      <c r="IS301" s="477"/>
      <c r="IT301" s="477"/>
      <c r="IU301" s="477"/>
      <c r="IV301" s="477"/>
      <c r="IW301" s="477"/>
      <c r="IX301" s="477"/>
      <c r="IY301" s="477"/>
      <c r="IZ301" s="477"/>
      <c r="JA301" s="477"/>
      <c r="JB301" s="477"/>
      <c r="JC301" s="477"/>
      <c r="JD301" s="477"/>
      <c r="JE301" s="477"/>
    </row>
    <row r="302" spans="13:265" s="508" customFormat="1" ht="15" hidden="1" customHeight="1" x14ac:dyDescent="0.25">
      <c r="M302" s="400"/>
      <c r="N302" s="400"/>
      <c r="CK302" s="477"/>
      <c r="CL302" s="477"/>
      <c r="CM302" s="477"/>
      <c r="CN302" s="477"/>
      <c r="CO302" s="477"/>
      <c r="CP302" s="477"/>
      <c r="CQ302" s="477"/>
      <c r="CR302" s="477"/>
      <c r="CS302" s="477"/>
      <c r="CT302" s="477"/>
      <c r="CU302" s="477"/>
      <c r="CV302" s="477"/>
      <c r="CW302" s="477"/>
      <c r="CX302" s="477"/>
      <c r="CY302" s="477"/>
      <c r="CZ302" s="477"/>
      <c r="DA302" s="477"/>
      <c r="DB302" s="477"/>
      <c r="DC302" s="477"/>
      <c r="DD302" s="477"/>
      <c r="DE302" s="477"/>
      <c r="DF302" s="477"/>
      <c r="DG302" s="477"/>
      <c r="DH302" s="477"/>
      <c r="DI302" s="477"/>
      <c r="DJ302" s="477"/>
      <c r="DK302" s="477"/>
      <c r="DL302" s="477"/>
      <c r="DM302" s="477"/>
      <c r="DN302" s="477"/>
      <c r="DO302" s="477"/>
      <c r="DP302" s="477"/>
      <c r="DQ302" s="477"/>
      <c r="DR302" s="477"/>
      <c r="DS302" s="477"/>
      <c r="DT302" s="477"/>
      <c r="DU302" s="477"/>
      <c r="DV302" s="477"/>
      <c r="DW302" s="477"/>
      <c r="DX302" s="477"/>
      <c r="DY302" s="477"/>
      <c r="DZ302" s="477"/>
      <c r="EA302" s="477"/>
      <c r="EB302" s="477"/>
      <c r="EC302" s="477"/>
      <c r="ED302" s="477"/>
      <c r="EE302" s="477"/>
      <c r="EF302" s="477"/>
      <c r="EG302" s="477"/>
      <c r="EH302" s="477"/>
      <c r="EI302" s="477"/>
      <c r="EJ302" s="477"/>
      <c r="EK302" s="477"/>
      <c r="EL302" s="477"/>
      <c r="EM302" s="477"/>
      <c r="EN302" s="477"/>
      <c r="EO302" s="477"/>
      <c r="EP302" s="477"/>
      <c r="EQ302" s="477"/>
      <c r="ER302" s="477"/>
      <c r="ES302" s="477"/>
      <c r="ET302" s="477"/>
      <c r="EU302" s="477"/>
      <c r="EV302" s="477"/>
      <c r="EW302" s="477"/>
      <c r="EX302" s="477"/>
      <c r="EY302" s="477"/>
      <c r="EZ302" s="477"/>
      <c r="FA302" s="477"/>
      <c r="FB302" s="477"/>
      <c r="FC302" s="477"/>
      <c r="FD302" s="477"/>
      <c r="FE302" s="477"/>
      <c r="FF302" s="477"/>
      <c r="FG302" s="477"/>
      <c r="FH302" s="477"/>
      <c r="FI302" s="477"/>
      <c r="FJ302" s="477"/>
      <c r="FK302" s="477"/>
      <c r="FL302" s="477"/>
      <c r="FM302" s="477"/>
      <c r="FN302" s="477"/>
      <c r="FO302" s="477"/>
      <c r="FP302" s="477"/>
      <c r="FQ302" s="477"/>
      <c r="FR302" s="477"/>
      <c r="FS302" s="477"/>
      <c r="FT302" s="477"/>
      <c r="FU302" s="477"/>
      <c r="FV302" s="477"/>
      <c r="FW302" s="477"/>
      <c r="FX302" s="477"/>
      <c r="FY302" s="477"/>
      <c r="FZ302" s="477"/>
      <c r="GA302" s="477"/>
      <c r="GB302" s="477"/>
      <c r="GC302" s="477"/>
      <c r="GD302" s="477"/>
      <c r="GE302" s="477"/>
      <c r="GF302" s="477"/>
      <c r="GG302" s="477"/>
      <c r="GH302" s="477"/>
      <c r="GI302" s="477"/>
      <c r="GJ302" s="477"/>
      <c r="GK302" s="477"/>
      <c r="GL302" s="477"/>
      <c r="GM302" s="477"/>
      <c r="GN302" s="477"/>
      <c r="GO302" s="477"/>
      <c r="GP302" s="477"/>
      <c r="GQ302" s="477"/>
      <c r="GR302" s="477"/>
      <c r="GS302" s="477"/>
      <c r="GT302" s="477"/>
      <c r="GU302" s="477"/>
      <c r="GV302" s="477"/>
      <c r="GW302" s="477"/>
      <c r="GX302" s="477"/>
      <c r="GY302" s="477"/>
      <c r="GZ302" s="477"/>
      <c r="HA302" s="477"/>
      <c r="HB302" s="477"/>
      <c r="HC302" s="477"/>
      <c r="HD302" s="477"/>
      <c r="HE302" s="477"/>
      <c r="HF302" s="477"/>
      <c r="HG302" s="477"/>
      <c r="HH302" s="477"/>
      <c r="HI302" s="477"/>
      <c r="HJ302" s="477"/>
      <c r="HK302" s="477"/>
      <c r="HL302" s="477"/>
      <c r="HM302" s="477"/>
      <c r="HN302" s="477"/>
      <c r="HO302" s="477"/>
      <c r="HP302" s="477"/>
      <c r="HQ302" s="477"/>
      <c r="HR302" s="477"/>
      <c r="HS302" s="477"/>
      <c r="HT302" s="477"/>
      <c r="HU302" s="477"/>
      <c r="HV302" s="477"/>
      <c r="HW302" s="477"/>
      <c r="HX302" s="477"/>
      <c r="HY302" s="477"/>
      <c r="HZ302" s="477"/>
      <c r="IA302" s="477"/>
      <c r="IB302" s="477"/>
      <c r="IC302" s="477"/>
      <c r="ID302" s="477"/>
      <c r="IE302" s="477"/>
      <c r="IF302" s="477"/>
      <c r="IG302" s="477"/>
      <c r="IH302" s="477"/>
      <c r="II302" s="477"/>
      <c r="IJ302" s="477"/>
      <c r="IK302" s="477"/>
      <c r="IL302" s="477"/>
      <c r="IM302" s="477"/>
      <c r="IN302" s="477"/>
      <c r="IO302" s="477"/>
      <c r="IP302" s="477"/>
      <c r="IQ302" s="477"/>
      <c r="IR302" s="477"/>
      <c r="IS302" s="477"/>
      <c r="IT302" s="477"/>
      <c r="IU302" s="477"/>
      <c r="IV302" s="477"/>
      <c r="IW302" s="477"/>
      <c r="IX302" s="477"/>
      <c r="IY302" s="477"/>
      <c r="IZ302" s="477"/>
      <c r="JA302" s="477"/>
      <c r="JB302" s="477"/>
      <c r="JC302" s="477"/>
      <c r="JD302" s="477"/>
      <c r="JE302" s="477"/>
    </row>
    <row r="303" spans="13:265" s="508" customFormat="1" ht="15" hidden="1" customHeight="1" x14ac:dyDescent="0.25">
      <c r="M303" s="400"/>
      <c r="N303" s="400"/>
      <c r="CK303" s="477"/>
      <c r="CL303" s="477"/>
      <c r="CM303" s="477"/>
      <c r="CN303" s="477"/>
      <c r="CO303" s="477"/>
      <c r="CP303" s="477"/>
      <c r="CQ303" s="477"/>
      <c r="CR303" s="477"/>
      <c r="CS303" s="477"/>
      <c r="CT303" s="477"/>
      <c r="CU303" s="477"/>
      <c r="CV303" s="477"/>
      <c r="CW303" s="477"/>
      <c r="CX303" s="477"/>
      <c r="CY303" s="477"/>
      <c r="CZ303" s="477"/>
      <c r="DA303" s="477"/>
      <c r="DB303" s="477"/>
      <c r="DC303" s="477"/>
      <c r="DD303" s="477"/>
      <c r="DE303" s="477"/>
      <c r="DF303" s="477"/>
      <c r="DG303" s="477"/>
      <c r="DH303" s="477"/>
      <c r="DI303" s="477"/>
      <c r="DJ303" s="477"/>
      <c r="DK303" s="477"/>
      <c r="DL303" s="477"/>
      <c r="DM303" s="477"/>
      <c r="DN303" s="477"/>
      <c r="DO303" s="477"/>
      <c r="DP303" s="477"/>
      <c r="DQ303" s="477"/>
      <c r="DR303" s="477"/>
      <c r="DS303" s="477"/>
      <c r="DT303" s="477"/>
      <c r="DU303" s="477"/>
      <c r="DV303" s="477"/>
      <c r="DW303" s="477"/>
      <c r="DX303" s="477"/>
      <c r="DY303" s="477"/>
      <c r="DZ303" s="477"/>
      <c r="EA303" s="477"/>
      <c r="EB303" s="477"/>
      <c r="EC303" s="477"/>
      <c r="ED303" s="477"/>
      <c r="EE303" s="477"/>
      <c r="EF303" s="477"/>
      <c r="EG303" s="477"/>
      <c r="EH303" s="477"/>
      <c r="EI303" s="477"/>
      <c r="EJ303" s="477"/>
      <c r="EK303" s="477"/>
      <c r="EL303" s="477"/>
      <c r="EM303" s="477"/>
      <c r="EN303" s="477"/>
      <c r="EO303" s="477"/>
      <c r="EP303" s="477"/>
      <c r="EQ303" s="477"/>
      <c r="ER303" s="477"/>
      <c r="ES303" s="477"/>
      <c r="ET303" s="477"/>
      <c r="EU303" s="477"/>
      <c r="EV303" s="477"/>
      <c r="EW303" s="477"/>
      <c r="EX303" s="477"/>
      <c r="EY303" s="477"/>
      <c r="EZ303" s="477"/>
      <c r="FA303" s="477"/>
      <c r="FB303" s="477"/>
      <c r="FC303" s="477"/>
      <c r="FD303" s="477"/>
      <c r="FE303" s="477"/>
      <c r="FF303" s="477"/>
      <c r="FG303" s="477"/>
      <c r="FH303" s="477"/>
      <c r="FI303" s="477"/>
      <c r="FJ303" s="477"/>
      <c r="FK303" s="477"/>
      <c r="FL303" s="477"/>
      <c r="FM303" s="477"/>
      <c r="FN303" s="477"/>
      <c r="FO303" s="477"/>
      <c r="FP303" s="477"/>
      <c r="FQ303" s="477"/>
      <c r="FR303" s="477"/>
      <c r="FS303" s="477"/>
      <c r="FT303" s="477"/>
      <c r="FU303" s="477"/>
      <c r="FV303" s="477"/>
      <c r="FW303" s="477"/>
      <c r="FX303" s="477"/>
      <c r="FY303" s="477"/>
      <c r="FZ303" s="477"/>
      <c r="GA303" s="477"/>
      <c r="GB303" s="477"/>
      <c r="GC303" s="477"/>
      <c r="GD303" s="477"/>
      <c r="GE303" s="477"/>
      <c r="GF303" s="477"/>
      <c r="GG303" s="477"/>
      <c r="GH303" s="477"/>
      <c r="GI303" s="477"/>
      <c r="GJ303" s="477"/>
      <c r="GK303" s="477"/>
      <c r="GL303" s="477"/>
      <c r="GM303" s="477"/>
      <c r="GN303" s="477"/>
      <c r="GO303" s="477"/>
      <c r="GP303" s="477"/>
      <c r="GQ303" s="477"/>
      <c r="GR303" s="477"/>
      <c r="GS303" s="477"/>
      <c r="GT303" s="477"/>
      <c r="GU303" s="477"/>
      <c r="GV303" s="477"/>
      <c r="GW303" s="477"/>
      <c r="GX303" s="477"/>
      <c r="GY303" s="477"/>
      <c r="GZ303" s="477"/>
      <c r="HA303" s="477"/>
      <c r="HB303" s="477"/>
      <c r="HC303" s="477"/>
      <c r="HD303" s="477"/>
      <c r="HE303" s="477"/>
      <c r="HF303" s="477"/>
      <c r="HG303" s="477"/>
      <c r="HH303" s="477"/>
      <c r="HI303" s="477"/>
      <c r="HJ303" s="477"/>
      <c r="HK303" s="477"/>
      <c r="HL303" s="477"/>
      <c r="HM303" s="477"/>
      <c r="HN303" s="477"/>
      <c r="HO303" s="477"/>
      <c r="HP303" s="477"/>
      <c r="HQ303" s="477"/>
      <c r="HR303" s="477"/>
      <c r="HS303" s="477"/>
      <c r="HT303" s="477"/>
      <c r="HU303" s="477"/>
      <c r="HV303" s="477"/>
      <c r="HW303" s="477"/>
      <c r="HX303" s="477"/>
      <c r="HY303" s="477"/>
      <c r="HZ303" s="477"/>
      <c r="IA303" s="477"/>
      <c r="IB303" s="477"/>
      <c r="IC303" s="477"/>
      <c r="ID303" s="477"/>
      <c r="IE303" s="477"/>
      <c r="IF303" s="477"/>
      <c r="IG303" s="477"/>
      <c r="IH303" s="477"/>
      <c r="II303" s="477"/>
      <c r="IJ303" s="477"/>
      <c r="IK303" s="477"/>
      <c r="IL303" s="477"/>
      <c r="IM303" s="477"/>
      <c r="IN303" s="477"/>
      <c r="IO303" s="477"/>
      <c r="IP303" s="477"/>
      <c r="IQ303" s="477"/>
      <c r="IR303" s="477"/>
      <c r="IS303" s="477"/>
      <c r="IT303" s="477"/>
      <c r="IU303" s="477"/>
      <c r="IV303" s="477"/>
      <c r="IW303" s="477"/>
      <c r="IX303" s="477"/>
      <c r="IY303" s="477"/>
      <c r="IZ303" s="477"/>
      <c r="JA303" s="477"/>
      <c r="JB303" s="477"/>
      <c r="JC303" s="477"/>
      <c r="JD303" s="477"/>
      <c r="JE303" s="477"/>
    </row>
    <row r="304" spans="13:265" s="508" customFormat="1" ht="15" hidden="1" customHeight="1" x14ac:dyDescent="0.25">
      <c r="M304" s="400"/>
      <c r="N304" s="400"/>
      <c r="CK304" s="477"/>
      <c r="CL304" s="477"/>
      <c r="CM304" s="477"/>
      <c r="CN304" s="477"/>
      <c r="CO304" s="477"/>
      <c r="CP304" s="477"/>
      <c r="CQ304" s="477"/>
      <c r="CR304" s="477"/>
      <c r="CS304" s="477"/>
      <c r="CT304" s="477"/>
      <c r="CU304" s="477"/>
      <c r="CV304" s="477"/>
      <c r="CW304" s="477"/>
      <c r="CX304" s="477"/>
      <c r="CY304" s="477"/>
      <c r="CZ304" s="477"/>
      <c r="DA304" s="477"/>
      <c r="DB304" s="477"/>
      <c r="DC304" s="477"/>
      <c r="DD304" s="477"/>
      <c r="DE304" s="477"/>
      <c r="DF304" s="477"/>
      <c r="DG304" s="477"/>
      <c r="DH304" s="477"/>
      <c r="DI304" s="477"/>
      <c r="DJ304" s="477"/>
      <c r="DK304" s="477"/>
      <c r="DL304" s="477"/>
      <c r="DM304" s="477"/>
      <c r="DN304" s="477"/>
      <c r="DO304" s="477"/>
      <c r="DP304" s="477"/>
      <c r="DQ304" s="477"/>
      <c r="DR304" s="477"/>
      <c r="DS304" s="477"/>
      <c r="DT304" s="477"/>
      <c r="DU304" s="477"/>
      <c r="DV304" s="477"/>
      <c r="DW304" s="477"/>
      <c r="DX304" s="477"/>
      <c r="DY304" s="477"/>
      <c r="DZ304" s="477"/>
      <c r="EA304" s="477"/>
      <c r="EB304" s="477"/>
      <c r="EC304" s="477"/>
      <c r="ED304" s="477"/>
      <c r="EE304" s="477"/>
      <c r="EF304" s="477"/>
      <c r="EG304" s="477"/>
      <c r="EH304" s="477"/>
      <c r="EI304" s="477"/>
      <c r="EJ304" s="477"/>
      <c r="EK304" s="477"/>
      <c r="EL304" s="477"/>
      <c r="EM304" s="477"/>
      <c r="EN304" s="477"/>
      <c r="EO304" s="477"/>
      <c r="EP304" s="477"/>
      <c r="EQ304" s="477"/>
      <c r="ER304" s="477"/>
      <c r="ES304" s="477"/>
      <c r="ET304" s="477"/>
      <c r="EU304" s="477"/>
      <c r="EV304" s="477"/>
      <c r="EW304" s="477"/>
      <c r="EX304" s="477"/>
      <c r="EY304" s="477"/>
      <c r="EZ304" s="477"/>
      <c r="FA304" s="477"/>
      <c r="FB304" s="477"/>
      <c r="FC304" s="477"/>
      <c r="FD304" s="477"/>
      <c r="FE304" s="477"/>
      <c r="FF304" s="477"/>
      <c r="FG304" s="477"/>
      <c r="FH304" s="477"/>
      <c r="FI304" s="477"/>
      <c r="FJ304" s="477"/>
      <c r="FK304" s="477"/>
      <c r="FL304" s="477"/>
      <c r="FM304" s="477"/>
      <c r="FN304" s="477"/>
      <c r="FO304" s="477"/>
      <c r="FP304" s="477"/>
      <c r="FQ304" s="477"/>
      <c r="FR304" s="477"/>
      <c r="FS304" s="477"/>
      <c r="FT304" s="477"/>
      <c r="FU304" s="477"/>
      <c r="FV304" s="477"/>
      <c r="FW304" s="477"/>
      <c r="FX304" s="477"/>
      <c r="FY304" s="477"/>
      <c r="FZ304" s="477"/>
      <c r="GA304" s="477"/>
      <c r="GB304" s="477"/>
      <c r="GC304" s="477"/>
      <c r="GD304" s="477"/>
      <c r="GE304" s="477"/>
      <c r="GF304" s="477"/>
      <c r="GG304" s="477"/>
      <c r="GH304" s="477"/>
      <c r="GI304" s="477"/>
      <c r="GJ304" s="477"/>
      <c r="GK304" s="477"/>
      <c r="GL304" s="477"/>
      <c r="GM304" s="477"/>
      <c r="GN304" s="477"/>
      <c r="GO304" s="477"/>
      <c r="GP304" s="477"/>
      <c r="GQ304" s="477"/>
      <c r="GR304" s="477"/>
      <c r="GS304" s="477"/>
      <c r="GT304" s="477"/>
      <c r="GU304" s="477"/>
      <c r="GV304" s="477"/>
      <c r="GW304" s="477"/>
      <c r="GX304" s="477"/>
      <c r="GY304" s="477"/>
      <c r="GZ304" s="477"/>
      <c r="HA304" s="477"/>
      <c r="HB304" s="477"/>
      <c r="HC304" s="477"/>
      <c r="HD304" s="477"/>
      <c r="HE304" s="477"/>
      <c r="HF304" s="477"/>
      <c r="HG304" s="477"/>
      <c r="HH304" s="477"/>
      <c r="HI304" s="477"/>
      <c r="HJ304" s="477"/>
      <c r="HK304" s="477"/>
      <c r="HL304" s="477"/>
      <c r="HM304" s="477"/>
      <c r="HN304" s="477"/>
      <c r="HO304" s="477"/>
      <c r="HP304" s="477"/>
      <c r="HQ304" s="477"/>
      <c r="HR304" s="477"/>
      <c r="HS304" s="477"/>
      <c r="HT304" s="477"/>
      <c r="HU304" s="477"/>
      <c r="HV304" s="477"/>
      <c r="HW304" s="477"/>
      <c r="HX304" s="477"/>
      <c r="HY304" s="477"/>
      <c r="HZ304" s="477"/>
      <c r="IA304" s="477"/>
      <c r="IB304" s="477"/>
      <c r="IC304" s="477"/>
      <c r="ID304" s="477"/>
      <c r="IE304" s="477"/>
      <c r="IF304" s="477"/>
      <c r="IG304" s="477"/>
      <c r="IH304" s="477"/>
      <c r="II304" s="477"/>
      <c r="IJ304" s="477"/>
      <c r="IK304" s="477"/>
      <c r="IL304" s="477"/>
      <c r="IM304" s="477"/>
      <c r="IN304" s="477"/>
      <c r="IO304" s="477"/>
      <c r="IP304" s="477"/>
      <c r="IQ304" s="477"/>
      <c r="IR304" s="477"/>
      <c r="IS304" s="477"/>
      <c r="IT304" s="477"/>
      <c r="IU304" s="477"/>
      <c r="IV304" s="477"/>
      <c r="IW304" s="477"/>
      <c r="IX304" s="477"/>
      <c r="IY304" s="477"/>
      <c r="IZ304" s="477"/>
      <c r="JA304" s="477"/>
      <c r="JB304" s="477"/>
      <c r="JC304" s="477"/>
      <c r="JD304" s="477"/>
      <c r="JE304" s="477"/>
    </row>
    <row r="305" spans="13:265" s="508" customFormat="1" ht="15" hidden="1" customHeight="1" x14ac:dyDescent="0.25">
      <c r="M305" s="400"/>
      <c r="N305" s="400"/>
      <c r="CK305" s="477"/>
      <c r="CL305" s="477"/>
      <c r="CM305" s="477"/>
      <c r="CN305" s="477"/>
      <c r="CO305" s="477"/>
      <c r="CP305" s="477"/>
      <c r="CQ305" s="477"/>
      <c r="CR305" s="477"/>
      <c r="CS305" s="477"/>
      <c r="CT305" s="477"/>
      <c r="CU305" s="477"/>
      <c r="CV305" s="477"/>
      <c r="CW305" s="477"/>
      <c r="CX305" s="477"/>
      <c r="CY305" s="477"/>
      <c r="CZ305" s="477"/>
      <c r="DA305" s="477"/>
      <c r="DB305" s="477"/>
      <c r="DC305" s="477"/>
      <c r="DD305" s="477"/>
      <c r="DE305" s="477"/>
      <c r="DF305" s="477"/>
      <c r="DG305" s="477"/>
      <c r="DH305" s="477"/>
      <c r="DI305" s="477"/>
      <c r="DJ305" s="477"/>
      <c r="DK305" s="477"/>
      <c r="DL305" s="477"/>
      <c r="DM305" s="477"/>
      <c r="DN305" s="477"/>
      <c r="DO305" s="477"/>
      <c r="DP305" s="477"/>
      <c r="DQ305" s="477"/>
      <c r="DR305" s="477"/>
      <c r="DS305" s="477"/>
      <c r="DT305" s="477"/>
      <c r="DU305" s="477"/>
      <c r="DV305" s="477"/>
      <c r="DW305" s="477"/>
      <c r="DX305" s="477"/>
      <c r="DY305" s="477"/>
      <c r="DZ305" s="477"/>
      <c r="EA305" s="477"/>
      <c r="EB305" s="477"/>
      <c r="EC305" s="477"/>
      <c r="ED305" s="477"/>
      <c r="EE305" s="477"/>
      <c r="EF305" s="477"/>
      <c r="EG305" s="477"/>
      <c r="EH305" s="477"/>
      <c r="EI305" s="477"/>
      <c r="EJ305" s="477"/>
      <c r="EK305" s="477"/>
      <c r="EL305" s="477"/>
      <c r="EM305" s="477"/>
      <c r="EN305" s="477"/>
      <c r="EO305" s="477"/>
      <c r="EP305" s="477"/>
      <c r="EQ305" s="477"/>
      <c r="ER305" s="477"/>
      <c r="ES305" s="477"/>
      <c r="ET305" s="477"/>
      <c r="EU305" s="477"/>
      <c r="EV305" s="477"/>
      <c r="EW305" s="477"/>
      <c r="EX305" s="477"/>
      <c r="EY305" s="477"/>
      <c r="EZ305" s="477"/>
      <c r="FA305" s="477"/>
      <c r="FB305" s="477"/>
      <c r="FC305" s="477"/>
      <c r="FD305" s="477"/>
      <c r="FE305" s="477"/>
      <c r="FF305" s="477"/>
      <c r="FG305" s="477"/>
      <c r="FH305" s="477"/>
      <c r="FI305" s="477"/>
      <c r="FJ305" s="477"/>
      <c r="FK305" s="477"/>
      <c r="FL305" s="477"/>
      <c r="FM305" s="477"/>
      <c r="FN305" s="477"/>
      <c r="FO305" s="477"/>
      <c r="FP305" s="477"/>
      <c r="FQ305" s="477"/>
      <c r="FR305" s="477"/>
      <c r="FS305" s="477"/>
      <c r="FT305" s="477"/>
      <c r="FU305" s="477"/>
      <c r="FV305" s="477"/>
      <c r="FW305" s="477"/>
      <c r="FX305" s="477"/>
      <c r="FY305" s="477"/>
      <c r="FZ305" s="477"/>
      <c r="GA305" s="477"/>
      <c r="GB305" s="477"/>
      <c r="GC305" s="477"/>
      <c r="GD305" s="477"/>
      <c r="GE305" s="477"/>
      <c r="GF305" s="477"/>
      <c r="GG305" s="477"/>
      <c r="GH305" s="477"/>
      <c r="GI305" s="477"/>
      <c r="GJ305" s="477"/>
      <c r="GK305" s="477"/>
      <c r="GL305" s="477"/>
      <c r="GM305" s="477"/>
      <c r="GN305" s="477"/>
      <c r="GO305" s="477"/>
      <c r="GP305" s="477"/>
      <c r="GQ305" s="477"/>
      <c r="GR305" s="477"/>
      <c r="GS305" s="477"/>
      <c r="GT305" s="477"/>
      <c r="GU305" s="477"/>
      <c r="GV305" s="477"/>
      <c r="GW305" s="477"/>
      <c r="GX305" s="477"/>
      <c r="GY305" s="477"/>
      <c r="GZ305" s="477"/>
      <c r="HA305" s="477"/>
      <c r="HB305" s="477"/>
      <c r="HC305" s="477"/>
      <c r="HD305" s="477"/>
      <c r="HE305" s="477"/>
      <c r="HF305" s="477"/>
      <c r="HG305" s="477"/>
      <c r="HH305" s="477"/>
      <c r="HI305" s="477"/>
      <c r="HJ305" s="477"/>
      <c r="HK305" s="477"/>
      <c r="HL305" s="477"/>
      <c r="HM305" s="477"/>
      <c r="HN305" s="477"/>
      <c r="HO305" s="477"/>
      <c r="HP305" s="477"/>
      <c r="HQ305" s="477"/>
      <c r="HR305" s="477"/>
      <c r="HS305" s="477"/>
      <c r="HT305" s="477"/>
      <c r="HU305" s="477"/>
      <c r="HV305" s="477"/>
      <c r="HW305" s="477"/>
      <c r="HX305" s="477"/>
      <c r="HY305" s="477"/>
      <c r="HZ305" s="477"/>
      <c r="IA305" s="477"/>
      <c r="IB305" s="477"/>
      <c r="IC305" s="477"/>
      <c r="ID305" s="477"/>
      <c r="IE305" s="477"/>
      <c r="IF305" s="477"/>
      <c r="IG305" s="477"/>
      <c r="IH305" s="477"/>
      <c r="II305" s="477"/>
      <c r="IJ305" s="477"/>
      <c r="IK305" s="477"/>
      <c r="IL305" s="477"/>
      <c r="IM305" s="477"/>
      <c r="IN305" s="477"/>
      <c r="IO305" s="477"/>
      <c r="IP305" s="477"/>
      <c r="IQ305" s="477"/>
      <c r="IR305" s="477"/>
      <c r="IS305" s="477"/>
      <c r="IT305" s="477"/>
      <c r="IU305" s="477"/>
      <c r="IV305" s="477"/>
      <c r="IW305" s="477"/>
      <c r="IX305" s="477"/>
      <c r="IY305" s="477"/>
      <c r="IZ305" s="477"/>
      <c r="JA305" s="477"/>
      <c r="JB305" s="477"/>
      <c r="JC305" s="477"/>
      <c r="JD305" s="477"/>
      <c r="JE305" s="477"/>
    </row>
    <row r="306" spans="13:265" s="508" customFormat="1" ht="15" hidden="1" customHeight="1" x14ac:dyDescent="0.25">
      <c r="M306" s="400"/>
      <c r="N306" s="400"/>
      <c r="CK306" s="477"/>
      <c r="CL306" s="477"/>
      <c r="CM306" s="477"/>
      <c r="CN306" s="477"/>
      <c r="CO306" s="477"/>
      <c r="CP306" s="477"/>
      <c r="CQ306" s="477"/>
      <c r="CR306" s="477"/>
      <c r="CS306" s="477"/>
      <c r="CT306" s="477"/>
      <c r="CU306" s="477"/>
      <c r="CV306" s="477"/>
      <c r="CW306" s="477"/>
      <c r="CX306" s="477"/>
      <c r="CY306" s="477"/>
      <c r="CZ306" s="477"/>
      <c r="DA306" s="477"/>
      <c r="DB306" s="477"/>
      <c r="DC306" s="477"/>
      <c r="DD306" s="477"/>
      <c r="DE306" s="477"/>
      <c r="DF306" s="477"/>
      <c r="DG306" s="477"/>
      <c r="DH306" s="477"/>
      <c r="DI306" s="477"/>
      <c r="DJ306" s="477"/>
      <c r="DK306" s="477"/>
      <c r="DL306" s="477"/>
      <c r="DM306" s="477"/>
      <c r="DN306" s="477"/>
      <c r="DO306" s="477"/>
      <c r="DP306" s="477"/>
      <c r="DQ306" s="477"/>
      <c r="DR306" s="477"/>
      <c r="DS306" s="477"/>
      <c r="DT306" s="477"/>
      <c r="DU306" s="477"/>
      <c r="DV306" s="477"/>
      <c r="DW306" s="477"/>
      <c r="DX306" s="477"/>
      <c r="DY306" s="477"/>
      <c r="DZ306" s="477"/>
      <c r="EA306" s="477"/>
      <c r="EB306" s="477"/>
      <c r="EC306" s="477"/>
      <c r="ED306" s="477"/>
      <c r="EE306" s="477"/>
      <c r="EF306" s="477"/>
      <c r="EG306" s="477"/>
      <c r="EH306" s="477"/>
      <c r="EI306" s="477"/>
      <c r="EJ306" s="477"/>
      <c r="EK306" s="477"/>
      <c r="EL306" s="477"/>
      <c r="EM306" s="477"/>
      <c r="EN306" s="477"/>
      <c r="EO306" s="477"/>
      <c r="EP306" s="477"/>
      <c r="EQ306" s="477"/>
      <c r="ER306" s="477"/>
      <c r="ES306" s="477"/>
      <c r="ET306" s="477"/>
      <c r="EU306" s="477"/>
      <c r="EV306" s="477"/>
      <c r="EW306" s="477"/>
      <c r="EX306" s="477"/>
      <c r="EY306" s="477"/>
      <c r="EZ306" s="477"/>
      <c r="FA306" s="477"/>
      <c r="FB306" s="477"/>
      <c r="FC306" s="477"/>
      <c r="FD306" s="477"/>
      <c r="FE306" s="477"/>
      <c r="FF306" s="477"/>
      <c r="FG306" s="477"/>
      <c r="FH306" s="477"/>
      <c r="FI306" s="477"/>
      <c r="FJ306" s="477"/>
      <c r="FK306" s="477"/>
      <c r="FL306" s="477"/>
      <c r="FM306" s="477"/>
      <c r="FN306" s="477"/>
      <c r="FO306" s="477"/>
      <c r="FP306" s="477"/>
      <c r="FQ306" s="477"/>
      <c r="FR306" s="477"/>
      <c r="FS306" s="477"/>
      <c r="FT306" s="477"/>
      <c r="FU306" s="477"/>
      <c r="FV306" s="477"/>
      <c r="FW306" s="477"/>
      <c r="FX306" s="477"/>
      <c r="FY306" s="477"/>
      <c r="FZ306" s="477"/>
      <c r="GA306" s="477"/>
      <c r="GB306" s="477"/>
      <c r="GC306" s="477"/>
      <c r="GD306" s="477"/>
      <c r="GE306" s="477"/>
      <c r="GF306" s="477"/>
      <c r="GG306" s="477"/>
      <c r="GH306" s="477"/>
      <c r="GI306" s="477"/>
      <c r="GJ306" s="477"/>
      <c r="GK306" s="477"/>
      <c r="GL306" s="477"/>
      <c r="GM306" s="477"/>
      <c r="GN306" s="477"/>
      <c r="GO306" s="477"/>
      <c r="GP306" s="477"/>
      <c r="GQ306" s="477"/>
      <c r="GR306" s="477"/>
      <c r="GS306" s="477"/>
      <c r="GT306" s="477"/>
      <c r="GU306" s="477"/>
      <c r="GV306" s="477"/>
      <c r="GW306" s="477"/>
      <c r="GX306" s="477"/>
      <c r="GY306" s="477"/>
      <c r="GZ306" s="477"/>
      <c r="HA306" s="477"/>
      <c r="HB306" s="477"/>
      <c r="HC306" s="477"/>
      <c r="HD306" s="477"/>
      <c r="HE306" s="477"/>
      <c r="HF306" s="477"/>
      <c r="HG306" s="477"/>
      <c r="HH306" s="477"/>
      <c r="HI306" s="477"/>
      <c r="HJ306" s="477"/>
      <c r="HK306" s="477"/>
      <c r="HL306" s="477"/>
      <c r="HM306" s="477"/>
      <c r="HN306" s="477"/>
      <c r="HO306" s="477"/>
      <c r="HP306" s="477"/>
      <c r="HQ306" s="477"/>
      <c r="HR306" s="477"/>
      <c r="HS306" s="477"/>
      <c r="HT306" s="477"/>
      <c r="HU306" s="477"/>
      <c r="HV306" s="477"/>
      <c r="HW306" s="477"/>
      <c r="HX306" s="477"/>
      <c r="HY306" s="477"/>
      <c r="HZ306" s="477"/>
      <c r="IA306" s="477"/>
      <c r="IB306" s="477"/>
      <c r="IC306" s="477"/>
      <c r="ID306" s="477"/>
      <c r="IE306" s="477"/>
      <c r="IF306" s="477"/>
      <c r="IG306" s="477"/>
      <c r="IH306" s="477"/>
      <c r="II306" s="477"/>
      <c r="IJ306" s="477"/>
      <c r="IK306" s="477"/>
      <c r="IL306" s="477"/>
      <c r="IM306" s="477"/>
      <c r="IN306" s="477"/>
      <c r="IO306" s="477"/>
      <c r="IP306" s="477"/>
      <c r="IQ306" s="477"/>
      <c r="IR306" s="477"/>
      <c r="IS306" s="477"/>
      <c r="IT306" s="477"/>
      <c r="IU306" s="477"/>
      <c r="IV306" s="477"/>
      <c r="IW306" s="477"/>
      <c r="IX306" s="477"/>
      <c r="IY306" s="477"/>
      <c r="IZ306" s="477"/>
      <c r="JA306" s="477"/>
      <c r="JB306" s="477"/>
      <c r="JC306" s="477"/>
      <c r="JD306" s="477"/>
      <c r="JE306" s="477"/>
    </row>
    <row r="307" spans="13:265" s="508" customFormat="1" ht="15" hidden="1" customHeight="1" x14ac:dyDescent="0.25">
      <c r="M307" s="400"/>
      <c r="N307" s="400"/>
      <c r="CK307" s="477"/>
      <c r="CL307" s="477"/>
      <c r="CM307" s="477"/>
      <c r="CN307" s="477"/>
      <c r="CO307" s="477"/>
      <c r="CP307" s="477"/>
      <c r="CQ307" s="477"/>
      <c r="CR307" s="477"/>
      <c r="CS307" s="477"/>
      <c r="CT307" s="477"/>
      <c r="CU307" s="477"/>
      <c r="CV307" s="477"/>
      <c r="CW307" s="477"/>
      <c r="CX307" s="477"/>
      <c r="CY307" s="477"/>
      <c r="CZ307" s="477"/>
      <c r="DA307" s="477"/>
      <c r="DB307" s="477"/>
      <c r="DC307" s="477"/>
      <c r="DD307" s="477"/>
      <c r="DE307" s="477"/>
      <c r="DF307" s="477"/>
      <c r="DG307" s="477"/>
      <c r="DH307" s="477"/>
      <c r="DI307" s="477"/>
      <c r="DJ307" s="477"/>
      <c r="DK307" s="477"/>
      <c r="DL307" s="477"/>
      <c r="DM307" s="477"/>
      <c r="DN307" s="477"/>
      <c r="DO307" s="477"/>
      <c r="DP307" s="477"/>
      <c r="DQ307" s="477"/>
      <c r="DR307" s="477"/>
      <c r="DS307" s="477"/>
      <c r="DT307" s="477"/>
      <c r="DU307" s="477"/>
      <c r="DV307" s="477"/>
      <c r="DW307" s="477"/>
      <c r="DX307" s="477"/>
      <c r="DY307" s="477"/>
      <c r="DZ307" s="477"/>
      <c r="EA307" s="477"/>
      <c r="EB307" s="477"/>
      <c r="EC307" s="477"/>
      <c r="ED307" s="477"/>
      <c r="EE307" s="477"/>
      <c r="EF307" s="477"/>
      <c r="EG307" s="477"/>
      <c r="EH307" s="477"/>
      <c r="EI307" s="477"/>
      <c r="EJ307" s="477"/>
      <c r="EK307" s="477"/>
      <c r="EL307" s="477"/>
      <c r="EM307" s="477"/>
      <c r="EN307" s="477"/>
      <c r="EO307" s="477"/>
      <c r="EP307" s="477"/>
      <c r="EQ307" s="477"/>
      <c r="ER307" s="477"/>
      <c r="ES307" s="477"/>
      <c r="ET307" s="477"/>
      <c r="EU307" s="477"/>
      <c r="EV307" s="477"/>
      <c r="EW307" s="477"/>
      <c r="EX307" s="477"/>
      <c r="EY307" s="477"/>
      <c r="EZ307" s="477"/>
      <c r="FA307" s="477"/>
      <c r="FB307" s="477"/>
      <c r="FC307" s="477"/>
      <c r="FD307" s="477"/>
      <c r="FE307" s="477"/>
      <c r="FF307" s="477"/>
      <c r="FG307" s="477"/>
      <c r="FH307" s="477"/>
      <c r="FI307" s="477"/>
      <c r="FJ307" s="477"/>
      <c r="FK307" s="477"/>
      <c r="FL307" s="477"/>
      <c r="FM307" s="477"/>
      <c r="FN307" s="477"/>
      <c r="FO307" s="477"/>
      <c r="FP307" s="477"/>
      <c r="FQ307" s="477"/>
      <c r="FR307" s="477"/>
      <c r="FS307" s="477"/>
      <c r="FT307" s="477"/>
      <c r="FU307" s="477"/>
      <c r="FV307" s="477"/>
      <c r="FW307" s="477"/>
      <c r="FX307" s="477"/>
      <c r="FY307" s="477"/>
      <c r="FZ307" s="477"/>
      <c r="GA307" s="477"/>
      <c r="GB307" s="477"/>
      <c r="GC307" s="477"/>
      <c r="GD307" s="477"/>
      <c r="GE307" s="477"/>
      <c r="GF307" s="477"/>
      <c r="GG307" s="477"/>
      <c r="GH307" s="477"/>
      <c r="GI307" s="477"/>
      <c r="GJ307" s="477"/>
      <c r="GK307" s="477"/>
      <c r="GL307" s="477"/>
      <c r="GM307" s="477"/>
      <c r="GN307" s="477"/>
      <c r="GO307" s="477"/>
      <c r="GP307" s="477"/>
      <c r="GQ307" s="477"/>
      <c r="GR307" s="477"/>
      <c r="GS307" s="477"/>
      <c r="GT307" s="477"/>
      <c r="GU307" s="477"/>
      <c r="GV307" s="477"/>
      <c r="GW307" s="477"/>
      <c r="GX307" s="477"/>
      <c r="GY307" s="477"/>
      <c r="GZ307" s="477"/>
      <c r="HA307" s="477"/>
      <c r="HB307" s="477"/>
      <c r="HC307" s="477"/>
      <c r="HD307" s="477"/>
      <c r="HE307" s="477"/>
      <c r="HF307" s="477"/>
      <c r="HG307" s="477"/>
      <c r="HH307" s="477"/>
      <c r="HI307" s="477"/>
      <c r="HJ307" s="477"/>
      <c r="HK307" s="477"/>
      <c r="HL307" s="477"/>
      <c r="HM307" s="477"/>
      <c r="HN307" s="477"/>
      <c r="HO307" s="477"/>
      <c r="HP307" s="477"/>
      <c r="HQ307" s="477"/>
      <c r="HR307" s="477"/>
      <c r="HS307" s="477"/>
      <c r="HT307" s="477"/>
      <c r="HU307" s="477"/>
      <c r="HV307" s="477"/>
      <c r="HW307" s="477"/>
      <c r="HX307" s="477"/>
      <c r="HY307" s="477"/>
      <c r="HZ307" s="477"/>
      <c r="IA307" s="477"/>
      <c r="IB307" s="477"/>
      <c r="IC307" s="477"/>
      <c r="ID307" s="477"/>
      <c r="IE307" s="477"/>
      <c r="IF307" s="477"/>
      <c r="IG307" s="477"/>
      <c r="IH307" s="477"/>
      <c r="II307" s="477"/>
      <c r="IJ307" s="477"/>
      <c r="IK307" s="477"/>
      <c r="IL307" s="477"/>
      <c r="IM307" s="477"/>
      <c r="IN307" s="477"/>
      <c r="IO307" s="477"/>
      <c r="IP307" s="477"/>
      <c r="IQ307" s="477"/>
      <c r="IR307" s="477"/>
      <c r="IS307" s="477"/>
      <c r="IT307" s="477"/>
      <c r="IU307" s="477"/>
      <c r="IV307" s="477"/>
      <c r="IW307" s="477"/>
      <c r="IX307" s="477"/>
      <c r="IY307" s="477"/>
      <c r="IZ307" s="477"/>
      <c r="JA307" s="477"/>
      <c r="JB307" s="477"/>
      <c r="JC307" s="477"/>
      <c r="JD307" s="477"/>
      <c r="JE307" s="477"/>
    </row>
    <row r="308" spans="13:265" s="508" customFormat="1" ht="15" hidden="1" customHeight="1" x14ac:dyDescent="0.25">
      <c r="M308" s="400"/>
      <c r="N308" s="400"/>
      <c r="CK308" s="477"/>
      <c r="CL308" s="477"/>
      <c r="CM308" s="477"/>
      <c r="CN308" s="477"/>
      <c r="CO308" s="477"/>
      <c r="CP308" s="477"/>
      <c r="CQ308" s="477"/>
      <c r="CR308" s="477"/>
      <c r="CS308" s="477"/>
      <c r="CT308" s="477"/>
      <c r="CU308" s="477"/>
      <c r="CV308" s="477"/>
      <c r="CW308" s="477"/>
      <c r="CX308" s="477"/>
      <c r="CY308" s="477"/>
      <c r="CZ308" s="477"/>
      <c r="DA308" s="477"/>
      <c r="DB308" s="477"/>
      <c r="DC308" s="477"/>
      <c r="DD308" s="477"/>
      <c r="DE308" s="477"/>
      <c r="DF308" s="477"/>
      <c r="DG308" s="477"/>
      <c r="DH308" s="477"/>
      <c r="DI308" s="477"/>
      <c r="DJ308" s="477"/>
      <c r="DK308" s="477"/>
      <c r="DL308" s="477"/>
      <c r="DM308" s="477"/>
      <c r="DN308" s="477"/>
      <c r="DO308" s="477"/>
      <c r="DP308" s="477"/>
      <c r="DQ308" s="477"/>
      <c r="DR308" s="477"/>
      <c r="DS308" s="477"/>
      <c r="DT308" s="477"/>
      <c r="DU308" s="477"/>
      <c r="DV308" s="477"/>
      <c r="DW308" s="477"/>
      <c r="DX308" s="477"/>
      <c r="DY308" s="477"/>
      <c r="DZ308" s="477"/>
      <c r="EA308" s="477"/>
      <c r="EB308" s="477"/>
      <c r="EC308" s="477"/>
      <c r="ED308" s="477"/>
      <c r="EE308" s="477"/>
      <c r="EF308" s="477"/>
      <c r="EG308" s="477"/>
      <c r="EH308" s="477"/>
      <c r="EI308" s="477"/>
      <c r="EJ308" s="477"/>
      <c r="EK308" s="477"/>
      <c r="EL308" s="477"/>
      <c r="EM308" s="477"/>
      <c r="EN308" s="477"/>
      <c r="EO308" s="477"/>
      <c r="EP308" s="477"/>
      <c r="EQ308" s="477"/>
      <c r="ER308" s="477"/>
      <c r="ES308" s="477"/>
      <c r="ET308" s="477"/>
      <c r="EU308" s="477"/>
      <c r="EV308" s="477"/>
      <c r="EW308" s="477"/>
      <c r="EX308" s="477"/>
      <c r="EY308" s="477"/>
      <c r="EZ308" s="477"/>
      <c r="FA308" s="477"/>
      <c r="FB308" s="477"/>
      <c r="FC308" s="477"/>
      <c r="FD308" s="477"/>
      <c r="FE308" s="477"/>
      <c r="FF308" s="477"/>
      <c r="FG308" s="477"/>
      <c r="FH308" s="477"/>
      <c r="FI308" s="477"/>
      <c r="FJ308" s="477"/>
      <c r="FK308" s="477"/>
      <c r="FL308" s="477"/>
      <c r="FM308" s="477"/>
      <c r="FN308" s="477"/>
      <c r="FO308" s="477"/>
      <c r="FP308" s="477"/>
      <c r="FQ308" s="477"/>
      <c r="FR308" s="477"/>
      <c r="FS308" s="477"/>
      <c r="FT308" s="477"/>
      <c r="FU308" s="477"/>
      <c r="FV308" s="477"/>
      <c r="FW308" s="477"/>
      <c r="FX308" s="477"/>
      <c r="FY308" s="477"/>
      <c r="FZ308" s="477"/>
      <c r="GA308" s="477"/>
      <c r="GB308" s="477"/>
      <c r="GC308" s="477"/>
      <c r="GD308" s="477"/>
      <c r="GE308" s="477"/>
      <c r="GF308" s="477"/>
      <c r="GG308" s="477"/>
      <c r="GH308" s="477"/>
      <c r="GI308" s="477"/>
      <c r="GJ308" s="477"/>
      <c r="GK308" s="477"/>
      <c r="GL308" s="477"/>
      <c r="GM308" s="477"/>
      <c r="GN308" s="477"/>
      <c r="GO308" s="477"/>
      <c r="GP308" s="477"/>
      <c r="GQ308" s="477"/>
      <c r="GR308" s="477"/>
      <c r="GS308" s="477"/>
      <c r="GT308" s="477"/>
      <c r="GU308" s="477"/>
      <c r="GV308" s="477"/>
      <c r="GW308" s="477"/>
      <c r="GX308" s="477"/>
      <c r="GY308" s="477"/>
      <c r="GZ308" s="477"/>
      <c r="HA308" s="477"/>
      <c r="HB308" s="477"/>
      <c r="HC308" s="477"/>
      <c r="HD308" s="477"/>
      <c r="HE308" s="477"/>
      <c r="HF308" s="477"/>
      <c r="HG308" s="477"/>
      <c r="HH308" s="477"/>
      <c r="HI308" s="477"/>
      <c r="HJ308" s="477"/>
      <c r="HK308" s="477"/>
      <c r="HL308" s="477"/>
      <c r="HM308" s="477"/>
      <c r="HN308" s="477"/>
      <c r="HO308" s="477"/>
      <c r="HP308" s="477"/>
      <c r="HQ308" s="477"/>
      <c r="HR308" s="477"/>
      <c r="HS308" s="477"/>
      <c r="HT308" s="477"/>
      <c r="HU308" s="477"/>
      <c r="HV308" s="477"/>
      <c r="HW308" s="477"/>
      <c r="HX308" s="477"/>
      <c r="HY308" s="477"/>
      <c r="HZ308" s="477"/>
      <c r="IA308" s="477"/>
      <c r="IB308" s="477"/>
      <c r="IC308" s="477"/>
      <c r="ID308" s="477"/>
      <c r="IE308" s="477"/>
      <c r="IF308" s="477"/>
      <c r="IG308" s="477"/>
      <c r="IH308" s="477"/>
      <c r="II308" s="477"/>
      <c r="IJ308" s="477"/>
      <c r="IK308" s="477"/>
      <c r="IL308" s="477"/>
      <c r="IM308" s="477"/>
      <c r="IN308" s="477"/>
      <c r="IO308" s="477"/>
      <c r="IP308" s="477"/>
      <c r="IQ308" s="477"/>
      <c r="IR308" s="477"/>
      <c r="IS308" s="477"/>
      <c r="IT308" s="477"/>
      <c r="IU308" s="477"/>
      <c r="IV308" s="477"/>
      <c r="IW308" s="477"/>
      <c r="IX308" s="477"/>
      <c r="IY308" s="477"/>
      <c r="IZ308" s="477"/>
      <c r="JA308" s="477"/>
      <c r="JB308" s="477"/>
      <c r="JC308" s="477"/>
      <c r="JD308" s="477"/>
      <c r="JE308" s="477"/>
    </row>
    <row r="309" spans="13:265" s="508" customFormat="1" ht="15" hidden="1" customHeight="1" x14ac:dyDescent="0.25">
      <c r="M309" s="400"/>
      <c r="N309" s="400"/>
      <c r="CK309" s="477"/>
      <c r="CL309" s="477"/>
      <c r="CM309" s="477"/>
      <c r="CN309" s="477"/>
      <c r="CO309" s="477"/>
      <c r="CP309" s="477"/>
      <c r="CQ309" s="477"/>
      <c r="CR309" s="477"/>
      <c r="CS309" s="477"/>
      <c r="CT309" s="477"/>
      <c r="CU309" s="477"/>
      <c r="CV309" s="477"/>
      <c r="CW309" s="477"/>
      <c r="CX309" s="477"/>
      <c r="CY309" s="477"/>
      <c r="CZ309" s="477"/>
      <c r="DA309" s="477"/>
      <c r="DB309" s="477"/>
      <c r="DC309" s="477"/>
      <c r="DD309" s="477"/>
      <c r="DE309" s="477"/>
      <c r="DF309" s="477"/>
      <c r="DG309" s="477"/>
      <c r="DH309" s="477"/>
      <c r="DI309" s="477"/>
      <c r="DJ309" s="477"/>
      <c r="DK309" s="477"/>
      <c r="DL309" s="477"/>
      <c r="DM309" s="477"/>
      <c r="DN309" s="477"/>
      <c r="DO309" s="477"/>
      <c r="DP309" s="477"/>
      <c r="DQ309" s="477"/>
      <c r="DR309" s="477"/>
      <c r="DS309" s="477"/>
      <c r="DT309" s="477"/>
      <c r="DU309" s="477"/>
      <c r="DV309" s="477"/>
      <c r="DW309" s="477"/>
      <c r="DX309" s="477"/>
      <c r="DY309" s="477"/>
      <c r="DZ309" s="477"/>
      <c r="EA309" s="477"/>
      <c r="EB309" s="477"/>
      <c r="EC309" s="477"/>
      <c r="ED309" s="477"/>
      <c r="EE309" s="477"/>
      <c r="EF309" s="477"/>
      <c r="EG309" s="477"/>
      <c r="EH309" s="477"/>
      <c r="EI309" s="477"/>
      <c r="EJ309" s="477"/>
      <c r="EK309" s="477"/>
      <c r="EL309" s="477"/>
      <c r="EM309" s="477"/>
      <c r="EN309" s="477"/>
      <c r="EO309" s="477"/>
      <c r="EP309" s="477"/>
      <c r="EQ309" s="477"/>
      <c r="ER309" s="477"/>
      <c r="ES309" s="477"/>
      <c r="ET309" s="477"/>
      <c r="EU309" s="477"/>
      <c r="EV309" s="477"/>
      <c r="EW309" s="477"/>
      <c r="EX309" s="477"/>
      <c r="EY309" s="477"/>
      <c r="EZ309" s="477"/>
      <c r="FA309" s="477"/>
      <c r="FB309" s="477"/>
      <c r="FC309" s="477"/>
      <c r="FD309" s="477"/>
      <c r="FE309" s="477"/>
      <c r="FF309" s="477"/>
      <c r="FG309" s="477"/>
      <c r="FH309" s="477"/>
      <c r="FI309" s="477"/>
      <c r="FJ309" s="477"/>
      <c r="FK309" s="477"/>
      <c r="FL309" s="477"/>
      <c r="FM309" s="477"/>
      <c r="FN309" s="477"/>
      <c r="FO309" s="477"/>
      <c r="FP309" s="477"/>
      <c r="FQ309" s="477"/>
      <c r="FR309" s="477"/>
      <c r="FS309" s="477"/>
      <c r="FT309" s="477"/>
      <c r="FU309" s="477"/>
      <c r="FV309" s="477"/>
      <c r="FW309" s="477"/>
      <c r="FX309" s="477"/>
      <c r="FY309" s="477"/>
      <c r="FZ309" s="477"/>
      <c r="GA309" s="477"/>
      <c r="GB309" s="477"/>
      <c r="GC309" s="477"/>
      <c r="GD309" s="477"/>
      <c r="GE309" s="477"/>
      <c r="GF309" s="477"/>
      <c r="GG309" s="477"/>
      <c r="GH309" s="477"/>
      <c r="GI309" s="477"/>
      <c r="GJ309" s="477"/>
      <c r="GK309" s="477"/>
      <c r="GL309" s="477"/>
      <c r="GM309" s="477"/>
      <c r="GN309" s="477"/>
      <c r="GO309" s="477"/>
      <c r="GP309" s="477"/>
      <c r="GQ309" s="477"/>
      <c r="GR309" s="477"/>
      <c r="GS309" s="477"/>
      <c r="GT309" s="477"/>
      <c r="GU309" s="477"/>
      <c r="GV309" s="477"/>
      <c r="GW309" s="477"/>
      <c r="GX309" s="477"/>
      <c r="GY309" s="477"/>
      <c r="GZ309" s="477"/>
      <c r="HA309" s="477"/>
      <c r="HB309" s="477"/>
      <c r="HC309" s="477"/>
      <c r="HD309" s="477"/>
      <c r="HE309" s="477"/>
      <c r="HF309" s="477"/>
      <c r="HG309" s="477"/>
      <c r="HH309" s="477"/>
      <c r="HI309" s="477"/>
      <c r="HJ309" s="477"/>
      <c r="HK309" s="477"/>
      <c r="HL309" s="477"/>
      <c r="HM309" s="477"/>
      <c r="HN309" s="477"/>
      <c r="HO309" s="477"/>
      <c r="HP309" s="477"/>
      <c r="HQ309" s="477"/>
      <c r="HR309" s="477"/>
      <c r="HS309" s="477"/>
      <c r="HT309" s="477"/>
      <c r="HU309" s="477"/>
      <c r="HV309" s="477"/>
      <c r="HW309" s="477"/>
      <c r="HX309" s="477"/>
      <c r="HY309" s="477"/>
      <c r="HZ309" s="477"/>
      <c r="IA309" s="477"/>
      <c r="IB309" s="477"/>
      <c r="IC309" s="477"/>
      <c r="ID309" s="477"/>
      <c r="IE309" s="477"/>
      <c r="IF309" s="477"/>
      <c r="IG309" s="477"/>
      <c r="IH309" s="477"/>
      <c r="II309" s="477"/>
      <c r="IJ309" s="477"/>
      <c r="IK309" s="477"/>
      <c r="IL309" s="477"/>
      <c r="IM309" s="477"/>
      <c r="IN309" s="477"/>
      <c r="IO309" s="477"/>
      <c r="IP309" s="477"/>
      <c r="IQ309" s="477"/>
      <c r="IR309" s="477"/>
      <c r="IS309" s="477"/>
      <c r="IT309" s="477"/>
      <c r="IU309" s="477"/>
      <c r="IV309" s="477"/>
      <c r="IW309" s="477"/>
      <c r="IX309" s="477"/>
      <c r="IY309" s="477"/>
      <c r="IZ309" s="477"/>
      <c r="JA309" s="477"/>
      <c r="JB309" s="477"/>
      <c r="JC309" s="477"/>
      <c r="JD309" s="477"/>
      <c r="JE309" s="477"/>
    </row>
    <row r="310" spans="13:265" s="508" customFormat="1" ht="15" hidden="1" customHeight="1" x14ac:dyDescent="0.25">
      <c r="M310" s="400"/>
      <c r="N310" s="400"/>
      <c r="CK310" s="477"/>
      <c r="CL310" s="477"/>
      <c r="CM310" s="477"/>
      <c r="CN310" s="477"/>
      <c r="CO310" s="477"/>
      <c r="CP310" s="477"/>
      <c r="CQ310" s="477"/>
      <c r="CR310" s="477"/>
      <c r="CS310" s="477"/>
      <c r="CT310" s="477"/>
      <c r="CU310" s="477"/>
      <c r="CV310" s="477"/>
      <c r="CW310" s="477"/>
      <c r="CX310" s="477"/>
      <c r="CY310" s="477"/>
      <c r="CZ310" s="477"/>
      <c r="DA310" s="477"/>
      <c r="DB310" s="477"/>
      <c r="DC310" s="477"/>
      <c r="DD310" s="477"/>
      <c r="DE310" s="477"/>
      <c r="DF310" s="477"/>
      <c r="DG310" s="477"/>
      <c r="DH310" s="477"/>
      <c r="DI310" s="477"/>
      <c r="DJ310" s="477"/>
      <c r="DK310" s="477"/>
      <c r="DL310" s="477"/>
      <c r="DM310" s="477"/>
      <c r="DN310" s="477"/>
      <c r="DO310" s="477"/>
      <c r="DP310" s="477"/>
      <c r="DQ310" s="477"/>
      <c r="DR310" s="477"/>
      <c r="DS310" s="477"/>
      <c r="DT310" s="477"/>
      <c r="DU310" s="477"/>
      <c r="DV310" s="477"/>
      <c r="DW310" s="477"/>
      <c r="DX310" s="477"/>
      <c r="DY310" s="477"/>
      <c r="DZ310" s="477"/>
      <c r="EA310" s="477"/>
      <c r="EB310" s="477"/>
      <c r="EC310" s="477"/>
      <c r="ED310" s="477"/>
      <c r="EE310" s="477"/>
      <c r="EF310" s="477"/>
      <c r="EG310" s="477"/>
      <c r="EH310" s="477"/>
      <c r="EI310" s="477"/>
      <c r="EJ310" s="477"/>
      <c r="EK310" s="477"/>
      <c r="EL310" s="477"/>
      <c r="EM310" s="477"/>
      <c r="EN310" s="477"/>
      <c r="EO310" s="477"/>
      <c r="EP310" s="477"/>
      <c r="EQ310" s="477"/>
      <c r="ER310" s="477"/>
      <c r="ES310" s="477"/>
      <c r="ET310" s="477"/>
      <c r="EU310" s="477"/>
      <c r="EV310" s="477"/>
      <c r="EW310" s="477"/>
      <c r="EX310" s="477"/>
      <c r="EY310" s="477"/>
      <c r="EZ310" s="477"/>
      <c r="FA310" s="477"/>
      <c r="FB310" s="477"/>
      <c r="FC310" s="477"/>
      <c r="FD310" s="477"/>
      <c r="FE310" s="477"/>
      <c r="FF310" s="477"/>
      <c r="FG310" s="477"/>
      <c r="FH310" s="477"/>
      <c r="FI310" s="477"/>
      <c r="FJ310" s="477"/>
      <c r="FK310" s="477"/>
      <c r="FL310" s="477"/>
      <c r="FM310" s="477"/>
      <c r="FN310" s="477"/>
      <c r="FO310" s="477"/>
      <c r="FP310" s="477"/>
      <c r="FQ310" s="477"/>
      <c r="FR310" s="477"/>
      <c r="FS310" s="477"/>
      <c r="FT310" s="477"/>
      <c r="FU310" s="477"/>
      <c r="FV310" s="477"/>
      <c r="FW310" s="477"/>
      <c r="FX310" s="477"/>
      <c r="FY310" s="477"/>
      <c r="FZ310" s="477"/>
      <c r="GA310" s="477"/>
      <c r="GB310" s="477"/>
      <c r="GC310" s="477"/>
      <c r="GD310" s="477"/>
      <c r="GE310" s="477"/>
      <c r="GF310" s="477"/>
      <c r="GG310" s="477"/>
      <c r="GH310" s="477"/>
      <c r="GI310" s="477"/>
      <c r="GJ310" s="477"/>
      <c r="GK310" s="477"/>
      <c r="GL310" s="477"/>
      <c r="GM310" s="477"/>
      <c r="GN310" s="477"/>
      <c r="GO310" s="477"/>
      <c r="GP310" s="477"/>
      <c r="GQ310" s="477"/>
      <c r="GR310" s="477"/>
      <c r="GS310" s="477"/>
      <c r="GT310" s="477"/>
      <c r="GU310" s="477"/>
      <c r="GV310" s="477"/>
      <c r="GW310" s="477"/>
      <c r="GX310" s="477"/>
      <c r="GY310" s="477"/>
      <c r="GZ310" s="477"/>
      <c r="HA310" s="477"/>
      <c r="HB310" s="477"/>
      <c r="HC310" s="477"/>
      <c r="HD310" s="477"/>
      <c r="HE310" s="477"/>
      <c r="HF310" s="477"/>
      <c r="HG310" s="477"/>
      <c r="HH310" s="477"/>
      <c r="HI310" s="477"/>
      <c r="HJ310" s="477"/>
      <c r="HK310" s="477"/>
      <c r="HL310" s="477"/>
      <c r="HM310" s="477"/>
      <c r="HN310" s="477"/>
      <c r="HO310" s="477"/>
      <c r="HP310" s="477"/>
      <c r="HQ310" s="477"/>
      <c r="HR310" s="477"/>
      <c r="HS310" s="477"/>
      <c r="HT310" s="477"/>
      <c r="HU310" s="477"/>
      <c r="HV310" s="477"/>
      <c r="HW310" s="477"/>
      <c r="HX310" s="477"/>
      <c r="HY310" s="477"/>
      <c r="HZ310" s="477"/>
      <c r="IA310" s="477"/>
      <c r="IB310" s="477"/>
      <c r="IC310" s="477"/>
      <c r="ID310" s="477"/>
      <c r="IE310" s="477"/>
      <c r="IF310" s="477"/>
      <c r="IG310" s="477"/>
      <c r="IH310" s="477"/>
      <c r="II310" s="477"/>
      <c r="IJ310" s="477"/>
      <c r="IK310" s="477"/>
      <c r="IL310" s="477"/>
      <c r="IM310" s="477"/>
      <c r="IN310" s="477"/>
      <c r="IO310" s="477"/>
      <c r="IP310" s="477"/>
      <c r="IQ310" s="477"/>
      <c r="IR310" s="477"/>
      <c r="IS310" s="477"/>
      <c r="IT310" s="477"/>
      <c r="IU310" s="477"/>
      <c r="IV310" s="477"/>
      <c r="IW310" s="477"/>
      <c r="IX310" s="477"/>
      <c r="IY310" s="477"/>
      <c r="IZ310" s="477"/>
      <c r="JA310" s="477"/>
      <c r="JB310" s="477"/>
      <c r="JC310" s="477"/>
      <c r="JD310" s="477"/>
      <c r="JE310" s="477"/>
    </row>
    <row r="311" spans="13:265" s="508" customFormat="1" ht="15" hidden="1" customHeight="1" x14ac:dyDescent="0.25">
      <c r="M311" s="400"/>
      <c r="N311" s="400"/>
      <c r="CK311" s="477"/>
      <c r="CL311" s="477"/>
      <c r="CM311" s="477"/>
      <c r="CN311" s="477"/>
      <c r="CO311" s="477"/>
      <c r="CP311" s="477"/>
      <c r="CQ311" s="477"/>
      <c r="CR311" s="477"/>
      <c r="CS311" s="477"/>
      <c r="CT311" s="477"/>
      <c r="CU311" s="477"/>
      <c r="CV311" s="477"/>
      <c r="CW311" s="477"/>
      <c r="CX311" s="477"/>
      <c r="CY311" s="477"/>
      <c r="CZ311" s="477"/>
      <c r="DA311" s="477"/>
      <c r="DB311" s="477"/>
      <c r="DC311" s="477"/>
      <c r="DD311" s="477"/>
      <c r="DE311" s="477"/>
      <c r="DF311" s="477"/>
      <c r="DG311" s="477"/>
      <c r="DH311" s="477"/>
      <c r="DI311" s="477"/>
      <c r="DJ311" s="477"/>
      <c r="DK311" s="477"/>
      <c r="DL311" s="477"/>
      <c r="DM311" s="477"/>
      <c r="DN311" s="477"/>
      <c r="DO311" s="477"/>
      <c r="DP311" s="477"/>
      <c r="DQ311" s="477"/>
      <c r="DR311" s="477"/>
      <c r="DS311" s="477"/>
      <c r="DT311" s="477"/>
      <c r="DU311" s="477"/>
      <c r="DV311" s="477"/>
      <c r="DW311" s="477"/>
      <c r="DX311" s="477"/>
      <c r="DY311" s="477"/>
      <c r="DZ311" s="477"/>
      <c r="EA311" s="477"/>
      <c r="EB311" s="477"/>
      <c r="EC311" s="477"/>
      <c r="ED311" s="477"/>
      <c r="EE311" s="477"/>
      <c r="EF311" s="477"/>
      <c r="EG311" s="477"/>
      <c r="EH311" s="477"/>
      <c r="EI311" s="477"/>
      <c r="EJ311" s="477"/>
      <c r="EK311" s="477"/>
      <c r="EL311" s="477"/>
      <c r="EM311" s="477"/>
      <c r="EN311" s="477"/>
      <c r="EO311" s="477"/>
      <c r="EP311" s="477"/>
      <c r="EQ311" s="477"/>
      <c r="ER311" s="477"/>
      <c r="ES311" s="477"/>
      <c r="ET311" s="477"/>
      <c r="EU311" s="477"/>
      <c r="EV311" s="477"/>
      <c r="EW311" s="477"/>
      <c r="EX311" s="477"/>
      <c r="EY311" s="477"/>
      <c r="EZ311" s="477"/>
      <c r="FA311" s="477"/>
      <c r="FB311" s="477"/>
      <c r="FC311" s="477"/>
      <c r="FD311" s="477"/>
      <c r="FE311" s="477"/>
      <c r="FF311" s="477"/>
      <c r="FG311" s="477"/>
      <c r="FH311" s="477"/>
      <c r="FI311" s="477"/>
      <c r="FJ311" s="477"/>
      <c r="FK311" s="477"/>
      <c r="FL311" s="477"/>
      <c r="FM311" s="477"/>
      <c r="FN311" s="477"/>
      <c r="FO311" s="477"/>
      <c r="FP311" s="477"/>
      <c r="FQ311" s="477"/>
      <c r="FR311" s="477"/>
      <c r="FS311" s="477"/>
      <c r="FT311" s="477"/>
      <c r="FU311" s="477"/>
      <c r="FV311" s="477"/>
      <c r="FW311" s="477"/>
      <c r="FX311" s="477"/>
      <c r="FY311" s="477"/>
      <c r="FZ311" s="477"/>
      <c r="GA311" s="477"/>
      <c r="GB311" s="477"/>
      <c r="GC311" s="477"/>
      <c r="GD311" s="477"/>
      <c r="GE311" s="477"/>
      <c r="GF311" s="477"/>
      <c r="GG311" s="477"/>
      <c r="GH311" s="477"/>
      <c r="GI311" s="477"/>
      <c r="GJ311" s="477"/>
      <c r="GK311" s="477"/>
      <c r="GL311" s="477"/>
      <c r="GM311" s="477"/>
      <c r="GN311" s="477"/>
      <c r="GO311" s="477"/>
      <c r="GP311" s="477"/>
      <c r="GQ311" s="477"/>
      <c r="GR311" s="477"/>
      <c r="GS311" s="477"/>
      <c r="GT311" s="477"/>
      <c r="GU311" s="477"/>
      <c r="GV311" s="477"/>
      <c r="GW311" s="477"/>
      <c r="GX311" s="477"/>
      <c r="GY311" s="477"/>
      <c r="GZ311" s="477"/>
      <c r="HA311" s="477"/>
      <c r="HB311" s="477"/>
      <c r="HC311" s="477"/>
      <c r="HD311" s="477"/>
      <c r="HE311" s="477"/>
      <c r="HF311" s="477"/>
      <c r="HG311" s="477"/>
      <c r="HH311" s="477"/>
      <c r="HI311" s="477"/>
      <c r="HJ311" s="477"/>
      <c r="HK311" s="477"/>
      <c r="HL311" s="477"/>
      <c r="HM311" s="477"/>
      <c r="HN311" s="477"/>
      <c r="HO311" s="477"/>
      <c r="HP311" s="477"/>
      <c r="HQ311" s="477"/>
      <c r="HR311" s="477"/>
      <c r="HS311" s="477"/>
      <c r="HT311" s="477"/>
      <c r="HU311" s="477"/>
      <c r="HV311" s="477"/>
      <c r="HW311" s="477"/>
      <c r="HX311" s="477"/>
      <c r="HY311" s="477"/>
      <c r="HZ311" s="477"/>
      <c r="IA311" s="477"/>
      <c r="IB311" s="477"/>
      <c r="IC311" s="477"/>
      <c r="ID311" s="477"/>
      <c r="IE311" s="477"/>
      <c r="IF311" s="477"/>
      <c r="IG311" s="477"/>
      <c r="IH311" s="477"/>
      <c r="II311" s="477"/>
      <c r="IJ311" s="477"/>
      <c r="IK311" s="477"/>
      <c r="IL311" s="477"/>
      <c r="IM311" s="477"/>
      <c r="IN311" s="477"/>
      <c r="IO311" s="477"/>
      <c r="IP311" s="477"/>
      <c r="IQ311" s="477"/>
      <c r="IR311" s="477"/>
      <c r="IS311" s="477"/>
      <c r="IT311" s="477"/>
      <c r="IU311" s="477"/>
      <c r="IV311" s="477"/>
      <c r="IW311" s="477"/>
      <c r="IX311" s="477"/>
      <c r="IY311" s="477"/>
      <c r="IZ311" s="477"/>
      <c r="JA311" s="477"/>
      <c r="JB311" s="477"/>
      <c r="JC311" s="477"/>
      <c r="JD311" s="477"/>
      <c r="JE311" s="477"/>
    </row>
    <row r="312" spans="13:265" s="508" customFormat="1" ht="15" hidden="1" customHeight="1" x14ac:dyDescent="0.25">
      <c r="M312" s="400"/>
      <c r="N312" s="400"/>
      <c r="CK312" s="477"/>
      <c r="CL312" s="477"/>
      <c r="CM312" s="477"/>
      <c r="CN312" s="477"/>
      <c r="CO312" s="477"/>
      <c r="CP312" s="477"/>
      <c r="CQ312" s="477"/>
      <c r="CR312" s="477"/>
      <c r="CS312" s="477"/>
      <c r="CT312" s="477"/>
      <c r="CU312" s="477"/>
      <c r="CV312" s="477"/>
      <c r="CW312" s="477"/>
      <c r="CX312" s="477"/>
      <c r="CY312" s="477"/>
      <c r="CZ312" s="477"/>
      <c r="DA312" s="477"/>
      <c r="DB312" s="477"/>
      <c r="DC312" s="477"/>
      <c r="DD312" s="477"/>
      <c r="DE312" s="477"/>
      <c r="DF312" s="477"/>
      <c r="DG312" s="477"/>
      <c r="DH312" s="477"/>
      <c r="DI312" s="477"/>
      <c r="DJ312" s="477"/>
      <c r="DK312" s="477"/>
      <c r="DL312" s="477"/>
      <c r="DM312" s="477"/>
      <c r="DN312" s="477"/>
      <c r="DO312" s="477"/>
      <c r="DP312" s="477"/>
      <c r="DQ312" s="477"/>
      <c r="DR312" s="477"/>
      <c r="DS312" s="477"/>
      <c r="DT312" s="477"/>
      <c r="DU312" s="477"/>
      <c r="DV312" s="477"/>
      <c r="DW312" s="477"/>
      <c r="DX312" s="477"/>
      <c r="DY312" s="477"/>
      <c r="DZ312" s="477"/>
      <c r="EA312" s="477"/>
      <c r="EB312" s="477"/>
      <c r="EC312" s="477"/>
      <c r="ED312" s="477"/>
      <c r="EE312" s="477"/>
      <c r="EF312" s="477"/>
      <c r="EG312" s="477"/>
      <c r="EH312" s="477"/>
      <c r="EI312" s="477"/>
      <c r="EJ312" s="477"/>
      <c r="EK312" s="477"/>
      <c r="EL312" s="477"/>
      <c r="EM312" s="477"/>
      <c r="EN312" s="477"/>
      <c r="EO312" s="477"/>
      <c r="EP312" s="477"/>
      <c r="EQ312" s="477"/>
      <c r="ER312" s="477"/>
      <c r="ES312" s="477"/>
      <c r="ET312" s="477"/>
      <c r="EU312" s="477"/>
      <c r="EV312" s="477"/>
      <c r="EW312" s="477"/>
      <c r="EX312" s="477"/>
      <c r="EY312" s="477"/>
      <c r="EZ312" s="477"/>
      <c r="FA312" s="477"/>
      <c r="FB312" s="477"/>
      <c r="FC312" s="477"/>
      <c r="FD312" s="477"/>
      <c r="FE312" s="477"/>
      <c r="FF312" s="477"/>
      <c r="FG312" s="477"/>
      <c r="FH312" s="477"/>
      <c r="FI312" s="477"/>
      <c r="FJ312" s="477"/>
      <c r="FK312" s="477"/>
      <c r="FL312" s="477"/>
      <c r="FM312" s="477"/>
      <c r="FN312" s="477"/>
      <c r="FO312" s="477"/>
      <c r="FP312" s="477"/>
      <c r="FQ312" s="477"/>
      <c r="FR312" s="477"/>
      <c r="FS312" s="477"/>
      <c r="FT312" s="477"/>
      <c r="FU312" s="477"/>
      <c r="FV312" s="477"/>
      <c r="FW312" s="477"/>
      <c r="FX312" s="477"/>
      <c r="FY312" s="477"/>
      <c r="FZ312" s="477"/>
      <c r="GA312" s="477"/>
      <c r="GB312" s="477"/>
      <c r="GC312" s="477"/>
      <c r="GD312" s="477"/>
      <c r="GE312" s="477"/>
      <c r="GF312" s="477"/>
      <c r="GG312" s="477"/>
      <c r="GH312" s="477"/>
      <c r="GI312" s="477"/>
      <c r="GJ312" s="477"/>
      <c r="GK312" s="477"/>
      <c r="GL312" s="477"/>
      <c r="GM312" s="477"/>
      <c r="GN312" s="477"/>
      <c r="GO312" s="477"/>
      <c r="GP312" s="477"/>
      <c r="GQ312" s="477"/>
      <c r="GR312" s="477"/>
      <c r="GS312" s="477"/>
      <c r="GT312" s="477"/>
      <c r="GU312" s="477"/>
      <c r="GV312" s="477"/>
      <c r="GW312" s="477"/>
      <c r="GX312" s="477"/>
      <c r="GY312" s="477"/>
      <c r="GZ312" s="477"/>
      <c r="HA312" s="477"/>
      <c r="HB312" s="477"/>
      <c r="HC312" s="477"/>
      <c r="HD312" s="477"/>
      <c r="HE312" s="477"/>
      <c r="HF312" s="477"/>
      <c r="HG312" s="477"/>
      <c r="HH312" s="477"/>
      <c r="HI312" s="477"/>
      <c r="HJ312" s="477"/>
      <c r="HK312" s="477"/>
      <c r="HL312" s="477"/>
      <c r="HM312" s="477"/>
      <c r="HN312" s="477"/>
      <c r="HO312" s="477"/>
      <c r="HP312" s="477"/>
      <c r="HQ312" s="477"/>
      <c r="HR312" s="477"/>
      <c r="HS312" s="477"/>
      <c r="HT312" s="477"/>
      <c r="HU312" s="477"/>
      <c r="HV312" s="477"/>
      <c r="HW312" s="477"/>
      <c r="HX312" s="477"/>
      <c r="HY312" s="477"/>
      <c r="HZ312" s="477"/>
      <c r="IA312" s="477"/>
      <c r="IB312" s="477"/>
      <c r="IC312" s="477"/>
      <c r="ID312" s="477"/>
      <c r="IE312" s="477"/>
      <c r="IF312" s="477"/>
      <c r="IG312" s="477"/>
      <c r="IH312" s="477"/>
      <c r="II312" s="477"/>
      <c r="IJ312" s="477"/>
      <c r="IK312" s="477"/>
      <c r="IL312" s="477"/>
      <c r="IM312" s="477"/>
      <c r="IN312" s="477"/>
      <c r="IO312" s="477"/>
      <c r="IP312" s="477"/>
      <c r="IQ312" s="477"/>
      <c r="IR312" s="477"/>
      <c r="IS312" s="477"/>
      <c r="IT312" s="477"/>
      <c r="IU312" s="477"/>
      <c r="IV312" s="477"/>
      <c r="IW312" s="477"/>
      <c r="IX312" s="477"/>
      <c r="IY312" s="477"/>
      <c r="IZ312" s="477"/>
      <c r="JA312" s="477"/>
      <c r="JB312" s="477"/>
      <c r="JC312" s="477"/>
      <c r="JD312" s="477"/>
      <c r="JE312" s="477"/>
    </row>
    <row r="313" spans="13:265" s="508" customFormat="1" ht="15" hidden="1" customHeight="1" x14ac:dyDescent="0.25">
      <c r="M313" s="400"/>
      <c r="N313" s="400"/>
      <c r="CK313" s="477"/>
      <c r="CL313" s="477"/>
      <c r="CM313" s="477"/>
      <c r="CN313" s="477"/>
      <c r="CO313" s="477"/>
      <c r="CP313" s="477"/>
      <c r="CQ313" s="477"/>
      <c r="CR313" s="477"/>
      <c r="CS313" s="477"/>
      <c r="CT313" s="477"/>
      <c r="CU313" s="477"/>
      <c r="CV313" s="477"/>
      <c r="CW313" s="477"/>
      <c r="CX313" s="477"/>
      <c r="CY313" s="477"/>
      <c r="CZ313" s="477"/>
      <c r="DA313" s="477"/>
      <c r="DB313" s="477"/>
      <c r="DC313" s="477"/>
      <c r="DD313" s="477"/>
      <c r="DE313" s="477"/>
      <c r="DF313" s="477"/>
      <c r="DG313" s="477"/>
      <c r="DH313" s="477"/>
      <c r="DI313" s="477"/>
      <c r="DJ313" s="477"/>
      <c r="DK313" s="477"/>
      <c r="DL313" s="477"/>
      <c r="DM313" s="477"/>
      <c r="DN313" s="477"/>
      <c r="DO313" s="477"/>
      <c r="DP313" s="477"/>
      <c r="DQ313" s="477"/>
      <c r="DR313" s="477"/>
      <c r="DS313" s="477"/>
      <c r="DT313" s="477"/>
      <c r="DU313" s="477"/>
      <c r="DV313" s="477"/>
      <c r="DW313" s="477"/>
      <c r="DX313" s="477"/>
      <c r="DY313" s="477"/>
      <c r="DZ313" s="477"/>
      <c r="EA313" s="477"/>
      <c r="EB313" s="477"/>
      <c r="EC313" s="477"/>
      <c r="ED313" s="477"/>
      <c r="EE313" s="477"/>
      <c r="EF313" s="477"/>
      <c r="EG313" s="477"/>
      <c r="EH313" s="477"/>
      <c r="EI313" s="477"/>
      <c r="EJ313" s="477"/>
      <c r="EK313" s="477"/>
      <c r="EL313" s="477"/>
      <c r="EM313" s="477"/>
      <c r="EN313" s="477"/>
      <c r="EO313" s="477"/>
      <c r="EP313" s="477"/>
      <c r="EQ313" s="477"/>
      <c r="ER313" s="477"/>
      <c r="ES313" s="477"/>
      <c r="ET313" s="477"/>
      <c r="EU313" s="477"/>
      <c r="EV313" s="477"/>
      <c r="EW313" s="477"/>
      <c r="EX313" s="477"/>
      <c r="EY313" s="477"/>
      <c r="EZ313" s="477"/>
      <c r="FA313" s="477"/>
      <c r="FB313" s="477"/>
      <c r="FC313" s="477"/>
      <c r="FD313" s="477"/>
      <c r="FE313" s="477"/>
      <c r="FF313" s="477"/>
      <c r="FG313" s="477"/>
      <c r="FH313" s="477"/>
      <c r="FI313" s="477"/>
      <c r="FJ313" s="477"/>
      <c r="FK313" s="477"/>
      <c r="FL313" s="477"/>
      <c r="FM313" s="477"/>
      <c r="FN313" s="477"/>
      <c r="FO313" s="477"/>
      <c r="FP313" s="477"/>
      <c r="FQ313" s="477"/>
      <c r="FR313" s="477"/>
      <c r="FS313" s="477"/>
      <c r="FT313" s="477"/>
      <c r="FU313" s="477"/>
      <c r="FV313" s="477"/>
      <c r="FW313" s="477"/>
      <c r="FX313" s="477"/>
      <c r="FY313" s="477"/>
      <c r="FZ313" s="477"/>
      <c r="GA313" s="477"/>
      <c r="GB313" s="477"/>
      <c r="GC313" s="477"/>
      <c r="GD313" s="477"/>
      <c r="GE313" s="477"/>
      <c r="GF313" s="477"/>
      <c r="GG313" s="477"/>
      <c r="GH313" s="477"/>
      <c r="GI313" s="477"/>
      <c r="GJ313" s="477"/>
      <c r="GK313" s="477"/>
      <c r="GL313" s="477"/>
      <c r="GM313" s="477"/>
      <c r="GN313" s="477"/>
      <c r="GO313" s="477"/>
      <c r="GP313" s="477"/>
      <c r="GQ313" s="477"/>
      <c r="GR313" s="477"/>
      <c r="GS313" s="477"/>
      <c r="GT313" s="477"/>
      <c r="GU313" s="477"/>
      <c r="GV313" s="477"/>
      <c r="GW313" s="477"/>
      <c r="GX313" s="477"/>
      <c r="GY313" s="477"/>
      <c r="GZ313" s="477"/>
      <c r="HA313" s="477"/>
      <c r="HB313" s="477"/>
      <c r="HC313" s="477"/>
      <c r="HD313" s="477"/>
      <c r="HE313" s="477"/>
      <c r="HF313" s="477"/>
      <c r="HG313" s="477"/>
      <c r="HH313" s="477"/>
      <c r="HI313" s="477"/>
      <c r="HJ313" s="477"/>
      <c r="HK313" s="477"/>
      <c r="HL313" s="477"/>
      <c r="HM313" s="477"/>
      <c r="HN313" s="477"/>
      <c r="HO313" s="477"/>
      <c r="HP313" s="477"/>
      <c r="HQ313" s="477"/>
      <c r="HR313" s="477"/>
      <c r="HS313" s="477"/>
      <c r="HT313" s="477"/>
      <c r="HU313" s="477"/>
      <c r="HV313" s="477"/>
      <c r="HW313" s="477"/>
      <c r="HX313" s="477"/>
      <c r="HY313" s="477"/>
      <c r="HZ313" s="477"/>
      <c r="IA313" s="477"/>
      <c r="IB313" s="477"/>
      <c r="IC313" s="477"/>
      <c r="ID313" s="477"/>
      <c r="IE313" s="477"/>
      <c r="IF313" s="477"/>
      <c r="IG313" s="477"/>
      <c r="IH313" s="477"/>
      <c r="II313" s="477"/>
      <c r="IJ313" s="477"/>
      <c r="IK313" s="477"/>
      <c r="IL313" s="477"/>
      <c r="IM313" s="477"/>
      <c r="IN313" s="477"/>
      <c r="IO313" s="477"/>
      <c r="IP313" s="477"/>
      <c r="IQ313" s="477"/>
      <c r="IR313" s="477"/>
      <c r="IS313" s="477"/>
      <c r="IT313" s="477"/>
      <c r="IU313" s="477"/>
      <c r="IV313" s="477"/>
      <c r="IW313" s="477"/>
      <c r="IX313" s="477"/>
      <c r="IY313" s="477"/>
      <c r="IZ313" s="477"/>
      <c r="JA313" s="477"/>
      <c r="JB313" s="477"/>
      <c r="JC313" s="477"/>
      <c r="JD313" s="477"/>
      <c r="JE313" s="477"/>
    </row>
    <row r="314" spans="13:265" s="508" customFormat="1" ht="15" hidden="1" customHeight="1" x14ac:dyDescent="0.25">
      <c r="M314" s="400"/>
      <c r="N314" s="400"/>
      <c r="CK314" s="477"/>
      <c r="CL314" s="477"/>
      <c r="CM314" s="477"/>
      <c r="CN314" s="477"/>
      <c r="CO314" s="477"/>
      <c r="CP314" s="477"/>
      <c r="CQ314" s="477"/>
      <c r="CR314" s="477"/>
      <c r="CS314" s="477"/>
      <c r="CT314" s="477"/>
      <c r="CU314" s="477"/>
      <c r="CV314" s="477"/>
      <c r="CW314" s="477"/>
      <c r="CX314" s="477"/>
      <c r="CY314" s="477"/>
      <c r="CZ314" s="477"/>
      <c r="DA314" s="477"/>
      <c r="DB314" s="477"/>
      <c r="DC314" s="477"/>
      <c r="DD314" s="477"/>
      <c r="DE314" s="477"/>
      <c r="DF314" s="477"/>
      <c r="DG314" s="477"/>
      <c r="DH314" s="477"/>
      <c r="DI314" s="477"/>
      <c r="DJ314" s="477"/>
      <c r="DK314" s="477"/>
      <c r="DL314" s="477"/>
      <c r="DM314" s="477"/>
      <c r="DN314" s="477"/>
      <c r="DO314" s="477"/>
      <c r="DP314" s="477"/>
      <c r="DQ314" s="477"/>
      <c r="DR314" s="477"/>
      <c r="DS314" s="477"/>
      <c r="DT314" s="477"/>
      <c r="DU314" s="477"/>
      <c r="DV314" s="477"/>
      <c r="DW314" s="477"/>
      <c r="DX314" s="477"/>
      <c r="DY314" s="477"/>
      <c r="DZ314" s="477"/>
      <c r="EA314" s="477"/>
      <c r="EB314" s="477"/>
      <c r="EC314" s="477"/>
      <c r="ED314" s="477"/>
      <c r="EE314" s="477"/>
      <c r="EF314" s="477"/>
      <c r="EG314" s="477"/>
      <c r="EH314" s="477"/>
      <c r="EI314" s="477"/>
      <c r="EJ314" s="477"/>
      <c r="EK314" s="477"/>
      <c r="EL314" s="477"/>
      <c r="EM314" s="477"/>
      <c r="EN314" s="477"/>
      <c r="EO314" s="477"/>
      <c r="EP314" s="477"/>
      <c r="EQ314" s="477"/>
      <c r="ER314" s="477"/>
      <c r="ES314" s="477"/>
      <c r="ET314" s="477"/>
      <c r="EU314" s="477"/>
      <c r="EV314" s="477"/>
      <c r="EW314" s="477"/>
      <c r="EX314" s="477"/>
      <c r="EY314" s="477"/>
      <c r="EZ314" s="477"/>
      <c r="FA314" s="477"/>
      <c r="FB314" s="477"/>
      <c r="FC314" s="477"/>
      <c r="FD314" s="477"/>
      <c r="FE314" s="477"/>
      <c r="FF314" s="477"/>
      <c r="FG314" s="477"/>
      <c r="FH314" s="477"/>
      <c r="FI314" s="477"/>
      <c r="FJ314" s="477"/>
      <c r="FK314" s="477"/>
      <c r="FL314" s="477"/>
      <c r="FM314" s="477"/>
      <c r="FN314" s="477"/>
      <c r="FO314" s="477"/>
      <c r="FP314" s="477"/>
      <c r="FQ314" s="477"/>
      <c r="FR314" s="477"/>
      <c r="FS314" s="477"/>
      <c r="FT314" s="477"/>
      <c r="FU314" s="477"/>
      <c r="FV314" s="477"/>
      <c r="FW314" s="477"/>
      <c r="FX314" s="477"/>
      <c r="FY314" s="477"/>
      <c r="FZ314" s="477"/>
      <c r="GA314" s="477"/>
      <c r="GB314" s="477"/>
      <c r="GC314" s="477"/>
      <c r="GD314" s="477"/>
      <c r="GE314" s="477"/>
      <c r="GF314" s="477"/>
      <c r="GG314" s="477"/>
      <c r="GH314" s="477"/>
      <c r="GI314" s="477"/>
      <c r="GJ314" s="477"/>
      <c r="GK314" s="477"/>
      <c r="GL314" s="477"/>
      <c r="GM314" s="477"/>
      <c r="GN314" s="477"/>
      <c r="GO314" s="477"/>
      <c r="GP314" s="477"/>
      <c r="GQ314" s="477"/>
      <c r="GR314" s="477"/>
      <c r="GS314" s="477"/>
      <c r="GT314" s="477"/>
      <c r="GU314" s="477"/>
      <c r="GV314" s="477"/>
      <c r="GW314" s="477"/>
      <c r="GX314" s="477"/>
      <c r="GY314" s="477"/>
      <c r="GZ314" s="477"/>
      <c r="HA314" s="477"/>
      <c r="HB314" s="477"/>
      <c r="HC314" s="477"/>
      <c r="HD314" s="477"/>
      <c r="HE314" s="477"/>
      <c r="HF314" s="477"/>
      <c r="HG314" s="477"/>
      <c r="HH314" s="477"/>
      <c r="HI314" s="477"/>
      <c r="HJ314" s="477"/>
      <c r="HK314" s="477"/>
      <c r="HL314" s="477"/>
      <c r="HM314" s="477"/>
      <c r="HN314" s="477"/>
      <c r="HO314" s="477"/>
      <c r="HP314" s="477"/>
      <c r="HQ314" s="477"/>
      <c r="HR314" s="477"/>
      <c r="HS314" s="477"/>
      <c r="HT314" s="477"/>
      <c r="HU314" s="477"/>
      <c r="HV314" s="477"/>
      <c r="HW314" s="477"/>
      <c r="HX314" s="477"/>
      <c r="HY314" s="477"/>
      <c r="HZ314" s="477"/>
      <c r="IA314" s="477"/>
      <c r="IB314" s="477"/>
      <c r="IC314" s="477"/>
      <c r="ID314" s="477"/>
      <c r="IE314" s="477"/>
      <c r="IF314" s="477"/>
      <c r="IG314" s="477"/>
      <c r="IH314" s="477"/>
      <c r="II314" s="477"/>
      <c r="IJ314" s="477"/>
      <c r="IK314" s="477"/>
      <c r="IL314" s="477"/>
      <c r="IM314" s="477"/>
      <c r="IN314" s="477"/>
      <c r="IO314" s="477"/>
      <c r="IP314" s="477"/>
      <c r="IQ314" s="477"/>
      <c r="IR314" s="477"/>
      <c r="IS314" s="477"/>
      <c r="IT314" s="477"/>
      <c r="IU314" s="477"/>
      <c r="IV314" s="477"/>
      <c r="IW314" s="477"/>
      <c r="IX314" s="477"/>
      <c r="IY314" s="477"/>
      <c r="IZ314" s="477"/>
      <c r="JA314" s="477"/>
      <c r="JB314" s="477"/>
      <c r="JC314" s="477"/>
      <c r="JD314" s="477"/>
      <c r="JE314" s="477"/>
    </row>
    <row r="315" spans="13:265" s="508" customFormat="1" ht="15" hidden="1" customHeight="1" x14ac:dyDescent="0.25">
      <c r="M315" s="400"/>
      <c r="N315" s="400"/>
      <c r="CK315" s="477"/>
      <c r="CL315" s="477"/>
      <c r="CM315" s="477"/>
      <c r="CN315" s="477"/>
      <c r="CO315" s="477"/>
      <c r="CP315" s="477"/>
      <c r="CQ315" s="477"/>
      <c r="CR315" s="477"/>
      <c r="CS315" s="477"/>
      <c r="CT315" s="477"/>
      <c r="CU315" s="477"/>
      <c r="CV315" s="477"/>
      <c r="CW315" s="477"/>
      <c r="CX315" s="477"/>
      <c r="CY315" s="477"/>
      <c r="CZ315" s="477"/>
      <c r="DA315" s="477"/>
      <c r="DB315" s="477"/>
      <c r="DC315" s="477"/>
      <c r="DD315" s="477"/>
      <c r="DE315" s="477"/>
      <c r="DF315" s="477"/>
      <c r="DG315" s="477"/>
      <c r="DH315" s="477"/>
      <c r="DI315" s="477"/>
      <c r="DJ315" s="477"/>
      <c r="DK315" s="477"/>
      <c r="DL315" s="477"/>
      <c r="DM315" s="477"/>
      <c r="DN315" s="477"/>
      <c r="DO315" s="477"/>
      <c r="DP315" s="477"/>
      <c r="DQ315" s="477"/>
      <c r="DR315" s="477"/>
      <c r="DS315" s="477"/>
      <c r="DT315" s="477"/>
      <c r="DU315" s="477"/>
      <c r="DV315" s="477"/>
      <c r="DW315" s="477"/>
      <c r="DX315" s="477"/>
      <c r="DY315" s="477"/>
      <c r="DZ315" s="477"/>
      <c r="EA315" s="477"/>
      <c r="EB315" s="477"/>
      <c r="EC315" s="477"/>
      <c r="ED315" s="477"/>
      <c r="EE315" s="477"/>
      <c r="EF315" s="477"/>
      <c r="EG315" s="477"/>
      <c r="EH315" s="477"/>
      <c r="EI315" s="477"/>
      <c r="EJ315" s="477"/>
      <c r="EK315" s="477"/>
      <c r="EL315" s="477"/>
      <c r="EM315" s="477"/>
      <c r="EN315" s="477"/>
      <c r="EO315" s="477"/>
      <c r="EP315" s="477"/>
      <c r="EQ315" s="477"/>
      <c r="ER315" s="477"/>
      <c r="ES315" s="477"/>
      <c r="ET315" s="477"/>
      <c r="EU315" s="477"/>
      <c r="EV315" s="477"/>
      <c r="EW315" s="477"/>
      <c r="EX315" s="477"/>
      <c r="EY315" s="477"/>
      <c r="EZ315" s="477"/>
      <c r="FA315" s="477"/>
      <c r="FB315" s="477"/>
      <c r="FC315" s="477"/>
      <c r="FD315" s="477"/>
      <c r="FE315" s="477"/>
      <c r="FF315" s="477"/>
      <c r="FG315" s="477"/>
      <c r="FH315" s="477"/>
      <c r="FI315" s="477"/>
      <c r="FJ315" s="477"/>
      <c r="FK315" s="477"/>
      <c r="FL315" s="477"/>
      <c r="FM315" s="477"/>
      <c r="FN315" s="477"/>
      <c r="FO315" s="477"/>
      <c r="FP315" s="477"/>
      <c r="FQ315" s="477"/>
      <c r="FR315" s="477"/>
      <c r="FS315" s="477"/>
      <c r="FT315" s="477"/>
      <c r="FU315" s="477"/>
      <c r="FV315" s="477"/>
      <c r="FW315" s="477"/>
      <c r="FX315" s="477"/>
      <c r="FY315" s="477"/>
      <c r="FZ315" s="477"/>
      <c r="GA315" s="477"/>
      <c r="GB315" s="477"/>
      <c r="GC315" s="477"/>
      <c r="GD315" s="477"/>
      <c r="GE315" s="477"/>
      <c r="GF315" s="477"/>
      <c r="GG315" s="477"/>
      <c r="GH315" s="477"/>
      <c r="GI315" s="477"/>
      <c r="GJ315" s="477"/>
      <c r="GK315" s="477"/>
      <c r="GL315" s="477"/>
      <c r="GM315" s="477"/>
      <c r="GN315" s="477"/>
      <c r="GO315" s="477"/>
      <c r="GP315" s="477"/>
      <c r="GQ315" s="477"/>
      <c r="GR315" s="477"/>
      <c r="GS315" s="477"/>
      <c r="GT315" s="477"/>
      <c r="GU315" s="477"/>
      <c r="GV315" s="477"/>
      <c r="GW315" s="477"/>
      <c r="GX315" s="477"/>
      <c r="GY315" s="477"/>
      <c r="GZ315" s="477"/>
      <c r="HA315" s="477"/>
      <c r="HB315" s="477"/>
      <c r="HC315" s="477"/>
      <c r="HD315" s="477"/>
      <c r="HE315" s="477"/>
      <c r="HF315" s="477"/>
      <c r="HG315" s="477"/>
      <c r="HH315" s="477"/>
      <c r="HI315" s="477"/>
      <c r="HJ315" s="477"/>
      <c r="HK315" s="477"/>
      <c r="HL315" s="477"/>
      <c r="HM315" s="477"/>
      <c r="HN315" s="477"/>
      <c r="HO315" s="477"/>
      <c r="HP315" s="477"/>
      <c r="HQ315" s="477"/>
      <c r="HR315" s="477"/>
      <c r="HS315" s="477"/>
      <c r="HT315" s="477"/>
      <c r="HU315" s="477"/>
      <c r="HV315" s="477"/>
      <c r="HW315" s="477"/>
      <c r="HX315" s="477"/>
      <c r="HY315" s="477"/>
      <c r="HZ315" s="477"/>
      <c r="IA315" s="477"/>
      <c r="IB315" s="477"/>
      <c r="IC315" s="477"/>
      <c r="ID315" s="477"/>
      <c r="IE315" s="477"/>
      <c r="IF315" s="477"/>
      <c r="IG315" s="477"/>
      <c r="IH315" s="477"/>
      <c r="II315" s="477"/>
      <c r="IJ315" s="477"/>
      <c r="IK315" s="477"/>
      <c r="IL315" s="477"/>
      <c r="IM315" s="477"/>
      <c r="IN315" s="477"/>
      <c r="IO315" s="477"/>
      <c r="IP315" s="477"/>
      <c r="IQ315" s="477"/>
      <c r="IR315" s="477"/>
      <c r="IS315" s="477"/>
      <c r="IT315" s="477"/>
      <c r="IU315" s="477"/>
      <c r="IV315" s="477"/>
      <c r="IW315" s="477"/>
      <c r="IX315" s="477"/>
      <c r="IY315" s="477"/>
      <c r="IZ315" s="477"/>
      <c r="JA315" s="477"/>
      <c r="JB315" s="477"/>
      <c r="JC315" s="477"/>
      <c r="JD315" s="477"/>
      <c r="JE315" s="477"/>
    </row>
    <row r="316" spans="13:265" s="508" customFormat="1" ht="15" hidden="1" customHeight="1" x14ac:dyDescent="0.25">
      <c r="M316" s="400"/>
      <c r="N316" s="400"/>
      <c r="CK316" s="477"/>
      <c r="CL316" s="477"/>
      <c r="CM316" s="477"/>
      <c r="CN316" s="477"/>
      <c r="CO316" s="477"/>
      <c r="CP316" s="477"/>
      <c r="CQ316" s="477"/>
      <c r="CR316" s="477"/>
      <c r="CS316" s="477"/>
      <c r="CT316" s="477"/>
      <c r="CU316" s="477"/>
      <c r="CV316" s="477"/>
      <c r="CW316" s="477"/>
      <c r="CX316" s="477"/>
      <c r="CY316" s="477"/>
      <c r="CZ316" s="477"/>
      <c r="DA316" s="477"/>
      <c r="DB316" s="477"/>
      <c r="DC316" s="477"/>
      <c r="DD316" s="477"/>
      <c r="DE316" s="477"/>
      <c r="DF316" s="477"/>
      <c r="DG316" s="477"/>
      <c r="DH316" s="477"/>
      <c r="DI316" s="477"/>
      <c r="DJ316" s="477"/>
      <c r="DK316" s="477"/>
      <c r="DL316" s="477"/>
      <c r="DM316" s="477"/>
      <c r="DN316" s="477"/>
      <c r="DO316" s="477"/>
      <c r="DP316" s="477"/>
      <c r="DQ316" s="477"/>
      <c r="DR316" s="477"/>
      <c r="DS316" s="477"/>
      <c r="DT316" s="477"/>
      <c r="DU316" s="477"/>
      <c r="DV316" s="477"/>
      <c r="DW316" s="477"/>
      <c r="DX316" s="477"/>
      <c r="DY316" s="477"/>
      <c r="DZ316" s="477"/>
      <c r="EA316" s="477"/>
      <c r="EB316" s="477"/>
      <c r="EC316" s="477"/>
      <c r="ED316" s="477"/>
      <c r="EE316" s="477"/>
      <c r="EF316" s="477"/>
      <c r="EG316" s="477"/>
      <c r="EH316" s="477"/>
      <c r="EI316" s="477"/>
      <c r="EJ316" s="477"/>
      <c r="EK316" s="477"/>
      <c r="EL316" s="477"/>
      <c r="EM316" s="477"/>
      <c r="EN316" s="477"/>
      <c r="EO316" s="477"/>
      <c r="EP316" s="477"/>
      <c r="EQ316" s="477"/>
      <c r="ER316" s="477"/>
      <c r="ES316" s="477"/>
      <c r="ET316" s="477"/>
      <c r="EU316" s="477"/>
      <c r="EV316" s="477"/>
      <c r="EW316" s="477"/>
      <c r="EX316" s="477"/>
      <c r="EY316" s="477"/>
      <c r="EZ316" s="477"/>
      <c r="FA316" s="477"/>
      <c r="FB316" s="477"/>
      <c r="FC316" s="477"/>
      <c r="FD316" s="477"/>
      <c r="FE316" s="477"/>
      <c r="FF316" s="477"/>
      <c r="FG316" s="477"/>
      <c r="FH316" s="477"/>
      <c r="FI316" s="477"/>
      <c r="FJ316" s="477"/>
      <c r="FK316" s="477"/>
      <c r="FL316" s="477"/>
      <c r="FM316" s="477"/>
      <c r="FN316" s="477"/>
      <c r="FO316" s="477"/>
      <c r="FP316" s="477"/>
      <c r="FQ316" s="477"/>
      <c r="FR316" s="477"/>
      <c r="FS316" s="477"/>
      <c r="FT316" s="477"/>
      <c r="FU316" s="477"/>
      <c r="FV316" s="477"/>
      <c r="FW316" s="477"/>
      <c r="FX316" s="477"/>
      <c r="FY316" s="477"/>
      <c r="FZ316" s="477"/>
      <c r="GA316" s="477"/>
      <c r="GB316" s="477"/>
      <c r="GC316" s="477"/>
      <c r="GD316" s="477"/>
      <c r="GE316" s="477"/>
      <c r="GF316" s="477"/>
      <c r="GG316" s="477"/>
      <c r="GH316" s="477"/>
      <c r="GI316" s="477"/>
      <c r="GJ316" s="477"/>
      <c r="GK316" s="477"/>
      <c r="GL316" s="477"/>
      <c r="GM316" s="477"/>
      <c r="GN316" s="477"/>
      <c r="GO316" s="477"/>
      <c r="GP316" s="477"/>
      <c r="GQ316" s="477"/>
      <c r="GR316" s="477"/>
      <c r="GS316" s="477"/>
      <c r="GT316" s="477"/>
      <c r="GU316" s="477"/>
      <c r="GV316" s="477"/>
      <c r="GW316" s="477"/>
      <c r="GX316" s="477"/>
      <c r="GY316" s="477"/>
      <c r="GZ316" s="477"/>
      <c r="HA316" s="477"/>
      <c r="HB316" s="477"/>
      <c r="HC316" s="477"/>
      <c r="HD316" s="477"/>
      <c r="HE316" s="477"/>
      <c r="HF316" s="477"/>
      <c r="HG316" s="477"/>
      <c r="HH316" s="477"/>
      <c r="HI316" s="477"/>
      <c r="HJ316" s="477"/>
      <c r="HK316" s="477"/>
      <c r="HL316" s="477"/>
      <c r="HM316" s="477"/>
      <c r="HN316" s="477"/>
      <c r="HO316" s="477"/>
      <c r="HP316" s="477"/>
      <c r="HQ316" s="477"/>
      <c r="HR316" s="477"/>
      <c r="HS316" s="477"/>
      <c r="HT316" s="477"/>
      <c r="HU316" s="477"/>
      <c r="HV316" s="477"/>
      <c r="HW316" s="477"/>
      <c r="HX316" s="477"/>
      <c r="HY316" s="477"/>
      <c r="HZ316" s="477"/>
      <c r="IA316" s="477"/>
      <c r="IB316" s="477"/>
      <c r="IC316" s="477"/>
      <c r="ID316" s="477"/>
      <c r="IE316" s="477"/>
      <c r="IF316" s="477"/>
      <c r="IG316" s="477"/>
      <c r="IH316" s="477"/>
      <c r="II316" s="477"/>
      <c r="IJ316" s="477"/>
      <c r="IK316" s="477"/>
      <c r="IL316" s="477"/>
      <c r="IM316" s="477"/>
      <c r="IN316" s="477"/>
      <c r="IO316" s="477"/>
      <c r="IP316" s="477"/>
      <c r="IQ316" s="477"/>
      <c r="IR316" s="477"/>
      <c r="IS316" s="477"/>
      <c r="IT316" s="477"/>
      <c r="IU316" s="477"/>
      <c r="IV316" s="477"/>
      <c r="IW316" s="477"/>
      <c r="IX316" s="477"/>
      <c r="IY316" s="477"/>
      <c r="IZ316" s="477"/>
      <c r="JA316" s="477"/>
      <c r="JB316" s="477"/>
      <c r="JC316" s="477"/>
      <c r="JD316" s="477"/>
      <c r="JE316" s="477"/>
    </row>
    <row r="317" spans="13:265" s="508" customFormat="1" ht="15" hidden="1" customHeight="1" x14ac:dyDescent="0.25">
      <c r="M317" s="400"/>
      <c r="N317" s="400"/>
      <c r="CK317" s="477"/>
      <c r="CL317" s="477"/>
      <c r="CM317" s="477"/>
      <c r="CN317" s="477"/>
      <c r="CO317" s="477"/>
      <c r="CP317" s="477"/>
      <c r="CQ317" s="477"/>
      <c r="CR317" s="477"/>
      <c r="CS317" s="477"/>
      <c r="CT317" s="477"/>
      <c r="CU317" s="477"/>
      <c r="CV317" s="477"/>
      <c r="CW317" s="477"/>
      <c r="CX317" s="477"/>
      <c r="CY317" s="477"/>
      <c r="CZ317" s="477"/>
      <c r="DA317" s="477"/>
      <c r="DB317" s="477"/>
      <c r="DC317" s="477"/>
      <c r="DD317" s="477"/>
      <c r="DE317" s="477"/>
      <c r="DF317" s="477"/>
      <c r="DG317" s="477"/>
      <c r="DH317" s="477"/>
      <c r="DI317" s="477"/>
      <c r="DJ317" s="477"/>
      <c r="DK317" s="477"/>
      <c r="DL317" s="477"/>
      <c r="DM317" s="477"/>
      <c r="DN317" s="477"/>
      <c r="DO317" s="477"/>
      <c r="DP317" s="477"/>
      <c r="DQ317" s="477"/>
      <c r="DR317" s="477"/>
      <c r="DS317" s="477"/>
      <c r="DT317" s="477"/>
      <c r="DU317" s="477"/>
      <c r="DV317" s="477"/>
      <c r="DW317" s="477"/>
      <c r="DX317" s="477"/>
      <c r="DY317" s="477"/>
      <c r="DZ317" s="477"/>
      <c r="EA317" s="477"/>
      <c r="EB317" s="477"/>
      <c r="EC317" s="477"/>
      <c r="ED317" s="477"/>
      <c r="EE317" s="477"/>
      <c r="EF317" s="477"/>
      <c r="EG317" s="477"/>
      <c r="EH317" s="477"/>
      <c r="EI317" s="477"/>
      <c r="EJ317" s="477"/>
      <c r="EK317" s="477"/>
      <c r="EL317" s="477"/>
      <c r="EM317" s="477"/>
      <c r="EN317" s="477"/>
      <c r="EO317" s="477"/>
      <c r="EP317" s="477"/>
      <c r="EQ317" s="477"/>
      <c r="ER317" s="477"/>
      <c r="ES317" s="477"/>
      <c r="ET317" s="477"/>
      <c r="EU317" s="477"/>
      <c r="EV317" s="477"/>
      <c r="EW317" s="477"/>
      <c r="EX317" s="477"/>
      <c r="EY317" s="477"/>
      <c r="EZ317" s="477"/>
      <c r="FA317" s="477"/>
      <c r="FB317" s="477"/>
      <c r="FC317" s="477"/>
      <c r="FD317" s="477"/>
      <c r="FE317" s="477"/>
      <c r="FF317" s="477"/>
      <c r="FG317" s="477"/>
      <c r="FH317" s="477"/>
      <c r="FI317" s="477"/>
      <c r="FJ317" s="477"/>
      <c r="FK317" s="477"/>
      <c r="FL317" s="477"/>
      <c r="FM317" s="477"/>
      <c r="FN317" s="477"/>
      <c r="FO317" s="477"/>
      <c r="FP317" s="477"/>
      <c r="FQ317" s="477"/>
      <c r="FR317" s="477"/>
      <c r="FS317" s="477"/>
      <c r="FT317" s="477"/>
      <c r="FU317" s="477"/>
      <c r="FV317" s="477"/>
      <c r="FW317" s="477"/>
      <c r="FX317" s="477"/>
      <c r="FY317" s="477"/>
      <c r="FZ317" s="477"/>
      <c r="GA317" s="477"/>
      <c r="GB317" s="477"/>
      <c r="GC317" s="477"/>
      <c r="GD317" s="477"/>
      <c r="GE317" s="477"/>
      <c r="GF317" s="477"/>
      <c r="GG317" s="477"/>
      <c r="GH317" s="477"/>
      <c r="GI317" s="477"/>
      <c r="GJ317" s="477"/>
      <c r="GK317" s="477"/>
      <c r="GL317" s="477"/>
      <c r="GM317" s="477"/>
      <c r="GN317" s="477"/>
      <c r="GO317" s="477"/>
      <c r="GP317" s="477"/>
      <c r="GQ317" s="477"/>
      <c r="GR317" s="477"/>
      <c r="GS317" s="477"/>
      <c r="GT317" s="477"/>
      <c r="GU317" s="477"/>
      <c r="GV317" s="477"/>
      <c r="GW317" s="477"/>
      <c r="GX317" s="477"/>
      <c r="GY317" s="477"/>
      <c r="GZ317" s="477"/>
      <c r="HA317" s="477"/>
      <c r="HB317" s="477"/>
      <c r="HC317" s="477"/>
      <c r="HD317" s="477"/>
      <c r="HE317" s="477"/>
      <c r="HF317" s="477"/>
      <c r="HG317" s="477"/>
      <c r="HH317" s="477"/>
      <c r="HI317" s="477"/>
      <c r="HJ317" s="477"/>
      <c r="HK317" s="477"/>
      <c r="HL317" s="477"/>
      <c r="HM317" s="477"/>
      <c r="HN317" s="477"/>
      <c r="HO317" s="477"/>
      <c r="HP317" s="477"/>
      <c r="HQ317" s="477"/>
      <c r="HR317" s="477"/>
      <c r="HS317" s="477"/>
      <c r="HT317" s="477"/>
      <c r="HU317" s="477"/>
      <c r="HV317" s="477"/>
      <c r="HW317" s="477"/>
      <c r="HX317" s="477"/>
      <c r="HY317" s="477"/>
      <c r="HZ317" s="477"/>
      <c r="IA317" s="477"/>
      <c r="IB317" s="477"/>
      <c r="IC317" s="477"/>
      <c r="ID317" s="477"/>
      <c r="IE317" s="477"/>
      <c r="IF317" s="477"/>
      <c r="IG317" s="477"/>
      <c r="IH317" s="477"/>
      <c r="II317" s="477"/>
      <c r="IJ317" s="477"/>
      <c r="IK317" s="477"/>
      <c r="IL317" s="477"/>
      <c r="IM317" s="477"/>
      <c r="IN317" s="477"/>
      <c r="IO317" s="477"/>
      <c r="IP317" s="477"/>
      <c r="IQ317" s="477"/>
      <c r="IR317" s="477"/>
      <c r="IS317" s="477"/>
      <c r="IT317" s="477"/>
      <c r="IU317" s="477"/>
      <c r="IV317" s="477"/>
      <c r="IW317" s="477"/>
      <c r="IX317" s="477"/>
      <c r="IY317" s="477"/>
      <c r="IZ317" s="477"/>
      <c r="JA317" s="477"/>
      <c r="JB317" s="477"/>
      <c r="JC317" s="477"/>
      <c r="JD317" s="477"/>
      <c r="JE317" s="477"/>
    </row>
    <row r="318" spans="13:265" s="508" customFormat="1" ht="15" hidden="1" customHeight="1" x14ac:dyDescent="0.25">
      <c r="M318" s="400"/>
      <c r="N318" s="400"/>
      <c r="CK318" s="477"/>
      <c r="CL318" s="477"/>
      <c r="CM318" s="477"/>
      <c r="CN318" s="477"/>
      <c r="CO318" s="477"/>
      <c r="CP318" s="477"/>
      <c r="CQ318" s="477"/>
      <c r="CR318" s="477"/>
      <c r="CS318" s="477"/>
      <c r="CT318" s="477"/>
      <c r="CU318" s="477"/>
      <c r="CV318" s="477"/>
      <c r="CW318" s="477"/>
      <c r="CX318" s="477"/>
      <c r="CY318" s="477"/>
      <c r="CZ318" s="477"/>
      <c r="DA318" s="477"/>
      <c r="DB318" s="477"/>
      <c r="DC318" s="477"/>
      <c r="DD318" s="477"/>
      <c r="DE318" s="477"/>
      <c r="DF318" s="477"/>
      <c r="DG318" s="477"/>
      <c r="DH318" s="477"/>
      <c r="DI318" s="477"/>
      <c r="DJ318" s="477"/>
      <c r="DK318" s="477"/>
      <c r="DL318" s="477"/>
      <c r="DM318" s="477"/>
      <c r="DN318" s="477"/>
      <c r="DO318" s="477"/>
      <c r="DP318" s="477"/>
      <c r="DQ318" s="477"/>
      <c r="DR318" s="477"/>
      <c r="DS318" s="477"/>
      <c r="DT318" s="477"/>
      <c r="DU318" s="477"/>
      <c r="DV318" s="477"/>
      <c r="DW318" s="477"/>
      <c r="DX318" s="477"/>
      <c r="DY318" s="477"/>
      <c r="DZ318" s="477"/>
      <c r="EA318" s="477"/>
      <c r="EB318" s="477"/>
      <c r="EC318" s="477"/>
      <c r="ED318" s="477"/>
      <c r="EE318" s="477"/>
      <c r="EF318" s="477"/>
      <c r="EG318" s="477"/>
      <c r="EH318" s="477"/>
      <c r="EI318" s="477"/>
      <c r="EJ318" s="477"/>
      <c r="EK318" s="477"/>
      <c r="EL318" s="477"/>
      <c r="EM318" s="477"/>
      <c r="EN318" s="477"/>
      <c r="EO318" s="477"/>
      <c r="EP318" s="477"/>
      <c r="EQ318" s="477"/>
      <c r="ER318" s="477"/>
      <c r="ES318" s="477"/>
      <c r="ET318" s="477"/>
      <c r="EU318" s="477"/>
      <c r="EV318" s="477"/>
      <c r="EW318" s="477"/>
      <c r="EX318" s="477"/>
      <c r="EY318" s="477"/>
      <c r="EZ318" s="477"/>
      <c r="FA318" s="477"/>
      <c r="FB318" s="477"/>
      <c r="FC318" s="477"/>
      <c r="FD318" s="477"/>
      <c r="FE318" s="477"/>
      <c r="FF318" s="477"/>
      <c r="FG318" s="477"/>
      <c r="FH318" s="477"/>
      <c r="FI318" s="477"/>
      <c r="FJ318" s="477"/>
      <c r="FK318" s="477"/>
      <c r="FL318" s="477"/>
      <c r="FM318" s="477"/>
      <c r="FN318" s="477"/>
      <c r="FO318" s="477"/>
      <c r="FP318" s="477"/>
      <c r="FQ318" s="477"/>
      <c r="FR318" s="477"/>
      <c r="FS318" s="477"/>
      <c r="FT318" s="477"/>
      <c r="FU318" s="477"/>
      <c r="FV318" s="477"/>
      <c r="FW318" s="477"/>
      <c r="FX318" s="477"/>
      <c r="FY318" s="477"/>
      <c r="FZ318" s="477"/>
      <c r="GA318" s="477"/>
      <c r="GB318" s="477"/>
      <c r="GC318" s="477"/>
      <c r="GD318" s="477"/>
      <c r="GE318" s="477"/>
      <c r="GF318" s="477"/>
      <c r="GG318" s="477"/>
      <c r="GH318" s="477"/>
      <c r="GI318" s="477"/>
      <c r="GJ318" s="477"/>
      <c r="GK318" s="477"/>
      <c r="GL318" s="477"/>
      <c r="GM318" s="477"/>
      <c r="GN318" s="477"/>
      <c r="GO318" s="477"/>
      <c r="GP318" s="477"/>
      <c r="GQ318" s="477"/>
      <c r="GR318" s="477"/>
      <c r="GS318" s="477"/>
      <c r="GT318" s="477"/>
      <c r="GU318" s="477"/>
      <c r="GV318" s="477"/>
      <c r="GW318" s="477"/>
      <c r="GX318" s="477"/>
      <c r="GY318" s="477"/>
      <c r="GZ318" s="477"/>
      <c r="HA318" s="477"/>
      <c r="HB318" s="477"/>
      <c r="HC318" s="477"/>
      <c r="HD318" s="477"/>
      <c r="HE318" s="477"/>
      <c r="HF318" s="477"/>
      <c r="HG318" s="477"/>
      <c r="HH318" s="477"/>
      <c r="HI318" s="477"/>
      <c r="HJ318" s="477"/>
      <c r="HK318" s="477"/>
      <c r="HL318" s="477"/>
      <c r="HM318" s="477"/>
      <c r="HN318" s="477"/>
      <c r="HO318" s="477"/>
      <c r="HP318" s="477"/>
      <c r="HQ318" s="477"/>
      <c r="HR318" s="477"/>
      <c r="HS318" s="477"/>
      <c r="HT318" s="477"/>
      <c r="HU318" s="477"/>
      <c r="HV318" s="477"/>
      <c r="HW318" s="477"/>
      <c r="HX318" s="477"/>
      <c r="HY318" s="477"/>
      <c r="HZ318" s="477"/>
      <c r="IA318" s="477"/>
      <c r="IB318" s="477"/>
      <c r="IC318" s="477"/>
      <c r="ID318" s="477"/>
      <c r="IE318" s="477"/>
      <c r="IF318" s="477"/>
      <c r="IG318" s="477"/>
      <c r="IH318" s="477"/>
      <c r="II318" s="477"/>
      <c r="IJ318" s="477"/>
      <c r="IK318" s="477"/>
      <c r="IL318" s="477"/>
      <c r="IM318" s="477"/>
      <c r="IN318" s="477"/>
      <c r="IO318" s="477"/>
      <c r="IP318" s="477"/>
      <c r="IQ318" s="477"/>
      <c r="IR318" s="477"/>
      <c r="IS318" s="477"/>
      <c r="IT318" s="477"/>
      <c r="IU318" s="477"/>
      <c r="IV318" s="477"/>
      <c r="IW318" s="477"/>
      <c r="IX318" s="477"/>
      <c r="IY318" s="477"/>
      <c r="IZ318" s="477"/>
      <c r="JA318" s="477"/>
      <c r="JB318" s="477"/>
      <c r="JC318" s="477"/>
      <c r="JD318" s="477"/>
      <c r="JE318" s="477"/>
    </row>
    <row r="319" spans="13:265" s="508" customFormat="1" ht="15" hidden="1" customHeight="1" x14ac:dyDescent="0.25">
      <c r="M319" s="400"/>
      <c r="N319" s="400"/>
      <c r="CK319" s="477"/>
      <c r="CL319" s="477"/>
      <c r="CM319" s="477"/>
      <c r="CN319" s="477"/>
      <c r="CO319" s="477"/>
      <c r="CP319" s="477"/>
      <c r="CQ319" s="477"/>
      <c r="CR319" s="477"/>
      <c r="CS319" s="477"/>
      <c r="CT319" s="477"/>
      <c r="CU319" s="477"/>
      <c r="CV319" s="477"/>
      <c r="CW319" s="477"/>
      <c r="CX319" s="477"/>
      <c r="CY319" s="477"/>
      <c r="CZ319" s="477"/>
      <c r="DA319" s="477"/>
      <c r="DB319" s="477"/>
      <c r="DC319" s="477"/>
      <c r="DD319" s="477"/>
      <c r="DE319" s="477"/>
      <c r="DF319" s="477"/>
      <c r="DG319" s="477"/>
      <c r="DH319" s="477"/>
      <c r="DI319" s="477"/>
      <c r="DJ319" s="477"/>
      <c r="DK319" s="477"/>
      <c r="DL319" s="477"/>
      <c r="DM319" s="477"/>
      <c r="DN319" s="477"/>
      <c r="DO319" s="477"/>
      <c r="DP319" s="477"/>
      <c r="DQ319" s="477"/>
      <c r="DR319" s="477"/>
      <c r="DS319" s="477"/>
      <c r="DT319" s="477"/>
      <c r="DU319" s="477"/>
      <c r="DV319" s="477"/>
      <c r="DW319" s="477"/>
      <c r="DX319" s="477"/>
      <c r="DY319" s="477"/>
      <c r="DZ319" s="477"/>
      <c r="EA319" s="477"/>
      <c r="EB319" s="477"/>
      <c r="EC319" s="477"/>
      <c r="ED319" s="477"/>
      <c r="EE319" s="477"/>
      <c r="EF319" s="477"/>
      <c r="EG319" s="477"/>
      <c r="EH319" s="477"/>
      <c r="EI319" s="477"/>
      <c r="EJ319" s="477"/>
      <c r="EK319" s="477"/>
      <c r="EL319" s="477"/>
      <c r="EM319" s="477"/>
      <c r="EN319" s="477"/>
      <c r="EO319" s="477"/>
      <c r="EP319" s="477"/>
      <c r="EQ319" s="477"/>
      <c r="ER319" s="477"/>
      <c r="ES319" s="477"/>
      <c r="ET319" s="477"/>
      <c r="EU319" s="477"/>
      <c r="EV319" s="477"/>
      <c r="EW319" s="477"/>
      <c r="EX319" s="477"/>
      <c r="EY319" s="477"/>
      <c r="EZ319" s="477"/>
      <c r="FA319" s="477"/>
      <c r="FB319" s="477"/>
      <c r="FC319" s="477"/>
      <c r="FD319" s="477"/>
      <c r="FE319" s="477"/>
      <c r="FF319" s="477"/>
      <c r="FG319" s="477"/>
      <c r="FH319" s="477"/>
      <c r="FI319" s="477"/>
      <c r="FJ319" s="477"/>
      <c r="FK319" s="477"/>
      <c r="FL319" s="477"/>
      <c r="FM319" s="477"/>
      <c r="FN319" s="477"/>
      <c r="FO319" s="477"/>
      <c r="FP319" s="477"/>
      <c r="FQ319" s="477"/>
      <c r="FR319" s="477"/>
      <c r="FS319" s="477"/>
      <c r="FT319" s="477"/>
      <c r="FU319" s="477"/>
      <c r="FV319" s="477"/>
      <c r="FW319" s="477"/>
      <c r="FX319" s="477"/>
      <c r="FY319" s="477"/>
      <c r="FZ319" s="477"/>
      <c r="GA319" s="477"/>
      <c r="GB319" s="477"/>
      <c r="GC319" s="477"/>
      <c r="GD319" s="477"/>
      <c r="GE319" s="477"/>
      <c r="GF319" s="477"/>
      <c r="GG319" s="477"/>
      <c r="GH319" s="477"/>
      <c r="GI319" s="477"/>
      <c r="GJ319" s="477"/>
      <c r="GK319" s="477"/>
      <c r="GL319" s="477"/>
      <c r="GM319" s="477"/>
      <c r="GN319" s="477"/>
      <c r="GO319" s="477"/>
      <c r="GP319" s="477"/>
      <c r="GQ319" s="477"/>
      <c r="GR319" s="477"/>
      <c r="GS319" s="477"/>
      <c r="GT319" s="477"/>
      <c r="GU319" s="477"/>
      <c r="GV319" s="477"/>
      <c r="GW319" s="477"/>
      <c r="GX319" s="477"/>
      <c r="GY319" s="477"/>
      <c r="GZ319" s="477"/>
      <c r="HA319" s="477"/>
      <c r="HB319" s="477"/>
      <c r="HC319" s="477"/>
      <c r="HD319" s="477"/>
      <c r="HE319" s="477"/>
      <c r="HF319" s="477"/>
      <c r="HG319" s="477"/>
      <c r="HH319" s="477"/>
      <c r="HI319" s="477"/>
      <c r="HJ319" s="477"/>
      <c r="HK319" s="477"/>
      <c r="HL319" s="477"/>
      <c r="HM319" s="477"/>
      <c r="HN319" s="477"/>
      <c r="HO319" s="477"/>
      <c r="HP319" s="477"/>
      <c r="HQ319" s="477"/>
      <c r="HR319" s="477"/>
      <c r="HS319" s="477"/>
      <c r="HT319" s="477"/>
      <c r="HU319" s="477"/>
      <c r="HV319" s="477"/>
      <c r="HW319" s="477"/>
      <c r="HX319" s="477"/>
      <c r="HY319" s="477"/>
      <c r="HZ319" s="477"/>
      <c r="IA319" s="477"/>
      <c r="IB319" s="477"/>
      <c r="IC319" s="477"/>
      <c r="ID319" s="477"/>
      <c r="IE319" s="477"/>
      <c r="IF319" s="477"/>
      <c r="IG319" s="477"/>
      <c r="IH319" s="477"/>
      <c r="II319" s="477"/>
      <c r="IJ319" s="477"/>
      <c r="IK319" s="477"/>
      <c r="IL319" s="477"/>
      <c r="IM319" s="477"/>
      <c r="IN319" s="477"/>
      <c r="IO319" s="477"/>
      <c r="IP319" s="477"/>
      <c r="IQ319" s="477"/>
      <c r="IR319" s="477"/>
      <c r="IS319" s="477"/>
      <c r="IT319" s="477"/>
      <c r="IU319" s="477"/>
      <c r="IV319" s="477"/>
      <c r="IW319" s="477"/>
      <c r="IX319" s="477"/>
      <c r="IY319" s="477"/>
      <c r="IZ319" s="477"/>
      <c r="JA319" s="477"/>
      <c r="JB319" s="477"/>
      <c r="JC319" s="477"/>
      <c r="JD319" s="477"/>
      <c r="JE319" s="477"/>
    </row>
    <row r="320" spans="13:265" s="508" customFormat="1" ht="15" hidden="1" customHeight="1" x14ac:dyDescent="0.25">
      <c r="M320" s="400"/>
      <c r="N320" s="400"/>
      <c r="CK320" s="477"/>
      <c r="CL320" s="477"/>
      <c r="CM320" s="477"/>
      <c r="CN320" s="477"/>
      <c r="CO320" s="477"/>
      <c r="CP320" s="477"/>
      <c r="CQ320" s="477"/>
      <c r="CR320" s="477"/>
      <c r="CS320" s="477"/>
      <c r="CT320" s="477"/>
      <c r="CU320" s="477"/>
      <c r="CV320" s="477"/>
      <c r="CW320" s="477"/>
      <c r="CX320" s="477"/>
      <c r="CY320" s="477"/>
      <c r="CZ320" s="477"/>
      <c r="DA320" s="477"/>
      <c r="DB320" s="477"/>
      <c r="DC320" s="477"/>
      <c r="DD320" s="477"/>
      <c r="DE320" s="477"/>
      <c r="DF320" s="477"/>
      <c r="DG320" s="477"/>
      <c r="DH320" s="477"/>
      <c r="DI320" s="477"/>
      <c r="DJ320" s="477"/>
      <c r="DK320" s="477"/>
      <c r="DL320" s="477"/>
      <c r="DM320" s="477"/>
      <c r="DN320" s="477"/>
      <c r="DO320" s="477"/>
      <c r="DP320" s="477"/>
      <c r="DQ320" s="477"/>
      <c r="DR320" s="477"/>
      <c r="DS320" s="477"/>
      <c r="DT320" s="477"/>
      <c r="DU320" s="477"/>
      <c r="DV320" s="477"/>
      <c r="DW320" s="477"/>
      <c r="DX320" s="477"/>
      <c r="DY320" s="477"/>
      <c r="DZ320" s="477"/>
      <c r="EA320" s="477"/>
      <c r="EB320" s="477"/>
      <c r="EC320" s="477"/>
      <c r="ED320" s="477"/>
      <c r="EE320" s="477"/>
      <c r="EF320" s="477"/>
      <c r="EG320" s="477"/>
      <c r="EH320" s="477"/>
      <c r="EI320" s="477"/>
      <c r="EJ320" s="477"/>
      <c r="EK320" s="477"/>
      <c r="EL320" s="477"/>
      <c r="EM320" s="477"/>
      <c r="EN320" s="477"/>
      <c r="EO320" s="477"/>
      <c r="EP320" s="477"/>
      <c r="EQ320" s="477"/>
      <c r="ER320" s="477"/>
      <c r="ES320" s="477"/>
      <c r="ET320" s="477"/>
      <c r="EU320" s="477"/>
      <c r="EV320" s="477"/>
      <c r="EW320" s="477"/>
      <c r="EX320" s="477"/>
      <c r="EY320" s="477"/>
      <c r="EZ320" s="477"/>
      <c r="FA320" s="477"/>
      <c r="FB320" s="477"/>
      <c r="FC320" s="477"/>
      <c r="FD320" s="477"/>
      <c r="FE320" s="477"/>
      <c r="FF320" s="477"/>
      <c r="FG320" s="477"/>
      <c r="FH320" s="477"/>
      <c r="FI320" s="477"/>
      <c r="FJ320" s="477"/>
      <c r="FK320" s="477"/>
      <c r="FL320" s="477"/>
      <c r="FM320" s="477"/>
      <c r="FN320" s="477"/>
      <c r="FO320" s="477"/>
      <c r="FP320" s="477"/>
      <c r="FQ320" s="477"/>
      <c r="FR320" s="477"/>
      <c r="FS320" s="477"/>
      <c r="FT320" s="477"/>
      <c r="FU320" s="477"/>
      <c r="FV320" s="477"/>
      <c r="FW320" s="477"/>
      <c r="FX320" s="477"/>
      <c r="FY320" s="477"/>
      <c r="FZ320" s="477"/>
      <c r="GA320" s="477"/>
      <c r="GB320" s="477"/>
      <c r="GC320" s="477"/>
      <c r="GD320" s="477"/>
      <c r="GE320" s="477"/>
      <c r="GF320" s="477"/>
      <c r="GG320" s="477"/>
      <c r="GH320" s="477"/>
      <c r="GI320" s="477"/>
      <c r="GJ320" s="477"/>
      <c r="GK320" s="477"/>
      <c r="GL320" s="477"/>
      <c r="GM320" s="477"/>
      <c r="GN320" s="477"/>
      <c r="GO320" s="477"/>
      <c r="GP320" s="477"/>
      <c r="GQ320" s="477"/>
      <c r="GR320" s="477"/>
      <c r="GS320" s="477"/>
      <c r="GT320" s="477"/>
      <c r="GU320" s="477"/>
      <c r="GV320" s="477"/>
      <c r="GW320" s="477"/>
      <c r="GX320" s="477"/>
      <c r="GY320" s="477"/>
      <c r="GZ320" s="477"/>
      <c r="HA320" s="477"/>
      <c r="HB320" s="477"/>
      <c r="HC320" s="477"/>
      <c r="HD320" s="477"/>
      <c r="HE320" s="477"/>
      <c r="HF320" s="477"/>
      <c r="HG320" s="477"/>
      <c r="HH320" s="477"/>
      <c r="HI320" s="477"/>
      <c r="HJ320" s="477"/>
      <c r="HK320" s="477"/>
      <c r="HL320" s="477"/>
      <c r="HM320" s="477"/>
      <c r="HN320" s="477"/>
      <c r="HO320" s="477"/>
      <c r="HP320" s="477"/>
      <c r="HQ320" s="477"/>
      <c r="HR320" s="477"/>
      <c r="HS320" s="477"/>
      <c r="HT320" s="477"/>
      <c r="HU320" s="477"/>
      <c r="HV320" s="477"/>
      <c r="HW320" s="477"/>
      <c r="HX320" s="477"/>
      <c r="HY320" s="477"/>
      <c r="HZ320" s="477"/>
      <c r="IA320" s="477"/>
      <c r="IB320" s="477"/>
      <c r="IC320" s="477"/>
      <c r="ID320" s="477"/>
      <c r="IE320" s="477"/>
      <c r="IF320" s="477"/>
      <c r="IG320" s="477"/>
      <c r="IH320" s="477"/>
      <c r="II320" s="477"/>
      <c r="IJ320" s="477"/>
      <c r="IK320" s="477"/>
      <c r="IL320" s="477"/>
      <c r="IM320" s="477"/>
      <c r="IN320" s="477"/>
      <c r="IO320" s="477"/>
      <c r="IP320" s="477"/>
      <c r="IQ320" s="477"/>
      <c r="IR320" s="477"/>
      <c r="IS320" s="477"/>
      <c r="IT320" s="477"/>
      <c r="IU320" s="477"/>
      <c r="IV320" s="477"/>
      <c r="IW320" s="477"/>
      <c r="IX320" s="477"/>
      <c r="IY320" s="477"/>
      <c r="IZ320" s="477"/>
      <c r="JA320" s="477"/>
      <c r="JB320" s="477"/>
      <c r="JC320" s="477"/>
      <c r="JD320" s="477"/>
      <c r="JE320" s="477"/>
    </row>
    <row r="321" spans="13:265" s="508" customFormat="1" ht="15" hidden="1" customHeight="1" x14ac:dyDescent="0.25">
      <c r="M321" s="400"/>
      <c r="N321" s="400"/>
      <c r="CK321" s="477"/>
      <c r="CL321" s="477"/>
      <c r="CM321" s="477"/>
      <c r="CN321" s="477"/>
      <c r="CO321" s="477"/>
      <c r="CP321" s="477"/>
      <c r="CQ321" s="477"/>
      <c r="CR321" s="477"/>
      <c r="CS321" s="477"/>
      <c r="CT321" s="477"/>
      <c r="CU321" s="477"/>
      <c r="CV321" s="477"/>
      <c r="CW321" s="477"/>
      <c r="CX321" s="477"/>
      <c r="CY321" s="477"/>
      <c r="CZ321" s="477"/>
      <c r="DA321" s="477"/>
      <c r="DB321" s="477"/>
      <c r="DC321" s="477"/>
      <c r="DD321" s="477"/>
      <c r="DE321" s="477"/>
      <c r="DF321" s="477"/>
      <c r="DG321" s="477"/>
      <c r="DH321" s="477"/>
      <c r="DI321" s="477"/>
      <c r="DJ321" s="477"/>
      <c r="DK321" s="477"/>
      <c r="DL321" s="477"/>
      <c r="DM321" s="477"/>
      <c r="DN321" s="477"/>
      <c r="DO321" s="477"/>
      <c r="DP321" s="477"/>
      <c r="DQ321" s="477"/>
      <c r="DR321" s="477"/>
      <c r="DS321" s="477"/>
      <c r="DT321" s="477"/>
      <c r="DU321" s="477"/>
      <c r="DV321" s="477"/>
      <c r="DW321" s="477"/>
      <c r="DX321" s="477"/>
      <c r="DY321" s="477"/>
      <c r="DZ321" s="477"/>
      <c r="EA321" s="477"/>
      <c r="EB321" s="477"/>
      <c r="EC321" s="477"/>
      <c r="ED321" s="477"/>
      <c r="EE321" s="477"/>
      <c r="EF321" s="477"/>
      <c r="EG321" s="477"/>
      <c r="EH321" s="477"/>
      <c r="EI321" s="477"/>
      <c r="EJ321" s="477"/>
      <c r="EK321" s="477"/>
      <c r="EL321" s="477"/>
      <c r="EM321" s="477"/>
      <c r="EN321" s="477"/>
      <c r="EO321" s="477"/>
      <c r="EP321" s="477"/>
      <c r="EQ321" s="477"/>
      <c r="ER321" s="477"/>
      <c r="ES321" s="477"/>
      <c r="ET321" s="477"/>
      <c r="EU321" s="477"/>
      <c r="EV321" s="477"/>
      <c r="EW321" s="477"/>
      <c r="EX321" s="477"/>
      <c r="EY321" s="477"/>
      <c r="EZ321" s="477"/>
      <c r="FA321" s="477"/>
      <c r="FB321" s="477"/>
      <c r="FC321" s="477"/>
      <c r="FD321" s="477"/>
      <c r="FE321" s="477"/>
      <c r="FF321" s="477"/>
      <c r="FG321" s="477"/>
      <c r="FH321" s="477"/>
      <c r="FI321" s="477"/>
      <c r="FJ321" s="477"/>
      <c r="FK321" s="477"/>
      <c r="FL321" s="477"/>
      <c r="FM321" s="477"/>
      <c r="FN321" s="477"/>
      <c r="FO321" s="477"/>
      <c r="FP321" s="477"/>
      <c r="FQ321" s="477"/>
      <c r="FR321" s="477"/>
      <c r="FS321" s="477"/>
      <c r="FT321" s="477"/>
      <c r="FU321" s="477"/>
      <c r="FV321" s="477"/>
      <c r="FW321" s="477"/>
      <c r="FX321" s="477"/>
      <c r="FY321" s="477"/>
      <c r="FZ321" s="477"/>
      <c r="GA321" s="477"/>
      <c r="GB321" s="477"/>
      <c r="GC321" s="477"/>
      <c r="GD321" s="477"/>
      <c r="GE321" s="477"/>
      <c r="GF321" s="477"/>
      <c r="GG321" s="477"/>
      <c r="GH321" s="477"/>
      <c r="GI321" s="477"/>
      <c r="GJ321" s="477"/>
      <c r="GK321" s="477"/>
      <c r="GL321" s="477"/>
      <c r="GM321" s="477"/>
      <c r="GN321" s="477"/>
      <c r="GO321" s="477"/>
      <c r="GP321" s="477"/>
      <c r="GQ321" s="477"/>
      <c r="GR321" s="477"/>
      <c r="GS321" s="477"/>
      <c r="GT321" s="477"/>
      <c r="GU321" s="477"/>
      <c r="GV321" s="477"/>
      <c r="GW321" s="477"/>
      <c r="GX321" s="477"/>
      <c r="GY321" s="477"/>
      <c r="GZ321" s="477"/>
      <c r="HA321" s="477"/>
      <c r="HB321" s="477"/>
      <c r="HC321" s="477"/>
      <c r="HD321" s="477"/>
      <c r="HE321" s="477"/>
      <c r="HF321" s="477"/>
      <c r="HG321" s="477"/>
      <c r="HH321" s="477"/>
      <c r="HI321" s="477"/>
      <c r="HJ321" s="477"/>
      <c r="HK321" s="477"/>
      <c r="HL321" s="477"/>
      <c r="HM321" s="477"/>
      <c r="HN321" s="477"/>
      <c r="HO321" s="477"/>
      <c r="HP321" s="477"/>
      <c r="HQ321" s="477"/>
      <c r="HR321" s="477"/>
      <c r="HS321" s="477"/>
      <c r="HT321" s="477"/>
      <c r="HU321" s="477"/>
      <c r="HV321" s="477"/>
      <c r="HW321" s="477"/>
      <c r="HX321" s="477"/>
      <c r="HY321" s="477"/>
      <c r="HZ321" s="477"/>
      <c r="IA321" s="477"/>
      <c r="IB321" s="477"/>
      <c r="IC321" s="477"/>
      <c r="ID321" s="477"/>
      <c r="IE321" s="477"/>
      <c r="IF321" s="477"/>
      <c r="IG321" s="477"/>
      <c r="IH321" s="477"/>
      <c r="II321" s="477"/>
      <c r="IJ321" s="477"/>
      <c r="IK321" s="477"/>
      <c r="IL321" s="477"/>
      <c r="IM321" s="477"/>
      <c r="IN321" s="477"/>
      <c r="IO321" s="477"/>
      <c r="IP321" s="477"/>
      <c r="IQ321" s="477"/>
      <c r="IR321" s="477"/>
      <c r="IS321" s="477"/>
      <c r="IT321" s="477"/>
      <c r="IU321" s="477"/>
      <c r="IV321" s="477"/>
      <c r="IW321" s="477"/>
      <c r="IX321" s="477"/>
      <c r="IY321" s="477"/>
      <c r="IZ321" s="477"/>
      <c r="JA321" s="477"/>
      <c r="JB321" s="477"/>
      <c r="JC321" s="477"/>
      <c r="JD321" s="477"/>
      <c r="JE321" s="477"/>
    </row>
    <row r="322" spans="13:265" s="508" customFormat="1" ht="15" hidden="1" customHeight="1" x14ac:dyDescent="0.25">
      <c r="M322" s="400"/>
      <c r="N322" s="400"/>
      <c r="CK322" s="477"/>
      <c r="CL322" s="477"/>
      <c r="CM322" s="477"/>
      <c r="CN322" s="477"/>
      <c r="CO322" s="477"/>
      <c r="CP322" s="477"/>
      <c r="CQ322" s="477"/>
      <c r="CR322" s="477"/>
      <c r="CS322" s="477"/>
      <c r="CT322" s="477"/>
      <c r="CU322" s="477"/>
      <c r="CV322" s="477"/>
      <c r="CW322" s="477"/>
      <c r="CX322" s="477"/>
      <c r="CY322" s="477"/>
      <c r="CZ322" s="477"/>
      <c r="DA322" s="477"/>
      <c r="DB322" s="477"/>
      <c r="DC322" s="477"/>
      <c r="DD322" s="477"/>
      <c r="DE322" s="477"/>
      <c r="DF322" s="477"/>
      <c r="DG322" s="477"/>
      <c r="DH322" s="477"/>
      <c r="DI322" s="477"/>
      <c r="DJ322" s="477"/>
      <c r="DK322" s="477"/>
      <c r="DL322" s="477"/>
      <c r="DM322" s="477"/>
      <c r="DN322" s="477"/>
      <c r="DO322" s="477"/>
      <c r="DP322" s="477"/>
      <c r="DQ322" s="477"/>
      <c r="DR322" s="477"/>
      <c r="DS322" s="477"/>
      <c r="DT322" s="477"/>
      <c r="DU322" s="477"/>
      <c r="DV322" s="477"/>
      <c r="DW322" s="477"/>
      <c r="DX322" s="477"/>
      <c r="DY322" s="477"/>
      <c r="DZ322" s="477"/>
      <c r="EA322" s="477"/>
      <c r="EB322" s="477"/>
      <c r="EC322" s="477"/>
      <c r="ED322" s="477"/>
      <c r="EE322" s="477"/>
      <c r="EF322" s="477"/>
      <c r="EG322" s="477"/>
      <c r="EH322" s="477"/>
      <c r="EI322" s="477"/>
      <c r="EJ322" s="477"/>
      <c r="EK322" s="477"/>
      <c r="EL322" s="477"/>
      <c r="EM322" s="477"/>
      <c r="EN322" s="477"/>
      <c r="EO322" s="477"/>
      <c r="EP322" s="477"/>
      <c r="EQ322" s="477"/>
      <c r="ER322" s="477"/>
      <c r="ES322" s="477"/>
      <c r="ET322" s="477"/>
      <c r="EU322" s="477"/>
      <c r="EV322" s="477"/>
      <c r="EW322" s="477"/>
      <c r="EX322" s="477"/>
      <c r="EY322" s="477"/>
      <c r="EZ322" s="477"/>
      <c r="FA322" s="477"/>
      <c r="FB322" s="477"/>
      <c r="FC322" s="477"/>
      <c r="FD322" s="477"/>
      <c r="FE322" s="477"/>
      <c r="FF322" s="477"/>
      <c r="FG322" s="477"/>
      <c r="FH322" s="477"/>
      <c r="FI322" s="477"/>
      <c r="FJ322" s="477"/>
      <c r="FK322" s="477"/>
      <c r="FL322" s="477"/>
      <c r="FM322" s="477"/>
      <c r="FN322" s="477"/>
      <c r="FO322" s="477"/>
      <c r="FP322" s="477"/>
      <c r="FQ322" s="477"/>
      <c r="FR322" s="477"/>
      <c r="FS322" s="477"/>
      <c r="FT322" s="477"/>
      <c r="FU322" s="477"/>
      <c r="FV322" s="477"/>
      <c r="FW322" s="477"/>
      <c r="FX322" s="477"/>
      <c r="FY322" s="477"/>
      <c r="FZ322" s="477"/>
      <c r="GA322" s="477"/>
      <c r="GB322" s="477"/>
      <c r="GC322" s="477"/>
      <c r="GD322" s="477"/>
      <c r="GE322" s="477"/>
      <c r="GF322" s="477"/>
      <c r="GG322" s="477"/>
      <c r="GH322" s="477"/>
      <c r="GI322" s="477"/>
      <c r="GJ322" s="477"/>
      <c r="GK322" s="477"/>
      <c r="GL322" s="477"/>
      <c r="GM322" s="477"/>
      <c r="GN322" s="477"/>
      <c r="GO322" s="477"/>
      <c r="GP322" s="477"/>
      <c r="GQ322" s="477"/>
      <c r="GR322" s="477"/>
      <c r="GS322" s="477"/>
      <c r="GT322" s="477"/>
      <c r="GU322" s="477"/>
      <c r="GV322" s="477"/>
      <c r="GW322" s="477"/>
      <c r="GX322" s="477"/>
      <c r="GY322" s="477"/>
      <c r="GZ322" s="477"/>
      <c r="HA322" s="477"/>
      <c r="HB322" s="477"/>
      <c r="HC322" s="477"/>
      <c r="HD322" s="477"/>
      <c r="HE322" s="477"/>
      <c r="HF322" s="477"/>
      <c r="HG322" s="477"/>
      <c r="HH322" s="477"/>
      <c r="HI322" s="477"/>
      <c r="HJ322" s="477"/>
      <c r="HK322" s="477"/>
      <c r="HL322" s="477"/>
      <c r="HM322" s="477"/>
      <c r="HN322" s="477"/>
      <c r="HO322" s="477"/>
      <c r="HP322" s="477"/>
      <c r="HQ322" s="477"/>
      <c r="HR322" s="477"/>
      <c r="HS322" s="477"/>
      <c r="HT322" s="477"/>
      <c r="HU322" s="477"/>
      <c r="HV322" s="477"/>
      <c r="HW322" s="477"/>
      <c r="HX322" s="477"/>
      <c r="HY322" s="477"/>
      <c r="HZ322" s="477"/>
      <c r="IA322" s="477"/>
      <c r="IB322" s="477"/>
      <c r="IC322" s="477"/>
      <c r="ID322" s="477"/>
      <c r="IE322" s="477"/>
      <c r="IF322" s="477"/>
      <c r="IG322" s="477"/>
      <c r="IH322" s="477"/>
      <c r="II322" s="477"/>
      <c r="IJ322" s="477"/>
      <c r="IK322" s="477"/>
      <c r="IL322" s="477"/>
      <c r="IM322" s="477"/>
      <c r="IN322" s="477"/>
      <c r="IO322" s="477"/>
      <c r="IP322" s="477"/>
      <c r="IQ322" s="477"/>
      <c r="IR322" s="477"/>
      <c r="IS322" s="477"/>
      <c r="IT322" s="477"/>
      <c r="IU322" s="477"/>
      <c r="IV322" s="477"/>
      <c r="IW322" s="477"/>
      <c r="IX322" s="477"/>
      <c r="IY322" s="477"/>
      <c r="IZ322" s="477"/>
      <c r="JA322" s="477"/>
      <c r="JB322" s="477"/>
      <c r="JC322" s="477"/>
      <c r="JD322" s="477"/>
      <c r="JE322" s="477"/>
    </row>
    <row r="323" spans="13:265" s="508" customFormat="1" ht="15" hidden="1" customHeight="1" x14ac:dyDescent="0.25">
      <c r="M323" s="400"/>
      <c r="N323" s="400"/>
      <c r="CK323" s="477"/>
      <c r="CL323" s="477"/>
      <c r="CM323" s="477"/>
      <c r="CN323" s="477"/>
      <c r="CO323" s="477"/>
      <c r="CP323" s="477"/>
      <c r="CQ323" s="477"/>
      <c r="CR323" s="477"/>
      <c r="CS323" s="477"/>
      <c r="CT323" s="477"/>
      <c r="CU323" s="477"/>
      <c r="CV323" s="477"/>
      <c r="CW323" s="477"/>
      <c r="CX323" s="477"/>
      <c r="CY323" s="477"/>
      <c r="CZ323" s="477"/>
      <c r="DA323" s="477"/>
      <c r="DB323" s="477"/>
      <c r="DC323" s="477"/>
      <c r="DD323" s="477"/>
      <c r="DE323" s="477"/>
      <c r="DF323" s="477"/>
      <c r="DG323" s="477"/>
      <c r="DH323" s="477"/>
      <c r="DI323" s="477"/>
      <c r="DJ323" s="477"/>
      <c r="DK323" s="477"/>
      <c r="DL323" s="477"/>
      <c r="DM323" s="477"/>
      <c r="DN323" s="477"/>
      <c r="DO323" s="477"/>
      <c r="DP323" s="477"/>
      <c r="DQ323" s="477"/>
      <c r="DR323" s="477"/>
      <c r="DS323" s="477"/>
      <c r="DT323" s="477"/>
      <c r="DU323" s="477"/>
      <c r="DV323" s="477"/>
      <c r="DW323" s="477"/>
      <c r="DX323" s="477"/>
      <c r="DY323" s="477"/>
      <c r="DZ323" s="477"/>
      <c r="EA323" s="477"/>
      <c r="EB323" s="477"/>
      <c r="EC323" s="477"/>
      <c r="ED323" s="477"/>
      <c r="EE323" s="477"/>
      <c r="EF323" s="477"/>
      <c r="EG323" s="477"/>
      <c r="EH323" s="477"/>
      <c r="EI323" s="477"/>
      <c r="EJ323" s="477"/>
      <c r="EK323" s="477"/>
      <c r="EL323" s="477"/>
      <c r="EM323" s="477"/>
      <c r="EN323" s="477"/>
      <c r="EO323" s="477"/>
      <c r="EP323" s="477"/>
      <c r="EQ323" s="477"/>
      <c r="ER323" s="477"/>
      <c r="ES323" s="477"/>
      <c r="ET323" s="477"/>
      <c r="EU323" s="477"/>
      <c r="EV323" s="477"/>
      <c r="EW323" s="477"/>
      <c r="EX323" s="477"/>
      <c r="EY323" s="477"/>
      <c r="EZ323" s="477"/>
      <c r="FA323" s="477"/>
      <c r="FB323" s="477"/>
      <c r="FC323" s="477"/>
      <c r="FD323" s="477"/>
      <c r="FE323" s="477"/>
      <c r="FF323" s="477"/>
      <c r="FG323" s="477"/>
      <c r="FH323" s="477"/>
      <c r="FI323" s="477"/>
      <c r="FJ323" s="477"/>
      <c r="FK323" s="477"/>
      <c r="FL323" s="477"/>
      <c r="FM323" s="477"/>
      <c r="FN323" s="477"/>
      <c r="FO323" s="477"/>
      <c r="FP323" s="477"/>
      <c r="FQ323" s="477"/>
      <c r="FR323" s="477"/>
      <c r="FS323" s="477"/>
      <c r="FT323" s="477"/>
      <c r="FU323" s="477"/>
      <c r="FV323" s="477"/>
      <c r="FW323" s="477"/>
      <c r="FX323" s="477"/>
      <c r="FY323" s="477"/>
      <c r="FZ323" s="477"/>
      <c r="GA323" s="477"/>
      <c r="GB323" s="477"/>
      <c r="GC323" s="477"/>
      <c r="GD323" s="477"/>
      <c r="GE323" s="477"/>
      <c r="GF323" s="477"/>
      <c r="GG323" s="477"/>
      <c r="GH323" s="477"/>
      <c r="GI323" s="477"/>
      <c r="GJ323" s="477"/>
      <c r="GK323" s="477"/>
      <c r="GL323" s="477"/>
      <c r="GM323" s="477"/>
      <c r="GN323" s="477"/>
      <c r="GO323" s="477"/>
      <c r="GP323" s="477"/>
      <c r="GQ323" s="477"/>
      <c r="GR323" s="477"/>
      <c r="GS323" s="477"/>
      <c r="GT323" s="477"/>
      <c r="GU323" s="477"/>
      <c r="GV323" s="477"/>
      <c r="GW323" s="477"/>
      <c r="GX323" s="477"/>
      <c r="GY323" s="477"/>
      <c r="GZ323" s="477"/>
      <c r="HA323" s="477"/>
      <c r="HB323" s="477"/>
      <c r="HC323" s="477"/>
      <c r="HD323" s="477"/>
      <c r="HE323" s="477"/>
      <c r="HF323" s="477"/>
      <c r="HG323" s="477"/>
      <c r="HH323" s="477"/>
      <c r="HI323" s="477"/>
      <c r="HJ323" s="477"/>
      <c r="HK323" s="477"/>
      <c r="HL323" s="477"/>
      <c r="HM323" s="477"/>
      <c r="HN323" s="477"/>
      <c r="HO323" s="477"/>
      <c r="HP323" s="477"/>
      <c r="HQ323" s="477"/>
      <c r="HR323" s="477"/>
      <c r="HS323" s="477"/>
      <c r="HT323" s="477"/>
      <c r="HU323" s="477"/>
      <c r="HV323" s="477"/>
      <c r="HW323" s="477"/>
      <c r="HX323" s="477"/>
      <c r="HY323" s="477"/>
      <c r="HZ323" s="477"/>
      <c r="IA323" s="477"/>
      <c r="IB323" s="477"/>
      <c r="IC323" s="477"/>
      <c r="ID323" s="477"/>
      <c r="IE323" s="477"/>
      <c r="IF323" s="477"/>
      <c r="IG323" s="477"/>
      <c r="IH323" s="477"/>
      <c r="II323" s="477"/>
      <c r="IJ323" s="477"/>
      <c r="IK323" s="477"/>
      <c r="IL323" s="477"/>
      <c r="IM323" s="477"/>
      <c r="IN323" s="477"/>
      <c r="IO323" s="477"/>
      <c r="IP323" s="477"/>
      <c r="IQ323" s="477"/>
      <c r="IR323" s="477"/>
      <c r="IS323" s="477"/>
      <c r="IT323" s="477"/>
      <c r="IU323" s="477"/>
      <c r="IV323" s="477"/>
      <c r="IW323" s="477"/>
      <c r="IX323" s="477"/>
      <c r="IY323" s="477"/>
      <c r="IZ323" s="477"/>
      <c r="JA323" s="477"/>
      <c r="JB323" s="477"/>
      <c r="JC323" s="477"/>
      <c r="JD323" s="477"/>
      <c r="JE323" s="477"/>
    </row>
    <row r="324" spans="13:265" s="508" customFormat="1" ht="15" hidden="1" customHeight="1" x14ac:dyDescent="0.25">
      <c r="M324" s="400"/>
      <c r="N324" s="400"/>
      <c r="CK324" s="477"/>
      <c r="CL324" s="477"/>
      <c r="CM324" s="477"/>
      <c r="CN324" s="477"/>
      <c r="CO324" s="477"/>
      <c r="CP324" s="477"/>
      <c r="CQ324" s="477"/>
      <c r="CR324" s="477"/>
      <c r="CS324" s="477"/>
      <c r="CT324" s="477"/>
      <c r="CU324" s="477"/>
      <c r="CV324" s="477"/>
      <c r="CW324" s="477"/>
      <c r="CX324" s="477"/>
      <c r="CY324" s="477"/>
      <c r="CZ324" s="477"/>
      <c r="DA324" s="477"/>
      <c r="DB324" s="477"/>
      <c r="DC324" s="477"/>
      <c r="DD324" s="477"/>
      <c r="DE324" s="477"/>
      <c r="DF324" s="477"/>
      <c r="DG324" s="477"/>
      <c r="DH324" s="477"/>
      <c r="DI324" s="477"/>
      <c r="DJ324" s="477"/>
      <c r="DK324" s="477"/>
      <c r="DL324" s="477"/>
      <c r="DM324" s="477"/>
      <c r="DN324" s="477"/>
      <c r="DO324" s="477"/>
      <c r="DP324" s="477"/>
      <c r="DQ324" s="477"/>
      <c r="DR324" s="477"/>
      <c r="DS324" s="477"/>
      <c r="DT324" s="477"/>
      <c r="DU324" s="477"/>
      <c r="DV324" s="477"/>
      <c r="DW324" s="477"/>
      <c r="DX324" s="477"/>
      <c r="DY324" s="477"/>
      <c r="DZ324" s="477"/>
      <c r="EA324" s="477"/>
      <c r="EB324" s="477"/>
      <c r="EC324" s="477"/>
      <c r="ED324" s="477"/>
      <c r="EE324" s="477"/>
      <c r="EF324" s="477"/>
      <c r="EG324" s="477"/>
      <c r="EH324" s="477"/>
      <c r="EI324" s="477"/>
      <c r="EJ324" s="477"/>
      <c r="EK324" s="477"/>
      <c r="EL324" s="477"/>
      <c r="EM324" s="477"/>
      <c r="EN324" s="477"/>
      <c r="EO324" s="477"/>
      <c r="EP324" s="477"/>
      <c r="EQ324" s="477"/>
      <c r="ER324" s="477"/>
      <c r="ES324" s="477"/>
      <c r="ET324" s="477"/>
      <c r="EU324" s="477"/>
      <c r="EV324" s="477"/>
      <c r="EW324" s="477"/>
      <c r="EX324" s="477"/>
      <c r="EY324" s="477"/>
      <c r="EZ324" s="477"/>
      <c r="FA324" s="477"/>
      <c r="FB324" s="477"/>
      <c r="FC324" s="477"/>
      <c r="FD324" s="477"/>
      <c r="FE324" s="477"/>
      <c r="FF324" s="477"/>
      <c r="FG324" s="477"/>
      <c r="FH324" s="477"/>
      <c r="FI324" s="477"/>
      <c r="FJ324" s="477"/>
      <c r="FK324" s="477"/>
      <c r="FL324" s="477"/>
      <c r="FM324" s="477"/>
      <c r="FN324" s="477"/>
      <c r="FO324" s="477"/>
      <c r="FP324" s="477"/>
      <c r="FQ324" s="477"/>
      <c r="FR324" s="477"/>
      <c r="FS324" s="477"/>
      <c r="FT324" s="477"/>
      <c r="FU324" s="477"/>
      <c r="FV324" s="477"/>
      <c r="FW324" s="477"/>
      <c r="FX324" s="477"/>
      <c r="FY324" s="477"/>
      <c r="FZ324" s="477"/>
      <c r="GA324" s="477"/>
      <c r="GB324" s="477"/>
      <c r="GC324" s="477"/>
      <c r="GD324" s="477"/>
      <c r="GE324" s="477"/>
      <c r="GF324" s="477"/>
      <c r="GG324" s="477"/>
      <c r="GH324" s="477"/>
      <c r="GI324" s="477"/>
      <c r="GJ324" s="477"/>
      <c r="GK324" s="477"/>
      <c r="GL324" s="477"/>
      <c r="GM324" s="477"/>
      <c r="GN324" s="477"/>
      <c r="GO324" s="477"/>
      <c r="GP324" s="477"/>
      <c r="GQ324" s="477"/>
      <c r="GR324" s="477"/>
      <c r="GS324" s="477"/>
      <c r="GT324" s="477"/>
      <c r="GU324" s="477"/>
      <c r="GV324" s="477"/>
      <c r="GW324" s="477"/>
      <c r="GX324" s="477"/>
      <c r="GY324" s="477"/>
      <c r="GZ324" s="477"/>
      <c r="HA324" s="477"/>
      <c r="HB324" s="477"/>
      <c r="HC324" s="477"/>
      <c r="HD324" s="477"/>
      <c r="HE324" s="477"/>
      <c r="HF324" s="477"/>
      <c r="HG324" s="477"/>
      <c r="HH324" s="477"/>
      <c r="HI324" s="477"/>
      <c r="HJ324" s="477"/>
      <c r="HK324" s="477"/>
      <c r="HL324" s="477"/>
      <c r="HM324" s="477"/>
      <c r="HN324" s="477"/>
      <c r="HO324" s="477"/>
      <c r="HP324" s="477"/>
      <c r="HQ324" s="477"/>
      <c r="HR324" s="477"/>
      <c r="HS324" s="477"/>
      <c r="HT324" s="477"/>
      <c r="HU324" s="477"/>
      <c r="HV324" s="477"/>
      <c r="HW324" s="477"/>
      <c r="HX324" s="477"/>
      <c r="HY324" s="477"/>
      <c r="HZ324" s="477"/>
      <c r="IA324" s="477"/>
      <c r="IB324" s="477"/>
      <c r="IC324" s="477"/>
      <c r="ID324" s="477"/>
      <c r="IE324" s="477"/>
      <c r="IF324" s="477"/>
      <c r="IG324" s="477"/>
      <c r="IH324" s="477"/>
      <c r="II324" s="477"/>
      <c r="IJ324" s="477"/>
      <c r="IK324" s="477"/>
      <c r="IL324" s="477"/>
      <c r="IM324" s="477"/>
      <c r="IN324" s="477"/>
      <c r="IO324" s="477"/>
      <c r="IP324" s="477"/>
      <c r="IQ324" s="477"/>
      <c r="IR324" s="477"/>
      <c r="IS324" s="477"/>
      <c r="IT324" s="477"/>
      <c r="IU324" s="477"/>
      <c r="IV324" s="477"/>
      <c r="IW324" s="477"/>
      <c r="IX324" s="477"/>
      <c r="IY324" s="477"/>
      <c r="IZ324" s="477"/>
      <c r="JA324" s="477"/>
      <c r="JB324" s="477"/>
      <c r="JC324" s="477"/>
      <c r="JD324" s="477"/>
      <c r="JE324" s="477"/>
    </row>
    <row r="325" spans="13:265" s="508" customFormat="1" ht="15" hidden="1" customHeight="1" x14ac:dyDescent="0.25">
      <c r="M325" s="400"/>
      <c r="N325" s="400"/>
      <c r="CK325" s="477"/>
      <c r="CL325" s="477"/>
      <c r="CM325" s="477"/>
      <c r="CN325" s="477"/>
      <c r="CO325" s="477"/>
      <c r="CP325" s="477"/>
      <c r="CQ325" s="477"/>
      <c r="CR325" s="477"/>
      <c r="CS325" s="477"/>
      <c r="CT325" s="477"/>
      <c r="CU325" s="477"/>
      <c r="CV325" s="477"/>
      <c r="CW325" s="477"/>
      <c r="CX325" s="477"/>
      <c r="CY325" s="477"/>
      <c r="CZ325" s="477"/>
      <c r="DA325" s="477"/>
      <c r="DB325" s="477"/>
      <c r="DC325" s="477"/>
      <c r="DD325" s="477"/>
      <c r="DE325" s="477"/>
      <c r="DF325" s="477"/>
      <c r="DG325" s="477"/>
      <c r="DH325" s="477"/>
      <c r="DI325" s="477"/>
      <c r="DJ325" s="477"/>
      <c r="DK325" s="477"/>
      <c r="DL325" s="477"/>
      <c r="DM325" s="477"/>
      <c r="DN325" s="477"/>
      <c r="DO325" s="477"/>
      <c r="DP325" s="477"/>
      <c r="DQ325" s="477"/>
      <c r="DR325" s="477"/>
      <c r="DS325" s="477"/>
      <c r="DT325" s="477"/>
      <c r="DU325" s="477"/>
      <c r="DV325" s="477"/>
      <c r="DW325" s="477"/>
      <c r="DX325" s="477"/>
      <c r="DY325" s="477"/>
      <c r="DZ325" s="477"/>
      <c r="EA325" s="477"/>
      <c r="EB325" s="477"/>
      <c r="EC325" s="477"/>
      <c r="ED325" s="477"/>
      <c r="EE325" s="477"/>
      <c r="EF325" s="477"/>
      <c r="EG325" s="477"/>
      <c r="EH325" s="477"/>
      <c r="EI325" s="477"/>
      <c r="EJ325" s="477"/>
      <c r="EK325" s="477"/>
      <c r="EL325" s="477"/>
      <c r="EM325" s="477"/>
      <c r="EN325" s="477"/>
      <c r="EO325" s="477"/>
      <c r="EP325" s="477"/>
      <c r="EQ325" s="477"/>
      <c r="ER325" s="477"/>
      <c r="ES325" s="477"/>
      <c r="ET325" s="477"/>
      <c r="EU325" s="477"/>
      <c r="EV325" s="477"/>
      <c r="EW325" s="477"/>
      <c r="EX325" s="477"/>
      <c r="EY325" s="477"/>
      <c r="EZ325" s="477"/>
      <c r="FA325" s="477"/>
      <c r="FB325" s="477"/>
      <c r="FC325" s="477"/>
      <c r="FD325" s="477"/>
      <c r="FE325" s="477"/>
      <c r="FF325" s="477"/>
      <c r="FG325" s="477"/>
      <c r="FH325" s="477"/>
      <c r="FI325" s="477"/>
      <c r="FJ325" s="477"/>
      <c r="FK325" s="477"/>
      <c r="FL325" s="477"/>
      <c r="FM325" s="477"/>
      <c r="FN325" s="477"/>
      <c r="FO325" s="477"/>
      <c r="FP325" s="477"/>
      <c r="FQ325" s="477"/>
      <c r="FR325" s="477"/>
      <c r="FS325" s="477"/>
      <c r="FT325" s="477"/>
      <c r="FU325" s="477"/>
      <c r="FV325" s="477"/>
      <c r="FW325" s="477"/>
      <c r="FX325" s="477"/>
      <c r="FY325" s="477"/>
      <c r="FZ325" s="477"/>
      <c r="GA325" s="477"/>
      <c r="GB325" s="477"/>
      <c r="GC325" s="477"/>
      <c r="GD325" s="477"/>
      <c r="GE325" s="477"/>
      <c r="GF325" s="477"/>
      <c r="GG325" s="477"/>
      <c r="GH325" s="477"/>
      <c r="GI325" s="477"/>
      <c r="GJ325" s="477"/>
      <c r="GK325" s="477"/>
      <c r="GL325" s="477"/>
      <c r="GM325" s="477"/>
      <c r="GN325" s="477"/>
      <c r="GO325" s="477"/>
      <c r="GP325" s="477"/>
      <c r="GQ325" s="477"/>
      <c r="GR325" s="477"/>
      <c r="GS325" s="477"/>
      <c r="GT325" s="477"/>
      <c r="GU325" s="477"/>
      <c r="GV325" s="477"/>
      <c r="GW325" s="477"/>
      <c r="GX325" s="477"/>
      <c r="GY325" s="477"/>
      <c r="GZ325" s="477"/>
      <c r="HA325" s="477"/>
      <c r="HB325" s="477"/>
      <c r="HC325" s="477"/>
      <c r="HD325" s="477"/>
      <c r="HE325" s="477"/>
      <c r="HF325" s="477"/>
      <c r="HG325" s="477"/>
      <c r="HH325" s="477"/>
      <c r="HI325" s="477"/>
      <c r="HJ325" s="477"/>
      <c r="HK325" s="477"/>
      <c r="HL325" s="477"/>
      <c r="HM325" s="477"/>
      <c r="HN325" s="477"/>
      <c r="HO325" s="477"/>
      <c r="HP325" s="477"/>
      <c r="HQ325" s="477"/>
      <c r="HR325" s="477"/>
      <c r="HS325" s="477"/>
      <c r="HT325" s="477"/>
      <c r="HU325" s="477"/>
      <c r="HV325" s="477"/>
      <c r="HW325" s="477"/>
      <c r="HX325" s="477"/>
      <c r="HY325" s="477"/>
      <c r="HZ325" s="477"/>
      <c r="IA325" s="477"/>
      <c r="IB325" s="477"/>
      <c r="IC325" s="477"/>
      <c r="ID325" s="477"/>
      <c r="IE325" s="477"/>
      <c r="IF325" s="477"/>
      <c r="IG325" s="477"/>
      <c r="IH325" s="477"/>
      <c r="II325" s="477"/>
      <c r="IJ325" s="477"/>
      <c r="IK325" s="477"/>
      <c r="IL325" s="477"/>
      <c r="IM325" s="477"/>
      <c r="IN325" s="477"/>
      <c r="IO325" s="477"/>
      <c r="IP325" s="477"/>
      <c r="IQ325" s="477"/>
      <c r="IR325" s="477"/>
      <c r="IS325" s="477"/>
      <c r="IT325" s="477"/>
      <c r="IU325" s="477"/>
      <c r="IV325" s="477"/>
      <c r="IW325" s="477"/>
      <c r="IX325" s="477"/>
      <c r="IY325" s="477"/>
      <c r="IZ325" s="477"/>
      <c r="JA325" s="477"/>
      <c r="JB325" s="477"/>
      <c r="JC325" s="477"/>
      <c r="JD325" s="477"/>
      <c r="JE325" s="477"/>
    </row>
    <row r="326" spans="13:265" s="508" customFormat="1" ht="15" hidden="1" customHeight="1" x14ac:dyDescent="0.25">
      <c r="M326" s="400"/>
      <c r="N326" s="400"/>
      <c r="CK326" s="477"/>
      <c r="CL326" s="477"/>
      <c r="CM326" s="477"/>
      <c r="CN326" s="477"/>
      <c r="CO326" s="477"/>
      <c r="CP326" s="477"/>
      <c r="CQ326" s="477"/>
      <c r="CR326" s="477"/>
      <c r="CS326" s="477"/>
      <c r="CT326" s="477"/>
      <c r="CU326" s="477"/>
      <c r="CV326" s="477"/>
      <c r="CW326" s="477"/>
      <c r="CX326" s="477"/>
      <c r="CY326" s="477"/>
      <c r="CZ326" s="477"/>
      <c r="DA326" s="477"/>
      <c r="DB326" s="477"/>
      <c r="DC326" s="477"/>
      <c r="DD326" s="477"/>
      <c r="DE326" s="477"/>
      <c r="DF326" s="477"/>
      <c r="DG326" s="477"/>
      <c r="DH326" s="477"/>
      <c r="DI326" s="477"/>
      <c r="DJ326" s="477"/>
      <c r="DK326" s="477"/>
      <c r="DL326" s="477"/>
      <c r="DM326" s="477"/>
      <c r="DN326" s="477"/>
      <c r="DO326" s="477"/>
      <c r="DP326" s="477"/>
      <c r="DQ326" s="477"/>
      <c r="DR326" s="477"/>
      <c r="DS326" s="477"/>
      <c r="DT326" s="477"/>
      <c r="DU326" s="477"/>
      <c r="DV326" s="477"/>
      <c r="DW326" s="477"/>
      <c r="DX326" s="477"/>
      <c r="DY326" s="477"/>
      <c r="DZ326" s="477"/>
      <c r="EA326" s="477"/>
      <c r="EB326" s="477"/>
      <c r="EC326" s="477"/>
      <c r="ED326" s="477"/>
      <c r="EE326" s="477"/>
      <c r="EF326" s="477"/>
      <c r="EG326" s="477"/>
      <c r="EH326" s="477"/>
      <c r="EI326" s="477"/>
      <c r="EJ326" s="477"/>
      <c r="EK326" s="477"/>
      <c r="EL326" s="477"/>
      <c r="EM326" s="477"/>
      <c r="EN326" s="477"/>
      <c r="EO326" s="477"/>
      <c r="EP326" s="477"/>
      <c r="EQ326" s="477"/>
      <c r="ER326" s="477"/>
      <c r="ES326" s="477"/>
      <c r="ET326" s="477"/>
      <c r="EU326" s="477"/>
      <c r="EV326" s="477"/>
      <c r="EW326" s="477"/>
      <c r="EX326" s="477"/>
      <c r="EY326" s="477"/>
      <c r="EZ326" s="477"/>
      <c r="FA326" s="477"/>
      <c r="FB326" s="477"/>
      <c r="FC326" s="477"/>
      <c r="FD326" s="477"/>
      <c r="FE326" s="477"/>
      <c r="FF326" s="477"/>
      <c r="FG326" s="477"/>
      <c r="FH326" s="477"/>
      <c r="FI326" s="477"/>
      <c r="FJ326" s="477"/>
      <c r="FK326" s="477"/>
      <c r="FL326" s="477"/>
      <c r="FM326" s="477"/>
      <c r="FN326" s="477"/>
      <c r="FO326" s="477"/>
      <c r="FP326" s="477"/>
      <c r="FQ326" s="477"/>
      <c r="FR326" s="477"/>
      <c r="FS326" s="477"/>
      <c r="FT326" s="477"/>
      <c r="FU326" s="477"/>
      <c r="FV326" s="477"/>
      <c r="FW326" s="477"/>
      <c r="FX326" s="477"/>
      <c r="FY326" s="477"/>
      <c r="FZ326" s="477"/>
      <c r="GA326" s="477"/>
      <c r="GB326" s="477"/>
      <c r="GC326" s="477"/>
      <c r="GD326" s="477"/>
      <c r="GE326" s="477"/>
      <c r="GF326" s="477"/>
      <c r="GG326" s="477"/>
      <c r="GH326" s="477"/>
      <c r="GI326" s="477"/>
      <c r="GJ326" s="477"/>
      <c r="GK326" s="477"/>
      <c r="GL326" s="477"/>
      <c r="GM326" s="477"/>
      <c r="GN326" s="477"/>
      <c r="GO326" s="477"/>
      <c r="GP326" s="477"/>
      <c r="GQ326" s="477"/>
      <c r="GR326" s="477"/>
      <c r="GS326" s="477"/>
      <c r="GT326" s="477"/>
      <c r="GU326" s="477"/>
      <c r="GV326" s="477"/>
      <c r="GW326" s="477"/>
      <c r="GX326" s="477"/>
      <c r="GY326" s="477"/>
      <c r="GZ326" s="477"/>
      <c r="HA326" s="477"/>
      <c r="HB326" s="477"/>
      <c r="HC326" s="477"/>
      <c r="HD326" s="477"/>
      <c r="HE326" s="477"/>
      <c r="HF326" s="477"/>
      <c r="HG326" s="477"/>
      <c r="HH326" s="477"/>
      <c r="HI326" s="477"/>
      <c r="HJ326" s="477"/>
      <c r="HK326" s="477"/>
      <c r="HL326" s="477"/>
      <c r="HM326" s="477"/>
      <c r="HN326" s="477"/>
      <c r="HO326" s="477"/>
      <c r="HP326" s="477"/>
      <c r="HQ326" s="477"/>
      <c r="HR326" s="477"/>
      <c r="HS326" s="477"/>
      <c r="HT326" s="477"/>
      <c r="HU326" s="477"/>
      <c r="HV326" s="477"/>
      <c r="HW326" s="477"/>
      <c r="HX326" s="477"/>
      <c r="HY326" s="477"/>
      <c r="HZ326" s="477"/>
      <c r="IA326" s="477"/>
      <c r="IB326" s="477"/>
      <c r="IC326" s="477"/>
      <c r="ID326" s="477"/>
      <c r="IE326" s="477"/>
      <c r="IF326" s="477"/>
      <c r="IG326" s="477"/>
      <c r="IH326" s="477"/>
      <c r="II326" s="477"/>
      <c r="IJ326" s="477"/>
      <c r="IK326" s="477"/>
      <c r="IL326" s="477"/>
      <c r="IM326" s="477"/>
      <c r="IN326" s="477"/>
      <c r="IO326" s="477"/>
      <c r="IP326" s="477"/>
      <c r="IQ326" s="477"/>
      <c r="IR326" s="477"/>
      <c r="IS326" s="477"/>
      <c r="IT326" s="477"/>
      <c r="IU326" s="477"/>
      <c r="IV326" s="477"/>
      <c r="IW326" s="477"/>
      <c r="IX326" s="477"/>
      <c r="IY326" s="477"/>
      <c r="IZ326" s="477"/>
      <c r="JA326" s="477"/>
      <c r="JB326" s="477"/>
      <c r="JC326" s="477"/>
      <c r="JD326" s="477"/>
      <c r="JE326" s="477"/>
    </row>
    <row r="327" spans="13:265" s="508" customFormat="1" ht="15" hidden="1" customHeight="1" x14ac:dyDescent="0.25">
      <c r="M327" s="400"/>
      <c r="N327" s="400"/>
      <c r="CK327" s="477"/>
      <c r="CL327" s="477"/>
      <c r="CM327" s="477"/>
      <c r="CN327" s="477"/>
      <c r="CO327" s="477"/>
      <c r="CP327" s="477"/>
      <c r="CQ327" s="477"/>
      <c r="CR327" s="477"/>
      <c r="CS327" s="477"/>
      <c r="CT327" s="477"/>
      <c r="CU327" s="477"/>
      <c r="CV327" s="477"/>
      <c r="CW327" s="477"/>
      <c r="CX327" s="477"/>
      <c r="CY327" s="477"/>
      <c r="CZ327" s="477"/>
      <c r="DA327" s="477"/>
      <c r="DB327" s="477"/>
      <c r="DC327" s="477"/>
      <c r="DD327" s="477"/>
      <c r="DE327" s="477"/>
      <c r="DF327" s="477"/>
      <c r="DG327" s="477"/>
      <c r="DH327" s="477"/>
      <c r="DI327" s="477"/>
      <c r="DJ327" s="477"/>
      <c r="DK327" s="477"/>
      <c r="DL327" s="477"/>
      <c r="DM327" s="477"/>
      <c r="DN327" s="477"/>
      <c r="DO327" s="477"/>
      <c r="DP327" s="477"/>
      <c r="DQ327" s="477"/>
      <c r="DR327" s="477"/>
      <c r="DS327" s="477"/>
      <c r="DT327" s="477"/>
      <c r="DU327" s="477"/>
      <c r="DV327" s="477"/>
      <c r="DW327" s="477"/>
      <c r="DX327" s="477"/>
      <c r="DY327" s="477"/>
      <c r="DZ327" s="477"/>
      <c r="EA327" s="477"/>
      <c r="EB327" s="477"/>
      <c r="EC327" s="477"/>
      <c r="ED327" s="477"/>
      <c r="EE327" s="477"/>
      <c r="EF327" s="477"/>
      <c r="EG327" s="477"/>
      <c r="EH327" s="477"/>
      <c r="EI327" s="477"/>
      <c r="EJ327" s="477"/>
      <c r="EK327" s="477"/>
      <c r="EL327" s="477"/>
      <c r="EM327" s="477"/>
      <c r="EN327" s="477"/>
      <c r="EO327" s="477"/>
      <c r="EP327" s="477"/>
      <c r="EQ327" s="477"/>
      <c r="ER327" s="477"/>
      <c r="ES327" s="477"/>
      <c r="ET327" s="477"/>
      <c r="EU327" s="477"/>
      <c r="EV327" s="477"/>
      <c r="EW327" s="477"/>
      <c r="EX327" s="477"/>
      <c r="EY327" s="477"/>
      <c r="EZ327" s="477"/>
      <c r="FA327" s="477"/>
      <c r="FB327" s="477"/>
      <c r="FC327" s="477"/>
      <c r="FD327" s="477"/>
      <c r="FE327" s="477"/>
      <c r="FF327" s="477"/>
      <c r="FG327" s="477"/>
      <c r="FH327" s="477"/>
      <c r="FI327" s="477"/>
      <c r="FJ327" s="477"/>
      <c r="FK327" s="477"/>
      <c r="FL327" s="477"/>
      <c r="FM327" s="477"/>
      <c r="FN327" s="477"/>
      <c r="FO327" s="477"/>
      <c r="FP327" s="477"/>
      <c r="FQ327" s="477"/>
      <c r="FR327" s="477"/>
      <c r="FS327" s="477"/>
      <c r="FT327" s="477"/>
      <c r="FU327" s="477"/>
      <c r="FV327" s="477"/>
      <c r="FW327" s="477"/>
      <c r="FX327" s="477"/>
      <c r="FY327" s="477"/>
      <c r="FZ327" s="477"/>
      <c r="GA327" s="477"/>
      <c r="GB327" s="477"/>
      <c r="GC327" s="477"/>
      <c r="GD327" s="477"/>
      <c r="GE327" s="477"/>
      <c r="GF327" s="477"/>
      <c r="GG327" s="477"/>
      <c r="GH327" s="477"/>
      <c r="GI327" s="477"/>
      <c r="GJ327" s="477"/>
      <c r="GK327" s="477"/>
      <c r="GL327" s="477"/>
      <c r="GM327" s="477"/>
      <c r="GN327" s="477"/>
      <c r="GO327" s="477"/>
      <c r="GP327" s="477"/>
      <c r="GQ327" s="477"/>
      <c r="GR327" s="477"/>
      <c r="GS327" s="477"/>
      <c r="GT327" s="477"/>
      <c r="GU327" s="477"/>
      <c r="GV327" s="477"/>
      <c r="GW327" s="477"/>
      <c r="GX327" s="477"/>
      <c r="GY327" s="477"/>
      <c r="GZ327" s="477"/>
      <c r="HA327" s="477"/>
      <c r="HB327" s="477"/>
      <c r="HC327" s="477"/>
      <c r="HD327" s="477"/>
      <c r="HE327" s="477"/>
      <c r="HF327" s="477"/>
      <c r="HG327" s="477"/>
      <c r="HH327" s="477"/>
      <c r="HI327" s="477"/>
      <c r="HJ327" s="477"/>
      <c r="HK327" s="477"/>
      <c r="HL327" s="477"/>
      <c r="HM327" s="477"/>
      <c r="HN327" s="477"/>
      <c r="HO327" s="477"/>
      <c r="HP327" s="477"/>
      <c r="HQ327" s="477"/>
      <c r="HR327" s="477"/>
      <c r="HS327" s="477"/>
      <c r="HT327" s="477"/>
      <c r="HU327" s="477"/>
      <c r="HV327" s="477"/>
      <c r="HW327" s="477"/>
      <c r="HX327" s="477"/>
      <c r="HY327" s="477"/>
      <c r="HZ327" s="477"/>
      <c r="IA327" s="477"/>
      <c r="IB327" s="477"/>
      <c r="IC327" s="477"/>
      <c r="ID327" s="477"/>
      <c r="IE327" s="477"/>
      <c r="IF327" s="477"/>
      <c r="IG327" s="477"/>
      <c r="IH327" s="477"/>
      <c r="II327" s="477"/>
      <c r="IJ327" s="477"/>
      <c r="IK327" s="477"/>
      <c r="IL327" s="477"/>
      <c r="IM327" s="477"/>
      <c r="IN327" s="477"/>
      <c r="IO327" s="477"/>
      <c r="IP327" s="477"/>
      <c r="IQ327" s="477"/>
      <c r="IR327" s="477"/>
      <c r="IS327" s="477"/>
      <c r="IT327" s="477"/>
      <c r="IU327" s="477"/>
      <c r="IV327" s="477"/>
      <c r="IW327" s="477"/>
      <c r="IX327" s="477"/>
      <c r="IY327" s="477"/>
      <c r="IZ327" s="477"/>
      <c r="JA327" s="477"/>
      <c r="JB327" s="477"/>
      <c r="JC327" s="477"/>
      <c r="JD327" s="477"/>
      <c r="JE327" s="477"/>
    </row>
    <row r="328" spans="13:265" s="508" customFormat="1" ht="15" hidden="1" customHeight="1" x14ac:dyDescent="0.25">
      <c r="M328" s="400"/>
      <c r="N328" s="400"/>
      <c r="CK328" s="477"/>
      <c r="CL328" s="477"/>
      <c r="CM328" s="477"/>
      <c r="CN328" s="477"/>
      <c r="CO328" s="477"/>
      <c r="CP328" s="477"/>
      <c r="CQ328" s="477"/>
      <c r="CR328" s="477"/>
      <c r="CS328" s="477"/>
      <c r="CT328" s="477"/>
      <c r="CU328" s="477"/>
      <c r="CV328" s="477"/>
      <c r="CW328" s="477"/>
      <c r="CX328" s="477"/>
      <c r="CY328" s="477"/>
      <c r="CZ328" s="477"/>
      <c r="DA328" s="477"/>
      <c r="DB328" s="477"/>
      <c r="DC328" s="477"/>
      <c r="DD328" s="477"/>
      <c r="DE328" s="477"/>
      <c r="DF328" s="477"/>
      <c r="DG328" s="477"/>
      <c r="DH328" s="477"/>
      <c r="DI328" s="477"/>
      <c r="DJ328" s="477"/>
      <c r="DK328" s="477"/>
      <c r="DL328" s="477"/>
      <c r="DM328" s="477"/>
      <c r="DN328" s="477"/>
      <c r="DO328" s="477"/>
      <c r="DP328" s="477"/>
      <c r="DQ328" s="477"/>
      <c r="DR328" s="477"/>
      <c r="DS328" s="477"/>
      <c r="DT328" s="477"/>
      <c r="DU328" s="477"/>
      <c r="DV328" s="477"/>
      <c r="DW328" s="477"/>
      <c r="DX328" s="477"/>
      <c r="DY328" s="477"/>
      <c r="DZ328" s="477"/>
      <c r="EA328" s="477"/>
      <c r="EB328" s="477"/>
      <c r="EC328" s="477"/>
      <c r="ED328" s="477"/>
      <c r="EE328" s="477"/>
      <c r="EF328" s="477"/>
      <c r="EG328" s="477"/>
      <c r="EH328" s="477"/>
      <c r="EI328" s="477"/>
      <c r="EJ328" s="477"/>
      <c r="EK328" s="477"/>
      <c r="EL328" s="477"/>
      <c r="EM328" s="477"/>
      <c r="EN328" s="477"/>
      <c r="EO328" s="477"/>
      <c r="EP328" s="477"/>
      <c r="EQ328" s="477"/>
      <c r="ER328" s="477"/>
      <c r="ES328" s="477"/>
      <c r="ET328" s="477"/>
      <c r="EU328" s="477"/>
      <c r="EV328" s="477"/>
      <c r="EW328" s="477"/>
      <c r="EX328" s="477"/>
      <c r="EY328" s="477"/>
      <c r="EZ328" s="477"/>
      <c r="FA328" s="477"/>
      <c r="FB328" s="477"/>
      <c r="FC328" s="477"/>
      <c r="FD328" s="477"/>
      <c r="FE328" s="477"/>
      <c r="FF328" s="477"/>
      <c r="FG328" s="477"/>
      <c r="FH328" s="477"/>
      <c r="FI328" s="477"/>
      <c r="FJ328" s="477"/>
      <c r="FK328" s="477"/>
      <c r="FL328" s="477"/>
      <c r="FM328" s="477"/>
      <c r="FN328" s="477"/>
      <c r="FO328" s="477"/>
      <c r="FP328" s="477"/>
      <c r="FQ328" s="477"/>
      <c r="FR328" s="477"/>
      <c r="FS328" s="477"/>
      <c r="FT328" s="477"/>
      <c r="FU328" s="477"/>
      <c r="FV328" s="477"/>
      <c r="FW328" s="477"/>
      <c r="FX328" s="477"/>
      <c r="FY328" s="477"/>
      <c r="FZ328" s="477"/>
      <c r="GA328" s="477"/>
      <c r="GB328" s="477"/>
      <c r="GC328" s="477"/>
      <c r="GD328" s="477"/>
      <c r="GE328" s="477"/>
      <c r="GF328" s="477"/>
      <c r="GG328" s="477"/>
      <c r="GH328" s="477"/>
      <c r="GI328" s="477"/>
      <c r="GJ328" s="477"/>
      <c r="GK328" s="477"/>
      <c r="GL328" s="477"/>
      <c r="GM328" s="477"/>
      <c r="GN328" s="477"/>
      <c r="GO328" s="477"/>
      <c r="GP328" s="477"/>
      <c r="GQ328" s="477"/>
      <c r="GR328" s="477"/>
      <c r="GS328" s="477"/>
      <c r="GT328" s="477"/>
      <c r="GU328" s="477"/>
      <c r="GV328" s="477"/>
      <c r="GW328" s="477"/>
      <c r="GX328" s="477"/>
      <c r="GY328" s="477"/>
      <c r="GZ328" s="477"/>
      <c r="HA328" s="477"/>
      <c r="HB328" s="477"/>
      <c r="HC328" s="477"/>
      <c r="HD328" s="477"/>
      <c r="HE328" s="477"/>
      <c r="HF328" s="477"/>
      <c r="HG328" s="477"/>
      <c r="HH328" s="477"/>
      <c r="HI328" s="477"/>
      <c r="HJ328" s="477"/>
      <c r="HK328" s="477"/>
      <c r="HL328" s="477"/>
      <c r="HM328" s="477"/>
      <c r="HN328" s="477"/>
      <c r="HO328" s="477"/>
      <c r="HP328" s="477"/>
      <c r="HQ328" s="477"/>
      <c r="HR328" s="477"/>
      <c r="HS328" s="477"/>
      <c r="HT328" s="477"/>
      <c r="HU328" s="477"/>
      <c r="HV328" s="477"/>
      <c r="HW328" s="477"/>
      <c r="HX328" s="477"/>
      <c r="HY328" s="477"/>
      <c r="HZ328" s="477"/>
      <c r="IA328" s="477"/>
      <c r="IB328" s="477"/>
      <c r="IC328" s="477"/>
      <c r="ID328" s="477"/>
      <c r="IE328" s="477"/>
      <c r="IF328" s="477"/>
      <c r="IG328" s="477"/>
      <c r="IH328" s="477"/>
      <c r="II328" s="477"/>
      <c r="IJ328" s="477"/>
      <c r="IK328" s="477"/>
      <c r="IL328" s="477"/>
      <c r="IM328" s="477"/>
      <c r="IN328" s="477"/>
      <c r="IO328" s="477"/>
      <c r="IP328" s="477"/>
      <c r="IQ328" s="477"/>
      <c r="IR328" s="477"/>
      <c r="IS328" s="477"/>
      <c r="IT328" s="477"/>
      <c r="IU328" s="477"/>
      <c r="IV328" s="477"/>
      <c r="IW328" s="477"/>
      <c r="IX328" s="477"/>
      <c r="IY328" s="477"/>
      <c r="IZ328" s="477"/>
      <c r="JA328" s="477"/>
      <c r="JB328" s="477"/>
      <c r="JC328" s="477"/>
      <c r="JD328" s="477"/>
      <c r="JE328" s="477"/>
    </row>
    <row r="329" spans="13:265" s="508" customFormat="1" ht="15" hidden="1" customHeight="1" x14ac:dyDescent="0.25">
      <c r="M329" s="400"/>
      <c r="N329" s="400"/>
      <c r="CK329" s="477"/>
      <c r="CL329" s="477"/>
      <c r="CM329" s="477"/>
      <c r="CN329" s="477"/>
      <c r="CO329" s="477"/>
      <c r="CP329" s="477"/>
      <c r="CQ329" s="477"/>
      <c r="CR329" s="477"/>
      <c r="CS329" s="477"/>
      <c r="CT329" s="477"/>
      <c r="CU329" s="477"/>
      <c r="CV329" s="477"/>
      <c r="CW329" s="477"/>
      <c r="CX329" s="477"/>
      <c r="CY329" s="477"/>
      <c r="CZ329" s="477"/>
      <c r="DA329" s="477"/>
      <c r="DB329" s="477"/>
      <c r="DC329" s="477"/>
      <c r="DD329" s="477"/>
      <c r="DE329" s="477"/>
      <c r="DF329" s="477"/>
      <c r="DG329" s="477"/>
      <c r="DH329" s="477"/>
      <c r="DI329" s="477"/>
      <c r="DJ329" s="477"/>
      <c r="DK329" s="477"/>
      <c r="DL329" s="477"/>
      <c r="DM329" s="477"/>
      <c r="DN329" s="477"/>
      <c r="DO329" s="477"/>
      <c r="DP329" s="477"/>
      <c r="DQ329" s="477"/>
      <c r="DR329" s="477"/>
      <c r="DS329" s="477"/>
      <c r="DT329" s="477"/>
      <c r="DU329" s="477"/>
      <c r="DV329" s="477"/>
      <c r="DW329" s="477"/>
      <c r="DX329" s="477"/>
      <c r="DY329" s="477"/>
      <c r="DZ329" s="477"/>
      <c r="EA329" s="477"/>
      <c r="EB329" s="477"/>
      <c r="EC329" s="477"/>
      <c r="ED329" s="477"/>
      <c r="EE329" s="477"/>
      <c r="EF329" s="477"/>
      <c r="EG329" s="477"/>
      <c r="EH329" s="477"/>
      <c r="EI329" s="477"/>
      <c r="EJ329" s="477"/>
      <c r="EK329" s="477"/>
      <c r="EL329" s="477"/>
      <c r="EM329" s="477"/>
      <c r="EN329" s="477"/>
      <c r="EO329" s="477"/>
      <c r="EP329" s="477"/>
      <c r="EQ329" s="477"/>
      <c r="ER329" s="477"/>
      <c r="ES329" s="477"/>
      <c r="ET329" s="477"/>
      <c r="EU329" s="477"/>
      <c r="EV329" s="477"/>
      <c r="EW329" s="477"/>
      <c r="EX329" s="477"/>
      <c r="EY329" s="477"/>
      <c r="EZ329" s="477"/>
      <c r="FA329" s="477"/>
      <c r="FB329" s="477"/>
      <c r="FC329" s="477"/>
      <c r="FD329" s="477"/>
      <c r="FE329" s="477"/>
      <c r="FF329" s="477"/>
      <c r="FG329" s="477"/>
      <c r="FH329" s="477"/>
      <c r="FI329" s="477"/>
      <c r="FJ329" s="477"/>
      <c r="FK329" s="477"/>
      <c r="FL329" s="477"/>
      <c r="FM329" s="477"/>
      <c r="FN329" s="477"/>
      <c r="FO329" s="477"/>
      <c r="FP329" s="477"/>
      <c r="FQ329" s="477"/>
      <c r="FR329" s="477"/>
      <c r="FS329" s="477"/>
      <c r="FT329" s="477"/>
      <c r="FU329" s="477"/>
      <c r="FV329" s="477"/>
      <c r="FW329" s="477"/>
      <c r="FX329" s="477"/>
      <c r="FY329" s="477"/>
      <c r="FZ329" s="477"/>
      <c r="GA329" s="477"/>
      <c r="GB329" s="477"/>
      <c r="GC329" s="477"/>
      <c r="GD329" s="477"/>
      <c r="GE329" s="477"/>
      <c r="GF329" s="477"/>
      <c r="GG329" s="477"/>
      <c r="GH329" s="477"/>
      <c r="GI329" s="477"/>
      <c r="GJ329" s="477"/>
      <c r="GK329" s="477"/>
      <c r="GL329" s="477"/>
      <c r="GM329" s="477"/>
      <c r="GN329" s="477"/>
      <c r="GO329" s="477"/>
      <c r="GP329" s="477"/>
      <c r="GQ329" s="477"/>
      <c r="GR329" s="477"/>
      <c r="GS329" s="477"/>
      <c r="GT329" s="477"/>
      <c r="GU329" s="477"/>
      <c r="GV329" s="477"/>
      <c r="GW329" s="477"/>
      <c r="GX329" s="477"/>
      <c r="GY329" s="477"/>
      <c r="GZ329" s="477"/>
      <c r="HA329" s="477"/>
      <c r="HB329" s="477"/>
      <c r="HC329" s="477"/>
      <c r="HD329" s="477"/>
      <c r="HE329" s="477"/>
      <c r="HF329" s="477"/>
      <c r="HG329" s="477"/>
      <c r="HH329" s="477"/>
      <c r="HI329" s="477"/>
      <c r="HJ329" s="477"/>
      <c r="HK329" s="477"/>
      <c r="HL329" s="477"/>
      <c r="HM329" s="477"/>
      <c r="HN329" s="477"/>
      <c r="HO329" s="477"/>
      <c r="HP329" s="477"/>
      <c r="HQ329" s="477"/>
      <c r="HR329" s="477"/>
      <c r="HS329" s="477"/>
      <c r="HT329" s="477"/>
      <c r="HU329" s="477"/>
      <c r="HV329" s="477"/>
      <c r="HW329" s="477"/>
      <c r="HX329" s="477"/>
      <c r="HY329" s="477"/>
      <c r="HZ329" s="477"/>
      <c r="IA329" s="477"/>
      <c r="IB329" s="477"/>
      <c r="IC329" s="477"/>
      <c r="ID329" s="477"/>
      <c r="IE329" s="477"/>
      <c r="IF329" s="477"/>
      <c r="IG329" s="477"/>
      <c r="IH329" s="477"/>
      <c r="II329" s="477"/>
      <c r="IJ329" s="477"/>
      <c r="IK329" s="477"/>
      <c r="IL329" s="477"/>
      <c r="IM329" s="477"/>
      <c r="IN329" s="477"/>
      <c r="IO329" s="477"/>
      <c r="IP329" s="477"/>
      <c r="IQ329" s="477"/>
      <c r="IR329" s="477"/>
      <c r="IS329" s="477"/>
      <c r="IT329" s="477"/>
      <c r="IU329" s="477"/>
      <c r="IV329" s="477"/>
      <c r="IW329" s="477"/>
      <c r="IX329" s="477"/>
      <c r="IY329" s="477"/>
      <c r="IZ329" s="477"/>
      <c r="JA329" s="477"/>
      <c r="JB329" s="477"/>
      <c r="JC329" s="477"/>
      <c r="JD329" s="477"/>
      <c r="JE329" s="477"/>
    </row>
    <row r="330" spans="13:265" s="508" customFormat="1" ht="15" hidden="1" customHeight="1" x14ac:dyDescent="0.25">
      <c r="M330" s="400"/>
      <c r="N330" s="400"/>
      <c r="CK330" s="477"/>
      <c r="CL330" s="477"/>
      <c r="CM330" s="477"/>
      <c r="CN330" s="477"/>
      <c r="CO330" s="477"/>
      <c r="CP330" s="477"/>
      <c r="CQ330" s="477"/>
      <c r="CR330" s="477"/>
      <c r="CS330" s="477"/>
      <c r="CT330" s="477"/>
      <c r="CU330" s="477"/>
      <c r="CV330" s="477"/>
      <c r="CW330" s="477"/>
      <c r="CX330" s="477"/>
      <c r="CY330" s="477"/>
      <c r="CZ330" s="477"/>
      <c r="DA330" s="477"/>
      <c r="DB330" s="477"/>
      <c r="DC330" s="477"/>
      <c r="DD330" s="477"/>
      <c r="DE330" s="477"/>
      <c r="DF330" s="477"/>
      <c r="DG330" s="477"/>
      <c r="DH330" s="477"/>
      <c r="DI330" s="477"/>
      <c r="DJ330" s="477"/>
      <c r="DK330" s="477"/>
      <c r="DL330" s="477"/>
      <c r="DM330" s="477"/>
      <c r="DN330" s="477"/>
      <c r="DO330" s="477"/>
      <c r="DP330" s="477"/>
      <c r="DQ330" s="477"/>
      <c r="DR330" s="477"/>
      <c r="DS330" s="477"/>
      <c r="DT330" s="477"/>
      <c r="DU330" s="477"/>
      <c r="DV330" s="477"/>
      <c r="DW330" s="477"/>
      <c r="DX330" s="477"/>
      <c r="DY330" s="477"/>
      <c r="DZ330" s="477"/>
      <c r="EA330" s="477"/>
      <c r="EB330" s="477"/>
      <c r="EC330" s="477"/>
      <c r="ED330" s="477"/>
      <c r="EE330" s="477"/>
      <c r="EF330" s="477"/>
      <c r="EG330" s="477"/>
      <c r="EH330" s="477"/>
      <c r="EI330" s="477"/>
      <c r="EJ330" s="477"/>
      <c r="EK330" s="477"/>
      <c r="EL330" s="477"/>
      <c r="EM330" s="477"/>
      <c r="EN330" s="477"/>
      <c r="EO330" s="477"/>
      <c r="EP330" s="477"/>
      <c r="EQ330" s="477"/>
      <c r="ER330" s="477"/>
      <c r="ES330" s="477"/>
      <c r="ET330" s="477"/>
      <c r="EU330" s="477"/>
      <c r="EV330" s="477"/>
      <c r="EW330" s="477"/>
      <c r="EX330" s="477"/>
      <c r="EY330" s="477"/>
      <c r="EZ330" s="477"/>
      <c r="FA330" s="477"/>
      <c r="FB330" s="477"/>
      <c r="FC330" s="477"/>
      <c r="FD330" s="477"/>
      <c r="FE330" s="477"/>
      <c r="FF330" s="477"/>
      <c r="FG330" s="477"/>
      <c r="FH330" s="477"/>
      <c r="FI330" s="477"/>
      <c r="FJ330" s="477"/>
      <c r="FK330" s="477"/>
      <c r="FL330" s="477"/>
      <c r="FM330" s="477"/>
      <c r="FN330" s="477"/>
      <c r="FO330" s="477"/>
      <c r="FP330" s="477"/>
      <c r="FQ330" s="477"/>
      <c r="FR330" s="477"/>
      <c r="FS330" s="477"/>
      <c r="FT330" s="477"/>
      <c r="FU330" s="477"/>
      <c r="FV330" s="477"/>
      <c r="FW330" s="477"/>
      <c r="FX330" s="477"/>
      <c r="FY330" s="477"/>
      <c r="FZ330" s="477"/>
      <c r="GA330" s="477"/>
      <c r="GB330" s="477"/>
      <c r="GC330" s="477"/>
      <c r="GD330" s="477"/>
      <c r="GE330" s="477"/>
      <c r="GF330" s="477"/>
      <c r="GG330" s="477"/>
      <c r="GH330" s="477"/>
      <c r="GI330" s="477"/>
      <c r="GJ330" s="477"/>
      <c r="GK330" s="477"/>
      <c r="GL330" s="477"/>
      <c r="GM330" s="477"/>
      <c r="GN330" s="477"/>
      <c r="GO330" s="477"/>
      <c r="GP330" s="477"/>
      <c r="GQ330" s="477"/>
      <c r="GR330" s="477"/>
      <c r="GS330" s="477"/>
      <c r="GT330" s="477"/>
      <c r="GU330" s="477"/>
      <c r="GV330" s="477"/>
      <c r="GW330" s="477"/>
      <c r="GX330" s="477"/>
      <c r="GY330" s="477"/>
      <c r="GZ330" s="477"/>
      <c r="HA330" s="477"/>
      <c r="HB330" s="477"/>
      <c r="HC330" s="477"/>
      <c r="HD330" s="477"/>
      <c r="HE330" s="477"/>
      <c r="HF330" s="477"/>
      <c r="HG330" s="477"/>
      <c r="HH330" s="477"/>
      <c r="HI330" s="477"/>
      <c r="HJ330" s="477"/>
      <c r="HK330" s="477"/>
      <c r="HL330" s="477"/>
      <c r="HM330" s="477"/>
      <c r="HN330" s="477"/>
      <c r="HO330" s="477"/>
      <c r="HP330" s="477"/>
      <c r="HQ330" s="477"/>
      <c r="HR330" s="477"/>
      <c r="HS330" s="477"/>
      <c r="HT330" s="477"/>
      <c r="HU330" s="477"/>
      <c r="HV330" s="477"/>
      <c r="HW330" s="477"/>
      <c r="HX330" s="477"/>
      <c r="HY330" s="477"/>
      <c r="HZ330" s="477"/>
      <c r="IA330" s="477"/>
      <c r="IB330" s="477"/>
      <c r="IC330" s="477"/>
      <c r="ID330" s="477"/>
      <c r="IE330" s="477"/>
      <c r="IF330" s="477"/>
      <c r="IG330" s="477"/>
      <c r="IH330" s="477"/>
      <c r="II330" s="477"/>
      <c r="IJ330" s="477"/>
      <c r="IK330" s="477"/>
      <c r="IL330" s="477"/>
      <c r="IM330" s="477"/>
      <c r="IN330" s="477"/>
      <c r="IO330" s="477"/>
      <c r="IP330" s="477"/>
      <c r="IQ330" s="477"/>
      <c r="IR330" s="477"/>
      <c r="IS330" s="477"/>
      <c r="IT330" s="477"/>
      <c r="IU330" s="477"/>
      <c r="IV330" s="477"/>
      <c r="IW330" s="477"/>
      <c r="IX330" s="477"/>
      <c r="IY330" s="477"/>
      <c r="IZ330" s="477"/>
      <c r="JA330" s="477"/>
      <c r="JB330" s="477"/>
      <c r="JC330" s="477"/>
      <c r="JD330" s="477"/>
      <c r="JE330" s="477"/>
    </row>
    <row r="331" spans="13:265" s="508" customFormat="1" ht="15" hidden="1" customHeight="1" x14ac:dyDescent="0.25">
      <c r="M331" s="400"/>
      <c r="N331" s="400"/>
      <c r="CK331" s="477"/>
      <c r="CL331" s="477"/>
      <c r="CM331" s="477"/>
      <c r="CN331" s="477"/>
      <c r="CO331" s="477"/>
      <c r="CP331" s="477"/>
      <c r="CQ331" s="477"/>
      <c r="CR331" s="477"/>
      <c r="CS331" s="477"/>
      <c r="CT331" s="477"/>
      <c r="CU331" s="477"/>
      <c r="CV331" s="477"/>
      <c r="CW331" s="477"/>
      <c r="CX331" s="477"/>
      <c r="CY331" s="477"/>
      <c r="CZ331" s="477"/>
      <c r="DA331" s="477"/>
      <c r="DB331" s="477"/>
      <c r="DC331" s="477"/>
      <c r="DD331" s="477"/>
      <c r="DE331" s="477"/>
      <c r="DF331" s="477"/>
      <c r="DG331" s="477"/>
      <c r="DH331" s="477"/>
      <c r="DI331" s="477"/>
      <c r="DJ331" s="477"/>
      <c r="DK331" s="477"/>
      <c r="DL331" s="477"/>
      <c r="DM331" s="477"/>
      <c r="DN331" s="477"/>
      <c r="DO331" s="477"/>
      <c r="DP331" s="477"/>
      <c r="DQ331" s="477"/>
      <c r="DR331" s="477"/>
      <c r="DS331" s="477"/>
      <c r="DT331" s="477"/>
      <c r="DU331" s="477"/>
      <c r="DV331" s="477"/>
      <c r="DW331" s="477"/>
      <c r="DX331" s="477"/>
      <c r="DY331" s="477"/>
      <c r="DZ331" s="477"/>
      <c r="EA331" s="477"/>
      <c r="EB331" s="477"/>
      <c r="EC331" s="477"/>
      <c r="ED331" s="477"/>
      <c r="EE331" s="477"/>
      <c r="EF331" s="477"/>
      <c r="EG331" s="477"/>
      <c r="EH331" s="477"/>
      <c r="EI331" s="477"/>
      <c r="EJ331" s="477"/>
      <c r="EK331" s="477"/>
      <c r="EL331" s="477"/>
      <c r="EM331" s="477"/>
      <c r="EN331" s="477"/>
      <c r="EO331" s="477"/>
      <c r="EP331" s="477"/>
      <c r="EQ331" s="477"/>
      <c r="ER331" s="477"/>
      <c r="ES331" s="477"/>
      <c r="ET331" s="477"/>
      <c r="EU331" s="477"/>
      <c r="EV331" s="477"/>
      <c r="EW331" s="477"/>
      <c r="EX331" s="477"/>
      <c r="EY331" s="477"/>
      <c r="EZ331" s="477"/>
      <c r="FA331" s="477"/>
      <c r="FB331" s="477"/>
      <c r="FC331" s="477"/>
      <c r="FD331" s="477"/>
      <c r="FE331" s="477"/>
      <c r="FF331" s="477"/>
      <c r="FG331" s="477"/>
      <c r="FH331" s="477"/>
      <c r="FI331" s="477"/>
      <c r="FJ331" s="477"/>
      <c r="FK331" s="477"/>
      <c r="FL331" s="477"/>
      <c r="FM331" s="477"/>
      <c r="FN331" s="477"/>
      <c r="FO331" s="477"/>
      <c r="FP331" s="477"/>
      <c r="FQ331" s="477"/>
      <c r="FR331" s="477"/>
      <c r="FS331" s="477"/>
      <c r="FT331" s="477"/>
      <c r="FU331" s="477"/>
      <c r="FV331" s="477"/>
      <c r="FW331" s="477"/>
      <c r="FX331" s="477"/>
      <c r="FY331" s="477"/>
      <c r="FZ331" s="477"/>
      <c r="GA331" s="477"/>
      <c r="GB331" s="477"/>
      <c r="GC331" s="477"/>
      <c r="GD331" s="477"/>
      <c r="GE331" s="477"/>
      <c r="GF331" s="477"/>
      <c r="GG331" s="477"/>
      <c r="GH331" s="477"/>
      <c r="GI331" s="477"/>
      <c r="GJ331" s="477"/>
      <c r="GK331" s="477"/>
      <c r="GL331" s="477"/>
      <c r="GM331" s="477"/>
      <c r="GN331" s="477"/>
      <c r="GO331" s="477"/>
      <c r="GP331" s="477"/>
      <c r="GQ331" s="477"/>
      <c r="GR331" s="477"/>
      <c r="GS331" s="477"/>
      <c r="GT331" s="477"/>
      <c r="GU331" s="477"/>
      <c r="GV331" s="477"/>
      <c r="GW331" s="477"/>
      <c r="GX331" s="477"/>
      <c r="GY331" s="477"/>
      <c r="GZ331" s="477"/>
      <c r="HA331" s="477"/>
      <c r="HB331" s="477"/>
      <c r="HC331" s="477"/>
      <c r="HD331" s="477"/>
      <c r="HE331" s="477"/>
      <c r="HF331" s="477"/>
      <c r="HG331" s="477"/>
      <c r="HH331" s="477"/>
      <c r="HI331" s="477"/>
      <c r="HJ331" s="477"/>
      <c r="HK331" s="477"/>
      <c r="HL331" s="477"/>
      <c r="HM331" s="477"/>
      <c r="HN331" s="477"/>
      <c r="HO331" s="477"/>
      <c r="HP331" s="477"/>
      <c r="HQ331" s="477"/>
      <c r="HR331" s="477"/>
      <c r="HS331" s="477"/>
      <c r="HT331" s="477"/>
      <c r="HU331" s="477"/>
      <c r="HV331" s="477"/>
      <c r="HW331" s="477"/>
      <c r="HX331" s="477"/>
      <c r="HY331" s="477"/>
      <c r="HZ331" s="477"/>
      <c r="IA331" s="477"/>
      <c r="IB331" s="477"/>
      <c r="IC331" s="477"/>
      <c r="ID331" s="477"/>
      <c r="IE331" s="477"/>
      <c r="IF331" s="477"/>
      <c r="IG331" s="477"/>
      <c r="IH331" s="477"/>
      <c r="II331" s="477"/>
      <c r="IJ331" s="477"/>
      <c r="IK331" s="477"/>
      <c r="IL331" s="477"/>
      <c r="IM331" s="477"/>
      <c r="IN331" s="477"/>
      <c r="IO331" s="477"/>
      <c r="IP331" s="477"/>
      <c r="IQ331" s="477"/>
      <c r="IR331" s="477"/>
      <c r="IS331" s="477"/>
      <c r="IT331" s="477"/>
      <c r="IU331" s="477"/>
      <c r="IV331" s="477"/>
      <c r="IW331" s="477"/>
      <c r="IX331" s="477"/>
      <c r="IY331" s="477"/>
      <c r="IZ331" s="477"/>
      <c r="JA331" s="477"/>
      <c r="JB331" s="477"/>
      <c r="JC331" s="477"/>
      <c r="JD331" s="477"/>
      <c r="JE331" s="477"/>
    </row>
    <row r="332" spans="13:265" s="508" customFormat="1" ht="15" hidden="1" customHeight="1" x14ac:dyDescent="0.25">
      <c r="M332" s="400"/>
      <c r="N332" s="400"/>
      <c r="CK332" s="477"/>
      <c r="CL332" s="477"/>
      <c r="CM332" s="477"/>
      <c r="CN332" s="477"/>
      <c r="CO332" s="477"/>
      <c r="CP332" s="477"/>
      <c r="CQ332" s="477"/>
      <c r="CR332" s="477"/>
      <c r="CS332" s="477"/>
      <c r="CT332" s="477"/>
      <c r="CU332" s="477"/>
      <c r="CV332" s="477"/>
      <c r="CW332" s="477"/>
      <c r="CX332" s="477"/>
      <c r="CY332" s="477"/>
      <c r="CZ332" s="477"/>
      <c r="DA332" s="477"/>
      <c r="DB332" s="477"/>
      <c r="DC332" s="477"/>
      <c r="DD332" s="477"/>
      <c r="DE332" s="477"/>
      <c r="DF332" s="477"/>
      <c r="DG332" s="477"/>
      <c r="DH332" s="477"/>
      <c r="DI332" s="477"/>
      <c r="DJ332" s="477"/>
      <c r="DK332" s="477"/>
      <c r="DL332" s="477"/>
      <c r="DM332" s="477"/>
      <c r="DN332" s="477"/>
      <c r="DO332" s="477"/>
      <c r="DP332" s="477"/>
      <c r="DQ332" s="477"/>
      <c r="DR332" s="477"/>
      <c r="DS332" s="477"/>
      <c r="DT332" s="477"/>
      <c r="DU332" s="477"/>
      <c r="DV332" s="477"/>
      <c r="DW332" s="477"/>
      <c r="DX332" s="477"/>
      <c r="DY332" s="477"/>
      <c r="DZ332" s="477"/>
      <c r="EA332" s="477"/>
      <c r="EB332" s="477"/>
      <c r="EC332" s="477"/>
      <c r="ED332" s="477"/>
      <c r="EE332" s="477"/>
      <c r="EF332" s="477"/>
      <c r="EG332" s="477"/>
      <c r="EH332" s="477"/>
      <c r="EI332" s="477"/>
      <c r="EJ332" s="477"/>
      <c r="EK332" s="477"/>
      <c r="EL332" s="477"/>
      <c r="EM332" s="477"/>
      <c r="EN332" s="477"/>
      <c r="EO332" s="477"/>
      <c r="EP332" s="477"/>
      <c r="EQ332" s="477"/>
      <c r="ER332" s="477"/>
      <c r="ES332" s="477"/>
      <c r="ET332" s="477"/>
      <c r="EU332" s="477"/>
      <c r="EV332" s="477"/>
      <c r="EW332" s="477"/>
      <c r="EX332" s="477"/>
      <c r="EY332" s="477"/>
      <c r="EZ332" s="477"/>
      <c r="FA332" s="477"/>
      <c r="FB332" s="477"/>
      <c r="FC332" s="477"/>
      <c r="FD332" s="477"/>
      <c r="FE332" s="477"/>
      <c r="FF332" s="477"/>
      <c r="FG332" s="477"/>
      <c r="FH332" s="477"/>
      <c r="FI332" s="477"/>
      <c r="FJ332" s="477"/>
      <c r="FK332" s="477"/>
      <c r="FL332" s="477"/>
      <c r="FM332" s="477"/>
      <c r="FN332" s="477"/>
      <c r="FO332" s="477"/>
      <c r="FP332" s="477"/>
      <c r="FQ332" s="477"/>
      <c r="FR332" s="477"/>
      <c r="FS332" s="477"/>
      <c r="FT332" s="477"/>
      <c r="FU332" s="477"/>
      <c r="FV332" s="477"/>
      <c r="FW332" s="477"/>
      <c r="FX332" s="477"/>
      <c r="FY332" s="477"/>
      <c r="FZ332" s="477"/>
      <c r="GA332" s="477"/>
      <c r="GB332" s="477"/>
      <c r="GC332" s="477"/>
      <c r="GD332" s="477"/>
      <c r="GE332" s="477"/>
      <c r="GF332" s="477"/>
      <c r="GG332" s="477"/>
      <c r="GH332" s="477"/>
      <c r="GI332" s="477"/>
      <c r="GJ332" s="477"/>
      <c r="GK332" s="477"/>
      <c r="GL332" s="477"/>
      <c r="GM332" s="477"/>
      <c r="GN332" s="477"/>
      <c r="GO332" s="477"/>
      <c r="GP332" s="477"/>
      <c r="GQ332" s="477"/>
      <c r="GR332" s="477"/>
      <c r="GS332" s="477"/>
      <c r="GT332" s="477"/>
      <c r="GU332" s="477"/>
      <c r="GV332" s="477"/>
      <c r="GW332" s="477"/>
      <c r="GX332" s="477"/>
      <c r="GY332" s="477"/>
      <c r="GZ332" s="477"/>
      <c r="HA332" s="477"/>
      <c r="HB332" s="477"/>
      <c r="HC332" s="477"/>
      <c r="HD332" s="477"/>
      <c r="HE332" s="477"/>
      <c r="HF332" s="477"/>
      <c r="HG332" s="477"/>
      <c r="HH332" s="477"/>
      <c r="HI332" s="477"/>
      <c r="HJ332" s="477"/>
      <c r="HK332" s="477"/>
      <c r="HL332" s="477"/>
      <c r="HM332" s="477"/>
      <c r="HN332" s="477"/>
      <c r="HO332" s="477"/>
      <c r="HP332" s="477"/>
      <c r="HQ332" s="477"/>
      <c r="HR332" s="477"/>
      <c r="HS332" s="477"/>
      <c r="HT332" s="477"/>
      <c r="HU332" s="477"/>
      <c r="HV332" s="477"/>
      <c r="HW332" s="477"/>
      <c r="HX332" s="477"/>
      <c r="HY332" s="477"/>
      <c r="HZ332" s="477"/>
      <c r="IA332" s="477"/>
      <c r="IB332" s="477"/>
      <c r="IC332" s="477"/>
      <c r="ID332" s="477"/>
      <c r="IE332" s="477"/>
      <c r="IF332" s="477"/>
      <c r="IG332" s="477"/>
      <c r="IH332" s="477"/>
      <c r="II332" s="477"/>
      <c r="IJ332" s="477"/>
      <c r="IK332" s="477"/>
      <c r="IL332" s="477"/>
      <c r="IM332" s="477"/>
      <c r="IN332" s="477"/>
      <c r="IO332" s="477"/>
      <c r="IP332" s="477"/>
      <c r="IQ332" s="477"/>
      <c r="IR332" s="477"/>
      <c r="IS332" s="477"/>
      <c r="IT332" s="477"/>
      <c r="IU332" s="477"/>
      <c r="IV332" s="477"/>
      <c r="IW332" s="477"/>
      <c r="IX332" s="477"/>
      <c r="IY332" s="477"/>
      <c r="IZ332" s="477"/>
      <c r="JA332" s="477"/>
      <c r="JB332" s="477"/>
      <c r="JC332" s="477"/>
      <c r="JD332" s="477"/>
      <c r="JE332" s="477"/>
    </row>
    <row r="333" spans="13:265" s="508" customFormat="1" ht="15" hidden="1" customHeight="1" x14ac:dyDescent="0.25">
      <c r="M333" s="400"/>
      <c r="N333" s="400"/>
      <c r="CK333" s="477"/>
      <c r="CL333" s="477"/>
      <c r="CM333" s="477"/>
      <c r="CN333" s="477"/>
      <c r="CO333" s="477"/>
      <c r="CP333" s="477"/>
      <c r="CQ333" s="477"/>
      <c r="CR333" s="477"/>
      <c r="CS333" s="477"/>
      <c r="CT333" s="477"/>
      <c r="CU333" s="477"/>
      <c r="CV333" s="477"/>
      <c r="CW333" s="477"/>
      <c r="CX333" s="477"/>
      <c r="CY333" s="477"/>
      <c r="CZ333" s="477"/>
      <c r="DA333" s="477"/>
      <c r="DB333" s="477"/>
      <c r="DC333" s="477"/>
      <c r="DD333" s="477"/>
      <c r="DE333" s="477"/>
      <c r="DF333" s="477"/>
      <c r="DG333" s="477"/>
      <c r="DH333" s="477"/>
      <c r="DI333" s="477"/>
      <c r="DJ333" s="477"/>
      <c r="DK333" s="477"/>
      <c r="DL333" s="477"/>
      <c r="DM333" s="477"/>
      <c r="DN333" s="477"/>
      <c r="DO333" s="477"/>
      <c r="DP333" s="477"/>
      <c r="DQ333" s="477"/>
      <c r="DR333" s="477"/>
      <c r="DS333" s="477"/>
      <c r="DT333" s="477"/>
      <c r="DU333" s="477"/>
      <c r="DV333" s="477"/>
      <c r="DW333" s="477"/>
      <c r="DX333" s="477"/>
      <c r="DY333" s="477"/>
      <c r="DZ333" s="477"/>
      <c r="EA333" s="477"/>
      <c r="EB333" s="477"/>
      <c r="EC333" s="477"/>
      <c r="ED333" s="477"/>
      <c r="EE333" s="477"/>
      <c r="EF333" s="477"/>
      <c r="EG333" s="477"/>
      <c r="EH333" s="477"/>
      <c r="EI333" s="477"/>
      <c r="EJ333" s="477"/>
      <c r="EK333" s="477"/>
      <c r="EL333" s="477"/>
      <c r="EM333" s="477"/>
      <c r="EN333" s="477"/>
      <c r="EO333" s="477"/>
      <c r="EP333" s="477"/>
      <c r="EQ333" s="477"/>
      <c r="ER333" s="477"/>
      <c r="ES333" s="477"/>
      <c r="ET333" s="477"/>
      <c r="EU333" s="477"/>
      <c r="EV333" s="477"/>
      <c r="EW333" s="477"/>
      <c r="EX333" s="477"/>
      <c r="EY333" s="477"/>
      <c r="EZ333" s="477"/>
      <c r="FA333" s="477"/>
      <c r="FB333" s="477"/>
      <c r="FC333" s="477"/>
      <c r="FD333" s="477"/>
      <c r="FE333" s="477"/>
      <c r="FF333" s="477"/>
      <c r="FG333" s="477"/>
      <c r="FH333" s="477"/>
      <c r="FI333" s="477"/>
      <c r="FJ333" s="477"/>
      <c r="FK333" s="477"/>
      <c r="FL333" s="477"/>
      <c r="FM333" s="477"/>
      <c r="FN333" s="477"/>
      <c r="FO333" s="477"/>
      <c r="FP333" s="477"/>
      <c r="FQ333" s="477"/>
      <c r="FR333" s="477"/>
      <c r="FS333" s="477"/>
      <c r="FT333" s="477"/>
      <c r="FU333" s="477"/>
      <c r="FV333" s="477"/>
      <c r="FW333" s="477"/>
      <c r="FX333" s="477"/>
      <c r="FY333" s="477"/>
      <c r="FZ333" s="477"/>
      <c r="GA333" s="477"/>
      <c r="GB333" s="477"/>
      <c r="GC333" s="477"/>
      <c r="GD333" s="477"/>
      <c r="GE333" s="477"/>
      <c r="GF333" s="477"/>
      <c r="GG333" s="477"/>
      <c r="GH333" s="477"/>
      <c r="GI333" s="477"/>
      <c r="GJ333" s="477"/>
      <c r="GK333" s="477"/>
      <c r="GL333" s="477"/>
      <c r="GM333" s="477"/>
      <c r="GN333" s="477"/>
      <c r="GO333" s="477"/>
      <c r="GP333" s="477"/>
      <c r="GQ333" s="477"/>
      <c r="GR333" s="477"/>
      <c r="GS333" s="477"/>
      <c r="GT333" s="477"/>
      <c r="GU333" s="477"/>
      <c r="GV333" s="477"/>
      <c r="GW333" s="477"/>
      <c r="GX333" s="477"/>
      <c r="GY333" s="477"/>
      <c r="GZ333" s="477"/>
      <c r="HA333" s="477"/>
      <c r="HB333" s="477"/>
      <c r="HC333" s="477"/>
      <c r="HD333" s="477"/>
      <c r="HE333" s="477"/>
      <c r="HF333" s="477"/>
      <c r="HG333" s="477"/>
      <c r="HH333" s="477"/>
      <c r="HI333" s="477"/>
      <c r="HJ333" s="477"/>
      <c r="HK333" s="477"/>
      <c r="HL333" s="477"/>
      <c r="HM333" s="477"/>
      <c r="HN333" s="477"/>
      <c r="HO333" s="477"/>
      <c r="HP333" s="477"/>
      <c r="HQ333" s="477"/>
      <c r="HR333" s="477"/>
      <c r="HS333" s="477"/>
      <c r="HT333" s="477"/>
      <c r="HU333" s="477"/>
      <c r="HV333" s="477"/>
      <c r="HW333" s="477"/>
      <c r="HX333" s="477"/>
      <c r="HY333" s="477"/>
      <c r="HZ333" s="477"/>
      <c r="IA333" s="477"/>
      <c r="IB333" s="477"/>
      <c r="IC333" s="477"/>
      <c r="ID333" s="477"/>
      <c r="IE333" s="477"/>
      <c r="IF333" s="477"/>
      <c r="IG333" s="477"/>
      <c r="IH333" s="477"/>
      <c r="II333" s="477"/>
      <c r="IJ333" s="477"/>
      <c r="IK333" s="477"/>
      <c r="IL333" s="477"/>
      <c r="IM333" s="477"/>
      <c r="IN333" s="477"/>
      <c r="IO333" s="477"/>
      <c r="IP333" s="477"/>
      <c r="IQ333" s="477"/>
      <c r="IR333" s="477"/>
      <c r="IS333" s="477"/>
      <c r="IT333" s="477"/>
      <c r="IU333" s="477"/>
      <c r="IV333" s="477"/>
      <c r="IW333" s="477"/>
      <c r="IX333" s="477"/>
      <c r="IY333" s="477"/>
      <c r="IZ333" s="477"/>
      <c r="JA333" s="477"/>
      <c r="JB333" s="477"/>
      <c r="JC333" s="477"/>
      <c r="JD333" s="477"/>
      <c r="JE333" s="477"/>
    </row>
    <row r="334" spans="13:265" s="508" customFormat="1" ht="15" hidden="1" customHeight="1" x14ac:dyDescent="0.25">
      <c r="M334" s="400"/>
      <c r="N334" s="400"/>
      <c r="CK334" s="477"/>
      <c r="CL334" s="477"/>
      <c r="CM334" s="477"/>
      <c r="CN334" s="477"/>
      <c r="CO334" s="477"/>
      <c r="CP334" s="477"/>
      <c r="CQ334" s="477"/>
      <c r="CR334" s="477"/>
      <c r="CS334" s="477"/>
      <c r="CT334" s="477"/>
      <c r="CU334" s="477"/>
      <c r="CV334" s="477"/>
      <c r="CW334" s="477"/>
      <c r="CX334" s="477"/>
      <c r="CY334" s="477"/>
      <c r="CZ334" s="477"/>
      <c r="DA334" s="477"/>
      <c r="DB334" s="477"/>
      <c r="DC334" s="477"/>
      <c r="DD334" s="477"/>
      <c r="DE334" s="477"/>
      <c r="DF334" s="477"/>
      <c r="DG334" s="477"/>
      <c r="DH334" s="477"/>
      <c r="DI334" s="477"/>
      <c r="DJ334" s="477"/>
      <c r="DK334" s="477"/>
      <c r="DL334" s="477"/>
      <c r="DM334" s="477"/>
      <c r="DN334" s="477"/>
      <c r="DO334" s="477"/>
      <c r="DP334" s="477"/>
      <c r="DQ334" s="477"/>
      <c r="DR334" s="477"/>
      <c r="DS334" s="477"/>
      <c r="DT334" s="477"/>
      <c r="DU334" s="477"/>
      <c r="DV334" s="477"/>
      <c r="DW334" s="477"/>
      <c r="DX334" s="477"/>
      <c r="DY334" s="477"/>
      <c r="DZ334" s="477"/>
      <c r="EA334" s="477"/>
      <c r="EB334" s="477"/>
      <c r="EC334" s="477"/>
      <c r="ED334" s="477"/>
      <c r="EE334" s="477"/>
      <c r="EF334" s="477"/>
      <c r="EG334" s="477"/>
      <c r="EH334" s="477"/>
      <c r="EI334" s="477"/>
      <c r="EJ334" s="477"/>
      <c r="EK334" s="477"/>
      <c r="EL334" s="477"/>
      <c r="EM334" s="477"/>
      <c r="EN334" s="477"/>
      <c r="EO334" s="477"/>
      <c r="EP334" s="477"/>
      <c r="EQ334" s="477"/>
      <c r="ER334" s="477"/>
      <c r="ES334" s="477"/>
      <c r="ET334" s="477"/>
      <c r="EU334" s="477"/>
      <c r="EV334" s="477"/>
      <c r="EW334" s="477"/>
      <c r="EX334" s="477"/>
      <c r="EY334" s="477"/>
      <c r="EZ334" s="477"/>
      <c r="FA334" s="477"/>
      <c r="FB334" s="477"/>
      <c r="FC334" s="477"/>
      <c r="FD334" s="477"/>
      <c r="FE334" s="477"/>
      <c r="FF334" s="477"/>
      <c r="FG334" s="477"/>
      <c r="FH334" s="477"/>
      <c r="FI334" s="477"/>
      <c r="FJ334" s="477"/>
      <c r="FK334" s="477"/>
      <c r="FL334" s="477"/>
      <c r="FM334" s="477"/>
      <c r="FN334" s="477"/>
      <c r="FO334" s="477"/>
      <c r="FP334" s="477"/>
      <c r="FQ334" s="477"/>
      <c r="FR334" s="477"/>
      <c r="FS334" s="477"/>
      <c r="FT334" s="477"/>
      <c r="FU334" s="477"/>
      <c r="FV334" s="477"/>
      <c r="FW334" s="477"/>
      <c r="FX334" s="477"/>
      <c r="FY334" s="477"/>
      <c r="FZ334" s="477"/>
      <c r="GA334" s="477"/>
      <c r="GB334" s="477"/>
      <c r="GC334" s="477"/>
      <c r="GD334" s="477"/>
      <c r="GE334" s="477"/>
      <c r="GF334" s="477"/>
      <c r="GG334" s="477"/>
      <c r="GH334" s="477"/>
      <c r="GI334" s="477"/>
      <c r="GJ334" s="477"/>
      <c r="GK334" s="477"/>
      <c r="GL334" s="477"/>
      <c r="GM334" s="477"/>
      <c r="GN334" s="477"/>
      <c r="GO334" s="477"/>
      <c r="GP334" s="477"/>
      <c r="GQ334" s="477"/>
      <c r="GR334" s="477"/>
      <c r="GS334" s="477"/>
      <c r="GT334" s="477"/>
      <c r="GU334" s="477"/>
      <c r="GV334" s="477"/>
      <c r="GW334" s="477"/>
      <c r="GX334" s="477"/>
      <c r="GY334" s="477"/>
      <c r="GZ334" s="477"/>
      <c r="HA334" s="477"/>
      <c r="HB334" s="477"/>
      <c r="HC334" s="477"/>
      <c r="HD334" s="477"/>
      <c r="HE334" s="477"/>
      <c r="HF334" s="477"/>
      <c r="HG334" s="477"/>
      <c r="HH334" s="477"/>
      <c r="HI334" s="477"/>
      <c r="HJ334" s="477"/>
      <c r="HK334" s="477"/>
      <c r="HL334" s="477"/>
      <c r="HM334" s="477"/>
      <c r="HN334" s="477"/>
      <c r="HO334" s="477"/>
      <c r="HP334" s="477"/>
      <c r="HQ334" s="477"/>
      <c r="HR334" s="477"/>
      <c r="HS334" s="477"/>
      <c r="HT334" s="477"/>
      <c r="HU334" s="477"/>
      <c r="HV334" s="477"/>
      <c r="HW334" s="477"/>
      <c r="HX334" s="477"/>
      <c r="HY334" s="477"/>
      <c r="HZ334" s="477"/>
      <c r="IA334" s="477"/>
      <c r="IB334" s="477"/>
      <c r="IC334" s="477"/>
      <c r="ID334" s="477"/>
      <c r="IE334" s="477"/>
      <c r="IF334" s="477"/>
      <c r="IG334" s="477"/>
      <c r="IH334" s="477"/>
      <c r="II334" s="477"/>
      <c r="IJ334" s="477"/>
      <c r="IK334" s="477"/>
      <c r="IL334" s="477"/>
      <c r="IM334" s="477"/>
      <c r="IN334" s="477"/>
      <c r="IO334" s="477"/>
      <c r="IP334" s="477"/>
      <c r="IQ334" s="477"/>
      <c r="IR334" s="477"/>
      <c r="IS334" s="477"/>
      <c r="IT334" s="477"/>
      <c r="IU334" s="477"/>
      <c r="IV334" s="477"/>
      <c r="IW334" s="477"/>
      <c r="IX334" s="477"/>
      <c r="IY334" s="477"/>
      <c r="IZ334" s="477"/>
      <c r="JA334" s="477"/>
      <c r="JB334" s="477"/>
      <c r="JC334" s="477"/>
      <c r="JD334" s="477"/>
      <c r="JE334" s="477"/>
    </row>
    <row r="335" spans="13:265" s="508" customFormat="1" ht="15" hidden="1" customHeight="1" x14ac:dyDescent="0.25">
      <c r="M335" s="400"/>
      <c r="N335" s="400"/>
      <c r="CK335" s="477"/>
      <c r="CL335" s="477"/>
      <c r="CM335" s="477"/>
      <c r="CN335" s="477"/>
      <c r="CO335" s="477"/>
      <c r="CP335" s="477"/>
      <c r="CQ335" s="477"/>
      <c r="CR335" s="477"/>
      <c r="CS335" s="477"/>
      <c r="CT335" s="477"/>
      <c r="CU335" s="477"/>
      <c r="CV335" s="477"/>
      <c r="CW335" s="477"/>
      <c r="CX335" s="477"/>
      <c r="CY335" s="477"/>
      <c r="CZ335" s="477"/>
      <c r="DA335" s="477"/>
      <c r="DB335" s="477"/>
      <c r="DC335" s="477"/>
      <c r="DD335" s="477"/>
      <c r="DE335" s="477"/>
      <c r="DF335" s="477"/>
      <c r="DG335" s="477"/>
      <c r="DH335" s="477"/>
      <c r="DI335" s="477"/>
      <c r="DJ335" s="477"/>
      <c r="DK335" s="477"/>
      <c r="DL335" s="477"/>
      <c r="DM335" s="477"/>
      <c r="DN335" s="477"/>
      <c r="DO335" s="477"/>
      <c r="DP335" s="477"/>
      <c r="DQ335" s="477"/>
      <c r="DR335" s="477"/>
      <c r="DS335" s="477"/>
      <c r="DT335" s="477"/>
      <c r="DU335" s="477"/>
      <c r="DV335" s="477"/>
      <c r="DW335" s="477"/>
      <c r="DX335" s="477"/>
      <c r="DY335" s="477"/>
      <c r="DZ335" s="477"/>
      <c r="EA335" s="477"/>
      <c r="EB335" s="477"/>
      <c r="EC335" s="477"/>
      <c r="ED335" s="477"/>
      <c r="EE335" s="477"/>
      <c r="EF335" s="477"/>
      <c r="EG335" s="477"/>
      <c r="EH335" s="477"/>
      <c r="EI335" s="477"/>
      <c r="EJ335" s="477"/>
      <c r="EK335" s="477"/>
      <c r="EL335" s="477"/>
      <c r="EM335" s="477"/>
      <c r="EN335" s="477"/>
      <c r="EO335" s="477"/>
      <c r="EP335" s="477"/>
      <c r="EQ335" s="477"/>
      <c r="ER335" s="477"/>
      <c r="ES335" s="477"/>
      <c r="ET335" s="477"/>
      <c r="EU335" s="477"/>
      <c r="EV335" s="477"/>
      <c r="EW335" s="477"/>
      <c r="EX335" s="477"/>
      <c r="EY335" s="477"/>
      <c r="EZ335" s="477"/>
      <c r="FA335" s="477"/>
      <c r="FB335" s="477"/>
      <c r="FC335" s="477"/>
      <c r="FD335" s="477"/>
      <c r="FE335" s="477"/>
      <c r="FF335" s="477"/>
      <c r="FG335" s="477"/>
      <c r="FH335" s="477"/>
      <c r="FI335" s="477"/>
      <c r="FJ335" s="477"/>
      <c r="FK335" s="477"/>
      <c r="FL335" s="477"/>
      <c r="FM335" s="477"/>
      <c r="FN335" s="477"/>
      <c r="FO335" s="477"/>
      <c r="FP335" s="477"/>
      <c r="FQ335" s="477"/>
      <c r="FR335" s="477"/>
      <c r="FS335" s="477"/>
      <c r="FT335" s="477"/>
      <c r="FU335" s="477"/>
      <c r="FV335" s="477"/>
      <c r="FW335" s="477"/>
      <c r="FX335" s="477"/>
      <c r="FY335" s="477"/>
      <c r="FZ335" s="477"/>
      <c r="GA335" s="477"/>
      <c r="GB335" s="477"/>
      <c r="GC335" s="477"/>
      <c r="GD335" s="477"/>
      <c r="GE335" s="477"/>
      <c r="GF335" s="477"/>
      <c r="GG335" s="477"/>
      <c r="GH335" s="477"/>
      <c r="GI335" s="477"/>
      <c r="GJ335" s="477"/>
      <c r="GK335" s="477"/>
      <c r="GL335" s="477"/>
      <c r="GM335" s="477"/>
      <c r="GN335" s="477"/>
      <c r="GO335" s="477"/>
      <c r="GP335" s="477"/>
      <c r="GQ335" s="477"/>
      <c r="GR335" s="477"/>
      <c r="GS335" s="477"/>
      <c r="GT335" s="477"/>
      <c r="GU335" s="477"/>
      <c r="GV335" s="477"/>
      <c r="GW335" s="477"/>
      <c r="GX335" s="477"/>
      <c r="GY335" s="477"/>
      <c r="GZ335" s="477"/>
      <c r="HA335" s="477"/>
      <c r="HB335" s="477"/>
      <c r="HC335" s="477"/>
      <c r="HD335" s="477"/>
      <c r="HE335" s="477"/>
      <c r="HF335" s="477"/>
      <c r="HG335" s="477"/>
      <c r="HH335" s="477"/>
      <c r="HI335" s="477"/>
      <c r="HJ335" s="477"/>
      <c r="HK335" s="477"/>
      <c r="HL335" s="477"/>
      <c r="HM335" s="477"/>
      <c r="HN335" s="477"/>
      <c r="HO335" s="477"/>
      <c r="HP335" s="477"/>
      <c r="HQ335" s="477"/>
      <c r="HR335" s="477"/>
      <c r="HS335" s="477"/>
      <c r="HT335" s="477"/>
      <c r="HU335" s="477"/>
      <c r="HV335" s="477"/>
      <c r="HW335" s="477"/>
      <c r="HX335" s="477"/>
      <c r="HY335" s="477"/>
      <c r="HZ335" s="477"/>
      <c r="IA335" s="477"/>
      <c r="IB335" s="477"/>
      <c r="IC335" s="477"/>
      <c r="ID335" s="477"/>
      <c r="IE335" s="477"/>
      <c r="IF335" s="477"/>
      <c r="IG335" s="477"/>
      <c r="IH335" s="477"/>
      <c r="II335" s="477"/>
      <c r="IJ335" s="477"/>
      <c r="IK335" s="477"/>
      <c r="IL335" s="477"/>
      <c r="IM335" s="477"/>
      <c r="IN335" s="477"/>
      <c r="IO335" s="477"/>
      <c r="IP335" s="477"/>
      <c r="IQ335" s="477"/>
      <c r="IR335" s="477"/>
      <c r="IS335" s="477"/>
      <c r="IT335" s="477"/>
      <c r="IU335" s="477"/>
      <c r="IV335" s="477"/>
      <c r="IW335" s="477"/>
      <c r="IX335" s="477"/>
      <c r="IY335" s="477"/>
      <c r="IZ335" s="477"/>
      <c r="JA335" s="477"/>
      <c r="JB335" s="477"/>
      <c r="JC335" s="477"/>
      <c r="JD335" s="477"/>
      <c r="JE335" s="477"/>
    </row>
    <row r="336" spans="13:265" s="508" customFormat="1" ht="15" hidden="1" customHeight="1" x14ac:dyDescent="0.25">
      <c r="M336" s="400"/>
      <c r="N336" s="400"/>
      <c r="CK336" s="477"/>
      <c r="CL336" s="477"/>
      <c r="CM336" s="477"/>
      <c r="CN336" s="477"/>
      <c r="CO336" s="477"/>
      <c r="CP336" s="477"/>
      <c r="CQ336" s="477"/>
      <c r="CR336" s="477"/>
      <c r="CS336" s="477"/>
      <c r="CT336" s="477"/>
      <c r="CU336" s="477"/>
      <c r="CV336" s="477"/>
      <c r="CW336" s="477"/>
      <c r="CX336" s="477"/>
      <c r="CY336" s="477"/>
      <c r="CZ336" s="477"/>
      <c r="DA336" s="477"/>
      <c r="DB336" s="477"/>
      <c r="DC336" s="477"/>
      <c r="DD336" s="477"/>
      <c r="DE336" s="477"/>
      <c r="DF336" s="477"/>
      <c r="DG336" s="477"/>
      <c r="DH336" s="477"/>
      <c r="DI336" s="477"/>
      <c r="DJ336" s="477"/>
      <c r="DK336" s="477"/>
      <c r="DL336" s="477"/>
      <c r="DM336" s="477"/>
      <c r="DN336" s="477"/>
      <c r="DO336" s="477"/>
      <c r="DP336" s="477"/>
      <c r="DQ336" s="477"/>
      <c r="DR336" s="477"/>
      <c r="DS336" s="477"/>
      <c r="DT336" s="477"/>
      <c r="DU336" s="477"/>
      <c r="DV336" s="477"/>
      <c r="DW336" s="477"/>
      <c r="DX336" s="477"/>
      <c r="DY336" s="477"/>
      <c r="DZ336" s="477"/>
      <c r="EA336" s="477"/>
      <c r="EB336" s="477"/>
      <c r="EC336" s="477"/>
      <c r="ED336" s="477"/>
      <c r="EE336" s="477"/>
      <c r="EF336" s="477"/>
      <c r="EG336" s="477"/>
      <c r="EH336" s="477"/>
      <c r="EI336" s="477"/>
      <c r="EJ336" s="477"/>
      <c r="EK336" s="477"/>
      <c r="EL336" s="477"/>
      <c r="EM336" s="477"/>
      <c r="EN336" s="477"/>
      <c r="EO336" s="477"/>
      <c r="EP336" s="477"/>
      <c r="EQ336" s="477"/>
      <c r="ER336" s="477"/>
      <c r="ES336" s="477"/>
      <c r="ET336" s="477"/>
      <c r="EU336" s="477"/>
      <c r="EV336" s="477"/>
      <c r="EW336" s="477"/>
      <c r="EX336" s="477"/>
      <c r="EY336" s="477"/>
      <c r="EZ336" s="477"/>
      <c r="FA336" s="477"/>
      <c r="FB336" s="477"/>
      <c r="FC336" s="477"/>
      <c r="FD336" s="477"/>
      <c r="FE336" s="477"/>
      <c r="FF336" s="477"/>
      <c r="FG336" s="477"/>
      <c r="FH336" s="477"/>
      <c r="FI336" s="477"/>
      <c r="FJ336" s="477"/>
      <c r="FK336" s="477"/>
      <c r="FL336" s="477"/>
      <c r="FM336" s="477"/>
      <c r="FN336" s="477"/>
      <c r="FO336" s="477"/>
      <c r="FP336" s="477"/>
      <c r="FQ336" s="477"/>
      <c r="FR336" s="477"/>
      <c r="FS336" s="477"/>
      <c r="FT336" s="477"/>
      <c r="FU336" s="477"/>
      <c r="FV336" s="477"/>
      <c r="FW336" s="477"/>
      <c r="FX336" s="477"/>
      <c r="FY336" s="477"/>
      <c r="FZ336" s="477"/>
      <c r="GA336" s="477"/>
      <c r="GB336" s="477"/>
      <c r="GC336" s="477"/>
      <c r="GD336" s="477"/>
      <c r="GE336" s="477"/>
      <c r="GF336" s="477"/>
      <c r="GG336" s="477"/>
      <c r="GH336" s="477"/>
      <c r="GI336" s="477"/>
      <c r="GJ336" s="477"/>
      <c r="GK336" s="477"/>
      <c r="GL336" s="477"/>
      <c r="GM336" s="477"/>
      <c r="GN336" s="477"/>
      <c r="GO336" s="477"/>
      <c r="GP336" s="477"/>
      <c r="GQ336" s="477"/>
      <c r="GR336" s="477"/>
      <c r="GS336" s="477"/>
      <c r="GT336" s="477"/>
      <c r="GU336" s="477"/>
      <c r="GV336" s="477"/>
      <c r="GW336" s="477"/>
      <c r="GX336" s="477"/>
      <c r="GY336" s="477"/>
      <c r="GZ336" s="477"/>
      <c r="HA336" s="477"/>
      <c r="HB336" s="477"/>
      <c r="HC336" s="477"/>
      <c r="HD336" s="477"/>
      <c r="HE336" s="477"/>
      <c r="HF336" s="477"/>
      <c r="HG336" s="477"/>
      <c r="HH336" s="477"/>
      <c r="HI336" s="477"/>
      <c r="HJ336" s="477"/>
      <c r="HK336" s="477"/>
      <c r="HL336" s="477"/>
      <c r="HM336" s="477"/>
      <c r="HN336" s="477"/>
      <c r="HO336" s="477"/>
      <c r="HP336" s="477"/>
      <c r="HQ336" s="477"/>
      <c r="HR336" s="477"/>
      <c r="HS336" s="477"/>
      <c r="HT336" s="477"/>
      <c r="HU336" s="477"/>
      <c r="HV336" s="477"/>
      <c r="HW336" s="477"/>
      <c r="HX336" s="477"/>
      <c r="HY336" s="477"/>
      <c r="HZ336" s="477"/>
      <c r="IA336" s="477"/>
      <c r="IB336" s="477"/>
      <c r="IC336" s="477"/>
      <c r="ID336" s="477"/>
      <c r="IE336" s="477"/>
      <c r="IF336" s="477"/>
      <c r="IG336" s="477"/>
      <c r="IH336" s="477"/>
      <c r="II336" s="477"/>
      <c r="IJ336" s="477"/>
      <c r="IK336" s="477"/>
      <c r="IL336" s="477"/>
      <c r="IM336" s="477"/>
      <c r="IN336" s="477"/>
      <c r="IO336" s="477"/>
      <c r="IP336" s="477"/>
      <c r="IQ336" s="477"/>
      <c r="IR336" s="477"/>
      <c r="IS336" s="477"/>
      <c r="IT336" s="477"/>
      <c r="IU336" s="477"/>
      <c r="IV336" s="477"/>
      <c r="IW336" s="477"/>
      <c r="IX336" s="477"/>
      <c r="IY336" s="477"/>
      <c r="IZ336" s="477"/>
      <c r="JA336" s="477"/>
      <c r="JB336" s="477"/>
      <c r="JC336" s="477"/>
      <c r="JD336" s="477"/>
      <c r="JE336" s="477"/>
    </row>
    <row r="337" spans="13:265" s="508" customFormat="1" ht="15" hidden="1" customHeight="1" x14ac:dyDescent="0.25">
      <c r="M337" s="400"/>
      <c r="N337" s="400"/>
      <c r="CK337" s="477"/>
      <c r="CL337" s="477"/>
      <c r="CM337" s="477"/>
      <c r="CN337" s="477"/>
      <c r="CO337" s="477"/>
      <c r="CP337" s="477"/>
      <c r="CQ337" s="477"/>
      <c r="CR337" s="477"/>
      <c r="CS337" s="477"/>
      <c r="CT337" s="477"/>
      <c r="CU337" s="477"/>
      <c r="CV337" s="477"/>
      <c r="CW337" s="477"/>
      <c r="CX337" s="477"/>
      <c r="CY337" s="477"/>
      <c r="CZ337" s="477"/>
      <c r="DA337" s="477"/>
      <c r="DB337" s="477"/>
      <c r="DC337" s="477"/>
      <c r="DD337" s="477"/>
      <c r="DE337" s="477"/>
      <c r="DF337" s="477"/>
      <c r="DG337" s="477"/>
      <c r="DH337" s="477"/>
      <c r="DI337" s="477"/>
      <c r="DJ337" s="477"/>
      <c r="DK337" s="477"/>
      <c r="DL337" s="477"/>
      <c r="DM337" s="477"/>
      <c r="DN337" s="477"/>
      <c r="DO337" s="477"/>
      <c r="DP337" s="477"/>
      <c r="DQ337" s="477"/>
      <c r="DR337" s="477"/>
      <c r="DS337" s="477"/>
      <c r="DT337" s="477"/>
      <c r="DU337" s="477"/>
      <c r="DV337" s="477"/>
      <c r="DW337" s="477"/>
      <c r="DX337" s="477"/>
      <c r="DY337" s="477"/>
      <c r="DZ337" s="477"/>
      <c r="EA337" s="477"/>
      <c r="EB337" s="477"/>
      <c r="EC337" s="477"/>
      <c r="ED337" s="477"/>
      <c r="EE337" s="477"/>
      <c r="EF337" s="477"/>
      <c r="EG337" s="477"/>
      <c r="EH337" s="477"/>
      <c r="EI337" s="477"/>
      <c r="EJ337" s="477"/>
      <c r="EK337" s="477"/>
      <c r="EL337" s="477"/>
      <c r="EM337" s="477"/>
      <c r="EN337" s="477"/>
      <c r="EO337" s="477"/>
      <c r="EP337" s="477"/>
      <c r="EQ337" s="477"/>
      <c r="ER337" s="477"/>
      <c r="ES337" s="477"/>
      <c r="ET337" s="477"/>
      <c r="EU337" s="477"/>
      <c r="EV337" s="477"/>
      <c r="EW337" s="477"/>
      <c r="EX337" s="477"/>
      <c r="EY337" s="477"/>
      <c r="EZ337" s="477"/>
      <c r="FA337" s="477"/>
      <c r="FB337" s="477"/>
      <c r="FC337" s="477"/>
      <c r="FD337" s="477"/>
      <c r="FE337" s="477"/>
      <c r="FF337" s="477"/>
      <c r="FG337" s="477"/>
      <c r="FH337" s="477"/>
      <c r="FI337" s="477"/>
      <c r="FJ337" s="477"/>
      <c r="FK337" s="477"/>
      <c r="FL337" s="477"/>
      <c r="FM337" s="477"/>
      <c r="FN337" s="477"/>
      <c r="FO337" s="477"/>
      <c r="FP337" s="477"/>
      <c r="FQ337" s="477"/>
      <c r="FR337" s="477"/>
      <c r="FS337" s="477"/>
      <c r="FT337" s="477"/>
      <c r="FU337" s="477"/>
      <c r="FV337" s="477"/>
      <c r="FW337" s="477"/>
      <c r="FX337" s="477"/>
      <c r="FY337" s="477"/>
      <c r="FZ337" s="477"/>
      <c r="GA337" s="477"/>
      <c r="GB337" s="477"/>
      <c r="GC337" s="477"/>
      <c r="GD337" s="477"/>
      <c r="GE337" s="477"/>
      <c r="GF337" s="477"/>
      <c r="GG337" s="477"/>
      <c r="GH337" s="477"/>
      <c r="GI337" s="477"/>
      <c r="GJ337" s="477"/>
      <c r="GK337" s="477"/>
      <c r="GL337" s="477"/>
      <c r="GM337" s="477"/>
      <c r="GN337" s="477"/>
      <c r="GO337" s="477"/>
      <c r="GP337" s="477"/>
      <c r="GQ337" s="477"/>
      <c r="GR337" s="477"/>
      <c r="GS337" s="477"/>
      <c r="GT337" s="477"/>
      <c r="GU337" s="477"/>
      <c r="GV337" s="477"/>
      <c r="GW337" s="477"/>
      <c r="GX337" s="477"/>
      <c r="GY337" s="477"/>
      <c r="GZ337" s="477"/>
      <c r="HA337" s="477"/>
      <c r="HB337" s="477"/>
      <c r="HC337" s="477"/>
      <c r="HD337" s="477"/>
      <c r="HE337" s="477"/>
      <c r="HF337" s="477"/>
      <c r="HG337" s="477"/>
      <c r="HH337" s="477"/>
      <c r="HI337" s="477"/>
      <c r="HJ337" s="477"/>
      <c r="HK337" s="477"/>
      <c r="HL337" s="477"/>
      <c r="HM337" s="477"/>
      <c r="HN337" s="477"/>
      <c r="HO337" s="477"/>
      <c r="HP337" s="477"/>
      <c r="HQ337" s="477"/>
      <c r="HR337" s="477"/>
      <c r="HS337" s="477"/>
      <c r="HT337" s="477"/>
      <c r="HU337" s="477"/>
      <c r="HV337" s="477"/>
      <c r="HW337" s="477"/>
      <c r="HX337" s="477"/>
      <c r="HY337" s="477"/>
      <c r="HZ337" s="477"/>
      <c r="IA337" s="477"/>
      <c r="IB337" s="477"/>
      <c r="IC337" s="477"/>
      <c r="ID337" s="477"/>
      <c r="IE337" s="477"/>
      <c r="IF337" s="477"/>
      <c r="IG337" s="477"/>
      <c r="IH337" s="477"/>
      <c r="II337" s="477"/>
      <c r="IJ337" s="477"/>
      <c r="IK337" s="477"/>
      <c r="IL337" s="477"/>
      <c r="IM337" s="477"/>
      <c r="IN337" s="477"/>
      <c r="IO337" s="477"/>
      <c r="IP337" s="477"/>
      <c r="IQ337" s="477"/>
      <c r="IR337" s="477"/>
      <c r="IS337" s="477"/>
      <c r="IT337" s="477"/>
      <c r="IU337" s="477"/>
      <c r="IV337" s="477"/>
      <c r="IW337" s="477"/>
      <c r="IX337" s="477"/>
      <c r="IY337" s="477"/>
      <c r="IZ337" s="477"/>
      <c r="JA337" s="477"/>
      <c r="JB337" s="477"/>
      <c r="JC337" s="477"/>
      <c r="JD337" s="477"/>
      <c r="JE337" s="477"/>
    </row>
    <row r="338" spans="13:265" s="508" customFormat="1" ht="15" hidden="1" customHeight="1" x14ac:dyDescent="0.25">
      <c r="M338" s="400"/>
      <c r="N338" s="400"/>
      <c r="CK338" s="477"/>
      <c r="CL338" s="477"/>
      <c r="CM338" s="477"/>
      <c r="CN338" s="477"/>
      <c r="CO338" s="477"/>
      <c r="CP338" s="477"/>
      <c r="CQ338" s="477"/>
      <c r="CR338" s="477"/>
      <c r="CS338" s="477"/>
      <c r="CT338" s="477"/>
      <c r="CU338" s="477"/>
      <c r="CV338" s="477"/>
      <c r="CW338" s="477"/>
      <c r="CX338" s="477"/>
      <c r="CY338" s="477"/>
      <c r="CZ338" s="477"/>
      <c r="DA338" s="477"/>
      <c r="DB338" s="477"/>
      <c r="DC338" s="477"/>
      <c r="DD338" s="477"/>
      <c r="DE338" s="477"/>
      <c r="DF338" s="477"/>
      <c r="DG338" s="477"/>
      <c r="DH338" s="477"/>
      <c r="DI338" s="477"/>
      <c r="DJ338" s="477"/>
      <c r="DK338" s="477"/>
      <c r="DL338" s="477"/>
      <c r="DM338" s="477"/>
      <c r="DN338" s="477"/>
      <c r="DO338" s="477"/>
      <c r="DP338" s="477"/>
      <c r="DQ338" s="477"/>
      <c r="DR338" s="477"/>
      <c r="DS338" s="477"/>
      <c r="DT338" s="477"/>
      <c r="DU338" s="477"/>
      <c r="DV338" s="477"/>
      <c r="DW338" s="477"/>
      <c r="DX338" s="477"/>
      <c r="DY338" s="477"/>
      <c r="DZ338" s="477"/>
      <c r="EA338" s="477"/>
      <c r="EB338" s="477"/>
      <c r="EC338" s="477"/>
      <c r="ED338" s="477"/>
      <c r="EE338" s="477"/>
      <c r="EF338" s="477"/>
      <c r="EG338" s="477"/>
      <c r="EH338" s="477"/>
      <c r="EI338" s="477"/>
      <c r="EJ338" s="477"/>
      <c r="EK338" s="477"/>
      <c r="EL338" s="477"/>
      <c r="EM338" s="477"/>
      <c r="EN338" s="477"/>
      <c r="EO338" s="477"/>
      <c r="EP338" s="477"/>
      <c r="EQ338" s="477"/>
      <c r="ER338" s="477"/>
      <c r="ES338" s="477"/>
      <c r="ET338" s="477"/>
      <c r="EU338" s="477"/>
      <c r="EV338" s="477"/>
      <c r="EW338" s="477"/>
      <c r="EX338" s="477"/>
      <c r="EY338" s="477"/>
      <c r="EZ338" s="477"/>
      <c r="FA338" s="477"/>
      <c r="FB338" s="477"/>
      <c r="FC338" s="477"/>
      <c r="FD338" s="477"/>
      <c r="FE338" s="477"/>
      <c r="FF338" s="477"/>
      <c r="FG338" s="477"/>
      <c r="FH338" s="477"/>
      <c r="FI338" s="477"/>
      <c r="FJ338" s="477"/>
      <c r="FK338" s="477"/>
      <c r="FL338" s="477"/>
      <c r="FM338" s="477"/>
      <c r="FN338" s="477"/>
      <c r="FO338" s="477"/>
      <c r="FP338" s="477"/>
      <c r="FQ338" s="477"/>
      <c r="FR338" s="477"/>
      <c r="FS338" s="477"/>
      <c r="FT338" s="477"/>
      <c r="FU338" s="477"/>
      <c r="FV338" s="477"/>
      <c r="FW338" s="477"/>
      <c r="FX338" s="477"/>
      <c r="FY338" s="477"/>
      <c r="FZ338" s="477"/>
      <c r="GA338" s="477"/>
      <c r="GB338" s="477"/>
      <c r="GC338" s="477"/>
      <c r="GD338" s="477"/>
      <c r="GE338" s="477"/>
      <c r="GF338" s="477"/>
      <c r="GG338" s="477"/>
      <c r="GH338" s="477"/>
      <c r="GI338" s="477"/>
      <c r="GJ338" s="477"/>
      <c r="GK338" s="477"/>
      <c r="GL338" s="477"/>
      <c r="GM338" s="477"/>
      <c r="GN338" s="477"/>
      <c r="GO338" s="477"/>
      <c r="GP338" s="477"/>
      <c r="GQ338" s="477"/>
      <c r="GR338" s="477"/>
      <c r="GS338" s="477"/>
      <c r="GT338" s="477"/>
      <c r="GU338" s="477"/>
      <c r="GV338" s="477"/>
      <c r="GW338" s="477"/>
      <c r="GX338" s="477"/>
      <c r="GY338" s="477"/>
      <c r="GZ338" s="477"/>
      <c r="HA338" s="477"/>
      <c r="HB338" s="477"/>
      <c r="HC338" s="477"/>
      <c r="HD338" s="477"/>
      <c r="HE338" s="477"/>
      <c r="HF338" s="477"/>
      <c r="HG338" s="477"/>
      <c r="HH338" s="477"/>
      <c r="HI338" s="477"/>
      <c r="HJ338" s="477"/>
      <c r="HK338" s="477"/>
      <c r="HL338" s="477"/>
      <c r="HM338" s="477"/>
      <c r="HN338" s="477"/>
      <c r="HO338" s="477"/>
      <c r="HP338" s="477"/>
      <c r="HQ338" s="477"/>
      <c r="HR338" s="477"/>
      <c r="HS338" s="477"/>
      <c r="HT338" s="477"/>
      <c r="HU338" s="477"/>
      <c r="HV338" s="477"/>
      <c r="HW338" s="477"/>
      <c r="HX338" s="477"/>
      <c r="HY338" s="477"/>
      <c r="HZ338" s="477"/>
      <c r="IA338" s="477"/>
      <c r="IB338" s="477"/>
      <c r="IC338" s="477"/>
      <c r="ID338" s="477"/>
      <c r="IE338" s="477"/>
      <c r="IF338" s="477"/>
      <c r="IG338" s="477"/>
      <c r="IH338" s="477"/>
      <c r="II338" s="477"/>
      <c r="IJ338" s="477"/>
      <c r="IK338" s="477"/>
      <c r="IL338" s="477"/>
      <c r="IM338" s="477"/>
      <c r="IN338" s="477"/>
      <c r="IO338" s="477"/>
      <c r="IP338" s="477"/>
      <c r="IQ338" s="477"/>
      <c r="IR338" s="477"/>
      <c r="IS338" s="477"/>
      <c r="IT338" s="477"/>
      <c r="IU338" s="477"/>
      <c r="IV338" s="477"/>
      <c r="IW338" s="477"/>
      <c r="IX338" s="477"/>
      <c r="IY338" s="477"/>
      <c r="IZ338" s="477"/>
      <c r="JA338" s="477"/>
      <c r="JB338" s="477"/>
      <c r="JC338" s="477"/>
      <c r="JD338" s="477"/>
      <c r="JE338" s="477"/>
    </row>
    <row r="339" spans="13:265" s="508" customFormat="1" ht="15" hidden="1" customHeight="1" x14ac:dyDescent="0.25">
      <c r="M339" s="400"/>
      <c r="N339" s="400"/>
      <c r="CK339" s="477"/>
      <c r="CL339" s="477"/>
      <c r="CM339" s="477"/>
      <c r="CN339" s="477"/>
      <c r="CO339" s="477"/>
      <c r="CP339" s="477"/>
      <c r="CQ339" s="477"/>
      <c r="CR339" s="477"/>
      <c r="CS339" s="477"/>
      <c r="CT339" s="477"/>
      <c r="CU339" s="477"/>
      <c r="CV339" s="477"/>
      <c r="CW339" s="477"/>
      <c r="CX339" s="477"/>
      <c r="CY339" s="477"/>
      <c r="CZ339" s="477"/>
      <c r="DA339" s="477"/>
      <c r="DB339" s="477"/>
      <c r="DC339" s="477"/>
      <c r="DD339" s="477"/>
      <c r="DE339" s="477"/>
      <c r="DF339" s="477"/>
      <c r="DG339" s="477"/>
      <c r="DH339" s="477"/>
      <c r="DI339" s="477"/>
      <c r="DJ339" s="477"/>
      <c r="DK339" s="477"/>
      <c r="DL339" s="477"/>
      <c r="DM339" s="477"/>
      <c r="DN339" s="477"/>
      <c r="DO339" s="477"/>
      <c r="DP339" s="477"/>
      <c r="DQ339" s="477"/>
      <c r="DR339" s="477"/>
      <c r="DS339" s="477"/>
      <c r="DT339" s="477"/>
      <c r="DU339" s="477"/>
      <c r="DV339" s="477"/>
      <c r="DW339" s="477"/>
      <c r="DX339" s="477"/>
      <c r="DY339" s="477"/>
      <c r="DZ339" s="477"/>
      <c r="EA339" s="477"/>
      <c r="EB339" s="477"/>
      <c r="EC339" s="477"/>
      <c r="ED339" s="477"/>
      <c r="EE339" s="477"/>
      <c r="EF339" s="477"/>
      <c r="EG339" s="477"/>
      <c r="EH339" s="477"/>
      <c r="EI339" s="477"/>
      <c r="EJ339" s="477"/>
      <c r="EK339" s="477"/>
      <c r="EL339" s="477"/>
      <c r="EM339" s="477"/>
      <c r="EN339" s="477"/>
      <c r="EO339" s="477"/>
      <c r="EP339" s="477"/>
      <c r="EQ339" s="477"/>
      <c r="ER339" s="477"/>
      <c r="ES339" s="477"/>
      <c r="ET339" s="477"/>
      <c r="EU339" s="477"/>
      <c r="EV339" s="477"/>
      <c r="EW339" s="477"/>
      <c r="EX339" s="477"/>
      <c r="EY339" s="477"/>
      <c r="EZ339" s="477"/>
      <c r="FA339" s="477"/>
      <c r="FB339" s="477"/>
      <c r="FC339" s="477"/>
      <c r="FD339" s="477"/>
      <c r="FE339" s="477"/>
      <c r="FF339" s="477"/>
      <c r="FG339" s="477"/>
      <c r="FH339" s="477"/>
      <c r="FI339" s="477"/>
      <c r="FJ339" s="477"/>
      <c r="FK339" s="477"/>
      <c r="FL339" s="477"/>
      <c r="FM339" s="477"/>
      <c r="FN339" s="477"/>
      <c r="FO339" s="477"/>
      <c r="FP339" s="477"/>
      <c r="FQ339" s="477"/>
      <c r="FR339" s="477"/>
      <c r="FS339" s="477"/>
      <c r="FT339" s="477"/>
      <c r="FU339" s="477"/>
      <c r="FV339" s="477"/>
      <c r="FW339" s="477"/>
      <c r="FX339" s="477"/>
      <c r="FY339" s="477"/>
      <c r="FZ339" s="477"/>
      <c r="GA339" s="477"/>
      <c r="GB339" s="477"/>
      <c r="GC339" s="477"/>
      <c r="GD339" s="477"/>
      <c r="GE339" s="477"/>
      <c r="GF339" s="477"/>
      <c r="GG339" s="477"/>
      <c r="GH339" s="477"/>
      <c r="GI339" s="477"/>
      <c r="GJ339" s="477"/>
      <c r="GK339" s="477"/>
      <c r="GL339" s="477"/>
      <c r="GM339" s="477"/>
      <c r="GN339" s="477"/>
      <c r="GO339" s="477"/>
      <c r="GP339" s="477"/>
      <c r="GQ339" s="477"/>
      <c r="GR339" s="477"/>
      <c r="GS339" s="477"/>
      <c r="GT339" s="477"/>
      <c r="GU339" s="477"/>
      <c r="GV339" s="477"/>
      <c r="GW339" s="477"/>
      <c r="GX339" s="477"/>
      <c r="GY339" s="477"/>
      <c r="GZ339" s="477"/>
      <c r="HA339" s="477"/>
      <c r="HB339" s="477"/>
      <c r="HC339" s="477"/>
      <c r="HD339" s="477"/>
      <c r="HE339" s="477"/>
      <c r="HF339" s="477"/>
      <c r="HG339" s="477"/>
      <c r="HH339" s="477"/>
      <c r="HI339" s="477"/>
      <c r="HJ339" s="477"/>
      <c r="HK339" s="477"/>
      <c r="HL339" s="477"/>
      <c r="HM339" s="477"/>
      <c r="HN339" s="477"/>
      <c r="HO339" s="477"/>
      <c r="HP339" s="477"/>
      <c r="HQ339" s="477"/>
      <c r="HR339" s="477"/>
      <c r="HS339" s="477"/>
      <c r="HT339" s="477"/>
      <c r="HU339" s="477"/>
      <c r="HV339" s="477"/>
      <c r="HW339" s="477"/>
      <c r="HX339" s="477"/>
      <c r="HY339" s="477"/>
      <c r="HZ339" s="477"/>
      <c r="IA339" s="477"/>
      <c r="IB339" s="477"/>
      <c r="IC339" s="477"/>
      <c r="ID339" s="477"/>
      <c r="IE339" s="477"/>
      <c r="IF339" s="477"/>
      <c r="IG339" s="477"/>
      <c r="IH339" s="477"/>
      <c r="II339" s="477"/>
      <c r="IJ339" s="477"/>
      <c r="IK339" s="477"/>
      <c r="IL339" s="477"/>
      <c r="IM339" s="477"/>
      <c r="IN339" s="477"/>
      <c r="IO339" s="477"/>
      <c r="IP339" s="477"/>
      <c r="IQ339" s="477"/>
      <c r="IR339" s="477"/>
      <c r="IS339" s="477"/>
      <c r="IT339" s="477"/>
      <c r="IU339" s="477"/>
      <c r="IV339" s="477"/>
      <c r="IW339" s="477"/>
      <c r="IX339" s="477"/>
      <c r="IY339" s="477"/>
      <c r="IZ339" s="477"/>
      <c r="JA339" s="477"/>
      <c r="JB339" s="477"/>
      <c r="JC339" s="477"/>
      <c r="JD339" s="477"/>
      <c r="JE339" s="477"/>
    </row>
    <row r="340" spans="13:265" s="508" customFormat="1" ht="15" hidden="1" customHeight="1" x14ac:dyDescent="0.25">
      <c r="M340" s="400"/>
      <c r="N340" s="400"/>
      <c r="CK340" s="477"/>
      <c r="CL340" s="477"/>
      <c r="CM340" s="477"/>
      <c r="CN340" s="477"/>
      <c r="CO340" s="477"/>
      <c r="CP340" s="477"/>
      <c r="CQ340" s="477"/>
      <c r="CR340" s="477"/>
      <c r="CS340" s="477"/>
      <c r="CT340" s="477"/>
      <c r="CU340" s="477"/>
      <c r="CV340" s="477"/>
      <c r="CW340" s="477"/>
      <c r="CX340" s="477"/>
      <c r="CY340" s="477"/>
      <c r="CZ340" s="477"/>
      <c r="DA340" s="477"/>
      <c r="DB340" s="477"/>
      <c r="DC340" s="477"/>
      <c r="DD340" s="477"/>
      <c r="DE340" s="477"/>
      <c r="DF340" s="477"/>
      <c r="DG340" s="477"/>
      <c r="DH340" s="477"/>
      <c r="DI340" s="477"/>
      <c r="DJ340" s="477"/>
      <c r="DK340" s="477"/>
      <c r="DL340" s="477"/>
      <c r="DM340" s="477"/>
      <c r="DN340" s="477"/>
      <c r="DO340" s="477"/>
      <c r="DP340" s="477"/>
      <c r="DQ340" s="477"/>
      <c r="DR340" s="477"/>
      <c r="DS340" s="477"/>
      <c r="DT340" s="477"/>
      <c r="DU340" s="477"/>
      <c r="DV340" s="477"/>
      <c r="DW340" s="477"/>
      <c r="DX340" s="477"/>
      <c r="DY340" s="477"/>
      <c r="DZ340" s="477"/>
      <c r="EA340" s="477"/>
      <c r="EB340" s="477"/>
      <c r="EC340" s="477"/>
      <c r="ED340" s="477"/>
      <c r="EE340" s="477"/>
      <c r="EF340" s="477"/>
      <c r="EG340" s="477"/>
      <c r="EH340" s="477"/>
      <c r="EI340" s="477"/>
      <c r="EJ340" s="477"/>
      <c r="EK340" s="477"/>
      <c r="EL340" s="477"/>
      <c r="EM340" s="477"/>
      <c r="EN340" s="477"/>
      <c r="EO340" s="477"/>
      <c r="EP340" s="477"/>
      <c r="EQ340" s="477"/>
      <c r="ER340" s="477"/>
      <c r="ES340" s="477"/>
      <c r="ET340" s="477"/>
      <c r="EU340" s="477"/>
      <c r="EV340" s="477"/>
      <c r="EW340" s="477"/>
      <c r="EX340" s="477"/>
      <c r="EY340" s="477"/>
      <c r="EZ340" s="477"/>
      <c r="FA340" s="477"/>
      <c r="FB340" s="477"/>
      <c r="FC340" s="477"/>
      <c r="FD340" s="477"/>
      <c r="FE340" s="477"/>
      <c r="FF340" s="477"/>
      <c r="FG340" s="477"/>
      <c r="FH340" s="477"/>
      <c r="FI340" s="477"/>
      <c r="FJ340" s="477"/>
      <c r="FK340" s="477"/>
      <c r="FL340" s="477"/>
      <c r="FM340" s="477"/>
      <c r="FN340" s="477"/>
      <c r="FO340" s="477"/>
      <c r="FP340" s="477"/>
      <c r="FQ340" s="477"/>
      <c r="FR340" s="477"/>
      <c r="FS340" s="477"/>
      <c r="FT340" s="477"/>
      <c r="FU340" s="477"/>
      <c r="FV340" s="477"/>
      <c r="FW340" s="477"/>
      <c r="FX340" s="477"/>
      <c r="FY340" s="477"/>
      <c r="FZ340" s="477"/>
      <c r="GA340" s="477"/>
      <c r="GB340" s="477"/>
      <c r="GC340" s="477"/>
      <c r="GD340" s="477"/>
      <c r="GE340" s="477"/>
      <c r="GF340" s="477"/>
      <c r="GG340" s="477"/>
      <c r="GH340" s="477"/>
      <c r="GI340" s="477"/>
      <c r="GJ340" s="477"/>
      <c r="GK340" s="477"/>
      <c r="GL340" s="477"/>
      <c r="GM340" s="477"/>
      <c r="GN340" s="477"/>
      <c r="GO340" s="477"/>
      <c r="GP340" s="477"/>
      <c r="GQ340" s="477"/>
      <c r="GR340" s="477"/>
      <c r="GS340" s="477"/>
      <c r="GT340" s="477"/>
      <c r="GU340" s="477"/>
      <c r="GV340" s="477"/>
      <c r="GW340" s="477"/>
      <c r="GX340" s="477"/>
      <c r="GY340" s="477"/>
      <c r="GZ340" s="477"/>
      <c r="HA340" s="477"/>
      <c r="HB340" s="477"/>
      <c r="HC340" s="477"/>
      <c r="HD340" s="477"/>
      <c r="HE340" s="477"/>
      <c r="HF340" s="477"/>
      <c r="HG340" s="477"/>
      <c r="HH340" s="477"/>
      <c r="HI340" s="477"/>
      <c r="HJ340" s="477"/>
      <c r="HK340" s="477"/>
      <c r="HL340" s="477"/>
      <c r="HM340" s="477"/>
      <c r="HN340" s="477"/>
      <c r="HO340" s="477"/>
      <c r="HP340" s="477"/>
      <c r="HQ340" s="477"/>
      <c r="HR340" s="477"/>
      <c r="HS340" s="477"/>
      <c r="HT340" s="477"/>
      <c r="HU340" s="477"/>
      <c r="HV340" s="477"/>
      <c r="HW340" s="477"/>
      <c r="HX340" s="477"/>
      <c r="HY340" s="477"/>
      <c r="HZ340" s="477"/>
      <c r="IA340" s="477"/>
      <c r="IB340" s="477"/>
      <c r="IC340" s="477"/>
      <c r="ID340" s="477"/>
      <c r="IE340" s="477"/>
      <c r="IF340" s="477"/>
      <c r="IG340" s="477"/>
      <c r="IH340" s="477"/>
      <c r="II340" s="477"/>
      <c r="IJ340" s="477"/>
      <c r="IK340" s="477"/>
      <c r="IL340" s="477"/>
      <c r="IM340" s="477"/>
      <c r="IN340" s="477"/>
      <c r="IO340" s="477"/>
      <c r="IP340" s="477"/>
      <c r="IQ340" s="477"/>
      <c r="IR340" s="477"/>
      <c r="IS340" s="477"/>
      <c r="IT340" s="477"/>
      <c r="IU340" s="477"/>
      <c r="IV340" s="477"/>
      <c r="IW340" s="477"/>
      <c r="IX340" s="477"/>
      <c r="IY340" s="477"/>
      <c r="IZ340" s="477"/>
      <c r="JA340" s="477"/>
      <c r="JB340" s="477"/>
      <c r="JC340" s="477"/>
      <c r="JD340" s="477"/>
      <c r="JE340" s="477"/>
    </row>
    <row r="341" spans="13:265" s="508" customFormat="1" ht="15" hidden="1" customHeight="1" x14ac:dyDescent="0.25">
      <c r="M341" s="400"/>
      <c r="N341" s="400"/>
      <c r="CK341" s="477"/>
      <c r="CL341" s="477"/>
      <c r="CM341" s="477"/>
      <c r="CN341" s="477"/>
      <c r="CO341" s="477"/>
      <c r="CP341" s="477"/>
      <c r="CQ341" s="477"/>
      <c r="CR341" s="477"/>
      <c r="CS341" s="477"/>
      <c r="CT341" s="477"/>
      <c r="CU341" s="477"/>
      <c r="CV341" s="477"/>
      <c r="CW341" s="477"/>
      <c r="CX341" s="477"/>
      <c r="CY341" s="477"/>
      <c r="CZ341" s="477"/>
      <c r="DA341" s="477"/>
      <c r="DB341" s="477"/>
      <c r="DC341" s="477"/>
      <c r="DD341" s="477"/>
      <c r="DE341" s="477"/>
      <c r="DF341" s="477"/>
      <c r="DG341" s="477"/>
      <c r="DH341" s="477"/>
      <c r="DI341" s="477"/>
      <c r="DJ341" s="477"/>
      <c r="DK341" s="477"/>
      <c r="DL341" s="477"/>
      <c r="DM341" s="477"/>
      <c r="DN341" s="477"/>
      <c r="DO341" s="477"/>
      <c r="DP341" s="477"/>
      <c r="DQ341" s="477"/>
      <c r="DR341" s="477"/>
      <c r="DS341" s="477"/>
      <c r="DT341" s="477"/>
      <c r="DU341" s="477"/>
      <c r="DV341" s="477"/>
      <c r="DW341" s="477"/>
      <c r="DX341" s="477"/>
      <c r="DY341" s="477"/>
      <c r="DZ341" s="477"/>
      <c r="EA341" s="477"/>
      <c r="EB341" s="477"/>
      <c r="EC341" s="477"/>
      <c r="ED341" s="477"/>
      <c r="EE341" s="477"/>
      <c r="EF341" s="477"/>
      <c r="EG341" s="477"/>
      <c r="EH341" s="477"/>
      <c r="EI341" s="477"/>
      <c r="EJ341" s="477"/>
      <c r="EK341" s="477"/>
      <c r="EL341" s="477"/>
      <c r="EM341" s="477"/>
      <c r="EN341" s="477"/>
      <c r="EO341" s="477"/>
      <c r="EP341" s="477"/>
      <c r="EQ341" s="477"/>
      <c r="ER341" s="477"/>
      <c r="ES341" s="477"/>
      <c r="ET341" s="477"/>
      <c r="EU341" s="477"/>
      <c r="EV341" s="477"/>
      <c r="EW341" s="477"/>
      <c r="EX341" s="477"/>
      <c r="EY341" s="477"/>
      <c r="EZ341" s="477"/>
      <c r="FA341" s="477"/>
      <c r="FB341" s="477"/>
      <c r="FC341" s="477"/>
      <c r="FD341" s="477"/>
      <c r="FE341" s="477"/>
      <c r="FF341" s="477"/>
      <c r="FG341" s="477"/>
      <c r="FH341" s="477"/>
      <c r="FI341" s="477"/>
      <c r="FJ341" s="477"/>
      <c r="FK341" s="477"/>
      <c r="FL341" s="477"/>
      <c r="FM341" s="477"/>
      <c r="FN341" s="477"/>
      <c r="FO341" s="477"/>
      <c r="FP341" s="477"/>
      <c r="FQ341" s="477"/>
      <c r="FR341" s="477"/>
      <c r="FS341" s="477"/>
      <c r="FT341" s="477"/>
      <c r="FU341" s="477"/>
      <c r="FV341" s="477"/>
      <c r="FW341" s="477"/>
      <c r="FX341" s="477"/>
      <c r="FY341" s="477"/>
      <c r="FZ341" s="477"/>
      <c r="GA341" s="477"/>
      <c r="GB341" s="477"/>
      <c r="GC341" s="477"/>
      <c r="GD341" s="477"/>
      <c r="GE341" s="477"/>
      <c r="GF341" s="477"/>
      <c r="GG341" s="477"/>
      <c r="GH341" s="477"/>
      <c r="GI341" s="477"/>
      <c r="GJ341" s="477"/>
      <c r="GK341" s="477"/>
      <c r="GL341" s="477"/>
      <c r="GM341" s="477"/>
      <c r="GN341" s="477"/>
      <c r="GO341" s="477"/>
      <c r="GP341" s="477"/>
      <c r="GQ341" s="477"/>
      <c r="GR341" s="477"/>
      <c r="GS341" s="477"/>
      <c r="GT341" s="477"/>
      <c r="GU341" s="477"/>
      <c r="GV341" s="477"/>
      <c r="GW341" s="477"/>
      <c r="GX341" s="477"/>
      <c r="GY341" s="477"/>
      <c r="GZ341" s="477"/>
      <c r="HA341" s="477"/>
      <c r="HB341" s="477"/>
      <c r="HC341" s="477"/>
      <c r="HD341" s="477"/>
      <c r="HE341" s="477"/>
      <c r="HF341" s="477"/>
      <c r="HG341" s="477"/>
      <c r="HH341" s="477"/>
      <c r="HI341" s="477"/>
      <c r="HJ341" s="477"/>
      <c r="HK341" s="477"/>
      <c r="HL341" s="477"/>
      <c r="HM341" s="477"/>
      <c r="HN341" s="477"/>
      <c r="HO341" s="477"/>
      <c r="HP341" s="477"/>
      <c r="HQ341" s="477"/>
      <c r="HR341" s="477"/>
      <c r="HS341" s="477"/>
      <c r="HT341" s="477"/>
      <c r="HU341" s="477"/>
      <c r="HV341" s="477"/>
      <c r="HW341" s="477"/>
      <c r="HX341" s="477"/>
      <c r="HY341" s="477"/>
      <c r="HZ341" s="477"/>
      <c r="IA341" s="477"/>
      <c r="IB341" s="477"/>
      <c r="IC341" s="477"/>
      <c r="ID341" s="477"/>
      <c r="IE341" s="477"/>
      <c r="IF341" s="477"/>
      <c r="IG341" s="477"/>
      <c r="IH341" s="477"/>
      <c r="II341" s="477"/>
      <c r="IJ341" s="477"/>
      <c r="IK341" s="477"/>
      <c r="IL341" s="477"/>
      <c r="IM341" s="477"/>
      <c r="IN341" s="477"/>
      <c r="IO341" s="477"/>
      <c r="IP341" s="477"/>
      <c r="IQ341" s="477"/>
      <c r="IR341" s="477"/>
      <c r="IS341" s="477"/>
      <c r="IT341" s="477"/>
      <c r="IU341" s="477"/>
      <c r="IV341" s="477"/>
      <c r="IW341" s="477"/>
      <c r="IX341" s="477"/>
      <c r="IY341" s="477"/>
      <c r="IZ341" s="477"/>
      <c r="JA341" s="477"/>
      <c r="JB341" s="477"/>
      <c r="JC341" s="477"/>
      <c r="JD341" s="477"/>
      <c r="JE341" s="477"/>
    </row>
    <row r="342" spans="13:265" s="508" customFormat="1" ht="15" hidden="1" customHeight="1" x14ac:dyDescent="0.25">
      <c r="M342" s="400"/>
      <c r="N342" s="400"/>
      <c r="CK342" s="477"/>
      <c r="CL342" s="477"/>
      <c r="CM342" s="477"/>
      <c r="CN342" s="477"/>
      <c r="CO342" s="477"/>
      <c r="CP342" s="477"/>
      <c r="CQ342" s="477"/>
      <c r="CR342" s="477"/>
      <c r="CS342" s="477"/>
      <c r="CT342" s="477"/>
      <c r="CU342" s="477"/>
      <c r="CV342" s="477"/>
      <c r="CW342" s="477"/>
      <c r="CX342" s="477"/>
      <c r="CY342" s="477"/>
      <c r="CZ342" s="477"/>
      <c r="DA342" s="477"/>
      <c r="DB342" s="477"/>
      <c r="DC342" s="477"/>
      <c r="DD342" s="477"/>
      <c r="DE342" s="477"/>
      <c r="DF342" s="477"/>
      <c r="DG342" s="477"/>
      <c r="DH342" s="477"/>
      <c r="DI342" s="477"/>
      <c r="DJ342" s="477"/>
      <c r="DK342" s="477"/>
      <c r="DL342" s="477"/>
      <c r="DM342" s="477"/>
      <c r="DN342" s="477"/>
      <c r="DO342" s="477"/>
      <c r="DP342" s="477"/>
      <c r="DQ342" s="477"/>
      <c r="DR342" s="477"/>
      <c r="DS342" s="477"/>
      <c r="DT342" s="477"/>
      <c r="DU342" s="477"/>
      <c r="DV342" s="477"/>
      <c r="DW342" s="477"/>
      <c r="DX342" s="477"/>
      <c r="DY342" s="477"/>
      <c r="DZ342" s="477"/>
      <c r="EA342" s="477"/>
      <c r="EB342" s="477"/>
      <c r="EC342" s="477"/>
      <c r="ED342" s="477"/>
      <c r="EE342" s="477"/>
      <c r="EF342" s="477"/>
      <c r="EG342" s="477"/>
      <c r="EH342" s="477"/>
      <c r="EI342" s="477"/>
      <c r="EJ342" s="477"/>
      <c r="EK342" s="477"/>
      <c r="EL342" s="477"/>
      <c r="EM342" s="477"/>
      <c r="EN342" s="477"/>
      <c r="EO342" s="477"/>
      <c r="EP342" s="477"/>
      <c r="EQ342" s="477"/>
      <c r="ER342" s="477"/>
      <c r="ES342" s="477"/>
      <c r="ET342" s="477"/>
      <c r="EU342" s="477"/>
      <c r="EV342" s="477"/>
      <c r="EW342" s="477"/>
      <c r="EX342" s="477"/>
      <c r="EY342" s="477"/>
      <c r="EZ342" s="477"/>
      <c r="FA342" s="477"/>
      <c r="FB342" s="477"/>
      <c r="FC342" s="477"/>
      <c r="FD342" s="477"/>
      <c r="FE342" s="477"/>
      <c r="FF342" s="477"/>
      <c r="FG342" s="477"/>
      <c r="FH342" s="477"/>
      <c r="FI342" s="477"/>
      <c r="FJ342" s="477"/>
      <c r="FK342" s="477"/>
      <c r="FL342" s="477"/>
      <c r="FM342" s="477"/>
      <c r="FN342" s="477"/>
      <c r="FO342" s="477"/>
      <c r="FP342" s="477"/>
      <c r="FQ342" s="477"/>
      <c r="FR342" s="477"/>
      <c r="FS342" s="477"/>
      <c r="FT342" s="477"/>
      <c r="FU342" s="477"/>
      <c r="FV342" s="477"/>
      <c r="FW342" s="477"/>
      <c r="FX342" s="477"/>
      <c r="FY342" s="477"/>
      <c r="FZ342" s="477"/>
      <c r="GA342" s="477"/>
      <c r="GB342" s="477"/>
      <c r="GC342" s="477"/>
      <c r="GD342" s="477"/>
      <c r="GE342" s="477"/>
      <c r="GF342" s="477"/>
      <c r="GG342" s="477"/>
      <c r="GH342" s="477"/>
      <c r="GI342" s="477"/>
      <c r="GJ342" s="477"/>
      <c r="GK342" s="477"/>
      <c r="GL342" s="477"/>
      <c r="GM342" s="477"/>
      <c r="GN342" s="477"/>
      <c r="GO342" s="477"/>
      <c r="GP342" s="477"/>
      <c r="GQ342" s="477"/>
      <c r="GR342" s="477"/>
      <c r="GS342" s="477"/>
      <c r="GT342" s="477"/>
      <c r="GU342" s="477"/>
      <c r="GV342" s="477"/>
      <c r="GW342" s="477"/>
      <c r="GX342" s="477"/>
      <c r="GY342" s="477"/>
      <c r="GZ342" s="477"/>
      <c r="HA342" s="477"/>
      <c r="HB342" s="477"/>
      <c r="HC342" s="477"/>
      <c r="HD342" s="477"/>
      <c r="HE342" s="477"/>
      <c r="HF342" s="477"/>
      <c r="HG342" s="477"/>
      <c r="HH342" s="477"/>
      <c r="HI342" s="477"/>
      <c r="HJ342" s="477"/>
      <c r="HK342" s="477"/>
      <c r="HL342" s="477"/>
      <c r="HM342" s="477"/>
      <c r="HN342" s="477"/>
      <c r="HO342" s="477"/>
      <c r="HP342" s="477"/>
      <c r="HQ342" s="477"/>
      <c r="HR342" s="477"/>
      <c r="HS342" s="477"/>
      <c r="HT342" s="477"/>
      <c r="HU342" s="477"/>
      <c r="HV342" s="477"/>
      <c r="HW342" s="477"/>
      <c r="HX342" s="477"/>
      <c r="HY342" s="477"/>
      <c r="HZ342" s="477"/>
      <c r="IA342" s="477"/>
      <c r="IB342" s="477"/>
      <c r="IC342" s="477"/>
      <c r="ID342" s="477"/>
      <c r="IE342" s="477"/>
      <c r="IF342" s="477"/>
      <c r="IG342" s="477"/>
      <c r="IH342" s="477"/>
      <c r="II342" s="477"/>
      <c r="IJ342" s="477"/>
      <c r="IK342" s="477"/>
      <c r="IL342" s="477"/>
      <c r="IM342" s="477"/>
      <c r="IN342" s="477"/>
      <c r="IO342" s="477"/>
      <c r="IP342" s="477"/>
      <c r="IQ342" s="477"/>
      <c r="IR342" s="477"/>
      <c r="IS342" s="477"/>
      <c r="IT342" s="477"/>
      <c r="IU342" s="477"/>
      <c r="IV342" s="477"/>
      <c r="IW342" s="477"/>
      <c r="IX342" s="477"/>
      <c r="IY342" s="477"/>
      <c r="IZ342" s="477"/>
      <c r="JA342" s="477"/>
      <c r="JB342" s="477"/>
      <c r="JC342" s="477"/>
      <c r="JD342" s="477"/>
      <c r="JE342" s="477"/>
    </row>
    <row r="343" spans="13:265" s="508" customFormat="1" ht="15" hidden="1" customHeight="1" x14ac:dyDescent="0.25">
      <c r="M343" s="400"/>
      <c r="N343" s="400"/>
      <c r="CK343" s="477"/>
      <c r="CL343" s="477"/>
      <c r="CM343" s="477"/>
      <c r="CN343" s="477"/>
      <c r="CO343" s="477"/>
      <c r="CP343" s="477"/>
      <c r="CQ343" s="477"/>
      <c r="CR343" s="477"/>
      <c r="CS343" s="477"/>
      <c r="CT343" s="477"/>
      <c r="CU343" s="477"/>
      <c r="CV343" s="477"/>
      <c r="CW343" s="477"/>
      <c r="CX343" s="477"/>
      <c r="CY343" s="477"/>
      <c r="CZ343" s="477"/>
      <c r="DA343" s="477"/>
      <c r="DB343" s="477"/>
      <c r="DC343" s="477"/>
      <c r="DD343" s="477"/>
      <c r="DE343" s="477"/>
      <c r="DF343" s="477"/>
      <c r="DG343" s="477"/>
      <c r="DH343" s="477"/>
      <c r="DI343" s="477"/>
      <c r="DJ343" s="477"/>
      <c r="DK343" s="477"/>
      <c r="DL343" s="477"/>
      <c r="DM343" s="477"/>
      <c r="DN343" s="477"/>
      <c r="DO343" s="477"/>
      <c r="DP343" s="477"/>
      <c r="DQ343" s="477"/>
      <c r="DR343" s="477"/>
      <c r="DS343" s="477"/>
      <c r="DT343" s="477"/>
      <c r="DU343" s="477"/>
      <c r="DV343" s="477"/>
      <c r="DW343" s="477"/>
      <c r="DX343" s="477"/>
      <c r="DY343" s="477"/>
      <c r="DZ343" s="477"/>
      <c r="EA343" s="477"/>
      <c r="EB343" s="477"/>
      <c r="EC343" s="477"/>
      <c r="ED343" s="477"/>
      <c r="EE343" s="477"/>
      <c r="EF343" s="477"/>
      <c r="EG343" s="477"/>
      <c r="EH343" s="477"/>
      <c r="EI343" s="477"/>
      <c r="EJ343" s="477"/>
      <c r="EK343" s="477"/>
      <c r="EL343" s="477"/>
      <c r="EM343" s="477"/>
      <c r="EN343" s="477"/>
      <c r="EO343" s="477"/>
      <c r="EP343" s="477"/>
      <c r="EQ343" s="477"/>
      <c r="ER343" s="477"/>
      <c r="ES343" s="477"/>
      <c r="ET343" s="477"/>
      <c r="EU343" s="477"/>
      <c r="EV343" s="477"/>
      <c r="EW343" s="477"/>
      <c r="EX343" s="477"/>
      <c r="EY343" s="477"/>
      <c r="EZ343" s="477"/>
      <c r="FA343" s="477"/>
      <c r="FB343" s="477"/>
      <c r="FC343" s="477"/>
      <c r="FD343" s="477"/>
      <c r="FE343" s="477"/>
      <c r="FF343" s="477"/>
      <c r="FG343" s="477"/>
      <c r="FH343" s="477"/>
      <c r="FI343" s="477"/>
      <c r="FJ343" s="477"/>
      <c r="FK343" s="477"/>
      <c r="FL343" s="477"/>
      <c r="FM343" s="477"/>
      <c r="FN343" s="477"/>
      <c r="FO343" s="477"/>
      <c r="FP343" s="477"/>
      <c r="FQ343" s="477"/>
      <c r="FR343" s="477"/>
      <c r="FS343" s="477"/>
      <c r="FT343" s="477"/>
      <c r="FU343" s="477"/>
      <c r="FV343" s="477"/>
      <c r="FW343" s="477"/>
      <c r="FX343" s="477"/>
      <c r="FY343" s="477"/>
      <c r="FZ343" s="477"/>
      <c r="GA343" s="477"/>
      <c r="GB343" s="477"/>
      <c r="GC343" s="477"/>
      <c r="GD343" s="477"/>
      <c r="GE343" s="477"/>
      <c r="GF343" s="477"/>
      <c r="GG343" s="477"/>
      <c r="GH343" s="477"/>
      <c r="GI343" s="477"/>
      <c r="GJ343" s="477"/>
      <c r="GK343" s="477"/>
      <c r="GL343" s="477"/>
      <c r="GM343" s="477"/>
      <c r="GN343" s="477"/>
      <c r="GO343" s="477"/>
      <c r="GP343" s="477"/>
      <c r="GQ343" s="477"/>
      <c r="GR343" s="477"/>
      <c r="GS343" s="477"/>
      <c r="GT343" s="477"/>
      <c r="GU343" s="477"/>
      <c r="GV343" s="477"/>
      <c r="GW343" s="477"/>
      <c r="GX343" s="477"/>
      <c r="GY343" s="477"/>
      <c r="GZ343" s="477"/>
      <c r="HA343" s="477"/>
      <c r="HB343" s="477"/>
      <c r="HC343" s="477"/>
      <c r="HD343" s="477"/>
      <c r="HE343" s="477"/>
      <c r="HF343" s="477"/>
      <c r="HG343" s="477"/>
      <c r="HH343" s="477"/>
      <c r="HI343" s="477"/>
      <c r="HJ343" s="477"/>
      <c r="HK343" s="477"/>
      <c r="HL343" s="477"/>
      <c r="HM343" s="477"/>
      <c r="HN343" s="477"/>
      <c r="HO343" s="477"/>
      <c r="HP343" s="477"/>
      <c r="HQ343" s="477"/>
      <c r="HR343" s="477"/>
      <c r="HS343" s="477"/>
      <c r="HT343" s="477"/>
      <c r="HU343" s="477"/>
      <c r="HV343" s="477"/>
      <c r="HW343" s="477"/>
      <c r="HX343" s="477"/>
      <c r="HY343" s="477"/>
      <c r="HZ343" s="477"/>
      <c r="IA343" s="477"/>
      <c r="IB343" s="477"/>
      <c r="IC343" s="477"/>
      <c r="ID343" s="477"/>
      <c r="IE343" s="477"/>
      <c r="IF343" s="477"/>
      <c r="IG343" s="477"/>
      <c r="IH343" s="477"/>
      <c r="II343" s="477"/>
      <c r="IJ343" s="477"/>
      <c r="IK343" s="477"/>
      <c r="IL343" s="477"/>
      <c r="IM343" s="477"/>
      <c r="IN343" s="477"/>
      <c r="IO343" s="477"/>
      <c r="IP343" s="477"/>
      <c r="IQ343" s="477"/>
      <c r="IR343" s="477"/>
      <c r="IS343" s="477"/>
      <c r="IT343" s="477"/>
      <c r="IU343" s="477"/>
      <c r="IV343" s="477"/>
      <c r="IW343" s="477"/>
      <c r="IX343" s="477"/>
      <c r="IY343" s="477"/>
      <c r="IZ343" s="477"/>
      <c r="JA343" s="477"/>
      <c r="JB343" s="477"/>
      <c r="JC343" s="477"/>
      <c r="JD343" s="477"/>
      <c r="JE343" s="477"/>
    </row>
    <row r="344" spans="13:265" s="508" customFormat="1" ht="15" hidden="1" customHeight="1" x14ac:dyDescent="0.25">
      <c r="M344" s="400"/>
      <c r="N344" s="400"/>
      <c r="CK344" s="477"/>
      <c r="CL344" s="477"/>
      <c r="CM344" s="477"/>
      <c r="CN344" s="477"/>
      <c r="CO344" s="477"/>
      <c r="CP344" s="477"/>
      <c r="CQ344" s="477"/>
      <c r="CR344" s="477"/>
      <c r="CS344" s="477"/>
      <c r="CT344" s="477"/>
      <c r="CU344" s="477"/>
      <c r="CV344" s="477"/>
      <c r="CW344" s="477"/>
      <c r="CX344" s="477"/>
      <c r="CY344" s="477"/>
      <c r="CZ344" s="477"/>
      <c r="DA344" s="477"/>
      <c r="DB344" s="477"/>
      <c r="DC344" s="477"/>
      <c r="DD344" s="477"/>
      <c r="DE344" s="477"/>
      <c r="DF344" s="477"/>
      <c r="DG344" s="477"/>
      <c r="DH344" s="477"/>
      <c r="DI344" s="477"/>
      <c r="DJ344" s="477"/>
      <c r="DK344" s="477"/>
      <c r="DL344" s="477"/>
      <c r="DM344" s="477"/>
      <c r="DN344" s="477"/>
      <c r="DO344" s="477"/>
      <c r="DP344" s="477"/>
      <c r="DQ344" s="477"/>
      <c r="DR344" s="477"/>
      <c r="DS344" s="477"/>
      <c r="DT344" s="477"/>
      <c r="DU344" s="477"/>
      <c r="DV344" s="477"/>
      <c r="DW344" s="477"/>
      <c r="DX344" s="477"/>
      <c r="DY344" s="477"/>
      <c r="DZ344" s="477"/>
      <c r="EA344" s="477"/>
      <c r="EB344" s="477"/>
      <c r="EC344" s="477"/>
      <c r="ED344" s="477"/>
      <c r="EE344" s="477"/>
      <c r="EF344" s="477"/>
      <c r="EG344" s="477"/>
      <c r="EH344" s="477"/>
      <c r="EI344" s="477"/>
      <c r="EJ344" s="477"/>
      <c r="EK344" s="477"/>
      <c r="EL344" s="477"/>
      <c r="EM344" s="477"/>
      <c r="EN344" s="477"/>
      <c r="EO344" s="477"/>
      <c r="EP344" s="477"/>
      <c r="EQ344" s="477"/>
      <c r="ER344" s="477"/>
      <c r="ES344" s="477"/>
      <c r="ET344" s="477"/>
      <c r="EU344" s="477"/>
      <c r="EV344" s="477"/>
      <c r="EW344" s="477"/>
      <c r="EX344" s="477"/>
      <c r="EY344" s="477"/>
      <c r="EZ344" s="477"/>
      <c r="FA344" s="477"/>
      <c r="FB344" s="477"/>
      <c r="FC344" s="477"/>
      <c r="FD344" s="477"/>
      <c r="FE344" s="477"/>
      <c r="FF344" s="477"/>
      <c r="FG344" s="477"/>
      <c r="FH344" s="477"/>
      <c r="FI344" s="477"/>
      <c r="FJ344" s="477"/>
      <c r="FK344" s="477"/>
      <c r="FL344" s="477"/>
      <c r="FM344" s="477"/>
      <c r="FN344" s="477"/>
      <c r="FO344" s="477"/>
      <c r="FP344" s="477"/>
      <c r="FQ344" s="477"/>
      <c r="FR344" s="477"/>
      <c r="FS344" s="477"/>
      <c r="FT344" s="477"/>
      <c r="FU344" s="477"/>
      <c r="FV344" s="477"/>
      <c r="FW344" s="477"/>
      <c r="FX344" s="477"/>
      <c r="FY344" s="477"/>
      <c r="FZ344" s="477"/>
      <c r="GA344" s="477"/>
      <c r="GB344" s="477"/>
      <c r="GC344" s="477"/>
      <c r="GD344" s="477"/>
      <c r="GE344" s="477"/>
      <c r="GF344" s="477"/>
      <c r="GG344" s="477"/>
      <c r="GH344" s="477"/>
      <c r="GI344" s="477"/>
      <c r="GJ344" s="477"/>
      <c r="GK344" s="477"/>
      <c r="GL344" s="477"/>
      <c r="GM344" s="477"/>
      <c r="GN344" s="477"/>
      <c r="GO344" s="477"/>
      <c r="GP344" s="477"/>
      <c r="GQ344" s="477"/>
      <c r="GR344" s="477"/>
      <c r="GS344" s="477"/>
      <c r="GT344" s="477"/>
      <c r="GU344" s="477"/>
      <c r="GV344" s="477"/>
      <c r="GW344" s="477"/>
      <c r="GX344" s="477"/>
      <c r="GY344" s="477"/>
      <c r="GZ344" s="477"/>
      <c r="HA344" s="477"/>
      <c r="HB344" s="477"/>
      <c r="HC344" s="477"/>
      <c r="HD344" s="477"/>
      <c r="HE344" s="477"/>
      <c r="HF344" s="477"/>
      <c r="HG344" s="477"/>
      <c r="HH344" s="477"/>
      <c r="HI344" s="477"/>
      <c r="HJ344" s="477"/>
      <c r="HK344" s="477"/>
      <c r="HL344" s="477"/>
      <c r="HM344" s="477"/>
      <c r="HN344" s="477"/>
      <c r="HO344" s="477"/>
      <c r="HP344" s="477"/>
      <c r="HQ344" s="477"/>
      <c r="HR344" s="477"/>
      <c r="HS344" s="477"/>
      <c r="HT344" s="477"/>
      <c r="HU344" s="477"/>
      <c r="HV344" s="477"/>
      <c r="HW344" s="477"/>
      <c r="HX344" s="477"/>
      <c r="HY344" s="477"/>
      <c r="HZ344" s="477"/>
      <c r="IA344" s="477"/>
      <c r="IB344" s="477"/>
      <c r="IC344" s="477"/>
      <c r="ID344" s="477"/>
      <c r="IE344" s="477"/>
      <c r="IF344" s="477"/>
      <c r="IG344" s="477"/>
      <c r="IH344" s="477"/>
      <c r="II344" s="477"/>
      <c r="IJ344" s="477"/>
      <c r="IK344" s="477"/>
      <c r="IL344" s="477"/>
      <c r="IM344" s="477"/>
      <c r="IN344" s="477"/>
      <c r="IO344" s="477"/>
      <c r="IP344" s="477"/>
      <c r="IQ344" s="477"/>
      <c r="IR344" s="477"/>
      <c r="IS344" s="477"/>
      <c r="IT344" s="477"/>
      <c r="IU344" s="477"/>
      <c r="IV344" s="477"/>
      <c r="IW344" s="477"/>
      <c r="IX344" s="477"/>
      <c r="IY344" s="477"/>
      <c r="IZ344" s="477"/>
      <c r="JA344" s="477"/>
      <c r="JB344" s="477"/>
      <c r="JC344" s="477"/>
      <c r="JD344" s="477"/>
      <c r="JE344" s="477"/>
    </row>
    <row r="345" spans="13:265" s="508" customFormat="1" ht="15" hidden="1" customHeight="1" x14ac:dyDescent="0.25">
      <c r="M345" s="400"/>
      <c r="N345" s="400"/>
      <c r="CK345" s="477"/>
      <c r="CL345" s="477"/>
      <c r="CM345" s="477"/>
      <c r="CN345" s="477"/>
      <c r="CO345" s="477"/>
      <c r="CP345" s="477"/>
      <c r="CQ345" s="477"/>
      <c r="CR345" s="477"/>
      <c r="CS345" s="477"/>
      <c r="CT345" s="477"/>
      <c r="CU345" s="477"/>
      <c r="CV345" s="477"/>
      <c r="CW345" s="477"/>
      <c r="CX345" s="477"/>
      <c r="CY345" s="477"/>
      <c r="CZ345" s="477"/>
      <c r="DA345" s="477"/>
      <c r="DB345" s="477"/>
      <c r="DC345" s="477"/>
      <c r="DD345" s="477"/>
      <c r="DE345" s="477"/>
      <c r="DF345" s="477"/>
      <c r="DG345" s="477"/>
      <c r="DH345" s="477"/>
      <c r="DI345" s="477"/>
      <c r="DJ345" s="477"/>
      <c r="DK345" s="477"/>
      <c r="DL345" s="477"/>
      <c r="DM345" s="477"/>
      <c r="DN345" s="477"/>
      <c r="DO345" s="477"/>
      <c r="DP345" s="477"/>
      <c r="DQ345" s="477"/>
      <c r="DR345" s="477"/>
      <c r="DS345" s="477"/>
      <c r="DT345" s="477"/>
      <c r="DU345" s="477"/>
      <c r="DV345" s="477"/>
      <c r="DW345" s="477"/>
      <c r="DX345" s="477"/>
      <c r="DY345" s="477"/>
      <c r="DZ345" s="477"/>
      <c r="EA345" s="477"/>
      <c r="EB345" s="477"/>
      <c r="EC345" s="477"/>
      <c r="ED345" s="477"/>
      <c r="EE345" s="477"/>
      <c r="EF345" s="477"/>
      <c r="EG345" s="477"/>
      <c r="EH345" s="477"/>
      <c r="EI345" s="477"/>
      <c r="EJ345" s="477"/>
      <c r="EK345" s="477"/>
      <c r="EL345" s="477"/>
      <c r="EM345" s="477"/>
      <c r="EN345" s="477"/>
      <c r="EO345" s="477"/>
      <c r="EP345" s="477"/>
      <c r="EQ345" s="477"/>
      <c r="ER345" s="477"/>
      <c r="ES345" s="477"/>
      <c r="ET345" s="477"/>
      <c r="EU345" s="477"/>
      <c r="EV345" s="477"/>
      <c r="EW345" s="477"/>
      <c r="EX345" s="477"/>
      <c r="EY345" s="477"/>
      <c r="EZ345" s="477"/>
      <c r="FA345" s="477"/>
      <c r="FB345" s="477"/>
      <c r="FC345" s="477"/>
      <c r="FD345" s="477"/>
      <c r="FE345" s="477"/>
      <c r="FF345" s="477"/>
      <c r="FG345" s="477"/>
      <c r="FH345" s="477"/>
      <c r="FI345" s="477"/>
      <c r="FJ345" s="477"/>
      <c r="FK345" s="477"/>
      <c r="FL345" s="477"/>
      <c r="FM345" s="477"/>
      <c r="FN345" s="477"/>
      <c r="FO345" s="477"/>
      <c r="FP345" s="477"/>
      <c r="FQ345" s="477"/>
      <c r="FR345" s="477"/>
      <c r="FS345" s="477"/>
      <c r="FT345" s="477"/>
      <c r="FU345" s="477"/>
      <c r="FV345" s="477"/>
      <c r="FW345" s="477"/>
      <c r="FX345" s="477"/>
      <c r="FY345" s="477"/>
      <c r="FZ345" s="477"/>
      <c r="GA345" s="477"/>
      <c r="GB345" s="477"/>
      <c r="GC345" s="477"/>
      <c r="GD345" s="477"/>
      <c r="GE345" s="477"/>
      <c r="GF345" s="477"/>
      <c r="GG345" s="477"/>
      <c r="GH345" s="477"/>
      <c r="GI345" s="477"/>
      <c r="GJ345" s="477"/>
      <c r="GK345" s="477"/>
      <c r="GL345" s="477"/>
      <c r="GM345" s="477"/>
      <c r="GN345" s="477"/>
      <c r="GO345" s="477"/>
      <c r="GP345" s="477"/>
      <c r="GQ345" s="477"/>
      <c r="GR345" s="477"/>
      <c r="GS345" s="477"/>
      <c r="GT345" s="477"/>
      <c r="GU345" s="477"/>
      <c r="GV345" s="477"/>
      <c r="GW345" s="477"/>
      <c r="GX345" s="477"/>
      <c r="GY345" s="477"/>
      <c r="GZ345" s="477"/>
      <c r="HA345" s="477"/>
      <c r="HB345" s="477"/>
      <c r="HC345" s="477"/>
      <c r="HD345" s="477"/>
      <c r="HE345" s="477"/>
      <c r="HF345" s="477"/>
      <c r="HG345" s="477"/>
      <c r="HH345" s="477"/>
      <c r="HI345" s="477"/>
      <c r="HJ345" s="477"/>
      <c r="HK345" s="477"/>
      <c r="HL345" s="477"/>
      <c r="HM345" s="477"/>
      <c r="HN345" s="477"/>
      <c r="HO345" s="477"/>
      <c r="HP345" s="477"/>
      <c r="HQ345" s="477"/>
      <c r="HR345" s="477"/>
      <c r="HS345" s="477"/>
      <c r="HT345" s="477"/>
      <c r="HU345" s="477"/>
      <c r="HV345" s="477"/>
      <c r="HW345" s="477"/>
      <c r="HX345" s="477"/>
      <c r="HY345" s="477"/>
      <c r="HZ345" s="477"/>
      <c r="IA345" s="477"/>
      <c r="IB345" s="477"/>
      <c r="IC345" s="477"/>
      <c r="ID345" s="477"/>
      <c r="IE345" s="477"/>
      <c r="IF345" s="477"/>
      <c r="IG345" s="477"/>
      <c r="IH345" s="477"/>
      <c r="II345" s="477"/>
      <c r="IJ345" s="477"/>
      <c r="IK345" s="477"/>
      <c r="IL345" s="477"/>
      <c r="IM345" s="477"/>
      <c r="IN345" s="477"/>
      <c r="IO345" s="477"/>
      <c r="IP345" s="477"/>
      <c r="IQ345" s="477"/>
      <c r="IR345" s="477"/>
      <c r="IS345" s="477"/>
      <c r="IT345" s="477"/>
      <c r="IU345" s="477"/>
      <c r="IV345" s="477"/>
      <c r="IW345" s="477"/>
      <c r="IX345" s="477"/>
      <c r="IY345" s="477"/>
      <c r="IZ345" s="477"/>
      <c r="JA345" s="477"/>
      <c r="JB345" s="477"/>
      <c r="JC345" s="477"/>
      <c r="JD345" s="477"/>
      <c r="JE345" s="477"/>
    </row>
    <row r="346" spans="13:265" s="508" customFormat="1" ht="15" hidden="1" customHeight="1" x14ac:dyDescent="0.25">
      <c r="M346" s="400"/>
      <c r="N346" s="400"/>
      <c r="CK346" s="477"/>
      <c r="CL346" s="477"/>
      <c r="CM346" s="477"/>
      <c r="CN346" s="477"/>
      <c r="CO346" s="477"/>
      <c r="CP346" s="477"/>
      <c r="CQ346" s="477"/>
      <c r="CR346" s="477"/>
      <c r="CS346" s="477"/>
      <c r="CT346" s="477"/>
      <c r="CU346" s="477"/>
      <c r="CV346" s="477"/>
      <c r="CW346" s="477"/>
      <c r="CX346" s="477"/>
      <c r="CY346" s="477"/>
      <c r="CZ346" s="477"/>
      <c r="DA346" s="477"/>
      <c r="DB346" s="477"/>
      <c r="DC346" s="477"/>
      <c r="DD346" s="477"/>
      <c r="DE346" s="477"/>
      <c r="DF346" s="477"/>
      <c r="DG346" s="477"/>
      <c r="DH346" s="477"/>
      <c r="DI346" s="477"/>
      <c r="DJ346" s="477"/>
      <c r="DK346" s="477"/>
      <c r="DL346" s="477"/>
      <c r="DM346" s="477"/>
      <c r="DN346" s="477"/>
      <c r="DO346" s="477"/>
      <c r="DP346" s="477"/>
      <c r="DQ346" s="477"/>
      <c r="DR346" s="477"/>
      <c r="DS346" s="477"/>
      <c r="DT346" s="477"/>
      <c r="DU346" s="477"/>
      <c r="DV346" s="477"/>
      <c r="DW346" s="477"/>
      <c r="DX346" s="477"/>
      <c r="DY346" s="477"/>
      <c r="DZ346" s="477"/>
      <c r="EA346" s="477"/>
      <c r="EB346" s="477"/>
      <c r="EC346" s="477"/>
      <c r="ED346" s="477"/>
      <c r="EE346" s="477"/>
      <c r="EF346" s="477"/>
      <c r="EG346" s="477"/>
      <c r="EH346" s="477"/>
      <c r="EI346" s="477"/>
      <c r="EJ346" s="477"/>
      <c r="EK346" s="477"/>
      <c r="EL346" s="477"/>
      <c r="EM346" s="477"/>
      <c r="EN346" s="477"/>
      <c r="EO346" s="477"/>
      <c r="EP346" s="477"/>
      <c r="EQ346" s="477"/>
      <c r="ER346" s="477"/>
      <c r="ES346" s="477"/>
      <c r="ET346" s="477"/>
      <c r="EU346" s="477"/>
      <c r="EV346" s="477"/>
      <c r="EW346" s="477"/>
      <c r="EX346" s="477"/>
      <c r="EY346" s="477"/>
      <c r="EZ346" s="477"/>
      <c r="FA346" s="477"/>
      <c r="FB346" s="477"/>
      <c r="FC346" s="477"/>
      <c r="FD346" s="477"/>
      <c r="FE346" s="477"/>
      <c r="FF346" s="477"/>
      <c r="FG346" s="477"/>
      <c r="FH346" s="477"/>
      <c r="FI346" s="477"/>
      <c r="FJ346" s="477"/>
      <c r="FK346" s="477"/>
      <c r="FL346" s="477"/>
      <c r="FM346" s="477"/>
      <c r="FN346" s="477"/>
      <c r="FO346" s="477"/>
      <c r="FP346" s="477"/>
      <c r="FQ346" s="477"/>
      <c r="FR346" s="477"/>
      <c r="FS346" s="477"/>
      <c r="FT346" s="477"/>
      <c r="FU346" s="477"/>
      <c r="FV346" s="477"/>
      <c r="FW346" s="477"/>
      <c r="FX346" s="477"/>
      <c r="FY346" s="477"/>
      <c r="FZ346" s="477"/>
      <c r="GA346" s="477"/>
      <c r="GB346" s="477"/>
      <c r="GC346" s="477"/>
      <c r="GD346" s="477"/>
      <c r="GE346" s="477"/>
      <c r="GF346" s="477"/>
      <c r="GG346" s="477"/>
      <c r="GH346" s="477"/>
      <c r="GI346" s="477"/>
      <c r="GJ346" s="477"/>
      <c r="GK346" s="477"/>
      <c r="GL346" s="477"/>
      <c r="GM346" s="477"/>
      <c r="GN346" s="477"/>
      <c r="GO346" s="477"/>
      <c r="GP346" s="477"/>
      <c r="GQ346" s="477"/>
      <c r="GR346" s="477"/>
      <c r="GS346" s="477"/>
      <c r="GT346" s="477"/>
      <c r="GU346" s="477"/>
      <c r="GV346" s="477"/>
      <c r="GW346" s="477"/>
      <c r="GX346" s="477"/>
      <c r="GY346" s="477"/>
      <c r="GZ346" s="477"/>
      <c r="HA346" s="477"/>
      <c r="HB346" s="477"/>
      <c r="HC346" s="477"/>
      <c r="HD346" s="477"/>
      <c r="HE346" s="477"/>
      <c r="HF346" s="477"/>
      <c r="HG346" s="477"/>
      <c r="HH346" s="477"/>
      <c r="HI346" s="477"/>
      <c r="HJ346" s="477"/>
      <c r="HK346" s="477"/>
      <c r="HL346" s="477"/>
      <c r="HM346" s="477"/>
      <c r="HN346" s="477"/>
      <c r="HO346" s="477"/>
      <c r="HP346" s="477"/>
      <c r="HQ346" s="477"/>
      <c r="HR346" s="477"/>
      <c r="HS346" s="477"/>
      <c r="HT346" s="477"/>
      <c r="HU346" s="477"/>
      <c r="HV346" s="477"/>
      <c r="HW346" s="477"/>
      <c r="HX346" s="477"/>
      <c r="HY346" s="477"/>
      <c r="HZ346" s="477"/>
      <c r="IA346" s="477"/>
      <c r="IB346" s="477"/>
      <c r="IC346" s="477"/>
      <c r="ID346" s="477"/>
      <c r="IE346" s="477"/>
      <c r="IF346" s="477"/>
      <c r="IG346" s="477"/>
      <c r="IH346" s="477"/>
      <c r="II346" s="477"/>
      <c r="IJ346" s="477"/>
      <c r="IK346" s="477"/>
      <c r="IL346" s="477"/>
      <c r="IM346" s="477"/>
      <c r="IN346" s="477"/>
      <c r="IO346" s="477"/>
      <c r="IP346" s="477"/>
      <c r="IQ346" s="477"/>
      <c r="IR346" s="477"/>
      <c r="IS346" s="477"/>
      <c r="IT346" s="477"/>
      <c r="IU346" s="477"/>
      <c r="IV346" s="477"/>
      <c r="IW346" s="477"/>
      <c r="IX346" s="477"/>
      <c r="IY346" s="477"/>
      <c r="IZ346" s="477"/>
      <c r="JA346" s="477"/>
      <c r="JB346" s="477"/>
      <c r="JC346" s="477"/>
      <c r="JD346" s="477"/>
      <c r="JE346" s="477"/>
    </row>
    <row r="347" spans="13:265" s="508" customFormat="1" ht="15" hidden="1" customHeight="1" x14ac:dyDescent="0.25">
      <c r="M347" s="400"/>
      <c r="N347" s="400"/>
      <c r="CK347" s="477"/>
      <c r="CL347" s="477"/>
      <c r="CM347" s="477"/>
      <c r="CN347" s="477"/>
      <c r="CO347" s="477"/>
      <c r="CP347" s="477"/>
      <c r="CQ347" s="477"/>
      <c r="CR347" s="477"/>
      <c r="CS347" s="477"/>
      <c r="CT347" s="477"/>
      <c r="CU347" s="477"/>
      <c r="CV347" s="477"/>
      <c r="CW347" s="477"/>
      <c r="CX347" s="477"/>
      <c r="CY347" s="477"/>
      <c r="CZ347" s="477"/>
      <c r="DA347" s="477"/>
      <c r="DB347" s="477"/>
      <c r="DC347" s="477"/>
      <c r="DD347" s="477"/>
      <c r="DE347" s="477"/>
      <c r="DF347" s="477"/>
      <c r="DG347" s="477"/>
      <c r="DH347" s="477"/>
      <c r="DI347" s="477"/>
      <c r="DJ347" s="477"/>
      <c r="DK347" s="477"/>
      <c r="DL347" s="477"/>
      <c r="DM347" s="477"/>
      <c r="DN347" s="477"/>
      <c r="DO347" s="477"/>
      <c r="DP347" s="477"/>
      <c r="DQ347" s="477"/>
      <c r="DR347" s="477"/>
      <c r="DS347" s="477"/>
      <c r="DT347" s="477"/>
      <c r="DU347" s="477"/>
      <c r="DV347" s="477"/>
      <c r="DW347" s="477"/>
      <c r="DX347" s="477"/>
      <c r="DY347" s="477"/>
      <c r="DZ347" s="477"/>
      <c r="EA347" s="477"/>
      <c r="EB347" s="477"/>
      <c r="EC347" s="477"/>
      <c r="ED347" s="477"/>
      <c r="EE347" s="477"/>
      <c r="EF347" s="477"/>
      <c r="EG347" s="477"/>
      <c r="EH347" s="477"/>
      <c r="EI347" s="477"/>
      <c r="EJ347" s="477"/>
      <c r="EK347" s="477"/>
      <c r="EL347" s="477"/>
      <c r="EM347" s="477"/>
      <c r="EN347" s="477"/>
      <c r="EO347" s="477"/>
      <c r="EP347" s="477"/>
      <c r="EQ347" s="477"/>
      <c r="ER347" s="477"/>
      <c r="ES347" s="477"/>
      <c r="ET347" s="477"/>
      <c r="EU347" s="477"/>
      <c r="EV347" s="477"/>
      <c r="EW347" s="477"/>
      <c r="EX347" s="477"/>
      <c r="EY347" s="477"/>
      <c r="EZ347" s="477"/>
      <c r="FA347" s="477"/>
      <c r="FB347" s="477"/>
      <c r="FC347" s="477"/>
      <c r="FD347" s="477"/>
      <c r="FE347" s="477"/>
      <c r="FF347" s="477"/>
      <c r="FG347" s="477"/>
      <c r="FH347" s="477"/>
      <c r="FI347" s="477"/>
      <c r="FJ347" s="477"/>
      <c r="FK347" s="477"/>
      <c r="FL347" s="477"/>
      <c r="FM347" s="477"/>
      <c r="FN347" s="477"/>
      <c r="FO347" s="477"/>
      <c r="FP347" s="477"/>
      <c r="FQ347" s="477"/>
      <c r="FR347" s="477"/>
      <c r="FS347" s="477"/>
      <c r="FT347" s="477"/>
      <c r="FU347" s="477"/>
      <c r="FV347" s="477"/>
      <c r="FW347" s="477"/>
      <c r="FX347" s="477"/>
      <c r="FY347" s="477"/>
      <c r="FZ347" s="477"/>
      <c r="GA347" s="477"/>
      <c r="GB347" s="477"/>
      <c r="GC347" s="477"/>
      <c r="GD347" s="477"/>
      <c r="GE347" s="477"/>
      <c r="GF347" s="477"/>
      <c r="GG347" s="477"/>
      <c r="GH347" s="477"/>
      <c r="GI347" s="477"/>
      <c r="GJ347" s="477"/>
      <c r="GK347" s="477"/>
      <c r="GL347" s="477"/>
      <c r="GM347" s="477"/>
      <c r="GN347" s="477"/>
      <c r="GO347" s="477"/>
      <c r="GP347" s="477"/>
      <c r="GQ347" s="477"/>
      <c r="GR347" s="477"/>
      <c r="GS347" s="477"/>
      <c r="GT347" s="477"/>
      <c r="GU347" s="477"/>
      <c r="GV347" s="477"/>
      <c r="GW347" s="477"/>
      <c r="GX347" s="477"/>
      <c r="GY347" s="477"/>
      <c r="GZ347" s="477"/>
      <c r="HA347" s="477"/>
      <c r="HB347" s="477"/>
      <c r="HC347" s="477"/>
      <c r="HD347" s="477"/>
      <c r="HE347" s="477"/>
      <c r="HF347" s="477"/>
      <c r="HG347" s="477"/>
      <c r="HH347" s="477"/>
      <c r="HI347" s="477"/>
      <c r="HJ347" s="477"/>
      <c r="HK347" s="477"/>
      <c r="HL347" s="477"/>
      <c r="HM347" s="477"/>
      <c r="HN347" s="477"/>
      <c r="HO347" s="477"/>
      <c r="HP347" s="477"/>
      <c r="HQ347" s="477"/>
      <c r="HR347" s="477"/>
      <c r="HS347" s="477"/>
      <c r="HT347" s="477"/>
      <c r="HU347" s="477"/>
      <c r="HV347" s="477"/>
      <c r="HW347" s="477"/>
      <c r="HX347" s="477"/>
      <c r="HY347" s="477"/>
      <c r="HZ347" s="477"/>
      <c r="IA347" s="477"/>
      <c r="IB347" s="477"/>
      <c r="IC347" s="477"/>
      <c r="ID347" s="477"/>
      <c r="IE347" s="477"/>
      <c r="IF347" s="477"/>
      <c r="IG347" s="477"/>
      <c r="IH347" s="477"/>
      <c r="II347" s="477"/>
      <c r="IJ347" s="477"/>
      <c r="IK347" s="477"/>
      <c r="IL347" s="477"/>
      <c r="IM347" s="477"/>
      <c r="IN347" s="477"/>
      <c r="IO347" s="477"/>
      <c r="IP347" s="477"/>
      <c r="IQ347" s="477"/>
      <c r="IR347" s="477"/>
      <c r="IS347" s="477"/>
      <c r="IT347" s="477"/>
      <c r="IU347" s="477"/>
      <c r="IV347" s="477"/>
      <c r="IW347" s="477"/>
      <c r="IX347" s="477"/>
      <c r="IY347" s="477"/>
      <c r="IZ347" s="477"/>
      <c r="JA347" s="477"/>
      <c r="JB347" s="477"/>
      <c r="JC347" s="477"/>
      <c r="JD347" s="477"/>
      <c r="JE347" s="477"/>
    </row>
    <row r="348" spans="13:265" s="508" customFormat="1" ht="15" hidden="1" customHeight="1" x14ac:dyDescent="0.25">
      <c r="M348" s="400"/>
      <c r="N348" s="400"/>
      <c r="CK348" s="477"/>
      <c r="CL348" s="477"/>
      <c r="CM348" s="477"/>
      <c r="CN348" s="477"/>
      <c r="CO348" s="477"/>
      <c r="CP348" s="477"/>
      <c r="CQ348" s="477"/>
      <c r="CR348" s="477"/>
      <c r="CS348" s="477"/>
      <c r="CT348" s="477"/>
      <c r="CU348" s="477"/>
      <c r="CV348" s="477"/>
      <c r="CW348" s="477"/>
      <c r="CX348" s="477"/>
      <c r="CY348" s="477"/>
      <c r="CZ348" s="477"/>
      <c r="DA348" s="477"/>
      <c r="DB348" s="477"/>
      <c r="DC348" s="477"/>
      <c r="DD348" s="477"/>
      <c r="DE348" s="477"/>
      <c r="DF348" s="477"/>
      <c r="DG348" s="477"/>
      <c r="DH348" s="477"/>
      <c r="DI348" s="477"/>
      <c r="DJ348" s="477"/>
      <c r="DK348" s="477"/>
      <c r="DL348" s="477"/>
      <c r="DM348" s="477"/>
      <c r="DN348" s="477"/>
      <c r="DO348" s="477"/>
      <c r="DP348" s="477"/>
      <c r="DQ348" s="477"/>
      <c r="DR348" s="477"/>
      <c r="DS348" s="477"/>
      <c r="DT348" s="477"/>
      <c r="DU348" s="477"/>
      <c r="DV348" s="477"/>
      <c r="DW348" s="477"/>
      <c r="DX348" s="477"/>
      <c r="DY348" s="477"/>
      <c r="DZ348" s="477"/>
      <c r="EA348" s="477"/>
      <c r="EB348" s="477"/>
      <c r="EC348" s="477"/>
      <c r="ED348" s="477"/>
      <c r="EE348" s="477"/>
      <c r="EF348" s="477"/>
      <c r="EG348" s="477"/>
      <c r="EH348" s="477"/>
      <c r="EI348" s="477"/>
      <c r="EJ348" s="477"/>
      <c r="EK348" s="477"/>
      <c r="EL348" s="477"/>
      <c r="EM348" s="477"/>
      <c r="EN348" s="477"/>
      <c r="EO348" s="477"/>
      <c r="EP348" s="477"/>
      <c r="EQ348" s="477"/>
      <c r="ER348" s="477"/>
      <c r="ES348" s="477"/>
      <c r="ET348" s="477"/>
      <c r="EU348" s="477"/>
      <c r="EV348" s="477"/>
      <c r="EW348" s="477"/>
      <c r="EX348" s="477"/>
      <c r="EY348" s="477"/>
      <c r="EZ348" s="477"/>
      <c r="FA348" s="477"/>
      <c r="FB348" s="477"/>
      <c r="FC348" s="477"/>
      <c r="FD348" s="477"/>
      <c r="FE348" s="477"/>
      <c r="FF348" s="477"/>
      <c r="FG348" s="477"/>
      <c r="FH348" s="477"/>
      <c r="FI348" s="477"/>
      <c r="FJ348" s="477"/>
      <c r="FK348" s="477"/>
      <c r="FL348" s="477"/>
      <c r="FM348" s="477"/>
      <c r="FN348" s="477"/>
      <c r="FO348" s="477"/>
      <c r="FP348" s="477"/>
      <c r="FQ348" s="477"/>
      <c r="FR348" s="477"/>
      <c r="FS348" s="477"/>
      <c r="FT348" s="477"/>
      <c r="FU348" s="477"/>
      <c r="FV348" s="477"/>
      <c r="FW348" s="477"/>
      <c r="FX348" s="477"/>
      <c r="FY348" s="477"/>
      <c r="FZ348" s="477"/>
      <c r="GA348" s="477"/>
      <c r="GB348" s="477"/>
      <c r="GC348" s="477"/>
      <c r="GD348" s="477"/>
      <c r="GE348" s="477"/>
      <c r="GF348" s="477"/>
      <c r="GG348" s="477"/>
      <c r="GH348" s="477"/>
      <c r="GI348" s="477"/>
      <c r="GJ348" s="477"/>
      <c r="GK348" s="477"/>
      <c r="GL348" s="477"/>
      <c r="GM348" s="477"/>
      <c r="GN348" s="477"/>
      <c r="GO348" s="477"/>
      <c r="GP348" s="477"/>
      <c r="GQ348" s="477"/>
      <c r="GR348" s="477"/>
      <c r="GS348" s="477"/>
      <c r="GT348" s="477"/>
      <c r="GU348" s="477"/>
      <c r="GV348" s="477"/>
      <c r="GW348" s="477"/>
      <c r="GX348" s="477"/>
      <c r="GY348" s="477"/>
      <c r="GZ348" s="477"/>
      <c r="HA348" s="477"/>
      <c r="HB348" s="477"/>
      <c r="HC348" s="477"/>
      <c r="HD348" s="477"/>
      <c r="HE348" s="477"/>
      <c r="HF348" s="477"/>
      <c r="HG348" s="477"/>
      <c r="HH348" s="477"/>
      <c r="HI348" s="477"/>
      <c r="HJ348" s="477"/>
      <c r="HK348" s="477"/>
      <c r="HL348" s="477"/>
      <c r="HM348" s="477"/>
      <c r="HN348" s="477"/>
      <c r="HO348" s="477"/>
      <c r="HP348" s="477"/>
      <c r="HQ348" s="477"/>
      <c r="HR348" s="477"/>
      <c r="HS348" s="477"/>
      <c r="HT348" s="477"/>
      <c r="HU348" s="477"/>
      <c r="HV348" s="477"/>
      <c r="HW348" s="477"/>
      <c r="HX348" s="477"/>
      <c r="HY348" s="477"/>
      <c r="HZ348" s="477"/>
      <c r="IA348" s="477"/>
      <c r="IB348" s="477"/>
      <c r="IC348" s="477"/>
      <c r="ID348" s="477"/>
      <c r="IE348" s="477"/>
      <c r="IF348" s="477"/>
      <c r="IG348" s="477"/>
      <c r="IH348" s="477"/>
      <c r="II348" s="477"/>
      <c r="IJ348" s="477"/>
      <c r="IK348" s="477"/>
      <c r="IL348" s="477"/>
      <c r="IM348" s="477"/>
      <c r="IN348" s="477"/>
      <c r="IO348" s="477"/>
      <c r="IP348" s="477"/>
      <c r="IQ348" s="477"/>
      <c r="IR348" s="477"/>
      <c r="IS348" s="477"/>
      <c r="IT348" s="477"/>
      <c r="IU348" s="477"/>
      <c r="IV348" s="477"/>
      <c r="IW348" s="477"/>
      <c r="IX348" s="477"/>
      <c r="IY348" s="477"/>
      <c r="IZ348" s="477"/>
      <c r="JA348" s="477"/>
      <c r="JB348" s="477"/>
      <c r="JC348" s="477"/>
      <c r="JD348" s="477"/>
      <c r="JE348" s="477"/>
    </row>
    <row r="349" spans="13:265" s="508" customFormat="1" ht="15" hidden="1" customHeight="1" x14ac:dyDescent="0.25">
      <c r="M349" s="400"/>
      <c r="N349" s="400"/>
      <c r="CK349" s="477"/>
      <c r="CL349" s="477"/>
      <c r="CM349" s="477"/>
      <c r="CN349" s="477"/>
      <c r="CO349" s="477"/>
      <c r="CP349" s="477"/>
      <c r="CQ349" s="477"/>
      <c r="CR349" s="477"/>
      <c r="CS349" s="477"/>
      <c r="CT349" s="477"/>
      <c r="CU349" s="477"/>
      <c r="CV349" s="477"/>
      <c r="CW349" s="477"/>
      <c r="CX349" s="477"/>
      <c r="CY349" s="477"/>
      <c r="CZ349" s="477"/>
      <c r="DA349" s="477"/>
      <c r="DB349" s="477"/>
      <c r="DC349" s="477"/>
      <c r="DD349" s="477"/>
      <c r="DE349" s="477"/>
      <c r="DF349" s="477"/>
      <c r="DG349" s="477"/>
      <c r="DH349" s="477"/>
      <c r="DI349" s="477"/>
      <c r="DJ349" s="477"/>
      <c r="DK349" s="477"/>
      <c r="DL349" s="477"/>
      <c r="DM349" s="477"/>
      <c r="DN349" s="477"/>
      <c r="DO349" s="477"/>
      <c r="DP349" s="477"/>
      <c r="DQ349" s="477"/>
      <c r="DR349" s="477"/>
      <c r="DS349" s="477"/>
      <c r="DT349" s="477"/>
      <c r="DU349" s="477"/>
      <c r="DV349" s="477"/>
      <c r="DW349" s="477"/>
      <c r="DX349" s="477"/>
      <c r="DY349" s="477"/>
      <c r="DZ349" s="477"/>
      <c r="EA349" s="477"/>
      <c r="EB349" s="477"/>
      <c r="EC349" s="477"/>
      <c r="ED349" s="477"/>
      <c r="EE349" s="477"/>
      <c r="EF349" s="477"/>
      <c r="EG349" s="477"/>
      <c r="EH349" s="477"/>
      <c r="EI349" s="477"/>
      <c r="EJ349" s="477"/>
      <c r="EK349" s="477"/>
      <c r="EL349" s="477"/>
      <c r="EM349" s="477"/>
      <c r="EN349" s="477"/>
      <c r="EO349" s="477"/>
      <c r="EP349" s="477"/>
      <c r="EQ349" s="477"/>
      <c r="ER349" s="477"/>
      <c r="ES349" s="477"/>
      <c r="ET349" s="477"/>
      <c r="EU349" s="477"/>
      <c r="EV349" s="477"/>
      <c r="EW349" s="477"/>
      <c r="EX349" s="477"/>
      <c r="EY349" s="477"/>
      <c r="EZ349" s="477"/>
      <c r="FA349" s="477"/>
      <c r="FB349" s="477"/>
      <c r="FC349" s="477"/>
      <c r="FD349" s="477"/>
      <c r="FE349" s="477"/>
      <c r="FF349" s="477"/>
      <c r="FG349" s="477"/>
      <c r="FH349" s="477"/>
      <c r="FI349" s="477"/>
      <c r="FJ349" s="477"/>
      <c r="FK349" s="477"/>
      <c r="FL349" s="477"/>
      <c r="FM349" s="477"/>
      <c r="FN349" s="477"/>
      <c r="FO349" s="477"/>
      <c r="FP349" s="477"/>
      <c r="FQ349" s="477"/>
      <c r="FR349" s="477"/>
      <c r="FS349" s="477"/>
      <c r="FT349" s="477"/>
      <c r="FU349" s="477"/>
      <c r="FV349" s="477"/>
      <c r="FW349" s="477"/>
      <c r="FX349" s="477"/>
      <c r="FY349" s="477"/>
      <c r="FZ349" s="477"/>
      <c r="GA349" s="477"/>
      <c r="GB349" s="477"/>
      <c r="GC349" s="477"/>
      <c r="GD349" s="477"/>
      <c r="GE349" s="477"/>
      <c r="GF349" s="477"/>
      <c r="GG349" s="477"/>
      <c r="GH349" s="477"/>
      <c r="GI349" s="477"/>
      <c r="GJ349" s="477"/>
      <c r="GK349" s="477"/>
      <c r="GL349" s="477"/>
      <c r="GM349" s="477"/>
      <c r="GN349" s="477"/>
      <c r="GO349" s="477"/>
      <c r="GP349" s="477"/>
      <c r="GQ349" s="477"/>
      <c r="GR349" s="477"/>
      <c r="GS349" s="477"/>
      <c r="GT349" s="477"/>
      <c r="GU349" s="477"/>
      <c r="GV349" s="477"/>
      <c r="GW349" s="477"/>
      <c r="GX349" s="477"/>
      <c r="GY349" s="477"/>
      <c r="GZ349" s="477"/>
      <c r="HA349" s="477"/>
      <c r="HB349" s="477"/>
      <c r="HC349" s="477"/>
      <c r="HD349" s="477"/>
      <c r="HE349" s="477"/>
      <c r="HF349" s="477"/>
      <c r="HG349" s="477"/>
      <c r="HH349" s="477"/>
      <c r="HI349" s="477"/>
      <c r="HJ349" s="477"/>
      <c r="HK349" s="477"/>
      <c r="HL349" s="477"/>
      <c r="HM349" s="477"/>
      <c r="HN349" s="477"/>
      <c r="HO349" s="477"/>
      <c r="HP349" s="477"/>
      <c r="HQ349" s="477"/>
      <c r="HR349" s="477"/>
      <c r="HS349" s="477"/>
      <c r="HT349" s="477"/>
      <c r="HU349" s="477"/>
      <c r="HV349" s="477"/>
      <c r="HW349" s="477"/>
      <c r="HX349" s="477"/>
      <c r="HY349" s="477"/>
      <c r="HZ349" s="477"/>
      <c r="IA349" s="477"/>
      <c r="IB349" s="477"/>
      <c r="IC349" s="477"/>
      <c r="ID349" s="477"/>
      <c r="IE349" s="477"/>
      <c r="IF349" s="477"/>
      <c r="IG349" s="477"/>
      <c r="IH349" s="477"/>
      <c r="II349" s="477"/>
      <c r="IJ349" s="477"/>
      <c r="IK349" s="477"/>
      <c r="IL349" s="477"/>
      <c r="IM349" s="477"/>
      <c r="IN349" s="477"/>
      <c r="IO349" s="477"/>
      <c r="IP349" s="477"/>
      <c r="IQ349" s="477"/>
      <c r="IR349" s="477"/>
      <c r="IS349" s="477"/>
      <c r="IT349" s="477"/>
      <c r="IU349" s="477"/>
      <c r="IV349" s="477"/>
      <c r="IW349" s="477"/>
      <c r="IX349" s="477"/>
      <c r="IY349" s="477"/>
      <c r="IZ349" s="477"/>
      <c r="JA349" s="477"/>
      <c r="JB349" s="477"/>
      <c r="JC349" s="477"/>
      <c r="JD349" s="477"/>
      <c r="JE349" s="477"/>
    </row>
    <row r="350" spans="13:265" s="508" customFormat="1" ht="15" hidden="1" customHeight="1" x14ac:dyDescent="0.25">
      <c r="M350" s="400"/>
      <c r="N350" s="400"/>
      <c r="CK350" s="477"/>
      <c r="CL350" s="477"/>
      <c r="CM350" s="477"/>
      <c r="CN350" s="477"/>
      <c r="CO350" s="477"/>
      <c r="CP350" s="477"/>
      <c r="CQ350" s="477"/>
      <c r="CR350" s="477"/>
      <c r="CS350" s="477"/>
      <c r="CT350" s="477"/>
      <c r="CU350" s="477"/>
      <c r="CV350" s="477"/>
      <c r="CW350" s="477"/>
      <c r="CX350" s="477"/>
      <c r="CY350" s="477"/>
      <c r="CZ350" s="477"/>
      <c r="DA350" s="477"/>
      <c r="DB350" s="477"/>
      <c r="DC350" s="477"/>
      <c r="DD350" s="477"/>
      <c r="DE350" s="477"/>
      <c r="DF350" s="477"/>
      <c r="DG350" s="477"/>
      <c r="DH350" s="477"/>
      <c r="DI350" s="477"/>
      <c r="DJ350" s="477"/>
      <c r="DK350" s="477"/>
      <c r="DL350" s="477"/>
      <c r="DM350" s="477"/>
      <c r="DN350" s="477"/>
      <c r="DO350" s="477"/>
      <c r="DP350" s="477"/>
      <c r="DQ350" s="477"/>
      <c r="DR350" s="477"/>
      <c r="DS350" s="477"/>
      <c r="DT350" s="477"/>
      <c r="DU350" s="477"/>
      <c r="DV350" s="477"/>
      <c r="DW350" s="477"/>
      <c r="DX350" s="477"/>
      <c r="DY350" s="477"/>
      <c r="DZ350" s="477"/>
      <c r="EA350" s="477"/>
      <c r="EB350" s="477"/>
      <c r="EC350" s="477"/>
      <c r="ED350" s="477"/>
      <c r="EE350" s="477"/>
      <c r="EF350" s="477"/>
      <c r="EG350" s="477"/>
      <c r="EH350" s="477"/>
      <c r="EI350" s="477"/>
      <c r="EJ350" s="477"/>
      <c r="EK350" s="477"/>
      <c r="EL350" s="477"/>
      <c r="EM350" s="477"/>
      <c r="EN350" s="477"/>
      <c r="EO350" s="477"/>
      <c r="EP350" s="477"/>
      <c r="EQ350" s="477"/>
      <c r="ER350" s="477"/>
      <c r="ES350" s="477"/>
      <c r="ET350" s="477"/>
      <c r="EU350" s="477"/>
      <c r="EV350" s="477"/>
      <c r="EW350" s="477"/>
      <c r="EX350" s="477"/>
      <c r="EY350" s="477"/>
      <c r="EZ350" s="477"/>
      <c r="FA350" s="477"/>
      <c r="FB350" s="477"/>
      <c r="FC350" s="477"/>
      <c r="FD350" s="477"/>
      <c r="FE350" s="477"/>
      <c r="FF350" s="477"/>
      <c r="FG350" s="477"/>
      <c r="FH350" s="477"/>
      <c r="FI350" s="477"/>
      <c r="FJ350" s="477"/>
      <c r="FK350" s="477"/>
      <c r="FL350" s="477"/>
      <c r="FM350" s="477"/>
      <c r="FN350" s="477"/>
      <c r="FO350" s="477"/>
      <c r="FP350" s="477"/>
      <c r="FQ350" s="477"/>
      <c r="FR350" s="477"/>
      <c r="FS350" s="477"/>
      <c r="FT350" s="477"/>
      <c r="FU350" s="477"/>
      <c r="FV350" s="477"/>
      <c r="FW350" s="477"/>
      <c r="FX350" s="477"/>
      <c r="FY350" s="477"/>
      <c r="FZ350" s="477"/>
      <c r="GA350" s="477"/>
      <c r="GB350" s="477"/>
      <c r="GC350" s="477"/>
      <c r="GD350" s="477"/>
      <c r="GE350" s="477"/>
      <c r="GF350" s="477"/>
      <c r="GG350" s="477"/>
      <c r="GH350" s="477"/>
      <c r="GI350" s="477"/>
      <c r="GJ350" s="477"/>
      <c r="GK350" s="477"/>
      <c r="GL350" s="477"/>
      <c r="GM350" s="477"/>
      <c r="GN350" s="477"/>
      <c r="GO350" s="477"/>
      <c r="GP350" s="477"/>
      <c r="GQ350" s="477"/>
      <c r="GR350" s="477"/>
      <c r="GS350" s="477"/>
      <c r="GT350" s="477"/>
      <c r="GU350" s="477"/>
      <c r="GV350" s="477"/>
      <c r="GW350" s="477"/>
      <c r="GX350" s="477"/>
      <c r="GY350" s="477"/>
      <c r="GZ350" s="477"/>
      <c r="HA350" s="477"/>
      <c r="HB350" s="477"/>
      <c r="HC350" s="477"/>
      <c r="HD350" s="477"/>
      <c r="HE350" s="477"/>
      <c r="HF350" s="477"/>
      <c r="HG350" s="477"/>
      <c r="HH350" s="477"/>
      <c r="HI350" s="477"/>
      <c r="HJ350" s="477"/>
      <c r="HK350" s="477"/>
      <c r="HL350" s="477"/>
      <c r="HM350" s="477"/>
      <c r="HN350" s="477"/>
      <c r="HO350" s="477"/>
      <c r="HP350" s="477"/>
      <c r="HQ350" s="477"/>
      <c r="HR350" s="477"/>
      <c r="HS350" s="477"/>
      <c r="HT350" s="477"/>
      <c r="HU350" s="477"/>
      <c r="HV350" s="477"/>
      <c r="HW350" s="477"/>
      <c r="HX350" s="477"/>
      <c r="HY350" s="477"/>
      <c r="HZ350" s="477"/>
      <c r="IA350" s="477"/>
      <c r="IB350" s="477"/>
      <c r="IC350" s="477"/>
      <c r="ID350" s="477"/>
      <c r="IE350" s="477"/>
      <c r="IF350" s="477"/>
      <c r="IG350" s="477"/>
      <c r="IH350" s="477"/>
      <c r="II350" s="477"/>
      <c r="IJ350" s="477"/>
      <c r="IK350" s="477"/>
      <c r="IL350" s="477"/>
      <c r="IM350" s="477"/>
      <c r="IN350" s="477"/>
      <c r="IO350" s="477"/>
      <c r="IP350" s="477"/>
      <c r="IQ350" s="477"/>
      <c r="IR350" s="477"/>
      <c r="IS350" s="477"/>
      <c r="IT350" s="477"/>
      <c r="IU350" s="477"/>
      <c r="IV350" s="477"/>
      <c r="IW350" s="477"/>
      <c r="IX350" s="477"/>
      <c r="IY350" s="477"/>
      <c r="IZ350" s="477"/>
      <c r="JA350" s="477"/>
      <c r="JB350" s="477"/>
      <c r="JC350" s="477"/>
      <c r="JD350" s="477"/>
      <c r="JE350" s="477"/>
    </row>
    <row r="351" spans="13:265" s="508" customFormat="1" ht="15" hidden="1" customHeight="1" x14ac:dyDescent="0.25">
      <c r="M351" s="400"/>
      <c r="N351" s="400"/>
      <c r="CK351" s="477"/>
      <c r="CL351" s="477"/>
      <c r="CM351" s="477"/>
      <c r="CN351" s="477"/>
      <c r="CO351" s="477"/>
      <c r="CP351" s="477"/>
      <c r="CQ351" s="477"/>
      <c r="CR351" s="477"/>
      <c r="CS351" s="477"/>
      <c r="CT351" s="477"/>
      <c r="CU351" s="477"/>
      <c r="CV351" s="477"/>
      <c r="CW351" s="477"/>
      <c r="CX351" s="477"/>
      <c r="CY351" s="477"/>
      <c r="CZ351" s="477"/>
      <c r="DA351" s="477"/>
      <c r="DB351" s="477"/>
      <c r="DC351" s="477"/>
      <c r="DD351" s="477"/>
      <c r="DE351" s="477"/>
      <c r="DF351" s="477"/>
      <c r="DG351" s="477"/>
      <c r="DH351" s="477"/>
      <c r="DI351" s="477"/>
      <c r="DJ351" s="477"/>
      <c r="DK351" s="477"/>
      <c r="DL351" s="477"/>
      <c r="DM351" s="477"/>
      <c r="DN351" s="477"/>
      <c r="DO351" s="477"/>
      <c r="DP351" s="477"/>
      <c r="DQ351" s="477"/>
      <c r="DR351" s="477"/>
      <c r="DS351" s="477"/>
      <c r="DT351" s="477"/>
      <c r="DU351" s="477"/>
      <c r="DV351" s="477"/>
      <c r="DW351" s="477"/>
      <c r="DX351" s="477"/>
      <c r="DY351" s="477"/>
      <c r="DZ351" s="477"/>
      <c r="EA351" s="477"/>
      <c r="EB351" s="477"/>
      <c r="EC351" s="477"/>
      <c r="ED351" s="477"/>
      <c r="EE351" s="477"/>
      <c r="EF351" s="477"/>
      <c r="EG351" s="477"/>
      <c r="EH351" s="477"/>
      <c r="EI351" s="477"/>
      <c r="EJ351" s="477"/>
      <c r="EK351" s="477"/>
      <c r="EL351" s="477"/>
      <c r="EM351" s="477"/>
      <c r="EN351" s="477"/>
      <c r="EO351" s="477"/>
      <c r="EP351" s="477"/>
      <c r="EQ351" s="477"/>
      <c r="ER351" s="477"/>
      <c r="ES351" s="477"/>
      <c r="ET351" s="477"/>
      <c r="EU351" s="477"/>
      <c r="EV351" s="477"/>
      <c r="EW351" s="477"/>
      <c r="EX351" s="477"/>
      <c r="EY351" s="477"/>
      <c r="EZ351" s="477"/>
      <c r="FA351" s="477"/>
      <c r="FB351" s="477"/>
      <c r="FC351" s="477"/>
      <c r="FD351" s="477"/>
      <c r="FE351" s="477"/>
      <c r="FF351" s="477"/>
      <c r="FG351" s="477"/>
      <c r="FH351" s="477"/>
      <c r="FI351" s="477"/>
      <c r="FJ351" s="477"/>
      <c r="FK351" s="477"/>
      <c r="FL351" s="477"/>
      <c r="FM351" s="477"/>
      <c r="FN351" s="477"/>
      <c r="FO351" s="477"/>
      <c r="FP351" s="477"/>
      <c r="FQ351" s="477"/>
      <c r="FR351" s="477"/>
      <c r="FS351" s="477"/>
      <c r="FT351" s="477"/>
      <c r="FU351" s="477"/>
      <c r="FV351" s="477"/>
      <c r="FW351" s="477"/>
      <c r="FX351" s="477"/>
      <c r="FY351" s="477"/>
      <c r="FZ351" s="477"/>
      <c r="GA351" s="477"/>
      <c r="GB351" s="477"/>
      <c r="GC351" s="477"/>
      <c r="GD351" s="477"/>
      <c r="GE351" s="477"/>
      <c r="GF351" s="477"/>
      <c r="GG351" s="477"/>
      <c r="GH351" s="477"/>
      <c r="GI351" s="477"/>
      <c r="GJ351" s="477"/>
      <c r="GK351" s="477"/>
      <c r="GL351" s="477"/>
      <c r="GM351" s="477"/>
      <c r="GN351" s="477"/>
      <c r="GO351" s="477"/>
      <c r="GP351" s="477"/>
      <c r="GQ351" s="477"/>
      <c r="GR351" s="477"/>
      <c r="GS351" s="477"/>
      <c r="GT351" s="477"/>
      <c r="GU351" s="477"/>
      <c r="GV351" s="477"/>
      <c r="GW351" s="477"/>
      <c r="GX351" s="477"/>
      <c r="GY351" s="477"/>
      <c r="GZ351" s="477"/>
      <c r="HA351" s="477"/>
      <c r="HB351" s="477"/>
      <c r="HC351" s="477"/>
      <c r="HD351" s="477"/>
      <c r="HE351" s="477"/>
      <c r="HF351" s="477"/>
      <c r="HG351" s="477"/>
      <c r="HH351" s="477"/>
      <c r="HI351" s="477"/>
      <c r="HJ351" s="477"/>
      <c r="HK351" s="477"/>
      <c r="HL351" s="477"/>
      <c r="HM351" s="477"/>
      <c r="HN351" s="477"/>
      <c r="HO351" s="477"/>
      <c r="HP351" s="477"/>
      <c r="HQ351" s="477"/>
      <c r="HR351" s="477"/>
      <c r="HS351" s="477"/>
      <c r="HT351" s="477"/>
      <c r="HU351" s="477"/>
      <c r="HV351" s="477"/>
      <c r="HW351" s="477"/>
      <c r="HX351" s="477"/>
      <c r="HY351" s="477"/>
      <c r="HZ351" s="477"/>
      <c r="IA351" s="477"/>
      <c r="IB351" s="477"/>
      <c r="IC351" s="477"/>
      <c r="ID351" s="477"/>
      <c r="IE351" s="477"/>
      <c r="IF351" s="477"/>
      <c r="IG351" s="477"/>
      <c r="IH351" s="477"/>
      <c r="II351" s="477"/>
      <c r="IJ351" s="477"/>
      <c r="IK351" s="477"/>
      <c r="IL351" s="477"/>
      <c r="IM351" s="477"/>
      <c r="IN351" s="477"/>
      <c r="IO351" s="477"/>
      <c r="IP351" s="477"/>
      <c r="IQ351" s="477"/>
      <c r="IR351" s="477"/>
      <c r="IS351" s="477"/>
      <c r="IT351" s="477"/>
      <c r="IU351" s="477"/>
      <c r="IV351" s="477"/>
      <c r="IW351" s="477"/>
      <c r="IX351" s="477"/>
      <c r="IY351" s="477"/>
      <c r="IZ351" s="477"/>
      <c r="JA351" s="477"/>
      <c r="JB351" s="477"/>
      <c r="JC351" s="477"/>
      <c r="JD351" s="477"/>
      <c r="JE351" s="477"/>
    </row>
    <row r="352" spans="13:265" s="508" customFormat="1" ht="15" hidden="1" customHeight="1" x14ac:dyDescent="0.25">
      <c r="M352" s="400"/>
      <c r="N352" s="400"/>
      <c r="CK352" s="477"/>
      <c r="CL352" s="477"/>
      <c r="CM352" s="477"/>
      <c r="CN352" s="477"/>
      <c r="CO352" s="477"/>
      <c r="CP352" s="477"/>
      <c r="CQ352" s="477"/>
      <c r="CR352" s="477"/>
      <c r="CS352" s="477"/>
      <c r="CT352" s="477"/>
      <c r="CU352" s="477"/>
      <c r="CV352" s="477"/>
      <c r="CW352" s="477"/>
      <c r="CX352" s="477"/>
      <c r="CY352" s="477"/>
      <c r="CZ352" s="477"/>
      <c r="DA352" s="477"/>
      <c r="DB352" s="477"/>
      <c r="DC352" s="477"/>
      <c r="DD352" s="477"/>
      <c r="DE352" s="477"/>
      <c r="DF352" s="477"/>
      <c r="DG352" s="477"/>
      <c r="DH352" s="477"/>
      <c r="DI352" s="477"/>
      <c r="DJ352" s="477"/>
      <c r="DK352" s="477"/>
      <c r="DL352" s="477"/>
      <c r="DM352" s="477"/>
      <c r="DN352" s="477"/>
      <c r="DO352" s="477"/>
      <c r="DP352" s="477"/>
      <c r="DQ352" s="477"/>
      <c r="DR352" s="477"/>
      <c r="DS352" s="477"/>
      <c r="DT352" s="477"/>
      <c r="DU352" s="477"/>
      <c r="DV352" s="477"/>
      <c r="DW352" s="477"/>
      <c r="DX352" s="477"/>
      <c r="DY352" s="477"/>
      <c r="DZ352" s="477"/>
      <c r="EA352" s="477"/>
      <c r="EB352" s="477"/>
      <c r="EC352" s="477"/>
      <c r="ED352" s="477"/>
      <c r="EE352" s="477"/>
      <c r="EF352" s="477"/>
      <c r="EG352" s="477"/>
      <c r="EH352" s="477"/>
      <c r="EI352" s="477"/>
      <c r="EJ352" s="477"/>
      <c r="EK352" s="477"/>
      <c r="EL352" s="477"/>
      <c r="EM352" s="477"/>
      <c r="EN352" s="477"/>
      <c r="EO352" s="477"/>
      <c r="EP352" s="477"/>
      <c r="EQ352" s="477"/>
      <c r="ER352" s="477"/>
      <c r="ES352" s="477"/>
      <c r="ET352" s="477"/>
      <c r="EU352" s="477"/>
      <c r="EV352" s="477"/>
      <c r="EW352" s="477"/>
      <c r="EX352" s="477"/>
      <c r="EY352" s="477"/>
      <c r="EZ352" s="477"/>
      <c r="FA352" s="477"/>
      <c r="FB352" s="477"/>
      <c r="FC352" s="477"/>
      <c r="FD352" s="477"/>
      <c r="FE352" s="477"/>
      <c r="FF352" s="477"/>
      <c r="FG352" s="477"/>
      <c r="FH352" s="477"/>
      <c r="FI352" s="477"/>
      <c r="FJ352" s="477"/>
      <c r="FK352" s="477"/>
      <c r="FL352" s="477"/>
      <c r="FM352" s="477"/>
      <c r="FN352" s="477"/>
      <c r="FO352" s="477"/>
      <c r="FP352" s="477"/>
      <c r="FQ352" s="477"/>
      <c r="FR352" s="477"/>
      <c r="FS352" s="477"/>
      <c r="FT352" s="477"/>
      <c r="FU352" s="477"/>
      <c r="FV352" s="477"/>
      <c r="FW352" s="477"/>
      <c r="FX352" s="477"/>
      <c r="FY352" s="477"/>
      <c r="FZ352" s="477"/>
      <c r="GA352" s="477"/>
      <c r="GB352" s="477"/>
      <c r="GC352" s="477"/>
      <c r="GD352" s="477"/>
      <c r="GE352" s="477"/>
      <c r="GF352" s="477"/>
      <c r="GG352" s="477"/>
      <c r="GH352" s="477"/>
      <c r="GI352" s="477"/>
      <c r="GJ352" s="477"/>
      <c r="GK352" s="477"/>
      <c r="GL352" s="477"/>
      <c r="GM352" s="477"/>
      <c r="GN352" s="477"/>
      <c r="GO352" s="477"/>
      <c r="GP352" s="477"/>
      <c r="GQ352" s="477"/>
      <c r="GR352" s="477"/>
      <c r="GS352" s="477"/>
      <c r="GT352" s="477"/>
      <c r="GU352" s="477"/>
      <c r="GV352" s="477"/>
      <c r="GW352" s="477"/>
      <c r="GX352" s="477"/>
      <c r="GY352" s="477"/>
      <c r="GZ352" s="477"/>
      <c r="HA352" s="477"/>
      <c r="HB352" s="477"/>
      <c r="HC352" s="477"/>
      <c r="HD352" s="477"/>
      <c r="HE352" s="477"/>
      <c r="HF352" s="477"/>
      <c r="HG352" s="477"/>
      <c r="HH352" s="477"/>
      <c r="HI352" s="477"/>
      <c r="HJ352" s="477"/>
      <c r="HK352" s="477"/>
      <c r="HL352" s="477"/>
      <c r="HM352" s="477"/>
      <c r="HN352" s="477"/>
      <c r="HO352" s="477"/>
      <c r="HP352" s="477"/>
      <c r="HQ352" s="477"/>
      <c r="HR352" s="477"/>
      <c r="HS352" s="477"/>
      <c r="HT352" s="477"/>
      <c r="HU352" s="477"/>
      <c r="HV352" s="477"/>
      <c r="HW352" s="477"/>
      <c r="HX352" s="477"/>
      <c r="HY352" s="477"/>
      <c r="HZ352" s="477"/>
      <c r="IA352" s="477"/>
      <c r="IB352" s="477"/>
      <c r="IC352" s="477"/>
      <c r="ID352" s="477"/>
      <c r="IE352" s="477"/>
      <c r="IF352" s="477"/>
      <c r="IG352" s="477"/>
      <c r="IH352" s="477"/>
      <c r="II352" s="477"/>
      <c r="IJ352" s="477"/>
      <c r="IK352" s="477"/>
      <c r="IL352" s="477"/>
      <c r="IM352" s="477"/>
      <c r="IN352" s="477"/>
      <c r="IO352" s="477"/>
      <c r="IP352" s="477"/>
      <c r="IQ352" s="477"/>
      <c r="IR352" s="477"/>
      <c r="IS352" s="477"/>
      <c r="IT352" s="477"/>
      <c r="IU352" s="477"/>
      <c r="IV352" s="477"/>
      <c r="IW352" s="477"/>
      <c r="IX352" s="477"/>
      <c r="IY352" s="477"/>
      <c r="IZ352" s="477"/>
      <c r="JA352" s="477"/>
      <c r="JB352" s="477"/>
      <c r="JC352" s="477"/>
      <c r="JD352" s="477"/>
      <c r="JE352" s="477"/>
    </row>
    <row r="353" spans="1:265" s="508" customFormat="1" ht="15" hidden="1" customHeight="1" x14ac:dyDescent="0.25">
      <c r="M353" s="400"/>
      <c r="N353" s="400"/>
      <c r="CK353" s="477"/>
      <c r="CL353" s="477"/>
      <c r="CM353" s="477"/>
      <c r="CN353" s="477"/>
      <c r="CO353" s="477"/>
      <c r="CP353" s="477"/>
      <c r="CQ353" s="477"/>
      <c r="CR353" s="477"/>
      <c r="CS353" s="477"/>
      <c r="CT353" s="477"/>
      <c r="CU353" s="477"/>
      <c r="CV353" s="477"/>
      <c r="CW353" s="477"/>
      <c r="CX353" s="477"/>
      <c r="CY353" s="477"/>
      <c r="CZ353" s="477"/>
      <c r="DA353" s="477"/>
      <c r="DB353" s="477"/>
      <c r="DC353" s="477"/>
      <c r="DD353" s="477"/>
      <c r="DE353" s="477"/>
      <c r="DF353" s="477"/>
      <c r="DG353" s="477"/>
      <c r="DH353" s="477"/>
      <c r="DI353" s="477"/>
      <c r="DJ353" s="477"/>
      <c r="DK353" s="477"/>
      <c r="DL353" s="477"/>
      <c r="DM353" s="477"/>
      <c r="DN353" s="477"/>
      <c r="DO353" s="477"/>
      <c r="DP353" s="477"/>
      <c r="DQ353" s="477"/>
      <c r="DR353" s="477"/>
      <c r="DS353" s="477"/>
      <c r="DT353" s="477"/>
      <c r="DU353" s="477"/>
      <c r="DV353" s="477"/>
      <c r="DW353" s="477"/>
      <c r="DX353" s="477"/>
      <c r="DY353" s="477"/>
      <c r="DZ353" s="477"/>
      <c r="EA353" s="477"/>
      <c r="EB353" s="477"/>
      <c r="EC353" s="477"/>
      <c r="ED353" s="477"/>
      <c r="EE353" s="477"/>
      <c r="EF353" s="477"/>
      <c r="EG353" s="477"/>
      <c r="EH353" s="477"/>
      <c r="EI353" s="477"/>
      <c r="EJ353" s="477"/>
      <c r="EK353" s="477"/>
      <c r="EL353" s="477"/>
      <c r="EM353" s="477"/>
      <c r="EN353" s="477"/>
      <c r="EO353" s="477"/>
      <c r="EP353" s="477"/>
      <c r="EQ353" s="477"/>
      <c r="ER353" s="477"/>
      <c r="ES353" s="477"/>
      <c r="ET353" s="477"/>
      <c r="EU353" s="477"/>
      <c r="EV353" s="477"/>
      <c r="EW353" s="477"/>
      <c r="EX353" s="477"/>
      <c r="EY353" s="477"/>
      <c r="EZ353" s="477"/>
      <c r="FA353" s="477"/>
      <c r="FB353" s="477"/>
      <c r="FC353" s="477"/>
      <c r="FD353" s="477"/>
      <c r="FE353" s="477"/>
      <c r="FF353" s="477"/>
      <c r="FG353" s="477"/>
      <c r="FH353" s="477"/>
      <c r="FI353" s="477"/>
      <c r="FJ353" s="477"/>
      <c r="FK353" s="477"/>
      <c r="FL353" s="477"/>
      <c r="FM353" s="477"/>
      <c r="FN353" s="477"/>
      <c r="FO353" s="477"/>
      <c r="FP353" s="477"/>
      <c r="FQ353" s="477"/>
      <c r="FR353" s="477"/>
      <c r="FS353" s="477"/>
      <c r="FT353" s="477"/>
      <c r="FU353" s="477"/>
      <c r="FV353" s="477"/>
      <c r="FW353" s="477"/>
      <c r="FX353" s="477"/>
      <c r="FY353" s="477"/>
      <c r="FZ353" s="477"/>
      <c r="GA353" s="477"/>
      <c r="GB353" s="477"/>
      <c r="GC353" s="477"/>
      <c r="GD353" s="477"/>
      <c r="GE353" s="477"/>
      <c r="GF353" s="477"/>
      <c r="GG353" s="477"/>
      <c r="GH353" s="477"/>
      <c r="GI353" s="477"/>
      <c r="GJ353" s="477"/>
      <c r="GK353" s="477"/>
      <c r="GL353" s="477"/>
      <c r="GM353" s="477"/>
      <c r="GN353" s="477"/>
      <c r="GO353" s="477"/>
      <c r="GP353" s="477"/>
      <c r="GQ353" s="477"/>
      <c r="GR353" s="477"/>
      <c r="GS353" s="477"/>
      <c r="GT353" s="477"/>
      <c r="GU353" s="477"/>
      <c r="GV353" s="477"/>
      <c r="GW353" s="477"/>
      <c r="GX353" s="477"/>
      <c r="GY353" s="477"/>
      <c r="GZ353" s="477"/>
      <c r="HA353" s="477"/>
      <c r="HB353" s="477"/>
      <c r="HC353" s="477"/>
      <c r="HD353" s="477"/>
      <c r="HE353" s="477"/>
      <c r="HF353" s="477"/>
      <c r="HG353" s="477"/>
      <c r="HH353" s="477"/>
      <c r="HI353" s="477"/>
      <c r="HJ353" s="477"/>
      <c r="HK353" s="477"/>
      <c r="HL353" s="477"/>
      <c r="HM353" s="477"/>
      <c r="HN353" s="477"/>
      <c r="HO353" s="477"/>
      <c r="HP353" s="477"/>
      <c r="HQ353" s="477"/>
      <c r="HR353" s="477"/>
      <c r="HS353" s="477"/>
      <c r="HT353" s="477"/>
      <c r="HU353" s="477"/>
      <c r="HV353" s="477"/>
      <c r="HW353" s="477"/>
      <c r="HX353" s="477"/>
      <c r="HY353" s="477"/>
      <c r="HZ353" s="477"/>
      <c r="IA353" s="477"/>
      <c r="IB353" s="477"/>
      <c r="IC353" s="477"/>
      <c r="ID353" s="477"/>
      <c r="IE353" s="477"/>
      <c r="IF353" s="477"/>
      <c r="IG353" s="477"/>
      <c r="IH353" s="477"/>
      <c r="II353" s="477"/>
      <c r="IJ353" s="477"/>
      <c r="IK353" s="477"/>
      <c r="IL353" s="477"/>
      <c r="IM353" s="477"/>
      <c r="IN353" s="477"/>
      <c r="IO353" s="477"/>
      <c r="IP353" s="477"/>
      <c r="IQ353" s="477"/>
      <c r="IR353" s="477"/>
      <c r="IS353" s="477"/>
      <c r="IT353" s="477"/>
      <c r="IU353" s="477"/>
      <c r="IV353" s="477"/>
      <c r="IW353" s="477"/>
      <c r="IX353" s="477"/>
      <c r="IY353" s="477"/>
      <c r="IZ353" s="477"/>
      <c r="JA353" s="477"/>
      <c r="JB353" s="477"/>
      <c r="JC353" s="477"/>
      <c r="JD353" s="477"/>
      <c r="JE353" s="477"/>
    </row>
    <row r="354" spans="1:265" s="508" customFormat="1" ht="15" hidden="1" customHeight="1" x14ac:dyDescent="0.25">
      <c r="M354" s="400"/>
      <c r="N354" s="400"/>
      <c r="CK354" s="477"/>
      <c r="CL354" s="477"/>
      <c r="CM354" s="477"/>
      <c r="CN354" s="477"/>
      <c r="CO354" s="477"/>
      <c r="CP354" s="477"/>
      <c r="CQ354" s="477"/>
      <c r="CR354" s="477"/>
      <c r="CS354" s="477"/>
      <c r="CT354" s="477"/>
      <c r="CU354" s="477"/>
      <c r="CV354" s="477"/>
      <c r="CW354" s="477"/>
      <c r="CX354" s="477"/>
      <c r="CY354" s="477"/>
      <c r="CZ354" s="477"/>
      <c r="DA354" s="477"/>
      <c r="DB354" s="477"/>
      <c r="DC354" s="477"/>
      <c r="DD354" s="477"/>
      <c r="DE354" s="477"/>
      <c r="DF354" s="477"/>
      <c r="DG354" s="477"/>
      <c r="DH354" s="477"/>
      <c r="DI354" s="477"/>
      <c r="DJ354" s="477"/>
      <c r="DK354" s="477"/>
      <c r="DL354" s="477"/>
      <c r="DM354" s="477"/>
      <c r="DN354" s="477"/>
      <c r="DO354" s="477"/>
      <c r="DP354" s="477"/>
      <c r="DQ354" s="477"/>
      <c r="DR354" s="477"/>
      <c r="DS354" s="477"/>
      <c r="DT354" s="477"/>
      <c r="DU354" s="477"/>
      <c r="DV354" s="477"/>
      <c r="DW354" s="477"/>
      <c r="DX354" s="477"/>
      <c r="DY354" s="477"/>
      <c r="DZ354" s="477"/>
      <c r="EA354" s="477"/>
      <c r="EB354" s="477"/>
      <c r="EC354" s="477"/>
      <c r="ED354" s="477"/>
      <c r="EE354" s="477"/>
      <c r="EF354" s="477"/>
      <c r="EG354" s="477"/>
      <c r="EH354" s="477"/>
      <c r="EI354" s="477"/>
      <c r="EJ354" s="477"/>
      <c r="EK354" s="477"/>
      <c r="EL354" s="477"/>
      <c r="EM354" s="477"/>
      <c r="EN354" s="477"/>
      <c r="EO354" s="477"/>
      <c r="EP354" s="477"/>
      <c r="EQ354" s="477"/>
      <c r="ER354" s="477"/>
      <c r="ES354" s="477"/>
      <c r="ET354" s="477"/>
      <c r="EU354" s="477"/>
      <c r="EV354" s="477"/>
      <c r="EW354" s="477"/>
      <c r="EX354" s="477"/>
      <c r="EY354" s="477"/>
      <c r="EZ354" s="477"/>
      <c r="FA354" s="477"/>
      <c r="FB354" s="477"/>
      <c r="FC354" s="477"/>
      <c r="FD354" s="477"/>
      <c r="FE354" s="477"/>
      <c r="FF354" s="477"/>
      <c r="FG354" s="477"/>
      <c r="FH354" s="477"/>
      <c r="FI354" s="477"/>
      <c r="FJ354" s="477"/>
      <c r="FK354" s="477"/>
      <c r="FL354" s="477"/>
      <c r="FM354" s="477"/>
      <c r="FN354" s="477"/>
      <c r="FO354" s="477"/>
      <c r="FP354" s="477"/>
      <c r="FQ354" s="477"/>
      <c r="FR354" s="477"/>
      <c r="FS354" s="477"/>
      <c r="FT354" s="477"/>
      <c r="FU354" s="477"/>
      <c r="FV354" s="477"/>
      <c r="FW354" s="477"/>
      <c r="FX354" s="477"/>
      <c r="FY354" s="477"/>
      <c r="FZ354" s="477"/>
      <c r="GA354" s="477"/>
      <c r="GB354" s="477"/>
      <c r="GC354" s="477"/>
      <c r="GD354" s="477"/>
      <c r="GE354" s="477"/>
      <c r="GF354" s="477"/>
      <c r="GG354" s="477"/>
      <c r="GH354" s="477"/>
      <c r="GI354" s="477"/>
      <c r="GJ354" s="477"/>
      <c r="GK354" s="477"/>
      <c r="GL354" s="477"/>
      <c r="GM354" s="477"/>
      <c r="GN354" s="477"/>
      <c r="GO354" s="477"/>
      <c r="GP354" s="477"/>
      <c r="GQ354" s="477"/>
      <c r="GR354" s="477"/>
      <c r="GS354" s="477"/>
      <c r="GT354" s="477"/>
      <c r="GU354" s="477"/>
      <c r="GV354" s="477"/>
      <c r="GW354" s="477"/>
      <c r="GX354" s="477"/>
      <c r="GY354" s="477"/>
      <c r="GZ354" s="477"/>
      <c r="HA354" s="477"/>
      <c r="HB354" s="477"/>
      <c r="HC354" s="477"/>
      <c r="HD354" s="477"/>
      <c r="HE354" s="477"/>
      <c r="HF354" s="477"/>
      <c r="HG354" s="477"/>
      <c r="HH354" s="477"/>
      <c r="HI354" s="477"/>
      <c r="HJ354" s="477"/>
      <c r="HK354" s="477"/>
      <c r="HL354" s="477"/>
      <c r="HM354" s="477"/>
      <c r="HN354" s="477"/>
      <c r="HO354" s="477"/>
      <c r="HP354" s="477"/>
      <c r="HQ354" s="477"/>
      <c r="HR354" s="477"/>
      <c r="HS354" s="477"/>
      <c r="HT354" s="477"/>
      <c r="HU354" s="477"/>
      <c r="HV354" s="477"/>
      <c r="HW354" s="477"/>
      <c r="HX354" s="477"/>
      <c r="HY354" s="477"/>
      <c r="HZ354" s="477"/>
      <c r="IA354" s="477"/>
      <c r="IB354" s="477"/>
      <c r="IC354" s="477"/>
      <c r="ID354" s="477"/>
      <c r="IE354" s="477"/>
      <c r="IF354" s="477"/>
      <c r="IG354" s="477"/>
      <c r="IH354" s="477"/>
      <c r="II354" s="477"/>
      <c r="IJ354" s="477"/>
      <c r="IK354" s="477"/>
      <c r="IL354" s="477"/>
      <c r="IM354" s="477"/>
      <c r="IN354" s="477"/>
      <c r="IO354" s="477"/>
      <c r="IP354" s="477"/>
      <c r="IQ354" s="477"/>
      <c r="IR354" s="477"/>
      <c r="IS354" s="477"/>
      <c r="IT354" s="477"/>
      <c r="IU354" s="477"/>
      <c r="IV354" s="477"/>
      <c r="IW354" s="477"/>
      <c r="IX354" s="477"/>
      <c r="IY354" s="477"/>
      <c r="IZ354" s="477"/>
      <c r="JA354" s="477"/>
      <c r="JB354" s="477"/>
      <c r="JC354" s="477"/>
      <c r="JD354" s="477"/>
      <c r="JE354" s="477"/>
    </row>
    <row r="355" spans="1:265" s="508" customFormat="1" ht="15" hidden="1" customHeight="1" x14ac:dyDescent="0.25">
      <c r="M355" s="400"/>
      <c r="N355" s="400"/>
      <c r="CK355" s="477"/>
      <c r="CL355" s="477"/>
      <c r="CM355" s="477"/>
      <c r="CN355" s="477"/>
      <c r="CO355" s="477"/>
      <c r="CP355" s="477"/>
      <c r="CQ355" s="477"/>
      <c r="CR355" s="477"/>
      <c r="CS355" s="477"/>
      <c r="CT355" s="477"/>
      <c r="CU355" s="477"/>
      <c r="CV355" s="477"/>
      <c r="CW355" s="477"/>
      <c r="CX355" s="477"/>
      <c r="CY355" s="477"/>
      <c r="CZ355" s="477"/>
      <c r="DA355" s="477"/>
      <c r="DB355" s="477"/>
      <c r="DC355" s="477"/>
      <c r="DD355" s="477"/>
      <c r="DE355" s="477"/>
      <c r="DF355" s="477"/>
      <c r="DG355" s="477"/>
      <c r="DH355" s="477"/>
      <c r="DI355" s="477"/>
      <c r="DJ355" s="477"/>
      <c r="DK355" s="477"/>
      <c r="DL355" s="477"/>
      <c r="DM355" s="477"/>
      <c r="DN355" s="477"/>
      <c r="DO355" s="477"/>
      <c r="DP355" s="477"/>
      <c r="DQ355" s="477"/>
      <c r="DR355" s="477"/>
      <c r="DS355" s="477"/>
      <c r="DT355" s="477"/>
      <c r="DU355" s="477"/>
      <c r="DV355" s="477"/>
      <c r="DW355" s="477"/>
      <c r="DX355" s="477"/>
      <c r="DY355" s="477"/>
      <c r="DZ355" s="477"/>
      <c r="EA355" s="477"/>
      <c r="EB355" s="477"/>
      <c r="EC355" s="477"/>
      <c r="ED355" s="477"/>
      <c r="EE355" s="477"/>
      <c r="EF355" s="477"/>
      <c r="EG355" s="477"/>
      <c r="EH355" s="477"/>
      <c r="EI355" s="477"/>
      <c r="EJ355" s="477"/>
      <c r="EK355" s="477"/>
      <c r="EL355" s="477"/>
      <c r="EM355" s="477"/>
      <c r="EN355" s="477"/>
      <c r="EO355" s="477"/>
      <c r="EP355" s="477"/>
      <c r="EQ355" s="477"/>
      <c r="ER355" s="477"/>
      <c r="ES355" s="477"/>
      <c r="ET355" s="477"/>
      <c r="EU355" s="477"/>
      <c r="EV355" s="477"/>
      <c r="EW355" s="477"/>
      <c r="EX355" s="477"/>
      <c r="EY355" s="477"/>
      <c r="EZ355" s="477"/>
      <c r="FA355" s="477"/>
      <c r="FB355" s="477"/>
      <c r="FC355" s="477"/>
      <c r="FD355" s="477"/>
      <c r="FE355" s="477"/>
      <c r="FF355" s="477"/>
      <c r="FG355" s="477"/>
      <c r="FH355" s="477"/>
      <c r="FI355" s="477"/>
      <c r="FJ355" s="477"/>
      <c r="FK355" s="477"/>
      <c r="FL355" s="477"/>
      <c r="FM355" s="477"/>
      <c r="FN355" s="477"/>
      <c r="FO355" s="477"/>
      <c r="FP355" s="477"/>
      <c r="FQ355" s="477"/>
      <c r="FR355" s="477"/>
      <c r="FS355" s="477"/>
      <c r="FT355" s="477"/>
      <c r="FU355" s="477"/>
      <c r="FV355" s="477"/>
      <c r="FW355" s="477"/>
      <c r="FX355" s="477"/>
      <c r="FY355" s="477"/>
      <c r="FZ355" s="477"/>
      <c r="GA355" s="477"/>
      <c r="GB355" s="477"/>
      <c r="GC355" s="477"/>
      <c r="GD355" s="477"/>
      <c r="GE355" s="477"/>
      <c r="GF355" s="477"/>
      <c r="GG355" s="477"/>
      <c r="GH355" s="477"/>
      <c r="GI355" s="477"/>
      <c r="GJ355" s="477"/>
      <c r="GK355" s="477"/>
      <c r="GL355" s="477"/>
      <c r="GM355" s="477"/>
      <c r="GN355" s="477"/>
      <c r="GO355" s="477"/>
      <c r="GP355" s="477"/>
      <c r="GQ355" s="477"/>
      <c r="GR355" s="477"/>
      <c r="GS355" s="477"/>
      <c r="GT355" s="477"/>
      <c r="GU355" s="477"/>
      <c r="GV355" s="477"/>
      <c r="GW355" s="477"/>
      <c r="GX355" s="477"/>
      <c r="GY355" s="477"/>
      <c r="GZ355" s="477"/>
      <c r="HA355" s="477"/>
      <c r="HB355" s="477"/>
      <c r="HC355" s="477"/>
      <c r="HD355" s="477"/>
      <c r="HE355" s="477"/>
      <c r="HF355" s="477"/>
      <c r="HG355" s="477"/>
      <c r="HH355" s="477"/>
      <c r="HI355" s="477"/>
      <c r="HJ355" s="477"/>
      <c r="HK355" s="477"/>
      <c r="HL355" s="477"/>
      <c r="HM355" s="477"/>
      <c r="HN355" s="477"/>
      <c r="HO355" s="477"/>
      <c r="HP355" s="477"/>
      <c r="HQ355" s="477"/>
      <c r="HR355" s="477"/>
      <c r="HS355" s="477"/>
      <c r="HT355" s="477"/>
      <c r="HU355" s="477"/>
      <c r="HV355" s="477"/>
      <c r="HW355" s="477"/>
      <c r="HX355" s="477"/>
      <c r="HY355" s="477"/>
      <c r="HZ355" s="477"/>
      <c r="IA355" s="477"/>
      <c r="IB355" s="477"/>
      <c r="IC355" s="477"/>
      <c r="ID355" s="477"/>
      <c r="IE355" s="477"/>
      <c r="IF355" s="477"/>
      <c r="IG355" s="477"/>
      <c r="IH355" s="477"/>
      <c r="II355" s="477"/>
      <c r="IJ355" s="477"/>
      <c r="IK355" s="477"/>
      <c r="IL355" s="477"/>
      <c r="IM355" s="477"/>
      <c r="IN355" s="477"/>
      <c r="IO355" s="477"/>
      <c r="IP355" s="477"/>
      <c r="IQ355" s="477"/>
      <c r="IR355" s="477"/>
      <c r="IS355" s="477"/>
      <c r="IT355" s="477"/>
      <c r="IU355" s="477"/>
      <c r="IV355" s="477"/>
      <c r="IW355" s="477"/>
      <c r="IX355" s="477"/>
      <c r="IY355" s="477"/>
      <c r="IZ355" s="477"/>
      <c r="JA355" s="477"/>
      <c r="JB355" s="477"/>
      <c r="JC355" s="477"/>
      <c r="JD355" s="477"/>
      <c r="JE355" s="477"/>
    </row>
    <row r="356" spans="1:265" s="508" customFormat="1" ht="15" hidden="1" customHeight="1" x14ac:dyDescent="0.25">
      <c r="M356" s="400"/>
      <c r="N356" s="400"/>
      <c r="CK356" s="477"/>
      <c r="CL356" s="477"/>
      <c r="CM356" s="477"/>
      <c r="CN356" s="477"/>
      <c r="CO356" s="477"/>
      <c r="CP356" s="477"/>
      <c r="CQ356" s="477"/>
      <c r="CR356" s="477"/>
      <c r="CS356" s="477"/>
      <c r="CT356" s="477"/>
      <c r="CU356" s="477"/>
      <c r="CV356" s="477"/>
      <c r="CW356" s="477"/>
      <c r="CX356" s="477"/>
      <c r="CY356" s="477"/>
      <c r="CZ356" s="477"/>
      <c r="DA356" s="477"/>
      <c r="DB356" s="477"/>
      <c r="DC356" s="477"/>
      <c r="DD356" s="477"/>
      <c r="DE356" s="477"/>
      <c r="DF356" s="477"/>
      <c r="DG356" s="477"/>
      <c r="DH356" s="477"/>
      <c r="DI356" s="477"/>
      <c r="DJ356" s="477"/>
      <c r="DK356" s="477"/>
      <c r="DL356" s="477"/>
      <c r="DM356" s="477"/>
      <c r="DN356" s="477"/>
      <c r="DO356" s="477"/>
      <c r="DP356" s="477"/>
      <c r="DQ356" s="477"/>
      <c r="DR356" s="477"/>
      <c r="DS356" s="477"/>
      <c r="DT356" s="477"/>
      <c r="DU356" s="477"/>
      <c r="DV356" s="477"/>
      <c r="DW356" s="477"/>
      <c r="DX356" s="477"/>
      <c r="DY356" s="477"/>
      <c r="DZ356" s="477"/>
      <c r="EA356" s="477"/>
      <c r="EB356" s="477"/>
      <c r="EC356" s="477"/>
      <c r="ED356" s="477"/>
      <c r="EE356" s="477"/>
      <c r="EF356" s="477"/>
      <c r="EG356" s="477"/>
      <c r="EH356" s="477"/>
      <c r="EI356" s="477"/>
      <c r="EJ356" s="477"/>
      <c r="EK356" s="477"/>
      <c r="EL356" s="477"/>
      <c r="EM356" s="477"/>
      <c r="EN356" s="477"/>
      <c r="EO356" s="477"/>
      <c r="EP356" s="477"/>
      <c r="EQ356" s="477"/>
      <c r="ER356" s="477"/>
      <c r="ES356" s="477"/>
      <c r="ET356" s="477"/>
      <c r="EU356" s="477"/>
      <c r="EV356" s="477"/>
      <c r="EW356" s="477"/>
      <c r="EX356" s="477"/>
      <c r="EY356" s="477"/>
      <c r="EZ356" s="477"/>
      <c r="FA356" s="477"/>
      <c r="FB356" s="477"/>
      <c r="FC356" s="477"/>
      <c r="FD356" s="477"/>
      <c r="FE356" s="477"/>
      <c r="FF356" s="477"/>
      <c r="FG356" s="477"/>
      <c r="FH356" s="477"/>
      <c r="FI356" s="477"/>
      <c r="FJ356" s="477"/>
      <c r="FK356" s="477"/>
      <c r="FL356" s="477"/>
      <c r="FM356" s="477"/>
      <c r="FN356" s="477"/>
      <c r="FO356" s="477"/>
      <c r="FP356" s="477"/>
      <c r="FQ356" s="477"/>
      <c r="FR356" s="477"/>
      <c r="FS356" s="477"/>
      <c r="FT356" s="477"/>
      <c r="FU356" s="477"/>
      <c r="FV356" s="477"/>
      <c r="FW356" s="477"/>
      <c r="FX356" s="477"/>
      <c r="FY356" s="477"/>
      <c r="FZ356" s="477"/>
      <c r="GA356" s="477"/>
      <c r="GB356" s="477"/>
      <c r="GC356" s="477"/>
      <c r="GD356" s="477"/>
      <c r="GE356" s="477"/>
      <c r="GF356" s="477"/>
      <c r="GG356" s="477"/>
      <c r="GH356" s="477"/>
      <c r="GI356" s="477"/>
      <c r="GJ356" s="477"/>
      <c r="GK356" s="477"/>
      <c r="GL356" s="477"/>
      <c r="GM356" s="477"/>
      <c r="GN356" s="477"/>
      <c r="GO356" s="477"/>
      <c r="GP356" s="477"/>
      <c r="GQ356" s="477"/>
      <c r="GR356" s="477"/>
      <c r="GS356" s="477"/>
      <c r="GT356" s="477"/>
      <c r="GU356" s="477"/>
      <c r="GV356" s="477"/>
      <c r="GW356" s="477"/>
      <c r="GX356" s="477"/>
      <c r="GY356" s="477"/>
      <c r="GZ356" s="477"/>
      <c r="HA356" s="477"/>
      <c r="HB356" s="477"/>
      <c r="HC356" s="477"/>
      <c r="HD356" s="477"/>
      <c r="HE356" s="477"/>
      <c r="HF356" s="477"/>
      <c r="HG356" s="477"/>
      <c r="HH356" s="477"/>
      <c r="HI356" s="477"/>
      <c r="HJ356" s="477"/>
      <c r="HK356" s="477"/>
      <c r="HL356" s="477"/>
      <c r="HM356" s="477"/>
      <c r="HN356" s="477"/>
      <c r="HO356" s="477"/>
      <c r="HP356" s="477"/>
      <c r="HQ356" s="477"/>
      <c r="HR356" s="477"/>
      <c r="HS356" s="477"/>
      <c r="HT356" s="477"/>
      <c r="HU356" s="477"/>
      <c r="HV356" s="477"/>
      <c r="HW356" s="477"/>
      <c r="HX356" s="477"/>
      <c r="HY356" s="477"/>
      <c r="HZ356" s="477"/>
      <c r="IA356" s="477"/>
      <c r="IB356" s="477"/>
      <c r="IC356" s="477"/>
      <c r="ID356" s="477"/>
      <c r="IE356" s="477"/>
      <c r="IF356" s="477"/>
      <c r="IG356" s="477"/>
      <c r="IH356" s="477"/>
      <c r="II356" s="477"/>
      <c r="IJ356" s="477"/>
      <c r="IK356" s="477"/>
      <c r="IL356" s="477"/>
      <c r="IM356" s="477"/>
      <c r="IN356" s="477"/>
      <c r="IO356" s="477"/>
      <c r="IP356" s="477"/>
      <c r="IQ356" s="477"/>
      <c r="IR356" s="477"/>
      <c r="IS356" s="477"/>
      <c r="IT356" s="477"/>
      <c r="IU356" s="477"/>
      <c r="IV356" s="477"/>
      <c r="IW356" s="477"/>
      <c r="IX356" s="477"/>
      <c r="IY356" s="477"/>
      <c r="IZ356" s="477"/>
      <c r="JA356" s="477"/>
      <c r="JB356" s="477"/>
      <c r="JC356" s="477"/>
      <c r="JD356" s="477"/>
      <c r="JE356" s="477"/>
    </row>
    <row r="357" spans="1:265" s="508" customFormat="1" ht="15" hidden="1" customHeight="1" x14ac:dyDescent="0.25">
      <c r="M357" s="400"/>
      <c r="N357" s="400"/>
      <c r="CK357" s="477"/>
      <c r="CL357" s="477"/>
      <c r="CM357" s="477"/>
      <c r="CN357" s="477"/>
      <c r="CO357" s="477"/>
      <c r="CP357" s="477"/>
      <c r="CQ357" s="477"/>
      <c r="CR357" s="477"/>
      <c r="CS357" s="477"/>
      <c r="CT357" s="477"/>
      <c r="CU357" s="477"/>
      <c r="CV357" s="477"/>
      <c r="CW357" s="477"/>
      <c r="CX357" s="477"/>
      <c r="CY357" s="477"/>
      <c r="CZ357" s="477"/>
      <c r="DA357" s="477"/>
      <c r="DB357" s="477"/>
      <c r="DC357" s="477"/>
      <c r="DD357" s="477"/>
      <c r="DE357" s="477"/>
      <c r="DF357" s="477"/>
      <c r="DG357" s="477"/>
      <c r="DH357" s="477"/>
      <c r="DI357" s="477"/>
      <c r="DJ357" s="477"/>
      <c r="DK357" s="477"/>
      <c r="DL357" s="477"/>
      <c r="DM357" s="477"/>
      <c r="DN357" s="477"/>
      <c r="DO357" s="477"/>
      <c r="DP357" s="477"/>
      <c r="DQ357" s="477"/>
      <c r="DR357" s="477"/>
      <c r="DS357" s="477"/>
      <c r="DT357" s="477"/>
      <c r="DU357" s="477"/>
      <c r="DV357" s="477"/>
      <c r="DW357" s="477"/>
      <c r="DX357" s="477"/>
      <c r="DY357" s="477"/>
      <c r="DZ357" s="477"/>
      <c r="EA357" s="477"/>
      <c r="EB357" s="477"/>
      <c r="EC357" s="477"/>
      <c r="ED357" s="477"/>
      <c r="EE357" s="477"/>
      <c r="EF357" s="477"/>
      <c r="EG357" s="477"/>
      <c r="EH357" s="477"/>
      <c r="EI357" s="477"/>
      <c r="EJ357" s="477"/>
      <c r="EK357" s="477"/>
      <c r="EL357" s="477"/>
      <c r="EM357" s="477"/>
      <c r="EN357" s="477"/>
      <c r="EO357" s="477"/>
      <c r="EP357" s="477"/>
      <c r="EQ357" s="477"/>
      <c r="ER357" s="477"/>
      <c r="ES357" s="477"/>
      <c r="ET357" s="477"/>
      <c r="EU357" s="477"/>
      <c r="EV357" s="477"/>
      <c r="EW357" s="477"/>
      <c r="EX357" s="477"/>
      <c r="EY357" s="477"/>
      <c r="EZ357" s="477"/>
      <c r="FA357" s="477"/>
      <c r="FB357" s="477"/>
      <c r="FC357" s="477"/>
      <c r="FD357" s="477"/>
      <c r="FE357" s="477"/>
      <c r="FF357" s="477"/>
      <c r="FG357" s="477"/>
      <c r="FH357" s="477"/>
      <c r="FI357" s="477"/>
      <c r="FJ357" s="477"/>
      <c r="FK357" s="477"/>
      <c r="FL357" s="477"/>
      <c r="FM357" s="477"/>
      <c r="FN357" s="477"/>
      <c r="FO357" s="477"/>
      <c r="FP357" s="477"/>
      <c r="FQ357" s="477"/>
      <c r="FR357" s="477"/>
      <c r="FS357" s="477"/>
      <c r="FT357" s="477"/>
      <c r="FU357" s="477"/>
      <c r="FV357" s="477"/>
      <c r="FW357" s="477"/>
      <c r="FX357" s="477"/>
      <c r="FY357" s="477"/>
      <c r="FZ357" s="477"/>
      <c r="GA357" s="477"/>
      <c r="GB357" s="477"/>
      <c r="GC357" s="477"/>
      <c r="GD357" s="477"/>
      <c r="GE357" s="477"/>
      <c r="GF357" s="477"/>
      <c r="GG357" s="477"/>
      <c r="GH357" s="477"/>
      <c r="GI357" s="477"/>
      <c r="GJ357" s="477"/>
      <c r="GK357" s="477"/>
      <c r="GL357" s="477"/>
      <c r="GM357" s="477"/>
      <c r="GN357" s="477"/>
      <c r="GO357" s="477"/>
      <c r="GP357" s="477"/>
      <c r="GQ357" s="477"/>
      <c r="GR357" s="477"/>
      <c r="GS357" s="477"/>
      <c r="GT357" s="477"/>
      <c r="GU357" s="477"/>
      <c r="GV357" s="477"/>
      <c r="GW357" s="477"/>
      <c r="GX357" s="477"/>
      <c r="GY357" s="477"/>
      <c r="GZ357" s="477"/>
      <c r="HA357" s="477"/>
      <c r="HB357" s="477"/>
      <c r="HC357" s="477"/>
      <c r="HD357" s="477"/>
      <c r="HE357" s="477"/>
      <c r="HF357" s="477"/>
      <c r="HG357" s="477"/>
      <c r="HH357" s="477"/>
      <c r="HI357" s="477"/>
      <c r="HJ357" s="477"/>
      <c r="HK357" s="477"/>
      <c r="HL357" s="477"/>
      <c r="HM357" s="477"/>
      <c r="HN357" s="477"/>
      <c r="HO357" s="477"/>
      <c r="HP357" s="477"/>
      <c r="HQ357" s="477"/>
      <c r="HR357" s="477"/>
      <c r="HS357" s="477"/>
      <c r="HT357" s="477"/>
      <c r="HU357" s="477"/>
      <c r="HV357" s="477"/>
      <c r="HW357" s="477"/>
      <c r="HX357" s="477"/>
      <c r="HY357" s="477"/>
      <c r="HZ357" s="477"/>
      <c r="IA357" s="477"/>
      <c r="IB357" s="477"/>
      <c r="IC357" s="477"/>
      <c r="ID357" s="477"/>
      <c r="IE357" s="477"/>
      <c r="IF357" s="477"/>
      <c r="IG357" s="477"/>
      <c r="IH357" s="477"/>
      <c r="II357" s="477"/>
      <c r="IJ357" s="477"/>
      <c r="IK357" s="477"/>
      <c r="IL357" s="477"/>
      <c r="IM357" s="477"/>
      <c r="IN357" s="477"/>
      <c r="IO357" s="477"/>
      <c r="IP357" s="477"/>
      <c r="IQ357" s="477"/>
      <c r="IR357" s="477"/>
      <c r="IS357" s="477"/>
      <c r="IT357" s="477"/>
      <c r="IU357" s="477"/>
      <c r="IV357" s="477"/>
      <c r="IW357" s="477"/>
      <c r="IX357" s="477"/>
      <c r="IY357" s="477"/>
      <c r="IZ357" s="477"/>
      <c r="JA357" s="477"/>
      <c r="JB357" s="477"/>
      <c r="JC357" s="477"/>
      <c r="JD357" s="477"/>
      <c r="JE357" s="477"/>
    </row>
    <row r="358" spans="1:265" s="508" customFormat="1" ht="15" hidden="1" customHeight="1" x14ac:dyDescent="0.25">
      <c r="M358" s="400"/>
      <c r="N358" s="400"/>
      <c r="CK358" s="477"/>
      <c r="CL358" s="477"/>
      <c r="CM358" s="477"/>
      <c r="CN358" s="477"/>
      <c r="CO358" s="477"/>
      <c r="CP358" s="477"/>
      <c r="CQ358" s="477"/>
      <c r="CR358" s="477"/>
      <c r="CS358" s="477"/>
      <c r="CT358" s="477"/>
      <c r="CU358" s="477"/>
      <c r="CV358" s="477"/>
      <c r="CW358" s="477"/>
      <c r="CX358" s="477"/>
      <c r="CY358" s="477"/>
      <c r="CZ358" s="477"/>
      <c r="DA358" s="477"/>
      <c r="DB358" s="477"/>
      <c r="DC358" s="477"/>
      <c r="DD358" s="477"/>
      <c r="DE358" s="477"/>
      <c r="DF358" s="477"/>
      <c r="DG358" s="477"/>
      <c r="DH358" s="477"/>
      <c r="DI358" s="477"/>
      <c r="DJ358" s="477"/>
      <c r="DK358" s="477"/>
      <c r="DL358" s="477"/>
      <c r="DM358" s="477"/>
      <c r="DN358" s="477"/>
      <c r="DO358" s="477"/>
      <c r="DP358" s="477"/>
      <c r="DQ358" s="477"/>
      <c r="DR358" s="477"/>
      <c r="DS358" s="477"/>
      <c r="DT358" s="477"/>
      <c r="DU358" s="477"/>
      <c r="DV358" s="477"/>
      <c r="DW358" s="477"/>
      <c r="DX358" s="477"/>
      <c r="DY358" s="477"/>
      <c r="DZ358" s="477"/>
      <c r="EA358" s="477"/>
      <c r="EB358" s="477"/>
      <c r="EC358" s="477"/>
      <c r="ED358" s="477"/>
      <c r="EE358" s="477"/>
      <c r="EF358" s="477"/>
      <c r="EG358" s="477"/>
      <c r="EH358" s="477"/>
      <c r="EI358" s="477"/>
      <c r="EJ358" s="477"/>
      <c r="EK358" s="477"/>
      <c r="EL358" s="477"/>
      <c r="EM358" s="477"/>
      <c r="EN358" s="477"/>
      <c r="EO358" s="477"/>
      <c r="EP358" s="477"/>
      <c r="EQ358" s="477"/>
      <c r="ER358" s="477"/>
      <c r="ES358" s="477"/>
      <c r="ET358" s="477"/>
      <c r="EU358" s="477"/>
      <c r="EV358" s="477"/>
      <c r="EW358" s="477"/>
      <c r="EX358" s="477"/>
      <c r="EY358" s="477"/>
      <c r="EZ358" s="477"/>
      <c r="FA358" s="477"/>
      <c r="FB358" s="477"/>
      <c r="FC358" s="477"/>
      <c r="FD358" s="477"/>
      <c r="FE358" s="477"/>
      <c r="FF358" s="477"/>
      <c r="FG358" s="477"/>
      <c r="FH358" s="477"/>
      <c r="FI358" s="477"/>
      <c r="FJ358" s="477"/>
      <c r="FK358" s="477"/>
      <c r="FL358" s="477"/>
      <c r="FM358" s="477"/>
      <c r="FN358" s="477"/>
      <c r="FO358" s="477"/>
      <c r="FP358" s="477"/>
      <c r="FQ358" s="477"/>
      <c r="FR358" s="477"/>
      <c r="FS358" s="477"/>
      <c r="FT358" s="477"/>
      <c r="FU358" s="477"/>
      <c r="FV358" s="477"/>
      <c r="FW358" s="477"/>
      <c r="FX358" s="477"/>
      <c r="FY358" s="477"/>
      <c r="FZ358" s="477"/>
      <c r="GA358" s="477"/>
      <c r="GB358" s="477"/>
      <c r="GC358" s="477"/>
      <c r="GD358" s="477"/>
      <c r="GE358" s="477"/>
      <c r="GF358" s="477"/>
      <c r="GG358" s="477"/>
      <c r="GH358" s="477"/>
      <c r="GI358" s="477"/>
      <c r="GJ358" s="477"/>
      <c r="GK358" s="477"/>
      <c r="GL358" s="477"/>
      <c r="GM358" s="477"/>
      <c r="GN358" s="477"/>
      <c r="GO358" s="477"/>
      <c r="GP358" s="477"/>
      <c r="GQ358" s="477"/>
      <c r="GR358" s="477"/>
      <c r="GS358" s="477"/>
      <c r="GT358" s="477"/>
      <c r="GU358" s="477"/>
      <c r="GV358" s="477"/>
      <c r="GW358" s="477"/>
      <c r="GX358" s="477"/>
      <c r="GY358" s="477"/>
      <c r="GZ358" s="477"/>
      <c r="HA358" s="477"/>
      <c r="HB358" s="477"/>
      <c r="HC358" s="477"/>
      <c r="HD358" s="477"/>
      <c r="HE358" s="477"/>
      <c r="HF358" s="477"/>
      <c r="HG358" s="477"/>
      <c r="HH358" s="477"/>
      <c r="HI358" s="477"/>
      <c r="HJ358" s="477"/>
      <c r="HK358" s="477"/>
      <c r="HL358" s="477"/>
      <c r="HM358" s="477"/>
      <c r="HN358" s="477"/>
      <c r="HO358" s="477"/>
      <c r="HP358" s="477"/>
      <c r="HQ358" s="477"/>
      <c r="HR358" s="477"/>
      <c r="HS358" s="477"/>
      <c r="HT358" s="477"/>
      <c r="HU358" s="477"/>
      <c r="HV358" s="477"/>
      <c r="HW358" s="477"/>
      <c r="HX358" s="477"/>
      <c r="HY358" s="477"/>
      <c r="HZ358" s="477"/>
      <c r="IA358" s="477"/>
      <c r="IB358" s="477"/>
      <c r="IC358" s="477"/>
      <c r="ID358" s="477"/>
      <c r="IE358" s="477"/>
      <c r="IF358" s="477"/>
      <c r="IG358" s="477"/>
      <c r="IH358" s="477"/>
      <c r="II358" s="477"/>
      <c r="IJ358" s="477"/>
      <c r="IK358" s="477"/>
      <c r="IL358" s="477"/>
      <c r="IM358" s="477"/>
      <c r="IN358" s="477"/>
      <c r="IO358" s="477"/>
      <c r="IP358" s="477"/>
      <c r="IQ358" s="477"/>
      <c r="IR358" s="477"/>
      <c r="IS358" s="477"/>
      <c r="IT358" s="477"/>
      <c r="IU358" s="477"/>
      <c r="IV358" s="477"/>
      <c r="IW358" s="477"/>
      <c r="IX358" s="477"/>
      <c r="IY358" s="477"/>
      <c r="IZ358" s="477"/>
      <c r="JA358" s="477"/>
      <c r="JB358" s="477"/>
      <c r="JC358" s="477"/>
      <c r="JD358" s="477"/>
      <c r="JE358" s="477"/>
    </row>
    <row r="359" spans="1:265" s="477" customFormat="1" ht="15" hidden="1" customHeight="1" x14ac:dyDescent="0.25">
      <c r="A359" s="508"/>
      <c r="B359" s="508"/>
      <c r="C359" s="508"/>
      <c r="D359" s="508"/>
      <c r="E359" s="508"/>
      <c r="F359" s="508"/>
      <c r="G359" s="508"/>
      <c r="H359" s="508"/>
      <c r="I359" s="508"/>
      <c r="J359" s="508"/>
      <c r="K359" s="508"/>
      <c r="L359" s="508"/>
      <c r="M359" s="400"/>
      <c r="N359" s="400"/>
      <c r="O359" s="508"/>
      <c r="P359" s="508"/>
      <c r="Q359" s="508"/>
      <c r="R359" s="508"/>
      <c r="S359" s="508"/>
      <c r="T359" s="508"/>
      <c r="U359" s="508"/>
      <c r="V359" s="508"/>
      <c r="W359" s="508"/>
      <c r="X359" s="508"/>
      <c r="Y359" s="508"/>
      <c r="Z359" s="508"/>
      <c r="AA359" s="508"/>
      <c r="AB359" s="508"/>
      <c r="AC359" s="508"/>
      <c r="AD359" s="508"/>
      <c r="AE359" s="508"/>
      <c r="AF359" s="508"/>
      <c r="AG359" s="508"/>
      <c r="AH359" s="508"/>
      <c r="AI359" s="508"/>
      <c r="AJ359" s="508"/>
      <c r="AK359" s="508"/>
      <c r="AL359" s="508"/>
      <c r="AM359" s="508"/>
      <c r="AN359" s="508"/>
      <c r="AO359" s="508"/>
      <c r="AP359" s="508"/>
      <c r="AQ359" s="508"/>
      <c r="AR359" s="508"/>
      <c r="AS359" s="508"/>
      <c r="AT359" s="508"/>
      <c r="AU359" s="508"/>
      <c r="AV359" s="508"/>
      <c r="AW359" s="508"/>
      <c r="AX359" s="508"/>
      <c r="AY359" s="508"/>
      <c r="AZ359" s="508"/>
      <c r="BA359" s="508"/>
      <c r="BB359" s="508"/>
      <c r="BC359" s="508"/>
      <c r="BD359" s="508"/>
      <c r="BE359" s="508"/>
      <c r="BF359" s="508"/>
      <c r="BG359" s="508"/>
      <c r="BH359" s="508"/>
      <c r="BI359" s="508"/>
      <c r="BJ359" s="508"/>
      <c r="BK359" s="508"/>
      <c r="BL359" s="508"/>
      <c r="BM359" s="508"/>
      <c r="BN359" s="508"/>
      <c r="BO359" s="508"/>
      <c r="BP359" s="508"/>
      <c r="BQ359" s="508"/>
      <c r="BR359" s="508"/>
      <c r="BS359" s="508"/>
      <c r="BT359" s="508"/>
      <c r="BU359" s="508"/>
      <c r="BV359" s="508"/>
      <c r="BW359" s="508"/>
      <c r="BX359" s="508"/>
      <c r="BY359" s="508"/>
      <c r="BZ359" s="508"/>
      <c r="CA359" s="508"/>
      <c r="CB359" s="508"/>
      <c r="CC359" s="508"/>
      <c r="CD359" s="508"/>
      <c r="CE359" s="508"/>
      <c r="CF359" s="508"/>
      <c r="CG359" s="508"/>
      <c r="CH359" s="508"/>
      <c r="CI359" s="508"/>
      <c r="CJ359" s="508"/>
    </row>
    <row r="360" spans="1:265" s="477" customFormat="1" ht="15" hidden="1" customHeight="1" x14ac:dyDescent="0.25">
      <c r="A360" s="508"/>
      <c r="B360" s="508"/>
      <c r="C360" s="508"/>
      <c r="D360" s="508"/>
      <c r="E360" s="508"/>
      <c r="F360" s="508"/>
      <c r="G360" s="508"/>
      <c r="H360" s="508"/>
      <c r="I360" s="508"/>
      <c r="J360" s="508"/>
      <c r="K360" s="508"/>
      <c r="L360" s="508"/>
      <c r="M360" s="400"/>
      <c r="N360" s="400"/>
      <c r="O360" s="508"/>
      <c r="P360" s="508"/>
      <c r="Q360" s="508"/>
      <c r="R360" s="508"/>
      <c r="S360" s="508"/>
      <c r="T360" s="508"/>
      <c r="U360" s="508"/>
      <c r="V360" s="508"/>
      <c r="W360" s="508"/>
      <c r="X360" s="508"/>
      <c r="Y360" s="508"/>
      <c r="Z360" s="508"/>
      <c r="AA360" s="508"/>
      <c r="AB360" s="508"/>
      <c r="AC360" s="508"/>
      <c r="AD360" s="508"/>
      <c r="AE360" s="508"/>
      <c r="AF360" s="508"/>
      <c r="AG360" s="508"/>
      <c r="AH360" s="508"/>
      <c r="AI360" s="508"/>
      <c r="AJ360" s="508"/>
      <c r="AK360" s="508"/>
      <c r="AL360" s="508"/>
      <c r="AM360" s="508"/>
      <c r="AN360" s="508"/>
      <c r="AO360" s="508"/>
      <c r="AP360" s="508"/>
      <c r="AQ360" s="508"/>
      <c r="AR360" s="508"/>
      <c r="AS360" s="508"/>
      <c r="AT360" s="508"/>
      <c r="AU360" s="508"/>
      <c r="AV360" s="508"/>
      <c r="AW360" s="508"/>
      <c r="AX360" s="508"/>
      <c r="AY360" s="508"/>
      <c r="AZ360" s="508"/>
      <c r="BA360" s="508"/>
      <c r="BB360" s="508"/>
      <c r="BC360" s="508"/>
      <c r="BD360" s="508"/>
      <c r="BE360" s="508"/>
      <c r="BF360" s="508"/>
      <c r="BG360" s="508"/>
      <c r="BH360" s="508"/>
      <c r="BI360" s="508"/>
      <c r="BJ360" s="508"/>
      <c r="BK360" s="508"/>
      <c r="BL360" s="508"/>
      <c r="BM360" s="508"/>
      <c r="BN360" s="508"/>
      <c r="BO360" s="508"/>
      <c r="BP360" s="508"/>
      <c r="BQ360" s="508"/>
      <c r="BR360" s="508"/>
      <c r="BS360" s="508"/>
      <c r="BT360" s="508"/>
      <c r="BU360" s="508"/>
      <c r="BV360" s="508"/>
      <c r="BW360" s="508"/>
      <c r="BX360" s="508"/>
      <c r="BY360" s="508"/>
      <c r="BZ360" s="508"/>
      <c r="CA360" s="508"/>
      <c r="CB360" s="508"/>
      <c r="CC360" s="508"/>
      <c r="CD360" s="508"/>
      <c r="CE360" s="508"/>
      <c r="CF360" s="508"/>
      <c r="CG360" s="508"/>
      <c r="CH360" s="508"/>
      <c r="CI360" s="508"/>
      <c r="CJ360" s="508"/>
    </row>
    <row r="361" spans="1:265" s="508" customFormat="1" ht="15" hidden="1" customHeight="1" x14ac:dyDescent="0.25">
      <c r="M361" s="400"/>
      <c r="N361" s="400"/>
      <c r="CK361" s="477"/>
      <c r="CL361" s="477"/>
      <c r="CM361" s="477"/>
      <c r="CN361" s="477"/>
      <c r="CO361" s="477"/>
      <c r="CP361" s="477"/>
      <c r="CQ361" s="477"/>
      <c r="CR361" s="477"/>
      <c r="CS361" s="477"/>
      <c r="CT361" s="477"/>
      <c r="CU361" s="477"/>
      <c r="CV361" s="477"/>
      <c r="CW361" s="477"/>
      <c r="CX361" s="477"/>
      <c r="CY361" s="477"/>
      <c r="CZ361" s="477"/>
      <c r="DA361" s="477"/>
      <c r="DB361" s="477"/>
      <c r="DC361" s="477"/>
      <c r="DD361" s="477"/>
      <c r="DE361" s="477"/>
      <c r="DF361" s="477"/>
      <c r="DG361" s="477"/>
      <c r="DH361" s="477"/>
      <c r="DI361" s="477"/>
      <c r="DJ361" s="477"/>
      <c r="DK361" s="477"/>
      <c r="DL361" s="477"/>
      <c r="DM361" s="477"/>
      <c r="DN361" s="477"/>
      <c r="DO361" s="477"/>
      <c r="DP361" s="477"/>
      <c r="DQ361" s="477"/>
      <c r="DR361" s="477"/>
      <c r="DS361" s="477"/>
      <c r="DT361" s="477"/>
      <c r="DU361" s="477"/>
      <c r="DV361" s="477"/>
      <c r="DW361" s="477"/>
      <c r="DX361" s="477"/>
      <c r="DY361" s="477"/>
      <c r="DZ361" s="477"/>
      <c r="EA361" s="477"/>
      <c r="EB361" s="477"/>
      <c r="EC361" s="477"/>
      <c r="ED361" s="477"/>
      <c r="EE361" s="477"/>
      <c r="EF361" s="477"/>
      <c r="EG361" s="477"/>
      <c r="EH361" s="477"/>
      <c r="EI361" s="477"/>
      <c r="EJ361" s="477"/>
      <c r="EK361" s="477"/>
      <c r="EL361" s="477"/>
      <c r="EM361" s="477"/>
      <c r="EN361" s="477"/>
      <c r="EO361" s="477"/>
      <c r="EP361" s="477"/>
      <c r="EQ361" s="477"/>
      <c r="ER361" s="477"/>
      <c r="ES361" s="477"/>
      <c r="ET361" s="477"/>
      <c r="EU361" s="477"/>
      <c r="EV361" s="477"/>
      <c r="EW361" s="477"/>
      <c r="EX361" s="477"/>
      <c r="EY361" s="477"/>
      <c r="EZ361" s="477"/>
      <c r="FA361" s="477"/>
      <c r="FB361" s="477"/>
      <c r="FC361" s="477"/>
      <c r="FD361" s="477"/>
      <c r="FE361" s="477"/>
      <c r="FF361" s="477"/>
      <c r="FG361" s="477"/>
      <c r="FH361" s="477"/>
      <c r="FI361" s="477"/>
      <c r="FJ361" s="477"/>
      <c r="FK361" s="477"/>
      <c r="FL361" s="477"/>
      <c r="FM361" s="477"/>
      <c r="FN361" s="477"/>
      <c r="FO361" s="477"/>
      <c r="FP361" s="477"/>
      <c r="FQ361" s="477"/>
      <c r="FR361" s="477"/>
      <c r="FS361" s="477"/>
      <c r="FT361" s="477"/>
      <c r="FU361" s="477"/>
      <c r="FV361" s="477"/>
      <c r="FW361" s="477"/>
      <c r="FX361" s="477"/>
      <c r="FY361" s="477"/>
      <c r="FZ361" s="477"/>
      <c r="GA361" s="477"/>
      <c r="GB361" s="477"/>
      <c r="GC361" s="477"/>
      <c r="GD361" s="477"/>
      <c r="GE361" s="477"/>
      <c r="GF361" s="477"/>
      <c r="GG361" s="477"/>
      <c r="GH361" s="477"/>
      <c r="GI361" s="477"/>
      <c r="GJ361" s="477"/>
      <c r="GK361" s="477"/>
      <c r="GL361" s="477"/>
      <c r="GM361" s="477"/>
      <c r="GN361" s="477"/>
      <c r="GO361" s="477"/>
      <c r="GP361" s="477"/>
      <c r="GQ361" s="477"/>
      <c r="GR361" s="477"/>
      <c r="GS361" s="477"/>
      <c r="GT361" s="477"/>
      <c r="GU361" s="477"/>
      <c r="GV361" s="477"/>
      <c r="GW361" s="477"/>
      <c r="GX361" s="477"/>
      <c r="GY361" s="477"/>
      <c r="GZ361" s="477"/>
      <c r="HA361" s="477"/>
      <c r="HB361" s="477"/>
      <c r="HC361" s="477"/>
      <c r="HD361" s="477"/>
      <c r="HE361" s="477"/>
      <c r="HF361" s="477"/>
      <c r="HG361" s="477"/>
      <c r="HH361" s="477"/>
      <c r="HI361" s="477"/>
      <c r="HJ361" s="477"/>
      <c r="HK361" s="477"/>
      <c r="HL361" s="477"/>
      <c r="HM361" s="477"/>
      <c r="HN361" s="477"/>
      <c r="HO361" s="477"/>
      <c r="HP361" s="477"/>
      <c r="HQ361" s="477"/>
      <c r="HR361" s="477"/>
      <c r="HS361" s="477"/>
      <c r="HT361" s="477"/>
      <c r="HU361" s="477"/>
      <c r="HV361" s="477"/>
      <c r="HW361" s="477"/>
      <c r="HX361" s="477"/>
      <c r="HY361" s="477"/>
      <c r="HZ361" s="477"/>
      <c r="IA361" s="477"/>
      <c r="IB361" s="477"/>
      <c r="IC361" s="477"/>
      <c r="ID361" s="477"/>
      <c r="IE361" s="477"/>
      <c r="IF361" s="477"/>
      <c r="IG361" s="477"/>
      <c r="IH361" s="477"/>
      <c r="II361" s="477"/>
      <c r="IJ361" s="477"/>
      <c r="IK361" s="477"/>
      <c r="IL361" s="477"/>
      <c r="IM361" s="477"/>
      <c r="IN361" s="477"/>
      <c r="IO361" s="477"/>
      <c r="IP361" s="477"/>
      <c r="IQ361" s="477"/>
      <c r="IR361" s="477"/>
      <c r="IS361" s="477"/>
      <c r="IT361" s="477"/>
      <c r="IU361" s="477"/>
      <c r="IV361" s="477"/>
      <c r="IW361" s="477"/>
      <c r="IX361" s="477"/>
      <c r="IY361" s="477"/>
      <c r="IZ361" s="477"/>
      <c r="JA361" s="477"/>
      <c r="JB361" s="477"/>
      <c r="JC361" s="477"/>
      <c r="JD361" s="477"/>
      <c r="JE361" s="477"/>
    </row>
    <row r="362" spans="1:265" s="508" customFormat="1" ht="15" hidden="1" customHeight="1" x14ac:dyDescent="0.25">
      <c r="M362" s="400"/>
      <c r="N362" s="400"/>
      <c r="CK362" s="477"/>
      <c r="CL362" s="477"/>
      <c r="CM362" s="477"/>
      <c r="CN362" s="477"/>
      <c r="CO362" s="477"/>
      <c r="CP362" s="477"/>
      <c r="CQ362" s="477"/>
      <c r="CR362" s="477"/>
      <c r="CS362" s="477"/>
      <c r="CT362" s="477"/>
      <c r="CU362" s="477"/>
      <c r="CV362" s="477"/>
      <c r="CW362" s="477"/>
      <c r="CX362" s="477"/>
      <c r="CY362" s="477"/>
      <c r="CZ362" s="477"/>
      <c r="DA362" s="477"/>
      <c r="DB362" s="477"/>
      <c r="DC362" s="477"/>
      <c r="DD362" s="477"/>
      <c r="DE362" s="477"/>
      <c r="DF362" s="477"/>
      <c r="DG362" s="477"/>
      <c r="DH362" s="477"/>
      <c r="DI362" s="477"/>
      <c r="DJ362" s="477"/>
      <c r="DK362" s="477"/>
      <c r="DL362" s="477"/>
      <c r="DM362" s="477"/>
      <c r="DN362" s="477"/>
      <c r="DO362" s="477"/>
      <c r="DP362" s="477"/>
      <c r="DQ362" s="477"/>
      <c r="DR362" s="477"/>
      <c r="DS362" s="477"/>
      <c r="DT362" s="477"/>
      <c r="DU362" s="477"/>
      <c r="DV362" s="477"/>
      <c r="DW362" s="477"/>
      <c r="DX362" s="477"/>
      <c r="DY362" s="477"/>
      <c r="DZ362" s="477"/>
      <c r="EA362" s="477"/>
      <c r="EB362" s="477"/>
      <c r="EC362" s="477"/>
      <c r="ED362" s="477"/>
      <c r="EE362" s="477"/>
      <c r="EF362" s="477"/>
      <c r="EG362" s="477"/>
      <c r="EH362" s="477"/>
      <c r="EI362" s="477"/>
      <c r="EJ362" s="477"/>
      <c r="EK362" s="477"/>
      <c r="EL362" s="477"/>
      <c r="EM362" s="477"/>
      <c r="EN362" s="477"/>
      <c r="EO362" s="477"/>
      <c r="EP362" s="477"/>
      <c r="EQ362" s="477"/>
      <c r="ER362" s="477"/>
      <c r="ES362" s="477"/>
      <c r="ET362" s="477"/>
      <c r="EU362" s="477"/>
      <c r="EV362" s="477"/>
      <c r="EW362" s="477"/>
      <c r="EX362" s="477"/>
      <c r="EY362" s="477"/>
      <c r="EZ362" s="477"/>
      <c r="FA362" s="477"/>
      <c r="FB362" s="477"/>
      <c r="FC362" s="477"/>
      <c r="FD362" s="477"/>
      <c r="FE362" s="477"/>
      <c r="FF362" s="477"/>
      <c r="FG362" s="477"/>
      <c r="FH362" s="477"/>
      <c r="FI362" s="477"/>
      <c r="FJ362" s="477"/>
      <c r="FK362" s="477"/>
      <c r="FL362" s="477"/>
      <c r="FM362" s="477"/>
      <c r="FN362" s="477"/>
      <c r="FO362" s="477"/>
      <c r="FP362" s="477"/>
      <c r="FQ362" s="477"/>
      <c r="FR362" s="477"/>
      <c r="FS362" s="477"/>
      <c r="FT362" s="477"/>
      <c r="FU362" s="477"/>
      <c r="FV362" s="477"/>
      <c r="FW362" s="477"/>
      <c r="FX362" s="477"/>
      <c r="FY362" s="477"/>
      <c r="FZ362" s="477"/>
      <c r="GA362" s="477"/>
      <c r="GB362" s="477"/>
      <c r="GC362" s="477"/>
      <c r="GD362" s="477"/>
      <c r="GE362" s="477"/>
      <c r="GF362" s="477"/>
      <c r="GG362" s="477"/>
      <c r="GH362" s="477"/>
      <c r="GI362" s="477"/>
      <c r="GJ362" s="477"/>
      <c r="GK362" s="477"/>
      <c r="GL362" s="477"/>
      <c r="GM362" s="477"/>
      <c r="GN362" s="477"/>
      <c r="GO362" s="477"/>
      <c r="GP362" s="477"/>
      <c r="GQ362" s="477"/>
      <c r="GR362" s="477"/>
      <c r="GS362" s="477"/>
      <c r="GT362" s="477"/>
      <c r="GU362" s="477"/>
      <c r="GV362" s="477"/>
      <c r="GW362" s="477"/>
      <c r="GX362" s="477"/>
      <c r="GY362" s="477"/>
      <c r="GZ362" s="477"/>
      <c r="HA362" s="477"/>
      <c r="HB362" s="477"/>
      <c r="HC362" s="477"/>
      <c r="HD362" s="477"/>
      <c r="HE362" s="477"/>
      <c r="HF362" s="477"/>
      <c r="HG362" s="477"/>
      <c r="HH362" s="477"/>
      <c r="HI362" s="477"/>
      <c r="HJ362" s="477"/>
      <c r="HK362" s="477"/>
      <c r="HL362" s="477"/>
      <c r="HM362" s="477"/>
      <c r="HN362" s="477"/>
      <c r="HO362" s="477"/>
      <c r="HP362" s="477"/>
      <c r="HQ362" s="477"/>
      <c r="HR362" s="477"/>
      <c r="HS362" s="477"/>
      <c r="HT362" s="477"/>
      <c r="HU362" s="477"/>
      <c r="HV362" s="477"/>
      <c r="HW362" s="477"/>
      <c r="HX362" s="477"/>
      <c r="HY362" s="477"/>
      <c r="HZ362" s="477"/>
      <c r="IA362" s="477"/>
      <c r="IB362" s="477"/>
      <c r="IC362" s="477"/>
      <c r="ID362" s="477"/>
      <c r="IE362" s="477"/>
      <c r="IF362" s="477"/>
      <c r="IG362" s="477"/>
      <c r="IH362" s="477"/>
      <c r="II362" s="477"/>
      <c r="IJ362" s="477"/>
      <c r="IK362" s="477"/>
      <c r="IL362" s="477"/>
      <c r="IM362" s="477"/>
      <c r="IN362" s="477"/>
      <c r="IO362" s="477"/>
      <c r="IP362" s="477"/>
      <c r="IQ362" s="477"/>
      <c r="IR362" s="477"/>
      <c r="IS362" s="477"/>
      <c r="IT362" s="477"/>
      <c r="IU362" s="477"/>
      <c r="IV362" s="477"/>
      <c r="IW362" s="477"/>
      <c r="IX362" s="477"/>
      <c r="IY362" s="477"/>
      <c r="IZ362" s="477"/>
      <c r="JA362" s="477"/>
      <c r="JB362" s="477"/>
      <c r="JC362" s="477"/>
      <c r="JD362" s="477"/>
      <c r="JE362" s="477"/>
    </row>
    <row r="363" spans="1:265" s="508" customFormat="1" ht="15" hidden="1" customHeight="1" x14ac:dyDescent="0.25">
      <c r="M363" s="400"/>
      <c r="N363" s="400"/>
      <c r="CK363" s="477"/>
      <c r="CL363" s="477"/>
      <c r="CM363" s="477"/>
      <c r="CN363" s="477"/>
      <c r="CO363" s="477"/>
      <c r="CP363" s="477"/>
      <c r="CQ363" s="477"/>
      <c r="CR363" s="477"/>
      <c r="CS363" s="477"/>
      <c r="CT363" s="477"/>
      <c r="CU363" s="477"/>
      <c r="CV363" s="477"/>
      <c r="CW363" s="477"/>
      <c r="CX363" s="477"/>
      <c r="CY363" s="477"/>
      <c r="CZ363" s="477"/>
      <c r="DA363" s="477"/>
      <c r="DB363" s="477"/>
      <c r="DC363" s="477"/>
      <c r="DD363" s="477"/>
      <c r="DE363" s="477"/>
      <c r="DF363" s="477"/>
      <c r="DG363" s="477"/>
      <c r="DH363" s="477"/>
      <c r="DI363" s="477"/>
      <c r="DJ363" s="477"/>
      <c r="DK363" s="477"/>
      <c r="DL363" s="477"/>
      <c r="DM363" s="477"/>
      <c r="DN363" s="477"/>
      <c r="DO363" s="477"/>
      <c r="DP363" s="477"/>
      <c r="DQ363" s="477"/>
      <c r="DR363" s="477"/>
      <c r="DS363" s="477"/>
      <c r="DT363" s="477"/>
      <c r="DU363" s="477"/>
      <c r="DV363" s="477"/>
      <c r="DW363" s="477"/>
      <c r="DX363" s="477"/>
      <c r="DY363" s="477"/>
      <c r="DZ363" s="477"/>
      <c r="EA363" s="477"/>
      <c r="EB363" s="477"/>
      <c r="EC363" s="477"/>
      <c r="ED363" s="477"/>
      <c r="EE363" s="477"/>
      <c r="EF363" s="477"/>
      <c r="EG363" s="477"/>
      <c r="EH363" s="477"/>
      <c r="EI363" s="477"/>
      <c r="EJ363" s="477"/>
      <c r="EK363" s="477"/>
      <c r="EL363" s="477"/>
      <c r="EM363" s="477"/>
      <c r="EN363" s="477"/>
      <c r="EO363" s="477"/>
      <c r="EP363" s="477"/>
      <c r="EQ363" s="477"/>
      <c r="ER363" s="477"/>
      <c r="ES363" s="477"/>
      <c r="ET363" s="477"/>
      <c r="EU363" s="477"/>
      <c r="EV363" s="477"/>
      <c r="EW363" s="477"/>
      <c r="EX363" s="477"/>
      <c r="EY363" s="477"/>
      <c r="EZ363" s="477"/>
      <c r="FA363" s="477"/>
      <c r="FB363" s="477"/>
      <c r="FC363" s="477"/>
      <c r="FD363" s="477"/>
      <c r="FE363" s="477"/>
      <c r="FF363" s="477"/>
      <c r="FG363" s="477"/>
      <c r="FH363" s="477"/>
      <c r="FI363" s="477"/>
      <c r="FJ363" s="477"/>
      <c r="FK363" s="477"/>
      <c r="FL363" s="477"/>
      <c r="FM363" s="477"/>
      <c r="FN363" s="477"/>
      <c r="FO363" s="477"/>
      <c r="FP363" s="477"/>
      <c r="FQ363" s="477"/>
      <c r="FR363" s="477"/>
      <c r="FS363" s="477"/>
      <c r="FT363" s="477"/>
      <c r="FU363" s="477"/>
      <c r="FV363" s="477"/>
      <c r="FW363" s="477"/>
      <c r="FX363" s="477"/>
      <c r="FY363" s="477"/>
      <c r="FZ363" s="477"/>
      <c r="GA363" s="477"/>
      <c r="GB363" s="477"/>
      <c r="GC363" s="477"/>
      <c r="GD363" s="477"/>
      <c r="GE363" s="477"/>
      <c r="GF363" s="477"/>
      <c r="GG363" s="477"/>
      <c r="GH363" s="477"/>
      <c r="GI363" s="477"/>
      <c r="GJ363" s="477"/>
      <c r="GK363" s="477"/>
      <c r="GL363" s="477"/>
      <c r="GM363" s="477"/>
      <c r="GN363" s="477"/>
      <c r="GO363" s="477"/>
      <c r="GP363" s="477"/>
      <c r="GQ363" s="477"/>
      <c r="GR363" s="477"/>
      <c r="GS363" s="477"/>
      <c r="GT363" s="477"/>
      <c r="GU363" s="477"/>
      <c r="GV363" s="477"/>
      <c r="GW363" s="477"/>
      <c r="GX363" s="477"/>
      <c r="GY363" s="477"/>
      <c r="GZ363" s="477"/>
      <c r="HA363" s="477"/>
      <c r="HB363" s="477"/>
      <c r="HC363" s="477"/>
      <c r="HD363" s="477"/>
      <c r="HE363" s="477"/>
      <c r="HF363" s="477"/>
      <c r="HG363" s="477"/>
      <c r="HH363" s="477"/>
      <c r="HI363" s="477"/>
      <c r="HJ363" s="477"/>
      <c r="HK363" s="477"/>
      <c r="HL363" s="477"/>
      <c r="HM363" s="477"/>
      <c r="HN363" s="477"/>
      <c r="HO363" s="477"/>
      <c r="HP363" s="477"/>
      <c r="HQ363" s="477"/>
      <c r="HR363" s="477"/>
      <c r="HS363" s="477"/>
      <c r="HT363" s="477"/>
      <c r="HU363" s="477"/>
      <c r="HV363" s="477"/>
      <c r="HW363" s="477"/>
      <c r="HX363" s="477"/>
      <c r="HY363" s="477"/>
      <c r="HZ363" s="477"/>
      <c r="IA363" s="477"/>
      <c r="IB363" s="477"/>
      <c r="IC363" s="477"/>
      <c r="ID363" s="477"/>
      <c r="IE363" s="477"/>
      <c r="IF363" s="477"/>
      <c r="IG363" s="477"/>
      <c r="IH363" s="477"/>
      <c r="II363" s="477"/>
      <c r="IJ363" s="477"/>
      <c r="IK363" s="477"/>
      <c r="IL363" s="477"/>
      <c r="IM363" s="477"/>
      <c r="IN363" s="477"/>
      <c r="IO363" s="477"/>
      <c r="IP363" s="477"/>
      <c r="IQ363" s="477"/>
      <c r="IR363" s="477"/>
      <c r="IS363" s="477"/>
      <c r="IT363" s="477"/>
      <c r="IU363" s="477"/>
      <c r="IV363" s="477"/>
      <c r="IW363" s="477"/>
      <c r="IX363" s="477"/>
      <c r="IY363" s="477"/>
      <c r="IZ363" s="477"/>
      <c r="JA363" s="477"/>
      <c r="JB363" s="477"/>
      <c r="JC363" s="477"/>
      <c r="JD363" s="477"/>
      <c r="JE363" s="477"/>
    </row>
    <row r="364" spans="1:265" s="508" customFormat="1" ht="15" hidden="1" customHeight="1" x14ac:dyDescent="0.25">
      <c r="M364" s="400"/>
      <c r="N364" s="400"/>
      <c r="CK364" s="477"/>
      <c r="CL364" s="477"/>
      <c r="CM364" s="477"/>
      <c r="CN364" s="477"/>
      <c r="CO364" s="477"/>
      <c r="CP364" s="477"/>
      <c r="CQ364" s="477"/>
      <c r="CR364" s="477"/>
      <c r="CS364" s="477"/>
      <c r="CT364" s="477"/>
      <c r="CU364" s="477"/>
      <c r="CV364" s="477"/>
      <c r="CW364" s="477"/>
      <c r="CX364" s="477"/>
      <c r="CY364" s="477"/>
      <c r="CZ364" s="477"/>
      <c r="DA364" s="477"/>
      <c r="DB364" s="477"/>
      <c r="DC364" s="477"/>
      <c r="DD364" s="477"/>
      <c r="DE364" s="477"/>
      <c r="DF364" s="477"/>
      <c r="DG364" s="477"/>
      <c r="DH364" s="477"/>
      <c r="DI364" s="477"/>
      <c r="DJ364" s="477"/>
      <c r="DK364" s="477"/>
      <c r="DL364" s="477"/>
      <c r="DM364" s="477"/>
      <c r="DN364" s="477"/>
      <c r="DO364" s="477"/>
      <c r="DP364" s="477"/>
      <c r="DQ364" s="477"/>
      <c r="DR364" s="477"/>
      <c r="DS364" s="477"/>
      <c r="DT364" s="477"/>
      <c r="DU364" s="477"/>
      <c r="DV364" s="477"/>
      <c r="DW364" s="477"/>
      <c r="DX364" s="477"/>
      <c r="DY364" s="477"/>
      <c r="DZ364" s="477"/>
      <c r="EA364" s="477"/>
      <c r="EB364" s="477"/>
      <c r="EC364" s="477"/>
      <c r="ED364" s="477"/>
      <c r="EE364" s="477"/>
      <c r="EF364" s="477"/>
      <c r="EG364" s="477"/>
      <c r="EH364" s="477"/>
      <c r="EI364" s="477"/>
      <c r="EJ364" s="477"/>
      <c r="EK364" s="477"/>
      <c r="EL364" s="477"/>
      <c r="EM364" s="477"/>
      <c r="EN364" s="477"/>
      <c r="EO364" s="477"/>
      <c r="EP364" s="477"/>
      <c r="EQ364" s="477"/>
      <c r="ER364" s="477"/>
      <c r="ES364" s="477"/>
      <c r="ET364" s="477"/>
      <c r="EU364" s="477"/>
      <c r="EV364" s="477"/>
      <c r="EW364" s="477"/>
      <c r="EX364" s="477"/>
      <c r="EY364" s="477"/>
      <c r="EZ364" s="477"/>
      <c r="FA364" s="477"/>
      <c r="FB364" s="477"/>
      <c r="FC364" s="477"/>
      <c r="FD364" s="477"/>
      <c r="FE364" s="477"/>
      <c r="FF364" s="477"/>
      <c r="FG364" s="477"/>
      <c r="FH364" s="477"/>
      <c r="FI364" s="477"/>
      <c r="FJ364" s="477"/>
      <c r="FK364" s="477"/>
      <c r="FL364" s="477"/>
      <c r="FM364" s="477"/>
      <c r="FN364" s="477"/>
      <c r="FO364" s="477"/>
      <c r="FP364" s="477"/>
      <c r="FQ364" s="477"/>
      <c r="FR364" s="477"/>
      <c r="FS364" s="477"/>
      <c r="FT364" s="477"/>
      <c r="FU364" s="477"/>
      <c r="FV364" s="477"/>
      <c r="FW364" s="477"/>
      <c r="FX364" s="477"/>
      <c r="FY364" s="477"/>
      <c r="FZ364" s="477"/>
      <c r="GA364" s="477"/>
      <c r="GB364" s="477"/>
      <c r="GC364" s="477"/>
      <c r="GD364" s="477"/>
      <c r="GE364" s="477"/>
      <c r="GF364" s="477"/>
      <c r="GG364" s="477"/>
      <c r="GH364" s="477"/>
      <c r="GI364" s="477"/>
      <c r="GJ364" s="477"/>
      <c r="GK364" s="477"/>
      <c r="GL364" s="477"/>
      <c r="GM364" s="477"/>
      <c r="GN364" s="477"/>
      <c r="GO364" s="477"/>
      <c r="GP364" s="477"/>
      <c r="GQ364" s="477"/>
      <c r="GR364" s="477"/>
      <c r="GS364" s="477"/>
      <c r="GT364" s="477"/>
      <c r="GU364" s="477"/>
      <c r="GV364" s="477"/>
      <c r="GW364" s="477"/>
      <c r="GX364" s="477"/>
      <c r="GY364" s="477"/>
      <c r="GZ364" s="477"/>
      <c r="HA364" s="477"/>
      <c r="HB364" s="477"/>
      <c r="HC364" s="477"/>
      <c r="HD364" s="477"/>
      <c r="HE364" s="477"/>
      <c r="HF364" s="477"/>
      <c r="HG364" s="477"/>
      <c r="HH364" s="477"/>
      <c r="HI364" s="477"/>
      <c r="HJ364" s="477"/>
      <c r="HK364" s="477"/>
      <c r="HL364" s="477"/>
      <c r="HM364" s="477"/>
      <c r="HN364" s="477"/>
      <c r="HO364" s="477"/>
      <c r="HP364" s="477"/>
      <c r="HQ364" s="477"/>
      <c r="HR364" s="477"/>
      <c r="HS364" s="477"/>
      <c r="HT364" s="477"/>
      <c r="HU364" s="477"/>
      <c r="HV364" s="477"/>
      <c r="HW364" s="477"/>
      <c r="HX364" s="477"/>
      <c r="HY364" s="477"/>
      <c r="HZ364" s="477"/>
      <c r="IA364" s="477"/>
      <c r="IB364" s="477"/>
      <c r="IC364" s="477"/>
      <c r="ID364" s="477"/>
      <c r="IE364" s="477"/>
      <c r="IF364" s="477"/>
      <c r="IG364" s="477"/>
      <c r="IH364" s="477"/>
      <c r="II364" s="477"/>
      <c r="IJ364" s="477"/>
      <c r="IK364" s="477"/>
      <c r="IL364" s="477"/>
      <c r="IM364" s="477"/>
      <c r="IN364" s="477"/>
      <c r="IO364" s="477"/>
      <c r="IP364" s="477"/>
      <c r="IQ364" s="477"/>
      <c r="IR364" s="477"/>
      <c r="IS364" s="477"/>
      <c r="IT364" s="477"/>
      <c r="IU364" s="477"/>
      <c r="IV364" s="477"/>
      <c r="IW364" s="477"/>
      <c r="IX364" s="477"/>
      <c r="IY364" s="477"/>
      <c r="IZ364" s="477"/>
      <c r="JA364" s="477"/>
      <c r="JB364" s="477"/>
      <c r="JC364" s="477"/>
      <c r="JD364" s="477"/>
      <c r="JE364" s="477"/>
    </row>
    <row r="365" spans="1:265" s="508" customFormat="1" ht="15" hidden="1" customHeight="1" x14ac:dyDescent="0.25">
      <c r="M365" s="400"/>
      <c r="N365" s="400"/>
      <c r="CK365" s="477"/>
      <c r="CL365" s="477"/>
      <c r="CM365" s="477"/>
      <c r="CN365" s="477"/>
      <c r="CO365" s="477"/>
      <c r="CP365" s="477"/>
      <c r="CQ365" s="477"/>
      <c r="CR365" s="477"/>
      <c r="CS365" s="477"/>
      <c r="CT365" s="477"/>
      <c r="CU365" s="477"/>
      <c r="CV365" s="477"/>
      <c r="CW365" s="477"/>
      <c r="CX365" s="477"/>
      <c r="CY365" s="477"/>
      <c r="CZ365" s="477"/>
      <c r="DA365" s="477"/>
      <c r="DB365" s="477"/>
      <c r="DC365" s="477"/>
      <c r="DD365" s="477"/>
      <c r="DE365" s="477"/>
      <c r="DF365" s="477"/>
      <c r="DG365" s="477"/>
      <c r="DH365" s="477"/>
      <c r="DI365" s="477"/>
      <c r="DJ365" s="477"/>
      <c r="DK365" s="477"/>
      <c r="DL365" s="477"/>
      <c r="DM365" s="477"/>
      <c r="DN365" s="477"/>
      <c r="DO365" s="477"/>
      <c r="DP365" s="477"/>
      <c r="DQ365" s="477"/>
      <c r="DR365" s="477"/>
      <c r="DS365" s="477"/>
      <c r="DT365" s="477"/>
      <c r="DU365" s="477"/>
      <c r="DV365" s="477"/>
      <c r="DW365" s="477"/>
      <c r="DX365" s="477"/>
      <c r="DY365" s="477"/>
      <c r="DZ365" s="477"/>
      <c r="EA365" s="477"/>
      <c r="EB365" s="477"/>
      <c r="EC365" s="477"/>
      <c r="ED365" s="477"/>
      <c r="EE365" s="477"/>
      <c r="EF365" s="477"/>
      <c r="EG365" s="477"/>
      <c r="EH365" s="477"/>
      <c r="EI365" s="477"/>
      <c r="EJ365" s="477"/>
      <c r="EK365" s="477"/>
      <c r="EL365" s="477"/>
      <c r="EM365" s="477"/>
      <c r="EN365" s="477"/>
      <c r="EO365" s="477"/>
      <c r="EP365" s="477"/>
      <c r="EQ365" s="477"/>
      <c r="ER365" s="477"/>
      <c r="ES365" s="477"/>
      <c r="ET365" s="477"/>
      <c r="EU365" s="477"/>
      <c r="EV365" s="477"/>
      <c r="EW365" s="477"/>
      <c r="EX365" s="477"/>
      <c r="EY365" s="477"/>
      <c r="EZ365" s="477"/>
      <c r="FA365" s="477"/>
      <c r="FB365" s="477"/>
      <c r="FC365" s="477"/>
      <c r="FD365" s="477"/>
      <c r="FE365" s="477"/>
      <c r="FF365" s="477"/>
      <c r="FG365" s="477"/>
      <c r="FH365" s="477"/>
      <c r="FI365" s="477"/>
      <c r="FJ365" s="477"/>
      <c r="FK365" s="477"/>
      <c r="FL365" s="477"/>
      <c r="FM365" s="477"/>
      <c r="FN365" s="477"/>
      <c r="FO365" s="477"/>
      <c r="FP365" s="477"/>
      <c r="FQ365" s="477"/>
      <c r="FR365" s="477"/>
      <c r="FS365" s="477"/>
      <c r="FT365" s="477"/>
      <c r="FU365" s="477"/>
      <c r="FV365" s="477"/>
      <c r="FW365" s="477"/>
      <c r="FX365" s="477"/>
      <c r="FY365" s="477"/>
      <c r="FZ365" s="477"/>
      <c r="GA365" s="477"/>
      <c r="GB365" s="477"/>
      <c r="GC365" s="477"/>
      <c r="GD365" s="477"/>
      <c r="GE365" s="477"/>
      <c r="GF365" s="477"/>
      <c r="GG365" s="477"/>
      <c r="GH365" s="477"/>
      <c r="GI365" s="477"/>
      <c r="GJ365" s="477"/>
      <c r="GK365" s="477"/>
      <c r="GL365" s="477"/>
      <c r="GM365" s="477"/>
      <c r="GN365" s="477"/>
      <c r="GO365" s="477"/>
      <c r="GP365" s="477"/>
      <c r="GQ365" s="477"/>
      <c r="GR365" s="477"/>
      <c r="GS365" s="477"/>
      <c r="GT365" s="477"/>
      <c r="GU365" s="477"/>
      <c r="GV365" s="477"/>
      <c r="GW365" s="477"/>
      <c r="GX365" s="477"/>
      <c r="GY365" s="477"/>
      <c r="GZ365" s="477"/>
      <c r="HA365" s="477"/>
      <c r="HB365" s="477"/>
      <c r="HC365" s="477"/>
      <c r="HD365" s="477"/>
      <c r="HE365" s="477"/>
      <c r="HF365" s="477"/>
      <c r="HG365" s="477"/>
      <c r="HH365" s="477"/>
      <c r="HI365" s="477"/>
      <c r="HJ365" s="477"/>
      <c r="HK365" s="477"/>
      <c r="HL365" s="477"/>
      <c r="HM365" s="477"/>
      <c r="HN365" s="477"/>
      <c r="HO365" s="477"/>
      <c r="HP365" s="477"/>
      <c r="HQ365" s="477"/>
      <c r="HR365" s="477"/>
      <c r="HS365" s="477"/>
      <c r="HT365" s="477"/>
      <c r="HU365" s="477"/>
      <c r="HV365" s="477"/>
      <c r="HW365" s="477"/>
      <c r="HX365" s="477"/>
      <c r="HY365" s="477"/>
      <c r="HZ365" s="477"/>
      <c r="IA365" s="477"/>
      <c r="IB365" s="477"/>
      <c r="IC365" s="477"/>
      <c r="ID365" s="477"/>
      <c r="IE365" s="477"/>
      <c r="IF365" s="477"/>
      <c r="IG365" s="477"/>
      <c r="IH365" s="477"/>
      <c r="II365" s="477"/>
      <c r="IJ365" s="477"/>
      <c r="IK365" s="477"/>
      <c r="IL365" s="477"/>
      <c r="IM365" s="477"/>
      <c r="IN365" s="477"/>
      <c r="IO365" s="477"/>
      <c r="IP365" s="477"/>
      <c r="IQ365" s="477"/>
      <c r="IR365" s="477"/>
      <c r="IS365" s="477"/>
      <c r="IT365" s="477"/>
      <c r="IU365" s="477"/>
      <c r="IV365" s="477"/>
      <c r="IW365" s="477"/>
      <c r="IX365" s="477"/>
      <c r="IY365" s="477"/>
      <c r="IZ365" s="477"/>
      <c r="JA365" s="477"/>
      <c r="JB365" s="477"/>
      <c r="JC365" s="477"/>
      <c r="JD365" s="477"/>
      <c r="JE365" s="477"/>
    </row>
    <row r="366" spans="1:265" s="477" customFormat="1" ht="15" hidden="1" customHeight="1" x14ac:dyDescent="0.25">
      <c r="A366" s="508"/>
      <c r="B366" s="508"/>
      <c r="C366" s="508"/>
      <c r="D366" s="508"/>
      <c r="E366" s="508"/>
      <c r="F366" s="508"/>
      <c r="G366" s="508"/>
      <c r="H366" s="508"/>
      <c r="I366" s="508"/>
      <c r="J366" s="508"/>
      <c r="K366" s="508"/>
      <c r="L366" s="508"/>
      <c r="M366" s="400"/>
      <c r="N366" s="400"/>
      <c r="O366" s="508"/>
      <c r="P366" s="508"/>
      <c r="Q366" s="508"/>
      <c r="R366" s="508"/>
      <c r="S366" s="508"/>
      <c r="T366" s="508"/>
      <c r="U366" s="508"/>
      <c r="V366" s="508"/>
      <c r="W366" s="508"/>
      <c r="X366" s="508"/>
      <c r="Y366" s="508"/>
      <c r="Z366" s="508"/>
      <c r="AA366" s="508"/>
      <c r="AB366" s="508"/>
      <c r="AC366" s="508"/>
      <c r="AD366" s="508"/>
      <c r="AE366" s="508"/>
      <c r="AF366" s="508"/>
      <c r="AG366" s="508"/>
      <c r="AH366" s="508"/>
      <c r="AI366" s="508"/>
      <c r="AJ366" s="508"/>
      <c r="AK366" s="508"/>
      <c r="AL366" s="508"/>
      <c r="AM366" s="508"/>
      <c r="AN366" s="508"/>
      <c r="AO366" s="508"/>
      <c r="AP366" s="508"/>
      <c r="AQ366" s="508"/>
      <c r="AR366" s="508"/>
      <c r="AS366" s="508"/>
      <c r="AT366" s="508"/>
      <c r="AU366" s="508"/>
      <c r="AV366" s="508"/>
      <c r="AW366" s="508"/>
      <c r="AX366" s="508"/>
      <c r="AY366" s="508"/>
      <c r="AZ366" s="508"/>
      <c r="BA366" s="508"/>
      <c r="BB366" s="508"/>
      <c r="BC366" s="508"/>
      <c r="BD366" s="508"/>
      <c r="BE366" s="508"/>
      <c r="BF366" s="508"/>
      <c r="BG366" s="508"/>
      <c r="BH366" s="508"/>
      <c r="BI366" s="508"/>
      <c r="BJ366" s="508"/>
      <c r="BK366" s="508"/>
      <c r="BL366" s="508"/>
      <c r="BM366" s="508"/>
      <c r="BN366" s="508"/>
      <c r="BO366" s="508"/>
      <c r="BP366" s="508"/>
      <c r="BQ366" s="508"/>
      <c r="BR366" s="508"/>
      <c r="BS366" s="508"/>
      <c r="BT366" s="508"/>
      <c r="BU366" s="508"/>
      <c r="BV366" s="508"/>
      <c r="BW366" s="508"/>
      <c r="BX366" s="508"/>
      <c r="BY366" s="508"/>
      <c r="BZ366" s="508"/>
      <c r="CA366" s="508"/>
      <c r="CB366" s="508"/>
      <c r="CC366" s="508"/>
      <c r="CD366" s="508"/>
      <c r="CE366" s="508"/>
      <c r="CF366" s="508"/>
      <c r="CG366" s="508"/>
      <c r="CH366" s="508"/>
      <c r="CI366" s="508"/>
      <c r="CJ366" s="508"/>
    </row>
    <row r="367" spans="1:265" s="508" customFormat="1" ht="15" hidden="1" customHeight="1" x14ac:dyDescent="0.25">
      <c r="M367" s="400"/>
      <c r="N367" s="400"/>
      <c r="CK367" s="477"/>
      <c r="CL367" s="477"/>
      <c r="CM367" s="477"/>
      <c r="CN367" s="477"/>
      <c r="CO367" s="477"/>
      <c r="CP367" s="477"/>
      <c r="CQ367" s="477"/>
      <c r="CR367" s="477"/>
      <c r="CS367" s="477"/>
      <c r="CT367" s="477"/>
      <c r="CU367" s="477"/>
      <c r="CV367" s="477"/>
      <c r="CW367" s="477"/>
      <c r="CX367" s="477"/>
      <c r="CY367" s="477"/>
      <c r="CZ367" s="477"/>
      <c r="DA367" s="477"/>
      <c r="DB367" s="477"/>
      <c r="DC367" s="477"/>
      <c r="DD367" s="477"/>
      <c r="DE367" s="477"/>
      <c r="DF367" s="477"/>
      <c r="DG367" s="477"/>
      <c r="DH367" s="477"/>
      <c r="DI367" s="477"/>
      <c r="DJ367" s="477"/>
      <c r="DK367" s="477"/>
      <c r="DL367" s="477"/>
      <c r="DM367" s="477"/>
      <c r="DN367" s="477"/>
      <c r="DO367" s="477"/>
      <c r="DP367" s="477"/>
      <c r="DQ367" s="477"/>
      <c r="DR367" s="477"/>
      <c r="DS367" s="477"/>
      <c r="DT367" s="477"/>
      <c r="DU367" s="477"/>
      <c r="DV367" s="477"/>
      <c r="DW367" s="477"/>
      <c r="DX367" s="477"/>
      <c r="DY367" s="477"/>
      <c r="DZ367" s="477"/>
      <c r="EA367" s="477"/>
      <c r="EB367" s="477"/>
      <c r="EC367" s="477"/>
      <c r="ED367" s="477"/>
      <c r="EE367" s="477"/>
      <c r="EF367" s="477"/>
      <c r="EG367" s="477"/>
      <c r="EH367" s="477"/>
      <c r="EI367" s="477"/>
      <c r="EJ367" s="477"/>
      <c r="EK367" s="477"/>
      <c r="EL367" s="477"/>
      <c r="EM367" s="477"/>
      <c r="EN367" s="477"/>
      <c r="EO367" s="477"/>
      <c r="EP367" s="477"/>
      <c r="EQ367" s="477"/>
      <c r="ER367" s="477"/>
      <c r="ES367" s="477"/>
      <c r="ET367" s="477"/>
      <c r="EU367" s="477"/>
      <c r="EV367" s="477"/>
      <c r="EW367" s="477"/>
      <c r="EX367" s="477"/>
      <c r="EY367" s="477"/>
      <c r="EZ367" s="477"/>
      <c r="FA367" s="477"/>
      <c r="FB367" s="477"/>
      <c r="FC367" s="477"/>
      <c r="FD367" s="477"/>
      <c r="FE367" s="477"/>
      <c r="FF367" s="477"/>
      <c r="FG367" s="477"/>
      <c r="FH367" s="477"/>
      <c r="FI367" s="477"/>
      <c r="FJ367" s="477"/>
      <c r="FK367" s="477"/>
      <c r="FL367" s="477"/>
      <c r="FM367" s="477"/>
      <c r="FN367" s="477"/>
      <c r="FO367" s="477"/>
      <c r="FP367" s="477"/>
      <c r="FQ367" s="477"/>
      <c r="FR367" s="477"/>
      <c r="FS367" s="477"/>
      <c r="FT367" s="477"/>
      <c r="FU367" s="477"/>
      <c r="FV367" s="477"/>
      <c r="FW367" s="477"/>
      <c r="FX367" s="477"/>
      <c r="FY367" s="477"/>
      <c r="FZ367" s="477"/>
      <c r="GA367" s="477"/>
      <c r="GB367" s="477"/>
      <c r="GC367" s="477"/>
      <c r="GD367" s="477"/>
      <c r="GE367" s="477"/>
      <c r="GF367" s="477"/>
      <c r="GG367" s="477"/>
      <c r="GH367" s="477"/>
      <c r="GI367" s="477"/>
      <c r="GJ367" s="477"/>
      <c r="GK367" s="477"/>
      <c r="GL367" s="477"/>
      <c r="GM367" s="477"/>
      <c r="GN367" s="477"/>
      <c r="GO367" s="477"/>
      <c r="GP367" s="477"/>
      <c r="GQ367" s="477"/>
      <c r="GR367" s="477"/>
      <c r="GS367" s="477"/>
      <c r="GT367" s="477"/>
      <c r="GU367" s="477"/>
      <c r="GV367" s="477"/>
      <c r="GW367" s="477"/>
      <c r="GX367" s="477"/>
      <c r="GY367" s="477"/>
      <c r="GZ367" s="477"/>
      <c r="HA367" s="477"/>
      <c r="HB367" s="477"/>
      <c r="HC367" s="477"/>
      <c r="HD367" s="477"/>
      <c r="HE367" s="477"/>
      <c r="HF367" s="477"/>
      <c r="HG367" s="477"/>
      <c r="HH367" s="477"/>
      <c r="HI367" s="477"/>
      <c r="HJ367" s="477"/>
      <c r="HK367" s="477"/>
      <c r="HL367" s="477"/>
      <c r="HM367" s="477"/>
      <c r="HN367" s="477"/>
      <c r="HO367" s="477"/>
      <c r="HP367" s="477"/>
      <c r="HQ367" s="477"/>
      <c r="HR367" s="477"/>
      <c r="HS367" s="477"/>
      <c r="HT367" s="477"/>
      <c r="HU367" s="477"/>
      <c r="HV367" s="477"/>
      <c r="HW367" s="477"/>
      <c r="HX367" s="477"/>
      <c r="HY367" s="477"/>
      <c r="HZ367" s="477"/>
      <c r="IA367" s="477"/>
      <c r="IB367" s="477"/>
      <c r="IC367" s="477"/>
      <c r="ID367" s="477"/>
      <c r="IE367" s="477"/>
      <c r="IF367" s="477"/>
      <c r="IG367" s="477"/>
      <c r="IH367" s="477"/>
      <c r="II367" s="477"/>
      <c r="IJ367" s="477"/>
      <c r="IK367" s="477"/>
      <c r="IL367" s="477"/>
      <c r="IM367" s="477"/>
      <c r="IN367" s="477"/>
      <c r="IO367" s="477"/>
      <c r="IP367" s="477"/>
      <c r="IQ367" s="477"/>
      <c r="IR367" s="477"/>
      <c r="IS367" s="477"/>
      <c r="IT367" s="477"/>
      <c r="IU367" s="477"/>
      <c r="IV367" s="477"/>
      <c r="IW367" s="477"/>
      <c r="IX367" s="477"/>
      <c r="IY367" s="477"/>
      <c r="IZ367" s="477"/>
      <c r="JA367" s="477"/>
      <c r="JB367" s="477"/>
      <c r="JC367" s="477"/>
      <c r="JD367" s="477"/>
      <c r="JE367" s="477"/>
    </row>
    <row r="368" spans="1:265" s="508" customFormat="1" ht="15" hidden="1" customHeight="1" x14ac:dyDescent="0.25">
      <c r="M368" s="400"/>
      <c r="N368" s="400"/>
      <c r="CK368" s="477"/>
      <c r="CL368" s="477"/>
      <c r="CM368" s="477"/>
      <c r="CN368" s="477"/>
      <c r="CO368" s="477"/>
      <c r="CP368" s="477"/>
      <c r="CQ368" s="477"/>
      <c r="CR368" s="477"/>
      <c r="CS368" s="477"/>
      <c r="CT368" s="477"/>
      <c r="CU368" s="477"/>
      <c r="CV368" s="477"/>
      <c r="CW368" s="477"/>
      <c r="CX368" s="477"/>
      <c r="CY368" s="477"/>
      <c r="CZ368" s="477"/>
      <c r="DA368" s="477"/>
      <c r="DB368" s="477"/>
      <c r="DC368" s="477"/>
      <c r="DD368" s="477"/>
      <c r="DE368" s="477"/>
      <c r="DF368" s="477"/>
      <c r="DG368" s="477"/>
      <c r="DH368" s="477"/>
      <c r="DI368" s="477"/>
      <c r="DJ368" s="477"/>
      <c r="DK368" s="477"/>
      <c r="DL368" s="477"/>
      <c r="DM368" s="477"/>
      <c r="DN368" s="477"/>
      <c r="DO368" s="477"/>
      <c r="DP368" s="477"/>
      <c r="DQ368" s="477"/>
      <c r="DR368" s="477"/>
      <c r="DS368" s="477"/>
      <c r="DT368" s="477"/>
      <c r="DU368" s="477"/>
      <c r="DV368" s="477"/>
      <c r="DW368" s="477"/>
      <c r="DX368" s="477"/>
      <c r="DY368" s="477"/>
      <c r="DZ368" s="477"/>
      <c r="EA368" s="477"/>
      <c r="EB368" s="477"/>
      <c r="EC368" s="477"/>
      <c r="ED368" s="477"/>
      <c r="EE368" s="477"/>
      <c r="EF368" s="477"/>
      <c r="EG368" s="477"/>
      <c r="EH368" s="477"/>
      <c r="EI368" s="477"/>
      <c r="EJ368" s="477"/>
      <c r="EK368" s="477"/>
      <c r="EL368" s="477"/>
      <c r="EM368" s="477"/>
      <c r="EN368" s="477"/>
      <c r="EO368" s="477"/>
      <c r="EP368" s="477"/>
      <c r="EQ368" s="477"/>
      <c r="ER368" s="477"/>
      <c r="ES368" s="477"/>
      <c r="ET368" s="477"/>
      <c r="EU368" s="477"/>
      <c r="EV368" s="477"/>
      <c r="EW368" s="477"/>
      <c r="EX368" s="477"/>
      <c r="EY368" s="477"/>
      <c r="EZ368" s="477"/>
      <c r="FA368" s="477"/>
      <c r="FB368" s="477"/>
      <c r="FC368" s="477"/>
      <c r="FD368" s="477"/>
      <c r="FE368" s="477"/>
      <c r="FF368" s="477"/>
      <c r="FG368" s="477"/>
      <c r="FH368" s="477"/>
      <c r="FI368" s="477"/>
      <c r="FJ368" s="477"/>
      <c r="FK368" s="477"/>
      <c r="FL368" s="477"/>
      <c r="FM368" s="477"/>
      <c r="FN368" s="477"/>
      <c r="FO368" s="477"/>
      <c r="FP368" s="477"/>
      <c r="FQ368" s="477"/>
      <c r="FR368" s="477"/>
      <c r="FS368" s="477"/>
      <c r="FT368" s="477"/>
      <c r="FU368" s="477"/>
      <c r="FV368" s="477"/>
      <c r="FW368" s="477"/>
      <c r="FX368" s="477"/>
      <c r="FY368" s="477"/>
      <c r="FZ368" s="477"/>
      <c r="GA368" s="477"/>
      <c r="GB368" s="477"/>
      <c r="GC368" s="477"/>
      <c r="GD368" s="477"/>
      <c r="GE368" s="477"/>
      <c r="GF368" s="477"/>
      <c r="GG368" s="477"/>
      <c r="GH368" s="477"/>
      <c r="GI368" s="477"/>
      <c r="GJ368" s="477"/>
      <c r="GK368" s="477"/>
      <c r="GL368" s="477"/>
      <c r="GM368" s="477"/>
      <c r="GN368" s="477"/>
      <c r="GO368" s="477"/>
      <c r="GP368" s="477"/>
      <c r="GQ368" s="477"/>
      <c r="GR368" s="477"/>
      <c r="GS368" s="477"/>
      <c r="GT368" s="477"/>
      <c r="GU368" s="477"/>
      <c r="GV368" s="477"/>
      <c r="GW368" s="477"/>
      <c r="GX368" s="477"/>
      <c r="GY368" s="477"/>
      <c r="GZ368" s="477"/>
      <c r="HA368" s="477"/>
      <c r="HB368" s="477"/>
      <c r="HC368" s="477"/>
      <c r="HD368" s="477"/>
      <c r="HE368" s="477"/>
      <c r="HF368" s="477"/>
      <c r="HG368" s="477"/>
      <c r="HH368" s="477"/>
      <c r="HI368" s="477"/>
      <c r="HJ368" s="477"/>
      <c r="HK368" s="477"/>
      <c r="HL368" s="477"/>
      <c r="HM368" s="477"/>
      <c r="HN368" s="477"/>
      <c r="HO368" s="477"/>
      <c r="HP368" s="477"/>
      <c r="HQ368" s="477"/>
      <c r="HR368" s="477"/>
      <c r="HS368" s="477"/>
      <c r="HT368" s="477"/>
      <c r="HU368" s="477"/>
      <c r="HV368" s="477"/>
      <c r="HW368" s="477"/>
      <c r="HX368" s="477"/>
      <c r="HY368" s="477"/>
      <c r="HZ368" s="477"/>
      <c r="IA368" s="477"/>
      <c r="IB368" s="477"/>
      <c r="IC368" s="477"/>
      <c r="ID368" s="477"/>
      <c r="IE368" s="477"/>
      <c r="IF368" s="477"/>
      <c r="IG368" s="477"/>
      <c r="IH368" s="477"/>
      <c r="II368" s="477"/>
      <c r="IJ368" s="477"/>
      <c r="IK368" s="477"/>
      <c r="IL368" s="477"/>
      <c r="IM368" s="477"/>
      <c r="IN368" s="477"/>
      <c r="IO368" s="477"/>
      <c r="IP368" s="477"/>
      <c r="IQ368" s="477"/>
      <c r="IR368" s="477"/>
      <c r="IS368" s="477"/>
      <c r="IT368" s="477"/>
      <c r="IU368" s="477"/>
      <c r="IV368" s="477"/>
      <c r="IW368" s="477"/>
      <c r="IX368" s="477"/>
      <c r="IY368" s="477"/>
      <c r="IZ368" s="477"/>
      <c r="JA368" s="477"/>
      <c r="JB368" s="477"/>
      <c r="JC368" s="477"/>
      <c r="JD368" s="477"/>
      <c r="JE368" s="477"/>
    </row>
    <row r="369" spans="1:265" s="508" customFormat="1" ht="15" hidden="1" customHeight="1" x14ac:dyDescent="0.25">
      <c r="M369" s="400"/>
      <c r="N369" s="400"/>
      <c r="CK369" s="477"/>
      <c r="CL369" s="477"/>
      <c r="CM369" s="477"/>
      <c r="CN369" s="477"/>
      <c r="CO369" s="477"/>
      <c r="CP369" s="477"/>
      <c r="CQ369" s="477"/>
      <c r="CR369" s="477"/>
      <c r="CS369" s="477"/>
      <c r="CT369" s="477"/>
      <c r="CU369" s="477"/>
      <c r="CV369" s="477"/>
      <c r="CW369" s="477"/>
      <c r="CX369" s="477"/>
      <c r="CY369" s="477"/>
      <c r="CZ369" s="477"/>
      <c r="DA369" s="477"/>
      <c r="DB369" s="477"/>
      <c r="DC369" s="477"/>
      <c r="DD369" s="477"/>
      <c r="DE369" s="477"/>
      <c r="DF369" s="477"/>
      <c r="DG369" s="477"/>
      <c r="DH369" s="477"/>
      <c r="DI369" s="477"/>
      <c r="DJ369" s="477"/>
      <c r="DK369" s="477"/>
      <c r="DL369" s="477"/>
      <c r="DM369" s="477"/>
      <c r="DN369" s="477"/>
      <c r="DO369" s="477"/>
      <c r="DP369" s="477"/>
      <c r="DQ369" s="477"/>
      <c r="DR369" s="477"/>
      <c r="DS369" s="477"/>
      <c r="DT369" s="477"/>
      <c r="DU369" s="477"/>
      <c r="DV369" s="477"/>
      <c r="DW369" s="477"/>
      <c r="DX369" s="477"/>
      <c r="DY369" s="477"/>
      <c r="DZ369" s="477"/>
      <c r="EA369" s="477"/>
      <c r="EB369" s="477"/>
      <c r="EC369" s="477"/>
      <c r="ED369" s="477"/>
      <c r="EE369" s="477"/>
      <c r="EF369" s="477"/>
      <c r="EG369" s="477"/>
      <c r="EH369" s="477"/>
      <c r="EI369" s="477"/>
      <c r="EJ369" s="477"/>
      <c r="EK369" s="477"/>
      <c r="EL369" s="477"/>
      <c r="EM369" s="477"/>
      <c r="EN369" s="477"/>
      <c r="EO369" s="477"/>
      <c r="EP369" s="477"/>
      <c r="EQ369" s="477"/>
      <c r="ER369" s="477"/>
      <c r="ES369" s="477"/>
      <c r="ET369" s="477"/>
      <c r="EU369" s="477"/>
      <c r="EV369" s="477"/>
      <c r="EW369" s="477"/>
      <c r="EX369" s="477"/>
      <c r="EY369" s="477"/>
      <c r="EZ369" s="477"/>
      <c r="FA369" s="477"/>
      <c r="FB369" s="477"/>
      <c r="FC369" s="477"/>
      <c r="FD369" s="477"/>
      <c r="FE369" s="477"/>
      <c r="FF369" s="477"/>
      <c r="FG369" s="477"/>
      <c r="FH369" s="477"/>
      <c r="FI369" s="477"/>
      <c r="FJ369" s="477"/>
      <c r="FK369" s="477"/>
      <c r="FL369" s="477"/>
      <c r="FM369" s="477"/>
      <c r="FN369" s="477"/>
      <c r="FO369" s="477"/>
      <c r="FP369" s="477"/>
      <c r="FQ369" s="477"/>
      <c r="FR369" s="477"/>
      <c r="FS369" s="477"/>
      <c r="FT369" s="477"/>
      <c r="FU369" s="477"/>
      <c r="FV369" s="477"/>
      <c r="FW369" s="477"/>
      <c r="FX369" s="477"/>
      <c r="FY369" s="477"/>
      <c r="FZ369" s="477"/>
      <c r="GA369" s="477"/>
      <c r="GB369" s="477"/>
      <c r="GC369" s="477"/>
      <c r="GD369" s="477"/>
      <c r="GE369" s="477"/>
      <c r="GF369" s="477"/>
      <c r="GG369" s="477"/>
      <c r="GH369" s="477"/>
      <c r="GI369" s="477"/>
      <c r="GJ369" s="477"/>
      <c r="GK369" s="477"/>
      <c r="GL369" s="477"/>
      <c r="GM369" s="477"/>
      <c r="GN369" s="477"/>
      <c r="GO369" s="477"/>
      <c r="GP369" s="477"/>
      <c r="GQ369" s="477"/>
      <c r="GR369" s="477"/>
      <c r="GS369" s="477"/>
      <c r="GT369" s="477"/>
      <c r="GU369" s="477"/>
      <c r="GV369" s="477"/>
      <c r="GW369" s="477"/>
      <c r="GX369" s="477"/>
      <c r="GY369" s="477"/>
      <c r="GZ369" s="477"/>
      <c r="HA369" s="477"/>
      <c r="HB369" s="477"/>
      <c r="HC369" s="477"/>
      <c r="HD369" s="477"/>
      <c r="HE369" s="477"/>
      <c r="HF369" s="477"/>
      <c r="HG369" s="477"/>
      <c r="HH369" s="477"/>
      <c r="HI369" s="477"/>
      <c r="HJ369" s="477"/>
      <c r="HK369" s="477"/>
      <c r="HL369" s="477"/>
      <c r="HM369" s="477"/>
      <c r="HN369" s="477"/>
      <c r="HO369" s="477"/>
      <c r="HP369" s="477"/>
      <c r="HQ369" s="477"/>
      <c r="HR369" s="477"/>
      <c r="HS369" s="477"/>
      <c r="HT369" s="477"/>
      <c r="HU369" s="477"/>
      <c r="HV369" s="477"/>
      <c r="HW369" s="477"/>
      <c r="HX369" s="477"/>
      <c r="HY369" s="477"/>
      <c r="HZ369" s="477"/>
      <c r="IA369" s="477"/>
      <c r="IB369" s="477"/>
      <c r="IC369" s="477"/>
      <c r="ID369" s="477"/>
      <c r="IE369" s="477"/>
      <c r="IF369" s="477"/>
      <c r="IG369" s="477"/>
      <c r="IH369" s="477"/>
      <c r="II369" s="477"/>
      <c r="IJ369" s="477"/>
      <c r="IK369" s="477"/>
      <c r="IL369" s="477"/>
      <c r="IM369" s="477"/>
      <c r="IN369" s="477"/>
      <c r="IO369" s="477"/>
      <c r="IP369" s="477"/>
      <c r="IQ369" s="477"/>
      <c r="IR369" s="477"/>
      <c r="IS369" s="477"/>
      <c r="IT369" s="477"/>
      <c r="IU369" s="477"/>
      <c r="IV369" s="477"/>
      <c r="IW369" s="477"/>
      <c r="IX369" s="477"/>
      <c r="IY369" s="477"/>
      <c r="IZ369" s="477"/>
      <c r="JA369" s="477"/>
      <c r="JB369" s="477"/>
      <c r="JC369" s="477"/>
      <c r="JD369" s="477"/>
      <c r="JE369" s="477"/>
    </row>
    <row r="370" spans="1:265" s="508" customFormat="1" ht="15" hidden="1" customHeight="1" x14ac:dyDescent="0.25">
      <c r="M370" s="400"/>
      <c r="N370" s="400"/>
      <c r="CK370" s="477"/>
      <c r="CL370" s="477"/>
      <c r="CM370" s="477"/>
      <c r="CN370" s="477"/>
      <c r="CO370" s="477"/>
      <c r="CP370" s="477"/>
      <c r="CQ370" s="477"/>
      <c r="CR370" s="477"/>
      <c r="CS370" s="477"/>
      <c r="CT370" s="477"/>
      <c r="CU370" s="477"/>
      <c r="CV370" s="477"/>
      <c r="CW370" s="477"/>
      <c r="CX370" s="477"/>
      <c r="CY370" s="477"/>
      <c r="CZ370" s="477"/>
      <c r="DA370" s="477"/>
      <c r="DB370" s="477"/>
      <c r="DC370" s="477"/>
      <c r="DD370" s="477"/>
      <c r="DE370" s="477"/>
      <c r="DF370" s="477"/>
      <c r="DG370" s="477"/>
      <c r="DH370" s="477"/>
      <c r="DI370" s="477"/>
      <c r="DJ370" s="477"/>
      <c r="DK370" s="477"/>
      <c r="DL370" s="477"/>
      <c r="DM370" s="477"/>
      <c r="DN370" s="477"/>
      <c r="DO370" s="477"/>
      <c r="DP370" s="477"/>
      <c r="DQ370" s="477"/>
      <c r="DR370" s="477"/>
      <c r="DS370" s="477"/>
      <c r="DT370" s="477"/>
      <c r="DU370" s="477"/>
      <c r="DV370" s="477"/>
      <c r="DW370" s="477"/>
      <c r="DX370" s="477"/>
      <c r="DY370" s="477"/>
      <c r="DZ370" s="477"/>
      <c r="EA370" s="477"/>
      <c r="EB370" s="477"/>
      <c r="EC370" s="477"/>
      <c r="ED370" s="477"/>
      <c r="EE370" s="477"/>
      <c r="EF370" s="477"/>
      <c r="EG370" s="477"/>
      <c r="EH370" s="477"/>
      <c r="EI370" s="477"/>
      <c r="EJ370" s="477"/>
      <c r="EK370" s="477"/>
      <c r="EL370" s="477"/>
      <c r="EM370" s="477"/>
      <c r="EN370" s="477"/>
      <c r="EO370" s="477"/>
      <c r="EP370" s="477"/>
      <c r="EQ370" s="477"/>
      <c r="ER370" s="477"/>
      <c r="ES370" s="477"/>
      <c r="ET370" s="477"/>
      <c r="EU370" s="477"/>
      <c r="EV370" s="477"/>
      <c r="EW370" s="477"/>
      <c r="EX370" s="477"/>
      <c r="EY370" s="477"/>
      <c r="EZ370" s="477"/>
      <c r="FA370" s="477"/>
      <c r="FB370" s="477"/>
      <c r="FC370" s="477"/>
      <c r="FD370" s="477"/>
      <c r="FE370" s="477"/>
      <c r="FF370" s="477"/>
      <c r="FG370" s="477"/>
      <c r="FH370" s="477"/>
      <c r="FI370" s="477"/>
      <c r="FJ370" s="477"/>
      <c r="FK370" s="477"/>
      <c r="FL370" s="477"/>
      <c r="FM370" s="477"/>
      <c r="FN370" s="477"/>
      <c r="FO370" s="477"/>
      <c r="FP370" s="477"/>
      <c r="FQ370" s="477"/>
      <c r="FR370" s="477"/>
      <c r="FS370" s="477"/>
      <c r="FT370" s="477"/>
      <c r="FU370" s="477"/>
      <c r="FV370" s="477"/>
      <c r="FW370" s="477"/>
      <c r="FX370" s="477"/>
      <c r="FY370" s="477"/>
      <c r="FZ370" s="477"/>
      <c r="GA370" s="477"/>
      <c r="GB370" s="477"/>
      <c r="GC370" s="477"/>
      <c r="GD370" s="477"/>
      <c r="GE370" s="477"/>
      <c r="GF370" s="477"/>
      <c r="GG370" s="477"/>
      <c r="GH370" s="477"/>
      <c r="GI370" s="477"/>
      <c r="GJ370" s="477"/>
      <c r="GK370" s="477"/>
      <c r="GL370" s="477"/>
      <c r="GM370" s="477"/>
      <c r="GN370" s="477"/>
      <c r="GO370" s="477"/>
      <c r="GP370" s="477"/>
      <c r="GQ370" s="477"/>
      <c r="GR370" s="477"/>
      <c r="GS370" s="477"/>
      <c r="GT370" s="477"/>
      <c r="GU370" s="477"/>
      <c r="GV370" s="477"/>
      <c r="GW370" s="477"/>
      <c r="GX370" s="477"/>
      <c r="GY370" s="477"/>
      <c r="GZ370" s="477"/>
      <c r="HA370" s="477"/>
      <c r="HB370" s="477"/>
      <c r="HC370" s="477"/>
      <c r="HD370" s="477"/>
      <c r="HE370" s="477"/>
      <c r="HF370" s="477"/>
      <c r="HG370" s="477"/>
      <c r="HH370" s="477"/>
      <c r="HI370" s="477"/>
      <c r="HJ370" s="477"/>
      <c r="HK370" s="477"/>
      <c r="HL370" s="477"/>
      <c r="HM370" s="477"/>
      <c r="HN370" s="477"/>
      <c r="HO370" s="477"/>
      <c r="HP370" s="477"/>
      <c r="HQ370" s="477"/>
      <c r="HR370" s="477"/>
      <c r="HS370" s="477"/>
      <c r="HT370" s="477"/>
      <c r="HU370" s="477"/>
      <c r="HV370" s="477"/>
      <c r="HW370" s="477"/>
      <c r="HX370" s="477"/>
      <c r="HY370" s="477"/>
      <c r="HZ370" s="477"/>
      <c r="IA370" s="477"/>
      <c r="IB370" s="477"/>
      <c r="IC370" s="477"/>
      <c r="ID370" s="477"/>
      <c r="IE370" s="477"/>
      <c r="IF370" s="477"/>
      <c r="IG370" s="477"/>
      <c r="IH370" s="477"/>
      <c r="II370" s="477"/>
      <c r="IJ370" s="477"/>
      <c r="IK370" s="477"/>
      <c r="IL370" s="477"/>
      <c r="IM370" s="477"/>
      <c r="IN370" s="477"/>
      <c r="IO370" s="477"/>
      <c r="IP370" s="477"/>
      <c r="IQ370" s="477"/>
      <c r="IR370" s="477"/>
      <c r="IS370" s="477"/>
      <c r="IT370" s="477"/>
      <c r="IU370" s="477"/>
      <c r="IV370" s="477"/>
      <c r="IW370" s="477"/>
      <c r="IX370" s="477"/>
      <c r="IY370" s="477"/>
      <c r="IZ370" s="477"/>
      <c r="JA370" s="477"/>
      <c r="JB370" s="477"/>
      <c r="JC370" s="477"/>
      <c r="JD370" s="477"/>
      <c r="JE370" s="477"/>
    </row>
    <row r="371" spans="1:265" s="508" customFormat="1" ht="15" hidden="1" customHeight="1" x14ac:dyDescent="0.25">
      <c r="M371" s="400"/>
      <c r="N371" s="400"/>
      <c r="CK371" s="477"/>
      <c r="CL371" s="477"/>
      <c r="CM371" s="477"/>
      <c r="CN371" s="477"/>
      <c r="CO371" s="477"/>
      <c r="CP371" s="477"/>
      <c r="CQ371" s="477"/>
      <c r="CR371" s="477"/>
      <c r="CS371" s="477"/>
      <c r="CT371" s="477"/>
      <c r="CU371" s="477"/>
      <c r="CV371" s="477"/>
      <c r="CW371" s="477"/>
      <c r="CX371" s="477"/>
      <c r="CY371" s="477"/>
      <c r="CZ371" s="477"/>
      <c r="DA371" s="477"/>
      <c r="DB371" s="477"/>
      <c r="DC371" s="477"/>
      <c r="DD371" s="477"/>
      <c r="DE371" s="477"/>
      <c r="DF371" s="477"/>
      <c r="DG371" s="477"/>
      <c r="DH371" s="477"/>
      <c r="DI371" s="477"/>
      <c r="DJ371" s="477"/>
      <c r="DK371" s="477"/>
      <c r="DL371" s="477"/>
      <c r="DM371" s="477"/>
      <c r="DN371" s="477"/>
      <c r="DO371" s="477"/>
      <c r="DP371" s="477"/>
      <c r="DQ371" s="477"/>
      <c r="DR371" s="477"/>
      <c r="DS371" s="477"/>
      <c r="DT371" s="477"/>
      <c r="DU371" s="477"/>
      <c r="DV371" s="477"/>
      <c r="DW371" s="477"/>
      <c r="DX371" s="477"/>
      <c r="DY371" s="477"/>
      <c r="DZ371" s="477"/>
      <c r="EA371" s="477"/>
      <c r="EB371" s="477"/>
      <c r="EC371" s="477"/>
      <c r="ED371" s="477"/>
      <c r="EE371" s="477"/>
      <c r="EF371" s="477"/>
      <c r="EG371" s="477"/>
      <c r="EH371" s="477"/>
      <c r="EI371" s="477"/>
      <c r="EJ371" s="477"/>
      <c r="EK371" s="477"/>
      <c r="EL371" s="477"/>
      <c r="EM371" s="477"/>
      <c r="EN371" s="477"/>
      <c r="EO371" s="477"/>
      <c r="EP371" s="477"/>
      <c r="EQ371" s="477"/>
      <c r="ER371" s="477"/>
      <c r="ES371" s="477"/>
      <c r="ET371" s="477"/>
      <c r="EU371" s="477"/>
      <c r="EV371" s="477"/>
      <c r="EW371" s="477"/>
      <c r="EX371" s="477"/>
      <c r="EY371" s="477"/>
      <c r="EZ371" s="477"/>
      <c r="FA371" s="477"/>
      <c r="FB371" s="477"/>
      <c r="FC371" s="477"/>
      <c r="FD371" s="477"/>
      <c r="FE371" s="477"/>
      <c r="FF371" s="477"/>
      <c r="FG371" s="477"/>
      <c r="FH371" s="477"/>
      <c r="FI371" s="477"/>
      <c r="FJ371" s="477"/>
      <c r="FK371" s="477"/>
      <c r="FL371" s="477"/>
      <c r="FM371" s="477"/>
      <c r="FN371" s="477"/>
      <c r="FO371" s="477"/>
      <c r="FP371" s="477"/>
      <c r="FQ371" s="477"/>
      <c r="FR371" s="477"/>
      <c r="FS371" s="477"/>
      <c r="FT371" s="477"/>
      <c r="FU371" s="477"/>
      <c r="FV371" s="477"/>
      <c r="FW371" s="477"/>
      <c r="FX371" s="477"/>
      <c r="FY371" s="477"/>
      <c r="FZ371" s="477"/>
      <c r="GA371" s="477"/>
      <c r="GB371" s="477"/>
      <c r="GC371" s="477"/>
      <c r="GD371" s="477"/>
      <c r="GE371" s="477"/>
      <c r="GF371" s="477"/>
      <c r="GG371" s="477"/>
      <c r="GH371" s="477"/>
      <c r="GI371" s="477"/>
      <c r="GJ371" s="477"/>
      <c r="GK371" s="477"/>
      <c r="GL371" s="477"/>
      <c r="GM371" s="477"/>
      <c r="GN371" s="477"/>
      <c r="GO371" s="477"/>
      <c r="GP371" s="477"/>
      <c r="GQ371" s="477"/>
      <c r="GR371" s="477"/>
      <c r="GS371" s="477"/>
      <c r="GT371" s="477"/>
      <c r="GU371" s="477"/>
      <c r="GV371" s="477"/>
      <c r="GW371" s="477"/>
      <c r="GX371" s="477"/>
      <c r="GY371" s="477"/>
      <c r="GZ371" s="477"/>
      <c r="HA371" s="477"/>
      <c r="HB371" s="477"/>
      <c r="HC371" s="477"/>
      <c r="HD371" s="477"/>
      <c r="HE371" s="477"/>
      <c r="HF371" s="477"/>
      <c r="HG371" s="477"/>
      <c r="HH371" s="477"/>
      <c r="HI371" s="477"/>
      <c r="HJ371" s="477"/>
      <c r="HK371" s="477"/>
      <c r="HL371" s="477"/>
      <c r="HM371" s="477"/>
      <c r="HN371" s="477"/>
      <c r="HO371" s="477"/>
      <c r="HP371" s="477"/>
      <c r="HQ371" s="477"/>
      <c r="HR371" s="477"/>
      <c r="HS371" s="477"/>
      <c r="HT371" s="477"/>
      <c r="HU371" s="477"/>
      <c r="HV371" s="477"/>
      <c r="HW371" s="477"/>
      <c r="HX371" s="477"/>
      <c r="HY371" s="477"/>
      <c r="HZ371" s="477"/>
      <c r="IA371" s="477"/>
      <c r="IB371" s="477"/>
      <c r="IC371" s="477"/>
      <c r="ID371" s="477"/>
      <c r="IE371" s="477"/>
      <c r="IF371" s="477"/>
      <c r="IG371" s="477"/>
      <c r="IH371" s="477"/>
      <c r="II371" s="477"/>
      <c r="IJ371" s="477"/>
      <c r="IK371" s="477"/>
      <c r="IL371" s="477"/>
      <c r="IM371" s="477"/>
      <c r="IN371" s="477"/>
      <c r="IO371" s="477"/>
      <c r="IP371" s="477"/>
      <c r="IQ371" s="477"/>
      <c r="IR371" s="477"/>
      <c r="IS371" s="477"/>
      <c r="IT371" s="477"/>
      <c r="IU371" s="477"/>
      <c r="IV371" s="477"/>
      <c r="IW371" s="477"/>
      <c r="IX371" s="477"/>
      <c r="IY371" s="477"/>
      <c r="IZ371" s="477"/>
      <c r="JA371" s="477"/>
      <c r="JB371" s="477"/>
      <c r="JC371" s="477"/>
      <c r="JD371" s="477"/>
      <c r="JE371" s="477"/>
    </row>
    <row r="372" spans="1:265" s="508" customFormat="1" ht="15" hidden="1" customHeight="1" x14ac:dyDescent="0.25">
      <c r="M372" s="400"/>
      <c r="N372" s="400"/>
      <c r="CK372" s="477"/>
      <c r="CL372" s="477"/>
      <c r="CM372" s="477"/>
      <c r="CN372" s="477"/>
      <c r="CO372" s="477"/>
      <c r="CP372" s="477"/>
      <c r="CQ372" s="477"/>
      <c r="CR372" s="477"/>
      <c r="CS372" s="477"/>
      <c r="CT372" s="477"/>
      <c r="CU372" s="477"/>
      <c r="CV372" s="477"/>
      <c r="CW372" s="477"/>
      <c r="CX372" s="477"/>
      <c r="CY372" s="477"/>
      <c r="CZ372" s="477"/>
      <c r="DA372" s="477"/>
      <c r="DB372" s="477"/>
      <c r="DC372" s="477"/>
      <c r="DD372" s="477"/>
      <c r="DE372" s="477"/>
      <c r="DF372" s="477"/>
      <c r="DG372" s="477"/>
      <c r="DH372" s="477"/>
      <c r="DI372" s="477"/>
      <c r="DJ372" s="477"/>
      <c r="DK372" s="477"/>
      <c r="DL372" s="477"/>
      <c r="DM372" s="477"/>
      <c r="DN372" s="477"/>
      <c r="DO372" s="477"/>
      <c r="DP372" s="477"/>
      <c r="DQ372" s="477"/>
      <c r="DR372" s="477"/>
      <c r="DS372" s="477"/>
      <c r="DT372" s="477"/>
      <c r="DU372" s="477"/>
      <c r="DV372" s="477"/>
      <c r="DW372" s="477"/>
      <c r="DX372" s="477"/>
      <c r="DY372" s="477"/>
      <c r="DZ372" s="477"/>
      <c r="EA372" s="477"/>
      <c r="EB372" s="477"/>
      <c r="EC372" s="477"/>
      <c r="ED372" s="477"/>
      <c r="EE372" s="477"/>
      <c r="EF372" s="477"/>
      <c r="EG372" s="477"/>
      <c r="EH372" s="477"/>
      <c r="EI372" s="477"/>
      <c r="EJ372" s="477"/>
      <c r="EK372" s="477"/>
      <c r="EL372" s="477"/>
      <c r="EM372" s="477"/>
      <c r="EN372" s="477"/>
      <c r="EO372" s="477"/>
      <c r="EP372" s="477"/>
      <c r="EQ372" s="477"/>
      <c r="ER372" s="477"/>
      <c r="ES372" s="477"/>
      <c r="ET372" s="477"/>
      <c r="EU372" s="477"/>
      <c r="EV372" s="477"/>
      <c r="EW372" s="477"/>
      <c r="EX372" s="477"/>
      <c r="EY372" s="477"/>
      <c r="EZ372" s="477"/>
      <c r="FA372" s="477"/>
      <c r="FB372" s="477"/>
      <c r="FC372" s="477"/>
      <c r="FD372" s="477"/>
      <c r="FE372" s="477"/>
      <c r="FF372" s="477"/>
      <c r="FG372" s="477"/>
      <c r="FH372" s="477"/>
      <c r="FI372" s="477"/>
      <c r="FJ372" s="477"/>
      <c r="FK372" s="477"/>
      <c r="FL372" s="477"/>
      <c r="FM372" s="477"/>
      <c r="FN372" s="477"/>
      <c r="FO372" s="477"/>
      <c r="FP372" s="477"/>
      <c r="FQ372" s="477"/>
      <c r="FR372" s="477"/>
      <c r="FS372" s="477"/>
      <c r="FT372" s="477"/>
      <c r="FU372" s="477"/>
      <c r="FV372" s="477"/>
      <c r="FW372" s="477"/>
      <c r="FX372" s="477"/>
      <c r="FY372" s="477"/>
      <c r="FZ372" s="477"/>
      <c r="GA372" s="477"/>
      <c r="GB372" s="477"/>
      <c r="GC372" s="477"/>
      <c r="GD372" s="477"/>
      <c r="GE372" s="477"/>
      <c r="GF372" s="477"/>
      <c r="GG372" s="477"/>
      <c r="GH372" s="477"/>
      <c r="GI372" s="477"/>
      <c r="GJ372" s="477"/>
      <c r="GK372" s="477"/>
      <c r="GL372" s="477"/>
      <c r="GM372" s="477"/>
      <c r="GN372" s="477"/>
      <c r="GO372" s="477"/>
      <c r="GP372" s="477"/>
      <c r="GQ372" s="477"/>
      <c r="GR372" s="477"/>
      <c r="GS372" s="477"/>
      <c r="GT372" s="477"/>
      <c r="GU372" s="477"/>
      <c r="GV372" s="477"/>
      <c r="GW372" s="477"/>
      <c r="GX372" s="477"/>
      <c r="GY372" s="477"/>
      <c r="GZ372" s="477"/>
      <c r="HA372" s="477"/>
      <c r="HB372" s="477"/>
      <c r="HC372" s="477"/>
      <c r="HD372" s="477"/>
      <c r="HE372" s="477"/>
      <c r="HF372" s="477"/>
      <c r="HG372" s="477"/>
      <c r="HH372" s="477"/>
      <c r="HI372" s="477"/>
      <c r="HJ372" s="477"/>
      <c r="HK372" s="477"/>
      <c r="HL372" s="477"/>
      <c r="HM372" s="477"/>
      <c r="HN372" s="477"/>
      <c r="HO372" s="477"/>
      <c r="HP372" s="477"/>
      <c r="HQ372" s="477"/>
      <c r="HR372" s="477"/>
      <c r="HS372" s="477"/>
      <c r="HT372" s="477"/>
      <c r="HU372" s="477"/>
      <c r="HV372" s="477"/>
      <c r="HW372" s="477"/>
      <c r="HX372" s="477"/>
      <c r="HY372" s="477"/>
      <c r="HZ372" s="477"/>
      <c r="IA372" s="477"/>
      <c r="IB372" s="477"/>
      <c r="IC372" s="477"/>
      <c r="ID372" s="477"/>
      <c r="IE372" s="477"/>
      <c r="IF372" s="477"/>
      <c r="IG372" s="477"/>
      <c r="IH372" s="477"/>
      <c r="II372" s="477"/>
      <c r="IJ372" s="477"/>
      <c r="IK372" s="477"/>
      <c r="IL372" s="477"/>
      <c r="IM372" s="477"/>
      <c r="IN372" s="477"/>
      <c r="IO372" s="477"/>
      <c r="IP372" s="477"/>
      <c r="IQ372" s="477"/>
      <c r="IR372" s="477"/>
      <c r="IS372" s="477"/>
      <c r="IT372" s="477"/>
      <c r="IU372" s="477"/>
      <c r="IV372" s="477"/>
      <c r="IW372" s="477"/>
      <c r="IX372" s="477"/>
      <c r="IY372" s="477"/>
      <c r="IZ372" s="477"/>
      <c r="JA372" s="477"/>
      <c r="JB372" s="477"/>
      <c r="JC372" s="477"/>
      <c r="JD372" s="477"/>
      <c r="JE372" s="477"/>
    </row>
    <row r="373" spans="1:265" s="508" customFormat="1" ht="15" hidden="1" customHeight="1" x14ac:dyDescent="0.25">
      <c r="M373" s="400"/>
      <c r="N373" s="400"/>
      <c r="CK373" s="477"/>
      <c r="CL373" s="477"/>
      <c r="CM373" s="477"/>
      <c r="CN373" s="477"/>
      <c r="CO373" s="477"/>
      <c r="CP373" s="477"/>
      <c r="CQ373" s="477"/>
      <c r="CR373" s="477"/>
      <c r="CS373" s="477"/>
      <c r="CT373" s="477"/>
      <c r="CU373" s="477"/>
      <c r="CV373" s="477"/>
      <c r="CW373" s="477"/>
      <c r="CX373" s="477"/>
      <c r="CY373" s="477"/>
      <c r="CZ373" s="477"/>
      <c r="DA373" s="477"/>
      <c r="DB373" s="477"/>
      <c r="DC373" s="477"/>
      <c r="DD373" s="477"/>
      <c r="DE373" s="477"/>
      <c r="DF373" s="477"/>
      <c r="DG373" s="477"/>
      <c r="DH373" s="477"/>
      <c r="DI373" s="477"/>
      <c r="DJ373" s="477"/>
      <c r="DK373" s="477"/>
      <c r="DL373" s="477"/>
      <c r="DM373" s="477"/>
      <c r="DN373" s="477"/>
      <c r="DO373" s="477"/>
      <c r="DP373" s="477"/>
      <c r="DQ373" s="477"/>
      <c r="DR373" s="477"/>
      <c r="DS373" s="477"/>
      <c r="DT373" s="477"/>
      <c r="DU373" s="477"/>
      <c r="DV373" s="477"/>
      <c r="DW373" s="477"/>
      <c r="DX373" s="477"/>
      <c r="DY373" s="477"/>
      <c r="DZ373" s="477"/>
      <c r="EA373" s="477"/>
      <c r="EB373" s="477"/>
      <c r="EC373" s="477"/>
      <c r="ED373" s="477"/>
      <c r="EE373" s="477"/>
      <c r="EF373" s="477"/>
      <c r="EG373" s="477"/>
      <c r="EH373" s="477"/>
      <c r="EI373" s="477"/>
      <c r="EJ373" s="477"/>
      <c r="EK373" s="477"/>
      <c r="EL373" s="477"/>
      <c r="EM373" s="477"/>
      <c r="EN373" s="477"/>
      <c r="EO373" s="477"/>
      <c r="EP373" s="477"/>
      <c r="EQ373" s="477"/>
      <c r="ER373" s="477"/>
      <c r="ES373" s="477"/>
      <c r="ET373" s="477"/>
      <c r="EU373" s="477"/>
      <c r="EV373" s="477"/>
      <c r="EW373" s="477"/>
      <c r="EX373" s="477"/>
      <c r="EY373" s="477"/>
      <c r="EZ373" s="477"/>
      <c r="FA373" s="477"/>
      <c r="FB373" s="477"/>
      <c r="FC373" s="477"/>
      <c r="FD373" s="477"/>
      <c r="FE373" s="477"/>
      <c r="FF373" s="477"/>
      <c r="FG373" s="477"/>
      <c r="FH373" s="477"/>
      <c r="FI373" s="477"/>
      <c r="FJ373" s="477"/>
      <c r="FK373" s="477"/>
      <c r="FL373" s="477"/>
      <c r="FM373" s="477"/>
      <c r="FN373" s="477"/>
      <c r="FO373" s="477"/>
      <c r="FP373" s="477"/>
      <c r="FQ373" s="477"/>
      <c r="FR373" s="477"/>
      <c r="FS373" s="477"/>
      <c r="FT373" s="477"/>
      <c r="FU373" s="477"/>
      <c r="FV373" s="477"/>
      <c r="FW373" s="477"/>
      <c r="FX373" s="477"/>
      <c r="FY373" s="477"/>
      <c r="FZ373" s="477"/>
      <c r="GA373" s="477"/>
      <c r="GB373" s="477"/>
      <c r="GC373" s="477"/>
      <c r="GD373" s="477"/>
      <c r="GE373" s="477"/>
      <c r="GF373" s="477"/>
      <c r="GG373" s="477"/>
      <c r="GH373" s="477"/>
      <c r="GI373" s="477"/>
      <c r="GJ373" s="477"/>
      <c r="GK373" s="477"/>
      <c r="GL373" s="477"/>
      <c r="GM373" s="477"/>
      <c r="GN373" s="477"/>
      <c r="GO373" s="477"/>
      <c r="GP373" s="477"/>
      <c r="GQ373" s="477"/>
      <c r="GR373" s="477"/>
      <c r="GS373" s="477"/>
      <c r="GT373" s="477"/>
      <c r="GU373" s="477"/>
      <c r="GV373" s="477"/>
      <c r="GW373" s="477"/>
      <c r="GX373" s="477"/>
      <c r="GY373" s="477"/>
      <c r="GZ373" s="477"/>
      <c r="HA373" s="477"/>
      <c r="HB373" s="477"/>
      <c r="HC373" s="477"/>
      <c r="HD373" s="477"/>
      <c r="HE373" s="477"/>
      <c r="HF373" s="477"/>
      <c r="HG373" s="477"/>
      <c r="HH373" s="477"/>
      <c r="HI373" s="477"/>
      <c r="HJ373" s="477"/>
      <c r="HK373" s="477"/>
      <c r="HL373" s="477"/>
      <c r="HM373" s="477"/>
      <c r="HN373" s="477"/>
      <c r="HO373" s="477"/>
      <c r="HP373" s="477"/>
      <c r="HQ373" s="477"/>
      <c r="HR373" s="477"/>
      <c r="HS373" s="477"/>
      <c r="HT373" s="477"/>
      <c r="HU373" s="477"/>
      <c r="HV373" s="477"/>
      <c r="HW373" s="477"/>
      <c r="HX373" s="477"/>
      <c r="HY373" s="477"/>
      <c r="HZ373" s="477"/>
      <c r="IA373" s="477"/>
      <c r="IB373" s="477"/>
      <c r="IC373" s="477"/>
      <c r="ID373" s="477"/>
      <c r="IE373" s="477"/>
      <c r="IF373" s="477"/>
      <c r="IG373" s="477"/>
      <c r="IH373" s="477"/>
      <c r="II373" s="477"/>
      <c r="IJ373" s="477"/>
      <c r="IK373" s="477"/>
      <c r="IL373" s="477"/>
      <c r="IM373" s="477"/>
      <c r="IN373" s="477"/>
      <c r="IO373" s="477"/>
      <c r="IP373" s="477"/>
      <c r="IQ373" s="477"/>
      <c r="IR373" s="477"/>
      <c r="IS373" s="477"/>
      <c r="IT373" s="477"/>
      <c r="IU373" s="477"/>
      <c r="IV373" s="477"/>
      <c r="IW373" s="477"/>
      <c r="IX373" s="477"/>
      <c r="IY373" s="477"/>
      <c r="IZ373" s="477"/>
      <c r="JA373" s="477"/>
      <c r="JB373" s="477"/>
      <c r="JC373" s="477"/>
      <c r="JD373" s="477"/>
      <c r="JE373" s="477"/>
    </row>
    <row r="374" spans="1:265" s="508" customFormat="1" ht="15" hidden="1" customHeight="1" x14ac:dyDescent="0.25">
      <c r="M374" s="400"/>
      <c r="N374" s="400"/>
      <c r="CK374" s="477"/>
      <c r="CL374" s="477"/>
      <c r="CM374" s="477"/>
      <c r="CN374" s="477"/>
      <c r="CO374" s="477"/>
      <c r="CP374" s="477"/>
      <c r="CQ374" s="477"/>
      <c r="CR374" s="477"/>
      <c r="CS374" s="477"/>
      <c r="CT374" s="477"/>
      <c r="CU374" s="477"/>
      <c r="CV374" s="477"/>
      <c r="CW374" s="477"/>
      <c r="CX374" s="477"/>
      <c r="CY374" s="477"/>
      <c r="CZ374" s="477"/>
      <c r="DA374" s="477"/>
      <c r="DB374" s="477"/>
      <c r="DC374" s="477"/>
      <c r="DD374" s="477"/>
      <c r="DE374" s="477"/>
      <c r="DF374" s="477"/>
      <c r="DG374" s="477"/>
      <c r="DH374" s="477"/>
      <c r="DI374" s="477"/>
      <c r="DJ374" s="477"/>
      <c r="DK374" s="477"/>
      <c r="DL374" s="477"/>
      <c r="DM374" s="477"/>
      <c r="DN374" s="477"/>
      <c r="DO374" s="477"/>
      <c r="DP374" s="477"/>
      <c r="DQ374" s="477"/>
      <c r="DR374" s="477"/>
      <c r="DS374" s="477"/>
      <c r="DT374" s="477"/>
      <c r="DU374" s="477"/>
      <c r="DV374" s="477"/>
      <c r="DW374" s="477"/>
      <c r="DX374" s="477"/>
      <c r="DY374" s="477"/>
      <c r="DZ374" s="477"/>
      <c r="EA374" s="477"/>
      <c r="EB374" s="477"/>
      <c r="EC374" s="477"/>
      <c r="ED374" s="477"/>
      <c r="EE374" s="477"/>
      <c r="EF374" s="477"/>
      <c r="EG374" s="477"/>
      <c r="EH374" s="477"/>
      <c r="EI374" s="477"/>
      <c r="EJ374" s="477"/>
      <c r="EK374" s="477"/>
      <c r="EL374" s="477"/>
      <c r="EM374" s="477"/>
      <c r="EN374" s="477"/>
      <c r="EO374" s="477"/>
      <c r="EP374" s="477"/>
      <c r="EQ374" s="477"/>
      <c r="ER374" s="477"/>
      <c r="ES374" s="477"/>
      <c r="ET374" s="477"/>
      <c r="EU374" s="477"/>
      <c r="EV374" s="477"/>
      <c r="EW374" s="477"/>
      <c r="EX374" s="477"/>
      <c r="EY374" s="477"/>
      <c r="EZ374" s="477"/>
      <c r="FA374" s="477"/>
      <c r="FB374" s="477"/>
      <c r="FC374" s="477"/>
      <c r="FD374" s="477"/>
      <c r="FE374" s="477"/>
      <c r="FF374" s="477"/>
      <c r="FG374" s="477"/>
      <c r="FH374" s="477"/>
      <c r="FI374" s="477"/>
      <c r="FJ374" s="477"/>
      <c r="FK374" s="477"/>
      <c r="FL374" s="477"/>
      <c r="FM374" s="477"/>
      <c r="FN374" s="477"/>
      <c r="FO374" s="477"/>
      <c r="FP374" s="477"/>
      <c r="FQ374" s="477"/>
      <c r="FR374" s="477"/>
      <c r="FS374" s="477"/>
      <c r="FT374" s="477"/>
      <c r="FU374" s="477"/>
      <c r="FV374" s="477"/>
      <c r="FW374" s="477"/>
      <c r="FX374" s="477"/>
      <c r="FY374" s="477"/>
      <c r="FZ374" s="477"/>
      <c r="GA374" s="477"/>
      <c r="GB374" s="477"/>
      <c r="GC374" s="477"/>
      <c r="GD374" s="477"/>
      <c r="GE374" s="477"/>
      <c r="GF374" s="477"/>
      <c r="GG374" s="477"/>
      <c r="GH374" s="477"/>
      <c r="GI374" s="477"/>
      <c r="GJ374" s="477"/>
      <c r="GK374" s="477"/>
      <c r="GL374" s="477"/>
      <c r="GM374" s="477"/>
      <c r="GN374" s="477"/>
      <c r="GO374" s="477"/>
      <c r="GP374" s="477"/>
      <c r="GQ374" s="477"/>
      <c r="GR374" s="477"/>
      <c r="GS374" s="477"/>
      <c r="GT374" s="477"/>
      <c r="GU374" s="477"/>
      <c r="GV374" s="477"/>
      <c r="GW374" s="477"/>
      <c r="GX374" s="477"/>
      <c r="GY374" s="477"/>
      <c r="GZ374" s="477"/>
      <c r="HA374" s="477"/>
      <c r="HB374" s="477"/>
      <c r="HC374" s="477"/>
      <c r="HD374" s="477"/>
      <c r="HE374" s="477"/>
      <c r="HF374" s="477"/>
      <c r="HG374" s="477"/>
      <c r="HH374" s="477"/>
      <c r="HI374" s="477"/>
      <c r="HJ374" s="477"/>
      <c r="HK374" s="477"/>
      <c r="HL374" s="477"/>
      <c r="HM374" s="477"/>
      <c r="HN374" s="477"/>
      <c r="HO374" s="477"/>
      <c r="HP374" s="477"/>
      <c r="HQ374" s="477"/>
      <c r="HR374" s="477"/>
      <c r="HS374" s="477"/>
      <c r="HT374" s="477"/>
      <c r="HU374" s="477"/>
      <c r="HV374" s="477"/>
      <c r="HW374" s="477"/>
      <c r="HX374" s="477"/>
      <c r="HY374" s="477"/>
      <c r="HZ374" s="477"/>
      <c r="IA374" s="477"/>
      <c r="IB374" s="477"/>
      <c r="IC374" s="477"/>
      <c r="ID374" s="477"/>
      <c r="IE374" s="477"/>
      <c r="IF374" s="477"/>
      <c r="IG374" s="477"/>
      <c r="IH374" s="477"/>
      <c r="II374" s="477"/>
      <c r="IJ374" s="477"/>
      <c r="IK374" s="477"/>
      <c r="IL374" s="477"/>
      <c r="IM374" s="477"/>
      <c r="IN374" s="477"/>
      <c r="IO374" s="477"/>
      <c r="IP374" s="477"/>
      <c r="IQ374" s="477"/>
      <c r="IR374" s="477"/>
      <c r="IS374" s="477"/>
      <c r="IT374" s="477"/>
      <c r="IU374" s="477"/>
      <c r="IV374" s="477"/>
      <c r="IW374" s="477"/>
      <c r="IX374" s="477"/>
      <c r="IY374" s="477"/>
      <c r="IZ374" s="477"/>
      <c r="JA374" s="477"/>
      <c r="JB374" s="477"/>
      <c r="JC374" s="477"/>
      <c r="JD374" s="477"/>
      <c r="JE374" s="477"/>
    </row>
    <row r="375" spans="1:265" s="508" customFormat="1" ht="15" hidden="1" customHeight="1" x14ac:dyDescent="0.25">
      <c r="M375" s="400"/>
      <c r="N375" s="400"/>
      <c r="CK375" s="477"/>
      <c r="CL375" s="477"/>
      <c r="CM375" s="477"/>
      <c r="CN375" s="477"/>
      <c r="CO375" s="477"/>
      <c r="CP375" s="477"/>
      <c r="CQ375" s="477"/>
      <c r="CR375" s="477"/>
      <c r="CS375" s="477"/>
      <c r="CT375" s="477"/>
      <c r="CU375" s="477"/>
      <c r="CV375" s="477"/>
      <c r="CW375" s="477"/>
      <c r="CX375" s="477"/>
      <c r="CY375" s="477"/>
      <c r="CZ375" s="477"/>
      <c r="DA375" s="477"/>
      <c r="DB375" s="477"/>
      <c r="DC375" s="477"/>
      <c r="DD375" s="477"/>
      <c r="DE375" s="477"/>
      <c r="DF375" s="477"/>
      <c r="DG375" s="477"/>
      <c r="DH375" s="477"/>
      <c r="DI375" s="477"/>
      <c r="DJ375" s="477"/>
      <c r="DK375" s="477"/>
      <c r="DL375" s="477"/>
      <c r="DM375" s="477"/>
      <c r="DN375" s="477"/>
      <c r="DO375" s="477"/>
      <c r="DP375" s="477"/>
      <c r="DQ375" s="477"/>
      <c r="DR375" s="477"/>
      <c r="DS375" s="477"/>
      <c r="DT375" s="477"/>
      <c r="DU375" s="477"/>
      <c r="DV375" s="477"/>
      <c r="DW375" s="477"/>
      <c r="DX375" s="477"/>
      <c r="DY375" s="477"/>
      <c r="DZ375" s="477"/>
      <c r="EA375" s="477"/>
      <c r="EB375" s="477"/>
      <c r="EC375" s="477"/>
      <c r="ED375" s="477"/>
      <c r="EE375" s="477"/>
      <c r="EF375" s="477"/>
      <c r="EG375" s="477"/>
      <c r="EH375" s="477"/>
      <c r="EI375" s="477"/>
      <c r="EJ375" s="477"/>
      <c r="EK375" s="477"/>
      <c r="EL375" s="477"/>
      <c r="EM375" s="477"/>
      <c r="EN375" s="477"/>
      <c r="EO375" s="477"/>
      <c r="EP375" s="477"/>
      <c r="EQ375" s="477"/>
      <c r="ER375" s="477"/>
      <c r="ES375" s="477"/>
      <c r="ET375" s="477"/>
      <c r="EU375" s="477"/>
      <c r="EV375" s="477"/>
      <c r="EW375" s="477"/>
      <c r="EX375" s="477"/>
      <c r="EY375" s="477"/>
      <c r="EZ375" s="477"/>
      <c r="FA375" s="477"/>
      <c r="FB375" s="477"/>
      <c r="FC375" s="477"/>
      <c r="FD375" s="477"/>
      <c r="FE375" s="477"/>
      <c r="FF375" s="477"/>
      <c r="FG375" s="477"/>
      <c r="FH375" s="477"/>
      <c r="FI375" s="477"/>
      <c r="FJ375" s="477"/>
      <c r="FK375" s="477"/>
      <c r="FL375" s="477"/>
      <c r="FM375" s="477"/>
      <c r="FN375" s="477"/>
      <c r="FO375" s="477"/>
      <c r="FP375" s="477"/>
      <c r="FQ375" s="477"/>
      <c r="FR375" s="477"/>
      <c r="FS375" s="477"/>
      <c r="FT375" s="477"/>
      <c r="FU375" s="477"/>
      <c r="FV375" s="477"/>
      <c r="FW375" s="477"/>
      <c r="FX375" s="477"/>
      <c r="FY375" s="477"/>
      <c r="FZ375" s="477"/>
      <c r="GA375" s="477"/>
      <c r="GB375" s="477"/>
      <c r="GC375" s="477"/>
      <c r="GD375" s="477"/>
      <c r="GE375" s="477"/>
      <c r="GF375" s="477"/>
      <c r="GG375" s="477"/>
      <c r="GH375" s="477"/>
      <c r="GI375" s="477"/>
      <c r="GJ375" s="477"/>
      <c r="GK375" s="477"/>
      <c r="GL375" s="477"/>
      <c r="GM375" s="477"/>
      <c r="GN375" s="477"/>
      <c r="GO375" s="477"/>
      <c r="GP375" s="477"/>
      <c r="GQ375" s="477"/>
      <c r="GR375" s="477"/>
      <c r="GS375" s="477"/>
      <c r="GT375" s="477"/>
      <c r="GU375" s="477"/>
      <c r="GV375" s="477"/>
      <c r="GW375" s="477"/>
      <c r="GX375" s="477"/>
      <c r="GY375" s="477"/>
      <c r="GZ375" s="477"/>
      <c r="HA375" s="477"/>
      <c r="HB375" s="477"/>
      <c r="HC375" s="477"/>
      <c r="HD375" s="477"/>
      <c r="HE375" s="477"/>
      <c r="HF375" s="477"/>
      <c r="HG375" s="477"/>
      <c r="HH375" s="477"/>
      <c r="HI375" s="477"/>
      <c r="HJ375" s="477"/>
      <c r="HK375" s="477"/>
      <c r="HL375" s="477"/>
      <c r="HM375" s="477"/>
      <c r="HN375" s="477"/>
      <c r="HO375" s="477"/>
      <c r="HP375" s="477"/>
      <c r="HQ375" s="477"/>
      <c r="HR375" s="477"/>
      <c r="HS375" s="477"/>
      <c r="HT375" s="477"/>
      <c r="HU375" s="477"/>
      <c r="HV375" s="477"/>
      <c r="HW375" s="477"/>
      <c r="HX375" s="477"/>
      <c r="HY375" s="477"/>
      <c r="HZ375" s="477"/>
      <c r="IA375" s="477"/>
      <c r="IB375" s="477"/>
      <c r="IC375" s="477"/>
      <c r="ID375" s="477"/>
      <c r="IE375" s="477"/>
      <c r="IF375" s="477"/>
      <c r="IG375" s="477"/>
      <c r="IH375" s="477"/>
      <c r="II375" s="477"/>
      <c r="IJ375" s="477"/>
      <c r="IK375" s="477"/>
      <c r="IL375" s="477"/>
      <c r="IM375" s="477"/>
      <c r="IN375" s="477"/>
      <c r="IO375" s="477"/>
      <c r="IP375" s="477"/>
      <c r="IQ375" s="477"/>
      <c r="IR375" s="477"/>
      <c r="IS375" s="477"/>
      <c r="IT375" s="477"/>
      <c r="IU375" s="477"/>
      <c r="IV375" s="477"/>
      <c r="IW375" s="477"/>
      <c r="IX375" s="477"/>
      <c r="IY375" s="477"/>
      <c r="IZ375" s="477"/>
      <c r="JA375" s="477"/>
      <c r="JB375" s="477"/>
      <c r="JC375" s="477"/>
      <c r="JD375" s="477"/>
      <c r="JE375" s="477"/>
    </row>
    <row r="376" spans="1:265" s="477" customFormat="1" ht="15" hidden="1" customHeight="1" x14ac:dyDescent="0.25">
      <c r="A376" s="508"/>
      <c r="B376" s="508"/>
      <c r="C376" s="508"/>
      <c r="D376" s="508"/>
      <c r="E376" s="508"/>
      <c r="F376" s="508"/>
      <c r="G376" s="508"/>
      <c r="H376" s="508"/>
      <c r="I376" s="508"/>
      <c r="J376" s="508"/>
      <c r="K376" s="508"/>
      <c r="L376" s="508"/>
      <c r="M376" s="400"/>
      <c r="N376" s="400"/>
      <c r="O376" s="508"/>
      <c r="P376" s="508"/>
      <c r="Q376" s="508"/>
      <c r="R376" s="508"/>
      <c r="S376" s="508"/>
      <c r="T376" s="508"/>
      <c r="U376" s="508"/>
      <c r="V376" s="508"/>
      <c r="W376" s="508"/>
      <c r="X376" s="508"/>
      <c r="Y376" s="508"/>
      <c r="Z376" s="508"/>
      <c r="AA376" s="508"/>
      <c r="AB376" s="508"/>
      <c r="AC376" s="508"/>
      <c r="AD376" s="508"/>
      <c r="AE376" s="508"/>
      <c r="AF376" s="508"/>
      <c r="AG376" s="508"/>
      <c r="AH376" s="508"/>
      <c r="AI376" s="508"/>
      <c r="AJ376" s="508"/>
      <c r="AK376" s="508"/>
      <c r="AL376" s="508"/>
      <c r="AM376" s="508"/>
      <c r="AN376" s="508"/>
      <c r="AO376" s="508"/>
      <c r="AP376" s="508"/>
      <c r="AQ376" s="508"/>
      <c r="AR376" s="508"/>
      <c r="AS376" s="508"/>
      <c r="AT376" s="508"/>
      <c r="AU376" s="508"/>
      <c r="AV376" s="508"/>
      <c r="AW376" s="508"/>
      <c r="AX376" s="508"/>
      <c r="AY376" s="508"/>
      <c r="AZ376" s="508"/>
      <c r="BA376" s="508"/>
      <c r="BB376" s="508"/>
      <c r="BC376" s="508"/>
      <c r="BD376" s="508"/>
      <c r="BE376" s="508"/>
      <c r="BF376" s="508"/>
      <c r="BG376" s="508"/>
      <c r="BH376" s="508"/>
      <c r="BI376" s="508"/>
      <c r="BJ376" s="508"/>
      <c r="BK376" s="508"/>
      <c r="BL376" s="508"/>
      <c r="BM376" s="508"/>
      <c r="BN376" s="508"/>
      <c r="BO376" s="508"/>
      <c r="BP376" s="508"/>
      <c r="BQ376" s="508"/>
      <c r="BR376" s="508"/>
      <c r="BS376" s="508"/>
      <c r="BT376" s="508"/>
      <c r="BU376" s="508"/>
      <c r="BV376" s="508"/>
      <c r="BW376" s="508"/>
      <c r="BX376" s="508"/>
      <c r="BY376" s="508"/>
      <c r="BZ376" s="508"/>
      <c r="CA376" s="508"/>
      <c r="CB376" s="508"/>
      <c r="CC376" s="508"/>
      <c r="CD376" s="508"/>
      <c r="CE376" s="508"/>
      <c r="CF376" s="508"/>
      <c r="CG376" s="508"/>
      <c r="CH376" s="508"/>
      <c r="CI376" s="508"/>
      <c r="CJ376" s="508"/>
    </row>
    <row r="377" spans="1:265" s="477" customFormat="1" ht="15" hidden="1" customHeight="1" x14ac:dyDescent="0.25">
      <c r="A377" s="508"/>
      <c r="B377" s="508"/>
      <c r="C377" s="508"/>
      <c r="D377" s="508"/>
      <c r="E377" s="508"/>
      <c r="F377" s="508"/>
      <c r="G377" s="508"/>
      <c r="H377" s="508"/>
      <c r="I377" s="508"/>
      <c r="J377" s="508"/>
      <c r="K377" s="508"/>
      <c r="L377" s="508"/>
      <c r="M377" s="400"/>
      <c r="N377" s="400"/>
      <c r="O377" s="508"/>
      <c r="P377" s="508"/>
      <c r="Q377" s="508"/>
      <c r="R377" s="508"/>
      <c r="S377" s="508"/>
      <c r="T377" s="508"/>
      <c r="U377" s="508"/>
      <c r="V377" s="508"/>
      <c r="W377" s="508"/>
      <c r="X377" s="508"/>
      <c r="Y377" s="508"/>
      <c r="Z377" s="508"/>
      <c r="AA377" s="508"/>
      <c r="AB377" s="508"/>
      <c r="AC377" s="508"/>
      <c r="AD377" s="508"/>
      <c r="AE377" s="508"/>
      <c r="AF377" s="508"/>
      <c r="AG377" s="508"/>
      <c r="AH377" s="508"/>
      <c r="AI377" s="508"/>
      <c r="AJ377" s="508"/>
      <c r="AK377" s="508"/>
      <c r="AL377" s="508"/>
      <c r="AM377" s="508"/>
      <c r="AN377" s="508"/>
      <c r="AO377" s="508"/>
      <c r="AP377" s="508"/>
      <c r="AQ377" s="508"/>
      <c r="AR377" s="508"/>
      <c r="AS377" s="508"/>
      <c r="AT377" s="508"/>
      <c r="AU377" s="508"/>
      <c r="AV377" s="508"/>
      <c r="AW377" s="508"/>
      <c r="AX377" s="508"/>
      <c r="AY377" s="508"/>
      <c r="AZ377" s="508"/>
      <c r="BA377" s="508"/>
      <c r="BB377" s="508"/>
      <c r="BC377" s="508"/>
      <c r="BD377" s="508"/>
      <c r="BE377" s="508"/>
      <c r="BF377" s="508"/>
      <c r="BG377" s="508"/>
      <c r="BH377" s="508"/>
      <c r="BI377" s="508"/>
      <c r="BJ377" s="508"/>
      <c r="BK377" s="508"/>
      <c r="BL377" s="508"/>
      <c r="BM377" s="508"/>
      <c r="BN377" s="508"/>
      <c r="BO377" s="508"/>
      <c r="BP377" s="508"/>
      <c r="BQ377" s="508"/>
      <c r="BR377" s="508"/>
      <c r="BS377" s="508"/>
      <c r="BT377" s="508"/>
      <c r="BU377" s="508"/>
      <c r="BV377" s="508"/>
      <c r="BW377" s="508"/>
      <c r="BX377" s="508"/>
      <c r="BY377" s="508"/>
      <c r="BZ377" s="508"/>
      <c r="CA377" s="508"/>
      <c r="CB377" s="508"/>
      <c r="CC377" s="508"/>
      <c r="CD377" s="508"/>
      <c r="CE377" s="508"/>
      <c r="CF377" s="508"/>
      <c r="CG377" s="508"/>
      <c r="CH377" s="508"/>
      <c r="CI377" s="508"/>
      <c r="CJ377" s="508"/>
    </row>
    <row r="378" spans="1:265" s="477" customFormat="1" ht="15" hidden="1" customHeight="1" x14ac:dyDescent="0.25">
      <c r="A378" s="508"/>
      <c r="B378" s="508"/>
      <c r="C378" s="508"/>
      <c r="D378" s="508"/>
      <c r="E378" s="508"/>
      <c r="F378" s="508"/>
      <c r="G378" s="508"/>
      <c r="H378" s="508"/>
      <c r="I378" s="508"/>
      <c r="J378" s="508"/>
      <c r="K378" s="508"/>
      <c r="L378" s="508"/>
      <c r="M378" s="400"/>
      <c r="N378" s="400"/>
      <c r="O378" s="508"/>
      <c r="P378" s="508"/>
      <c r="Q378" s="508"/>
      <c r="R378" s="508"/>
      <c r="S378" s="508"/>
      <c r="T378" s="508"/>
      <c r="U378" s="508"/>
      <c r="V378" s="508"/>
      <c r="W378" s="508"/>
      <c r="X378" s="508"/>
      <c r="Y378" s="508"/>
      <c r="Z378" s="508"/>
      <c r="AA378" s="508"/>
      <c r="AB378" s="508"/>
      <c r="AC378" s="508"/>
      <c r="AD378" s="508"/>
      <c r="AE378" s="508"/>
      <c r="AF378" s="508"/>
      <c r="AG378" s="508"/>
      <c r="AH378" s="508"/>
      <c r="AI378" s="508"/>
      <c r="AJ378" s="508"/>
      <c r="AK378" s="508"/>
      <c r="AL378" s="508"/>
      <c r="AM378" s="508"/>
      <c r="AN378" s="508"/>
      <c r="AO378" s="508"/>
      <c r="AP378" s="508"/>
      <c r="AQ378" s="508"/>
      <c r="AR378" s="508"/>
      <c r="AS378" s="508"/>
      <c r="AT378" s="508"/>
      <c r="AU378" s="508"/>
      <c r="AV378" s="508"/>
      <c r="AW378" s="508"/>
      <c r="AX378" s="508"/>
      <c r="AY378" s="508"/>
      <c r="AZ378" s="508"/>
      <c r="BA378" s="508"/>
      <c r="BB378" s="508"/>
      <c r="BC378" s="508"/>
      <c r="BD378" s="508"/>
      <c r="BE378" s="508"/>
      <c r="BF378" s="508"/>
      <c r="BG378" s="508"/>
      <c r="BH378" s="508"/>
      <c r="BI378" s="508"/>
      <c r="BJ378" s="508"/>
      <c r="BK378" s="508"/>
      <c r="BL378" s="508"/>
      <c r="BM378" s="508"/>
      <c r="BN378" s="508"/>
      <c r="BO378" s="508"/>
      <c r="BP378" s="508"/>
      <c r="BQ378" s="508"/>
      <c r="BR378" s="508"/>
      <c r="BS378" s="508"/>
      <c r="BT378" s="508"/>
      <c r="BU378" s="508"/>
      <c r="BV378" s="508"/>
      <c r="BW378" s="508"/>
      <c r="BX378" s="508"/>
      <c r="BY378" s="508"/>
      <c r="BZ378" s="508"/>
      <c r="CA378" s="508"/>
      <c r="CB378" s="508"/>
      <c r="CC378" s="508"/>
      <c r="CD378" s="508"/>
      <c r="CE378" s="508"/>
      <c r="CF378" s="508"/>
      <c r="CG378" s="508"/>
      <c r="CH378" s="508"/>
      <c r="CI378" s="508"/>
      <c r="CJ378" s="508"/>
    </row>
    <row r="379" spans="1:265" s="477" customFormat="1" ht="15" hidden="1" customHeight="1" x14ac:dyDescent="0.25">
      <c r="A379" s="508"/>
      <c r="B379" s="508"/>
      <c r="C379" s="508"/>
      <c r="D379" s="508"/>
      <c r="E379" s="508"/>
      <c r="F379" s="508"/>
      <c r="G379" s="508"/>
      <c r="H379" s="508"/>
      <c r="I379" s="508"/>
      <c r="J379" s="508"/>
      <c r="K379" s="508"/>
      <c r="L379" s="508"/>
      <c r="M379" s="400"/>
      <c r="N379" s="400"/>
      <c r="O379" s="508"/>
      <c r="P379" s="508"/>
      <c r="Q379" s="508"/>
      <c r="R379" s="508"/>
      <c r="S379" s="508"/>
      <c r="T379" s="508"/>
      <c r="U379" s="508"/>
      <c r="V379" s="508"/>
      <c r="W379" s="508"/>
      <c r="X379" s="508"/>
      <c r="Y379" s="508"/>
      <c r="Z379" s="508"/>
      <c r="AA379" s="508"/>
      <c r="AB379" s="508"/>
      <c r="AC379" s="508"/>
      <c r="AD379" s="508"/>
      <c r="AE379" s="508"/>
      <c r="AF379" s="508"/>
      <c r="AG379" s="508"/>
      <c r="AH379" s="508"/>
      <c r="AI379" s="508"/>
      <c r="AJ379" s="508"/>
      <c r="AK379" s="508"/>
      <c r="AL379" s="508"/>
      <c r="AM379" s="508"/>
      <c r="AN379" s="508"/>
      <c r="AO379" s="508"/>
      <c r="AP379" s="508"/>
      <c r="AQ379" s="508"/>
      <c r="AR379" s="508"/>
      <c r="AS379" s="508"/>
      <c r="AT379" s="508"/>
      <c r="AU379" s="508"/>
      <c r="AV379" s="508"/>
      <c r="AW379" s="508"/>
      <c r="AX379" s="508"/>
      <c r="AY379" s="508"/>
      <c r="AZ379" s="508"/>
      <c r="BA379" s="508"/>
      <c r="BB379" s="508"/>
      <c r="BC379" s="508"/>
      <c r="BD379" s="508"/>
      <c r="BE379" s="508"/>
      <c r="BF379" s="508"/>
      <c r="BG379" s="508"/>
      <c r="BH379" s="508"/>
      <c r="BI379" s="508"/>
      <c r="BJ379" s="508"/>
      <c r="BK379" s="508"/>
      <c r="BL379" s="508"/>
      <c r="BM379" s="508"/>
      <c r="BN379" s="508"/>
      <c r="BO379" s="508"/>
      <c r="BP379" s="508"/>
      <c r="BQ379" s="508"/>
      <c r="BR379" s="508"/>
      <c r="BS379" s="508"/>
      <c r="BT379" s="508"/>
      <c r="BU379" s="508"/>
      <c r="BV379" s="508"/>
      <c r="BW379" s="508"/>
      <c r="BX379" s="508"/>
      <c r="BY379" s="508"/>
      <c r="BZ379" s="508"/>
      <c r="CA379" s="508"/>
      <c r="CB379" s="508"/>
      <c r="CC379" s="508"/>
      <c r="CD379" s="508"/>
      <c r="CE379" s="508"/>
      <c r="CF379" s="508"/>
      <c r="CG379" s="508"/>
      <c r="CH379" s="508"/>
      <c r="CI379" s="508"/>
      <c r="CJ379" s="508"/>
    </row>
    <row r="380" spans="1:265" s="508" customFormat="1" ht="15" hidden="1" customHeight="1" x14ac:dyDescent="0.25">
      <c r="M380" s="400"/>
      <c r="N380" s="400"/>
      <c r="CK380" s="477"/>
      <c r="CL380" s="477"/>
      <c r="CM380" s="477"/>
      <c r="CN380" s="477"/>
      <c r="CO380" s="477"/>
      <c r="CP380" s="477"/>
      <c r="CQ380" s="477"/>
      <c r="CR380" s="477"/>
      <c r="CS380" s="477"/>
      <c r="CT380" s="477"/>
      <c r="CU380" s="477"/>
      <c r="CV380" s="477"/>
      <c r="CW380" s="477"/>
      <c r="CX380" s="477"/>
      <c r="CY380" s="477"/>
      <c r="CZ380" s="477"/>
      <c r="DA380" s="477"/>
      <c r="DB380" s="477"/>
      <c r="DC380" s="477"/>
      <c r="DD380" s="477"/>
      <c r="DE380" s="477"/>
      <c r="DF380" s="477"/>
      <c r="DG380" s="477"/>
      <c r="DH380" s="477"/>
      <c r="DI380" s="477"/>
      <c r="DJ380" s="477"/>
      <c r="DK380" s="477"/>
      <c r="DL380" s="477"/>
      <c r="DM380" s="477"/>
      <c r="DN380" s="477"/>
      <c r="DO380" s="477"/>
      <c r="DP380" s="477"/>
      <c r="DQ380" s="477"/>
      <c r="DR380" s="477"/>
      <c r="DS380" s="477"/>
      <c r="DT380" s="477"/>
      <c r="DU380" s="477"/>
      <c r="DV380" s="477"/>
      <c r="DW380" s="477"/>
      <c r="DX380" s="477"/>
      <c r="DY380" s="477"/>
      <c r="DZ380" s="477"/>
      <c r="EA380" s="477"/>
      <c r="EB380" s="477"/>
      <c r="EC380" s="477"/>
      <c r="ED380" s="477"/>
      <c r="EE380" s="477"/>
      <c r="EF380" s="477"/>
      <c r="EG380" s="477"/>
      <c r="EH380" s="477"/>
      <c r="EI380" s="477"/>
      <c r="EJ380" s="477"/>
      <c r="EK380" s="477"/>
      <c r="EL380" s="477"/>
      <c r="EM380" s="477"/>
      <c r="EN380" s="477"/>
      <c r="EO380" s="477"/>
      <c r="EP380" s="477"/>
      <c r="EQ380" s="477"/>
      <c r="ER380" s="477"/>
      <c r="ES380" s="477"/>
      <c r="ET380" s="477"/>
      <c r="EU380" s="477"/>
      <c r="EV380" s="477"/>
      <c r="EW380" s="477"/>
      <c r="EX380" s="477"/>
      <c r="EY380" s="477"/>
      <c r="EZ380" s="477"/>
      <c r="FA380" s="477"/>
      <c r="FB380" s="477"/>
      <c r="FC380" s="477"/>
      <c r="FD380" s="477"/>
      <c r="FE380" s="477"/>
      <c r="FF380" s="477"/>
      <c r="FG380" s="477"/>
      <c r="FH380" s="477"/>
      <c r="FI380" s="477"/>
      <c r="FJ380" s="477"/>
      <c r="FK380" s="477"/>
      <c r="FL380" s="477"/>
      <c r="FM380" s="477"/>
      <c r="FN380" s="477"/>
      <c r="FO380" s="477"/>
      <c r="FP380" s="477"/>
      <c r="FQ380" s="477"/>
      <c r="FR380" s="477"/>
      <c r="FS380" s="477"/>
      <c r="FT380" s="477"/>
      <c r="FU380" s="477"/>
      <c r="FV380" s="477"/>
      <c r="FW380" s="477"/>
      <c r="FX380" s="477"/>
      <c r="FY380" s="477"/>
      <c r="FZ380" s="477"/>
      <c r="GA380" s="477"/>
      <c r="GB380" s="477"/>
      <c r="GC380" s="477"/>
      <c r="GD380" s="477"/>
      <c r="GE380" s="477"/>
      <c r="GF380" s="477"/>
      <c r="GG380" s="477"/>
      <c r="GH380" s="477"/>
      <c r="GI380" s="477"/>
      <c r="GJ380" s="477"/>
      <c r="GK380" s="477"/>
      <c r="GL380" s="477"/>
      <c r="GM380" s="477"/>
      <c r="GN380" s="477"/>
      <c r="GO380" s="477"/>
      <c r="GP380" s="477"/>
      <c r="GQ380" s="477"/>
      <c r="GR380" s="477"/>
      <c r="GS380" s="477"/>
      <c r="GT380" s="477"/>
      <c r="GU380" s="477"/>
      <c r="GV380" s="477"/>
      <c r="GW380" s="477"/>
      <c r="GX380" s="477"/>
      <c r="GY380" s="477"/>
      <c r="GZ380" s="477"/>
      <c r="HA380" s="477"/>
      <c r="HB380" s="477"/>
      <c r="HC380" s="477"/>
      <c r="HD380" s="477"/>
      <c r="HE380" s="477"/>
      <c r="HF380" s="477"/>
      <c r="HG380" s="477"/>
      <c r="HH380" s="477"/>
      <c r="HI380" s="477"/>
      <c r="HJ380" s="477"/>
      <c r="HK380" s="477"/>
      <c r="HL380" s="477"/>
      <c r="HM380" s="477"/>
      <c r="HN380" s="477"/>
      <c r="HO380" s="477"/>
      <c r="HP380" s="477"/>
      <c r="HQ380" s="477"/>
      <c r="HR380" s="477"/>
      <c r="HS380" s="477"/>
      <c r="HT380" s="477"/>
      <c r="HU380" s="477"/>
      <c r="HV380" s="477"/>
      <c r="HW380" s="477"/>
      <c r="HX380" s="477"/>
      <c r="HY380" s="477"/>
      <c r="HZ380" s="477"/>
      <c r="IA380" s="477"/>
      <c r="IB380" s="477"/>
      <c r="IC380" s="477"/>
      <c r="ID380" s="477"/>
      <c r="IE380" s="477"/>
      <c r="IF380" s="477"/>
      <c r="IG380" s="477"/>
      <c r="IH380" s="477"/>
      <c r="II380" s="477"/>
      <c r="IJ380" s="477"/>
      <c r="IK380" s="477"/>
      <c r="IL380" s="477"/>
      <c r="IM380" s="477"/>
      <c r="IN380" s="477"/>
      <c r="IO380" s="477"/>
      <c r="IP380" s="477"/>
      <c r="IQ380" s="477"/>
      <c r="IR380" s="477"/>
      <c r="IS380" s="477"/>
      <c r="IT380" s="477"/>
      <c r="IU380" s="477"/>
      <c r="IV380" s="477"/>
      <c r="IW380" s="477"/>
      <c r="IX380" s="477"/>
      <c r="IY380" s="477"/>
      <c r="IZ380" s="477"/>
      <c r="JA380" s="477"/>
      <c r="JB380" s="477"/>
      <c r="JC380" s="477"/>
      <c r="JD380" s="477"/>
      <c r="JE380" s="477"/>
    </row>
    <row r="381" spans="1:265" s="477" customFormat="1" ht="15" hidden="1" customHeight="1" x14ac:dyDescent="0.25">
      <c r="A381" s="508"/>
      <c r="B381" s="508"/>
      <c r="C381" s="508"/>
      <c r="D381" s="508"/>
      <c r="E381" s="508"/>
      <c r="F381" s="508"/>
      <c r="G381" s="508"/>
      <c r="H381" s="508"/>
      <c r="I381" s="508"/>
      <c r="J381" s="508"/>
      <c r="K381" s="508"/>
      <c r="L381" s="508"/>
      <c r="M381" s="400"/>
      <c r="N381" s="400"/>
      <c r="O381" s="508"/>
      <c r="P381" s="508"/>
      <c r="Q381" s="508"/>
      <c r="R381" s="508"/>
      <c r="S381" s="508"/>
      <c r="T381" s="508"/>
      <c r="U381" s="508"/>
      <c r="V381" s="508"/>
      <c r="W381" s="508"/>
      <c r="X381" s="508"/>
      <c r="Y381" s="508"/>
      <c r="Z381" s="508"/>
      <c r="AA381" s="508"/>
      <c r="AB381" s="508"/>
      <c r="AC381" s="508"/>
      <c r="AD381" s="508"/>
      <c r="AE381" s="508"/>
      <c r="AF381" s="508"/>
      <c r="AG381" s="508"/>
      <c r="AH381" s="508"/>
      <c r="AI381" s="508"/>
      <c r="AJ381" s="508"/>
      <c r="AK381" s="508"/>
      <c r="AL381" s="508"/>
      <c r="AM381" s="508"/>
      <c r="AN381" s="508"/>
      <c r="AO381" s="508"/>
      <c r="AP381" s="508"/>
      <c r="AQ381" s="508"/>
      <c r="AR381" s="508"/>
      <c r="AS381" s="508"/>
      <c r="AT381" s="508"/>
      <c r="AU381" s="508"/>
      <c r="AV381" s="508"/>
      <c r="AW381" s="508"/>
      <c r="AX381" s="508"/>
      <c r="AY381" s="508"/>
      <c r="AZ381" s="508"/>
      <c r="BA381" s="508"/>
      <c r="BB381" s="508"/>
      <c r="BC381" s="508"/>
      <c r="BD381" s="508"/>
      <c r="BE381" s="508"/>
      <c r="BF381" s="508"/>
      <c r="BG381" s="508"/>
      <c r="BH381" s="508"/>
      <c r="BI381" s="508"/>
      <c r="BJ381" s="508"/>
      <c r="BK381" s="508"/>
      <c r="BL381" s="508"/>
      <c r="BM381" s="508"/>
      <c r="BN381" s="508"/>
      <c r="BO381" s="508"/>
      <c r="BP381" s="508"/>
      <c r="BQ381" s="508"/>
      <c r="BR381" s="508"/>
      <c r="BS381" s="508"/>
      <c r="BT381" s="508"/>
      <c r="BU381" s="508"/>
      <c r="BV381" s="508"/>
      <c r="BW381" s="508"/>
      <c r="BX381" s="508"/>
      <c r="BY381" s="508"/>
      <c r="BZ381" s="508"/>
      <c r="CA381" s="508"/>
      <c r="CB381" s="508"/>
      <c r="CC381" s="508"/>
      <c r="CD381" s="508"/>
      <c r="CE381" s="508"/>
      <c r="CF381" s="508"/>
      <c r="CG381" s="508"/>
      <c r="CH381" s="508"/>
      <c r="CI381" s="508"/>
      <c r="CJ381" s="508"/>
    </row>
    <row r="382" spans="1:265" s="508" customFormat="1" ht="15" hidden="1" customHeight="1" x14ac:dyDescent="0.25">
      <c r="M382" s="400"/>
      <c r="N382" s="400"/>
      <c r="CK382" s="477"/>
      <c r="CL382" s="477"/>
      <c r="CM382" s="477"/>
      <c r="CN382" s="477"/>
      <c r="CO382" s="477"/>
      <c r="CP382" s="477"/>
      <c r="CQ382" s="477"/>
      <c r="CR382" s="477"/>
      <c r="CS382" s="477"/>
      <c r="CT382" s="477"/>
      <c r="CU382" s="477"/>
      <c r="CV382" s="477"/>
      <c r="CW382" s="477"/>
      <c r="CX382" s="477"/>
      <c r="CY382" s="477"/>
      <c r="CZ382" s="477"/>
      <c r="DA382" s="477"/>
      <c r="DB382" s="477"/>
      <c r="DC382" s="477"/>
      <c r="DD382" s="477"/>
      <c r="DE382" s="477"/>
      <c r="DF382" s="477"/>
      <c r="DG382" s="477"/>
      <c r="DH382" s="477"/>
      <c r="DI382" s="477"/>
      <c r="DJ382" s="477"/>
      <c r="DK382" s="477"/>
      <c r="DL382" s="477"/>
      <c r="DM382" s="477"/>
      <c r="DN382" s="477"/>
      <c r="DO382" s="477"/>
      <c r="DP382" s="477"/>
      <c r="DQ382" s="477"/>
      <c r="DR382" s="477"/>
      <c r="DS382" s="477"/>
      <c r="DT382" s="477"/>
      <c r="DU382" s="477"/>
      <c r="DV382" s="477"/>
      <c r="DW382" s="477"/>
      <c r="DX382" s="477"/>
      <c r="DY382" s="477"/>
      <c r="DZ382" s="477"/>
      <c r="EA382" s="477"/>
      <c r="EB382" s="477"/>
      <c r="EC382" s="477"/>
      <c r="ED382" s="477"/>
      <c r="EE382" s="477"/>
      <c r="EF382" s="477"/>
      <c r="EG382" s="477"/>
      <c r="EH382" s="477"/>
      <c r="EI382" s="477"/>
      <c r="EJ382" s="477"/>
      <c r="EK382" s="477"/>
      <c r="EL382" s="477"/>
      <c r="EM382" s="477"/>
      <c r="EN382" s="477"/>
      <c r="EO382" s="477"/>
      <c r="EP382" s="477"/>
      <c r="EQ382" s="477"/>
      <c r="ER382" s="477"/>
      <c r="ES382" s="477"/>
      <c r="ET382" s="477"/>
      <c r="EU382" s="477"/>
      <c r="EV382" s="477"/>
      <c r="EW382" s="477"/>
      <c r="EX382" s="477"/>
      <c r="EY382" s="477"/>
      <c r="EZ382" s="477"/>
      <c r="FA382" s="477"/>
      <c r="FB382" s="477"/>
      <c r="FC382" s="477"/>
      <c r="FD382" s="477"/>
      <c r="FE382" s="477"/>
      <c r="FF382" s="477"/>
      <c r="FG382" s="477"/>
      <c r="FH382" s="477"/>
      <c r="FI382" s="477"/>
      <c r="FJ382" s="477"/>
      <c r="FK382" s="477"/>
      <c r="FL382" s="477"/>
      <c r="FM382" s="477"/>
      <c r="FN382" s="477"/>
      <c r="FO382" s="477"/>
      <c r="FP382" s="477"/>
      <c r="FQ382" s="477"/>
      <c r="FR382" s="477"/>
      <c r="FS382" s="477"/>
      <c r="FT382" s="477"/>
      <c r="FU382" s="477"/>
      <c r="FV382" s="477"/>
      <c r="FW382" s="477"/>
      <c r="FX382" s="477"/>
      <c r="FY382" s="477"/>
      <c r="FZ382" s="477"/>
      <c r="GA382" s="477"/>
      <c r="GB382" s="477"/>
      <c r="GC382" s="477"/>
      <c r="GD382" s="477"/>
      <c r="GE382" s="477"/>
      <c r="GF382" s="477"/>
      <c r="GG382" s="477"/>
      <c r="GH382" s="477"/>
      <c r="GI382" s="477"/>
      <c r="GJ382" s="477"/>
      <c r="GK382" s="477"/>
      <c r="GL382" s="477"/>
      <c r="GM382" s="477"/>
      <c r="GN382" s="477"/>
      <c r="GO382" s="477"/>
      <c r="GP382" s="477"/>
      <c r="GQ382" s="477"/>
      <c r="GR382" s="477"/>
      <c r="GS382" s="477"/>
      <c r="GT382" s="477"/>
      <c r="GU382" s="477"/>
      <c r="GV382" s="477"/>
      <c r="GW382" s="477"/>
      <c r="GX382" s="477"/>
      <c r="GY382" s="477"/>
      <c r="GZ382" s="477"/>
      <c r="HA382" s="477"/>
      <c r="HB382" s="477"/>
      <c r="HC382" s="477"/>
      <c r="HD382" s="477"/>
      <c r="HE382" s="477"/>
      <c r="HF382" s="477"/>
      <c r="HG382" s="477"/>
      <c r="HH382" s="477"/>
      <c r="HI382" s="477"/>
      <c r="HJ382" s="477"/>
      <c r="HK382" s="477"/>
      <c r="HL382" s="477"/>
      <c r="HM382" s="477"/>
      <c r="HN382" s="477"/>
      <c r="HO382" s="477"/>
      <c r="HP382" s="477"/>
      <c r="HQ382" s="477"/>
      <c r="HR382" s="477"/>
      <c r="HS382" s="477"/>
      <c r="HT382" s="477"/>
      <c r="HU382" s="477"/>
      <c r="HV382" s="477"/>
      <c r="HW382" s="477"/>
      <c r="HX382" s="477"/>
      <c r="HY382" s="477"/>
      <c r="HZ382" s="477"/>
      <c r="IA382" s="477"/>
      <c r="IB382" s="477"/>
      <c r="IC382" s="477"/>
      <c r="ID382" s="477"/>
      <c r="IE382" s="477"/>
      <c r="IF382" s="477"/>
      <c r="IG382" s="477"/>
      <c r="IH382" s="477"/>
      <c r="II382" s="477"/>
      <c r="IJ382" s="477"/>
      <c r="IK382" s="477"/>
      <c r="IL382" s="477"/>
      <c r="IM382" s="477"/>
      <c r="IN382" s="477"/>
      <c r="IO382" s="477"/>
      <c r="IP382" s="477"/>
      <c r="IQ382" s="477"/>
      <c r="IR382" s="477"/>
      <c r="IS382" s="477"/>
      <c r="IT382" s="477"/>
      <c r="IU382" s="477"/>
      <c r="IV382" s="477"/>
      <c r="IW382" s="477"/>
      <c r="IX382" s="477"/>
      <c r="IY382" s="477"/>
      <c r="IZ382" s="477"/>
      <c r="JA382" s="477"/>
      <c r="JB382" s="477"/>
      <c r="JC382" s="477"/>
      <c r="JD382" s="477"/>
      <c r="JE382" s="477"/>
    </row>
    <row r="383" spans="1:265" s="508" customFormat="1" ht="15" hidden="1" customHeight="1" x14ac:dyDescent="0.25">
      <c r="M383" s="400"/>
      <c r="N383" s="400"/>
      <c r="CK383" s="477"/>
      <c r="CL383" s="477"/>
      <c r="CM383" s="477"/>
      <c r="CN383" s="477"/>
      <c r="CO383" s="477"/>
      <c r="CP383" s="477"/>
      <c r="CQ383" s="477"/>
      <c r="CR383" s="477"/>
      <c r="CS383" s="477"/>
      <c r="CT383" s="477"/>
      <c r="CU383" s="477"/>
      <c r="CV383" s="477"/>
      <c r="CW383" s="477"/>
      <c r="CX383" s="477"/>
      <c r="CY383" s="477"/>
      <c r="CZ383" s="477"/>
      <c r="DA383" s="477"/>
      <c r="DB383" s="477"/>
      <c r="DC383" s="477"/>
      <c r="DD383" s="477"/>
      <c r="DE383" s="477"/>
      <c r="DF383" s="477"/>
      <c r="DG383" s="477"/>
      <c r="DH383" s="477"/>
      <c r="DI383" s="477"/>
      <c r="DJ383" s="477"/>
      <c r="DK383" s="477"/>
      <c r="DL383" s="477"/>
      <c r="DM383" s="477"/>
      <c r="DN383" s="477"/>
      <c r="DO383" s="477"/>
      <c r="DP383" s="477"/>
      <c r="DQ383" s="477"/>
      <c r="DR383" s="477"/>
      <c r="DS383" s="477"/>
      <c r="DT383" s="477"/>
      <c r="DU383" s="477"/>
      <c r="DV383" s="477"/>
      <c r="DW383" s="477"/>
      <c r="DX383" s="477"/>
      <c r="DY383" s="477"/>
      <c r="DZ383" s="477"/>
      <c r="EA383" s="477"/>
      <c r="EB383" s="477"/>
      <c r="EC383" s="477"/>
      <c r="ED383" s="477"/>
      <c r="EE383" s="477"/>
      <c r="EF383" s="477"/>
      <c r="EG383" s="477"/>
      <c r="EH383" s="477"/>
      <c r="EI383" s="477"/>
      <c r="EJ383" s="477"/>
      <c r="EK383" s="477"/>
      <c r="EL383" s="477"/>
      <c r="EM383" s="477"/>
      <c r="EN383" s="477"/>
      <c r="EO383" s="477"/>
      <c r="EP383" s="477"/>
      <c r="EQ383" s="477"/>
      <c r="ER383" s="477"/>
      <c r="ES383" s="477"/>
      <c r="ET383" s="477"/>
      <c r="EU383" s="477"/>
      <c r="EV383" s="477"/>
      <c r="EW383" s="477"/>
      <c r="EX383" s="477"/>
      <c r="EY383" s="477"/>
      <c r="EZ383" s="477"/>
      <c r="FA383" s="477"/>
      <c r="FB383" s="477"/>
      <c r="FC383" s="477"/>
      <c r="FD383" s="477"/>
      <c r="FE383" s="477"/>
      <c r="FF383" s="477"/>
      <c r="FG383" s="477"/>
      <c r="FH383" s="477"/>
      <c r="FI383" s="477"/>
      <c r="FJ383" s="477"/>
      <c r="FK383" s="477"/>
      <c r="FL383" s="477"/>
      <c r="FM383" s="477"/>
      <c r="FN383" s="477"/>
      <c r="FO383" s="477"/>
      <c r="FP383" s="477"/>
      <c r="FQ383" s="477"/>
      <c r="FR383" s="477"/>
      <c r="FS383" s="477"/>
      <c r="FT383" s="477"/>
      <c r="FU383" s="477"/>
      <c r="FV383" s="477"/>
      <c r="FW383" s="477"/>
      <c r="FX383" s="477"/>
      <c r="FY383" s="477"/>
      <c r="FZ383" s="477"/>
      <c r="GA383" s="477"/>
      <c r="GB383" s="477"/>
      <c r="GC383" s="477"/>
      <c r="GD383" s="477"/>
      <c r="GE383" s="477"/>
      <c r="GF383" s="477"/>
      <c r="GG383" s="477"/>
      <c r="GH383" s="477"/>
      <c r="GI383" s="477"/>
      <c r="GJ383" s="477"/>
      <c r="GK383" s="477"/>
      <c r="GL383" s="477"/>
      <c r="GM383" s="477"/>
      <c r="GN383" s="477"/>
      <c r="GO383" s="477"/>
      <c r="GP383" s="477"/>
      <c r="GQ383" s="477"/>
      <c r="GR383" s="477"/>
      <c r="GS383" s="477"/>
      <c r="GT383" s="477"/>
      <c r="GU383" s="477"/>
      <c r="GV383" s="477"/>
      <c r="GW383" s="477"/>
      <c r="GX383" s="477"/>
      <c r="GY383" s="477"/>
      <c r="GZ383" s="477"/>
      <c r="HA383" s="477"/>
      <c r="HB383" s="477"/>
      <c r="HC383" s="477"/>
      <c r="HD383" s="477"/>
      <c r="HE383" s="477"/>
      <c r="HF383" s="477"/>
      <c r="HG383" s="477"/>
      <c r="HH383" s="477"/>
      <c r="HI383" s="477"/>
      <c r="HJ383" s="477"/>
      <c r="HK383" s="477"/>
      <c r="HL383" s="477"/>
      <c r="HM383" s="477"/>
      <c r="HN383" s="477"/>
      <c r="HO383" s="477"/>
      <c r="HP383" s="477"/>
      <c r="HQ383" s="477"/>
      <c r="HR383" s="477"/>
      <c r="HS383" s="477"/>
      <c r="HT383" s="477"/>
      <c r="HU383" s="477"/>
      <c r="HV383" s="477"/>
      <c r="HW383" s="477"/>
      <c r="HX383" s="477"/>
      <c r="HY383" s="477"/>
      <c r="HZ383" s="477"/>
      <c r="IA383" s="477"/>
      <c r="IB383" s="477"/>
      <c r="IC383" s="477"/>
      <c r="ID383" s="477"/>
      <c r="IE383" s="477"/>
      <c r="IF383" s="477"/>
      <c r="IG383" s="477"/>
      <c r="IH383" s="477"/>
      <c r="II383" s="477"/>
      <c r="IJ383" s="477"/>
      <c r="IK383" s="477"/>
      <c r="IL383" s="477"/>
      <c r="IM383" s="477"/>
      <c r="IN383" s="477"/>
      <c r="IO383" s="477"/>
      <c r="IP383" s="477"/>
      <c r="IQ383" s="477"/>
      <c r="IR383" s="477"/>
      <c r="IS383" s="477"/>
      <c r="IT383" s="477"/>
      <c r="IU383" s="477"/>
      <c r="IV383" s="477"/>
      <c r="IW383" s="477"/>
      <c r="IX383" s="477"/>
      <c r="IY383" s="477"/>
      <c r="IZ383" s="477"/>
      <c r="JA383" s="477"/>
      <c r="JB383" s="477"/>
      <c r="JC383" s="477"/>
      <c r="JD383" s="477"/>
      <c r="JE383" s="477"/>
    </row>
    <row r="384" spans="1:265" s="508" customFormat="1" ht="15" hidden="1" customHeight="1" x14ac:dyDescent="0.25">
      <c r="M384" s="400"/>
      <c r="N384" s="400"/>
      <c r="CK384" s="477"/>
      <c r="CL384" s="477"/>
      <c r="CM384" s="477"/>
      <c r="CN384" s="477"/>
      <c r="CO384" s="477"/>
      <c r="CP384" s="477"/>
      <c r="CQ384" s="477"/>
      <c r="CR384" s="477"/>
      <c r="CS384" s="477"/>
      <c r="CT384" s="477"/>
      <c r="CU384" s="477"/>
      <c r="CV384" s="477"/>
      <c r="CW384" s="477"/>
      <c r="CX384" s="477"/>
      <c r="CY384" s="477"/>
      <c r="CZ384" s="477"/>
      <c r="DA384" s="477"/>
      <c r="DB384" s="477"/>
      <c r="DC384" s="477"/>
      <c r="DD384" s="477"/>
      <c r="DE384" s="477"/>
      <c r="DF384" s="477"/>
      <c r="DG384" s="477"/>
      <c r="DH384" s="477"/>
      <c r="DI384" s="477"/>
      <c r="DJ384" s="477"/>
      <c r="DK384" s="477"/>
      <c r="DL384" s="477"/>
      <c r="DM384" s="477"/>
      <c r="DN384" s="477"/>
      <c r="DO384" s="477"/>
      <c r="DP384" s="477"/>
      <c r="DQ384" s="477"/>
      <c r="DR384" s="477"/>
      <c r="DS384" s="477"/>
      <c r="DT384" s="477"/>
      <c r="DU384" s="477"/>
      <c r="DV384" s="477"/>
      <c r="DW384" s="477"/>
      <c r="DX384" s="477"/>
      <c r="DY384" s="477"/>
      <c r="DZ384" s="477"/>
      <c r="EA384" s="477"/>
      <c r="EB384" s="477"/>
      <c r="EC384" s="477"/>
      <c r="ED384" s="477"/>
      <c r="EE384" s="477"/>
      <c r="EF384" s="477"/>
      <c r="EG384" s="477"/>
      <c r="EH384" s="477"/>
      <c r="EI384" s="477"/>
      <c r="EJ384" s="477"/>
      <c r="EK384" s="477"/>
      <c r="EL384" s="477"/>
      <c r="EM384" s="477"/>
      <c r="EN384" s="477"/>
      <c r="EO384" s="477"/>
      <c r="EP384" s="477"/>
      <c r="EQ384" s="477"/>
      <c r="ER384" s="477"/>
      <c r="ES384" s="477"/>
      <c r="ET384" s="477"/>
      <c r="EU384" s="477"/>
      <c r="EV384" s="477"/>
      <c r="EW384" s="477"/>
      <c r="EX384" s="477"/>
      <c r="EY384" s="477"/>
      <c r="EZ384" s="477"/>
      <c r="FA384" s="477"/>
      <c r="FB384" s="477"/>
      <c r="FC384" s="477"/>
      <c r="FD384" s="477"/>
      <c r="FE384" s="477"/>
      <c r="FF384" s="477"/>
      <c r="FG384" s="477"/>
      <c r="FH384" s="477"/>
      <c r="FI384" s="477"/>
      <c r="FJ384" s="477"/>
      <c r="FK384" s="477"/>
      <c r="FL384" s="477"/>
      <c r="FM384" s="477"/>
      <c r="FN384" s="477"/>
      <c r="FO384" s="477"/>
      <c r="FP384" s="477"/>
      <c r="FQ384" s="477"/>
      <c r="FR384" s="477"/>
      <c r="FS384" s="477"/>
      <c r="FT384" s="477"/>
      <c r="FU384" s="477"/>
      <c r="FV384" s="477"/>
      <c r="FW384" s="477"/>
      <c r="FX384" s="477"/>
      <c r="FY384" s="477"/>
      <c r="FZ384" s="477"/>
      <c r="GA384" s="477"/>
      <c r="GB384" s="477"/>
      <c r="GC384" s="477"/>
      <c r="GD384" s="477"/>
      <c r="GE384" s="477"/>
      <c r="GF384" s="477"/>
      <c r="GG384" s="477"/>
      <c r="GH384" s="477"/>
      <c r="GI384" s="477"/>
      <c r="GJ384" s="477"/>
      <c r="GK384" s="477"/>
      <c r="GL384" s="477"/>
      <c r="GM384" s="477"/>
      <c r="GN384" s="477"/>
      <c r="GO384" s="477"/>
      <c r="GP384" s="477"/>
      <c r="GQ384" s="477"/>
      <c r="GR384" s="477"/>
      <c r="GS384" s="477"/>
      <c r="GT384" s="477"/>
      <c r="GU384" s="477"/>
      <c r="GV384" s="477"/>
      <c r="GW384" s="477"/>
      <c r="GX384" s="477"/>
      <c r="GY384" s="477"/>
      <c r="GZ384" s="477"/>
      <c r="HA384" s="477"/>
      <c r="HB384" s="477"/>
      <c r="HC384" s="477"/>
      <c r="HD384" s="477"/>
      <c r="HE384" s="477"/>
      <c r="HF384" s="477"/>
      <c r="HG384" s="477"/>
      <c r="HH384" s="477"/>
      <c r="HI384" s="477"/>
      <c r="HJ384" s="477"/>
      <c r="HK384" s="477"/>
      <c r="HL384" s="477"/>
      <c r="HM384" s="477"/>
      <c r="HN384" s="477"/>
      <c r="HO384" s="477"/>
      <c r="HP384" s="477"/>
      <c r="HQ384" s="477"/>
      <c r="HR384" s="477"/>
      <c r="HS384" s="477"/>
      <c r="HT384" s="477"/>
      <c r="HU384" s="477"/>
      <c r="HV384" s="477"/>
      <c r="HW384" s="477"/>
      <c r="HX384" s="477"/>
      <c r="HY384" s="477"/>
      <c r="HZ384" s="477"/>
      <c r="IA384" s="477"/>
      <c r="IB384" s="477"/>
      <c r="IC384" s="477"/>
      <c r="ID384" s="477"/>
      <c r="IE384" s="477"/>
      <c r="IF384" s="477"/>
      <c r="IG384" s="477"/>
      <c r="IH384" s="477"/>
      <c r="II384" s="477"/>
      <c r="IJ384" s="477"/>
      <c r="IK384" s="477"/>
      <c r="IL384" s="477"/>
      <c r="IM384" s="477"/>
      <c r="IN384" s="477"/>
      <c r="IO384" s="477"/>
      <c r="IP384" s="477"/>
      <c r="IQ384" s="477"/>
      <c r="IR384" s="477"/>
      <c r="IS384" s="477"/>
      <c r="IT384" s="477"/>
      <c r="IU384" s="477"/>
      <c r="IV384" s="477"/>
      <c r="IW384" s="477"/>
      <c r="IX384" s="477"/>
      <c r="IY384" s="477"/>
      <c r="IZ384" s="477"/>
      <c r="JA384" s="477"/>
      <c r="JB384" s="477"/>
      <c r="JC384" s="477"/>
      <c r="JD384" s="477"/>
      <c r="JE384" s="477"/>
    </row>
    <row r="385" spans="1:265" s="477" customFormat="1" ht="15" hidden="1" customHeight="1" x14ac:dyDescent="0.25">
      <c r="A385" s="508"/>
      <c r="B385" s="508"/>
      <c r="C385" s="508"/>
      <c r="D385" s="508"/>
      <c r="E385" s="508"/>
      <c r="F385" s="508"/>
      <c r="G385" s="508"/>
      <c r="H385" s="508"/>
      <c r="I385" s="508"/>
      <c r="J385" s="508"/>
      <c r="K385" s="508"/>
      <c r="L385" s="508"/>
      <c r="M385" s="400"/>
      <c r="N385" s="400"/>
      <c r="O385" s="508"/>
      <c r="P385" s="508"/>
      <c r="Q385" s="508"/>
      <c r="R385" s="508"/>
      <c r="S385" s="508"/>
      <c r="T385" s="508"/>
      <c r="U385" s="508"/>
      <c r="V385" s="508"/>
      <c r="W385" s="508"/>
      <c r="X385" s="508"/>
      <c r="Y385" s="508"/>
      <c r="Z385" s="508"/>
      <c r="AA385" s="508"/>
      <c r="AB385" s="508"/>
      <c r="AC385" s="508"/>
      <c r="AD385" s="508"/>
      <c r="AE385" s="508"/>
      <c r="AF385" s="508"/>
      <c r="AG385" s="508"/>
      <c r="AH385" s="508"/>
      <c r="AI385" s="508"/>
      <c r="AJ385" s="508"/>
      <c r="AK385" s="508"/>
      <c r="AL385" s="508"/>
      <c r="AM385" s="508"/>
      <c r="AN385" s="508"/>
      <c r="AO385" s="508"/>
      <c r="AP385" s="508"/>
      <c r="AQ385" s="508"/>
      <c r="AR385" s="508"/>
      <c r="AS385" s="508"/>
      <c r="AT385" s="508"/>
      <c r="AU385" s="508"/>
      <c r="AV385" s="508"/>
      <c r="AW385" s="508"/>
      <c r="AX385" s="508"/>
      <c r="AY385" s="508"/>
      <c r="AZ385" s="508"/>
      <c r="BA385" s="508"/>
      <c r="BB385" s="508"/>
      <c r="BC385" s="508"/>
      <c r="BD385" s="508"/>
      <c r="BE385" s="508"/>
      <c r="BF385" s="508"/>
      <c r="BG385" s="508"/>
      <c r="BH385" s="508"/>
      <c r="BI385" s="508"/>
      <c r="BJ385" s="508"/>
      <c r="BK385" s="508"/>
      <c r="BL385" s="508"/>
      <c r="BM385" s="508"/>
      <c r="BN385" s="508"/>
      <c r="BO385" s="508"/>
      <c r="BP385" s="508"/>
      <c r="BQ385" s="508"/>
      <c r="BR385" s="508"/>
      <c r="BS385" s="508"/>
      <c r="BT385" s="508"/>
      <c r="BU385" s="508"/>
      <c r="BV385" s="508"/>
      <c r="BW385" s="508"/>
      <c r="BX385" s="508"/>
      <c r="BY385" s="508"/>
      <c r="BZ385" s="508"/>
      <c r="CA385" s="508"/>
      <c r="CB385" s="508"/>
      <c r="CC385" s="508"/>
      <c r="CD385" s="508"/>
      <c r="CE385" s="508"/>
      <c r="CF385" s="508"/>
      <c r="CG385" s="508"/>
      <c r="CH385" s="508"/>
      <c r="CI385" s="508"/>
      <c r="CJ385" s="508"/>
    </row>
    <row r="386" spans="1:265" s="477" customFormat="1" ht="15" hidden="1" customHeight="1" x14ac:dyDescent="0.25">
      <c r="A386" s="508"/>
      <c r="B386" s="508"/>
      <c r="C386" s="508"/>
      <c r="D386" s="508"/>
      <c r="E386" s="508"/>
      <c r="F386" s="508"/>
      <c r="G386" s="508"/>
      <c r="H386" s="508"/>
      <c r="I386" s="508"/>
      <c r="J386" s="508"/>
      <c r="K386" s="508"/>
      <c r="L386" s="508"/>
      <c r="M386" s="400"/>
      <c r="N386" s="400"/>
      <c r="O386" s="508"/>
      <c r="P386" s="508"/>
      <c r="Q386" s="508"/>
      <c r="R386" s="508"/>
      <c r="S386" s="508"/>
      <c r="T386" s="508"/>
      <c r="U386" s="508"/>
      <c r="V386" s="508"/>
      <c r="W386" s="508"/>
      <c r="X386" s="508"/>
      <c r="Y386" s="508"/>
      <c r="Z386" s="508"/>
      <c r="AA386" s="508"/>
      <c r="AB386" s="508"/>
      <c r="AC386" s="508"/>
      <c r="AD386" s="508"/>
      <c r="AE386" s="508"/>
      <c r="AF386" s="508"/>
      <c r="AG386" s="508"/>
      <c r="AH386" s="508"/>
      <c r="AI386" s="508"/>
      <c r="AJ386" s="508"/>
      <c r="AK386" s="508"/>
      <c r="AL386" s="508"/>
      <c r="AM386" s="508"/>
      <c r="AN386" s="508"/>
      <c r="AO386" s="508"/>
      <c r="AP386" s="508"/>
      <c r="AQ386" s="508"/>
      <c r="AR386" s="508"/>
      <c r="AS386" s="508"/>
      <c r="AT386" s="508"/>
      <c r="AU386" s="508"/>
      <c r="AV386" s="508"/>
      <c r="AW386" s="508"/>
      <c r="AX386" s="508"/>
      <c r="AY386" s="508"/>
      <c r="AZ386" s="508"/>
      <c r="BA386" s="508"/>
      <c r="BB386" s="508"/>
      <c r="BC386" s="508"/>
      <c r="BD386" s="508"/>
      <c r="BE386" s="508"/>
      <c r="BF386" s="508"/>
      <c r="BG386" s="508"/>
      <c r="BH386" s="508"/>
      <c r="BI386" s="508"/>
      <c r="BJ386" s="508"/>
      <c r="BK386" s="508"/>
      <c r="BL386" s="508"/>
      <c r="BM386" s="508"/>
      <c r="BN386" s="508"/>
      <c r="BO386" s="508"/>
      <c r="BP386" s="508"/>
      <c r="BQ386" s="508"/>
      <c r="BR386" s="508"/>
      <c r="BS386" s="508"/>
      <c r="BT386" s="508"/>
      <c r="BU386" s="508"/>
      <c r="BV386" s="508"/>
      <c r="BW386" s="508"/>
      <c r="BX386" s="508"/>
      <c r="BY386" s="508"/>
      <c r="BZ386" s="508"/>
      <c r="CA386" s="508"/>
      <c r="CB386" s="508"/>
      <c r="CC386" s="508"/>
      <c r="CD386" s="508"/>
      <c r="CE386" s="508"/>
      <c r="CF386" s="508"/>
      <c r="CG386" s="508"/>
      <c r="CH386" s="508"/>
      <c r="CI386" s="508"/>
      <c r="CJ386" s="508"/>
    </row>
    <row r="387" spans="1:265" s="477" customFormat="1" ht="15" hidden="1" customHeight="1" x14ac:dyDescent="0.25">
      <c r="A387" s="508"/>
      <c r="B387" s="508"/>
      <c r="C387" s="508"/>
      <c r="D387" s="508"/>
      <c r="E387" s="508"/>
      <c r="F387" s="508"/>
      <c r="G387" s="508"/>
      <c r="H387" s="508"/>
      <c r="I387" s="508"/>
      <c r="J387" s="508"/>
      <c r="K387" s="508"/>
      <c r="L387" s="508"/>
      <c r="M387" s="400"/>
      <c r="N387" s="400"/>
      <c r="O387" s="508"/>
      <c r="P387" s="508"/>
      <c r="Q387" s="508"/>
      <c r="R387" s="508"/>
      <c r="S387" s="508"/>
      <c r="T387" s="508"/>
      <c r="U387" s="508"/>
      <c r="V387" s="508"/>
      <c r="W387" s="508"/>
      <c r="X387" s="508"/>
      <c r="Y387" s="508"/>
      <c r="Z387" s="508"/>
      <c r="AA387" s="508"/>
      <c r="AB387" s="508"/>
      <c r="AC387" s="508"/>
      <c r="AD387" s="508"/>
      <c r="AE387" s="508"/>
      <c r="AF387" s="508"/>
      <c r="AG387" s="508"/>
      <c r="AH387" s="508"/>
      <c r="AI387" s="508"/>
      <c r="AJ387" s="508"/>
      <c r="AK387" s="508"/>
      <c r="AL387" s="508"/>
      <c r="AM387" s="508"/>
      <c r="AN387" s="508"/>
      <c r="AO387" s="508"/>
      <c r="AP387" s="508"/>
      <c r="AQ387" s="508"/>
      <c r="AR387" s="508"/>
      <c r="AS387" s="508"/>
      <c r="AT387" s="508"/>
      <c r="AU387" s="508"/>
      <c r="AV387" s="508"/>
      <c r="AW387" s="508"/>
      <c r="AX387" s="508"/>
      <c r="AY387" s="508"/>
      <c r="AZ387" s="508"/>
      <c r="BA387" s="508"/>
      <c r="BB387" s="508"/>
      <c r="BC387" s="508"/>
      <c r="BD387" s="508"/>
      <c r="BE387" s="508"/>
      <c r="BF387" s="508"/>
      <c r="BG387" s="508"/>
      <c r="BH387" s="508"/>
      <c r="BI387" s="508"/>
      <c r="BJ387" s="508"/>
      <c r="BK387" s="508"/>
      <c r="BL387" s="508"/>
      <c r="BM387" s="508"/>
      <c r="BN387" s="508"/>
      <c r="BO387" s="508"/>
      <c r="BP387" s="508"/>
      <c r="BQ387" s="508"/>
      <c r="BR387" s="508"/>
      <c r="BS387" s="508"/>
      <c r="BT387" s="508"/>
      <c r="BU387" s="508"/>
      <c r="BV387" s="508"/>
      <c r="BW387" s="508"/>
      <c r="BX387" s="508"/>
      <c r="BY387" s="508"/>
      <c r="BZ387" s="508"/>
      <c r="CA387" s="508"/>
      <c r="CB387" s="508"/>
      <c r="CC387" s="508"/>
      <c r="CD387" s="508"/>
      <c r="CE387" s="508"/>
      <c r="CF387" s="508"/>
      <c r="CG387" s="508"/>
      <c r="CH387" s="508"/>
      <c r="CI387" s="508"/>
      <c r="CJ387" s="508"/>
    </row>
    <row r="388" spans="1:265" s="477" customFormat="1" ht="15" hidden="1" customHeight="1" x14ac:dyDescent="0.25">
      <c r="A388" s="508"/>
      <c r="B388" s="508"/>
      <c r="C388" s="508"/>
      <c r="D388" s="508"/>
      <c r="E388" s="508"/>
      <c r="F388" s="508"/>
      <c r="G388" s="508"/>
      <c r="H388" s="508"/>
      <c r="I388" s="508"/>
      <c r="J388" s="508"/>
      <c r="K388" s="508"/>
      <c r="L388" s="508"/>
      <c r="M388" s="400"/>
      <c r="N388" s="400"/>
      <c r="O388" s="508"/>
      <c r="P388" s="508"/>
      <c r="Q388" s="508"/>
      <c r="R388" s="508"/>
      <c r="S388" s="508"/>
      <c r="T388" s="508"/>
      <c r="U388" s="508"/>
      <c r="V388" s="508"/>
      <c r="W388" s="508"/>
      <c r="X388" s="508"/>
      <c r="Y388" s="508"/>
      <c r="Z388" s="508"/>
      <c r="AA388" s="508"/>
      <c r="AB388" s="508"/>
      <c r="AC388" s="508"/>
      <c r="AD388" s="508"/>
      <c r="AE388" s="508"/>
      <c r="AF388" s="508"/>
      <c r="AG388" s="508"/>
      <c r="AH388" s="508"/>
      <c r="AI388" s="508"/>
      <c r="AJ388" s="508"/>
      <c r="AK388" s="508"/>
      <c r="AL388" s="508"/>
      <c r="AM388" s="508"/>
      <c r="AN388" s="508"/>
      <c r="AO388" s="508"/>
      <c r="AP388" s="508"/>
      <c r="AQ388" s="508"/>
      <c r="AR388" s="508"/>
      <c r="AS388" s="508"/>
      <c r="AT388" s="508"/>
      <c r="AU388" s="508"/>
      <c r="AV388" s="508"/>
      <c r="AW388" s="508"/>
      <c r="AX388" s="508"/>
      <c r="AY388" s="508"/>
      <c r="AZ388" s="508"/>
      <c r="BA388" s="508"/>
      <c r="BB388" s="508"/>
      <c r="BC388" s="508"/>
      <c r="BD388" s="508"/>
      <c r="BE388" s="508"/>
      <c r="BF388" s="508"/>
      <c r="BG388" s="508"/>
      <c r="BH388" s="508"/>
      <c r="BI388" s="508"/>
      <c r="BJ388" s="508"/>
      <c r="BK388" s="508"/>
      <c r="BL388" s="508"/>
      <c r="BM388" s="508"/>
      <c r="BN388" s="508"/>
      <c r="BO388" s="508"/>
      <c r="BP388" s="508"/>
      <c r="BQ388" s="508"/>
      <c r="BR388" s="508"/>
      <c r="BS388" s="508"/>
      <c r="BT388" s="508"/>
      <c r="BU388" s="508"/>
      <c r="BV388" s="508"/>
      <c r="BW388" s="508"/>
      <c r="BX388" s="508"/>
      <c r="BY388" s="508"/>
      <c r="BZ388" s="508"/>
      <c r="CA388" s="508"/>
      <c r="CB388" s="508"/>
      <c r="CC388" s="508"/>
      <c r="CD388" s="508"/>
      <c r="CE388" s="508"/>
      <c r="CF388" s="508"/>
      <c r="CG388" s="508"/>
      <c r="CH388" s="508"/>
      <c r="CI388" s="508"/>
      <c r="CJ388" s="508"/>
    </row>
    <row r="389" spans="1:265" s="508" customFormat="1" ht="15" hidden="1" customHeight="1" x14ac:dyDescent="0.25">
      <c r="M389" s="400"/>
      <c r="N389" s="400"/>
      <c r="CK389" s="477"/>
      <c r="CL389" s="477"/>
      <c r="CM389" s="477"/>
      <c r="CN389" s="477"/>
      <c r="CO389" s="477"/>
      <c r="CP389" s="477"/>
      <c r="CQ389" s="477"/>
      <c r="CR389" s="477"/>
      <c r="CS389" s="477"/>
      <c r="CT389" s="477"/>
      <c r="CU389" s="477"/>
      <c r="CV389" s="477"/>
      <c r="CW389" s="477"/>
      <c r="CX389" s="477"/>
      <c r="CY389" s="477"/>
      <c r="CZ389" s="477"/>
      <c r="DA389" s="477"/>
      <c r="DB389" s="477"/>
      <c r="DC389" s="477"/>
      <c r="DD389" s="477"/>
      <c r="DE389" s="477"/>
      <c r="DF389" s="477"/>
      <c r="DG389" s="477"/>
      <c r="DH389" s="477"/>
      <c r="DI389" s="477"/>
      <c r="DJ389" s="477"/>
      <c r="DK389" s="477"/>
      <c r="DL389" s="477"/>
      <c r="DM389" s="477"/>
      <c r="DN389" s="477"/>
      <c r="DO389" s="477"/>
      <c r="DP389" s="477"/>
      <c r="DQ389" s="477"/>
      <c r="DR389" s="477"/>
      <c r="DS389" s="477"/>
      <c r="DT389" s="477"/>
      <c r="DU389" s="477"/>
      <c r="DV389" s="477"/>
      <c r="DW389" s="477"/>
      <c r="DX389" s="477"/>
      <c r="DY389" s="477"/>
      <c r="DZ389" s="477"/>
      <c r="EA389" s="477"/>
      <c r="EB389" s="477"/>
      <c r="EC389" s="477"/>
      <c r="ED389" s="477"/>
      <c r="EE389" s="477"/>
      <c r="EF389" s="477"/>
      <c r="EG389" s="477"/>
      <c r="EH389" s="477"/>
      <c r="EI389" s="477"/>
      <c r="EJ389" s="477"/>
      <c r="EK389" s="477"/>
      <c r="EL389" s="477"/>
      <c r="EM389" s="477"/>
      <c r="EN389" s="477"/>
      <c r="EO389" s="477"/>
      <c r="EP389" s="477"/>
      <c r="EQ389" s="477"/>
      <c r="ER389" s="477"/>
      <c r="ES389" s="477"/>
      <c r="ET389" s="477"/>
      <c r="EU389" s="477"/>
      <c r="EV389" s="477"/>
      <c r="EW389" s="477"/>
      <c r="EX389" s="477"/>
      <c r="EY389" s="477"/>
      <c r="EZ389" s="477"/>
      <c r="FA389" s="477"/>
      <c r="FB389" s="477"/>
      <c r="FC389" s="477"/>
      <c r="FD389" s="477"/>
      <c r="FE389" s="477"/>
      <c r="FF389" s="477"/>
      <c r="FG389" s="477"/>
      <c r="FH389" s="477"/>
      <c r="FI389" s="477"/>
      <c r="FJ389" s="477"/>
      <c r="FK389" s="477"/>
      <c r="FL389" s="477"/>
      <c r="FM389" s="477"/>
      <c r="FN389" s="477"/>
      <c r="FO389" s="477"/>
      <c r="FP389" s="477"/>
      <c r="FQ389" s="477"/>
      <c r="FR389" s="477"/>
      <c r="FS389" s="477"/>
      <c r="FT389" s="477"/>
      <c r="FU389" s="477"/>
      <c r="FV389" s="477"/>
      <c r="FW389" s="477"/>
      <c r="FX389" s="477"/>
      <c r="FY389" s="477"/>
      <c r="FZ389" s="477"/>
      <c r="GA389" s="477"/>
      <c r="GB389" s="477"/>
      <c r="GC389" s="477"/>
      <c r="GD389" s="477"/>
      <c r="GE389" s="477"/>
      <c r="GF389" s="477"/>
      <c r="GG389" s="477"/>
      <c r="GH389" s="477"/>
      <c r="GI389" s="477"/>
      <c r="GJ389" s="477"/>
      <c r="GK389" s="477"/>
      <c r="GL389" s="477"/>
      <c r="GM389" s="477"/>
      <c r="GN389" s="477"/>
      <c r="GO389" s="477"/>
      <c r="GP389" s="477"/>
      <c r="GQ389" s="477"/>
      <c r="GR389" s="477"/>
      <c r="GS389" s="477"/>
      <c r="GT389" s="477"/>
      <c r="GU389" s="477"/>
      <c r="GV389" s="477"/>
      <c r="GW389" s="477"/>
      <c r="GX389" s="477"/>
      <c r="GY389" s="477"/>
      <c r="GZ389" s="477"/>
      <c r="HA389" s="477"/>
      <c r="HB389" s="477"/>
      <c r="HC389" s="477"/>
      <c r="HD389" s="477"/>
      <c r="HE389" s="477"/>
      <c r="HF389" s="477"/>
      <c r="HG389" s="477"/>
      <c r="HH389" s="477"/>
      <c r="HI389" s="477"/>
      <c r="HJ389" s="477"/>
      <c r="HK389" s="477"/>
      <c r="HL389" s="477"/>
      <c r="HM389" s="477"/>
      <c r="HN389" s="477"/>
      <c r="HO389" s="477"/>
      <c r="HP389" s="477"/>
      <c r="HQ389" s="477"/>
      <c r="HR389" s="477"/>
      <c r="HS389" s="477"/>
      <c r="HT389" s="477"/>
      <c r="HU389" s="477"/>
      <c r="HV389" s="477"/>
      <c r="HW389" s="477"/>
      <c r="HX389" s="477"/>
      <c r="HY389" s="477"/>
      <c r="HZ389" s="477"/>
      <c r="IA389" s="477"/>
      <c r="IB389" s="477"/>
      <c r="IC389" s="477"/>
      <c r="ID389" s="477"/>
      <c r="IE389" s="477"/>
      <c r="IF389" s="477"/>
      <c r="IG389" s="477"/>
      <c r="IH389" s="477"/>
      <c r="II389" s="477"/>
      <c r="IJ389" s="477"/>
      <c r="IK389" s="477"/>
      <c r="IL389" s="477"/>
      <c r="IM389" s="477"/>
      <c r="IN389" s="477"/>
      <c r="IO389" s="477"/>
      <c r="IP389" s="477"/>
      <c r="IQ389" s="477"/>
      <c r="IR389" s="477"/>
      <c r="IS389" s="477"/>
      <c r="IT389" s="477"/>
      <c r="IU389" s="477"/>
      <c r="IV389" s="477"/>
      <c r="IW389" s="477"/>
      <c r="IX389" s="477"/>
      <c r="IY389" s="477"/>
      <c r="IZ389" s="477"/>
      <c r="JA389" s="477"/>
      <c r="JB389" s="477"/>
      <c r="JC389" s="477"/>
      <c r="JD389" s="477"/>
      <c r="JE389" s="477"/>
    </row>
    <row r="390" spans="1:265" s="477" customFormat="1" ht="15" hidden="1" customHeight="1" x14ac:dyDescent="0.25">
      <c r="A390" s="508"/>
      <c r="B390" s="508"/>
      <c r="C390" s="508"/>
      <c r="D390" s="508"/>
      <c r="E390" s="508"/>
      <c r="F390" s="508"/>
      <c r="G390" s="508"/>
      <c r="H390" s="508"/>
      <c r="I390" s="508"/>
      <c r="J390" s="508"/>
      <c r="K390" s="508"/>
      <c r="L390" s="508"/>
      <c r="M390" s="400"/>
      <c r="N390" s="400"/>
      <c r="O390" s="508"/>
      <c r="P390" s="508"/>
      <c r="Q390" s="508"/>
      <c r="R390" s="508"/>
      <c r="S390" s="508"/>
      <c r="T390" s="508"/>
      <c r="U390" s="508"/>
      <c r="V390" s="508"/>
      <c r="W390" s="508"/>
      <c r="X390" s="508"/>
      <c r="Y390" s="508"/>
      <c r="Z390" s="508"/>
      <c r="AA390" s="508"/>
      <c r="AB390" s="508"/>
      <c r="AC390" s="508"/>
      <c r="AD390" s="508"/>
      <c r="AE390" s="508"/>
      <c r="AF390" s="508"/>
      <c r="AG390" s="508"/>
      <c r="AH390" s="508"/>
      <c r="AI390" s="508"/>
      <c r="AJ390" s="508"/>
      <c r="AK390" s="508"/>
      <c r="AL390" s="508"/>
      <c r="AM390" s="508"/>
      <c r="AN390" s="508"/>
      <c r="AO390" s="508"/>
      <c r="AP390" s="508"/>
      <c r="AQ390" s="508"/>
      <c r="AR390" s="508"/>
      <c r="AS390" s="508"/>
      <c r="AT390" s="508"/>
      <c r="AU390" s="508"/>
      <c r="AV390" s="508"/>
      <c r="AW390" s="508"/>
      <c r="AX390" s="508"/>
      <c r="AY390" s="508"/>
      <c r="AZ390" s="508"/>
      <c r="BA390" s="508"/>
      <c r="BB390" s="508"/>
      <c r="BC390" s="508"/>
      <c r="BD390" s="508"/>
      <c r="BE390" s="508"/>
      <c r="BF390" s="508"/>
      <c r="BG390" s="508"/>
      <c r="BH390" s="508"/>
      <c r="BI390" s="508"/>
      <c r="BJ390" s="508"/>
      <c r="BK390" s="508"/>
      <c r="BL390" s="508"/>
      <c r="BM390" s="508"/>
      <c r="BN390" s="508"/>
      <c r="BO390" s="508"/>
      <c r="BP390" s="508"/>
      <c r="BQ390" s="508"/>
      <c r="BR390" s="508"/>
      <c r="BS390" s="508"/>
      <c r="BT390" s="508"/>
      <c r="BU390" s="508"/>
      <c r="BV390" s="508"/>
      <c r="BW390" s="508"/>
      <c r="BX390" s="508"/>
      <c r="BY390" s="508"/>
      <c r="BZ390" s="508"/>
      <c r="CA390" s="508"/>
      <c r="CB390" s="508"/>
      <c r="CC390" s="508"/>
      <c r="CD390" s="508"/>
      <c r="CE390" s="508"/>
      <c r="CF390" s="508"/>
      <c r="CG390" s="508"/>
      <c r="CH390" s="508"/>
      <c r="CI390" s="508"/>
      <c r="CJ390" s="508"/>
    </row>
    <row r="391" spans="1:265" s="477" customFormat="1" ht="15" hidden="1" customHeight="1" x14ac:dyDescent="0.25">
      <c r="A391" s="508"/>
      <c r="B391" s="508"/>
      <c r="C391" s="508"/>
      <c r="D391" s="508"/>
      <c r="E391" s="508"/>
      <c r="F391" s="508"/>
      <c r="G391" s="508"/>
      <c r="H391" s="508"/>
      <c r="I391" s="508"/>
      <c r="J391" s="508"/>
      <c r="K391" s="508"/>
      <c r="L391" s="508"/>
      <c r="M391" s="400"/>
      <c r="N391" s="400"/>
      <c r="O391" s="508"/>
      <c r="P391" s="508"/>
      <c r="Q391" s="508"/>
      <c r="R391" s="508"/>
      <c r="S391" s="508"/>
      <c r="T391" s="508"/>
      <c r="U391" s="508"/>
      <c r="V391" s="508"/>
      <c r="W391" s="508"/>
      <c r="X391" s="508"/>
      <c r="Y391" s="508"/>
      <c r="Z391" s="508"/>
      <c r="AA391" s="508"/>
      <c r="AB391" s="508"/>
      <c r="AC391" s="508"/>
      <c r="AD391" s="508"/>
      <c r="AE391" s="508"/>
      <c r="AF391" s="508"/>
      <c r="AG391" s="508"/>
      <c r="AH391" s="508"/>
      <c r="AI391" s="508"/>
      <c r="AJ391" s="508"/>
      <c r="AK391" s="508"/>
      <c r="AL391" s="508"/>
      <c r="AM391" s="508"/>
      <c r="AN391" s="508"/>
      <c r="AO391" s="508"/>
      <c r="AP391" s="508"/>
      <c r="AQ391" s="508"/>
      <c r="AR391" s="508"/>
      <c r="AS391" s="508"/>
      <c r="AT391" s="508"/>
      <c r="AU391" s="508"/>
      <c r="AV391" s="508"/>
      <c r="AW391" s="508"/>
      <c r="AX391" s="508"/>
      <c r="AY391" s="508"/>
      <c r="AZ391" s="508"/>
      <c r="BA391" s="508"/>
      <c r="BB391" s="508"/>
      <c r="BC391" s="508"/>
      <c r="BD391" s="508"/>
      <c r="BE391" s="508"/>
      <c r="BF391" s="508"/>
      <c r="BG391" s="508"/>
      <c r="BH391" s="508"/>
      <c r="BI391" s="508"/>
      <c r="BJ391" s="508"/>
      <c r="BK391" s="508"/>
      <c r="BL391" s="508"/>
      <c r="BM391" s="508"/>
      <c r="BN391" s="508"/>
      <c r="BO391" s="508"/>
      <c r="BP391" s="508"/>
      <c r="BQ391" s="508"/>
      <c r="BR391" s="508"/>
      <c r="BS391" s="508"/>
      <c r="BT391" s="508"/>
      <c r="BU391" s="508"/>
      <c r="BV391" s="508"/>
      <c r="BW391" s="508"/>
      <c r="BX391" s="508"/>
      <c r="BY391" s="508"/>
      <c r="BZ391" s="508"/>
      <c r="CA391" s="508"/>
      <c r="CB391" s="508"/>
      <c r="CC391" s="508"/>
      <c r="CD391" s="508"/>
      <c r="CE391" s="508"/>
      <c r="CF391" s="508"/>
      <c r="CG391" s="508"/>
      <c r="CH391" s="508"/>
      <c r="CI391" s="508"/>
      <c r="CJ391" s="508"/>
    </row>
    <row r="392" spans="1:265" s="477" customFormat="1" ht="15" hidden="1" customHeight="1" x14ac:dyDescent="0.25">
      <c r="A392" s="508"/>
      <c r="B392" s="508"/>
      <c r="C392" s="508"/>
      <c r="D392" s="508"/>
      <c r="E392" s="508"/>
      <c r="F392" s="508"/>
      <c r="G392" s="508"/>
      <c r="H392" s="508"/>
      <c r="I392" s="508"/>
      <c r="J392" s="508"/>
      <c r="K392" s="508"/>
      <c r="L392" s="508"/>
      <c r="M392" s="400"/>
      <c r="N392" s="400"/>
      <c r="O392" s="508"/>
      <c r="P392" s="508"/>
      <c r="Q392" s="508"/>
      <c r="R392" s="508"/>
      <c r="S392" s="508"/>
      <c r="T392" s="508"/>
      <c r="U392" s="508"/>
      <c r="V392" s="508"/>
      <c r="W392" s="508"/>
      <c r="X392" s="508"/>
      <c r="Y392" s="508"/>
      <c r="Z392" s="508"/>
      <c r="AA392" s="508"/>
      <c r="AB392" s="508"/>
      <c r="AC392" s="508"/>
      <c r="AD392" s="508"/>
      <c r="AE392" s="508"/>
      <c r="AF392" s="508"/>
      <c r="AG392" s="508"/>
      <c r="AH392" s="508"/>
      <c r="AI392" s="508"/>
      <c r="AJ392" s="508"/>
      <c r="AK392" s="508"/>
      <c r="AL392" s="508"/>
      <c r="AM392" s="508"/>
      <c r="AN392" s="508"/>
      <c r="AO392" s="508"/>
      <c r="AP392" s="508"/>
      <c r="AQ392" s="508"/>
      <c r="AR392" s="508"/>
      <c r="AS392" s="508"/>
      <c r="AT392" s="508"/>
      <c r="AU392" s="508"/>
      <c r="AV392" s="508"/>
      <c r="AW392" s="508"/>
      <c r="AX392" s="508"/>
      <c r="AY392" s="508"/>
      <c r="AZ392" s="508"/>
      <c r="BA392" s="508"/>
      <c r="BB392" s="508"/>
      <c r="BC392" s="508"/>
      <c r="BD392" s="508"/>
      <c r="BE392" s="508"/>
      <c r="BF392" s="508"/>
      <c r="BG392" s="508"/>
      <c r="BH392" s="508"/>
      <c r="BI392" s="508"/>
      <c r="BJ392" s="508"/>
      <c r="BK392" s="508"/>
      <c r="BL392" s="508"/>
      <c r="BM392" s="508"/>
      <c r="BN392" s="508"/>
      <c r="BO392" s="508"/>
      <c r="BP392" s="508"/>
      <c r="BQ392" s="508"/>
      <c r="BR392" s="508"/>
      <c r="BS392" s="508"/>
      <c r="BT392" s="508"/>
      <c r="BU392" s="508"/>
      <c r="BV392" s="508"/>
      <c r="BW392" s="508"/>
      <c r="BX392" s="508"/>
      <c r="BY392" s="508"/>
      <c r="BZ392" s="508"/>
      <c r="CA392" s="508"/>
      <c r="CB392" s="508"/>
      <c r="CC392" s="508"/>
      <c r="CD392" s="508"/>
      <c r="CE392" s="508"/>
      <c r="CF392" s="508"/>
      <c r="CG392" s="508"/>
      <c r="CH392" s="508"/>
      <c r="CI392" s="508"/>
      <c r="CJ392" s="508"/>
    </row>
    <row r="393" spans="1:265" s="477" customFormat="1" ht="15" hidden="1" customHeight="1" x14ac:dyDescent="0.25">
      <c r="A393" s="508"/>
      <c r="B393" s="508"/>
      <c r="C393" s="508"/>
      <c r="D393" s="508"/>
      <c r="E393" s="508"/>
      <c r="F393" s="508"/>
      <c r="G393" s="508"/>
      <c r="H393" s="508"/>
      <c r="I393" s="508"/>
      <c r="J393" s="508"/>
      <c r="K393" s="508"/>
      <c r="L393" s="508"/>
      <c r="M393" s="400"/>
      <c r="N393" s="400"/>
      <c r="O393" s="508"/>
      <c r="P393" s="508"/>
      <c r="Q393" s="508"/>
      <c r="R393" s="508"/>
      <c r="S393" s="508"/>
      <c r="T393" s="508"/>
      <c r="U393" s="508"/>
      <c r="V393" s="508"/>
      <c r="W393" s="508"/>
      <c r="X393" s="508"/>
      <c r="Y393" s="508"/>
      <c r="Z393" s="508"/>
      <c r="AA393" s="508"/>
      <c r="AB393" s="508"/>
      <c r="AC393" s="508"/>
      <c r="AD393" s="508"/>
      <c r="AE393" s="508"/>
      <c r="AF393" s="508"/>
      <c r="AG393" s="508"/>
      <c r="AH393" s="508"/>
      <c r="AI393" s="508"/>
      <c r="AJ393" s="508"/>
      <c r="AK393" s="508"/>
      <c r="AL393" s="508"/>
      <c r="AM393" s="508"/>
      <c r="AN393" s="508"/>
      <c r="AO393" s="508"/>
      <c r="AP393" s="508"/>
      <c r="AQ393" s="508"/>
      <c r="AR393" s="508"/>
      <c r="AS393" s="508"/>
      <c r="AT393" s="508"/>
      <c r="AU393" s="508"/>
      <c r="AV393" s="508"/>
      <c r="AW393" s="508"/>
      <c r="AX393" s="508"/>
      <c r="AY393" s="508"/>
      <c r="AZ393" s="508"/>
      <c r="BA393" s="508"/>
      <c r="BB393" s="508"/>
      <c r="BC393" s="508"/>
      <c r="BD393" s="508"/>
      <c r="BE393" s="508"/>
      <c r="BF393" s="508"/>
      <c r="BG393" s="508"/>
      <c r="BH393" s="508"/>
      <c r="BI393" s="508"/>
      <c r="BJ393" s="508"/>
      <c r="BK393" s="508"/>
      <c r="BL393" s="508"/>
      <c r="BM393" s="508"/>
      <c r="BN393" s="508"/>
      <c r="BO393" s="508"/>
      <c r="BP393" s="508"/>
      <c r="BQ393" s="508"/>
      <c r="BR393" s="508"/>
      <c r="BS393" s="508"/>
      <c r="BT393" s="508"/>
      <c r="BU393" s="508"/>
      <c r="BV393" s="508"/>
      <c r="BW393" s="508"/>
      <c r="BX393" s="508"/>
      <c r="BY393" s="508"/>
      <c r="BZ393" s="508"/>
      <c r="CA393" s="508"/>
      <c r="CB393" s="508"/>
      <c r="CC393" s="508"/>
      <c r="CD393" s="508"/>
      <c r="CE393" s="508"/>
      <c r="CF393" s="508"/>
      <c r="CG393" s="508"/>
      <c r="CH393" s="508"/>
      <c r="CI393" s="508"/>
      <c r="CJ393" s="508"/>
    </row>
    <row r="394" spans="1:265" s="477" customFormat="1" ht="15" hidden="1" customHeight="1" x14ac:dyDescent="0.25">
      <c r="A394" s="508"/>
      <c r="B394" s="508"/>
      <c r="C394" s="508"/>
      <c r="D394" s="508"/>
      <c r="E394" s="508"/>
      <c r="F394" s="508"/>
      <c r="G394" s="508"/>
      <c r="H394" s="508"/>
      <c r="I394" s="508"/>
      <c r="J394" s="508"/>
      <c r="K394" s="508"/>
      <c r="L394" s="508"/>
      <c r="M394" s="400"/>
      <c r="N394" s="400"/>
      <c r="O394" s="508"/>
      <c r="P394" s="508"/>
      <c r="Q394" s="508"/>
      <c r="R394" s="508"/>
      <c r="S394" s="508"/>
      <c r="T394" s="508"/>
      <c r="U394" s="508"/>
      <c r="V394" s="508"/>
      <c r="W394" s="508"/>
      <c r="X394" s="508"/>
      <c r="Y394" s="508"/>
      <c r="Z394" s="508"/>
      <c r="AA394" s="508"/>
      <c r="AB394" s="508"/>
      <c r="AC394" s="508"/>
      <c r="AD394" s="508"/>
      <c r="AE394" s="508"/>
      <c r="AF394" s="508"/>
      <c r="AG394" s="508"/>
      <c r="AH394" s="508"/>
      <c r="AI394" s="508"/>
      <c r="AJ394" s="508"/>
      <c r="AK394" s="508"/>
      <c r="AL394" s="508"/>
      <c r="AM394" s="508"/>
      <c r="AN394" s="508"/>
      <c r="AO394" s="508"/>
      <c r="AP394" s="508"/>
      <c r="AQ394" s="508"/>
      <c r="AR394" s="508"/>
      <c r="AS394" s="508"/>
      <c r="AT394" s="508"/>
      <c r="AU394" s="508"/>
      <c r="AV394" s="508"/>
      <c r="AW394" s="508"/>
      <c r="AX394" s="508"/>
      <c r="AY394" s="508"/>
      <c r="AZ394" s="508"/>
      <c r="BA394" s="508"/>
      <c r="BB394" s="508"/>
      <c r="BC394" s="508"/>
      <c r="BD394" s="508"/>
      <c r="BE394" s="508"/>
      <c r="BF394" s="508"/>
      <c r="BG394" s="508"/>
      <c r="BH394" s="508"/>
      <c r="BI394" s="508"/>
      <c r="BJ394" s="508"/>
      <c r="BK394" s="508"/>
      <c r="BL394" s="508"/>
      <c r="BM394" s="508"/>
      <c r="BN394" s="508"/>
      <c r="BO394" s="508"/>
      <c r="BP394" s="508"/>
      <c r="BQ394" s="508"/>
      <c r="BR394" s="508"/>
      <c r="BS394" s="508"/>
      <c r="BT394" s="508"/>
      <c r="BU394" s="508"/>
      <c r="BV394" s="508"/>
      <c r="BW394" s="508"/>
      <c r="BX394" s="508"/>
      <c r="BY394" s="508"/>
      <c r="BZ394" s="508"/>
      <c r="CA394" s="508"/>
      <c r="CB394" s="508"/>
      <c r="CC394" s="508"/>
      <c r="CD394" s="508"/>
      <c r="CE394" s="508"/>
      <c r="CF394" s="508"/>
      <c r="CG394" s="508"/>
      <c r="CH394" s="508"/>
      <c r="CI394" s="508"/>
      <c r="CJ394" s="508"/>
    </row>
    <row r="395" spans="1:265" s="477" customFormat="1" ht="15" hidden="1" customHeight="1" x14ac:dyDescent="0.25">
      <c r="A395" s="508"/>
      <c r="B395" s="508"/>
      <c r="C395" s="508"/>
      <c r="D395" s="508"/>
      <c r="E395" s="508"/>
      <c r="F395" s="508"/>
      <c r="G395" s="508"/>
      <c r="H395" s="508"/>
      <c r="I395" s="508"/>
      <c r="J395" s="508"/>
      <c r="K395" s="508"/>
      <c r="L395" s="508"/>
      <c r="M395" s="400"/>
      <c r="N395" s="400"/>
      <c r="O395" s="508"/>
      <c r="P395" s="508"/>
      <c r="Q395" s="508"/>
      <c r="R395" s="508"/>
      <c r="S395" s="508"/>
      <c r="T395" s="508"/>
      <c r="U395" s="508"/>
      <c r="V395" s="508"/>
      <c r="W395" s="508"/>
      <c r="X395" s="508"/>
      <c r="Y395" s="508"/>
      <c r="Z395" s="508"/>
      <c r="AA395" s="508"/>
      <c r="AB395" s="508"/>
      <c r="AC395" s="508"/>
      <c r="AD395" s="508"/>
      <c r="AE395" s="508"/>
      <c r="AF395" s="508"/>
      <c r="AG395" s="508"/>
      <c r="AH395" s="508"/>
      <c r="AI395" s="508"/>
      <c r="AJ395" s="508"/>
      <c r="AK395" s="508"/>
      <c r="AL395" s="508"/>
      <c r="AM395" s="508"/>
      <c r="AN395" s="508"/>
      <c r="AO395" s="508"/>
      <c r="AP395" s="508"/>
      <c r="AQ395" s="508"/>
      <c r="AR395" s="508"/>
      <c r="AS395" s="508"/>
      <c r="AT395" s="508"/>
      <c r="AU395" s="508"/>
      <c r="AV395" s="508"/>
      <c r="AW395" s="508"/>
      <c r="AX395" s="508"/>
      <c r="AY395" s="508"/>
      <c r="AZ395" s="508"/>
      <c r="BA395" s="508"/>
      <c r="BB395" s="508"/>
      <c r="BC395" s="508"/>
      <c r="BD395" s="508"/>
      <c r="BE395" s="508"/>
      <c r="BF395" s="508"/>
      <c r="BG395" s="508"/>
      <c r="BH395" s="508"/>
      <c r="BI395" s="508"/>
      <c r="BJ395" s="508"/>
      <c r="BK395" s="508"/>
      <c r="BL395" s="508"/>
      <c r="BM395" s="508"/>
      <c r="BN395" s="508"/>
      <c r="BO395" s="508"/>
      <c r="BP395" s="508"/>
      <c r="BQ395" s="508"/>
      <c r="BR395" s="508"/>
      <c r="BS395" s="508"/>
      <c r="BT395" s="508"/>
      <c r="BU395" s="508"/>
      <c r="BV395" s="508"/>
      <c r="BW395" s="508"/>
      <c r="BX395" s="508"/>
      <c r="BY395" s="508"/>
      <c r="BZ395" s="508"/>
      <c r="CA395" s="508"/>
      <c r="CB395" s="508"/>
      <c r="CC395" s="508"/>
      <c r="CD395" s="508"/>
      <c r="CE395" s="508"/>
      <c r="CF395" s="508"/>
      <c r="CG395" s="508"/>
      <c r="CH395" s="508"/>
      <c r="CI395" s="508"/>
      <c r="CJ395" s="508"/>
    </row>
    <row r="396" spans="1:265" s="477" customFormat="1" ht="15" hidden="1" customHeight="1" x14ac:dyDescent="0.25">
      <c r="A396" s="508"/>
      <c r="B396" s="508"/>
      <c r="C396" s="508"/>
      <c r="D396" s="508"/>
      <c r="E396" s="508"/>
      <c r="F396" s="508"/>
      <c r="G396" s="508"/>
      <c r="H396" s="508"/>
      <c r="I396" s="508"/>
      <c r="J396" s="508"/>
      <c r="K396" s="508"/>
      <c r="L396" s="508"/>
      <c r="M396" s="400"/>
      <c r="N396" s="400"/>
      <c r="O396" s="508"/>
      <c r="P396" s="508"/>
      <c r="Q396" s="508"/>
      <c r="R396" s="508"/>
      <c r="S396" s="508"/>
      <c r="T396" s="508"/>
      <c r="U396" s="508"/>
      <c r="V396" s="508"/>
      <c r="W396" s="508"/>
      <c r="X396" s="508"/>
      <c r="Y396" s="508"/>
      <c r="Z396" s="508"/>
      <c r="AA396" s="508"/>
      <c r="AB396" s="508"/>
      <c r="AC396" s="508"/>
      <c r="AD396" s="508"/>
      <c r="AE396" s="508"/>
      <c r="AF396" s="508"/>
      <c r="AG396" s="508"/>
      <c r="AH396" s="508"/>
      <c r="AI396" s="508"/>
      <c r="AJ396" s="508"/>
      <c r="AK396" s="508"/>
      <c r="AL396" s="508"/>
      <c r="AM396" s="508"/>
      <c r="AN396" s="508"/>
      <c r="AO396" s="508"/>
      <c r="AP396" s="508"/>
      <c r="AQ396" s="508"/>
      <c r="AR396" s="508"/>
      <c r="AS396" s="508"/>
      <c r="AT396" s="508"/>
      <c r="AU396" s="508"/>
      <c r="AV396" s="508"/>
      <c r="AW396" s="508"/>
      <c r="AX396" s="508"/>
      <c r="AY396" s="508"/>
      <c r="AZ396" s="508"/>
      <c r="BA396" s="508"/>
      <c r="BB396" s="508"/>
      <c r="BC396" s="508"/>
      <c r="BD396" s="508"/>
      <c r="BE396" s="508"/>
      <c r="BF396" s="508"/>
      <c r="BG396" s="508"/>
      <c r="BH396" s="508"/>
      <c r="BI396" s="508"/>
      <c r="BJ396" s="508"/>
      <c r="BK396" s="508"/>
      <c r="BL396" s="508"/>
      <c r="BM396" s="508"/>
      <c r="BN396" s="508"/>
      <c r="BO396" s="508"/>
      <c r="BP396" s="508"/>
      <c r="BQ396" s="508"/>
      <c r="BR396" s="508"/>
      <c r="BS396" s="508"/>
      <c r="BT396" s="508"/>
      <c r="BU396" s="508"/>
      <c r="BV396" s="508"/>
      <c r="BW396" s="508"/>
      <c r="BX396" s="508"/>
      <c r="BY396" s="508"/>
      <c r="BZ396" s="508"/>
      <c r="CA396" s="508"/>
      <c r="CB396" s="508"/>
      <c r="CC396" s="508"/>
      <c r="CD396" s="508"/>
      <c r="CE396" s="508"/>
      <c r="CF396" s="508"/>
      <c r="CG396" s="508"/>
      <c r="CH396" s="508"/>
      <c r="CI396" s="508"/>
      <c r="CJ396" s="508"/>
    </row>
    <row r="397" spans="1:265" s="477" customFormat="1" ht="15" hidden="1" customHeight="1" x14ac:dyDescent="0.25">
      <c r="A397" s="508"/>
      <c r="B397" s="508"/>
      <c r="C397" s="508"/>
      <c r="D397" s="508"/>
      <c r="E397" s="508"/>
      <c r="F397" s="508"/>
      <c r="G397" s="508"/>
      <c r="H397" s="508"/>
      <c r="I397" s="508"/>
      <c r="J397" s="508"/>
      <c r="K397" s="508"/>
      <c r="L397" s="508"/>
      <c r="M397" s="400"/>
      <c r="N397" s="400"/>
      <c r="O397" s="508"/>
      <c r="P397" s="508"/>
      <c r="Q397" s="508"/>
      <c r="R397" s="508"/>
      <c r="S397" s="508"/>
      <c r="T397" s="508"/>
      <c r="U397" s="508"/>
      <c r="V397" s="508"/>
      <c r="W397" s="508"/>
      <c r="X397" s="508"/>
      <c r="Y397" s="508"/>
      <c r="Z397" s="508"/>
      <c r="AA397" s="508"/>
      <c r="AB397" s="508"/>
      <c r="AC397" s="508"/>
      <c r="AD397" s="508"/>
      <c r="AE397" s="508"/>
      <c r="AF397" s="508"/>
      <c r="AG397" s="508"/>
      <c r="AH397" s="508"/>
      <c r="AI397" s="508"/>
      <c r="AJ397" s="508"/>
      <c r="AK397" s="508"/>
      <c r="AL397" s="508"/>
      <c r="AM397" s="508"/>
      <c r="AN397" s="508"/>
      <c r="AO397" s="508"/>
      <c r="AP397" s="508"/>
      <c r="AQ397" s="508"/>
      <c r="AR397" s="508"/>
      <c r="AS397" s="508"/>
      <c r="AT397" s="508"/>
      <c r="AU397" s="508"/>
      <c r="AV397" s="508"/>
      <c r="AW397" s="508"/>
      <c r="AX397" s="508"/>
      <c r="AY397" s="508"/>
      <c r="AZ397" s="508"/>
      <c r="BA397" s="508"/>
      <c r="BB397" s="508"/>
      <c r="BC397" s="508"/>
      <c r="BD397" s="508"/>
      <c r="BE397" s="508"/>
      <c r="BF397" s="508"/>
      <c r="BG397" s="508"/>
      <c r="BH397" s="508"/>
      <c r="BI397" s="508"/>
      <c r="BJ397" s="508"/>
      <c r="BK397" s="508"/>
      <c r="BL397" s="508"/>
      <c r="BM397" s="508"/>
      <c r="BN397" s="508"/>
      <c r="BO397" s="508"/>
      <c r="BP397" s="508"/>
      <c r="BQ397" s="508"/>
      <c r="BR397" s="508"/>
      <c r="BS397" s="508"/>
      <c r="BT397" s="508"/>
      <c r="BU397" s="508"/>
      <c r="BV397" s="508"/>
      <c r="BW397" s="508"/>
      <c r="BX397" s="508"/>
      <c r="BY397" s="508"/>
      <c r="BZ397" s="508"/>
      <c r="CA397" s="508"/>
      <c r="CB397" s="508"/>
      <c r="CC397" s="508"/>
      <c r="CD397" s="508"/>
      <c r="CE397" s="508"/>
      <c r="CF397" s="508"/>
      <c r="CG397" s="508"/>
      <c r="CH397" s="508"/>
      <c r="CI397" s="508"/>
      <c r="CJ397" s="508"/>
    </row>
    <row r="398" spans="1:265" s="477" customFormat="1" ht="15" hidden="1" customHeight="1" x14ac:dyDescent="0.25">
      <c r="A398" s="508"/>
      <c r="B398" s="508"/>
      <c r="C398" s="508"/>
      <c r="D398" s="508"/>
      <c r="E398" s="508"/>
      <c r="F398" s="508"/>
      <c r="G398" s="508"/>
      <c r="H398" s="508"/>
      <c r="I398" s="508"/>
      <c r="J398" s="508"/>
      <c r="K398" s="508"/>
      <c r="L398" s="508"/>
      <c r="M398" s="400"/>
      <c r="N398" s="400"/>
      <c r="O398" s="508"/>
      <c r="P398" s="508"/>
      <c r="Q398" s="508"/>
      <c r="R398" s="508"/>
      <c r="S398" s="508"/>
      <c r="T398" s="508"/>
      <c r="U398" s="508"/>
      <c r="V398" s="508"/>
      <c r="W398" s="508"/>
      <c r="X398" s="508"/>
      <c r="Y398" s="508"/>
      <c r="Z398" s="508"/>
      <c r="AA398" s="508"/>
      <c r="AB398" s="508"/>
      <c r="AC398" s="508"/>
      <c r="AD398" s="508"/>
      <c r="AE398" s="508"/>
      <c r="AF398" s="508"/>
      <c r="AG398" s="508"/>
      <c r="AH398" s="508"/>
      <c r="AI398" s="508"/>
      <c r="AJ398" s="508"/>
      <c r="AK398" s="508"/>
      <c r="AL398" s="508"/>
      <c r="AM398" s="508"/>
      <c r="AN398" s="508"/>
      <c r="AO398" s="508"/>
      <c r="AP398" s="508"/>
      <c r="AQ398" s="508"/>
      <c r="AR398" s="508"/>
      <c r="AS398" s="508"/>
      <c r="AT398" s="508"/>
      <c r="AU398" s="508"/>
      <c r="AV398" s="508"/>
      <c r="AW398" s="508"/>
      <c r="AX398" s="508"/>
      <c r="AY398" s="508"/>
      <c r="AZ398" s="508"/>
      <c r="BA398" s="508"/>
      <c r="BB398" s="508"/>
      <c r="BC398" s="508"/>
      <c r="BD398" s="508"/>
      <c r="BE398" s="508"/>
      <c r="BF398" s="508"/>
      <c r="BG398" s="508"/>
      <c r="BH398" s="508"/>
      <c r="BI398" s="508"/>
      <c r="BJ398" s="508"/>
      <c r="BK398" s="508"/>
      <c r="BL398" s="508"/>
      <c r="BM398" s="508"/>
      <c r="BN398" s="508"/>
      <c r="BO398" s="508"/>
      <c r="BP398" s="508"/>
      <c r="BQ398" s="508"/>
      <c r="BR398" s="508"/>
      <c r="BS398" s="508"/>
      <c r="BT398" s="508"/>
      <c r="BU398" s="508"/>
      <c r="BV398" s="508"/>
      <c r="BW398" s="508"/>
      <c r="BX398" s="508"/>
      <c r="BY398" s="508"/>
      <c r="BZ398" s="508"/>
      <c r="CA398" s="508"/>
      <c r="CB398" s="508"/>
      <c r="CC398" s="508"/>
      <c r="CD398" s="508"/>
      <c r="CE398" s="508"/>
      <c r="CF398" s="508"/>
      <c r="CG398" s="508"/>
      <c r="CH398" s="508"/>
      <c r="CI398" s="508"/>
      <c r="CJ398" s="508"/>
    </row>
    <row r="399" spans="1:265" s="477" customFormat="1" ht="15" hidden="1" customHeight="1" x14ac:dyDescent="0.25">
      <c r="A399" s="508"/>
      <c r="B399" s="508"/>
      <c r="C399" s="508"/>
      <c r="D399" s="508"/>
      <c r="E399" s="508"/>
      <c r="F399" s="508"/>
      <c r="G399" s="508"/>
      <c r="H399" s="508"/>
      <c r="I399" s="508"/>
      <c r="J399" s="508"/>
      <c r="K399" s="508"/>
      <c r="L399" s="508"/>
      <c r="M399" s="400"/>
      <c r="N399" s="400"/>
      <c r="O399" s="508"/>
      <c r="P399" s="508"/>
      <c r="Q399" s="508"/>
      <c r="R399" s="508"/>
      <c r="S399" s="508"/>
      <c r="T399" s="508"/>
      <c r="U399" s="508"/>
      <c r="V399" s="508"/>
      <c r="W399" s="508"/>
      <c r="X399" s="508"/>
      <c r="Y399" s="508"/>
      <c r="Z399" s="508"/>
      <c r="AA399" s="508"/>
      <c r="AB399" s="508"/>
      <c r="AC399" s="508"/>
      <c r="AD399" s="508"/>
      <c r="AE399" s="508"/>
      <c r="AF399" s="508"/>
      <c r="AG399" s="508"/>
      <c r="AH399" s="508"/>
      <c r="AI399" s="508"/>
      <c r="AJ399" s="508"/>
      <c r="AK399" s="508"/>
      <c r="AL399" s="508"/>
      <c r="AM399" s="508"/>
      <c r="AN399" s="508"/>
      <c r="AO399" s="508"/>
      <c r="AP399" s="508"/>
      <c r="AQ399" s="508"/>
      <c r="AR399" s="508"/>
      <c r="AS399" s="508"/>
      <c r="AT399" s="508"/>
      <c r="AU399" s="508"/>
      <c r="AV399" s="508"/>
      <c r="AW399" s="508"/>
      <c r="AX399" s="508"/>
      <c r="AY399" s="508"/>
      <c r="AZ399" s="508"/>
      <c r="BA399" s="508"/>
      <c r="BB399" s="508"/>
      <c r="BC399" s="508"/>
      <c r="BD399" s="508"/>
      <c r="BE399" s="508"/>
      <c r="BF399" s="508"/>
      <c r="BG399" s="508"/>
      <c r="BH399" s="508"/>
      <c r="BI399" s="508"/>
      <c r="BJ399" s="508"/>
      <c r="BK399" s="508"/>
      <c r="BL399" s="508"/>
      <c r="BM399" s="508"/>
      <c r="BN399" s="508"/>
      <c r="BO399" s="508"/>
      <c r="BP399" s="508"/>
      <c r="BQ399" s="508"/>
      <c r="BR399" s="508"/>
      <c r="BS399" s="508"/>
      <c r="BT399" s="508"/>
      <c r="BU399" s="508"/>
      <c r="BV399" s="508"/>
      <c r="BW399" s="508"/>
      <c r="BX399" s="508"/>
      <c r="BY399" s="508"/>
      <c r="BZ399" s="508"/>
      <c r="CA399" s="508"/>
      <c r="CB399" s="508"/>
      <c r="CC399" s="508"/>
      <c r="CD399" s="508"/>
      <c r="CE399" s="508"/>
      <c r="CF399" s="508"/>
      <c r="CG399" s="508"/>
      <c r="CH399" s="508"/>
      <c r="CI399" s="508"/>
      <c r="CJ399" s="508"/>
    </row>
    <row r="400" spans="1:265" s="508" customFormat="1" ht="15" hidden="1" customHeight="1" x14ac:dyDescent="0.25">
      <c r="M400" s="400"/>
      <c r="N400" s="400"/>
      <c r="CK400" s="477"/>
      <c r="CL400" s="477"/>
      <c r="CM400" s="477"/>
      <c r="CN400" s="477"/>
      <c r="CO400" s="477"/>
      <c r="CP400" s="477"/>
      <c r="CQ400" s="477"/>
      <c r="CR400" s="477"/>
      <c r="CS400" s="477"/>
      <c r="CT400" s="477"/>
      <c r="CU400" s="477"/>
      <c r="CV400" s="477"/>
      <c r="CW400" s="477"/>
      <c r="CX400" s="477"/>
      <c r="CY400" s="477"/>
      <c r="CZ400" s="477"/>
      <c r="DA400" s="477"/>
      <c r="DB400" s="477"/>
      <c r="DC400" s="477"/>
      <c r="DD400" s="477"/>
      <c r="DE400" s="477"/>
      <c r="DF400" s="477"/>
      <c r="DG400" s="477"/>
      <c r="DH400" s="477"/>
      <c r="DI400" s="477"/>
      <c r="DJ400" s="477"/>
      <c r="DK400" s="477"/>
      <c r="DL400" s="477"/>
      <c r="DM400" s="477"/>
      <c r="DN400" s="477"/>
      <c r="DO400" s="477"/>
      <c r="DP400" s="477"/>
      <c r="DQ400" s="477"/>
      <c r="DR400" s="477"/>
      <c r="DS400" s="477"/>
      <c r="DT400" s="477"/>
      <c r="DU400" s="477"/>
      <c r="DV400" s="477"/>
      <c r="DW400" s="477"/>
      <c r="DX400" s="477"/>
      <c r="DY400" s="477"/>
      <c r="DZ400" s="477"/>
      <c r="EA400" s="477"/>
      <c r="EB400" s="477"/>
      <c r="EC400" s="477"/>
      <c r="ED400" s="477"/>
      <c r="EE400" s="477"/>
      <c r="EF400" s="477"/>
      <c r="EG400" s="477"/>
      <c r="EH400" s="477"/>
      <c r="EI400" s="477"/>
      <c r="EJ400" s="477"/>
      <c r="EK400" s="477"/>
      <c r="EL400" s="477"/>
      <c r="EM400" s="477"/>
      <c r="EN400" s="477"/>
      <c r="EO400" s="477"/>
      <c r="EP400" s="477"/>
      <c r="EQ400" s="477"/>
      <c r="ER400" s="477"/>
      <c r="ES400" s="477"/>
      <c r="ET400" s="477"/>
      <c r="EU400" s="477"/>
      <c r="EV400" s="477"/>
      <c r="EW400" s="477"/>
      <c r="EX400" s="477"/>
      <c r="EY400" s="477"/>
      <c r="EZ400" s="477"/>
      <c r="FA400" s="477"/>
      <c r="FB400" s="477"/>
      <c r="FC400" s="477"/>
      <c r="FD400" s="477"/>
      <c r="FE400" s="477"/>
      <c r="FF400" s="477"/>
      <c r="FG400" s="477"/>
      <c r="FH400" s="477"/>
      <c r="FI400" s="477"/>
      <c r="FJ400" s="477"/>
      <c r="FK400" s="477"/>
      <c r="FL400" s="477"/>
      <c r="FM400" s="477"/>
      <c r="FN400" s="477"/>
      <c r="FO400" s="477"/>
      <c r="FP400" s="477"/>
      <c r="FQ400" s="477"/>
      <c r="FR400" s="477"/>
      <c r="FS400" s="477"/>
      <c r="FT400" s="477"/>
      <c r="FU400" s="477"/>
      <c r="FV400" s="477"/>
      <c r="FW400" s="477"/>
      <c r="FX400" s="477"/>
      <c r="FY400" s="477"/>
      <c r="FZ400" s="477"/>
      <c r="GA400" s="477"/>
      <c r="GB400" s="477"/>
      <c r="GC400" s="477"/>
      <c r="GD400" s="477"/>
      <c r="GE400" s="477"/>
      <c r="GF400" s="477"/>
      <c r="GG400" s="477"/>
      <c r="GH400" s="477"/>
      <c r="GI400" s="477"/>
      <c r="GJ400" s="477"/>
      <c r="GK400" s="477"/>
      <c r="GL400" s="477"/>
      <c r="GM400" s="477"/>
      <c r="GN400" s="477"/>
      <c r="GO400" s="477"/>
      <c r="GP400" s="477"/>
      <c r="GQ400" s="477"/>
      <c r="GR400" s="477"/>
      <c r="GS400" s="477"/>
      <c r="GT400" s="477"/>
      <c r="GU400" s="477"/>
      <c r="GV400" s="477"/>
      <c r="GW400" s="477"/>
      <c r="GX400" s="477"/>
      <c r="GY400" s="477"/>
      <c r="GZ400" s="477"/>
      <c r="HA400" s="477"/>
      <c r="HB400" s="477"/>
      <c r="HC400" s="477"/>
      <c r="HD400" s="477"/>
      <c r="HE400" s="477"/>
      <c r="HF400" s="477"/>
      <c r="HG400" s="477"/>
      <c r="HH400" s="477"/>
      <c r="HI400" s="477"/>
      <c r="HJ400" s="477"/>
      <c r="HK400" s="477"/>
      <c r="HL400" s="477"/>
      <c r="HM400" s="477"/>
      <c r="HN400" s="477"/>
      <c r="HO400" s="477"/>
      <c r="HP400" s="477"/>
      <c r="HQ400" s="477"/>
      <c r="HR400" s="477"/>
      <c r="HS400" s="477"/>
      <c r="HT400" s="477"/>
      <c r="HU400" s="477"/>
      <c r="HV400" s="477"/>
      <c r="HW400" s="477"/>
      <c r="HX400" s="477"/>
      <c r="HY400" s="477"/>
      <c r="HZ400" s="477"/>
      <c r="IA400" s="477"/>
      <c r="IB400" s="477"/>
      <c r="IC400" s="477"/>
      <c r="ID400" s="477"/>
      <c r="IE400" s="477"/>
      <c r="IF400" s="477"/>
      <c r="IG400" s="477"/>
      <c r="IH400" s="477"/>
      <c r="II400" s="477"/>
      <c r="IJ400" s="477"/>
      <c r="IK400" s="477"/>
      <c r="IL400" s="477"/>
      <c r="IM400" s="477"/>
      <c r="IN400" s="477"/>
      <c r="IO400" s="477"/>
      <c r="IP400" s="477"/>
      <c r="IQ400" s="477"/>
      <c r="IR400" s="477"/>
      <c r="IS400" s="477"/>
      <c r="IT400" s="477"/>
      <c r="IU400" s="477"/>
      <c r="IV400" s="477"/>
      <c r="IW400" s="477"/>
      <c r="IX400" s="477"/>
      <c r="IY400" s="477"/>
      <c r="IZ400" s="477"/>
      <c r="JA400" s="477"/>
      <c r="JB400" s="477"/>
      <c r="JC400" s="477"/>
      <c r="JD400" s="477"/>
      <c r="JE400" s="477"/>
    </row>
    <row r="401" spans="1:265" s="508" customFormat="1" ht="15" hidden="1" customHeight="1" x14ac:dyDescent="0.25">
      <c r="M401" s="400"/>
      <c r="N401" s="400"/>
      <c r="CK401" s="477"/>
      <c r="CL401" s="477"/>
      <c r="CM401" s="477"/>
      <c r="CN401" s="477"/>
      <c r="CO401" s="477"/>
      <c r="CP401" s="477"/>
      <c r="CQ401" s="477"/>
      <c r="CR401" s="477"/>
      <c r="CS401" s="477"/>
      <c r="CT401" s="477"/>
      <c r="CU401" s="477"/>
      <c r="CV401" s="477"/>
      <c r="CW401" s="477"/>
      <c r="CX401" s="477"/>
      <c r="CY401" s="477"/>
      <c r="CZ401" s="477"/>
      <c r="DA401" s="477"/>
      <c r="DB401" s="477"/>
      <c r="DC401" s="477"/>
      <c r="DD401" s="477"/>
      <c r="DE401" s="477"/>
      <c r="DF401" s="477"/>
      <c r="DG401" s="477"/>
      <c r="DH401" s="477"/>
      <c r="DI401" s="477"/>
      <c r="DJ401" s="477"/>
      <c r="DK401" s="477"/>
      <c r="DL401" s="477"/>
      <c r="DM401" s="477"/>
      <c r="DN401" s="477"/>
      <c r="DO401" s="477"/>
      <c r="DP401" s="477"/>
      <c r="DQ401" s="477"/>
      <c r="DR401" s="477"/>
      <c r="DS401" s="477"/>
      <c r="DT401" s="477"/>
      <c r="DU401" s="477"/>
      <c r="DV401" s="477"/>
      <c r="DW401" s="477"/>
      <c r="DX401" s="477"/>
      <c r="DY401" s="477"/>
      <c r="DZ401" s="477"/>
      <c r="EA401" s="477"/>
      <c r="EB401" s="477"/>
      <c r="EC401" s="477"/>
      <c r="ED401" s="477"/>
      <c r="EE401" s="477"/>
      <c r="EF401" s="477"/>
      <c r="EG401" s="477"/>
      <c r="EH401" s="477"/>
      <c r="EI401" s="477"/>
      <c r="EJ401" s="477"/>
      <c r="EK401" s="477"/>
      <c r="EL401" s="477"/>
      <c r="EM401" s="477"/>
      <c r="EN401" s="477"/>
      <c r="EO401" s="477"/>
      <c r="EP401" s="477"/>
      <c r="EQ401" s="477"/>
      <c r="ER401" s="477"/>
      <c r="ES401" s="477"/>
      <c r="ET401" s="477"/>
      <c r="EU401" s="477"/>
      <c r="EV401" s="477"/>
      <c r="EW401" s="477"/>
      <c r="EX401" s="477"/>
      <c r="EY401" s="477"/>
      <c r="EZ401" s="477"/>
      <c r="FA401" s="477"/>
      <c r="FB401" s="477"/>
      <c r="FC401" s="477"/>
      <c r="FD401" s="477"/>
      <c r="FE401" s="477"/>
      <c r="FF401" s="477"/>
      <c r="FG401" s="477"/>
      <c r="FH401" s="477"/>
      <c r="FI401" s="477"/>
      <c r="FJ401" s="477"/>
      <c r="FK401" s="477"/>
      <c r="FL401" s="477"/>
      <c r="FM401" s="477"/>
      <c r="FN401" s="477"/>
      <c r="FO401" s="477"/>
      <c r="FP401" s="477"/>
      <c r="FQ401" s="477"/>
      <c r="FR401" s="477"/>
      <c r="FS401" s="477"/>
      <c r="FT401" s="477"/>
      <c r="FU401" s="477"/>
      <c r="FV401" s="477"/>
      <c r="FW401" s="477"/>
      <c r="FX401" s="477"/>
      <c r="FY401" s="477"/>
      <c r="FZ401" s="477"/>
      <c r="GA401" s="477"/>
      <c r="GB401" s="477"/>
      <c r="GC401" s="477"/>
      <c r="GD401" s="477"/>
      <c r="GE401" s="477"/>
      <c r="GF401" s="477"/>
      <c r="GG401" s="477"/>
      <c r="GH401" s="477"/>
      <c r="GI401" s="477"/>
      <c r="GJ401" s="477"/>
      <c r="GK401" s="477"/>
      <c r="GL401" s="477"/>
      <c r="GM401" s="477"/>
      <c r="GN401" s="477"/>
      <c r="GO401" s="477"/>
      <c r="GP401" s="477"/>
      <c r="GQ401" s="477"/>
      <c r="GR401" s="477"/>
      <c r="GS401" s="477"/>
      <c r="GT401" s="477"/>
      <c r="GU401" s="477"/>
      <c r="GV401" s="477"/>
      <c r="GW401" s="477"/>
      <c r="GX401" s="477"/>
      <c r="GY401" s="477"/>
      <c r="GZ401" s="477"/>
      <c r="HA401" s="477"/>
      <c r="HB401" s="477"/>
      <c r="HC401" s="477"/>
      <c r="HD401" s="477"/>
      <c r="HE401" s="477"/>
      <c r="HF401" s="477"/>
      <c r="HG401" s="477"/>
      <c r="HH401" s="477"/>
      <c r="HI401" s="477"/>
      <c r="HJ401" s="477"/>
      <c r="HK401" s="477"/>
      <c r="HL401" s="477"/>
      <c r="HM401" s="477"/>
      <c r="HN401" s="477"/>
      <c r="HO401" s="477"/>
      <c r="HP401" s="477"/>
      <c r="HQ401" s="477"/>
      <c r="HR401" s="477"/>
      <c r="HS401" s="477"/>
      <c r="HT401" s="477"/>
      <c r="HU401" s="477"/>
      <c r="HV401" s="477"/>
      <c r="HW401" s="477"/>
      <c r="HX401" s="477"/>
      <c r="HY401" s="477"/>
      <c r="HZ401" s="477"/>
      <c r="IA401" s="477"/>
      <c r="IB401" s="477"/>
      <c r="IC401" s="477"/>
      <c r="ID401" s="477"/>
      <c r="IE401" s="477"/>
      <c r="IF401" s="477"/>
      <c r="IG401" s="477"/>
      <c r="IH401" s="477"/>
      <c r="II401" s="477"/>
      <c r="IJ401" s="477"/>
      <c r="IK401" s="477"/>
      <c r="IL401" s="477"/>
      <c r="IM401" s="477"/>
      <c r="IN401" s="477"/>
      <c r="IO401" s="477"/>
      <c r="IP401" s="477"/>
      <c r="IQ401" s="477"/>
      <c r="IR401" s="477"/>
      <c r="IS401" s="477"/>
      <c r="IT401" s="477"/>
      <c r="IU401" s="477"/>
      <c r="IV401" s="477"/>
      <c r="IW401" s="477"/>
      <c r="IX401" s="477"/>
      <c r="IY401" s="477"/>
      <c r="IZ401" s="477"/>
      <c r="JA401" s="477"/>
      <c r="JB401" s="477"/>
      <c r="JC401" s="477"/>
      <c r="JD401" s="477"/>
      <c r="JE401" s="477"/>
    </row>
    <row r="402" spans="1:265" s="477" customFormat="1" ht="15" hidden="1" customHeight="1" x14ac:dyDescent="0.25">
      <c r="A402" s="508"/>
      <c r="B402" s="508"/>
      <c r="C402" s="508"/>
      <c r="D402" s="508"/>
      <c r="E402" s="508"/>
      <c r="F402" s="508"/>
      <c r="G402" s="508"/>
      <c r="H402" s="508"/>
      <c r="I402" s="508"/>
      <c r="J402" s="508"/>
      <c r="K402" s="508"/>
      <c r="L402" s="508"/>
      <c r="M402" s="400"/>
      <c r="N402" s="400"/>
      <c r="O402" s="508"/>
      <c r="P402" s="508"/>
      <c r="Q402" s="508"/>
      <c r="R402" s="508"/>
      <c r="S402" s="508"/>
      <c r="T402" s="508"/>
      <c r="U402" s="508"/>
      <c r="V402" s="508"/>
      <c r="W402" s="508"/>
      <c r="X402" s="508"/>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508"/>
      <c r="AU402" s="508"/>
      <c r="AV402" s="508"/>
      <c r="AW402" s="508"/>
      <c r="AX402" s="508"/>
      <c r="AY402" s="508"/>
      <c r="AZ402" s="508"/>
      <c r="BA402" s="508"/>
      <c r="BB402" s="508"/>
      <c r="BC402" s="508"/>
      <c r="BD402" s="508"/>
      <c r="BE402" s="508"/>
      <c r="BF402" s="508"/>
      <c r="BG402" s="508"/>
      <c r="BH402" s="508"/>
      <c r="BI402" s="508"/>
      <c r="BJ402" s="508"/>
      <c r="BK402" s="508"/>
      <c r="BL402" s="508"/>
      <c r="BM402" s="508"/>
      <c r="BN402" s="508"/>
      <c r="BO402" s="508"/>
      <c r="BP402" s="508"/>
      <c r="BQ402" s="508"/>
      <c r="BR402" s="508"/>
      <c r="BS402" s="508"/>
      <c r="BT402" s="508"/>
      <c r="BU402" s="508"/>
      <c r="BV402" s="508"/>
      <c r="BW402" s="508"/>
      <c r="BX402" s="508"/>
      <c r="BY402" s="508"/>
      <c r="BZ402" s="508"/>
      <c r="CA402" s="508"/>
      <c r="CB402" s="508"/>
      <c r="CC402" s="508"/>
      <c r="CD402" s="508"/>
      <c r="CE402" s="508"/>
      <c r="CF402" s="508"/>
      <c r="CG402" s="508"/>
      <c r="CH402" s="508"/>
      <c r="CI402" s="508"/>
      <c r="CJ402" s="508"/>
    </row>
    <row r="403" spans="1:265" s="477" customFormat="1" ht="15" hidden="1" customHeight="1" x14ac:dyDescent="0.25">
      <c r="A403" s="508"/>
      <c r="B403" s="508"/>
      <c r="C403" s="508"/>
      <c r="D403" s="508"/>
      <c r="E403" s="508"/>
      <c r="F403" s="508"/>
      <c r="G403" s="508"/>
      <c r="H403" s="508"/>
      <c r="I403" s="508"/>
      <c r="J403" s="508"/>
      <c r="K403" s="508"/>
      <c r="L403" s="508"/>
      <c r="M403" s="400"/>
      <c r="N403" s="400"/>
      <c r="O403" s="508"/>
      <c r="P403" s="508"/>
      <c r="Q403" s="508"/>
      <c r="R403" s="508"/>
      <c r="S403" s="508"/>
      <c r="T403" s="508"/>
      <c r="U403" s="508"/>
      <c r="V403" s="508"/>
      <c r="W403" s="508"/>
      <c r="X403" s="508"/>
      <c r="Y403" s="508"/>
      <c r="Z403" s="508"/>
      <c r="AA403" s="508"/>
      <c r="AB403" s="508"/>
      <c r="AC403" s="508"/>
      <c r="AD403" s="508"/>
      <c r="AE403" s="508"/>
      <c r="AF403" s="508"/>
      <c r="AG403" s="508"/>
      <c r="AH403" s="508"/>
      <c r="AI403" s="508"/>
      <c r="AJ403" s="508"/>
      <c r="AK403" s="508"/>
      <c r="AL403" s="508"/>
      <c r="AM403" s="508"/>
      <c r="AN403" s="508"/>
      <c r="AO403" s="508"/>
      <c r="AP403" s="508"/>
      <c r="AQ403" s="508"/>
      <c r="AR403" s="508"/>
      <c r="AS403" s="508"/>
      <c r="AT403" s="508"/>
      <c r="AU403" s="508"/>
      <c r="AV403" s="508"/>
      <c r="AW403" s="508"/>
      <c r="AX403" s="508"/>
      <c r="AY403" s="508"/>
      <c r="AZ403" s="508"/>
      <c r="BA403" s="508"/>
      <c r="BB403" s="508"/>
      <c r="BC403" s="508"/>
      <c r="BD403" s="508"/>
      <c r="BE403" s="508"/>
      <c r="BF403" s="508"/>
      <c r="BG403" s="508"/>
      <c r="BH403" s="508"/>
      <c r="BI403" s="508"/>
      <c r="BJ403" s="508"/>
      <c r="BK403" s="508"/>
      <c r="BL403" s="508"/>
      <c r="BM403" s="508"/>
      <c r="BN403" s="508"/>
      <c r="BO403" s="508"/>
      <c r="BP403" s="508"/>
      <c r="BQ403" s="508"/>
      <c r="BR403" s="508"/>
      <c r="BS403" s="508"/>
      <c r="BT403" s="508"/>
      <c r="BU403" s="508"/>
      <c r="BV403" s="508"/>
      <c r="BW403" s="508"/>
      <c r="BX403" s="508"/>
      <c r="BY403" s="508"/>
      <c r="BZ403" s="508"/>
      <c r="CA403" s="508"/>
      <c r="CB403" s="508"/>
      <c r="CC403" s="508"/>
      <c r="CD403" s="508"/>
      <c r="CE403" s="508"/>
      <c r="CF403" s="508"/>
      <c r="CG403" s="508"/>
      <c r="CH403" s="508"/>
      <c r="CI403" s="508"/>
      <c r="CJ403" s="508"/>
    </row>
    <row r="404" spans="1:265" s="508" customFormat="1" ht="15" hidden="1" customHeight="1" x14ac:dyDescent="0.25">
      <c r="M404" s="400"/>
      <c r="N404" s="400"/>
      <c r="CK404" s="477"/>
      <c r="CL404" s="477"/>
      <c r="CM404" s="477"/>
      <c r="CN404" s="477"/>
      <c r="CO404" s="477"/>
      <c r="CP404" s="477"/>
      <c r="CQ404" s="477"/>
      <c r="CR404" s="477"/>
      <c r="CS404" s="477"/>
      <c r="CT404" s="477"/>
      <c r="CU404" s="477"/>
      <c r="CV404" s="477"/>
      <c r="CW404" s="477"/>
      <c r="CX404" s="477"/>
      <c r="CY404" s="477"/>
      <c r="CZ404" s="477"/>
      <c r="DA404" s="477"/>
      <c r="DB404" s="477"/>
      <c r="DC404" s="477"/>
      <c r="DD404" s="477"/>
      <c r="DE404" s="477"/>
      <c r="DF404" s="477"/>
      <c r="DG404" s="477"/>
      <c r="DH404" s="477"/>
      <c r="DI404" s="477"/>
      <c r="DJ404" s="477"/>
      <c r="DK404" s="477"/>
      <c r="DL404" s="477"/>
      <c r="DM404" s="477"/>
      <c r="DN404" s="477"/>
      <c r="DO404" s="477"/>
      <c r="DP404" s="477"/>
      <c r="DQ404" s="477"/>
      <c r="DR404" s="477"/>
      <c r="DS404" s="477"/>
      <c r="DT404" s="477"/>
      <c r="DU404" s="477"/>
      <c r="DV404" s="477"/>
      <c r="DW404" s="477"/>
      <c r="DX404" s="477"/>
      <c r="DY404" s="477"/>
      <c r="DZ404" s="477"/>
      <c r="EA404" s="477"/>
      <c r="EB404" s="477"/>
      <c r="EC404" s="477"/>
      <c r="ED404" s="477"/>
      <c r="EE404" s="477"/>
      <c r="EF404" s="477"/>
      <c r="EG404" s="477"/>
      <c r="EH404" s="477"/>
      <c r="EI404" s="477"/>
      <c r="EJ404" s="477"/>
      <c r="EK404" s="477"/>
      <c r="EL404" s="477"/>
      <c r="EM404" s="477"/>
      <c r="EN404" s="477"/>
      <c r="EO404" s="477"/>
      <c r="EP404" s="477"/>
      <c r="EQ404" s="477"/>
      <c r="ER404" s="477"/>
      <c r="ES404" s="477"/>
      <c r="ET404" s="477"/>
      <c r="EU404" s="477"/>
      <c r="EV404" s="477"/>
      <c r="EW404" s="477"/>
      <c r="EX404" s="477"/>
      <c r="EY404" s="477"/>
      <c r="EZ404" s="477"/>
      <c r="FA404" s="477"/>
      <c r="FB404" s="477"/>
      <c r="FC404" s="477"/>
      <c r="FD404" s="477"/>
      <c r="FE404" s="477"/>
      <c r="FF404" s="477"/>
      <c r="FG404" s="477"/>
      <c r="FH404" s="477"/>
      <c r="FI404" s="477"/>
      <c r="FJ404" s="477"/>
      <c r="FK404" s="477"/>
      <c r="FL404" s="477"/>
      <c r="FM404" s="477"/>
      <c r="FN404" s="477"/>
      <c r="FO404" s="477"/>
      <c r="FP404" s="477"/>
      <c r="FQ404" s="477"/>
      <c r="FR404" s="477"/>
      <c r="FS404" s="477"/>
      <c r="FT404" s="477"/>
      <c r="FU404" s="477"/>
      <c r="FV404" s="477"/>
      <c r="FW404" s="477"/>
      <c r="FX404" s="477"/>
      <c r="FY404" s="477"/>
      <c r="FZ404" s="477"/>
      <c r="GA404" s="477"/>
      <c r="GB404" s="477"/>
      <c r="GC404" s="477"/>
      <c r="GD404" s="477"/>
      <c r="GE404" s="477"/>
      <c r="GF404" s="477"/>
      <c r="GG404" s="477"/>
      <c r="GH404" s="477"/>
      <c r="GI404" s="477"/>
      <c r="GJ404" s="477"/>
      <c r="GK404" s="477"/>
      <c r="GL404" s="477"/>
      <c r="GM404" s="477"/>
      <c r="GN404" s="477"/>
      <c r="GO404" s="477"/>
      <c r="GP404" s="477"/>
      <c r="GQ404" s="477"/>
      <c r="GR404" s="477"/>
      <c r="GS404" s="477"/>
      <c r="GT404" s="477"/>
      <c r="GU404" s="477"/>
      <c r="GV404" s="477"/>
      <c r="GW404" s="477"/>
      <c r="GX404" s="477"/>
      <c r="GY404" s="477"/>
      <c r="GZ404" s="477"/>
      <c r="HA404" s="477"/>
      <c r="HB404" s="477"/>
      <c r="HC404" s="477"/>
      <c r="HD404" s="477"/>
      <c r="HE404" s="477"/>
      <c r="HF404" s="477"/>
      <c r="HG404" s="477"/>
      <c r="HH404" s="477"/>
      <c r="HI404" s="477"/>
      <c r="HJ404" s="477"/>
      <c r="HK404" s="477"/>
      <c r="HL404" s="477"/>
      <c r="HM404" s="477"/>
      <c r="HN404" s="477"/>
      <c r="HO404" s="477"/>
      <c r="HP404" s="477"/>
      <c r="HQ404" s="477"/>
      <c r="HR404" s="477"/>
      <c r="HS404" s="477"/>
      <c r="HT404" s="477"/>
      <c r="HU404" s="477"/>
      <c r="HV404" s="477"/>
      <c r="HW404" s="477"/>
      <c r="HX404" s="477"/>
      <c r="HY404" s="477"/>
      <c r="HZ404" s="477"/>
      <c r="IA404" s="477"/>
      <c r="IB404" s="477"/>
      <c r="IC404" s="477"/>
      <c r="ID404" s="477"/>
      <c r="IE404" s="477"/>
      <c r="IF404" s="477"/>
      <c r="IG404" s="477"/>
      <c r="IH404" s="477"/>
      <c r="II404" s="477"/>
      <c r="IJ404" s="477"/>
      <c r="IK404" s="477"/>
      <c r="IL404" s="477"/>
      <c r="IM404" s="477"/>
      <c r="IN404" s="477"/>
      <c r="IO404" s="477"/>
      <c r="IP404" s="477"/>
      <c r="IQ404" s="477"/>
      <c r="IR404" s="477"/>
      <c r="IS404" s="477"/>
      <c r="IT404" s="477"/>
      <c r="IU404" s="477"/>
      <c r="IV404" s="477"/>
      <c r="IW404" s="477"/>
      <c r="IX404" s="477"/>
      <c r="IY404" s="477"/>
      <c r="IZ404" s="477"/>
      <c r="JA404" s="477"/>
      <c r="JB404" s="477"/>
      <c r="JC404" s="477"/>
      <c r="JD404" s="477"/>
      <c r="JE404" s="477"/>
    </row>
    <row r="405" spans="1:265" s="477" customFormat="1" ht="15" hidden="1" customHeight="1" x14ac:dyDescent="0.25">
      <c r="A405" s="508"/>
      <c r="B405" s="508"/>
      <c r="C405" s="508"/>
      <c r="D405" s="508"/>
      <c r="E405" s="508"/>
      <c r="F405" s="508"/>
      <c r="G405" s="508"/>
      <c r="H405" s="508"/>
      <c r="I405" s="508"/>
      <c r="J405" s="508"/>
      <c r="K405" s="508"/>
      <c r="L405" s="508"/>
      <c r="M405" s="400"/>
      <c r="N405" s="400"/>
      <c r="O405" s="508"/>
      <c r="P405" s="508"/>
      <c r="Q405" s="508"/>
      <c r="R405" s="508"/>
      <c r="S405" s="508"/>
      <c r="T405" s="508"/>
      <c r="U405" s="508"/>
      <c r="V405" s="508"/>
      <c r="W405" s="508"/>
      <c r="X405" s="508"/>
      <c r="Y405" s="508"/>
      <c r="Z405" s="508"/>
      <c r="AA405" s="508"/>
      <c r="AB405" s="508"/>
      <c r="AC405" s="508"/>
      <c r="AD405" s="508"/>
      <c r="AE405" s="508"/>
      <c r="AF405" s="508"/>
      <c r="AG405" s="508"/>
      <c r="AH405" s="508"/>
      <c r="AI405" s="508"/>
      <c r="AJ405" s="508"/>
      <c r="AK405" s="508"/>
      <c r="AL405" s="508"/>
      <c r="AM405" s="508"/>
      <c r="AN405" s="508"/>
      <c r="AO405" s="508"/>
      <c r="AP405" s="508"/>
      <c r="AQ405" s="508"/>
      <c r="AR405" s="508"/>
      <c r="AS405" s="508"/>
      <c r="AT405" s="508"/>
      <c r="AU405" s="508"/>
      <c r="AV405" s="508"/>
      <c r="AW405" s="508"/>
      <c r="AX405" s="508"/>
      <c r="AY405" s="508"/>
      <c r="AZ405" s="508"/>
      <c r="BA405" s="508"/>
      <c r="BB405" s="508"/>
      <c r="BC405" s="508"/>
      <c r="BD405" s="508"/>
      <c r="BE405" s="508"/>
      <c r="BF405" s="508"/>
      <c r="BG405" s="508"/>
      <c r="BH405" s="508"/>
      <c r="BI405" s="508"/>
      <c r="BJ405" s="508"/>
      <c r="BK405" s="508"/>
      <c r="BL405" s="508"/>
      <c r="BM405" s="508"/>
      <c r="BN405" s="508"/>
      <c r="BO405" s="508"/>
      <c r="BP405" s="508"/>
      <c r="BQ405" s="508"/>
      <c r="BR405" s="508"/>
      <c r="BS405" s="508"/>
      <c r="BT405" s="508"/>
      <c r="BU405" s="508"/>
      <c r="BV405" s="508"/>
      <c r="BW405" s="508"/>
      <c r="BX405" s="508"/>
      <c r="BY405" s="508"/>
      <c r="BZ405" s="508"/>
      <c r="CA405" s="508"/>
      <c r="CB405" s="508"/>
      <c r="CC405" s="508"/>
      <c r="CD405" s="508"/>
      <c r="CE405" s="508"/>
      <c r="CF405" s="508"/>
      <c r="CG405" s="508"/>
      <c r="CH405" s="508"/>
      <c r="CI405" s="508"/>
      <c r="CJ405" s="508"/>
    </row>
    <row r="406" spans="1:265" s="477" customFormat="1" ht="15" hidden="1" customHeight="1" x14ac:dyDescent="0.25">
      <c r="A406" s="508"/>
      <c r="B406" s="508"/>
      <c r="C406" s="508"/>
      <c r="D406" s="508"/>
      <c r="E406" s="508"/>
      <c r="F406" s="508"/>
      <c r="G406" s="508"/>
      <c r="H406" s="508"/>
      <c r="I406" s="508"/>
      <c r="J406" s="508"/>
      <c r="K406" s="508"/>
      <c r="L406" s="508"/>
      <c r="M406" s="400"/>
      <c r="N406" s="400"/>
      <c r="O406" s="508"/>
      <c r="P406" s="508"/>
      <c r="Q406" s="508"/>
      <c r="R406" s="508"/>
      <c r="S406" s="508"/>
      <c r="T406" s="508"/>
      <c r="U406" s="508"/>
      <c r="V406" s="508"/>
      <c r="W406" s="508"/>
      <c r="X406" s="508"/>
      <c r="Y406" s="508"/>
      <c r="Z406" s="508"/>
      <c r="AA406" s="508"/>
      <c r="AB406" s="508"/>
      <c r="AC406" s="508"/>
      <c r="AD406" s="508"/>
      <c r="AE406" s="508"/>
      <c r="AF406" s="508"/>
      <c r="AG406" s="508"/>
      <c r="AH406" s="508"/>
      <c r="AI406" s="508"/>
      <c r="AJ406" s="508"/>
      <c r="AK406" s="508"/>
      <c r="AL406" s="508"/>
      <c r="AM406" s="508"/>
      <c r="AN406" s="508"/>
      <c r="AO406" s="508"/>
      <c r="AP406" s="508"/>
      <c r="AQ406" s="508"/>
      <c r="AR406" s="508"/>
      <c r="AS406" s="508"/>
      <c r="AT406" s="508"/>
      <c r="AU406" s="508"/>
      <c r="AV406" s="508"/>
      <c r="AW406" s="508"/>
      <c r="AX406" s="508"/>
      <c r="AY406" s="508"/>
      <c r="AZ406" s="508"/>
      <c r="BA406" s="508"/>
      <c r="BB406" s="508"/>
      <c r="BC406" s="508"/>
      <c r="BD406" s="508"/>
      <c r="BE406" s="508"/>
      <c r="BF406" s="508"/>
      <c r="BG406" s="508"/>
      <c r="BH406" s="508"/>
      <c r="BI406" s="508"/>
      <c r="BJ406" s="508"/>
      <c r="BK406" s="508"/>
      <c r="BL406" s="508"/>
      <c r="BM406" s="508"/>
      <c r="BN406" s="508"/>
      <c r="BO406" s="508"/>
      <c r="BP406" s="508"/>
      <c r="BQ406" s="508"/>
      <c r="BR406" s="508"/>
      <c r="BS406" s="508"/>
      <c r="BT406" s="508"/>
      <c r="BU406" s="508"/>
      <c r="BV406" s="508"/>
      <c r="BW406" s="508"/>
      <c r="BX406" s="508"/>
      <c r="BY406" s="508"/>
      <c r="BZ406" s="508"/>
      <c r="CA406" s="508"/>
      <c r="CB406" s="508"/>
      <c r="CC406" s="508"/>
      <c r="CD406" s="508"/>
      <c r="CE406" s="508"/>
      <c r="CF406" s="508"/>
      <c r="CG406" s="508"/>
      <c r="CH406" s="508"/>
      <c r="CI406" s="508"/>
      <c r="CJ406" s="508"/>
    </row>
    <row r="407" spans="1:265" s="477" customFormat="1" ht="15" hidden="1" customHeight="1" x14ac:dyDescent="0.25">
      <c r="A407" s="508"/>
      <c r="B407" s="508"/>
      <c r="C407" s="508"/>
      <c r="D407" s="508"/>
      <c r="E407" s="508"/>
      <c r="F407" s="508"/>
      <c r="G407" s="508"/>
      <c r="H407" s="508"/>
      <c r="I407" s="508"/>
      <c r="J407" s="508"/>
      <c r="K407" s="508"/>
      <c r="L407" s="508"/>
      <c r="M407" s="400"/>
      <c r="N407" s="400"/>
      <c r="O407" s="508"/>
      <c r="P407" s="508"/>
      <c r="Q407" s="508"/>
      <c r="R407" s="508"/>
      <c r="S407" s="508"/>
      <c r="T407" s="508"/>
      <c r="U407" s="508"/>
      <c r="V407" s="508"/>
      <c r="W407" s="508"/>
      <c r="X407" s="508"/>
      <c r="Y407" s="508"/>
      <c r="Z407" s="508"/>
      <c r="AA407" s="508"/>
      <c r="AB407" s="508"/>
      <c r="AC407" s="508"/>
      <c r="AD407" s="508"/>
      <c r="AE407" s="508"/>
      <c r="AF407" s="508"/>
      <c r="AG407" s="508"/>
      <c r="AH407" s="508"/>
      <c r="AI407" s="508"/>
      <c r="AJ407" s="508"/>
      <c r="AK407" s="508"/>
      <c r="AL407" s="508"/>
      <c r="AM407" s="508"/>
      <c r="AN407" s="508"/>
      <c r="AO407" s="508"/>
      <c r="AP407" s="508"/>
      <c r="AQ407" s="508"/>
      <c r="AR407" s="508"/>
      <c r="AS407" s="508"/>
      <c r="AT407" s="508"/>
      <c r="AU407" s="508"/>
      <c r="AV407" s="508"/>
      <c r="AW407" s="508"/>
      <c r="AX407" s="508"/>
      <c r="AY407" s="508"/>
      <c r="AZ407" s="508"/>
      <c r="BA407" s="508"/>
      <c r="BB407" s="508"/>
      <c r="BC407" s="508"/>
      <c r="BD407" s="508"/>
      <c r="BE407" s="508"/>
      <c r="BF407" s="508"/>
      <c r="BG407" s="508"/>
      <c r="BH407" s="508"/>
      <c r="BI407" s="508"/>
      <c r="BJ407" s="508"/>
      <c r="BK407" s="508"/>
      <c r="BL407" s="508"/>
      <c r="BM407" s="508"/>
      <c r="BN407" s="508"/>
      <c r="BO407" s="508"/>
      <c r="BP407" s="508"/>
      <c r="BQ407" s="508"/>
      <c r="BR407" s="508"/>
      <c r="BS407" s="508"/>
      <c r="BT407" s="508"/>
      <c r="BU407" s="508"/>
      <c r="BV407" s="508"/>
      <c r="BW407" s="508"/>
      <c r="BX407" s="508"/>
      <c r="BY407" s="508"/>
      <c r="BZ407" s="508"/>
      <c r="CA407" s="508"/>
      <c r="CB407" s="508"/>
      <c r="CC407" s="508"/>
      <c r="CD407" s="508"/>
      <c r="CE407" s="508"/>
      <c r="CF407" s="508"/>
      <c r="CG407" s="508"/>
      <c r="CH407" s="508"/>
      <c r="CI407" s="508"/>
      <c r="CJ407" s="508"/>
    </row>
    <row r="408" spans="1:265" s="477" customFormat="1" ht="15" hidden="1" customHeight="1" x14ac:dyDescent="0.25">
      <c r="A408" s="508"/>
      <c r="B408" s="508"/>
      <c r="C408" s="508"/>
      <c r="D408" s="508"/>
      <c r="E408" s="508"/>
      <c r="F408" s="508"/>
      <c r="G408" s="508"/>
      <c r="H408" s="508"/>
      <c r="I408" s="508"/>
      <c r="J408" s="508"/>
      <c r="K408" s="508"/>
      <c r="L408" s="508"/>
      <c r="M408" s="400"/>
      <c r="N408" s="400"/>
      <c r="O408" s="508"/>
      <c r="P408" s="508"/>
      <c r="Q408" s="508"/>
      <c r="R408" s="508"/>
      <c r="S408" s="508"/>
      <c r="T408" s="508"/>
      <c r="U408" s="508"/>
      <c r="V408" s="508"/>
      <c r="W408" s="508"/>
      <c r="X408" s="508"/>
      <c r="Y408" s="508"/>
      <c r="Z408" s="508"/>
      <c r="AA408" s="508"/>
      <c r="AB408" s="508"/>
      <c r="AC408" s="508"/>
      <c r="AD408" s="508"/>
      <c r="AE408" s="508"/>
      <c r="AF408" s="508"/>
      <c r="AG408" s="508"/>
      <c r="AH408" s="508"/>
      <c r="AI408" s="508"/>
      <c r="AJ408" s="508"/>
      <c r="AK408" s="508"/>
      <c r="AL408" s="508"/>
      <c r="AM408" s="508"/>
      <c r="AN408" s="508"/>
      <c r="AO408" s="508"/>
      <c r="AP408" s="508"/>
      <c r="AQ408" s="508"/>
      <c r="AR408" s="508"/>
      <c r="AS408" s="508"/>
      <c r="AT408" s="508"/>
      <c r="AU408" s="508"/>
      <c r="AV408" s="508"/>
      <c r="AW408" s="508"/>
      <c r="AX408" s="508"/>
      <c r="AY408" s="508"/>
      <c r="AZ408" s="508"/>
      <c r="BA408" s="508"/>
      <c r="BB408" s="508"/>
      <c r="BC408" s="508"/>
      <c r="BD408" s="508"/>
      <c r="BE408" s="508"/>
      <c r="BF408" s="508"/>
      <c r="BG408" s="508"/>
      <c r="BH408" s="508"/>
      <c r="BI408" s="508"/>
      <c r="BJ408" s="508"/>
      <c r="BK408" s="508"/>
      <c r="BL408" s="508"/>
      <c r="BM408" s="508"/>
      <c r="BN408" s="508"/>
      <c r="BO408" s="508"/>
      <c r="BP408" s="508"/>
      <c r="BQ408" s="508"/>
      <c r="BR408" s="508"/>
      <c r="BS408" s="508"/>
      <c r="BT408" s="508"/>
      <c r="BU408" s="508"/>
      <c r="BV408" s="508"/>
      <c r="BW408" s="508"/>
      <c r="BX408" s="508"/>
      <c r="BY408" s="508"/>
      <c r="BZ408" s="508"/>
      <c r="CA408" s="508"/>
      <c r="CB408" s="508"/>
      <c r="CC408" s="508"/>
      <c r="CD408" s="508"/>
      <c r="CE408" s="508"/>
      <c r="CF408" s="508"/>
      <c r="CG408" s="508"/>
      <c r="CH408" s="508"/>
      <c r="CI408" s="508"/>
      <c r="CJ408" s="508"/>
    </row>
    <row r="409" spans="1:265" s="477" customFormat="1" ht="15" hidden="1" customHeight="1" x14ac:dyDescent="0.25">
      <c r="A409" s="508"/>
      <c r="B409" s="508"/>
      <c r="C409" s="508"/>
      <c r="D409" s="508"/>
      <c r="E409" s="508"/>
      <c r="F409" s="508"/>
      <c r="G409" s="508"/>
      <c r="H409" s="508"/>
      <c r="I409" s="508"/>
      <c r="J409" s="508"/>
      <c r="K409" s="508"/>
      <c r="L409" s="508"/>
      <c r="M409" s="400"/>
      <c r="N409" s="400"/>
      <c r="O409" s="508"/>
      <c r="P409" s="508"/>
      <c r="Q409" s="508"/>
      <c r="R409" s="508"/>
      <c r="S409" s="508"/>
      <c r="T409" s="508"/>
      <c r="U409" s="508"/>
      <c r="V409" s="508"/>
      <c r="W409" s="508"/>
      <c r="X409" s="508"/>
      <c r="Y409" s="508"/>
      <c r="Z409" s="508"/>
      <c r="AA409" s="508"/>
      <c r="AB409" s="508"/>
      <c r="AC409" s="508"/>
      <c r="AD409" s="508"/>
      <c r="AE409" s="508"/>
      <c r="AF409" s="508"/>
      <c r="AG409" s="508"/>
      <c r="AH409" s="508"/>
      <c r="AI409" s="508"/>
      <c r="AJ409" s="508"/>
      <c r="AK409" s="508"/>
      <c r="AL409" s="508"/>
      <c r="AM409" s="508"/>
      <c r="AN409" s="508"/>
      <c r="AO409" s="508"/>
      <c r="AP409" s="508"/>
      <c r="AQ409" s="508"/>
      <c r="AR409" s="508"/>
      <c r="AS409" s="508"/>
      <c r="AT409" s="508"/>
      <c r="AU409" s="508"/>
      <c r="AV409" s="508"/>
      <c r="AW409" s="508"/>
      <c r="AX409" s="508"/>
      <c r="AY409" s="508"/>
      <c r="AZ409" s="508"/>
      <c r="BA409" s="508"/>
      <c r="BB409" s="508"/>
      <c r="BC409" s="508"/>
      <c r="BD409" s="508"/>
      <c r="BE409" s="508"/>
      <c r="BF409" s="508"/>
      <c r="BG409" s="508"/>
      <c r="BH409" s="508"/>
      <c r="BI409" s="508"/>
      <c r="BJ409" s="508"/>
      <c r="BK409" s="508"/>
      <c r="BL409" s="508"/>
      <c r="BM409" s="508"/>
      <c r="BN409" s="508"/>
      <c r="BO409" s="508"/>
      <c r="BP409" s="508"/>
      <c r="BQ409" s="508"/>
      <c r="BR409" s="508"/>
      <c r="BS409" s="508"/>
      <c r="BT409" s="508"/>
      <c r="BU409" s="508"/>
      <c r="BV409" s="508"/>
      <c r="BW409" s="508"/>
      <c r="BX409" s="508"/>
      <c r="BY409" s="508"/>
      <c r="BZ409" s="508"/>
      <c r="CA409" s="508"/>
      <c r="CB409" s="508"/>
      <c r="CC409" s="508"/>
      <c r="CD409" s="508"/>
      <c r="CE409" s="508"/>
      <c r="CF409" s="508"/>
      <c r="CG409" s="508"/>
      <c r="CH409" s="508"/>
      <c r="CI409" s="508"/>
      <c r="CJ409" s="508"/>
    </row>
    <row r="410" spans="1:265" s="477" customFormat="1" ht="15" hidden="1" customHeight="1" x14ac:dyDescent="0.25">
      <c r="A410" s="508"/>
      <c r="B410" s="508"/>
      <c r="C410" s="508"/>
      <c r="D410" s="508"/>
      <c r="E410" s="508"/>
      <c r="F410" s="508"/>
      <c r="G410" s="508"/>
      <c r="H410" s="508"/>
      <c r="I410" s="508"/>
      <c r="J410" s="508"/>
      <c r="K410" s="508"/>
      <c r="L410" s="508"/>
      <c r="M410" s="400"/>
      <c r="N410" s="400"/>
      <c r="O410" s="508"/>
      <c r="P410" s="508"/>
      <c r="Q410" s="508"/>
      <c r="R410" s="508"/>
      <c r="S410" s="508"/>
      <c r="T410" s="508"/>
      <c r="U410" s="508"/>
      <c r="V410" s="508"/>
      <c r="W410" s="508"/>
      <c r="X410" s="508"/>
      <c r="Y410" s="508"/>
      <c r="Z410" s="508"/>
      <c r="AA410" s="508"/>
      <c r="AB410" s="508"/>
      <c r="AC410" s="508"/>
      <c r="AD410" s="508"/>
      <c r="AE410" s="508"/>
      <c r="AF410" s="508"/>
      <c r="AG410" s="508"/>
      <c r="AH410" s="508"/>
      <c r="AI410" s="508"/>
      <c r="AJ410" s="508"/>
      <c r="AK410" s="508"/>
      <c r="AL410" s="508"/>
      <c r="AM410" s="508"/>
      <c r="AN410" s="508"/>
      <c r="AO410" s="508"/>
      <c r="AP410" s="508"/>
      <c r="AQ410" s="508"/>
      <c r="AR410" s="508"/>
      <c r="AS410" s="508"/>
      <c r="AT410" s="508"/>
      <c r="AU410" s="508"/>
      <c r="AV410" s="508"/>
      <c r="AW410" s="508"/>
      <c r="AX410" s="508"/>
      <c r="AY410" s="508"/>
      <c r="AZ410" s="508"/>
      <c r="BA410" s="508"/>
      <c r="BB410" s="508"/>
      <c r="BC410" s="508"/>
      <c r="BD410" s="508"/>
      <c r="BE410" s="508"/>
      <c r="BF410" s="508"/>
      <c r="BG410" s="508"/>
      <c r="BH410" s="508"/>
      <c r="BI410" s="508"/>
      <c r="BJ410" s="508"/>
      <c r="BK410" s="508"/>
      <c r="BL410" s="508"/>
      <c r="BM410" s="508"/>
      <c r="BN410" s="508"/>
      <c r="BO410" s="508"/>
      <c r="BP410" s="508"/>
      <c r="BQ410" s="508"/>
      <c r="BR410" s="508"/>
      <c r="BS410" s="508"/>
      <c r="BT410" s="508"/>
      <c r="BU410" s="508"/>
      <c r="BV410" s="508"/>
      <c r="BW410" s="508"/>
      <c r="BX410" s="508"/>
      <c r="BY410" s="508"/>
      <c r="BZ410" s="508"/>
      <c r="CA410" s="508"/>
      <c r="CB410" s="508"/>
      <c r="CC410" s="508"/>
      <c r="CD410" s="508"/>
      <c r="CE410" s="508"/>
      <c r="CF410" s="508"/>
      <c r="CG410" s="508"/>
      <c r="CH410" s="508"/>
      <c r="CI410" s="508"/>
      <c r="CJ410" s="508"/>
    </row>
    <row r="411" spans="1:265" s="477" customFormat="1" ht="15" hidden="1" customHeight="1" x14ac:dyDescent="0.25">
      <c r="A411" s="508"/>
      <c r="B411" s="508"/>
      <c r="C411" s="508"/>
      <c r="D411" s="508"/>
      <c r="E411" s="508"/>
      <c r="F411" s="508"/>
      <c r="G411" s="508"/>
      <c r="H411" s="508"/>
      <c r="I411" s="508"/>
      <c r="J411" s="508"/>
      <c r="K411" s="508"/>
      <c r="L411" s="508"/>
      <c r="M411" s="400"/>
      <c r="N411" s="400"/>
      <c r="O411" s="508"/>
      <c r="P411" s="508"/>
      <c r="Q411" s="508"/>
      <c r="R411" s="508"/>
      <c r="S411" s="508"/>
      <c r="T411" s="508"/>
      <c r="U411" s="508"/>
      <c r="V411" s="508"/>
      <c r="W411" s="508"/>
      <c r="X411" s="508"/>
      <c r="Y411" s="508"/>
      <c r="Z411" s="508"/>
      <c r="AA411" s="508"/>
      <c r="AB411" s="508"/>
      <c r="AC411" s="508"/>
      <c r="AD411" s="508"/>
      <c r="AE411" s="508"/>
      <c r="AF411" s="508"/>
      <c r="AG411" s="508"/>
      <c r="AH411" s="508"/>
      <c r="AI411" s="508"/>
      <c r="AJ411" s="508"/>
      <c r="AK411" s="508"/>
      <c r="AL411" s="508"/>
      <c r="AM411" s="508"/>
      <c r="AN411" s="508"/>
      <c r="AO411" s="508"/>
      <c r="AP411" s="508"/>
      <c r="AQ411" s="508"/>
      <c r="AR411" s="508"/>
      <c r="AS411" s="508"/>
      <c r="AT411" s="508"/>
      <c r="AU411" s="508"/>
      <c r="AV411" s="508"/>
      <c r="AW411" s="508"/>
      <c r="AX411" s="508"/>
      <c r="AY411" s="508"/>
      <c r="AZ411" s="508"/>
      <c r="BA411" s="508"/>
      <c r="BB411" s="508"/>
      <c r="BC411" s="508"/>
      <c r="BD411" s="508"/>
      <c r="BE411" s="508"/>
      <c r="BF411" s="508"/>
      <c r="BG411" s="508"/>
      <c r="BH411" s="508"/>
      <c r="BI411" s="508"/>
      <c r="BJ411" s="508"/>
      <c r="BK411" s="508"/>
      <c r="BL411" s="508"/>
      <c r="BM411" s="508"/>
      <c r="BN411" s="508"/>
      <c r="BO411" s="508"/>
      <c r="BP411" s="508"/>
      <c r="BQ411" s="508"/>
      <c r="BR411" s="508"/>
      <c r="BS411" s="508"/>
      <c r="BT411" s="508"/>
      <c r="BU411" s="508"/>
      <c r="BV411" s="508"/>
      <c r="BW411" s="508"/>
      <c r="BX411" s="508"/>
      <c r="BY411" s="508"/>
      <c r="BZ411" s="508"/>
      <c r="CA411" s="508"/>
      <c r="CB411" s="508"/>
      <c r="CC411" s="508"/>
      <c r="CD411" s="508"/>
      <c r="CE411" s="508"/>
      <c r="CF411" s="508"/>
      <c r="CG411" s="508"/>
      <c r="CH411" s="508"/>
      <c r="CI411" s="508"/>
      <c r="CJ411" s="508"/>
    </row>
    <row r="412" spans="1:265" s="477" customFormat="1" ht="15" hidden="1" customHeight="1" x14ac:dyDescent="0.25">
      <c r="A412" s="508"/>
      <c r="B412" s="508"/>
      <c r="C412" s="508"/>
      <c r="D412" s="508"/>
      <c r="E412" s="508"/>
      <c r="F412" s="508"/>
      <c r="G412" s="508"/>
      <c r="H412" s="508"/>
      <c r="I412" s="508"/>
      <c r="J412" s="508"/>
      <c r="K412" s="508"/>
      <c r="L412" s="508"/>
      <c r="M412" s="400"/>
      <c r="N412" s="400"/>
      <c r="O412" s="508"/>
      <c r="P412" s="508"/>
      <c r="Q412" s="508"/>
      <c r="R412" s="508"/>
      <c r="S412" s="508"/>
      <c r="T412" s="508"/>
      <c r="U412" s="508"/>
      <c r="V412" s="508"/>
      <c r="W412" s="508"/>
      <c r="X412" s="508"/>
      <c r="Y412" s="508"/>
      <c r="Z412" s="508"/>
      <c r="AA412" s="508"/>
      <c r="AB412" s="508"/>
      <c r="AC412" s="508"/>
      <c r="AD412" s="508"/>
      <c r="AE412" s="508"/>
      <c r="AF412" s="508"/>
      <c r="AG412" s="508"/>
      <c r="AH412" s="508"/>
      <c r="AI412" s="508"/>
      <c r="AJ412" s="508"/>
      <c r="AK412" s="508"/>
      <c r="AL412" s="508"/>
      <c r="AM412" s="508"/>
      <c r="AN412" s="508"/>
      <c r="AO412" s="508"/>
      <c r="AP412" s="508"/>
      <c r="AQ412" s="508"/>
      <c r="AR412" s="508"/>
      <c r="AS412" s="508"/>
      <c r="AT412" s="508"/>
      <c r="AU412" s="508"/>
      <c r="AV412" s="508"/>
      <c r="AW412" s="508"/>
      <c r="AX412" s="508"/>
      <c r="AY412" s="508"/>
      <c r="AZ412" s="508"/>
      <c r="BA412" s="508"/>
      <c r="BB412" s="508"/>
      <c r="BC412" s="508"/>
      <c r="BD412" s="508"/>
      <c r="BE412" s="508"/>
      <c r="BF412" s="508"/>
      <c r="BG412" s="508"/>
      <c r="BH412" s="508"/>
      <c r="BI412" s="508"/>
      <c r="BJ412" s="508"/>
      <c r="BK412" s="508"/>
      <c r="BL412" s="508"/>
      <c r="BM412" s="508"/>
      <c r="BN412" s="508"/>
      <c r="BO412" s="508"/>
      <c r="BP412" s="508"/>
      <c r="BQ412" s="508"/>
      <c r="BR412" s="508"/>
      <c r="BS412" s="508"/>
      <c r="BT412" s="508"/>
      <c r="BU412" s="508"/>
      <c r="BV412" s="508"/>
      <c r="BW412" s="508"/>
      <c r="BX412" s="508"/>
      <c r="BY412" s="508"/>
      <c r="BZ412" s="508"/>
      <c r="CA412" s="508"/>
      <c r="CB412" s="508"/>
      <c r="CC412" s="508"/>
      <c r="CD412" s="508"/>
      <c r="CE412" s="508"/>
      <c r="CF412" s="508"/>
      <c r="CG412" s="508"/>
      <c r="CH412" s="508"/>
      <c r="CI412" s="508"/>
      <c r="CJ412" s="508"/>
    </row>
    <row r="413" spans="1:265" s="477" customFormat="1" ht="15" hidden="1" customHeight="1" x14ac:dyDescent="0.25">
      <c r="A413" s="508"/>
      <c r="B413" s="508"/>
      <c r="C413" s="508"/>
      <c r="D413" s="508"/>
      <c r="E413" s="508"/>
      <c r="F413" s="508"/>
      <c r="G413" s="508"/>
      <c r="H413" s="508"/>
      <c r="I413" s="508"/>
      <c r="J413" s="508"/>
      <c r="K413" s="508"/>
      <c r="L413" s="508"/>
      <c r="M413" s="400"/>
      <c r="N413" s="400"/>
      <c r="O413" s="508"/>
      <c r="P413" s="508"/>
      <c r="Q413" s="508"/>
      <c r="R413" s="508"/>
      <c r="S413" s="508"/>
      <c r="T413" s="508"/>
      <c r="U413" s="508"/>
      <c r="V413" s="508"/>
      <c r="W413" s="508"/>
      <c r="X413" s="508"/>
      <c r="Y413" s="508"/>
      <c r="Z413" s="508"/>
      <c r="AA413" s="508"/>
      <c r="AB413" s="508"/>
      <c r="AC413" s="508"/>
      <c r="AD413" s="508"/>
      <c r="AE413" s="508"/>
      <c r="AF413" s="508"/>
      <c r="AG413" s="508"/>
      <c r="AH413" s="508"/>
      <c r="AI413" s="508"/>
      <c r="AJ413" s="508"/>
      <c r="AK413" s="508"/>
      <c r="AL413" s="508"/>
      <c r="AM413" s="508"/>
      <c r="AN413" s="508"/>
      <c r="AO413" s="508"/>
      <c r="AP413" s="508"/>
      <c r="AQ413" s="508"/>
      <c r="AR413" s="508"/>
      <c r="AS413" s="508"/>
      <c r="AT413" s="508"/>
      <c r="AU413" s="508"/>
      <c r="AV413" s="508"/>
      <c r="AW413" s="508"/>
      <c r="AX413" s="508"/>
      <c r="AY413" s="508"/>
      <c r="AZ413" s="508"/>
      <c r="BA413" s="508"/>
      <c r="BB413" s="508"/>
      <c r="BC413" s="508"/>
      <c r="BD413" s="508"/>
      <c r="BE413" s="508"/>
      <c r="BF413" s="508"/>
      <c r="BG413" s="508"/>
      <c r="BH413" s="508"/>
      <c r="BI413" s="508"/>
      <c r="BJ413" s="508"/>
      <c r="BK413" s="508"/>
      <c r="BL413" s="508"/>
      <c r="BM413" s="508"/>
      <c r="BN413" s="508"/>
      <c r="BO413" s="508"/>
      <c r="BP413" s="508"/>
      <c r="BQ413" s="508"/>
      <c r="BR413" s="508"/>
      <c r="BS413" s="508"/>
      <c r="BT413" s="508"/>
      <c r="BU413" s="508"/>
      <c r="BV413" s="508"/>
      <c r="BW413" s="508"/>
      <c r="BX413" s="508"/>
      <c r="BY413" s="508"/>
      <c r="BZ413" s="508"/>
      <c r="CA413" s="508"/>
      <c r="CB413" s="508"/>
      <c r="CC413" s="508"/>
      <c r="CD413" s="508"/>
      <c r="CE413" s="508"/>
      <c r="CF413" s="508"/>
      <c r="CG413" s="508"/>
      <c r="CH413" s="508"/>
      <c r="CI413" s="508"/>
      <c r="CJ413" s="508"/>
    </row>
    <row r="414" spans="1:265" s="477" customFormat="1" ht="15" hidden="1" customHeight="1" x14ac:dyDescent="0.25">
      <c r="A414" s="508"/>
      <c r="B414" s="508"/>
      <c r="C414" s="508"/>
      <c r="D414" s="508"/>
      <c r="E414" s="508"/>
      <c r="F414" s="508"/>
      <c r="G414" s="508"/>
      <c r="H414" s="508"/>
      <c r="I414" s="508"/>
      <c r="J414" s="508"/>
      <c r="K414" s="508"/>
      <c r="L414" s="508"/>
      <c r="M414" s="400"/>
      <c r="N414" s="400"/>
      <c r="O414" s="508"/>
      <c r="P414" s="508"/>
      <c r="Q414" s="508"/>
      <c r="R414" s="508"/>
      <c r="S414" s="508"/>
      <c r="T414" s="508"/>
      <c r="U414" s="508"/>
      <c r="V414" s="508"/>
      <c r="W414" s="508"/>
      <c r="X414" s="508"/>
      <c r="Y414" s="508"/>
      <c r="Z414" s="508"/>
      <c r="AA414" s="508"/>
      <c r="AB414" s="508"/>
      <c r="AC414" s="508"/>
      <c r="AD414" s="508"/>
      <c r="AE414" s="508"/>
      <c r="AF414" s="508"/>
      <c r="AG414" s="508"/>
      <c r="AH414" s="508"/>
      <c r="AI414" s="508"/>
      <c r="AJ414" s="508"/>
      <c r="AK414" s="508"/>
      <c r="AL414" s="508"/>
      <c r="AM414" s="508"/>
      <c r="AN414" s="508"/>
      <c r="AO414" s="508"/>
      <c r="AP414" s="508"/>
      <c r="AQ414" s="508"/>
      <c r="AR414" s="508"/>
      <c r="AS414" s="508"/>
      <c r="AT414" s="508"/>
      <c r="AU414" s="508"/>
      <c r="AV414" s="508"/>
      <c r="AW414" s="508"/>
      <c r="AX414" s="508"/>
      <c r="AY414" s="508"/>
      <c r="AZ414" s="508"/>
      <c r="BA414" s="508"/>
      <c r="BB414" s="508"/>
      <c r="BC414" s="508"/>
      <c r="BD414" s="508"/>
      <c r="BE414" s="508"/>
      <c r="BF414" s="508"/>
      <c r="BG414" s="508"/>
      <c r="BH414" s="508"/>
      <c r="BI414" s="508"/>
      <c r="BJ414" s="508"/>
      <c r="BK414" s="508"/>
      <c r="BL414" s="508"/>
      <c r="BM414" s="508"/>
      <c r="BN414" s="508"/>
      <c r="BO414" s="508"/>
      <c r="BP414" s="508"/>
      <c r="BQ414" s="508"/>
      <c r="BR414" s="508"/>
      <c r="BS414" s="508"/>
      <c r="BT414" s="508"/>
      <c r="BU414" s="508"/>
      <c r="BV414" s="508"/>
      <c r="BW414" s="508"/>
      <c r="BX414" s="508"/>
      <c r="BY414" s="508"/>
      <c r="BZ414" s="508"/>
      <c r="CA414" s="508"/>
      <c r="CB414" s="508"/>
      <c r="CC414" s="508"/>
      <c r="CD414" s="508"/>
      <c r="CE414" s="508"/>
      <c r="CF414" s="508"/>
      <c r="CG414" s="508"/>
      <c r="CH414" s="508"/>
      <c r="CI414" s="508"/>
      <c r="CJ414" s="508"/>
    </row>
    <row r="415" spans="1:265" s="477" customFormat="1" ht="15" hidden="1" customHeight="1" x14ac:dyDescent="0.25">
      <c r="A415" s="508"/>
      <c r="B415" s="508"/>
      <c r="C415" s="508"/>
      <c r="D415" s="508"/>
      <c r="E415" s="508"/>
      <c r="F415" s="508"/>
      <c r="G415" s="508"/>
      <c r="H415" s="508"/>
      <c r="I415" s="508"/>
      <c r="J415" s="508"/>
      <c r="K415" s="508"/>
      <c r="L415" s="508"/>
      <c r="M415" s="400"/>
      <c r="N415" s="400"/>
      <c r="O415" s="508"/>
      <c r="P415" s="508"/>
      <c r="Q415" s="508"/>
      <c r="R415" s="508"/>
      <c r="S415" s="508"/>
      <c r="T415" s="508"/>
      <c r="U415" s="508"/>
      <c r="V415" s="508"/>
      <c r="W415" s="508"/>
      <c r="X415" s="508"/>
      <c r="Y415" s="508"/>
      <c r="Z415" s="508"/>
      <c r="AA415" s="508"/>
      <c r="AB415" s="508"/>
      <c r="AC415" s="508"/>
      <c r="AD415" s="508"/>
      <c r="AE415" s="508"/>
      <c r="AF415" s="508"/>
      <c r="AG415" s="508"/>
      <c r="AH415" s="508"/>
      <c r="AI415" s="508"/>
      <c r="AJ415" s="508"/>
      <c r="AK415" s="508"/>
      <c r="AL415" s="508"/>
      <c r="AM415" s="508"/>
      <c r="AN415" s="508"/>
      <c r="AO415" s="508"/>
      <c r="AP415" s="508"/>
      <c r="AQ415" s="508"/>
      <c r="AR415" s="508"/>
      <c r="AS415" s="508"/>
      <c r="AT415" s="508"/>
      <c r="AU415" s="508"/>
      <c r="AV415" s="508"/>
      <c r="AW415" s="508"/>
      <c r="AX415" s="508"/>
      <c r="AY415" s="508"/>
      <c r="AZ415" s="508"/>
      <c r="BA415" s="508"/>
      <c r="BB415" s="508"/>
      <c r="BC415" s="508"/>
      <c r="BD415" s="508"/>
      <c r="BE415" s="508"/>
      <c r="BF415" s="508"/>
      <c r="BG415" s="508"/>
      <c r="BH415" s="508"/>
      <c r="BI415" s="508"/>
      <c r="BJ415" s="508"/>
      <c r="BK415" s="508"/>
      <c r="BL415" s="508"/>
      <c r="BM415" s="508"/>
      <c r="BN415" s="508"/>
      <c r="BO415" s="508"/>
      <c r="BP415" s="508"/>
      <c r="BQ415" s="508"/>
      <c r="BR415" s="508"/>
      <c r="BS415" s="508"/>
      <c r="BT415" s="508"/>
      <c r="BU415" s="508"/>
      <c r="BV415" s="508"/>
      <c r="BW415" s="508"/>
      <c r="BX415" s="508"/>
      <c r="BY415" s="508"/>
      <c r="BZ415" s="508"/>
      <c r="CA415" s="508"/>
      <c r="CB415" s="508"/>
      <c r="CC415" s="508"/>
      <c r="CD415" s="508"/>
      <c r="CE415" s="508"/>
      <c r="CF415" s="508"/>
      <c r="CG415" s="508"/>
      <c r="CH415" s="508"/>
      <c r="CI415" s="508"/>
      <c r="CJ415" s="508"/>
    </row>
    <row r="416" spans="1:265" s="477" customFormat="1" ht="15" hidden="1" customHeight="1" x14ac:dyDescent="0.25">
      <c r="A416" s="508"/>
      <c r="B416" s="508"/>
      <c r="C416" s="508"/>
      <c r="D416" s="508"/>
      <c r="E416" s="508"/>
      <c r="F416" s="508"/>
      <c r="G416" s="508"/>
      <c r="H416" s="508"/>
      <c r="I416" s="508"/>
      <c r="J416" s="508"/>
      <c r="K416" s="508"/>
      <c r="L416" s="508"/>
      <c r="M416" s="400"/>
      <c r="N416" s="400"/>
      <c r="O416" s="508"/>
      <c r="P416" s="508"/>
      <c r="Q416" s="508"/>
      <c r="R416" s="508"/>
      <c r="S416" s="508"/>
      <c r="T416" s="508"/>
      <c r="U416" s="508"/>
      <c r="V416" s="508"/>
      <c r="W416" s="508"/>
      <c r="X416" s="508"/>
      <c r="Y416" s="508"/>
      <c r="Z416" s="508"/>
      <c r="AA416" s="508"/>
      <c r="AB416" s="508"/>
      <c r="AC416" s="508"/>
      <c r="AD416" s="508"/>
      <c r="AE416" s="508"/>
      <c r="AF416" s="508"/>
      <c r="AG416" s="508"/>
      <c r="AH416" s="508"/>
      <c r="AI416" s="508"/>
      <c r="AJ416" s="508"/>
      <c r="AK416" s="508"/>
      <c r="AL416" s="508"/>
      <c r="AM416" s="508"/>
      <c r="AN416" s="508"/>
      <c r="AO416" s="508"/>
      <c r="AP416" s="508"/>
      <c r="AQ416" s="508"/>
      <c r="AR416" s="508"/>
      <c r="AS416" s="508"/>
      <c r="AT416" s="508"/>
      <c r="AU416" s="508"/>
      <c r="AV416" s="508"/>
      <c r="AW416" s="508"/>
      <c r="AX416" s="508"/>
      <c r="AY416" s="508"/>
      <c r="AZ416" s="508"/>
      <c r="BA416" s="508"/>
      <c r="BB416" s="508"/>
      <c r="BC416" s="508"/>
      <c r="BD416" s="508"/>
      <c r="BE416" s="508"/>
      <c r="BF416" s="508"/>
      <c r="BG416" s="508"/>
      <c r="BH416" s="508"/>
      <c r="BI416" s="508"/>
      <c r="BJ416" s="508"/>
      <c r="BK416" s="508"/>
      <c r="BL416" s="508"/>
      <c r="BM416" s="508"/>
      <c r="BN416" s="508"/>
      <c r="BO416" s="508"/>
      <c r="BP416" s="508"/>
      <c r="BQ416" s="508"/>
      <c r="BR416" s="508"/>
      <c r="BS416" s="508"/>
      <c r="BT416" s="508"/>
      <c r="BU416" s="508"/>
      <c r="BV416" s="508"/>
      <c r="BW416" s="508"/>
      <c r="BX416" s="508"/>
      <c r="BY416" s="508"/>
      <c r="BZ416" s="508"/>
      <c r="CA416" s="508"/>
      <c r="CB416" s="508"/>
      <c r="CC416" s="508"/>
      <c r="CD416" s="508"/>
      <c r="CE416" s="508"/>
      <c r="CF416" s="508"/>
      <c r="CG416" s="508"/>
      <c r="CH416" s="508"/>
      <c r="CI416" s="508"/>
      <c r="CJ416" s="508"/>
    </row>
    <row r="417" spans="1:265" s="477" customFormat="1" ht="15" hidden="1" customHeight="1" x14ac:dyDescent="0.25">
      <c r="A417" s="508"/>
      <c r="B417" s="508"/>
      <c r="C417" s="508"/>
      <c r="D417" s="508"/>
      <c r="E417" s="508"/>
      <c r="F417" s="508"/>
      <c r="G417" s="508"/>
      <c r="H417" s="508"/>
      <c r="I417" s="508"/>
      <c r="J417" s="508"/>
      <c r="K417" s="508"/>
      <c r="L417" s="508"/>
      <c r="M417" s="400"/>
      <c r="N417" s="400"/>
      <c r="O417" s="508"/>
      <c r="P417" s="508"/>
      <c r="Q417" s="508"/>
      <c r="R417" s="508"/>
      <c r="S417" s="508"/>
      <c r="T417" s="508"/>
      <c r="U417" s="508"/>
      <c r="V417" s="508"/>
      <c r="W417" s="508"/>
      <c r="X417" s="508"/>
      <c r="Y417" s="508"/>
      <c r="Z417" s="508"/>
      <c r="AA417" s="508"/>
      <c r="AB417" s="508"/>
      <c r="AC417" s="508"/>
      <c r="AD417" s="508"/>
      <c r="AE417" s="508"/>
      <c r="AF417" s="508"/>
      <c r="AG417" s="508"/>
      <c r="AH417" s="508"/>
      <c r="AI417" s="508"/>
      <c r="AJ417" s="508"/>
      <c r="AK417" s="508"/>
      <c r="AL417" s="508"/>
      <c r="AM417" s="508"/>
      <c r="AN417" s="508"/>
      <c r="AO417" s="508"/>
      <c r="AP417" s="508"/>
      <c r="AQ417" s="508"/>
      <c r="AR417" s="508"/>
      <c r="AS417" s="508"/>
      <c r="AT417" s="508"/>
      <c r="AU417" s="508"/>
      <c r="AV417" s="508"/>
      <c r="AW417" s="508"/>
      <c r="AX417" s="508"/>
      <c r="AY417" s="508"/>
      <c r="AZ417" s="508"/>
      <c r="BA417" s="508"/>
      <c r="BB417" s="508"/>
      <c r="BC417" s="508"/>
      <c r="BD417" s="508"/>
      <c r="BE417" s="508"/>
      <c r="BF417" s="508"/>
      <c r="BG417" s="508"/>
      <c r="BH417" s="508"/>
      <c r="BI417" s="508"/>
      <c r="BJ417" s="508"/>
      <c r="BK417" s="508"/>
      <c r="BL417" s="508"/>
      <c r="BM417" s="508"/>
      <c r="BN417" s="508"/>
      <c r="BO417" s="508"/>
      <c r="BP417" s="508"/>
      <c r="BQ417" s="508"/>
      <c r="BR417" s="508"/>
      <c r="BS417" s="508"/>
      <c r="BT417" s="508"/>
      <c r="BU417" s="508"/>
      <c r="BV417" s="508"/>
      <c r="BW417" s="508"/>
      <c r="BX417" s="508"/>
      <c r="BY417" s="508"/>
      <c r="BZ417" s="508"/>
      <c r="CA417" s="508"/>
      <c r="CB417" s="508"/>
      <c r="CC417" s="508"/>
      <c r="CD417" s="508"/>
      <c r="CE417" s="508"/>
      <c r="CF417" s="508"/>
      <c r="CG417" s="508"/>
      <c r="CH417" s="508"/>
      <c r="CI417" s="508"/>
      <c r="CJ417" s="508"/>
    </row>
    <row r="418" spans="1:265" s="477" customFormat="1" ht="15" hidden="1" customHeight="1" x14ac:dyDescent="0.25">
      <c r="A418" s="508"/>
      <c r="B418" s="508"/>
      <c r="C418" s="508"/>
      <c r="D418" s="508"/>
      <c r="E418" s="508"/>
      <c r="F418" s="508"/>
      <c r="G418" s="508"/>
      <c r="H418" s="508"/>
      <c r="I418" s="508"/>
      <c r="J418" s="508"/>
      <c r="K418" s="508"/>
      <c r="L418" s="508"/>
      <c r="M418" s="400"/>
      <c r="N418" s="400"/>
      <c r="O418" s="508"/>
      <c r="P418" s="508"/>
      <c r="Q418" s="508"/>
      <c r="R418" s="508"/>
      <c r="S418" s="508"/>
      <c r="T418" s="508"/>
      <c r="U418" s="508"/>
      <c r="V418" s="508"/>
      <c r="W418" s="508"/>
      <c r="X418" s="508"/>
      <c r="Y418" s="508"/>
      <c r="Z418" s="508"/>
      <c r="AA418" s="508"/>
      <c r="AB418" s="508"/>
      <c r="AC418" s="508"/>
      <c r="AD418" s="508"/>
      <c r="AE418" s="508"/>
      <c r="AF418" s="508"/>
      <c r="AG418" s="508"/>
      <c r="AH418" s="508"/>
      <c r="AI418" s="508"/>
      <c r="AJ418" s="508"/>
      <c r="AK418" s="508"/>
      <c r="AL418" s="508"/>
      <c r="AM418" s="508"/>
      <c r="AN418" s="508"/>
      <c r="AO418" s="508"/>
      <c r="AP418" s="508"/>
      <c r="AQ418" s="508"/>
      <c r="AR418" s="508"/>
      <c r="AS418" s="508"/>
      <c r="AT418" s="508"/>
      <c r="AU418" s="508"/>
      <c r="AV418" s="508"/>
      <c r="AW418" s="508"/>
      <c r="AX418" s="508"/>
      <c r="AY418" s="508"/>
      <c r="AZ418" s="508"/>
      <c r="BA418" s="508"/>
      <c r="BB418" s="508"/>
      <c r="BC418" s="508"/>
      <c r="BD418" s="508"/>
      <c r="BE418" s="508"/>
      <c r="BF418" s="508"/>
      <c r="BG418" s="508"/>
      <c r="BH418" s="508"/>
      <c r="BI418" s="508"/>
      <c r="BJ418" s="508"/>
      <c r="BK418" s="508"/>
      <c r="BL418" s="508"/>
      <c r="BM418" s="508"/>
      <c r="BN418" s="508"/>
      <c r="BO418" s="508"/>
      <c r="BP418" s="508"/>
      <c r="BQ418" s="508"/>
      <c r="BR418" s="508"/>
      <c r="BS418" s="508"/>
      <c r="BT418" s="508"/>
      <c r="BU418" s="508"/>
      <c r="BV418" s="508"/>
      <c r="BW418" s="508"/>
      <c r="BX418" s="508"/>
      <c r="BY418" s="508"/>
      <c r="BZ418" s="508"/>
      <c r="CA418" s="508"/>
      <c r="CB418" s="508"/>
      <c r="CC418" s="508"/>
      <c r="CD418" s="508"/>
      <c r="CE418" s="508"/>
      <c r="CF418" s="508"/>
      <c r="CG418" s="508"/>
      <c r="CH418" s="508"/>
      <c r="CI418" s="508"/>
      <c r="CJ418" s="508"/>
    </row>
    <row r="419" spans="1:265" s="477" customFormat="1" ht="15" hidden="1" customHeight="1" x14ac:dyDescent="0.25">
      <c r="A419" s="508"/>
      <c r="B419" s="508"/>
      <c r="C419" s="508"/>
      <c r="D419" s="508"/>
      <c r="E419" s="508"/>
      <c r="F419" s="508"/>
      <c r="G419" s="508"/>
      <c r="H419" s="508"/>
      <c r="I419" s="508"/>
      <c r="J419" s="508"/>
      <c r="K419" s="508"/>
      <c r="L419" s="508"/>
      <c r="M419" s="400"/>
      <c r="N419" s="400"/>
      <c r="O419" s="508"/>
      <c r="P419" s="508"/>
      <c r="Q419" s="508"/>
      <c r="R419" s="508"/>
      <c r="S419" s="508"/>
      <c r="T419" s="508"/>
      <c r="U419" s="508"/>
      <c r="V419" s="508"/>
      <c r="W419" s="508"/>
      <c r="X419" s="508"/>
      <c r="Y419" s="508"/>
      <c r="Z419" s="508"/>
      <c r="AA419" s="508"/>
      <c r="AB419" s="508"/>
      <c r="AC419" s="508"/>
      <c r="AD419" s="508"/>
      <c r="AE419" s="508"/>
      <c r="AF419" s="508"/>
      <c r="AG419" s="508"/>
      <c r="AH419" s="508"/>
      <c r="AI419" s="508"/>
      <c r="AJ419" s="508"/>
      <c r="AK419" s="508"/>
      <c r="AL419" s="508"/>
      <c r="AM419" s="508"/>
      <c r="AN419" s="508"/>
      <c r="AO419" s="508"/>
      <c r="AP419" s="508"/>
      <c r="AQ419" s="508"/>
      <c r="AR419" s="508"/>
      <c r="AS419" s="508"/>
      <c r="AT419" s="508"/>
      <c r="AU419" s="508"/>
      <c r="AV419" s="508"/>
      <c r="AW419" s="508"/>
      <c r="AX419" s="508"/>
      <c r="AY419" s="508"/>
      <c r="AZ419" s="508"/>
      <c r="BA419" s="508"/>
      <c r="BB419" s="508"/>
      <c r="BC419" s="508"/>
      <c r="BD419" s="508"/>
      <c r="BE419" s="508"/>
      <c r="BF419" s="508"/>
      <c r="BG419" s="508"/>
      <c r="BH419" s="508"/>
      <c r="BI419" s="508"/>
      <c r="BJ419" s="508"/>
      <c r="BK419" s="508"/>
      <c r="BL419" s="508"/>
      <c r="BM419" s="508"/>
      <c r="BN419" s="508"/>
      <c r="BO419" s="508"/>
      <c r="BP419" s="508"/>
      <c r="BQ419" s="508"/>
      <c r="BR419" s="508"/>
      <c r="BS419" s="508"/>
      <c r="BT419" s="508"/>
      <c r="BU419" s="508"/>
      <c r="BV419" s="508"/>
      <c r="BW419" s="508"/>
      <c r="BX419" s="508"/>
      <c r="BY419" s="508"/>
      <c r="BZ419" s="508"/>
      <c r="CA419" s="508"/>
      <c r="CB419" s="508"/>
      <c r="CC419" s="508"/>
      <c r="CD419" s="508"/>
      <c r="CE419" s="508"/>
      <c r="CF419" s="508"/>
      <c r="CG419" s="508"/>
      <c r="CH419" s="508"/>
      <c r="CI419" s="508"/>
      <c r="CJ419" s="508"/>
    </row>
    <row r="420" spans="1:265" s="477" customFormat="1" ht="15" hidden="1" customHeight="1" x14ac:dyDescent="0.25">
      <c r="A420" s="508"/>
      <c r="B420" s="508"/>
      <c r="C420" s="508"/>
      <c r="D420" s="508"/>
      <c r="E420" s="508"/>
      <c r="F420" s="508"/>
      <c r="G420" s="508"/>
      <c r="H420" s="508"/>
      <c r="I420" s="508"/>
      <c r="J420" s="508"/>
      <c r="K420" s="508"/>
      <c r="L420" s="508"/>
      <c r="M420" s="400"/>
      <c r="N420" s="400"/>
      <c r="O420" s="508"/>
      <c r="P420" s="508"/>
      <c r="Q420" s="508"/>
      <c r="R420" s="508"/>
      <c r="S420" s="508"/>
      <c r="T420" s="508"/>
      <c r="U420" s="508"/>
      <c r="V420" s="508"/>
      <c r="W420" s="508"/>
      <c r="X420" s="508"/>
      <c r="Y420" s="508"/>
      <c r="Z420" s="508"/>
      <c r="AA420" s="508"/>
      <c r="AB420" s="508"/>
      <c r="AC420" s="508"/>
      <c r="AD420" s="508"/>
      <c r="AE420" s="508"/>
      <c r="AF420" s="508"/>
      <c r="AG420" s="508"/>
      <c r="AH420" s="508"/>
      <c r="AI420" s="508"/>
      <c r="AJ420" s="508"/>
      <c r="AK420" s="508"/>
      <c r="AL420" s="508"/>
      <c r="AM420" s="508"/>
      <c r="AN420" s="508"/>
      <c r="AO420" s="508"/>
      <c r="AP420" s="508"/>
      <c r="AQ420" s="508"/>
      <c r="AR420" s="508"/>
      <c r="AS420" s="508"/>
      <c r="AT420" s="508"/>
      <c r="AU420" s="508"/>
      <c r="AV420" s="508"/>
      <c r="AW420" s="508"/>
      <c r="AX420" s="508"/>
      <c r="AY420" s="508"/>
      <c r="AZ420" s="508"/>
      <c r="BA420" s="508"/>
      <c r="BB420" s="508"/>
      <c r="BC420" s="508"/>
      <c r="BD420" s="508"/>
      <c r="BE420" s="508"/>
      <c r="BF420" s="508"/>
      <c r="BG420" s="508"/>
      <c r="BH420" s="508"/>
      <c r="BI420" s="508"/>
      <c r="BJ420" s="508"/>
      <c r="BK420" s="508"/>
      <c r="BL420" s="508"/>
      <c r="BM420" s="508"/>
      <c r="BN420" s="508"/>
      <c r="BO420" s="508"/>
      <c r="BP420" s="508"/>
      <c r="BQ420" s="508"/>
      <c r="BR420" s="508"/>
      <c r="BS420" s="508"/>
      <c r="BT420" s="508"/>
      <c r="BU420" s="508"/>
      <c r="BV420" s="508"/>
      <c r="BW420" s="508"/>
      <c r="BX420" s="508"/>
      <c r="BY420" s="508"/>
      <c r="BZ420" s="508"/>
      <c r="CA420" s="508"/>
      <c r="CB420" s="508"/>
      <c r="CC420" s="508"/>
      <c r="CD420" s="508"/>
      <c r="CE420" s="508"/>
      <c r="CF420" s="508"/>
      <c r="CG420" s="508"/>
      <c r="CH420" s="508"/>
      <c r="CI420" s="508"/>
      <c r="CJ420" s="508"/>
    </row>
    <row r="421" spans="1:265" s="508" customFormat="1" ht="15" hidden="1" customHeight="1" x14ac:dyDescent="0.25">
      <c r="M421" s="400"/>
      <c r="N421" s="400"/>
      <c r="CK421" s="477"/>
      <c r="CL421" s="477"/>
      <c r="CM421" s="477"/>
      <c r="CN421" s="477"/>
      <c r="CO421" s="477"/>
      <c r="CP421" s="477"/>
      <c r="CQ421" s="477"/>
      <c r="CR421" s="477"/>
      <c r="CS421" s="477"/>
      <c r="CT421" s="477"/>
      <c r="CU421" s="477"/>
      <c r="CV421" s="477"/>
      <c r="CW421" s="477"/>
      <c r="CX421" s="477"/>
      <c r="CY421" s="477"/>
      <c r="CZ421" s="477"/>
      <c r="DA421" s="477"/>
      <c r="DB421" s="477"/>
      <c r="DC421" s="477"/>
      <c r="DD421" s="477"/>
      <c r="DE421" s="477"/>
      <c r="DF421" s="477"/>
      <c r="DG421" s="477"/>
      <c r="DH421" s="477"/>
      <c r="DI421" s="477"/>
      <c r="DJ421" s="477"/>
      <c r="DK421" s="477"/>
      <c r="DL421" s="477"/>
      <c r="DM421" s="477"/>
      <c r="DN421" s="477"/>
      <c r="DO421" s="477"/>
      <c r="DP421" s="477"/>
      <c r="DQ421" s="477"/>
      <c r="DR421" s="477"/>
      <c r="DS421" s="477"/>
      <c r="DT421" s="477"/>
      <c r="DU421" s="477"/>
      <c r="DV421" s="477"/>
      <c r="DW421" s="477"/>
      <c r="DX421" s="477"/>
      <c r="DY421" s="477"/>
      <c r="DZ421" s="477"/>
      <c r="EA421" s="477"/>
      <c r="EB421" s="477"/>
      <c r="EC421" s="477"/>
      <c r="ED421" s="477"/>
      <c r="EE421" s="477"/>
      <c r="EF421" s="477"/>
      <c r="EG421" s="477"/>
      <c r="EH421" s="477"/>
      <c r="EI421" s="477"/>
      <c r="EJ421" s="477"/>
      <c r="EK421" s="477"/>
      <c r="EL421" s="477"/>
      <c r="EM421" s="477"/>
      <c r="EN421" s="477"/>
      <c r="EO421" s="477"/>
      <c r="EP421" s="477"/>
      <c r="EQ421" s="477"/>
      <c r="ER421" s="477"/>
      <c r="ES421" s="477"/>
      <c r="ET421" s="477"/>
      <c r="EU421" s="477"/>
      <c r="EV421" s="477"/>
      <c r="EW421" s="477"/>
      <c r="EX421" s="477"/>
      <c r="EY421" s="477"/>
      <c r="EZ421" s="477"/>
      <c r="FA421" s="477"/>
      <c r="FB421" s="477"/>
      <c r="FC421" s="477"/>
      <c r="FD421" s="477"/>
      <c r="FE421" s="477"/>
      <c r="FF421" s="477"/>
      <c r="FG421" s="477"/>
      <c r="FH421" s="477"/>
      <c r="FI421" s="477"/>
      <c r="FJ421" s="477"/>
      <c r="FK421" s="477"/>
      <c r="FL421" s="477"/>
      <c r="FM421" s="477"/>
      <c r="FN421" s="477"/>
      <c r="FO421" s="477"/>
      <c r="FP421" s="477"/>
      <c r="FQ421" s="477"/>
      <c r="FR421" s="477"/>
      <c r="FS421" s="477"/>
      <c r="FT421" s="477"/>
      <c r="FU421" s="477"/>
      <c r="FV421" s="477"/>
      <c r="FW421" s="477"/>
      <c r="FX421" s="477"/>
      <c r="FY421" s="477"/>
      <c r="FZ421" s="477"/>
      <c r="GA421" s="477"/>
      <c r="GB421" s="477"/>
      <c r="GC421" s="477"/>
      <c r="GD421" s="477"/>
      <c r="GE421" s="477"/>
      <c r="GF421" s="477"/>
      <c r="GG421" s="477"/>
      <c r="GH421" s="477"/>
      <c r="GI421" s="477"/>
      <c r="GJ421" s="477"/>
      <c r="GK421" s="477"/>
      <c r="GL421" s="477"/>
      <c r="GM421" s="477"/>
      <c r="GN421" s="477"/>
      <c r="GO421" s="477"/>
      <c r="GP421" s="477"/>
      <c r="GQ421" s="477"/>
      <c r="GR421" s="477"/>
      <c r="GS421" s="477"/>
      <c r="GT421" s="477"/>
      <c r="GU421" s="477"/>
      <c r="GV421" s="477"/>
      <c r="GW421" s="477"/>
      <c r="GX421" s="477"/>
      <c r="GY421" s="477"/>
      <c r="GZ421" s="477"/>
      <c r="HA421" s="477"/>
      <c r="HB421" s="477"/>
      <c r="HC421" s="477"/>
      <c r="HD421" s="477"/>
      <c r="HE421" s="477"/>
      <c r="HF421" s="477"/>
      <c r="HG421" s="477"/>
      <c r="HH421" s="477"/>
      <c r="HI421" s="477"/>
      <c r="HJ421" s="477"/>
      <c r="HK421" s="477"/>
      <c r="HL421" s="477"/>
      <c r="HM421" s="477"/>
      <c r="HN421" s="477"/>
      <c r="HO421" s="477"/>
      <c r="HP421" s="477"/>
      <c r="HQ421" s="477"/>
      <c r="HR421" s="477"/>
      <c r="HS421" s="477"/>
      <c r="HT421" s="477"/>
      <c r="HU421" s="477"/>
      <c r="HV421" s="477"/>
      <c r="HW421" s="477"/>
      <c r="HX421" s="477"/>
      <c r="HY421" s="477"/>
      <c r="HZ421" s="477"/>
      <c r="IA421" s="477"/>
      <c r="IB421" s="477"/>
      <c r="IC421" s="477"/>
      <c r="ID421" s="477"/>
      <c r="IE421" s="477"/>
      <c r="IF421" s="477"/>
      <c r="IG421" s="477"/>
      <c r="IH421" s="477"/>
      <c r="II421" s="477"/>
      <c r="IJ421" s="477"/>
      <c r="IK421" s="477"/>
      <c r="IL421" s="477"/>
      <c r="IM421" s="477"/>
      <c r="IN421" s="477"/>
      <c r="IO421" s="477"/>
      <c r="IP421" s="477"/>
      <c r="IQ421" s="477"/>
      <c r="IR421" s="477"/>
      <c r="IS421" s="477"/>
      <c r="IT421" s="477"/>
      <c r="IU421" s="477"/>
      <c r="IV421" s="477"/>
      <c r="IW421" s="477"/>
      <c r="IX421" s="477"/>
      <c r="IY421" s="477"/>
      <c r="IZ421" s="477"/>
      <c r="JA421" s="477"/>
      <c r="JB421" s="477"/>
      <c r="JC421" s="477"/>
      <c r="JD421" s="477"/>
      <c r="JE421" s="477"/>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F131:L131"/>
    <mergeCell ref="F136:L136"/>
    <mergeCell ref="F141:L141"/>
    <mergeCell ref="F146:L146"/>
    <mergeCell ref="F147:L147"/>
    <mergeCell ref="B115:E115"/>
    <mergeCell ref="B2:K2"/>
    <mergeCell ref="B51:E51"/>
    <mergeCell ref="B67:E67"/>
    <mergeCell ref="B83:E83"/>
    <mergeCell ref="B99:E99"/>
  </mergeCells>
  <conditionalFormatting sqref="F137:M137 L142:M143">
    <cfRule type="cellIs" dxfId="18" priority="6" stopIfTrue="1" operator="equal">
      <formula>"No"</formula>
    </cfRule>
    <cfRule type="cellIs" dxfId="17" priority="7" stopIfTrue="1" operator="equal">
      <formula>"Yes"</formula>
    </cfRule>
  </conditionalFormatting>
  <conditionalFormatting sqref="F142:K142">
    <cfRule type="cellIs" dxfId="16" priority="4" stopIfTrue="1" operator="equal">
      <formula>"No"</formula>
    </cfRule>
    <cfRule type="cellIs" dxfId="15" priority="5" stopIfTrue="1" operator="equal">
      <formula>"Yes"</formula>
    </cfRule>
  </conditionalFormatting>
  <conditionalFormatting sqref="J143:K143">
    <cfRule type="cellIs" dxfId="14" priority="2" stopIfTrue="1" operator="equal">
      <formula>"No"</formula>
    </cfRule>
    <cfRule type="cellIs" dxfId="13" priority="3" stopIfTrue="1" operator="equal">
      <formula>"Yes"</formula>
    </cfRule>
  </conditionalFormatting>
  <conditionalFormatting sqref="F5:F16 F20:F32 F36:F48 F52:F64 F68:F80 F84:F96 F100:F112 F116:F128 F133 F138 F143 F150:F154">
    <cfRule type="cellIs" dxfId="1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Q300"/>
  <sheetViews>
    <sheetView zoomScale="75" zoomScaleNormal="75" workbookViewId="0">
      <pane ySplit="4" topLeftCell="A5" activePane="bottomLeft" state="frozen"/>
      <selection activeCell="V16" sqref="V16"/>
      <selection pane="bottomLeft"/>
    </sheetView>
  </sheetViews>
  <sheetFormatPr defaultColWidth="0" defaultRowHeight="14.25" zeroHeight="1" x14ac:dyDescent="0.25"/>
  <cols>
    <col min="1" max="1" width="1.7109375" style="217" customWidth="1"/>
    <col min="2" max="2" width="100.7109375" style="217" customWidth="1"/>
    <col min="3" max="4" width="16.7109375" style="217" customWidth="1"/>
    <col min="5" max="5" width="16.7109375" style="377" customWidth="1"/>
    <col min="6" max="13" width="16.7109375" style="379" customWidth="1"/>
    <col min="14" max="14" width="16.7109375" style="377" customWidth="1"/>
    <col min="15" max="15" width="1.7109375" style="381" customWidth="1"/>
    <col min="16" max="17" width="0" style="377" hidden="1" customWidth="1"/>
    <col min="18" max="16384" width="16.7109375" style="377" hidden="1"/>
  </cols>
  <sheetData>
    <row r="1" spans="1:15" s="1561" customFormat="1" ht="30" customHeight="1" x14ac:dyDescent="0.55000000000000004">
      <c r="A1" s="2821" t="s">
        <v>487</v>
      </c>
      <c r="B1" s="2105"/>
      <c r="C1" s="2105"/>
      <c r="D1" s="2105"/>
      <c r="E1" s="1980" t="str">
        <f>CONCATENATE("Reporting unit: ", 'General Info'!$C$7, " ", 'General Info'!$C$5)</f>
        <v xml:space="preserve">Reporting unit: 1 </v>
      </c>
      <c r="F1" s="919"/>
      <c r="G1" s="919"/>
      <c r="H1" s="919"/>
      <c r="I1" s="919"/>
      <c r="J1" s="919"/>
      <c r="K1" s="919"/>
      <c r="L1" s="919"/>
      <c r="M1" s="919"/>
      <c r="N1" s="919"/>
      <c r="O1" s="913"/>
    </row>
    <row r="2" spans="1:15" s="381" customFormat="1" ht="15" customHeight="1" x14ac:dyDescent="0.25">
      <c r="A2" s="654"/>
      <c r="O2" s="212"/>
    </row>
    <row r="3" spans="1:15" s="381" customFormat="1" ht="15" customHeight="1" x14ac:dyDescent="0.25">
      <c r="A3" s="654"/>
      <c r="B3" s="1947" t="s">
        <v>534</v>
      </c>
      <c r="C3" s="1953">
        <v>2006</v>
      </c>
      <c r="D3" s="699">
        <f>+C3+1</f>
        <v>2007</v>
      </c>
      <c r="E3" s="699">
        <f t="shared" ref="E3:N3" si="0">+D3+1</f>
        <v>2008</v>
      </c>
      <c r="F3" s="699">
        <f t="shared" si="0"/>
        <v>2009</v>
      </c>
      <c r="G3" s="699">
        <f t="shared" si="0"/>
        <v>2010</v>
      </c>
      <c r="H3" s="699">
        <f t="shared" si="0"/>
        <v>2011</v>
      </c>
      <c r="I3" s="699">
        <f t="shared" si="0"/>
        <v>2012</v>
      </c>
      <c r="J3" s="699">
        <f t="shared" si="0"/>
        <v>2013</v>
      </c>
      <c r="K3" s="699">
        <f t="shared" si="0"/>
        <v>2014</v>
      </c>
      <c r="L3" s="699">
        <f t="shared" si="0"/>
        <v>2015</v>
      </c>
      <c r="M3" s="699">
        <f t="shared" si="0"/>
        <v>2016</v>
      </c>
      <c r="N3" s="2819">
        <f t="shared" si="0"/>
        <v>2017</v>
      </c>
      <c r="O3" s="212"/>
    </row>
    <row r="4" spans="1:15" s="381" customFormat="1" ht="15" customHeight="1" x14ac:dyDescent="0.25">
      <c r="A4" s="654"/>
      <c r="B4" s="1907"/>
      <c r="C4" s="2817"/>
      <c r="D4" s="2817"/>
      <c r="E4" s="1907"/>
      <c r="F4" s="1583"/>
      <c r="G4" s="1583"/>
      <c r="H4" s="1583"/>
      <c r="I4" s="1583"/>
      <c r="J4" s="1583"/>
      <c r="K4" s="1583"/>
      <c r="L4" s="1583"/>
      <c r="M4" s="1583"/>
      <c r="N4" s="1583"/>
      <c r="O4" s="212"/>
    </row>
    <row r="5" spans="1:15" s="744" customFormat="1" ht="45" customHeight="1" x14ac:dyDescent="0.25">
      <c r="A5" s="645" t="s">
        <v>535</v>
      </c>
      <c r="B5" s="210"/>
      <c r="C5" s="210"/>
      <c r="D5" s="210"/>
      <c r="O5" s="128"/>
    </row>
    <row r="6" spans="1:15" ht="15" customHeight="1" x14ac:dyDescent="0.25">
      <c r="A6" s="654"/>
      <c r="B6" s="1948" t="s">
        <v>536</v>
      </c>
      <c r="C6" s="1954"/>
      <c r="D6" s="713"/>
      <c r="E6" s="1954"/>
      <c r="F6" s="713"/>
      <c r="G6" s="713"/>
      <c r="H6" s="713"/>
      <c r="I6" s="713"/>
      <c r="J6" s="2965"/>
      <c r="K6" s="2965"/>
      <c r="L6" s="708"/>
      <c r="M6" s="708"/>
      <c r="N6" s="687"/>
      <c r="O6" s="212"/>
    </row>
    <row r="7" spans="1:15" ht="15" customHeight="1" x14ac:dyDescent="0.25">
      <c r="A7" s="654"/>
      <c r="B7" s="1582" t="s">
        <v>983</v>
      </c>
      <c r="C7" s="1848"/>
      <c r="D7" s="26"/>
      <c r="E7" s="1848"/>
      <c r="F7" s="26"/>
      <c r="G7" s="26"/>
      <c r="H7" s="26"/>
      <c r="I7" s="26"/>
      <c r="J7" s="137"/>
      <c r="K7" s="137"/>
      <c r="L7" s="33"/>
      <c r="M7" s="33"/>
      <c r="N7" s="50"/>
      <c r="O7" s="212"/>
    </row>
    <row r="8" spans="1:15" ht="15" customHeight="1" x14ac:dyDescent="0.25">
      <c r="A8" s="654"/>
      <c r="B8" s="1584" t="str">
        <f>CONCATENATE("Check: row ", ROW(E7), " ≤ row ", ROW(E6))</f>
        <v>Check: row 7 ≤ row 6</v>
      </c>
      <c r="C8" s="31"/>
      <c r="D8" s="27"/>
      <c r="E8" s="31"/>
      <c r="F8" s="27"/>
      <c r="G8" s="27"/>
      <c r="H8" s="27"/>
      <c r="I8" s="27"/>
      <c r="J8" s="1553" t="str">
        <f>IF(AND(ISNUMBER(J6), ISNUMBER(J7)), IF(AND(J7&lt;=J6), "Pass", "Fail"), "")</f>
        <v/>
      </c>
      <c r="K8" s="1553" t="str">
        <f t="shared" ref="K8:N8" si="1">IF(AND(ISNUMBER(K6), ISNUMBER(K7)), IF(AND(K7&lt;=K6), "Pass", "Fail"), "")</f>
        <v/>
      </c>
      <c r="L8" s="1553" t="str">
        <f t="shared" si="1"/>
        <v/>
      </c>
      <c r="M8" s="1553" t="str">
        <f t="shared" si="1"/>
        <v/>
      </c>
      <c r="N8" s="1553" t="str">
        <f t="shared" si="1"/>
        <v/>
      </c>
      <c r="O8" s="212"/>
    </row>
    <row r="9" spans="1:15" s="381" customFormat="1" ht="15" customHeight="1" x14ac:dyDescent="0.25">
      <c r="A9" s="654"/>
      <c r="O9" s="212"/>
    </row>
    <row r="10" spans="1:15" s="744" customFormat="1" ht="45" customHeight="1" x14ac:dyDescent="0.25">
      <c r="A10" s="638" t="s">
        <v>537</v>
      </c>
      <c r="B10" s="1328"/>
      <c r="C10" s="2818"/>
      <c r="D10" s="2818"/>
      <c r="E10" s="1183"/>
      <c r="F10" s="771"/>
      <c r="G10" s="771"/>
      <c r="H10" s="771"/>
      <c r="I10" s="771"/>
      <c r="J10" s="771"/>
      <c r="K10" s="771"/>
      <c r="L10" s="771"/>
      <c r="M10" s="771"/>
      <c r="N10" s="771"/>
      <c r="O10" s="639"/>
    </row>
    <row r="11" spans="1:15" ht="15" customHeight="1" x14ac:dyDescent="0.25">
      <c r="A11" s="654"/>
      <c r="B11" s="2678" t="s">
        <v>538</v>
      </c>
      <c r="C11" s="1954"/>
      <c r="D11" s="713"/>
      <c r="E11" s="1954"/>
      <c r="F11" s="713"/>
      <c r="G11" s="713"/>
      <c r="H11" s="713"/>
      <c r="I11" s="2677"/>
      <c r="J11" s="2632" t="str">
        <f>IF(AND(ISNUMBER(J12), ISNUMBER(J14), ISNUMBER(J17), ISNUMBER(J18), ISNUMBER(J19), ISNUMBER(J20), ISNUMBER(J22)), J12-J14+J17+J18-J19+J20+J22+J23, "")</f>
        <v/>
      </c>
      <c r="K11" s="2632" t="str">
        <f t="shared" ref="K11:N11" si="2">IF(AND(ISNUMBER(K12), ISNUMBER(K14), ISNUMBER(K17), ISNUMBER(K18), ISNUMBER(K19), ISNUMBER(K20), ISNUMBER(K22)), K12-K14+K17+K18-K19+K20+K22+K23, "")</f>
        <v/>
      </c>
      <c r="L11" s="2632" t="str">
        <f t="shared" si="2"/>
        <v/>
      </c>
      <c r="M11" s="2632" t="str">
        <f t="shared" si="2"/>
        <v/>
      </c>
      <c r="N11" s="1281" t="str">
        <f t="shared" si="2"/>
        <v/>
      </c>
      <c r="O11" s="212"/>
    </row>
    <row r="12" spans="1:15" ht="15" customHeight="1" x14ac:dyDescent="0.25">
      <c r="A12" s="654"/>
      <c r="B12" s="714" t="s">
        <v>2437</v>
      </c>
      <c r="C12" s="1848"/>
      <c r="D12" s="26"/>
      <c r="E12" s="1848"/>
      <c r="F12" s="26"/>
      <c r="G12" s="26"/>
      <c r="H12" s="26"/>
      <c r="I12" s="26"/>
      <c r="J12" s="137"/>
      <c r="K12" s="137"/>
      <c r="L12" s="19"/>
      <c r="M12" s="19"/>
      <c r="N12" s="168"/>
      <c r="O12" s="212"/>
    </row>
    <row r="13" spans="1:15" ht="15" customHeight="1" x14ac:dyDescent="0.25">
      <c r="A13" s="1085"/>
      <c r="B13" s="1582" t="s">
        <v>2438</v>
      </c>
      <c r="C13" s="1848"/>
      <c r="D13" s="26"/>
      <c r="E13" s="1848"/>
      <c r="F13" s="26"/>
      <c r="G13" s="26"/>
      <c r="H13" s="26"/>
      <c r="I13" s="26"/>
      <c r="J13" s="543"/>
      <c r="K13" s="543"/>
      <c r="L13" s="543"/>
      <c r="M13" s="543"/>
      <c r="N13" s="417"/>
      <c r="O13" s="1312"/>
    </row>
    <row r="14" spans="1:15" ht="15" customHeight="1" x14ac:dyDescent="0.25">
      <c r="A14" s="654"/>
      <c r="B14" s="714" t="s">
        <v>2436</v>
      </c>
      <c r="C14" s="1848"/>
      <c r="D14" s="26"/>
      <c r="E14" s="1848"/>
      <c r="F14" s="26"/>
      <c r="G14" s="26"/>
      <c r="H14" s="26"/>
      <c r="I14" s="26"/>
      <c r="J14" s="137"/>
      <c r="K14" s="137"/>
      <c r="L14" s="40"/>
      <c r="M14" s="40"/>
      <c r="N14" s="123"/>
      <c r="O14" s="212"/>
    </row>
    <row r="15" spans="1:15" ht="15" customHeight="1" x14ac:dyDescent="0.25">
      <c r="A15" s="1085"/>
      <c r="B15" s="1582" t="s">
        <v>2439</v>
      </c>
      <c r="C15" s="1848"/>
      <c r="D15" s="26"/>
      <c r="E15" s="1848"/>
      <c r="F15" s="26"/>
      <c r="G15" s="26"/>
      <c r="H15" s="26"/>
      <c r="I15" s="148"/>
      <c r="J15" s="543"/>
      <c r="K15" s="543"/>
      <c r="L15" s="543"/>
      <c r="M15" s="543"/>
      <c r="N15" s="417"/>
      <c r="O15" s="1312"/>
    </row>
    <row r="16" spans="1:15" ht="15" customHeight="1" x14ac:dyDescent="0.25">
      <c r="A16" s="1085"/>
      <c r="B16" s="714" t="s">
        <v>1943</v>
      </c>
      <c r="C16" s="1848"/>
      <c r="D16" s="26"/>
      <c r="E16" s="1848"/>
      <c r="F16" s="26"/>
      <c r="G16" s="26"/>
      <c r="H16" s="26"/>
      <c r="I16" s="148"/>
      <c r="J16" s="42" t="str">
        <f>IF(AND(ISNUMBER(J12), ISNUMBER(J14)), ABS(J12-J14), "")</f>
        <v/>
      </c>
      <c r="K16" s="42" t="str">
        <f t="shared" ref="K16:N16" si="3">IF(AND(ISNUMBER(K12), ISNUMBER(K14)), ABS(K12-K14), "")</f>
        <v/>
      </c>
      <c r="L16" s="42" t="str">
        <f t="shared" si="3"/>
        <v/>
      </c>
      <c r="M16" s="42" t="str">
        <f t="shared" si="3"/>
        <v/>
      </c>
      <c r="N16" s="13" t="str">
        <f t="shared" si="3"/>
        <v/>
      </c>
      <c r="O16" s="1312"/>
    </row>
    <row r="17" spans="1:15" ht="15" customHeight="1" x14ac:dyDescent="0.25">
      <c r="A17" s="654"/>
      <c r="B17" s="714" t="s">
        <v>543</v>
      </c>
      <c r="C17" s="1848"/>
      <c r="D17" s="26"/>
      <c r="E17" s="1848"/>
      <c r="F17" s="26"/>
      <c r="G17" s="26"/>
      <c r="H17" s="26"/>
      <c r="I17" s="26"/>
      <c r="J17" s="137"/>
      <c r="K17" s="137"/>
      <c r="L17" s="19"/>
      <c r="M17" s="19"/>
      <c r="N17" s="168"/>
      <c r="O17" s="212"/>
    </row>
    <row r="18" spans="1:15" ht="15" customHeight="1" x14ac:dyDescent="0.25">
      <c r="A18" s="654"/>
      <c r="B18" s="714" t="s">
        <v>539</v>
      </c>
      <c r="C18" s="1848"/>
      <c r="D18" s="26"/>
      <c r="E18" s="1848"/>
      <c r="F18" s="26"/>
      <c r="G18" s="26"/>
      <c r="H18" s="26"/>
      <c r="I18" s="26"/>
      <c r="J18" s="137"/>
      <c r="K18" s="137"/>
      <c r="L18" s="33"/>
      <c r="M18" s="33"/>
      <c r="N18" s="50"/>
      <c r="O18" s="212"/>
    </row>
    <row r="19" spans="1:15" ht="15" customHeight="1" x14ac:dyDescent="0.25">
      <c r="A19" s="654"/>
      <c r="B19" s="714" t="s">
        <v>540</v>
      </c>
      <c r="C19" s="1848"/>
      <c r="D19" s="26"/>
      <c r="E19" s="1848"/>
      <c r="F19" s="26"/>
      <c r="G19" s="26"/>
      <c r="H19" s="26"/>
      <c r="I19" s="26"/>
      <c r="J19" s="137"/>
      <c r="K19" s="137"/>
      <c r="L19" s="33"/>
      <c r="M19" s="33"/>
      <c r="N19" s="50"/>
      <c r="O19" s="212"/>
    </row>
    <row r="20" spans="1:15" ht="15" customHeight="1" x14ac:dyDescent="0.25">
      <c r="A20" s="654"/>
      <c r="B20" s="767" t="s">
        <v>541</v>
      </c>
      <c r="C20" s="1848"/>
      <c r="D20" s="26"/>
      <c r="E20" s="1848"/>
      <c r="F20" s="26"/>
      <c r="G20" s="26"/>
      <c r="H20" s="26"/>
      <c r="I20" s="26"/>
      <c r="J20" s="137"/>
      <c r="K20" s="137"/>
      <c r="L20" s="33"/>
      <c r="M20" s="33"/>
      <c r="N20" s="50"/>
      <c r="O20" s="212"/>
    </row>
    <row r="21" spans="1:15" ht="15" customHeight="1" x14ac:dyDescent="0.25">
      <c r="A21" s="654"/>
      <c r="B21" s="767" t="s">
        <v>542</v>
      </c>
      <c r="C21" s="1848"/>
      <c r="D21" s="26"/>
      <c r="E21" s="1848"/>
      <c r="F21" s="26"/>
      <c r="G21" s="26"/>
      <c r="H21" s="26"/>
      <c r="I21" s="26"/>
      <c r="J21" s="2946"/>
      <c r="K21" s="137"/>
      <c r="L21" s="33"/>
      <c r="M21" s="33"/>
      <c r="N21" s="50"/>
      <c r="O21" s="212"/>
    </row>
    <row r="22" spans="1:15" ht="15" customHeight="1" x14ac:dyDescent="0.25">
      <c r="A22" s="654"/>
      <c r="B22" s="714" t="s">
        <v>1893</v>
      </c>
      <c r="C22" s="1848"/>
      <c r="D22" s="26"/>
      <c r="E22" s="1848"/>
      <c r="F22" s="26"/>
      <c r="G22" s="26"/>
      <c r="H22" s="26"/>
      <c r="I22" s="26"/>
      <c r="J22" s="137"/>
      <c r="K22" s="137"/>
      <c r="L22" s="33"/>
      <c r="M22" s="33"/>
      <c r="N22" s="50"/>
      <c r="O22" s="212"/>
    </row>
    <row r="23" spans="1:15" ht="15" customHeight="1" x14ac:dyDescent="0.25">
      <c r="A23" s="779"/>
      <c r="B23" s="1772" t="s">
        <v>2453</v>
      </c>
      <c r="C23" s="1849"/>
      <c r="D23" s="380"/>
      <c r="E23" s="1849"/>
      <c r="F23" s="380"/>
      <c r="G23" s="380"/>
      <c r="H23" s="380"/>
      <c r="I23" s="380"/>
      <c r="J23" s="2946"/>
      <c r="K23" s="2946"/>
      <c r="L23" s="543"/>
      <c r="M23" s="543"/>
      <c r="N23" s="417"/>
      <c r="O23" s="1312"/>
    </row>
    <row r="24" spans="1:15" ht="15" customHeight="1" x14ac:dyDescent="0.25">
      <c r="A24" s="654"/>
      <c r="B24" s="769" t="s">
        <v>1894</v>
      </c>
      <c r="C24" s="31"/>
      <c r="D24" s="27"/>
      <c r="E24" s="31"/>
      <c r="F24" s="27"/>
      <c r="G24" s="27"/>
      <c r="H24" s="27"/>
      <c r="I24" s="27"/>
      <c r="J24" s="34"/>
      <c r="K24" s="34"/>
      <c r="L24" s="28"/>
      <c r="M24" s="28"/>
      <c r="N24" s="167"/>
      <c r="O24" s="212"/>
    </row>
    <row r="25" spans="1:15" s="381" customFormat="1" ht="15" customHeight="1" x14ac:dyDescent="0.25">
      <c r="A25" s="654"/>
      <c r="O25" s="212"/>
    </row>
    <row r="26" spans="1:15" s="744" customFormat="1" ht="45" customHeight="1" x14ac:dyDescent="0.25">
      <c r="A26" s="638" t="s">
        <v>1895</v>
      </c>
      <c r="B26" s="1328"/>
      <c r="C26" s="2818"/>
      <c r="D26" s="2818"/>
      <c r="E26" s="1183"/>
      <c r="F26" s="771"/>
      <c r="G26" s="771"/>
      <c r="H26" s="771"/>
      <c r="I26" s="771"/>
      <c r="J26" s="771"/>
      <c r="K26" s="771"/>
      <c r="L26" s="771"/>
      <c r="M26" s="771"/>
      <c r="N26" s="771"/>
      <c r="O26" s="639"/>
    </row>
    <row r="27" spans="1:15" s="381" customFormat="1" ht="15" customHeight="1" x14ac:dyDescent="0.25">
      <c r="A27" s="654"/>
      <c r="B27" s="1927"/>
      <c r="C27" s="1953">
        <f t="shared" ref="C27:N27" si="4">C3</f>
        <v>2006</v>
      </c>
      <c r="D27" s="1953">
        <f t="shared" si="4"/>
        <v>2007</v>
      </c>
      <c r="E27" s="1953">
        <f t="shared" si="4"/>
        <v>2008</v>
      </c>
      <c r="F27" s="1953">
        <f t="shared" si="4"/>
        <v>2009</v>
      </c>
      <c r="G27" s="1953">
        <f t="shared" si="4"/>
        <v>2010</v>
      </c>
      <c r="H27" s="1953">
        <f t="shared" si="4"/>
        <v>2011</v>
      </c>
      <c r="I27" s="1953">
        <f t="shared" si="4"/>
        <v>2012</v>
      </c>
      <c r="J27" s="1953">
        <f t="shared" si="4"/>
        <v>2013</v>
      </c>
      <c r="K27" s="1953">
        <f t="shared" si="4"/>
        <v>2014</v>
      </c>
      <c r="L27" s="1953">
        <f t="shared" si="4"/>
        <v>2015</v>
      </c>
      <c r="M27" s="1953">
        <f t="shared" si="4"/>
        <v>2016</v>
      </c>
      <c r="N27" s="2819">
        <f t="shared" si="4"/>
        <v>2017</v>
      </c>
      <c r="O27" s="212"/>
    </row>
    <row r="28" spans="1:15" ht="15" customHeight="1" x14ac:dyDescent="0.25">
      <c r="A28" s="654"/>
      <c r="B28" s="1949" t="s">
        <v>1896</v>
      </c>
      <c r="C28" s="1848"/>
      <c r="D28" s="1848"/>
      <c r="E28" s="1848"/>
      <c r="F28" s="26"/>
      <c r="G28" s="26"/>
      <c r="H28" s="26"/>
      <c r="I28" s="26"/>
      <c r="J28" s="26"/>
      <c r="K28" s="26"/>
      <c r="L28" s="26"/>
      <c r="M28" s="26"/>
      <c r="N28" s="148"/>
      <c r="O28" s="212"/>
    </row>
    <row r="29" spans="1:15" ht="15" customHeight="1" x14ac:dyDescent="0.25">
      <c r="A29" s="654"/>
      <c r="B29" s="1585" t="s">
        <v>1095</v>
      </c>
      <c r="C29" s="543"/>
      <c r="D29" s="542"/>
      <c r="E29" s="546"/>
      <c r="F29" s="33"/>
      <c r="G29" s="33"/>
      <c r="H29" s="33"/>
      <c r="I29" s="33"/>
      <c r="J29" s="33"/>
      <c r="K29" s="33"/>
      <c r="L29" s="33"/>
      <c r="M29" s="33"/>
      <c r="N29" s="50"/>
      <c r="O29" s="212"/>
    </row>
    <row r="30" spans="1:15" ht="15" customHeight="1" x14ac:dyDescent="0.25">
      <c r="A30" s="654"/>
      <c r="B30" s="1585" t="s">
        <v>1897</v>
      </c>
      <c r="C30" s="543"/>
      <c r="D30" s="542"/>
      <c r="E30" s="546"/>
      <c r="F30" s="33"/>
      <c r="G30" s="33"/>
      <c r="H30" s="33"/>
      <c r="I30" s="33"/>
      <c r="J30" s="33"/>
      <c r="K30" s="33"/>
      <c r="L30" s="33"/>
      <c r="M30" s="33"/>
      <c r="N30" s="50"/>
      <c r="O30" s="212"/>
    </row>
    <row r="31" spans="1:15" ht="15" customHeight="1" x14ac:dyDescent="0.25">
      <c r="A31" s="654"/>
      <c r="B31" s="1585" t="s">
        <v>1898</v>
      </c>
      <c r="C31" s="543"/>
      <c r="D31" s="542"/>
      <c r="E31" s="546"/>
      <c r="F31" s="33"/>
      <c r="G31" s="33"/>
      <c r="H31" s="33"/>
      <c r="I31" s="33"/>
      <c r="J31" s="33"/>
      <c r="K31" s="33"/>
      <c r="L31" s="33"/>
      <c r="M31" s="33"/>
      <c r="N31" s="50"/>
      <c r="O31" s="212"/>
    </row>
    <row r="32" spans="1:15" ht="15" customHeight="1" x14ac:dyDescent="0.25">
      <c r="A32" s="654"/>
      <c r="B32" s="1586" t="str">
        <f>CONCATENATE("Check: row ", ROW(B31), " ≤ row ", ROW(B30))</f>
        <v>Check: row 31 ≤ row 30</v>
      </c>
      <c r="C32" s="1955" t="str">
        <f>IF(AND(ISNUMBER(C30), ISNUMBER(C31)), IF(C31&lt;=C30, "Pass", "Fail"), "")</f>
        <v/>
      </c>
      <c r="D32" s="1955" t="str">
        <f>IF(AND(ISNUMBER(D30), ISNUMBER(D31)), IF(D31&lt;=D30, "Pass", "Fail"), "")</f>
        <v/>
      </c>
      <c r="E32" s="1955" t="str">
        <f>IF(AND(ISNUMBER(E30), ISNUMBER(E31)), IF(E31&lt;=E30, "Pass", "Fail"), "")</f>
        <v/>
      </c>
      <c r="F32" s="1588" t="str">
        <f t="shared" ref="F32:N32" si="5">IF(AND(ISNUMBER(F30), ISNUMBER(F31)), IF(F31&lt;=F30, "Pass", "Fail"), "")</f>
        <v/>
      </c>
      <c r="G32" s="1588" t="str">
        <f t="shared" si="5"/>
        <v/>
      </c>
      <c r="H32" s="1588" t="str">
        <f t="shared" si="5"/>
        <v/>
      </c>
      <c r="I32" s="1588" t="str">
        <f t="shared" si="5"/>
        <v/>
      </c>
      <c r="J32" s="1588" t="str">
        <f t="shared" si="5"/>
        <v/>
      </c>
      <c r="K32" s="1588" t="str">
        <f t="shared" si="5"/>
        <v/>
      </c>
      <c r="L32" s="1588" t="str">
        <f t="shared" si="5"/>
        <v/>
      </c>
      <c r="M32" s="1588" t="str">
        <f t="shared" si="5"/>
        <v/>
      </c>
      <c r="N32" s="1589" t="str">
        <f t="shared" si="5"/>
        <v/>
      </c>
      <c r="O32" s="212"/>
    </row>
    <row r="33" spans="1:15" ht="15" customHeight="1" x14ac:dyDescent="0.25">
      <c r="A33" s="654"/>
      <c r="B33" s="1585" t="s">
        <v>2452</v>
      </c>
      <c r="C33" s="334" t="str">
        <f>IF(AND(ISNUMBER(C29), ISNUMBER(C30)), C29-C30, "")</f>
        <v/>
      </c>
      <c r="D33" s="334" t="str">
        <f>IF(AND(ISNUMBER(D29), ISNUMBER(D30)), D29-D30, "")</f>
        <v/>
      </c>
      <c r="E33" s="334" t="str">
        <f>IF(AND(ISNUMBER(E29), ISNUMBER(E30)), E29-E30, "")</f>
        <v/>
      </c>
      <c r="F33" s="42" t="str">
        <f t="shared" ref="F33:N33" si="6">IF(AND(ISNUMBER(F29), ISNUMBER(F30)), F29-F30, "")</f>
        <v/>
      </c>
      <c r="G33" s="42" t="str">
        <f t="shared" si="6"/>
        <v/>
      </c>
      <c r="H33" s="42" t="str">
        <f t="shared" si="6"/>
        <v/>
      </c>
      <c r="I33" s="42" t="str">
        <f t="shared" si="6"/>
        <v/>
      </c>
      <c r="J33" s="42" t="str">
        <f t="shared" si="6"/>
        <v/>
      </c>
      <c r="K33" s="42" t="str">
        <f t="shared" si="6"/>
        <v/>
      </c>
      <c r="L33" s="42" t="str">
        <f t="shared" si="6"/>
        <v/>
      </c>
      <c r="M33" s="42" t="str">
        <f t="shared" si="6"/>
        <v/>
      </c>
      <c r="N33" s="13" t="str">
        <f t="shared" si="6"/>
        <v/>
      </c>
      <c r="O33" s="212"/>
    </row>
    <row r="34" spans="1:15" ht="15" customHeight="1" x14ac:dyDescent="0.25">
      <c r="A34" s="654"/>
      <c r="B34" s="1585" t="s">
        <v>1899</v>
      </c>
      <c r="C34" s="543"/>
      <c r="D34" s="542"/>
      <c r="E34" s="1721"/>
      <c r="F34" s="19"/>
      <c r="G34" s="19"/>
      <c r="H34" s="19"/>
      <c r="I34" s="19"/>
      <c r="J34" s="19"/>
      <c r="K34" s="19"/>
      <c r="L34" s="19"/>
      <c r="M34" s="19"/>
      <c r="N34" s="168"/>
      <c r="O34" s="212"/>
    </row>
    <row r="35" spans="1:15" ht="15" customHeight="1" x14ac:dyDescent="0.25">
      <c r="A35" s="654"/>
      <c r="B35" s="1586" t="str">
        <f>CONCATENATE("Check: row ", ROW(B29), " &gt; 0 ↔ row ", ROW(B34)," &gt; 0")</f>
        <v>Check: row 29 &gt; 0 ↔ row 34 &gt; 0</v>
      </c>
      <c r="C35" s="1564" t="str">
        <f>IF(AND(ISNUMBER(C29), ISNUMBER(C34)), IF(C34&gt;0, IF(C29&gt;0, "Pass", "Fail"), IF(C29=0, "Pass", "Fail")), "")</f>
        <v/>
      </c>
      <c r="D35" s="1564" t="str">
        <f t="shared" ref="D35:N35" si="7">IF(AND(ISNUMBER(D29), ISNUMBER(D34)), IF(D34&gt;0, IF(D29&gt;0, "Pass", "Fail"), IF(D29=0, "Pass", "Fail")), "")</f>
        <v/>
      </c>
      <c r="E35" s="1564" t="str">
        <f t="shared" si="7"/>
        <v/>
      </c>
      <c r="F35" s="1564" t="str">
        <f t="shared" si="7"/>
        <v/>
      </c>
      <c r="G35" s="1564" t="str">
        <f t="shared" si="7"/>
        <v/>
      </c>
      <c r="H35" s="1564" t="str">
        <f t="shared" si="7"/>
        <v/>
      </c>
      <c r="I35" s="1564" t="str">
        <f t="shared" si="7"/>
        <v/>
      </c>
      <c r="J35" s="1564" t="str">
        <f t="shared" si="7"/>
        <v/>
      </c>
      <c r="K35" s="1564" t="str">
        <f t="shared" si="7"/>
        <v/>
      </c>
      <c r="L35" s="1564" t="str">
        <f t="shared" si="7"/>
        <v/>
      </c>
      <c r="M35" s="1564" t="str">
        <f t="shared" si="7"/>
        <v/>
      </c>
      <c r="N35" s="2815" t="str">
        <f t="shared" si="7"/>
        <v/>
      </c>
      <c r="O35" s="212"/>
    </row>
    <row r="36" spans="1:15" ht="15" customHeight="1" x14ac:dyDescent="0.25">
      <c r="A36" s="654"/>
      <c r="B36" s="1585" t="s">
        <v>1900</v>
      </c>
      <c r="C36" s="1848"/>
      <c r="D36" s="26"/>
      <c r="E36" s="3668"/>
      <c r="F36" s="3668"/>
      <c r="G36" s="3668"/>
      <c r="H36" s="3668"/>
      <c r="I36" s="3668"/>
      <c r="J36" s="3668"/>
      <c r="K36" s="3668"/>
      <c r="L36" s="3668"/>
      <c r="M36" s="3668"/>
      <c r="N36" s="3668"/>
      <c r="O36" s="212"/>
    </row>
    <row r="37" spans="1:15" ht="15" customHeight="1" x14ac:dyDescent="0.25">
      <c r="A37" s="654"/>
      <c r="B37" s="1586" t="str">
        <f ca="1">CONCATENATE("Check: sum(row ", ROW(B34), ") ≥ ",CELL("address",E36)," ≥ max(row ",ROW(B34),")")</f>
        <v>Check: sum(row 34) ≥ $E$36 ≥ max(row 34)</v>
      </c>
      <c r="C37" s="1848"/>
      <c r="D37" s="26"/>
      <c r="E37" s="3667" t="str">
        <f>IF(AND(SUM(E34:N34)&gt;=E36,E36&gt;=MAX(E34:N34)), "Pass", "Fail")</f>
        <v>Pass</v>
      </c>
      <c r="F37" s="3667"/>
      <c r="G37" s="3667"/>
      <c r="H37" s="3667"/>
      <c r="I37" s="3667"/>
      <c r="J37" s="3667"/>
      <c r="K37" s="3667"/>
      <c r="L37" s="3667"/>
      <c r="M37" s="3667"/>
      <c r="N37" s="3667"/>
      <c r="O37" s="212"/>
    </row>
    <row r="38" spans="1:15" ht="15" customHeight="1" x14ac:dyDescent="0.25">
      <c r="A38" s="654"/>
      <c r="B38" s="1586" t="str">
        <f ca="1">CONCATENATE("Check: sum(row ",ROW(B33),")/",CELL("address",E36)," ≥ EUR 20,000 or ",CELL("address",E36)," = 0")</f>
        <v>Check: sum(row 33)/$E$36 ≥ EUR 20,000 or $E$36 = 0</v>
      </c>
      <c r="C38" s="1848"/>
      <c r="D38" s="26"/>
      <c r="E38" s="3667" t="str">
        <f>IF(E36=0,"Pass",IF(SUM(E33:N33)/E36&gt;=20000/'Supervisory information'!D15,"Pass","Fail"))</f>
        <v>Pass</v>
      </c>
      <c r="F38" s="3667"/>
      <c r="G38" s="3667"/>
      <c r="H38" s="3667"/>
      <c r="I38" s="3667"/>
      <c r="J38" s="3667"/>
      <c r="K38" s="3667"/>
      <c r="L38" s="3667"/>
      <c r="M38" s="3667"/>
      <c r="N38" s="3667"/>
      <c r="O38" s="212"/>
    </row>
    <row r="39" spans="1:15" ht="15" customHeight="1" x14ac:dyDescent="0.25">
      <c r="A39" s="654"/>
      <c r="B39" s="1585" t="s">
        <v>1901</v>
      </c>
      <c r="C39" s="543"/>
      <c r="D39" s="542"/>
      <c r="E39" s="546"/>
      <c r="F39" s="546"/>
      <c r="G39" s="546"/>
      <c r="H39" s="546"/>
      <c r="I39" s="546"/>
      <c r="J39" s="546"/>
      <c r="K39" s="546"/>
      <c r="L39" s="546"/>
      <c r="M39" s="546"/>
      <c r="N39" s="420"/>
      <c r="O39" s="212"/>
    </row>
    <row r="40" spans="1:15" ht="15" customHeight="1" x14ac:dyDescent="0.25">
      <c r="A40" s="654"/>
      <c r="B40" s="1585" t="s">
        <v>1902</v>
      </c>
      <c r="C40" s="334" t="str">
        <f>IF(AND(ISNUMBER(C33), ISNUMBER(C39)), C33-C39, "")</f>
        <v/>
      </c>
      <c r="D40" s="334" t="str">
        <f>IF(AND(ISNUMBER(D33), ISNUMBER(D39)), D33-D39, "")</f>
        <v/>
      </c>
      <c r="E40" s="334" t="str">
        <f>IF(AND(ISNUMBER(E33), ISNUMBER(E39)), E33-E39, "")</f>
        <v/>
      </c>
      <c r="F40" s="334" t="str">
        <f t="shared" ref="F40:N40" si="8">IF(AND(ISNUMBER(F33), ISNUMBER(F39)), F33-F39, "")</f>
        <v/>
      </c>
      <c r="G40" s="334" t="str">
        <f t="shared" si="8"/>
        <v/>
      </c>
      <c r="H40" s="334" t="str">
        <f t="shared" si="8"/>
        <v/>
      </c>
      <c r="I40" s="334" t="str">
        <f t="shared" si="8"/>
        <v/>
      </c>
      <c r="J40" s="334" t="str">
        <f t="shared" si="8"/>
        <v/>
      </c>
      <c r="K40" s="334" t="str">
        <f t="shared" si="8"/>
        <v/>
      </c>
      <c r="L40" s="334" t="str">
        <f t="shared" si="8"/>
        <v/>
      </c>
      <c r="M40" s="334" t="str">
        <f t="shared" si="8"/>
        <v/>
      </c>
      <c r="N40" s="13" t="str">
        <f t="shared" si="8"/>
        <v/>
      </c>
      <c r="O40" s="212"/>
    </row>
    <row r="41" spans="1:15" ht="15" customHeight="1" x14ac:dyDescent="0.25">
      <c r="A41" s="654"/>
      <c r="B41" s="1585" t="s">
        <v>1903</v>
      </c>
      <c r="C41" s="1848"/>
      <c r="D41" s="26"/>
      <c r="E41" s="3668"/>
      <c r="F41" s="3668"/>
      <c r="G41" s="3668"/>
      <c r="H41" s="3668"/>
      <c r="I41" s="3668"/>
      <c r="J41" s="3668"/>
      <c r="K41" s="3668"/>
      <c r="L41" s="3668"/>
      <c r="M41" s="3668"/>
      <c r="N41" s="3668"/>
      <c r="O41" s="212"/>
    </row>
    <row r="42" spans="1:15" ht="15" customHeight="1" x14ac:dyDescent="0.25">
      <c r="A42" s="654"/>
      <c r="B42" s="1586" t="str">
        <f ca="1">CONCATENATE("Check: ",CELL("address",E36)," ≥ ",CELL("address",E41)," ≥ 0")</f>
        <v>Check: $E$36 ≥ $E$41 ≥ 0</v>
      </c>
      <c r="C42" s="1848"/>
      <c r="D42" s="26"/>
      <c r="E42" s="3667" t="str">
        <f>IF(AND(ISNUMBER(E36), ISNUMBER(E41)), IF(AND(E36&gt;=E41, E41&gt;=0), "Pass", "Fail"), "")</f>
        <v/>
      </c>
      <c r="F42" s="3667"/>
      <c r="G42" s="3667"/>
      <c r="H42" s="3667"/>
      <c r="I42" s="3667"/>
      <c r="J42" s="3667"/>
      <c r="K42" s="3667"/>
      <c r="L42" s="3667"/>
      <c r="M42" s="3667"/>
      <c r="N42" s="3667"/>
      <c r="O42" s="212"/>
    </row>
    <row r="43" spans="1:15" ht="15" customHeight="1" x14ac:dyDescent="0.25">
      <c r="A43" s="654"/>
      <c r="B43" s="1586" t="str">
        <f ca="1">CONCATENATE("Check: sum(row ",ROW(B40),")/(",CELL("address",E36)," - ",CELL("address",E41),") ≥ EUR 20,000 or ",CELL("address",E36)," - ",CELL("address",E41)," = 0")</f>
        <v>Check: sum(row 40)/($E$36 - $E$41) ≥ EUR 20,000 or $E$36 - $E$41 = 0</v>
      </c>
      <c r="C43" s="2961"/>
      <c r="D43" s="2961"/>
      <c r="E43" s="3667" t="str">
        <f>IF(E36-E41=0,"Pass",IF(SUM(E40:N40)/(E36-E41)&gt;=20000/'Supervisory information'!D15, "Pass", "Fail"))</f>
        <v>Pass</v>
      </c>
      <c r="F43" s="3667"/>
      <c r="G43" s="3667"/>
      <c r="H43" s="3667"/>
      <c r="I43" s="3667"/>
      <c r="J43" s="3667"/>
      <c r="K43" s="3667"/>
      <c r="L43" s="3667"/>
      <c r="M43" s="3667"/>
      <c r="N43" s="3667"/>
      <c r="O43" s="212"/>
    </row>
    <row r="44" spans="1:15" ht="15" customHeight="1" x14ac:dyDescent="0.25">
      <c r="A44" s="654"/>
      <c r="B44" s="1949" t="s">
        <v>1905</v>
      </c>
      <c r="C44" s="1954"/>
      <c r="D44" s="2820"/>
      <c r="E44" s="1954"/>
      <c r="F44" s="1399"/>
      <c r="G44" s="1399"/>
      <c r="H44" s="1399"/>
      <c r="I44" s="1399"/>
      <c r="J44" s="1399"/>
      <c r="K44" s="1399"/>
      <c r="L44" s="1399"/>
      <c r="M44" s="1399"/>
      <c r="N44" s="1400"/>
      <c r="O44" s="212"/>
    </row>
    <row r="45" spans="1:15" ht="15" customHeight="1" x14ac:dyDescent="0.25">
      <c r="A45" s="654"/>
      <c r="B45" s="1585" t="s">
        <v>1095</v>
      </c>
      <c r="C45" s="543"/>
      <c r="D45" s="542"/>
      <c r="E45" s="1721"/>
      <c r="F45" s="19"/>
      <c r="G45" s="19"/>
      <c r="H45" s="19"/>
      <c r="I45" s="19"/>
      <c r="J45" s="19"/>
      <c r="K45" s="19"/>
      <c r="L45" s="19"/>
      <c r="M45" s="19"/>
      <c r="N45" s="168"/>
      <c r="O45" s="212"/>
    </row>
    <row r="46" spans="1:15" ht="15" customHeight="1" x14ac:dyDescent="0.25">
      <c r="A46" s="654"/>
      <c r="B46" s="1585" t="s">
        <v>1897</v>
      </c>
      <c r="C46" s="543"/>
      <c r="D46" s="542"/>
      <c r="E46" s="546"/>
      <c r="F46" s="33"/>
      <c r="G46" s="33"/>
      <c r="H46" s="33"/>
      <c r="I46" s="33"/>
      <c r="J46" s="33"/>
      <c r="K46" s="33"/>
      <c r="L46" s="33"/>
      <c r="M46" s="33"/>
      <c r="N46" s="50"/>
      <c r="O46" s="212"/>
    </row>
    <row r="47" spans="1:15" ht="15" customHeight="1" x14ac:dyDescent="0.25">
      <c r="A47" s="654"/>
      <c r="B47" s="1585" t="s">
        <v>1904</v>
      </c>
      <c r="C47" s="543"/>
      <c r="D47" s="542"/>
      <c r="E47" s="546"/>
      <c r="F47" s="33"/>
      <c r="G47" s="33"/>
      <c r="H47" s="33"/>
      <c r="I47" s="33"/>
      <c r="J47" s="33"/>
      <c r="K47" s="33"/>
      <c r="L47" s="33"/>
      <c r="M47" s="33"/>
      <c r="N47" s="50"/>
      <c r="O47" s="212"/>
    </row>
    <row r="48" spans="1:15" ht="15" customHeight="1" x14ac:dyDescent="0.25">
      <c r="A48" s="654"/>
      <c r="B48" s="1586" t="str">
        <f>CONCATENATE("Check: row ", ROW(B47), " ≤ row ", ROW(B46))</f>
        <v>Check: row 47 ≤ row 46</v>
      </c>
      <c r="C48" s="1955" t="str">
        <f>IF(AND(ISNUMBER(C46), ISNUMBER(C47)), IF(C47&lt;=C46, "Pass", "Fail"), "")</f>
        <v/>
      </c>
      <c r="D48" s="1955" t="str">
        <f>IF(AND(ISNUMBER(D46), ISNUMBER(D47)), IF(D47&lt;=D46, "Pass", "Fail"), "")</f>
        <v/>
      </c>
      <c r="E48" s="1955" t="str">
        <f>IF(AND(ISNUMBER(E46), ISNUMBER(E47)), IF(E47&lt;=E46, "Pass", "Fail"), "")</f>
        <v/>
      </c>
      <c r="F48" s="1588" t="str">
        <f t="shared" ref="F48" si="9">IF(AND(ISNUMBER(F46), ISNUMBER(F47)), IF(F47&lt;=F46, "Pass", "Fail"), "")</f>
        <v/>
      </c>
      <c r="G48" s="1588" t="str">
        <f t="shared" ref="G48" si="10">IF(AND(ISNUMBER(G46), ISNUMBER(G47)), IF(G47&lt;=G46, "Pass", "Fail"), "")</f>
        <v/>
      </c>
      <c r="H48" s="1588" t="str">
        <f t="shared" ref="H48" si="11">IF(AND(ISNUMBER(H46), ISNUMBER(H47)), IF(H47&lt;=H46, "Pass", "Fail"), "")</f>
        <v/>
      </c>
      <c r="I48" s="1588" t="str">
        <f t="shared" ref="I48" si="12">IF(AND(ISNUMBER(I46), ISNUMBER(I47)), IF(I47&lt;=I46, "Pass", "Fail"), "")</f>
        <v/>
      </c>
      <c r="J48" s="1588" t="str">
        <f t="shared" ref="J48" si="13">IF(AND(ISNUMBER(J46), ISNUMBER(J47)), IF(J47&lt;=J46, "Pass", "Fail"), "")</f>
        <v/>
      </c>
      <c r="K48" s="1588" t="str">
        <f t="shared" ref="K48" si="14">IF(AND(ISNUMBER(K46), ISNUMBER(K47)), IF(K47&lt;=K46, "Pass", "Fail"), "")</f>
        <v/>
      </c>
      <c r="L48" s="1588" t="str">
        <f t="shared" ref="L48" si="15">IF(AND(ISNUMBER(L46), ISNUMBER(L47)), IF(L47&lt;=L46, "Pass", "Fail"), "")</f>
        <v/>
      </c>
      <c r="M48" s="1588" t="str">
        <f t="shared" ref="M48" si="16">IF(AND(ISNUMBER(M46), ISNUMBER(M47)), IF(M47&lt;=M46, "Pass", "Fail"), "")</f>
        <v/>
      </c>
      <c r="N48" s="1589" t="str">
        <f t="shared" ref="N48" si="17">IF(AND(ISNUMBER(N46), ISNUMBER(N47)), IF(N47&lt;=N46, "Pass", "Fail"), "")</f>
        <v/>
      </c>
      <c r="O48" s="212"/>
    </row>
    <row r="49" spans="1:15" ht="15" customHeight="1" x14ac:dyDescent="0.25">
      <c r="A49" s="654"/>
      <c r="B49" s="1585" t="s">
        <v>2452</v>
      </c>
      <c r="C49" s="334" t="str">
        <f>IF(AND(ISNUMBER(C45), ISNUMBER(C46)), C45-C46, "")</f>
        <v/>
      </c>
      <c r="D49" s="334" t="str">
        <f>IF(AND(ISNUMBER(D45), ISNUMBER(D46)), D45-D46, "")</f>
        <v/>
      </c>
      <c r="E49" s="334" t="str">
        <f>IF(AND(ISNUMBER(E45), ISNUMBER(E46)), E45-E46, "")</f>
        <v/>
      </c>
      <c r="F49" s="42" t="str">
        <f t="shared" ref="F49:N49" si="18">IF(AND(ISNUMBER(F45), ISNUMBER(F46)), F45-F46, "")</f>
        <v/>
      </c>
      <c r="G49" s="42" t="str">
        <f t="shared" si="18"/>
        <v/>
      </c>
      <c r="H49" s="42" t="str">
        <f t="shared" si="18"/>
        <v/>
      </c>
      <c r="I49" s="42" t="str">
        <f t="shared" si="18"/>
        <v/>
      </c>
      <c r="J49" s="42" t="str">
        <f t="shared" si="18"/>
        <v/>
      </c>
      <c r="K49" s="42" t="str">
        <f t="shared" si="18"/>
        <v/>
      </c>
      <c r="L49" s="42" t="str">
        <f t="shared" si="18"/>
        <v/>
      </c>
      <c r="M49" s="42" t="str">
        <f t="shared" si="18"/>
        <v/>
      </c>
      <c r="N49" s="13" t="str">
        <f t="shared" si="18"/>
        <v/>
      </c>
      <c r="O49" s="212"/>
    </row>
    <row r="50" spans="1:15" ht="15" customHeight="1" x14ac:dyDescent="0.25">
      <c r="A50" s="654"/>
      <c r="B50" s="1585" t="s">
        <v>1899</v>
      </c>
      <c r="C50" s="543"/>
      <c r="D50" s="542"/>
      <c r="E50" s="546"/>
      <c r="F50" s="33"/>
      <c r="G50" s="33"/>
      <c r="H50" s="33"/>
      <c r="I50" s="33"/>
      <c r="J50" s="33"/>
      <c r="K50" s="33"/>
      <c r="L50" s="33"/>
      <c r="M50" s="33"/>
      <c r="N50" s="50"/>
      <c r="O50" s="212"/>
    </row>
    <row r="51" spans="1:15" ht="15" customHeight="1" x14ac:dyDescent="0.25">
      <c r="A51" s="654"/>
      <c r="B51" s="1586" t="str">
        <f>CONCATENATE("Check: row ", ROW(B45), " &gt; 0 ↔ row ", ROW(B50)," &gt; 0")</f>
        <v>Check: row 45 &gt; 0 ↔ row 50 &gt; 0</v>
      </c>
      <c r="C51" s="1564" t="str">
        <f>IF(AND(ISNUMBER(C45), ISNUMBER(C50)), IF(C50&gt;0, IF(C45&gt;0, "Pass", "Fail"), IF(C45=0, "Pass", "Fail")), "")</f>
        <v/>
      </c>
      <c r="D51" s="1564" t="str">
        <f>IF(AND(ISNUMBER(D45), ISNUMBER(D50)), IF(D50&gt;0, IF(D45&gt;0, "Pass", "Fail"), IF(D45=0, "Pass", "Fail")), "")</f>
        <v/>
      </c>
      <c r="E51" s="1564" t="str">
        <f>IF(AND(ISNUMBER(E45), ISNUMBER(E50)), IF(E50&gt;0, IF(E45&gt;0, "Pass", "Fail"), IF(E45=0, "Pass", "Fail")), "")</f>
        <v/>
      </c>
      <c r="F51" s="1564" t="str">
        <f t="shared" ref="F51:N51" si="19">IF(AND(ISNUMBER(F45), ISNUMBER(F50)), IF(F50&gt;0, IF(F45&gt;0, "Pass", "Fail"), IF(F45=0, "Pass", "Fail")), "")</f>
        <v/>
      </c>
      <c r="G51" s="1564" t="str">
        <f t="shared" si="19"/>
        <v/>
      </c>
      <c r="H51" s="1564" t="str">
        <f t="shared" si="19"/>
        <v/>
      </c>
      <c r="I51" s="1564" t="str">
        <f t="shared" si="19"/>
        <v/>
      </c>
      <c r="J51" s="1564" t="str">
        <f t="shared" si="19"/>
        <v/>
      </c>
      <c r="K51" s="1564" t="str">
        <f t="shared" si="19"/>
        <v/>
      </c>
      <c r="L51" s="1564" t="str">
        <f t="shared" si="19"/>
        <v/>
      </c>
      <c r="M51" s="1564" t="str">
        <f t="shared" si="19"/>
        <v/>
      </c>
      <c r="N51" s="2493" t="str">
        <f t="shared" si="19"/>
        <v/>
      </c>
      <c r="O51" s="212"/>
    </row>
    <row r="52" spans="1:15" ht="15" customHeight="1" x14ac:dyDescent="0.25">
      <c r="A52" s="654"/>
      <c r="B52" s="1585" t="s">
        <v>1900</v>
      </c>
      <c r="C52" s="1848"/>
      <c r="D52" s="26"/>
      <c r="E52" s="3668"/>
      <c r="F52" s="3668"/>
      <c r="G52" s="3668"/>
      <c r="H52" s="3668"/>
      <c r="I52" s="3668"/>
      <c r="J52" s="3668"/>
      <c r="K52" s="3668"/>
      <c r="L52" s="3668"/>
      <c r="M52" s="3668"/>
      <c r="N52" s="3668"/>
      <c r="O52" s="212"/>
    </row>
    <row r="53" spans="1:15" ht="15" customHeight="1" x14ac:dyDescent="0.25">
      <c r="A53" s="654"/>
      <c r="B53" s="1586" t="str">
        <f ca="1">CONCATENATE("Check: sum(row ", ROW(B50), ") ≥ ",CELL("address",E52)," ≥ max(row ",ROW(B50),")")</f>
        <v>Check: sum(row 50) ≥ $E$52 ≥ max(row 50)</v>
      </c>
      <c r="C53" s="1848"/>
      <c r="D53" s="26"/>
      <c r="E53" s="3667" t="str">
        <f>IF(AND(SUM(E50:N50)&gt;=E52,E52&gt;=MAX(E50:N50)), "Pass", "Fail")</f>
        <v>Pass</v>
      </c>
      <c r="F53" s="3667"/>
      <c r="G53" s="3667"/>
      <c r="H53" s="3667"/>
      <c r="I53" s="3667"/>
      <c r="J53" s="3667"/>
      <c r="K53" s="3667"/>
      <c r="L53" s="3667"/>
      <c r="M53" s="3667"/>
      <c r="N53" s="3667"/>
      <c r="O53" s="212"/>
    </row>
    <row r="54" spans="1:15" ht="15" customHeight="1" x14ac:dyDescent="0.25">
      <c r="A54" s="654"/>
      <c r="B54" s="1586" t="str">
        <f ca="1">CONCATENATE("Check: sum(row ",ROW(B49),")/",CELL("address",E52)," ≥ EUR 100,000 or ",CELL("address",E52)," = 0")</f>
        <v>Check: sum(row 49)/$E$52 ≥ EUR 100,000 or $E$52 = 0</v>
      </c>
      <c r="C54" s="1848"/>
      <c r="D54" s="26"/>
      <c r="E54" s="3667" t="str">
        <f>IF(E52=0,"Pass",IF(SUM(E49:N49)/E52&gt;=100000/'Supervisory information'!D15,"Pass","Fail"))</f>
        <v>Pass</v>
      </c>
      <c r="F54" s="3667"/>
      <c r="G54" s="3667"/>
      <c r="H54" s="3667"/>
      <c r="I54" s="3667"/>
      <c r="J54" s="3667"/>
      <c r="K54" s="3667"/>
      <c r="L54" s="3667"/>
      <c r="M54" s="3667"/>
      <c r="N54" s="3667"/>
      <c r="O54" s="212"/>
    </row>
    <row r="55" spans="1:15" ht="15" customHeight="1" x14ac:dyDescent="0.25">
      <c r="A55" s="654"/>
      <c r="B55" s="1585" t="s">
        <v>1901</v>
      </c>
      <c r="C55" s="543"/>
      <c r="D55" s="542"/>
      <c r="E55" s="546"/>
      <c r="F55" s="546"/>
      <c r="G55" s="546"/>
      <c r="H55" s="546"/>
      <c r="I55" s="546"/>
      <c r="J55" s="546"/>
      <c r="K55" s="546"/>
      <c r="L55" s="546"/>
      <c r="M55" s="546"/>
      <c r="N55" s="420"/>
      <c r="O55" s="212"/>
    </row>
    <row r="56" spans="1:15" ht="15" customHeight="1" x14ac:dyDescent="0.25">
      <c r="A56" s="654"/>
      <c r="B56" s="1585" t="s">
        <v>1902</v>
      </c>
      <c r="C56" s="334" t="str">
        <f>IF(AND(ISNUMBER(C49), ISNUMBER(C55)), C49-C55, "")</f>
        <v/>
      </c>
      <c r="D56" s="334" t="str">
        <f>IF(AND(ISNUMBER(D49), ISNUMBER(D55)), D49-D55, "")</f>
        <v/>
      </c>
      <c r="E56" s="334" t="str">
        <f>IF(AND(ISNUMBER(E49), ISNUMBER(E55)), E49-E55, "")</f>
        <v/>
      </c>
      <c r="F56" s="334" t="str">
        <f t="shared" ref="F56:N56" si="20">IF(AND(ISNUMBER(F49), ISNUMBER(F55)), F49-F55, "")</f>
        <v/>
      </c>
      <c r="G56" s="334" t="str">
        <f t="shared" si="20"/>
        <v/>
      </c>
      <c r="H56" s="334" t="str">
        <f t="shared" si="20"/>
        <v/>
      </c>
      <c r="I56" s="334" t="str">
        <f t="shared" si="20"/>
        <v/>
      </c>
      <c r="J56" s="334" t="str">
        <f t="shared" si="20"/>
        <v/>
      </c>
      <c r="K56" s="334" t="str">
        <f t="shared" si="20"/>
        <v/>
      </c>
      <c r="L56" s="334" t="str">
        <f t="shared" si="20"/>
        <v/>
      </c>
      <c r="M56" s="334" t="str">
        <f t="shared" si="20"/>
        <v/>
      </c>
      <c r="N56" s="13" t="str">
        <f t="shared" si="20"/>
        <v/>
      </c>
      <c r="O56" s="212"/>
    </row>
    <row r="57" spans="1:15" ht="15" customHeight="1" x14ac:dyDescent="0.25">
      <c r="A57" s="654"/>
      <c r="B57" s="1585" t="s">
        <v>1903</v>
      </c>
      <c r="C57" s="1848"/>
      <c r="D57" s="26"/>
      <c r="E57" s="3668"/>
      <c r="F57" s="3668"/>
      <c r="G57" s="3668"/>
      <c r="H57" s="3668"/>
      <c r="I57" s="3668"/>
      <c r="J57" s="3668"/>
      <c r="K57" s="3668"/>
      <c r="L57" s="3668"/>
      <c r="M57" s="3668"/>
      <c r="N57" s="3668"/>
      <c r="O57" s="212"/>
    </row>
    <row r="58" spans="1:15" ht="15" customHeight="1" x14ac:dyDescent="0.25">
      <c r="A58" s="654"/>
      <c r="B58" s="1586" t="str">
        <f ca="1">CONCATENATE("Check: ",CELL("address",E52)," ≥ ",CELL("address",E57)," ≥ 0")</f>
        <v>Check: $E$52 ≥ $E$57 ≥ 0</v>
      </c>
      <c r="C58" s="1848"/>
      <c r="D58" s="26"/>
      <c r="E58" s="3667" t="str">
        <f>IF(AND(ISNUMBER(E52), ISNUMBER(E57)), IF(AND(E52&gt;=E57, E57&gt;=0), "Pass", "Fail"), "")</f>
        <v/>
      </c>
      <c r="F58" s="3667"/>
      <c r="G58" s="3667"/>
      <c r="H58" s="3667"/>
      <c r="I58" s="3667"/>
      <c r="J58" s="3667"/>
      <c r="K58" s="3667"/>
      <c r="L58" s="3667"/>
      <c r="M58" s="3667"/>
      <c r="N58" s="3667"/>
      <c r="O58" s="212"/>
    </row>
    <row r="59" spans="1:15" ht="15" customHeight="1" x14ac:dyDescent="0.25">
      <c r="A59" s="1085"/>
      <c r="B59" s="1586" t="str">
        <f ca="1">CONCATENATE("Check: sum(row ",ROW(B56),")/(",CELL("address",E52)," - ",CELL("address",E57),") ≥ EUR 100,000 or ",CELL("address",E52)," - ",CELL("address",E57)," = 0")</f>
        <v>Check: sum(row 56)/($E$52 - $E$57) ≥ EUR 100,000 or $E$52 - $E$57 = 0</v>
      </c>
      <c r="C59" s="1848"/>
      <c r="D59" s="26"/>
      <c r="E59" s="3667" t="str">
        <f>IF(E52-E57=0,"Pass",IF(SUM(E56:N56)/(E52-E57)&gt;=100000/'Supervisory information'!D15, "Pass", "Fail"))</f>
        <v>Pass</v>
      </c>
      <c r="F59" s="3667"/>
      <c r="G59" s="3667"/>
      <c r="H59" s="3667"/>
      <c r="I59" s="3667"/>
      <c r="J59" s="3667"/>
      <c r="K59" s="3667"/>
      <c r="L59" s="3667"/>
      <c r="M59" s="3667"/>
      <c r="N59" s="3667"/>
      <c r="O59" s="212"/>
    </row>
    <row r="60" spans="1:15" ht="15" customHeight="1" x14ac:dyDescent="0.25">
      <c r="A60" s="1085"/>
      <c r="B60" s="1590" t="str">
        <f>CONCATENATE("Check: row ",ROW(B29)," ≥ row ",ROW(B45)," &amp; row ",ROW(B30)," ≥ row ",ROW(B46)," &amp; row ",ROW(B31)," ≥ row ",ROW(B47)," &amp; row ",ROW(B34)," ≥ row ",ROW(B50))</f>
        <v>Check: row 29 ≥ row 45 &amp; row 30 ≥ row 46 &amp; row 31 ≥ row 47 &amp; row 34 ≥ row 50</v>
      </c>
      <c r="C60" s="1565" t="str">
        <f>IF(AND(C29&gt;=C45,C30&gt;=C46,C31&gt;=C47,C34&gt;=C50),"Pass","Fail")</f>
        <v>Pass</v>
      </c>
      <c r="D60" s="1565" t="str">
        <f t="shared" ref="D60:N60" si="21">IF(AND(D29&gt;=D45,D30&gt;=D46,D31&gt;=D47,D34&gt;=D50),"Pass","Fail")</f>
        <v>Pass</v>
      </c>
      <c r="E60" s="1565" t="str">
        <f t="shared" si="21"/>
        <v>Pass</v>
      </c>
      <c r="F60" s="1554" t="str">
        <f t="shared" si="21"/>
        <v>Pass</v>
      </c>
      <c r="G60" s="1554" t="str">
        <f t="shared" si="21"/>
        <v>Pass</v>
      </c>
      <c r="H60" s="1554" t="str">
        <f t="shared" si="21"/>
        <v>Pass</v>
      </c>
      <c r="I60" s="1554" t="str">
        <f t="shared" si="21"/>
        <v>Pass</v>
      </c>
      <c r="J60" s="1554" t="str">
        <f t="shared" si="21"/>
        <v>Pass</v>
      </c>
      <c r="K60" s="1554" t="str">
        <f t="shared" si="21"/>
        <v>Pass</v>
      </c>
      <c r="L60" s="1554" t="str">
        <f t="shared" si="21"/>
        <v>Pass</v>
      </c>
      <c r="M60" s="1554" t="str">
        <f t="shared" si="21"/>
        <v>Pass</v>
      </c>
      <c r="N60" s="1553" t="str">
        <f t="shared" si="21"/>
        <v>Pass</v>
      </c>
      <c r="O60" s="212"/>
    </row>
    <row r="61" spans="1:15" s="381" customFormat="1" ht="15" customHeight="1" x14ac:dyDescent="0.25">
      <c r="A61" s="654"/>
      <c r="O61" s="212"/>
    </row>
    <row r="62" spans="1:15" s="744" customFormat="1" ht="45" customHeight="1" x14ac:dyDescent="0.25">
      <c r="A62" s="638" t="s">
        <v>2415</v>
      </c>
      <c r="B62" s="1328"/>
      <c r="C62" s="2818"/>
      <c r="D62" s="2818"/>
      <c r="E62" s="1183"/>
      <c r="F62" s="771"/>
      <c r="G62" s="771"/>
      <c r="H62" s="771"/>
      <c r="I62" s="771"/>
      <c r="J62" s="771"/>
      <c r="K62" s="771"/>
      <c r="L62" s="771"/>
      <c r="M62" s="771"/>
      <c r="N62" s="771"/>
      <c r="O62" s="639"/>
    </row>
    <row r="63" spans="1:15" s="381" customFormat="1" ht="15" customHeight="1" x14ac:dyDescent="0.25">
      <c r="A63" s="1085"/>
      <c r="B63" s="1950" t="s">
        <v>1906</v>
      </c>
      <c r="C63" s="1954"/>
      <c r="D63" s="1954"/>
      <c r="E63" s="1954"/>
      <c r="F63" s="1399"/>
      <c r="G63" s="1399"/>
      <c r="H63" s="1399"/>
      <c r="I63" s="1399"/>
      <c r="J63" s="1399"/>
      <c r="K63" s="1399"/>
      <c r="L63" s="1603" t="str">
        <f>IF(AND(OR(ISNUMBER(J7), ISNUMBER(K7), ISNUMBER(L7)), OR(ISNUMBER(J16), ISNUMBER(K16), ISNUMBER(L16)), OR(ISNUMBER(J17), ISNUMBER(K17), ISNUMBER(L17))), MIN(AVERAGE(J16:L16), 0.0225*AVERAGE(J7:L7)) + AVERAGE(J17:L17), "")</f>
        <v/>
      </c>
      <c r="M63" s="1603" t="str">
        <f>IF(AND(OR(ISNUMBER(K7), ISNUMBER(L7), ISNUMBER(M7)), OR(ISNUMBER(K16), ISNUMBER(L16), ISNUMBER(M16)), OR(ISNUMBER(K17), ISNUMBER(L17), ISNUMBER(M17))), MIN(AVERAGE(K16:M16), 0.0225*AVERAGE(K7:M7)) + AVERAGE(K17:M17), "")</f>
        <v/>
      </c>
      <c r="N63" s="1603" t="str">
        <f>IF(AND(OR(ISNUMBER(L7), ISNUMBER(M7), ISNUMBER(N7)), OR(ISNUMBER(L16), ISNUMBER(M16), ISNUMBER(N16)), OR(ISNUMBER(L17), ISNUMBER(M17), ISNUMBER(N17))), MIN(AVERAGE(L16:N16), 0.0225*AVERAGE(L7:N7)) + AVERAGE(L17:N17), "")</f>
        <v/>
      </c>
      <c r="O63" s="212"/>
    </row>
    <row r="64" spans="1:15" s="1561" customFormat="1" ht="15" customHeight="1" x14ac:dyDescent="0.25">
      <c r="A64" s="1085"/>
      <c r="B64" s="1707" t="s">
        <v>1907</v>
      </c>
      <c r="C64" s="1848"/>
      <c r="D64" s="1848"/>
      <c r="E64" s="1848"/>
      <c r="F64" s="26"/>
      <c r="G64" s="26"/>
      <c r="H64" s="26"/>
      <c r="I64" s="26"/>
      <c r="J64" s="26"/>
      <c r="K64" s="26"/>
      <c r="L64" s="1604" t="str">
        <f>IF(AND(OR(ISNUMBER(J18), ISNUMBER(K18), ISNUMBER(L18)), OR(ISNUMBER(J19), ISNUMBER(K19), ISNUMBER(L19)), OR(ISNUMBER(J22), ISNUMBER(K22), ISNUMBER(L22)), OR(ISNUMBER(J24), ISNUMBER(K24), ISNUMBER(L24))), MAX(AVERAGE(J22:L22), AVERAGE(J24:L24)) + MAX(AVERAGE(J18:L18), AVERAGE(J19:L19)), "")</f>
        <v/>
      </c>
      <c r="M64" s="1604" t="str">
        <f>IF(AND(OR(ISNUMBER(K18), ISNUMBER(L18), ISNUMBER(M18)), OR(ISNUMBER(K19), ISNUMBER(L19), ISNUMBER(M19)), OR(ISNUMBER(K22), ISNUMBER(L22), ISNUMBER(M22)), OR(ISNUMBER(K24), ISNUMBER(L24), ISNUMBER(M24))), MAX(AVERAGE(K22:M22), AVERAGE(K24:M24)) + MAX(AVERAGE(K18:M18), AVERAGE(K19:M19)), "")</f>
        <v/>
      </c>
      <c r="N64" s="1604" t="str">
        <f>IF(AND(OR(ISNUMBER(L18), ISNUMBER(M18), ISNUMBER(N18)), OR(ISNUMBER(L19), ISNUMBER(M19), ISNUMBER(N19)), OR(ISNUMBER(L22), ISNUMBER(M22), ISNUMBER(N22)), OR(ISNUMBER(L24), ISNUMBER(M24), ISNUMBER(N24))), MAX(AVERAGE(L22:N22), AVERAGE(L24:N24)) + MAX(AVERAGE(L18:N18), AVERAGE(L19:N19)), "")</f>
        <v/>
      </c>
      <c r="O64" s="212"/>
    </row>
    <row r="65" spans="1:15" s="1561" customFormat="1" ht="15" customHeight="1" x14ac:dyDescent="0.25">
      <c r="A65" s="1085"/>
      <c r="B65" s="1707" t="s">
        <v>1908</v>
      </c>
      <c r="C65" s="1848"/>
      <c r="D65" s="1848"/>
      <c r="E65" s="1848"/>
      <c r="F65" s="26"/>
      <c r="G65" s="26"/>
      <c r="H65" s="26"/>
      <c r="I65" s="26"/>
      <c r="J65" s="26"/>
      <c r="K65" s="26"/>
      <c r="L65" s="1600" t="str">
        <f>IF(AND(OR(ISNUMBER(J20), ISNUMBER(K20), ISNUMBER(L20)), OR(ISNUMBER(J21), ISNUMBER(K21), ISNUMBER(L21))), AVERAGE(ABS(J20), ABS(K20), ABS(L20))+AVERAGE(ABS(J21), ABS(K21), ABS(L21)), "")</f>
        <v/>
      </c>
      <c r="M65" s="1600" t="str">
        <f>IF(AND(OR(ISNUMBER(K20), ISNUMBER(L20), ISNUMBER(M20)), OR(ISNUMBER(K21), ISNUMBER(L21), ISNUMBER(M21))), AVERAGE(ABS(K20), ABS(L20), ABS(M20))+AVERAGE(ABS(K21), ABS(L21), ABS(M21)), "")</f>
        <v/>
      </c>
      <c r="N65" s="1600" t="str">
        <f>IF(AND(OR(ISNUMBER(L20), ISNUMBER(M20), ISNUMBER(N20)), OR(ISNUMBER(L21), ISNUMBER(M21), ISNUMBER(N21))), AVERAGE(ABS(L20), ABS(M20), ABS(N20))+AVERAGE(ABS(L21), ABS(M21), ABS(N21)), "")</f>
        <v/>
      </c>
      <c r="O65" s="212"/>
    </row>
    <row r="66" spans="1:15" s="1561" customFormat="1" ht="15" customHeight="1" x14ac:dyDescent="0.25">
      <c r="A66" s="1085"/>
      <c r="B66" s="1707" t="s">
        <v>1909</v>
      </c>
      <c r="C66" s="1848"/>
      <c r="D66" s="1848"/>
      <c r="E66" s="1848"/>
      <c r="F66" s="26"/>
      <c r="G66" s="26"/>
      <c r="H66" s="26"/>
      <c r="I66" s="26"/>
      <c r="J66" s="26"/>
      <c r="K66" s="26"/>
      <c r="L66" s="1600" t="str">
        <f>IF(AND(ISNUMBER(L63), ISNUMBER(L64), ISNUMBER(L65)), SUM(L63:L65), "")</f>
        <v/>
      </c>
      <c r="M66" s="1600" t="str">
        <f>IF(AND(ISNUMBER(M63), ISNUMBER(M64), ISNUMBER(M65)), SUM(M63:M65), "")</f>
        <v/>
      </c>
      <c r="N66" s="1600" t="str">
        <f>IF(AND(ISNUMBER(N63), ISNUMBER(N64), ISNUMBER(N65)), SUM(N63:N65), "")</f>
        <v/>
      </c>
      <c r="O66" s="212"/>
    </row>
    <row r="67" spans="1:15" s="1561" customFormat="1" ht="15" customHeight="1" x14ac:dyDescent="0.25">
      <c r="A67" s="1085"/>
      <c r="B67" s="1707" t="s">
        <v>1910</v>
      </c>
      <c r="C67" s="1848"/>
      <c r="D67" s="1848"/>
      <c r="E67" s="1848"/>
      <c r="F67" s="26"/>
      <c r="G67" s="26"/>
      <c r="H67" s="26"/>
      <c r="I67" s="26"/>
      <c r="J67" s="26"/>
      <c r="K67" s="26"/>
      <c r="L67" s="1600" t="str">
        <f>IF(ISNUMBER(L66), IF(L66&lt;(1000000000/'Supervisory information'!$D$15), 0.12*L66, IF(L66&lt;(30000000000/'Supervisory information'!$D$15), (120000000/'Supervisory information'!$D$15)+0.15*(L66-(1000000000/'Supervisory information'!$D$15)), (4470000000/'Supervisory information'!$D$15)+0.18*(L66-(30000000000/'Supervisory information'!$D$15)))), "")</f>
        <v/>
      </c>
      <c r="M67" s="1600" t="str">
        <f>IF(ISNUMBER(M66), IF(M66&lt;(1000000000/'Supervisory information'!$D$15), 0.12*M66, IF(M66&lt;(30000000000/'Supervisory information'!$D$15), (120000000/'Supervisory information'!$D$15)+0.15*(M66-(1000000000/'Supervisory information'!$D$15)), (4470000000/'Supervisory information'!$D$15)+0.18*(M66-(30000000000/'Supervisory information'!$D$15)))), "")</f>
        <v/>
      </c>
      <c r="N67" s="1600" t="str">
        <f>IF(ISNUMBER(N66), IF(N66&lt;(1000000000/'Supervisory information'!$D$15), 0.12*N66, IF(N66&lt;(30000000000/'Supervisory information'!$D$15), (120000000/'Supervisory information'!$D$15)+0.15*(N66-(1000000000/'Supervisory information'!$D$15)), (4470000000/'Supervisory information'!$D$15)+0.18*(N66-(30000000000/'Supervisory information'!$D$15)))), "")</f>
        <v/>
      </c>
      <c r="O67" s="212"/>
    </row>
    <row r="68" spans="1:15" s="1561" customFormat="1" ht="15" customHeight="1" x14ac:dyDescent="0.25">
      <c r="A68" s="1085"/>
      <c r="B68" s="1707" t="s">
        <v>1911</v>
      </c>
      <c r="C68" s="1848"/>
      <c r="D68" s="1848"/>
      <c r="E68" s="1848"/>
      <c r="F68" s="26"/>
      <c r="G68" s="26"/>
      <c r="H68" s="26"/>
      <c r="I68" s="26"/>
      <c r="J68" s="26"/>
      <c r="K68" s="26"/>
      <c r="L68" s="137"/>
      <c r="M68" s="137"/>
      <c r="N68" s="50"/>
      <c r="O68" s="212"/>
    </row>
    <row r="69" spans="1:15" s="1561" customFormat="1" ht="15" customHeight="1" x14ac:dyDescent="0.25">
      <c r="A69" s="1085"/>
      <c r="B69" s="1707" t="s">
        <v>1912</v>
      </c>
      <c r="C69" s="1848"/>
      <c r="D69" s="1848"/>
      <c r="E69" s="1848"/>
      <c r="F69" s="26"/>
      <c r="G69" s="26"/>
      <c r="H69" s="26"/>
      <c r="I69" s="26"/>
      <c r="J69" s="26"/>
      <c r="K69" s="26"/>
      <c r="L69" s="1600" t="str">
        <f>IF(AND(ISNUMBER(L66), ISNUMBER(L68)), L68-L66, "")</f>
        <v/>
      </c>
      <c r="M69" s="1600" t="str">
        <f>IF(AND(ISNUMBER(M66), ISNUMBER(M68)), M68-M66, "")</f>
        <v/>
      </c>
      <c r="N69" s="1600" t="str">
        <f>IF(AND(ISNUMBER(N66), ISNUMBER(N68)), N68-N66, "")</f>
        <v/>
      </c>
      <c r="O69" s="212"/>
    </row>
    <row r="70" spans="1:15" s="1561" customFormat="1" ht="15" customHeight="1" x14ac:dyDescent="0.25">
      <c r="A70" s="1085"/>
      <c r="B70" s="1707" t="s">
        <v>1913</v>
      </c>
      <c r="C70" s="1848"/>
      <c r="D70" s="1848"/>
      <c r="E70" s="1848"/>
      <c r="F70" s="26"/>
      <c r="G70" s="26"/>
      <c r="H70" s="26"/>
      <c r="I70" s="26"/>
      <c r="J70" s="26"/>
      <c r="K70" s="26"/>
      <c r="L70" s="26"/>
      <c r="M70" s="26"/>
      <c r="N70" s="26"/>
      <c r="O70" s="212"/>
    </row>
    <row r="71" spans="1:15" s="1561" customFormat="1" ht="15" customHeight="1" x14ac:dyDescent="0.25">
      <c r="A71" s="1085"/>
      <c r="B71" s="1580" t="s">
        <v>1914</v>
      </c>
      <c r="C71" s="1848"/>
      <c r="D71" s="1848"/>
      <c r="E71" s="1848"/>
      <c r="F71" s="26"/>
      <c r="G71" s="26"/>
      <c r="H71" s="26"/>
      <c r="I71" s="26"/>
      <c r="J71" s="26"/>
      <c r="K71" s="26"/>
      <c r="L71" s="1600" t="str">
        <f>IF(SUMPRODUCT(ISNUMBER(C33:L33)*1)&gt;0, AVERAGE(C33:L33)*15, "")</f>
        <v/>
      </c>
      <c r="M71" s="1600" t="str">
        <f>IF(SUMPRODUCT(ISNUMBER(D33:M33)*1)&gt;0, AVERAGE(D33:M33)*15, "")</f>
        <v/>
      </c>
      <c r="N71" s="1600" t="str">
        <f>IF(SUMPRODUCT(ISNUMBER(E33:N33)*1)&gt;0, AVERAGE(E33:N33)*15, "")</f>
        <v/>
      </c>
      <c r="O71" s="212"/>
    </row>
    <row r="72" spans="1:15" s="1561" customFormat="1" ht="15" customHeight="1" x14ac:dyDescent="0.25">
      <c r="A72" s="1085"/>
      <c r="B72" s="1580" t="s">
        <v>1915</v>
      </c>
      <c r="C72" s="1848"/>
      <c r="D72" s="1848"/>
      <c r="E72" s="1848"/>
      <c r="F72" s="26"/>
      <c r="G72" s="26"/>
      <c r="H72" s="26"/>
      <c r="I72" s="26"/>
      <c r="J72" s="26"/>
      <c r="K72" s="26"/>
      <c r="L72" s="1600" t="str">
        <f>IF(SUMPRODUCT(ISNUMBER(C49:L49)*1)&gt;0, AVERAGE(C49:L49)*15, "")</f>
        <v/>
      </c>
      <c r="M72" s="1600" t="str">
        <f>IF(SUMPRODUCT(ISNUMBER(D49:M49)*1)&gt;0, AVERAGE(D49:M49)*15, "")</f>
        <v/>
      </c>
      <c r="N72" s="1600" t="str">
        <f>IF(SUMPRODUCT(ISNUMBER(E49:N49)*1)&gt;0, AVERAGE(E49:N49)*15, "")</f>
        <v/>
      </c>
      <c r="O72" s="212"/>
    </row>
    <row r="73" spans="1:15" s="1561" customFormat="1" ht="15" customHeight="1" x14ac:dyDescent="0.25">
      <c r="A73" s="1085"/>
      <c r="B73" s="1707" t="s">
        <v>1916</v>
      </c>
      <c r="C73" s="1848"/>
      <c r="D73" s="1848"/>
      <c r="E73" s="1848"/>
      <c r="F73" s="26"/>
      <c r="G73" s="26"/>
      <c r="H73" s="26"/>
      <c r="I73" s="26"/>
      <c r="J73" s="26"/>
      <c r="K73" s="26"/>
      <c r="L73" s="26"/>
      <c r="M73" s="26"/>
      <c r="N73" s="26"/>
      <c r="O73" s="212"/>
    </row>
    <row r="74" spans="1:15" s="1561" customFormat="1" ht="15" customHeight="1" x14ac:dyDescent="0.25">
      <c r="A74" s="1085"/>
      <c r="B74" s="1580" t="s">
        <v>1917</v>
      </c>
      <c r="C74" s="1848"/>
      <c r="D74" s="1848"/>
      <c r="E74" s="1848"/>
      <c r="F74" s="26"/>
      <c r="G74" s="26"/>
      <c r="H74" s="26"/>
      <c r="I74" s="26"/>
      <c r="J74" s="26"/>
      <c r="K74" s="26"/>
      <c r="L74" s="1600" t="str">
        <f>IF(AND(ISNUMBER(L67), ISNUMBER(L71)), (LN(EXP(1)-1+(L71/L67)^0.8)), "")</f>
        <v/>
      </c>
      <c r="M74" s="1600" t="str">
        <f>IF(AND(ISNUMBER(M67), ISNUMBER(M71)), (LN(EXP(1)-1+(M71/M67)^0.8)), "")</f>
        <v/>
      </c>
      <c r="N74" s="1600" t="str">
        <f>IF(AND(ISNUMBER(N67), ISNUMBER(N71)), (LN(EXP(1)-1+(N71/N67)^0.8)), "")</f>
        <v/>
      </c>
      <c r="O74" s="212"/>
    </row>
    <row r="75" spans="1:15" s="1561" customFormat="1" ht="15" customHeight="1" x14ac:dyDescent="0.25">
      <c r="A75" s="1085"/>
      <c r="B75" s="1580" t="s">
        <v>1918</v>
      </c>
      <c r="C75" s="1848"/>
      <c r="D75" s="1848"/>
      <c r="E75" s="1848"/>
      <c r="F75" s="26"/>
      <c r="G75" s="26"/>
      <c r="H75" s="26"/>
      <c r="I75" s="26"/>
      <c r="J75" s="26"/>
      <c r="K75" s="26"/>
      <c r="L75" s="1600" t="str">
        <f>IF(AND(ISNUMBER(L67), ISNUMBER(L72)), (LN(EXP(1)-1+(L72/L67)^0.8)), "")</f>
        <v/>
      </c>
      <c r="M75" s="1600" t="str">
        <f>IF(AND(ISNUMBER(M67), ISNUMBER(M72)), (LN(EXP(1)-1+(M72/M67)^0.8)), "")</f>
        <v/>
      </c>
      <c r="N75" s="1600" t="str">
        <f>IF(AND(ISNUMBER(N67), ISNUMBER(N72)), (LN(EXP(1)-1+(N72/N67)^0.8)), "")</f>
        <v/>
      </c>
      <c r="O75" s="212"/>
    </row>
    <row r="76" spans="1:15" s="1561" customFormat="1" ht="15" customHeight="1" x14ac:dyDescent="0.25">
      <c r="A76" s="1085"/>
      <c r="B76" s="523" t="s">
        <v>2414</v>
      </c>
      <c r="C76" s="1848"/>
      <c r="D76" s="1848"/>
      <c r="E76" s="1848"/>
      <c r="F76" s="26"/>
      <c r="G76" s="26"/>
      <c r="H76" s="26"/>
      <c r="I76" s="26"/>
      <c r="J76" s="26"/>
      <c r="K76" s="26"/>
      <c r="L76" s="26"/>
      <c r="M76" s="26"/>
      <c r="N76" s="26"/>
      <c r="O76" s="212"/>
    </row>
    <row r="77" spans="1:15" s="381" customFormat="1" ht="15" customHeight="1" x14ac:dyDescent="0.25">
      <c r="A77" s="1085"/>
      <c r="B77" s="1580" t="s">
        <v>1914</v>
      </c>
      <c r="C77" s="1848"/>
      <c r="D77" s="1848"/>
      <c r="E77" s="1848"/>
      <c r="F77" s="26"/>
      <c r="G77" s="26"/>
      <c r="H77" s="26"/>
      <c r="I77" s="26"/>
      <c r="J77" s="26"/>
      <c r="K77" s="26"/>
      <c r="L77" s="1600" t="str">
        <f>IF(AND(ISNUMBER(L67), ISNUMBER(L74)), L67*L74, "")</f>
        <v/>
      </c>
      <c r="M77" s="1600" t="str">
        <f>IF(AND(ISNUMBER(M67), ISNUMBER(M74)), M67*M74, "")</f>
        <v/>
      </c>
      <c r="N77" s="1600" t="str">
        <f>IF(AND(ISNUMBER(N67), ISNUMBER(N74)), N67*N74, "")</f>
        <v/>
      </c>
      <c r="O77" s="212"/>
    </row>
    <row r="78" spans="1:15" s="381" customFormat="1" ht="15" customHeight="1" x14ac:dyDescent="0.25">
      <c r="A78" s="1085"/>
      <c r="B78" s="1580" t="s">
        <v>1915</v>
      </c>
      <c r="C78" s="1848"/>
      <c r="D78" s="1848"/>
      <c r="E78" s="1848"/>
      <c r="F78" s="26"/>
      <c r="G78" s="26"/>
      <c r="H78" s="26"/>
      <c r="I78" s="26"/>
      <c r="J78" s="26"/>
      <c r="K78" s="26"/>
      <c r="L78" s="1600" t="str">
        <f>IF(AND(ISNUMBER(L67), ISNUMBER(L75)), L67*L75, "")</f>
        <v/>
      </c>
      <c r="M78" s="1600" t="str">
        <f>IF(AND(ISNUMBER(M67), ISNUMBER(M75)), M67*M75, "")</f>
        <v/>
      </c>
      <c r="N78" s="1600" t="str">
        <f>IF(AND(ISNUMBER(N67), ISNUMBER(N75)), N67*N75, "")</f>
        <v/>
      </c>
      <c r="O78" s="212"/>
    </row>
    <row r="79" spans="1:15" s="381" customFormat="1" ht="15" customHeight="1" x14ac:dyDescent="0.25">
      <c r="A79" s="1085"/>
      <c r="B79" s="1580" t="s">
        <v>1919</v>
      </c>
      <c r="C79" s="1848"/>
      <c r="D79" s="1848"/>
      <c r="E79" s="1848"/>
      <c r="F79" s="26"/>
      <c r="G79" s="26"/>
      <c r="H79" s="26"/>
      <c r="I79" s="26"/>
      <c r="J79" s="26"/>
      <c r="K79" s="26"/>
      <c r="L79" s="1600" t="str">
        <f>IF(ISNUMBER(L67), L67, "")</f>
        <v/>
      </c>
      <c r="M79" s="1600" t="str">
        <f>IF(ISNUMBER(M67), M67, "")</f>
        <v/>
      </c>
      <c r="N79" s="1600" t="str">
        <f>IF(ISNUMBER(N67), N67, "")</f>
        <v/>
      </c>
      <c r="O79" s="212"/>
    </row>
    <row r="80" spans="1:15" s="381" customFormat="1" ht="15" customHeight="1" x14ac:dyDescent="0.25">
      <c r="A80" s="1085"/>
      <c r="B80" s="538" t="s">
        <v>1930</v>
      </c>
      <c r="C80" s="31"/>
      <c r="D80" s="31"/>
      <c r="E80" s="31"/>
      <c r="F80" s="27"/>
      <c r="G80" s="27"/>
      <c r="H80" s="27"/>
      <c r="I80" s="27"/>
      <c r="J80" s="27"/>
      <c r="K80" s="27"/>
      <c r="L80" s="2857" t="str">
        <f>Parameters!$F$238</f>
        <v>EUR 20,000</v>
      </c>
      <c r="M80" s="2857" t="str">
        <f>Parameters!$F$238</f>
        <v>EUR 20,000</v>
      </c>
      <c r="N80" s="2857" t="str">
        <f>Parameters!$F$238</f>
        <v>EUR 20,000</v>
      </c>
      <c r="O80" s="212"/>
    </row>
    <row r="81" spans="1:15" s="381" customFormat="1" ht="15" customHeight="1" x14ac:dyDescent="0.25">
      <c r="A81" s="1085"/>
      <c r="O81" s="212"/>
    </row>
    <row r="82" spans="1:15" s="744" customFormat="1" ht="45" customHeight="1" x14ac:dyDescent="0.25">
      <c r="A82" s="638" t="s">
        <v>1931</v>
      </c>
      <c r="B82" s="1328"/>
      <c r="C82" s="2818"/>
      <c r="D82" s="2818"/>
      <c r="E82" s="1183"/>
      <c r="F82" s="771"/>
      <c r="G82" s="771"/>
      <c r="H82" s="771"/>
      <c r="I82" s="771"/>
      <c r="J82" s="771"/>
      <c r="K82" s="771"/>
      <c r="L82" s="771"/>
      <c r="M82" s="771"/>
      <c r="N82" s="1183"/>
      <c r="O82" s="639"/>
    </row>
    <row r="83" spans="1:15" s="744" customFormat="1" ht="45" customHeight="1" x14ac:dyDescent="0.25">
      <c r="A83" s="1139" t="s">
        <v>1932</v>
      </c>
      <c r="B83" s="210"/>
      <c r="C83" s="210"/>
      <c r="D83" s="210"/>
      <c r="O83" s="128"/>
    </row>
    <row r="84" spans="1:15" ht="30" customHeight="1" x14ac:dyDescent="0.25">
      <c r="A84" s="654"/>
      <c r="B84" s="1951" t="s">
        <v>900</v>
      </c>
      <c r="C84" s="1954"/>
      <c r="D84" s="1954"/>
      <c r="E84" s="1954"/>
      <c r="F84" s="1399"/>
      <c r="G84" s="1399"/>
      <c r="H84" s="1399"/>
      <c r="I84" s="1399"/>
      <c r="J84" s="1400"/>
      <c r="K84" s="1400"/>
      <c r="L84" s="1301" t="str">
        <f t="shared" ref="L84:N84" si="22">IF(COUNT(L85:L88)=ROWS(L85:L88), SUM(L85:L88), "")</f>
        <v/>
      </c>
      <c r="M84" s="1301" t="str">
        <f t="shared" si="22"/>
        <v/>
      </c>
      <c r="N84" s="1281" t="str">
        <f t="shared" si="22"/>
        <v/>
      </c>
      <c r="O84" s="212"/>
    </row>
    <row r="85" spans="1:15" ht="15" customHeight="1" x14ac:dyDescent="0.25">
      <c r="A85" s="654"/>
      <c r="B85" s="1580" t="s">
        <v>544</v>
      </c>
      <c r="C85" s="1848"/>
      <c r="D85" s="1848"/>
      <c r="E85" s="1848"/>
      <c r="F85" s="26"/>
      <c r="G85" s="26"/>
      <c r="H85" s="26"/>
      <c r="I85" s="26"/>
      <c r="J85" s="26"/>
      <c r="K85" s="26"/>
      <c r="L85" s="137"/>
      <c r="M85" s="137"/>
      <c r="N85" s="168"/>
      <c r="O85" s="212"/>
    </row>
    <row r="86" spans="1:15" ht="15" customHeight="1" x14ac:dyDescent="0.25">
      <c r="A86" s="654"/>
      <c r="B86" s="1580" t="s">
        <v>545</v>
      </c>
      <c r="C86" s="1848"/>
      <c r="D86" s="1848"/>
      <c r="E86" s="1848"/>
      <c r="F86" s="26"/>
      <c r="G86" s="26"/>
      <c r="H86" s="26"/>
      <c r="I86" s="26"/>
      <c r="J86" s="26"/>
      <c r="K86" s="26"/>
      <c r="L86" s="137"/>
      <c r="M86" s="137"/>
      <c r="N86" s="50"/>
      <c r="O86" s="212"/>
    </row>
    <row r="87" spans="1:15" ht="15" customHeight="1" x14ac:dyDescent="0.25">
      <c r="A87" s="654"/>
      <c r="B87" s="1580" t="s">
        <v>546</v>
      </c>
      <c r="C87" s="1848"/>
      <c r="D87" s="1848"/>
      <c r="E87" s="1848"/>
      <c r="F87" s="26"/>
      <c r="G87" s="26"/>
      <c r="H87" s="26"/>
      <c r="I87" s="26"/>
      <c r="J87" s="26"/>
      <c r="K87" s="26"/>
      <c r="L87" s="137"/>
      <c r="M87" s="137"/>
      <c r="N87" s="50"/>
      <c r="O87" s="212"/>
    </row>
    <row r="88" spans="1:15" ht="15" customHeight="1" x14ac:dyDescent="0.25">
      <c r="A88" s="654"/>
      <c r="B88" s="1582" t="s">
        <v>896</v>
      </c>
      <c r="C88" s="1848"/>
      <c r="D88" s="1848"/>
      <c r="E88" s="1848"/>
      <c r="F88" s="26"/>
      <c r="G88" s="26"/>
      <c r="H88" s="26"/>
      <c r="I88" s="26"/>
      <c r="J88" s="26"/>
      <c r="K88" s="26"/>
      <c r="L88" s="137"/>
      <c r="M88" s="137"/>
      <c r="N88" s="50"/>
      <c r="O88" s="212"/>
    </row>
    <row r="89" spans="1:15" ht="15" customHeight="1" x14ac:dyDescent="0.25">
      <c r="A89" s="654"/>
      <c r="B89" s="1579" t="s">
        <v>901</v>
      </c>
      <c r="C89" s="1848"/>
      <c r="D89" s="1848"/>
      <c r="E89" s="1848"/>
      <c r="F89" s="26"/>
      <c r="G89" s="26"/>
      <c r="H89" s="26"/>
      <c r="I89" s="26"/>
      <c r="J89" s="26"/>
      <c r="K89" s="26"/>
      <c r="L89" s="42" t="str">
        <f t="shared" ref="L89:N89" si="23">IF(COUNT(L90:L94)=ROWS(L90:L94), SUM(L90:L94), "")</f>
        <v/>
      </c>
      <c r="M89" s="42" t="str">
        <f t="shared" si="23"/>
        <v/>
      </c>
      <c r="N89" s="13" t="str">
        <f t="shared" si="23"/>
        <v/>
      </c>
      <c r="O89" s="212"/>
    </row>
    <row r="90" spans="1:15" ht="15" customHeight="1" x14ac:dyDescent="0.25">
      <c r="A90" s="654"/>
      <c r="B90" s="1580" t="s">
        <v>544</v>
      </c>
      <c r="C90" s="1848"/>
      <c r="D90" s="1848"/>
      <c r="E90" s="1848"/>
      <c r="F90" s="26"/>
      <c r="G90" s="26"/>
      <c r="H90" s="26"/>
      <c r="I90" s="26"/>
      <c r="J90" s="26"/>
      <c r="K90" s="26"/>
      <c r="L90" s="137"/>
      <c r="M90" s="137"/>
      <c r="N90" s="50"/>
      <c r="O90" s="212"/>
    </row>
    <row r="91" spans="1:15" ht="15" customHeight="1" x14ac:dyDescent="0.25">
      <c r="A91" s="654"/>
      <c r="B91" s="1580" t="s">
        <v>545</v>
      </c>
      <c r="C91" s="1848"/>
      <c r="D91" s="1848"/>
      <c r="E91" s="1848"/>
      <c r="F91" s="26"/>
      <c r="G91" s="26"/>
      <c r="H91" s="26"/>
      <c r="I91" s="26"/>
      <c r="J91" s="26"/>
      <c r="K91" s="26"/>
      <c r="L91" s="137"/>
      <c r="M91" s="137"/>
      <c r="N91" s="50"/>
      <c r="O91" s="212"/>
    </row>
    <row r="92" spans="1:15" ht="15" customHeight="1" x14ac:dyDescent="0.25">
      <c r="A92" s="654"/>
      <c r="B92" s="1580" t="s">
        <v>546</v>
      </c>
      <c r="C92" s="1848"/>
      <c r="D92" s="1848"/>
      <c r="E92" s="1848"/>
      <c r="F92" s="26"/>
      <c r="G92" s="26"/>
      <c r="H92" s="26"/>
      <c r="I92" s="26"/>
      <c r="J92" s="26"/>
      <c r="K92" s="26"/>
      <c r="L92" s="137"/>
      <c r="M92" s="137"/>
      <c r="N92" s="50"/>
      <c r="O92" s="212"/>
    </row>
    <row r="93" spans="1:15" ht="15" customHeight="1" x14ac:dyDescent="0.25">
      <c r="A93" s="654"/>
      <c r="B93" s="1580" t="s">
        <v>896</v>
      </c>
      <c r="C93" s="1849"/>
      <c r="D93" s="1849"/>
      <c r="E93" s="1849"/>
      <c r="F93" s="380"/>
      <c r="G93" s="380"/>
      <c r="H93" s="380"/>
      <c r="I93" s="380"/>
      <c r="J93" s="380"/>
      <c r="K93" s="380"/>
      <c r="L93" s="137"/>
      <c r="M93" s="137"/>
      <c r="N93" s="123"/>
      <c r="O93" s="212"/>
    </row>
    <row r="94" spans="1:15" ht="15" customHeight="1" x14ac:dyDescent="0.25">
      <c r="A94" s="654"/>
      <c r="B94" s="1581" t="s">
        <v>984</v>
      </c>
      <c r="C94" s="31"/>
      <c r="D94" s="31"/>
      <c r="E94" s="31"/>
      <c r="F94" s="27"/>
      <c r="G94" s="27"/>
      <c r="H94" s="27"/>
      <c r="I94" s="27"/>
      <c r="J94" s="27"/>
      <c r="K94" s="27"/>
      <c r="L94" s="34"/>
      <c r="M94" s="34"/>
      <c r="N94" s="167"/>
      <c r="O94" s="212"/>
    </row>
    <row r="95" spans="1:15" s="744" customFormat="1" ht="45" customHeight="1" x14ac:dyDescent="0.25">
      <c r="A95" s="1139" t="s">
        <v>1933</v>
      </c>
      <c r="B95" s="210"/>
      <c r="O95" s="128"/>
    </row>
    <row r="96" spans="1:15" ht="15" customHeight="1" x14ac:dyDescent="0.25">
      <c r="A96" s="1085"/>
      <c r="B96" s="1952" t="s">
        <v>2416</v>
      </c>
      <c r="C96" s="1954"/>
      <c r="D96" s="1954"/>
      <c r="E96" s="1954"/>
      <c r="F96" s="1399"/>
      <c r="G96" s="1399"/>
      <c r="H96" s="1399"/>
      <c r="I96" s="1399"/>
      <c r="J96" s="1399"/>
      <c r="K96" s="1399"/>
      <c r="L96" s="1281" t="str">
        <f>IF(L80=Parameters!$D$268, IF(ISNUMBER(L77), L77*12.5, ""), IF(L80=Parameters!$D$269, IF(ISNUMBER(L78), L78*12.5, ""), IF(L80=Parameters!$D$270, IF(ISNUMBER(L79), L79*12.5, ""), "")))</f>
        <v/>
      </c>
      <c r="M96" s="1281" t="str">
        <f>IF(M80=Parameters!$D$268, IF(ISNUMBER(M77), M77*12.5, ""), IF(M80=Parameters!$D$269, IF(ISNUMBER(M78), M78*12.5, ""), IF(M80=Parameters!$D$270, IF(ISNUMBER(M79), M79*12.5, ""), "")))</f>
        <v/>
      </c>
      <c r="N96" s="1281" t="str">
        <f>IF(N80=Parameters!$D$268, IF(ISNUMBER(N77), N77*12.5, ""), IF(N80=Parameters!$D$269, IF(ISNUMBER(N78), N78*12.5, ""), IF(N80=Parameters!$D$270, IF(ISNUMBER(N79), N79*12.5, ""), "")))</f>
        <v/>
      </c>
      <c r="O96" s="212"/>
    </row>
    <row r="97" spans="1:15" ht="15" customHeight="1" x14ac:dyDescent="0.25">
      <c r="A97" s="1085"/>
      <c r="B97" s="1602" t="s">
        <v>1934</v>
      </c>
      <c r="C97" s="31"/>
      <c r="D97" s="31"/>
      <c r="E97" s="31"/>
      <c r="F97" s="27"/>
      <c r="G97" s="27"/>
      <c r="H97" s="27"/>
      <c r="I97" s="27"/>
      <c r="J97" s="27"/>
      <c r="K97" s="27"/>
      <c r="L97" s="34"/>
      <c r="M97" s="34"/>
      <c r="N97" s="1601"/>
      <c r="O97" s="212"/>
    </row>
    <row r="98" spans="1:15" s="381" customFormat="1" ht="15" customHeight="1" x14ac:dyDescent="0.25">
      <c r="A98" s="772"/>
      <c r="B98" s="1307"/>
      <c r="C98" s="1307"/>
      <c r="D98" s="1307"/>
      <c r="E98" s="1307"/>
      <c r="F98" s="587"/>
      <c r="G98" s="587"/>
      <c r="H98" s="587"/>
      <c r="I98" s="587"/>
      <c r="J98" s="587"/>
      <c r="K98" s="587"/>
      <c r="L98" s="587"/>
      <c r="M98" s="587"/>
      <c r="N98" s="587"/>
      <c r="O98" s="726"/>
    </row>
    <row r="99" spans="1:15" s="381" customFormat="1" hidden="1" x14ac:dyDescent="0.25">
      <c r="A99" s="217"/>
      <c r="B99" s="217"/>
      <c r="C99" s="217"/>
      <c r="D99" s="217"/>
      <c r="F99" s="217"/>
      <c r="G99" s="217"/>
      <c r="H99" s="217"/>
      <c r="I99" s="217"/>
      <c r="J99" s="217"/>
      <c r="K99" s="217"/>
      <c r="L99" s="217"/>
      <c r="M99" s="217"/>
    </row>
    <row r="100" spans="1:15" hidden="1" x14ac:dyDescent="0.25"/>
    <row r="101" spans="1:15" hidden="1" x14ac:dyDescent="0.25"/>
    <row r="102" spans="1:15" hidden="1" x14ac:dyDescent="0.25"/>
    <row r="103" spans="1:15" hidden="1" x14ac:dyDescent="0.25"/>
    <row r="104" spans="1:15" hidden="1" x14ac:dyDescent="0.25"/>
    <row r="105" spans="1:15" hidden="1" x14ac:dyDescent="0.25"/>
    <row r="106" spans="1:15" hidden="1" x14ac:dyDescent="0.25"/>
    <row r="107" spans="1:15" hidden="1" x14ac:dyDescent="0.25"/>
    <row r="108" spans="1:15" hidden="1" x14ac:dyDescent="0.25"/>
    <row r="109" spans="1:15" hidden="1" x14ac:dyDescent="0.25"/>
    <row r="110" spans="1:15" hidden="1" x14ac:dyDescent="0.25"/>
    <row r="111" spans="1:15" hidden="1" x14ac:dyDescent="0.25"/>
    <row r="112" spans="1:15" hidden="1" x14ac:dyDescent="0.25"/>
    <row r="113" spans="5:15" hidden="1" x14ac:dyDescent="0.25"/>
    <row r="114" spans="5:15" s="217" customFormat="1" hidden="1" x14ac:dyDescent="0.25">
      <c r="E114" s="377"/>
      <c r="F114" s="379"/>
      <c r="G114" s="379"/>
      <c r="H114" s="379"/>
      <c r="I114" s="379"/>
      <c r="J114" s="379"/>
      <c r="K114" s="379"/>
      <c r="L114" s="379"/>
      <c r="M114" s="379"/>
      <c r="N114" s="377"/>
      <c r="O114" s="381"/>
    </row>
    <row r="115" spans="5:15" s="217" customFormat="1" hidden="1" x14ac:dyDescent="0.25">
      <c r="E115" s="377"/>
      <c r="F115" s="379"/>
      <c r="G115" s="379"/>
      <c r="H115" s="379"/>
      <c r="I115" s="379"/>
      <c r="J115" s="379"/>
      <c r="K115" s="379"/>
      <c r="L115" s="379"/>
      <c r="M115" s="379"/>
      <c r="N115" s="377"/>
      <c r="O115" s="381"/>
    </row>
    <row r="116" spans="5:15" s="217" customFormat="1" hidden="1" x14ac:dyDescent="0.25">
      <c r="E116" s="377"/>
      <c r="F116" s="379"/>
      <c r="G116" s="379"/>
      <c r="H116" s="379"/>
      <c r="I116" s="379"/>
      <c r="J116" s="379"/>
      <c r="K116" s="379"/>
      <c r="L116" s="379"/>
      <c r="M116" s="379"/>
      <c r="N116" s="377"/>
      <c r="O116" s="381"/>
    </row>
    <row r="117" spans="5:15" s="217" customFormat="1" hidden="1" x14ac:dyDescent="0.25">
      <c r="E117" s="377"/>
      <c r="F117" s="379"/>
      <c r="G117" s="379"/>
      <c r="H117" s="379"/>
      <c r="I117" s="379"/>
      <c r="J117" s="379"/>
      <c r="K117" s="379"/>
      <c r="L117" s="379"/>
      <c r="M117" s="379"/>
      <c r="N117" s="377"/>
      <c r="O117" s="381"/>
    </row>
    <row r="118" spans="5:15" s="217" customFormat="1" hidden="1" x14ac:dyDescent="0.25">
      <c r="E118" s="377"/>
      <c r="F118" s="379"/>
      <c r="G118" s="379"/>
      <c r="H118" s="379"/>
      <c r="I118" s="379"/>
      <c r="J118" s="379"/>
      <c r="K118" s="379"/>
      <c r="L118" s="379"/>
      <c r="M118" s="379"/>
      <c r="N118" s="377"/>
      <c r="O118" s="381"/>
    </row>
    <row r="119" spans="5:15" s="217" customFormat="1" hidden="1" x14ac:dyDescent="0.25">
      <c r="E119" s="377"/>
      <c r="F119" s="379"/>
      <c r="G119" s="379"/>
      <c r="H119" s="379"/>
      <c r="I119" s="379"/>
      <c r="J119" s="379"/>
      <c r="K119" s="379"/>
      <c r="L119" s="379"/>
      <c r="M119" s="379"/>
      <c r="N119" s="377"/>
      <c r="O119" s="381"/>
    </row>
    <row r="120" spans="5:15" s="217" customFormat="1" hidden="1" x14ac:dyDescent="0.25">
      <c r="E120" s="377"/>
      <c r="F120" s="379"/>
      <c r="G120" s="379"/>
      <c r="H120" s="379"/>
      <c r="I120" s="379"/>
      <c r="J120" s="379"/>
      <c r="K120" s="379"/>
      <c r="L120" s="379"/>
      <c r="M120" s="379"/>
      <c r="N120" s="377"/>
      <c r="O120" s="381"/>
    </row>
    <row r="121" spans="5:15" s="217" customFormat="1" hidden="1" x14ac:dyDescent="0.25">
      <c r="E121" s="377"/>
      <c r="F121" s="379"/>
      <c r="G121" s="379"/>
      <c r="H121" s="379"/>
      <c r="I121" s="379"/>
      <c r="J121" s="379"/>
      <c r="K121" s="379"/>
      <c r="L121" s="379"/>
      <c r="M121" s="379"/>
      <c r="N121" s="377"/>
      <c r="O121" s="381"/>
    </row>
    <row r="122" spans="5:15" s="217" customFormat="1" hidden="1" x14ac:dyDescent="0.25">
      <c r="E122" s="377"/>
      <c r="F122" s="379"/>
      <c r="G122" s="379"/>
      <c r="H122" s="379"/>
      <c r="I122" s="379"/>
      <c r="J122" s="379"/>
      <c r="K122" s="379"/>
      <c r="L122" s="379"/>
      <c r="M122" s="379"/>
      <c r="N122" s="377"/>
      <c r="O122" s="381"/>
    </row>
    <row r="123" spans="5:15" s="217" customFormat="1" hidden="1" x14ac:dyDescent="0.25">
      <c r="E123" s="377"/>
      <c r="F123" s="379"/>
      <c r="G123" s="379"/>
      <c r="H123" s="379"/>
      <c r="I123" s="379"/>
      <c r="J123" s="379"/>
      <c r="K123" s="379"/>
      <c r="L123" s="379"/>
      <c r="M123" s="379"/>
      <c r="N123" s="377"/>
      <c r="O123" s="381"/>
    </row>
    <row r="124" spans="5:15" s="217" customFormat="1" hidden="1" x14ac:dyDescent="0.25">
      <c r="E124" s="377"/>
      <c r="F124" s="379"/>
      <c r="G124" s="379"/>
      <c r="H124" s="379"/>
      <c r="I124" s="379"/>
      <c r="J124" s="379"/>
      <c r="K124" s="379"/>
      <c r="L124" s="379"/>
      <c r="M124" s="379"/>
      <c r="N124" s="377"/>
      <c r="O124" s="381"/>
    </row>
    <row r="125" spans="5:15" s="217" customFormat="1" hidden="1" x14ac:dyDescent="0.25">
      <c r="E125" s="377"/>
      <c r="F125" s="379"/>
      <c r="G125" s="379"/>
      <c r="H125" s="379"/>
      <c r="I125" s="379"/>
      <c r="J125" s="379"/>
      <c r="K125" s="379"/>
      <c r="L125" s="379"/>
      <c r="M125" s="379"/>
      <c r="N125" s="377"/>
      <c r="O125" s="381"/>
    </row>
    <row r="126" spans="5:15" s="217" customFormat="1" hidden="1" x14ac:dyDescent="0.25">
      <c r="E126" s="377"/>
      <c r="F126" s="379"/>
      <c r="G126" s="379"/>
      <c r="H126" s="379"/>
      <c r="I126" s="379"/>
      <c r="J126" s="379"/>
      <c r="K126" s="379"/>
      <c r="L126" s="379"/>
      <c r="M126" s="379"/>
      <c r="N126" s="377"/>
      <c r="O126" s="381"/>
    </row>
    <row r="127" spans="5:15" s="217" customFormat="1" hidden="1" x14ac:dyDescent="0.25">
      <c r="E127" s="377"/>
      <c r="F127" s="379"/>
      <c r="G127" s="379"/>
      <c r="H127" s="379"/>
      <c r="I127" s="379"/>
      <c r="J127" s="379"/>
      <c r="K127" s="379"/>
      <c r="L127" s="379"/>
      <c r="M127" s="379"/>
      <c r="N127" s="377"/>
      <c r="O127" s="381"/>
    </row>
    <row r="128" spans="5:15" s="217" customFormat="1" hidden="1" x14ac:dyDescent="0.25">
      <c r="E128" s="377"/>
      <c r="F128" s="379"/>
      <c r="G128" s="379"/>
      <c r="H128" s="379"/>
      <c r="I128" s="379"/>
      <c r="J128" s="379"/>
      <c r="K128" s="379"/>
      <c r="L128" s="379"/>
      <c r="M128" s="379"/>
      <c r="N128" s="377"/>
      <c r="O128" s="381"/>
    </row>
    <row r="129" spans="5:15" s="217" customFormat="1" hidden="1" x14ac:dyDescent="0.25">
      <c r="E129" s="377"/>
      <c r="F129" s="379"/>
      <c r="G129" s="379"/>
      <c r="H129" s="379"/>
      <c r="I129" s="379"/>
      <c r="J129" s="379"/>
      <c r="K129" s="379"/>
      <c r="L129" s="379"/>
      <c r="M129" s="379"/>
      <c r="N129" s="377"/>
      <c r="O129" s="381"/>
    </row>
    <row r="130" spans="5:15" s="217" customFormat="1" hidden="1" x14ac:dyDescent="0.25">
      <c r="E130" s="377"/>
      <c r="F130" s="379"/>
      <c r="G130" s="379"/>
      <c r="H130" s="379"/>
      <c r="I130" s="379"/>
      <c r="J130" s="379"/>
      <c r="K130" s="379"/>
      <c r="L130" s="379"/>
      <c r="M130" s="379"/>
      <c r="N130" s="377"/>
      <c r="O130" s="381"/>
    </row>
    <row r="131" spans="5:15" s="217" customFormat="1" hidden="1" x14ac:dyDescent="0.25">
      <c r="E131" s="377"/>
      <c r="F131" s="379"/>
      <c r="G131" s="379"/>
      <c r="H131" s="379"/>
      <c r="I131" s="379"/>
      <c r="J131" s="379"/>
      <c r="K131" s="379"/>
      <c r="L131" s="379"/>
      <c r="M131" s="379"/>
      <c r="N131" s="377"/>
      <c r="O131" s="381"/>
    </row>
    <row r="132" spans="5:15" hidden="1" x14ac:dyDescent="0.25"/>
    <row r="133" spans="5:15" hidden="1" x14ac:dyDescent="0.25"/>
    <row r="134" spans="5:15" hidden="1" x14ac:dyDescent="0.25"/>
    <row r="135" spans="5:15" hidden="1" x14ac:dyDescent="0.25"/>
    <row r="136" spans="5:15" hidden="1" x14ac:dyDescent="0.25"/>
    <row r="137" spans="5:15" hidden="1" x14ac:dyDescent="0.25"/>
    <row r="138" spans="5:15" hidden="1" x14ac:dyDescent="0.25"/>
    <row r="139" spans="5:15" hidden="1" x14ac:dyDescent="0.25"/>
    <row r="140" spans="5:15" hidden="1" x14ac:dyDescent="0.25"/>
    <row r="141" spans="5:15" hidden="1" x14ac:dyDescent="0.25"/>
    <row r="142" spans="5:15" hidden="1" x14ac:dyDescent="0.25"/>
    <row r="143" spans="5:15" hidden="1" x14ac:dyDescent="0.25"/>
    <row r="144" spans="5:15"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sheetData>
  <mergeCells count="12">
    <mergeCell ref="E59:N59"/>
    <mergeCell ref="E53:N53"/>
    <mergeCell ref="E54:N54"/>
    <mergeCell ref="E52:N52"/>
    <mergeCell ref="E36:N36"/>
    <mergeCell ref="E37:N37"/>
    <mergeCell ref="E38:N38"/>
    <mergeCell ref="E42:N42"/>
    <mergeCell ref="E43:N43"/>
    <mergeCell ref="E58:N58"/>
    <mergeCell ref="E41:N41"/>
    <mergeCell ref="E57:N57"/>
  </mergeCells>
  <conditionalFormatting sqref="J6:N7 C29:N31 C34:N34 E41 C45:N47 C50:N50 E52:N52 C55:N55 E57 K85:N88 N97 K90:N94 E36 J12:N19 C39:N39 J22:N24">
    <cfRule type="cellIs" dxfId="11" priority="30" stopIfTrue="1" operator="lessThan">
      <formula>0</formula>
    </cfRule>
  </conditionalFormatting>
  <conditionalFormatting sqref="A1:XFD1048576">
    <cfRule type="cellIs" dxfId="10" priority="12" stopIfTrue="1" operator="equal">
      <formula>"Pass"</formula>
    </cfRule>
    <cfRule type="cellIs" dxfId="9" priority="1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3" max="14" man="1"/>
    <brk id="81" max="14" man="1"/>
  </rowBreaks>
  <colBreaks count="1" manualBreakCount="1">
    <brk id="9" max="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EC72"/>
  </sheetPr>
  <dimension ref="A1:AD24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727" customWidth="1"/>
    <col min="2" max="2" width="4.7109375" style="727" customWidth="1"/>
    <col min="3" max="3" width="50.7109375" style="727" customWidth="1"/>
    <col min="4" max="4" width="16.7109375" style="730" customWidth="1"/>
    <col min="5" max="5" width="16.7109375" style="727" customWidth="1"/>
    <col min="6" max="29" width="16.7109375" customWidth="1"/>
    <col min="30" max="30" width="1.7109375" customWidth="1"/>
    <col min="31" max="16384" width="11.42578125" hidden="1"/>
  </cols>
  <sheetData>
    <row r="1" spans="1:30" s="774" customFormat="1" ht="30.75" x14ac:dyDescent="0.55000000000000004">
      <c r="A1" s="932" t="s">
        <v>1013</v>
      </c>
      <c r="B1" s="2372"/>
      <c r="C1" s="935"/>
      <c r="D1" s="935"/>
      <c r="E1" s="935"/>
      <c r="F1" s="695"/>
      <c r="G1" s="695" t="str">
        <f>CONCATENATE("Reporting unit: ", 'General Info'!$C$7, " ", 'General Info'!$C$5)</f>
        <v xml:space="preserve">Reporting unit: 1 </v>
      </c>
      <c r="H1" s="935"/>
      <c r="I1" s="935"/>
      <c r="J1" s="935"/>
      <c r="K1" s="646"/>
      <c r="L1" s="935"/>
      <c r="M1" s="935"/>
      <c r="N1" s="646"/>
      <c r="O1" s="936"/>
      <c r="P1" s="937"/>
      <c r="Q1" s="917"/>
      <c r="R1" s="917"/>
      <c r="S1" s="917"/>
      <c r="T1" s="917"/>
      <c r="U1" s="917"/>
      <c r="V1" s="917"/>
      <c r="W1" s="917"/>
      <c r="X1" s="917"/>
      <c r="Y1" s="917"/>
      <c r="Z1" s="917"/>
      <c r="AA1" s="917"/>
      <c r="AB1" s="917"/>
      <c r="AC1" s="917"/>
      <c r="AD1" s="913"/>
    </row>
    <row r="2" spans="1:30" s="1483" customFormat="1" ht="45" customHeight="1" x14ac:dyDescent="0.55000000000000004">
      <c r="A2" s="933" t="s">
        <v>1014</v>
      </c>
      <c r="B2" s="805"/>
      <c r="C2" s="806"/>
      <c r="D2" s="806"/>
      <c r="E2" s="806"/>
      <c r="F2" s="807"/>
      <c r="G2" s="808"/>
      <c r="H2" s="808"/>
      <c r="I2" s="808"/>
      <c r="J2" s="808"/>
      <c r="K2" s="806"/>
      <c r="L2" s="808"/>
      <c r="M2" s="808"/>
      <c r="N2" s="806"/>
      <c r="O2" s="809"/>
      <c r="P2" s="810"/>
      <c r="Q2" s="811"/>
      <c r="R2" s="811"/>
      <c r="S2" s="811"/>
      <c r="T2" s="811"/>
      <c r="U2" s="811"/>
      <c r="V2" s="811"/>
      <c r="W2" s="811"/>
      <c r="X2" s="811"/>
      <c r="Y2" s="811"/>
      <c r="Z2" s="811"/>
      <c r="AA2" s="811"/>
      <c r="AB2" s="811"/>
      <c r="AC2" s="811"/>
      <c r="AD2" s="812"/>
    </row>
    <row r="3" spans="1:30" s="1483" customFormat="1" ht="15" customHeight="1" x14ac:dyDescent="0.25">
      <c r="A3" s="654"/>
      <c r="B3" s="811"/>
      <c r="C3" s="813"/>
      <c r="D3" s="813"/>
      <c r="E3" s="3714" t="s">
        <v>1015</v>
      </c>
      <c r="F3" s="3714"/>
      <c r="G3" s="3714"/>
      <c r="H3" s="3714"/>
      <c r="I3" s="3714"/>
      <c r="J3" s="3714"/>
      <c r="K3" s="3715"/>
      <c r="L3" s="3718" t="s">
        <v>1016</v>
      </c>
      <c r="M3" s="3719"/>
      <c r="N3" s="3722" t="s">
        <v>1017</v>
      </c>
      <c r="O3" s="3723"/>
      <c r="P3" s="3718" t="s">
        <v>1018</v>
      </c>
      <c r="Q3" s="3726"/>
      <c r="R3" s="381"/>
      <c r="S3" s="381"/>
      <c r="T3" s="381"/>
      <c r="U3" s="381"/>
      <c r="V3" s="381"/>
      <c r="W3" s="381"/>
      <c r="X3" s="381"/>
      <c r="Y3" s="381"/>
      <c r="Z3" s="381"/>
      <c r="AA3" s="381"/>
      <c r="AB3" s="381"/>
      <c r="AC3" s="381"/>
      <c r="AD3" s="373"/>
    </row>
    <row r="4" spans="1:30" s="1483" customFormat="1" ht="15" customHeight="1" x14ac:dyDescent="0.25">
      <c r="A4" s="654"/>
      <c r="B4" s="381"/>
      <c r="C4" s="814"/>
      <c r="D4" s="814"/>
      <c r="E4" s="3714" t="s">
        <v>1019</v>
      </c>
      <c r="F4" s="3714"/>
      <c r="G4" s="3714"/>
      <c r="H4" s="3714" t="s">
        <v>1020</v>
      </c>
      <c r="I4" s="3714"/>
      <c r="J4" s="3714"/>
      <c r="K4" s="3715"/>
      <c r="L4" s="3720"/>
      <c r="M4" s="3721"/>
      <c r="N4" s="3724"/>
      <c r="O4" s="3725"/>
      <c r="P4" s="3720"/>
      <c r="Q4" s="3727"/>
      <c r="R4" s="381"/>
      <c r="S4" s="381"/>
      <c r="T4" s="381"/>
      <c r="U4" s="381"/>
      <c r="V4" s="381"/>
      <c r="W4" s="381"/>
      <c r="X4" s="381"/>
      <c r="Y4" s="381"/>
      <c r="Z4" s="381"/>
      <c r="AA4" s="381"/>
      <c r="AB4" s="381"/>
      <c r="AC4" s="381"/>
      <c r="AD4" s="373"/>
    </row>
    <row r="5" spans="1:30" s="1483" customFormat="1" ht="15" customHeight="1" x14ac:dyDescent="0.25">
      <c r="A5" s="654"/>
      <c r="B5" s="381"/>
      <c r="C5" s="814"/>
      <c r="D5" s="814"/>
      <c r="E5" s="3714" t="s">
        <v>45</v>
      </c>
      <c r="F5" s="3714" t="s">
        <v>65</v>
      </c>
      <c r="G5" s="3714"/>
      <c r="H5" s="3714" t="s">
        <v>1021</v>
      </c>
      <c r="I5" s="3714"/>
      <c r="J5" s="3714" t="s">
        <v>65</v>
      </c>
      <c r="K5" s="3715"/>
      <c r="L5" s="3714" t="s">
        <v>65</v>
      </c>
      <c r="M5" s="3716"/>
      <c r="N5" s="3717" t="s">
        <v>65</v>
      </c>
      <c r="O5" s="3714"/>
      <c r="P5" s="3714" t="s">
        <v>65</v>
      </c>
      <c r="Q5" s="3715"/>
      <c r="R5" s="381"/>
      <c r="S5" s="381"/>
      <c r="T5" s="381"/>
      <c r="U5" s="381"/>
      <c r="V5" s="381"/>
      <c r="W5" s="381"/>
      <c r="X5" s="381"/>
      <c r="Y5" s="381"/>
      <c r="Z5" s="381"/>
      <c r="AA5" s="381"/>
      <c r="AB5" s="381"/>
      <c r="AC5" s="381"/>
      <c r="AD5" s="373"/>
    </row>
    <row r="6" spans="1:30" s="1483" customFormat="1" ht="60" customHeight="1" x14ac:dyDescent="0.25">
      <c r="A6" s="654"/>
      <c r="B6" s="587"/>
      <c r="C6" s="2357"/>
      <c r="D6" s="2357"/>
      <c r="E6" s="3714"/>
      <c r="F6" s="2358" t="s">
        <v>1022</v>
      </c>
      <c r="G6" s="2358" t="s">
        <v>1023</v>
      </c>
      <c r="H6" s="2358" t="s">
        <v>990</v>
      </c>
      <c r="I6" s="2358" t="s">
        <v>1024</v>
      </c>
      <c r="J6" s="2358" t="s">
        <v>1022</v>
      </c>
      <c r="K6" s="2359" t="s">
        <v>1023</v>
      </c>
      <c r="L6" s="2358" t="s">
        <v>1025</v>
      </c>
      <c r="M6" s="2360" t="s">
        <v>1026</v>
      </c>
      <c r="N6" s="2361" t="s">
        <v>1027</v>
      </c>
      <c r="O6" s="2358" t="s">
        <v>1028</v>
      </c>
      <c r="P6" s="2358" t="s">
        <v>1025</v>
      </c>
      <c r="Q6" s="2359" t="s">
        <v>1026</v>
      </c>
      <c r="R6" s="381"/>
      <c r="S6" s="381"/>
      <c r="T6" s="381"/>
      <c r="U6" s="381"/>
      <c r="V6" s="381"/>
      <c r="W6" s="381"/>
      <c r="X6" s="381"/>
      <c r="Y6" s="381"/>
      <c r="Z6" s="381"/>
      <c r="AA6" s="381"/>
      <c r="AB6" s="381"/>
      <c r="AC6" s="381"/>
      <c r="AD6" s="373"/>
    </row>
    <row r="7" spans="1:30" s="363" customFormat="1" ht="15" customHeight="1" x14ac:dyDescent="0.25">
      <c r="A7" s="654"/>
      <c r="B7" s="997">
        <v>1</v>
      </c>
      <c r="C7" s="815" t="s">
        <v>1029</v>
      </c>
      <c r="D7" s="816"/>
      <c r="E7" s="394">
        <f>SUM(F26:K26)</f>
        <v>0</v>
      </c>
      <c r="F7" s="817"/>
      <c r="G7" s="394">
        <f>SUM(L26:Q26)</f>
        <v>0</v>
      </c>
      <c r="H7" s="44">
        <f>SUM(R26:W26)</f>
        <v>0</v>
      </c>
      <c r="I7" s="708"/>
      <c r="J7" s="818"/>
      <c r="K7" s="741">
        <f>SUM(X26:AC26)</f>
        <v>0</v>
      </c>
      <c r="L7" s="708"/>
      <c r="M7" s="819"/>
      <c r="N7" s="820">
        <f>F91</f>
        <v>0</v>
      </c>
      <c r="O7" s="740">
        <f>M91</f>
        <v>0</v>
      </c>
      <c r="P7" s="708"/>
      <c r="Q7" s="821"/>
      <c r="R7" s="402"/>
      <c r="S7" s="402"/>
      <c r="T7" s="402"/>
      <c r="U7" s="402"/>
      <c r="V7" s="402"/>
      <c r="W7" s="402"/>
      <c r="X7" s="402"/>
      <c r="Y7" s="402"/>
      <c r="Z7" s="402"/>
      <c r="AA7" s="402"/>
      <c r="AB7" s="402"/>
      <c r="AC7" s="402"/>
      <c r="AD7" s="365"/>
    </row>
    <row r="8" spans="1:30" s="363" customFormat="1" ht="15" customHeight="1" x14ac:dyDescent="0.25">
      <c r="A8" s="654"/>
      <c r="B8" s="767">
        <v>2</v>
      </c>
      <c r="C8" s="822" t="s">
        <v>132</v>
      </c>
      <c r="D8" s="823"/>
      <c r="E8" s="42">
        <f>SUM(F32:K32)</f>
        <v>0</v>
      </c>
      <c r="F8" s="824"/>
      <c r="G8" s="42">
        <f>SUM(L32:Q32)</f>
        <v>0</v>
      </c>
      <c r="H8" s="13">
        <f>SUM(R32:W32)</f>
        <v>0</v>
      </c>
      <c r="I8" s="33"/>
      <c r="J8" s="824"/>
      <c r="K8" s="13">
        <f>SUM(X32:AC32)</f>
        <v>0</v>
      </c>
      <c r="L8" s="33"/>
      <c r="M8" s="825"/>
      <c r="N8" s="826">
        <f>F97</f>
        <v>0</v>
      </c>
      <c r="O8" s="42">
        <f>M97</f>
        <v>0</v>
      </c>
      <c r="P8" s="33"/>
      <c r="Q8" s="827"/>
      <c r="R8" s="402"/>
      <c r="S8" s="402"/>
      <c r="T8" s="402"/>
      <c r="U8" s="402"/>
      <c r="V8" s="402"/>
      <c r="W8" s="402"/>
      <c r="X8" s="402"/>
      <c r="Y8" s="402"/>
      <c r="Z8" s="402"/>
      <c r="AA8" s="402"/>
      <c r="AB8" s="402"/>
      <c r="AC8" s="402"/>
      <c r="AD8" s="365"/>
    </row>
    <row r="9" spans="1:30" s="363" customFormat="1" ht="15" customHeight="1" x14ac:dyDescent="0.25">
      <c r="A9" s="654"/>
      <c r="B9" s="767">
        <v>3</v>
      </c>
      <c r="C9" s="822" t="s">
        <v>1030</v>
      </c>
      <c r="D9" s="823"/>
      <c r="E9" s="42">
        <f>SUM(F38:K38)</f>
        <v>0</v>
      </c>
      <c r="F9" s="824"/>
      <c r="G9" s="42">
        <f>SUM(L38:Q38)</f>
        <v>0</v>
      </c>
      <c r="H9" s="13">
        <f>SUM(R38:W38)</f>
        <v>0</v>
      </c>
      <c r="I9" s="33"/>
      <c r="J9" s="824"/>
      <c r="K9" s="13">
        <f>SUM(X38:AC38)</f>
        <v>0</v>
      </c>
      <c r="L9" s="33"/>
      <c r="M9" s="825"/>
      <c r="N9" s="826">
        <f>F103</f>
        <v>0</v>
      </c>
      <c r="O9" s="42">
        <f>M103</f>
        <v>0</v>
      </c>
      <c r="P9" s="33"/>
      <c r="Q9" s="827"/>
      <c r="R9" s="402"/>
      <c r="S9" s="402"/>
      <c r="T9" s="402"/>
      <c r="U9" s="402"/>
      <c r="V9" s="402"/>
      <c r="W9" s="402"/>
      <c r="X9" s="402"/>
      <c r="Y9" s="402"/>
      <c r="Z9" s="402"/>
      <c r="AA9" s="402"/>
      <c r="AB9" s="402"/>
      <c r="AC9" s="402"/>
      <c r="AD9" s="365"/>
    </row>
    <row r="10" spans="1:30" s="363" customFormat="1" ht="15" customHeight="1" x14ac:dyDescent="0.25">
      <c r="A10" s="654"/>
      <c r="B10" s="767">
        <v>4</v>
      </c>
      <c r="C10" s="822" t="s">
        <v>1031</v>
      </c>
      <c r="D10" s="823"/>
      <c r="E10" s="42">
        <f t="shared" ref="E10:Q10" si="0">SUM(E11:E19)</f>
        <v>0</v>
      </c>
      <c r="F10" s="42">
        <f t="shared" si="0"/>
        <v>0</v>
      </c>
      <c r="G10" s="42">
        <f t="shared" si="0"/>
        <v>0</v>
      </c>
      <c r="H10" s="13">
        <f t="shared" si="0"/>
        <v>0</v>
      </c>
      <c r="I10" s="42">
        <f t="shared" si="0"/>
        <v>0</v>
      </c>
      <c r="J10" s="42">
        <f t="shared" si="0"/>
        <v>0</v>
      </c>
      <c r="K10" s="13">
        <f t="shared" si="0"/>
        <v>0</v>
      </c>
      <c r="L10" s="42">
        <f t="shared" si="0"/>
        <v>0</v>
      </c>
      <c r="M10" s="828">
        <f t="shared" si="0"/>
        <v>0</v>
      </c>
      <c r="N10" s="826">
        <f t="shared" si="0"/>
        <v>0</v>
      </c>
      <c r="O10" s="42">
        <f t="shared" si="0"/>
        <v>0</v>
      </c>
      <c r="P10" s="42">
        <f t="shared" si="0"/>
        <v>0</v>
      </c>
      <c r="Q10" s="13">
        <f t="shared" si="0"/>
        <v>0</v>
      </c>
      <c r="R10" s="402"/>
      <c r="S10" s="402"/>
      <c r="T10" s="402"/>
      <c r="U10" s="402"/>
      <c r="V10" s="402"/>
      <c r="W10" s="402"/>
      <c r="X10" s="402"/>
      <c r="Y10" s="402"/>
      <c r="Z10" s="402"/>
      <c r="AA10" s="402"/>
      <c r="AB10" s="402"/>
      <c r="AC10" s="402"/>
      <c r="AD10" s="365"/>
    </row>
    <row r="11" spans="1:30" s="363" customFormat="1" ht="15" customHeight="1" x14ac:dyDescent="0.25">
      <c r="A11" s="654"/>
      <c r="B11" s="767">
        <v>4.0999999999999996</v>
      </c>
      <c r="C11" s="998" t="s">
        <v>1032</v>
      </c>
      <c r="D11" s="689"/>
      <c r="E11" s="42">
        <f>SUM(F45:K45)</f>
        <v>0</v>
      </c>
      <c r="F11" s="824"/>
      <c r="G11" s="42">
        <f>SUM(L45:Q45)</f>
        <v>0</v>
      </c>
      <c r="H11" s="13">
        <f>SUM(R45:W45)</f>
        <v>0</v>
      </c>
      <c r="I11" s="33"/>
      <c r="J11" s="824"/>
      <c r="K11" s="13">
        <f>SUM(X45:AC45)</f>
        <v>0</v>
      </c>
      <c r="L11" s="33"/>
      <c r="M11" s="825"/>
      <c r="N11" s="826">
        <f>F110</f>
        <v>0</v>
      </c>
      <c r="O11" s="42">
        <f>M110</f>
        <v>0</v>
      </c>
      <c r="P11" s="33"/>
      <c r="Q11" s="827"/>
      <c r="R11" s="402"/>
      <c r="S11" s="402"/>
      <c r="T11" s="402"/>
      <c r="U11" s="402"/>
      <c r="V11" s="402"/>
      <c r="W11" s="402"/>
      <c r="X11" s="402"/>
      <c r="Y11" s="402"/>
      <c r="Z11" s="402"/>
      <c r="AA11" s="402"/>
      <c r="AB11" s="402"/>
      <c r="AC11" s="402"/>
      <c r="AD11" s="365"/>
    </row>
    <row r="12" spans="1:30" s="363" customFormat="1" ht="30" customHeight="1" x14ac:dyDescent="0.25">
      <c r="A12" s="654"/>
      <c r="B12" s="829"/>
      <c r="C12" s="830" t="s">
        <v>1033</v>
      </c>
      <c r="D12" s="831"/>
      <c r="E12" s="26"/>
      <c r="F12" s="26"/>
      <c r="G12" s="26"/>
      <c r="H12" s="148"/>
      <c r="I12" s="26"/>
      <c r="J12" s="26"/>
      <c r="K12" s="148"/>
      <c r="L12" s="26"/>
      <c r="M12" s="832"/>
      <c r="N12" s="833"/>
      <c r="O12" s="26"/>
      <c r="P12" s="26"/>
      <c r="Q12" s="148"/>
      <c r="R12" s="402"/>
      <c r="S12" s="402"/>
      <c r="T12" s="402"/>
      <c r="U12" s="402"/>
      <c r="V12" s="402"/>
      <c r="W12" s="402"/>
      <c r="X12" s="402"/>
      <c r="Y12" s="402"/>
      <c r="Z12" s="402"/>
      <c r="AA12" s="402"/>
      <c r="AB12" s="402"/>
      <c r="AC12" s="402"/>
      <c r="AD12" s="365"/>
    </row>
    <row r="13" spans="1:30" s="363" customFormat="1" ht="15" customHeight="1" x14ac:dyDescent="0.25">
      <c r="A13" s="654"/>
      <c r="B13" s="767">
        <v>4.2</v>
      </c>
      <c r="C13" s="834" t="s">
        <v>1034</v>
      </c>
      <c r="D13" s="690"/>
      <c r="E13" s="42">
        <f>SUM(F50:K50)</f>
        <v>0</v>
      </c>
      <c r="F13" s="824"/>
      <c r="G13" s="42">
        <f>SUM(L50:Q50)</f>
        <v>0</v>
      </c>
      <c r="H13" s="13">
        <f>SUM(R50:W50)</f>
        <v>0</v>
      </c>
      <c r="I13" s="33"/>
      <c r="J13" s="824"/>
      <c r="K13" s="13">
        <f>SUM(X50:AC50)</f>
        <v>0</v>
      </c>
      <c r="L13" s="33"/>
      <c r="M13" s="825"/>
      <c r="N13" s="826">
        <f>F115</f>
        <v>0</v>
      </c>
      <c r="O13" s="42">
        <f>M115</f>
        <v>0</v>
      </c>
      <c r="P13" s="33"/>
      <c r="Q13" s="827"/>
      <c r="R13" s="402"/>
      <c r="S13" s="402"/>
      <c r="T13" s="402"/>
      <c r="U13" s="402"/>
      <c r="V13" s="402"/>
      <c r="W13" s="402"/>
      <c r="X13" s="402"/>
      <c r="Y13" s="402"/>
      <c r="Z13" s="402"/>
      <c r="AA13" s="402"/>
      <c r="AB13" s="402"/>
      <c r="AC13" s="402"/>
      <c r="AD13" s="365"/>
    </row>
    <row r="14" spans="1:30" s="363" customFormat="1" ht="15" customHeight="1" x14ac:dyDescent="0.25">
      <c r="A14" s="654"/>
      <c r="B14" s="767">
        <v>4.3</v>
      </c>
      <c r="C14" s="834" t="s">
        <v>1035</v>
      </c>
      <c r="D14" s="690"/>
      <c r="E14" s="42">
        <f>SUM(F54:K54)</f>
        <v>0</v>
      </c>
      <c r="F14" s="824"/>
      <c r="G14" s="42">
        <f>SUM(L54:Q54)</f>
        <v>0</v>
      </c>
      <c r="H14" s="13">
        <f>SUM(R54:W54)</f>
        <v>0</v>
      </c>
      <c r="I14" s="33"/>
      <c r="J14" s="824"/>
      <c r="K14" s="13">
        <f>SUM(X54:AC54)</f>
        <v>0</v>
      </c>
      <c r="L14" s="33"/>
      <c r="M14" s="825"/>
      <c r="N14" s="826">
        <f>F119</f>
        <v>0</v>
      </c>
      <c r="O14" s="42">
        <f>M119</f>
        <v>0</v>
      </c>
      <c r="P14" s="33"/>
      <c r="Q14" s="827"/>
      <c r="R14" s="402"/>
      <c r="S14" s="402"/>
      <c r="T14" s="402"/>
      <c r="U14" s="402"/>
      <c r="V14" s="402"/>
      <c r="W14" s="402"/>
      <c r="X14" s="402"/>
      <c r="Y14" s="402"/>
      <c r="Z14" s="402"/>
      <c r="AA14" s="402"/>
      <c r="AB14" s="402"/>
      <c r="AC14" s="402"/>
      <c r="AD14" s="365"/>
    </row>
    <row r="15" spans="1:30" s="363" customFormat="1" ht="15" customHeight="1" x14ac:dyDescent="0.25">
      <c r="A15" s="654"/>
      <c r="B15" s="767">
        <v>4.4000000000000004</v>
      </c>
      <c r="C15" s="834" t="s">
        <v>1036</v>
      </c>
      <c r="D15" s="690"/>
      <c r="E15" s="42">
        <f>SUM(F58:K58)</f>
        <v>0</v>
      </c>
      <c r="F15" s="824"/>
      <c r="G15" s="42">
        <f>SUM(L58:Q58)</f>
        <v>0</v>
      </c>
      <c r="H15" s="13">
        <f>SUM(R58:W58)</f>
        <v>0</v>
      </c>
      <c r="I15" s="33"/>
      <c r="J15" s="824"/>
      <c r="K15" s="13">
        <f>SUM(X58:AC58)</f>
        <v>0</v>
      </c>
      <c r="L15" s="33"/>
      <c r="M15" s="825"/>
      <c r="N15" s="826">
        <f>F123</f>
        <v>0</v>
      </c>
      <c r="O15" s="42">
        <f>M123</f>
        <v>0</v>
      </c>
      <c r="P15" s="33"/>
      <c r="Q15" s="827"/>
      <c r="R15" s="402"/>
      <c r="S15" s="402"/>
      <c r="T15" s="402"/>
      <c r="U15" s="402"/>
      <c r="V15" s="402"/>
      <c r="W15" s="402"/>
      <c r="X15" s="402"/>
      <c r="Y15" s="402"/>
      <c r="Z15" s="402"/>
      <c r="AA15" s="402"/>
      <c r="AB15" s="402"/>
      <c r="AC15" s="402"/>
      <c r="AD15" s="365"/>
    </row>
    <row r="16" spans="1:30" s="363" customFormat="1" ht="30" customHeight="1" x14ac:dyDescent="0.25">
      <c r="A16" s="654"/>
      <c r="B16" s="829"/>
      <c r="C16" s="830" t="s">
        <v>1037</v>
      </c>
      <c r="D16" s="831"/>
      <c r="E16" s="26"/>
      <c r="F16" s="26"/>
      <c r="G16" s="26"/>
      <c r="H16" s="148"/>
      <c r="I16" s="26"/>
      <c r="J16" s="26"/>
      <c r="K16" s="148"/>
      <c r="L16" s="26"/>
      <c r="M16" s="832"/>
      <c r="N16" s="833"/>
      <c r="O16" s="26"/>
      <c r="P16" s="26"/>
      <c r="Q16" s="148"/>
      <c r="R16" s="402"/>
      <c r="S16" s="402"/>
      <c r="T16" s="402"/>
      <c r="U16" s="402"/>
      <c r="V16" s="402"/>
      <c r="W16" s="402"/>
      <c r="X16" s="402"/>
      <c r="Y16" s="402"/>
      <c r="Z16" s="402"/>
      <c r="AA16" s="402"/>
      <c r="AB16" s="402"/>
      <c r="AC16" s="402"/>
      <c r="AD16" s="365"/>
    </row>
    <row r="17" spans="1:30" s="363" customFormat="1" ht="15" customHeight="1" x14ac:dyDescent="0.25">
      <c r="A17" s="654"/>
      <c r="B17" s="767">
        <v>4.5</v>
      </c>
      <c r="C17" s="834" t="s">
        <v>1034</v>
      </c>
      <c r="D17" s="690"/>
      <c r="E17" s="42">
        <f>SUM(F63:K63)</f>
        <v>0</v>
      </c>
      <c r="F17" s="824"/>
      <c r="G17" s="42">
        <f>SUM(L63:Q63)</f>
        <v>0</v>
      </c>
      <c r="H17" s="13">
        <f>SUM(R63:W63)</f>
        <v>0</v>
      </c>
      <c r="I17" s="33"/>
      <c r="J17" s="824"/>
      <c r="K17" s="13">
        <f>SUM(X63:AC63)</f>
        <v>0</v>
      </c>
      <c r="L17" s="33"/>
      <c r="M17" s="825"/>
      <c r="N17" s="826">
        <f>F128</f>
        <v>0</v>
      </c>
      <c r="O17" s="42">
        <f>M128</f>
        <v>0</v>
      </c>
      <c r="P17" s="33"/>
      <c r="Q17" s="827"/>
      <c r="R17" s="402"/>
      <c r="S17" s="402"/>
      <c r="T17" s="402"/>
      <c r="U17" s="402"/>
      <c r="V17" s="402"/>
      <c r="W17" s="402"/>
      <c r="X17" s="402"/>
      <c r="Y17" s="402"/>
      <c r="Z17" s="402"/>
      <c r="AA17" s="402"/>
      <c r="AB17" s="402"/>
      <c r="AC17" s="402"/>
      <c r="AD17" s="365"/>
    </row>
    <row r="18" spans="1:30" s="363" customFormat="1" ht="15" customHeight="1" x14ac:dyDescent="0.25">
      <c r="A18" s="654"/>
      <c r="B18" s="767">
        <v>4.5999999999999996</v>
      </c>
      <c r="C18" s="834" t="s">
        <v>1035</v>
      </c>
      <c r="D18" s="690"/>
      <c r="E18" s="42">
        <f>SUM(F64:K64)</f>
        <v>0</v>
      </c>
      <c r="F18" s="824"/>
      <c r="G18" s="42">
        <f>SUM(L64:Q64)</f>
        <v>0</v>
      </c>
      <c r="H18" s="13">
        <f>SUM(R64:W64)</f>
        <v>0</v>
      </c>
      <c r="I18" s="33"/>
      <c r="J18" s="824"/>
      <c r="K18" s="13">
        <f>SUM(X64:AC64)</f>
        <v>0</v>
      </c>
      <c r="L18" s="33"/>
      <c r="M18" s="825"/>
      <c r="N18" s="826">
        <f>F129</f>
        <v>0</v>
      </c>
      <c r="O18" s="42">
        <f>M129</f>
        <v>0</v>
      </c>
      <c r="P18" s="33"/>
      <c r="Q18" s="827"/>
      <c r="R18" s="402"/>
      <c r="S18" s="402"/>
      <c r="T18" s="402"/>
      <c r="U18" s="402"/>
      <c r="V18" s="402"/>
      <c r="W18" s="402"/>
      <c r="X18" s="402"/>
      <c r="Y18" s="402"/>
      <c r="Z18" s="402"/>
      <c r="AA18" s="402"/>
      <c r="AB18" s="402"/>
      <c r="AC18" s="402"/>
      <c r="AD18" s="365"/>
    </row>
    <row r="19" spans="1:30" s="363" customFormat="1" ht="15" customHeight="1" x14ac:dyDescent="0.25">
      <c r="A19" s="654"/>
      <c r="B19" s="768">
        <v>4.7</v>
      </c>
      <c r="C19" s="835" t="s">
        <v>1036</v>
      </c>
      <c r="D19" s="836"/>
      <c r="E19" s="710">
        <f>SUM(F65:K65)</f>
        <v>0</v>
      </c>
      <c r="F19" s="837"/>
      <c r="G19" s="710">
        <f>SUM(L65:Q65)</f>
        <v>0</v>
      </c>
      <c r="H19" s="838">
        <f>SUM(R65:W65)</f>
        <v>0</v>
      </c>
      <c r="I19" s="28"/>
      <c r="J19" s="839"/>
      <c r="K19" s="51">
        <f>SUM(X65:AC65)</f>
        <v>0</v>
      </c>
      <c r="L19" s="28"/>
      <c r="M19" s="840"/>
      <c r="N19" s="841">
        <f>F130</f>
        <v>0</v>
      </c>
      <c r="O19" s="284">
        <f>M130</f>
        <v>0</v>
      </c>
      <c r="P19" s="28"/>
      <c r="Q19" s="842"/>
      <c r="R19" s="402"/>
      <c r="S19" s="402"/>
      <c r="T19" s="402"/>
      <c r="U19" s="402"/>
      <c r="V19" s="402"/>
      <c r="W19" s="402"/>
      <c r="X19" s="402"/>
      <c r="Y19" s="402"/>
      <c r="Z19" s="402"/>
      <c r="AA19" s="402"/>
      <c r="AB19" s="402"/>
      <c r="AC19" s="402"/>
      <c r="AD19" s="365"/>
    </row>
    <row r="20" spans="1:30" s="730" customFormat="1" ht="15" customHeight="1" x14ac:dyDescent="0.25">
      <c r="A20" s="654"/>
      <c r="B20" s="773"/>
      <c r="C20" s="843" t="s">
        <v>1038</v>
      </c>
      <c r="D20" s="843"/>
      <c r="E20" s="756">
        <f t="shared" ref="E20:Q20" si="1">SUM(E7:E10)</f>
        <v>0</v>
      </c>
      <c r="F20" s="756">
        <f t="shared" si="1"/>
        <v>0</v>
      </c>
      <c r="G20" s="756">
        <f t="shared" si="1"/>
        <v>0</v>
      </c>
      <c r="H20" s="756">
        <f t="shared" si="1"/>
        <v>0</v>
      </c>
      <c r="I20" s="756">
        <f t="shared" si="1"/>
        <v>0</v>
      </c>
      <c r="J20" s="756">
        <f t="shared" si="1"/>
        <v>0</v>
      </c>
      <c r="K20" s="844">
        <f t="shared" si="1"/>
        <v>0</v>
      </c>
      <c r="L20" s="756">
        <f t="shared" si="1"/>
        <v>0</v>
      </c>
      <c r="M20" s="757">
        <f t="shared" si="1"/>
        <v>0</v>
      </c>
      <c r="N20" s="755">
        <f t="shared" si="1"/>
        <v>0</v>
      </c>
      <c r="O20" s="756">
        <f t="shared" si="1"/>
        <v>0</v>
      </c>
      <c r="P20" s="756">
        <f t="shared" si="1"/>
        <v>0</v>
      </c>
      <c r="Q20" s="844">
        <f t="shared" si="1"/>
        <v>0</v>
      </c>
      <c r="R20" s="381"/>
      <c r="S20" s="381"/>
      <c r="T20" s="381"/>
      <c r="U20" s="381"/>
      <c r="V20" s="381"/>
      <c r="W20" s="381"/>
      <c r="X20" s="381"/>
      <c r="Y20" s="381"/>
      <c r="Z20" s="381"/>
      <c r="AA20" s="381"/>
      <c r="AB20" s="381"/>
      <c r="AC20" s="381"/>
      <c r="AD20" s="373"/>
    </row>
    <row r="21" spans="1:30" s="890" customFormat="1" ht="15" customHeight="1" x14ac:dyDescent="0.25">
      <c r="A21" s="845"/>
      <c r="B21" s="846"/>
      <c r="C21" s="846"/>
      <c r="D21" s="846"/>
      <c r="E21" s="846"/>
      <c r="F21" s="847"/>
      <c r="G21" s="847"/>
      <c r="H21" s="847"/>
      <c r="I21" s="847"/>
      <c r="J21" s="846"/>
      <c r="K21" s="637"/>
      <c r="L21" s="846"/>
      <c r="M21" s="846"/>
      <c r="N21" s="637"/>
      <c r="O21" s="848"/>
      <c r="P21" s="849"/>
      <c r="Q21" s="847"/>
      <c r="R21" s="847"/>
      <c r="S21" s="847"/>
      <c r="T21" s="847"/>
      <c r="U21" s="847"/>
      <c r="V21" s="847"/>
      <c r="W21" s="847"/>
      <c r="X21" s="847"/>
      <c r="Y21" s="847"/>
      <c r="Z21" s="847"/>
      <c r="AA21" s="847"/>
      <c r="AB21" s="847"/>
      <c r="AC21" s="847"/>
      <c r="AD21" s="850"/>
    </row>
    <row r="22" spans="1:30" s="890" customFormat="1" ht="45" customHeight="1" x14ac:dyDescent="0.25">
      <c r="A22" s="934" t="s">
        <v>1039</v>
      </c>
      <c r="B22" s="851"/>
      <c r="C22" s="692"/>
      <c r="D22" s="692"/>
      <c r="E22" s="692"/>
      <c r="F22" s="852"/>
      <c r="G22" s="853"/>
      <c r="H22" s="853"/>
      <c r="I22" s="853"/>
      <c r="J22" s="853"/>
      <c r="K22" s="692"/>
      <c r="L22" s="853"/>
      <c r="M22" s="853"/>
      <c r="N22" s="692"/>
      <c r="O22" s="854"/>
      <c r="P22" s="855"/>
      <c r="Q22" s="771"/>
      <c r="R22" s="771"/>
      <c r="S22" s="771"/>
      <c r="T22" s="771"/>
      <c r="U22" s="771"/>
      <c r="V22" s="771"/>
      <c r="W22" s="771"/>
      <c r="X22" s="771"/>
      <c r="Y22" s="771"/>
      <c r="Z22" s="771"/>
      <c r="AA22" s="771"/>
      <c r="AB22" s="771"/>
      <c r="AC22" s="771"/>
      <c r="AD22" s="639"/>
    </row>
    <row r="23" spans="1:30" s="730" customFormat="1" ht="15" customHeight="1" x14ac:dyDescent="0.25">
      <c r="A23" s="654"/>
      <c r="B23" s="811"/>
      <c r="C23" s="3728"/>
      <c r="D23" s="999"/>
      <c r="E23" s="999"/>
      <c r="F23" s="3711" t="s">
        <v>1019</v>
      </c>
      <c r="G23" s="3711"/>
      <c r="H23" s="3711"/>
      <c r="I23" s="3711"/>
      <c r="J23" s="3711"/>
      <c r="K23" s="3711"/>
      <c r="L23" s="3711"/>
      <c r="M23" s="3711"/>
      <c r="N23" s="3711"/>
      <c r="O23" s="3711"/>
      <c r="P23" s="3711"/>
      <c r="Q23" s="3713"/>
      <c r="R23" s="3710" t="s">
        <v>1020</v>
      </c>
      <c r="S23" s="3711"/>
      <c r="T23" s="3711"/>
      <c r="U23" s="3711"/>
      <c r="V23" s="3711"/>
      <c r="W23" s="3711"/>
      <c r="X23" s="3711"/>
      <c r="Y23" s="3711"/>
      <c r="Z23" s="3711"/>
      <c r="AA23" s="3711"/>
      <c r="AB23" s="3711"/>
      <c r="AC23" s="3712"/>
      <c r="AD23" s="212"/>
    </row>
    <row r="24" spans="1:30" s="730" customFormat="1" ht="15" customHeight="1" x14ac:dyDescent="0.25">
      <c r="A24" s="654"/>
      <c r="B24" s="381"/>
      <c r="C24" s="3729"/>
      <c r="D24" s="1000"/>
      <c r="E24" s="1000"/>
      <c r="F24" s="3711" t="s">
        <v>45</v>
      </c>
      <c r="G24" s="3711"/>
      <c r="H24" s="3711"/>
      <c r="I24" s="3711"/>
      <c r="J24" s="3711"/>
      <c r="K24" s="3711"/>
      <c r="L24" s="3711" t="s">
        <v>1040</v>
      </c>
      <c r="M24" s="3711"/>
      <c r="N24" s="3711"/>
      <c r="O24" s="3711"/>
      <c r="P24" s="3711"/>
      <c r="Q24" s="3713"/>
      <c r="R24" s="3710" t="s">
        <v>45</v>
      </c>
      <c r="S24" s="3711"/>
      <c r="T24" s="3711"/>
      <c r="U24" s="3711"/>
      <c r="V24" s="3711"/>
      <c r="W24" s="3711"/>
      <c r="X24" s="3711" t="s">
        <v>1040</v>
      </c>
      <c r="Y24" s="3711"/>
      <c r="Z24" s="3711"/>
      <c r="AA24" s="3711"/>
      <c r="AB24" s="3711"/>
      <c r="AC24" s="3712"/>
      <c r="AD24" s="212"/>
    </row>
    <row r="25" spans="1:30" s="730" customFormat="1" ht="15" customHeight="1" x14ac:dyDescent="0.25">
      <c r="A25" s="654"/>
      <c r="B25" s="587"/>
      <c r="C25" s="3730"/>
      <c r="D25" s="1001"/>
      <c r="E25" s="1001"/>
      <c r="F25" s="1002" t="s">
        <v>1041</v>
      </c>
      <c r="G25" s="1002" t="s">
        <v>1042</v>
      </c>
      <c r="H25" s="1002" t="s">
        <v>1043</v>
      </c>
      <c r="I25" s="1002" t="s">
        <v>1044</v>
      </c>
      <c r="J25" s="1002" t="s">
        <v>1045</v>
      </c>
      <c r="K25" s="1002" t="s">
        <v>1046</v>
      </c>
      <c r="L25" s="1002" t="s">
        <v>1041</v>
      </c>
      <c r="M25" s="1002" t="s">
        <v>1042</v>
      </c>
      <c r="N25" s="1002" t="s">
        <v>1043</v>
      </c>
      <c r="O25" s="1002" t="s">
        <v>1044</v>
      </c>
      <c r="P25" s="1002" t="s">
        <v>1045</v>
      </c>
      <c r="Q25" s="1003" t="s">
        <v>1046</v>
      </c>
      <c r="R25" s="1004" t="s">
        <v>1041</v>
      </c>
      <c r="S25" s="1002" t="s">
        <v>1042</v>
      </c>
      <c r="T25" s="1002" t="s">
        <v>1043</v>
      </c>
      <c r="U25" s="1002" t="s">
        <v>1044</v>
      </c>
      <c r="V25" s="1002" t="s">
        <v>1045</v>
      </c>
      <c r="W25" s="1002" t="s">
        <v>1046</v>
      </c>
      <c r="X25" s="1002" t="s">
        <v>1041</v>
      </c>
      <c r="Y25" s="1002" t="s">
        <v>1042</v>
      </c>
      <c r="Z25" s="1002" t="s">
        <v>1043</v>
      </c>
      <c r="AA25" s="1002" t="s">
        <v>1044</v>
      </c>
      <c r="AB25" s="1002" t="s">
        <v>1045</v>
      </c>
      <c r="AC25" s="1005" t="s">
        <v>1046</v>
      </c>
      <c r="AD25" s="212"/>
    </row>
    <row r="26" spans="1:30" s="363" customFormat="1" ht="15" customHeight="1" x14ac:dyDescent="0.25">
      <c r="A26" s="654"/>
      <c r="B26" s="856">
        <v>1</v>
      </c>
      <c r="C26" s="815" t="s">
        <v>1029</v>
      </c>
      <c r="D26" s="815"/>
      <c r="E26" s="815"/>
      <c r="F26" s="708"/>
      <c r="G26" s="708"/>
      <c r="H26" s="708"/>
      <c r="I26" s="708"/>
      <c r="J26" s="708"/>
      <c r="K26" s="708"/>
      <c r="L26" s="708"/>
      <c r="M26" s="708"/>
      <c r="N26" s="708"/>
      <c r="O26" s="708"/>
      <c r="P26" s="708"/>
      <c r="Q26" s="857"/>
      <c r="R26" s="858"/>
      <c r="S26" s="708"/>
      <c r="T26" s="708"/>
      <c r="U26" s="708"/>
      <c r="V26" s="708"/>
      <c r="W26" s="708"/>
      <c r="X26" s="708"/>
      <c r="Y26" s="708"/>
      <c r="Z26" s="708"/>
      <c r="AA26" s="708"/>
      <c r="AB26" s="708"/>
      <c r="AC26" s="687"/>
      <c r="AD26" s="376"/>
    </row>
    <row r="27" spans="1:30" s="363" customFormat="1" ht="15" customHeight="1" x14ac:dyDescent="0.25">
      <c r="A27" s="654"/>
      <c r="B27" s="362"/>
      <c r="C27" s="998" t="s">
        <v>1047</v>
      </c>
      <c r="D27" s="998"/>
      <c r="E27" s="998"/>
      <c r="F27" s="33"/>
      <c r="G27" s="33"/>
      <c r="H27" s="33"/>
      <c r="I27" s="33"/>
      <c r="J27" s="33"/>
      <c r="K27" s="33"/>
      <c r="L27" s="33"/>
      <c r="M27" s="33"/>
      <c r="N27" s="33"/>
      <c r="O27" s="33"/>
      <c r="P27" s="33"/>
      <c r="Q27" s="859"/>
      <c r="R27" s="860"/>
      <c r="S27" s="33"/>
      <c r="T27" s="33"/>
      <c r="U27" s="33"/>
      <c r="V27" s="33"/>
      <c r="W27" s="33"/>
      <c r="X27" s="33"/>
      <c r="Y27" s="33"/>
      <c r="Z27" s="33"/>
      <c r="AA27" s="33"/>
      <c r="AB27" s="33"/>
      <c r="AC27" s="50"/>
      <c r="AD27" s="376"/>
    </row>
    <row r="28" spans="1:30" s="363" customFormat="1" ht="15" customHeight="1" x14ac:dyDescent="0.25">
      <c r="A28" s="654"/>
      <c r="B28" s="362"/>
      <c r="C28" s="834" t="s">
        <v>1048</v>
      </c>
      <c r="D28" s="834"/>
      <c r="E28" s="834"/>
      <c r="F28" s="33"/>
      <c r="G28" s="33"/>
      <c r="H28" s="33"/>
      <c r="I28" s="33"/>
      <c r="J28" s="33"/>
      <c r="K28" s="33"/>
      <c r="L28" s="33"/>
      <c r="M28" s="33"/>
      <c r="N28" s="33"/>
      <c r="O28" s="33"/>
      <c r="P28" s="33"/>
      <c r="Q28" s="859"/>
      <c r="R28" s="860"/>
      <c r="S28" s="33"/>
      <c r="T28" s="33"/>
      <c r="U28" s="33"/>
      <c r="V28" s="33"/>
      <c r="W28" s="33"/>
      <c r="X28" s="33"/>
      <c r="Y28" s="33"/>
      <c r="Z28" s="33"/>
      <c r="AA28" s="33"/>
      <c r="AB28" s="33"/>
      <c r="AC28" s="50"/>
      <c r="AD28" s="376"/>
    </row>
    <row r="29" spans="1:30" s="363" customFormat="1" ht="15" customHeight="1" x14ac:dyDescent="0.25">
      <c r="A29" s="654"/>
      <c r="B29" s="362"/>
      <c r="C29" s="861" t="s">
        <v>1049</v>
      </c>
      <c r="D29" s="861"/>
      <c r="E29" s="861"/>
      <c r="F29" s="33"/>
      <c r="G29" s="33"/>
      <c r="H29" s="33"/>
      <c r="I29" s="33"/>
      <c r="J29" s="33"/>
      <c r="K29" s="33"/>
      <c r="L29" s="33"/>
      <c r="M29" s="33"/>
      <c r="N29" s="33"/>
      <c r="O29" s="33"/>
      <c r="P29" s="33"/>
      <c r="Q29" s="859"/>
      <c r="R29" s="860"/>
      <c r="S29" s="33"/>
      <c r="T29" s="33"/>
      <c r="U29" s="33"/>
      <c r="V29" s="33"/>
      <c r="W29" s="33"/>
      <c r="X29" s="33"/>
      <c r="Y29" s="33"/>
      <c r="Z29" s="33"/>
      <c r="AA29" s="33"/>
      <c r="AB29" s="33"/>
      <c r="AC29" s="50"/>
      <c r="AD29" s="376"/>
    </row>
    <row r="30" spans="1:30" s="363" customFormat="1" ht="15" customHeight="1" x14ac:dyDescent="0.25">
      <c r="A30" s="654"/>
      <c r="B30" s="362"/>
      <c r="C30" s="862" t="s">
        <v>1877</v>
      </c>
      <c r="D30" s="862"/>
      <c r="E30" s="862"/>
      <c r="F30" s="33"/>
      <c r="G30" s="33"/>
      <c r="H30" s="33"/>
      <c r="I30" s="33"/>
      <c r="J30" s="33"/>
      <c r="K30" s="33"/>
      <c r="L30" s="33"/>
      <c r="M30" s="33"/>
      <c r="N30" s="33"/>
      <c r="O30" s="33"/>
      <c r="P30" s="33"/>
      <c r="Q30" s="859"/>
      <c r="R30" s="860"/>
      <c r="S30" s="33"/>
      <c r="T30" s="33"/>
      <c r="U30" s="33"/>
      <c r="V30" s="33"/>
      <c r="W30" s="33"/>
      <c r="X30" s="33"/>
      <c r="Y30" s="33"/>
      <c r="Z30" s="33"/>
      <c r="AA30" s="33"/>
      <c r="AB30" s="33"/>
      <c r="AC30" s="50"/>
      <c r="AD30" s="376"/>
    </row>
    <row r="31" spans="1:30" s="363" customFormat="1" ht="15" customHeight="1" x14ac:dyDescent="0.25">
      <c r="A31" s="654"/>
      <c r="B31" s="863"/>
      <c r="C31" s="864" t="s">
        <v>1050</v>
      </c>
      <c r="D31" s="865"/>
      <c r="E31" s="865"/>
      <c r="F31" s="866" t="str">
        <f t="shared" ref="F31:AC31" si="2">IF(AND(F26&gt;=F27,F27&gt;=F28,F28&gt;=F29,F29&gt;=F30),"Yes","No")</f>
        <v>Yes</v>
      </c>
      <c r="G31" s="866" t="str">
        <f t="shared" si="2"/>
        <v>Yes</v>
      </c>
      <c r="H31" s="866" t="str">
        <f t="shared" si="2"/>
        <v>Yes</v>
      </c>
      <c r="I31" s="866" t="str">
        <f t="shared" si="2"/>
        <v>Yes</v>
      </c>
      <c r="J31" s="866" t="str">
        <f t="shared" si="2"/>
        <v>Yes</v>
      </c>
      <c r="K31" s="866" t="str">
        <f t="shared" si="2"/>
        <v>Yes</v>
      </c>
      <c r="L31" s="866" t="str">
        <f t="shared" si="2"/>
        <v>Yes</v>
      </c>
      <c r="M31" s="866" t="str">
        <f t="shared" si="2"/>
        <v>Yes</v>
      </c>
      <c r="N31" s="866" t="str">
        <f t="shared" si="2"/>
        <v>Yes</v>
      </c>
      <c r="O31" s="866" t="str">
        <f t="shared" si="2"/>
        <v>Yes</v>
      </c>
      <c r="P31" s="866" t="str">
        <f t="shared" si="2"/>
        <v>Yes</v>
      </c>
      <c r="Q31" s="867" t="str">
        <f t="shared" si="2"/>
        <v>Yes</v>
      </c>
      <c r="R31" s="868" t="str">
        <f t="shared" si="2"/>
        <v>Yes</v>
      </c>
      <c r="S31" s="866" t="str">
        <f t="shared" si="2"/>
        <v>Yes</v>
      </c>
      <c r="T31" s="866" t="str">
        <f t="shared" si="2"/>
        <v>Yes</v>
      </c>
      <c r="U31" s="866" t="str">
        <f t="shared" si="2"/>
        <v>Yes</v>
      </c>
      <c r="V31" s="866" t="str">
        <f t="shared" si="2"/>
        <v>Yes</v>
      </c>
      <c r="W31" s="866" t="str">
        <f t="shared" si="2"/>
        <v>Yes</v>
      </c>
      <c r="X31" s="866" t="str">
        <f t="shared" si="2"/>
        <v>Yes</v>
      </c>
      <c r="Y31" s="866" t="str">
        <f t="shared" si="2"/>
        <v>Yes</v>
      </c>
      <c r="Z31" s="866" t="str">
        <f t="shared" si="2"/>
        <v>Yes</v>
      </c>
      <c r="AA31" s="866" t="str">
        <f t="shared" si="2"/>
        <v>Yes</v>
      </c>
      <c r="AB31" s="866" t="str">
        <f t="shared" si="2"/>
        <v>Yes</v>
      </c>
      <c r="AC31" s="869" t="str">
        <f t="shared" si="2"/>
        <v>Yes</v>
      </c>
      <c r="AD31" s="376"/>
    </row>
    <row r="32" spans="1:30" s="363" customFormat="1" ht="15" customHeight="1" x14ac:dyDescent="0.25">
      <c r="A32" s="654"/>
      <c r="B32" s="870">
        <v>2</v>
      </c>
      <c r="C32" s="822" t="s">
        <v>132</v>
      </c>
      <c r="D32" s="822"/>
      <c r="E32" s="822"/>
      <c r="F32" s="33"/>
      <c r="G32" s="33"/>
      <c r="H32" s="33"/>
      <c r="I32" s="33"/>
      <c r="J32" s="33"/>
      <c r="K32" s="33"/>
      <c r="L32" s="33"/>
      <c r="M32" s="33"/>
      <c r="N32" s="33"/>
      <c r="O32" s="33"/>
      <c r="P32" s="33"/>
      <c r="Q32" s="859"/>
      <c r="R32" s="860"/>
      <c r="S32" s="33"/>
      <c r="T32" s="33"/>
      <c r="U32" s="33"/>
      <c r="V32" s="33"/>
      <c r="W32" s="33"/>
      <c r="X32" s="33"/>
      <c r="Y32" s="33"/>
      <c r="Z32" s="33"/>
      <c r="AA32" s="33"/>
      <c r="AB32" s="33"/>
      <c r="AC32" s="50"/>
      <c r="AD32" s="376"/>
    </row>
    <row r="33" spans="1:30" s="363" customFormat="1" ht="15" customHeight="1" x14ac:dyDescent="0.25">
      <c r="A33" s="654"/>
      <c r="B33" s="362"/>
      <c r="C33" s="998" t="s">
        <v>1047</v>
      </c>
      <c r="D33" s="998"/>
      <c r="E33" s="998"/>
      <c r="F33" s="33"/>
      <c r="G33" s="33"/>
      <c r="H33" s="33"/>
      <c r="I33" s="33"/>
      <c r="J33" s="33"/>
      <c r="K33" s="33"/>
      <c r="L33" s="33"/>
      <c r="M33" s="33"/>
      <c r="N33" s="33"/>
      <c r="O33" s="33"/>
      <c r="P33" s="33"/>
      <c r="Q33" s="859"/>
      <c r="R33" s="860"/>
      <c r="S33" s="33"/>
      <c r="T33" s="33"/>
      <c r="U33" s="33"/>
      <c r="V33" s="33"/>
      <c r="W33" s="33"/>
      <c r="X33" s="33"/>
      <c r="Y33" s="33"/>
      <c r="Z33" s="33"/>
      <c r="AA33" s="33"/>
      <c r="AB33" s="33"/>
      <c r="AC33" s="50"/>
      <c r="AD33" s="376"/>
    </row>
    <row r="34" spans="1:30" s="363" customFormat="1" ht="15" customHeight="1" x14ac:dyDescent="0.25">
      <c r="A34" s="654"/>
      <c r="B34" s="362"/>
      <c r="C34" s="834" t="s">
        <v>1048</v>
      </c>
      <c r="D34" s="834"/>
      <c r="E34" s="834"/>
      <c r="F34" s="33"/>
      <c r="G34" s="33"/>
      <c r="H34" s="33"/>
      <c r="I34" s="33"/>
      <c r="J34" s="33"/>
      <c r="K34" s="33"/>
      <c r="L34" s="33"/>
      <c r="M34" s="33"/>
      <c r="N34" s="33"/>
      <c r="O34" s="33"/>
      <c r="P34" s="33"/>
      <c r="Q34" s="859"/>
      <c r="R34" s="860"/>
      <c r="S34" s="33"/>
      <c r="T34" s="33"/>
      <c r="U34" s="33"/>
      <c r="V34" s="33"/>
      <c r="W34" s="33"/>
      <c r="X34" s="33"/>
      <c r="Y34" s="33"/>
      <c r="Z34" s="33"/>
      <c r="AA34" s="33"/>
      <c r="AB34" s="33"/>
      <c r="AC34" s="50"/>
      <c r="AD34" s="376"/>
    </row>
    <row r="35" spans="1:30" s="363" customFormat="1" ht="15" customHeight="1" x14ac:dyDescent="0.25">
      <c r="A35" s="654"/>
      <c r="B35" s="362"/>
      <c r="C35" s="861" t="s">
        <v>1049</v>
      </c>
      <c r="D35" s="861"/>
      <c r="E35" s="861"/>
      <c r="F35" s="33"/>
      <c r="G35" s="33"/>
      <c r="H35" s="33"/>
      <c r="I35" s="33"/>
      <c r="J35" s="33"/>
      <c r="K35" s="33"/>
      <c r="L35" s="33"/>
      <c r="M35" s="33"/>
      <c r="N35" s="33"/>
      <c r="O35" s="33"/>
      <c r="P35" s="33"/>
      <c r="Q35" s="859"/>
      <c r="R35" s="860"/>
      <c r="S35" s="33"/>
      <c r="T35" s="33"/>
      <c r="U35" s="33"/>
      <c r="V35" s="33"/>
      <c r="W35" s="33"/>
      <c r="X35" s="33"/>
      <c r="Y35" s="33"/>
      <c r="Z35" s="33"/>
      <c r="AA35" s="33"/>
      <c r="AB35" s="33"/>
      <c r="AC35" s="50"/>
      <c r="AD35" s="376"/>
    </row>
    <row r="36" spans="1:30" s="363" customFormat="1" ht="15" customHeight="1" x14ac:dyDescent="0.25">
      <c r="A36" s="654"/>
      <c r="B36" s="362"/>
      <c r="C36" s="862" t="s">
        <v>1877</v>
      </c>
      <c r="D36" s="862"/>
      <c r="E36" s="862"/>
      <c r="F36" s="33"/>
      <c r="G36" s="33"/>
      <c r="H36" s="33"/>
      <c r="I36" s="33"/>
      <c r="J36" s="33"/>
      <c r="K36" s="33"/>
      <c r="L36" s="33"/>
      <c r="M36" s="33"/>
      <c r="N36" s="33"/>
      <c r="O36" s="33"/>
      <c r="P36" s="33"/>
      <c r="Q36" s="859"/>
      <c r="R36" s="860"/>
      <c r="S36" s="33"/>
      <c r="T36" s="33"/>
      <c r="U36" s="33"/>
      <c r="V36" s="33"/>
      <c r="W36" s="33"/>
      <c r="X36" s="33"/>
      <c r="Y36" s="33"/>
      <c r="Z36" s="33"/>
      <c r="AA36" s="33"/>
      <c r="AB36" s="33"/>
      <c r="AC36" s="50"/>
      <c r="AD36" s="376"/>
    </row>
    <row r="37" spans="1:30" s="363" customFormat="1" ht="15" customHeight="1" x14ac:dyDescent="0.25">
      <c r="A37" s="654"/>
      <c r="B37" s="863"/>
      <c r="C37" s="864" t="s">
        <v>1050</v>
      </c>
      <c r="D37" s="865"/>
      <c r="E37" s="865"/>
      <c r="F37" s="866" t="str">
        <f t="shared" ref="F37:AC37" si="3">IF(AND(F32&gt;=F33,F33&gt;=F34,F34&gt;=F35,F35&gt;=F36),"Yes","No")</f>
        <v>Yes</v>
      </c>
      <c r="G37" s="866" t="str">
        <f t="shared" si="3"/>
        <v>Yes</v>
      </c>
      <c r="H37" s="866" t="str">
        <f t="shared" si="3"/>
        <v>Yes</v>
      </c>
      <c r="I37" s="866" t="str">
        <f t="shared" si="3"/>
        <v>Yes</v>
      </c>
      <c r="J37" s="866" t="str">
        <f t="shared" si="3"/>
        <v>Yes</v>
      </c>
      <c r="K37" s="866" t="str">
        <f t="shared" si="3"/>
        <v>Yes</v>
      </c>
      <c r="L37" s="866" t="str">
        <f t="shared" si="3"/>
        <v>Yes</v>
      </c>
      <c r="M37" s="866" t="str">
        <f t="shared" si="3"/>
        <v>Yes</v>
      </c>
      <c r="N37" s="866" t="str">
        <f t="shared" si="3"/>
        <v>Yes</v>
      </c>
      <c r="O37" s="866" t="str">
        <f t="shared" si="3"/>
        <v>Yes</v>
      </c>
      <c r="P37" s="866" t="str">
        <f t="shared" si="3"/>
        <v>Yes</v>
      </c>
      <c r="Q37" s="867" t="str">
        <f t="shared" si="3"/>
        <v>Yes</v>
      </c>
      <c r="R37" s="868" t="str">
        <f t="shared" si="3"/>
        <v>Yes</v>
      </c>
      <c r="S37" s="866" t="str">
        <f t="shared" si="3"/>
        <v>Yes</v>
      </c>
      <c r="T37" s="866" t="str">
        <f t="shared" si="3"/>
        <v>Yes</v>
      </c>
      <c r="U37" s="866" t="str">
        <f t="shared" si="3"/>
        <v>Yes</v>
      </c>
      <c r="V37" s="866" t="str">
        <f t="shared" si="3"/>
        <v>Yes</v>
      </c>
      <c r="W37" s="866" t="str">
        <f t="shared" si="3"/>
        <v>Yes</v>
      </c>
      <c r="X37" s="866" t="str">
        <f t="shared" si="3"/>
        <v>Yes</v>
      </c>
      <c r="Y37" s="866" t="str">
        <f t="shared" si="3"/>
        <v>Yes</v>
      </c>
      <c r="Z37" s="866" t="str">
        <f t="shared" si="3"/>
        <v>Yes</v>
      </c>
      <c r="AA37" s="866" t="str">
        <f t="shared" si="3"/>
        <v>Yes</v>
      </c>
      <c r="AB37" s="866" t="str">
        <f t="shared" si="3"/>
        <v>Yes</v>
      </c>
      <c r="AC37" s="869" t="str">
        <f t="shared" si="3"/>
        <v>Yes</v>
      </c>
      <c r="AD37" s="376"/>
    </row>
    <row r="38" spans="1:30" s="363" customFormat="1" ht="15" customHeight="1" x14ac:dyDescent="0.25">
      <c r="A38" s="654"/>
      <c r="B38" s="767">
        <v>3</v>
      </c>
      <c r="C38" s="822" t="s">
        <v>1030</v>
      </c>
      <c r="D38" s="822"/>
      <c r="E38" s="822"/>
      <c r="F38" s="33"/>
      <c r="G38" s="33"/>
      <c r="H38" s="33"/>
      <c r="I38" s="33"/>
      <c r="J38" s="33"/>
      <c r="K38" s="33"/>
      <c r="L38" s="33"/>
      <c r="M38" s="33"/>
      <c r="N38" s="33"/>
      <c r="O38" s="33"/>
      <c r="P38" s="33"/>
      <c r="Q38" s="859"/>
      <c r="R38" s="860"/>
      <c r="S38" s="33"/>
      <c r="T38" s="33"/>
      <c r="U38" s="33"/>
      <c r="V38" s="33"/>
      <c r="W38" s="33"/>
      <c r="X38" s="33"/>
      <c r="Y38" s="33"/>
      <c r="Z38" s="33"/>
      <c r="AA38" s="33"/>
      <c r="AB38" s="33"/>
      <c r="AC38" s="50"/>
      <c r="AD38" s="376"/>
    </row>
    <row r="39" spans="1:30" s="363" customFormat="1" ht="15" customHeight="1" x14ac:dyDescent="0.25">
      <c r="A39" s="654"/>
      <c r="B39" s="870">
        <v>4</v>
      </c>
      <c r="C39" s="822" t="s">
        <v>1051</v>
      </c>
      <c r="D39" s="822"/>
      <c r="E39" s="822"/>
      <c r="F39" s="563">
        <f>SUM(F45,F50,F54,F63,F64,F65,F58)</f>
        <v>0</v>
      </c>
      <c r="G39" s="563">
        <f t="shared" ref="G39:AC39" si="4">SUM(G45,G50,G54,G63,G64,G65,G58)</f>
        <v>0</v>
      </c>
      <c r="H39" s="563">
        <f t="shared" si="4"/>
        <v>0</v>
      </c>
      <c r="I39" s="563">
        <f t="shared" si="4"/>
        <v>0</v>
      </c>
      <c r="J39" s="563">
        <f t="shared" si="4"/>
        <v>0</v>
      </c>
      <c r="K39" s="563">
        <f t="shared" si="4"/>
        <v>0</v>
      </c>
      <c r="L39" s="563">
        <f t="shared" si="4"/>
        <v>0</v>
      </c>
      <c r="M39" s="563">
        <f t="shared" si="4"/>
        <v>0</v>
      </c>
      <c r="N39" s="563">
        <f t="shared" si="4"/>
        <v>0</v>
      </c>
      <c r="O39" s="563">
        <f t="shared" si="4"/>
        <v>0</v>
      </c>
      <c r="P39" s="563">
        <f t="shared" si="4"/>
        <v>0</v>
      </c>
      <c r="Q39" s="419">
        <f t="shared" si="4"/>
        <v>0</v>
      </c>
      <c r="R39" s="883">
        <f t="shared" si="4"/>
        <v>0</v>
      </c>
      <c r="S39" s="563">
        <f t="shared" si="4"/>
        <v>0</v>
      </c>
      <c r="T39" s="563">
        <f t="shared" si="4"/>
        <v>0</v>
      </c>
      <c r="U39" s="563">
        <f t="shared" si="4"/>
        <v>0</v>
      </c>
      <c r="V39" s="563">
        <f t="shared" si="4"/>
        <v>0</v>
      </c>
      <c r="W39" s="563">
        <f t="shared" si="4"/>
        <v>0</v>
      </c>
      <c r="X39" s="563">
        <f t="shared" si="4"/>
        <v>0</v>
      </c>
      <c r="Y39" s="563">
        <f t="shared" si="4"/>
        <v>0</v>
      </c>
      <c r="Z39" s="563">
        <f t="shared" si="4"/>
        <v>0</v>
      </c>
      <c r="AA39" s="563">
        <f t="shared" si="4"/>
        <v>0</v>
      </c>
      <c r="AB39" s="563">
        <f t="shared" si="4"/>
        <v>0</v>
      </c>
      <c r="AC39" s="419">
        <f t="shared" si="4"/>
        <v>0</v>
      </c>
      <c r="AD39" s="376"/>
    </row>
    <row r="40" spans="1:30" s="363" customFormat="1" ht="15" customHeight="1" x14ac:dyDescent="0.25">
      <c r="A40" s="654"/>
      <c r="B40" s="362"/>
      <c r="C40" s="998" t="s">
        <v>1047</v>
      </c>
      <c r="D40" s="998"/>
      <c r="E40" s="998"/>
      <c r="F40" s="33"/>
      <c r="G40" s="33"/>
      <c r="H40" s="33"/>
      <c r="I40" s="33"/>
      <c r="J40" s="33"/>
      <c r="K40" s="33"/>
      <c r="L40" s="33"/>
      <c r="M40" s="33"/>
      <c r="N40" s="33"/>
      <c r="O40" s="33"/>
      <c r="P40" s="33"/>
      <c r="Q40" s="859"/>
      <c r="R40" s="860"/>
      <c r="S40" s="33"/>
      <c r="T40" s="33"/>
      <c r="U40" s="33"/>
      <c r="V40" s="33"/>
      <c r="W40" s="33"/>
      <c r="X40" s="33"/>
      <c r="Y40" s="33"/>
      <c r="Z40" s="33"/>
      <c r="AA40" s="33"/>
      <c r="AB40" s="33"/>
      <c r="AC40" s="50"/>
      <c r="AD40" s="376"/>
    </row>
    <row r="41" spans="1:30" s="363" customFormat="1" ht="15" customHeight="1" x14ac:dyDescent="0.25">
      <c r="A41" s="654"/>
      <c r="B41" s="362"/>
      <c r="C41" s="834" t="s">
        <v>1048</v>
      </c>
      <c r="D41" s="834"/>
      <c r="E41" s="834"/>
      <c r="F41" s="33"/>
      <c r="G41" s="33"/>
      <c r="H41" s="33"/>
      <c r="I41" s="33"/>
      <c r="J41" s="33"/>
      <c r="K41" s="33"/>
      <c r="L41" s="33"/>
      <c r="M41" s="33"/>
      <c r="N41" s="33"/>
      <c r="O41" s="33"/>
      <c r="P41" s="33"/>
      <c r="Q41" s="859"/>
      <c r="R41" s="860"/>
      <c r="S41" s="33"/>
      <c r="T41" s="33"/>
      <c r="U41" s="33"/>
      <c r="V41" s="33"/>
      <c r="W41" s="33"/>
      <c r="X41" s="33"/>
      <c r="Y41" s="33"/>
      <c r="Z41" s="33"/>
      <c r="AA41" s="33"/>
      <c r="AB41" s="33"/>
      <c r="AC41" s="50"/>
      <c r="AD41" s="376"/>
    </row>
    <row r="42" spans="1:30" s="363" customFormat="1" ht="15" customHeight="1" x14ac:dyDescent="0.25">
      <c r="A42" s="654"/>
      <c r="B42" s="362"/>
      <c r="C42" s="861" t="s">
        <v>1049</v>
      </c>
      <c r="D42" s="861"/>
      <c r="E42" s="861"/>
      <c r="F42" s="33"/>
      <c r="G42" s="33"/>
      <c r="H42" s="33"/>
      <c r="I42" s="33"/>
      <c r="J42" s="33"/>
      <c r="K42" s="33"/>
      <c r="L42" s="33"/>
      <c r="M42" s="33"/>
      <c r="N42" s="33"/>
      <c r="O42" s="33"/>
      <c r="P42" s="33"/>
      <c r="Q42" s="859"/>
      <c r="R42" s="860"/>
      <c r="S42" s="33"/>
      <c r="T42" s="33"/>
      <c r="U42" s="33"/>
      <c r="V42" s="33"/>
      <c r="W42" s="33"/>
      <c r="X42" s="33"/>
      <c r="Y42" s="33"/>
      <c r="Z42" s="33"/>
      <c r="AA42" s="33"/>
      <c r="AB42" s="33"/>
      <c r="AC42" s="50"/>
      <c r="AD42" s="376"/>
    </row>
    <row r="43" spans="1:30" s="363" customFormat="1" ht="15" customHeight="1" x14ac:dyDescent="0.25">
      <c r="A43" s="654"/>
      <c r="B43" s="362"/>
      <c r="C43" s="862" t="s">
        <v>1877</v>
      </c>
      <c r="D43" s="862"/>
      <c r="E43" s="862"/>
      <c r="F43" s="33"/>
      <c r="G43" s="33"/>
      <c r="H43" s="33"/>
      <c r="I43" s="33"/>
      <c r="J43" s="33"/>
      <c r="K43" s="33"/>
      <c r="L43" s="33"/>
      <c r="M43" s="33"/>
      <c r="N43" s="33"/>
      <c r="O43" s="33"/>
      <c r="P43" s="33"/>
      <c r="Q43" s="859"/>
      <c r="R43" s="860"/>
      <c r="S43" s="33"/>
      <c r="T43" s="33"/>
      <c r="U43" s="33"/>
      <c r="V43" s="33"/>
      <c r="W43" s="33"/>
      <c r="X43" s="33"/>
      <c r="Y43" s="33"/>
      <c r="Z43" s="33"/>
      <c r="AA43" s="33"/>
      <c r="AB43" s="33"/>
      <c r="AC43" s="50"/>
      <c r="AD43" s="376"/>
    </row>
    <row r="44" spans="1:30" s="363" customFormat="1" ht="15" customHeight="1" x14ac:dyDescent="0.25">
      <c r="A44" s="654"/>
      <c r="B44" s="863"/>
      <c r="C44" s="864" t="s">
        <v>1050</v>
      </c>
      <c r="D44" s="865"/>
      <c r="E44" s="865"/>
      <c r="F44" s="866" t="str">
        <f xml:space="preserve"> IF(AND(F39&gt;=F40,F40&gt;=F41,F41&gt;=F42,F42&gt;=F43,F40&gt;=SUM(F46,F51,F55,F59),F41&gt;=SUM(F47,F52,F56,F60)),"Yes","No")</f>
        <v>Yes</v>
      </c>
      <c r="G44" s="866" t="str">
        <f t="shared" ref="G44:AC44" si="5" xml:space="preserve"> IF(AND(G39&gt;=G40,G40&gt;=G41,G41&gt;=G42,G42&gt;=G43,G40&gt;=SUM(G46,G51,G55,G59),G41&gt;=SUM(G47,G52,G56,G60)),"Yes","No")</f>
        <v>Yes</v>
      </c>
      <c r="H44" s="866" t="str">
        <f t="shared" si="5"/>
        <v>Yes</v>
      </c>
      <c r="I44" s="866" t="str">
        <f t="shared" si="5"/>
        <v>Yes</v>
      </c>
      <c r="J44" s="866" t="str">
        <f t="shared" si="5"/>
        <v>Yes</v>
      </c>
      <c r="K44" s="866" t="str">
        <f t="shared" si="5"/>
        <v>Yes</v>
      </c>
      <c r="L44" s="866" t="str">
        <f t="shared" si="5"/>
        <v>Yes</v>
      </c>
      <c r="M44" s="866" t="str">
        <f t="shared" si="5"/>
        <v>Yes</v>
      </c>
      <c r="N44" s="866" t="str">
        <f t="shared" si="5"/>
        <v>Yes</v>
      </c>
      <c r="O44" s="866" t="str">
        <f t="shared" si="5"/>
        <v>Yes</v>
      </c>
      <c r="P44" s="866" t="str">
        <f t="shared" si="5"/>
        <v>Yes</v>
      </c>
      <c r="Q44" s="867" t="str">
        <f t="shared" si="5"/>
        <v>Yes</v>
      </c>
      <c r="R44" s="1038" t="str">
        <f t="shared" si="5"/>
        <v>Yes</v>
      </c>
      <c r="S44" s="866" t="str">
        <f t="shared" si="5"/>
        <v>Yes</v>
      </c>
      <c r="T44" s="866" t="str">
        <f t="shared" si="5"/>
        <v>Yes</v>
      </c>
      <c r="U44" s="866" t="str">
        <f t="shared" si="5"/>
        <v>Yes</v>
      </c>
      <c r="V44" s="866" t="str">
        <f t="shared" si="5"/>
        <v>Yes</v>
      </c>
      <c r="W44" s="866" t="str">
        <f t="shared" si="5"/>
        <v>Yes</v>
      </c>
      <c r="X44" s="866" t="str">
        <f t="shared" si="5"/>
        <v>Yes</v>
      </c>
      <c r="Y44" s="866" t="str">
        <f t="shared" si="5"/>
        <v>Yes</v>
      </c>
      <c r="Z44" s="866" t="str">
        <f t="shared" si="5"/>
        <v>Yes</v>
      </c>
      <c r="AA44" s="866" t="str">
        <f t="shared" si="5"/>
        <v>Yes</v>
      </c>
      <c r="AB44" s="866" t="str">
        <f t="shared" si="5"/>
        <v>Yes</v>
      </c>
      <c r="AC44" s="866" t="str">
        <f t="shared" si="5"/>
        <v>Yes</v>
      </c>
      <c r="AD44" s="376"/>
    </row>
    <row r="45" spans="1:30" s="363" customFormat="1" ht="15" customHeight="1" x14ac:dyDescent="0.25">
      <c r="A45" s="654"/>
      <c r="B45" s="870">
        <v>4.0999999999999996</v>
      </c>
      <c r="C45" s="998" t="s">
        <v>1032</v>
      </c>
      <c r="D45" s="998"/>
      <c r="E45" s="998"/>
      <c r="F45" s="33"/>
      <c r="G45" s="33"/>
      <c r="H45" s="33"/>
      <c r="I45" s="33"/>
      <c r="J45" s="33"/>
      <c r="K45" s="33"/>
      <c r="L45" s="33"/>
      <c r="M45" s="33"/>
      <c r="N45" s="33"/>
      <c r="O45" s="33"/>
      <c r="P45" s="33"/>
      <c r="Q45" s="859"/>
      <c r="R45" s="860"/>
      <c r="S45" s="33"/>
      <c r="T45" s="33"/>
      <c r="U45" s="33"/>
      <c r="V45" s="33"/>
      <c r="W45" s="33"/>
      <c r="X45" s="33"/>
      <c r="Y45" s="33"/>
      <c r="Z45" s="33"/>
      <c r="AA45" s="33"/>
      <c r="AB45" s="33"/>
      <c r="AC45" s="50"/>
      <c r="AD45" s="376"/>
    </row>
    <row r="46" spans="1:30" s="363" customFormat="1" ht="15" customHeight="1" x14ac:dyDescent="0.25">
      <c r="A46" s="654"/>
      <c r="B46" s="362"/>
      <c r="C46" s="834" t="s">
        <v>1047</v>
      </c>
      <c r="D46" s="834"/>
      <c r="E46" s="834"/>
      <c r="F46" s="33"/>
      <c r="G46" s="33"/>
      <c r="H46" s="33"/>
      <c r="I46" s="33"/>
      <c r="J46" s="33"/>
      <c r="K46" s="33"/>
      <c r="L46" s="33"/>
      <c r="M46" s="33"/>
      <c r="N46" s="33"/>
      <c r="O46" s="33"/>
      <c r="P46" s="33"/>
      <c r="Q46" s="859"/>
      <c r="R46" s="860"/>
      <c r="S46" s="33"/>
      <c r="T46" s="33"/>
      <c r="U46" s="33"/>
      <c r="V46" s="33"/>
      <c r="W46" s="33"/>
      <c r="X46" s="33"/>
      <c r="Y46" s="33"/>
      <c r="Z46" s="33"/>
      <c r="AA46" s="33"/>
      <c r="AB46" s="33"/>
      <c r="AC46" s="50"/>
      <c r="AD46" s="376"/>
    </row>
    <row r="47" spans="1:30" s="363" customFormat="1" ht="15" customHeight="1" x14ac:dyDescent="0.25">
      <c r="A47" s="654"/>
      <c r="B47" s="362"/>
      <c r="C47" s="861" t="s">
        <v>1048</v>
      </c>
      <c r="D47" s="861"/>
      <c r="E47" s="861"/>
      <c r="F47" s="33"/>
      <c r="G47" s="33"/>
      <c r="H47" s="33"/>
      <c r="I47" s="33"/>
      <c r="J47" s="33"/>
      <c r="K47" s="33"/>
      <c r="L47" s="33"/>
      <c r="M47" s="33"/>
      <c r="N47" s="33"/>
      <c r="O47" s="33"/>
      <c r="P47" s="33"/>
      <c r="Q47" s="859"/>
      <c r="R47" s="860"/>
      <c r="S47" s="33"/>
      <c r="T47" s="33"/>
      <c r="U47" s="33"/>
      <c r="V47" s="33"/>
      <c r="W47" s="33"/>
      <c r="X47" s="33"/>
      <c r="Y47" s="33"/>
      <c r="Z47" s="33"/>
      <c r="AA47" s="33"/>
      <c r="AB47" s="33"/>
      <c r="AC47" s="50"/>
      <c r="AD47" s="376"/>
    </row>
    <row r="48" spans="1:30" s="363" customFormat="1" ht="15" customHeight="1" x14ac:dyDescent="0.25">
      <c r="A48" s="654"/>
      <c r="B48" s="863"/>
      <c r="C48" s="981" t="s">
        <v>1050</v>
      </c>
      <c r="D48" s="872"/>
      <c r="E48" s="872"/>
      <c r="F48" s="866" t="str">
        <f t="shared" ref="F48:AC48" si="6">IF(AND(F45&gt;=F46,F46&gt;=F47),"Yes","No")</f>
        <v>Yes</v>
      </c>
      <c r="G48" s="866" t="str">
        <f t="shared" si="6"/>
        <v>Yes</v>
      </c>
      <c r="H48" s="866" t="str">
        <f t="shared" si="6"/>
        <v>Yes</v>
      </c>
      <c r="I48" s="866" t="str">
        <f t="shared" si="6"/>
        <v>Yes</v>
      </c>
      <c r="J48" s="866" t="str">
        <f t="shared" si="6"/>
        <v>Yes</v>
      </c>
      <c r="K48" s="866" t="str">
        <f t="shared" si="6"/>
        <v>Yes</v>
      </c>
      <c r="L48" s="866" t="str">
        <f t="shared" si="6"/>
        <v>Yes</v>
      </c>
      <c r="M48" s="866" t="str">
        <f t="shared" si="6"/>
        <v>Yes</v>
      </c>
      <c r="N48" s="866" t="str">
        <f t="shared" si="6"/>
        <v>Yes</v>
      </c>
      <c r="O48" s="866" t="str">
        <f t="shared" si="6"/>
        <v>Yes</v>
      </c>
      <c r="P48" s="866" t="str">
        <f t="shared" si="6"/>
        <v>Yes</v>
      </c>
      <c r="Q48" s="867" t="str">
        <f t="shared" si="6"/>
        <v>Yes</v>
      </c>
      <c r="R48" s="868" t="str">
        <f t="shared" si="6"/>
        <v>Yes</v>
      </c>
      <c r="S48" s="866" t="str">
        <f t="shared" si="6"/>
        <v>Yes</v>
      </c>
      <c r="T48" s="866" t="str">
        <f t="shared" si="6"/>
        <v>Yes</v>
      </c>
      <c r="U48" s="866" t="str">
        <f t="shared" si="6"/>
        <v>Yes</v>
      </c>
      <c r="V48" s="866" t="str">
        <f t="shared" si="6"/>
        <v>Yes</v>
      </c>
      <c r="W48" s="866" t="str">
        <f t="shared" si="6"/>
        <v>Yes</v>
      </c>
      <c r="X48" s="866" t="str">
        <f t="shared" si="6"/>
        <v>Yes</v>
      </c>
      <c r="Y48" s="866" t="str">
        <f t="shared" si="6"/>
        <v>Yes</v>
      </c>
      <c r="Z48" s="866" t="str">
        <f t="shared" si="6"/>
        <v>Yes</v>
      </c>
      <c r="AA48" s="866" t="str">
        <f t="shared" si="6"/>
        <v>Yes</v>
      </c>
      <c r="AB48" s="866" t="str">
        <f t="shared" si="6"/>
        <v>Yes</v>
      </c>
      <c r="AC48" s="869" t="str">
        <f t="shared" si="6"/>
        <v>Yes</v>
      </c>
      <c r="AD48" s="376"/>
    </row>
    <row r="49" spans="1:30" s="363" customFormat="1" ht="15" customHeight="1" x14ac:dyDescent="0.25">
      <c r="A49" s="654"/>
      <c r="B49" s="767"/>
      <c r="C49" s="998" t="s">
        <v>1033</v>
      </c>
      <c r="D49" s="998"/>
      <c r="E49" s="998"/>
      <c r="F49" s="873"/>
      <c r="G49" s="873"/>
      <c r="H49" s="873"/>
      <c r="I49" s="873"/>
      <c r="J49" s="873"/>
      <c r="K49" s="873"/>
      <c r="L49" s="873"/>
      <c r="M49" s="873"/>
      <c r="N49" s="873"/>
      <c r="O49" s="873"/>
      <c r="P49" s="873"/>
      <c r="Q49" s="874"/>
      <c r="R49" s="875"/>
      <c r="S49" s="873"/>
      <c r="T49" s="873"/>
      <c r="U49" s="873"/>
      <c r="V49" s="873"/>
      <c r="W49" s="873"/>
      <c r="X49" s="873"/>
      <c r="Y49" s="873"/>
      <c r="Z49" s="873"/>
      <c r="AA49" s="873"/>
      <c r="AB49" s="873"/>
      <c r="AC49" s="876"/>
      <c r="AD49" s="376"/>
    </row>
    <row r="50" spans="1:30" s="363" customFormat="1" ht="15" customHeight="1" x14ac:dyDescent="0.25">
      <c r="A50" s="654"/>
      <c r="B50" s="870">
        <v>4.2</v>
      </c>
      <c r="C50" s="834" t="s">
        <v>1034</v>
      </c>
      <c r="D50" s="834"/>
      <c r="E50" s="834"/>
      <c r="F50" s="33"/>
      <c r="G50" s="33"/>
      <c r="H50" s="33"/>
      <c r="I50" s="33"/>
      <c r="J50" s="33"/>
      <c r="K50" s="33"/>
      <c r="L50" s="33"/>
      <c r="M50" s="33"/>
      <c r="N50" s="33"/>
      <c r="O50" s="33"/>
      <c r="P50" s="33"/>
      <c r="Q50" s="859"/>
      <c r="R50" s="860"/>
      <c r="S50" s="33"/>
      <c r="T50" s="33"/>
      <c r="U50" s="33"/>
      <c r="V50" s="33"/>
      <c r="W50" s="33"/>
      <c r="X50" s="33"/>
      <c r="Y50" s="33"/>
      <c r="Z50" s="33"/>
      <c r="AA50" s="33"/>
      <c r="AB50" s="33"/>
      <c r="AC50" s="50"/>
      <c r="AD50" s="376"/>
    </row>
    <row r="51" spans="1:30" s="363" customFormat="1" ht="15" customHeight="1" x14ac:dyDescent="0.25">
      <c r="A51" s="654"/>
      <c r="B51" s="362"/>
      <c r="C51" s="861" t="s">
        <v>1047</v>
      </c>
      <c r="D51" s="861"/>
      <c r="E51" s="861"/>
      <c r="F51" s="33"/>
      <c r="G51" s="33"/>
      <c r="H51" s="33"/>
      <c r="I51" s="33"/>
      <c r="J51" s="33"/>
      <c r="K51" s="33"/>
      <c r="L51" s="33"/>
      <c r="M51" s="33"/>
      <c r="N51" s="33"/>
      <c r="O51" s="33"/>
      <c r="P51" s="33"/>
      <c r="Q51" s="859"/>
      <c r="R51" s="860"/>
      <c r="S51" s="33"/>
      <c r="T51" s="33"/>
      <c r="U51" s="33"/>
      <c r="V51" s="33"/>
      <c r="W51" s="33"/>
      <c r="X51" s="33"/>
      <c r="Y51" s="33"/>
      <c r="Z51" s="33"/>
      <c r="AA51" s="33"/>
      <c r="AB51" s="33"/>
      <c r="AC51" s="50"/>
      <c r="AD51" s="376"/>
    </row>
    <row r="52" spans="1:30" s="363" customFormat="1" ht="15" customHeight="1" x14ac:dyDescent="0.25">
      <c r="A52" s="654"/>
      <c r="B52" s="362"/>
      <c r="C52" s="862" t="s">
        <v>1048</v>
      </c>
      <c r="D52" s="862"/>
      <c r="E52" s="862"/>
      <c r="F52" s="33"/>
      <c r="G52" s="33"/>
      <c r="H52" s="33"/>
      <c r="I52" s="33"/>
      <c r="J52" s="33"/>
      <c r="K52" s="33"/>
      <c r="L52" s="33"/>
      <c r="M52" s="33"/>
      <c r="N52" s="33"/>
      <c r="O52" s="33"/>
      <c r="P52" s="33"/>
      <c r="Q52" s="859"/>
      <c r="R52" s="860"/>
      <c r="S52" s="33"/>
      <c r="T52" s="33"/>
      <c r="U52" s="33"/>
      <c r="V52" s="33"/>
      <c r="W52" s="33"/>
      <c r="X52" s="33"/>
      <c r="Y52" s="33"/>
      <c r="Z52" s="33"/>
      <c r="AA52" s="33"/>
      <c r="AB52" s="33"/>
      <c r="AC52" s="50"/>
      <c r="AD52" s="376"/>
    </row>
    <row r="53" spans="1:30" s="363" customFormat="1" ht="15" customHeight="1" x14ac:dyDescent="0.25">
      <c r="A53" s="654"/>
      <c r="B53" s="863"/>
      <c r="C53" s="871" t="s">
        <v>1050</v>
      </c>
      <c r="D53" s="872"/>
      <c r="E53" s="872"/>
      <c r="F53" s="866" t="str">
        <f t="shared" ref="F53:AC53" si="7">IF(AND(F50&gt;=F51,F51&gt;=F52),"Yes","No")</f>
        <v>Yes</v>
      </c>
      <c r="G53" s="866" t="str">
        <f t="shared" si="7"/>
        <v>Yes</v>
      </c>
      <c r="H53" s="866" t="str">
        <f t="shared" si="7"/>
        <v>Yes</v>
      </c>
      <c r="I53" s="866" t="str">
        <f t="shared" si="7"/>
        <v>Yes</v>
      </c>
      <c r="J53" s="866" t="str">
        <f t="shared" si="7"/>
        <v>Yes</v>
      </c>
      <c r="K53" s="866" t="str">
        <f t="shared" si="7"/>
        <v>Yes</v>
      </c>
      <c r="L53" s="866" t="str">
        <f t="shared" si="7"/>
        <v>Yes</v>
      </c>
      <c r="M53" s="866" t="str">
        <f t="shared" si="7"/>
        <v>Yes</v>
      </c>
      <c r="N53" s="866" t="str">
        <f t="shared" si="7"/>
        <v>Yes</v>
      </c>
      <c r="O53" s="866" t="str">
        <f t="shared" si="7"/>
        <v>Yes</v>
      </c>
      <c r="P53" s="866" t="str">
        <f t="shared" si="7"/>
        <v>Yes</v>
      </c>
      <c r="Q53" s="867" t="str">
        <f t="shared" si="7"/>
        <v>Yes</v>
      </c>
      <c r="R53" s="868" t="str">
        <f t="shared" si="7"/>
        <v>Yes</v>
      </c>
      <c r="S53" s="866" t="str">
        <f t="shared" si="7"/>
        <v>Yes</v>
      </c>
      <c r="T53" s="866" t="str">
        <f t="shared" si="7"/>
        <v>Yes</v>
      </c>
      <c r="U53" s="866" t="str">
        <f t="shared" si="7"/>
        <v>Yes</v>
      </c>
      <c r="V53" s="866" t="str">
        <f t="shared" si="7"/>
        <v>Yes</v>
      </c>
      <c r="W53" s="866" t="str">
        <f t="shared" si="7"/>
        <v>Yes</v>
      </c>
      <c r="X53" s="866" t="str">
        <f t="shared" si="7"/>
        <v>Yes</v>
      </c>
      <c r="Y53" s="866" t="str">
        <f t="shared" si="7"/>
        <v>Yes</v>
      </c>
      <c r="Z53" s="866" t="str">
        <f t="shared" si="7"/>
        <v>Yes</v>
      </c>
      <c r="AA53" s="866" t="str">
        <f t="shared" si="7"/>
        <v>Yes</v>
      </c>
      <c r="AB53" s="866" t="str">
        <f t="shared" si="7"/>
        <v>Yes</v>
      </c>
      <c r="AC53" s="869" t="str">
        <f t="shared" si="7"/>
        <v>Yes</v>
      </c>
      <c r="AD53" s="376"/>
    </row>
    <row r="54" spans="1:30" s="363" customFormat="1" ht="15" customHeight="1" x14ac:dyDescent="0.25">
      <c r="A54" s="654"/>
      <c r="B54" s="870">
        <v>4.3</v>
      </c>
      <c r="C54" s="834" t="s">
        <v>1035</v>
      </c>
      <c r="D54" s="834"/>
      <c r="E54" s="834"/>
      <c r="F54" s="33"/>
      <c r="G54" s="33"/>
      <c r="H54" s="33"/>
      <c r="I54" s="33"/>
      <c r="J54" s="33"/>
      <c r="K54" s="33"/>
      <c r="L54" s="33"/>
      <c r="M54" s="33"/>
      <c r="N54" s="33"/>
      <c r="O54" s="33"/>
      <c r="P54" s="33"/>
      <c r="Q54" s="859"/>
      <c r="R54" s="860"/>
      <c r="S54" s="33"/>
      <c r="T54" s="33"/>
      <c r="U54" s="33"/>
      <c r="V54" s="33"/>
      <c r="W54" s="33"/>
      <c r="X54" s="33"/>
      <c r="Y54" s="33"/>
      <c r="Z54" s="33"/>
      <c r="AA54" s="33"/>
      <c r="AB54" s="33"/>
      <c r="AC54" s="50"/>
      <c r="AD54" s="376"/>
    </row>
    <row r="55" spans="1:30" s="363" customFormat="1" ht="15" customHeight="1" x14ac:dyDescent="0.25">
      <c r="A55" s="654"/>
      <c r="B55" s="362"/>
      <c r="C55" s="861" t="s">
        <v>1047</v>
      </c>
      <c r="D55" s="861"/>
      <c r="E55" s="861"/>
      <c r="F55" s="33"/>
      <c r="G55" s="33"/>
      <c r="H55" s="33"/>
      <c r="I55" s="33"/>
      <c r="J55" s="33"/>
      <c r="K55" s="33"/>
      <c r="L55" s="33"/>
      <c r="M55" s="33"/>
      <c r="N55" s="33"/>
      <c r="O55" s="33"/>
      <c r="P55" s="33"/>
      <c r="Q55" s="859"/>
      <c r="R55" s="860"/>
      <c r="S55" s="33"/>
      <c r="T55" s="33"/>
      <c r="U55" s="33"/>
      <c r="V55" s="33"/>
      <c r="W55" s="33"/>
      <c r="X55" s="33"/>
      <c r="Y55" s="33"/>
      <c r="Z55" s="33"/>
      <c r="AA55" s="33"/>
      <c r="AB55" s="33"/>
      <c r="AC55" s="50"/>
      <c r="AD55" s="376"/>
    </row>
    <row r="56" spans="1:30" s="363" customFormat="1" ht="15" customHeight="1" x14ac:dyDescent="0.25">
      <c r="A56" s="654"/>
      <c r="B56" s="362"/>
      <c r="C56" s="862" t="s">
        <v>1048</v>
      </c>
      <c r="D56" s="862"/>
      <c r="E56" s="862"/>
      <c r="F56" s="33"/>
      <c r="G56" s="33"/>
      <c r="H56" s="33"/>
      <c r="I56" s="33"/>
      <c r="J56" s="33"/>
      <c r="K56" s="33"/>
      <c r="L56" s="33"/>
      <c r="M56" s="33"/>
      <c r="N56" s="33"/>
      <c r="O56" s="33"/>
      <c r="P56" s="33"/>
      <c r="Q56" s="859"/>
      <c r="R56" s="860"/>
      <c r="S56" s="33"/>
      <c r="T56" s="33"/>
      <c r="U56" s="33"/>
      <c r="V56" s="33"/>
      <c r="W56" s="33"/>
      <c r="X56" s="33"/>
      <c r="Y56" s="33"/>
      <c r="Z56" s="33"/>
      <c r="AA56" s="33"/>
      <c r="AB56" s="33"/>
      <c r="AC56" s="50"/>
      <c r="AD56" s="376"/>
    </row>
    <row r="57" spans="1:30" s="363" customFormat="1" ht="15" customHeight="1" x14ac:dyDescent="0.25">
      <c r="A57" s="654"/>
      <c r="B57" s="863"/>
      <c r="C57" s="871" t="s">
        <v>1050</v>
      </c>
      <c r="D57" s="872"/>
      <c r="E57" s="872"/>
      <c r="F57" s="866" t="str">
        <f t="shared" ref="F57:AC57" si="8">IF(AND(F54&gt;=F55,F55&gt;=F56),"Yes","No")</f>
        <v>Yes</v>
      </c>
      <c r="G57" s="866" t="str">
        <f t="shared" si="8"/>
        <v>Yes</v>
      </c>
      <c r="H57" s="866" t="str">
        <f t="shared" si="8"/>
        <v>Yes</v>
      </c>
      <c r="I57" s="866" t="str">
        <f t="shared" si="8"/>
        <v>Yes</v>
      </c>
      <c r="J57" s="866" t="str">
        <f t="shared" si="8"/>
        <v>Yes</v>
      </c>
      <c r="K57" s="866" t="str">
        <f t="shared" si="8"/>
        <v>Yes</v>
      </c>
      <c r="L57" s="866" t="str">
        <f t="shared" si="8"/>
        <v>Yes</v>
      </c>
      <c r="M57" s="866" t="str">
        <f t="shared" si="8"/>
        <v>Yes</v>
      </c>
      <c r="N57" s="866" t="str">
        <f t="shared" si="8"/>
        <v>Yes</v>
      </c>
      <c r="O57" s="866" t="str">
        <f t="shared" si="8"/>
        <v>Yes</v>
      </c>
      <c r="P57" s="866" t="str">
        <f t="shared" si="8"/>
        <v>Yes</v>
      </c>
      <c r="Q57" s="867" t="str">
        <f t="shared" si="8"/>
        <v>Yes</v>
      </c>
      <c r="R57" s="868" t="str">
        <f t="shared" si="8"/>
        <v>Yes</v>
      </c>
      <c r="S57" s="866" t="str">
        <f t="shared" si="8"/>
        <v>Yes</v>
      </c>
      <c r="T57" s="866" t="str">
        <f t="shared" si="8"/>
        <v>Yes</v>
      </c>
      <c r="U57" s="866" t="str">
        <f t="shared" si="8"/>
        <v>Yes</v>
      </c>
      <c r="V57" s="866" t="str">
        <f t="shared" si="8"/>
        <v>Yes</v>
      </c>
      <c r="W57" s="866" t="str">
        <f t="shared" si="8"/>
        <v>Yes</v>
      </c>
      <c r="X57" s="866" t="str">
        <f t="shared" si="8"/>
        <v>Yes</v>
      </c>
      <c r="Y57" s="866" t="str">
        <f t="shared" si="8"/>
        <v>Yes</v>
      </c>
      <c r="Z57" s="866" t="str">
        <f t="shared" si="8"/>
        <v>Yes</v>
      </c>
      <c r="AA57" s="866" t="str">
        <f t="shared" si="8"/>
        <v>Yes</v>
      </c>
      <c r="AB57" s="866" t="str">
        <f t="shared" si="8"/>
        <v>Yes</v>
      </c>
      <c r="AC57" s="869" t="str">
        <f t="shared" si="8"/>
        <v>Yes</v>
      </c>
      <c r="AD57" s="376"/>
    </row>
    <row r="58" spans="1:30" s="363" customFormat="1" ht="15" customHeight="1" x14ac:dyDescent="0.25">
      <c r="A58" s="654"/>
      <c r="B58" s="870">
        <v>4.4000000000000004</v>
      </c>
      <c r="C58" s="834" t="s">
        <v>1036</v>
      </c>
      <c r="D58" s="834"/>
      <c r="E58" s="834"/>
      <c r="F58" s="33"/>
      <c r="G58" s="33"/>
      <c r="H58" s="33"/>
      <c r="I58" s="33"/>
      <c r="J58" s="33"/>
      <c r="K58" s="33"/>
      <c r="L58" s="33"/>
      <c r="M58" s="33"/>
      <c r="N58" s="33"/>
      <c r="O58" s="33"/>
      <c r="P58" s="33"/>
      <c r="Q58" s="859"/>
      <c r="R58" s="860"/>
      <c r="S58" s="33"/>
      <c r="T58" s="33"/>
      <c r="U58" s="33"/>
      <c r="V58" s="33"/>
      <c r="W58" s="33"/>
      <c r="X58" s="33"/>
      <c r="Y58" s="33"/>
      <c r="Z58" s="33"/>
      <c r="AA58" s="33"/>
      <c r="AB58" s="33"/>
      <c r="AC58" s="50"/>
      <c r="AD58" s="376"/>
    </row>
    <row r="59" spans="1:30" s="363" customFormat="1" ht="15" customHeight="1" x14ac:dyDescent="0.25">
      <c r="A59" s="654"/>
      <c r="B59" s="362"/>
      <c r="C59" s="861" t="s">
        <v>1047</v>
      </c>
      <c r="D59" s="861"/>
      <c r="E59" s="861"/>
      <c r="F59" s="33"/>
      <c r="G59" s="33"/>
      <c r="H59" s="33"/>
      <c r="I59" s="33"/>
      <c r="J59" s="33"/>
      <c r="K59" s="33"/>
      <c r="L59" s="33"/>
      <c r="M59" s="33"/>
      <c r="N59" s="33"/>
      <c r="O59" s="33"/>
      <c r="P59" s="33"/>
      <c r="Q59" s="859"/>
      <c r="R59" s="860"/>
      <c r="S59" s="33"/>
      <c r="T59" s="33"/>
      <c r="U59" s="33"/>
      <c r="V59" s="33"/>
      <c r="W59" s="33"/>
      <c r="X59" s="33"/>
      <c r="Y59" s="33"/>
      <c r="Z59" s="33"/>
      <c r="AA59" s="33"/>
      <c r="AB59" s="33"/>
      <c r="AC59" s="50"/>
      <c r="AD59" s="376"/>
    </row>
    <row r="60" spans="1:30" s="363" customFormat="1" ht="15" customHeight="1" x14ac:dyDescent="0.25">
      <c r="A60" s="654"/>
      <c r="B60" s="362"/>
      <c r="C60" s="862" t="s">
        <v>1048</v>
      </c>
      <c r="D60" s="862"/>
      <c r="E60" s="862"/>
      <c r="F60" s="33"/>
      <c r="G60" s="33"/>
      <c r="H60" s="33"/>
      <c r="I60" s="33"/>
      <c r="J60" s="33"/>
      <c r="K60" s="33"/>
      <c r="L60" s="33"/>
      <c r="M60" s="33"/>
      <c r="N60" s="33"/>
      <c r="O60" s="33"/>
      <c r="P60" s="33"/>
      <c r="Q60" s="859"/>
      <c r="R60" s="860"/>
      <c r="S60" s="33"/>
      <c r="T60" s="33"/>
      <c r="U60" s="33"/>
      <c r="V60" s="33"/>
      <c r="W60" s="33"/>
      <c r="X60" s="33"/>
      <c r="Y60" s="33"/>
      <c r="Z60" s="33"/>
      <c r="AA60" s="33"/>
      <c r="AB60" s="33"/>
      <c r="AC60" s="50"/>
      <c r="AD60" s="376"/>
    </row>
    <row r="61" spans="1:30" s="363" customFormat="1" ht="15" customHeight="1" x14ac:dyDescent="0.25">
      <c r="A61" s="654"/>
      <c r="B61" s="863"/>
      <c r="C61" s="871" t="s">
        <v>1050</v>
      </c>
      <c r="D61" s="872"/>
      <c r="E61" s="872"/>
      <c r="F61" s="866" t="str">
        <f t="shared" ref="F61:AC61" si="9">IF(AND(F58&gt;=F59,F59&gt;=F60),"Yes","No")</f>
        <v>Yes</v>
      </c>
      <c r="G61" s="866" t="str">
        <f t="shared" si="9"/>
        <v>Yes</v>
      </c>
      <c r="H61" s="866" t="str">
        <f t="shared" si="9"/>
        <v>Yes</v>
      </c>
      <c r="I61" s="866" t="str">
        <f t="shared" si="9"/>
        <v>Yes</v>
      </c>
      <c r="J61" s="866" t="str">
        <f t="shared" si="9"/>
        <v>Yes</v>
      </c>
      <c r="K61" s="866" t="str">
        <f t="shared" si="9"/>
        <v>Yes</v>
      </c>
      <c r="L61" s="866" t="str">
        <f t="shared" si="9"/>
        <v>Yes</v>
      </c>
      <c r="M61" s="866" t="str">
        <f t="shared" si="9"/>
        <v>Yes</v>
      </c>
      <c r="N61" s="866" t="str">
        <f t="shared" si="9"/>
        <v>Yes</v>
      </c>
      <c r="O61" s="866" t="str">
        <f t="shared" si="9"/>
        <v>Yes</v>
      </c>
      <c r="P61" s="866" t="str">
        <f t="shared" si="9"/>
        <v>Yes</v>
      </c>
      <c r="Q61" s="867" t="str">
        <f t="shared" si="9"/>
        <v>Yes</v>
      </c>
      <c r="R61" s="868" t="str">
        <f t="shared" si="9"/>
        <v>Yes</v>
      </c>
      <c r="S61" s="866" t="str">
        <f t="shared" si="9"/>
        <v>Yes</v>
      </c>
      <c r="T61" s="866" t="str">
        <f t="shared" si="9"/>
        <v>Yes</v>
      </c>
      <c r="U61" s="866" t="str">
        <f t="shared" si="9"/>
        <v>Yes</v>
      </c>
      <c r="V61" s="866" t="str">
        <f t="shared" si="9"/>
        <v>Yes</v>
      </c>
      <c r="W61" s="866" t="str">
        <f t="shared" si="9"/>
        <v>Yes</v>
      </c>
      <c r="X61" s="866" t="str">
        <f t="shared" si="9"/>
        <v>Yes</v>
      </c>
      <c r="Y61" s="866" t="str">
        <f t="shared" si="9"/>
        <v>Yes</v>
      </c>
      <c r="Z61" s="866" t="str">
        <f t="shared" si="9"/>
        <v>Yes</v>
      </c>
      <c r="AA61" s="866" t="str">
        <f t="shared" si="9"/>
        <v>Yes</v>
      </c>
      <c r="AB61" s="866" t="str">
        <f t="shared" si="9"/>
        <v>Yes</v>
      </c>
      <c r="AC61" s="869" t="str">
        <f t="shared" si="9"/>
        <v>Yes</v>
      </c>
      <c r="AD61" s="376"/>
    </row>
    <row r="62" spans="1:30" s="363" customFormat="1" ht="15" customHeight="1" x14ac:dyDescent="0.25">
      <c r="A62" s="654"/>
      <c r="B62" s="863"/>
      <c r="C62" s="938" t="s">
        <v>1037</v>
      </c>
      <c r="D62" s="877"/>
      <c r="E62" s="877"/>
      <c r="F62" s="873"/>
      <c r="G62" s="873"/>
      <c r="H62" s="873"/>
      <c r="I62" s="873"/>
      <c r="J62" s="873"/>
      <c r="K62" s="873"/>
      <c r="L62" s="873"/>
      <c r="M62" s="873"/>
      <c r="N62" s="873"/>
      <c r="O62" s="873"/>
      <c r="P62" s="873"/>
      <c r="Q62" s="874"/>
      <c r="R62" s="875"/>
      <c r="S62" s="873"/>
      <c r="T62" s="873"/>
      <c r="U62" s="873"/>
      <c r="V62" s="873"/>
      <c r="W62" s="873"/>
      <c r="X62" s="873"/>
      <c r="Y62" s="873"/>
      <c r="Z62" s="873"/>
      <c r="AA62" s="873"/>
      <c r="AB62" s="873"/>
      <c r="AC62" s="876"/>
      <c r="AD62" s="376"/>
    </row>
    <row r="63" spans="1:30" s="363" customFormat="1" ht="15" customHeight="1" x14ac:dyDescent="0.25">
      <c r="A63" s="654"/>
      <c r="B63" s="767">
        <v>4.5</v>
      </c>
      <c r="C63" s="834" t="s">
        <v>1034</v>
      </c>
      <c r="D63" s="834"/>
      <c r="E63" s="834"/>
      <c r="F63" s="33"/>
      <c r="G63" s="33"/>
      <c r="H63" s="33"/>
      <c r="I63" s="33"/>
      <c r="J63" s="33"/>
      <c r="K63" s="33"/>
      <c r="L63" s="33"/>
      <c r="M63" s="33"/>
      <c r="N63" s="33"/>
      <c r="O63" s="33"/>
      <c r="P63" s="33"/>
      <c r="Q63" s="859"/>
      <c r="R63" s="860"/>
      <c r="S63" s="33"/>
      <c r="T63" s="33"/>
      <c r="U63" s="33"/>
      <c r="V63" s="33"/>
      <c r="W63" s="33"/>
      <c r="X63" s="33"/>
      <c r="Y63" s="33"/>
      <c r="Z63" s="33"/>
      <c r="AA63" s="33"/>
      <c r="AB63" s="33"/>
      <c r="AC63" s="50"/>
      <c r="AD63" s="376"/>
    </row>
    <row r="64" spans="1:30" s="363" customFormat="1" ht="15" customHeight="1" x14ac:dyDescent="0.25">
      <c r="A64" s="654"/>
      <c r="B64" s="767">
        <v>4.5999999999999996</v>
      </c>
      <c r="C64" s="834" t="s">
        <v>1035</v>
      </c>
      <c r="D64" s="834"/>
      <c r="E64" s="834"/>
      <c r="F64" s="33"/>
      <c r="G64" s="33"/>
      <c r="H64" s="33"/>
      <c r="I64" s="33"/>
      <c r="J64" s="33"/>
      <c r="K64" s="33"/>
      <c r="L64" s="33"/>
      <c r="M64" s="33"/>
      <c r="N64" s="33"/>
      <c r="O64" s="33"/>
      <c r="P64" s="33"/>
      <c r="Q64" s="859"/>
      <c r="R64" s="860"/>
      <c r="S64" s="33"/>
      <c r="T64" s="33"/>
      <c r="U64" s="33"/>
      <c r="V64" s="33"/>
      <c r="W64" s="33"/>
      <c r="X64" s="33"/>
      <c r="Y64" s="33"/>
      <c r="Z64" s="33"/>
      <c r="AA64" s="33"/>
      <c r="AB64" s="33"/>
      <c r="AC64" s="50"/>
      <c r="AD64" s="376"/>
    </row>
    <row r="65" spans="1:30" s="363" customFormat="1" ht="15" customHeight="1" x14ac:dyDescent="0.25">
      <c r="A65" s="654"/>
      <c r="B65" s="768">
        <v>4.7</v>
      </c>
      <c r="C65" s="835" t="s">
        <v>1036</v>
      </c>
      <c r="D65" s="835"/>
      <c r="E65" s="835"/>
      <c r="F65" s="28"/>
      <c r="G65" s="28"/>
      <c r="H65" s="28"/>
      <c r="I65" s="28"/>
      <c r="J65" s="28"/>
      <c r="K65" s="28"/>
      <c r="L65" s="28"/>
      <c r="M65" s="28"/>
      <c r="N65" s="28"/>
      <c r="O65" s="28"/>
      <c r="P65" s="28"/>
      <c r="Q65" s="878"/>
      <c r="R65" s="879"/>
      <c r="S65" s="28"/>
      <c r="T65" s="28"/>
      <c r="U65" s="28"/>
      <c r="V65" s="28"/>
      <c r="W65" s="28"/>
      <c r="X65" s="28"/>
      <c r="Y65" s="28"/>
      <c r="Z65" s="28"/>
      <c r="AA65" s="28"/>
      <c r="AB65" s="28"/>
      <c r="AC65" s="167"/>
      <c r="AD65" s="376"/>
    </row>
    <row r="66" spans="1:30" s="730" customFormat="1" ht="15" customHeight="1" x14ac:dyDescent="0.25">
      <c r="A66" s="654"/>
      <c r="B66" s="773"/>
      <c r="C66" s="843" t="s">
        <v>1038</v>
      </c>
      <c r="D66" s="843"/>
      <c r="E66" s="843"/>
      <c r="F66" s="756">
        <f t="shared" ref="F66:AC66" si="10">SUM(F26,F32,F38,F39)</f>
        <v>0</v>
      </c>
      <c r="G66" s="756">
        <f t="shared" si="10"/>
        <v>0</v>
      </c>
      <c r="H66" s="756">
        <f t="shared" si="10"/>
        <v>0</v>
      </c>
      <c r="I66" s="756">
        <f t="shared" si="10"/>
        <v>0</v>
      </c>
      <c r="J66" s="756">
        <f t="shared" si="10"/>
        <v>0</v>
      </c>
      <c r="K66" s="756">
        <f t="shared" si="10"/>
        <v>0</v>
      </c>
      <c r="L66" s="756">
        <f t="shared" si="10"/>
        <v>0</v>
      </c>
      <c r="M66" s="756">
        <f t="shared" si="10"/>
        <v>0</v>
      </c>
      <c r="N66" s="756">
        <f t="shared" si="10"/>
        <v>0</v>
      </c>
      <c r="O66" s="756">
        <f t="shared" si="10"/>
        <v>0</v>
      </c>
      <c r="P66" s="756">
        <f t="shared" si="10"/>
        <v>0</v>
      </c>
      <c r="Q66" s="757">
        <f t="shared" si="10"/>
        <v>0</v>
      </c>
      <c r="R66" s="1037">
        <f t="shared" si="10"/>
        <v>0</v>
      </c>
      <c r="S66" s="756">
        <f t="shared" si="10"/>
        <v>0</v>
      </c>
      <c r="T66" s="756">
        <f t="shared" si="10"/>
        <v>0</v>
      </c>
      <c r="U66" s="756">
        <f t="shared" si="10"/>
        <v>0</v>
      </c>
      <c r="V66" s="756">
        <f t="shared" si="10"/>
        <v>0</v>
      </c>
      <c r="W66" s="756">
        <f t="shared" si="10"/>
        <v>0</v>
      </c>
      <c r="X66" s="756">
        <f t="shared" si="10"/>
        <v>0</v>
      </c>
      <c r="Y66" s="756">
        <f t="shared" si="10"/>
        <v>0</v>
      </c>
      <c r="Z66" s="756">
        <f t="shared" si="10"/>
        <v>0</v>
      </c>
      <c r="AA66" s="756">
        <f t="shared" si="10"/>
        <v>0</v>
      </c>
      <c r="AB66" s="756">
        <f t="shared" si="10"/>
        <v>0</v>
      </c>
      <c r="AC66" s="844">
        <f t="shared" si="10"/>
        <v>0</v>
      </c>
      <c r="AD66" s="212"/>
    </row>
    <row r="67" spans="1:30" s="890" customFormat="1" ht="15" customHeight="1" x14ac:dyDescent="0.25">
      <c r="A67" s="845"/>
      <c r="B67" s="846"/>
      <c r="C67" s="846"/>
      <c r="D67" s="846"/>
      <c r="E67" s="846"/>
      <c r="F67" s="847"/>
      <c r="G67" s="847"/>
      <c r="H67" s="847"/>
      <c r="I67" s="847"/>
      <c r="J67" s="846"/>
      <c r="K67" s="637"/>
      <c r="L67" s="846"/>
      <c r="M67" s="846"/>
      <c r="N67" s="637"/>
      <c r="O67" s="848"/>
      <c r="P67" s="849"/>
      <c r="Q67" s="847"/>
      <c r="R67" s="847"/>
      <c r="S67" s="847"/>
      <c r="T67" s="847"/>
      <c r="U67" s="847"/>
      <c r="V67" s="847"/>
      <c r="W67" s="847"/>
      <c r="X67" s="847"/>
      <c r="Y67" s="847"/>
      <c r="Z67" s="847"/>
      <c r="AA67" s="847"/>
      <c r="AB67" s="847"/>
      <c r="AC67" s="847"/>
      <c r="AD67" s="850"/>
    </row>
    <row r="68" spans="1:30" s="890" customFormat="1" ht="45" customHeight="1" x14ac:dyDescent="0.25">
      <c r="A68" s="934" t="s">
        <v>1052</v>
      </c>
      <c r="B68" s="851"/>
      <c r="C68" s="692"/>
      <c r="D68" s="692"/>
      <c r="E68" s="692"/>
      <c r="F68" s="852"/>
      <c r="G68" s="853"/>
      <c r="H68" s="853"/>
      <c r="I68" s="853"/>
      <c r="J68" s="853"/>
      <c r="K68" s="692"/>
      <c r="L68" s="853"/>
      <c r="M68" s="853"/>
      <c r="N68" s="692"/>
      <c r="O68" s="854"/>
      <c r="P68" s="855"/>
      <c r="Q68" s="771"/>
      <c r="R68" s="771"/>
      <c r="S68" s="771"/>
      <c r="T68" s="771"/>
      <c r="U68" s="771"/>
      <c r="V68" s="771"/>
      <c r="W68" s="771"/>
      <c r="X68" s="771"/>
      <c r="Y68" s="771"/>
      <c r="Z68" s="771"/>
      <c r="AA68" s="771"/>
      <c r="AB68" s="771"/>
      <c r="AC68" s="771"/>
      <c r="AD68" s="639"/>
    </row>
    <row r="69" spans="1:30" s="730" customFormat="1" ht="15" customHeight="1" x14ac:dyDescent="0.25">
      <c r="A69" s="654"/>
      <c r="B69" s="811"/>
      <c r="C69" s="880"/>
      <c r="D69" s="880"/>
      <c r="E69" s="3706" t="s">
        <v>1053</v>
      </c>
      <c r="F69" s="3706"/>
      <c r="G69" s="3706"/>
      <c r="H69" s="3706"/>
      <c r="I69" s="3706"/>
      <c r="J69" s="3706"/>
      <c r="K69" s="3706"/>
      <c r="L69" s="3707"/>
      <c r="M69" s="3708" t="s">
        <v>1054</v>
      </c>
      <c r="N69" s="3706"/>
      <c r="O69" s="3706"/>
      <c r="P69" s="3706"/>
      <c r="Q69" s="3706"/>
      <c r="R69" s="3706"/>
      <c r="S69" s="3706"/>
      <c r="T69" s="3709"/>
      <c r="U69" s="381"/>
      <c r="V69" s="381"/>
      <c r="W69" s="381"/>
      <c r="X69" s="381"/>
      <c r="Y69" s="381"/>
      <c r="Z69" s="381"/>
      <c r="AA69" s="381"/>
      <c r="AB69" s="381"/>
      <c r="AC69" s="381"/>
      <c r="AD69" s="373"/>
    </row>
    <row r="70" spans="1:30" s="730" customFormat="1" ht="15" customHeight="1" x14ac:dyDescent="0.25">
      <c r="A70" s="654"/>
      <c r="B70" s="381"/>
      <c r="C70" s="814"/>
      <c r="D70" s="814"/>
      <c r="E70" s="3706" t="s">
        <v>1041</v>
      </c>
      <c r="F70" s="3706"/>
      <c r="G70" s="3706"/>
      <c r="H70" s="3706" t="s">
        <v>1055</v>
      </c>
      <c r="I70" s="3706"/>
      <c r="J70" s="3706"/>
      <c r="K70" s="3706" t="s">
        <v>1056</v>
      </c>
      <c r="L70" s="3707" t="s">
        <v>527</v>
      </c>
      <c r="M70" s="3708" t="s">
        <v>1041</v>
      </c>
      <c r="N70" s="3706"/>
      <c r="O70" s="3706"/>
      <c r="P70" s="3706" t="s">
        <v>1055</v>
      </c>
      <c r="Q70" s="3706"/>
      <c r="R70" s="3706"/>
      <c r="S70" s="3706" t="s">
        <v>1056</v>
      </c>
      <c r="T70" s="3709" t="s">
        <v>527</v>
      </c>
      <c r="U70" s="381"/>
      <c r="V70" s="381"/>
      <c r="W70" s="381"/>
      <c r="X70" s="381"/>
      <c r="Y70" s="381"/>
      <c r="Z70" s="381"/>
      <c r="AA70" s="381"/>
      <c r="AB70" s="381"/>
      <c r="AC70" s="381"/>
      <c r="AD70" s="373"/>
    </row>
    <row r="71" spans="1:30" s="730" customFormat="1" ht="30" customHeight="1" x14ac:dyDescent="0.25">
      <c r="A71" s="654"/>
      <c r="B71" s="587"/>
      <c r="C71" s="1008"/>
      <c r="D71" s="1008"/>
      <c r="E71" s="907" t="s">
        <v>1057</v>
      </c>
      <c r="F71" s="907" t="s">
        <v>1058</v>
      </c>
      <c r="G71" s="907" t="s">
        <v>1059</v>
      </c>
      <c r="H71" s="907" t="s">
        <v>1057</v>
      </c>
      <c r="I71" s="907" t="s">
        <v>1058</v>
      </c>
      <c r="J71" s="907" t="s">
        <v>1059</v>
      </c>
      <c r="K71" s="3706"/>
      <c r="L71" s="3707"/>
      <c r="M71" s="908" t="s">
        <v>1057</v>
      </c>
      <c r="N71" s="907" t="s">
        <v>1058</v>
      </c>
      <c r="O71" s="907" t="s">
        <v>1059</v>
      </c>
      <c r="P71" s="907" t="s">
        <v>1057</v>
      </c>
      <c r="Q71" s="907" t="s">
        <v>1058</v>
      </c>
      <c r="R71" s="907" t="s">
        <v>1059</v>
      </c>
      <c r="S71" s="3706"/>
      <c r="T71" s="3709"/>
      <c r="U71" s="381"/>
      <c r="V71" s="381"/>
      <c r="W71" s="381"/>
      <c r="X71" s="381"/>
      <c r="Y71" s="381"/>
      <c r="Z71" s="381"/>
      <c r="AA71" s="381"/>
      <c r="AB71" s="381"/>
      <c r="AC71" s="381"/>
      <c r="AD71" s="373"/>
    </row>
    <row r="72" spans="1:30" s="363" customFormat="1" ht="15" customHeight="1" x14ac:dyDescent="0.25">
      <c r="A72" s="654"/>
      <c r="B72" s="997">
        <v>1</v>
      </c>
      <c r="C72" s="815" t="s">
        <v>1029</v>
      </c>
      <c r="D72" s="881"/>
      <c r="E72" s="708"/>
      <c r="F72" s="708"/>
      <c r="G72" s="708"/>
      <c r="H72" s="708"/>
      <c r="I72" s="708"/>
      <c r="J72" s="708"/>
      <c r="K72" s="708"/>
      <c r="L72" s="857"/>
      <c r="M72" s="858"/>
      <c r="N72" s="708"/>
      <c r="O72" s="708"/>
      <c r="P72" s="708"/>
      <c r="Q72" s="708"/>
      <c r="R72" s="708"/>
      <c r="S72" s="708"/>
      <c r="T72" s="687"/>
      <c r="U72" s="381"/>
      <c r="V72" s="381"/>
      <c r="W72" s="381"/>
      <c r="X72" s="381"/>
      <c r="Y72" s="381"/>
      <c r="Z72" s="381"/>
      <c r="AA72" s="381"/>
      <c r="AB72" s="381"/>
      <c r="AC72" s="381"/>
      <c r="AD72" s="373"/>
    </row>
    <row r="73" spans="1:30" s="363" customFormat="1" ht="15" customHeight="1" x14ac:dyDescent="0.25">
      <c r="A73" s="654"/>
      <c r="B73" s="767">
        <v>2</v>
      </c>
      <c r="C73" s="822" t="s">
        <v>132</v>
      </c>
      <c r="D73" s="823"/>
      <c r="E73" s="33"/>
      <c r="F73" s="33"/>
      <c r="G73" s="33"/>
      <c r="H73" s="33"/>
      <c r="I73" s="33"/>
      <c r="J73" s="33"/>
      <c r="K73" s="33"/>
      <c r="L73" s="859"/>
      <c r="M73" s="860"/>
      <c r="N73" s="33"/>
      <c r="O73" s="33"/>
      <c r="P73" s="33"/>
      <c r="Q73" s="33"/>
      <c r="R73" s="33"/>
      <c r="S73" s="33"/>
      <c r="T73" s="50"/>
      <c r="U73" s="381"/>
      <c r="V73" s="381"/>
      <c r="W73" s="381"/>
      <c r="X73" s="381"/>
      <c r="Y73" s="381"/>
      <c r="Z73" s="381"/>
      <c r="AA73" s="381"/>
      <c r="AB73" s="381"/>
      <c r="AC73" s="381"/>
      <c r="AD73" s="373"/>
    </row>
    <row r="74" spans="1:30" s="363" customFormat="1" ht="15" customHeight="1" x14ac:dyDescent="0.25">
      <c r="A74" s="654"/>
      <c r="B74" s="767">
        <v>3</v>
      </c>
      <c r="C74" s="822" t="s">
        <v>1030</v>
      </c>
      <c r="D74" s="823"/>
      <c r="E74" s="33"/>
      <c r="F74" s="33"/>
      <c r="G74" s="33"/>
      <c r="H74" s="33"/>
      <c r="I74" s="33"/>
      <c r="J74" s="33"/>
      <c r="K74" s="33"/>
      <c r="L74" s="859"/>
      <c r="M74" s="860"/>
      <c r="N74" s="33"/>
      <c r="O74" s="33"/>
      <c r="P74" s="33"/>
      <c r="Q74" s="33"/>
      <c r="R74" s="33"/>
      <c r="S74" s="33"/>
      <c r="T74" s="50"/>
      <c r="U74" s="381"/>
      <c r="V74" s="381"/>
      <c r="W74" s="381"/>
      <c r="X74" s="381"/>
      <c r="Y74" s="381"/>
      <c r="Z74" s="381"/>
      <c r="AA74" s="381"/>
      <c r="AB74" s="381"/>
      <c r="AC74" s="381"/>
      <c r="AD74" s="373"/>
    </row>
    <row r="75" spans="1:30" s="363" customFormat="1" ht="15" customHeight="1" x14ac:dyDescent="0.25">
      <c r="A75" s="654"/>
      <c r="B75" s="767">
        <v>4</v>
      </c>
      <c r="C75" s="822" t="s">
        <v>1065</v>
      </c>
      <c r="D75" s="823"/>
      <c r="E75" s="563">
        <f>SUM(E76,E78,E79,E80,E82,E83,E84)</f>
        <v>0</v>
      </c>
      <c r="F75" s="563">
        <f t="shared" ref="F75:T75" si="11">SUM(F76,F78,F79,F80,F82,F83,F84)</f>
        <v>0</v>
      </c>
      <c r="G75" s="563">
        <f t="shared" si="11"/>
        <v>0</v>
      </c>
      <c r="H75" s="563">
        <f t="shared" si="11"/>
        <v>0</v>
      </c>
      <c r="I75" s="563">
        <f t="shared" si="11"/>
        <v>0</v>
      </c>
      <c r="J75" s="563">
        <f t="shared" si="11"/>
        <v>0</v>
      </c>
      <c r="K75" s="563">
        <f t="shared" si="11"/>
        <v>0</v>
      </c>
      <c r="L75" s="882">
        <f t="shared" si="11"/>
        <v>0</v>
      </c>
      <c r="M75" s="883">
        <f t="shared" si="11"/>
        <v>0</v>
      </c>
      <c r="N75" s="563">
        <f t="shared" si="11"/>
        <v>0</v>
      </c>
      <c r="O75" s="563">
        <f t="shared" si="11"/>
        <v>0</v>
      </c>
      <c r="P75" s="563">
        <f t="shared" si="11"/>
        <v>0</v>
      </c>
      <c r="Q75" s="563">
        <f t="shared" si="11"/>
        <v>0</v>
      </c>
      <c r="R75" s="563">
        <f t="shared" si="11"/>
        <v>0</v>
      </c>
      <c r="S75" s="563">
        <f t="shared" si="11"/>
        <v>0</v>
      </c>
      <c r="T75" s="419">
        <f t="shared" si="11"/>
        <v>0</v>
      </c>
      <c r="U75" s="381"/>
      <c r="V75" s="381"/>
      <c r="W75" s="381"/>
      <c r="X75" s="381"/>
      <c r="Y75" s="381"/>
      <c r="Z75" s="381"/>
      <c r="AA75" s="381"/>
      <c r="AB75" s="381"/>
      <c r="AC75" s="381"/>
      <c r="AD75" s="373"/>
    </row>
    <row r="76" spans="1:30" s="363" customFormat="1" ht="15" customHeight="1" x14ac:dyDescent="0.25">
      <c r="A76" s="654"/>
      <c r="B76" s="767">
        <v>4.0999999999999996</v>
      </c>
      <c r="C76" s="998" t="s">
        <v>1032</v>
      </c>
      <c r="D76" s="689"/>
      <c r="E76" s="33"/>
      <c r="F76" s="33"/>
      <c r="G76" s="33"/>
      <c r="H76" s="33"/>
      <c r="I76" s="33"/>
      <c r="J76" s="33"/>
      <c r="K76" s="33"/>
      <c r="L76" s="859"/>
      <c r="M76" s="860"/>
      <c r="N76" s="33"/>
      <c r="O76" s="33"/>
      <c r="P76" s="33"/>
      <c r="Q76" s="33"/>
      <c r="R76" s="33"/>
      <c r="S76" s="33"/>
      <c r="T76" s="50"/>
      <c r="U76" s="381"/>
      <c r="V76" s="381"/>
      <c r="W76" s="381"/>
      <c r="X76" s="381"/>
      <c r="Y76" s="381"/>
      <c r="Z76" s="381"/>
      <c r="AA76" s="381"/>
      <c r="AB76" s="381"/>
      <c r="AC76" s="381"/>
      <c r="AD76" s="373"/>
    </row>
    <row r="77" spans="1:30" s="363" customFormat="1" ht="30" customHeight="1" x14ac:dyDescent="0.25">
      <c r="A77" s="654"/>
      <c r="B77" s="829"/>
      <c r="C77" s="830" t="s">
        <v>1033</v>
      </c>
      <c r="D77" s="831"/>
      <c r="E77" s="26"/>
      <c r="F77" s="26"/>
      <c r="G77" s="26"/>
      <c r="H77" s="26"/>
      <c r="I77" s="26"/>
      <c r="J77" s="26"/>
      <c r="K77" s="26"/>
      <c r="L77" s="832"/>
      <c r="M77" s="833"/>
      <c r="N77" s="26"/>
      <c r="O77" s="26"/>
      <c r="P77" s="26"/>
      <c r="Q77" s="26"/>
      <c r="R77" s="26"/>
      <c r="S77" s="26"/>
      <c r="T77" s="148"/>
      <c r="U77" s="381"/>
      <c r="V77" s="381"/>
      <c r="W77" s="381"/>
      <c r="X77" s="381"/>
      <c r="Y77" s="381"/>
      <c r="Z77" s="381"/>
      <c r="AA77" s="381"/>
      <c r="AB77" s="381"/>
      <c r="AC77" s="381"/>
      <c r="AD77" s="373"/>
    </row>
    <row r="78" spans="1:30" s="363" customFormat="1" ht="15" customHeight="1" x14ac:dyDescent="0.25">
      <c r="A78" s="654"/>
      <c r="B78" s="767">
        <v>4.2</v>
      </c>
      <c r="C78" s="834" t="s">
        <v>1034</v>
      </c>
      <c r="D78" s="690"/>
      <c r="E78" s="33"/>
      <c r="F78" s="33"/>
      <c r="G78" s="33"/>
      <c r="H78" s="33"/>
      <c r="I78" s="33"/>
      <c r="J78" s="33"/>
      <c r="K78" s="33"/>
      <c r="L78" s="859"/>
      <c r="M78" s="860"/>
      <c r="N78" s="33"/>
      <c r="O78" s="33"/>
      <c r="P78" s="33"/>
      <c r="Q78" s="33"/>
      <c r="R78" s="33"/>
      <c r="S78" s="33"/>
      <c r="T78" s="50"/>
      <c r="U78" s="381"/>
      <c r="V78" s="381"/>
      <c r="W78" s="381"/>
      <c r="X78" s="381"/>
      <c r="Y78" s="381"/>
      <c r="Z78" s="381"/>
      <c r="AA78" s="381"/>
      <c r="AB78" s="381"/>
      <c r="AC78" s="381"/>
      <c r="AD78" s="373"/>
    </row>
    <row r="79" spans="1:30" s="363" customFormat="1" ht="15" customHeight="1" x14ac:dyDescent="0.25">
      <c r="A79" s="654"/>
      <c r="B79" s="767">
        <v>4.3</v>
      </c>
      <c r="C79" s="834" t="s">
        <v>1035</v>
      </c>
      <c r="D79" s="690"/>
      <c r="E79" s="33"/>
      <c r="F79" s="33"/>
      <c r="G79" s="33"/>
      <c r="H79" s="33"/>
      <c r="I79" s="33"/>
      <c r="J79" s="33"/>
      <c r="K79" s="33"/>
      <c r="L79" s="859"/>
      <c r="M79" s="860"/>
      <c r="N79" s="33"/>
      <c r="O79" s="33"/>
      <c r="P79" s="33"/>
      <c r="Q79" s="33"/>
      <c r="R79" s="33"/>
      <c r="S79" s="33"/>
      <c r="T79" s="50"/>
      <c r="U79" s="381"/>
      <c r="V79" s="381"/>
      <c r="W79" s="381"/>
      <c r="X79" s="381"/>
      <c r="Y79" s="381"/>
      <c r="Z79" s="381"/>
      <c r="AA79" s="381"/>
      <c r="AB79" s="381"/>
      <c r="AC79" s="381"/>
      <c r="AD79" s="373"/>
    </row>
    <row r="80" spans="1:30" s="363" customFormat="1" ht="15" customHeight="1" x14ac:dyDescent="0.25">
      <c r="A80" s="654"/>
      <c r="B80" s="767">
        <v>4.4000000000000004</v>
      </c>
      <c r="C80" s="834" t="s">
        <v>1036</v>
      </c>
      <c r="D80" s="690"/>
      <c r="E80" s="33"/>
      <c r="F80" s="33"/>
      <c r="G80" s="33"/>
      <c r="H80" s="33"/>
      <c r="I80" s="33"/>
      <c r="J80" s="33"/>
      <c r="K80" s="33"/>
      <c r="L80" s="859"/>
      <c r="M80" s="860"/>
      <c r="N80" s="33"/>
      <c r="O80" s="33"/>
      <c r="P80" s="33"/>
      <c r="Q80" s="33"/>
      <c r="R80" s="33"/>
      <c r="S80" s="33"/>
      <c r="T80" s="50"/>
      <c r="U80" s="381"/>
      <c r="V80" s="381"/>
      <c r="W80" s="381"/>
      <c r="X80" s="381"/>
      <c r="Y80" s="381"/>
      <c r="Z80" s="381"/>
      <c r="AA80" s="381"/>
      <c r="AB80" s="381"/>
      <c r="AC80" s="381"/>
      <c r="AD80" s="373"/>
    </row>
    <row r="81" spans="1:30" s="363" customFormat="1" ht="30" customHeight="1" x14ac:dyDescent="0.25">
      <c r="A81" s="654"/>
      <c r="B81" s="829"/>
      <c r="C81" s="830" t="s">
        <v>1037</v>
      </c>
      <c r="D81" s="831"/>
      <c r="E81" s="26"/>
      <c r="F81" s="26"/>
      <c r="G81" s="26"/>
      <c r="H81" s="26"/>
      <c r="I81" s="26"/>
      <c r="J81" s="26"/>
      <c r="K81" s="26"/>
      <c r="L81" s="832"/>
      <c r="M81" s="833"/>
      <c r="N81" s="26"/>
      <c r="O81" s="26"/>
      <c r="P81" s="26"/>
      <c r="Q81" s="26"/>
      <c r="R81" s="26"/>
      <c r="S81" s="26"/>
      <c r="T81" s="148"/>
      <c r="U81" s="381"/>
      <c r="V81" s="381"/>
      <c r="W81" s="381"/>
      <c r="X81" s="381"/>
      <c r="Y81" s="381"/>
      <c r="Z81" s="381"/>
      <c r="AA81" s="381"/>
      <c r="AB81" s="381"/>
      <c r="AC81" s="381"/>
      <c r="AD81" s="373"/>
    </row>
    <row r="82" spans="1:30" s="363" customFormat="1" ht="15" customHeight="1" x14ac:dyDescent="0.25">
      <c r="A82" s="654"/>
      <c r="B82" s="767">
        <v>4.5</v>
      </c>
      <c r="C82" s="834" t="s">
        <v>1034</v>
      </c>
      <c r="D82" s="690"/>
      <c r="E82" s="33"/>
      <c r="F82" s="33"/>
      <c r="G82" s="33"/>
      <c r="H82" s="33"/>
      <c r="I82" s="33"/>
      <c r="J82" s="33"/>
      <c r="K82" s="33"/>
      <c r="L82" s="859"/>
      <c r="M82" s="860"/>
      <c r="N82" s="33"/>
      <c r="O82" s="33"/>
      <c r="P82" s="33"/>
      <c r="Q82" s="33"/>
      <c r="R82" s="33"/>
      <c r="S82" s="33"/>
      <c r="T82" s="50"/>
      <c r="U82" s="381"/>
      <c r="V82" s="381"/>
      <c r="W82" s="381"/>
      <c r="X82" s="381"/>
      <c r="Y82" s="381"/>
      <c r="Z82" s="381"/>
      <c r="AA82" s="381"/>
      <c r="AB82" s="381"/>
      <c r="AC82" s="381"/>
      <c r="AD82" s="373"/>
    </row>
    <row r="83" spans="1:30" s="363" customFormat="1" ht="15" customHeight="1" x14ac:dyDescent="0.25">
      <c r="A83" s="654"/>
      <c r="B83" s="767">
        <v>4.5999999999999996</v>
      </c>
      <c r="C83" s="834" t="s">
        <v>1035</v>
      </c>
      <c r="D83" s="690"/>
      <c r="E83" s="33"/>
      <c r="F83" s="33"/>
      <c r="G83" s="33"/>
      <c r="H83" s="33"/>
      <c r="I83" s="33"/>
      <c r="J83" s="33"/>
      <c r="K83" s="33"/>
      <c r="L83" s="859"/>
      <c r="M83" s="860"/>
      <c r="N83" s="33"/>
      <c r="O83" s="33"/>
      <c r="P83" s="33"/>
      <c r="Q83" s="33"/>
      <c r="R83" s="33"/>
      <c r="S83" s="33"/>
      <c r="T83" s="50"/>
      <c r="U83" s="381"/>
      <c r="V83" s="381"/>
      <c r="W83" s="381"/>
      <c r="X83" s="381"/>
      <c r="Y83" s="381"/>
      <c r="Z83" s="381"/>
      <c r="AA83" s="381"/>
      <c r="AB83" s="381"/>
      <c r="AC83" s="381"/>
      <c r="AD83" s="373"/>
    </row>
    <row r="84" spans="1:30" s="363" customFormat="1" ht="15" customHeight="1" x14ac:dyDescent="0.25">
      <c r="A84" s="654"/>
      <c r="B84" s="768">
        <v>4.7</v>
      </c>
      <c r="C84" s="835" t="s">
        <v>1036</v>
      </c>
      <c r="D84" s="884"/>
      <c r="E84" s="28"/>
      <c r="F84" s="28"/>
      <c r="G84" s="28"/>
      <c r="H84" s="28"/>
      <c r="I84" s="28"/>
      <c r="J84" s="28"/>
      <c r="K84" s="28"/>
      <c r="L84" s="878"/>
      <c r="M84" s="879"/>
      <c r="N84" s="28"/>
      <c r="O84" s="28"/>
      <c r="P84" s="28"/>
      <c r="Q84" s="28"/>
      <c r="R84" s="28"/>
      <c r="S84" s="28"/>
      <c r="T84" s="167"/>
      <c r="U84" s="381"/>
      <c r="V84" s="381"/>
      <c r="W84" s="381"/>
      <c r="X84" s="381"/>
      <c r="Y84" s="381"/>
      <c r="Z84" s="381"/>
      <c r="AA84" s="381"/>
      <c r="AB84" s="381"/>
      <c r="AC84" s="381"/>
      <c r="AD84" s="373"/>
    </row>
    <row r="85" spans="1:30" s="730" customFormat="1" ht="15" customHeight="1" x14ac:dyDescent="0.25">
      <c r="A85" s="654"/>
      <c r="B85" s="773"/>
      <c r="C85" s="843" t="s">
        <v>1038</v>
      </c>
      <c r="D85" s="843"/>
      <c r="E85" s="756">
        <f t="shared" ref="E85:T85" si="12">SUM(E72,E73,E74,E75)</f>
        <v>0</v>
      </c>
      <c r="F85" s="756">
        <f t="shared" si="12"/>
        <v>0</v>
      </c>
      <c r="G85" s="756">
        <f t="shared" si="12"/>
        <v>0</v>
      </c>
      <c r="H85" s="756">
        <f t="shared" si="12"/>
        <v>0</v>
      </c>
      <c r="I85" s="756">
        <f t="shared" si="12"/>
        <v>0</v>
      </c>
      <c r="J85" s="756">
        <f t="shared" si="12"/>
        <v>0</v>
      </c>
      <c r="K85" s="756">
        <f t="shared" si="12"/>
        <v>0</v>
      </c>
      <c r="L85" s="757">
        <f t="shared" si="12"/>
        <v>0</v>
      </c>
      <c r="M85" s="755">
        <f t="shared" si="12"/>
        <v>0</v>
      </c>
      <c r="N85" s="756">
        <f t="shared" si="12"/>
        <v>0</v>
      </c>
      <c r="O85" s="756">
        <f t="shared" si="12"/>
        <v>0</v>
      </c>
      <c r="P85" s="756">
        <f t="shared" si="12"/>
        <v>0</v>
      </c>
      <c r="Q85" s="756">
        <f t="shared" si="12"/>
        <v>0</v>
      </c>
      <c r="R85" s="756">
        <f t="shared" si="12"/>
        <v>0</v>
      </c>
      <c r="S85" s="756">
        <f t="shared" si="12"/>
        <v>0</v>
      </c>
      <c r="T85" s="844">
        <f t="shared" si="12"/>
        <v>0</v>
      </c>
      <c r="U85" s="381"/>
      <c r="V85" s="381"/>
      <c r="W85" s="381"/>
      <c r="X85" s="381"/>
      <c r="Y85" s="381"/>
      <c r="Z85" s="381"/>
      <c r="AA85" s="381"/>
      <c r="AB85" s="381"/>
      <c r="AC85" s="381"/>
      <c r="AD85" s="373"/>
    </row>
    <row r="86" spans="1:30" s="890" customFormat="1" ht="15" customHeight="1" x14ac:dyDescent="0.25">
      <c r="A86" s="885"/>
      <c r="B86" s="121"/>
      <c r="C86" s="121"/>
      <c r="D86" s="121"/>
      <c r="E86" s="121"/>
      <c r="F86" s="744"/>
      <c r="G86" s="744"/>
      <c r="H86" s="744"/>
      <c r="I86" s="744"/>
      <c r="J86" s="744"/>
      <c r="K86" s="744"/>
      <c r="L86" s="744"/>
      <c r="M86" s="744"/>
      <c r="N86" s="744"/>
      <c r="O86" s="744"/>
      <c r="P86" s="744"/>
      <c r="Q86" s="744"/>
      <c r="R86" s="121"/>
      <c r="S86" s="744"/>
      <c r="T86" s="744"/>
      <c r="U86" s="744"/>
      <c r="V86" s="744"/>
      <c r="W86" s="744"/>
      <c r="X86" s="744"/>
      <c r="Y86" s="744"/>
      <c r="Z86" s="744"/>
      <c r="AA86" s="744"/>
      <c r="AB86" s="744"/>
      <c r="AC86" s="847"/>
      <c r="AD86" s="128"/>
    </row>
    <row r="87" spans="1:30" s="730" customFormat="1" ht="45" customHeight="1" x14ac:dyDescent="0.55000000000000004">
      <c r="A87" s="934" t="s">
        <v>1060</v>
      </c>
      <c r="B87" s="851"/>
      <c r="C87" s="806"/>
      <c r="D87" s="806"/>
      <c r="E87" s="806"/>
      <c r="F87" s="807"/>
      <c r="G87" s="808"/>
      <c r="H87" s="808"/>
      <c r="I87" s="808"/>
      <c r="J87" s="808"/>
      <c r="K87" s="806"/>
      <c r="L87" s="808"/>
      <c r="M87" s="808"/>
      <c r="N87" s="806"/>
      <c r="O87" s="809"/>
      <c r="P87" s="810"/>
      <c r="Q87" s="811"/>
      <c r="R87" s="811"/>
      <c r="S87" s="811"/>
      <c r="T87" s="811"/>
      <c r="U87" s="811"/>
      <c r="V87" s="811"/>
      <c r="W87" s="811"/>
      <c r="X87" s="811"/>
      <c r="Y87" s="811"/>
      <c r="Z87" s="811"/>
      <c r="AA87" s="811"/>
      <c r="AB87" s="811"/>
      <c r="AC87" s="811"/>
      <c r="AD87" s="812"/>
    </row>
    <row r="88" spans="1:30" s="730" customFormat="1" ht="15" customHeight="1" x14ac:dyDescent="0.25">
      <c r="A88" s="654"/>
      <c r="B88" s="381"/>
      <c r="C88" s="3694"/>
      <c r="D88" s="1006"/>
      <c r="E88" s="1006"/>
      <c r="F88" s="3697" t="s">
        <v>1061</v>
      </c>
      <c r="G88" s="3697"/>
      <c r="H88" s="3697"/>
      <c r="I88" s="3697"/>
      <c r="J88" s="3697"/>
      <c r="K88" s="3697"/>
      <c r="L88" s="3697"/>
      <c r="M88" s="3697" t="s">
        <v>1062</v>
      </c>
      <c r="N88" s="3697"/>
      <c r="O88" s="3697"/>
      <c r="P88" s="3697"/>
      <c r="Q88" s="3697"/>
      <c r="R88" s="3697"/>
      <c r="S88" s="3697"/>
      <c r="T88" s="3700" t="s">
        <v>1063</v>
      </c>
      <c r="U88" s="381"/>
      <c r="V88" s="381"/>
      <c r="W88" s="381"/>
      <c r="X88" s="381"/>
      <c r="Y88" s="381"/>
      <c r="Z88" s="381"/>
      <c r="AA88" s="381"/>
      <c r="AB88" s="381"/>
      <c r="AC88" s="381"/>
      <c r="AD88" s="212"/>
    </row>
    <row r="89" spans="1:30" s="730" customFormat="1" ht="15" customHeight="1" x14ac:dyDescent="0.25">
      <c r="A89" s="654"/>
      <c r="B89" s="381"/>
      <c r="C89" s="3695"/>
      <c r="D89" s="1007"/>
      <c r="E89" s="1007"/>
      <c r="F89" s="3703" t="s">
        <v>65</v>
      </c>
      <c r="G89" s="3705" t="s">
        <v>1064</v>
      </c>
      <c r="H89" s="3705"/>
      <c r="I89" s="3705"/>
      <c r="J89" s="3705"/>
      <c r="K89" s="3705"/>
      <c r="L89" s="3705"/>
      <c r="M89" s="3703" t="s">
        <v>65</v>
      </c>
      <c r="N89" s="3705" t="s">
        <v>1064</v>
      </c>
      <c r="O89" s="3705"/>
      <c r="P89" s="3705"/>
      <c r="Q89" s="3705"/>
      <c r="R89" s="3705"/>
      <c r="S89" s="3705"/>
      <c r="T89" s="3701"/>
      <c r="U89" s="381"/>
      <c r="V89" s="381"/>
      <c r="W89" s="381"/>
      <c r="X89" s="381"/>
      <c r="Y89" s="381"/>
      <c r="Z89" s="381"/>
      <c r="AA89" s="381"/>
      <c r="AB89" s="381"/>
      <c r="AC89" s="381"/>
      <c r="AD89" s="212"/>
    </row>
    <row r="90" spans="1:30" s="730" customFormat="1" ht="15" customHeight="1" x14ac:dyDescent="0.25">
      <c r="A90" s="654"/>
      <c r="B90" s="381"/>
      <c r="C90" s="3696"/>
      <c r="D90" s="1008"/>
      <c r="E90" s="1008"/>
      <c r="F90" s="3704"/>
      <c r="G90" s="1002" t="s">
        <v>1041</v>
      </c>
      <c r="H90" s="1002" t="s">
        <v>1042</v>
      </c>
      <c r="I90" s="1002" t="s">
        <v>1043</v>
      </c>
      <c r="J90" s="1002" t="s">
        <v>1044</v>
      </c>
      <c r="K90" s="1002" t="s">
        <v>1045</v>
      </c>
      <c r="L90" s="1002" t="s">
        <v>1046</v>
      </c>
      <c r="M90" s="3704"/>
      <c r="N90" s="1002" t="s">
        <v>1041</v>
      </c>
      <c r="O90" s="1002" t="s">
        <v>1042</v>
      </c>
      <c r="P90" s="1002" t="s">
        <v>1043</v>
      </c>
      <c r="Q90" s="1002" t="s">
        <v>1044</v>
      </c>
      <c r="R90" s="1002" t="s">
        <v>1045</v>
      </c>
      <c r="S90" s="1002" t="s">
        <v>1046</v>
      </c>
      <c r="T90" s="3702"/>
      <c r="U90" s="381"/>
      <c r="V90" s="381"/>
      <c r="W90" s="381"/>
      <c r="X90" s="381"/>
      <c r="Y90" s="381"/>
      <c r="Z90" s="381"/>
      <c r="AA90" s="381"/>
      <c r="AB90" s="381"/>
      <c r="AC90" s="381"/>
      <c r="AD90" s="212"/>
    </row>
    <row r="91" spans="1:30" s="363" customFormat="1" ht="15" customHeight="1" x14ac:dyDescent="0.25">
      <c r="A91" s="654"/>
      <c r="B91" s="856">
        <v>1</v>
      </c>
      <c r="C91" s="815" t="s">
        <v>1029</v>
      </c>
      <c r="D91" s="815"/>
      <c r="E91" s="815"/>
      <c r="F91" s="708"/>
      <c r="G91" s="708"/>
      <c r="H91" s="708"/>
      <c r="I91" s="708"/>
      <c r="J91" s="708"/>
      <c r="K91" s="708"/>
      <c r="L91" s="708"/>
      <c r="M91" s="708"/>
      <c r="N91" s="708"/>
      <c r="O91" s="708"/>
      <c r="P91" s="708"/>
      <c r="Q91" s="708"/>
      <c r="R91" s="708"/>
      <c r="S91" s="708"/>
      <c r="T91" s="1072"/>
      <c r="U91" s="381"/>
      <c r="V91" s="381"/>
      <c r="W91" s="381"/>
      <c r="X91" s="381"/>
      <c r="Y91" s="381"/>
      <c r="Z91" s="381"/>
      <c r="AA91" s="381"/>
      <c r="AB91" s="381"/>
      <c r="AC91" s="381"/>
      <c r="AD91" s="212"/>
    </row>
    <row r="92" spans="1:30" s="363" customFormat="1" ht="15" customHeight="1" x14ac:dyDescent="0.25">
      <c r="A92" s="654"/>
      <c r="B92" s="362"/>
      <c r="C92" s="998" t="s">
        <v>1047</v>
      </c>
      <c r="D92" s="998"/>
      <c r="E92" s="998"/>
      <c r="F92" s="33"/>
      <c r="G92" s="33"/>
      <c r="H92" s="33"/>
      <c r="I92" s="33"/>
      <c r="J92" s="33"/>
      <c r="K92" s="33"/>
      <c r="L92" s="33"/>
      <c r="M92" s="33"/>
      <c r="N92" s="33"/>
      <c r="O92" s="33"/>
      <c r="P92" s="33"/>
      <c r="Q92" s="33"/>
      <c r="R92" s="33"/>
      <c r="S92" s="33"/>
      <c r="T92" s="551"/>
      <c r="U92" s="381"/>
      <c r="V92" s="381"/>
      <c r="W92" s="381"/>
      <c r="X92" s="381"/>
      <c r="Y92" s="381"/>
      <c r="Z92" s="381"/>
      <c r="AA92" s="381"/>
      <c r="AB92" s="381"/>
      <c r="AC92" s="381"/>
      <c r="AD92" s="212"/>
    </row>
    <row r="93" spans="1:30" s="363" customFormat="1" ht="15" customHeight="1" x14ac:dyDescent="0.25">
      <c r="A93" s="654"/>
      <c r="B93" s="362"/>
      <c r="C93" s="834" t="s">
        <v>1048</v>
      </c>
      <c r="D93" s="834"/>
      <c r="E93" s="834"/>
      <c r="F93" s="33"/>
      <c r="G93" s="33"/>
      <c r="H93" s="33"/>
      <c r="I93" s="33"/>
      <c r="J93" s="33"/>
      <c r="K93" s="33"/>
      <c r="L93" s="33"/>
      <c r="M93" s="33"/>
      <c r="N93" s="33"/>
      <c r="O93" s="33"/>
      <c r="P93" s="33"/>
      <c r="Q93" s="33"/>
      <c r="R93" s="33"/>
      <c r="S93" s="33"/>
      <c r="T93" s="551"/>
      <c r="U93" s="381"/>
      <c r="V93" s="381"/>
      <c r="W93" s="381"/>
      <c r="X93" s="381"/>
      <c r="Y93" s="381"/>
      <c r="Z93" s="381"/>
      <c r="AA93" s="381"/>
      <c r="AB93" s="381"/>
      <c r="AC93" s="381"/>
      <c r="AD93" s="212"/>
    </row>
    <row r="94" spans="1:30" s="363" customFormat="1" ht="15" customHeight="1" x14ac:dyDescent="0.25">
      <c r="A94" s="654"/>
      <c r="B94" s="362"/>
      <c r="C94" s="861" t="s">
        <v>1049</v>
      </c>
      <c r="D94" s="861"/>
      <c r="E94" s="861"/>
      <c r="F94" s="33"/>
      <c r="G94" s="33"/>
      <c r="H94" s="33"/>
      <c r="I94" s="33"/>
      <c r="J94" s="33"/>
      <c r="K94" s="33"/>
      <c r="L94" s="33"/>
      <c r="M94" s="33"/>
      <c r="N94" s="33"/>
      <c r="O94" s="33"/>
      <c r="P94" s="33"/>
      <c r="Q94" s="33"/>
      <c r="R94" s="33"/>
      <c r="S94" s="33"/>
      <c r="T94" s="551"/>
      <c r="U94" s="381"/>
      <c r="V94" s="381"/>
      <c r="W94" s="381"/>
      <c r="X94" s="381"/>
      <c r="Y94" s="381"/>
      <c r="Z94" s="381"/>
      <c r="AA94" s="381"/>
      <c r="AB94" s="381"/>
      <c r="AC94" s="381"/>
      <c r="AD94" s="212"/>
    </row>
    <row r="95" spans="1:30" s="363" customFormat="1" ht="15" customHeight="1" x14ac:dyDescent="0.25">
      <c r="A95" s="654"/>
      <c r="B95" s="362"/>
      <c r="C95" s="862" t="s">
        <v>1877</v>
      </c>
      <c r="D95" s="862"/>
      <c r="E95" s="862"/>
      <c r="F95" s="33"/>
      <c r="G95" s="33"/>
      <c r="H95" s="33"/>
      <c r="I95" s="33"/>
      <c r="J95" s="33"/>
      <c r="K95" s="33"/>
      <c r="L95" s="33"/>
      <c r="M95" s="33"/>
      <c r="N95" s="33"/>
      <c r="O95" s="33"/>
      <c r="P95" s="33"/>
      <c r="Q95" s="33"/>
      <c r="R95" s="33"/>
      <c r="S95" s="33"/>
      <c r="T95" s="551"/>
      <c r="U95" s="381"/>
      <c r="V95" s="381"/>
      <c r="W95" s="381"/>
      <c r="X95" s="381"/>
      <c r="Y95" s="381"/>
      <c r="Z95" s="381"/>
      <c r="AA95" s="381"/>
      <c r="AB95" s="381"/>
      <c r="AC95" s="381"/>
      <c r="AD95" s="212"/>
    </row>
    <row r="96" spans="1:30" s="363" customFormat="1" ht="15" customHeight="1" x14ac:dyDescent="0.25">
      <c r="A96" s="654"/>
      <c r="B96" s="863"/>
      <c r="C96" s="864" t="s">
        <v>1172</v>
      </c>
      <c r="D96" s="872"/>
      <c r="E96" s="872"/>
      <c r="F96" s="866" t="str">
        <f t="shared" ref="F96:S96" si="13">IF(AND(F91&gt;=F92,F92&gt;=F93,F93&gt;=F94,F94&gt;=F95),"Yes","No")</f>
        <v>Yes</v>
      </c>
      <c r="G96" s="866" t="str">
        <f t="shared" si="13"/>
        <v>Yes</v>
      </c>
      <c r="H96" s="866" t="str">
        <f t="shared" si="13"/>
        <v>Yes</v>
      </c>
      <c r="I96" s="866" t="str">
        <f t="shared" si="13"/>
        <v>Yes</v>
      </c>
      <c r="J96" s="866" t="str">
        <f t="shared" si="13"/>
        <v>Yes</v>
      </c>
      <c r="K96" s="866" t="str">
        <f t="shared" si="13"/>
        <v>Yes</v>
      </c>
      <c r="L96" s="866" t="str">
        <f t="shared" si="13"/>
        <v>Yes</v>
      </c>
      <c r="M96" s="866" t="str">
        <f t="shared" si="13"/>
        <v>Yes</v>
      </c>
      <c r="N96" s="866" t="str">
        <f t="shared" si="13"/>
        <v>Yes</v>
      </c>
      <c r="O96" s="866" t="str">
        <f t="shared" si="13"/>
        <v>Yes</v>
      </c>
      <c r="P96" s="866" t="str">
        <f t="shared" si="13"/>
        <v>Yes</v>
      </c>
      <c r="Q96" s="866" t="str">
        <f t="shared" si="13"/>
        <v>Yes</v>
      </c>
      <c r="R96" s="866" t="str">
        <f t="shared" si="13"/>
        <v>Yes</v>
      </c>
      <c r="S96" s="866" t="str">
        <f t="shared" si="13"/>
        <v>Yes</v>
      </c>
      <c r="T96" s="551"/>
      <c r="U96" s="381"/>
      <c r="V96" s="381"/>
      <c r="W96" s="381"/>
      <c r="X96" s="381"/>
      <c r="Y96" s="381"/>
      <c r="Z96" s="381"/>
      <c r="AA96" s="381"/>
      <c r="AB96" s="381"/>
      <c r="AC96" s="381"/>
      <c r="AD96" s="212"/>
    </row>
    <row r="97" spans="1:30" s="363" customFormat="1" ht="15" customHeight="1" x14ac:dyDescent="0.25">
      <c r="A97" s="654"/>
      <c r="B97" s="870">
        <v>2</v>
      </c>
      <c r="C97" s="822" t="s">
        <v>132</v>
      </c>
      <c r="D97" s="822"/>
      <c r="E97" s="822"/>
      <c r="F97" s="33"/>
      <c r="G97" s="33"/>
      <c r="H97" s="33"/>
      <c r="I97" s="33"/>
      <c r="J97" s="33"/>
      <c r="K97" s="33"/>
      <c r="L97" s="33"/>
      <c r="M97" s="33"/>
      <c r="N97" s="33"/>
      <c r="O97" s="33"/>
      <c r="P97" s="33"/>
      <c r="Q97" s="33"/>
      <c r="R97" s="33"/>
      <c r="S97" s="33"/>
      <c r="T97" s="551"/>
      <c r="U97" s="381"/>
      <c r="V97" s="381"/>
      <c r="W97" s="381"/>
      <c r="X97" s="381"/>
      <c r="Y97" s="381"/>
      <c r="Z97" s="381"/>
      <c r="AA97" s="381"/>
      <c r="AB97" s="381"/>
      <c r="AC97" s="381"/>
      <c r="AD97" s="212"/>
    </row>
    <row r="98" spans="1:30" s="363" customFormat="1" ht="15" customHeight="1" x14ac:dyDescent="0.25">
      <c r="A98" s="654"/>
      <c r="B98" s="362"/>
      <c r="C98" s="998" t="s">
        <v>1047</v>
      </c>
      <c r="D98" s="998"/>
      <c r="E98" s="998"/>
      <c r="F98" s="33"/>
      <c r="G98" s="33"/>
      <c r="H98" s="33"/>
      <c r="I98" s="33"/>
      <c r="J98" s="33"/>
      <c r="K98" s="33"/>
      <c r="L98" s="33"/>
      <c r="M98" s="33"/>
      <c r="N98" s="33"/>
      <c r="O98" s="33"/>
      <c r="P98" s="33"/>
      <c r="Q98" s="33"/>
      <c r="R98" s="33"/>
      <c r="S98" s="33"/>
      <c r="T98" s="551"/>
      <c r="U98" s="381"/>
      <c r="V98" s="381"/>
      <c r="W98" s="381"/>
      <c r="X98" s="381"/>
      <c r="Y98" s="381"/>
      <c r="Z98" s="381"/>
      <c r="AA98" s="381"/>
      <c r="AB98" s="381"/>
      <c r="AC98" s="381"/>
      <c r="AD98" s="212"/>
    </row>
    <row r="99" spans="1:30" s="363" customFormat="1" ht="15" customHeight="1" x14ac:dyDescent="0.25">
      <c r="A99" s="654"/>
      <c r="B99" s="362"/>
      <c r="C99" s="834" t="s">
        <v>1048</v>
      </c>
      <c r="D99" s="834"/>
      <c r="E99" s="834"/>
      <c r="F99" s="33"/>
      <c r="G99" s="33"/>
      <c r="H99" s="33"/>
      <c r="I99" s="33"/>
      <c r="J99" s="33"/>
      <c r="K99" s="33"/>
      <c r="L99" s="33"/>
      <c r="M99" s="33"/>
      <c r="N99" s="33"/>
      <c r="O99" s="33"/>
      <c r="P99" s="33"/>
      <c r="Q99" s="33"/>
      <c r="R99" s="33"/>
      <c r="S99" s="33"/>
      <c r="T99" s="551"/>
      <c r="U99" s="381"/>
      <c r="V99" s="381"/>
      <c r="W99" s="381"/>
      <c r="X99" s="381"/>
      <c r="Y99" s="381"/>
      <c r="Z99" s="381"/>
      <c r="AA99" s="381"/>
      <c r="AB99" s="381"/>
      <c r="AC99" s="381"/>
      <c r="AD99" s="212"/>
    </row>
    <row r="100" spans="1:30" s="363" customFormat="1" ht="15" customHeight="1" x14ac:dyDescent="0.25">
      <c r="A100" s="654"/>
      <c r="B100" s="362"/>
      <c r="C100" s="861" t="s">
        <v>1049</v>
      </c>
      <c r="D100" s="861"/>
      <c r="E100" s="861"/>
      <c r="F100" s="33"/>
      <c r="G100" s="33"/>
      <c r="H100" s="33"/>
      <c r="I100" s="33"/>
      <c r="J100" s="33"/>
      <c r="K100" s="33"/>
      <c r="L100" s="33"/>
      <c r="M100" s="33"/>
      <c r="N100" s="33"/>
      <c r="O100" s="33"/>
      <c r="P100" s="33"/>
      <c r="Q100" s="33"/>
      <c r="R100" s="33"/>
      <c r="S100" s="33"/>
      <c r="T100" s="551"/>
      <c r="U100" s="381"/>
      <c r="V100" s="381"/>
      <c r="W100" s="381"/>
      <c r="X100" s="381"/>
      <c r="Y100" s="381"/>
      <c r="Z100" s="381"/>
      <c r="AA100" s="381"/>
      <c r="AB100" s="381"/>
      <c r="AC100" s="381"/>
      <c r="AD100" s="212"/>
    </row>
    <row r="101" spans="1:30" s="363" customFormat="1" ht="15" customHeight="1" x14ac:dyDescent="0.25">
      <c r="A101" s="654"/>
      <c r="B101" s="362"/>
      <c r="C101" s="862" t="s">
        <v>1877</v>
      </c>
      <c r="D101" s="862"/>
      <c r="E101" s="862"/>
      <c r="F101" s="33"/>
      <c r="G101" s="33"/>
      <c r="H101" s="33"/>
      <c r="I101" s="33"/>
      <c r="J101" s="33"/>
      <c r="K101" s="33"/>
      <c r="L101" s="33"/>
      <c r="M101" s="33"/>
      <c r="N101" s="33"/>
      <c r="O101" s="33"/>
      <c r="P101" s="33"/>
      <c r="Q101" s="33"/>
      <c r="R101" s="33"/>
      <c r="S101" s="33"/>
      <c r="T101" s="551"/>
      <c r="U101" s="381"/>
      <c r="V101" s="381"/>
      <c r="W101" s="381"/>
      <c r="X101" s="381"/>
      <c r="Y101" s="381"/>
      <c r="Z101" s="381"/>
      <c r="AA101" s="381"/>
      <c r="AB101" s="381"/>
      <c r="AC101" s="381"/>
      <c r="AD101" s="212"/>
    </row>
    <row r="102" spans="1:30" s="363" customFormat="1" ht="15" customHeight="1" x14ac:dyDescent="0.25">
      <c r="A102" s="654"/>
      <c r="B102" s="863"/>
      <c r="C102" s="864" t="s">
        <v>1172</v>
      </c>
      <c r="D102" s="865"/>
      <c r="E102" s="865"/>
      <c r="F102" s="866" t="str">
        <f t="shared" ref="F102:S102" si="14">IF(AND(F97&gt;=F98,F98&gt;=F99,F99&gt;=F100,F100&gt;=F101),"Yes","No")</f>
        <v>Yes</v>
      </c>
      <c r="G102" s="866" t="str">
        <f t="shared" si="14"/>
        <v>Yes</v>
      </c>
      <c r="H102" s="866" t="str">
        <f t="shared" si="14"/>
        <v>Yes</v>
      </c>
      <c r="I102" s="866" t="str">
        <f t="shared" si="14"/>
        <v>Yes</v>
      </c>
      <c r="J102" s="866" t="str">
        <f t="shared" si="14"/>
        <v>Yes</v>
      </c>
      <c r="K102" s="866" t="str">
        <f t="shared" si="14"/>
        <v>Yes</v>
      </c>
      <c r="L102" s="866" t="str">
        <f t="shared" si="14"/>
        <v>Yes</v>
      </c>
      <c r="M102" s="866" t="str">
        <f t="shared" si="14"/>
        <v>Yes</v>
      </c>
      <c r="N102" s="866" t="str">
        <f t="shared" si="14"/>
        <v>Yes</v>
      </c>
      <c r="O102" s="866" t="str">
        <f t="shared" si="14"/>
        <v>Yes</v>
      </c>
      <c r="P102" s="866" t="str">
        <f t="shared" si="14"/>
        <v>Yes</v>
      </c>
      <c r="Q102" s="866" t="str">
        <f t="shared" si="14"/>
        <v>Yes</v>
      </c>
      <c r="R102" s="866" t="str">
        <f t="shared" si="14"/>
        <v>Yes</v>
      </c>
      <c r="S102" s="866" t="str">
        <f t="shared" si="14"/>
        <v>Yes</v>
      </c>
      <c r="T102" s="551"/>
      <c r="U102" s="381"/>
      <c r="V102" s="381"/>
      <c r="W102" s="381"/>
      <c r="X102" s="381"/>
      <c r="Y102" s="381"/>
      <c r="Z102" s="381"/>
      <c r="AA102" s="381"/>
      <c r="AB102" s="381"/>
      <c r="AC102" s="381"/>
      <c r="AD102" s="212"/>
    </row>
    <row r="103" spans="1:30" s="363" customFormat="1" ht="15" customHeight="1" x14ac:dyDescent="0.25">
      <c r="A103" s="654"/>
      <c r="B103" s="767">
        <v>3</v>
      </c>
      <c r="C103" s="822" t="s">
        <v>1030</v>
      </c>
      <c r="D103" s="822"/>
      <c r="E103" s="822"/>
      <c r="F103" s="33"/>
      <c r="G103" s="33"/>
      <c r="H103" s="33"/>
      <c r="I103" s="33"/>
      <c r="J103" s="33"/>
      <c r="K103" s="33"/>
      <c r="L103" s="33"/>
      <c r="M103" s="33"/>
      <c r="N103" s="33"/>
      <c r="O103" s="33"/>
      <c r="P103" s="33"/>
      <c r="Q103" s="33"/>
      <c r="R103" s="33"/>
      <c r="S103" s="33"/>
      <c r="T103" s="551"/>
      <c r="U103" s="381"/>
      <c r="V103" s="381"/>
      <c r="W103" s="381"/>
      <c r="X103" s="381"/>
      <c r="Y103" s="381"/>
      <c r="Z103" s="381"/>
      <c r="AA103" s="381"/>
      <c r="AB103" s="381"/>
      <c r="AC103" s="381"/>
      <c r="AD103" s="212"/>
    </row>
    <row r="104" spans="1:30" s="363" customFormat="1" ht="15" customHeight="1" x14ac:dyDescent="0.25">
      <c r="A104" s="654"/>
      <c r="B104" s="870">
        <v>4</v>
      </c>
      <c r="C104" s="822" t="s">
        <v>1051</v>
      </c>
      <c r="D104" s="822"/>
      <c r="E104" s="822"/>
      <c r="F104" s="563">
        <f>SUM(F110,F115,F119,F128,F129,F130,F123)</f>
        <v>0</v>
      </c>
      <c r="G104" s="563">
        <f t="shared" ref="G104:S104" si="15">SUM(G110,G115,G119,G128,G129,G130,G123)</f>
        <v>0</v>
      </c>
      <c r="H104" s="563">
        <f t="shared" si="15"/>
        <v>0</v>
      </c>
      <c r="I104" s="563">
        <f t="shared" si="15"/>
        <v>0</v>
      </c>
      <c r="J104" s="563">
        <f t="shared" si="15"/>
        <v>0</v>
      </c>
      <c r="K104" s="563">
        <f t="shared" si="15"/>
        <v>0</v>
      </c>
      <c r="L104" s="563">
        <f t="shared" si="15"/>
        <v>0</v>
      </c>
      <c r="M104" s="563">
        <f t="shared" si="15"/>
        <v>0</v>
      </c>
      <c r="N104" s="563">
        <f t="shared" si="15"/>
        <v>0</v>
      </c>
      <c r="O104" s="563">
        <f t="shared" si="15"/>
        <v>0</v>
      </c>
      <c r="P104" s="563">
        <f t="shared" si="15"/>
        <v>0</v>
      </c>
      <c r="Q104" s="563">
        <f t="shared" si="15"/>
        <v>0</v>
      </c>
      <c r="R104" s="563">
        <f t="shared" si="15"/>
        <v>0</v>
      </c>
      <c r="S104" s="563">
        <f t="shared" si="15"/>
        <v>0</v>
      </c>
      <c r="T104" s="1073"/>
      <c r="U104" s="381"/>
      <c r="V104" s="381"/>
      <c r="W104" s="381"/>
      <c r="X104" s="381"/>
      <c r="Y104" s="381"/>
      <c r="Z104" s="381"/>
      <c r="AA104" s="381"/>
      <c r="AB104" s="381"/>
      <c r="AC104" s="381"/>
      <c r="AD104" s="212"/>
    </row>
    <row r="105" spans="1:30" s="363" customFormat="1" ht="15" customHeight="1" x14ac:dyDescent="0.25">
      <c r="A105" s="654"/>
      <c r="B105" s="362"/>
      <c r="C105" s="998" t="s">
        <v>1047</v>
      </c>
      <c r="D105" s="998"/>
      <c r="E105" s="998"/>
      <c r="F105" s="33"/>
      <c r="G105" s="33"/>
      <c r="H105" s="33"/>
      <c r="I105" s="33"/>
      <c r="J105" s="33"/>
      <c r="K105" s="33"/>
      <c r="L105" s="33"/>
      <c r="M105" s="33"/>
      <c r="N105" s="33"/>
      <c r="O105" s="33"/>
      <c r="P105" s="33"/>
      <c r="Q105" s="33"/>
      <c r="R105" s="33"/>
      <c r="S105" s="33"/>
      <c r="T105" s="886"/>
      <c r="U105" s="381"/>
      <c r="V105" s="381"/>
      <c r="W105" s="381"/>
      <c r="X105" s="381"/>
      <c r="Y105" s="381"/>
      <c r="Z105" s="381"/>
      <c r="AA105" s="381"/>
      <c r="AB105" s="381"/>
      <c r="AC105" s="381"/>
      <c r="AD105" s="212"/>
    </row>
    <row r="106" spans="1:30" s="363" customFormat="1" ht="15" customHeight="1" x14ac:dyDescent="0.25">
      <c r="A106" s="654"/>
      <c r="B106" s="362"/>
      <c r="C106" s="834" t="s">
        <v>1048</v>
      </c>
      <c r="D106" s="834"/>
      <c r="E106" s="834"/>
      <c r="F106" s="33"/>
      <c r="G106" s="33"/>
      <c r="H106" s="33"/>
      <c r="I106" s="33"/>
      <c r="J106" s="33"/>
      <c r="K106" s="33"/>
      <c r="L106" s="33"/>
      <c r="M106" s="33"/>
      <c r="N106" s="33"/>
      <c r="O106" s="33"/>
      <c r="P106" s="33"/>
      <c r="Q106" s="33"/>
      <c r="R106" s="33"/>
      <c r="S106" s="33"/>
      <c r="T106" s="886"/>
      <c r="U106" s="381"/>
      <c r="V106" s="381"/>
      <c r="W106" s="381"/>
      <c r="X106" s="381"/>
      <c r="Y106" s="381"/>
      <c r="Z106" s="381"/>
      <c r="AA106" s="381"/>
      <c r="AB106" s="381"/>
      <c r="AC106" s="381"/>
      <c r="AD106" s="212"/>
    </row>
    <row r="107" spans="1:30" s="363" customFormat="1" ht="15" customHeight="1" x14ac:dyDescent="0.25">
      <c r="A107" s="654"/>
      <c r="B107" s="362"/>
      <c r="C107" s="861" t="s">
        <v>1049</v>
      </c>
      <c r="D107" s="861"/>
      <c r="E107" s="861"/>
      <c r="F107" s="33"/>
      <c r="G107" s="33"/>
      <c r="H107" s="33"/>
      <c r="I107" s="33"/>
      <c r="J107" s="33"/>
      <c r="K107" s="33"/>
      <c r="L107" s="33"/>
      <c r="M107" s="33"/>
      <c r="N107" s="33"/>
      <c r="O107" s="33"/>
      <c r="P107" s="33"/>
      <c r="Q107" s="33"/>
      <c r="R107" s="33"/>
      <c r="S107" s="33"/>
      <c r="T107" s="886"/>
      <c r="U107" s="381"/>
      <c r="V107" s="381"/>
      <c r="W107" s="381"/>
      <c r="X107" s="381"/>
      <c r="Y107" s="381"/>
      <c r="Z107" s="381"/>
      <c r="AA107" s="381"/>
      <c r="AB107" s="381"/>
      <c r="AC107" s="381"/>
      <c r="AD107" s="212"/>
    </row>
    <row r="108" spans="1:30" s="363" customFormat="1" ht="15" customHeight="1" x14ac:dyDescent="0.25">
      <c r="A108" s="654"/>
      <c r="B108" s="362"/>
      <c r="C108" s="862" t="s">
        <v>1877</v>
      </c>
      <c r="D108" s="862"/>
      <c r="E108" s="862"/>
      <c r="F108" s="33"/>
      <c r="G108" s="33"/>
      <c r="H108" s="33"/>
      <c r="I108" s="33"/>
      <c r="J108" s="33"/>
      <c r="K108" s="33"/>
      <c r="L108" s="33"/>
      <c r="M108" s="33"/>
      <c r="N108" s="33"/>
      <c r="O108" s="33"/>
      <c r="P108" s="33"/>
      <c r="Q108" s="33"/>
      <c r="R108" s="33"/>
      <c r="S108" s="33"/>
      <c r="T108" s="886"/>
      <c r="U108" s="381"/>
      <c r="V108" s="381"/>
      <c r="W108" s="381"/>
      <c r="X108" s="381"/>
      <c r="Y108" s="381"/>
      <c r="Z108" s="381"/>
      <c r="AA108" s="381"/>
      <c r="AB108" s="381"/>
      <c r="AC108" s="381"/>
      <c r="AD108" s="212"/>
    </row>
    <row r="109" spans="1:30" s="363" customFormat="1" ht="15" customHeight="1" x14ac:dyDescent="0.25">
      <c r="A109" s="654"/>
      <c r="B109" s="863"/>
      <c r="C109" s="864" t="s">
        <v>1172</v>
      </c>
      <c r="D109" s="865"/>
      <c r="E109" s="865"/>
      <c r="F109" s="866" t="str">
        <f xml:space="preserve"> IF(AND(F104&gt;=F105,F105&gt;=F106,F106&gt;=F107,F107&gt;=F108,F105&gt;=SUM(F111,F116,F120,F124),F106&gt;=SUM(F112,F117,F121,F125)),"Yes","No")</f>
        <v>Yes</v>
      </c>
      <c r="G109" s="866" t="str">
        <f t="shared" ref="G109:S109" si="16" xml:space="preserve"> IF(AND(G104&gt;=G105,G105&gt;=G106,G106&gt;=G107,G107&gt;=G108,G105&gt;=SUM(G111,G116,G120,G124),G106&gt;=SUM(G112,G117,G121,G125)),"Yes","No")</f>
        <v>Yes</v>
      </c>
      <c r="H109" s="866" t="str">
        <f t="shared" si="16"/>
        <v>Yes</v>
      </c>
      <c r="I109" s="866" t="str">
        <f t="shared" si="16"/>
        <v>Yes</v>
      </c>
      <c r="J109" s="866" t="str">
        <f t="shared" si="16"/>
        <v>Yes</v>
      </c>
      <c r="K109" s="866" t="str">
        <f t="shared" si="16"/>
        <v>Yes</v>
      </c>
      <c r="L109" s="866" t="str">
        <f t="shared" si="16"/>
        <v>Yes</v>
      </c>
      <c r="M109" s="866" t="str">
        <f t="shared" si="16"/>
        <v>Yes</v>
      </c>
      <c r="N109" s="866" t="str">
        <f t="shared" si="16"/>
        <v>Yes</v>
      </c>
      <c r="O109" s="866" t="str">
        <f t="shared" si="16"/>
        <v>Yes</v>
      </c>
      <c r="P109" s="866" t="str">
        <f t="shared" si="16"/>
        <v>Yes</v>
      </c>
      <c r="Q109" s="866" t="str">
        <f t="shared" si="16"/>
        <v>Yes</v>
      </c>
      <c r="R109" s="866" t="str">
        <f t="shared" si="16"/>
        <v>Yes</v>
      </c>
      <c r="S109" s="866" t="str">
        <f t="shared" si="16"/>
        <v>Yes</v>
      </c>
      <c r="T109" s="886"/>
      <c r="U109" s="381"/>
      <c r="V109" s="381"/>
      <c r="W109" s="381"/>
      <c r="X109" s="381"/>
      <c r="Y109" s="381"/>
      <c r="Z109" s="381"/>
      <c r="AA109" s="381"/>
      <c r="AB109" s="381"/>
      <c r="AC109" s="381"/>
      <c r="AD109" s="212"/>
    </row>
    <row r="110" spans="1:30" s="363" customFormat="1" ht="15" customHeight="1" x14ac:dyDescent="0.25">
      <c r="A110" s="654"/>
      <c r="B110" s="870">
        <v>4.0999999999999996</v>
      </c>
      <c r="C110" s="998" t="s">
        <v>1032</v>
      </c>
      <c r="D110" s="998"/>
      <c r="E110" s="998"/>
      <c r="F110" s="33"/>
      <c r="G110" s="33"/>
      <c r="H110" s="33"/>
      <c r="I110" s="33"/>
      <c r="J110" s="33"/>
      <c r="K110" s="33"/>
      <c r="L110" s="33"/>
      <c r="M110" s="33"/>
      <c r="N110" s="33"/>
      <c r="O110" s="33"/>
      <c r="P110" s="33"/>
      <c r="Q110" s="33"/>
      <c r="R110" s="33"/>
      <c r="S110" s="33"/>
      <c r="T110" s="886"/>
      <c r="U110" s="381"/>
      <c r="V110" s="381"/>
      <c r="W110" s="381"/>
      <c r="X110" s="381"/>
      <c r="Y110" s="381"/>
      <c r="Z110" s="381"/>
      <c r="AA110" s="381"/>
      <c r="AB110" s="381"/>
      <c r="AC110" s="381"/>
      <c r="AD110" s="212"/>
    </row>
    <row r="111" spans="1:30" s="363" customFormat="1" ht="15" customHeight="1" x14ac:dyDescent="0.25">
      <c r="A111" s="654"/>
      <c r="B111" s="362"/>
      <c r="C111" s="834" t="s">
        <v>1047</v>
      </c>
      <c r="D111" s="834"/>
      <c r="E111" s="834"/>
      <c r="F111" s="33"/>
      <c r="G111" s="33"/>
      <c r="H111" s="33"/>
      <c r="I111" s="33"/>
      <c r="J111" s="33"/>
      <c r="K111" s="33"/>
      <c r="L111" s="33"/>
      <c r="M111" s="33"/>
      <c r="N111" s="33"/>
      <c r="O111" s="33"/>
      <c r="P111" s="33"/>
      <c r="Q111" s="33"/>
      <c r="R111" s="33"/>
      <c r="S111" s="33"/>
      <c r="T111" s="886"/>
      <c r="U111" s="381"/>
      <c r="V111" s="381"/>
      <c r="W111" s="381"/>
      <c r="X111" s="381"/>
      <c r="Y111" s="381"/>
      <c r="Z111" s="381"/>
      <c r="AA111" s="381"/>
      <c r="AB111" s="381"/>
      <c r="AC111" s="381"/>
      <c r="AD111" s="212"/>
    </row>
    <row r="112" spans="1:30" s="363" customFormat="1" ht="15" customHeight="1" x14ac:dyDescent="0.25">
      <c r="A112" s="654"/>
      <c r="B112" s="362"/>
      <c r="C112" s="861" t="s">
        <v>1048</v>
      </c>
      <c r="D112" s="861"/>
      <c r="E112" s="861"/>
      <c r="F112" s="33"/>
      <c r="G112" s="33"/>
      <c r="H112" s="33"/>
      <c r="I112" s="33"/>
      <c r="J112" s="33"/>
      <c r="K112" s="33"/>
      <c r="L112" s="33"/>
      <c r="M112" s="33"/>
      <c r="N112" s="33"/>
      <c r="O112" s="33"/>
      <c r="P112" s="33"/>
      <c r="Q112" s="33"/>
      <c r="R112" s="33"/>
      <c r="S112" s="33"/>
      <c r="T112" s="886"/>
      <c r="U112" s="381"/>
      <c r="V112" s="381"/>
      <c r="W112" s="381"/>
      <c r="X112" s="381"/>
      <c r="Y112" s="381"/>
      <c r="Z112" s="381"/>
      <c r="AA112" s="381"/>
      <c r="AB112" s="381"/>
      <c r="AC112" s="381"/>
      <c r="AD112" s="212"/>
    </row>
    <row r="113" spans="1:30" s="363" customFormat="1" ht="15" customHeight="1" x14ac:dyDescent="0.25">
      <c r="A113" s="654"/>
      <c r="B113" s="863"/>
      <c r="C113" s="981" t="s">
        <v>1172</v>
      </c>
      <c r="D113" s="872"/>
      <c r="E113" s="872"/>
      <c r="F113" s="866" t="str">
        <f t="shared" ref="F113:S113" si="17">IF(AND(F110&gt;=F111,F111&gt;=F112),"Yes","No")</f>
        <v>Yes</v>
      </c>
      <c r="G113" s="866" t="str">
        <f t="shared" si="17"/>
        <v>Yes</v>
      </c>
      <c r="H113" s="866" t="str">
        <f t="shared" si="17"/>
        <v>Yes</v>
      </c>
      <c r="I113" s="866" t="str">
        <f t="shared" si="17"/>
        <v>Yes</v>
      </c>
      <c r="J113" s="866" t="str">
        <f t="shared" si="17"/>
        <v>Yes</v>
      </c>
      <c r="K113" s="866" t="str">
        <f t="shared" si="17"/>
        <v>Yes</v>
      </c>
      <c r="L113" s="866" t="str">
        <f t="shared" si="17"/>
        <v>Yes</v>
      </c>
      <c r="M113" s="866" t="str">
        <f t="shared" si="17"/>
        <v>Yes</v>
      </c>
      <c r="N113" s="866" t="str">
        <f t="shared" si="17"/>
        <v>Yes</v>
      </c>
      <c r="O113" s="866" t="str">
        <f t="shared" si="17"/>
        <v>Yes</v>
      </c>
      <c r="P113" s="866" t="str">
        <f t="shared" si="17"/>
        <v>Yes</v>
      </c>
      <c r="Q113" s="866" t="str">
        <f t="shared" si="17"/>
        <v>Yes</v>
      </c>
      <c r="R113" s="866" t="str">
        <f t="shared" si="17"/>
        <v>Yes</v>
      </c>
      <c r="S113" s="866" t="str">
        <f t="shared" si="17"/>
        <v>Yes</v>
      </c>
      <c r="T113" s="886"/>
      <c r="U113" s="381"/>
      <c r="V113" s="381"/>
      <c r="W113" s="381"/>
      <c r="X113" s="381"/>
      <c r="Y113" s="381"/>
      <c r="Z113" s="381"/>
      <c r="AA113" s="381"/>
      <c r="AB113" s="381"/>
      <c r="AC113" s="381"/>
      <c r="AD113" s="212"/>
    </row>
    <row r="114" spans="1:30" s="363" customFormat="1" ht="15" customHeight="1" x14ac:dyDescent="0.25">
      <c r="A114" s="654"/>
      <c r="B114" s="829"/>
      <c r="C114" s="998" t="s">
        <v>1033</v>
      </c>
      <c r="D114" s="998"/>
      <c r="E114" s="998"/>
      <c r="F114" s="873"/>
      <c r="G114" s="873"/>
      <c r="H114" s="873"/>
      <c r="I114" s="873"/>
      <c r="J114" s="873"/>
      <c r="K114" s="873"/>
      <c r="L114" s="873"/>
      <c r="M114" s="873"/>
      <c r="N114" s="873"/>
      <c r="O114" s="873"/>
      <c r="P114" s="873"/>
      <c r="Q114" s="873"/>
      <c r="R114" s="873"/>
      <c r="S114" s="873"/>
      <c r="T114" s="886"/>
      <c r="U114" s="381"/>
      <c r="V114" s="381"/>
      <c r="W114" s="381"/>
      <c r="X114" s="381"/>
      <c r="Y114" s="381"/>
      <c r="Z114" s="381"/>
      <c r="AA114" s="381"/>
      <c r="AB114" s="381"/>
      <c r="AC114" s="381"/>
      <c r="AD114" s="212"/>
    </row>
    <row r="115" spans="1:30" s="363" customFormat="1" ht="15" customHeight="1" x14ac:dyDescent="0.25">
      <c r="A115" s="654"/>
      <c r="B115" s="870">
        <v>4.2</v>
      </c>
      <c r="C115" s="834" t="s">
        <v>1034</v>
      </c>
      <c r="D115" s="834"/>
      <c r="E115" s="834"/>
      <c r="F115" s="33"/>
      <c r="G115" s="33"/>
      <c r="H115" s="33"/>
      <c r="I115" s="33"/>
      <c r="J115" s="33"/>
      <c r="K115" s="33"/>
      <c r="L115" s="33"/>
      <c r="M115" s="33"/>
      <c r="N115" s="33"/>
      <c r="O115" s="33"/>
      <c r="P115" s="33"/>
      <c r="Q115" s="33"/>
      <c r="R115" s="33"/>
      <c r="S115" s="33"/>
      <c r="T115" s="886"/>
      <c r="U115" s="381"/>
      <c r="V115" s="381"/>
      <c r="W115" s="381"/>
      <c r="X115" s="381"/>
      <c r="Y115" s="381"/>
      <c r="Z115" s="381"/>
      <c r="AA115" s="381"/>
      <c r="AB115" s="381"/>
      <c r="AC115" s="381"/>
      <c r="AD115" s="212"/>
    </row>
    <row r="116" spans="1:30" s="363" customFormat="1" ht="15" customHeight="1" x14ac:dyDescent="0.25">
      <c r="A116" s="654"/>
      <c r="B116" s="362"/>
      <c r="C116" s="861" t="s">
        <v>1047</v>
      </c>
      <c r="D116" s="861"/>
      <c r="E116" s="861"/>
      <c r="F116" s="33"/>
      <c r="G116" s="33"/>
      <c r="H116" s="33"/>
      <c r="I116" s="33"/>
      <c r="J116" s="33"/>
      <c r="K116" s="33"/>
      <c r="L116" s="33"/>
      <c r="M116" s="33"/>
      <c r="N116" s="33"/>
      <c r="O116" s="33"/>
      <c r="P116" s="33"/>
      <c r="Q116" s="33"/>
      <c r="R116" s="33"/>
      <c r="S116" s="33"/>
      <c r="T116" s="886"/>
      <c r="U116" s="381"/>
      <c r="V116" s="381"/>
      <c r="W116" s="381"/>
      <c r="X116" s="381"/>
      <c r="Y116" s="381"/>
      <c r="Z116" s="381"/>
      <c r="AA116" s="381"/>
      <c r="AB116" s="381"/>
      <c r="AC116" s="381"/>
      <c r="AD116" s="212"/>
    </row>
    <row r="117" spans="1:30" s="363" customFormat="1" ht="15" customHeight="1" x14ac:dyDescent="0.25">
      <c r="A117" s="654"/>
      <c r="B117" s="362"/>
      <c r="C117" s="862" t="s">
        <v>1048</v>
      </c>
      <c r="D117" s="862"/>
      <c r="E117" s="862"/>
      <c r="F117" s="33"/>
      <c r="G117" s="33"/>
      <c r="H117" s="33"/>
      <c r="I117" s="33"/>
      <c r="J117" s="33"/>
      <c r="K117" s="33"/>
      <c r="L117" s="33"/>
      <c r="M117" s="33"/>
      <c r="N117" s="33"/>
      <c r="O117" s="33"/>
      <c r="P117" s="33"/>
      <c r="Q117" s="33"/>
      <c r="R117" s="33"/>
      <c r="S117" s="33"/>
      <c r="T117" s="886"/>
      <c r="U117" s="381"/>
      <c r="V117" s="381"/>
      <c r="W117" s="381"/>
      <c r="X117" s="381"/>
      <c r="Y117" s="381"/>
      <c r="Z117" s="381"/>
      <c r="AA117" s="381"/>
      <c r="AB117" s="381"/>
      <c r="AC117" s="381"/>
      <c r="AD117" s="212"/>
    </row>
    <row r="118" spans="1:30" s="363" customFormat="1" ht="15" customHeight="1" x14ac:dyDescent="0.25">
      <c r="A118" s="654"/>
      <c r="B118" s="863"/>
      <c r="C118" s="871" t="s">
        <v>1172</v>
      </c>
      <c r="D118" s="872"/>
      <c r="E118" s="872"/>
      <c r="F118" s="866" t="str">
        <f t="shared" ref="F118:S118" si="18">IF(AND(F115&gt;=F116,F116&gt;=F117),"Yes","No")</f>
        <v>Yes</v>
      </c>
      <c r="G118" s="866" t="str">
        <f t="shared" si="18"/>
        <v>Yes</v>
      </c>
      <c r="H118" s="866" t="str">
        <f t="shared" si="18"/>
        <v>Yes</v>
      </c>
      <c r="I118" s="866" t="str">
        <f t="shared" si="18"/>
        <v>Yes</v>
      </c>
      <c r="J118" s="866" t="str">
        <f t="shared" si="18"/>
        <v>Yes</v>
      </c>
      <c r="K118" s="866" t="str">
        <f t="shared" si="18"/>
        <v>Yes</v>
      </c>
      <c r="L118" s="866" t="str">
        <f t="shared" si="18"/>
        <v>Yes</v>
      </c>
      <c r="M118" s="866" t="str">
        <f t="shared" si="18"/>
        <v>Yes</v>
      </c>
      <c r="N118" s="866" t="str">
        <f t="shared" si="18"/>
        <v>Yes</v>
      </c>
      <c r="O118" s="866" t="str">
        <f t="shared" si="18"/>
        <v>Yes</v>
      </c>
      <c r="P118" s="866" t="str">
        <f t="shared" si="18"/>
        <v>Yes</v>
      </c>
      <c r="Q118" s="866" t="str">
        <f t="shared" si="18"/>
        <v>Yes</v>
      </c>
      <c r="R118" s="866" t="str">
        <f t="shared" si="18"/>
        <v>Yes</v>
      </c>
      <c r="S118" s="866" t="str">
        <f t="shared" si="18"/>
        <v>Yes</v>
      </c>
      <c r="T118" s="886"/>
      <c r="U118" s="381"/>
      <c r="V118" s="381"/>
      <c r="W118" s="381"/>
      <c r="X118" s="381"/>
      <c r="Y118" s="381"/>
      <c r="Z118" s="381"/>
      <c r="AA118" s="381"/>
      <c r="AB118" s="381"/>
      <c r="AC118" s="381"/>
      <c r="AD118" s="212"/>
    </row>
    <row r="119" spans="1:30" s="363" customFormat="1" ht="15" customHeight="1" x14ac:dyDescent="0.25">
      <c r="A119" s="654"/>
      <c r="B119" s="870">
        <v>4.3</v>
      </c>
      <c r="C119" s="834" t="s">
        <v>1035</v>
      </c>
      <c r="D119" s="834"/>
      <c r="E119" s="834"/>
      <c r="F119" s="33"/>
      <c r="G119" s="33"/>
      <c r="H119" s="33"/>
      <c r="I119" s="33"/>
      <c r="J119" s="33"/>
      <c r="K119" s="33"/>
      <c r="L119" s="33"/>
      <c r="M119" s="33"/>
      <c r="N119" s="33"/>
      <c r="O119" s="33"/>
      <c r="P119" s="33"/>
      <c r="Q119" s="33"/>
      <c r="R119" s="33"/>
      <c r="S119" s="33"/>
      <c r="T119" s="886"/>
      <c r="U119" s="381"/>
      <c r="V119" s="381"/>
      <c r="W119" s="381"/>
      <c r="X119" s="381"/>
      <c r="Y119" s="381"/>
      <c r="Z119" s="381"/>
      <c r="AA119" s="381"/>
      <c r="AB119" s="381"/>
      <c r="AC119" s="381"/>
      <c r="AD119" s="212"/>
    </row>
    <row r="120" spans="1:30" s="363" customFormat="1" ht="15" customHeight="1" x14ac:dyDescent="0.25">
      <c r="A120" s="654"/>
      <c r="B120" s="362"/>
      <c r="C120" s="861" t="s">
        <v>1047</v>
      </c>
      <c r="D120" s="861"/>
      <c r="E120" s="861"/>
      <c r="F120" s="33"/>
      <c r="G120" s="33"/>
      <c r="H120" s="33"/>
      <c r="I120" s="33"/>
      <c r="J120" s="33"/>
      <c r="K120" s="33"/>
      <c r="L120" s="33"/>
      <c r="M120" s="33"/>
      <c r="N120" s="33"/>
      <c r="O120" s="33"/>
      <c r="P120" s="33"/>
      <c r="Q120" s="33"/>
      <c r="R120" s="33"/>
      <c r="S120" s="33"/>
      <c r="T120" s="886"/>
      <c r="U120" s="381"/>
      <c r="V120" s="381"/>
      <c r="W120" s="381"/>
      <c r="X120" s="381"/>
      <c r="Y120" s="381"/>
      <c r="Z120" s="381"/>
      <c r="AA120" s="381"/>
      <c r="AB120" s="381"/>
      <c r="AC120" s="381"/>
      <c r="AD120" s="212"/>
    </row>
    <row r="121" spans="1:30" s="363" customFormat="1" ht="15" customHeight="1" x14ac:dyDescent="0.25">
      <c r="A121" s="654"/>
      <c r="B121" s="362"/>
      <c r="C121" s="862" t="s">
        <v>1048</v>
      </c>
      <c r="D121" s="862"/>
      <c r="E121" s="862"/>
      <c r="F121" s="33"/>
      <c r="G121" s="33"/>
      <c r="H121" s="33"/>
      <c r="I121" s="33"/>
      <c r="J121" s="33"/>
      <c r="K121" s="33"/>
      <c r="L121" s="33"/>
      <c r="M121" s="33"/>
      <c r="N121" s="33"/>
      <c r="O121" s="33"/>
      <c r="P121" s="33"/>
      <c r="Q121" s="33"/>
      <c r="R121" s="33"/>
      <c r="S121" s="33"/>
      <c r="T121" s="886"/>
      <c r="U121" s="381"/>
      <c r="V121" s="381"/>
      <c r="W121" s="381"/>
      <c r="X121" s="381"/>
      <c r="Y121" s="381"/>
      <c r="Z121" s="381"/>
      <c r="AA121" s="381"/>
      <c r="AB121" s="381"/>
      <c r="AC121" s="381"/>
      <c r="AD121" s="212"/>
    </row>
    <row r="122" spans="1:30" s="363" customFormat="1" ht="15" customHeight="1" x14ac:dyDescent="0.25">
      <c r="A122" s="654"/>
      <c r="B122" s="863"/>
      <c r="C122" s="871" t="s">
        <v>1172</v>
      </c>
      <c r="D122" s="872"/>
      <c r="E122" s="872"/>
      <c r="F122" s="866" t="str">
        <f t="shared" ref="F122:S122" si="19">IF(AND(F119&gt;=F120,F120&gt;=F121),"Yes","No")</f>
        <v>Yes</v>
      </c>
      <c r="G122" s="866" t="str">
        <f t="shared" si="19"/>
        <v>Yes</v>
      </c>
      <c r="H122" s="866" t="str">
        <f t="shared" si="19"/>
        <v>Yes</v>
      </c>
      <c r="I122" s="866" t="str">
        <f t="shared" si="19"/>
        <v>Yes</v>
      </c>
      <c r="J122" s="866" t="str">
        <f t="shared" si="19"/>
        <v>Yes</v>
      </c>
      <c r="K122" s="866" t="str">
        <f t="shared" si="19"/>
        <v>Yes</v>
      </c>
      <c r="L122" s="866" t="str">
        <f t="shared" si="19"/>
        <v>Yes</v>
      </c>
      <c r="M122" s="866" t="str">
        <f t="shared" si="19"/>
        <v>Yes</v>
      </c>
      <c r="N122" s="866" t="str">
        <f t="shared" si="19"/>
        <v>Yes</v>
      </c>
      <c r="O122" s="866" t="str">
        <f t="shared" si="19"/>
        <v>Yes</v>
      </c>
      <c r="P122" s="866" t="str">
        <f t="shared" si="19"/>
        <v>Yes</v>
      </c>
      <c r="Q122" s="866" t="str">
        <f t="shared" si="19"/>
        <v>Yes</v>
      </c>
      <c r="R122" s="866" t="str">
        <f t="shared" si="19"/>
        <v>Yes</v>
      </c>
      <c r="S122" s="866" t="str">
        <f t="shared" si="19"/>
        <v>Yes</v>
      </c>
      <c r="T122" s="886"/>
      <c r="U122" s="381"/>
      <c r="V122" s="381"/>
      <c r="W122" s="381"/>
      <c r="X122" s="381"/>
      <c r="Y122" s="381"/>
      <c r="Z122" s="381"/>
      <c r="AA122" s="381"/>
      <c r="AB122" s="381"/>
      <c r="AC122" s="381"/>
      <c r="AD122" s="212"/>
    </row>
    <row r="123" spans="1:30" s="363" customFormat="1" ht="15" customHeight="1" x14ac:dyDescent="0.25">
      <c r="A123" s="654"/>
      <c r="B123" s="870">
        <v>4.4000000000000004</v>
      </c>
      <c r="C123" s="834" t="s">
        <v>1036</v>
      </c>
      <c r="D123" s="834"/>
      <c r="E123" s="834"/>
      <c r="F123" s="33"/>
      <c r="G123" s="33"/>
      <c r="H123" s="33"/>
      <c r="I123" s="33"/>
      <c r="J123" s="33"/>
      <c r="K123" s="33"/>
      <c r="L123" s="33"/>
      <c r="M123" s="33"/>
      <c r="N123" s="33"/>
      <c r="O123" s="33"/>
      <c r="P123" s="33"/>
      <c r="Q123" s="33"/>
      <c r="R123" s="33"/>
      <c r="S123" s="33"/>
      <c r="T123" s="886"/>
      <c r="U123" s="381"/>
      <c r="V123" s="381"/>
      <c r="W123" s="381"/>
      <c r="X123" s="381"/>
      <c r="Y123" s="381"/>
      <c r="Z123" s="381"/>
      <c r="AA123" s="381"/>
      <c r="AB123" s="381"/>
      <c r="AC123" s="381"/>
      <c r="AD123" s="212"/>
    </row>
    <row r="124" spans="1:30" s="363" customFormat="1" ht="15" customHeight="1" x14ac:dyDescent="0.25">
      <c r="A124" s="654"/>
      <c r="B124" s="362"/>
      <c r="C124" s="861" t="s">
        <v>1047</v>
      </c>
      <c r="D124" s="861"/>
      <c r="E124" s="861"/>
      <c r="F124" s="33"/>
      <c r="G124" s="33"/>
      <c r="H124" s="33"/>
      <c r="I124" s="33"/>
      <c r="J124" s="33"/>
      <c r="K124" s="33"/>
      <c r="L124" s="33"/>
      <c r="M124" s="33"/>
      <c r="N124" s="33"/>
      <c r="O124" s="33"/>
      <c r="P124" s="33"/>
      <c r="Q124" s="33"/>
      <c r="R124" s="33"/>
      <c r="S124" s="33"/>
      <c r="T124" s="886"/>
      <c r="U124" s="381"/>
      <c r="V124" s="381"/>
      <c r="W124" s="381"/>
      <c r="X124" s="381"/>
      <c r="Y124" s="381"/>
      <c r="Z124" s="381"/>
      <c r="AA124" s="381"/>
      <c r="AB124" s="381"/>
      <c r="AC124" s="381"/>
      <c r="AD124" s="212"/>
    </row>
    <row r="125" spans="1:30" s="363" customFormat="1" ht="15" customHeight="1" x14ac:dyDescent="0.25">
      <c r="A125" s="654"/>
      <c r="B125" s="362"/>
      <c r="C125" s="862" t="s">
        <v>1048</v>
      </c>
      <c r="D125" s="862"/>
      <c r="E125" s="862"/>
      <c r="F125" s="33"/>
      <c r="G125" s="33"/>
      <c r="H125" s="33"/>
      <c r="I125" s="33"/>
      <c r="J125" s="33"/>
      <c r="K125" s="33"/>
      <c r="L125" s="33"/>
      <c r="M125" s="33"/>
      <c r="N125" s="33"/>
      <c r="O125" s="33"/>
      <c r="P125" s="33"/>
      <c r="Q125" s="33"/>
      <c r="R125" s="33"/>
      <c r="S125" s="33"/>
      <c r="T125" s="886"/>
      <c r="U125" s="381"/>
      <c r="V125" s="381"/>
      <c r="W125" s="381"/>
      <c r="X125" s="381"/>
      <c r="Y125" s="381"/>
      <c r="Z125" s="381"/>
      <c r="AA125" s="381"/>
      <c r="AB125" s="381"/>
      <c r="AC125" s="381"/>
      <c r="AD125" s="212"/>
    </row>
    <row r="126" spans="1:30" s="363" customFormat="1" ht="15" customHeight="1" x14ac:dyDescent="0.25">
      <c r="A126" s="654"/>
      <c r="B126" s="863"/>
      <c r="C126" s="871" t="s">
        <v>1172</v>
      </c>
      <c r="D126" s="872"/>
      <c r="E126" s="872"/>
      <c r="F126" s="866" t="str">
        <f t="shared" ref="F126:S126" si="20">IF(AND(F123&gt;=F124,F124&gt;=F125),"Yes","No")</f>
        <v>Yes</v>
      </c>
      <c r="G126" s="866" t="str">
        <f t="shared" si="20"/>
        <v>Yes</v>
      </c>
      <c r="H126" s="866" t="str">
        <f t="shared" si="20"/>
        <v>Yes</v>
      </c>
      <c r="I126" s="866" t="str">
        <f t="shared" si="20"/>
        <v>Yes</v>
      </c>
      <c r="J126" s="866" t="str">
        <f t="shared" si="20"/>
        <v>Yes</v>
      </c>
      <c r="K126" s="866" t="str">
        <f t="shared" si="20"/>
        <v>Yes</v>
      </c>
      <c r="L126" s="866" t="str">
        <f t="shared" si="20"/>
        <v>Yes</v>
      </c>
      <c r="M126" s="866" t="str">
        <f t="shared" si="20"/>
        <v>Yes</v>
      </c>
      <c r="N126" s="866" t="str">
        <f t="shared" si="20"/>
        <v>Yes</v>
      </c>
      <c r="O126" s="866" t="str">
        <f t="shared" si="20"/>
        <v>Yes</v>
      </c>
      <c r="P126" s="866" t="str">
        <f t="shared" si="20"/>
        <v>Yes</v>
      </c>
      <c r="Q126" s="866" t="str">
        <f t="shared" si="20"/>
        <v>Yes</v>
      </c>
      <c r="R126" s="866" t="str">
        <f t="shared" si="20"/>
        <v>Yes</v>
      </c>
      <c r="S126" s="866" t="str">
        <f t="shared" si="20"/>
        <v>Yes</v>
      </c>
      <c r="T126" s="886"/>
      <c r="U126" s="381"/>
      <c r="V126" s="381"/>
      <c r="W126" s="381"/>
      <c r="X126" s="381"/>
      <c r="Y126" s="381"/>
      <c r="Z126" s="381"/>
      <c r="AA126" s="381"/>
      <c r="AB126" s="381"/>
      <c r="AC126" s="381"/>
      <c r="AD126" s="212"/>
    </row>
    <row r="127" spans="1:30" s="363" customFormat="1" ht="15" customHeight="1" x14ac:dyDescent="0.25">
      <c r="A127" s="654"/>
      <c r="B127" s="980"/>
      <c r="C127" s="938" t="s">
        <v>1037</v>
      </c>
      <c r="D127" s="877"/>
      <c r="E127" s="877"/>
      <c r="F127" s="873"/>
      <c r="G127" s="873"/>
      <c r="H127" s="873"/>
      <c r="I127" s="873"/>
      <c r="J127" s="873"/>
      <c r="K127" s="873"/>
      <c r="L127" s="873"/>
      <c r="M127" s="873"/>
      <c r="N127" s="873"/>
      <c r="O127" s="873"/>
      <c r="P127" s="873"/>
      <c r="Q127" s="873"/>
      <c r="R127" s="873"/>
      <c r="S127" s="873"/>
      <c r="T127" s="886"/>
      <c r="U127" s="381"/>
      <c r="V127" s="381"/>
      <c r="W127" s="381"/>
      <c r="X127" s="381"/>
      <c r="Y127" s="381"/>
      <c r="Z127" s="381"/>
      <c r="AA127" s="381"/>
      <c r="AB127" s="381"/>
      <c r="AC127" s="381"/>
      <c r="AD127" s="212"/>
    </row>
    <row r="128" spans="1:30" s="363" customFormat="1" ht="15" customHeight="1" x14ac:dyDescent="0.25">
      <c r="A128" s="654"/>
      <c r="B128" s="767">
        <v>4.5</v>
      </c>
      <c r="C128" s="834" t="s">
        <v>1034</v>
      </c>
      <c r="D128" s="834"/>
      <c r="E128" s="834"/>
      <c r="F128" s="33"/>
      <c r="G128" s="33"/>
      <c r="H128" s="33"/>
      <c r="I128" s="33"/>
      <c r="J128" s="33"/>
      <c r="K128" s="33"/>
      <c r="L128" s="33"/>
      <c r="M128" s="33"/>
      <c r="N128" s="33"/>
      <c r="O128" s="33"/>
      <c r="P128" s="33"/>
      <c r="Q128" s="33"/>
      <c r="R128" s="33"/>
      <c r="S128" s="33"/>
      <c r="T128" s="886"/>
      <c r="U128" s="381"/>
      <c r="V128" s="381"/>
      <c r="W128" s="381"/>
      <c r="X128" s="381"/>
      <c r="Y128" s="381"/>
      <c r="Z128" s="381"/>
      <c r="AA128" s="381"/>
      <c r="AB128" s="381"/>
      <c r="AC128" s="381"/>
      <c r="AD128" s="212"/>
    </row>
    <row r="129" spans="1:30" s="363" customFormat="1" ht="15" customHeight="1" x14ac:dyDescent="0.25">
      <c r="A129" s="654"/>
      <c r="B129" s="767">
        <v>4.5999999999999996</v>
      </c>
      <c r="C129" s="834" t="s">
        <v>1035</v>
      </c>
      <c r="D129" s="834"/>
      <c r="E129" s="834"/>
      <c r="F129" s="33"/>
      <c r="G129" s="33"/>
      <c r="H129" s="33"/>
      <c r="I129" s="33"/>
      <c r="J129" s="33"/>
      <c r="K129" s="33"/>
      <c r="L129" s="33"/>
      <c r="M129" s="33"/>
      <c r="N129" s="33"/>
      <c r="O129" s="33"/>
      <c r="P129" s="33"/>
      <c r="Q129" s="33"/>
      <c r="R129" s="33"/>
      <c r="S129" s="33"/>
      <c r="T129" s="886"/>
      <c r="U129" s="381"/>
      <c r="V129" s="381"/>
      <c r="W129" s="381"/>
      <c r="X129" s="381"/>
      <c r="Y129" s="381"/>
      <c r="Z129" s="381"/>
      <c r="AA129" s="381"/>
      <c r="AB129" s="381"/>
      <c r="AC129" s="381"/>
      <c r="AD129" s="212"/>
    </row>
    <row r="130" spans="1:30" s="363" customFormat="1" ht="15" customHeight="1" x14ac:dyDescent="0.25">
      <c r="A130" s="654"/>
      <c r="B130" s="768">
        <v>4.7</v>
      </c>
      <c r="C130" s="835" t="s">
        <v>1036</v>
      </c>
      <c r="D130" s="835"/>
      <c r="E130" s="835"/>
      <c r="F130" s="28"/>
      <c r="G130" s="28"/>
      <c r="H130" s="28"/>
      <c r="I130" s="28"/>
      <c r="J130" s="28"/>
      <c r="K130" s="28"/>
      <c r="L130" s="28"/>
      <c r="M130" s="28"/>
      <c r="N130" s="28"/>
      <c r="O130" s="28"/>
      <c r="P130" s="28"/>
      <c r="Q130" s="28"/>
      <c r="R130" s="28"/>
      <c r="S130" s="28"/>
      <c r="T130" s="887"/>
      <c r="U130" s="381"/>
      <c r="V130" s="381"/>
      <c r="W130" s="381"/>
      <c r="X130" s="381"/>
      <c r="Y130" s="381"/>
      <c r="Z130" s="381"/>
      <c r="AA130" s="381"/>
      <c r="AB130" s="381"/>
      <c r="AC130" s="381"/>
      <c r="AD130" s="212"/>
    </row>
    <row r="131" spans="1:30" s="730" customFormat="1" ht="15" customHeight="1" x14ac:dyDescent="0.25">
      <c r="A131" s="654"/>
      <c r="B131" s="773"/>
      <c r="C131" s="843" t="s">
        <v>1038</v>
      </c>
      <c r="D131" s="843"/>
      <c r="E131" s="843"/>
      <c r="F131" s="756">
        <f t="shared" ref="F131:S131" si="21">SUM(F91,F97,F103,F104)</f>
        <v>0</v>
      </c>
      <c r="G131" s="756">
        <f t="shared" si="21"/>
        <v>0</v>
      </c>
      <c r="H131" s="756">
        <f t="shared" si="21"/>
        <v>0</v>
      </c>
      <c r="I131" s="756">
        <f t="shared" si="21"/>
        <v>0</v>
      </c>
      <c r="J131" s="756">
        <f t="shared" si="21"/>
        <v>0</v>
      </c>
      <c r="K131" s="756">
        <f t="shared" si="21"/>
        <v>0</v>
      </c>
      <c r="L131" s="756">
        <f t="shared" si="21"/>
        <v>0</v>
      </c>
      <c r="M131" s="756">
        <f t="shared" si="21"/>
        <v>0</v>
      </c>
      <c r="N131" s="756">
        <f t="shared" si="21"/>
        <v>0</v>
      </c>
      <c r="O131" s="756">
        <f t="shared" si="21"/>
        <v>0</v>
      </c>
      <c r="P131" s="756">
        <f t="shared" si="21"/>
        <v>0</v>
      </c>
      <c r="Q131" s="756">
        <f t="shared" si="21"/>
        <v>0</v>
      </c>
      <c r="R131" s="756">
        <f t="shared" si="21"/>
        <v>0</v>
      </c>
      <c r="S131" s="756">
        <f t="shared" si="21"/>
        <v>0</v>
      </c>
      <c r="T131" s="888"/>
      <c r="U131" s="381"/>
      <c r="V131" s="381"/>
      <c r="W131" s="381"/>
      <c r="X131" s="381"/>
      <c r="Y131" s="381"/>
      <c r="Z131" s="381"/>
      <c r="AA131" s="381"/>
      <c r="AB131" s="381"/>
      <c r="AC131" s="381"/>
      <c r="AD131" s="212"/>
    </row>
    <row r="132" spans="1:30" s="730" customFormat="1" ht="15" customHeight="1" x14ac:dyDescent="0.25">
      <c r="A132" s="654"/>
      <c r="B132" s="381"/>
      <c r="C132" s="1000"/>
      <c r="D132" s="1000"/>
      <c r="E132" s="1000"/>
      <c r="F132" s="889"/>
      <c r="G132" s="889"/>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212"/>
    </row>
    <row r="133" spans="1:30" s="730" customFormat="1" ht="45" customHeight="1" x14ac:dyDescent="0.55000000000000004">
      <c r="A133" s="934" t="s">
        <v>1066</v>
      </c>
      <c r="B133" s="851"/>
      <c r="C133" s="806"/>
      <c r="D133" s="806"/>
      <c r="E133" s="806"/>
      <c r="F133" s="807"/>
      <c r="G133" s="808"/>
      <c r="H133" s="808"/>
      <c r="I133" s="808"/>
      <c r="J133" s="808"/>
      <c r="K133" s="806"/>
      <c r="L133" s="808"/>
      <c r="M133" s="808"/>
      <c r="N133" s="806"/>
      <c r="O133" s="809"/>
      <c r="P133" s="810"/>
      <c r="Q133" s="811"/>
      <c r="R133" s="811"/>
      <c r="S133" s="811"/>
      <c r="T133" s="811"/>
      <c r="U133" s="811"/>
      <c r="V133" s="811"/>
      <c r="W133" s="811"/>
      <c r="X133" s="811"/>
      <c r="Y133" s="811"/>
      <c r="Z133" s="811"/>
      <c r="AA133" s="811"/>
      <c r="AB133" s="811"/>
      <c r="AC133" s="811"/>
      <c r="AD133" s="812"/>
    </row>
    <row r="134" spans="1:30" s="363" customFormat="1" ht="30" customHeight="1" x14ac:dyDescent="0.25">
      <c r="A134" s="725"/>
      <c r="B134" s="3689"/>
      <c r="C134" s="3690"/>
      <c r="D134" s="3678" t="s">
        <v>1097</v>
      </c>
      <c r="E134" s="3679"/>
      <c r="F134" s="3679"/>
      <c r="G134" s="3679"/>
      <c r="H134" s="3679"/>
      <c r="I134" s="3680"/>
      <c r="J134" s="3678" t="s">
        <v>1067</v>
      </c>
      <c r="K134" s="3680"/>
      <c r="L134" s="3692" t="s">
        <v>1068</v>
      </c>
      <c r="M134" s="3684" t="s">
        <v>1069</v>
      </c>
      <c r="N134" s="3685"/>
      <c r="O134" s="3684" t="s">
        <v>1070</v>
      </c>
      <c r="P134" s="3685"/>
      <c r="Q134" s="3684" t="s">
        <v>1071</v>
      </c>
      <c r="R134" s="3686"/>
      <c r="S134" s="3698" t="s">
        <v>1171</v>
      </c>
      <c r="AD134" s="365"/>
    </row>
    <row r="135" spans="1:30" s="363" customFormat="1" ht="90" customHeight="1" x14ac:dyDescent="0.25">
      <c r="A135" s="725"/>
      <c r="B135" s="3691"/>
      <c r="C135" s="3688"/>
      <c r="D135" s="3681"/>
      <c r="E135" s="3682"/>
      <c r="F135" s="3682"/>
      <c r="G135" s="3682"/>
      <c r="H135" s="3682"/>
      <c r="I135" s="3683"/>
      <c r="J135" s="3681"/>
      <c r="K135" s="3683"/>
      <c r="L135" s="3693"/>
      <c r="M135" s="897" t="s">
        <v>163</v>
      </c>
      <c r="N135" s="897" t="s">
        <v>1072</v>
      </c>
      <c r="O135" s="897" t="s">
        <v>163</v>
      </c>
      <c r="P135" s="897" t="s">
        <v>1072</v>
      </c>
      <c r="Q135" s="897" t="s">
        <v>163</v>
      </c>
      <c r="R135" s="898" t="s">
        <v>1072</v>
      </c>
      <c r="S135" s="3699"/>
      <c r="AD135" s="365"/>
    </row>
    <row r="136" spans="1:30" s="363" customFormat="1" ht="15" customHeight="1" x14ac:dyDescent="0.25">
      <c r="A136" s="725"/>
      <c r="B136" s="3687"/>
      <c r="C136" s="945" t="s">
        <v>163</v>
      </c>
      <c r="D136" s="583"/>
      <c r="E136" s="947"/>
      <c r="F136" s="947"/>
      <c r="G136" s="947"/>
      <c r="H136" s="947"/>
      <c r="I136" s="906"/>
      <c r="J136" s="583"/>
      <c r="K136" s="906"/>
      <c r="L136" s="946"/>
      <c r="M136" s="903">
        <f>SUM(M138:M187)</f>
        <v>0</v>
      </c>
      <c r="N136" s="1"/>
      <c r="O136" s="903">
        <f>SUM(O138:O187)</f>
        <v>0</v>
      </c>
      <c r="P136" s="906"/>
      <c r="Q136" s="1"/>
      <c r="R136" s="583"/>
      <c r="S136" s="583"/>
      <c r="AD136" s="365"/>
    </row>
    <row r="137" spans="1:30" s="363" customFormat="1" ht="15" customHeight="1" x14ac:dyDescent="0.25">
      <c r="A137" s="725"/>
      <c r="B137" s="3688"/>
      <c r="C137" s="899" t="s">
        <v>1096</v>
      </c>
      <c r="D137" s="901"/>
      <c r="E137" s="948"/>
      <c r="F137" s="948"/>
      <c r="G137" s="948"/>
      <c r="H137" s="948"/>
      <c r="I137" s="559"/>
      <c r="J137" s="901"/>
      <c r="K137" s="559"/>
      <c r="L137" s="900"/>
      <c r="M137" s="866" t="str">
        <f>IF(M136&lt;=(G7+G10+K7+K10),"Yes","No")</f>
        <v>Yes</v>
      </c>
      <c r="N137" s="900"/>
      <c r="O137" s="866" t="str">
        <f>IF(O136&lt;=(N7+N10+O7+O10),"Yes","No")</f>
        <v>Yes</v>
      </c>
      <c r="P137" s="559"/>
      <c r="Q137" s="900"/>
      <c r="R137" s="901"/>
      <c r="S137" s="901"/>
      <c r="AD137" s="365"/>
    </row>
    <row r="138" spans="1:30" s="363" customFormat="1" ht="15" customHeight="1" x14ac:dyDescent="0.25">
      <c r="A138" s="725"/>
      <c r="B138" s="891">
        <v>1</v>
      </c>
      <c r="C138" s="892" t="s">
        <v>1073</v>
      </c>
      <c r="D138" s="3675"/>
      <c r="E138" s="3676"/>
      <c r="F138" s="3676"/>
      <c r="G138" s="3676"/>
      <c r="H138" s="3676"/>
      <c r="I138" s="3677"/>
      <c r="J138" s="3675"/>
      <c r="K138" s="3677"/>
      <c r="L138" s="930"/>
      <c r="M138" s="902"/>
      <c r="N138" s="902"/>
      <c r="O138" s="902"/>
      <c r="P138" s="902"/>
      <c r="Q138" s="903">
        <f>SUM(M138,O138)</f>
        <v>0</v>
      </c>
      <c r="R138" s="584">
        <f>SUM(N138,P138)</f>
        <v>0</v>
      </c>
      <c r="S138" s="1009" t="str">
        <f>IF(ISNUMBER('General Info'!$D$49), IF(Q138&gt;0.25*'General Info'!$D$49,"Yes","No"), "")</f>
        <v/>
      </c>
      <c r="AD138" s="365"/>
    </row>
    <row r="139" spans="1:30" s="363" customFormat="1" ht="15" customHeight="1" x14ac:dyDescent="0.25">
      <c r="A139" s="725"/>
      <c r="B139" s="893">
        <v>2</v>
      </c>
      <c r="C139" s="894" t="s">
        <v>1073</v>
      </c>
      <c r="D139" s="3669"/>
      <c r="E139" s="3670"/>
      <c r="F139" s="3670"/>
      <c r="G139" s="3670"/>
      <c r="H139" s="3670"/>
      <c r="I139" s="3671"/>
      <c r="J139" s="3669"/>
      <c r="K139" s="3671"/>
      <c r="L139" s="931"/>
      <c r="M139" s="535"/>
      <c r="N139" s="535"/>
      <c r="O139" s="535"/>
      <c r="P139" s="535"/>
      <c r="Q139" s="563">
        <f t="shared" ref="Q139:R187" si="22">SUM(M139,O139)</f>
        <v>0</v>
      </c>
      <c r="R139" s="419">
        <f t="shared" si="22"/>
        <v>0</v>
      </c>
      <c r="S139" s="1010" t="str">
        <f>IF(ISNUMBER('General Info'!$D$49), IF(Q139&gt;0.25*'General Info'!$D$49,"Yes","No"), "")</f>
        <v/>
      </c>
      <c r="AD139" s="365"/>
    </row>
    <row r="140" spans="1:30" s="363" customFormat="1" ht="15" customHeight="1" x14ac:dyDescent="0.25">
      <c r="A140" s="725"/>
      <c r="B140" s="893">
        <v>3</v>
      </c>
      <c r="C140" s="894" t="s">
        <v>1073</v>
      </c>
      <c r="D140" s="3669"/>
      <c r="E140" s="3670"/>
      <c r="F140" s="3670"/>
      <c r="G140" s="3670"/>
      <c r="H140" s="3670"/>
      <c r="I140" s="3671"/>
      <c r="J140" s="3669"/>
      <c r="K140" s="3671"/>
      <c r="L140" s="931"/>
      <c r="M140" s="535"/>
      <c r="N140" s="535"/>
      <c r="O140" s="535"/>
      <c r="P140" s="535"/>
      <c r="Q140" s="563">
        <f t="shared" si="22"/>
        <v>0</v>
      </c>
      <c r="R140" s="419">
        <f t="shared" si="22"/>
        <v>0</v>
      </c>
      <c r="S140" s="1010" t="str">
        <f>IF(ISNUMBER('General Info'!$D$49), IF(Q140&gt;0.25*'General Info'!$D$49,"Yes","No"), "")</f>
        <v/>
      </c>
      <c r="AD140" s="365"/>
    </row>
    <row r="141" spans="1:30" s="363" customFormat="1" ht="15" customHeight="1" x14ac:dyDescent="0.25">
      <c r="A141" s="725"/>
      <c r="B141" s="893">
        <v>4</v>
      </c>
      <c r="C141" s="894" t="s">
        <v>1073</v>
      </c>
      <c r="D141" s="3669"/>
      <c r="E141" s="3670"/>
      <c r="F141" s="3670"/>
      <c r="G141" s="3670"/>
      <c r="H141" s="3670"/>
      <c r="I141" s="3671"/>
      <c r="J141" s="3669"/>
      <c r="K141" s="3671"/>
      <c r="L141" s="931"/>
      <c r="M141" s="535"/>
      <c r="N141" s="535"/>
      <c r="O141" s="535"/>
      <c r="P141" s="535"/>
      <c r="Q141" s="563">
        <f t="shared" si="22"/>
        <v>0</v>
      </c>
      <c r="R141" s="419">
        <f t="shared" si="22"/>
        <v>0</v>
      </c>
      <c r="S141" s="1010" t="str">
        <f>IF(ISNUMBER('General Info'!$D$49), IF(Q141&gt;0.25*'General Info'!$D$49,"Yes","No"), "")</f>
        <v/>
      </c>
      <c r="AD141" s="365"/>
    </row>
    <row r="142" spans="1:30" s="363" customFormat="1" ht="15" customHeight="1" x14ac:dyDescent="0.25">
      <c r="A142" s="725"/>
      <c r="B142" s="893">
        <v>5</v>
      </c>
      <c r="C142" s="894" t="s">
        <v>1073</v>
      </c>
      <c r="D142" s="3669"/>
      <c r="E142" s="3670"/>
      <c r="F142" s="3670"/>
      <c r="G142" s="3670"/>
      <c r="H142" s="3670"/>
      <c r="I142" s="3671"/>
      <c r="J142" s="3669"/>
      <c r="K142" s="3671"/>
      <c r="L142" s="931"/>
      <c r="M142" s="535"/>
      <c r="N142" s="535"/>
      <c r="O142" s="535"/>
      <c r="P142" s="535"/>
      <c r="Q142" s="563">
        <f t="shared" si="22"/>
        <v>0</v>
      </c>
      <c r="R142" s="419">
        <f t="shared" si="22"/>
        <v>0</v>
      </c>
      <c r="S142" s="1010" t="str">
        <f>IF(ISNUMBER('General Info'!$D$49), IF(Q142&gt;0.25*'General Info'!$D$49,"Yes","No"), "")</f>
        <v/>
      </c>
      <c r="AD142" s="365"/>
    </row>
    <row r="143" spans="1:30" s="363" customFormat="1" ht="15" customHeight="1" x14ac:dyDescent="0.25">
      <c r="A143" s="725"/>
      <c r="B143" s="893">
        <v>6</v>
      </c>
      <c r="C143" s="894" t="s">
        <v>1073</v>
      </c>
      <c r="D143" s="3669"/>
      <c r="E143" s="3670"/>
      <c r="F143" s="3670"/>
      <c r="G143" s="3670"/>
      <c r="H143" s="3670"/>
      <c r="I143" s="3671"/>
      <c r="J143" s="3669"/>
      <c r="K143" s="3671"/>
      <c r="L143" s="931"/>
      <c r="M143" s="535"/>
      <c r="N143" s="535"/>
      <c r="O143" s="535"/>
      <c r="P143" s="535"/>
      <c r="Q143" s="563">
        <f t="shared" si="22"/>
        <v>0</v>
      </c>
      <c r="R143" s="419">
        <f t="shared" si="22"/>
        <v>0</v>
      </c>
      <c r="S143" s="1010" t="str">
        <f>IF(ISNUMBER('General Info'!$D$49), IF(Q143&gt;0.25*'General Info'!$D$49,"Yes","No"), "")</f>
        <v/>
      </c>
      <c r="AD143" s="365"/>
    </row>
    <row r="144" spans="1:30" s="363" customFormat="1" ht="15" customHeight="1" x14ac:dyDescent="0.25">
      <c r="A144" s="725"/>
      <c r="B144" s="893">
        <v>7</v>
      </c>
      <c r="C144" s="894" t="s">
        <v>1073</v>
      </c>
      <c r="D144" s="3669"/>
      <c r="E144" s="3670"/>
      <c r="F144" s="3670"/>
      <c r="G144" s="3670"/>
      <c r="H144" s="3670"/>
      <c r="I144" s="3671"/>
      <c r="J144" s="3669"/>
      <c r="K144" s="3671"/>
      <c r="L144" s="931"/>
      <c r="M144" s="535"/>
      <c r="N144" s="535"/>
      <c r="O144" s="535"/>
      <c r="P144" s="535"/>
      <c r="Q144" s="563">
        <f t="shared" si="22"/>
        <v>0</v>
      </c>
      <c r="R144" s="419">
        <f t="shared" si="22"/>
        <v>0</v>
      </c>
      <c r="S144" s="1010" t="str">
        <f>IF(ISNUMBER('General Info'!$D$49), IF(Q144&gt;0.25*'General Info'!$D$49,"Yes","No"), "")</f>
        <v/>
      </c>
      <c r="AD144" s="365"/>
    </row>
    <row r="145" spans="1:30" s="363" customFormat="1" ht="15" customHeight="1" x14ac:dyDescent="0.25">
      <c r="A145" s="725"/>
      <c r="B145" s="893">
        <v>8</v>
      </c>
      <c r="C145" s="894" t="s">
        <v>1073</v>
      </c>
      <c r="D145" s="3669"/>
      <c r="E145" s="3670"/>
      <c r="F145" s="3670"/>
      <c r="G145" s="3670"/>
      <c r="H145" s="3670"/>
      <c r="I145" s="3671"/>
      <c r="J145" s="3669"/>
      <c r="K145" s="3671"/>
      <c r="L145" s="931"/>
      <c r="M145" s="535"/>
      <c r="N145" s="535"/>
      <c r="O145" s="535"/>
      <c r="P145" s="535"/>
      <c r="Q145" s="563">
        <f t="shared" si="22"/>
        <v>0</v>
      </c>
      <c r="R145" s="419">
        <f t="shared" si="22"/>
        <v>0</v>
      </c>
      <c r="S145" s="1010" t="str">
        <f>IF(ISNUMBER('General Info'!$D$49), IF(Q145&gt;0.25*'General Info'!$D$49,"Yes","No"), "")</f>
        <v/>
      </c>
      <c r="AD145" s="365"/>
    </row>
    <row r="146" spans="1:30" s="363" customFormat="1" ht="15" customHeight="1" x14ac:dyDescent="0.25">
      <c r="A146" s="725"/>
      <c r="B146" s="893">
        <v>9</v>
      </c>
      <c r="C146" s="894" t="s">
        <v>1073</v>
      </c>
      <c r="D146" s="3669"/>
      <c r="E146" s="3670"/>
      <c r="F146" s="3670"/>
      <c r="G146" s="3670"/>
      <c r="H146" s="3670"/>
      <c r="I146" s="3671"/>
      <c r="J146" s="3669"/>
      <c r="K146" s="3671"/>
      <c r="L146" s="931"/>
      <c r="M146" s="535"/>
      <c r="N146" s="535"/>
      <c r="O146" s="535"/>
      <c r="P146" s="535"/>
      <c r="Q146" s="563">
        <f t="shared" si="22"/>
        <v>0</v>
      </c>
      <c r="R146" s="419">
        <f t="shared" si="22"/>
        <v>0</v>
      </c>
      <c r="S146" s="1010" t="str">
        <f>IF(ISNUMBER('General Info'!$D$49), IF(Q146&gt;0.25*'General Info'!$D$49,"Yes","No"), "")</f>
        <v/>
      </c>
      <c r="AD146" s="365"/>
    </row>
    <row r="147" spans="1:30" s="363" customFormat="1" ht="15" customHeight="1" x14ac:dyDescent="0.25">
      <c r="A147" s="725"/>
      <c r="B147" s="893">
        <v>10</v>
      </c>
      <c r="C147" s="894" t="s">
        <v>1073</v>
      </c>
      <c r="D147" s="3669"/>
      <c r="E147" s="3670"/>
      <c r="F147" s="3670"/>
      <c r="G147" s="3670"/>
      <c r="H147" s="3670"/>
      <c r="I147" s="3671"/>
      <c r="J147" s="3669"/>
      <c r="K147" s="3671"/>
      <c r="L147" s="931"/>
      <c r="M147" s="535"/>
      <c r="N147" s="535"/>
      <c r="O147" s="535"/>
      <c r="P147" s="535"/>
      <c r="Q147" s="563">
        <f t="shared" si="22"/>
        <v>0</v>
      </c>
      <c r="R147" s="419">
        <f t="shared" si="22"/>
        <v>0</v>
      </c>
      <c r="S147" s="1010" t="str">
        <f>IF(ISNUMBER('General Info'!$D$49), IF(Q147&gt;0.25*'General Info'!$D$49,"Yes","No"), "")</f>
        <v/>
      </c>
      <c r="AD147" s="365"/>
    </row>
    <row r="148" spans="1:30" s="363" customFormat="1" ht="15" customHeight="1" x14ac:dyDescent="0.25">
      <c r="A148" s="725"/>
      <c r="B148" s="893">
        <v>11</v>
      </c>
      <c r="C148" s="894" t="s">
        <v>1073</v>
      </c>
      <c r="D148" s="3669"/>
      <c r="E148" s="3670"/>
      <c r="F148" s="3670"/>
      <c r="G148" s="3670"/>
      <c r="H148" s="3670"/>
      <c r="I148" s="3671"/>
      <c r="J148" s="3669"/>
      <c r="K148" s="3671"/>
      <c r="L148" s="931"/>
      <c r="M148" s="535"/>
      <c r="N148" s="535"/>
      <c r="O148" s="535"/>
      <c r="P148" s="535"/>
      <c r="Q148" s="563">
        <f t="shared" si="22"/>
        <v>0</v>
      </c>
      <c r="R148" s="419">
        <f t="shared" si="22"/>
        <v>0</v>
      </c>
      <c r="S148" s="1010" t="str">
        <f>IF(ISNUMBER('General Info'!$D$49), IF(Q148&gt;0.25*'General Info'!$D$49,"Yes","No"), "")</f>
        <v/>
      </c>
      <c r="AD148" s="365"/>
    </row>
    <row r="149" spans="1:30" s="363" customFormat="1" ht="15" customHeight="1" x14ac:dyDescent="0.25">
      <c r="A149" s="725"/>
      <c r="B149" s="893">
        <v>12</v>
      </c>
      <c r="C149" s="894" t="s">
        <v>1073</v>
      </c>
      <c r="D149" s="3669"/>
      <c r="E149" s="3670"/>
      <c r="F149" s="3670"/>
      <c r="G149" s="3670"/>
      <c r="H149" s="3670"/>
      <c r="I149" s="3671"/>
      <c r="J149" s="3669"/>
      <c r="K149" s="3671"/>
      <c r="L149" s="931"/>
      <c r="M149" s="535"/>
      <c r="N149" s="535"/>
      <c r="O149" s="535"/>
      <c r="P149" s="535"/>
      <c r="Q149" s="563">
        <f t="shared" si="22"/>
        <v>0</v>
      </c>
      <c r="R149" s="419">
        <f t="shared" si="22"/>
        <v>0</v>
      </c>
      <c r="S149" s="1010" t="str">
        <f>IF(ISNUMBER('General Info'!$D$49), IF(Q149&gt;0.25*'General Info'!$D$49,"Yes","No"), "")</f>
        <v/>
      </c>
      <c r="AD149" s="365"/>
    </row>
    <row r="150" spans="1:30" s="363" customFormat="1" ht="15" customHeight="1" x14ac:dyDescent="0.25">
      <c r="A150" s="725"/>
      <c r="B150" s="893">
        <v>13</v>
      </c>
      <c r="C150" s="894" t="s">
        <v>1073</v>
      </c>
      <c r="D150" s="3669"/>
      <c r="E150" s="3670"/>
      <c r="F150" s="3670"/>
      <c r="G150" s="3670"/>
      <c r="H150" s="3670"/>
      <c r="I150" s="3671"/>
      <c r="J150" s="3669"/>
      <c r="K150" s="3671"/>
      <c r="L150" s="931"/>
      <c r="M150" s="535"/>
      <c r="N150" s="535"/>
      <c r="O150" s="535"/>
      <c r="P150" s="535"/>
      <c r="Q150" s="563">
        <f t="shared" si="22"/>
        <v>0</v>
      </c>
      <c r="R150" s="419">
        <f t="shared" si="22"/>
        <v>0</v>
      </c>
      <c r="S150" s="1010" t="str">
        <f>IF(ISNUMBER('General Info'!$D$49), IF(Q150&gt;0.25*'General Info'!$D$49,"Yes","No"), "")</f>
        <v/>
      </c>
      <c r="AD150" s="365"/>
    </row>
    <row r="151" spans="1:30" s="363" customFormat="1" ht="15" customHeight="1" x14ac:dyDescent="0.25">
      <c r="A151" s="725"/>
      <c r="B151" s="893">
        <v>14</v>
      </c>
      <c r="C151" s="894" t="s">
        <v>1073</v>
      </c>
      <c r="D151" s="3669"/>
      <c r="E151" s="3670"/>
      <c r="F151" s="3670"/>
      <c r="G151" s="3670"/>
      <c r="H151" s="3670"/>
      <c r="I151" s="3671"/>
      <c r="J151" s="3669"/>
      <c r="K151" s="3671"/>
      <c r="L151" s="931"/>
      <c r="M151" s="535"/>
      <c r="N151" s="535"/>
      <c r="O151" s="535"/>
      <c r="P151" s="535"/>
      <c r="Q151" s="563">
        <f t="shared" si="22"/>
        <v>0</v>
      </c>
      <c r="R151" s="419">
        <f t="shared" si="22"/>
        <v>0</v>
      </c>
      <c r="S151" s="1010" t="str">
        <f>IF(ISNUMBER('General Info'!$D$49), IF(Q151&gt;0.25*'General Info'!$D$49,"Yes","No"), "")</f>
        <v/>
      </c>
      <c r="AD151" s="365"/>
    </row>
    <row r="152" spans="1:30" s="363" customFormat="1" ht="15" customHeight="1" x14ac:dyDescent="0.25">
      <c r="A152" s="725"/>
      <c r="B152" s="893">
        <v>15</v>
      </c>
      <c r="C152" s="894" t="s">
        <v>1073</v>
      </c>
      <c r="D152" s="3669"/>
      <c r="E152" s="3670"/>
      <c r="F152" s="3670"/>
      <c r="G152" s="3670"/>
      <c r="H152" s="3670"/>
      <c r="I152" s="3671"/>
      <c r="J152" s="3669"/>
      <c r="K152" s="3671"/>
      <c r="L152" s="931"/>
      <c r="M152" s="535"/>
      <c r="N152" s="535"/>
      <c r="O152" s="535"/>
      <c r="P152" s="535"/>
      <c r="Q152" s="563">
        <f t="shared" si="22"/>
        <v>0</v>
      </c>
      <c r="R152" s="419">
        <f t="shared" si="22"/>
        <v>0</v>
      </c>
      <c r="S152" s="1010" t="str">
        <f>IF(ISNUMBER('General Info'!$D$49), IF(Q152&gt;0.25*'General Info'!$D$49,"Yes","No"), "")</f>
        <v/>
      </c>
      <c r="AD152" s="365"/>
    </row>
    <row r="153" spans="1:30" s="363" customFormat="1" ht="15" customHeight="1" x14ac:dyDescent="0.25">
      <c r="A153" s="725"/>
      <c r="B153" s="893">
        <v>16</v>
      </c>
      <c r="C153" s="894" t="s">
        <v>1073</v>
      </c>
      <c r="D153" s="3669"/>
      <c r="E153" s="3670"/>
      <c r="F153" s="3670"/>
      <c r="G153" s="3670"/>
      <c r="H153" s="3670"/>
      <c r="I153" s="3671"/>
      <c r="J153" s="3669"/>
      <c r="K153" s="3671"/>
      <c r="L153" s="931"/>
      <c r="M153" s="535"/>
      <c r="N153" s="535"/>
      <c r="O153" s="535"/>
      <c r="P153" s="535"/>
      <c r="Q153" s="563">
        <f t="shared" si="22"/>
        <v>0</v>
      </c>
      <c r="R153" s="419">
        <f t="shared" si="22"/>
        <v>0</v>
      </c>
      <c r="S153" s="1010" t="str">
        <f>IF(ISNUMBER('General Info'!$D$49), IF(Q153&gt;0.25*'General Info'!$D$49,"Yes","No"), "")</f>
        <v/>
      </c>
      <c r="AD153" s="365"/>
    </row>
    <row r="154" spans="1:30" s="363" customFormat="1" ht="15" customHeight="1" x14ac:dyDescent="0.25">
      <c r="A154" s="725"/>
      <c r="B154" s="893">
        <v>17</v>
      </c>
      <c r="C154" s="894" t="s">
        <v>1073</v>
      </c>
      <c r="D154" s="3669"/>
      <c r="E154" s="3670"/>
      <c r="F154" s="3670"/>
      <c r="G154" s="3670"/>
      <c r="H154" s="3670"/>
      <c r="I154" s="3671"/>
      <c r="J154" s="3669"/>
      <c r="K154" s="3671"/>
      <c r="L154" s="931"/>
      <c r="M154" s="535"/>
      <c r="N154" s="535"/>
      <c r="O154" s="535"/>
      <c r="P154" s="535"/>
      <c r="Q154" s="563">
        <f t="shared" si="22"/>
        <v>0</v>
      </c>
      <c r="R154" s="419">
        <f t="shared" si="22"/>
        <v>0</v>
      </c>
      <c r="S154" s="1010" t="str">
        <f>IF(ISNUMBER('General Info'!$D$49), IF(Q154&gt;0.25*'General Info'!$D$49,"Yes","No"), "")</f>
        <v/>
      </c>
      <c r="AD154" s="365"/>
    </row>
    <row r="155" spans="1:30" s="363" customFormat="1" ht="15" customHeight="1" x14ac:dyDescent="0.25">
      <c r="A155" s="725"/>
      <c r="B155" s="893">
        <v>18</v>
      </c>
      <c r="C155" s="894" t="s">
        <v>1073</v>
      </c>
      <c r="D155" s="3669"/>
      <c r="E155" s="3670"/>
      <c r="F155" s="3670"/>
      <c r="G155" s="3670"/>
      <c r="H155" s="3670"/>
      <c r="I155" s="3671"/>
      <c r="J155" s="3669"/>
      <c r="K155" s="3671"/>
      <c r="L155" s="931"/>
      <c r="M155" s="535"/>
      <c r="N155" s="535"/>
      <c r="O155" s="535"/>
      <c r="P155" s="535"/>
      <c r="Q155" s="563">
        <f t="shared" si="22"/>
        <v>0</v>
      </c>
      <c r="R155" s="419">
        <f t="shared" si="22"/>
        <v>0</v>
      </c>
      <c r="S155" s="1010" t="str">
        <f>IF(ISNUMBER('General Info'!$D$49), IF(Q155&gt;0.25*'General Info'!$D$49,"Yes","No"), "")</f>
        <v/>
      </c>
      <c r="AD155" s="365"/>
    </row>
    <row r="156" spans="1:30" s="363" customFormat="1" ht="15" customHeight="1" x14ac:dyDescent="0.25">
      <c r="A156" s="725"/>
      <c r="B156" s="893">
        <v>19</v>
      </c>
      <c r="C156" s="894" t="s">
        <v>1073</v>
      </c>
      <c r="D156" s="3669"/>
      <c r="E156" s="3670"/>
      <c r="F156" s="3670"/>
      <c r="G156" s="3670"/>
      <c r="H156" s="3670"/>
      <c r="I156" s="3671"/>
      <c r="J156" s="3669"/>
      <c r="K156" s="3671"/>
      <c r="L156" s="931"/>
      <c r="M156" s="535"/>
      <c r="N156" s="535"/>
      <c r="O156" s="535"/>
      <c r="P156" s="535"/>
      <c r="Q156" s="563">
        <f t="shared" si="22"/>
        <v>0</v>
      </c>
      <c r="R156" s="419">
        <f t="shared" si="22"/>
        <v>0</v>
      </c>
      <c r="S156" s="1010" t="str">
        <f>IF(ISNUMBER('General Info'!$D$49), IF(Q156&gt;0.25*'General Info'!$D$49,"Yes","No"), "")</f>
        <v/>
      </c>
      <c r="AD156" s="365"/>
    </row>
    <row r="157" spans="1:30" s="363" customFormat="1" ht="15" customHeight="1" x14ac:dyDescent="0.25">
      <c r="A157" s="725"/>
      <c r="B157" s="893">
        <v>20</v>
      </c>
      <c r="C157" s="894" t="s">
        <v>1073</v>
      </c>
      <c r="D157" s="3669"/>
      <c r="E157" s="3670"/>
      <c r="F157" s="3670"/>
      <c r="G157" s="3670"/>
      <c r="H157" s="3670"/>
      <c r="I157" s="3671"/>
      <c r="J157" s="3669"/>
      <c r="K157" s="3671"/>
      <c r="L157" s="931"/>
      <c r="M157" s="535"/>
      <c r="N157" s="535"/>
      <c r="O157" s="535"/>
      <c r="P157" s="535"/>
      <c r="Q157" s="563">
        <f t="shared" si="22"/>
        <v>0</v>
      </c>
      <c r="R157" s="419">
        <f t="shared" si="22"/>
        <v>0</v>
      </c>
      <c r="S157" s="1010" t="str">
        <f>IF(ISNUMBER('General Info'!$D$49), IF(Q157&gt;0.25*'General Info'!$D$49,"Yes","No"), "")</f>
        <v/>
      </c>
      <c r="AD157" s="365"/>
    </row>
    <row r="158" spans="1:30" s="363" customFormat="1" ht="15" customHeight="1" x14ac:dyDescent="0.25">
      <c r="A158" s="725"/>
      <c r="B158" s="893">
        <v>21</v>
      </c>
      <c r="C158" s="894" t="s">
        <v>1073</v>
      </c>
      <c r="D158" s="3669"/>
      <c r="E158" s="3670"/>
      <c r="F158" s="3670"/>
      <c r="G158" s="3670"/>
      <c r="H158" s="3670"/>
      <c r="I158" s="3671"/>
      <c r="J158" s="3669"/>
      <c r="K158" s="3671"/>
      <c r="L158" s="931"/>
      <c r="M158" s="535"/>
      <c r="N158" s="535"/>
      <c r="O158" s="535"/>
      <c r="P158" s="535"/>
      <c r="Q158" s="563">
        <f t="shared" si="22"/>
        <v>0</v>
      </c>
      <c r="R158" s="419">
        <f t="shared" si="22"/>
        <v>0</v>
      </c>
      <c r="S158" s="1010" t="str">
        <f>IF(ISNUMBER('General Info'!$D$49), IF(Q158&gt;0.25*'General Info'!$D$49,"Yes","No"), "")</f>
        <v/>
      </c>
      <c r="AD158" s="365"/>
    </row>
    <row r="159" spans="1:30" s="363" customFormat="1" ht="15" customHeight="1" x14ac:dyDescent="0.25">
      <c r="A159" s="725"/>
      <c r="B159" s="893">
        <v>22</v>
      </c>
      <c r="C159" s="894" t="s">
        <v>1073</v>
      </c>
      <c r="D159" s="3669"/>
      <c r="E159" s="3670"/>
      <c r="F159" s="3670"/>
      <c r="G159" s="3670"/>
      <c r="H159" s="3670"/>
      <c r="I159" s="3671"/>
      <c r="J159" s="3669"/>
      <c r="K159" s="3671"/>
      <c r="L159" s="931"/>
      <c r="M159" s="535"/>
      <c r="N159" s="535"/>
      <c r="O159" s="535"/>
      <c r="P159" s="535"/>
      <c r="Q159" s="563">
        <f t="shared" si="22"/>
        <v>0</v>
      </c>
      <c r="R159" s="419">
        <f t="shared" si="22"/>
        <v>0</v>
      </c>
      <c r="S159" s="1010" t="str">
        <f>IF(ISNUMBER('General Info'!$D$49), IF(Q159&gt;0.25*'General Info'!$D$49,"Yes","No"), "")</f>
        <v/>
      </c>
      <c r="AD159" s="365"/>
    </row>
    <row r="160" spans="1:30" s="363" customFormat="1" ht="15" customHeight="1" x14ac:dyDescent="0.25">
      <c r="A160" s="725"/>
      <c r="B160" s="893">
        <v>23</v>
      </c>
      <c r="C160" s="894" t="s">
        <v>1073</v>
      </c>
      <c r="D160" s="3669"/>
      <c r="E160" s="3670"/>
      <c r="F160" s="3670"/>
      <c r="G160" s="3670"/>
      <c r="H160" s="3670"/>
      <c r="I160" s="3671"/>
      <c r="J160" s="3669"/>
      <c r="K160" s="3671"/>
      <c r="L160" s="931"/>
      <c r="M160" s="535"/>
      <c r="N160" s="535"/>
      <c r="O160" s="535"/>
      <c r="P160" s="535"/>
      <c r="Q160" s="563">
        <f t="shared" si="22"/>
        <v>0</v>
      </c>
      <c r="R160" s="419">
        <f t="shared" si="22"/>
        <v>0</v>
      </c>
      <c r="S160" s="1010" t="str">
        <f>IF(ISNUMBER('General Info'!$D$49), IF(Q160&gt;0.25*'General Info'!$D$49,"Yes","No"), "")</f>
        <v/>
      </c>
      <c r="AD160" s="365"/>
    </row>
    <row r="161" spans="1:30" s="363" customFormat="1" ht="15" customHeight="1" x14ac:dyDescent="0.25">
      <c r="A161" s="725"/>
      <c r="B161" s="893">
        <v>24</v>
      </c>
      <c r="C161" s="894" t="s">
        <v>1073</v>
      </c>
      <c r="D161" s="3669"/>
      <c r="E161" s="3670"/>
      <c r="F161" s="3670"/>
      <c r="G161" s="3670"/>
      <c r="H161" s="3670"/>
      <c r="I161" s="3671"/>
      <c r="J161" s="3669"/>
      <c r="K161" s="3671"/>
      <c r="L161" s="931"/>
      <c r="M161" s="535"/>
      <c r="N161" s="535"/>
      <c r="O161" s="535"/>
      <c r="P161" s="535"/>
      <c r="Q161" s="563">
        <f t="shared" si="22"/>
        <v>0</v>
      </c>
      <c r="R161" s="419">
        <f t="shared" si="22"/>
        <v>0</v>
      </c>
      <c r="S161" s="1010" t="str">
        <f>IF(ISNUMBER('General Info'!$D$49), IF(Q161&gt;0.25*'General Info'!$D$49,"Yes","No"), "")</f>
        <v/>
      </c>
      <c r="AD161" s="365"/>
    </row>
    <row r="162" spans="1:30" s="363" customFormat="1" ht="15" customHeight="1" x14ac:dyDescent="0.25">
      <c r="A162" s="725"/>
      <c r="B162" s="893">
        <v>25</v>
      </c>
      <c r="C162" s="894" t="s">
        <v>1073</v>
      </c>
      <c r="D162" s="3669"/>
      <c r="E162" s="3670"/>
      <c r="F162" s="3670"/>
      <c r="G162" s="3670"/>
      <c r="H162" s="3670"/>
      <c r="I162" s="3671"/>
      <c r="J162" s="3669"/>
      <c r="K162" s="3671"/>
      <c r="L162" s="931"/>
      <c r="M162" s="535"/>
      <c r="N162" s="535"/>
      <c r="O162" s="535"/>
      <c r="P162" s="535"/>
      <c r="Q162" s="563">
        <f t="shared" si="22"/>
        <v>0</v>
      </c>
      <c r="R162" s="419">
        <f t="shared" si="22"/>
        <v>0</v>
      </c>
      <c r="S162" s="1010" t="str">
        <f>IF(ISNUMBER('General Info'!$D$49), IF(Q162&gt;0.25*'General Info'!$D$49,"Yes","No"), "")</f>
        <v/>
      </c>
      <c r="AD162" s="365"/>
    </row>
    <row r="163" spans="1:30" s="363" customFormat="1" ht="15" customHeight="1" x14ac:dyDescent="0.25">
      <c r="A163" s="725"/>
      <c r="B163" s="893">
        <v>26</v>
      </c>
      <c r="C163" s="894" t="s">
        <v>1073</v>
      </c>
      <c r="D163" s="3669"/>
      <c r="E163" s="3670"/>
      <c r="F163" s="3670"/>
      <c r="G163" s="3670"/>
      <c r="H163" s="3670"/>
      <c r="I163" s="3671"/>
      <c r="J163" s="3669"/>
      <c r="K163" s="3671"/>
      <c r="L163" s="931"/>
      <c r="M163" s="535"/>
      <c r="N163" s="535"/>
      <c r="O163" s="535"/>
      <c r="P163" s="535"/>
      <c r="Q163" s="563">
        <f t="shared" si="22"/>
        <v>0</v>
      </c>
      <c r="R163" s="419">
        <f t="shared" si="22"/>
        <v>0</v>
      </c>
      <c r="S163" s="1010" t="str">
        <f>IF(ISNUMBER('General Info'!$D$49), IF(Q163&gt;0.25*'General Info'!$D$49,"Yes","No"), "")</f>
        <v/>
      </c>
      <c r="AD163" s="365"/>
    </row>
    <row r="164" spans="1:30" s="363" customFormat="1" ht="15" customHeight="1" x14ac:dyDescent="0.25">
      <c r="A164" s="725"/>
      <c r="B164" s="893">
        <v>27</v>
      </c>
      <c r="C164" s="894" t="s">
        <v>1073</v>
      </c>
      <c r="D164" s="3669"/>
      <c r="E164" s="3670"/>
      <c r="F164" s="3670"/>
      <c r="G164" s="3670"/>
      <c r="H164" s="3670"/>
      <c r="I164" s="3671"/>
      <c r="J164" s="3669"/>
      <c r="K164" s="3671"/>
      <c r="L164" s="931"/>
      <c r="M164" s="535"/>
      <c r="N164" s="535"/>
      <c r="O164" s="535"/>
      <c r="P164" s="535"/>
      <c r="Q164" s="563">
        <f t="shared" si="22"/>
        <v>0</v>
      </c>
      <c r="R164" s="419">
        <f t="shared" si="22"/>
        <v>0</v>
      </c>
      <c r="S164" s="1010" t="str">
        <f>IF(ISNUMBER('General Info'!$D$49), IF(Q164&gt;0.25*'General Info'!$D$49,"Yes","No"), "")</f>
        <v/>
      </c>
      <c r="AD164" s="365"/>
    </row>
    <row r="165" spans="1:30" s="363" customFormat="1" ht="15" customHeight="1" x14ac:dyDescent="0.25">
      <c r="A165" s="725"/>
      <c r="B165" s="893">
        <v>28</v>
      </c>
      <c r="C165" s="894" t="s">
        <v>1073</v>
      </c>
      <c r="D165" s="3669"/>
      <c r="E165" s="3670"/>
      <c r="F165" s="3670"/>
      <c r="G165" s="3670"/>
      <c r="H165" s="3670"/>
      <c r="I165" s="3671"/>
      <c r="J165" s="3669"/>
      <c r="K165" s="3671"/>
      <c r="L165" s="931"/>
      <c r="M165" s="535"/>
      <c r="N165" s="535"/>
      <c r="O165" s="535"/>
      <c r="P165" s="535"/>
      <c r="Q165" s="563">
        <f t="shared" si="22"/>
        <v>0</v>
      </c>
      <c r="R165" s="419">
        <f t="shared" si="22"/>
        <v>0</v>
      </c>
      <c r="S165" s="1010" t="str">
        <f>IF(ISNUMBER('General Info'!$D$49), IF(Q165&gt;0.25*'General Info'!$D$49,"Yes","No"), "")</f>
        <v/>
      </c>
      <c r="AD165" s="365"/>
    </row>
    <row r="166" spans="1:30" s="363" customFormat="1" ht="15" customHeight="1" x14ac:dyDescent="0.25">
      <c r="A166" s="725"/>
      <c r="B166" s="893">
        <v>29</v>
      </c>
      <c r="C166" s="894" t="s">
        <v>1073</v>
      </c>
      <c r="D166" s="3669"/>
      <c r="E166" s="3670"/>
      <c r="F166" s="3670"/>
      <c r="G166" s="3670"/>
      <c r="H166" s="3670"/>
      <c r="I166" s="3671"/>
      <c r="J166" s="3669"/>
      <c r="K166" s="3671"/>
      <c r="L166" s="931"/>
      <c r="M166" s="535"/>
      <c r="N166" s="535"/>
      <c r="O166" s="535"/>
      <c r="P166" s="535"/>
      <c r="Q166" s="563">
        <f t="shared" si="22"/>
        <v>0</v>
      </c>
      <c r="R166" s="419">
        <f t="shared" si="22"/>
        <v>0</v>
      </c>
      <c r="S166" s="1010" t="str">
        <f>IF(ISNUMBER('General Info'!$D$49), IF(Q166&gt;0.25*'General Info'!$D$49,"Yes","No"), "")</f>
        <v/>
      </c>
      <c r="AD166" s="365"/>
    </row>
    <row r="167" spans="1:30" s="363" customFormat="1" ht="15" customHeight="1" x14ac:dyDescent="0.25">
      <c r="A167" s="725"/>
      <c r="B167" s="893">
        <v>30</v>
      </c>
      <c r="C167" s="894" t="s">
        <v>1073</v>
      </c>
      <c r="D167" s="3669"/>
      <c r="E167" s="3670"/>
      <c r="F167" s="3670"/>
      <c r="G167" s="3670"/>
      <c r="H167" s="3670"/>
      <c r="I167" s="3671"/>
      <c r="J167" s="3669"/>
      <c r="K167" s="3671"/>
      <c r="L167" s="931"/>
      <c r="M167" s="535"/>
      <c r="N167" s="535"/>
      <c r="O167" s="535"/>
      <c r="P167" s="535"/>
      <c r="Q167" s="563">
        <f t="shared" si="22"/>
        <v>0</v>
      </c>
      <c r="R167" s="419">
        <f t="shared" si="22"/>
        <v>0</v>
      </c>
      <c r="S167" s="1010" t="str">
        <f>IF(ISNUMBER('General Info'!$D$49), IF(Q167&gt;0.25*'General Info'!$D$49,"Yes","No"), "")</f>
        <v/>
      </c>
      <c r="AD167" s="365"/>
    </row>
    <row r="168" spans="1:30" s="363" customFormat="1" ht="15" customHeight="1" x14ac:dyDescent="0.25">
      <c r="A168" s="725"/>
      <c r="B168" s="893">
        <v>31</v>
      </c>
      <c r="C168" s="894" t="s">
        <v>1073</v>
      </c>
      <c r="D168" s="3669"/>
      <c r="E168" s="3670"/>
      <c r="F168" s="3670"/>
      <c r="G168" s="3670"/>
      <c r="H168" s="3670"/>
      <c r="I168" s="3671"/>
      <c r="J168" s="3669"/>
      <c r="K168" s="3671"/>
      <c r="L168" s="931"/>
      <c r="M168" s="535"/>
      <c r="N168" s="535"/>
      <c r="O168" s="535"/>
      <c r="P168" s="535"/>
      <c r="Q168" s="563">
        <f t="shared" si="22"/>
        <v>0</v>
      </c>
      <c r="R168" s="419">
        <f t="shared" si="22"/>
        <v>0</v>
      </c>
      <c r="S168" s="1010" t="str">
        <f>IF(ISNUMBER('General Info'!$D$49), IF(Q168&gt;0.25*'General Info'!$D$49,"Yes","No"), "")</f>
        <v/>
      </c>
      <c r="AD168" s="365"/>
    </row>
    <row r="169" spans="1:30" s="363" customFormat="1" ht="15" customHeight="1" x14ac:dyDescent="0.25">
      <c r="A169" s="725"/>
      <c r="B169" s="893">
        <v>32</v>
      </c>
      <c r="C169" s="894" t="s">
        <v>1073</v>
      </c>
      <c r="D169" s="3669"/>
      <c r="E169" s="3670"/>
      <c r="F169" s="3670"/>
      <c r="G169" s="3670"/>
      <c r="H169" s="3670"/>
      <c r="I169" s="3671"/>
      <c r="J169" s="3669"/>
      <c r="K169" s="3671"/>
      <c r="L169" s="931"/>
      <c r="M169" s="535"/>
      <c r="N169" s="535"/>
      <c r="O169" s="535"/>
      <c r="P169" s="535"/>
      <c r="Q169" s="563">
        <f t="shared" si="22"/>
        <v>0</v>
      </c>
      <c r="R169" s="419">
        <f t="shared" si="22"/>
        <v>0</v>
      </c>
      <c r="S169" s="1010" t="str">
        <f>IF(ISNUMBER('General Info'!$D$49), IF(Q169&gt;0.25*'General Info'!$D$49,"Yes","No"), "")</f>
        <v/>
      </c>
      <c r="AD169" s="365"/>
    </row>
    <row r="170" spans="1:30" s="363" customFormat="1" ht="15" customHeight="1" x14ac:dyDescent="0.25">
      <c r="A170" s="725"/>
      <c r="B170" s="893">
        <v>33</v>
      </c>
      <c r="C170" s="894" t="s">
        <v>1073</v>
      </c>
      <c r="D170" s="3669"/>
      <c r="E170" s="3670"/>
      <c r="F170" s="3670"/>
      <c r="G170" s="3670"/>
      <c r="H170" s="3670"/>
      <c r="I170" s="3671"/>
      <c r="J170" s="3669"/>
      <c r="K170" s="3671"/>
      <c r="L170" s="931"/>
      <c r="M170" s="535"/>
      <c r="N170" s="535"/>
      <c r="O170" s="535"/>
      <c r="P170" s="535"/>
      <c r="Q170" s="563">
        <f t="shared" si="22"/>
        <v>0</v>
      </c>
      <c r="R170" s="419">
        <f t="shared" si="22"/>
        <v>0</v>
      </c>
      <c r="S170" s="1010" t="str">
        <f>IF(ISNUMBER('General Info'!$D$49), IF(Q170&gt;0.25*'General Info'!$D$49,"Yes","No"), "")</f>
        <v/>
      </c>
      <c r="AD170" s="365"/>
    </row>
    <row r="171" spans="1:30" s="363" customFormat="1" ht="15" customHeight="1" x14ac:dyDescent="0.25">
      <c r="A171" s="725"/>
      <c r="B171" s="893">
        <v>34</v>
      </c>
      <c r="C171" s="894" t="s">
        <v>1073</v>
      </c>
      <c r="D171" s="3669"/>
      <c r="E171" s="3670"/>
      <c r="F171" s="3670"/>
      <c r="G171" s="3670"/>
      <c r="H171" s="3670"/>
      <c r="I171" s="3671"/>
      <c r="J171" s="3669"/>
      <c r="K171" s="3671"/>
      <c r="L171" s="931"/>
      <c r="M171" s="535"/>
      <c r="N171" s="535"/>
      <c r="O171" s="535"/>
      <c r="P171" s="535"/>
      <c r="Q171" s="563">
        <f t="shared" si="22"/>
        <v>0</v>
      </c>
      <c r="R171" s="419">
        <f t="shared" si="22"/>
        <v>0</v>
      </c>
      <c r="S171" s="1010" t="str">
        <f>IF(ISNUMBER('General Info'!$D$49), IF(Q171&gt;0.25*'General Info'!$D$49,"Yes","No"), "")</f>
        <v/>
      </c>
      <c r="AD171" s="365"/>
    </row>
    <row r="172" spans="1:30" s="363" customFormat="1" ht="15" customHeight="1" x14ac:dyDescent="0.25">
      <c r="A172" s="725"/>
      <c r="B172" s="893">
        <v>35</v>
      </c>
      <c r="C172" s="894" t="s">
        <v>1073</v>
      </c>
      <c r="D172" s="3669"/>
      <c r="E172" s="3670"/>
      <c r="F172" s="3670"/>
      <c r="G172" s="3670"/>
      <c r="H172" s="3670"/>
      <c r="I172" s="3671"/>
      <c r="J172" s="3669"/>
      <c r="K172" s="3671"/>
      <c r="L172" s="931"/>
      <c r="M172" s="535"/>
      <c r="N172" s="535"/>
      <c r="O172" s="535"/>
      <c r="P172" s="535"/>
      <c r="Q172" s="563">
        <f t="shared" si="22"/>
        <v>0</v>
      </c>
      <c r="R172" s="419">
        <f t="shared" si="22"/>
        <v>0</v>
      </c>
      <c r="S172" s="1010" t="str">
        <f>IF(ISNUMBER('General Info'!$D$49), IF(Q172&gt;0.25*'General Info'!$D$49,"Yes","No"), "")</f>
        <v/>
      </c>
      <c r="AD172" s="365"/>
    </row>
    <row r="173" spans="1:30" s="363" customFormat="1" ht="15" customHeight="1" x14ac:dyDescent="0.25">
      <c r="A173" s="725"/>
      <c r="B173" s="893">
        <v>36</v>
      </c>
      <c r="C173" s="894" t="s">
        <v>1073</v>
      </c>
      <c r="D173" s="3669"/>
      <c r="E173" s="3670"/>
      <c r="F173" s="3670"/>
      <c r="G173" s="3670"/>
      <c r="H173" s="3670"/>
      <c r="I173" s="3671"/>
      <c r="J173" s="3669"/>
      <c r="K173" s="3671"/>
      <c r="L173" s="931"/>
      <c r="M173" s="535"/>
      <c r="N173" s="535"/>
      <c r="O173" s="535"/>
      <c r="P173" s="535"/>
      <c r="Q173" s="563">
        <f t="shared" si="22"/>
        <v>0</v>
      </c>
      <c r="R173" s="419">
        <f t="shared" si="22"/>
        <v>0</v>
      </c>
      <c r="S173" s="1010" t="str">
        <f>IF(ISNUMBER('General Info'!$D$49), IF(Q173&gt;0.25*'General Info'!$D$49,"Yes","No"), "")</f>
        <v/>
      </c>
      <c r="AD173" s="365"/>
    </row>
    <row r="174" spans="1:30" s="363" customFormat="1" ht="15" customHeight="1" x14ac:dyDescent="0.25">
      <c r="A174" s="725"/>
      <c r="B174" s="893">
        <v>37</v>
      </c>
      <c r="C174" s="894" t="s">
        <v>1073</v>
      </c>
      <c r="D174" s="3669"/>
      <c r="E174" s="3670"/>
      <c r="F174" s="3670"/>
      <c r="G174" s="3670"/>
      <c r="H174" s="3670"/>
      <c r="I174" s="3671"/>
      <c r="J174" s="3669"/>
      <c r="K174" s="3671"/>
      <c r="L174" s="931"/>
      <c r="M174" s="535"/>
      <c r="N174" s="535"/>
      <c r="O174" s="535"/>
      <c r="P174" s="535"/>
      <c r="Q174" s="563">
        <f t="shared" si="22"/>
        <v>0</v>
      </c>
      <c r="R174" s="419">
        <f t="shared" si="22"/>
        <v>0</v>
      </c>
      <c r="S174" s="1010" t="str">
        <f>IF(ISNUMBER('General Info'!$D$49), IF(Q174&gt;0.25*'General Info'!$D$49,"Yes","No"), "")</f>
        <v/>
      </c>
      <c r="AD174" s="365"/>
    </row>
    <row r="175" spans="1:30" s="363" customFormat="1" ht="15" customHeight="1" x14ac:dyDescent="0.25">
      <c r="A175" s="725"/>
      <c r="B175" s="893">
        <v>38</v>
      </c>
      <c r="C175" s="894" t="s">
        <v>1073</v>
      </c>
      <c r="D175" s="3669"/>
      <c r="E175" s="3670"/>
      <c r="F175" s="3670"/>
      <c r="G175" s="3670"/>
      <c r="H175" s="3670"/>
      <c r="I175" s="3671"/>
      <c r="J175" s="3669"/>
      <c r="K175" s="3671"/>
      <c r="L175" s="931"/>
      <c r="M175" s="535"/>
      <c r="N175" s="535"/>
      <c r="O175" s="535"/>
      <c r="P175" s="535"/>
      <c r="Q175" s="563">
        <f t="shared" si="22"/>
        <v>0</v>
      </c>
      <c r="R175" s="419">
        <f t="shared" si="22"/>
        <v>0</v>
      </c>
      <c r="S175" s="1010" t="str">
        <f>IF(ISNUMBER('General Info'!$D$49), IF(Q175&gt;0.25*'General Info'!$D$49,"Yes","No"), "")</f>
        <v/>
      </c>
      <c r="AD175" s="365"/>
    </row>
    <row r="176" spans="1:30" s="363" customFormat="1" ht="15" customHeight="1" x14ac:dyDescent="0.25">
      <c r="A176" s="725"/>
      <c r="B176" s="893">
        <v>39</v>
      </c>
      <c r="C176" s="894" t="s">
        <v>1073</v>
      </c>
      <c r="D176" s="3669"/>
      <c r="E176" s="3670"/>
      <c r="F176" s="3670"/>
      <c r="G176" s="3670"/>
      <c r="H176" s="3670"/>
      <c r="I176" s="3671"/>
      <c r="J176" s="3669"/>
      <c r="K176" s="3671"/>
      <c r="L176" s="931"/>
      <c r="M176" s="535"/>
      <c r="N176" s="535"/>
      <c r="O176" s="535"/>
      <c r="P176" s="535"/>
      <c r="Q176" s="563">
        <f t="shared" si="22"/>
        <v>0</v>
      </c>
      <c r="R176" s="419">
        <f t="shared" si="22"/>
        <v>0</v>
      </c>
      <c r="S176" s="1010" t="str">
        <f>IF(ISNUMBER('General Info'!$D$49), IF(Q176&gt;0.25*'General Info'!$D$49,"Yes","No"), "")</f>
        <v/>
      </c>
      <c r="AD176" s="365"/>
    </row>
    <row r="177" spans="1:30" s="363" customFormat="1" ht="15" customHeight="1" x14ac:dyDescent="0.25">
      <c r="A177" s="725"/>
      <c r="B177" s="893">
        <v>40</v>
      </c>
      <c r="C177" s="894" t="s">
        <v>1073</v>
      </c>
      <c r="D177" s="3669"/>
      <c r="E177" s="3670"/>
      <c r="F177" s="3670"/>
      <c r="G177" s="3670"/>
      <c r="H177" s="3670"/>
      <c r="I177" s="3671"/>
      <c r="J177" s="3669"/>
      <c r="K177" s="3671"/>
      <c r="L177" s="931"/>
      <c r="M177" s="535"/>
      <c r="N177" s="535"/>
      <c r="O177" s="535"/>
      <c r="P177" s="535"/>
      <c r="Q177" s="563">
        <f t="shared" si="22"/>
        <v>0</v>
      </c>
      <c r="R177" s="419">
        <f t="shared" si="22"/>
        <v>0</v>
      </c>
      <c r="S177" s="1010" t="str">
        <f>IF(ISNUMBER('General Info'!$D$49), IF(Q177&gt;0.25*'General Info'!$D$49,"Yes","No"), "")</f>
        <v/>
      </c>
      <c r="AD177" s="365"/>
    </row>
    <row r="178" spans="1:30" s="363" customFormat="1" ht="15" customHeight="1" x14ac:dyDescent="0.25">
      <c r="A178" s="725"/>
      <c r="B178" s="893">
        <v>41</v>
      </c>
      <c r="C178" s="894" t="s">
        <v>1073</v>
      </c>
      <c r="D178" s="3669"/>
      <c r="E178" s="3670"/>
      <c r="F178" s="3670"/>
      <c r="G178" s="3670"/>
      <c r="H178" s="3670"/>
      <c r="I178" s="3671"/>
      <c r="J178" s="3669"/>
      <c r="K178" s="3671"/>
      <c r="L178" s="931"/>
      <c r="M178" s="535"/>
      <c r="N178" s="535"/>
      <c r="O178" s="535"/>
      <c r="P178" s="535"/>
      <c r="Q178" s="563">
        <f t="shared" si="22"/>
        <v>0</v>
      </c>
      <c r="R178" s="419">
        <f t="shared" si="22"/>
        <v>0</v>
      </c>
      <c r="S178" s="1010" t="str">
        <f>IF(ISNUMBER('General Info'!$D$49), IF(Q178&gt;0.25*'General Info'!$D$49,"Yes","No"), "")</f>
        <v/>
      </c>
      <c r="AD178" s="365"/>
    </row>
    <row r="179" spans="1:30" s="363" customFormat="1" ht="15" customHeight="1" x14ac:dyDescent="0.25">
      <c r="A179" s="725"/>
      <c r="B179" s="893">
        <v>42</v>
      </c>
      <c r="C179" s="894" t="s">
        <v>1073</v>
      </c>
      <c r="D179" s="3669"/>
      <c r="E179" s="3670"/>
      <c r="F179" s="3670"/>
      <c r="G179" s="3670"/>
      <c r="H179" s="3670"/>
      <c r="I179" s="3671"/>
      <c r="J179" s="3669"/>
      <c r="K179" s="3671"/>
      <c r="L179" s="931"/>
      <c r="M179" s="535"/>
      <c r="N179" s="535"/>
      <c r="O179" s="535"/>
      <c r="P179" s="535"/>
      <c r="Q179" s="563">
        <f t="shared" si="22"/>
        <v>0</v>
      </c>
      <c r="R179" s="419">
        <f t="shared" si="22"/>
        <v>0</v>
      </c>
      <c r="S179" s="1010" t="str">
        <f>IF(ISNUMBER('General Info'!$D$49), IF(Q179&gt;0.25*'General Info'!$D$49,"Yes","No"), "")</f>
        <v/>
      </c>
      <c r="AD179" s="365"/>
    </row>
    <row r="180" spans="1:30" s="363" customFormat="1" ht="15" customHeight="1" x14ac:dyDescent="0.25">
      <c r="A180" s="725"/>
      <c r="B180" s="893">
        <v>43</v>
      </c>
      <c r="C180" s="894" t="s">
        <v>1073</v>
      </c>
      <c r="D180" s="3669"/>
      <c r="E180" s="3670"/>
      <c r="F180" s="3670"/>
      <c r="G180" s="3670"/>
      <c r="H180" s="3670"/>
      <c r="I180" s="3671"/>
      <c r="J180" s="3669"/>
      <c r="K180" s="3671"/>
      <c r="L180" s="931"/>
      <c r="M180" s="535"/>
      <c r="N180" s="535"/>
      <c r="O180" s="535"/>
      <c r="P180" s="535"/>
      <c r="Q180" s="563">
        <f t="shared" si="22"/>
        <v>0</v>
      </c>
      <c r="R180" s="419">
        <f t="shared" si="22"/>
        <v>0</v>
      </c>
      <c r="S180" s="1010" t="str">
        <f>IF(ISNUMBER('General Info'!$D$49), IF(Q180&gt;0.25*'General Info'!$D$49,"Yes","No"), "")</f>
        <v/>
      </c>
      <c r="AD180" s="365"/>
    </row>
    <row r="181" spans="1:30" s="363" customFormat="1" ht="15" customHeight="1" x14ac:dyDescent="0.25">
      <c r="A181" s="725"/>
      <c r="B181" s="893">
        <v>44</v>
      </c>
      <c r="C181" s="894" t="s">
        <v>1073</v>
      </c>
      <c r="D181" s="3669"/>
      <c r="E181" s="3670"/>
      <c r="F181" s="3670"/>
      <c r="G181" s="3670"/>
      <c r="H181" s="3670"/>
      <c r="I181" s="3671"/>
      <c r="J181" s="3669"/>
      <c r="K181" s="3671"/>
      <c r="L181" s="931"/>
      <c r="M181" s="535"/>
      <c r="N181" s="535"/>
      <c r="O181" s="535"/>
      <c r="P181" s="535"/>
      <c r="Q181" s="563">
        <f t="shared" si="22"/>
        <v>0</v>
      </c>
      <c r="R181" s="419">
        <f t="shared" si="22"/>
        <v>0</v>
      </c>
      <c r="S181" s="1010" t="str">
        <f>IF(ISNUMBER('General Info'!$D$49), IF(Q181&gt;0.25*'General Info'!$D$49,"Yes","No"), "")</f>
        <v/>
      </c>
      <c r="AD181" s="365"/>
    </row>
    <row r="182" spans="1:30" s="363" customFormat="1" ht="15" customHeight="1" x14ac:dyDescent="0.25">
      <c r="A182" s="725"/>
      <c r="B182" s="893">
        <v>45</v>
      </c>
      <c r="C182" s="894" t="s">
        <v>1073</v>
      </c>
      <c r="D182" s="3669"/>
      <c r="E182" s="3670"/>
      <c r="F182" s="3670"/>
      <c r="G182" s="3670"/>
      <c r="H182" s="3670"/>
      <c r="I182" s="3671"/>
      <c r="J182" s="3669"/>
      <c r="K182" s="3671"/>
      <c r="L182" s="931"/>
      <c r="M182" s="535"/>
      <c r="N182" s="535"/>
      <c r="O182" s="535"/>
      <c r="P182" s="535"/>
      <c r="Q182" s="563">
        <f t="shared" si="22"/>
        <v>0</v>
      </c>
      <c r="R182" s="419">
        <f t="shared" si="22"/>
        <v>0</v>
      </c>
      <c r="S182" s="1010" t="str">
        <f>IF(ISNUMBER('General Info'!$D$49), IF(Q182&gt;0.25*'General Info'!$D$49,"Yes","No"), "")</f>
        <v/>
      </c>
      <c r="AD182" s="365"/>
    </row>
    <row r="183" spans="1:30" s="363" customFormat="1" ht="15" customHeight="1" x14ac:dyDescent="0.25">
      <c r="A183" s="725"/>
      <c r="B183" s="893">
        <v>46</v>
      </c>
      <c r="C183" s="894" t="s">
        <v>1073</v>
      </c>
      <c r="D183" s="3669"/>
      <c r="E183" s="3670"/>
      <c r="F183" s="3670"/>
      <c r="G183" s="3670"/>
      <c r="H183" s="3670"/>
      <c r="I183" s="3671"/>
      <c r="J183" s="3669"/>
      <c r="K183" s="3671"/>
      <c r="L183" s="931"/>
      <c r="M183" s="535"/>
      <c r="N183" s="535"/>
      <c r="O183" s="535"/>
      <c r="P183" s="535"/>
      <c r="Q183" s="563">
        <f t="shared" si="22"/>
        <v>0</v>
      </c>
      <c r="R183" s="419">
        <f t="shared" si="22"/>
        <v>0</v>
      </c>
      <c r="S183" s="1010" t="str">
        <f>IF(ISNUMBER('General Info'!$D$49), IF(Q183&gt;0.25*'General Info'!$D$49,"Yes","No"), "")</f>
        <v/>
      </c>
      <c r="AD183" s="365"/>
    </row>
    <row r="184" spans="1:30" s="363" customFormat="1" ht="15" customHeight="1" x14ac:dyDescent="0.25">
      <c r="A184" s="725"/>
      <c r="B184" s="893">
        <v>47</v>
      </c>
      <c r="C184" s="894" t="s">
        <v>1073</v>
      </c>
      <c r="D184" s="3669"/>
      <c r="E184" s="3670"/>
      <c r="F184" s="3670"/>
      <c r="G184" s="3670"/>
      <c r="H184" s="3670"/>
      <c r="I184" s="3671"/>
      <c r="J184" s="3669"/>
      <c r="K184" s="3671"/>
      <c r="L184" s="931"/>
      <c r="M184" s="535"/>
      <c r="N184" s="535"/>
      <c r="O184" s="535"/>
      <c r="P184" s="535"/>
      <c r="Q184" s="563">
        <f t="shared" si="22"/>
        <v>0</v>
      </c>
      <c r="R184" s="419">
        <f t="shared" si="22"/>
        <v>0</v>
      </c>
      <c r="S184" s="1010" t="str">
        <f>IF(ISNUMBER('General Info'!$D$49), IF(Q184&gt;0.25*'General Info'!$D$49,"Yes","No"), "")</f>
        <v/>
      </c>
      <c r="AD184" s="365"/>
    </row>
    <row r="185" spans="1:30" s="363" customFormat="1" ht="15" customHeight="1" x14ac:dyDescent="0.25">
      <c r="A185" s="725"/>
      <c r="B185" s="893">
        <v>48</v>
      </c>
      <c r="C185" s="894" t="s">
        <v>1073</v>
      </c>
      <c r="D185" s="3669"/>
      <c r="E185" s="3670"/>
      <c r="F185" s="3670"/>
      <c r="G185" s="3670"/>
      <c r="H185" s="3670"/>
      <c r="I185" s="3671"/>
      <c r="J185" s="3669"/>
      <c r="K185" s="3671"/>
      <c r="L185" s="931"/>
      <c r="M185" s="535"/>
      <c r="N185" s="535"/>
      <c r="O185" s="535"/>
      <c r="P185" s="535"/>
      <c r="Q185" s="563">
        <f t="shared" si="22"/>
        <v>0</v>
      </c>
      <c r="R185" s="419">
        <f t="shared" si="22"/>
        <v>0</v>
      </c>
      <c r="S185" s="1010" t="str">
        <f>IF(ISNUMBER('General Info'!$D$49), IF(Q185&gt;0.25*'General Info'!$D$49,"Yes","No"), "")</f>
        <v/>
      </c>
      <c r="AD185" s="365"/>
    </row>
    <row r="186" spans="1:30" s="363" customFormat="1" ht="15" customHeight="1" x14ac:dyDescent="0.25">
      <c r="A186" s="725"/>
      <c r="B186" s="893">
        <v>49</v>
      </c>
      <c r="C186" s="894" t="s">
        <v>1073</v>
      </c>
      <c r="D186" s="3669"/>
      <c r="E186" s="3670"/>
      <c r="F186" s="3670"/>
      <c r="G186" s="3670"/>
      <c r="H186" s="3670"/>
      <c r="I186" s="3671"/>
      <c r="J186" s="3669"/>
      <c r="K186" s="3671"/>
      <c r="L186" s="931"/>
      <c r="M186" s="535"/>
      <c r="N186" s="535"/>
      <c r="O186" s="535"/>
      <c r="P186" s="535"/>
      <c r="Q186" s="563">
        <f t="shared" si="22"/>
        <v>0</v>
      </c>
      <c r="R186" s="419">
        <f t="shared" si="22"/>
        <v>0</v>
      </c>
      <c r="S186" s="1010" t="str">
        <f>IF(ISNUMBER('General Info'!$D$49), IF(Q186&gt;0.25*'General Info'!$D$49,"Yes","No"), "")</f>
        <v/>
      </c>
      <c r="AD186" s="365"/>
    </row>
    <row r="187" spans="1:30" s="363" customFormat="1" ht="15" customHeight="1" x14ac:dyDescent="0.25">
      <c r="A187" s="725"/>
      <c r="B187" s="895">
        <v>50</v>
      </c>
      <c r="C187" s="896" t="s">
        <v>1073</v>
      </c>
      <c r="D187" s="3672"/>
      <c r="E187" s="3673"/>
      <c r="F187" s="3673"/>
      <c r="G187" s="3673"/>
      <c r="H187" s="3673"/>
      <c r="I187" s="3674"/>
      <c r="J187" s="3672"/>
      <c r="K187" s="3674"/>
      <c r="L187" s="949"/>
      <c r="M187" s="414"/>
      <c r="N187" s="414"/>
      <c r="O187" s="414"/>
      <c r="P187" s="414"/>
      <c r="Q187" s="569">
        <f t="shared" si="22"/>
        <v>0</v>
      </c>
      <c r="R187" s="904">
        <f t="shared" si="22"/>
        <v>0</v>
      </c>
      <c r="S187" s="1011" t="str">
        <f>IF(ISNUMBER('General Info'!$D$49), IF(Q187&gt;0.25*'General Info'!$D$49,"Yes","No"), "")</f>
        <v/>
      </c>
      <c r="AD187" s="365"/>
    </row>
    <row r="188" spans="1:30" s="905" customFormat="1" ht="15" customHeight="1" x14ac:dyDescent="0.25">
      <c r="A188" s="766"/>
      <c r="B188" s="765"/>
      <c r="C188" s="765"/>
      <c r="D188" s="765"/>
      <c r="E188" s="765"/>
      <c r="AD188" s="1012"/>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E3:K3"/>
    <mergeCell ref="L3:M4"/>
    <mergeCell ref="N3:O4"/>
    <mergeCell ref="P3:Q4"/>
    <mergeCell ref="E4:G4"/>
    <mergeCell ref="H4:K4"/>
    <mergeCell ref="P5:Q5"/>
    <mergeCell ref="C23:C25"/>
    <mergeCell ref="F23:Q23"/>
    <mergeCell ref="R23:AC23"/>
    <mergeCell ref="F24:K24"/>
    <mergeCell ref="L24:Q24"/>
    <mergeCell ref="R24:W24"/>
    <mergeCell ref="X24:AC24"/>
    <mergeCell ref="E5:E6"/>
    <mergeCell ref="F5:G5"/>
    <mergeCell ref="H5:I5"/>
    <mergeCell ref="J5:K5"/>
    <mergeCell ref="L5:M5"/>
    <mergeCell ref="N5:O5"/>
    <mergeCell ref="E69:L69"/>
    <mergeCell ref="M69:T69"/>
    <mergeCell ref="E70:G70"/>
    <mergeCell ref="H70:J70"/>
    <mergeCell ref="K70:K71"/>
    <mergeCell ref="L70:L71"/>
    <mergeCell ref="M70:O70"/>
    <mergeCell ref="P70:R70"/>
    <mergeCell ref="S70:S71"/>
    <mergeCell ref="T70:T71"/>
    <mergeCell ref="C88:C90"/>
    <mergeCell ref="F88:L88"/>
    <mergeCell ref="M88:S88"/>
    <mergeCell ref="S134:S135"/>
    <mergeCell ref="T88:T90"/>
    <mergeCell ref="F89:F90"/>
    <mergeCell ref="G89:L89"/>
    <mergeCell ref="M89:M90"/>
    <mergeCell ref="N89:S89"/>
    <mergeCell ref="D138:I138"/>
    <mergeCell ref="D134:I135"/>
    <mergeCell ref="J134:K135"/>
    <mergeCell ref="J138:K138"/>
    <mergeCell ref="M134:N134"/>
    <mergeCell ref="O134:P134"/>
    <mergeCell ref="Q134:R134"/>
    <mergeCell ref="B136:B137"/>
    <mergeCell ref="B134:C135"/>
    <mergeCell ref="L134:L135"/>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8:I178"/>
    <mergeCell ref="J178:K178"/>
    <mergeCell ref="D179:I179"/>
    <mergeCell ref="J179:K179"/>
    <mergeCell ref="D180:I180"/>
    <mergeCell ref="J180:K180"/>
    <mergeCell ref="D175:I175"/>
    <mergeCell ref="J175:K175"/>
    <mergeCell ref="D176:I176"/>
    <mergeCell ref="J176:K176"/>
    <mergeCell ref="D177:I177"/>
    <mergeCell ref="J177:K177"/>
  </mergeCells>
  <conditionalFormatting sqref="F31:AC31 F37:AC37 F48:AC48 F53:AC53 F57:AC57 F61:AC61 F96:S96 F102:S102 F113:S113 F118:S118 F122:S122 F126:S126 M137 O137 F44:AC44 F109:S109 S138:S187">
    <cfRule type="cellIs" dxfId="8" priority="1" stopIfTrue="1" operator="equal">
      <formula>"No"</formula>
    </cfRule>
    <cfRule type="cellIs" dxfId="7"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EC72"/>
  </sheetPr>
  <dimension ref="A1:R20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528" customWidth="1"/>
    <col min="2" max="3" width="4.7109375" style="477" customWidth="1"/>
    <col min="4" max="4" width="160.7109375" style="422" customWidth="1"/>
    <col min="5" max="7" width="20.7109375" style="422" customWidth="1"/>
    <col min="8" max="8" width="1.7109375" style="422" customWidth="1"/>
    <col min="9" max="18" width="0" style="422" hidden="1" customWidth="1"/>
    <col min="19" max="16384" width="16.7109375" style="422" hidden="1"/>
  </cols>
  <sheetData>
    <row r="1" spans="1:8" s="1434" customFormat="1" ht="30" customHeight="1" x14ac:dyDescent="0.55000000000000004">
      <c r="A1" s="2341" t="s">
        <v>910</v>
      </c>
      <c r="B1" s="2342"/>
      <c r="C1" s="2342"/>
      <c r="D1" s="2343"/>
      <c r="E1" s="2105"/>
      <c r="F1" s="2343"/>
      <c r="G1" s="2343"/>
      <c r="H1" s="2344"/>
    </row>
    <row r="2" spans="1:8" ht="105" customHeight="1" x14ac:dyDescent="0.25">
      <c r="A2" s="3731" t="s">
        <v>2369</v>
      </c>
      <c r="B2" s="3732"/>
      <c r="C2" s="3733"/>
      <c r="D2" s="3732"/>
      <c r="E2" s="3732"/>
      <c r="F2" s="3732"/>
      <c r="G2" s="3732"/>
      <c r="H2" s="534"/>
    </row>
    <row r="3" spans="1:8" ht="15" customHeight="1" x14ac:dyDescent="0.25">
      <c r="A3" s="428"/>
      <c r="B3" s="401"/>
      <c r="C3" s="401"/>
      <c r="D3" s="589"/>
      <c r="E3" s="589"/>
      <c r="F3" s="589"/>
      <c r="G3" s="589"/>
      <c r="H3" s="534"/>
    </row>
    <row r="4" spans="1:8" ht="45" customHeight="1" x14ac:dyDescent="0.25">
      <c r="A4" s="1541"/>
      <c r="B4" s="3746">
        <v>1</v>
      </c>
      <c r="C4" s="2302" t="s">
        <v>2123</v>
      </c>
      <c r="D4" s="623" t="s">
        <v>2121</v>
      </c>
      <c r="E4" s="3745"/>
      <c r="F4" s="3745"/>
      <c r="G4" s="589"/>
      <c r="H4" s="2298"/>
    </row>
    <row r="5" spans="1:8" ht="15" customHeight="1" x14ac:dyDescent="0.25">
      <c r="A5" s="1541"/>
      <c r="B5" s="3747"/>
      <c r="C5" s="591" t="s">
        <v>2124</v>
      </c>
      <c r="D5" s="388" t="s">
        <v>2122</v>
      </c>
      <c r="E5" s="3188"/>
      <c r="F5" s="3188"/>
      <c r="G5" s="589"/>
      <c r="H5" s="2298"/>
    </row>
    <row r="6" spans="1:8" ht="15" customHeight="1" x14ac:dyDescent="0.25">
      <c r="A6" s="779"/>
      <c r="B6" s="3747"/>
      <c r="C6" s="591" t="s">
        <v>2126</v>
      </c>
      <c r="D6" s="618" t="s">
        <v>2127</v>
      </c>
      <c r="E6" s="3741"/>
      <c r="F6" s="3741"/>
      <c r="G6" s="596"/>
      <c r="H6" s="534"/>
    </row>
    <row r="7" spans="1:8" ht="15" customHeight="1" x14ac:dyDescent="0.25">
      <c r="A7" s="428"/>
      <c r="B7" s="603">
        <v>2</v>
      </c>
      <c r="C7" s="603"/>
      <c r="D7" s="597" t="s">
        <v>1283</v>
      </c>
      <c r="E7" s="3738"/>
      <c r="F7" s="3738"/>
      <c r="G7" s="596"/>
      <c r="H7" s="534"/>
    </row>
    <row r="8" spans="1:8" ht="15" customHeight="1" x14ac:dyDescent="0.25">
      <c r="A8" s="428"/>
      <c r="B8" s="3748">
        <v>3</v>
      </c>
      <c r="C8" s="3750"/>
      <c r="D8" s="618" t="s">
        <v>1284</v>
      </c>
      <c r="E8" s="2319" t="s">
        <v>1134</v>
      </c>
      <c r="F8" s="954" t="s">
        <v>1133</v>
      </c>
      <c r="G8" s="1434"/>
      <c r="H8" s="534"/>
    </row>
    <row r="9" spans="1:8" ht="15" customHeight="1" x14ac:dyDescent="0.25">
      <c r="A9" s="428"/>
      <c r="B9" s="3747"/>
      <c r="C9" s="3751"/>
      <c r="D9" s="617" t="s">
        <v>2128</v>
      </c>
      <c r="E9" s="2320"/>
      <c r="F9" s="952"/>
      <c r="G9" s="1434"/>
      <c r="H9" s="534"/>
    </row>
    <row r="10" spans="1:8" ht="15" customHeight="1" x14ac:dyDescent="0.25">
      <c r="A10" s="428"/>
      <c r="B10" s="3747"/>
      <c r="C10" s="3751"/>
      <c r="D10" s="598" t="s">
        <v>911</v>
      </c>
      <c r="E10" s="2320"/>
      <c r="F10" s="952"/>
      <c r="G10" s="1434"/>
      <c r="H10" s="534"/>
    </row>
    <row r="11" spans="1:8" ht="15" customHeight="1" x14ac:dyDescent="0.25">
      <c r="A11" s="428"/>
      <c r="B11" s="3747"/>
      <c r="C11" s="3751"/>
      <c r="D11" s="598" t="s">
        <v>912</v>
      </c>
      <c r="E11" s="2320"/>
      <c r="F11" s="952"/>
      <c r="G11" s="1434"/>
      <c r="H11" s="534"/>
    </row>
    <row r="12" spans="1:8" ht="15" customHeight="1" x14ac:dyDescent="0.25">
      <c r="A12" s="428"/>
      <c r="B12" s="3747"/>
      <c r="C12" s="3751"/>
      <c r="D12" s="598" t="s">
        <v>913</v>
      </c>
      <c r="E12" s="2320"/>
      <c r="F12" s="952"/>
      <c r="G12" s="1434"/>
      <c r="H12" s="534"/>
    </row>
    <row r="13" spans="1:8" ht="15" customHeight="1" x14ac:dyDescent="0.25">
      <c r="A13" s="428"/>
      <c r="B13" s="3747"/>
      <c r="C13" s="3751"/>
      <c r="D13" s="598" t="s">
        <v>914</v>
      </c>
      <c r="E13" s="2320"/>
      <c r="F13" s="952"/>
      <c r="G13" s="1434"/>
      <c r="H13" s="534"/>
    </row>
    <row r="14" spans="1:8" ht="15" customHeight="1" x14ac:dyDescent="0.25">
      <c r="A14" s="428"/>
      <c r="B14" s="3747"/>
      <c r="C14" s="3751"/>
      <c r="D14" s="598" t="s">
        <v>1138</v>
      </c>
      <c r="E14" s="2320"/>
      <c r="F14" s="952"/>
      <c r="G14" s="1434"/>
      <c r="H14" s="534"/>
    </row>
    <row r="15" spans="1:8" ht="15" customHeight="1" x14ac:dyDescent="0.25">
      <c r="A15" s="779"/>
      <c r="B15" s="3747"/>
      <c r="C15" s="3751"/>
      <c r="D15" s="598" t="s">
        <v>2129</v>
      </c>
      <c r="E15" s="2320"/>
      <c r="F15" s="952"/>
      <c r="G15" s="1434"/>
      <c r="H15" s="534"/>
    </row>
    <row r="16" spans="1:8" ht="15" customHeight="1" x14ac:dyDescent="0.25">
      <c r="A16" s="779"/>
      <c r="B16" s="3747"/>
      <c r="C16" s="3751"/>
      <c r="D16" s="598" t="s">
        <v>1174</v>
      </c>
      <c r="E16" s="2320"/>
      <c r="F16" s="952"/>
      <c r="G16" s="1434"/>
      <c r="H16" s="534"/>
    </row>
    <row r="17" spans="1:8" ht="15" customHeight="1" x14ac:dyDescent="0.25">
      <c r="A17" s="428"/>
      <c r="B17" s="3747"/>
      <c r="C17" s="3751"/>
      <c r="D17" s="598" t="s">
        <v>2130</v>
      </c>
      <c r="E17" s="2320"/>
      <c r="F17" s="952"/>
      <c r="G17" s="1434"/>
      <c r="H17" s="534"/>
    </row>
    <row r="18" spans="1:8" ht="15" customHeight="1" x14ac:dyDescent="0.25">
      <c r="A18" s="1541"/>
      <c r="B18" s="3747"/>
      <c r="C18" s="3751"/>
      <c r="D18" s="598" t="s">
        <v>2131</v>
      </c>
      <c r="E18" s="2320"/>
      <c r="F18" s="952"/>
      <c r="G18" s="1434"/>
      <c r="H18" s="2298"/>
    </row>
    <row r="19" spans="1:8" ht="15" customHeight="1" x14ac:dyDescent="0.25">
      <c r="A19" s="1541"/>
      <c r="B19" s="3747"/>
      <c r="C19" s="3751"/>
      <c r="D19" s="598" t="s">
        <v>2342</v>
      </c>
      <c r="E19" s="2320"/>
      <c r="F19" s="952"/>
      <c r="G19" s="1434"/>
      <c r="H19" s="2298"/>
    </row>
    <row r="20" spans="1:8" ht="15" customHeight="1" x14ac:dyDescent="0.25">
      <c r="A20" s="1541"/>
      <c r="B20" s="3747"/>
      <c r="C20" s="3751"/>
      <c r="D20" s="598" t="s">
        <v>2132</v>
      </c>
      <c r="E20" s="2320"/>
      <c r="F20" s="952"/>
      <c r="G20" s="1434"/>
      <c r="H20" s="2298"/>
    </row>
    <row r="21" spans="1:8" ht="15" customHeight="1" x14ac:dyDescent="0.25">
      <c r="A21" s="1541"/>
      <c r="B21" s="3747"/>
      <c r="C21" s="3751"/>
      <c r="D21" s="598" t="s">
        <v>2133</v>
      </c>
      <c r="E21" s="2320"/>
      <c r="F21" s="952"/>
      <c r="G21" s="1434"/>
      <c r="H21" s="2298"/>
    </row>
    <row r="22" spans="1:8" ht="15" customHeight="1" x14ac:dyDescent="0.25">
      <c r="A22" s="1541"/>
      <c r="B22" s="3747"/>
      <c r="C22" s="3751"/>
      <c r="D22" s="598" t="s">
        <v>2343</v>
      </c>
      <c r="E22" s="2320"/>
      <c r="F22" s="952"/>
      <c r="G22" s="1434"/>
      <c r="H22" s="2298"/>
    </row>
    <row r="23" spans="1:8" ht="60" customHeight="1" x14ac:dyDescent="0.25">
      <c r="A23" s="428"/>
      <c r="B23" s="3749"/>
      <c r="C23" s="3752"/>
      <c r="D23" s="953"/>
      <c r="E23" s="423"/>
      <c r="F23" s="423"/>
      <c r="G23" s="596"/>
      <c r="H23" s="534"/>
    </row>
    <row r="24" spans="1:8" ht="15" customHeight="1" x14ac:dyDescent="0.25">
      <c r="A24" s="428"/>
      <c r="B24" s="593">
        <v>4</v>
      </c>
      <c r="C24" s="593"/>
      <c r="D24" s="599" t="s">
        <v>1285</v>
      </c>
      <c r="E24" s="600"/>
      <c r="F24" s="614"/>
      <c r="G24" s="596"/>
      <c r="H24" s="534"/>
    </row>
    <row r="25" spans="1:8" s="406" customFormat="1" ht="90" customHeight="1" x14ac:dyDescent="0.25">
      <c r="A25" s="3742" t="s">
        <v>2134</v>
      </c>
      <c r="B25" s="3737"/>
      <c r="C25" s="3737"/>
      <c r="D25" s="3737"/>
      <c r="E25" s="3737"/>
      <c r="F25" s="3737"/>
      <c r="G25" s="3737"/>
      <c r="H25" s="594"/>
    </row>
    <row r="26" spans="1:8" ht="45" customHeight="1" x14ac:dyDescent="0.25">
      <c r="A26" s="1541"/>
      <c r="B26" s="3746">
        <v>5</v>
      </c>
      <c r="C26" s="2302" t="s">
        <v>2123</v>
      </c>
      <c r="D26" s="623" t="s">
        <v>2135</v>
      </c>
      <c r="E26" s="3745"/>
      <c r="F26" s="3745"/>
      <c r="G26" s="589"/>
      <c r="H26" s="2298"/>
    </row>
    <row r="27" spans="1:8" ht="15" customHeight="1" x14ac:dyDescent="0.25">
      <c r="A27" s="1541"/>
      <c r="B27" s="3747"/>
      <c r="C27" s="591" t="s">
        <v>2124</v>
      </c>
      <c r="D27" s="388" t="s">
        <v>2344</v>
      </c>
      <c r="E27" s="3188"/>
      <c r="F27" s="3188"/>
      <c r="G27" s="589"/>
      <c r="H27" s="2298"/>
    </row>
    <row r="28" spans="1:8" ht="15" customHeight="1" x14ac:dyDescent="0.25">
      <c r="A28" s="428"/>
      <c r="B28" s="3747"/>
      <c r="C28" s="603" t="s">
        <v>2126</v>
      </c>
      <c r="D28" s="597" t="s">
        <v>2136</v>
      </c>
      <c r="E28" s="3738"/>
      <c r="F28" s="3738"/>
      <c r="G28" s="596"/>
      <c r="H28" s="534"/>
    </row>
    <row r="29" spans="1:8" ht="60" customHeight="1" x14ac:dyDescent="0.25">
      <c r="A29" s="428"/>
      <c r="B29" s="3747"/>
      <c r="C29" s="591" t="s">
        <v>2137</v>
      </c>
      <c r="D29" s="966" t="s">
        <v>2345</v>
      </c>
      <c r="E29" s="2305" t="s">
        <v>1308</v>
      </c>
      <c r="F29" s="596"/>
      <c r="G29" s="596"/>
      <c r="H29" s="534"/>
    </row>
    <row r="30" spans="1:8" ht="15" customHeight="1" x14ac:dyDescent="0.25">
      <c r="A30" s="428"/>
      <c r="B30" s="3747"/>
      <c r="C30" s="591"/>
      <c r="D30" s="615" t="s">
        <v>2138</v>
      </c>
      <c r="E30" s="963"/>
      <c r="F30" s="596"/>
      <c r="G30" s="596"/>
      <c r="H30" s="534"/>
    </row>
    <row r="31" spans="1:8" ht="15" customHeight="1" x14ac:dyDescent="0.25">
      <c r="A31" s="428"/>
      <c r="B31" s="3747"/>
      <c r="C31" s="591"/>
      <c r="D31" s="601" t="s">
        <v>2398</v>
      </c>
      <c r="E31" s="963"/>
      <c r="F31" s="596"/>
      <c r="G31" s="596"/>
      <c r="H31" s="534"/>
    </row>
    <row r="32" spans="1:8" ht="15" customHeight="1" x14ac:dyDescent="0.25">
      <c r="A32" s="428"/>
      <c r="B32" s="3747"/>
      <c r="C32" s="591"/>
      <c r="D32" s="601" t="s">
        <v>2139</v>
      </c>
      <c r="E32" s="963"/>
      <c r="F32" s="596"/>
      <c r="G32" s="596"/>
      <c r="H32" s="534"/>
    </row>
    <row r="33" spans="1:8" ht="60" customHeight="1" x14ac:dyDescent="0.25">
      <c r="A33" s="428"/>
      <c r="B33" s="3747"/>
      <c r="C33" s="591"/>
      <c r="D33" s="957"/>
      <c r="E33" s="423"/>
      <c r="F33" s="596"/>
      <c r="G33" s="596"/>
      <c r="H33" s="534"/>
    </row>
    <row r="34" spans="1:8" ht="15" customHeight="1" x14ac:dyDescent="0.25">
      <c r="A34" s="428"/>
      <c r="B34" s="3747"/>
      <c r="C34" s="591"/>
      <c r="D34" s="601" t="s">
        <v>2346</v>
      </c>
      <c r="E34" s="963"/>
      <c r="F34" s="596"/>
      <c r="G34" s="596"/>
      <c r="H34" s="534"/>
    </row>
    <row r="35" spans="1:8" ht="60" customHeight="1" x14ac:dyDescent="0.25">
      <c r="A35" s="428"/>
      <c r="B35" s="3747"/>
      <c r="C35" s="591"/>
      <c r="D35" s="957"/>
      <c r="E35" s="956"/>
      <c r="F35" s="596"/>
      <c r="G35" s="596"/>
      <c r="H35" s="534"/>
    </row>
    <row r="36" spans="1:8" ht="15" customHeight="1" x14ac:dyDescent="0.25">
      <c r="A36" s="428"/>
      <c r="B36" s="3747"/>
      <c r="C36" s="591"/>
      <c r="D36" s="601" t="s">
        <v>2140</v>
      </c>
      <c r="E36" s="963"/>
      <c r="F36" s="596"/>
      <c r="G36" s="596"/>
      <c r="H36" s="534"/>
    </row>
    <row r="37" spans="1:8" ht="15" customHeight="1" x14ac:dyDescent="0.25">
      <c r="A37" s="428"/>
      <c r="B37" s="3747"/>
      <c r="C37" s="591"/>
      <c r="D37" s="601" t="s">
        <v>2141</v>
      </c>
      <c r="E37" s="963"/>
      <c r="F37" s="596"/>
      <c r="G37" s="596"/>
      <c r="H37" s="534"/>
    </row>
    <row r="38" spans="1:8" ht="15" customHeight="1" x14ac:dyDescent="0.25">
      <c r="A38" s="428"/>
      <c r="B38" s="3747"/>
      <c r="C38" s="591"/>
      <c r="D38" s="601" t="s">
        <v>2142</v>
      </c>
      <c r="E38" s="963"/>
      <c r="F38" s="596"/>
      <c r="G38" s="596"/>
      <c r="H38" s="534"/>
    </row>
    <row r="39" spans="1:8" ht="15" customHeight="1" x14ac:dyDescent="0.25">
      <c r="A39" s="428"/>
      <c r="B39" s="3747"/>
      <c r="C39" s="591"/>
      <c r="D39" s="601" t="s">
        <v>2143</v>
      </c>
      <c r="E39" s="963"/>
      <c r="F39" s="596"/>
      <c r="G39" s="596"/>
      <c r="H39" s="534"/>
    </row>
    <row r="40" spans="1:8" ht="15" customHeight="1" x14ac:dyDescent="0.25">
      <c r="A40" s="428"/>
      <c r="B40" s="3747"/>
      <c r="C40" s="591"/>
      <c r="D40" s="601" t="s">
        <v>2144</v>
      </c>
      <c r="E40" s="963"/>
      <c r="F40" s="596"/>
      <c r="G40" s="596"/>
      <c r="H40" s="534"/>
    </row>
    <row r="41" spans="1:8" ht="15" customHeight="1" x14ac:dyDescent="0.25">
      <c r="A41" s="428"/>
      <c r="B41" s="3747"/>
      <c r="C41" s="591"/>
      <c r="D41" s="601" t="s">
        <v>2145</v>
      </c>
      <c r="E41" s="963"/>
      <c r="F41" s="596"/>
      <c r="G41" s="596"/>
      <c r="H41" s="534"/>
    </row>
    <row r="42" spans="1:8" ht="15" customHeight="1" x14ac:dyDescent="0.25">
      <c r="A42" s="428"/>
      <c r="B42" s="3747"/>
      <c r="C42" s="591"/>
      <c r="D42" s="601" t="s">
        <v>2146</v>
      </c>
      <c r="E42" s="963"/>
      <c r="F42" s="596"/>
      <c r="G42" s="596"/>
      <c r="H42" s="534"/>
    </row>
    <row r="43" spans="1:8" ht="15" customHeight="1" x14ac:dyDescent="0.25">
      <c r="A43" s="428"/>
      <c r="B43" s="3747"/>
      <c r="C43" s="591"/>
      <c r="D43" s="601" t="s">
        <v>2147</v>
      </c>
      <c r="E43" s="963"/>
      <c r="F43" s="596"/>
      <c r="G43" s="596"/>
      <c r="H43" s="534"/>
    </row>
    <row r="44" spans="1:8" ht="15" customHeight="1" x14ac:dyDescent="0.25">
      <c r="A44" s="779"/>
      <c r="B44" s="3747"/>
      <c r="C44" s="591"/>
      <c r="D44" s="601" t="s">
        <v>2148</v>
      </c>
      <c r="E44" s="963"/>
      <c r="F44" s="596"/>
      <c r="G44" s="596"/>
      <c r="H44" s="534"/>
    </row>
    <row r="45" spans="1:8" ht="15" customHeight="1" x14ac:dyDescent="0.25">
      <c r="A45" s="1541"/>
      <c r="B45" s="3747"/>
      <c r="C45" s="2583"/>
      <c r="D45" s="601" t="s">
        <v>2347</v>
      </c>
      <c r="E45" s="963"/>
      <c r="F45" s="596"/>
      <c r="G45" s="596"/>
      <c r="H45" s="2298"/>
    </row>
    <row r="46" spans="1:8" ht="15" customHeight="1" x14ac:dyDescent="0.25">
      <c r="A46" s="779"/>
      <c r="B46" s="3747"/>
      <c r="C46" s="591"/>
      <c r="D46" s="601" t="s">
        <v>2149</v>
      </c>
      <c r="E46" s="963"/>
      <c r="F46" s="596"/>
      <c r="G46" s="596"/>
      <c r="H46" s="534"/>
    </row>
    <row r="47" spans="1:8" ht="15" customHeight="1" x14ac:dyDescent="0.25">
      <c r="A47" s="428"/>
      <c r="B47" s="3747"/>
      <c r="C47" s="591"/>
      <c r="D47" s="601" t="s">
        <v>2150</v>
      </c>
      <c r="E47" s="963"/>
      <c r="F47" s="596"/>
      <c r="G47" s="596"/>
      <c r="H47" s="534"/>
    </row>
    <row r="48" spans="1:8" ht="15" customHeight="1" x14ac:dyDescent="0.25">
      <c r="A48" s="779"/>
      <c r="B48" s="3747"/>
      <c r="C48" s="591"/>
      <c r="D48" s="972" t="s">
        <v>2151</v>
      </c>
      <c r="E48" s="973"/>
      <c r="F48" s="596"/>
      <c r="G48" s="596"/>
      <c r="H48" s="534"/>
    </row>
    <row r="49" spans="1:8" ht="15" customHeight="1" x14ac:dyDescent="0.25">
      <c r="A49" s="779"/>
      <c r="B49" s="3747"/>
      <c r="C49" s="591"/>
      <c r="D49" s="972" t="s">
        <v>2152</v>
      </c>
      <c r="E49" s="973"/>
      <c r="F49" s="596"/>
      <c r="G49" s="596"/>
      <c r="H49" s="534"/>
    </row>
    <row r="50" spans="1:8" ht="15" customHeight="1" x14ac:dyDescent="0.25">
      <c r="A50" s="779"/>
      <c r="B50" s="3747"/>
      <c r="C50" s="591"/>
      <c r="D50" s="962" t="s">
        <v>1148</v>
      </c>
      <c r="E50" s="964">
        <f>SUM(E30:E32,E34,E36:E49)</f>
        <v>0</v>
      </c>
      <c r="F50" s="596"/>
      <c r="G50" s="596"/>
      <c r="H50" s="534"/>
    </row>
    <row r="51" spans="1:8" ht="15" customHeight="1" x14ac:dyDescent="0.25">
      <c r="A51" s="779"/>
      <c r="B51" s="3747"/>
      <c r="C51" s="2583"/>
      <c r="D51" s="2585" t="s">
        <v>1149</v>
      </c>
      <c r="E51" s="2586" t="str">
        <f>IF(E50=1, "Pass", "Fail")</f>
        <v>Fail</v>
      </c>
      <c r="F51" s="596"/>
      <c r="G51" s="596"/>
      <c r="H51" s="534"/>
    </row>
    <row r="52" spans="1:8" ht="15" customHeight="1" x14ac:dyDescent="0.25">
      <c r="A52" s="1541"/>
      <c r="B52" s="2584"/>
      <c r="C52" s="593" t="s">
        <v>2348</v>
      </c>
      <c r="D52" s="1041" t="s">
        <v>2349</v>
      </c>
      <c r="E52" s="600"/>
      <c r="F52" s="596"/>
      <c r="G52" s="596"/>
      <c r="H52" s="2298"/>
    </row>
    <row r="53" spans="1:8" ht="30" customHeight="1" x14ac:dyDescent="0.25">
      <c r="A53" s="428"/>
      <c r="B53" s="591"/>
      <c r="C53" s="591"/>
      <c r="D53" s="602"/>
      <c r="E53" s="2287"/>
      <c r="F53" s="596"/>
      <c r="G53" s="596"/>
      <c r="H53" s="622"/>
    </row>
    <row r="54" spans="1:8" ht="45" customHeight="1" x14ac:dyDescent="0.25">
      <c r="A54" s="428"/>
      <c r="B54" s="3746">
        <v>6</v>
      </c>
      <c r="C54" s="970"/>
      <c r="D54" s="967" t="s">
        <v>1307</v>
      </c>
      <c r="E54" s="2285" t="s">
        <v>1286</v>
      </c>
      <c r="F54" s="596"/>
      <c r="G54" s="596"/>
      <c r="H54" s="534"/>
    </row>
    <row r="55" spans="1:8" ht="15" customHeight="1" x14ac:dyDescent="0.25">
      <c r="A55" s="428"/>
      <c r="B55" s="3747"/>
      <c r="C55" s="591"/>
      <c r="D55" s="615" t="s">
        <v>1150</v>
      </c>
      <c r="E55" s="2321"/>
      <c r="F55" s="596"/>
      <c r="G55" s="596"/>
      <c r="H55" s="534"/>
    </row>
    <row r="56" spans="1:8" ht="15" customHeight="1" x14ac:dyDescent="0.25">
      <c r="A56" s="779"/>
      <c r="B56" s="3747"/>
      <c r="C56" s="591"/>
      <c r="D56" s="615" t="s">
        <v>1176</v>
      </c>
      <c r="E56" s="968"/>
      <c r="F56" s="596"/>
      <c r="G56" s="596"/>
      <c r="H56" s="534"/>
    </row>
    <row r="57" spans="1:8" ht="15" customHeight="1" x14ac:dyDescent="0.25">
      <c r="A57" s="779"/>
      <c r="B57" s="3747"/>
      <c r="C57" s="591"/>
      <c r="D57" s="615" t="s">
        <v>1151</v>
      </c>
      <c r="E57" s="968"/>
      <c r="F57" s="596"/>
      <c r="G57" s="596"/>
      <c r="H57" s="534"/>
    </row>
    <row r="58" spans="1:8" ht="15" customHeight="1" x14ac:dyDescent="0.25">
      <c r="A58" s="779"/>
      <c r="B58" s="3747"/>
      <c r="C58" s="591"/>
      <c r="D58" s="615" t="s">
        <v>1152</v>
      </c>
      <c r="E58" s="968"/>
      <c r="F58" s="596"/>
      <c r="G58" s="596"/>
      <c r="H58" s="534"/>
    </row>
    <row r="59" spans="1:8" ht="15" customHeight="1" x14ac:dyDescent="0.25">
      <c r="A59" s="779"/>
      <c r="B59" s="3747"/>
      <c r="C59" s="591"/>
      <c r="D59" s="615" t="s">
        <v>1153</v>
      </c>
      <c r="E59" s="968"/>
      <c r="F59" s="596"/>
      <c r="G59" s="596"/>
      <c r="H59" s="534"/>
    </row>
    <row r="60" spans="1:8" ht="15" customHeight="1" x14ac:dyDescent="0.25">
      <c r="A60" s="1541"/>
      <c r="B60" s="3747"/>
      <c r="C60" s="2583"/>
      <c r="D60" s="615" t="s">
        <v>2350</v>
      </c>
      <c r="E60" s="968"/>
      <c r="F60" s="596"/>
      <c r="G60" s="596"/>
      <c r="H60" s="2298"/>
    </row>
    <row r="61" spans="1:8" ht="15" customHeight="1" x14ac:dyDescent="0.25">
      <c r="A61" s="779"/>
      <c r="B61" s="3747"/>
      <c r="C61" s="591"/>
      <c r="D61" s="615" t="s">
        <v>1294</v>
      </c>
      <c r="E61" s="968"/>
      <c r="F61" s="596"/>
      <c r="G61" s="596"/>
      <c r="H61" s="534"/>
    </row>
    <row r="62" spans="1:8" ht="15" customHeight="1" x14ac:dyDescent="0.25">
      <c r="A62" s="1541"/>
      <c r="B62" s="3747"/>
      <c r="C62" s="591"/>
      <c r="D62" s="615" t="s">
        <v>2153</v>
      </c>
      <c r="E62" s="968"/>
      <c r="F62" s="596"/>
      <c r="G62" s="596"/>
      <c r="H62" s="2298"/>
    </row>
    <row r="63" spans="1:8" ht="15" customHeight="1" x14ac:dyDescent="0.25">
      <c r="A63" s="779"/>
      <c r="B63" s="3747"/>
      <c r="C63" s="591"/>
      <c r="D63" s="615" t="s">
        <v>925</v>
      </c>
      <c r="E63" s="968"/>
      <c r="F63" s="596"/>
      <c r="G63" s="596"/>
      <c r="H63" s="534"/>
    </row>
    <row r="64" spans="1:8" ht="15" customHeight="1" x14ac:dyDescent="0.25">
      <c r="A64" s="779"/>
      <c r="B64" s="3747"/>
      <c r="C64" s="591"/>
      <c r="D64" s="615" t="s">
        <v>926</v>
      </c>
      <c r="E64" s="968"/>
      <c r="F64" s="596"/>
      <c r="G64" s="596"/>
      <c r="H64" s="534"/>
    </row>
    <row r="65" spans="1:8" ht="15" customHeight="1" x14ac:dyDescent="0.25">
      <c r="A65" s="428"/>
      <c r="B65" s="3754"/>
      <c r="C65" s="1990"/>
      <c r="D65" s="2306" t="s">
        <v>927</v>
      </c>
      <c r="E65" s="2307"/>
      <c r="F65" s="596"/>
      <c r="G65" s="596"/>
      <c r="H65" s="534"/>
    </row>
    <row r="66" spans="1:8" ht="30" customHeight="1" x14ac:dyDescent="0.25">
      <c r="A66" s="428"/>
      <c r="B66" s="591"/>
      <c r="C66" s="591"/>
      <c r="D66" s="602"/>
      <c r="E66" s="2287"/>
      <c r="F66" s="951"/>
      <c r="G66" s="2999"/>
      <c r="H66" s="622"/>
    </row>
    <row r="67" spans="1:8" ht="75" customHeight="1" x14ac:dyDescent="0.25">
      <c r="A67" s="428"/>
      <c r="B67" s="3746">
        <v>7</v>
      </c>
      <c r="C67" s="970"/>
      <c r="D67" s="3743" t="s">
        <v>2351</v>
      </c>
      <c r="E67" s="2322" t="s">
        <v>1173</v>
      </c>
      <c r="F67" s="978" t="s">
        <v>1280</v>
      </c>
      <c r="G67" s="979" t="s">
        <v>1281</v>
      </c>
      <c r="H67" s="534"/>
    </row>
    <row r="68" spans="1:8" ht="15" customHeight="1" x14ac:dyDescent="0.25">
      <c r="A68" s="428"/>
      <c r="B68" s="3754"/>
      <c r="C68" s="595"/>
      <c r="D68" s="3744"/>
      <c r="E68" s="2323"/>
      <c r="F68" s="619"/>
      <c r="G68" s="620"/>
      <c r="H68" s="534"/>
    </row>
    <row r="69" spans="1:8" ht="30" customHeight="1" x14ac:dyDescent="0.25">
      <c r="A69" s="428"/>
      <c r="B69" s="591"/>
      <c r="C69" s="591"/>
      <c r="D69" s="602"/>
      <c r="E69" s="2287"/>
      <c r="F69" s="951"/>
      <c r="G69" s="2999"/>
      <c r="H69" s="622"/>
    </row>
    <row r="70" spans="1:8" ht="15" customHeight="1" x14ac:dyDescent="0.25">
      <c r="A70" s="428"/>
      <c r="B70" s="621">
        <v>8</v>
      </c>
      <c r="C70" s="621"/>
      <c r="D70" s="387" t="s">
        <v>1154</v>
      </c>
      <c r="E70" s="3739"/>
      <c r="F70" s="3739"/>
      <c r="G70" s="3739"/>
      <c r="H70" s="534"/>
    </row>
    <row r="71" spans="1:8" ht="15" customHeight="1" x14ac:dyDescent="0.25">
      <c r="A71" s="428"/>
      <c r="B71" s="3748">
        <v>9</v>
      </c>
      <c r="C71" s="3750"/>
      <c r="D71" s="604" t="s">
        <v>1155</v>
      </c>
      <c r="E71" s="3670"/>
      <c r="F71" s="3670"/>
      <c r="G71" s="3670"/>
      <c r="H71" s="534"/>
    </row>
    <row r="72" spans="1:8" ht="60" customHeight="1" x14ac:dyDescent="0.25">
      <c r="A72" s="428"/>
      <c r="B72" s="3749"/>
      <c r="C72" s="3752"/>
      <c r="D72" s="957"/>
      <c r="E72" s="423"/>
      <c r="F72" s="423"/>
      <c r="G72" s="423"/>
      <c r="H72" s="534"/>
    </row>
    <row r="73" spans="1:8" ht="15" customHeight="1" x14ac:dyDescent="0.25">
      <c r="A73" s="428"/>
      <c r="B73" s="603">
        <v>10</v>
      </c>
      <c r="C73" s="603"/>
      <c r="D73" s="597" t="s">
        <v>2154</v>
      </c>
      <c r="E73" s="3740"/>
      <c r="F73" s="3740"/>
      <c r="G73" s="3740"/>
      <c r="H73" s="534"/>
    </row>
    <row r="74" spans="1:8" ht="15" customHeight="1" x14ac:dyDescent="0.25">
      <c r="A74" s="428"/>
      <c r="B74" s="603">
        <v>11</v>
      </c>
      <c r="C74" s="603"/>
      <c r="D74" s="388" t="s">
        <v>2166</v>
      </c>
      <c r="E74" s="3670"/>
      <c r="F74" s="3670"/>
      <c r="G74" s="3670"/>
      <c r="H74" s="534"/>
    </row>
    <row r="75" spans="1:8" ht="15" customHeight="1" x14ac:dyDescent="0.25">
      <c r="A75" s="428"/>
      <c r="B75" s="593">
        <v>12</v>
      </c>
      <c r="C75" s="593"/>
      <c r="D75" s="389" t="s">
        <v>2167</v>
      </c>
      <c r="E75" s="3673"/>
      <c r="F75" s="3673"/>
      <c r="G75" s="3673"/>
      <c r="H75" s="534"/>
    </row>
    <row r="76" spans="1:8" ht="30" customHeight="1" x14ac:dyDescent="0.25">
      <c r="A76" s="428"/>
      <c r="B76" s="591"/>
      <c r="C76" s="591"/>
      <c r="D76" s="602"/>
      <c r="E76" s="2287"/>
      <c r="F76" s="596"/>
      <c r="G76" s="596"/>
      <c r="H76" s="622"/>
    </row>
    <row r="77" spans="1:8" ht="30" customHeight="1" x14ac:dyDescent="0.25">
      <c r="A77" s="428"/>
      <c r="B77" s="621">
        <v>13</v>
      </c>
      <c r="C77" s="621"/>
      <c r="D77" s="623" t="s">
        <v>2352</v>
      </c>
      <c r="E77" s="2324"/>
      <c r="F77" s="971"/>
      <c r="G77" s="596"/>
      <c r="H77" s="534"/>
    </row>
    <row r="78" spans="1:8" ht="15" customHeight="1" x14ac:dyDescent="0.25">
      <c r="A78" s="428"/>
      <c r="B78" s="603">
        <v>14</v>
      </c>
      <c r="C78" s="603"/>
      <c r="D78" s="388" t="s">
        <v>1287</v>
      </c>
      <c r="E78" s="1026"/>
      <c r="F78" s="956"/>
      <c r="G78" s="596"/>
      <c r="H78" s="534"/>
    </row>
    <row r="79" spans="1:8" ht="15" customHeight="1" x14ac:dyDescent="0.25">
      <c r="A79" s="1541"/>
      <c r="B79" s="603">
        <v>15</v>
      </c>
      <c r="C79" s="603"/>
      <c r="D79" s="388" t="s">
        <v>2168</v>
      </c>
      <c r="E79" s="3753"/>
      <c r="F79" s="3753"/>
      <c r="G79" s="596"/>
      <c r="H79" s="2298"/>
    </row>
    <row r="80" spans="1:8" ht="15" customHeight="1" x14ac:dyDescent="0.25">
      <c r="A80" s="428"/>
      <c r="B80" s="593">
        <v>16</v>
      </c>
      <c r="C80" s="593"/>
      <c r="D80" s="389" t="s">
        <v>1282</v>
      </c>
      <c r="E80" s="3673"/>
      <c r="F80" s="3673"/>
      <c r="G80" s="596"/>
      <c r="H80" s="534"/>
    </row>
    <row r="81" spans="1:8" ht="30" customHeight="1" x14ac:dyDescent="0.25">
      <c r="A81" s="428"/>
      <c r="B81" s="591"/>
      <c r="C81" s="591"/>
      <c r="D81" s="602"/>
      <c r="E81" s="2287"/>
      <c r="F81" s="596"/>
      <c r="G81" s="596"/>
      <c r="H81" s="622"/>
    </row>
    <row r="82" spans="1:8" ht="15" customHeight="1" x14ac:dyDescent="0.25">
      <c r="A82" s="1541"/>
      <c r="B82" s="3746">
        <v>17</v>
      </c>
      <c r="C82" s="2301"/>
      <c r="D82" s="2308" t="s">
        <v>2173</v>
      </c>
      <c r="E82" s="2309"/>
      <c r="F82" s="2309"/>
      <c r="G82" s="2309"/>
      <c r="H82" s="2298"/>
    </row>
    <row r="83" spans="1:8" ht="15" customHeight="1" x14ac:dyDescent="0.25">
      <c r="A83" s="428"/>
      <c r="B83" s="3747"/>
      <c r="C83" s="591"/>
      <c r="D83" s="601" t="s">
        <v>2174</v>
      </c>
      <c r="E83" s="963"/>
      <c r="F83" s="423"/>
      <c r="G83" s="423"/>
      <c r="H83" s="534"/>
    </row>
    <row r="84" spans="1:8" ht="15" customHeight="1" x14ac:dyDescent="0.25">
      <c r="A84" s="1541"/>
      <c r="B84" s="3747"/>
      <c r="C84" s="591"/>
      <c r="D84" s="601" t="s">
        <v>2175</v>
      </c>
      <c r="E84" s="963"/>
      <c r="F84" s="423"/>
      <c r="G84" s="423"/>
      <c r="H84" s="2298"/>
    </row>
    <row r="85" spans="1:8" ht="15" customHeight="1" x14ac:dyDescent="0.25">
      <c r="A85" s="1541"/>
      <c r="B85" s="3747"/>
      <c r="C85" s="591"/>
      <c r="D85" s="601" t="s">
        <v>2176</v>
      </c>
      <c r="E85" s="963"/>
      <c r="F85" s="423"/>
      <c r="G85" s="423"/>
      <c r="H85" s="2298"/>
    </row>
    <row r="86" spans="1:8" ht="15" customHeight="1" x14ac:dyDescent="0.25">
      <c r="A86" s="428"/>
      <c r="B86" s="3747"/>
      <c r="C86" s="591"/>
      <c r="D86" s="601" t="s">
        <v>2353</v>
      </c>
      <c r="E86" s="963"/>
      <c r="F86" s="423"/>
      <c r="G86" s="423"/>
      <c r="H86" s="534"/>
    </row>
    <row r="87" spans="1:8" ht="60" customHeight="1" x14ac:dyDescent="0.25">
      <c r="A87" s="428"/>
      <c r="B87" s="3747"/>
      <c r="C87" s="591"/>
      <c r="D87" s="957"/>
      <c r="E87" s="423"/>
      <c r="F87" s="423"/>
      <c r="G87" s="423"/>
      <c r="H87" s="534"/>
    </row>
    <row r="88" spans="1:8" ht="15" customHeight="1" x14ac:dyDescent="0.25">
      <c r="A88" s="428"/>
      <c r="B88" s="3747"/>
      <c r="C88" s="591"/>
      <c r="D88" s="601" t="s">
        <v>2354</v>
      </c>
      <c r="E88" s="963"/>
      <c r="F88" s="423"/>
      <c r="G88" s="423"/>
      <c r="H88" s="534"/>
    </row>
    <row r="89" spans="1:8" ht="60" customHeight="1" x14ac:dyDescent="0.25">
      <c r="A89" s="428"/>
      <c r="B89" s="3747"/>
      <c r="C89" s="591"/>
      <c r="D89" s="957"/>
      <c r="E89" s="423"/>
      <c r="F89" s="423"/>
      <c r="G89" s="423"/>
      <c r="H89" s="534"/>
    </row>
    <row r="90" spans="1:8" ht="15" customHeight="1" x14ac:dyDescent="0.25">
      <c r="A90" s="1541"/>
      <c r="B90" s="3747"/>
      <c r="C90" s="591"/>
      <c r="D90" s="601" t="s">
        <v>2177</v>
      </c>
      <c r="E90" s="963"/>
      <c r="F90" s="423"/>
      <c r="G90" s="423"/>
      <c r="H90" s="2298"/>
    </row>
    <row r="91" spans="1:8" ht="15" customHeight="1" x14ac:dyDescent="0.25">
      <c r="A91" s="1541"/>
      <c r="B91" s="3747"/>
      <c r="C91" s="591"/>
      <c r="D91" s="601" t="s">
        <v>2178</v>
      </c>
      <c r="E91" s="963"/>
      <c r="F91" s="423"/>
      <c r="G91" s="423"/>
      <c r="H91" s="2298"/>
    </row>
    <row r="92" spans="1:8" ht="15" customHeight="1" x14ac:dyDescent="0.25">
      <c r="A92" s="428"/>
      <c r="B92" s="3747"/>
      <c r="C92" s="591"/>
      <c r="D92" s="601" t="s">
        <v>2340</v>
      </c>
      <c r="E92" s="963"/>
      <c r="F92" s="423"/>
      <c r="G92" s="423"/>
      <c r="H92" s="534"/>
    </row>
    <row r="93" spans="1:8" ht="60" customHeight="1" x14ac:dyDescent="0.25">
      <c r="A93" s="428"/>
      <c r="B93" s="3749"/>
      <c r="C93" s="591"/>
      <c r="D93" s="957"/>
      <c r="E93" s="423"/>
      <c r="F93" s="423"/>
      <c r="G93" s="423"/>
      <c r="H93" s="534"/>
    </row>
    <row r="94" spans="1:8" ht="15" customHeight="1" x14ac:dyDescent="0.25">
      <c r="A94" s="428"/>
      <c r="B94" s="3748">
        <v>18</v>
      </c>
      <c r="C94" s="2288" t="s">
        <v>2123</v>
      </c>
      <c r="D94" s="550" t="s">
        <v>2355</v>
      </c>
      <c r="E94" s="963"/>
      <c r="F94" s="423"/>
      <c r="G94" s="423"/>
      <c r="H94" s="534"/>
    </row>
    <row r="95" spans="1:8" ht="15" customHeight="1" x14ac:dyDescent="0.25">
      <c r="A95" s="428"/>
      <c r="B95" s="3747"/>
      <c r="C95" s="603" t="s">
        <v>2124</v>
      </c>
      <c r="D95" s="388" t="s">
        <v>2179</v>
      </c>
      <c r="E95" s="3755"/>
      <c r="F95" s="3755"/>
      <c r="G95" s="3755"/>
      <c r="H95" s="534"/>
    </row>
    <row r="96" spans="1:8" ht="60" customHeight="1" x14ac:dyDescent="0.25">
      <c r="A96" s="428"/>
      <c r="B96" s="3747"/>
      <c r="C96" s="592"/>
      <c r="D96" s="953"/>
      <c r="E96" s="423"/>
      <c r="F96" s="423"/>
      <c r="G96" s="423"/>
      <c r="H96" s="534"/>
    </row>
    <row r="97" spans="1:8" ht="15" customHeight="1" x14ac:dyDescent="0.25">
      <c r="A97" s="428"/>
      <c r="B97" s="3747"/>
      <c r="C97" s="3748" t="s">
        <v>2126</v>
      </c>
      <c r="D97" s="388" t="s">
        <v>2356</v>
      </c>
      <c r="E97" s="423"/>
      <c r="F97" s="423"/>
      <c r="G97" s="423"/>
      <c r="H97" s="534"/>
    </row>
    <row r="98" spans="1:8" ht="15" customHeight="1" x14ac:dyDescent="0.25">
      <c r="A98" s="1541"/>
      <c r="B98" s="3747"/>
      <c r="C98" s="3747"/>
      <c r="D98" s="601" t="s">
        <v>2180</v>
      </c>
      <c r="E98" s="963"/>
      <c r="F98" s="423"/>
      <c r="G98" s="423"/>
      <c r="H98" s="2298"/>
    </row>
    <row r="99" spans="1:8" ht="15" customHeight="1" x14ac:dyDescent="0.25">
      <c r="A99" s="428"/>
      <c r="B99" s="3747"/>
      <c r="C99" s="3747"/>
      <c r="D99" s="601" t="s">
        <v>2181</v>
      </c>
      <c r="E99" s="963"/>
      <c r="F99" s="423"/>
      <c r="G99" s="423"/>
      <c r="H99" s="534"/>
    </row>
    <row r="100" spans="1:8" ht="15" customHeight="1" x14ac:dyDescent="0.25">
      <c r="A100" s="1541"/>
      <c r="B100" s="3747"/>
      <c r="C100" s="3747"/>
      <c r="D100" s="601" t="s">
        <v>2182</v>
      </c>
      <c r="E100" s="963"/>
      <c r="F100" s="423"/>
      <c r="G100" s="423"/>
      <c r="H100" s="2298"/>
    </row>
    <row r="101" spans="1:8" ht="15" customHeight="1" x14ac:dyDescent="0.25">
      <c r="A101" s="1541"/>
      <c r="B101" s="3747"/>
      <c r="C101" s="3747"/>
      <c r="D101" s="601" t="s">
        <v>2183</v>
      </c>
      <c r="E101" s="963"/>
      <c r="F101" s="423"/>
      <c r="G101" s="423"/>
      <c r="H101" s="2298"/>
    </row>
    <row r="102" spans="1:8" ht="15" customHeight="1" x14ac:dyDescent="0.25">
      <c r="A102" s="428"/>
      <c r="B102" s="3747"/>
      <c r="C102" s="3747"/>
      <c r="D102" s="601" t="s">
        <v>2184</v>
      </c>
      <c r="E102" s="963"/>
      <c r="F102" s="423"/>
      <c r="G102" s="423"/>
      <c r="H102" s="534"/>
    </row>
    <row r="103" spans="1:8" ht="15" customHeight="1" x14ac:dyDescent="0.25">
      <c r="A103" s="1541"/>
      <c r="B103" s="3747"/>
      <c r="C103" s="3747"/>
      <c r="D103" s="601" t="s">
        <v>2357</v>
      </c>
      <c r="E103" s="963"/>
      <c r="F103" s="423"/>
      <c r="G103" s="423"/>
      <c r="H103" s="2298"/>
    </row>
    <row r="104" spans="1:8" ht="15" customHeight="1" x14ac:dyDescent="0.25">
      <c r="A104" s="1541"/>
      <c r="B104" s="3747"/>
      <c r="C104" s="3747"/>
      <c r="D104" s="601" t="s">
        <v>2358</v>
      </c>
      <c r="E104" s="963"/>
      <c r="F104" s="423"/>
      <c r="G104" s="423"/>
      <c r="H104" s="2298"/>
    </row>
    <row r="105" spans="1:8" ht="60" customHeight="1" x14ac:dyDescent="0.25">
      <c r="A105" s="428"/>
      <c r="B105" s="3754"/>
      <c r="C105" s="3754"/>
      <c r="D105" s="969"/>
      <c r="E105" s="614"/>
      <c r="F105" s="614"/>
      <c r="G105" s="614"/>
      <c r="H105" s="534"/>
    </row>
    <row r="106" spans="1:8" ht="30" customHeight="1" x14ac:dyDescent="0.25">
      <c r="A106" s="428"/>
      <c r="B106" s="591"/>
      <c r="C106" s="591"/>
      <c r="D106" s="602"/>
      <c r="E106" s="2287"/>
      <c r="F106" s="596"/>
      <c r="G106" s="596"/>
      <c r="H106" s="622"/>
    </row>
    <row r="107" spans="1:8" ht="75" customHeight="1" x14ac:dyDescent="0.25">
      <c r="A107" s="428"/>
      <c r="B107" s="2310">
        <v>19</v>
      </c>
      <c r="C107" s="950"/>
      <c r="D107" s="616" t="s">
        <v>2188</v>
      </c>
      <c r="E107" s="2285" t="s">
        <v>1308</v>
      </c>
      <c r="F107" s="2091" t="s">
        <v>1134</v>
      </c>
      <c r="G107" s="596"/>
      <c r="H107" s="534"/>
    </row>
    <row r="108" spans="1:8" ht="15" customHeight="1" x14ac:dyDescent="0.25">
      <c r="A108" s="428"/>
      <c r="B108" s="2300"/>
      <c r="C108" s="591"/>
      <c r="D108" s="615" t="s">
        <v>1156</v>
      </c>
      <c r="E108" s="963"/>
      <c r="F108" s="2313"/>
      <c r="G108" s="596"/>
      <c r="H108" s="534"/>
    </row>
    <row r="109" spans="1:8" ht="15" customHeight="1" x14ac:dyDescent="0.25">
      <c r="A109" s="779"/>
      <c r="B109" s="2300"/>
      <c r="C109" s="591"/>
      <c r="D109" s="615" t="s">
        <v>1139</v>
      </c>
      <c r="E109" s="963"/>
      <c r="F109" s="2313"/>
      <c r="G109" s="596"/>
      <c r="H109" s="534"/>
    </row>
    <row r="110" spans="1:8" ht="15" customHeight="1" x14ac:dyDescent="0.25">
      <c r="A110" s="428"/>
      <c r="B110" s="2300"/>
      <c r="C110" s="591"/>
      <c r="D110" s="601" t="s">
        <v>2186</v>
      </c>
      <c r="E110" s="963"/>
      <c r="F110" s="2313"/>
      <c r="G110" s="596"/>
      <c r="H110" s="534"/>
    </row>
    <row r="111" spans="1:8" ht="15" customHeight="1" x14ac:dyDescent="0.25">
      <c r="A111" s="428"/>
      <c r="B111" s="2300"/>
      <c r="C111" s="591"/>
      <c r="D111" s="601" t="s">
        <v>1157</v>
      </c>
      <c r="E111" s="963"/>
      <c r="F111" s="2313"/>
      <c r="G111" s="596"/>
      <c r="H111" s="534"/>
    </row>
    <row r="112" spans="1:8" ht="60" customHeight="1" x14ac:dyDescent="0.25">
      <c r="A112" s="428"/>
      <c r="B112" s="2300"/>
      <c r="C112" s="591"/>
      <c r="D112" s="957"/>
      <c r="E112" s="423"/>
      <c r="F112" s="1020"/>
      <c r="G112" s="596"/>
      <c r="H112" s="534"/>
    </row>
    <row r="113" spans="1:8" ht="15" customHeight="1" x14ac:dyDescent="0.25">
      <c r="A113" s="428"/>
      <c r="B113" s="2300"/>
      <c r="C113" s="591"/>
      <c r="D113" s="601" t="s">
        <v>1147</v>
      </c>
      <c r="E113" s="963"/>
      <c r="F113" s="2313"/>
      <c r="G113" s="596"/>
      <c r="H113" s="534"/>
    </row>
    <row r="114" spans="1:8" ht="15" customHeight="1" x14ac:dyDescent="0.25">
      <c r="A114" s="428"/>
      <c r="B114" s="2300"/>
      <c r="C114" s="591"/>
      <c r="D114" s="601" t="s">
        <v>1140</v>
      </c>
      <c r="E114" s="963"/>
      <c r="F114" s="2313"/>
      <c r="G114" s="596"/>
      <c r="H114" s="534"/>
    </row>
    <row r="115" spans="1:8" ht="15" customHeight="1" x14ac:dyDescent="0.25">
      <c r="A115" s="428"/>
      <c r="B115" s="2300"/>
      <c r="C115" s="591"/>
      <c r="D115" s="601" t="s">
        <v>1141</v>
      </c>
      <c r="E115" s="963"/>
      <c r="F115" s="2313"/>
      <c r="G115" s="596"/>
      <c r="H115" s="534"/>
    </row>
    <row r="116" spans="1:8" ht="15" customHeight="1" x14ac:dyDescent="0.25">
      <c r="A116" s="428"/>
      <c r="B116" s="2300"/>
      <c r="C116" s="591"/>
      <c r="D116" s="601" t="s">
        <v>1142</v>
      </c>
      <c r="E116" s="963"/>
      <c r="F116" s="2313"/>
      <c r="G116" s="596"/>
      <c r="H116" s="534"/>
    </row>
    <row r="117" spans="1:8" ht="15" customHeight="1" x14ac:dyDescent="0.25">
      <c r="A117" s="428"/>
      <c r="B117" s="2300"/>
      <c r="C117" s="591"/>
      <c r="D117" s="601" t="s">
        <v>1143</v>
      </c>
      <c r="E117" s="963"/>
      <c r="F117" s="2313"/>
      <c r="G117" s="596"/>
      <c r="H117" s="534"/>
    </row>
    <row r="118" spans="1:8" ht="15" customHeight="1" x14ac:dyDescent="0.25">
      <c r="A118" s="428"/>
      <c r="B118" s="2300"/>
      <c r="C118" s="591"/>
      <c r="D118" s="601" t="s">
        <v>1177</v>
      </c>
      <c r="E118" s="963"/>
      <c r="F118" s="2313"/>
      <c r="G118" s="596"/>
      <c r="H118" s="534"/>
    </row>
    <row r="119" spans="1:8" ht="15" customHeight="1" x14ac:dyDescent="0.25">
      <c r="A119" s="779"/>
      <c r="B119" s="2300"/>
      <c r="C119" s="591"/>
      <c r="D119" s="601" t="s">
        <v>1178</v>
      </c>
      <c r="E119" s="963"/>
      <c r="F119" s="2313"/>
      <c r="G119" s="596"/>
      <c r="H119" s="534"/>
    </row>
    <row r="120" spans="1:8" ht="15" customHeight="1" x14ac:dyDescent="0.25">
      <c r="A120" s="1541"/>
      <c r="B120" s="2300"/>
      <c r="C120" s="591"/>
      <c r="D120" s="601" t="s">
        <v>2187</v>
      </c>
      <c r="E120" s="963"/>
      <c r="F120" s="2313"/>
      <c r="G120" s="596"/>
      <c r="H120" s="2298"/>
    </row>
    <row r="121" spans="1:8" ht="15" customHeight="1" x14ac:dyDescent="0.25">
      <c r="A121" s="428"/>
      <c r="B121" s="2300"/>
      <c r="C121" s="591"/>
      <c r="D121" s="601" t="s">
        <v>1144</v>
      </c>
      <c r="E121" s="963"/>
      <c r="F121" s="2313"/>
      <c r="G121" s="596"/>
      <c r="H121" s="534"/>
    </row>
    <row r="122" spans="1:8" ht="15" customHeight="1" x14ac:dyDescent="0.25">
      <c r="A122" s="428"/>
      <c r="B122" s="2300"/>
      <c r="C122" s="591"/>
      <c r="D122" s="601" t="s">
        <v>1145</v>
      </c>
      <c r="E122" s="963"/>
      <c r="F122" s="2313"/>
      <c r="G122" s="596"/>
      <c r="H122" s="534"/>
    </row>
    <row r="123" spans="1:8" ht="15" customHeight="1" x14ac:dyDescent="0.25">
      <c r="A123" s="428"/>
      <c r="B123" s="2300"/>
      <c r="C123" s="591"/>
      <c r="D123" s="601" t="s">
        <v>1146</v>
      </c>
      <c r="E123" s="963"/>
      <c r="F123" s="2313"/>
      <c r="G123" s="596"/>
      <c r="H123" s="534"/>
    </row>
    <row r="124" spans="1:8" ht="15" customHeight="1" x14ac:dyDescent="0.25">
      <c r="A124" s="779"/>
      <c r="B124" s="2300"/>
      <c r="C124" s="591"/>
      <c r="D124" s="601" t="s">
        <v>1175</v>
      </c>
      <c r="E124" s="963"/>
      <c r="F124" s="2313"/>
      <c r="G124" s="596"/>
      <c r="H124" s="534"/>
    </row>
    <row r="125" spans="1:8" ht="15" customHeight="1" x14ac:dyDescent="0.25">
      <c r="A125" s="779"/>
      <c r="B125" s="2300"/>
      <c r="C125" s="591"/>
      <c r="D125" s="601" t="s">
        <v>1158</v>
      </c>
      <c r="E125" s="963"/>
      <c r="F125" s="2313"/>
      <c r="G125" s="596"/>
      <c r="H125" s="534"/>
    </row>
    <row r="126" spans="1:8" ht="15" customHeight="1" x14ac:dyDescent="0.25">
      <c r="A126" s="428"/>
      <c r="B126" s="2300"/>
      <c r="C126" s="591"/>
      <c r="D126" s="601" t="s">
        <v>1179</v>
      </c>
      <c r="E126" s="963"/>
      <c r="F126" s="2313"/>
      <c r="G126" s="596"/>
      <c r="H126" s="534"/>
    </row>
    <row r="127" spans="1:8" ht="60" customHeight="1" x14ac:dyDescent="0.25">
      <c r="A127" s="428"/>
      <c r="B127" s="2300"/>
      <c r="C127" s="591"/>
      <c r="D127" s="957"/>
      <c r="E127" s="956"/>
      <c r="F127" s="2314"/>
      <c r="G127" s="596"/>
      <c r="H127" s="534"/>
    </row>
    <row r="128" spans="1:8" ht="15" customHeight="1" x14ac:dyDescent="0.25">
      <c r="A128" s="428"/>
      <c r="B128" s="2300"/>
      <c r="C128" s="591"/>
      <c r="D128" s="601" t="s">
        <v>1293</v>
      </c>
      <c r="E128" s="973"/>
      <c r="F128" s="2315"/>
      <c r="G128" s="596"/>
      <c r="H128" s="534"/>
    </row>
    <row r="129" spans="1:8" ht="15" customHeight="1" x14ac:dyDescent="0.25">
      <c r="A129" s="779"/>
      <c r="B129" s="2300"/>
      <c r="C129" s="591"/>
      <c r="D129" s="962" t="s">
        <v>1148</v>
      </c>
      <c r="E129" s="964">
        <f>SUM(E108:E111,E113:E126,E128)</f>
        <v>0</v>
      </c>
      <c r="F129" s="419">
        <f>SUM(F108:F111,F113:F126,F128)</f>
        <v>0</v>
      </c>
      <c r="G129" s="596"/>
      <c r="H129" s="534"/>
    </row>
    <row r="130" spans="1:8" ht="15" customHeight="1" x14ac:dyDescent="0.25">
      <c r="A130" s="779"/>
      <c r="B130" s="2311"/>
      <c r="C130" s="595"/>
      <c r="D130" s="1042" t="s">
        <v>2185</v>
      </c>
      <c r="E130" s="2312" t="str">
        <f>IF(E129=1, "Pass", "Fail")</f>
        <v>Fail</v>
      </c>
      <c r="F130" s="2316" t="str">
        <f>IF(F129=6, "Pass", "Fail")</f>
        <v>Fail</v>
      </c>
      <c r="G130" s="596"/>
      <c r="H130" s="534"/>
    </row>
    <row r="131" spans="1:8" ht="30" customHeight="1" x14ac:dyDescent="0.25">
      <c r="A131" s="428"/>
      <c r="B131" s="591"/>
      <c r="C131" s="591"/>
      <c r="D131" s="602"/>
      <c r="E131" s="2287"/>
      <c r="F131" s="596"/>
      <c r="G131" s="596"/>
      <c r="H131" s="622"/>
    </row>
    <row r="132" spans="1:8" ht="75" customHeight="1" x14ac:dyDescent="0.25">
      <c r="A132" s="428"/>
      <c r="B132" s="970">
        <v>20</v>
      </c>
      <c r="C132" s="970"/>
      <c r="D132" s="967" t="s">
        <v>2399</v>
      </c>
      <c r="E132" s="2337"/>
      <c r="F132" s="2337"/>
      <c r="G132" s="2337"/>
      <c r="H132" s="534"/>
    </row>
    <row r="133" spans="1:8" ht="90" customHeight="1" x14ac:dyDescent="0.25">
      <c r="A133" s="1541"/>
      <c r="B133" s="591"/>
      <c r="C133" s="591"/>
      <c r="D133" s="966" t="s">
        <v>2400</v>
      </c>
      <c r="E133" s="2317"/>
      <c r="F133" s="2317"/>
      <c r="G133" s="2317"/>
      <c r="H133" s="2298"/>
    </row>
    <row r="134" spans="1:8" ht="150" customHeight="1" x14ac:dyDescent="0.25">
      <c r="A134" s="1541"/>
      <c r="B134" s="591"/>
      <c r="C134" s="591"/>
      <c r="D134" s="2334" t="s">
        <v>2214</v>
      </c>
      <c r="E134" s="2335" t="s">
        <v>2215</v>
      </c>
      <c r="F134" s="2336" t="s">
        <v>2401</v>
      </c>
      <c r="G134" s="2336" t="s">
        <v>2403</v>
      </c>
      <c r="H134" s="2298"/>
    </row>
    <row r="135" spans="1:8" ht="15" customHeight="1" x14ac:dyDescent="0.25">
      <c r="A135" s="428"/>
      <c r="B135" s="591"/>
      <c r="C135" s="591"/>
      <c r="D135" s="2333" t="s">
        <v>1150</v>
      </c>
      <c r="E135" s="2338"/>
      <c r="F135" s="2339"/>
      <c r="G135" s="2340"/>
      <c r="H135" s="534"/>
    </row>
    <row r="136" spans="1:8" ht="15" customHeight="1" x14ac:dyDescent="0.25">
      <c r="A136" s="779"/>
      <c r="B136" s="591"/>
      <c r="C136" s="591"/>
      <c r="D136" s="2333" t="s">
        <v>1176</v>
      </c>
      <c r="E136" s="546"/>
      <c r="F136" s="535"/>
      <c r="G136" s="420"/>
      <c r="H136" s="534"/>
    </row>
    <row r="137" spans="1:8" ht="15" customHeight="1" x14ac:dyDescent="0.25">
      <c r="A137" s="779"/>
      <c r="B137" s="591"/>
      <c r="C137" s="591"/>
      <c r="D137" s="2333" t="s">
        <v>1151</v>
      </c>
      <c r="E137" s="546"/>
      <c r="F137" s="535"/>
      <c r="G137" s="420"/>
      <c r="H137" s="534"/>
    </row>
    <row r="138" spans="1:8" ht="15" customHeight="1" x14ac:dyDescent="0.25">
      <c r="A138" s="779"/>
      <c r="B138" s="591"/>
      <c r="C138" s="591"/>
      <c r="D138" s="2333" t="s">
        <v>1152</v>
      </c>
      <c r="E138" s="546"/>
      <c r="F138" s="535"/>
      <c r="G138" s="420"/>
      <c r="H138" s="534"/>
    </row>
    <row r="139" spans="1:8" ht="15" customHeight="1" x14ac:dyDescent="0.25">
      <c r="A139" s="779"/>
      <c r="B139" s="591"/>
      <c r="C139" s="591"/>
      <c r="D139" s="2333" t="s">
        <v>1153</v>
      </c>
      <c r="E139" s="546"/>
      <c r="F139" s="535"/>
      <c r="G139" s="420"/>
      <c r="H139" s="534"/>
    </row>
    <row r="140" spans="1:8" ht="15" customHeight="1" x14ac:dyDescent="0.25">
      <c r="A140" s="779"/>
      <c r="B140" s="591"/>
      <c r="C140" s="591"/>
      <c r="D140" s="2333" t="s">
        <v>2216</v>
      </c>
      <c r="E140" s="546"/>
      <c r="F140" s="535"/>
      <c r="G140" s="420"/>
      <c r="H140" s="534"/>
    </row>
    <row r="141" spans="1:8" ht="15" customHeight="1" x14ac:dyDescent="0.25">
      <c r="A141" s="779"/>
      <c r="B141" s="591"/>
      <c r="C141" s="591"/>
      <c r="D141" s="2333" t="s">
        <v>925</v>
      </c>
      <c r="E141" s="546"/>
      <c r="F141" s="535"/>
      <c r="G141" s="420"/>
      <c r="H141" s="534"/>
    </row>
    <row r="142" spans="1:8" ht="15" customHeight="1" x14ac:dyDescent="0.25">
      <c r="A142" s="779"/>
      <c r="B142" s="591"/>
      <c r="C142" s="591"/>
      <c r="D142" s="2333" t="s">
        <v>926</v>
      </c>
      <c r="E142" s="546"/>
      <c r="F142" s="535"/>
      <c r="G142" s="420"/>
      <c r="H142" s="534"/>
    </row>
    <row r="143" spans="1:8" ht="15" customHeight="1" x14ac:dyDescent="0.25">
      <c r="A143" s="428"/>
      <c r="B143" s="591"/>
      <c r="C143" s="591"/>
      <c r="D143" s="2286" t="s">
        <v>927</v>
      </c>
      <c r="E143" s="546"/>
      <c r="F143" s="535"/>
      <c r="G143" s="420"/>
      <c r="H143" s="534"/>
    </row>
    <row r="144" spans="1:8" ht="15" customHeight="1" x14ac:dyDescent="0.25">
      <c r="A144" s="428"/>
      <c r="B144" s="591"/>
      <c r="C144" s="591"/>
      <c r="D144" s="972" t="s">
        <v>2359</v>
      </c>
      <c r="E144" s="546"/>
      <c r="F144" s="535"/>
      <c r="G144" s="420"/>
      <c r="H144" s="534"/>
    </row>
    <row r="145" spans="1:8" ht="60" customHeight="1" x14ac:dyDescent="0.25">
      <c r="A145" s="428"/>
      <c r="B145" s="2679"/>
      <c r="C145" s="2679"/>
      <c r="D145" s="969"/>
      <c r="E145" s="614"/>
      <c r="F145" s="614"/>
      <c r="G145" s="614"/>
      <c r="H145" s="534"/>
    </row>
    <row r="146" spans="1:8" s="406" customFormat="1" ht="15" customHeight="1" x14ac:dyDescent="0.25">
      <c r="A146" s="2858"/>
      <c r="B146" s="2680"/>
      <c r="C146" s="2680"/>
      <c r="D146" s="1726" t="s">
        <v>2402</v>
      </c>
      <c r="E146" s="2681"/>
      <c r="F146" s="2681"/>
      <c r="G146" s="2681"/>
      <c r="H146" s="594"/>
    </row>
    <row r="147" spans="1:8" ht="30" customHeight="1" x14ac:dyDescent="0.25">
      <c r="A147" s="428"/>
      <c r="B147" s="591"/>
      <c r="C147" s="591"/>
      <c r="D147" s="602"/>
      <c r="E147" s="2287"/>
      <c r="F147" s="596"/>
      <c r="G147" s="596"/>
      <c r="H147" s="622"/>
    </row>
    <row r="148" spans="1:8" ht="15" customHeight="1" x14ac:dyDescent="0.25">
      <c r="A148" s="428"/>
      <c r="B148" s="974">
        <v>21</v>
      </c>
      <c r="C148" s="974"/>
      <c r="D148" s="975" t="s">
        <v>2189</v>
      </c>
      <c r="E148" s="2325"/>
      <c r="F148" s="596"/>
      <c r="G148" s="596"/>
      <c r="H148" s="534"/>
    </row>
    <row r="149" spans="1:8" ht="30" customHeight="1" x14ac:dyDescent="0.25">
      <c r="A149" s="428"/>
      <c r="B149" s="3748">
        <v>22</v>
      </c>
      <c r="C149" s="590"/>
      <c r="D149" s="550" t="s">
        <v>2360</v>
      </c>
      <c r="E149" s="1028" t="s">
        <v>1134</v>
      </c>
      <c r="F149" s="596"/>
      <c r="G149" s="596"/>
      <c r="H149" s="534"/>
    </row>
    <row r="150" spans="1:8" ht="15" customHeight="1" x14ac:dyDescent="0.25">
      <c r="A150" s="779"/>
      <c r="B150" s="3747"/>
      <c r="C150" s="591"/>
      <c r="D150" s="972" t="s">
        <v>916</v>
      </c>
      <c r="E150" s="1027"/>
      <c r="F150" s="596"/>
      <c r="G150" s="596"/>
      <c r="H150" s="534"/>
    </row>
    <row r="151" spans="1:8" ht="15" customHeight="1" x14ac:dyDescent="0.25">
      <c r="A151" s="779"/>
      <c r="B151" s="3747"/>
      <c r="C151" s="591"/>
      <c r="D151" s="972" t="s">
        <v>917</v>
      </c>
      <c r="E151" s="1027"/>
      <c r="F151" s="596"/>
      <c r="G151" s="596"/>
      <c r="H151" s="534"/>
    </row>
    <row r="152" spans="1:8" ht="15" customHeight="1" x14ac:dyDescent="0.25">
      <c r="A152" s="779"/>
      <c r="B152" s="3747"/>
      <c r="C152" s="591"/>
      <c r="D152" s="972" t="s">
        <v>918</v>
      </c>
      <c r="E152" s="1027"/>
      <c r="F152" s="596"/>
      <c r="G152" s="596"/>
      <c r="H152" s="534"/>
    </row>
    <row r="153" spans="1:8" ht="15" customHeight="1" x14ac:dyDescent="0.25">
      <c r="A153" s="779"/>
      <c r="B153" s="3747"/>
      <c r="C153" s="591"/>
      <c r="D153" s="972" t="s">
        <v>919</v>
      </c>
      <c r="E153" s="1027"/>
      <c r="F153" s="596"/>
      <c r="G153" s="596"/>
      <c r="H153" s="534"/>
    </row>
    <row r="154" spans="1:8" ht="15" customHeight="1" x14ac:dyDescent="0.25">
      <c r="A154" s="779"/>
      <c r="B154" s="3747"/>
      <c r="C154" s="591"/>
      <c r="D154" s="972" t="s">
        <v>920</v>
      </c>
      <c r="E154" s="1027"/>
      <c r="F154" s="596"/>
      <c r="G154" s="596"/>
      <c r="H154" s="534"/>
    </row>
    <row r="155" spans="1:8" ht="15" customHeight="1" x14ac:dyDescent="0.25">
      <c r="A155" s="779"/>
      <c r="B155" s="3747"/>
      <c r="C155" s="591"/>
      <c r="D155" s="972" t="s">
        <v>2359</v>
      </c>
      <c r="E155" s="1027"/>
      <c r="F155" s="596"/>
      <c r="G155" s="596"/>
      <c r="H155" s="534"/>
    </row>
    <row r="156" spans="1:8" ht="60" customHeight="1" x14ac:dyDescent="0.25">
      <c r="A156" s="428"/>
      <c r="B156" s="3754"/>
      <c r="C156" s="595"/>
      <c r="D156" s="976"/>
      <c r="E156" s="614"/>
      <c r="F156" s="596"/>
      <c r="G156" s="596"/>
      <c r="H156" s="534"/>
    </row>
    <row r="157" spans="1:8" ht="30" customHeight="1" x14ac:dyDescent="0.25">
      <c r="A157" s="428"/>
      <c r="B157" s="591"/>
      <c r="C157" s="591"/>
      <c r="D157" s="602"/>
      <c r="E157" s="2287"/>
      <c r="F157" s="596"/>
      <c r="G157" s="596"/>
      <c r="H157" s="622"/>
    </row>
    <row r="158" spans="1:8" ht="15" customHeight="1" x14ac:dyDescent="0.25">
      <c r="A158" s="428"/>
      <c r="B158" s="974">
        <v>23</v>
      </c>
      <c r="C158" s="974"/>
      <c r="D158" s="977" t="s">
        <v>2190</v>
      </c>
      <c r="E158" s="2325"/>
      <c r="F158" s="2337"/>
      <c r="G158" s="596"/>
      <c r="H158" s="534"/>
    </row>
    <row r="159" spans="1:8" ht="15" customHeight="1" x14ac:dyDescent="0.25">
      <c r="A159" s="779"/>
      <c r="B159" s="603">
        <v>24</v>
      </c>
      <c r="C159" s="603"/>
      <c r="D159" s="597" t="s">
        <v>1317</v>
      </c>
      <c r="E159" s="2682"/>
      <c r="F159" s="956"/>
      <c r="G159" s="596"/>
      <c r="H159" s="534"/>
    </row>
    <row r="160" spans="1:8" ht="15" customHeight="1" x14ac:dyDescent="0.25">
      <c r="A160" s="1541"/>
      <c r="B160" s="3748">
        <v>25</v>
      </c>
      <c r="C160" s="2679"/>
      <c r="D160" s="3762" t="s">
        <v>2404</v>
      </c>
      <c r="E160" s="3764" t="s">
        <v>1308</v>
      </c>
      <c r="F160" s="3764"/>
      <c r="G160" s="596"/>
      <c r="H160" s="2298"/>
    </row>
    <row r="161" spans="1:8" ht="15" customHeight="1" x14ac:dyDescent="0.25">
      <c r="A161" s="428"/>
      <c r="B161" s="3747"/>
      <c r="C161" s="591"/>
      <c r="D161" s="3763"/>
      <c r="E161" s="2305" t="s">
        <v>2405</v>
      </c>
      <c r="F161" s="2305" t="s">
        <v>11</v>
      </c>
      <c r="G161" s="596"/>
      <c r="H161" s="534"/>
    </row>
    <row r="162" spans="1:8" ht="15" customHeight="1" x14ac:dyDescent="0.25">
      <c r="A162" s="428"/>
      <c r="B162" s="3747"/>
      <c r="C162" s="591"/>
      <c r="D162" s="615" t="s">
        <v>1180</v>
      </c>
      <c r="E162" s="963"/>
      <c r="F162" s="963"/>
      <c r="G162" s="596"/>
      <c r="H162" s="534"/>
    </row>
    <row r="163" spans="1:8" ht="15" customHeight="1" x14ac:dyDescent="0.25">
      <c r="A163" s="779"/>
      <c r="B163" s="3747"/>
      <c r="C163" s="591"/>
      <c r="D163" s="615" t="s">
        <v>1159</v>
      </c>
      <c r="E163" s="963"/>
      <c r="F163" s="963"/>
      <c r="G163" s="596"/>
      <c r="H163" s="534"/>
    </row>
    <row r="164" spans="1:8" ht="15" customHeight="1" x14ac:dyDescent="0.25">
      <c r="A164" s="1541"/>
      <c r="B164" s="3747"/>
      <c r="C164" s="591"/>
      <c r="D164" s="615" t="s">
        <v>2191</v>
      </c>
      <c r="E164" s="963"/>
      <c r="F164" s="963"/>
      <c r="G164" s="596"/>
      <c r="H164" s="2298"/>
    </row>
    <row r="165" spans="1:8" ht="15" customHeight="1" x14ac:dyDescent="0.25">
      <c r="A165" s="428"/>
      <c r="B165" s="3747"/>
      <c r="C165" s="591"/>
      <c r="D165" s="601" t="s">
        <v>1160</v>
      </c>
      <c r="E165" s="963"/>
      <c r="F165" s="963"/>
      <c r="G165" s="596"/>
      <c r="H165" s="534"/>
    </row>
    <row r="166" spans="1:8" ht="15" customHeight="1" x14ac:dyDescent="0.25">
      <c r="A166" s="428"/>
      <c r="B166" s="3747"/>
      <c r="C166" s="591"/>
      <c r="D166" s="601" t="s">
        <v>1161</v>
      </c>
      <c r="E166" s="963"/>
      <c r="F166" s="963"/>
      <c r="G166" s="596"/>
      <c r="H166" s="534"/>
    </row>
    <row r="167" spans="1:8" ht="15" customHeight="1" x14ac:dyDescent="0.25">
      <c r="A167" s="428"/>
      <c r="B167" s="3747"/>
      <c r="C167" s="591"/>
      <c r="D167" s="601" t="s">
        <v>1162</v>
      </c>
      <c r="E167" s="963"/>
      <c r="F167" s="963"/>
      <c r="G167" s="596"/>
      <c r="H167" s="534"/>
    </row>
    <row r="168" spans="1:8" ht="15" customHeight="1" x14ac:dyDescent="0.25">
      <c r="A168" s="428"/>
      <c r="B168" s="3747"/>
      <c r="C168" s="591"/>
      <c r="D168" s="601" t="s">
        <v>1163</v>
      </c>
      <c r="E168" s="963"/>
      <c r="F168" s="963"/>
      <c r="G168" s="596"/>
      <c r="H168" s="534"/>
    </row>
    <row r="169" spans="1:8" ht="15" customHeight="1" x14ac:dyDescent="0.25">
      <c r="A169" s="428"/>
      <c r="B169" s="3747"/>
      <c r="C169" s="591"/>
      <c r="D169" s="601" t="s">
        <v>1164</v>
      </c>
      <c r="E169" s="963"/>
      <c r="F169" s="963"/>
      <c r="G169" s="596"/>
      <c r="H169" s="534"/>
    </row>
    <row r="170" spans="1:8" ht="15" customHeight="1" x14ac:dyDescent="0.25">
      <c r="A170" s="428"/>
      <c r="B170" s="3747"/>
      <c r="C170" s="591"/>
      <c r="D170" s="601" t="s">
        <v>1295</v>
      </c>
      <c r="E170" s="963"/>
      <c r="F170" s="963"/>
      <c r="G170" s="596"/>
      <c r="H170" s="534"/>
    </row>
    <row r="171" spans="1:8" ht="15" customHeight="1" x14ac:dyDescent="0.25">
      <c r="A171" s="428"/>
      <c r="B171" s="3747"/>
      <c r="C171" s="591"/>
      <c r="D171" s="601" t="s">
        <v>1165</v>
      </c>
      <c r="E171" s="963"/>
      <c r="F171" s="963"/>
      <c r="G171" s="596"/>
      <c r="H171" s="534"/>
    </row>
    <row r="172" spans="1:8" ht="15" customHeight="1" x14ac:dyDescent="0.25">
      <c r="A172" s="428"/>
      <c r="B172" s="3747"/>
      <c r="C172" s="591"/>
      <c r="D172" s="601" t="s">
        <v>1166</v>
      </c>
      <c r="E172" s="963"/>
      <c r="F172" s="963"/>
      <c r="G172" s="596"/>
      <c r="H172" s="534"/>
    </row>
    <row r="173" spans="1:8" ht="15" customHeight="1" x14ac:dyDescent="0.25">
      <c r="A173" s="428"/>
      <c r="B173" s="3747"/>
      <c r="C173" s="591"/>
      <c r="D173" s="601" t="s">
        <v>1167</v>
      </c>
      <c r="E173" s="963"/>
      <c r="F173" s="963"/>
      <c r="G173" s="596"/>
      <c r="H173" s="534"/>
    </row>
    <row r="174" spans="1:8" ht="15" customHeight="1" x14ac:dyDescent="0.25">
      <c r="A174" s="779"/>
      <c r="B174" s="3747"/>
      <c r="C174" s="591"/>
      <c r="D174" s="972" t="s">
        <v>2359</v>
      </c>
      <c r="E174" s="963"/>
      <c r="F174" s="963"/>
      <c r="G174" s="596"/>
      <c r="H174" s="534"/>
    </row>
    <row r="175" spans="1:8" ht="60" customHeight="1" x14ac:dyDescent="0.25">
      <c r="A175" s="428"/>
      <c r="B175" s="3747"/>
      <c r="C175" s="591"/>
      <c r="D175" s="957"/>
      <c r="E175" s="956"/>
      <c r="F175" s="956"/>
      <c r="G175" s="596"/>
      <c r="H175" s="534"/>
    </row>
    <row r="176" spans="1:8" ht="15" customHeight="1" x14ac:dyDescent="0.25">
      <c r="A176" s="779"/>
      <c r="B176" s="3747"/>
      <c r="C176" s="591"/>
      <c r="D176" s="962" t="s">
        <v>1148</v>
      </c>
      <c r="E176" s="964">
        <f>SUM(E162:E174)</f>
        <v>0</v>
      </c>
      <c r="F176" s="964">
        <f>SUM(F162:F174)</f>
        <v>0</v>
      </c>
      <c r="G176" s="596"/>
      <c r="H176" s="534"/>
    </row>
    <row r="177" spans="1:8" ht="15" customHeight="1" x14ac:dyDescent="0.25">
      <c r="A177" s="779"/>
      <c r="B177" s="3754"/>
      <c r="C177" s="595"/>
      <c r="D177" s="1042" t="s">
        <v>1149</v>
      </c>
      <c r="E177" s="965" t="str">
        <f>IF(E176=1, "Pass", "Fail")</f>
        <v>Fail</v>
      </c>
      <c r="F177" s="965" t="str">
        <f>IF(F176=1, "Pass", "Fail")</f>
        <v>Fail</v>
      </c>
      <c r="G177" s="596"/>
      <c r="H177" s="534"/>
    </row>
    <row r="178" spans="1:8" s="406" customFormat="1" ht="30" customHeight="1" x14ac:dyDescent="0.25">
      <c r="A178" s="3734"/>
      <c r="B178" s="3735"/>
      <c r="C178" s="3736"/>
      <c r="D178" s="3735"/>
      <c r="E178" s="3737"/>
      <c r="F178" s="951"/>
      <c r="G178" s="2999"/>
      <c r="H178" s="594"/>
    </row>
    <row r="179" spans="1:8" s="406" customFormat="1" ht="15" customHeight="1" x14ac:dyDescent="0.25">
      <c r="A179" s="2303"/>
      <c r="B179" s="2299">
        <v>26</v>
      </c>
      <c r="C179" s="2332"/>
      <c r="D179" s="2318" t="s">
        <v>2192</v>
      </c>
      <c r="E179" s="3759"/>
      <c r="F179" s="3760"/>
      <c r="G179" s="3761"/>
      <c r="H179" s="2304"/>
    </row>
    <row r="180" spans="1:8" ht="15" customHeight="1" x14ac:dyDescent="0.25">
      <c r="A180" s="428"/>
      <c r="B180" s="2582">
        <v>27</v>
      </c>
      <c r="C180" s="2582"/>
      <c r="D180" s="604" t="s">
        <v>2361</v>
      </c>
      <c r="E180" s="423"/>
      <c r="F180" s="423"/>
      <c r="G180" s="423"/>
      <c r="H180" s="534"/>
    </row>
    <row r="181" spans="1:8" ht="15" customHeight="1" x14ac:dyDescent="0.25">
      <c r="A181" s="428"/>
      <c r="B181" s="2583"/>
      <c r="C181" s="2583"/>
      <c r="D181" s="598" t="s">
        <v>2193</v>
      </c>
      <c r="E181" s="585"/>
      <c r="F181" s="423"/>
      <c r="G181" s="423"/>
      <c r="H181" s="534"/>
    </row>
    <row r="182" spans="1:8" ht="15" customHeight="1" x14ac:dyDescent="0.25">
      <c r="A182" s="428"/>
      <c r="B182" s="2583"/>
      <c r="C182" s="2583"/>
      <c r="D182" s="598" t="s">
        <v>921</v>
      </c>
      <c r="E182" s="585"/>
      <c r="F182" s="423"/>
      <c r="G182" s="423"/>
      <c r="H182" s="534"/>
    </row>
    <row r="183" spans="1:8" ht="15" customHeight="1" x14ac:dyDescent="0.25">
      <c r="A183" s="428"/>
      <c r="B183" s="2583"/>
      <c r="C183" s="2583"/>
      <c r="D183" s="598" t="s">
        <v>1181</v>
      </c>
      <c r="E183" s="585"/>
      <c r="F183" s="423"/>
      <c r="G183" s="423"/>
      <c r="H183" s="534"/>
    </row>
    <row r="184" spans="1:8" ht="15" customHeight="1" x14ac:dyDescent="0.25">
      <c r="A184" s="428"/>
      <c r="B184" s="2583"/>
      <c r="C184" s="2583"/>
      <c r="D184" s="598" t="s">
        <v>1182</v>
      </c>
      <c r="E184" s="585"/>
      <c r="F184" s="423"/>
      <c r="G184" s="423"/>
      <c r="H184" s="534"/>
    </row>
    <row r="185" spans="1:8" ht="15" customHeight="1" x14ac:dyDescent="0.25">
      <c r="A185" s="428"/>
      <c r="B185" s="2583"/>
      <c r="C185" s="2583"/>
      <c r="D185" s="598" t="s">
        <v>922</v>
      </c>
      <c r="E185" s="585"/>
      <c r="F185" s="423"/>
      <c r="G185" s="423"/>
      <c r="H185" s="534"/>
    </row>
    <row r="186" spans="1:8" ht="15" customHeight="1" x14ac:dyDescent="0.25">
      <c r="A186" s="428"/>
      <c r="B186" s="2583"/>
      <c r="C186" s="2583"/>
      <c r="D186" s="598" t="s">
        <v>923</v>
      </c>
      <c r="E186" s="585"/>
      <c r="F186" s="423"/>
      <c r="G186" s="423"/>
      <c r="H186" s="534"/>
    </row>
    <row r="187" spans="1:8" ht="15" customHeight="1" x14ac:dyDescent="0.25">
      <c r="A187" s="428"/>
      <c r="B187" s="2583"/>
      <c r="C187" s="2583"/>
      <c r="D187" s="598" t="s">
        <v>924</v>
      </c>
      <c r="E187" s="585"/>
      <c r="F187" s="423"/>
      <c r="G187" s="423"/>
      <c r="H187" s="534"/>
    </row>
    <row r="188" spans="1:8" ht="15" customHeight="1" x14ac:dyDescent="0.25">
      <c r="A188" s="428"/>
      <c r="B188" s="2583"/>
      <c r="C188" s="2583"/>
      <c r="D188" s="598" t="s">
        <v>1183</v>
      </c>
      <c r="E188" s="585"/>
      <c r="F188" s="423"/>
      <c r="G188" s="423"/>
      <c r="H188" s="534"/>
    </row>
    <row r="189" spans="1:8" ht="15" customHeight="1" x14ac:dyDescent="0.25">
      <c r="A189" s="428"/>
      <c r="B189" s="2583"/>
      <c r="C189" s="2583"/>
      <c r="D189" s="598" t="s">
        <v>1184</v>
      </c>
      <c r="E189" s="585"/>
      <c r="F189" s="423"/>
      <c r="G189" s="423"/>
      <c r="H189" s="534"/>
    </row>
    <row r="190" spans="1:8" ht="15" customHeight="1" x14ac:dyDescent="0.25">
      <c r="A190" s="428"/>
      <c r="B190" s="2583"/>
      <c r="C190" s="2583"/>
      <c r="D190" s="598" t="s">
        <v>929</v>
      </c>
      <c r="E190" s="585"/>
      <c r="F190" s="423"/>
      <c r="G190" s="423"/>
      <c r="H190" s="534"/>
    </row>
    <row r="191" spans="1:8" ht="15" customHeight="1" x14ac:dyDescent="0.25">
      <c r="A191" s="428"/>
      <c r="B191" s="2583"/>
      <c r="C191" s="2583"/>
      <c r="D191" s="972" t="s">
        <v>2359</v>
      </c>
      <c r="E191" s="585"/>
      <c r="F191" s="423"/>
      <c r="G191" s="423"/>
      <c r="H191" s="534"/>
    </row>
    <row r="192" spans="1:8" ht="60" customHeight="1" x14ac:dyDescent="0.25">
      <c r="A192" s="428"/>
      <c r="B192" s="1990"/>
      <c r="C192" s="1990"/>
      <c r="D192" s="600"/>
      <c r="E192" s="553"/>
      <c r="F192" s="614"/>
      <c r="G192" s="614"/>
      <c r="H192" s="534"/>
    </row>
    <row r="193" spans="1:8" s="406" customFormat="1" ht="30" customHeight="1" x14ac:dyDescent="0.25">
      <c r="A193" s="3734"/>
      <c r="B193" s="3737"/>
      <c r="C193" s="3737"/>
      <c r="D193" s="3737"/>
      <c r="E193" s="3737"/>
      <c r="F193" s="2287"/>
      <c r="G193" s="2999"/>
      <c r="H193" s="594"/>
    </row>
    <row r="194" spans="1:8" s="406" customFormat="1" ht="15" customHeight="1" x14ac:dyDescent="0.25">
      <c r="A194" s="2303"/>
      <c r="B194" s="3746">
        <v>28</v>
      </c>
      <c r="C194" s="2331" t="s">
        <v>2123</v>
      </c>
      <c r="D194" s="2318" t="s">
        <v>2195</v>
      </c>
      <c r="E194" s="2326"/>
      <c r="F194" s="2309"/>
      <c r="G194" s="2309"/>
      <c r="H194" s="2304"/>
    </row>
    <row r="195" spans="1:8" ht="15" customHeight="1" x14ac:dyDescent="0.25">
      <c r="A195" s="428"/>
      <c r="B195" s="3747"/>
      <c r="C195" s="3748" t="s">
        <v>2124</v>
      </c>
      <c r="D195" s="604" t="s">
        <v>2194</v>
      </c>
      <c r="E195" s="3756"/>
      <c r="F195" s="3757"/>
      <c r="G195" s="3758"/>
      <c r="H195" s="534"/>
    </row>
    <row r="196" spans="1:8" ht="60" customHeight="1" x14ac:dyDescent="0.25">
      <c r="A196" s="428"/>
      <c r="B196" s="3747"/>
      <c r="C196" s="3749"/>
      <c r="D196" s="957"/>
      <c r="E196" s="423"/>
      <c r="F196" s="423"/>
      <c r="G196" s="423"/>
      <c r="H196" s="534"/>
    </row>
    <row r="197" spans="1:8" ht="15" customHeight="1" x14ac:dyDescent="0.25">
      <c r="A197" s="428"/>
      <c r="B197" s="3747"/>
      <c r="C197" s="3748" t="s">
        <v>2126</v>
      </c>
      <c r="D197" s="604" t="s">
        <v>2200</v>
      </c>
      <c r="E197" s="423"/>
      <c r="F197" s="423"/>
      <c r="G197" s="423"/>
      <c r="H197" s="534"/>
    </row>
    <row r="198" spans="1:8" ht="60" customHeight="1" x14ac:dyDescent="0.25">
      <c r="A198" s="428"/>
      <c r="B198" s="3747"/>
      <c r="C198" s="3749"/>
      <c r="D198" s="957"/>
      <c r="E198" s="423"/>
      <c r="F198" s="423"/>
      <c r="G198" s="423"/>
      <c r="H198" s="534"/>
    </row>
    <row r="199" spans="1:8" ht="15" customHeight="1" x14ac:dyDescent="0.25">
      <c r="A199" s="428"/>
      <c r="B199" s="3747"/>
      <c r="C199" s="3748" t="s">
        <v>2137</v>
      </c>
      <c r="D199" s="604" t="s">
        <v>2201</v>
      </c>
      <c r="E199" s="423"/>
      <c r="F199" s="423"/>
      <c r="G199" s="423"/>
      <c r="H199" s="534"/>
    </row>
    <row r="200" spans="1:8" ht="60" customHeight="1" x14ac:dyDescent="0.25">
      <c r="A200" s="428"/>
      <c r="B200" s="3754"/>
      <c r="C200" s="3754"/>
      <c r="D200" s="969"/>
      <c r="E200" s="614"/>
      <c r="F200" s="614"/>
      <c r="G200" s="614"/>
      <c r="H200" s="534"/>
    </row>
    <row r="201" spans="1:8" ht="15" customHeight="1" x14ac:dyDescent="0.25">
      <c r="A201" s="624"/>
      <c r="B201" s="580"/>
      <c r="C201" s="580"/>
      <c r="D201" s="625"/>
      <c r="E201" s="2327"/>
      <c r="F201" s="625"/>
      <c r="G201" s="625"/>
      <c r="H201" s="626"/>
    </row>
  </sheetData>
  <dataConsolidate/>
  <mergeCells count="41">
    <mergeCell ref="E95:G95"/>
    <mergeCell ref="B149:B156"/>
    <mergeCell ref="A193:E193"/>
    <mergeCell ref="C195:C196"/>
    <mergeCell ref="E195:G195"/>
    <mergeCell ref="B194:B200"/>
    <mergeCell ref="C199:C200"/>
    <mergeCell ref="C197:C198"/>
    <mergeCell ref="E179:G179"/>
    <mergeCell ref="B160:B177"/>
    <mergeCell ref="D160:D161"/>
    <mergeCell ref="E160:F160"/>
    <mergeCell ref="B26:B51"/>
    <mergeCell ref="B82:B93"/>
    <mergeCell ref="B94:B105"/>
    <mergeCell ref="C97:C105"/>
    <mergeCell ref="B54:B65"/>
    <mergeCell ref="B67:B68"/>
    <mergeCell ref="B71:B72"/>
    <mergeCell ref="C71:C72"/>
    <mergeCell ref="C8:C23"/>
    <mergeCell ref="E79:F79"/>
    <mergeCell ref="E26:F26"/>
    <mergeCell ref="E27:F27"/>
    <mergeCell ref="E28:F28"/>
    <mergeCell ref="A2:G2"/>
    <mergeCell ref="A178:E178"/>
    <mergeCell ref="E7:F7"/>
    <mergeCell ref="E71:G71"/>
    <mergeCell ref="E70:G70"/>
    <mergeCell ref="E75:G75"/>
    <mergeCell ref="E74:G74"/>
    <mergeCell ref="E73:G73"/>
    <mergeCell ref="E6:F6"/>
    <mergeCell ref="A25:G25"/>
    <mergeCell ref="D67:D68"/>
    <mergeCell ref="E80:F80"/>
    <mergeCell ref="E5:F5"/>
    <mergeCell ref="E4:F4"/>
    <mergeCell ref="B4:B6"/>
    <mergeCell ref="B8:B23"/>
  </mergeCells>
  <conditionalFormatting sqref="A1:XFD1048576">
    <cfRule type="cellIs" dxfId="6" priority="9" stopIfTrue="1" operator="equal">
      <formula>"Fail"</formula>
    </cfRule>
    <cfRule type="cellIs" dxfId="5" priority="10" stopIfTrue="1" operator="equal">
      <formula>"Pass"</formula>
    </cfRule>
  </conditionalFormatting>
  <dataValidations count="9">
    <dataValidation type="list" allowBlank="1" showInputMessage="1" showErrorMessage="1" sqref="E24 E90:E92 E148 E158 E4:F4 E26:F26 E83:E86 E88 E98:E104 E94 E52">
      <formula1>YesNo</formula1>
    </dataValidation>
    <dataValidation type="list" allowBlank="1" showInputMessage="1" showErrorMessage="1" sqref="E9:E22">
      <formula1>QNumeric14</formula1>
    </dataValidation>
    <dataValidation type="list" allowBlank="1" showInputMessage="1" showErrorMessage="1" sqref="E181:E191">
      <formula1>QNumeric11</formula1>
    </dataValidation>
    <dataValidation type="list" allowBlank="1" showInputMessage="1" showErrorMessage="1" sqref="F9:F22">
      <formula1>SurveyIncDecSame</formula1>
    </dataValidation>
    <dataValidation type="list" allowBlank="1" showInputMessage="1" showErrorMessage="1" sqref="E30:E32 E128 E108:E111 E113:E126 E162:F174 E34 E36:E49">
      <formula1>QNumericP10</formula1>
    </dataValidation>
    <dataValidation type="list" allowBlank="1" showInputMessage="1" showErrorMessage="1" sqref="E150:E155">
      <formula1>QNumeric6</formula1>
    </dataValidation>
    <dataValidation type="list" allowBlank="1" showInputMessage="1" showErrorMessage="1" sqref="E27:F27 E5:F5 E159">
      <formula1>SurplusShortfall</formula1>
    </dataValidation>
    <dataValidation type="list" allowBlank="1" showInputMessage="1" showErrorMessage="1" sqref="E6:F7 E28:F28">
      <formula1>SurveyBPrange2</formula1>
    </dataValidation>
    <dataValidation type="list" allowBlank="1" showInputMessage="1" showErrorMessage="1" sqref="F108:F111 F113:F126 F128">
      <formula1>QNumeric3</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4" max="6" man="1"/>
    <brk id="53" max="6" man="1"/>
    <brk id="106" max="6" man="1"/>
    <brk id="147" max="6" man="1"/>
  </row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Parameters!$D$485:$D$488</xm:f>
          </x14:formula1>
          <xm:sqref>E75:G75</xm:sqref>
        </x14:dataValidation>
        <x14:dataValidation type="list" allowBlank="1" showInputMessage="1" showErrorMessage="1">
          <x14:formula1>
            <xm:f>Parameters!$D$485:$D$488</xm:f>
          </x14:formula1>
          <xm:sqref>E70:G70</xm:sqref>
        </x14:dataValidation>
        <x14:dataValidation type="list" allowBlank="1" showInputMessage="1" showErrorMessage="1">
          <x14:formula1>
            <xm:f>Parameters!$D$485:$D$488</xm:f>
          </x14:formula1>
          <xm:sqref>E80:F80 E74:G74</xm:sqref>
        </x14:dataValidation>
        <x14:dataValidation type="list" allowBlank="1" showInputMessage="1" showErrorMessage="1">
          <x14:formula1>
            <xm:f>Parameters!$D$489:$D$493</xm:f>
          </x14:formula1>
          <xm:sqref>E71</xm:sqref>
        </x14:dataValidation>
        <x14:dataValidation type="list" allowBlank="1" showInputMessage="1" showErrorMessage="1">
          <x14:formula1>
            <xm:f>Parameters!$D$494:$D$504</xm:f>
          </x14:formula1>
          <xm:sqref>E73:G73</xm:sqref>
        </x14:dataValidation>
        <x14:dataValidation type="list" allowBlank="1" showInputMessage="1" showErrorMessage="1">
          <x14:formula1>
            <xm:f>Parameters!$D$505:$D$508</xm:f>
          </x14:formula1>
          <xm:sqref>E77</xm:sqref>
        </x14:dataValidation>
        <x14:dataValidation type="list" allowBlank="1" showInputMessage="1" showErrorMessage="1">
          <x14:formula1>
            <xm:f>Parameters!$D$477:$D$484</xm:f>
          </x14:formula1>
          <xm:sqref>E68:G68</xm:sqref>
        </x14:dataValidation>
        <x14:dataValidation type="list" allowBlank="1" showInputMessage="1" showErrorMessage="1">
          <x14:formula1>
            <xm:f>Parameters!$D$509:$D$513</xm:f>
          </x14:formula1>
          <xm:sqref>E79:F79</xm:sqref>
        </x14:dataValidation>
        <x14:dataValidation type="list" allowBlank="1" showInputMessage="1" showErrorMessage="1">
          <x14:formula1>
            <xm:f>Parameters!$C$321:$C$347</xm:f>
          </x14:formula1>
          <xm:sqref>E194</xm:sqref>
        </x14:dataValidation>
        <x14:dataValidation type="list" allowBlank="1" showInputMessage="1" showErrorMessage="1">
          <x14:formula1>
            <xm:f>Parameters!$D$524:$D$527</xm:f>
          </x14:formula1>
          <xm:sqref>E195:G195</xm:sqref>
        </x14:dataValidation>
        <x14:dataValidation type="list" allowBlank="1" showInputMessage="1" showErrorMessage="1">
          <x14:formula1>
            <xm:f>Parameters!$D$518:$D$523</xm:f>
          </x14:formula1>
          <xm:sqref>E179:G179</xm:sqref>
        </x14:dataValidation>
        <x14:dataValidation type="list" allowBlank="1" showInputMessage="1" showErrorMessage="1">
          <x14:formula1>
            <xm:f>Parameters!$D$514:$D$517</xm:f>
          </x14:formula1>
          <xm:sqref>E95:G95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5"/>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37" customWidth="1"/>
    <col min="2" max="2" width="60.7109375" style="381" customWidth="1"/>
    <col min="3" max="3" width="14.7109375" style="381" customWidth="1"/>
    <col min="4" max="8" width="16.7109375" style="381" customWidth="1"/>
    <col min="9" max="9" width="32.7109375" style="381" customWidth="1"/>
    <col min="10" max="10" width="1.7109375" style="212" customWidth="1"/>
    <col min="11" max="16384" width="11.42578125" style="381" hidden="1"/>
  </cols>
  <sheetData>
    <row r="1" spans="1:10" s="211" customFormat="1" ht="30" customHeight="1" x14ac:dyDescent="0.55000000000000004">
      <c r="A1" s="986" t="s">
        <v>54</v>
      </c>
      <c r="B1" s="629"/>
      <c r="C1" s="629"/>
      <c r="D1" s="629"/>
      <c r="E1" s="629"/>
      <c r="F1" s="629"/>
      <c r="G1" s="629"/>
      <c r="H1" s="629"/>
      <c r="I1" s="629"/>
      <c r="J1" s="630"/>
    </row>
    <row r="2" spans="1:10" ht="30" customHeight="1" x14ac:dyDescent="0.3">
      <c r="A2" s="631" t="s">
        <v>49</v>
      </c>
      <c r="B2" s="215"/>
      <c r="C2" s="215"/>
      <c r="D2" s="215"/>
      <c r="E2" s="215"/>
      <c r="F2" s="215"/>
      <c r="G2" s="215"/>
      <c r="H2" s="215"/>
      <c r="I2" s="215"/>
      <c r="J2" s="220"/>
    </row>
    <row r="3" spans="1:10" ht="15" customHeight="1" x14ac:dyDescent="0.25">
      <c r="A3" s="632"/>
      <c r="B3" s="215"/>
      <c r="C3" s="215"/>
      <c r="D3" s="215"/>
      <c r="E3" s="215"/>
      <c r="F3" s="215"/>
      <c r="G3" s="215"/>
      <c r="H3" s="215"/>
      <c r="I3" s="215"/>
      <c r="J3" s="220"/>
    </row>
    <row r="4" spans="1:10" s="402" customFormat="1" ht="15" customHeight="1" x14ac:dyDescent="0.25">
      <c r="A4" s="632"/>
      <c r="B4" s="633" t="s">
        <v>43</v>
      </c>
      <c r="C4" s="634">
        <v>3</v>
      </c>
      <c r="D4" s="634">
        <v>7</v>
      </c>
      <c r="E4" s="635" t="s">
        <v>2489</v>
      </c>
      <c r="F4" s="636">
        <v>0</v>
      </c>
      <c r="G4" s="215"/>
      <c r="H4" s="3072" t="s">
        <v>2490</v>
      </c>
      <c r="I4" s="215"/>
      <c r="J4" s="261"/>
    </row>
    <row r="5" spans="1:10" ht="15" customHeight="1" x14ac:dyDescent="0.25">
      <c r="A5" s="1182"/>
      <c r="B5" s="215"/>
      <c r="C5" s="215"/>
      <c r="D5" s="215"/>
      <c r="E5" s="215"/>
      <c r="F5" s="215"/>
      <c r="G5" s="215"/>
      <c r="H5" s="215"/>
      <c r="I5" s="215"/>
      <c r="J5" s="220"/>
    </row>
    <row r="6" spans="1:10" s="1130" customFormat="1" ht="45" customHeight="1" x14ac:dyDescent="0.3">
      <c r="A6" s="1526" t="s">
        <v>1921</v>
      </c>
      <c r="B6" s="1527"/>
      <c r="C6" s="1528"/>
      <c r="D6" s="1528"/>
      <c r="E6" s="1528"/>
      <c r="F6" s="1528"/>
      <c r="G6" s="1528"/>
      <c r="H6" s="1528"/>
      <c r="I6" s="1528"/>
      <c r="J6" s="1597"/>
    </row>
    <row r="7" spans="1:10" s="744" customFormat="1" ht="45" customHeight="1" x14ac:dyDescent="0.25">
      <c r="A7" s="1139" t="s">
        <v>1922</v>
      </c>
      <c r="B7" s="270"/>
      <c r="C7" s="270"/>
      <c r="D7" s="130"/>
      <c r="E7" s="130"/>
      <c r="F7" s="271"/>
      <c r="J7" s="128"/>
    </row>
    <row r="8" spans="1:10" s="402" customFormat="1" ht="15" customHeight="1" x14ac:dyDescent="0.25">
      <c r="A8" s="640"/>
      <c r="B8" s="641" t="s">
        <v>509</v>
      </c>
      <c r="C8" s="642"/>
      <c r="D8" s="642"/>
      <c r="E8" s="643"/>
      <c r="F8" s="644" t="s">
        <v>46</v>
      </c>
      <c r="G8" s="214"/>
      <c r="H8" s="214"/>
      <c r="I8" s="214"/>
      <c r="J8" s="262"/>
    </row>
    <row r="9" spans="1:10" s="402" customFormat="1" ht="15" customHeight="1" x14ac:dyDescent="0.25">
      <c r="A9" s="1092"/>
      <c r="B9" s="259" t="s">
        <v>510</v>
      </c>
      <c r="C9" s="265"/>
      <c r="D9" s="265"/>
      <c r="E9" s="343"/>
      <c r="F9" s="342" t="s">
        <v>46</v>
      </c>
      <c r="G9" s="214"/>
      <c r="H9" s="214"/>
      <c r="I9" s="214"/>
      <c r="J9" s="262"/>
    </row>
    <row r="10" spans="1:10" s="638" customFormat="1" ht="45" customHeight="1" x14ac:dyDescent="0.25">
      <c r="A10" s="1139" t="s">
        <v>1923</v>
      </c>
      <c r="C10" s="923"/>
      <c r="D10" s="993"/>
      <c r="E10" s="993"/>
      <c r="F10" s="994"/>
      <c r="G10" s="744"/>
      <c r="H10" s="744"/>
      <c r="I10" s="744"/>
      <c r="J10" s="128"/>
    </row>
    <row r="11" spans="1:10" s="402" customFormat="1" ht="30" customHeight="1" x14ac:dyDescent="0.25">
      <c r="A11" s="640"/>
      <c r="B11" s="3789" t="s">
        <v>1379</v>
      </c>
      <c r="C11" s="3789"/>
      <c r="D11" s="3789"/>
      <c r="E11" s="3790"/>
      <c r="F11" s="1296" t="s">
        <v>46</v>
      </c>
      <c r="G11" s="214"/>
      <c r="H11" s="214"/>
      <c r="I11" s="214"/>
      <c r="J11" s="262"/>
    </row>
    <row r="12" spans="1:10" s="402" customFormat="1" ht="30" customHeight="1" x14ac:dyDescent="0.25">
      <c r="A12" s="640"/>
      <c r="B12" s="3194" t="s">
        <v>1378</v>
      </c>
      <c r="C12" s="3194"/>
      <c r="D12" s="3194"/>
      <c r="E12" s="3791"/>
      <c r="F12" s="7" t="s">
        <v>46</v>
      </c>
      <c r="G12" s="214"/>
      <c r="H12" s="214"/>
      <c r="I12" s="214"/>
      <c r="J12" s="262"/>
    </row>
    <row r="13" spans="1:10" s="402" customFormat="1" ht="30" customHeight="1" x14ac:dyDescent="0.25">
      <c r="A13" s="1092"/>
      <c r="B13" s="1138" t="s">
        <v>1374</v>
      </c>
      <c r="C13" s="265"/>
      <c r="D13" s="265"/>
      <c r="E13" s="343"/>
      <c r="F13" s="342" t="s">
        <v>1373</v>
      </c>
      <c r="G13" s="214"/>
      <c r="H13" s="214"/>
      <c r="I13" s="214"/>
      <c r="J13" s="262"/>
    </row>
    <row r="14" spans="1:10" s="1307" customFormat="1" ht="15" customHeight="1" x14ac:dyDescent="0.3">
      <c r="A14" s="1596"/>
      <c r="B14" s="1592"/>
      <c r="C14" s="1593"/>
      <c r="D14" s="1593"/>
      <c r="E14" s="1593"/>
      <c r="F14" s="1593"/>
      <c r="G14" s="1595"/>
      <c r="H14" s="1595"/>
      <c r="I14" s="1363"/>
      <c r="J14" s="1594"/>
    </row>
    <row r="15" spans="1:10" ht="45" customHeight="1" x14ac:dyDescent="0.3">
      <c r="A15" s="1098" t="s">
        <v>1196</v>
      </c>
      <c r="B15" s="1093"/>
      <c r="C15" s="1094"/>
      <c r="D15" s="1094"/>
      <c r="E15" s="1094"/>
      <c r="F15" s="1094"/>
      <c r="G15" s="1094"/>
      <c r="H15" s="1094"/>
      <c r="I15" s="1094"/>
      <c r="J15" s="1591"/>
    </row>
    <row r="16" spans="1:10" s="216" customFormat="1" ht="45" customHeight="1" x14ac:dyDescent="0.25">
      <c r="A16" s="645" t="s">
        <v>1654</v>
      </c>
      <c r="B16" s="270"/>
      <c r="C16" s="270"/>
      <c r="D16" s="130"/>
      <c r="E16" s="130"/>
      <c r="F16" s="271"/>
      <c r="G16" s="744"/>
      <c r="H16" s="744"/>
      <c r="I16" s="215"/>
      <c r="J16" s="128"/>
    </row>
    <row r="17" spans="1:10" ht="15" customHeight="1" x14ac:dyDescent="0.25">
      <c r="A17" s="632"/>
      <c r="B17" s="3784"/>
      <c r="C17" s="3784"/>
      <c r="D17" s="3784"/>
      <c r="E17" s="3784"/>
      <c r="F17" s="3240" t="s">
        <v>190</v>
      </c>
      <c r="G17" s="3240"/>
      <c r="H17" s="3240"/>
      <c r="I17" s="215"/>
      <c r="J17" s="220"/>
    </row>
    <row r="18" spans="1:10" ht="30" customHeight="1" x14ac:dyDescent="0.25">
      <c r="A18" s="632"/>
      <c r="B18" s="3786"/>
      <c r="C18" s="3786"/>
      <c r="D18" s="3786"/>
      <c r="E18" s="3786"/>
      <c r="F18" s="1928" t="s">
        <v>253</v>
      </c>
      <c r="G18" s="1929" t="s">
        <v>265</v>
      </c>
      <c r="H18" s="1930" t="s">
        <v>254</v>
      </c>
      <c r="I18" s="215"/>
      <c r="J18" s="220"/>
    </row>
    <row r="19" spans="1:10" ht="15" customHeight="1" x14ac:dyDescent="0.25">
      <c r="A19" s="632"/>
      <c r="B19" s="2488" t="s">
        <v>425</v>
      </c>
      <c r="C19" s="1920"/>
      <c r="D19" s="1920"/>
      <c r="E19" s="1920"/>
      <c r="F19" s="2489">
        <v>0</v>
      </c>
      <c r="G19" s="2490">
        <v>0</v>
      </c>
      <c r="H19" s="2491">
        <v>0</v>
      </c>
      <c r="I19" s="215"/>
      <c r="J19" s="220"/>
    </row>
    <row r="20" spans="1:10" ht="15" customHeight="1" x14ac:dyDescent="0.25">
      <c r="A20" s="632"/>
      <c r="B20" s="183" t="s">
        <v>385</v>
      </c>
      <c r="C20" s="265"/>
      <c r="D20" s="265"/>
      <c r="E20" s="265"/>
      <c r="F20" s="52"/>
      <c r="G20" s="29"/>
      <c r="H20" s="2492">
        <v>0.2</v>
      </c>
      <c r="I20" s="215"/>
      <c r="J20" s="220"/>
    </row>
    <row r="21" spans="1:10" s="216" customFormat="1" ht="45" customHeight="1" x14ac:dyDescent="0.25">
      <c r="A21" s="645" t="s">
        <v>1655</v>
      </c>
      <c r="B21" s="270"/>
      <c r="C21" s="270"/>
      <c r="D21" s="130"/>
      <c r="E21" s="130"/>
      <c r="F21" s="271"/>
      <c r="G21" s="744"/>
      <c r="H21" s="744"/>
      <c r="I21" s="215"/>
      <c r="J21" s="128"/>
    </row>
    <row r="22" spans="1:10" ht="15" customHeight="1" x14ac:dyDescent="0.25">
      <c r="A22" s="632"/>
      <c r="B22" s="3792"/>
      <c r="C22" s="3792"/>
      <c r="D22" s="3792"/>
      <c r="E22" s="3793"/>
      <c r="F22" s="1931" t="s">
        <v>190</v>
      </c>
      <c r="G22" s="215"/>
      <c r="H22" s="215"/>
      <c r="I22" s="215"/>
      <c r="J22" s="220"/>
    </row>
    <row r="23" spans="1:10" s="402" customFormat="1" ht="15" customHeight="1" x14ac:dyDescent="0.25">
      <c r="A23" s="632"/>
      <c r="B23" s="3788" t="s">
        <v>211</v>
      </c>
      <c r="C23" s="3788"/>
      <c r="D23" s="3788"/>
      <c r="E23" s="3152"/>
      <c r="F23" s="1932">
        <v>0</v>
      </c>
      <c r="G23" s="215"/>
      <c r="H23" s="215"/>
      <c r="I23" s="215"/>
      <c r="J23" s="220"/>
    </row>
    <row r="24" spans="1:10" s="402" customFormat="1" ht="15" customHeight="1" x14ac:dyDescent="0.25">
      <c r="A24" s="632"/>
      <c r="B24" s="3153" t="s">
        <v>212</v>
      </c>
      <c r="C24" s="3153"/>
      <c r="D24" s="3153"/>
      <c r="E24" s="3153"/>
      <c r="F24" s="1933">
        <v>0</v>
      </c>
      <c r="G24" s="215"/>
      <c r="H24" s="215"/>
      <c r="I24" s="215"/>
      <c r="J24" s="220"/>
    </row>
    <row r="25" spans="1:10" s="402" customFormat="1" ht="15" customHeight="1" x14ac:dyDescent="0.25">
      <c r="A25" s="632"/>
      <c r="B25" s="3153" t="s">
        <v>207</v>
      </c>
      <c r="C25" s="3153"/>
      <c r="D25" s="3153"/>
      <c r="E25" s="3153"/>
      <c r="F25" s="1933">
        <v>0</v>
      </c>
      <c r="G25" s="215"/>
      <c r="H25" s="215"/>
      <c r="I25" s="215"/>
      <c r="J25" s="220"/>
    </row>
    <row r="26" spans="1:10" s="402" customFormat="1" ht="15" customHeight="1" x14ac:dyDescent="0.25">
      <c r="A26" s="632"/>
      <c r="B26" s="3153" t="s">
        <v>208</v>
      </c>
      <c r="C26" s="3153"/>
      <c r="D26" s="3153"/>
      <c r="E26" s="3153"/>
      <c r="F26" s="1933">
        <v>0</v>
      </c>
      <c r="G26" s="215"/>
      <c r="H26" s="215"/>
      <c r="I26" s="215"/>
      <c r="J26" s="220"/>
    </row>
    <row r="27" spans="1:10" s="402" customFormat="1" ht="15" customHeight="1" x14ac:dyDescent="0.25">
      <c r="A27" s="632"/>
      <c r="B27" s="3153" t="s">
        <v>203</v>
      </c>
      <c r="C27" s="3153"/>
      <c r="D27" s="3153"/>
      <c r="E27" s="3153"/>
      <c r="F27" s="171"/>
      <c r="G27" s="215"/>
      <c r="H27" s="215"/>
      <c r="I27" s="215"/>
      <c r="J27" s="220"/>
    </row>
    <row r="28" spans="1:10" s="402" customFormat="1" ht="15" customHeight="1" x14ac:dyDescent="0.25">
      <c r="A28" s="632"/>
      <c r="B28" s="3772" t="s">
        <v>144</v>
      </c>
      <c r="C28" s="3772"/>
      <c r="D28" s="3772"/>
      <c r="E28" s="3772"/>
      <c r="F28" s="1933">
        <v>0</v>
      </c>
      <c r="G28" s="215"/>
      <c r="H28" s="215"/>
      <c r="I28" s="215"/>
      <c r="J28" s="220"/>
    </row>
    <row r="29" spans="1:10" s="402" customFormat="1" ht="15" customHeight="1" x14ac:dyDescent="0.25">
      <c r="A29" s="632"/>
      <c r="B29" s="3772" t="s">
        <v>0</v>
      </c>
      <c r="C29" s="3772"/>
      <c r="D29" s="3772"/>
      <c r="E29" s="3772"/>
      <c r="F29" s="1933">
        <v>0</v>
      </c>
      <c r="G29" s="215"/>
      <c r="H29" s="215"/>
      <c r="I29" s="215"/>
      <c r="J29" s="220"/>
    </row>
    <row r="30" spans="1:10" s="402" customFormat="1" ht="15" customHeight="1" x14ac:dyDescent="0.25">
      <c r="A30" s="632"/>
      <c r="B30" s="3772" t="s">
        <v>204</v>
      </c>
      <c r="C30" s="3772"/>
      <c r="D30" s="3772"/>
      <c r="E30" s="3772"/>
      <c r="F30" s="1933">
        <v>0</v>
      </c>
      <c r="G30" s="215"/>
      <c r="H30" s="215"/>
      <c r="I30" s="215"/>
      <c r="J30" s="220"/>
    </row>
    <row r="31" spans="1:10" s="402" customFormat="1" ht="15" customHeight="1" x14ac:dyDescent="0.25">
      <c r="A31" s="632"/>
      <c r="B31" s="3772" t="s">
        <v>1</v>
      </c>
      <c r="C31" s="3772"/>
      <c r="D31" s="3772"/>
      <c r="E31" s="3772"/>
      <c r="F31" s="1933">
        <v>0</v>
      </c>
      <c r="G31" s="215"/>
      <c r="H31" s="215"/>
      <c r="I31" s="215"/>
      <c r="J31" s="220"/>
    </row>
    <row r="32" spans="1:10" s="402" customFormat="1" ht="15" customHeight="1" x14ac:dyDescent="0.25">
      <c r="A32" s="632"/>
      <c r="B32" s="3154" t="s">
        <v>66</v>
      </c>
      <c r="C32" s="3154"/>
      <c r="D32" s="3154"/>
      <c r="E32" s="3154"/>
      <c r="F32" s="1934">
        <v>0</v>
      </c>
      <c r="G32" s="215"/>
      <c r="H32" s="215"/>
      <c r="I32" s="215"/>
      <c r="J32" s="220"/>
    </row>
    <row r="33" spans="1:10" s="216" customFormat="1" ht="45" customHeight="1" x14ac:dyDescent="0.25">
      <c r="A33" s="645" t="s">
        <v>1656</v>
      </c>
      <c r="B33" s="270"/>
      <c r="C33" s="270"/>
      <c r="D33" s="130"/>
      <c r="E33" s="130"/>
      <c r="F33" s="271"/>
      <c r="G33" s="744"/>
      <c r="H33" s="744"/>
      <c r="I33" s="215"/>
      <c r="J33" s="128"/>
    </row>
    <row r="34" spans="1:10" ht="15" customHeight="1" x14ac:dyDescent="0.25">
      <c r="A34" s="632"/>
      <c r="B34" s="3784"/>
      <c r="C34" s="3784"/>
      <c r="D34" s="3784"/>
      <c r="E34" s="3785"/>
      <c r="F34" s="3240" t="s">
        <v>190</v>
      </c>
      <c r="G34" s="3240"/>
      <c r="H34" s="3240"/>
      <c r="I34" s="215"/>
      <c r="J34" s="220"/>
    </row>
    <row r="35" spans="1:10" ht="30" customHeight="1" x14ac:dyDescent="0.25">
      <c r="A35" s="632"/>
      <c r="B35" s="3786"/>
      <c r="C35" s="3786"/>
      <c r="D35" s="3786"/>
      <c r="E35" s="3787"/>
      <c r="F35" s="1928" t="s">
        <v>253</v>
      </c>
      <c r="G35" s="1929" t="s">
        <v>265</v>
      </c>
      <c r="H35" s="1930" t="s">
        <v>254</v>
      </c>
      <c r="I35" s="215"/>
      <c r="J35" s="220"/>
    </row>
    <row r="36" spans="1:10" ht="15" customHeight="1" x14ac:dyDescent="0.25">
      <c r="A36" s="632"/>
      <c r="B36" s="3781" t="str">
        <f>NSFR!B306</f>
        <v>Loans to financial institutions; of which:</v>
      </c>
      <c r="C36" s="3782"/>
      <c r="D36" s="3782"/>
      <c r="E36" s="3783"/>
      <c r="F36" s="1935"/>
      <c r="G36" s="1936"/>
      <c r="H36" s="1937"/>
      <c r="I36" s="215"/>
      <c r="J36" s="220"/>
    </row>
    <row r="37" spans="1:10" ht="30" customHeight="1" x14ac:dyDescent="0.25">
      <c r="A37" s="632"/>
      <c r="B37" s="3778" t="str">
        <f>NSFR!B307</f>
        <v>Secured by Level 1 collateral and where the bank has the ability to freely rehypthecate the received collateral for the life of the loan, of which</v>
      </c>
      <c r="C37" s="3779"/>
      <c r="D37" s="3779"/>
      <c r="E37" s="3780"/>
      <c r="F37" s="588"/>
      <c r="G37" s="24"/>
      <c r="H37" s="745"/>
      <c r="I37" s="215"/>
      <c r="J37" s="220"/>
    </row>
    <row r="38" spans="1:10" ht="15" customHeight="1" x14ac:dyDescent="0.25">
      <c r="A38" s="632"/>
      <c r="B38" s="3766" t="str">
        <f>NSFR!B308</f>
        <v>Encumbered for exceptional central bank liquidity operations; of which:</v>
      </c>
      <c r="C38" s="3767"/>
      <c r="D38" s="3767"/>
      <c r="E38" s="3768"/>
      <c r="F38" s="588"/>
      <c r="G38" s="24"/>
      <c r="H38" s="745"/>
      <c r="I38" s="215"/>
      <c r="J38" s="220"/>
    </row>
    <row r="39" spans="1:10" ht="15" customHeight="1" x14ac:dyDescent="0.25">
      <c r="A39" s="632"/>
      <c r="B39" s="3774" t="str">
        <f>NSFR!B309</f>
        <v>Remaining period of encumbrance ≥ 6 months to &lt; 1 year</v>
      </c>
      <c r="C39" s="3775"/>
      <c r="D39" s="3775"/>
      <c r="E39" s="3776"/>
      <c r="F39" s="1938">
        <v>0.5</v>
      </c>
      <c r="G39" s="172">
        <v>0.5</v>
      </c>
      <c r="H39" s="170">
        <v>1</v>
      </c>
      <c r="I39" s="215"/>
      <c r="J39" s="220"/>
    </row>
    <row r="40" spans="1:10" ht="15" customHeight="1" x14ac:dyDescent="0.25">
      <c r="A40" s="632"/>
      <c r="B40" s="3774" t="str">
        <f>NSFR!B310</f>
        <v>Remaining period of encumbrance ≥ 1 year</v>
      </c>
      <c r="C40" s="3775"/>
      <c r="D40" s="3775"/>
      <c r="E40" s="3776"/>
      <c r="F40" s="1938">
        <v>1</v>
      </c>
      <c r="G40" s="172">
        <v>1</v>
      </c>
      <c r="H40" s="170">
        <v>1</v>
      </c>
      <c r="I40" s="215"/>
      <c r="J40" s="220"/>
    </row>
    <row r="41" spans="1:10" ht="15" customHeight="1" x14ac:dyDescent="0.25">
      <c r="A41" s="632"/>
      <c r="B41" s="3772" t="str">
        <f>NSFR!B311</f>
        <v>All other secured loans to financial institutions; of which:</v>
      </c>
      <c r="C41" s="3772"/>
      <c r="D41" s="3772"/>
      <c r="E41" s="3772"/>
      <c r="F41" s="588"/>
      <c r="G41" s="24"/>
      <c r="H41" s="745"/>
      <c r="I41" s="215"/>
      <c r="J41" s="220"/>
    </row>
    <row r="42" spans="1:10" ht="15" customHeight="1" x14ac:dyDescent="0.25">
      <c r="A42" s="632"/>
      <c r="B42" s="3777" t="str">
        <f>NSFR!B312</f>
        <v>Encumbered for exceptional central bank liquidity operations; of which:</v>
      </c>
      <c r="C42" s="3777"/>
      <c r="D42" s="3777"/>
      <c r="E42" s="3777"/>
      <c r="F42" s="588"/>
      <c r="G42" s="24"/>
      <c r="H42" s="745"/>
      <c r="I42" s="215"/>
      <c r="J42" s="220"/>
    </row>
    <row r="43" spans="1:10" ht="15" customHeight="1" x14ac:dyDescent="0.25">
      <c r="A43" s="632"/>
      <c r="B43" s="3773" t="str">
        <f>NSFR!B313</f>
        <v>Remaining period of encumbrance ≥ 6 months to &lt; 1 year</v>
      </c>
      <c r="C43" s="3773"/>
      <c r="D43" s="3773"/>
      <c r="E43" s="3773"/>
      <c r="F43" s="1938">
        <v>0.5</v>
      </c>
      <c r="G43" s="172">
        <v>0.5</v>
      </c>
      <c r="H43" s="170">
        <v>1</v>
      </c>
      <c r="I43" s="215"/>
      <c r="J43" s="220"/>
    </row>
    <row r="44" spans="1:10" ht="15" customHeight="1" x14ac:dyDescent="0.25">
      <c r="A44" s="632"/>
      <c r="B44" s="3774" t="str">
        <f>NSFR!B314</f>
        <v>Remaining period of encumbrance ≥ 1 year</v>
      </c>
      <c r="C44" s="3775"/>
      <c r="D44" s="3775"/>
      <c r="E44" s="3776"/>
      <c r="F44" s="1938">
        <v>1</v>
      </c>
      <c r="G44" s="172">
        <v>1</v>
      </c>
      <c r="H44" s="170">
        <v>1</v>
      </c>
      <c r="I44" s="215"/>
      <c r="J44" s="220"/>
    </row>
    <row r="45" spans="1:10" ht="15" customHeight="1" x14ac:dyDescent="0.25">
      <c r="A45" s="632"/>
      <c r="B45" s="3772" t="str">
        <f>NSFR!B315</f>
        <v>Unsecured, of which:</v>
      </c>
      <c r="C45" s="3772"/>
      <c r="D45" s="3772"/>
      <c r="E45" s="3772"/>
      <c r="F45" s="588"/>
      <c r="G45" s="24"/>
      <c r="H45" s="745"/>
      <c r="I45" s="215"/>
      <c r="J45" s="220"/>
    </row>
    <row r="46" spans="1:10" ht="15" customHeight="1" x14ac:dyDescent="0.25">
      <c r="A46" s="632"/>
      <c r="B46" s="3777" t="str">
        <f>NSFR!B316</f>
        <v>Encumbered for exceptional central bank liquidity operations; of which:</v>
      </c>
      <c r="C46" s="3777"/>
      <c r="D46" s="3777"/>
      <c r="E46" s="3777"/>
      <c r="F46" s="588"/>
      <c r="G46" s="24"/>
      <c r="H46" s="745"/>
      <c r="I46" s="215"/>
      <c r="J46" s="220"/>
    </row>
    <row r="47" spans="1:10" ht="15" customHeight="1" x14ac:dyDescent="0.25">
      <c r="A47" s="632"/>
      <c r="B47" s="3773" t="str">
        <f>NSFR!B317</f>
        <v>Remaining period of encumbrance ≥ 6 months to &lt; 1 year</v>
      </c>
      <c r="C47" s="3773"/>
      <c r="D47" s="3773"/>
      <c r="E47" s="3773"/>
      <c r="F47" s="1938">
        <v>0.5</v>
      </c>
      <c r="G47" s="172">
        <v>0.5</v>
      </c>
      <c r="H47" s="170">
        <v>1</v>
      </c>
      <c r="I47" s="215"/>
      <c r="J47" s="220"/>
    </row>
    <row r="48" spans="1:10" ht="15" customHeight="1" x14ac:dyDescent="0.25">
      <c r="A48" s="632"/>
      <c r="B48" s="3774" t="str">
        <f>NSFR!B318</f>
        <v>Remaining period of encumbrance ≥ 1 year</v>
      </c>
      <c r="C48" s="3775"/>
      <c r="D48" s="3775"/>
      <c r="E48" s="3776"/>
      <c r="F48" s="1938">
        <v>1</v>
      </c>
      <c r="G48" s="172">
        <v>1</v>
      </c>
      <c r="H48" s="170">
        <v>1</v>
      </c>
      <c r="I48" s="215"/>
      <c r="J48" s="220"/>
    </row>
    <row r="49" spans="1:10" ht="15" customHeight="1" x14ac:dyDescent="0.25">
      <c r="A49" s="632"/>
      <c r="B49" s="3153" t="str">
        <f>NSFR!B319</f>
        <v>Securities eligible as Level 1 HQLA for the LCR, of which:</v>
      </c>
      <c r="C49" s="3153"/>
      <c r="D49" s="3153"/>
      <c r="E49" s="3153"/>
      <c r="F49" s="588"/>
      <c r="G49" s="24"/>
      <c r="H49" s="745"/>
      <c r="I49" s="215"/>
      <c r="J49" s="220"/>
    </row>
    <row r="50" spans="1:10" ht="15" customHeight="1" x14ac:dyDescent="0.25">
      <c r="A50" s="632"/>
      <c r="B50" s="3772" t="str">
        <f>NSFR!B320</f>
        <v>Encumbered for exceptional central bank liquidity operations; of which:</v>
      </c>
      <c r="C50" s="3772"/>
      <c r="D50" s="3772"/>
      <c r="E50" s="3772"/>
      <c r="F50" s="588"/>
      <c r="G50" s="24"/>
      <c r="H50" s="745"/>
      <c r="I50" s="215"/>
      <c r="J50" s="220"/>
    </row>
    <row r="51" spans="1:10" ht="15" customHeight="1" x14ac:dyDescent="0.25">
      <c r="A51" s="632"/>
      <c r="B51" s="3766" t="str">
        <f>NSFR!B321</f>
        <v>Remaining period of encumbrance ≥ 6 months to &lt; 1 year</v>
      </c>
      <c r="C51" s="3767"/>
      <c r="D51" s="3767"/>
      <c r="E51" s="3768"/>
      <c r="F51" s="1938">
        <v>0.5</v>
      </c>
      <c r="G51" s="172">
        <v>0.5</v>
      </c>
      <c r="H51" s="170">
        <v>0.5</v>
      </c>
      <c r="I51" s="215"/>
      <c r="J51" s="220"/>
    </row>
    <row r="52" spans="1:10" ht="15" customHeight="1" x14ac:dyDescent="0.25">
      <c r="A52" s="632"/>
      <c r="B52" s="3766" t="str">
        <f>NSFR!B322</f>
        <v>Remaining period of encumbrance ≥ 1 year</v>
      </c>
      <c r="C52" s="3767"/>
      <c r="D52" s="3767"/>
      <c r="E52" s="3768"/>
      <c r="F52" s="1938">
        <v>1</v>
      </c>
      <c r="G52" s="172">
        <v>1</v>
      </c>
      <c r="H52" s="170">
        <v>1</v>
      </c>
      <c r="I52" s="215"/>
      <c r="J52" s="220"/>
    </row>
    <row r="53" spans="1:10" ht="15" customHeight="1" x14ac:dyDescent="0.25">
      <c r="A53" s="632"/>
      <c r="B53" s="3153" t="str">
        <f>NSFR!B323</f>
        <v xml:space="preserve">Securities eligible for Level 2A HQLA for the LCR, of which: </v>
      </c>
      <c r="C53" s="3153"/>
      <c r="D53" s="3153"/>
      <c r="E53" s="3153"/>
      <c r="F53" s="588"/>
      <c r="G53" s="24"/>
      <c r="H53" s="745"/>
      <c r="I53" s="215"/>
      <c r="J53" s="220"/>
    </row>
    <row r="54" spans="1:10" ht="15" customHeight="1" x14ac:dyDescent="0.25">
      <c r="A54" s="632"/>
      <c r="B54" s="3772" t="str">
        <f>NSFR!B324</f>
        <v>Encumbered for exceptional central bank liquidity operations; of which:</v>
      </c>
      <c r="C54" s="3772"/>
      <c r="D54" s="3772"/>
      <c r="E54" s="3772"/>
      <c r="F54" s="588"/>
      <c r="G54" s="24"/>
      <c r="H54" s="745"/>
      <c r="I54" s="215"/>
      <c r="J54" s="220"/>
    </row>
    <row r="55" spans="1:10" ht="15" customHeight="1" x14ac:dyDescent="0.25">
      <c r="A55" s="632"/>
      <c r="B55" s="3766" t="str">
        <f>NSFR!B325</f>
        <v>Remaining period of encumbrance ≥ 6 months to &lt; 1 year</v>
      </c>
      <c r="C55" s="3767"/>
      <c r="D55" s="3767"/>
      <c r="E55" s="3768"/>
      <c r="F55" s="1938">
        <v>0.5</v>
      </c>
      <c r="G55" s="172">
        <v>0.5</v>
      </c>
      <c r="H55" s="170">
        <v>0.5</v>
      </c>
      <c r="I55" s="215"/>
      <c r="J55" s="220"/>
    </row>
    <row r="56" spans="1:10" ht="15" customHeight="1" x14ac:dyDescent="0.25">
      <c r="A56" s="632"/>
      <c r="B56" s="3766" t="str">
        <f>NSFR!B326</f>
        <v>Remaining period of encumbrance ≥ 1 year</v>
      </c>
      <c r="C56" s="3767"/>
      <c r="D56" s="3767"/>
      <c r="E56" s="3768"/>
      <c r="F56" s="1938">
        <v>1</v>
      </c>
      <c r="G56" s="172">
        <v>1</v>
      </c>
      <c r="H56" s="170">
        <v>1</v>
      </c>
      <c r="I56" s="215"/>
      <c r="J56" s="220"/>
    </row>
    <row r="57" spans="1:10" ht="15" customHeight="1" x14ac:dyDescent="0.25">
      <c r="A57" s="632"/>
      <c r="B57" s="3153" t="str">
        <f>NSFR!B327</f>
        <v xml:space="preserve">Securities eligible for Level 2B HQLA for the LCR, of which: </v>
      </c>
      <c r="C57" s="3153"/>
      <c r="D57" s="3153"/>
      <c r="E57" s="3153"/>
      <c r="F57" s="588"/>
      <c r="G57" s="24"/>
      <c r="H57" s="745"/>
      <c r="I57" s="215"/>
      <c r="J57" s="220"/>
    </row>
    <row r="58" spans="1:10" ht="15" customHeight="1" x14ac:dyDescent="0.25">
      <c r="A58" s="632"/>
      <c r="B58" s="3772" t="str">
        <f>NSFR!B328</f>
        <v>Encumbered for exceptional central bank liquidity operations; of which:</v>
      </c>
      <c r="C58" s="3772"/>
      <c r="D58" s="3772"/>
      <c r="E58" s="3772"/>
      <c r="F58" s="588"/>
      <c r="G58" s="24"/>
      <c r="H58" s="745"/>
      <c r="I58" s="215"/>
      <c r="J58" s="220"/>
    </row>
    <row r="59" spans="1:10" ht="15" customHeight="1" x14ac:dyDescent="0.25">
      <c r="A59" s="632"/>
      <c r="B59" s="3766" t="str">
        <f>NSFR!B329</f>
        <v>Remaining period of encumbrance ≥ 6 months to &lt; 1 year</v>
      </c>
      <c r="C59" s="3767"/>
      <c r="D59" s="3767"/>
      <c r="E59" s="3768"/>
      <c r="F59" s="1938">
        <v>0.5</v>
      </c>
      <c r="G59" s="172">
        <v>0.5</v>
      </c>
      <c r="H59" s="170">
        <v>0.5</v>
      </c>
      <c r="I59" s="215"/>
      <c r="J59" s="220"/>
    </row>
    <row r="60" spans="1:10" ht="15" customHeight="1" x14ac:dyDescent="0.25">
      <c r="A60" s="632"/>
      <c r="B60" s="3766" t="str">
        <f>NSFR!B330</f>
        <v>Remaining period of encumbrance ≥ 1 year</v>
      </c>
      <c r="C60" s="3767"/>
      <c r="D60" s="3767"/>
      <c r="E60" s="3768"/>
      <c r="F60" s="1938">
        <v>1</v>
      </c>
      <c r="G60" s="172">
        <v>1</v>
      </c>
      <c r="H60" s="170">
        <v>1</v>
      </c>
      <c r="I60" s="215"/>
      <c r="J60" s="220"/>
    </row>
    <row r="61" spans="1:10" ht="15" customHeight="1" x14ac:dyDescent="0.25">
      <c r="A61" s="632"/>
      <c r="B61" s="3153" t="str">
        <f>NSFR!B331</f>
        <v>Deposits held at financial institutions for operational purposes; of which:</v>
      </c>
      <c r="C61" s="3153"/>
      <c r="D61" s="3153"/>
      <c r="E61" s="3153"/>
      <c r="F61" s="588"/>
      <c r="G61" s="24"/>
      <c r="H61" s="745"/>
      <c r="I61" s="215"/>
      <c r="J61" s="220"/>
    </row>
    <row r="62" spans="1:10" ht="15" customHeight="1" x14ac:dyDescent="0.25">
      <c r="A62" s="632"/>
      <c r="B62" s="3772" t="str">
        <f>NSFR!B332</f>
        <v>Encumbered for exceptional central bank liquidity operations; of which:</v>
      </c>
      <c r="C62" s="3772"/>
      <c r="D62" s="3772"/>
      <c r="E62" s="3772"/>
      <c r="F62" s="588"/>
      <c r="G62" s="24"/>
      <c r="H62" s="745"/>
      <c r="I62" s="215"/>
      <c r="J62" s="220"/>
    </row>
    <row r="63" spans="1:10" ht="15" customHeight="1" x14ac:dyDescent="0.25">
      <c r="A63" s="632"/>
      <c r="B63" s="3766" t="str">
        <f>NSFR!B333</f>
        <v>Remaining period of encumbrance ≥ 6 months to &lt; 1 year</v>
      </c>
      <c r="C63" s="3767"/>
      <c r="D63" s="3767"/>
      <c r="E63" s="3768"/>
      <c r="F63" s="1938">
        <v>0.5</v>
      </c>
      <c r="G63" s="172">
        <v>0.5</v>
      </c>
      <c r="H63" s="170">
        <v>1</v>
      </c>
      <c r="I63" s="215"/>
      <c r="J63" s="220"/>
    </row>
    <row r="64" spans="1:10" ht="15" customHeight="1" x14ac:dyDescent="0.25">
      <c r="A64" s="632"/>
      <c r="B64" s="3766" t="str">
        <f>NSFR!B334</f>
        <v>Remaining period of encumbrance ≥ 1 year</v>
      </c>
      <c r="C64" s="3767"/>
      <c r="D64" s="3767"/>
      <c r="E64" s="3768"/>
      <c r="F64" s="1938">
        <v>1</v>
      </c>
      <c r="G64" s="172">
        <v>1</v>
      </c>
      <c r="H64" s="170">
        <v>1</v>
      </c>
      <c r="I64" s="215"/>
      <c r="J64" s="220"/>
    </row>
    <row r="65" spans="1:10" ht="15" customHeight="1" x14ac:dyDescent="0.25">
      <c r="A65" s="632"/>
      <c r="B65" s="3153" t="str">
        <f>NSFR!B335</f>
        <v>Loans to non-financial corporate clients with a residual maturity of less than one year; of which:</v>
      </c>
      <c r="C65" s="3153"/>
      <c r="D65" s="3153"/>
      <c r="E65" s="3153"/>
      <c r="F65" s="588"/>
      <c r="G65" s="24"/>
      <c r="H65" s="745"/>
      <c r="I65" s="215"/>
      <c r="J65" s="220"/>
    </row>
    <row r="66" spans="1:10" ht="15" customHeight="1" x14ac:dyDescent="0.25">
      <c r="A66" s="632"/>
      <c r="B66" s="3772" t="str">
        <f>NSFR!B336</f>
        <v>Encumbered for exceptional central bank liquidity operations; of which:</v>
      </c>
      <c r="C66" s="3772"/>
      <c r="D66" s="3772"/>
      <c r="E66" s="3772"/>
      <c r="F66" s="588"/>
      <c r="G66" s="24"/>
      <c r="H66" s="745"/>
      <c r="I66" s="215"/>
      <c r="J66" s="220"/>
    </row>
    <row r="67" spans="1:10" ht="15" customHeight="1" x14ac:dyDescent="0.25">
      <c r="A67" s="632"/>
      <c r="B67" s="3766" t="str">
        <f>NSFR!B337</f>
        <v>Remaining period of encumbrance ≥ 6 months to &lt; 1 year</v>
      </c>
      <c r="C67" s="3767"/>
      <c r="D67" s="3767"/>
      <c r="E67" s="3768"/>
      <c r="F67" s="1938">
        <v>0.5</v>
      </c>
      <c r="G67" s="172">
        <v>0.5</v>
      </c>
      <c r="H67" s="745"/>
      <c r="I67" s="215"/>
      <c r="J67" s="220"/>
    </row>
    <row r="68" spans="1:10" ht="15" customHeight="1" x14ac:dyDescent="0.25">
      <c r="A68" s="632"/>
      <c r="B68" s="3766" t="str">
        <f>NSFR!B338</f>
        <v>Remaining period of encumbrance ≥ 1 year</v>
      </c>
      <c r="C68" s="3767"/>
      <c r="D68" s="3767"/>
      <c r="E68" s="3768"/>
      <c r="F68" s="1938">
        <v>1</v>
      </c>
      <c r="G68" s="172">
        <v>1</v>
      </c>
      <c r="H68" s="745"/>
      <c r="I68" s="215"/>
      <c r="J68" s="220"/>
    </row>
    <row r="69" spans="1:10" ht="15" customHeight="1" x14ac:dyDescent="0.25">
      <c r="A69" s="632"/>
      <c r="B69" s="3153" t="str">
        <f>NSFR!B339</f>
        <v>Loans to central banks with a residual maturity of less than one year; of which:</v>
      </c>
      <c r="C69" s="3153"/>
      <c r="D69" s="3153"/>
      <c r="E69" s="3153"/>
      <c r="F69" s="588"/>
      <c r="G69" s="24"/>
      <c r="H69" s="745"/>
      <c r="I69" s="215"/>
      <c r="J69" s="220"/>
    </row>
    <row r="70" spans="1:10" ht="15" customHeight="1" x14ac:dyDescent="0.25">
      <c r="A70" s="632"/>
      <c r="B70" s="3772" t="str">
        <f>NSFR!B340</f>
        <v>Encumbered for exceptional central bank liquidity operations; of which:</v>
      </c>
      <c r="C70" s="3772"/>
      <c r="D70" s="3772"/>
      <c r="E70" s="3772"/>
      <c r="F70" s="588"/>
      <c r="G70" s="24"/>
      <c r="H70" s="745"/>
      <c r="I70" s="215"/>
      <c r="J70" s="220"/>
    </row>
    <row r="71" spans="1:10" ht="15" customHeight="1" x14ac:dyDescent="0.25">
      <c r="A71" s="632"/>
      <c r="B71" s="3766" t="str">
        <f>NSFR!B341</f>
        <v>Remaining period of encumbrance ≥ 6 months to &lt; 1 year</v>
      </c>
      <c r="C71" s="3767"/>
      <c r="D71" s="3767"/>
      <c r="E71" s="3768"/>
      <c r="F71" s="1938">
        <v>0.5</v>
      </c>
      <c r="G71" s="172">
        <v>0.5</v>
      </c>
      <c r="H71" s="745"/>
      <c r="I71" s="215"/>
      <c r="J71" s="220"/>
    </row>
    <row r="72" spans="1:10" ht="15" customHeight="1" x14ac:dyDescent="0.25">
      <c r="A72" s="632"/>
      <c r="B72" s="3766" t="str">
        <f>NSFR!B342</f>
        <v>Remaining period of encumbrance ≥ 1 year</v>
      </c>
      <c r="C72" s="3767"/>
      <c r="D72" s="3767"/>
      <c r="E72" s="3768"/>
      <c r="F72" s="1938">
        <v>1</v>
      </c>
      <c r="G72" s="172">
        <v>1</v>
      </c>
      <c r="H72" s="745"/>
      <c r="I72" s="215"/>
      <c r="J72" s="220"/>
    </row>
    <row r="73" spans="1:10" ht="15" customHeight="1" x14ac:dyDescent="0.25">
      <c r="A73" s="632"/>
      <c r="B73" s="3153" t="str">
        <f>NSFR!B343</f>
        <v>Loans to sovereigns, PSEs, MDBs and NDBs with a residual maturity of less than one year; of which:</v>
      </c>
      <c r="C73" s="3153"/>
      <c r="D73" s="3153"/>
      <c r="E73" s="3153"/>
      <c r="F73" s="588"/>
      <c r="G73" s="24"/>
      <c r="H73" s="745"/>
      <c r="I73" s="215"/>
      <c r="J73" s="220"/>
    </row>
    <row r="74" spans="1:10" ht="15" customHeight="1" x14ac:dyDescent="0.25">
      <c r="A74" s="632"/>
      <c r="B74" s="3772" t="str">
        <f>NSFR!B344</f>
        <v>Encumbered for exceptional central bank liquidity operations; of which:</v>
      </c>
      <c r="C74" s="3772"/>
      <c r="D74" s="3772"/>
      <c r="E74" s="3772"/>
      <c r="F74" s="588"/>
      <c r="G74" s="24"/>
      <c r="H74" s="745"/>
      <c r="I74" s="215"/>
      <c r="J74" s="220"/>
    </row>
    <row r="75" spans="1:10" ht="15" customHeight="1" x14ac:dyDescent="0.25">
      <c r="A75" s="632"/>
      <c r="B75" s="3766" t="str">
        <f>NSFR!B345</f>
        <v>Remaining period of encumbrance ≥ 6 months to &lt; 1 year</v>
      </c>
      <c r="C75" s="3767"/>
      <c r="D75" s="3767"/>
      <c r="E75" s="3768"/>
      <c r="F75" s="1938">
        <v>0.5</v>
      </c>
      <c r="G75" s="172">
        <v>0.5</v>
      </c>
      <c r="H75" s="745"/>
      <c r="I75" s="215"/>
      <c r="J75" s="220"/>
    </row>
    <row r="76" spans="1:10" ht="15" customHeight="1" x14ac:dyDescent="0.25">
      <c r="A76" s="632"/>
      <c r="B76" s="3766" t="str">
        <f>NSFR!B346</f>
        <v>Remaining period of encumbrance ≥ 1 year</v>
      </c>
      <c r="C76" s="3767"/>
      <c r="D76" s="3767"/>
      <c r="E76" s="3768"/>
      <c r="F76" s="1938">
        <v>1</v>
      </c>
      <c r="G76" s="172">
        <v>1</v>
      </c>
      <c r="H76" s="745"/>
      <c r="I76" s="215"/>
      <c r="J76" s="220"/>
    </row>
    <row r="77" spans="1:10" ht="30" customHeight="1" x14ac:dyDescent="0.25">
      <c r="A77" s="632"/>
      <c r="B77" s="3153" t="str">
        <f>NSFR!B347</f>
        <v>Residential mortgages of any maturity that would qualify for the 35% or lower risk weight under the Basel II standardised approach for credit risk; of which:</v>
      </c>
      <c r="C77" s="3153"/>
      <c r="D77" s="3153"/>
      <c r="E77" s="3153"/>
      <c r="F77" s="588"/>
      <c r="G77" s="24"/>
      <c r="H77" s="745"/>
      <c r="I77" s="215"/>
      <c r="J77" s="220"/>
    </row>
    <row r="78" spans="1:10" ht="15" customHeight="1" x14ac:dyDescent="0.25">
      <c r="A78" s="632"/>
      <c r="B78" s="3772" t="str">
        <f>NSFR!B348</f>
        <v>Encumbered for exceptional central bank liquidity operations; of which:</v>
      </c>
      <c r="C78" s="3772"/>
      <c r="D78" s="3772"/>
      <c r="E78" s="3772"/>
      <c r="F78" s="588"/>
      <c r="G78" s="24"/>
      <c r="H78" s="745"/>
      <c r="I78" s="215"/>
      <c r="J78" s="220"/>
    </row>
    <row r="79" spans="1:10" ht="15" customHeight="1" x14ac:dyDescent="0.25">
      <c r="A79" s="632"/>
      <c r="B79" s="3766" t="str">
        <f>NSFR!B349</f>
        <v>Remaining period of encumbrance ≥ 6 months to &lt; 1 year</v>
      </c>
      <c r="C79" s="3767"/>
      <c r="D79" s="3767"/>
      <c r="E79" s="3768"/>
      <c r="F79" s="1938">
        <v>0.5</v>
      </c>
      <c r="G79" s="172">
        <v>0.5</v>
      </c>
      <c r="H79" s="170">
        <v>0.65</v>
      </c>
      <c r="I79" s="215"/>
      <c r="J79" s="220"/>
    </row>
    <row r="80" spans="1:10" ht="15" customHeight="1" x14ac:dyDescent="0.25">
      <c r="A80" s="632"/>
      <c r="B80" s="3766" t="str">
        <f>NSFR!B350</f>
        <v>Remaining period of encumbrance ≥ 1 year</v>
      </c>
      <c r="C80" s="3767"/>
      <c r="D80" s="3767"/>
      <c r="E80" s="3768"/>
      <c r="F80" s="1938">
        <v>1</v>
      </c>
      <c r="G80" s="172">
        <v>1</v>
      </c>
      <c r="H80" s="170">
        <v>1</v>
      </c>
      <c r="I80" s="215"/>
      <c r="J80" s="220"/>
    </row>
    <row r="81" spans="1:10" ht="30" customHeight="1" x14ac:dyDescent="0.25">
      <c r="A81" s="632"/>
      <c r="B81" s="3153" t="str">
        <f>NSFR!B351</f>
        <v>Other loans, excluding loans to financial insitutions, with a residual maturity of one year or greater that would qualify for the 35% or lower risk weight under the Basel II standardised approach for credit risk; of which:</v>
      </c>
      <c r="C81" s="3153"/>
      <c r="D81" s="3153"/>
      <c r="E81" s="3153"/>
      <c r="F81" s="588"/>
      <c r="G81" s="24"/>
      <c r="H81" s="745"/>
      <c r="I81" s="215"/>
      <c r="J81" s="220"/>
    </row>
    <row r="82" spans="1:10" ht="15" customHeight="1" x14ac:dyDescent="0.25">
      <c r="A82" s="632"/>
      <c r="B82" s="3772" t="str">
        <f>NSFR!B352</f>
        <v>Encumbered for exceptional central bank liquidity operations; of which:</v>
      </c>
      <c r="C82" s="3772"/>
      <c r="D82" s="3772"/>
      <c r="E82" s="3772"/>
      <c r="F82" s="588"/>
      <c r="G82" s="24"/>
      <c r="H82" s="745"/>
      <c r="I82" s="215"/>
      <c r="J82" s="220"/>
    </row>
    <row r="83" spans="1:10" ht="15" customHeight="1" x14ac:dyDescent="0.25">
      <c r="A83" s="632"/>
      <c r="B83" s="3766" t="str">
        <f>NSFR!B353</f>
        <v>Remaining period of encumbrance ≥ 6 months to &lt; 1 year</v>
      </c>
      <c r="C83" s="3767"/>
      <c r="D83" s="3767"/>
      <c r="E83" s="3768"/>
      <c r="F83" s="588"/>
      <c r="G83" s="24"/>
      <c r="H83" s="170">
        <v>0.65</v>
      </c>
      <c r="I83" s="215"/>
      <c r="J83" s="220"/>
    </row>
    <row r="84" spans="1:10" ht="15" customHeight="1" x14ac:dyDescent="0.25">
      <c r="A84" s="632"/>
      <c r="B84" s="3766" t="str">
        <f>NSFR!B354</f>
        <v>Remaining period of encumbrance ≥ 1 year</v>
      </c>
      <c r="C84" s="3767"/>
      <c r="D84" s="3767"/>
      <c r="E84" s="3768"/>
      <c r="F84" s="588"/>
      <c r="G84" s="24"/>
      <c r="H84" s="170">
        <v>1</v>
      </c>
      <c r="I84" s="215"/>
      <c r="J84" s="220"/>
    </row>
    <row r="85" spans="1:10" ht="30" customHeight="1" x14ac:dyDescent="0.25">
      <c r="A85" s="632"/>
      <c r="B85" s="3153" t="str">
        <f>NSFR!B355</f>
        <v>Loans to retail and small- and medium-sized entities (SME) (excluding residential mortgages reported above) with a residual maturity of less than one year; of which:</v>
      </c>
      <c r="C85" s="3153"/>
      <c r="D85" s="3153"/>
      <c r="E85" s="3153"/>
      <c r="F85" s="588"/>
      <c r="G85" s="24"/>
      <c r="H85" s="745"/>
      <c r="I85" s="215"/>
      <c r="J85" s="220"/>
    </row>
    <row r="86" spans="1:10" ht="15" customHeight="1" x14ac:dyDescent="0.25">
      <c r="A86" s="632"/>
      <c r="B86" s="3772" t="str">
        <f>NSFR!B356</f>
        <v>Encumbered for exceptional central bank liquidity operations; of which:</v>
      </c>
      <c r="C86" s="3772"/>
      <c r="D86" s="3772"/>
      <c r="E86" s="3772"/>
      <c r="F86" s="588"/>
      <c r="G86" s="24"/>
      <c r="H86" s="745"/>
      <c r="I86" s="215"/>
      <c r="J86" s="220"/>
    </row>
    <row r="87" spans="1:10" ht="15" customHeight="1" x14ac:dyDescent="0.25">
      <c r="A87" s="632"/>
      <c r="B87" s="3766" t="str">
        <f>NSFR!B357</f>
        <v>Remaining period of encumbrance ≥ 6 months to &lt; 1 year</v>
      </c>
      <c r="C87" s="3767"/>
      <c r="D87" s="3767"/>
      <c r="E87" s="3768"/>
      <c r="F87" s="1938">
        <v>0.5</v>
      </c>
      <c r="G87" s="172">
        <v>0.5</v>
      </c>
      <c r="H87" s="745"/>
      <c r="I87" s="215"/>
      <c r="J87" s="220"/>
    </row>
    <row r="88" spans="1:10" ht="15" customHeight="1" x14ac:dyDescent="0.25">
      <c r="A88" s="632"/>
      <c r="B88" s="3766" t="str">
        <f>NSFR!B358</f>
        <v>Remaining period of encumbrance ≥ 1 year</v>
      </c>
      <c r="C88" s="3767"/>
      <c r="D88" s="3767"/>
      <c r="E88" s="3768"/>
      <c r="F88" s="1938">
        <v>1</v>
      </c>
      <c r="G88" s="172">
        <v>1</v>
      </c>
      <c r="H88" s="745"/>
      <c r="I88" s="215"/>
      <c r="J88" s="220"/>
    </row>
    <row r="89" spans="1:10" ht="30" customHeight="1" x14ac:dyDescent="0.25">
      <c r="A89" s="632"/>
      <c r="B89" s="3153" t="str">
        <f>NSFR!B359</f>
        <v>Performing loans (except loans to financial institutions and loans reported in above categories) with risk weights greater than 35% under the Basel II standardised approach for credit risk; of which:</v>
      </c>
      <c r="C89" s="3153"/>
      <c r="D89" s="3153"/>
      <c r="E89" s="3153"/>
      <c r="F89" s="588"/>
      <c r="G89" s="24"/>
      <c r="H89" s="745"/>
      <c r="I89" s="215"/>
      <c r="J89" s="220"/>
    </row>
    <row r="90" spans="1:10" ht="15" customHeight="1" x14ac:dyDescent="0.25">
      <c r="A90" s="632"/>
      <c r="B90" s="3772" t="str">
        <f>NSFR!B360</f>
        <v>Encumbered for exceptional central bank liquidity operations; of which:</v>
      </c>
      <c r="C90" s="3772"/>
      <c r="D90" s="3772"/>
      <c r="E90" s="3772"/>
      <c r="F90" s="588"/>
      <c r="G90" s="24"/>
      <c r="H90" s="745"/>
      <c r="I90" s="215"/>
      <c r="J90" s="220"/>
    </row>
    <row r="91" spans="1:10" ht="15" customHeight="1" x14ac:dyDescent="0.25">
      <c r="A91" s="632"/>
      <c r="B91" s="3766" t="str">
        <f>NSFR!B361</f>
        <v>Remaining period of encumbrance ≥ 6 months to &lt; 1 year</v>
      </c>
      <c r="C91" s="3767"/>
      <c r="D91" s="3767"/>
      <c r="E91" s="3768"/>
      <c r="F91" s="1938">
        <v>0.5</v>
      </c>
      <c r="G91" s="172">
        <v>0.5</v>
      </c>
      <c r="H91" s="170">
        <v>0.85</v>
      </c>
      <c r="I91" s="215"/>
      <c r="J91" s="220"/>
    </row>
    <row r="92" spans="1:10" ht="15" customHeight="1" x14ac:dyDescent="0.25">
      <c r="A92" s="632"/>
      <c r="B92" s="3766" t="str">
        <f>NSFR!B362</f>
        <v>Remaining period of encumbrance ≥ 1 year</v>
      </c>
      <c r="C92" s="3767"/>
      <c r="D92" s="3767"/>
      <c r="E92" s="3768"/>
      <c r="F92" s="1938">
        <v>1</v>
      </c>
      <c r="G92" s="172">
        <v>1</v>
      </c>
      <c r="H92" s="170">
        <v>1</v>
      </c>
      <c r="I92" s="215"/>
      <c r="J92" s="220"/>
    </row>
    <row r="93" spans="1:10" ht="15" customHeight="1" x14ac:dyDescent="0.25">
      <c r="A93" s="632"/>
      <c r="B93" s="3153" t="str">
        <f>NSFR!B363</f>
        <v>Non-HQLA exchange traded equities; of which:</v>
      </c>
      <c r="C93" s="3153"/>
      <c r="D93" s="3153"/>
      <c r="E93" s="3153"/>
      <c r="F93" s="588"/>
      <c r="G93" s="24"/>
      <c r="H93" s="745"/>
      <c r="I93" s="215"/>
      <c r="J93" s="220"/>
    </row>
    <row r="94" spans="1:10" ht="15" customHeight="1" x14ac:dyDescent="0.25">
      <c r="A94" s="632"/>
      <c r="B94" s="3772" t="str">
        <f>NSFR!B364</f>
        <v>Encumbered for exceptional central bank liquidity operations; of which:</v>
      </c>
      <c r="C94" s="3772"/>
      <c r="D94" s="3772"/>
      <c r="E94" s="3772"/>
      <c r="F94" s="588"/>
      <c r="G94" s="24"/>
      <c r="H94" s="745"/>
      <c r="I94" s="215"/>
      <c r="J94" s="220"/>
    </row>
    <row r="95" spans="1:10" ht="15" customHeight="1" x14ac:dyDescent="0.25">
      <c r="A95" s="632"/>
      <c r="B95" s="3766" t="str">
        <f>NSFR!B365</f>
        <v>Remaining period of encumbrance ≥ 6 months to &lt; 1 year</v>
      </c>
      <c r="C95" s="3767"/>
      <c r="D95" s="3767"/>
      <c r="E95" s="3768"/>
      <c r="F95" s="588"/>
      <c r="G95" s="24"/>
      <c r="H95" s="170">
        <v>0.85</v>
      </c>
      <c r="I95" s="215"/>
      <c r="J95" s="220"/>
    </row>
    <row r="96" spans="1:10" ht="15" customHeight="1" x14ac:dyDescent="0.25">
      <c r="A96" s="632"/>
      <c r="B96" s="3766" t="str">
        <f>NSFR!B366</f>
        <v>Remaining period of encumbrance ≥ 1 year</v>
      </c>
      <c r="C96" s="3767"/>
      <c r="D96" s="3767"/>
      <c r="E96" s="3768"/>
      <c r="F96" s="588"/>
      <c r="G96" s="24"/>
      <c r="H96" s="170">
        <v>1</v>
      </c>
      <c r="I96" s="215"/>
      <c r="J96" s="220"/>
    </row>
    <row r="97" spans="1:10" ht="15" customHeight="1" x14ac:dyDescent="0.25">
      <c r="A97" s="632"/>
      <c r="B97" s="3153" t="str">
        <f>NSFR!B367</f>
        <v>Non-HQLA securities not in default; of which:</v>
      </c>
      <c r="C97" s="3153"/>
      <c r="D97" s="3153"/>
      <c r="E97" s="3153"/>
      <c r="F97" s="588"/>
      <c r="G97" s="24"/>
      <c r="H97" s="745"/>
      <c r="I97" s="215"/>
      <c r="J97" s="220"/>
    </row>
    <row r="98" spans="1:10" ht="15" customHeight="1" x14ac:dyDescent="0.25">
      <c r="A98" s="632"/>
      <c r="B98" s="3772" t="str">
        <f>NSFR!B368</f>
        <v>Encumbered for exceptional central bank liquidity operations; of which:</v>
      </c>
      <c r="C98" s="3772"/>
      <c r="D98" s="3772"/>
      <c r="E98" s="3772"/>
      <c r="F98" s="588"/>
      <c r="G98" s="24"/>
      <c r="H98" s="745"/>
      <c r="I98" s="215"/>
      <c r="J98" s="220"/>
    </row>
    <row r="99" spans="1:10" ht="15" customHeight="1" x14ac:dyDescent="0.25">
      <c r="A99" s="632"/>
      <c r="B99" s="3766" t="str">
        <f>NSFR!B369</f>
        <v>Remaining period of encumbrance ≥ 6 months to &lt; 1 year</v>
      </c>
      <c r="C99" s="3767"/>
      <c r="D99" s="3767"/>
      <c r="E99" s="3768"/>
      <c r="F99" s="1938">
        <v>0.5</v>
      </c>
      <c r="G99" s="172">
        <v>0.5</v>
      </c>
      <c r="H99" s="170">
        <v>0.85</v>
      </c>
      <c r="I99" s="215"/>
      <c r="J99" s="220"/>
    </row>
    <row r="100" spans="1:10" ht="15" customHeight="1" x14ac:dyDescent="0.25">
      <c r="A100" s="632"/>
      <c r="B100" s="3766" t="str">
        <f>NSFR!B370</f>
        <v>Remaining period of encumbrance ≥ 1 year</v>
      </c>
      <c r="C100" s="3767"/>
      <c r="D100" s="3767"/>
      <c r="E100" s="3768"/>
      <c r="F100" s="1938">
        <v>1</v>
      </c>
      <c r="G100" s="172">
        <v>1</v>
      </c>
      <c r="H100" s="170">
        <v>1</v>
      </c>
      <c r="I100" s="215"/>
      <c r="J100" s="220"/>
    </row>
    <row r="101" spans="1:10" ht="15" customHeight="1" x14ac:dyDescent="0.25">
      <c r="A101" s="632"/>
      <c r="B101" s="3153" t="str">
        <f>NSFR!B371</f>
        <v>Physical traded commodities including gold; of which:</v>
      </c>
      <c r="C101" s="3153"/>
      <c r="D101" s="3153"/>
      <c r="E101" s="3153"/>
      <c r="F101" s="588"/>
      <c r="G101" s="24"/>
      <c r="H101" s="745"/>
      <c r="I101" s="215"/>
      <c r="J101" s="220"/>
    </row>
    <row r="102" spans="1:10" ht="15" customHeight="1" x14ac:dyDescent="0.25">
      <c r="A102" s="632"/>
      <c r="B102" s="3772" t="str">
        <f>NSFR!B372</f>
        <v>Encumbered for exceptional central bank liquidity operations; of which:</v>
      </c>
      <c r="C102" s="3772"/>
      <c r="D102" s="3772"/>
      <c r="E102" s="3772"/>
      <c r="F102" s="588"/>
      <c r="G102" s="24"/>
      <c r="H102" s="745"/>
      <c r="I102" s="215"/>
      <c r="J102" s="220"/>
    </row>
    <row r="103" spans="1:10" ht="15" customHeight="1" x14ac:dyDescent="0.25">
      <c r="A103" s="632"/>
      <c r="B103" s="3766" t="str">
        <f>NSFR!B373</f>
        <v>Remaining period of encumbrance ≥ 6 months to &lt; 1 year</v>
      </c>
      <c r="C103" s="3767"/>
      <c r="D103" s="3767"/>
      <c r="E103" s="3768"/>
      <c r="F103" s="588"/>
      <c r="G103" s="24"/>
      <c r="H103" s="170">
        <v>0.85</v>
      </c>
      <c r="I103" s="215"/>
      <c r="J103" s="220"/>
    </row>
    <row r="104" spans="1:10" ht="15" customHeight="1" x14ac:dyDescent="0.25">
      <c r="A104" s="632"/>
      <c r="B104" s="3766" t="str">
        <f>NSFR!B374</f>
        <v>Remaining period of encumbrance ≥ 1 year</v>
      </c>
      <c r="C104" s="3767"/>
      <c r="D104" s="3767"/>
      <c r="E104" s="3768"/>
      <c r="F104" s="588"/>
      <c r="G104" s="24"/>
      <c r="H104" s="170">
        <v>1</v>
      </c>
      <c r="I104" s="215"/>
      <c r="J104" s="220"/>
    </row>
    <row r="105" spans="1:10" ht="15" customHeight="1" x14ac:dyDescent="0.25">
      <c r="A105" s="632"/>
      <c r="B105" s="3153" t="str">
        <f>NSFR!B375</f>
        <v xml:space="preserve">Other short-term unsecured instruments and transactions with a residual maturity of less than one year, of which: </v>
      </c>
      <c r="C105" s="3153"/>
      <c r="D105" s="3153"/>
      <c r="E105" s="3153"/>
      <c r="F105" s="588"/>
      <c r="G105" s="24"/>
      <c r="H105" s="745"/>
      <c r="I105" s="215"/>
      <c r="J105" s="220"/>
    </row>
    <row r="106" spans="1:10" ht="15" customHeight="1" x14ac:dyDescent="0.25">
      <c r="A106" s="632"/>
      <c r="B106" s="3772" t="str">
        <f>NSFR!B376</f>
        <v>Encumbered for exceptional central bank liquidity operations; of which:</v>
      </c>
      <c r="C106" s="3772"/>
      <c r="D106" s="3772"/>
      <c r="E106" s="3772"/>
      <c r="F106" s="588"/>
      <c r="G106" s="24"/>
      <c r="H106" s="745"/>
      <c r="I106" s="215"/>
      <c r="J106" s="220"/>
    </row>
    <row r="107" spans="1:10" ht="15" customHeight="1" x14ac:dyDescent="0.25">
      <c r="A107" s="632"/>
      <c r="B107" s="3766" t="str">
        <f>NSFR!B377</f>
        <v>Remaining period of encumbrance ≥ 6 months to &lt; 1 year</v>
      </c>
      <c r="C107" s="3767"/>
      <c r="D107" s="3767"/>
      <c r="E107" s="3768"/>
      <c r="F107" s="1938">
        <v>0.5</v>
      </c>
      <c r="G107" s="172">
        <v>0.5</v>
      </c>
      <c r="H107" s="745"/>
      <c r="I107" s="215"/>
      <c r="J107" s="220"/>
    </row>
    <row r="108" spans="1:10" ht="15" customHeight="1" x14ac:dyDescent="0.25">
      <c r="A108" s="632"/>
      <c r="B108" s="3769" t="str">
        <f>NSFR!B378</f>
        <v>Remaining period of encumbrance ≥ 1 year</v>
      </c>
      <c r="C108" s="3770"/>
      <c r="D108" s="3770"/>
      <c r="E108" s="3771"/>
      <c r="F108" s="1939">
        <v>1</v>
      </c>
      <c r="G108" s="173">
        <v>1</v>
      </c>
      <c r="H108" s="30"/>
      <c r="I108" s="215"/>
      <c r="J108" s="220"/>
    </row>
    <row r="109" spans="1:10" s="1307" customFormat="1" ht="15" customHeight="1" x14ac:dyDescent="0.3">
      <c r="A109" s="1596"/>
      <c r="B109" s="1592"/>
      <c r="C109" s="1593"/>
      <c r="D109" s="1593"/>
      <c r="E109" s="1593"/>
      <c r="F109" s="1593"/>
      <c r="G109" s="1595"/>
      <c r="H109" s="1595"/>
      <c r="I109" s="1363"/>
      <c r="J109" s="1594"/>
    </row>
    <row r="110" spans="1:10" ht="45" customHeight="1" x14ac:dyDescent="0.25">
      <c r="A110" s="2395" t="s">
        <v>1924</v>
      </c>
      <c r="B110" s="1507"/>
      <c r="C110" s="1507"/>
      <c r="D110" s="1109"/>
      <c r="E110" s="1109"/>
      <c r="F110" s="1508"/>
      <c r="G110" s="1183"/>
      <c r="H110" s="1183"/>
      <c r="I110" s="215"/>
      <c r="J110" s="1506"/>
    </row>
    <row r="111" spans="1:10" ht="15" customHeight="1" x14ac:dyDescent="0.25">
      <c r="A111" s="1391"/>
      <c r="B111" s="1328" t="s">
        <v>1878</v>
      </c>
      <c r="C111" s="1509"/>
      <c r="D111" s="1509"/>
      <c r="E111" s="1920"/>
      <c r="F111" s="1945" t="s">
        <v>47</v>
      </c>
      <c r="G111" s="214"/>
      <c r="H111" s="214"/>
      <c r="I111" s="215"/>
      <c r="J111" s="1506"/>
    </row>
    <row r="112" spans="1:10" ht="15" customHeight="1" x14ac:dyDescent="0.25">
      <c r="A112" s="1391"/>
      <c r="B112" s="1138" t="s">
        <v>2488</v>
      </c>
      <c r="C112" s="265"/>
      <c r="D112" s="265"/>
      <c r="E112" s="265"/>
      <c r="F112" s="1946" t="s">
        <v>46</v>
      </c>
      <c r="G112" s="214"/>
      <c r="H112" s="214"/>
      <c r="I112" s="215"/>
      <c r="J112" s="1506"/>
    </row>
    <row r="113" spans="1:10" ht="15" customHeight="1" x14ac:dyDescent="0.25">
      <c r="A113" s="1139"/>
      <c r="B113" s="1507"/>
      <c r="C113" s="1507"/>
      <c r="D113" s="1109"/>
      <c r="E113" s="1109"/>
      <c r="F113" s="1508"/>
      <c r="G113" s="744"/>
      <c r="H113" s="744"/>
      <c r="I113" s="215"/>
      <c r="J113" s="1506"/>
    </row>
    <row r="114" spans="1:10" ht="30" customHeight="1" x14ac:dyDescent="0.25">
      <c r="A114" s="1139"/>
      <c r="B114" s="1507"/>
      <c r="C114" s="1513"/>
      <c r="D114" s="1514"/>
      <c r="E114" s="1940"/>
      <c r="F114" s="1942" t="s">
        <v>1762</v>
      </c>
      <c r="G114" s="1505" t="s">
        <v>1879</v>
      </c>
      <c r="H114" s="744"/>
      <c r="I114" s="215"/>
      <c r="J114" s="1506"/>
    </row>
    <row r="115" spans="1:10" ht="15" customHeight="1" x14ac:dyDescent="0.25">
      <c r="A115" s="1092"/>
      <c r="B115" s="1515" t="s">
        <v>1973</v>
      </c>
      <c r="C115" s="1515"/>
      <c r="D115" s="1515"/>
      <c r="E115" s="1941"/>
      <c r="F115" s="1943"/>
      <c r="G115" s="1516"/>
      <c r="H115" s="214"/>
      <c r="I115" s="215"/>
      <c r="J115" s="1506"/>
    </row>
    <row r="116" spans="1:10" ht="15" customHeight="1" x14ac:dyDescent="0.25">
      <c r="A116" s="1092"/>
      <c r="B116" s="527" t="s">
        <v>1339</v>
      </c>
      <c r="C116" s="1517"/>
      <c r="D116" s="1517"/>
      <c r="E116" s="1517"/>
      <c r="F116" s="737"/>
      <c r="G116" s="1518"/>
      <c r="H116" s="214"/>
      <c r="I116" s="215"/>
      <c r="J116" s="1506"/>
    </row>
    <row r="117" spans="1:10" ht="15" customHeight="1" x14ac:dyDescent="0.25">
      <c r="A117" s="1092"/>
      <c r="B117" s="527" t="s">
        <v>2251</v>
      </c>
      <c r="C117" s="1517"/>
      <c r="D117" s="1517"/>
      <c r="E117" s="1517"/>
      <c r="F117" s="737"/>
      <c r="G117" s="1518"/>
      <c r="H117" s="214"/>
      <c r="I117" s="215"/>
      <c r="J117" s="1506"/>
    </row>
    <row r="118" spans="1:10" ht="15" customHeight="1" x14ac:dyDescent="0.25">
      <c r="A118" s="1092"/>
      <c r="B118" s="1184" t="s">
        <v>2252</v>
      </c>
      <c r="C118" s="1519"/>
      <c r="D118" s="1519"/>
      <c r="E118" s="1519"/>
      <c r="F118" s="737"/>
      <c r="G118" s="1518"/>
      <c r="H118" s="214"/>
      <c r="I118" s="215"/>
      <c r="J118" s="1506"/>
    </row>
    <row r="119" spans="1:10" ht="15" customHeight="1" x14ac:dyDescent="0.25">
      <c r="A119" s="1092"/>
      <c r="B119" s="1184" t="s">
        <v>2253</v>
      </c>
      <c r="C119" s="1519"/>
      <c r="D119" s="1519"/>
      <c r="E119" s="1519"/>
      <c r="F119" s="737"/>
      <c r="G119" s="1518"/>
      <c r="H119" s="214"/>
      <c r="I119" s="215"/>
      <c r="J119" s="1506"/>
    </row>
    <row r="120" spans="1:10" ht="15" customHeight="1" x14ac:dyDescent="0.25">
      <c r="A120" s="1092"/>
      <c r="B120" s="561" t="s">
        <v>1982</v>
      </c>
      <c r="C120" s="561"/>
      <c r="D120" s="561"/>
      <c r="E120" s="561"/>
      <c r="F120" s="737"/>
      <c r="G120" s="1518"/>
      <c r="H120" s="214"/>
      <c r="I120" s="215"/>
      <c r="J120" s="1506"/>
    </row>
    <row r="121" spans="1:10" ht="15" customHeight="1" x14ac:dyDescent="0.25">
      <c r="A121" s="1092"/>
      <c r="B121" s="527" t="s">
        <v>1773</v>
      </c>
      <c r="C121" s="561"/>
      <c r="D121" s="561"/>
      <c r="E121" s="561"/>
      <c r="F121" s="737"/>
      <c r="G121" s="1518"/>
      <c r="H121" s="214"/>
      <c r="I121" s="215"/>
      <c r="J121" s="1506"/>
    </row>
    <row r="122" spans="1:10" ht="15" customHeight="1" x14ac:dyDescent="0.25">
      <c r="A122" s="1092"/>
      <c r="B122" s="527" t="s">
        <v>1981</v>
      </c>
      <c r="C122" s="1520"/>
      <c r="D122" s="1520"/>
      <c r="E122" s="1520"/>
      <c r="F122" s="1944"/>
      <c r="G122" s="1521"/>
      <c r="H122" s="214"/>
      <c r="I122" s="215"/>
      <c r="J122" s="1506"/>
    </row>
    <row r="123" spans="1:10" ht="15" customHeight="1" x14ac:dyDescent="0.25">
      <c r="A123" s="1092"/>
      <c r="B123" s="530" t="s">
        <v>1977</v>
      </c>
      <c r="C123" s="739"/>
      <c r="D123" s="739"/>
      <c r="E123" s="739"/>
      <c r="F123" s="737"/>
      <c r="G123" s="1518"/>
      <c r="H123" s="214"/>
      <c r="I123" s="215"/>
      <c r="J123" s="1506"/>
    </row>
    <row r="124" spans="1:10" ht="15" customHeight="1" x14ac:dyDescent="0.25">
      <c r="A124" s="1092"/>
      <c r="B124" s="1738" t="s">
        <v>1979</v>
      </c>
      <c r="C124" s="926"/>
      <c r="D124" s="926"/>
      <c r="E124" s="926"/>
      <c r="F124" s="1522">
        <v>0.2</v>
      </c>
      <c r="G124" s="1521"/>
      <c r="H124" s="214"/>
      <c r="I124" s="215"/>
      <c r="J124" s="1506"/>
    </row>
    <row r="125" spans="1:10" ht="15" customHeight="1" x14ac:dyDescent="0.25">
      <c r="A125" s="1092"/>
      <c r="B125" s="1738" t="s">
        <v>1042</v>
      </c>
      <c r="C125" s="926"/>
      <c r="D125" s="926"/>
      <c r="E125" s="926"/>
      <c r="F125" s="1522">
        <v>0.3</v>
      </c>
      <c r="G125" s="1518"/>
      <c r="H125" s="214"/>
      <c r="I125" s="215"/>
      <c r="J125" s="1506"/>
    </row>
    <row r="126" spans="1:10" ht="15" customHeight="1" x14ac:dyDescent="0.25">
      <c r="A126" s="1092"/>
      <c r="B126" s="1738" t="s">
        <v>1043</v>
      </c>
      <c r="C126" s="926"/>
      <c r="D126" s="926"/>
      <c r="E126" s="926"/>
      <c r="F126" s="1522">
        <v>0.5</v>
      </c>
      <c r="G126" s="1521"/>
      <c r="H126" s="214"/>
      <c r="I126" s="215"/>
      <c r="J126" s="1506"/>
    </row>
    <row r="127" spans="1:10" ht="15" customHeight="1" x14ac:dyDescent="0.25">
      <c r="A127" s="1092"/>
      <c r="B127" s="1738" t="s">
        <v>1044</v>
      </c>
      <c r="C127" s="926"/>
      <c r="D127" s="926"/>
      <c r="E127" s="926"/>
      <c r="F127" s="1522">
        <v>1</v>
      </c>
      <c r="G127" s="1518"/>
      <c r="H127" s="214"/>
      <c r="I127" s="215"/>
      <c r="J127" s="1506"/>
    </row>
    <row r="128" spans="1:10" ht="15" customHeight="1" x14ac:dyDescent="0.25">
      <c r="A128" s="1092"/>
      <c r="B128" s="1738" t="s">
        <v>1980</v>
      </c>
      <c r="C128" s="926"/>
      <c r="D128" s="926"/>
      <c r="E128" s="926"/>
      <c r="F128" s="1522">
        <v>1.5</v>
      </c>
      <c r="G128" s="1521"/>
      <c r="H128" s="214"/>
      <c r="I128" s="215"/>
      <c r="J128" s="1506"/>
    </row>
    <row r="129" spans="1:10" ht="15" customHeight="1" x14ac:dyDescent="0.25">
      <c r="A129" s="1092"/>
      <c r="B129" s="530" t="s">
        <v>1978</v>
      </c>
      <c r="C129" s="739"/>
      <c r="D129" s="739"/>
      <c r="E129" s="739"/>
      <c r="F129" s="737"/>
      <c r="G129" s="1521"/>
      <c r="H129" s="214"/>
      <c r="I129" s="215"/>
      <c r="J129" s="1506"/>
    </row>
    <row r="130" spans="1:10" ht="15" customHeight="1" x14ac:dyDescent="0.25">
      <c r="A130" s="1092"/>
      <c r="B130" s="1738" t="s">
        <v>1979</v>
      </c>
      <c r="C130" s="926"/>
      <c r="D130" s="926"/>
      <c r="E130" s="926"/>
      <c r="F130" s="1522">
        <v>0.2</v>
      </c>
      <c r="G130" s="1518"/>
      <c r="H130" s="214"/>
      <c r="I130" s="215"/>
      <c r="J130" s="1506"/>
    </row>
    <row r="131" spans="1:10" ht="15" customHeight="1" x14ac:dyDescent="0.25">
      <c r="A131" s="1092"/>
      <c r="B131" s="1738" t="s">
        <v>1042</v>
      </c>
      <c r="C131" s="926"/>
      <c r="D131" s="926"/>
      <c r="E131" s="926"/>
      <c r="F131" s="1522">
        <v>0.2</v>
      </c>
      <c r="G131" s="1521"/>
      <c r="H131" s="214"/>
      <c r="I131" s="215"/>
      <c r="J131" s="1506"/>
    </row>
    <row r="132" spans="1:10" ht="15" customHeight="1" x14ac:dyDescent="0.25">
      <c r="A132" s="1092"/>
      <c r="B132" s="1738" t="s">
        <v>1043</v>
      </c>
      <c r="C132" s="926"/>
      <c r="D132" s="926"/>
      <c r="E132" s="926"/>
      <c r="F132" s="1522">
        <v>0.2</v>
      </c>
      <c r="G132" s="1518"/>
      <c r="H132" s="214"/>
      <c r="I132" s="215"/>
      <c r="J132" s="1506"/>
    </row>
    <row r="133" spans="1:10" ht="15" customHeight="1" x14ac:dyDescent="0.25">
      <c r="A133" s="1092"/>
      <c r="B133" s="1738" t="s">
        <v>1044</v>
      </c>
      <c r="C133" s="926"/>
      <c r="D133" s="926"/>
      <c r="E133" s="926"/>
      <c r="F133" s="1522">
        <v>0.5</v>
      </c>
      <c r="G133" s="1521"/>
      <c r="H133" s="214"/>
      <c r="I133" s="215"/>
      <c r="J133" s="1506"/>
    </row>
    <row r="134" spans="1:10" ht="15" customHeight="1" x14ac:dyDescent="0.25">
      <c r="A134" s="1092"/>
      <c r="B134" s="1738" t="s">
        <v>1980</v>
      </c>
      <c r="C134" s="926"/>
      <c r="D134" s="926"/>
      <c r="E134" s="926"/>
      <c r="F134" s="1522">
        <v>1.5</v>
      </c>
      <c r="G134" s="1518"/>
      <c r="H134" s="214"/>
      <c r="I134" s="215"/>
      <c r="J134" s="1506"/>
    </row>
    <row r="135" spans="1:10" ht="15" customHeight="1" x14ac:dyDescent="0.25">
      <c r="A135" s="1092"/>
      <c r="B135" s="527" t="s">
        <v>1983</v>
      </c>
      <c r="C135" s="1520"/>
      <c r="D135" s="1520"/>
      <c r="E135" s="1520"/>
      <c r="F135" s="1944"/>
      <c r="G135" s="1518"/>
      <c r="H135" s="214"/>
      <c r="I135" s="215"/>
      <c r="J135" s="1506"/>
    </row>
    <row r="136" spans="1:10" ht="15" customHeight="1" x14ac:dyDescent="0.25">
      <c r="A136" s="1092"/>
      <c r="B136" s="530" t="s">
        <v>2255</v>
      </c>
      <c r="C136" s="739"/>
      <c r="D136" s="739"/>
      <c r="E136" s="739"/>
      <c r="F136" s="737"/>
      <c r="G136" s="1521"/>
      <c r="H136" s="214"/>
      <c r="I136" s="215"/>
      <c r="J136" s="1506"/>
    </row>
    <row r="137" spans="1:10" ht="15" customHeight="1" x14ac:dyDescent="0.25">
      <c r="A137" s="1092"/>
      <c r="B137" s="1738" t="s">
        <v>2257</v>
      </c>
      <c r="C137" s="926"/>
      <c r="D137" s="926"/>
      <c r="E137" s="926"/>
      <c r="F137" s="1522">
        <v>0.3</v>
      </c>
      <c r="G137" s="1518"/>
      <c r="H137" s="214"/>
      <c r="I137" s="215"/>
      <c r="J137" s="1506"/>
    </row>
    <row r="138" spans="1:10" ht="15" customHeight="1" x14ac:dyDescent="0.25">
      <c r="A138" s="1092"/>
      <c r="B138" s="1738" t="s">
        <v>2258</v>
      </c>
      <c r="C138" s="926"/>
      <c r="D138" s="926"/>
      <c r="E138" s="926"/>
      <c r="F138" s="1522">
        <v>0.4</v>
      </c>
      <c r="G138" s="1521"/>
      <c r="H138" s="214"/>
      <c r="I138" s="215"/>
      <c r="J138" s="1506"/>
    </row>
    <row r="139" spans="1:10" ht="15" customHeight="1" x14ac:dyDescent="0.25">
      <c r="A139" s="1092"/>
      <c r="B139" s="1738" t="s">
        <v>1987</v>
      </c>
      <c r="C139" s="926"/>
      <c r="D139" s="926"/>
      <c r="E139" s="926"/>
      <c r="F139" s="1522">
        <v>0.75</v>
      </c>
      <c r="G139" s="1518"/>
      <c r="H139" s="214"/>
      <c r="I139" s="215"/>
      <c r="J139" s="1506"/>
    </row>
    <row r="140" spans="1:10" ht="15" customHeight="1" x14ac:dyDescent="0.25">
      <c r="A140" s="1092"/>
      <c r="B140" s="1738" t="s">
        <v>1988</v>
      </c>
      <c r="C140" s="926"/>
      <c r="D140" s="926"/>
      <c r="E140" s="926"/>
      <c r="F140" s="1522">
        <v>1.5</v>
      </c>
      <c r="G140" s="1521"/>
      <c r="H140" s="214"/>
      <c r="I140" s="215"/>
      <c r="J140" s="1506"/>
    </row>
    <row r="141" spans="1:10" ht="15" customHeight="1" x14ac:dyDescent="0.25">
      <c r="A141" s="1092"/>
      <c r="B141" s="530" t="s">
        <v>2256</v>
      </c>
      <c r="C141" s="739"/>
      <c r="D141" s="739"/>
      <c r="E141" s="739"/>
      <c r="F141" s="737"/>
      <c r="G141" s="1518"/>
      <c r="H141" s="214"/>
      <c r="I141" s="215"/>
      <c r="J141" s="1506"/>
    </row>
    <row r="142" spans="1:10" ht="15" customHeight="1" x14ac:dyDescent="0.25">
      <c r="A142" s="1092"/>
      <c r="B142" s="1738" t="s">
        <v>1989</v>
      </c>
      <c r="C142" s="926"/>
      <c r="D142" s="926"/>
      <c r="E142" s="926"/>
      <c r="F142" s="1522">
        <v>0.2</v>
      </c>
      <c r="G142" s="1521"/>
      <c r="H142" s="214"/>
      <c r="I142" s="215"/>
      <c r="J142" s="1506"/>
    </row>
    <row r="143" spans="1:10" ht="15" customHeight="1" x14ac:dyDescent="0.25">
      <c r="A143" s="1092"/>
      <c r="B143" s="1738" t="s">
        <v>1987</v>
      </c>
      <c r="C143" s="926"/>
      <c r="D143" s="926"/>
      <c r="E143" s="926"/>
      <c r="F143" s="1522">
        <v>0.5</v>
      </c>
      <c r="G143" s="1518"/>
      <c r="H143" s="214"/>
      <c r="I143" s="215"/>
      <c r="J143" s="1506"/>
    </row>
    <row r="144" spans="1:10" ht="15" customHeight="1" x14ac:dyDescent="0.25">
      <c r="A144" s="1092"/>
      <c r="B144" s="1738" t="s">
        <v>1988</v>
      </c>
      <c r="C144" s="926"/>
      <c r="D144" s="926"/>
      <c r="E144" s="926"/>
      <c r="F144" s="1522">
        <v>1.5</v>
      </c>
      <c r="G144" s="1521"/>
      <c r="H144" s="214"/>
      <c r="I144" s="215"/>
      <c r="J144" s="1506"/>
    </row>
    <row r="145" spans="1:10" ht="15" customHeight="1" x14ac:dyDescent="0.25">
      <c r="A145" s="1092"/>
      <c r="B145" s="561" t="s">
        <v>1990</v>
      </c>
      <c r="C145" s="1520"/>
      <c r="D145" s="1520"/>
      <c r="E145" s="1520"/>
      <c r="F145" s="1944"/>
      <c r="G145" s="1518"/>
      <c r="H145" s="214"/>
      <c r="I145" s="215"/>
      <c r="J145" s="1506"/>
    </row>
    <row r="146" spans="1:10" ht="15" customHeight="1" x14ac:dyDescent="0.25">
      <c r="A146" s="1092"/>
      <c r="B146" s="527" t="s">
        <v>2259</v>
      </c>
      <c r="C146" s="739"/>
      <c r="D146" s="739"/>
      <c r="E146" s="739"/>
      <c r="F146" s="737"/>
      <c r="G146" s="1521"/>
      <c r="H146" s="214"/>
      <c r="I146" s="215"/>
      <c r="J146" s="1506"/>
    </row>
    <row r="147" spans="1:10" ht="15" customHeight="1" x14ac:dyDescent="0.25">
      <c r="A147" s="1092"/>
      <c r="B147" s="1737" t="s">
        <v>1979</v>
      </c>
      <c r="C147" s="926"/>
      <c r="D147" s="926"/>
      <c r="E147" s="926"/>
      <c r="F147" s="1522">
        <v>0.1</v>
      </c>
      <c r="G147" s="1518"/>
      <c r="H147" s="214"/>
      <c r="I147" s="215"/>
      <c r="J147" s="1506"/>
    </row>
    <row r="148" spans="1:10" ht="15" customHeight="1" x14ac:dyDescent="0.25">
      <c r="A148" s="1092"/>
      <c r="B148" s="1737" t="s">
        <v>1042</v>
      </c>
      <c r="C148" s="926"/>
      <c r="D148" s="926"/>
      <c r="E148" s="926"/>
      <c r="F148" s="1522">
        <v>0.2</v>
      </c>
      <c r="G148" s="1521"/>
      <c r="H148" s="214"/>
      <c r="I148" s="215"/>
      <c r="J148" s="1506"/>
    </row>
    <row r="149" spans="1:10" ht="15" customHeight="1" x14ac:dyDescent="0.25">
      <c r="A149" s="1092"/>
      <c r="B149" s="1737" t="s">
        <v>1043</v>
      </c>
      <c r="C149" s="926"/>
      <c r="D149" s="926"/>
      <c r="E149" s="926"/>
      <c r="F149" s="1522">
        <v>0.2</v>
      </c>
      <c r="G149" s="1518"/>
      <c r="H149" s="214"/>
      <c r="I149" s="215"/>
      <c r="J149" s="1506"/>
    </row>
    <row r="150" spans="1:10" ht="15" customHeight="1" x14ac:dyDescent="0.25">
      <c r="A150" s="1092"/>
      <c r="B150" s="1737" t="s">
        <v>1044</v>
      </c>
      <c r="C150" s="926"/>
      <c r="D150" s="926"/>
      <c r="E150" s="926"/>
      <c r="F150" s="1522">
        <v>0.5</v>
      </c>
      <c r="G150" s="1521"/>
      <c r="H150" s="214"/>
      <c r="I150" s="215"/>
      <c r="J150" s="1506"/>
    </row>
    <row r="151" spans="1:10" ht="15" customHeight="1" x14ac:dyDescent="0.25">
      <c r="A151" s="1092"/>
      <c r="B151" s="1737" t="s">
        <v>1980</v>
      </c>
      <c r="C151" s="926"/>
      <c r="D151" s="926"/>
      <c r="E151" s="926"/>
      <c r="F151" s="1522">
        <v>1</v>
      </c>
      <c r="G151" s="1518"/>
      <c r="H151" s="214"/>
      <c r="I151" s="215"/>
      <c r="J151" s="1506"/>
    </row>
    <row r="152" spans="1:10" ht="15" customHeight="1" x14ac:dyDescent="0.25">
      <c r="A152" s="1092"/>
      <c r="B152" s="527" t="s">
        <v>1992</v>
      </c>
      <c r="C152" s="739"/>
      <c r="D152" s="739"/>
      <c r="E152" s="739"/>
      <c r="F152" s="737"/>
      <c r="G152" s="1521"/>
      <c r="H152" s="214"/>
      <c r="I152" s="215"/>
      <c r="J152" s="1506"/>
    </row>
    <row r="153" spans="1:10" ht="15" customHeight="1" x14ac:dyDescent="0.25">
      <c r="A153" s="1092"/>
      <c r="B153" s="1737" t="s">
        <v>1993</v>
      </c>
      <c r="C153" s="926"/>
      <c r="D153" s="926"/>
      <c r="E153" s="926"/>
      <c r="F153" s="1522">
        <v>0.1</v>
      </c>
      <c r="G153" s="1518"/>
      <c r="H153" s="214"/>
      <c r="I153" s="215"/>
      <c r="J153" s="1506"/>
    </row>
    <row r="154" spans="1:10" ht="15" customHeight="1" x14ac:dyDescent="0.25">
      <c r="A154" s="1092"/>
      <c r="B154" s="1737" t="s">
        <v>1994</v>
      </c>
      <c r="C154" s="926"/>
      <c r="D154" s="926"/>
      <c r="E154" s="926"/>
      <c r="F154" s="1522">
        <v>0.15</v>
      </c>
      <c r="G154" s="1521"/>
      <c r="H154" s="214"/>
      <c r="I154" s="215"/>
      <c r="J154" s="1506"/>
    </row>
    <row r="155" spans="1:10" ht="15" customHeight="1" x14ac:dyDescent="0.25">
      <c r="A155" s="1092"/>
      <c r="B155" s="1737" t="s">
        <v>1995</v>
      </c>
      <c r="C155" s="926"/>
      <c r="D155" s="926"/>
      <c r="E155" s="926"/>
      <c r="F155" s="1522">
        <v>0.2</v>
      </c>
      <c r="G155" s="1518"/>
      <c r="H155" s="214"/>
      <c r="I155" s="215"/>
      <c r="J155" s="1506"/>
    </row>
    <row r="156" spans="1:10" ht="15" customHeight="1" x14ac:dyDescent="0.25">
      <c r="A156" s="1092"/>
      <c r="B156" s="1737" t="s">
        <v>1996</v>
      </c>
      <c r="C156" s="926"/>
      <c r="D156" s="926"/>
      <c r="E156" s="926"/>
      <c r="F156" s="1522">
        <v>0.25</v>
      </c>
      <c r="G156" s="1521"/>
      <c r="H156" s="214"/>
      <c r="I156" s="215"/>
      <c r="J156" s="1506"/>
    </row>
    <row r="157" spans="1:10" ht="15" customHeight="1" x14ac:dyDescent="0.25">
      <c r="A157" s="1092"/>
      <c r="B157" s="1737" t="s">
        <v>1997</v>
      </c>
      <c r="C157" s="926"/>
      <c r="D157" s="926"/>
      <c r="E157" s="926"/>
      <c r="F157" s="1522">
        <v>0.35</v>
      </c>
      <c r="G157" s="1518"/>
      <c r="H157" s="214"/>
      <c r="I157" s="215"/>
      <c r="J157" s="1506"/>
    </row>
    <row r="158" spans="1:10" ht="15" customHeight="1" x14ac:dyDescent="0.25">
      <c r="A158" s="1092"/>
      <c r="B158" s="1737" t="s">
        <v>1998</v>
      </c>
      <c r="C158" s="926"/>
      <c r="D158" s="926"/>
      <c r="E158" s="926"/>
      <c r="F158" s="1522">
        <v>0.5</v>
      </c>
      <c r="G158" s="1521"/>
      <c r="H158" s="214"/>
      <c r="I158" s="215"/>
      <c r="J158" s="1506"/>
    </row>
    <row r="159" spans="1:10" ht="15" customHeight="1" x14ac:dyDescent="0.25">
      <c r="A159" s="1092"/>
      <c r="B159" s="1737" t="s">
        <v>1999</v>
      </c>
      <c r="C159" s="926"/>
      <c r="D159" s="926"/>
      <c r="E159" s="926"/>
      <c r="F159" s="1522">
        <v>1</v>
      </c>
      <c r="G159" s="1518"/>
      <c r="H159" s="214"/>
      <c r="I159" s="215"/>
      <c r="J159" s="1506"/>
    </row>
    <row r="160" spans="1:10" ht="15" customHeight="1" x14ac:dyDescent="0.25">
      <c r="A160" s="1092"/>
      <c r="B160" s="561" t="s">
        <v>2260</v>
      </c>
      <c r="C160" s="561"/>
      <c r="D160" s="561"/>
      <c r="E160" s="561"/>
      <c r="F160" s="737"/>
      <c r="G160" s="1521"/>
      <c r="H160" s="214"/>
      <c r="I160" s="215"/>
      <c r="J160" s="1506"/>
    </row>
    <row r="161" spans="1:10" ht="15" customHeight="1" x14ac:dyDescent="0.25">
      <c r="A161" s="1092"/>
      <c r="B161" s="1523" t="s">
        <v>2261</v>
      </c>
      <c r="C161" s="1520"/>
      <c r="D161" s="1520"/>
      <c r="E161" s="1520"/>
      <c r="F161" s="737"/>
      <c r="G161" s="1518"/>
      <c r="H161" s="214"/>
      <c r="I161" s="215"/>
      <c r="J161" s="1506"/>
    </row>
    <row r="162" spans="1:10" ht="15" customHeight="1" x14ac:dyDescent="0.25">
      <c r="A162" s="1092"/>
      <c r="B162" s="530" t="s">
        <v>2002</v>
      </c>
      <c r="C162" s="1517"/>
      <c r="D162" s="1517"/>
      <c r="E162" s="1517"/>
      <c r="F162" s="737"/>
      <c r="G162" s="1521"/>
      <c r="H162" s="214"/>
      <c r="I162" s="215"/>
      <c r="J162" s="1506"/>
    </row>
    <row r="163" spans="1:10" ht="15" customHeight="1" x14ac:dyDescent="0.25">
      <c r="A163" s="1092"/>
      <c r="B163" s="1738" t="s">
        <v>1979</v>
      </c>
      <c r="C163" s="926"/>
      <c r="D163" s="926"/>
      <c r="E163" s="926"/>
      <c r="F163" s="1522">
        <v>0.2</v>
      </c>
      <c r="G163" s="1518"/>
      <c r="H163" s="214"/>
      <c r="I163" s="215"/>
      <c r="J163" s="1506"/>
    </row>
    <row r="164" spans="1:10" ht="15" customHeight="1" x14ac:dyDescent="0.25">
      <c r="A164" s="1092"/>
      <c r="B164" s="1738" t="s">
        <v>1042</v>
      </c>
      <c r="C164" s="926"/>
      <c r="D164" s="926"/>
      <c r="E164" s="926"/>
      <c r="F164" s="1522">
        <v>0.5</v>
      </c>
      <c r="G164" s="1521"/>
      <c r="H164" s="214"/>
      <c r="I164" s="215"/>
      <c r="J164" s="1506"/>
    </row>
    <row r="165" spans="1:10" ht="15" customHeight="1" x14ac:dyDescent="0.25">
      <c r="A165" s="1092"/>
      <c r="B165" s="1738" t="s">
        <v>1043</v>
      </c>
      <c r="C165" s="926"/>
      <c r="D165" s="926"/>
      <c r="E165" s="926"/>
      <c r="F165" s="1522">
        <v>0.75</v>
      </c>
      <c r="G165" s="1518"/>
      <c r="H165" s="214"/>
      <c r="I165" s="215"/>
      <c r="J165" s="1506"/>
    </row>
    <row r="166" spans="1:10" ht="15" customHeight="1" x14ac:dyDescent="0.25">
      <c r="A166" s="1092"/>
      <c r="B166" s="1738" t="s">
        <v>1056</v>
      </c>
      <c r="C166" s="926"/>
      <c r="D166" s="926"/>
      <c r="E166" s="926"/>
      <c r="F166" s="1522">
        <v>1</v>
      </c>
      <c r="G166" s="1521"/>
      <c r="H166" s="214"/>
      <c r="I166" s="215"/>
      <c r="J166" s="1506"/>
    </row>
    <row r="167" spans="1:10" ht="15" customHeight="1" x14ac:dyDescent="0.25">
      <c r="A167" s="1092"/>
      <c r="B167" s="1738" t="s">
        <v>2003</v>
      </c>
      <c r="C167" s="926"/>
      <c r="D167" s="926"/>
      <c r="E167" s="926"/>
      <c r="F167" s="1522">
        <v>1.5</v>
      </c>
      <c r="G167" s="1518"/>
      <c r="H167" s="214"/>
      <c r="I167" s="215"/>
      <c r="J167" s="1506"/>
    </row>
    <row r="168" spans="1:10" ht="15" customHeight="1" x14ac:dyDescent="0.25">
      <c r="A168" s="1092"/>
      <c r="B168" s="530" t="s">
        <v>2004</v>
      </c>
      <c r="C168" s="1517"/>
      <c r="D168" s="1517"/>
      <c r="E168" s="1517"/>
      <c r="F168" s="1522">
        <v>1</v>
      </c>
      <c r="G168" s="1521"/>
      <c r="H168" s="214"/>
      <c r="I168" s="215"/>
      <c r="J168" s="1506"/>
    </row>
    <row r="169" spans="1:10" ht="15" customHeight="1" x14ac:dyDescent="0.25">
      <c r="A169" s="1092"/>
      <c r="B169" s="1523" t="s">
        <v>2262</v>
      </c>
      <c r="C169" s="1520"/>
      <c r="D169" s="1520"/>
      <c r="E169" s="1520"/>
      <c r="F169" s="737"/>
      <c r="G169" s="1518"/>
      <c r="H169" s="214"/>
      <c r="I169" s="215"/>
      <c r="J169" s="1506"/>
    </row>
    <row r="170" spans="1:10" ht="15" customHeight="1" x14ac:dyDescent="0.25">
      <c r="A170" s="1092"/>
      <c r="B170" s="1737" t="s">
        <v>2006</v>
      </c>
      <c r="C170" s="926"/>
      <c r="D170" s="926"/>
      <c r="E170" s="926"/>
      <c r="F170" s="1522">
        <v>0.65</v>
      </c>
      <c r="G170" s="1521"/>
      <c r="H170" s="214"/>
      <c r="I170" s="215"/>
      <c r="J170" s="1506"/>
    </row>
    <row r="171" spans="1:10" ht="15" customHeight="1" x14ac:dyDescent="0.25">
      <c r="A171" s="1092"/>
      <c r="B171" s="1737" t="s">
        <v>2007</v>
      </c>
      <c r="C171" s="926"/>
      <c r="D171" s="926"/>
      <c r="E171" s="926"/>
      <c r="F171" s="1522">
        <v>1</v>
      </c>
      <c r="G171" s="1518"/>
      <c r="H171" s="214"/>
      <c r="I171" s="215"/>
      <c r="J171" s="1506"/>
    </row>
    <row r="172" spans="1:10" ht="15" customHeight="1" x14ac:dyDescent="0.25">
      <c r="A172" s="1092"/>
      <c r="B172" s="561" t="s">
        <v>1774</v>
      </c>
      <c r="C172" s="561"/>
      <c r="D172" s="561"/>
      <c r="E172" s="561"/>
      <c r="F172" s="1522">
        <v>0.85</v>
      </c>
      <c r="G172" s="1521"/>
      <c r="H172" s="214"/>
      <c r="I172" s="215"/>
      <c r="J172" s="1506"/>
    </row>
    <row r="173" spans="1:10" ht="15" customHeight="1" x14ac:dyDescent="0.25">
      <c r="A173" s="1092"/>
      <c r="B173" s="561" t="s">
        <v>2008</v>
      </c>
      <c r="C173" s="561"/>
      <c r="D173" s="561"/>
      <c r="E173" s="561"/>
      <c r="F173" s="737"/>
      <c r="G173" s="1518"/>
      <c r="H173" s="214"/>
      <c r="I173" s="215"/>
      <c r="J173" s="1506"/>
    </row>
    <row r="174" spans="1:10" ht="15" customHeight="1" x14ac:dyDescent="0.25">
      <c r="A174" s="1092"/>
      <c r="B174" s="1454" t="s">
        <v>2263</v>
      </c>
      <c r="C174" s="561"/>
      <c r="D174" s="561"/>
      <c r="E174" s="561"/>
      <c r="F174" s="737"/>
      <c r="G174" s="1518"/>
      <c r="H174" s="214"/>
      <c r="I174" s="215"/>
      <c r="J174" s="1506"/>
    </row>
    <row r="175" spans="1:10" ht="15" customHeight="1" x14ac:dyDescent="0.25">
      <c r="A175" s="1092"/>
      <c r="B175" s="527" t="s">
        <v>2014</v>
      </c>
      <c r="C175" s="1517"/>
      <c r="D175" s="1517"/>
      <c r="E175" s="1517"/>
      <c r="F175" s="737"/>
      <c r="G175" s="1521"/>
      <c r="H175" s="214"/>
      <c r="I175" s="215"/>
      <c r="J175" s="1506"/>
    </row>
    <row r="176" spans="1:10" ht="15" customHeight="1" x14ac:dyDescent="0.25">
      <c r="A176" s="1092"/>
      <c r="B176" s="1739" t="s">
        <v>2010</v>
      </c>
      <c r="C176" s="926"/>
      <c r="D176" s="926"/>
      <c r="E176" s="926"/>
      <c r="F176" s="1522">
        <v>1.3</v>
      </c>
      <c r="G176" s="1518"/>
      <c r="H176" s="214"/>
      <c r="I176" s="215"/>
      <c r="J176" s="1506"/>
    </row>
    <row r="177" spans="1:10" ht="15" customHeight="1" x14ac:dyDescent="0.25">
      <c r="A177" s="1092"/>
      <c r="B177" s="1739" t="s">
        <v>2011</v>
      </c>
      <c r="C177" s="926"/>
      <c r="D177" s="926"/>
      <c r="E177" s="926"/>
      <c r="F177" s="1522">
        <v>1</v>
      </c>
      <c r="G177" s="1521"/>
      <c r="H177" s="214"/>
      <c r="I177" s="215"/>
      <c r="J177" s="1506"/>
    </row>
    <row r="178" spans="1:10" ht="15" customHeight="1" x14ac:dyDescent="0.25">
      <c r="A178" s="1092"/>
      <c r="B178" s="1737" t="s">
        <v>2012</v>
      </c>
      <c r="C178" s="926"/>
      <c r="D178" s="926"/>
      <c r="E178" s="926"/>
      <c r="F178" s="1522">
        <v>0.8</v>
      </c>
      <c r="G178" s="1518"/>
      <c r="H178" s="214"/>
      <c r="I178" s="215"/>
      <c r="J178" s="1506"/>
    </row>
    <row r="179" spans="1:10" ht="15" customHeight="1" x14ac:dyDescent="0.25">
      <c r="A179" s="1092"/>
      <c r="B179" s="1184" t="s">
        <v>2013</v>
      </c>
      <c r="C179" s="1519"/>
      <c r="D179" s="1519"/>
      <c r="E179" s="1519"/>
      <c r="F179" s="1522">
        <v>1</v>
      </c>
      <c r="G179" s="1521"/>
      <c r="H179" s="214"/>
      <c r="I179" s="215"/>
      <c r="J179" s="1506"/>
    </row>
    <row r="180" spans="1:10" ht="15" customHeight="1" x14ac:dyDescent="0.25">
      <c r="A180" s="1092"/>
      <c r="B180" s="1184" t="s">
        <v>2015</v>
      </c>
      <c r="C180" s="1519"/>
      <c r="D180" s="1519"/>
      <c r="E180" s="1519"/>
      <c r="F180" s="1522">
        <v>1</v>
      </c>
      <c r="G180" s="1518"/>
      <c r="H180" s="214"/>
      <c r="I180" s="215"/>
      <c r="J180" s="1506"/>
    </row>
    <row r="181" spans="1:10" ht="15" customHeight="1" x14ac:dyDescent="0.25">
      <c r="A181" s="1092"/>
      <c r="B181" s="1496" t="s">
        <v>2016</v>
      </c>
      <c r="C181" s="1496"/>
      <c r="D181" s="1496"/>
      <c r="E181" s="1496"/>
      <c r="F181" s="737"/>
      <c r="G181" s="1521"/>
      <c r="H181" s="214"/>
      <c r="I181" s="215"/>
      <c r="J181" s="1506"/>
    </row>
    <row r="182" spans="1:10" ht="15" customHeight="1" x14ac:dyDescent="0.25">
      <c r="A182" s="1092"/>
      <c r="B182" s="785" t="s">
        <v>2017</v>
      </c>
      <c r="C182" s="785"/>
      <c r="D182" s="785"/>
      <c r="E182" s="785"/>
      <c r="F182" s="1522">
        <v>4</v>
      </c>
      <c r="G182" s="1518"/>
      <c r="H182" s="214"/>
      <c r="I182" s="215"/>
      <c r="J182" s="1506"/>
    </row>
    <row r="183" spans="1:10" ht="15" customHeight="1" x14ac:dyDescent="0.25">
      <c r="A183" s="1092"/>
      <c r="B183" s="785" t="s">
        <v>2018</v>
      </c>
      <c r="C183" s="785"/>
      <c r="D183" s="785"/>
      <c r="E183" s="785"/>
      <c r="F183" s="1522">
        <v>1</v>
      </c>
      <c r="G183" s="1521"/>
      <c r="H183" s="214"/>
      <c r="I183" s="215"/>
      <c r="J183" s="1506"/>
    </row>
    <row r="184" spans="1:10" ht="15" customHeight="1" x14ac:dyDescent="0.25">
      <c r="A184" s="1092"/>
      <c r="B184" s="785" t="s">
        <v>2019</v>
      </c>
      <c r="C184" s="785"/>
      <c r="D184" s="785"/>
      <c r="E184" s="785"/>
      <c r="F184" s="1522">
        <v>2.5</v>
      </c>
      <c r="G184" s="1518"/>
      <c r="H184" s="214"/>
      <c r="I184" s="215"/>
      <c r="J184" s="1506"/>
    </row>
    <row r="185" spans="1:10" ht="15" customHeight="1" x14ac:dyDescent="0.25">
      <c r="A185" s="1092"/>
      <c r="B185" s="3765" t="s">
        <v>1776</v>
      </c>
      <c r="C185" s="3765"/>
      <c r="D185" s="3765"/>
      <c r="E185" s="3765"/>
      <c r="F185" s="737"/>
      <c r="G185" s="1521"/>
      <c r="H185" s="214"/>
      <c r="I185" s="215"/>
      <c r="J185" s="1506"/>
    </row>
    <row r="186" spans="1:10" ht="15" customHeight="1" x14ac:dyDescent="0.25">
      <c r="A186" s="1092"/>
      <c r="B186" s="1496" t="s">
        <v>2020</v>
      </c>
      <c r="C186" s="1496"/>
      <c r="D186" s="1496"/>
      <c r="E186" s="1496"/>
      <c r="F186" s="737"/>
      <c r="G186" s="1518"/>
      <c r="H186" s="214"/>
      <c r="I186" s="215"/>
      <c r="J186" s="1506"/>
    </row>
    <row r="187" spans="1:10" ht="15" customHeight="1" x14ac:dyDescent="0.25">
      <c r="A187" s="1092"/>
      <c r="B187" s="785" t="s">
        <v>2264</v>
      </c>
      <c r="C187" s="785"/>
      <c r="D187" s="785"/>
      <c r="E187" s="785"/>
      <c r="F187" s="737"/>
      <c r="G187" s="1518"/>
      <c r="H187" s="214"/>
      <c r="I187" s="215"/>
      <c r="J187" s="1506"/>
    </row>
    <row r="188" spans="1:10" ht="15" customHeight="1" x14ac:dyDescent="0.25">
      <c r="A188" s="1092"/>
      <c r="B188" s="785" t="s">
        <v>2021</v>
      </c>
      <c r="C188" s="785"/>
      <c r="D188" s="785"/>
      <c r="E188" s="785"/>
      <c r="F188" s="737"/>
      <c r="G188" s="1521"/>
      <c r="H188" s="214"/>
      <c r="I188" s="215"/>
      <c r="J188" s="1506"/>
    </row>
    <row r="189" spans="1:10" ht="15" customHeight="1" x14ac:dyDescent="0.25">
      <c r="A189" s="1092"/>
      <c r="B189" s="561" t="s">
        <v>491</v>
      </c>
      <c r="C189" s="561"/>
      <c r="D189" s="561"/>
      <c r="E189" s="561"/>
      <c r="F189" s="737"/>
      <c r="G189" s="1518"/>
      <c r="H189" s="214"/>
      <c r="I189" s="215"/>
      <c r="J189" s="1506"/>
    </row>
    <row r="190" spans="1:10" ht="15" customHeight="1" x14ac:dyDescent="0.25">
      <c r="A190" s="1092"/>
      <c r="B190" s="527" t="s">
        <v>2023</v>
      </c>
      <c r="C190" s="1517"/>
      <c r="D190" s="1517"/>
      <c r="E190" s="1517"/>
      <c r="F190" s="1522">
        <v>0.45</v>
      </c>
      <c r="G190" s="1522">
        <f>MIN(F190*1.5,150%)</f>
        <v>0.67500000000000004</v>
      </c>
      <c r="H190" s="214"/>
      <c r="I190" s="215"/>
      <c r="J190" s="1506"/>
    </row>
    <row r="191" spans="1:10" ht="15" customHeight="1" x14ac:dyDescent="0.25">
      <c r="A191" s="1092"/>
      <c r="B191" s="527" t="s">
        <v>2265</v>
      </c>
      <c r="C191" s="527"/>
      <c r="D191" s="527"/>
      <c r="E191" s="527"/>
      <c r="F191" s="1522">
        <v>0.75</v>
      </c>
      <c r="G191" s="1522">
        <f t="shared" ref="G191:G192" si="0">MIN(F191*1.5,150%)</f>
        <v>1.125</v>
      </c>
      <c r="H191" s="214"/>
      <c r="I191" s="215"/>
      <c r="J191" s="1506"/>
    </row>
    <row r="192" spans="1:10" ht="15" customHeight="1" x14ac:dyDescent="0.25">
      <c r="A192" s="1092"/>
      <c r="B192" s="527" t="s">
        <v>2024</v>
      </c>
      <c r="C192" s="1517"/>
      <c r="D192" s="1517"/>
      <c r="E192" s="1517"/>
      <c r="F192" s="1522">
        <v>1</v>
      </c>
      <c r="G192" s="1522">
        <f t="shared" si="0"/>
        <v>1.5</v>
      </c>
      <c r="H192" s="214"/>
      <c r="I192" s="215"/>
      <c r="J192" s="1506"/>
    </row>
    <row r="193" spans="1:10" ht="15" customHeight="1" x14ac:dyDescent="0.25">
      <c r="A193" s="1092"/>
      <c r="B193" s="561" t="s">
        <v>2025</v>
      </c>
      <c r="C193" s="561"/>
      <c r="D193" s="561"/>
      <c r="E193" s="561"/>
      <c r="F193" s="737"/>
      <c r="G193" s="1518"/>
      <c r="H193" s="214"/>
      <c r="I193" s="215"/>
      <c r="J193" s="1506"/>
    </row>
    <row r="194" spans="1:10" ht="15" customHeight="1" x14ac:dyDescent="0.25">
      <c r="A194" s="1092"/>
      <c r="B194" s="1523" t="s">
        <v>2267</v>
      </c>
      <c r="C194" s="1523"/>
      <c r="D194" s="1523"/>
      <c r="E194" s="1523"/>
      <c r="F194" s="737"/>
      <c r="G194" s="1518"/>
      <c r="H194" s="214"/>
      <c r="I194" s="215"/>
      <c r="J194" s="1506"/>
    </row>
    <row r="195" spans="1:10" ht="15" customHeight="1" x14ac:dyDescent="0.25">
      <c r="A195" s="1092"/>
      <c r="B195" s="1737" t="s">
        <v>2026</v>
      </c>
      <c r="C195" s="926"/>
      <c r="D195" s="926"/>
      <c r="E195" s="926"/>
      <c r="F195" s="737"/>
      <c r="G195" s="1518"/>
      <c r="H195" s="214"/>
      <c r="I195" s="215"/>
      <c r="J195" s="1506"/>
    </row>
    <row r="196" spans="1:10" ht="15" customHeight="1" x14ac:dyDescent="0.25">
      <c r="A196" s="1092"/>
      <c r="B196" s="1738" t="s">
        <v>1778</v>
      </c>
      <c r="C196" s="2494"/>
      <c r="D196" s="2494"/>
      <c r="E196" s="2494"/>
      <c r="F196" s="1522">
        <v>0.2</v>
      </c>
      <c r="G196" s="1522">
        <f t="shared" ref="G196:G201" si="1">MIN(F196*1.5,150%)</f>
        <v>0.30000000000000004</v>
      </c>
      <c r="H196" s="214"/>
      <c r="I196" s="215"/>
      <c r="J196" s="1506"/>
    </row>
    <row r="197" spans="1:10" ht="15" customHeight="1" x14ac:dyDescent="0.25">
      <c r="A197" s="1092"/>
      <c r="B197" s="1738" t="s">
        <v>1779</v>
      </c>
      <c r="C197" s="2494"/>
      <c r="D197" s="2494"/>
      <c r="E197" s="2494"/>
      <c r="F197" s="1522">
        <v>0.25</v>
      </c>
      <c r="G197" s="1522">
        <f t="shared" si="1"/>
        <v>0.375</v>
      </c>
      <c r="H197" s="214"/>
      <c r="I197" s="215"/>
      <c r="J197" s="1506"/>
    </row>
    <row r="198" spans="1:10" ht="15" customHeight="1" x14ac:dyDescent="0.25">
      <c r="A198" s="1092"/>
      <c r="B198" s="1738" t="s">
        <v>1780</v>
      </c>
      <c r="C198" s="2494"/>
      <c r="D198" s="2494"/>
      <c r="E198" s="2494"/>
      <c r="F198" s="1522">
        <v>0.3</v>
      </c>
      <c r="G198" s="1522">
        <f t="shared" si="1"/>
        <v>0.44999999999999996</v>
      </c>
      <c r="H198" s="214"/>
      <c r="I198" s="215"/>
      <c r="J198" s="1506"/>
    </row>
    <row r="199" spans="1:10" ht="15" customHeight="1" x14ac:dyDescent="0.25">
      <c r="A199" s="1092"/>
      <c r="B199" s="1738" t="s">
        <v>1781</v>
      </c>
      <c r="C199" s="2494"/>
      <c r="D199" s="2494"/>
      <c r="E199" s="2494"/>
      <c r="F199" s="1522">
        <v>0.4</v>
      </c>
      <c r="G199" s="1522">
        <f t="shared" si="1"/>
        <v>0.60000000000000009</v>
      </c>
      <c r="H199" s="214"/>
      <c r="I199" s="215"/>
      <c r="J199" s="1506"/>
    </row>
    <row r="200" spans="1:10" ht="15" customHeight="1" x14ac:dyDescent="0.25">
      <c r="A200" s="1092"/>
      <c r="B200" s="1738" t="s">
        <v>1782</v>
      </c>
      <c r="C200" s="2494"/>
      <c r="D200" s="2494"/>
      <c r="E200" s="2494"/>
      <c r="F200" s="1522">
        <v>0.5</v>
      </c>
      <c r="G200" s="1522">
        <f t="shared" si="1"/>
        <v>0.75</v>
      </c>
      <c r="H200" s="214"/>
      <c r="I200" s="215"/>
      <c r="J200" s="1506"/>
    </row>
    <row r="201" spans="1:10" ht="15" customHeight="1" x14ac:dyDescent="0.25">
      <c r="A201" s="1092"/>
      <c r="B201" s="1738" t="s">
        <v>1783</v>
      </c>
      <c r="C201" s="2494"/>
      <c r="D201" s="2494"/>
      <c r="E201" s="2494"/>
      <c r="F201" s="1522">
        <v>0.7</v>
      </c>
      <c r="G201" s="1522">
        <f t="shared" si="1"/>
        <v>1.0499999999999998</v>
      </c>
      <c r="H201" s="214"/>
      <c r="I201" s="215"/>
      <c r="J201" s="1506"/>
    </row>
    <row r="202" spans="1:10" ht="15" customHeight="1" x14ac:dyDescent="0.25">
      <c r="A202" s="1092"/>
      <c r="B202" s="1738" t="s">
        <v>1784</v>
      </c>
      <c r="C202" s="2494"/>
      <c r="D202" s="2494"/>
      <c r="E202" s="2494"/>
      <c r="F202" s="737"/>
      <c r="G202" s="1518"/>
      <c r="H202" s="214"/>
      <c r="I202" s="215"/>
      <c r="J202" s="1506"/>
    </row>
    <row r="203" spans="1:10" ht="15" customHeight="1" x14ac:dyDescent="0.25">
      <c r="A203" s="1092"/>
      <c r="B203" s="1737" t="s">
        <v>2028</v>
      </c>
      <c r="C203" s="926"/>
      <c r="D203" s="926"/>
      <c r="E203" s="926"/>
      <c r="F203" s="737"/>
      <c r="G203" s="1518"/>
      <c r="H203" s="214"/>
      <c r="I203" s="215"/>
      <c r="J203" s="1506"/>
    </row>
    <row r="204" spans="1:10" ht="15" customHeight="1" x14ac:dyDescent="0.25">
      <c r="A204" s="1092"/>
      <c r="B204" s="1736" t="s">
        <v>2333</v>
      </c>
      <c r="C204" s="2494"/>
      <c r="D204" s="2494"/>
      <c r="E204" s="2494"/>
      <c r="F204" s="1522">
        <v>0.2</v>
      </c>
      <c r="G204" s="1522">
        <f>MIN(F204*1.5,150%)</f>
        <v>0.30000000000000004</v>
      </c>
      <c r="H204" s="214"/>
      <c r="I204" s="215"/>
      <c r="J204" s="1506"/>
    </row>
    <row r="205" spans="1:10" ht="15" customHeight="1" x14ac:dyDescent="0.25">
      <c r="A205" s="1092"/>
      <c r="B205" s="1736" t="s">
        <v>2334</v>
      </c>
      <c r="C205" s="2494"/>
      <c r="D205" s="2494"/>
      <c r="E205" s="2494"/>
      <c r="F205" s="737"/>
      <c r="G205" s="1518"/>
      <c r="H205" s="214"/>
      <c r="I205" s="215"/>
      <c r="J205" s="1506"/>
    </row>
    <row r="206" spans="1:10" ht="15" customHeight="1" x14ac:dyDescent="0.25">
      <c r="A206" s="1092"/>
      <c r="B206" s="1738" t="s">
        <v>1784</v>
      </c>
      <c r="C206" s="2494"/>
      <c r="D206" s="2494"/>
      <c r="E206" s="2494"/>
      <c r="F206" s="737"/>
      <c r="G206" s="1518"/>
      <c r="H206" s="214"/>
      <c r="I206" s="215"/>
      <c r="J206" s="1506"/>
    </row>
    <row r="207" spans="1:10" ht="15" customHeight="1" x14ac:dyDescent="0.25">
      <c r="A207" s="1092"/>
      <c r="B207" s="1523" t="s">
        <v>2266</v>
      </c>
      <c r="C207" s="1523"/>
      <c r="D207" s="1523"/>
      <c r="E207" s="1523"/>
      <c r="F207" s="737"/>
      <c r="G207" s="1518"/>
      <c r="H207" s="214"/>
      <c r="I207" s="215"/>
      <c r="J207" s="1506"/>
    </row>
    <row r="208" spans="1:10" ht="15" customHeight="1" x14ac:dyDescent="0.25">
      <c r="A208" s="1092"/>
      <c r="B208" s="1737" t="s">
        <v>2026</v>
      </c>
      <c r="C208" s="926"/>
      <c r="D208" s="926"/>
      <c r="E208" s="926"/>
      <c r="F208" s="737"/>
      <c r="G208" s="1518"/>
      <c r="H208" s="214"/>
      <c r="I208" s="215"/>
      <c r="J208" s="1506"/>
    </row>
    <row r="209" spans="1:10" ht="15" customHeight="1" x14ac:dyDescent="0.25">
      <c r="A209" s="1092"/>
      <c r="B209" s="1738" t="s">
        <v>2271</v>
      </c>
      <c r="C209" s="2494"/>
      <c r="D209" s="2494"/>
      <c r="E209" s="2494"/>
      <c r="F209" s="737"/>
      <c r="G209" s="1518"/>
      <c r="H209" s="214"/>
      <c r="I209" s="215"/>
      <c r="J209" s="1506"/>
    </row>
    <row r="210" spans="1:10" ht="15" customHeight="1" x14ac:dyDescent="0.25">
      <c r="A210" s="1092"/>
      <c r="B210" s="1738" t="s">
        <v>1785</v>
      </c>
      <c r="C210" s="2494"/>
      <c r="D210" s="2494"/>
      <c r="E210" s="2494"/>
      <c r="F210" s="737"/>
      <c r="G210" s="1518"/>
      <c r="H210" s="214"/>
      <c r="I210" s="215"/>
      <c r="J210" s="1506"/>
    </row>
    <row r="211" spans="1:10" ht="15" customHeight="1" x14ac:dyDescent="0.25">
      <c r="A211" s="1092"/>
      <c r="B211" s="1738" t="s">
        <v>1784</v>
      </c>
      <c r="C211" s="2494"/>
      <c r="D211" s="2494"/>
      <c r="E211" s="2494"/>
      <c r="F211" s="737"/>
      <c r="G211" s="1518"/>
      <c r="H211" s="214"/>
      <c r="I211" s="215"/>
      <c r="J211" s="1506"/>
    </row>
    <row r="212" spans="1:10" ht="15" customHeight="1" x14ac:dyDescent="0.25">
      <c r="A212" s="1092"/>
      <c r="B212" s="1737" t="s">
        <v>2028</v>
      </c>
      <c r="C212" s="926"/>
      <c r="D212" s="926"/>
      <c r="E212" s="926"/>
      <c r="F212" s="737"/>
      <c r="G212" s="1518"/>
      <c r="H212" s="214"/>
      <c r="I212" s="215"/>
      <c r="J212" s="1506"/>
    </row>
    <row r="213" spans="1:10" ht="15" customHeight="1" x14ac:dyDescent="0.25">
      <c r="A213" s="1092"/>
      <c r="B213" s="1736" t="s">
        <v>2333</v>
      </c>
      <c r="C213" s="2494"/>
      <c r="D213" s="2494"/>
      <c r="E213" s="2494"/>
      <c r="F213" s="737"/>
      <c r="G213" s="1518"/>
      <c r="H213" s="214"/>
      <c r="I213" s="215"/>
      <c r="J213" s="1506"/>
    </row>
    <row r="214" spans="1:10" ht="15" customHeight="1" x14ac:dyDescent="0.25">
      <c r="A214" s="1092"/>
      <c r="B214" s="1736" t="s">
        <v>2334</v>
      </c>
      <c r="C214" s="2494"/>
      <c r="D214" s="2494"/>
      <c r="E214" s="2494"/>
      <c r="F214" s="737"/>
      <c r="G214" s="1518"/>
      <c r="H214" s="214"/>
      <c r="I214" s="215"/>
      <c r="J214" s="1506"/>
    </row>
    <row r="215" spans="1:10" ht="15" customHeight="1" x14ac:dyDescent="0.25">
      <c r="A215" s="1092"/>
      <c r="B215" s="1738" t="s">
        <v>1784</v>
      </c>
      <c r="C215" s="2494"/>
      <c r="D215" s="2494"/>
      <c r="E215" s="2494"/>
      <c r="F215" s="737"/>
      <c r="G215" s="1518"/>
      <c r="H215" s="214"/>
      <c r="I215" s="215"/>
      <c r="J215" s="1506"/>
    </row>
    <row r="216" spans="1:10" ht="15" customHeight="1" x14ac:dyDescent="0.25">
      <c r="A216" s="1092"/>
      <c r="B216" s="1523" t="s">
        <v>2268</v>
      </c>
      <c r="C216" s="1523"/>
      <c r="D216" s="1523"/>
      <c r="E216" s="1523"/>
      <c r="F216" s="737"/>
      <c r="G216" s="1518"/>
      <c r="H216" s="214"/>
      <c r="I216" s="215"/>
      <c r="J216" s="1506"/>
    </row>
    <row r="217" spans="1:10" ht="15" customHeight="1" x14ac:dyDescent="0.25">
      <c r="A217" s="1092"/>
      <c r="B217" s="1737" t="s">
        <v>1778</v>
      </c>
      <c r="C217" s="2494"/>
      <c r="D217" s="2494"/>
      <c r="E217" s="2494"/>
      <c r="F217" s="1522">
        <v>0.3</v>
      </c>
      <c r="G217" s="1518"/>
      <c r="H217" s="214"/>
      <c r="I217" s="215"/>
      <c r="J217" s="1506"/>
    </row>
    <row r="218" spans="1:10" ht="15" customHeight="1" x14ac:dyDescent="0.25">
      <c r="A218" s="1092"/>
      <c r="B218" s="1737" t="s">
        <v>1779</v>
      </c>
      <c r="C218" s="2494"/>
      <c r="D218" s="2494"/>
      <c r="E218" s="2494"/>
      <c r="F218" s="1522">
        <v>0.375</v>
      </c>
      <c r="G218" s="1518"/>
      <c r="H218" s="214"/>
      <c r="I218" s="215"/>
      <c r="J218" s="1506"/>
    </row>
    <row r="219" spans="1:10" ht="15" customHeight="1" x14ac:dyDescent="0.25">
      <c r="A219" s="1092"/>
      <c r="B219" s="1737" t="s">
        <v>1780</v>
      </c>
      <c r="C219" s="2494"/>
      <c r="D219" s="2494"/>
      <c r="E219" s="2494"/>
      <c r="F219" s="1522">
        <v>0.45</v>
      </c>
      <c r="G219" s="1518"/>
      <c r="H219" s="214"/>
      <c r="I219" s="215"/>
      <c r="J219" s="1506"/>
    </row>
    <row r="220" spans="1:10" ht="15" customHeight="1" x14ac:dyDescent="0.25">
      <c r="A220" s="1092"/>
      <c r="B220" s="1737" t="s">
        <v>1781</v>
      </c>
      <c r="C220" s="2494"/>
      <c r="D220" s="2494"/>
      <c r="E220" s="2494"/>
      <c r="F220" s="1522">
        <v>0.6</v>
      </c>
      <c r="G220" s="1518"/>
      <c r="H220" s="214"/>
      <c r="I220" s="215"/>
      <c r="J220" s="1506"/>
    </row>
    <row r="221" spans="1:10" ht="15" customHeight="1" x14ac:dyDescent="0.25">
      <c r="A221" s="1092"/>
      <c r="B221" s="1737" t="s">
        <v>1782</v>
      </c>
      <c r="C221" s="2494"/>
      <c r="D221" s="2494"/>
      <c r="E221" s="2494"/>
      <c r="F221" s="1522">
        <v>0.75</v>
      </c>
      <c r="G221" s="1518"/>
      <c r="H221" s="214"/>
      <c r="I221" s="215"/>
      <c r="J221" s="1506"/>
    </row>
    <row r="222" spans="1:10" ht="15" customHeight="1" x14ac:dyDescent="0.25">
      <c r="A222" s="1092"/>
      <c r="B222" s="1737" t="s">
        <v>1783</v>
      </c>
      <c r="C222" s="2494"/>
      <c r="D222" s="2494"/>
      <c r="E222" s="2494"/>
      <c r="F222" s="1522">
        <v>1.05</v>
      </c>
      <c r="G222" s="1518"/>
      <c r="H222" s="214"/>
      <c r="I222" s="215"/>
      <c r="J222" s="1506"/>
    </row>
    <row r="223" spans="1:10" ht="15" customHeight="1" x14ac:dyDescent="0.25">
      <c r="A223" s="1092"/>
      <c r="B223" s="1737" t="s">
        <v>1784</v>
      </c>
      <c r="C223" s="2494"/>
      <c r="D223" s="2494"/>
      <c r="E223" s="2494"/>
      <c r="F223" s="1522">
        <v>1.5</v>
      </c>
      <c r="G223" s="1518"/>
      <c r="H223" s="214"/>
      <c r="I223" s="215"/>
      <c r="J223" s="1506"/>
    </row>
    <row r="224" spans="1:10" ht="15" customHeight="1" x14ac:dyDescent="0.25">
      <c r="A224" s="1092"/>
      <c r="B224" s="1523" t="s">
        <v>2269</v>
      </c>
      <c r="C224" s="1523"/>
      <c r="D224" s="1523"/>
      <c r="E224" s="1523"/>
      <c r="F224" s="737"/>
      <c r="G224" s="1518"/>
      <c r="H224" s="214"/>
      <c r="I224" s="215"/>
      <c r="J224" s="1506"/>
    </row>
    <row r="225" spans="1:10" ht="15" customHeight="1" x14ac:dyDescent="0.25">
      <c r="A225" s="1092"/>
      <c r="B225" s="1737" t="s">
        <v>1786</v>
      </c>
      <c r="C225" s="2494"/>
      <c r="D225" s="2494"/>
      <c r="E225" s="2494"/>
      <c r="F225" s="1522">
        <v>0.7</v>
      </c>
      <c r="G225" s="1518"/>
      <c r="H225" s="214"/>
      <c r="I225" s="215"/>
      <c r="J225" s="1506"/>
    </row>
    <row r="226" spans="1:10" ht="15" customHeight="1" x14ac:dyDescent="0.25">
      <c r="A226" s="1092"/>
      <c r="B226" s="1737" t="s">
        <v>1787</v>
      </c>
      <c r="C226" s="2494"/>
      <c r="D226" s="2494"/>
      <c r="E226" s="2494"/>
      <c r="F226" s="1522">
        <v>0.9</v>
      </c>
      <c r="G226" s="1518"/>
      <c r="H226" s="214"/>
      <c r="I226" s="215"/>
      <c r="J226" s="1506"/>
    </row>
    <row r="227" spans="1:10" ht="15" customHeight="1" x14ac:dyDescent="0.25">
      <c r="A227" s="1092"/>
      <c r="B227" s="1737" t="s">
        <v>1788</v>
      </c>
      <c r="C227" s="2494"/>
      <c r="D227" s="2494"/>
      <c r="E227" s="2494"/>
      <c r="F227" s="1522">
        <v>1.1000000000000001</v>
      </c>
      <c r="G227" s="1518"/>
      <c r="H227" s="214"/>
      <c r="I227" s="215"/>
      <c r="J227" s="1506"/>
    </row>
    <row r="228" spans="1:10" ht="15" customHeight="1" x14ac:dyDescent="0.25">
      <c r="A228" s="1092"/>
      <c r="B228" s="1737" t="s">
        <v>1784</v>
      </c>
      <c r="C228" s="2494"/>
      <c r="D228" s="2494"/>
      <c r="E228" s="2494"/>
      <c r="F228" s="1522">
        <v>1.5</v>
      </c>
      <c r="G228" s="1518"/>
      <c r="H228" s="214"/>
      <c r="I228" s="215"/>
      <c r="J228" s="1506"/>
    </row>
    <row r="229" spans="1:10" ht="15" customHeight="1" x14ac:dyDescent="0.25">
      <c r="A229" s="1092"/>
      <c r="B229" s="1523" t="s">
        <v>2270</v>
      </c>
      <c r="C229" s="1523"/>
      <c r="D229" s="1523"/>
      <c r="E229" s="1523"/>
      <c r="F229" s="737"/>
      <c r="G229" s="1518"/>
      <c r="H229" s="214"/>
      <c r="I229" s="215"/>
      <c r="J229" s="1506"/>
    </row>
    <row r="230" spans="1:10" ht="15" customHeight="1" x14ac:dyDescent="0.25">
      <c r="A230" s="1092"/>
      <c r="B230" s="1737" t="s">
        <v>1880</v>
      </c>
      <c r="C230" s="2494"/>
      <c r="D230" s="2494"/>
      <c r="E230" s="2494"/>
      <c r="F230" s="1522">
        <v>1.5</v>
      </c>
      <c r="G230" s="1518"/>
      <c r="H230" s="214"/>
      <c r="I230" s="215"/>
      <c r="J230" s="1506"/>
    </row>
    <row r="231" spans="1:10" ht="15" customHeight="1" x14ac:dyDescent="0.25">
      <c r="A231" s="1092"/>
      <c r="B231" s="1737" t="s">
        <v>1881</v>
      </c>
      <c r="C231" s="2494"/>
      <c r="D231" s="2494"/>
      <c r="E231" s="2494"/>
      <c r="F231" s="1522">
        <v>1</v>
      </c>
      <c r="G231" s="1518"/>
      <c r="H231" s="214"/>
      <c r="I231" s="215"/>
      <c r="J231" s="1506"/>
    </row>
    <row r="232" spans="1:10" ht="15" customHeight="1" x14ac:dyDescent="0.25">
      <c r="A232" s="1092"/>
      <c r="B232" s="561" t="s">
        <v>2217</v>
      </c>
      <c r="C232" s="561"/>
      <c r="D232" s="561"/>
      <c r="E232" s="561"/>
      <c r="F232" s="737"/>
      <c r="G232" s="1518"/>
      <c r="H232" s="214"/>
      <c r="I232" s="215"/>
      <c r="J232" s="1506"/>
    </row>
    <row r="233" spans="1:10" ht="15" customHeight="1" x14ac:dyDescent="0.25">
      <c r="A233" s="1092"/>
      <c r="B233" s="785" t="s">
        <v>2051</v>
      </c>
      <c r="C233" s="1524"/>
      <c r="D233" s="1524"/>
      <c r="E233" s="1524"/>
      <c r="F233" s="1681"/>
      <c r="G233" s="1518"/>
      <c r="H233" s="214"/>
      <c r="I233" s="215"/>
      <c r="J233" s="1506"/>
    </row>
    <row r="234" spans="1:10" ht="15" customHeight="1" x14ac:dyDescent="0.25">
      <c r="A234" s="1092"/>
      <c r="B234" s="561" t="s">
        <v>1882</v>
      </c>
      <c r="C234" s="1525"/>
      <c r="D234" s="1525"/>
      <c r="E234" s="1525"/>
      <c r="F234" s="1681"/>
      <c r="G234" s="1518"/>
      <c r="H234" s="214"/>
      <c r="I234" s="215"/>
      <c r="J234" s="1506"/>
    </row>
    <row r="235" spans="1:10" ht="15" customHeight="1" x14ac:dyDescent="0.25">
      <c r="A235" s="1092"/>
      <c r="B235" s="1277" t="s">
        <v>41</v>
      </c>
      <c r="C235" s="1277"/>
      <c r="D235" s="1277"/>
      <c r="E235" s="1277"/>
      <c r="F235" s="927"/>
      <c r="G235" s="743"/>
      <c r="H235" s="214"/>
      <c r="I235" s="215"/>
      <c r="J235" s="1506"/>
    </row>
    <row r="236" spans="1:10" s="1307" customFormat="1" ht="15" customHeight="1" x14ac:dyDescent="0.3">
      <c r="A236" s="1596"/>
      <c r="B236" s="1592"/>
      <c r="C236" s="1593"/>
      <c r="D236" s="1593"/>
      <c r="E236" s="1593"/>
      <c r="F236" s="1593"/>
      <c r="G236" s="1595"/>
      <c r="H236" s="1595"/>
      <c r="I236" s="1363"/>
      <c r="J236" s="1594"/>
    </row>
    <row r="237" spans="1:10" ht="45" customHeight="1" x14ac:dyDescent="0.25">
      <c r="A237" s="1507" t="s">
        <v>2272</v>
      </c>
      <c r="B237" s="1509"/>
      <c r="C237" s="1509"/>
      <c r="D237" s="1509"/>
      <c r="E237" s="1509"/>
      <c r="F237" s="1134"/>
      <c r="G237" s="214"/>
      <c r="H237" s="214"/>
      <c r="I237" s="215"/>
      <c r="J237" s="1506"/>
    </row>
    <row r="238" spans="1:10" ht="15" customHeight="1" x14ac:dyDescent="0.25">
      <c r="A238" s="2703"/>
      <c r="B238" s="1142" t="s">
        <v>1929</v>
      </c>
      <c r="C238" s="1142"/>
      <c r="D238" s="1142"/>
      <c r="E238" s="1142"/>
      <c r="F238" s="1512" t="s">
        <v>1926</v>
      </c>
      <c r="G238" s="214"/>
      <c r="H238" s="214"/>
      <c r="I238" s="215"/>
      <c r="J238" s="1506"/>
    </row>
    <row r="239" spans="1:10" s="1307" customFormat="1" ht="15" customHeight="1" x14ac:dyDescent="0.3">
      <c r="A239" s="1098"/>
      <c r="B239" s="1527"/>
      <c r="C239" s="1528"/>
      <c r="D239" s="1528"/>
      <c r="E239" s="1528"/>
      <c r="F239" s="1528"/>
      <c r="G239" s="1595"/>
      <c r="H239" s="1595"/>
      <c r="I239" s="1363"/>
      <c r="J239" s="1594"/>
    </row>
    <row r="240" spans="1:10" ht="45" customHeight="1" x14ac:dyDescent="0.25">
      <c r="A240" s="1507" t="s">
        <v>1925</v>
      </c>
      <c r="B240" s="1509"/>
      <c r="C240" s="1509"/>
      <c r="D240" s="1509"/>
      <c r="E240" s="1509"/>
      <c r="F240" s="1134"/>
      <c r="G240" s="214"/>
      <c r="H240" s="214"/>
      <c r="I240" s="215"/>
      <c r="J240" s="1506"/>
    </row>
    <row r="241" spans="1:10" ht="15" customHeight="1" x14ac:dyDescent="0.25">
      <c r="A241" s="1092"/>
      <c r="B241" s="1511" t="s">
        <v>2050</v>
      </c>
      <c r="C241" s="1509"/>
      <c r="D241" s="1509"/>
      <c r="E241" s="1510"/>
      <c r="F241" s="1296" t="s">
        <v>46</v>
      </c>
      <c r="G241" s="214"/>
      <c r="H241" s="215"/>
      <c r="I241" s="215"/>
      <c r="J241" s="1506"/>
    </row>
    <row r="242" spans="1:10" ht="15" customHeight="1" x14ac:dyDescent="0.3">
      <c r="A242" s="1526"/>
      <c r="B242" s="1527"/>
      <c r="C242" s="1528"/>
      <c r="D242" s="1528"/>
      <c r="E242" s="1528"/>
      <c r="F242" s="1528"/>
      <c r="G242" s="1595"/>
      <c r="H242" s="1595"/>
      <c r="I242" s="1363"/>
      <c r="J242" s="1506"/>
    </row>
    <row r="243" spans="1:10" s="232" customFormat="1" ht="45" customHeight="1" x14ac:dyDescent="0.25">
      <c r="A243" s="638" t="s">
        <v>1319</v>
      </c>
      <c r="B243" s="923"/>
      <c r="C243" s="923"/>
      <c r="D243" s="993"/>
      <c r="E243" s="993"/>
      <c r="F243" s="994"/>
      <c r="G243" s="771"/>
      <c r="H243" s="771"/>
      <c r="I243" s="771"/>
      <c r="J243" s="639"/>
    </row>
    <row r="244" spans="1:10" ht="15" customHeight="1" x14ac:dyDescent="0.25">
      <c r="A244" s="681"/>
      <c r="B244" s="648" t="s">
        <v>692</v>
      </c>
      <c r="C244" s="649">
        <v>0</v>
      </c>
      <c r="D244" s="650" t="s">
        <v>693</v>
      </c>
      <c r="E244" s="650"/>
      <c r="F244" s="650"/>
      <c r="G244" s="650"/>
      <c r="H244" s="215"/>
      <c r="I244" s="215"/>
      <c r="J244" s="220"/>
    </row>
    <row r="245" spans="1:10" ht="15" customHeight="1" x14ac:dyDescent="0.25">
      <c r="A245" s="632"/>
      <c r="B245" s="995" t="s">
        <v>53</v>
      </c>
      <c r="C245" s="651">
        <v>1</v>
      </c>
      <c r="D245" s="641" t="s">
        <v>46</v>
      </c>
      <c r="E245" s="641"/>
      <c r="F245" s="641"/>
      <c r="G245" s="641"/>
      <c r="H245" s="215"/>
      <c r="I245" s="215"/>
      <c r="J245" s="220"/>
    </row>
    <row r="246" spans="1:10" ht="15" customHeight="1" x14ac:dyDescent="0.25">
      <c r="A246" s="632"/>
      <c r="B246" s="637"/>
      <c r="C246" s="990">
        <v>2</v>
      </c>
      <c r="D246" s="259" t="s">
        <v>47</v>
      </c>
      <c r="E246" s="259"/>
      <c r="F246" s="259"/>
      <c r="G246" s="259"/>
      <c r="H246" s="215"/>
      <c r="I246" s="215"/>
      <c r="J246" s="220"/>
    </row>
    <row r="247" spans="1:10" ht="15" customHeight="1" x14ac:dyDescent="0.25">
      <c r="A247" s="632"/>
      <c r="B247" s="648" t="s">
        <v>38</v>
      </c>
      <c r="C247" s="649">
        <v>3</v>
      </c>
      <c r="D247" s="650"/>
      <c r="E247" s="650"/>
      <c r="F247" s="650"/>
      <c r="G247" s="650"/>
      <c r="H247" s="215"/>
      <c r="I247" s="215"/>
      <c r="J247" s="220"/>
    </row>
    <row r="248" spans="1:10" ht="15" customHeight="1" x14ac:dyDescent="0.25">
      <c r="A248" s="632"/>
      <c r="B248" s="995" t="s">
        <v>160</v>
      </c>
      <c r="C248" s="651">
        <v>1</v>
      </c>
      <c r="D248" s="641">
        <v>1</v>
      </c>
      <c r="E248" s="641"/>
      <c r="F248" s="641"/>
      <c r="G248" s="641"/>
      <c r="H248" s="215"/>
      <c r="I248" s="215"/>
      <c r="J248" s="220"/>
    </row>
    <row r="249" spans="1:10" ht="15" customHeight="1" x14ac:dyDescent="0.25">
      <c r="A249" s="632"/>
      <c r="B249" s="637"/>
      <c r="C249" s="990">
        <v>2</v>
      </c>
      <c r="D249" s="259">
        <v>2</v>
      </c>
      <c r="E249" s="266"/>
      <c r="F249" s="266"/>
      <c r="G249" s="266"/>
      <c r="H249" s="215"/>
      <c r="I249" s="215"/>
      <c r="J249" s="220"/>
    </row>
    <row r="250" spans="1:10" ht="15" customHeight="1" x14ac:dyDescent="0.25">
      <c r="A250" s="632"/>
      <c r="B250" s="222" t="s">
        <v>282</v>
      </c>
      <c r="C250" s="651">
        <v>1</v>
      </c>
      <c r="D250" s="641">
        <v>1</v>
      </c>
      <c r="E250" s="652">
        <v>1</v>
      </c>
      <c r="F250" s="641" t="s">
        <v>283</v>
      </c>
      <c r="G250" s="641"/>
      <c r="H250" s="215"/>
      <c r="I250" s="215"/>
      <c r="J250" s="220"/>
    </row>
    <row r="251" spans="1:10" ht="15" customHeight="1" x14ac:dyDescent="0.25">
      <c r="A251" s="632"/>
      <c r="B251" s="215"/>
      <c r="C251" s="268">
        <v>2</v>
      </c>
      <c r="D251" s="739">
        <v>1000</v>
      </c>
      <c r="E251" s="367">
        <v>1000</v>
      </c>
      <c r="F251" s="739" t="s">
        <v>284</v>
      </c>
      <c r="G251" s="739"/>
      <c r="H251" s="215"/>
      <c r="I251" s="215"/>
      <c r="J251" s="220"/>
    </row>
    <row r="252" spans="1:10" ht="15" customHeight="1" x14ac:dyDescent="0.25">
      <c r="A252" s="632"/>
      <c r="B252" s="215"/>
      <c r="C252" s="990">
        <v>3</v>
      </c>
      <c r="D252" s="259">
        <v>1000000</v>
      </c>
      <c r="E252" s="368">
        <v>1000000</v>
      </c>
      <c r="F252" s="259" t="s">
        <v>285</v>
      </c>
      <c r="G252" s="259"/>
      <c r="H252" s="215"/>
      <c r="I252" s="215"/>
      <c r="J252" s="220"/>
    </row>
    <row r="253" spans="1:10" ht="15" customHeight="1" x14ac:dyDescent="0.25">
      <c r="A253" s="632"/>
      <c r="B253" s="653" t="s">
        <v>174</v>
      </c>
      <c r="C253" s="651">
        <v>1</v>
      </c>
      <c r="D253" s="641" t="s">
        <v>175</v>
      </c>
      <c r="E253" s="260"/>
      <c r="F253" s="260"/>
      <c r="G253" s="260"/>
      <c r="H253" s="215"/>
      <c r="I253" s="215"/>
      <c r="J253" s="220"/>
    </row>
    <row r="254" spans="1:10" ht="15" customHeight="1" x14ac:dyDescent="0.25">
      <c r="A254" s="632"/>
      <c r="B254" s="215"/>
      <c r="C254" s="268">
        <v>2</v>
      </c>
      <c r="D254" s="739" t="s">
        <v>176</v>
      </c>
      <c r="E254" s="739"/>
      <c r="F254" s="739"/>
      <c r="G254" s="739"/>
      <c r="H254" s="215"/>
      <c r="I254" s="215"/>
      <c r="J254" s="220"/>
    </row>
    <row r="255" spans="1:10" ht="15" customHeight="1" x14ac:dyDescent="0.25">
      <c r="A255" s="632"/>
      <c r="B255" s="215"/>
      <c r="C255" s="990">
        <v>3</v>
      </c>
      <c r="D255" s="259" t="s">
        <v>177</v>
      </c>
      <c r="E255" s="259"/>
      <c r="F255" s="259"/>
      <c r="G255" s="259"/>
      <c r="H255" s="215"/>
      <c r="I255" s="215"/>
      <c r="J255" s="220"/>
    </row>
    <row r="256" spans="1:10" ht="15" customHeight="1" x14ac:dyDescent="0.25">
      <c r="A256" s="632"/>
      <c r="B256" s="995" t="s">
        <v>27</v>
      </c>
      <c r="C256" s="651">
        <v>1</v>
      </c>
      <c r="D256" s="641" t="s">
        <v>178</v>
      </c>
      <c r="E256" s="641"/>
      <c r="F256" s="641"/>
      <c r="G256" s="641"/>
      <c r="H256" s="215"/>
      <c r="I256" s="215"/>
      <c r="J256" s="220"/>
    </row>
    <row r="257" spans="1:10" ht="15" customHeight="1" x14ac:dyDescent="0.25">
      <c r="A257" s="632"/>
      <c r="B257" s="215"/>
      <c r="C257" s="268">
        <v>2</v>
      </c>
      <c r="D257" s="739" t="s">
        <v>25</v>
      </c>
      <c r="E257" s="739"/>
      <c r="F257" s="739"/>
      <c r="G257" s="739"/>
      <c r="H257" s="215"/>
      <c r="I257" s="215"/>
      <c r="J257" s="220"/>
    </row>
    <row r="258" spans="1:10" ht="15" customHeight="1" x14ac:dyDescent="0.25">
      <c r="A258" s="632"/>
      <c r="B258" s="215"/>
      <c r="C258" s="268">
        <v>3</v>
      </c>
      <c r="D258" s="739" t="s">
        <v>26</v>
      </c>
      <c r="E258" s="739"/>
      <c r="F258" s="739"/>
      <c r="G258" s="739"/>
      <c r="H258" s="215"/>
      <c r="I258" s="215"/>
      <c r="J258" s="220"/>
    </row>
    <row r="259" spans="1:10" ht="15" customHeight="1" x14ac:dyDescent="0.25">
      <c r="A259" s="632"/>
      <c r="B259" s="637"/>
      <c r="C259" s="990">
        <v>4</v>
      </c>
      <c r="D259" s="259" t="s">
        <v>177</v>
      </c>
      <c r="E259" s="259"/>
      <c r="F259" s="259"/>
      <c r="G259" s="259"/>
      <c r="H259" s="215"/>
      <c r="I259" s="215"/>
      <c r="J259" s="220"/>
    </row>
    <row r="260" spans="1:10" ht="15" customHeight="1" x14ac:dyDescent="0.25">
      <c r="A260" s="632"/>
      <c r="B260" s="995" t="s">
        <v>291</v>
      </c>
      <c r="C260" s="651">
        <v>1</v>
      </c>
      <c r="D260" s="739" t="s">
        <v>286</v>
      </c>
      <c r="E260" s="641"/>
      <c r="F260" s="641"/>
      <c r="G260" s="641"/>
      <c r="H260" s="215"/>
      <c r="I260" s="215"/>
      <c r="J260" s="220"/>
    </row>
    <row r="261" spans="1:10" ht="15" customHeight="1" x14ac:dyDescent="0.25">
      <c r="A261" s="632"/>
      <c r="B261" s="637"/>
      <c r="C261" s="269">
        <v>2</v>
      </c>
      <c r="D261" s="266" t="s">
        <v>287</v>
      </c>
      <c r="E261" s="266"/>
      <c r="F261" s="266"/>
      <c r="G261" s="266"/>
      <c r="H261" s="215"/>
      <c r="I261" s="215"/>
      <c r="J261" s="220"/>
    </row>
    <row r="262" spans="1:10" ht="15" customHeight="1" x14ac:dyDescent="0.25">
      <c r="A262" s="632"/>
      <c r="B262" s="995" t="s">
        <v>290</v>
      </c>
      <c r="C262" s="651">
        <v>1</v>
      </c>
      <c r="D262" s="641" t="s">
        <v>288</v>
      </c>
      <c r="E262" s="641"/>
      <c r="F262" s="641"/>
      <c r="G262" s="641"/>
      <c r="H262" s="215"/>
      <c r="I262" s="215"/>
      <c r="J262" s="220"/>
    </row>
    <row r="263" spans="1:10" ht="15" customHeight="1" x14ac:dyDescent="0.25">
      <c r="A263" s="632"/>
      <c r="B263" s="637"/>
      <c r="C263" s="990">
        <v>2</v>
      </c>
      <c r="D263" s="259" t="s">
        <v>289</v>
      </c>
      <c r="E263" s="259"/>
      <c r="F263" s="259"/>
      <c r="G263" s="259"/>
      <c r="H263" s="215"/>
      <c r="I263" s="215"/>
      <c r="J263" s="220"/>
    </row>
    <row r="264" spans="1:10" ht="15" customHeight="1" x14ac:dyDescent="0.25">
      <c r="A264" s="632"/>
      <c r="B264" s="995" t="s">
        <v>57</v>
      </c>
      <c r="C264" s="651">
        <v>0</v>
      </c>
      <c r="D264" s="739" t="s">
        <v>170</v>
      </c>
      <c r="E264" s="641"/>
      <c r="F264" s="641"/>
      <c r="G264" s="641"/>
      <c r="H264" s="215"/>
      <c r="I264" s="215"/>
      <c r="J264" s="220"/>
    </row>
    <row r="265" spans="1:10" ht="15" customHeight="1" x14ac:dyDescent="0.25">
      <c r="A265" s="632"/>
      <c r="B265" s="222"/>
      <c r="C265" s="268">
        <v>1</v>
      </c>
      <c r="D265" s="739" t="s">
        <v>171</v>
      </c>
      <c r="E265" s="739"/>
      <c r="F265" s="739"/>
      <c r="G265" s="739"/>
      <c r="H265" s="215"/>
      <c r="I265" s="215"/>
      <c r="J265" s="220"/>
    </row>
    <row r="266" spans="1:10" ht="15" customHeight="1" x14ac:dyDescent="0.25">
      <c r="A266" s="632"/>
      <c r="B266" s="215"/>
      <c r="C266" s="268">
        <v>2</v>
      </c>
      <c r="D266" s="739" t="s">
        <v>172</v>
      </c>
      <c r="E266" s="739"/>
      <c r="F266" s="739"/>
      <c r="G266" s="739"/>
      <c r="H266" s="215"/>
      <c r="I266" s="215"/>
      <c r="J266" s="220"/>
    </row>
    <row r="267" spans="1:10" ht="15" customHeight="1" x14ac:dyDescent="0.25">
      <c r="A267" s="632"/>
      <c r="B267" s="215"/>
      <c r="C267" s="269">
        <v>3</v>
      </c>
      <c r="D267" s="266" t="s">
        <v>173</v>
      </c>
      <c r="E267" s="266"/>
      <c r="F267" s="266"/>
      <c r="G267" s="266"/>
      <c r="H267" s="215"/>
      <c r="I267" s="215"/>
      <c r="J267" s="220"/>
    </row>
    <row r="268" spans="1:10" ht="15" customHeight="1" x14ac:dyDescent="0.25">
      <c r="A268" s="1182"/>
      <c r="B268" s="1361" t="s">
        <v>1928</v>
      </c>
      <c r="C268" s="1598">
        <v>1</v>
      </c>
      <c r="D268" s="1369" t="s">
        <v>1926</v>
      </c>
      <c r="E268" s="1158"/>
      <c r="F268" s="1158"/>
      <c r="G268" s="1158"/>
      <c r="H268" s="215"/>
      <c r="I268" s="215"/>
      <c r="J268" s="220"/>
    </row>
    <row r="269" spans="1:10" ht="15" customHeight="1" x14ac:dyDescent="0.25">
      <c r="A269" s="1182"/>
      <c r="B269" s="215"/>
      <c r="C269" s="955">
        <v>2</v>
      </c>
      <c r="D269" s="364" t="s">
        <v>1927</v>
      </c>
      <c r="E269" s="260"/>
      <c r="F269" s="260"/>
      <c r="G269" s="260"/>
      <c r="H269" s="215"/>
      <c r="I269" s="215"/>
      <c r="J269" s="220"/>
    </row>
    <row r="270" spans="1:10" ht="15" customHeight="1" x14ac:dyDescent="0.25">
      <c r="A270" s="1182"/>
      <c r="B270" s="1363"/>
      <c r="C270" s="1599">
        <v>3</v>
      </c>
      <c r="D270" s="611" t="s">
        <v>1920</v>
      </c>
      <c r="E270" s="1283"/>
      <c r="F270" s="1283"/>
      <c r="G270" s="1283"/>
      <c r="H270" s="215"/>
      <c r="I270" s="215"/>
      <c r="J270" s="220"/>
    </row>
    <row r="271" spans="1:10" ht="15" customHeight="1" x14ac:dyDescent="0.25">
      <c r="A271" s="632"/>
      <c r="B271" s="995" t="s">
        <v>165</v>
      </c>
      <c r="C271" s="651">
        <v>1</v>
      </c>
      <c r="D271" s="641" t="s">
        <v>48</v>
      </c>
      <c r="E271" s="641"/>
      <c r="F271" s="641"/>
      <c r="G271" s="641"/>
      <c r="H271" s="215"/>
      <c r="I271" s="215"/>
      <c r="J271" s="220"/>
    </row>
    <row r="272" spans="1:10" ht="15" customHeight="1" x14ac:dyDescent="0.25">
      <c r="A272" s="632"/>
      <c r="B272" s="637"/>
      <c r="C272" s="990">
        <v>2</v>
      </c>
      <c r="D272" s="259" t="s">
        <v>166</v>
      </c>
      <c r="E272" s="259"/>
      <c r="F272" s="259"/>
      <c r="G272" s="259"/>
      <c r="H272" s="215"/>
      <c r="I272" s="215"/>
      <c r="J272" s="220"/>
    </row>
    <row r="273" spans="1:10" ht="15" customHeight="1" x14ac:dyDescent="0.25">
      <c r="A273" s="632"/>
      <c r="B273" s="995" t="s">
        <v>6</v>
      </c>
      <c r="C273" s="651">
        <v>0</v>
      </c>
      <c r="D273" s="739" t="s">
        <v>7</v>
      </c>
      <c r="E273" s="641"/>
      <c r="F273" s="641"/>
      <c r="G273" s="641"/>
      <c r="H273" s="215"/>
      <c r="I273" s="215"/>
      <c r="J273" s="220"/>
    </row>
    <row r="274" spans="1:10" ht="15" customHeight="1" x14ac:dyDescent="0.25">
      <c r="A274" s="640"/>
      <c r="B274" s="222"/>
      <c r="C274" s="268">
        <v>1</v>
      </c>
      <c r="D274" s="739" t="s">
        <v>8</v>
      </c>
      <c r="E274" s="739"/>
      <c r="F274" s="739"/>
      <c r="G274" s="739"/>
      <c r="H274" s="214"/>
      <c r="I274" s="214"/>
      <c r="J274" s="262"/>
    </row>
    <row r="275" spans="1:10" ht="15" customHeight="1" x14ac:dyDescent="0.25">
      <c r="A275" s="640"/>
      <c r="B275" s="215"/>
      <c r="C275" s="268">
        <v>2</v>
      </c>
      <c r="D275" s="259" t="s">
        <v>9</v>
      </c>
      <c r="E275" s="739"/>
      <c r="F275" s="739"/>
      <c r="G275" s="739"/>
      <c r="H275" s="214"/>
      <c r="I275" s="214"/>
      <c r="J275" s="262"/>
    </row>
    <row r="276" spans="1:10" ht="15" customHeight="1" x14ac:dyDescent="0.25">
      <c r="A276" s="640"/>
      <c r="B276" s="653" t="s">
        <v>44</v>
      </c>
      <c r="C276" s="651">
        <v>1</v>
      </c>
      <c r="D276" s="641" t="s">
        <v>195</v>
      </c>
      <c r="E276" s="641"/>
      <c r="F276" s="641"/>
      <c r="G276" s="641"/>
      <c r="H276" s="214"/>
      <c r="I276" s="214"/>
      <c r="J276" s="262"/>
    </row>
    <row r="277" spans="1:10" ht="15" customHeight="1" x14ac:dyDescent="0.25">
      <c r="A277" s="640"/>
      <c r="B277" s="215"/>
      <c r="C277" s="268">
        <v>2</v>
      </c>
      <c r="D277" s="739" t="s">
        <v>194</v>
      </c>
      <c r="E277" s="739"/>
      <c r="F277" s="739"/>
      <c r="G277" s="739"/>
      <c r="H277" s="214"/>
      <c r="I277" s="214"/>
      <c r="J277" s="262"/>
    </row>
    <row r="278" spans="1:10" ht="15" customHeight="1" x14ac:dyDescent="0.25">
      <c r="A278" s="640"/>
      <c r="B278" s="637"/>
      <c r="C278" s="990">
        <v>3</v>
      </c>
      <c r="D278" s="259" t="s">
        <v>196</v>
      </c>
      <c r="E278" s="259"/>
      <c r="F278" s="259"/>
      <c r="G278" s="259"/>
      <c r="H278" s="214"/>
      <c r="I278" s="214"/>
      <c r="J278" s="262"/>
    </row>
    <row r="279" spans="1:10" ht="15" customHeight="1" x14ac:dyDescent="0.25">
      <c r="A279" s="640"/>
      <c r="B279" s="222" t="s">
        <v>3</v>
      </c>
      <c r="C279" s="651">
        <v>1</v>
      </c>
      <c r="D279" s="641"/>
      <c r="E279" s="641"/>
      <c r="F279" s="641"/>
      <c r="G279" s="641"/>
      <c r="H279" s="214"/>
      <c r="I279" s="214"/>
      <c r="J279" s="262"/>
    </row>
    <row r="280" spans="1:10" ht="15" customHeight="1" x14ac:dyDescent="0.25">
      <c r="A280" s="640"/>
      <c r="B280" s="222"/>
      <c r="C280" s="268">
        <v>2</v>
      </c>
      <c r="D280" s="739"/>
      <c r="E280" s="739"/>
      <c r="F280" s="739"/>
      <c r="G280" s="739"/>
      <c r="H280" s="214"/>
      <c r="I280" s="214"/>
      <c r="J280" s="262"/>
    </row>
    <row r="281" spans="1:10" ht="15" customHeight="1" x14ac:dyDescent="0.25">
      <c r="A281" s="640"/>
      <c r="B281" s="222"/>
      <c r="C281" s="268">
        <v>4</v>
      </c>
      <c r="D281" s="739"/>
      <c r="E281" s="739"/>
      <c r="F281" s="739"/>
      <c r="G281" s="739"/>
      <c r="H281" s="214"/>
      <c r="I281" s="214"/>
      <c r="J281" s="262"/>
    </row>
    <row r="282" spans="1:10" ht="15" customHeight="1" x14ac:dyDescent="0.25">
      <c r="A282" s="640"/>
      <c r="B282" s="222"/>
      <c r="C282" s="268">
        <v>5</v>
      </c>
      <c r="D282" s="739"/>
      <c r="E282" s="739"/>
      <c r="F282" s="739"/>
      <c r="G282" s="739"/>
      <c r="H282" s="214"/>
      <c r="I282" s="214"/>
      <c r="J282" s="262"/>
    </row>
    <row r="283" spans="1:10" ht="15" customHeight="1" x14ac:dyDescent="0.25">
      <c r="A283" s="640"/>
      <c r="B283" s="215"/>
      <c r="C283" s="268">
        <v>6</v>
      </c>
      <c r="D283" s="739"/>
      <c r="E283" s="739"/>
      <c r="F283" s="739"/>
      <c r="G283" s="739"/>
      <c r="H283" s="214"/>
      <c r="I283" s="214"/>
      <c r="J283" s="262"/>
    </row>
    <row r="284" spans="1:10" ht="15" customHeight="1" x14ac:dyDescent="0.25">
      <c r="A284" s="640"/>
      <c r="B284" s="215"/>
      <c r="C284" s="268">
        <v>7</v>
      </c>
      <c r="D284" s="739"/>
      <c r="E284" s="739"/>
      <c r="F284" s="739"/>
      <c r="G284" s="739"/>
      <c r="H284" s="214"/>
      <c r="I284" s="214"/>
      <c r="J284" s="262"/>
    </row>
    <row r="285" spans="1:10" ht="15" customHeight="1" x14ac:dyDescent="0.25">
      <c r="A285" s="640"/>
      <c r="B285" s="637"/>
      <c r="C285" s="990">
        <v>8</v>
      </c>
      <c r="D285" s="259"/>
      <c r="E285" s="259"/>
      <c r="F285" s="259"/>
      <c r="G285" s="259"/>
      <c r="H285" s="214"/>
      <c r="I285" s="214"/>
      <c r="J285" s="262"/>
    </row>
    <row r="286" spans="1:10" ht="15" customHeight="1" x14ac:dyDescent="0.25">
      <c r="A286" s="1092"/>
      <c r="B286" s="995" t="s">
        <v>1371</v>
      </c>
      <c r="C286" s="651">
        <v>1</v>
      </c>
      <c r="D286" s="796" t="s">
        <v>1373</v>
      </c>
      <c r="E286" s="641"/>
      <c r="F286" s="641"/>
      <c r="G286" s="641"/>
      <c r="H286" s="214"/>
      <c r="I286" s="214"/>
      <c r="J286" s="262"/>
    </row>
    <row r="287" spans="1:10" ht="15" customHeight="1" x14ac:dyDescent="0.25">
      <c r="A287" s="1092"/>
      <c r="B287" s="637"/>
      <c r="C287" s="1089">
        <v>2</v>
      </c>
      <c r="D287" s="259" t="s">
        <v>1372</v>
      </c>
      <c r="E287" s="259"/>
      <c r="F287" s="259"/>
      <c r="G287" s="259"/>
      <c r="H287" s="214"/>
      <c r="I287" s="214"/>
      <c r="J287" s="262"/>
    </row>
    <row r="288" spans="1:10" s="402" customFormat="1" ht="15" customHeight="1" x14ac:dyDescent="0.25">
      <c r="A288" s="640"/>
      <c r="B288" s="222" t="s">
        <v>524</v>
      </c>
      <c r="C288" s="370">
        <v>1</v>
      </c>
      <c r="D288" s="371" t="s">
        <v>525</v>
      </c>
      <c r="E288" s="260"/>
      <c r="F288" s="260"/>
      <c r="G288" s="260"/>
      <c r="H288" s="210"/>
      <c r="I288" s="210"/>
      <c r="J288" s="262"/>
    </row>
    <row r="289" spans="1:22" s="402" customFormat="1" ht="15" customHeight="1" x14ac:dyDescent="0.25">
      <c r="A289" s="640"/>
      <c r="B289" s="1241"/>
      <c r="C289" s="944">
        <v>2</v>
      </c>
      <c r="D289" s="611" t="s">
        <v>526</v>
      </c>
      <c r="E289" s="259"/>
      <c r="F289" s="259"/>
      <c r="G289" s="259"/>
      <c r="H289" s="210"/>
      <c r="I289" s="210"/>
      <c r="J289" s="262"/>
    </row>
    <row r="290" spans="1:22" s="402" customFormat="1" ht="15" customHeight="1" x14ac:dyDescent="0.25">
      <c r="A290" s="1092"/>
      <c r="B290" s="222" t="s">
        <v>1700</v>
      </c>
      <c r="C290" s="370">
        <v>1</v>
      </c>
      <c r="D290" s="411" t="s">
        <v>1648</v>
      </c>
      <c r="F290" s="260"/>
      <c r="G290" s="260"/>
      <c r="H290" s="210"/>
      <c r="I290" s="210"/>
      <c r="J290" s="262"/>
    </row>
    <row r="291" spans="1:22" s="402" customFormat="1" ht="15" customHeight="1" x14ac:dyDescent="0.25">
      <c r="A291" s="1092"/>
      <c r="B291" s="215"/>
      <c r="C291" s="370">
        <v>2</v>
      </c>
      <c r="D291" s="1246" t="s">
        <v>1649</v>
      </c>
      <c r="E291" s="260"/>
      <c r="F291" s="260"/>
      <c r="G291" s="260"/>
      <c r="H291" s="210"/>
      <c r="I291" s="210"/>
      <c r="J291" s="262"/>
    </row>
    <row r="292" spans="1:22" s="402" customFormat="1" ht="15" customHeight="1" x14ac:dyDescent="0.25">
      <c r="A292" s="1092"/>
      <c r="B292" s="215"/>
      <c r="C292" s="370">
        <v>3</v>
      </c>
      <c r="D292" s="1246" t="s">
        <v>1650</v>
      </c>
      <c r="E292" s="260"/>
      <c r="F292" s="260"/>
      <c r="G292" s="260"/>
      <c r="H292" s="210"/>
      <c r="I292" s="210"/>
      <c r="J292" s="262"/>
    </row>
    <row r="293" spans="1:22" s="402" customFormat="1" ht="15" customHeight="1" x14ac:dyDescent="0.25">
      <c r="A293" s="1092"/>
      <c r="B293" s="215"/>
      <c r="C293" s="370">
        <v>4</v>
      </c>
      <c r="D293" s="1246" t="s">
        <v>2328</v>
      </c>
      <c r="E293" s="260"/>
      <c r="F293" s="260"/>
      <c r="G293" s="260"/>
      <c r="H293" s="210"/>
      <c r="I293" s="210"/>
      <c r="J293" s="262"/>
    </row>
    <row r="294" spans="1:22" s="402" customFormat="1" ht="15" customHeight="1" x14ac:dyDescent="0.25">
      <c r="A294" s="1092"/>
      <c r="B294" s="215"/>
      <c r="C294" s="1359">
        <v>5</v>
      </c>
      <c r="D294" s="1360" t="s">
        <v>47</v>
      </c>
      <c r="E294" s="210"/>
      <c r="F294" s="210"/>
      <c r="G294" s="210"/>
      <c r="H294" s="210"/>
      <c r="I294" s="210"/>
      <c r="J294" s="1358"/>
    </row>
    <row r="295" spans="1:22" s="402" customFormat="1" ht="15" customHeight="1" x14ac:dyDescent="0.25">
      <c r="A295" s="1092"/>
      <c r="B295" s="1361" t="s">
        <v>1699</v>
      </c>
      <c r="C295" s="1362">
        <v>1</v>
      </c>
      <c r="D295" s="1230" t="s">
        <v>1695</v>
      </c>
      <c r="E295" s="1366"/>
      <c r="F295" s="1158"/>
      <c r="G295" s="1158"/>
      <c r="H295" s="210"/>
      <c r="I295" s="210"/>
      <c r="J295" s="262"/>
    </row>
    <row r="296" spans="1:22" s="402" customFormat="1" ht="15" customHeight="1" x14ac:dyDescent="0.25">
      <c r="A296" s="1092"/>
      <c r="B296" s="215"/>
      <c r="C296" s="370">
        <v>2</v>
      </c>
      <c r="D296" s="1246" t="s">
        <v>1696</v>
      </c>
      <c r="E296" s="260"/>
      <c r="F296" s="260"/>
      <c r="G296" s="260"/>
      <c r="H296" s="210"/>
      <c r="I296" s="210"/>
      <c r="J296" s="262"/>
    </row>
    <row r="297" spans="1:22" s="402" customFormat="1" ht="15" customHeight="1" x14ac:dyDescent="0.25">
      <c r="A297" s="1092"/>
      <c r="B297" s="215"/>
      <c r="C297" s="370">
        <v>3</v>
      </c>
      <c r="D297" s="1246" t="s">
        <v>1697</v>
      </c>
      <c r="E297" s="260"/>
      <c r="F297" s="260"/>
      <c r="G297" s="260"/>
      <c r="H297" s="210"/>
      <c r="I297" s="210"/>
      <c r="J297" s="262"/>
    </row>
    <row r="298" spans="1:22" s="402" customFormat="1" ht="15" customHeight="1" x14ac:dyDescent="0.25">
      <c r="A298" s="1092"/>
      <c r="B298" s="1363"/>
      <c r="C298" s="1364">
        <v>4</v>
      </c>
      <c r="D298" s="1365" t="s">
        <v>1698</v>
      </c>
      <c r="E298" s="1283"/>
      <c r="F298" s="1283"/>
      <c r="G298" s="1283"/>
      <c r="H298" s="210"/>
      <c r="I298" s="210"/>
      <c r="J298" s="262"/>
    </row>
    <row r="299" spans="1:22" s="379" customFormat="1" ht="15" customHeight="1" x14ac:dyDescent="0.25">
      <c r="A299" s="654"/>
      <c r="B299" s="995" t="s">
        <v>1009</v>
      </c>
      <c r="C299" s="651">
        <v>1</v>
      </c>
      <c r="D299" s="655" t="s">
        <v>671</v>
      </c>
      <c r="E299" s="641"/>
      <c r="F299" s="656"/>
      <c r="G299" s="656"/>
      <c r="H299" s="3"/>
      <c r="I299" s="3"/>
      <c r="J299" s="605"/>
      <c r="K299" s="3"/>
      <c r="L299" s="606"/>
      <c r="M299" s="606"/>
      <c r="N299" s="606"/>
      <c r="O299" s="606"/>
      <c r="P299" s="606"/>
      <c r="Q299" s="606"/>
      <c r="R299" s="606"/>
      <c r="S299" s="606"/>
      <c r="T299" s="606"/>
      <c r="U299" s="606"/>
      <c r="V299" s="606"/>
    </row>
    <row r="300" spans="1:22" s="379" customFormat="1" ht="15" customHeight="1" x14ac:dyDescent="0.25">
      <c r="A300" s="654"/>
      <c r="B300" s="215"/>
      <c r="C300" s="268">
        <v>2</v>
      </c>
      <c r="D300" s="364" t="s">
        <v>672</v>
      </c>
      <c r="E300" s="739"/>
      <c r="F300" s="54"/>
      <c r="G300" s="54"/>
      <c r="H300" s="3"/>
      <c r="I300" s="3"/>
      <c r="J300" s="605"/>
      <c r="K300" s="3"/>
      <c r="L300" s="606"/>
      <c r="M300" s="606"/>
      <c r="N300" s="606"/>
      <c r="O300" s="606"/>
      <c r="P300" s="606"/>
      <c r="Q300" s="606"/>
      <c r="R300" s="606"/>
      <c r="S300" s="606"/>
      <c r="T300" s="606"/>
      <c r="U300" s="606"/>
      <c r="V300" s="606"/>
    </row>
    <row r="301" spans="1:22" s="379" customFormat="1" ht="15" customHeight="1" x14ac:dyDescent="0.25">
      <c r="A301" s="654"/>
      <c r="B301" s="3"/>
      <c r="C301" s="607">
        <v>3</v>
      </c>
      <c r="D301" s="608" t="s">
        <v>673</v>
      </c>
      <c r="E301" s="609"/>
      <c r="F301" s="54"/>
      <c r="G301" s="54"/>
      <c r="H301" s="3"/>
      <c r="I301" s="3"/>
      <c r="J301" s="605"/>
      <c r="K301" s="3"/>
      <c r="L301" s="606"/>
      <c r="M301" s="606"/>
      <c r="N301" s="606"/>
      <c r="O301" s="606"/>
      <c r="P301" s="606"/>
      <c r="Q301" s="606"/>
      <c r="R301" s="606"/>
      <c r="S301" s="606"/>
      <c r="T301" s="606"/>
      <c r="U301" s="606"/>
      <c r="V301" s="606"/>
    </row>
    <row r="302" spans="1:22" s="379" customFormat="1" ht="15" customHeight="1" x14ac:dyDescent="0.25">
      <c r="A302" s="654"/>
      <c r="B302" s="3"/>
      <c r="C302" s="607">
        <v>4</v>
      </c>
      <c r="D302" s="608" t="s">
        <v>674</v>
      </c>
      <c r="E302" s="609"/>
      <c r="F302" s="54"/>
      <c r="G302" s="54"/>
      <c r="H302" s="3"/>
      <c r="I302" s="3"/>
      <c r="J302" s="605"/>
      <c r="K302" s="3"/>
      <c r="L302" s="606"/>
      <c r="M302" s="606"/>
      <c r="N302" s="606"/>
      <c r="O302" s="606"/>
      <c r="P302" s="606"/>
      <c r="Q302" s="606"/>
      <c r="R302" s="606"/>
      <c r="S302" s="606"/>
      <c r="T302" s="606"/>
      <c r="U302" s="606"/>
      <c r="V302" s="606"/>
    </row>
    <row r="303" spans="1:22" s="379" customFormat="1" ht="15" customHeight="1" x14ac:dyDescent="0.25">
      <c r="A303" s="654"/>
      <c r="B303" s="3"/>
      <c r="C303" s="607">
        <v>5</v>
      </c>
      <c r="D303" s="608" t="s">
        <v>675</v>
      </c>
      <c r="E303" s="609"/>
      <c r="F303" s="54"/>
      <c r="G303" s="54"/>
      <c r="H303" s="3"/>
      <c r="I303" s="3"/>
      <c r="J303" s="605"/>
      <c r="K303" s="3"/>
      <c r="L303" s="606"/>
      <c r="M303" s="606"/>
      <c r="N303" s="606"/>
      <c r="O303" s="606"/>
      <c r="P303" s="606"/>
      <c r="Q303" s="606"/>
      <c r="R303" s="606"/>
      <c r="S303" s="606"/>
      <c r="T303" s="606"/>
      <c r="U303" s="606"/>
      <c r="V303" s="606"/>
    </row>
    <row r="304" spans="1:22" s="379" customFormat="1" ht="15" customHeight="1" x14ac:dyDescent="0.25">
      <c r="A304" s="654"/>
      <c r="B304" s="3"/>
      <c r="C304" s="607">
        <v>6</v>
      </c>
      <c r="D304" s="608" t="s">
        <v>676</v>
      </c>
      <c r="E304" s="609"/>
      <c r="F304" s="54"/>
      <c r="G304" s="54"/>
      <c r="H304" s="3"/>
      <c r="I304" s="3"/>
      <c r="J304" s="605"/>
      <c r="K304" s="3"/>
      <c r="L304" s="606"/>
      <c r="M304" s="606"/>
      <c r="N304" s="606"/>
      <c r="O304" s="606"/>
      <c r="P304" s="606"/>
      <c r="Q304" s="606"/>
      <c r="R304" s="606"/>
      <c r="S304" s="606"/>
      <c r="T304" s="606"/>
      <c r="U304" s="606"/>
      <c r="V304" s="606"/>
    </row>
    <row r="305" spans="1:22" s="379" customFormat="1" ht="15" customHeight="1" x14ac:dyDescent="0.25">
      <c r="A305" s="654"/>
      <c r="B305" s="3"/>
      <c r="C305" s="607">
        <v>7</v>
      </c>
      <c r="D305" s="608" t="s">
        <v>677</v>
      </c>
      <c r="E305" s="609"/>
      <c r="F305" s="54"/>
      <c r="G305" s="54"/>
      <c r="H305" s="3"/>
      <c r="I305" s="3"/>
      <c r="J305" s="605"/>
      <c r="K305" s="3"/>
      <c r="L305" s="606"/>
      <c r="M305" s="606"/>
      <c r="N305" s="606"/>
      <c r="O305" s="606"/>
      <c r="P305" s="606"/>
      <c r="Q305" s="606"/>
      <c r="R305" s="606"/>
      <c r="S305" s="606"/>
      <c r="T305" s="606"/>
      <c r="U305" s="606"/>
      <c r="V305" s="606"/>
    </row>
    <row r="306" spans="1:22" s="379" customFormat="1" ht="15" customHeight="1" x14ac:dyDescent="0.25">
      <c r="A306" s="654"/>
      <c r="B306" s="3"/>
      <c r="C306" s="607">
        <v>8</v>
      </c>
      <c r="D306" s="608" t="s">
        <v>678</v>
      </c>
      <c r="E306" s="609"/>
      <c r="F306" s="54"/>
      <c r="G306" s="54"/>
      <c r="H306" s="3"/>
      <c r="I306" s="3"/>
      <c r="J306" s="605"/>
      <c r="K306" s="3"/>
      <c r="L306" s="606"/>
      <c r="M306" s="606"/>
      <c r="N306" s="606"/>
      <c r="O306" s="606"/>
      <c r="P306" s="606"/>
      <c r="Q306" s="606"/>
      <c r="R306" s="606"/>
      <c r="S306" s="606"/>
      <c r="T306" s="606"/>
      <c r="U306" s="606"/>
      <c r="V306" s="606"/>
    </row>
    <row r="307" spans="1:22" s="379" customFormat="1" ht="15" customHeight="1" x14ac:dyDescent="0.25">
      <c r="A307" s="654"/>
      <c r="B307" s="3"/>
      <c r="C307" s="607">
        <v>9</v>
      </c>
      <c r="D307" s="608" t="s">
        <v>679</v>
      </c>
      <c r="E307" s="609"/>
      <c r="F307" s="54"/>
      <c r="G307" s="54"/>
      <c r="H307" s="3"/>
      <c r="I307" s="3"/>
      <c r="J307" s="605"/>
      <c r="K307" s="3"/>
      <c r="L307" s="606"/>
      <c r="M307" s="606"/>
      <c r="N307" s="606"/>
      <c r="O307" s="606"/>
      <c r="P307" s="606"/>
      <c r="Q307" s="606"/>
      <c r="R307" s="606"/>
      <c r="S307" s="606"/>
      <c r="T307" s="606"/>
      <c r="U307" s="606"/>
      <c r="V307" s="606"/>
    </row>
    <row r="308" spans="1:22" s="379" customFormat="1" ht="15" customHeight="1" x14ac:dyDescent="0.25">
      <c r="A308" s="654"/>
      <c r="B308" s="3"/>
      <c r="C308" s="607">
        <v>10</v>
      </c>
      <c r="D308" s="608" t="s">
        <v>680</v>
      </c>
      <c r="E308" s="609"/>
      <c r="F308" s="54"/>
      <c r="G308" s="54"/>
      <c r="H308" s="3"/>
      <c r="I308" s="3"/>
      <c r="J308" s="605"/>
      <c r="K308" s="3"/>
      <c r="L308" s="606"/>
      <c r="M308" s="606"/>
      <c r="N308" s="606"/>
      <c r="O308" s="606"/>
      <c r="P308" s="606"/>
      <c r="Q308" s="606"/>
      <c r="R308" s="606"/>
      <c r="S308" s="606"/>
      <c r="T308" s="606"/>
      <c r="U308" s="606"/>
      <c r="V308" s="606"/>
    </row>
    <row r="309" spans="1:22" s="379" customFormat="1" ht="15" customHeight="1" x14ac:dyDescent="0.25">
      <c r="A309" s="654"/>
      <c r="B309" s="3"/>
      <c r="C309" s="607">
        <v>11</v>
      </c>
      <c r="D309" s="608" t="s">
        <v>681</v>
      </c>
      <c r="E309" s="609"/>
      <c r="F309" s="54"/>
      <c r="G309" s="54"/>
      <c r="H309" s="3"/>
      <c r="I309" s="3"/>
      <c r="J309" s="605"/>
      <c r="K309" s="3"/>
      <c r="L309" s="606"/>
      <c r="M309" s="606"/>
      <c r="N309" s="606"/>
      <c r="O309" s="606"/>
      <c r="P309" s="606"/>
      <c r="Q309" s="606"/>
      <c r="R309" s="606"/>
      <c r="S309" s="606"/>
      <c r="T309" s="606"/>
      <c r="U309" s="606"/>
      <c r="V309" s="606"/>
    </row>
    <row r="310" spans="1:22" s="379" customFormat="1" ht="15" customHeight="1" x14ac:dyDescent="0.25">
      <c r="A310" s="654"/>
      <c r="B310" s="3"/>
      <c r="C310" s="607">
        <v>12</v>
      </c>
      <c r="D310" s="608" t="s">
        <v>682</v>
      </c>
      <c r="E310" s="609"/>
      <c r="F310" s="54"/>
      <c r="G310" s="54"/>
      <c r="H310" s="3"/>
      <c r="I310" s="3"/>
      <c r="J310" s="605"/>
      <c r="K310" s="3"/>
      <c r="L310" s="606"/>
      <c r="M310" s="606"/>
      <c r="N310" s="606"/>
      <c r="O310" s="606"/>
      <c r="P310" s="606"/>
      <c r="Q310" s="606"/>
      <c r="R310" s="606"/>
      <c r="S310" s="606"/>
      <c r="T310" s="606"/>
      <c r="U310" s="606"/>
      <c r="V310" s="606"/>
    </row>
    <row r="311" spans="1:22" s="379" customFormat="1" ht="15" customHeight="1" x14ac:dyDescent="0.25">
      <c r="A311" s="654"/>
      <c r="B311" s="3"/>
      <c r="C311" s="607">
        <v>13</v>
      </c>
      <c r="D311" s="608" t="s">
        <v>683</v>
      </c>
      <c r="E311" s="609"/>
      <c r="F311" s="54"/>
      <c r="G311" s="54"/>
      <c r="H311" s="3"/>
      <c r="I311" s="3"/>
      <c r="J311" s="605"/>
      <c r="K311" s="3"/>
      <c r="L311" s="606"/>
      <c r="M311" s="606"/>
      <c r="N311" s="606"/>
      <c r="O311" s="606"/>
      <c r="P311" s="606"/>
      <c r="Q311" s="606"/>
      <c r="R311" s="606"/>
      <c r="S311" s="606"/>
      <c r="T311" s="606"/>
      <c r="U311" s="606"/>
      <c r="V311" s="606"/>
    </row>
    <row r="312" spans="1:22" s="379" customFormat="1" ht="15" customHeight="1" x14ac:dyDescent="0.25">
      <c r="A312" s="654"/>
      <c r="B312" s="3"/>
      <c r="C312" s="607">
        <v>14</v>
      </c>
      <c r="D312" s="608" t="s">
        <v>684</v>
      </c>
      <c r="E312" s="609"/>
      <c r="F312" s="54"/>
      <c r="G312" s="54"/>
      <c r="H312" s="3"/>
      <c r="I312" s="3"/>
      <c r="J312" s="605"/>
      <c r="K312" s="3"/>
      <c r="L312" s="606"/>
      <c r="M312" s="606"/>
      <c r="N312" s="606"/>
      <c r="O312" s="606"/>
      <c r="P312" s="606"/>
      <c r="Q312" s="606"/>
      <c r="R312" s="606"/>
      <c r="S312" s="606"/>
      <c r="T312" s="606"/>
      <c r="U312" s="606"/>
      <c r="V312" s="606"/>
    </row>
    <row r="313" spans="1:22" s="379" customFormat="1" ht="15" customHeight="1" x14ac:dyDescent="0.25">
      <c r="A313" s="654"/>
      <c r="B313" s="3"/>
      <c r="C313" s="607">
        <v>15</v>
      </c>
      <c r="D313" s="608" t="s">
        <v>685</v>
      </c>
      <c r="E313" s="609"/>
      <c r="F313" s="54"/>
      <c r="G313" s="54"/>
      <c r="H313" s="3"/>
      <c r="I313" s="3"/>
      <c r="J313" s="605"/>
      <c r="K313" s="3"/>
      <c r="L313" s="606"/>
      <c r="M313" s="606"/>
      <c r="N313" s="606"/>
      <c r="O313" s="606"/>
      <c r="P313" s="606"/>
      <c r="Q313" s="606"/>
      <c r="R313" s="606"/>
      <c r="S313" s="606"/>
      <c r="T313" s="606"/>
      <c r="U313" s="606"/>
      <c r="V313" s="606"/>
    </row>
    <row r="314" spans="1:22" s="379" customFormat="1" ht="15" customHeight="1" x14ac:dyDescent="0.25">
      <c r="A314" s="654"/>
      <c r="B314" s="3"/>
      <c r="C314" s="607">
        <v>16</v>
      </c>
      <c r="D314" s="608" t="s">
        <v>686</v>
      </c>
      <c r="E314" s="609"/>
      <c r="F314" s="54"/>
      <c r="G314" s="54"/>
      <c r="H314" s="3"/>
      <c r="I314" s="3"/>
      <c r="J314" s="605"/>
      <c r="K314" s="3"/>
      <c r="L314" s="606"/>
      <c r="M314" s="606"/>
      <c r="N314" s="606"/>
      <c r="O314" s="606"/>
      <c r="P314" s="606"/>
      <c r="Q314" s="606"/>
      <c r="R314" s="606"/>
      <c r="S314" s="606"/>
      <c r="T314" s="606"/>
      <c r="U314" s="606"/>
      <c r="V314" s="606"/>
    </row>
    <row r="315" spans="1:22" s="379" customFormat="1" ht="15" customHeight="1" x14ac:dyDescent="0.25">
      <c r="A315" s="654"/>
      <c r="B315" s="3"/>
      <c r="C315" s="607">
        <v>17</v>
      </c>
      <c r="D315" s="608" t="s">
        <v>687</v>
      </c>
      <c r="E315" s="609"/>
      <c r="F315" s="54"/>
      <c r="G315" s="54"/>
      <c r="H315" s="3"/>
      <c r="I315" s="3"/>
      <c r="J315" s="605"/>
      <c r="K315" s="3"/>
      <c r="L315" s="606"/>
      <c r="M315" s="606"/>
      <c r="N315" s="606"/>
      <c r="O315" s="606"/>
      <c r="P315" s="606"/>
      <c r="Q315" s="606"/>
      <c r="R315" s="606"/>
      <c r="S315" s="606"/>
      <c r="T315" s="606"/>
      <c r="U315" s="606"/>
      <c r="V315" s="606"/>
    </row>
    <row r="316" spans="1:22" s="379" customFormat="1" ht="15" customHeight="1" x14ac:dyDescent="0.25">
      <c r="A316" s="654"/>
      <c r="B316" s="3"/>
      <c r="C316" s="607">
        <v>18</v>
      </c>
      <c r="D316" s="608" t="s">
        <v>688</v>
      </c>
      <c r="E316" s="609"/>
      <c r="F316" s="54"/>
      <c r="G316" s="54"/>
      <c r="H316" s="3"/>
      <c r="I316" s="3"/>
      <c r="J316" s="605"/>
      <c r="K316" s="3"/>
      <c r="L316" s="606"/>
      <c r="M316" s="606"/>
      <c r="N316" s="606"/>
      <c r="O316" s="606"/>
      <c r="P316" s="606"/>
      <c r="Q316" s="606"/>
      <c r="R316" s="606"/>
      <c r="S316" s="606"/>
      <c r="T316" s="606"/>
      <c r="U316" s="606"/>
      <c r="V316" s="606"/>
    </row>
    <row r="317" spans="1:22" s="379" customFormat="1" ht="15" customHeight="1" x14ac:dyDescent="0.25">
      <c r="A317" s="654"/>
      <c r="B317" s="3"/>
      <c r="C317" s="607">
        <v>19</v>
      </c>
      <c r="D317" s="608" t="s">
        <v>689</v>
      </c>
      <c r="E317" s="609"/>
      <c r="F317" s="54"/>
      <c r="G317" s="54"/>
      <c r="H317" s="3"/>
      <c r="I317" s="3"/>
      <c r="J317" s="605"/>
      <c r="K317" s="3"/>
      <c r="L317" s="606"/>
      <c r="M317" s="606"/>
      <c r="N317" s="606"/>
      <c r="O317" s="606"/>
      <c r="P317" s="606"/>
      <c r="Q317" s="606"/>
      <c r="R317" s="606"/>
      <c r="S317" s="606"/>
      <c r="T317" s="606"/>
      <c r="U317" s="606"/>
      <c r="V317" s="606"/>
    </row>
    <row r="318" spans="1:22" s="379" customFormat="1" ht="15" customHeight="1" x14ac:dyDescent="0.25">
      <c r="A318" s="654"/>
      <c r="B318" s="3"/>
      <c r="C318" s="607">
        <v>20</v>
      </c>
      <c r="D318" s="608" t="s">
        <v>690</v>
      </c>
      <c r="E318" s="609"/>
      <c r="F318" s="54"/>
      <c r="G318" s="54"/>
      <c r="H318" s="3"/>
      <c r="I318" s="3"/>
      <c r="J318" s="605"/>
      <c r="K318" s="3"/>
      <c r="L318" s="606"/>
      <c r="M318" s="606"/>
      <c r="N318" s="606"/>
      <c r="O318" s="606"/>
      <c r="P318" s="606"/>
      <c r="Q318" s="606"/>
      <c r="R318" s="606"/>
      <c r="S318" s="606"/>
      <c r="T318" s="606"/>
      <c r="U318" s="606"/>
      <c r="V318" s="606"/>
    </row>
    <row r="319" spans="1:22" s="379" customFormat="1" ht="15" customHeight="1" x14ac:dyDescent="0.25">
      <c r="A319" s="654"/>
      <c r="B319" s="3"/>
      <c r="C319" s="607">
        <v>21</v>
      </c>
      <c r="D319" s="608" t="s">
        <v>691</v>
      </c>
      <c r="E319" s="609"/>
      <c r="F319" s="54"/>
      <c r="G319" s="54"/>
      <c r="H319" s="3"/>
      <c r="I319" s="3"/>
      <c r="J319" s="605"/>
      <c r="K319" s="3"/>
      <c r="L319" s="606"/>
      <c r="M319" s="606"/>
      <c r="N319" s="606"/>
      <c r="O319" s="606"/>
      <c r="P319" s="606"/>
      <c r="Q319" s="606"/>
      <c r="R319" s="606"/>
      <c r="S319" s="606"/>
      <c r="T319" s="606"/>
      <c r="U319" s="606"/>
      <c r="V319" s="606"/>
    </row>
    <row r="320" spans="1:22" ht="15" customHeight="1" x14ac:dyDescent="0.25">
      <c r="A320" s="640"/>
      <c r="B320" s="995" t="s">
        <v>280</v>
      </c>
      <c r="C320" s="657">
        <v>0</v>
      </c>
      <c r="D320" s="770"/>
      <c r="E320" s="770"/>
      <c r="F320" s="770"/>
      <c r="G320" s="770"/>
      <c r="H320" s="214"/>
      <c r="I320" s="214"/>
      <c r="J320" s="262"/>
    </row>
    <row r="321" spans="1:10" ht="15" customHeight="1" x14ac:dyDescent="0.25">
      <c r="A321" s="640"/>
      <c r="B321" s="222"/>
      <c r="C321" s="268">
        <v>1</v>
      </c>
      <c r="D321" s="739"/>
      <c r="E321" s="739"/>
      <c r="F321" s="739"/>
      <c r="G321" s="739"/>
      <c r="H321" s="214"/>
      <c r="I321" s="214"/>
      <c r="J321" s="262"/>
    </row>
    <row r="322" spans="1:10" ht="15" customHeight="1" x14ac:dyDescent="0.25">
      <c r="A322" s="640"/>
      <c r="B322" s="222"/>
      <c r="C322" s="268">
        <v>2</v>
      </c>
      <c r="D322" s="739"/>
      <c r="E322" s="739"/>
      <c r="F322" s="739"/>
      <c r="G322" s="739"/>
      <c r="H322" s="214"/>
      <c r="I322" s="214"/>
      <c r="J322" s="262"/>
    </row>
    <row r="323" spans="1:10" ht="15" customHeight="1" x14ac:dyDescent="0.25">
      <c r="A323" s="640"/>
      <c r="B323" s="222"/>
      <c r="C323" s="268">
        <v>3</v>
      </c>
      <c r="D323" s="739"/>
      <c r="E323" s="739"/>
      <c r="F323" s="739"/>
      <c r="G323" s="739"/>
      <c r="H323" s="214"/>
      <c r="I323" s="214"/>
      <c r="J323" s="262"/>
    </row>
    <row r="324" spans="1:10" ht="15" customHeight="1" x14ac:dyDescent="0.25">
      <c r="A324" s="640"/>
      <c r="B324" s="222"/>
      <c r="C324" s="268">
        <v>4</v>
      </c>
      <c r="D324" s="739"/>
      <c r="E324" s="739"/>
      <c r="F324" s="739"/>
      <c r="G324" s="739"/>
      <c r="H324" s="214"/>
      <c r="I324" s="214"/>
      <c r="J324" s="262"/>
    </row>
    <row r="325" spans="1:10" ht="15" customHeight="1" x14ac:dyDescent="0.25">
      <c r="A325" s="640"/>
      <c r="B325" s="222"/>
      <c r="C325" s="268">
        <v>5</v>
      </c>
      <c r="D325" s="739"/>
      <c r="E325" s="739"/>
      <c r="F325" s="739"/>
      <c r="G325" s="739"/>
      <c r="H325" s="214"/>
      <c r="I325" s="214"/>
      <c r="J325" s="262"/>
    </row>
    <row r="326" spans="1:10" ht="15" customHeight="1" x14ac:dyDescent="0.25">
      <c r="A326" s="640"/>
      <c r="B326" s="222"/>
      <c r="C326" s="268">
        <v>6</v>
      </c>
      <c r="D326" s="739"/>
      <c r="E326" s="739"/>
      <c r="F326" s="739"/>
      <c r="G326" s="739"/>
      <c r="H326" s="214"/>
      <c r="I326" s="214"/>
      <c r="J326" s="262"/>
    </row>
    <row r="327" spans="1:10" ht="15" customHeight="1" x14ac:dyDescent="0.25">
      <c r="A327" s="640"/>
      <c r="B327" s="222"/>
      <c r="C327" s="268">
        <v>7</v>
      </c>
      <c r="D327" s="739"/>
      <c r="E327" s="739"/>
      <c r="F327" s="739"/>
      <c r="G327" s="739"/>
      <c r="H327" s="214"/>
      <c r="I327" s="214"/>
      <c r="J327" s="262"/>
    </row>
    <row r="328" spans="1:10" ht="15" customHeight="1" x14ac:dyDescent="0.25">
      <c r="A328" s="640"/>
      <c r="B328" s="222"/>
      <c r="C328" s="268">
        <v>8</v>
      </c>
      <c r="D328" s="739"/>
      <c r="E328" s="739"/>
      <c r="F328" s="739"/>
      <c r="G328" s="739"/>
      <c r="H328" s="214"/>
      <c r="I328" s="214"/>
      <c r="J328" s="262"/>
    </row>
    <row r="329" spans="1:10" ht="15" customHeight="1" x14ac:dyDescent="0.25">
      <c r="A329" s="640"/>
      <c r="B329" s="222"/>
      <c r="C329" s="268">
        <v>9</v>
      </c>
      <c r="D329" s="739"/>
      <c r="E329" s="739"/>
      <c r="F329" s="739"/>
      <c r="G329" s="739"/>
      <c r="H329" s="214"/>
      <c r="I329" s="214"/>
      <c r="J329" s="262"/>
    </row>
    <row r="330" spans="1:10" ht="15" customHeight="1" x14ac:dyDescent="0.25">
      <c r="A330" s="640"/>
      <c r="B330" s="222"/>
      <c r="C330" s="268">
        <v>10</v>
      </c>
      <c r="D330" s="739"/>
      <c r="E330" s="739"/>
      <c r="F330" s="739"/>
      <c r="G330" s="739"/>
      <c r="H330" s="214"/>
      <c r="I330" s="214"/>
      <c r="J330" s="262"/>
    </row>
    <row r="331" spans="1:10" ht="15" customHeight="1" x14ac:dyDescent="0.25">
      <c r="A331" s="640"/>
      <c r="B331" s="222"/>
      <c r="C331" s="268">
        <v>11</v>
      </c>
      <c r="D331" s="739"/>
      <c r="E331" s="739"/>
      <c r="F331" s="739"/>
      <c r="G331" s="739"/>
      <c r="H331" s="214"/>
      <c r="I331" s="214"/>
      <c r="J331" s="262"/>
    </row>
    <row r="332" spans="1:10" ht="15" customHeight="1" x14ac:dyDescent="0.25">
      <c r="A332" s="640"/>
      <c r="B332" s="222"/>
      <c r="C332" s="268">
        <v>12</v>
      </c>
      <c r="D332" s="739"/>
      <c r="E332" s="739"/>
      <c r="F332" s="739"/>
      <c r="G332" s="739"/>
      <c r="H332" s="214"/>
      <c r="I332" s="214"/>
      <c r="J332" s="262"/>
    </row>
    <row r="333" spans="1:10" ht="15" customHeight="1" x14ac:dyDescent="0.25">
      <c r="A333" s="640"/>
      <c r="B333" s="222"/>
      <c r="C333" s="268">
        <v>13</v>
      </c>
      <c r="D333" s="739"/>
      <c r="E333" s="739"/>
      <c r="F333" s="739"/>
      <c r="G333" s="739"/>
      <c r="H333" s="214"/>
      <c r="I333" s="214"/>
      <c r="J333" s="262"/>
    </row>
    <row r="334" spans="1:10" ht="15" customHeight="1" x14ac:dyDescent="0.25">
      <c r="A334" s="640"/>
      <c r="B334" s="222"/>
      <c r="C334" s="268">
        <v>14</v>
      </c>
      <c r="D334" s="739"/>
      <c r="E334" s="739"/>
      <c r="F334" s="739"/>
      <c r="G334" s="739"/>
      <c r="H334" s="214"/>
      <c r="I334" s="214"/>
      <c r="J334" s="262"/>
    </row>
    <row r="335" spans="1:10" ht="15" customHeight="1" x14ac:dyDescent="0.25">
      <c r="A335" s="640"/>
      <c r="B335" s="222"/>
      <c r="C335" s="268">
        <v>15</v>
      </c>
      <c r="D335" s="739"/>
      <c r="E335" s="739"/>
      <c r="F335" s="739"/>
      <c r="G335" s="739"/>
      <c r="H335" s="214"/>
      <c r="I335" s="214"/>
      <c r="J335" s="262"/>
    </row>
    <row r="336" spans="1:10" ht="15" customHeight="1" x14ac:dyDescent="0.25">
      <c r="A336" s="640"/>
      <c r="B336" s="222"/>
      <c r="C336" s="268">
        <v>16</v>
      </c>
      <c r="D336" s="739"/>
      <c r="E336" s="739"/>
      <c r="F336" s="739"/>
      <c r="G336" s="739"/>
      <c r="H336" s="214"/>
      <c r="I336" s="214"/>
      <c r="J336" s="262"/>
    </row>
    <row r="337" spans="1:10" ht="15" customHeight="1" x14ac:dyDescent="0.25">
      <c r="A337" s="640"/>
      <c r="B337" s="222"/>
      <c r="C337" s="268">
        <v>17</v>
      </c>
      <c r="D337" s="739"/>
      <c r="E337" s="739"/>
      <c r="F337" s="739"/>
      <c r="G337" s="739"/>
      <c r="H337" s="214"/>
      <c r="I337" s="214"/>
      <c r="J337" s="262"/>
    </row>
    <row r="338" spans="1:10" ht="15" customHeight="1" x14ac:dyDescent="0.25">
      <c r="A338" s="640"/>
      <c r="B338" s="222"/>
      <c r="C338" s="268">
        <v>18</v>
      </c>
      <c r="D338" s="739"/>
      <c r="E338" s="739"/>
      <c r="F338" s="739"/>
      <c r="G338" s="739"/>
      <c r="H338" s="214"/>
      <c r="I338" s="214"/>
      <c r="J338" s="262"/>
    </row>
    <row r="339" spans="1:10" ht="15" customHeight="1" x14ac:dyDescent="0.25">
      <c r="A339" s="640"/>
      <c r="B339" s="222"/>
      <c r="C339" s="268">
        <v>19</v>
      </c>
      <c r="D339" s="739"/>
      <c r="E339" s="739"/>
      <c r="F339" s="739"/>
      <c r="G339" s="739"/>
      <c r="H339" s="214"/>
      <c r="I339" s="214"/>
      <c r="J339" s="262"/>
    </row>
    <row r="340" spans="1:10" ht="15" customHeight="1" x14ac:dyDescent="0.25">
      <c r="A340" s="640"/>
      <c r="B340" s="222"/>
      <c r="C340" s="268">
        <v>20</v>
      </c>
      <c r="D340" s="739"/>
      <c r="E340" s="739"/>
      <c r="F340" s="739"/>
      <c r="G340" s="739"/>
      <c r="H340" s="214"/>
      <c r="I340" s="214"/>
      <c r="J340" s="262"/>
    </row>
    <row r="341" spans="1:10" ht="15" customHeight="1" x14ac:dyDescent="0.25">
      <c r="A341" s="640"/>
      <c r="B341" s="222"/>
      <c r="C341" s="268">
        <v>21</v>
      </c>
      <c r="D341" s="739"/>
      <c r="E341" s="739"/>
      <c r="F341" s="739"/>
      <c r="G341" s="739"/>
      <c r="H341" s="214"/>
      <c r="I341" s="214"/>
      <c r="J341" s="262"/>
    </row>
    <row r="342" spans="1:10" ht="15" customHeight="1" x14ac:dyDescent="0.25">
      <c r="A342" s="640"/>
      <c r="B342" s="222"/>
      <c r="C342" s="268">
        <v>22</v>
      </c>
      <c r="D342" s="739"/>
      <c r="E342" s="739"/>
      <c r="F342" s="739"/>
      <c r="G342" s="739"/>
      <c r="H342" s="214"/>
      <c r="I342" s="214"/>
      <c r="J342" s="262"/>
    </row>
    <row r="343" spans="1:10" ht="15" customHeight="1" x14ac:dyDescent="0.25">
      <c r="A343" s="640"/>
      <c r="B343" s="222"/>
      <c r="C343" s="268">
        <v>23</v>
      </c>
      <c r="D343" s="739"/>
      <c r="E343" s="739"/>
      <c r="F343" s="739"/>
      <c r="G343" s="739"/>
      <c r="H343" s="214"/>
      <c r="I343" s="214"/>
      <c r="J343" s="262"/>
    </row>
    <row r="344" spans="1:10" ht="15" customHeight="1" x14ac:dyDescent="0.25">
      <c r="A344" s="640"/>
      <c r="B344" s="222"/>
      <c r="C344" s="268">
        <v>24</v>
      </c>
      <c r="D344" s="739"/>
      <c r="E344" s="739"/>
      <c r="F344" s="739"/>
      <c r="G344" s="739"/>
      <c r="H344" s="214"/>
      <c r="I344" s="214"/>
      <c r="J344" s="262"/>
    </row>
    <row r="345" spans="1:10" ht="15" customHeight="1" x14ac:dyDescent="0.25">
      <c r="A345" s="640"/>
      <c r="B345" s="222"/>
      <c r="C345" s="268">
        <v>25</v>
      </c>
      <c r="D345" s="739"/>
      <c r="E345" s="739"/>
      <c r="F345" s="739"/>
      <c r="G345" s="739"/>
      <c r="H345" s="214"/>
      <c r="I345" s="214"/>
      <c r="J345" s="262"/>
    </row>
    <row r="346" spans="1:10" ht="15" customHeight="1" x14ac:dyDescent="0.25">
      <c r="A346" s="640"/>
      <c r="B346" s="222"/>
      <c r="C346" s="268">
        <v>26</v>
      </c>
      <c r="D346" s="739"/>
      <c r="E346" s="739"/>
      <c r="F346" s="739"/>
      <c r="G346" s="739"/>
      <c r="H346" s="214"/>
      <c r="I346" s="214"/>
      <c r="J346" s="262"/>
    </row>
    <row r="347" spans="1:10" ht="15" customHeight="1" x14ac:dyDescent="0.25">
      <c r="A347" s="640"/>
      <c r="B347" s="222"/>
      <c r="C347" s="268">
        <v>27</v>
      </c>
      <c r="D347" s="739"/>
      <c r="E347" s="739"/>
      <c r="F347" s="739"/>
      <c r="G347" s="739"/>
      <c r="H347" s="214"/>
      <c r="I347" s="214"/>
      <c r="J347" s="262"/>
    </row>
    <row r="348" spans="1:10" ht="15" customHeight="1" x14ac:dyDescent="0.25">
      <c r="A348" s="640"/>
      <c r="B348" s="222"/>
      <c r="C348" s="268">
        <v>28</v>
      </c>
      <c r="D348" s="739"/>
      <c r="E348" s="739"/>
      <c r="F348" s="739"/>
      <c r="G348" s="739"/>
      <c r="H348" s="214"/>
      <c r="I348" s="214"/>
      <c r="J348" s="262"/>
    </row>
    <row r="349" spans="1:10" ht="15" customHeight="1" x14ac:dyDescent="0.25">
      <c r="A349" s="640"/>
      <c r="B349" s="222"/>
      <c r="C349" s="268">
        <v>29</v>
      </c>
      <c r="D349" s="739"/>
      <c r="E349" s="739"/>
      <c r="F349" s="739"/>
      <c r="G349" s="739"/>
      <c r="H349" s="214"/>
      <c r="I349" s="214"/>
      <c r="J349" s="262"/>
    </row>
    <row r="350" spans="1:10" ht="15" customHeight="1" x14ac:dyDescent="0.25">
      <c r="A350" s="640"/>
      <c r="B350" s="222"/>
      <c r="C350" s="268">
        <v>30</v>
      </c>
      <c r="D350" s="739"/>
      <c r="E350" s="739"/>
      <c r="F350" s="739"/>
      <c r="G350" s="739"/>
      <c r="H350" s="214"/>
      <c r="I350" s="214"/>
      <c r="J350" s="262"/>
    </row>
    <row r="351" spans="1:10" ht="15" customHeight="1" x14ac:dyDescent="0.25">
      <c r="A351" s="640"/>
      <c r="B351" s="222"/>
      <c r="C351" s="268">
        <v>31</v>
      </c>
      <c r="D351" s="739"/>
      <c r="E351" s="739"/>
      <c r="F351" s="739"/>
      <c r="G351" s="739"/>
      <c r="H351" s="214"/>
      <c r="I351" s="214"/>
      <c r="J351" s="262"/>
    </row>
    <row r="352" spans="1:10" ht="15" customHeight="1" x14ac:dyDescent="0.25">
      <c r="A352" s="640"/>
      <c r="B352" s="222"/>
      <c r="C352" s="268">
        <v>32</v>
      </c>
      <c r="D352" s="739"/>
      <c r="E352" s="739"/>
      <c r="F352" s="739"/>
      <c r="G352" s="739"/>
      <c r="H352" s="214"/>
      <c r="I352" s="214"/>
      <c r="J352" s="262"/>
    </row>
    <row r="353" spans="1:10" ht="15" customHeight="1" x14ac:dyDescent="0.25">
      <c r="A353" s="640"/>
      <c r="B353" s="222"/>
      <c r="C353" s="268">
        <v>33</v>
      </c>
      <c r="D353" s="739"/>
      <c r="E353" s="739"/>
      <c r="F353" s="739"/>
      <c r="G353" s="739"/>
      <c r="H353" s="214"/>
      <c r="I353" s="214"/>
      <c r="J353" s="262"/>
    </row>
    <row r="354" spans="1:10" ht="15" customHeight="1" x14ac:dyDescent="0.25">
      <c r="A354" s="640"/>
      <c r="B354" s="222"/>
      <c r="C354" s="268">
        <v>34</v>
      </c>
      <c r="D354" s="739"/>
      <c r="E354" s="739"/>
      <c r="F354" s="739"/>
      <c r="G354" s="739"/>
      <c r="H354" s="214"/>
      <c r="I354" s="214"/>
      <c r="J354" s="262"/>
    </row>
    <row r="355" spans="1:10" ht="15" customHeight="1" x14ac:dyDescent="0.25">
      <c r="A355" s="640"/>
      <c r="B355" s="222"/>
      <c r="C355" s="268">
        <v>35</v>
      </c>
      <c r="D355" s="739"/>
      <c r="E355" s="739"/>
      <c r="F355" s="739"/>
      <c r="G355" s="739"/>
      <c r="H355" s="214"/>
      <c r="I355" s="214"/>
      <c r="J355" s="262"/>
    </row>
    <row r="356" spans="1:10" ht="15" customHeight="1" x14ac:dyDescent="0.25">
      <c r="A356" s="640"/>
      <c r="B356" s="222"/>
      <c r="C356" s="268">
        <v>36</v>
      </c>
      <c r="D356" s="739"/>
      <c r="E356" s="739"/>
      <c r="F356" s="739"/>
      <c r="G356" s="739"/>
      <c r="H356" s="214"/>
      <c r="I356" s="214"/>
      <c r="J356" s="262"/>
    </row>
    <row r="357" spans="1:10" ht="15" customHeight="1" x14ac:dyDescent="0.25">
      <c r="A357" s="640"/>
      <c r="B357" s="222"/>
      <c r="C357" s="268">
        <v>37</v>
      </c>
      <c r="D357" s="739"/>
      <c r="E357" s="739"/>
      <c r="F357" s="739"/>
      <c r="G357" s="739"/>
      <c r="H357" s="214"/>
      <c r="I357" s="214"/>
      <c r="J357" s="262"/>
    </row>
    <row r="358" spans="1:10" ht="15" customHeight="1" x14ac:dyDescent="0.25">
      <c r="A358" s="640"/>
      <c r="B358" s="222"/>
      <c r="C358" s="268">
        <v>38</v>
      </c>
      <c r="D358" s="739"/>
      <c r="E358" s="739"/>
      <c r="F358" s="739"/>
      <c r="G358" s="739"/>
      <c r="H358" s="214"/>
      <c r="I358" s="214"/>
      <c r="J358" s="262"/>
    </row>
    <row r="359" spans="1:10" ht="15" customHeight="1" x14ac:dyDescent="0.25">
      <c r="A359" s="640"/>
      <c r="B359" s="222"/>
      <c r="C359" s="268">
        <v>39</v>
      </c>
      <c r="D359" s="739"/>
      <c r="E359" s="739"/>
      <c r="F359" s="739"/>
      <c r="G359" s="739"/>
      <c r="H359" s="214"/>
      <c r="I359" s="214"/>
      <c r="J359" s="262"/>
    </row>
    <row r="360" spans="1:10" ht="15" customHeight="1" x14ac:dyDescent="0.25">
      <c r="A360" s="640"/>
      <c r="B360" s="222"/>
      <c r="C360" s="268">
        <v>40</v>
      </c>
      <c r="D360" s="739"/>
      <c r="E360" s="739"/>
      <c r="F360" s="739"/>
      <c r="G360" s="739"/>
      <c r="H360" s="214"/>
      <c r="I360" s="214"/>
      <c r="J360" s="262"/>
    </row>
    <row r="361" spans="1:10" ht="15" customHeight="1" x14ac:dyDescent="0.25">
      <c r="A361" s="640"/>
      <c r="B361" s="222"/>
      <c r="C361" s="268">
        <v>41</v>
      </c>
      <c r="D361" s="739"/>
      <c r="E361" s="739"/>
      <c r="F361" s="739"/>
      <c r="G361" s="739"/>
      <c r="H361" s="214"/>
      <c r="I361" s="214"/>
      <c r="J361" s="262"/>
    </row>
    <row r="362" spans="1:10" ht="15" customHeight="1" x14ac:dyDescent="0.25">
      <c r="A362" s="640"/>
      <c r="B362" s="222"/>
      <c r="C362" s="268">
        <v>42</v>
      </c>
      <c r="D362" s="739"/>
      <c r="E362" s="739"/>
      <c r="F362" s="739"/>
      <c r="G362" s="739"/>
      <c r="H362" s="214"/>
      <c r="I362" s="214"/>
      <c r="J362" s="262"/>
    </row>
    <row r="363" spans="1:10" ht="15" customHeight="1" x14ac:dyDescent="0.25">
      <c r="A363" s="640"/>
      <c r="B363" s="222"/>
      <c r="C363" s="268">
        <v>43</v>
      </c>
      <c r="D363" s="739"/>
      <c r="E363" s="739"/>
      <c r="F363" s="739"/>
      <c r="G363" s="739"/>
      <c r="H363" s="214"/>
      <c r="I363" s="214"/>
      <c r="J363" s="262"/>
    </row>
    <row r="364" spans="1:10" ht="15" customHeight="1" x14ac:dyDescent="0.25">
      <c r="A364" s="640"/>
      <c r="B364" s="222"/>
      <c r="C364" s="268">
        <v>44</v>
      </c>
      <c r="D364" s="739"/>
      <c r="E364" s="739"/>
      <c r="F364" s="739"/>
      <c r="G364" s="739"/>
      <c r="H364" s="214"/>
      <c r="I364" s="214"/>
      <c r="J364" s="262"/>
    </row>
    <row r="365" spans="1:10" ht="15" customHeight="1" x14ac:dyDescent="0.25">
      <c r="A365" s="640"/>
      <c r="B365" s="222"/>
      <c r="C365" s="268">
        <v>45</v>
      </c>
      <c r="D365" s="739"/>
      <c r="E365" s="739"/>
      <c r="F365" s="739"/>
      <c r="G365" s="739"/>
      <c r="H365" s="214"/>
      <c r="I365" s="214"/>
      <c r="J365" s="262"/>
    </row>
    <row r="366" spans="1:10" ht="15" customHeight="1" x14ac:dyDescent="0.25">
      <c r="A366" s="640"/>
      <c r="B366" s="222"/>
      <c r="C366" s="268">
        <v>46</v>
      </c>
      <c r="D366" s="739"/>
      <c r="E366" s="739"/>
      <c r="F366" s="739"/>
      <c r="G366" s="739"/>
      <c r="H366" s="214"/>
      <c r="I366" s="214"/>
      <c r="J366" s="262"/>
    </row>
    <row r="367" spans="1:10" ht="15" customHeight="1" x14ac:dyDescent="0.25">
      <c r="A367" s="640"/>
      <c r="B367" s="222"/>
      <c r="C367" s="268">
        <v>47</v>
      </c>
      <c r="D367" s="739"/>
      <c r="E367" s="739"/>
      <c r="F367" s="739"/>
      <c r="G367" s="739"/>
      <c r="H367" s="214"/>
      <c r="I367" s="214"/>
      <c r="J367" s="262"/>
    </row>
    <row r="368" spans="1:10" ht="15" customHeight="1" x14ac:dyDescent="0.25">
      <c r="A368" s="640"/>
      <c r="B368" s="222"/>
      <c r="C368" s="268">
        <v>48</v>
      </c>
      <c r="D368" s="739"/>
      <c r="E368" s="739"/>
      <c r="F368" s="739"/>
      <c r="G368" s="739"/>
      <c r="H368" s="214"/>
      <c r="I368" s="214"/>
      <c r="J368" s="262"/>
    </row>
    <row r="369" spans="1:10" ht="15" customHeight="1" x14ac:dyDescent="0.25">
      <c r="A369" s="640"/>
      <c r="B369" s="222"/>
      <c r="C369" s="268">
        <v>49</v>
      </c>
      <c r="D369" s="739"/>
      <c r="E369" s="739"/>
      <c r="F369" s="739"/>
      <c r="G369" s="739"/>
      <c r="H369" s="214"/>
      <c r="I369" s="214"/>
      <c r="J369" s="262"/>
    </row>
    <row r="370" spans="1:10" ht="15" customHeight="1" x14ac:dyDescent="0.25">
      <c r="A370" s="640"/>
      <c r="B370" s="222"/>
      <c r="C370" s="268">
        <v>50</v>
      </c>
      <c r="D370" s="739"/>
      <c r="E370" s="739"/>
      <c r="F370" s="739"/>
      <c r="G370" s="739"/>
      <c r="H370" s="214"/>
      <c r="I370" s="214"/>
      <c r="J370" s="262"/>
    </row>
    <row r="371" spans="1:10" ht="15" customHeight="1" x14ac:dyDescent="0.25">
      <c r="A371" s="640"/>
      <c r="B371" s="222"/>
      <c r="C371" s="268">
        <v>51</v>
      </c>
      <c r="D371" s="739"/>
      <c r="E371" s="739"/>
      <c r="F371" s="739"/>
      <c r="G371" s="739"/>
      <c r="H371" s="214"/>
      <c r="I371" s="214"/>
      <c r="J371" s="262"/>
    </row>
    <row r="372" spans="1:10" ht="15" customHeight="1" x14ac:dyDescent="0.25">
      <c r="A372" s="640"/>
      <c r="B372" s="222"/>
      <c r="C372" s="268">
        <v>52</v>
      </c>
      <c r="D372" s="739"/>
      <c r="E372" s="739"/>
      <c r="F372" s="739"/>
      <c r="G372" s="739"/>
      <c r="H372" s="214"/>
      <c r="I372" s="214"/>
      <c r="J372" s="262"/>
    </row>
    <row r="373" spans="1:10" ht="15" customHeight="1" x14ac:dyDescent="0.25">
      <c r="A373" s="640"/>
      <c r="B373" s="222"/>
      <c r="C373" s="268">
        <v>53</v>
      </c>
      <c r="D373" s="739"/>
      <c r="E373" s="739"/>
      <c r="F373" s="739"/>
      <c r="G373" s="739"/>
      <c r="H373" s="214"/>
      <c r="I373" s="214"/>
      <c r="J373" s="262"/>
    </row>
    <row r="374" spans="1:10" ht="15" customHeight="1" x14ac:dyDescent="0.25">
      <c r="A374" s="640"/>
      <c r="B374" s="222"/>
      <c r="C374" s="268">
        <v>54</v>
      </c>
      <c r="D374" s="739"/>
      <c r="E374" s="739"/>
      <c r="F374" s="739"/>
      <c r="G374" s="739"/>
      <c r="H374" s="214"/>
      <c r="I374" s="214"/>
      <c r="J374" s="262"/>
    </row>
    <row r="375" spans="1:10" ht="15" customHeight="1" x14ac:dyDescent="0.25">
      <c r="A375" s="640"/>
      <c r="B375" s="222"/>
      <c r="C375" s="268">
        <v>55</v>
      </c>
      <c r="D375" s="739"/>
      <c r="E375" s="739"/>
      <c r="F375" s="739"/>
      <c r="G375" s="739"/>
      <c r="H375" s="214"/>
      <c r="I375" s="214"/>
      <c r="J375" s="262"/>
    </row>
    <row r="376" spans="1:10" ht="15" customHeight="1" x14ac:dyDescent="0.25">
      <c r="A376" s="640"/>
      <c r="B376" s="222"/>
      <c r="C376" s="268">
        <v>56</v>
      </c>
      <c r="D376" s="739"/>
      <c r="E376" s="739"/>
      <c r="F376" s="739"/>
      <c r="G376" s="739"/>
      <c r="H376" s="214"/>
      <c r="I376" s="214"/>
      <c r="J376" s="262"/>
    </row>
    <row r="377" spans="1:10" ht="15" customHeight="1" x14ac:dyDescent="0.25">
      <c r="A377" s="640"/>
      <c r="B377" s="222"/>
      <c r="C377" s="268">
        <v>57</v>
      </c>
      <c r="D377" s="739"/>
      <c r="E377" s="739"/>
      <c r="F377" s="739"/>
      <c r="G377" s="739"/>
      <c r="H377" s="214"/>
      <c r="I377" s="214"/>
      <c r="J377" s="262"/>
    </row>
    <row r="378" spans="1:10" ht="15" customHeight="1" x14ac:dyDescent="0.25">
      <c r="A378" s="640"/>
      <c r="B378" s="222"/>
      <c r="C378" s="268">
        <v>58</v>
      </c>
      <c r="D378" s="739"/>
      <c r="E378" s="739"/>
      <c r="F378" s="739"/>
      <c r="G378" s="739"/>
      <c r="H378" s="214"/>
      <c r="I378" s="214"/>
      <c r="J378" s="262"/>
    </row>
    <row r="379" spans="1:10" ht="15" customHeight="1" x14ac:dyDescent="0.25">
      <c r="A379" s="640"/>
      <c r="B379" s="222"/>
      <c r="C379" s="268">
        <v>59</v>
      </c>
      <c r="D379" s="739"/>
      <c r="E379" s="739"/>
      <c r="F379" s="739"/>
      <c r="G379" s="739"/>
      <c r="H379" s="214"/>
      <c r="I379" s="214"/>
      <c r="J379" s="262"/>
    </row>
    <row r="380" spans="1:10" ht="15" customHeight="1" x14ac:dyDescent="0.25">
      <c r="A380" s="640"/>
      <c r="B380" s="222"/>
      <c r="C380" s="268">
        <v>60</v>
      </c>
      <c r="D380" s="739"/>
      <c r="E380" s="739"/>
      <c r="F380" s="739"/>
      <c r="G380" s="739"/>
      <c r="H380" s="214"/>
      <c r="I380" s="214"/>
      <c r="J380" s="262"/>
    </row>
    <row r="381" spans="1:10" ht="15" customHeight="1" x14ac:dyDescent="0.25">
      <c r="A381" s="640"/>
      <c r="B381" s="222"/>
      <c r="C381" s="268">
        <v>61</v>
      </c>
      <c r="D381" s="739"/>
      <c r="E381" s="739"/>
      <c r="F381" s="739"/>
      <c r="G381" s="739"/>
      <c r="H381" s="214"/>
      <c r="I381" s="214"/>
      <c r="J381" s="262"/>
    </row>
    <row r="382" spans="1:10" ht="15" customHeight="1" x14ac:dyDescent="0.25">
      <c r="A382" s="640"/>
      <c r="B382" s="222"/>
      <c r="C382" s="268">
        <v>62</v>
      </c>
      <c r="D382" s="739"/>
      <c r="E382" s="739"/>
      <c r="F382" s="739"/>
      <c r="G382" s="739"/>
      <c r="H382" s="214"/>
      <c r="I382" s="214"/>
      <c r="J382" s="262"/>
    </row>
    <row r="383" spans="1:10" ht="15" customHeight="1" x14ac:dyDescent="0.25">
      <c r="A383" s="640"/>
      <c r="B383" s="222"/>
      <c r="C383" s="268">
        <v>63</v>
      </c>
      <c r="D383" s="739"/>
      <c r="E383" s="739"/>
      <c r="F383" s="739"/>
      <c r="G383" s="739"/>
      <c r="H383" s="214"/>
      <c r="I383" s="214"/>
      <c r="J383" s="262"/>
    </row>
    <row r="384" spans="1:10" ht="15" customHeight="1" x14ac:dyDescent="0.25">
      <c r="A384" s="640"/>
      <c r="B384" s="222"/>
      <c r="C384" s="268">
        <v>64</v>
      </c>
      <c r="D384" s="739"/>
      <c r="E384" s="739"/>
      <c r="F384" s="739"/>
      <c r="G384" s="739"/>
      <c r="H384" s="214"/>
      <c r="I384" s="214"/>
      <c r="J384" s="262"/>
    </row>
    <row r="385" spans="1:10" ht="15" customHeight="1" x14ac:dyDescent="0.25">
      <c r="A385" s="640"/>
      <c r="B385" s="222"/>
      <c r="C385" s="268">
        <v>65</v>
      </c>
      <c r="D385" s="739"/>
      <c r="E385" s="739"/>
      <c r="F385" s="739"/>
      <c r="G385" s="739"/>
      <c r="H385" s="214"/>
      <c r="I385" s="214"/>
      <c r="J385" s="262"/>
    </row>
    <row r="386" spans="1:10" ht="15" customHeight="1" x14ac:dyDescent="0.25">
      <c r="A386" s="640"/>
      <c r="B386" s="222"/>
      <c r="C386" s="268">
        <v>66</v>
      </c>
      <c r="D386" s="739"/>
      <c r="E386" s="739"/>
      <c r="F386" s="739"/>
      <c r="G386" s="739"/>
      <c r="H386" s="214"/>
      <c r="I386" s="214"/>
      <c r="J386" s="262"/>
    </row>
    <row r="387" spans="1:10" ht="15" customHeight="1" x14ac:dyDescent="0.25">
      <c r="A387" s="640"/>
      <c r="B387" s="222"/>
      <c r="C387" s="268">
        <v>67</v>
      </c>
      <c r="D387" s="739"/>
      <c r="E387" s="739"/>
      <c r="F387" s="739"/>
      <c r="G387" s="739"/>
      <c r="H387" s="214"/>
      <c r="I387" s="214"/>
      <c r="J387" s="262"/>
    </row>
    <row r="388" spans="1:10" ht="15" customHeight="1" x14ac:dyDescent="0.25">
      <c r="A388" s="640"/>
      <c r="B388" s="222"/>
      <c r="C388" s="268">
        <v>68</v>
      </c>
      <c r="D388" s="739"/>
      <c r="E388" s="739"/>
      <c r="F388" s="739"/>
      <c r="G388" s="739"/>
      <c r="H388" s="214"/>
      <c r="I388" s="214"/>
      <c r="J388" s="262"/>
    </row>
    <row r="389" spans="1:10" ht="15" customHeight="1" x14ac:dyDescent="0.25">
      <c r="A389" s="640"/>
      <c r="B389" s="222"/>
      <c r="C389" s="268">
        <v>69</v>
      </c>
      <c r="D389" s="739"/>
      <c r="E389" s="739"/>
      <c r="F389" s="739"/>
      <c r="G389" s="739"/>
      <c r="H389" s="214"/>
      <c r="I389" s="214"/>
      <c r="J389" s="262"/>
    </row>
    <row r="390" spans="1:10" ht="15" customHeight="1" x14ac:dyDescent="0.25">
      <c r="A390" s="640"/>
      <c r="B390" s="222"/>
      <c r="C390" s="268">
        <v>70</v>
      </c>
      <c r="D390" s="739"/>
      <c r="E390" s="739"/>
      <c r="F390" s="739"/>
      <c r="G390" s="739"/>
      <c r="H390" s="214"/>
      <c r="I390" s="214"/>
      <c r="J390" s="262"/>
    </row>
    <row r="391" spans="1:10" ht="15" customHeight="1" x14ac:dyDescent="0.25">
      <c r="A391" s="640"/>
      <c r="B391" s="222"/>
      <c r="C391" s="268">
        <v>71</v>
      </c>
      <c r="D391" s="739"/>
      <c r="E391" s="739"/>
      <c r="F391" s="739"/>
      <c r="G391" s="739"/>
      <c r="H391" s="214"/>
      <c r="I391" s="214"/>
      <c r="J391" s="262"/>
    </row>
    <row r="392" spans="1:10" ht="15" customHeight="1" x14ac:dyDescent="0.25">
      <c r="A392" s="640"/>
      <c r="B392" s="222"/>
      <c r="C392" s="268">
        <v>72</v>
      </c>
      <c r="D392" s="739"/>
      <c r="E392" s="739"/>
      <c r="F392" s="739"/>
      <c r="G392" s="739"/>
      <c r="H392" s="214"/>
      <c r="I392" s="214"/>
      <c r="J392" s="262"/>
    </row>
    <row r="393" spans="1:10" ht="15" customHeight="1" x14ac:dyDescent="0.25">
      <c r="A393" s="640"/>
      <c r="B393" s="222"/>
      <c r="C393" s="268">
        <v>73</v>
      </c>
      <c r="D393" s="739"/>
      <c r="E393" s="739"/>
      <c r="F393" s="739"/>
      <c r="G393" s="739"/>
      <c r="H393" s="214"/>
      <c r="I393" s="214"/>
      <c r="J393" s="262"/>
    </row>
    <row r="394" spans="1:10" ht="15" customHeight="1" x14ac:dyDescent="0.25">
      <c r="A394" s="640"/>
      <c r="B394" s="222"/>
      <c r="C394" s="268">
        <v>74</v>
      </c>
      <c r="D394" s="739"/>
      <c r="E394" s="739"/>
      <c r="F394" s="739"/>
      <c r="G394" s="739"/>
      <c r="H394" s="214"/>
      <c r="I394" s="214"/>
      <c r="J394" s="262"/>
    </row>
    <row r="395" spans="1:10" ht="15" customHeight="1" x14ac:dyDescent="0.25">
      <c r="A395" s="640"/>
      <c r="B395" s="222"/>
      <c r="C395" s="268">
        <v>75</v>
      </c>
      <c r="D395" s="739"/>
      <c r="E395" s="739"/>
      <c r="F395" s="739"/>
      <c r="G395" s="739"/>
      <c r="H395" s="214"/>
      <c r="I395" s="214"/>
      <c r="J395" s="262"/>
    </row>
    <row r="396" spans="1:10" ht="15" customHeight="1" x14ac:dyDescent="0.25">
      <c r="A396" s="640"/>
      <c r="B396" s="222"/>
      <c r="C396" s="268">
        <v>76</v>
      </c>
      <c r="D396" s="739"/>
      <c r="E396" s="739"/>
      <c r="F396" s="739"/>
      <c r="G396" s="739"/>
      <c r="H396" s="214"/>
      <c r="I396" s="214"/>
      <c r="J396" s="262"/>
    </row>
    <row r="397" spans="1:10" ht="15" customHeight="1" x14ac:dyDescent="0.25">
      <c r="A397" s="640"/>
      <c r="B397" s="222"/>
      <c r="C397" s="268">
        <v>77</v>
      </c>
      <c r="D397" s="739"/>
      <c r="E397" s="739"/>
      <c r="F397" s="739"/>
      <c r="G397" s="739"/>
      <c r="H397" s="214"/>
      <c r="I397" s="214"/>
      <c r="J397" s="262"/>
    </row>
    <row r="398" spans="1:10" ht="15" customHeight="1" x14ac:dyDescent="0.25">
      <c r="A398" s="640"/>
      <c r="B398" s="222"/>
      <c r="C398" s="268">
        <v>78</v>
      </c>
      <c r="D398" s="739"/>
      <c r="E398" s="739"/>
      <c r="F398" s="739"/>
      <c r="G398" s="739"/>
      <c r="H398" s="214"/>
      <c r="I398" s="214"/>
      <c r="J398" s="262"/>
    </row>
    <row r="399" spans="1:10" ht="15" customHeight="1" x14ac:dyDescent="0.25">
      <c r="A399" s="640"/>
      <c r="B399" s="222"/>
      <c r="C399" s="268">
        <v>79</v>
      </c>
      <c r="D399" s="739"/>
      <c r="E399" s="739"/>
      <c r="F399" s="739"/>
      <c r="G399" s="739"/>
      <c r="H399" s="214"/>
      <c r="I399" s="214"/>
      <c r="J399" s="262"/>
    </row>
    <row r="400" spans="1:10" ht="15" customHeight="1" x14ac:dyDescent="0.25">
      <c r="A400" s="640"/>
      <c r="B400" s="222"/>
      <c r="C400" s="268">
        <v>80</v>
      </c>
      <c r="D400" s="739"/>
      <c r="E400" s="739"/>
      <c r="F400" s="739"/>
      <c r="G400" s="739"/>
      <c r="H400" s="214"/>
      <c r="I400" s="214"/>
      <c r="J400" s="262"/>
    </row>
    <row r="401" spans="1:10" ht="15" customHeight="1" x14ac:dyDescent="0.25">
      <c r="A401" s="640"/>
      <c r="B401" s="222"/>
      <c r="C401" s="268">
        <v>81</v>
      </c>
      <c r="D401" s="739"/>
      <c r="E401" s="739"/>
      <c r="F401" s="739"/>
      <c r="G401" s="739"/>
      <c r="H401" s="214"/>
      <c r="I401" s="214"/>
      <c r="J401" s="262"/>
    </row>
    <row r="402" spans="1:10" ht="15" customHeight="1" x14ac:dyDescent="0.25">
      <c r="A402" s="640"/>
      <c r="B402" s="214"/>
      <c r="C402" s="268">
        <v>82</v>
      </c>
      <c r="D402" s="739"/>
      <c r="E402" s="739"/>
      <c r="F402" s="739"/>
      <c r="G402" s="739"/>
      <c r="H402" s="214"/>
      <c r="I402" s="214"/>
      <c r="J402" s="262"/>
    </row>
    <row r="403" spans="1:10" ht="15" customHeight="1" x14ac:dyDescent="0.25">
      <c r="A403" s="640"/>
      <c r="B403" s="214"/>
      <c r="C403" s="268">
        <v>83</v>
      </c>
      <c r="D403" s="739"/>
      <c r="E403" s="739"/>
      <c r="F403" s="739"/>
      <c r="G403" s="739"/>
      <c r="H403" s="214"/>
      <c r="I403" s="214"/>
      <c r="J403" s="262"/>
    </row>
    <row r="404" spans="1:10" ht="15" customHeight="1" x14ac:dyDescent="0.25">
      <c r="A404" s="640"/>
      <c r="B404" s="214"/>
      <c r="C404" s="268">
        <v>84</v>
      </c>
      <c r="D404" s="739"/>
      <c r="E404" s="739"/>
      <c r="F404" s="739"/>
      <c r="G404" s="739"/>
      <c r="H404" s="214"/>
      <c r="I404" s="214"/>
      <c r="J404" s="262"/>
    </row>
    <row r="405" spans="1:10" ht="15" customHeight="1" x14ac:dyDescent="0.25">
      <c r="A405" s="640"/>
      <c r="B405" s="214"/>
      <c r="C405" s="268">
        <v>85</v>
      </c>
      <c r="D405" s="739"/>
      <c r="E405" s="739"/>
      <c r="F405" s="739"/>
      <c r="G405" s="739"/>
      <c r="H405" s="214"/>
      <c r="I405" s="214"/>
      <c r="J405" s="262"/>
    </row>
    <row r="406" spans="1:10" ht="15" customHeight="1" x14ac:dyDescent="0.25">
      <c r="A406" s="640"/>
      <c r="B406" s="214"/>
      <c r="C406" s="268">
        <v>86</v>
      </c>
      <c r="D406" s="739"/>
      <c r="E406" s="739"/>
      <c r="F406" s="739"/>
      <c r="G406" s="739"/>
      <c r="H406" s="214"/>
      <c r="I406" s="214"/>
      <c r="J406" s="262"/>
    </row>
    <row r="407" spans="1:10" ht="15" customHeight="1" x14ac:dyDescent="0.25">
      <c r="A407" s="640"/>
      <c r="B407" s="214"/>
      <c r="C407" s="268">
        <v>87</v>
      </c>
      <c r="D407" s="739"/>
      <c r="E407" s="739"/>
      <c r="F407" s="739"/>
      <c r="G407" s="739"/>
      <c r="H407" s="214"/>
      <c r="I407" s="214"/>
      <c r="J407" s="262"/>
    </row>
    <row r="408" spans="1:10" ht="15" customHeight="1" x14ac:dyDescent="0.25">
      <c r="A408" s="640"/>
      <c r="B408" s="214"/>
      <c r="C408" s="268">
        <v>88</v>
      </c>
      <c r="D408" s="739"/>
      <c r="E408" s="739"/>
      <c r="F408" s="739"/>
      <c r="G408" s="739"/>
      <c r="H408" s="214"/>
      <c r="I408" s="214"/>
      <c r="J408" s="262"/>
    </row>
    <row r="409" spans="1:10" ht="15" customHeight="1" x14ac:dyDescent="0.25">
      <c r="A409" s="640"/>
      <c r="B409" s="214"/>
      <c r="C409" s="268">
        <v>89</v>
      </c>
      <c r="D409" s="739"/>
      <c r="E409" s="739"/>
      <c r="F409" s="739"/>
      <c r="G409" s="739"/>
      <c r="H409" s="214"/>
      <c r="I409" s="214"/>
      <c r="J409" s="262"/>
    </row>
    <row r="410" spans="1:10" ht="15" customHeight="1" x14ac:dyDescent="0.25">
      <c r="A410" s="640"/>
      <c r="B410" s="214"/>
      <c r="C410" s="268">
        <v>90</v>
      </c>
      <c r="D410" s="739"/>
      <c r="E410" s="739"/>
      <c r="F410" s="739"/>
      <c r="G410" s="739"/>
      <c r="H410" s="214"/>
      <c r="I410" s="214"/>
      <c r="J410" s="262"/>
    </row>
    <row r="411" spans="1:10" ht="15" customHeight="1" x14ac:dyDescent="0.25">
      <c r="A411" s="640"/>
      <c r="B411" s="214"/>
      <c r="C411" s="268">
        <v>91</v>
      </c>
      <c r="D411" s="739"/>
      <c r="E411" s="739"/>
      <c r="F411" s="739"/>
      <c r="G411" s="739"/>
      <c r="H411" s="214"/>
      <c r="I411" s="214"/>
      <c r="J411" s="262"/>
    </row>
    <row r="412" spans="1:10" ht="15" customHeight="1" x14ac:dyDescent="0.25">
      <c r="A412" s="640"/>
      <c r="B412" s="214"/>
      <c r="C412" s="268">
        <v>92</v>
      </c>
      <c r="D412" s="739"/>
      <c r="E412" s="739"/>
      <c r="F412" s="739"/>
      <c r="G412" s="739"/>
      <c r="H412" s="214"/>
      <c r="I412" s="214"/>
      <c r="J412" s="262"/>
    </row>
    <row r="413" spans="1:10" ht="15" customHeight="1" x14ac:dyDescent="0.25">
      <c r="A413" s="640"/>
      <c r="B413" s="214"/>
      <c r="C413" s="268">
        <v>93</v>
      </c>
      <c r="D413" s="739"/>
      <c r="E413" s="739"/>
      <c r="F413" s="739"/>
      <c r="G413" s="739"/>
      <c r="H413" s="214"/>
      <c r="I413" s="214"/>
      <c r="J413" s="262"/>
    </row>
    <row r="414" spans="1:10" ht="15" customHeight="1" x14ac:dyDescent="0.25">
      <c r="A414" s="640"/>
      <c r="B414" s="214"/>
      <c r="C414" s="268">
        <v>94</v>
      </c>
      <c r="D414" s="739"/>
      <c r="E414" s="739"/>
      <c r="F414" s="739"/>
      <c r="G414" s="739"/>
      <c r="H414" s="214"/>
      <c r="I414" s="214"/>
      <c r="J414" s="262"/>
    </row>
    <row r="415" spans="1:10" ht="15" customHeight="1" x14ac:dyDescent="0.25">
      <c r="A415" s="640"/>
      <c r="B415" s="214"/>
      <c r="C415" s="268">
        <v>95</v>
      </c>
      <c r="D415" s="739"/>
      <c r="E415" s="739"/>
      <c r="F415" s="739"/>
      <c r="G415" s="739"/>
      <c r="H415" s="214"/>
      <c r="I415" s="214"/>
      <c r="J415" s="262"/>
    </row>
    <row r="416" spans="1:10" ht="15" customHeight="1" x14ac:dyDescent="0.25">
      <c r="A416" s="640"/>
      <c r="B416" s="214"/>
      <c r="C416" s="268">
        <v>96</v>
      </c>
      <c r="D416" s="739"/>
      <c r="E416" s="739"/>
      <c r="F416" s="739"/>
      <c r="G416" s="739"/>
      <c r="H416" s="214"/>
      <c r="I416" s="214"/>
      <c r="J416" s="262"/>
    </row>
    <row r="417" spans="1:10" ht="15" customHeight="1" x14ac:dyDescent="0.25">
      <c r="A417" s="640"/>
      <c r="B417" s="214"/>
      <c r="C417" s="268">
        <v>97</v>
      </c>
      <c r="D417" s="739"/>
      <c r="E417" s="739"/>
      <c r="F417" s="739"/>
      <c r="G417" s="739"/>
      <c r="H417" s="214"/>
      <c r="I417" s="214"/>
      <c r="J417" s="262"/>
    </row>
    <row r="418" spans="1:10" ht="15" customHeight="1" x14ac:dyDescent="0.25">
      <c r="A418" s="640"/>
      <c r="B418" s="214"/>
      <c r="C418" s="268">
        <v>98</v>
      </c>
      <c r="D418" s="739"/>
      <c r="E418" s="739"/>
      <c r="F418" s="739"/>
      <c r="G418" s="739"/>
      <c r="H418" s="214"/>
      <c r="I418" s="214"/>
      <c r="J418" s="262"/>
    </row>
    <row r="419" spans="1:10" ht="15" customHeight="1" x14ac:dyDescent="0.25">
      <c r="A419" s="640"/>
      <c r="B419" s="214"/>
      <c r="C419" s="268">
        <v>99</v>
      </c>
      <c r="D419" s="739"/>
      <c r="E419" s="739"/>
      <c r="F419" s="739"/>
      <c r="G419" s="739"/>
      <c r="H419" s="214"/>
      <c r="I419" s="214"/>
      <c r="J419" s="262"/>
    </row>
    <row r="420" spans="1:10" ht="15" customHeight="1" x14ac:dyDescent="0.25">
      <c r="A420" s="640"/>
      <c r="B420" s="658"/>
      <c r="C420" s="990">
        <v>100</v>
      </c>
      <c r="D420" s="259"/>
      <c r="E420" s="259"/>
      <c r="F420" s="259"/>
      <c r="G420" s="259"/>
      <c r="H420" s="214"/>
      <c r="I420" s="214"/>
      <c r="J420" s="262"/>
    </row>
    <row r="421" spans="1:10" ht="15" customHeight="1" x14ac:dyDescent="0.25">
      <c r="A421" s="640"/>
      <c r="B421" s="382" t="s">
        <v>552</v>
      </c>
      <c r="C421" s="651">
        <v>1</v>
      </c>
      <c r="D421" s="641" t="s">
        <v>551</v>
      </c>
      <c r="E421" s="260"/>
      <c r="F421" s="260"/>
      <c r="G421" s="260"/>
      <c r="H421" s="214"/>
      <c r="I421" s="214"/>
      <c r="J421" s="262"/>
    </row>
    <row r="422" spans="1:10" ht="15" customHeight="1" x14ac:dyDescent="0.25">
      <c r="A422" s="640"/>
      <c r="B422" s="382"/>
      <c r="C422" s="610">
        <v>2</v>
      </c>
      <c r="D422" s="210" t="s">
        <v>718</v>
      </c>
      <c r="E422" s="210"/>
      <c r="F422" s="210"/>
      <c r="G422" s="210"/>
      <c r="H422" s="214"/>
      <c r="I422" s="214"/>
      <c r="J422" s="262"/>
    </row>
    <row r="423" spans="1:10" ht="15" customHeight="1" x14ac:dyDescent="0.25">
      <c r="A423" s="640"/>
      <c r="B423" s="627"/>
      <c r="C423" s="990">
        <v>3</v>
      </c>
      <c r="D423" s="259" t="s">
        <v>719</v>
      </c>
      <c r="E423" s="259"/>
      <c r="F423" s="259"/>
      <c r="G423" s="259"/>
      <c r="H423" s="214"/>
      <c r="I423" s="214"/>
      <c r="J423" s="262"/>
    </row>
    <row r="424" spans="1:10" ht="15" customHeight="1" x14ac:dyDescent="0.25">
      <c r="A424" s="640"/>
      <c r="B424" s="382" t="s">
        <v>715</v>
      </c>
      <c r="C424" s="268">
        <v>1</v>
      </c>
      <c r="D424" s="739" t="s">
        <v>716</v>
      </c>
      <c r="E424" s="739"/>
      <c r="F424" s="739"/>
      <c r="G424" s="739"/>
      <c r="H424" s="214"/>
      <c r="I424" s="214"/>
      <c r="J424" s="262"/>
    </row>
    <row r="425" spans="1:10" ht="15" customHeight="1" x14ac:dyDescent="0.25">
      <c r="A425" s="640"/>
      <c r="B425" s="627"/>
      <c r="C425" s="990">
        <v>0</v>
      </c>
      <c r="D425" s="259" t="s">
        <v>717</v>
      </c>
      <c r="E425" s="259"/>
      <c r="F425" s="259"/>
      <c r="G425" s="259"/>
      <c r="H425" s="214"/>
      <c r="I425" s="214"/>
      <c r="J425" s="262"/>
    </row>
    <row r="426" spans="1:10" ht="15" customHeight="1" x14ac:dyDescent="0.25">
      <c r="A426" s="640"/>
      <c r="B426" s="940" t="s">
        <v>728</v>
      </c>
      <c r="C426" s="651">
        <v>1</v>
      </c>
      <c r="D426" s="641" t="s">
        <v>729</v>
      </c>
      <c r="E426" s="641"/>
      <c r="F426" s="641"/>
      <c r="G426" s="641"/>
      <c r="H426" s="214"/>
      <c r="I426" s="214"/>
      <c r="J426" s="262"/>
    </row>
    <row r="427" spans="1:10" ht="15" customHeight="1" x14ac:dyDescent="0.25">
      <c r="A427" s="640"/>
      <c r="B427" s="627"/>
      <c r="C427" s="990">
        <v>2</v>
      </c>
      <c r="D427" s="259" t="s">
        <v>730</v>
      </c>
      <c r="E427" s="259"/>
      <c r="F427" s="259"/>
      <c r="G427" s="259"/>
      <c r="H427" s="214"/>
      <c r="I427" s="214"/>
      <c r="J427" s="262"/>
    </row>
    <row r="428" spans="1:10" ht="15" customHeight="1" x14ac:dyDescent="0.25">
      <c r="A428" s="640"/>
      <c r="B428" s="940" t="s">
        <v>705</v>
      </c>
      <c r="C428" s="651">
        <v>1</v>
      </c>
      <c r="D428" s="655" t="s">
        <v>731</v>
      </c>
      <c r="E428" s="641"/>
      <c r="F428" s="641"/>
      <c r="G428" s="641"/>
      <c r="H428" s="214"/>
      <c r="I428" s="214"/>
      <c r="J428" s="262"/>
    </row>
    <row r="429" spans="1:10" ht="15" customHeight="1" x14ac:dyDescent="0.25">
      <c r="A429" s="640"/>
      <c r="B429" s="214"/>
      <c r="C429" s="268">
        <v>2</v>
      </c>
      <c r="D429" s="364" t="s">
        <v>706</v>
      </c>
      <c r="E429" s="739"/>
      <c r="F429" s="739"/>
      <c r="G429" s="739"/>
      <c r="H429" s="214"/>
      <c r="I429" s="214"/>
      <c r="J429" s="262"/>
    </row>
    <row r="430" spans="1:10" ht="15" customHeight="1" x14ac:dyDescent="0.25">
      <c r="A430" s="640"/>
      <c r="B430" s="214"/>
      <c r="C430" s="268">
        <v>3</v>
      </c>
      <c r="D430" s="364" t="s">
        <v>26</v>
      </c>
      <c r="E430" s="739"/>
      <c r="F430" s="739"/>
      <c r="G430" s="739"/>
      <c r="H430" s="214"/>
      <c r="I430" s="214"/>
      <c r="J430" s="262"/>
    </row>
    <row r="431" spans="1:10" ht="15" customHeight="1" x14ac:dyDescent="0.25">
      <c r="A431" s="640"/>
      <c r="B431" s="627"/>
      <c r="C431" s="990">
        <v>4</v>
      </c>
      <c r="D431" s="611" t="s">
        <v>177</v>
      </c>
      <c r="E431" s="259"/>
      <c r="F431" s="259"/>
      <c r="G431" s="259"/>
      <c r="H431" s="214"/>
      <c r="I431" s="214"/>
      <c r="J431" s="262"/>
    </row>
    <row r="432" spans="1:10" ht="15" customHeight="1" x14ac:dyDescent="0.25">
      <c r="A432" s="640"/>
      <c r="B432" s="940" t="s">
        <v>704</v>
      </c>
      <c r="C432" s="651">
        <v>1</v>
      </c>
      <c r="D432" s="655" t="s">
        <v>560</v>
      </c>
      <c r="E432" s="641"/>
      <c r="F432" s="641"/>
      <c r="G432" s="641"/>
      <c r="H432" s="214"/>
      <c r="I432" s="214"/>
      <c r="J432" s="262"/>
    </row>
    <row r="433" spans="1:10" ht="15" customHeight="1" x14ac:dyDescent="0.25">
      <c r="A433" s="640"/>
      <c r="B433" s="214"/>
      <c r="C433" s="268">
        <v>2</v>
      </c>
      <c r="D433" s="364" t="s">
        <v>175</v>
      </c>
      <c r="E433" s="739"/>
      <c r="F433" s="739"/>
      <c r="G433" s="739"/>
      <c r="H433" s="214"/>
      <c r="I433" s="214"/>
      <c r="J433" s="262"/>
    </row>
    <row r="434" spans="1:10" ht="15" customHeight="1" x14ac:dyDescent="0.25">
      <c r="A434" s="640"/>
      <c r="B434" s="214"/>
      <c r="C434" s="268">
        <v>3</v>
      </c>
      <c r="D434" s="364" t="s">
        <v>177</v>
      </c>
      <c r="E434" s="739"/>
      <c r="F434" s="739"/>
      <c r="G434" s="739"/>
      <c r="H434" s="214"/>
      <c r="I434" s="214"/>
      <c r="J434" s="262"/>
    </row>
    <row r="435" spans="1:10" ht="15" customHeight="1" x14ac:dyDescent="0.25">
      <c r="A435" s="640"/>
      <c r="B435" s="627"/>
      <c r="C435" s="990">
        <v>4</v>
      </c>
      <c r="D435" s="611" t="s">
        <v>527</v>
      </c>
      <c r="E435" s="259"/>
      <c r="F435" s="259"/>
      <c r="G435" s="259"/>
      <c r="H435" s="214"/>
      <c r="I435" s="214"/>
      <c r="J435" s="262"/>
    </row>
    <row r="436" spans="1:10" ht="15" customHeight="1" x14ac:dyDescent="0.25">
      <c r="A436" s="640"/>
      <c r="B436" s="940" t="s">
        <v>704</v>
      </c>
      <c r="C436" s="1367">
        <v>1</v>
      </c>
      <c r="D436" s="1369" t="s">
        <v>1004</v>
      </c>
      <c r="E436" s="641"/>
      <c r="F436" s="641"/>
      <c r="G436" s="641"/>
      <c r="H436" s="214"/>
      <c r="I436" s="214"/>
      <c r="J436" s="262"/>
    </row>
    <row r="437" spans="1:10" ht="15" customHeight="1" x14ac:dyDescent="0.25">
      <c r="A437" s="640"/>
      <c r="B437" s="214"/>
      <c r="C437" s="268">
        <v>2</v>
      </c>
      <c r="D437" s="364" t="s">
        <v>1005</v>
      </c>
      <c r="E437" s="739"/>
      <c r="F437" s="739"/>
      <c r="G437" s="739"/>
      <c r="H437" s="214"/>
      <c r="I437" s="214"/>
      <c r="J437" s="262"/>
    </row>
    <row r="438" spans="1:10" ht="15" customHeight="1" x14ac:dyDescent="0.25">
      <c r="A438" s="640"/>
      <c r="B438" s="214"/>
      <c r="C438" s="268">
        <v>3</v>
      </c>
      <c r="D438" s="364" t="s">
        <v>1006</v>
      </c>
      <c r="E438" s="739"/>
      <c r="F438" s="739"/>
      <c r="G438" s="739"/>
      <c r="H438" s="214"/>
      <c r="I438" s="214"/>
      <c r="J438" s="262"/>
    </row>
    <row r="439" spans="1:10" ht="15" customHeight="1" x14ac:dyDescent="0.25">
      <c r="A439" s="1092"/>
      <c r="B439" s="214"/>
      <c r="C439" s="269">
        <v>4</v>
      </c>
      <c r="D439" s="364" t="s">
        <v>560</v>
      </c>
      <c r="E439" s="266"/>
      <c r="F439" s="266"/>
      <c r="G439" s="266"/>
      <c r="H439" s="214"/>
      <c r="I439" s="214"/>
      <c r="J439" s="1358"/>
    </row>
    <row r="440" spans="1:10" ht="15" customHeight="1" x14ac:dyDescent="0.25">
      <c r="A440" s="640"/>
      <c r="B440" s="627"/>
      <c r="C440" s="1368">
        <v>5</v>
      </c>
      <c r="D440" s="763" t="s">
        <v>527</v>
      </c>
      <c r="E440" s="259"/>
      <c r="F440" s="259"/>
      <c r="G440" s="259"/>
      <c r="H440" s="214"/>
      <c r="I440" s="214"/>
      <c r="J440" s="262"/>
    </row>
    <row r="441" spans="1:10" ht="15" customHeight="1" x14ac:dyDescent="0.25">
      <c r="A441" s="640"/>
      <c r="B441" s="940" t="s">
        <v>707</v>
      </c>
      <c r="C441" s="651">
        <v>1</v>
      </c>
      <c r="D441" s="655" t="s">
        <v>708</v>
      </c>
      <c r="E441" s="641"/>
      <c r="F441" s="641"/>
      <c r="G441" s="641"/>
      <c r="H441" s="214"/>
      <c r="I441" s="214"/>
      <c r="J441" s="262"/>
    </row>
    <row r="442" spans="1:10" ht="15" customHeight="1" x14ac:dyDescent="0.25">
      <c r="A442" s="640"/>
      <c r="B442" s="214"/>
      <c r="C442" s="268">
        <v>2</v>
      </c>
      <c r="D442" s="364" t="s">
        <v>709</v>
      </c>
      <c r="E442" s="739"/>
      <c r="F442" s="739"/>
      <c r="G442" s="739"/>
      <c r="H442" s="214"/>
      <c r="I442" s="214"/>
      <c r="J442" s="262"/>
    </row>
    <row r="443" spans="1:10" ht="15" customHeight="1" x14ac:dyDescent="0.25">
      <c r="A443" s="640"/>
      <c r="B443" s="214"/>
      <c r="C443" s="268">
        <v>3</v>
      </c>
      <c r="D443" s="364" t="s">
        <v>710</v>
      </c>
      <c r="E443" s="739"/>
      <c r="F443" s="739"/>
      <c r="G443" s="739"/>
      <c r="H443" s="214"/>
      <c r="I443" s="214"/>
      <c r="J443" s="262"/>
    </row>
    <row r="444" spans="1:10" ht="15" customHeight="1" x14ac:dyDescent="0.25">
      <c r="A444" s="640"/>
      <c r="B444" s="627"/>
      <c r="C444" s="990">
        <v>4</v>
      </c>
      <c r="D444" s="611" t="s">
        <v>711</v>
      </c>
      <c r="E444" s="259"/>
      <c r="F444" s="259"/>
      <c r="G444" s="259"/>
      <c r="H444" s="214"/>
      <c r="I444" s="214"/>
      <c r="J444" s="262"/>
    </row>
    <row r="445" spans="1:10" ht="15" customHeight="1" x14ac:dyDescent="0.25">
      <c r="A445" s="640"/>
      <c r="B445" s="940" t="s">
        <v>720</v>
      </c>
      <c r="C445" s="651">
        <v>1</v>
      </c>
      <c r="D445" s="641" t="s">
        <v>725</v>
      </c>
      <c r="E445" s="641"/>
      <c r="F445" s="641"/>
      <c r="G445" s="641"/>
      <c r="H445" s="214"/>
      <c r="I445" s="214"/>
      <c r="J445" s="262"/>
    </row>
    <row r="446" spans="1:10" ht="15" customHeight="1" x14ac:dyDescent="0.25">
      <c r="A446" s="640"/>
      <c r="B446" s="627"/>
      <c r="C446" s="659">
        <v>2</v>
      </c>
      <c r="D446" s="613" t="s">
        <v>721</v>
      </c>
      <c r="E446" s="613"/>
      <c r="F446" s="613"/>
      <c r="G446" s="613"/>
      <c r="H446" s="214"/>
      <c r="I446" s="214"/>
      <c r="J446" s="262"/>
    </row>
    <row r="447" spans="1:10" ht="15" customHeight="1" x14ac:dyDescent="0.25">
      <c r="A447" s="640"/>
      <c r="B447" s="940" t="s">
        <v>722</v>
      </c>
      <c r="C447" s="651">
        <v>1</v>
      </c>
      <c r="D447" s="641" t="s">
        <v>723</v>
      </c>
      <c r="E447" s="641"/>
      <c r="F447" s="641"/>
      <c r="G447" s="641"/>
      <c r="H447" s="214"/>
      <c r="I447" s="214"/>
      <c r="J447" s="262"/>
    </row>
    <row r="448" spans="1:10" ht="15" customHeight="1" x14ac:dyDescent="0.25">
      <c r="A448" s="640"/>
      <c r="B448" s="627"/>
      <c r="C448" s="659">
        <v>2</v>
      </c>
      <c r="D448" s="613" t="s">
        <v>724</v>
      </c>
      <c r="E448" s="613"/>
      <c r="F448" s="613"/>
      <c r="G448" s="613"/>
      <c r="H448" s="214"/>
      <c r="I448" s="214"/>
      <c r="J448" s="262"/>
    </row>
    <row r="449" spans="1:10" ht="15" customHeight="1" x14ac:dyDescent="0.25">
      <c r="A449" s="640"/>
      <c r="B449" s="382" t="s">
        <v>2210</v>
      </c>
      <c r="C449" s="610">
        <v>1</v>
      </c>
      <c r="D449" s="1039" t="s">
        <v>2125</v>
      </c>
      <c r="E449" s="210"/>
      <c r="F449" s="210"/>
      <c r="G449" s="210"/>
      <c r="H449" s="214"/>
      <c r="I449" s="214"/>
      <c r="J449" s="262"/>
    </row>
    <row r="450" spans="1:10" ht="15" customHeight="1" x14ac:dyDescent="0.25">
      <c r="A450" s="640"/>
      <c r="B450" s="575"/>
      <c r="C450" s="1036">
        <v>2</v>
      </c>
      <c r="D450" s="759" t="s">
        <v>1306</v>
      </c>
      <c r="E450" s="259"/>
      <c r="F450" s="259"/>
      <c r="G450" s="259"/>
      <c r="H450" s="214"/>
      <c r="I450" s="214"/>
      <c r="J450" s="262"/>
    </row>
    <row r="451" spans="1:10" ht="15" customHeight="1" x14ac:dyDescent="0.25">
      <c r="A451" s="640"/>
      <c r="B451" s="382" t="s">
        <v>2339</v>
      </c>
      <c r="C451" s="1367">
        <v>1</v>
      </c>
      <c r="D451" s="758" t="s">
        <v>930</v>
      </c>
      <c r="E451" s="641"/>
      <c r="F451" s="641"/>
      <c r="G451" s="641"/>
      <c r="H451" s="214"/>
      <c r="I451" s="214"/>
      <c r="J451" s="262"/>
    </row>
    <row r="452" spans="1:10" ht="15" customHeight="1" x14ac:dyDescent="0.25">
      <c r="A452" s="640"/>
      <c r="B452" s="382"/>
      <c r="C452" s="268">
        <v>2</v>
      </c>
      <c r="D452" s="447" t="s">
        <v>2338</v>
      </c>
      <c r="E452" s="739"/>
      <c r="F452" s="739"/>
      <c r="G452" s="739"/>
      <c r="H452" s="214"/>
      <c r="I452" s="214"/>
      <c r="J452" s="262"/>
    </row>
    <row r="453" spans="1:10" ht="15" customHeight="1" x14ac:dyDescent="0.25">
      <c r="A453" s="640"/>
      <c r="B453" s="382"/>
      <c r="C453" s="268">
        <v>3</v>
      </c>
      <c r="D453" s="447" t="s">
        <v>931</v>
      </c>
      <c r="E453" s="739"/>
      <c r="F453" s="739"/>
      <c r="G453" s="739"/>
      <c r="H453" s="214"/>
      <c r="I453" s="214"/>
      <c r="J453" s="262"/>
    </row>
    <row r="454" spans="1:10" ht="15" customHeight="1" x14ac:dyDescent="0.25">
      <c r="A454" s="640"/>
      <c r="B454" s="382"/>
      <c r="C454" s="268">
        <v>4</v>
      </c>
      <c r="D454" s="447" t="s">
        <v>932</v>
      </c>
      <c r="E454" s="739"/>
      <c r="F454" s="739"/>
      <c r="G454" s="739"/>
      <c r="H454" s="214"/>
      <c r="I454" s="214"/>
      <c r="J454" s="262"/>
    </row>
    <row r="455" spans="1:10" ht="15" customHeight="1" x14ac:dyDescent="0.25">
      <c r="A455" s="640"/>
      <c r="B455" s="382"/>
      <c r="C455" s="268">
        <v>5</v>
      </c>
      <c r="D455" s="447" t="s">
        <v>933</v>
      </c>
      <c r="E455" s="739"/>
      <c r="F455" s="739"/>
      <c r="G455" s="739"/>
      <c r="H455" s="214"/>
      <c r="I455" s="214"/>
      <c r="J455" s="262"/>
    </row>
    <row r="456" spans="1:10" ht="15" customHeight="1" x14ac:dyDescent="0.25">
      <c r="A456" s="640"/>
      <c r="B456" s="382"/>
      <c r="C456" s="268">
        <v>6</v>
      </c>
      <c r="D456" s="447" t="s">
        <v>934</v>
      </c>
      <c r="E456" s="739"/>
      <c r="F456" s="739"/>
      <c r="G456" s="739"/>
      <c r="H456" s="214"/>
      <c r="I456" s="214"/>
      <c r="J456" s="262"/>
    </row>
    <row r="457" spans="1:10" ht="15" customHeight="1" x14ac:dyDescent="0.25">
      <c r="A457" s="640"/>
      <c r="B457" s="382"/>
      <c r="C457" s="268">
        <v>7</v>
      </c>
      <c r="D457" s="447" t="s">
        <v>935</v>
      </c>
      <c r="E457" s="739"/>
      <c r="F457" s="739"/>
      <c r="G457" s="739"/>
      <c r="H457" s="214"/>
      <c r="I457" s="214"/>
      <c r="J457" s="262"/>
    </row>
    <row r="458" spans="1:10" ht="15" customHeight="1" x14ac:dyDescent="0.25">
      <c r="A458" s="640"/>
      <c r="B458" s="382"/>
      <c r="C458" s="268">
        <v>8</v>
      </c>
      <c r="D458" s="447" t="s">
        <v>936</v>
      </c>
      <c r="E458" s="739"/>
      <c r="F458" s="739"/>
      <c r="G458" s="739"/>
      <c r="H458" s="214"/>
      <c r="I458" s="214"/>
      <c r="J458" s="262"/>
    </row>
    <row r="459" spans="1:10" ht="15" customHeight="1" x14ac:dyDescent="0.25">
      <c r="A459" s="640"/>
      <c r="B459" s="382"/>
      <c r="C459" s="268">
        <v>9</v>
      </c>
      <c r="D459" s="447" t="s">
        <v>937</v>
      </c>
      <c r="E459" s="739"/>
      <c r="F459" s="739"/>
      <c r="G459" s="739"/>
      <c r="H459" s="214"/>
      <c r="I459" s="214"/>
      <c r="J459" s="262"/>
    </row>
    <row r="460" spans="1:10" ht="15" customHeight="1" x14ac:dyDescent="0.25">
      <c r="A460" s="640"/>
      <c r="B460" s="382"/>
      <c r="C460" s="268">
        <v>10</v>
      </c>
      <c r="D460" s="447" t="s">
        <v>938</v>
      </c>
      <c r="E460" s="739"/>
      <c r="F460" s="739"/>
      <c r="G460" s="739"/>
      <c r="H460" s="214"/>
      <c r="I460" s="214"/>
      <c r="J460" s="262"/>
    </row>
    <row r="461" spans="1:10" ht="15" customHeight="1" x14ac:dyDescent="0.25">
      <c r="A461" s="640"/>
      <c r="B461" s="382"/>
      <c r="C461" s="268">
        <v>11</v>
      </c>
      <c r="D461" s="447" t="s">
        <v>939</v>
      </c>
      <c r="E461" s="739"/>
      <c r="F461" s="739"/>
      <c r="G461" s="739"/>
      <c r="H461" s="214"/>
      <c r="I461" s="214"/>
      <c r="J461" s="262"/>
    </row>
    <row r="462" spans="1:10" ht="15" customHeight="1" x14ac:dyDescent="0.25">
      <c r="A462" s="640"/>
      <c r="B462" s="612"/>
      <c r="C462" s="1368">
        <v>12</v>
      </c>
      <c r="D462" s="759" t="s">
        <v>940</v>
      </c>
      <c r="E462" s="259"/>
      <c r="F462" s="259"/>
      <c r="G462" s="259"/>
      <c r="H462" s="214"/>
      <c r="I462" s="214"/>
      <c r="J462" s="262"/>
    </row>
    <row r="463" spans="1:10" ht="15" customHeight="1" x14ac:dyDescent="0.25">
      <c r="A463" s="640"/>
      <c r="B463" s="382" t="s">
        <v>1135</v>
      </c>
      <c r="C463" s="651">
        <v>1</v>
      </c>
      <c r="D463" s="758" t="s">
        <v>1136</v>
      </c>
      <c r="E463" s="641"/>
      <c r="F463" s="641"/>
      <c r="G463" s="641"/>
      <c r="H463" s="214"/>
      <c r="I463" s="214"/>
      <c r="J463" s="262"/>
    </row>
    <row r="464" spans="1:10" ht="15" customHeight="1" x14ac:dyDescent="0.25">
      <c r="A464" s="640"/>
      <c r="B464" s="382"/>
      <c r="C464" s="268">
        <v>2</v>
      </c>
      <c r="D464" s="447" t="s">
        <v>1137</v>
      </c>
      <c r="E464" s="739"/>
      <c r="F464" s="739"/>
      <c r="G464" s="739"/>
      <c r="H464" s="214"/>
      <c r="I464" s="214"/>
      <c r="J464" s="262"/>
    </row>
    <row r="465" spans="1:10" ht="15" customHeight="1" x14ac:dyDescent="0.25">
      <c r="A465" s="640"/>
      <c r="B465" s="612"/>
      <c r="C465" s="990">
        <v>3</v>
      </c>
      <c r="D465" s="759" t="s">
        <v>915</v>
      </c>
      <c r="E465" s="259"/>
      <c r="F465" s="259"/>
      <c r="G465" s="259"/>
      <c r="H465" s="214"/>
      <c r="I465" s="214"/>
      <c r="J465" s="262"/>
    </row>
    <row r="466" spans="1:10" ht="15" customHeight="1" x14ac:dyDescent="0.25">
      <c r="A466" s="640"/>
      <c r="B466" s="660" t="s">
        <v>941</v>
      </c>
      <c r="C466" s="943">
        <v>0</v>
      </c>
      <c r="D466" s="959">
        <v>0</v>
      </c>
      <c r="E466" s="641"/>
      <c r="F466" s="641"/>
      <c r="G466" s="641"/>
      <c r="H466" s="214"/>
      <c r="I466" s="214"/>
      <c r="J466" s="262"/>
    </row>
    <row r="467" spans="1:10" ht="15" customHeight="1" x14ac:dyDescent="0.25">
      <c r="A467" s="640"/>
      <c r="B467" s="574"/>
      <c r="C467" s="369">
        <v>1</v>
      </c>
      <c r="D467" s="960">
        <v>0.1</v>
      </c>
      <c r="E467" s="739"/>
      <c r="F467" s="739"/>
      <c r="G467" s="739"/>
      <c r="H467" s="214"/>
      <c r="I467" s="214"/>
      <c r="J467" s="262"/>
    </row>
    <row r="468" spans="1:10" ht="15" customHeight="1" x14ac:dyDescent="0.25">
      <c r="A468" s="640"/>
      <c r="B468" s="574"/>
      <c r="C468" s="369">
        <v>2</v>
      </c>
      <c r="D468" s="960">
        <v>0.2</v>
      </c>
      <c r="E468" s="739"/>
      <c r="F468" s="739"/>
      <c r="G468" s="739"/>
      <c r="H468" s="214"/>
      <c r="I468" s="214"/>
      <c r="J468" s="262"/>
    </row>
    <row r="469" spans="1:10" ht="15" customHeight="1" x14ac:dyDescent="0.25">
      <c r="A469" s="640"/>
      <c r="B469" s="574"/>
      <c r="C469" s="369">
        <v>3</v>
      </c>
      <c r="D469" s="960">
        <v>0.3</v>
      </c>
      <c r="E469" s="739"/>
      <c r="F469" s="739"/>
      <c r="G469" s="739"/>
      <c r="H469" s="214"/>
      <c r="I469" s="214"/>
      <c r="J469" s="262"/>
    </row>
    <row r="470" spans="1:10" ht="15" customHeight="1" x14ac:dyDescent="0.25">
      <c r="A470" s="640"/>
      <c r="B470" s="574"/>
      <c r="C470" s="369">
        <v>4</v>
      </c>
      <c r="D470" s="960">
        <v>0.4</v>
      </c>
      <c r="E470" s="739"/>
      <c r="F470" s="739"/>
      <c r="G470" s="739"/>
      <c r="H470" s="214"/>
      <c r="I470" s="214"/>
      <c r="J470" s="262"/>
    </row>
    <row r="471" spans="1:10" ht="15" customHeight="1" x14ac:dyDescent="0.25">
      <c r="A471" s="640"/>
      <c r="B471" s="574"/>
      <c r="C471" s="369">
        <v>5</v>
      </c>
      <c r="D471" s="960">
        <v>0.5</v>
      </c>
      <c r="E471" s="739"/>
      <c r="F471" s="739"/>
      <c r="G471" s="739"/>
      <c r="H471" s="214"/>
      <c r="I471" s="214"/>
      <c r="J471" s="262"/>
    </row>
    <row r="472" spans="1:10" ht="15" customHeight="1" x14ac:dyDescent="0.25">
      <c r="A472" s="640"/>
      <c r="B472" s="574"/>
      <c r="C472" s="369">
        <v>6</v>
      </c>
      <c r="D472" s="960">
        <v>0.6</v>
      </c>
      <c r="E472" s="739"/>
      <c r="F472" s="739"/>
      <c r="G472" s="739"/>
      <c r="H472" s="214"/>
      <c r="I472" s="214"/>
      <c r="J472" s="262"/>
    </row>
    <row r="473" spans="1:10" ht="15" customHeight="1" x14ac:dyDescent="0.25">
      <c r="A473" s="640"/>
      <c r="B473" s="574"/>
      <c r="C473" s="369">
        <v>7</v>
      </c>
      <c r="D473" s="960">
        <v>0.7</v>
      </c>
      <c r="E473" s="739"/>
      <c r="F473" s="739"/>
      <c r="G473" s="739"/>
      <c r="H473" s="214"/>
      <c r="I473" s="214"/>
      <c r="J473" s="262"/>
    </row>
    <row r="474" spans="1:10" ht="15" customHeight="1" x14ac:dyDescent="0.25">
      <c r="A474" s="640"/>
      <c r="B474" s="574"/>
      <c r="C474" s="369">
        <v>8</v>
      </c>
      <c r="D474" s="960">
        <v>0.8</v>
      </c>
      <c r="E474" s="739"/>
      <c r="F474" s="739"/>
      <c r="G474" s="739"/>
      <c r="H474" s="214"/>
      <c r="I474" s="214"/>
      <c r="J474" s="262"/>
    </row>
    <row r="475" spans="1:10" ht="15" customHeight="1" x14ac:dyDescent="0.25">
      <c r="A475" s="640"/>
      <c r="B475" s="574"/>
      <c r="C475" s="369">
        <v>9</v>
      </c>
      <c r="D475" s="960">
        <v>0.9</v>
      </c>
      <c r="E475" s="739"/>
      <c r="F475" s="739"/>
      <c r="G475" s="739"/>
      <c r="H475" s="214"/>
      <c r="I475" s="214"/>
      <c r="J475" s="262"/>
    </row>
    <row r="476" spans="1:10" ht="15" customHeight="1" x14ac:dyDescent="0.25">
      <c r="A476" s="640"/>
      <c r="B476" s="575"/>
      <c r="C476" s="944">
        <v>10</v>
      </c>
      <c r="D476" s="961">
        <v>1</v>
      </c>
      <c r="E476" s="259"/>
      <c r="F476" s="259"/>
      <c r="G476" s="259"/>
      <c r="H476" s="214"/>
      <c r="I476" s="214"/>
      <c r="J476" s="262"/>
    </row>
    <row r="477" spans="1:10" ht="15" customHeight="1" x14ac:dyDescent="0.25">
      <c r="A477" s="640"/>
      <c r="B477" s="382" t="s">
        <v>942</v>
      </c>
      <c r="C477" s="955"/>
      <c r="D477" s="958" t="s">
        <v>943</v>
      </c>
      <c r="E477" s="260"/>
      <c r="F477" s="260"/>
      <c r="G477" s="260"/>
      <c r="H477" s="214"/>
      <c r="I477" s="214"/>
      <c r="J477" s="262"/>
    </row>
    <row r="478" spans="1:10" ht="15" customHeight="1" x14ac:dyDescent="0.25">
      <c r="A478" s="640"/>
      <c r="B478" s="382"/>
      <c r="C478" s="268"/>
      <c r="D478" s="447" t="s">
        <v>944</v>
      </c>
      <c r="E478" s="739"/>
      <c r="F478" s="739"/>
      <c r="G478" s="739"/>
      <c r="H478" s="214"/>
      <c r="I478" s="214"/>
      <c r="J478" s="262"/>
    </row>
    <row r="479" spans="1:10" ht="15" customHeight="1" x14ac:dyDescent="0.25">
      <c r="A479" s="640"/>
      <c r="B479" s="382"/>
      <c r="C479" s="268"/>
      <c r="D479" s="447" t="s">
        <v>945</v>
      </c>
      <c r="E479" s="739"/>
      <c r="F479" s="739"/>
      <c r="G479" s="739"/>
      <c r="H479" s="214"/>
      <c r="I479" s="214"/>
      <c r="J479" s="262"/>
    </row>
    <row r="480" spans="1:10" ht="15" customHeight="1" x14ac:dyDescent="0.25">
      <c r="A480" s="640"/>
      <c r="B480" s="382"/>
      <c r="C480" s="268"/>
      <c r="D480" s="447" t="s">
        <v>946</v>
      </c>
      <c r="E480" s="739"/>
      <c r="F480" s="739"/>
      <c r="G480" s="739"/>
      <c r="H480" s="214"/>
      <c r="I480" s="214"/>
      <c r="J480" s="262"/>
    </row>
    <row r="481" spans="1:10" ht="15" customHeight="1" x14ac:dyDescent="0.25">
      <c r="A481" s="640"/>
      <c r="B481" s="382"/>
      <c r="C481" s="268"/>
      <c r="D481" s="447" t="s">
        <v>947</v>
      </c>
      <c r="E481" s="739"/>
      <c r="F481" s="739"/>
      <c r="G481" s="739"/>
      <c r="H481" s="214"/>
      <c r="I481" s="214"/>
      <c r="J481" s="262"/>
    </row>
    <row r="482" spans="1:10" ht="15" customHeight="1" x14ac:dyDescent="0.25">
      <c r="A482" s="640"/>
      <c r="B482" s="382"/>
      <c r="C482" s="268"/>
      <c r="D482" s="447" t="s">
        <v>948</v>
      </c>
      <c r="E482" s="739"/>
      <c r="F482" s="739"/>
      <c r="G482" s="739"/>
      <c r="H482" s="214"/>
      <c r="I482" s="214"/>
      <c r="J482" s="262"/>
    </row>
    <row r="483" spans="1:10" ht="15" customHeight="1" x14ac:dyDescent="0.25">
      <c r="A483" s="640"/>
      <c r="B483" s="382"/>
      <c r="C483" s="268"/>
      <c r="D483" s="447" t="s">
        <v>949</v>
      </c>
      <c r="E483" s="739"/>
      <c r="F483" s="739"/>
      <c r="G483" s="739"/>
      <c r="H483" s="214"/>
      <c r="I483" s="214"/>
      <c r="J483" s="262"/>
    </row>
    <row r="484" spans="1:10" ht="15" customHeight="1" x14ac:dyDescent="0.25">
      <c r="A484" s="640"/>
      <c r="B484" s="612"/>
      <c r="C484" s="990"/>
      <c r="D484" s="759" t="s">
        <v>950</v>
      </c>
      <c r="E484" s="259"/>
      <c r="F484" s="259"/>
      <c r="G484" s="259"/>
      <c r="H484" s="214"/>
      <c r="I484" s="214"/>
      <c r="J484" s="262"/>
    </row>
    <row r="485" spans="1:10" ht="15" customHeight="1" x14ac:dyDescent="0.25">
      <c r="A485" s="640"/>
      <c r="B485" s="382" t="s">
        <v>2209</v>
      </c>
      <c r="C485" s="651"/>
      <c r="D485" s="758" t="s">
        <v>952</v>
      </c>
      <c r="E485" s="641"/>
      <c r="F485" s="641"/>
      <c r="G485" s="641"/>
      <c r="H485" s="214"/>
      <c r="I485" s="214"/>
      <c r="J485" s="262"/>
    </row>
    <row r="486" spans="1:10" ht="15" customHeight="1" x14ac:dyDescent="0.25">
      <c r="A486" s="640"/>
      <c r="B486" s="382"/>
      <c r="C486" s="268"/>
      <c r="D486" s="447" t="s">
        <v>953</v>
      </c>
      <c r="E486" s="739"/>
      <c r="F486" s="739"/>
      <c r="G486" s="739"/>
      <c r="H486" s="214"/>
      <c r="I486" s="214"/>
      <c r="J486" s="262"/>
    </row>
    <row r="487" spans="1:10" ht="15" customHeight="1" x14ac:dyDescent="0.25">
      <c r="A487" s="640"/>
      <c r="B487" s="382"/>
      <c r="C487" s="268"/>
      <c r="D487" s="447" t="s">
        <v>954</v>
      </c>
      <c r="E487" s="739"/>
      <c r="F487" s="739"/>
      <c r="G487" s="739"/>
      <c r="H487" s="214"/>
      <c r="I487" s="214"/>
      <c r="J487" s="262"/>
    </row>
    <row r="488" spans="1:10" ht="15" customHeight="1" x14ac:dyDescent="0.25">
      <c r="A488" s="640"/>
      <c r="B488" s="612"/>
      <c r="C488" s="990"/>
      <c r="D488" s="759" t="s">
        <v>951</v>
      </c>
      <c r="E488" s="259"/>
      <c r="F488" s="259"/>
      <c r="G488" s="259"/>
      <c r="H488" s="214"/>
      <c r="I488" s="214"/>
      <c r="J488" s="262"/>
    </row>
    <row r="489" spans="1:10" ht="15" customHeight="1" x14ac:dyDescent="0.25">
      <c r="A489" s="640"/>
      <c r="B489" s="382" t="s">
        <v>1168</v>
      </c>
      <c r="C489" s="651"/>
      <c r="D489" s="758" t="s">
        <v>955</v>
      </c>
      <c r="E489" s="641"/>
      <c r="F489" s="641"/>
      <c r="G489" s="641"/>
      <c r="H489" s="214"/>
      <c r="I489" s="214"/>
      <c r="J489" s="262"/>
    </row>
    <row r="490" spans="1:10" ht="15" customHeight="1" x14ac:dyDescent="0.25">
      <c r="A490" s="640"/>
      <c r="B490" s="382"/>
      <c r="C490" s="268"/>
      <c r="D490" s="447" t="s">
        <v>956</v>
      </c>
      <c r="E490" s="739"/>
      <c r="F490" s="739"/>
      <c r="G490" s="739"/>
      <c r="H490" s="214"/>
      <c r="I490" s="214"/>
      <c r="J490" s="262"/>
    </row>
    <row r="491" spans="1:10" ht="15" customHeight="1" x14ac:dyDescent="0.25">
      <c r="A491" s="640"/>
      <c r="B491" s="382"/>
      <c r="C491" s="268"/>
      <c r="D491" s="447" t="s">
        <v>957</v>
      </c>
      <c r="E491" s="739"/>
      <c r="F491" s="739"/>
      <c r="G491" s="739"/>
      <c r="H491" s="214"/>
      <c r="I491" s="214"/>
      <c r="J491" s="262"/>
    </row>
    <row r="492" spans="1:10" ht="15" customHeight="1" x14ac:dyDescent="0.25">
      <c r="A492" s="640"/>
      <c r="B492" s="382"/>
      <c r="C492" s="268"/>
      <c r="D492" s="447" t="s">
        <v>958</v>
      </c>
      <c r="E492" s="739"/>
      <c r="F492" s="739"/>
      <c r="G492" s="739"/>
      <c r="H492" s="214"/>
      <c r="I492" s="214"/>
      <c r="J492" s="262"/>
    </row>
    <row r="493" spans="1:10" ht="15" customHeight="1" x14ac:dyDescent="0.25">
      <c r="A493" s="640"/>
      <c r="B493" s="612"/>
      <c r="C493" s="990"/>
      <c r="D493" s="759" t="s">
        <v>959</v>
      </c>
      <c r="E493" s="259"/>
      <c r="F493" s="259"/>
      <c r="G493" s="259"/>
      <c r="H493" s="214"/>
      <c r="I493" s="214"/>
      <c r="J493" s="262"/>
    </row>
    <row r="494" spans="1:10" ht="15" customHeight="1" x14ac:dyDescent="0.25">
      <c r="A494" s="640"/>
      <c r="B494" s="382" t="s">
        <v>1169</v>
      </c>
      <c r="C494" s="651"/>
      <c r="D494" s="758" t="s">
        <v>2155</v>
      </c>
      <c r="E494" s="641"/>
      <c r="F494" s="641"/>
      <c r="G494" s="641"/>
      <c r="H494" s="214"/>
      <c r="I494" s="214"/>
      <c r="J494" s="262"/>
    </row>
    <row r="495" spans="1:10" ht="15" customHeight="1" x14ac:dyDescent="0.25">
      <c r="A495" s="640"/>
      <c r="B495" s="382"/>
      <c r="C495" s="268"/>
      <c r="D495" s="447" t="s">
        <v>2156</v>
      </c>
      <c r="E495" s="739"/>
      <c r="F495" s="739"/>
      <c r="G495" s="739"/>
      <c r="H495" s="214"/>
      <c r="I495" s="214"/>
      <c r="J495" s="262"/>
    </row>
    <row r="496" spans="1:10" ht="15" customHeight="1" x14ac:dyDescent="0.25">
      <c r="A496" s="640"/>
      <c r="B496" s="382"/>
      <c r="C496" s="268"/>
      <c r="D496" s="447" t="s">
        <v>2157</v>
      </c>
      <c r="E496" s="739"/>
      <c r="F496" s="739"/>
      <c r="G496" s="739"/>
      <c r="H496" s="214"/>
      <c r="I496" s="214"/>
      <c r="J496" s="262"/>
    </row>
    <row r="497" spans="1:10" ht="15" customHeight="1" x14ac:dyDescent="0.25">
      <c r="A497" s="640"/>
      <c r="B497" s="382"/>
      <c r="C497" s="268"/>
      <c r="D497" s="447" t="s">
        <v>2158</v>
      </c>
      <c r="E497" s="739"/>
      <c r="F497" s="739"/>
      <c r="G497" s="739"/>
      <c r="H497" s="214"/>
      <c r="I497" s="214"/>
      <c r="J497" s="262"/>
    </row>
    <row r="498" spans="1:10" ht="15" customHeight="1" x14ac:dyDescent="0.25">
      <c r="A498" s="640"/>
      <c r="B498" s="382"/>
      <c r="C498" s="268"/>
      <c r="D498" s="447" t="s">
        <v>2159</v>
      </c>
      <c r="E498" s="739"/>
      <c r="F498" s="739"/>
      <c r="G498" s="739"/>
      <c r="H498" s="214"/>
      <c r="I498" s="214"/>
      <c r="J498" s="262"/>
    </row>
    <row r="499" spans="1:10" ht="15" customHeight="1" x14ac:dyDescent="0.25">
      <c r="A499" s="640"/>
      <c r="B499" s="382"/>
      <c r="C499" s="268"/>
      <c r="D499" s="447" t="s">
        <v>2160</v>
      </c>
      <c r="E499" s="739"/>
      <c r="F499" s="739"/>
      <c r="G499" s="739"/>
      <c r="H499" s="214"/>
      <c r="I499" s="214"/>
      <c r="J499" s="262"/>
    </row>
    <row r="500" spans="1:10" ht="15" customHeight="1" x14ac:dyDescent="0.25">
      <c r="A500" s="640"/>
      <c r="B500" s="382"/>
      <c r="C500" s="268"/>
      <c r="D500" s="447" t="s">
        <v>2161</v>
      </c>
      <c r="E500" s="739"/>
      <c r="F500" s="739"/>
      <c r="G500" s="739"/>
      <c r="H500" s="214"/>
      <c r="I500" s="214"/>
      <c r="J500" s="262"/>
    </row>
    <row r="501" spans="1:10" ht="15" customHeight="1" x14ac:dyDescent="0.25">
      <c r="A501" s="640"/>
      <c r="B501" s="382"/>
      <c r="C501" s="268"/>
      <c r="D501" s="447" t="s">
        <v>2162</v>
      </c>
      <c r="E501" s="739"/>
      <c r="F501" s="739"/>
      <c r="G501" s="739"/>
      <c r="H501" s="214"/>
      <c r="I501" s="214"/>
      <c r="J501" s="262"/>
    </row>
    <row r="502" spans="1:10" ht="15" customHeight="1" x14ac:dyDescent="0.25">
      <c r="A502" s="640"/>
      <c r="B502" s="382"/>
      <c r="C502" s="268"/>
      <c r="D502" s="447" t="s">
        <v>2163</v>
      </c>
      <c r="E502" s="739"/>
      <c r="F502" s="739"/>
      <c r="G502" s="739"/>
      <c r="H502" s="214"/>
      <c r="I502" s="214"/>
      <c r="J502" s="262"/>
    </row>
    <row r="503" spans="1:10" ht="15" customHeight="1" x14ac:dyDescent="0.25">
      <c r="A503" s="640"/>
      <c r="B503" s="382"/>
      <c r="C503" s="268"/>
      <c r="D503" s="447" t="s">
        <v>2164</v>
      </c>
      <c r="E503" s="739"/>
      <c r="F503" s="739"/>
      <c r="G503" s="739"/>
      <c r="H503" s="214"/>
      <c r="I503" s="214"/>
      <c r="J503" s="262"/>
    </row>
    <row r="504" spans="1:10" ht="15" customHeight="1" x14ac:dyDescent="0.25">
      <c r="A504" s="640"/>
      <c r="B504" s="612"/>
      <c r="C504" s="990"/>
      <c r="D504" s="759" t="s">
        <v>2165</v>
      </c>
      <c r="E504" s="259"/>
      <c r="F504" s="259"/>
      <c r="G504" s="259"/>
      <c r="H504" s="214"/>
      <c r="I504" s="214"/>
      <c r="J504" s="262"/>
    </row>
    <row r="505" spans="1:10" ht="15" customHeight="1" x14ac:dyDescent="0.25">
      <c r="A505" s="640"/>
      <c r="B505" s="382" t="s">
        <v>1170</v>
      </c>
      <c r="C505" s="651"/>
      <c r="D505" s="758" t="s">
        <v>960</v>
      </c>
      <c r="E505" s="641"/>
      <c r="F505" s="641"/>
      <c r="G505" s="641"/>
      <c r="H505" s="214"/>
      <c r="I505" s="214"/>
      <c r="J505" s="262"/>
    </row>
    <row r="506" spans="1:10" ht="15" customHeight="1" x14ac:dyDescent="0.25">
      <c r="A506" s="640"/>
      <c r="B506" s="382"/>
      <c r="C506" s="268"/>
      <c r="D506" s="447" t="s">
        <v>961</v>
      </c>
      <c r="E506" s="739"/>
      <c r="F506" s="739"/>
      <c r="G506" s="739"/>
      <c r="H506" s="214"/>
      <c r="I506" s="214"/>
      <c r="J506" s="262"/>
    </row>
    <row r="507" spans="1:10" ht="15" customHeight="1" x14ac:dyDescent="0.25">
      <c r="A507" s="640"/>
      <c r="B507" s="382"/>
      <c r="C507" s="268"/>
      <c r="D507" s="447" t="s">
        <v>962</v>
      </c>
      <c r="E507" s="739"/>
      <c r="F507" s="739"/>
      <c r="G507" s="739"/>
      <c r="H507" s="214"/>
      <c r="I507" s="214"/>
      <c r="J507" s="262"/>
    </row>
    <row r="508" spans="1:10" ht="15" customHeight="1" x14ac:dyDescent="0.25">
      <c r="A508" s="640"/>
      <c r="B508" s="612"/>
      <c r="C508" s="990"/>
      <c r="D508" s="759" t="s">
        <v>963</v>
      </c>
      <c r="E508" s="259"/>
      <c r="F508" s="259"/>
      <c r="G508" s="259"/>
      <c r="H508" s="214"/>
      <c r="I508" s="214"/>
      <c r="J508" s="262"/>
    </row>
    <row r="509" spans="1:10" ht="15" customHeight="1" x14ac:dyDescent="0.25">
      <c r="A509" s="640"/>
      <c r="B509" s="382" t="s">
        <v>2208</v>
      </c>
      <c r="C509" s="1367"/>
      <c r="D509" s="758" t="s">
        <v>2370</v>
      </c>
      <c r="E509" s="641"/>
      <c r="F509" s="641"/>
      <c r="G509" s="641"/>
      <c r="H509" s="214"/>
      <c r="I509" s="214"/>
      <c r="J509" s="262"/>
    </row>
    <row r="510" spans="1:10" ht="15" customHeight="1" x14ac:dyDescent="0.25">
      <c r="A510" s="640"/>
      <c r="B510" s="382"/>
      <c r="C510" s="268"/>
      <c r="D510" s="447" t="s">
        <v>2169</v>
      </c>
      <c r="E510" s="739"/>
      <c r="F510" s="739"/>
      <c r="G510" s="739"/>
      <c r="H510" s="214"/>
      <c r="I510" s="214"/>
      <c r="J510" s="262"/>
    </row>
    <row r="511" spans="1:10" ht="15" customHeight="1" x14ac:dyDescent="0.25">
      <c r="A511" s="640"/>
      <c r="B511" s="382"/>
      <c r="C511" s="268"/>
      <c r="D511" s="447" t="s">
        <v>2170</v>
      </c>
      <c r="E511" s="739"/>
      <c r="F511" s="739"/>
      <c r="G511" s="739"/>
      <c r="H511" s="214"/>
      <c r="I511" s="214"/>
      <c r="J511" s="262"/>
    </row>
    <row r="512" spans="1:10" ht="15" customHeight="1" x14ac:dyDescent="0.25">
      <c r="A512" s="640"/>
      <c r="B512" s="382"/>
      <c r="C512" s="268"/>
      <c r="D512" s="447" t="s">
        <v>2171</v>
      </c>
      <c r="E512" s="739"/>
      <c r="F512" s="739"/>
      <c r="G512" s="739"/>
      <c r="H512" s="214"/>
      <c r="I512" s="214"/>
      <c r="J512" s="262"/>
    </row>
    <row r="513" spans="1:10" ht="15" customHeight="1" x14ac:dyDescent="0.25">
      <c r="A513" s="640"/>
      <c r="B513" s="612"/>
      <c r="C513" s="1368"/>
      <c r="D513" s="759" t="s">
        <v>2172</v>
      </c>
      <c r="E513" s="259"/>
      <c r="F513" s="259"/>
      <c r="G513" s="259"/>
      <c r="H513" s="214"/>
      <c r="I513" s="214"/>
      <c r="J513" s="262"/>
    </row>
    <row r="514" spans="1:10" ht="15" customHeight="1" x14ac:dyDescent="0.25">
      <c r="A514" s="640"/>
      <c r="B514" s="382" t="s">
        <v>2211</v>
      </c>
      <c r="C514" s="2328"/>
      <c r="D514" s="2329" t="s">
        <v>2213</v>
      </c>
      <c r="E514" s="2330"/>
      <c r="F514" s="2330"/>
      <c r="G514" s="2330"/>
      <c r="H514" s="214"/>
      <c r="I514" s="214"/>
      <c r="J514" s="262"/>
    </row>
    <row r="515" spans="1:10" ht="15" customHeight="1" x14ac:dyDescent="0.25">
      <c r="A515" s="1092"/>
      <c r="B515" s="382"/>
      <c r="C515" s="268"/>
      <c r="D515" s="447" t="s">
        <v>2212</v>
      </c>
      <c r="E515" s="739"/>
      <c r="F515" s="739"/>
      <c r="G515" s="739"/>
      <c r="H515" s="214"/>
      <c r="I515" s="214"/>
      <c r="J515" s="1358"/>
    </row>
    <row r="516" spans="1:10" ht="15" customHeight="1" x14ac:dyDescent="0.25">
      <c r="A516" s="1092"/>
      <c r="B516" s="382"/>
      <c r="C516" s="268"/>
      <c r="D516" s="447" t="s">
        <v>2131</v>
      </c>
      <c r="E516" s="739"/>
      <c r="F516" s="739"/>
      <c r="G516" s="739"/>
      <c r="H516" s="214"/>
      <c r="I516" s="214"/>
      <c r="J516" s="1358"/>
    </row>
    <row r="517" spans="1:10" ht="15" customHeight="1" x14ac:dyDescent="0.25">
      <c r="A517" s="640"/>
      <c r="B517" s="612"/>
      <c r="C517" s="1368"/>
      <c r="D517" s="759" t="s">
        <v>2340</v>
      </c>
      <c r="E517" s="259"/>
      <c r="F517" s="259"/>
      <c r="G517" s="259"/>
      <c r="H517" s="214"/>
      <c r="I517" s="214"/>
      <c r="J517" s="262"/>
    </row>
    <row r="518" spans="1:10" ht="15" customHeight="1" x14ac:dyDescent="0.25">
      <c r="A518" s="640"/>
      <c r="B518" s="382" t="s">
        <v>2202</v>
      </c>
      <c r="C518" s="2328"/>
      <c r="D518" s="2329" t="s">
        <v>2207</v>
      </c>
      <c r="E518" s="2330"/>
      <c r="F518" s="2330"/>
      <c r="G518" s="2330"/>
      <c r="H518" s="214"/>
      <c r="I518" s="214"/>
      <c r="J518" s="262"/>
    </row>
    <row r="519" spans="1:10" ht="15" customHeight="1" x14ac:dyDescent="0.25">
      <c r="A519" s="1092"/>
      <c r="B519" s="382"/>
      <c r="C519" s="268"/>
      <c r="D519" s="447" t="s">
        <v>2206</v>
      </c>
      <c r="E519" s="739"/>
      <c r="F519" s="739"/>
      <c r="G519" s="739"/>
      <c r="H519" s="214"/>
      <c r="I519" s="214"/>
      <c r="J519" s="1358"/>
    </row>
    <row r="520" spans="1:10" ht="15" customHeight="1" x14ac:dyDescent="0.25">
      <c r="A520" s="1092"/>
      <c r="B520" s="382"/>
      <c r="C520" s="268"/>
      <c r="D520" s="447" t="s">
        <v>2205</v>
      </c>
      <c r="E520" s="739"/>
      <c r="F520" s="739"/>
      <c r="G520" s="739"/>
      <c r="H520" s="214"/>
      <c r="I520" s="214"/>
      <c r="J520" s="1358"/>
    </row>
    <row r="521" spans="1:10" ht="15" customHeight="1" x14ac:dyDescent="0.25">
      <c r="A521" s="1092"/>
      <c r="B521" s="382"/>
      <c r="C521" s="268"/>
      <c r="D521" s="447" t="s">
        <v>2204</v>
      </c>
      <c r="E521" s="739"/>
      <c r="F521" s="739"/>
      <c r="G521" s="739"/>
      <c r="H521" s="214"/>
      <c r="I521" s="214"/>
      <c r="J521" s="1358"/>
    </row>
    <row r="522" spans="1:10" ht="15" customHeight="1" x14ac:dyDescent="0.25">
      <c r="A522" s="1092"/>
      <c r="B522" s="382"/>
      <c r="C522" s="268"/>
      <c r="D522" s="447" t="s">
        <v>2203</v>
      </c>
      <c r="E522" s="739"/>
      <c r="F522" s="739"/>
      <c r="G522" s="739"/>
      <c r="H522" s="214"/>
      <c r="I522" s="214"/>
      <c r="J522" s="1358"/>
    </row>
    <row r="523" spans="1:10" ht="15" customHeight="1" x14ac:dyDescent="0.25">
      <c r="A523" s="640"/>
      <c r="B523" s="612"/>
      <c r="C523" s="1368"/>
      <c r="D523" s="759" t="s">
        <v>1698</v>
      </c>
      <c r="E523" s="259"/>
      <c r="F523" s="259"/>
      <c r="G523" s="259"/>
      <c r="H523" s="214"/>
      <c r="I523" s="214"/>
      <c r="J523" s="262"/>
    </row>
    <row r="524" spans="1:10" ht="15" customHeight="1" x14ac:dyDescent="0.25">
      <c r="A524" s="640"/>
      <c r="B524" s="382" t="s">
        <v>2196</v>
      </c>
      <c r="C524" s="2328"/>
      <c r="D524" s="2329" t="s">
        <v>2197</v>
      </c>
      <c r="E524" s="2330"/>
      <c r="F524" s="2330"/>
      <c r="G524" s="2330"/>
      <c r="H524" s="214"/>
      <c r="I524" s="214"/>
      <c r="J524" s="262"/>
    </row>
    <row r="525" spans="1:10" ht="15" customHeight="1" x14ac:dyDescent="0.25">
      <c r="A525" s="1092"/>
      <c r="B525" s="382"/>
      <c r="C525" s="268"/>
      <c r="D525" s="447" t="s">
        <v>2198</v>
      </c>
      <c r="E525" s="739"/>
      <c r="F525" s="739"/>
      <c r="G525" s="739"/>
      <c r="H525" s="214"/>
      <c r="I525" s="214"/>
      <c r="J525" s="1358"/>
    </row>
    <row r="526" spans="1:10" ht="15" customHeight="1" x14ac:dyDescent="0.25">
      <c r="A526" s="1092"/>
      <c r="B526" s="382"/>
      <c r="C526" s="268"/>
      <c r="D526" s="447" t="s">
        <v>2199</v>
      </c>
      <c r="E526" s="739"/>
      <c r="F526" s="739"/>
      <c r="G526" s="739"/>
      <c r="H526" s="214"/>
      <c r="I526" s="214"/>
      <c r="J526" s="1358"/>
    </row>
    <row r="527" spans="1:10" ht="15" customHeight="1" x14ac:dyDescent="0.25">
      <c r="A527" s="640"/>
      <c r="B527" s="612"/>
      <c r="C527" s="1368"/>
      <c r="D527" s="759" t="s">
        <v>2341</v>
      </c>
      <c r="E527" s="259"/>
      <c r="F527" s="259"/>
      <c r="G527" s="259"/>
      <c r="H527" s="214"/>
      <c r="I527" s="214"/>
      <c r="J527" s="262"/>
    </row>
    <row r="528" spans="1:10" ht="15" customHeight="1" x14ac:dyDescent="0.25">
      <c r="A528" s="640"/>
      <c r="B528" s="940" t="s">
        <v>964</v>
      </c>
      <c r="C528" s="651">
        <v>1</v>
      </c>
      <c r="D528" s="760" t="s">
        <v>965</v>
      </c>
      <c r="E528" s="641"/>
      <c r="F528" s="641"/>
      <c r="G528" s="641"/>
      <c r="H528" s="214"/>
      <c r="I528" s="214"/>
      <c r="J528" s="262"/>
    </row>
    <row r="529" spans="1:10" ht="15" customHeight="1" x14ac:dyDescent="0.25">
      <c r="A529" s="640"/>
      <c r="B529" s="366"/>
      <c r="C529" s="268">
        <v>2</v>
      </c>
      <c r="D529" s="761" t="s">
        <v>966</v>
      </c>
      <c r="E529" s="739"/>
      <c r="F529" s="739"/>
      <c r="G529" s="739"/>
      <c r="H529" s="214"/>
      <c r="I529" s="214"/>
      <c r="J529" s="262"/>
    </row>
    <row r="530" spans="1:10" ht="15" customHeight="1" x14ac:dyDescent="0.25">
      <c r="A530" s="640"/>
      <c r="B530" s="214"/>
      <c r="C530" s="268">
        <v>3</v>
      </c>
      <c r="D530" s="762" t="s">
        <v>967</v>
      </c>
      <c r="E530" s="739"/>
      <c r="F530" s="739"/>
      <c r="G530" s="739"/>
      <c r="H530" s="214"/>
      <c r="I530" s="214"/>
      <c r="J530" s="262"/>
    </row>
    <row r="531" spans="1:10" ht="15" customHeight="1" x14ac:dyDescent="0.25">
      <c r="A531" s="640"/>
      <c r="B531" s="214"/>
      <c r="C531" s="269">
        <v>4</v>
      </c>
      <c r="D531" s="939" t="s">
        <v>968</v>
      </c>
      <c r="E531" s="266"/>
      <c r="F531" s="266"/>
      <c r="G531" s="266"/>
      <c r="H531" s="214"/>
      <c r="I531" s="214"/>
      <c r="J531" s="262"/>
    </row>
    <row r="532" spans="1:10" ht="15" customHeight="1" x14ac:dyDescent="0.25">
      <c r="A532" s="640"/>
      <c r="B532" s="940" t="s">
        <v>1271</v>
      </c>
      <c r="C532" s="651"/>
      <c r="D532" s="760" t="s">
        <v>1266</v>
      </c>
      <c r="E532" s="641"/>
      <c r="F532" s="641"/>
      <c r="G532" s="641"/>
      <c r="H532" s="214"/>
      <c r="I532" s="214"/>
      <c r="J532" s="262"/>
    </row>
    <row r="533" spans="1:10" ht="15" customHeight="1" x14ac:dyDescent="0.25">
      <c r="A533" s="640"/>
      <c r="B533" s="214"/>
      <c r="C533" s="1013"/>
      <c r="D533" s="763" t="s">
        <v>1267</v>
      </c>
      <c r="E533" s="259"/>
      <c r="F533" s="259"/>
      <c r="G533" s="259"/>
      <c r="H533" s="214"/>
      <c r="I533" s="214"/>
      <c r="J533" s="262"/>
    </row>
    <row r="534" spans="1:10" ht="15" customHeight="1" x14ac:dyDescent="0.25">
      <c r="A534" s="640"/>
      <c r="B534" s="940" t="s">
        <v>1272</v>
      </c>
      <c r="C534" s="651"/>
      <c r="D534" s="760" t="s">
        <v>176</v>
      </c>
      <c r="E534" s="641"/>
      <c r="F534" s="641"/>
      <c r="G534" s="641"/>
      <c r="H534" s="214"/>
      <c r="I534" s="214"/>
      <c r="J534" s="262"/>
    </row>
    <row r="535" spans="1:10" ht="15" customHeight="1" x14ac:dyDescent="0.25">
      <c r="A535" s="640"/>
      <c r="B535" s="214"/>
      <c r="C535" s="1013"/>
      <c r="D535" s="763" t="s">
        <v>1268</v>
      </c>
      <c r="E535" s="259"/>
      <c r="F535" s="259"/>
      <c r="G535" s="259"/>
      <c r="H535" s="214"/>
      <c r="I535" s="214"/>
      <c r="J535" s="262"/>
    </row>
    <row r="536" spans="1:10" ht="15" customHeight="1" x14ac:dyDescent="0.25">
      <c r="A536" s="640"/>
      <c r="B536" s="940" t="s">
        <v>1273</v>
      </c>
      <c r="C536" s="651"/>
      <c r="D536" s="760" t="s">
        <v>1269</v>
      </c>
      <c r="E536" s="641"/>
      <c r="F536" s="641"/>
      <c r="G536" s="641"/>
      <c r="H536" s="214"/>
      <c r="I536" s="214"/>
      <c r="J536" s="262"/>
    </row>
    <row r="537" spans="1:10" ht="15" customHeight="1" x14ac:dyDescent="0.25">
      <c r="A537" s="640"/>
      <c r="B537" s="214"/>
      <c r="C537" s="1013"/>
      <c r="D537" s="763" t="s">
        <v>1270</v>
      </c>
      <c r="E537" s="259"/>
      <c r="F537" s="259"/>
      <c r="G537" s="259"/>
      <c r="H537" s="214"/>
      <c r="I537" s="214"/>
      <c r="J537" s="262"/>
    </row>
    <row r="538" spans="1:10" ht="15" customHeight="1" x14ac:dyDescent="0.25">
      <c r="A538" s="640"/>
      <c r="B538" s="940" t="s">
        <v>1097</v>
      </c>
      <c r="C538" s="651"/>
      <c r="D538" s="760" t="s">
        <v>1029</v>
      </c>
      <c r="E538" s="641"/>
      <c r="F538" s="641"/>
      <c r="G538" s="941"/>
      <c r="H538" s="941"/>
      <c r="I538" s="941"/>
      <c r="J538" s="262"/>
    </row>
    <row r="539" spans="1:10" ht="15" customHeight="1" x14ac:dyDescent="0.25">
      <c r="A539" s="640"/>
      <c r="B539" s="214"/>
      <c r="C539" s="268"/>
      <c r="D539" s="762" t="s">
        <v>1032</v>
      </c>
      <c r="E539" s="739"/>
      <c r="F539" s="739"/>
      <c r="G539" s="942"/>
      <c r="H539" s="942"/>
      <c r="I539" s="942"/>
      <c r="J539" s="262"/>
    </row>
    <row r="540" spans="1:10" ht="15" customHeight="1" x14ac:dyDescent="0.25">
      <c r="A540" s="640"/>
      <c r="B540" s="214"/>
      <c r="C540" s="268"/>
      <c r="D540" s="762" t="s">
        <v>1098</v>
      </c>
      <c r="E540" s="739"/>
      <c r="F540" s="739"/>
      <c r="G540" s="942"/>
      <c r="H540" s="942"/>
      <c r="I540" s="942"/>
      <c r="J540" s="262"/>
    </row>
    <row r="541" spans="1:10" ht="15" customHeight="1" x14ac:dyDescent="0.25">
      <c r="A541" s="640"/>
      <c r="B541" s="214"/>
      <c r="C541" s="268"/>
      <c r="D541" s="762" t="s">
        <v>1099</v>
      </c>
      <c r="E541" s="739"/>
      <c r="F541" s="739"/>
      <c r="G541" s="942"/>
      <c r="H541" s="942"/>
      <c r="I541" s="942"/>
      <c r="J541" s="262"/>
    </row>
    <row r="542" spans="1:10" ht="15" customHeight="1" x14ac:dyDescent="0.25">
      <c r="A542" s="640"/>
      <c r="B542" s="627"/>
      <c r="C542" s="990"/>
      <c r="D542" s="763" t="s">
        <v>1100</v>
      </c>
      <c r="E542" s="259"/>
      <c r="F542" s="259"/>
      <c r="G542" s="911"/>
      <c r="H542" s="911"/>
      <c r="I542" s="911"/>
      <c r="J542" s="262"/>
    </row>
    <row r="543" spans="1:10" ht="15" customHeight="1" x14ac:dyDescent="0.25">
      <c r="A543" s="640"/>
      <c r="B543" s="940" t="s">
        <v>1067</v>
      </c>
      <c r="C543" s="943"/>
      <c r="D543" s="655" t="s">
        <v>1101</v>
      </c>
      <c r="E543" s="641"/>
      <c r="F543" s="641"/>
      <c r="G543" s="941"/>
      <c r="H543" s="941"/>
      <c r="I543" s="941"/>
      <c r="J543" s="262"/>
    </row>
    <row r="544" spans="1:10" ht="15" customHeight="1" x14ac:dyDescent="0.25">
      <c r="A544" s="640"/>
      <c r="B544" s="214"/>
      <c r="C544" s="369"/>
      <c r="D544" s="364" t="s">
        <v>1102</v>
      </c>
      <c r="E544" s="739"/>
      <c r="F544" s="739"/>
      <c r="G544" s="942"/>
      <c r="H544" s="942"/>
      <c r="I544" s="942"/>
      <c r="J544" s="262"/>
    </row>
    <row r="545" spans="1:10" ht="15" customHeight="1" x14ac:dyDescent="0.25">
      <c r="A545" s="640"/>
      <c r="B545" s="214"/>
      <c r="C545" s="369"/>
      <c r="D545" s="364" t="s">
        <v>1103</v>
      </c>
      <c r="E545" s="739"/>
      <c r="F545" s="739"/>
      <c r="G545" s="942"/>
      <c r="H545" s="942"/>
      <c r="I545" s="942"/>
      <c r="J545" s="262"/>
    </row>
    <row r="546" spans="1:10" ht="15" customHeight="1" x14ac:dyDescent="0.25">
      <c r="A546" s="640"/>
      <c r="B546" s="214"/>
      <c r="C546" s="369"/>
      <c r="D546" s="364" t="s">
        <v>1104</v>
      </c>
      <c r="E546" s="739"/>
      <c r="F546" s="739"/>
      <c r="G546" s="942"/>
      <c r="H546" s="942"/>
      <c r="I546" s="942"/>
      <c r="J546" s="262"/>
    </row>
    <row r="547" spans="1:10" ht="15" customHeight="1" x14ac:dyDescent="0.25">
      <c r="A547" s="640"/>
      <c r="B547" s="214"/>
      <c r="C547" s="369"/>
      <c r="D547" s="364" t="s">
        <v>1105</v>
      </c>
      <c r="E547" s="739"/>
      <c r="F547" s="739"/>
      <c r="G547" s="942"/>
      <c r="H547" s="942"/>
      <c r="I547" s="942"/>
      <c r="J547" s="262"/>
    </row>
    <row r="548" spans="1:10" ht="15" customHeight="1" x14ac:dyDescent="0.25">
      <c r="A548" s="640"/>
      <c r="B548" s="214"/>
      <c r="C548" s="369"/>
      <c r="D548" s="364" t="s">
        <v>1106</v>
      </c>
      <c r="E548" s="739"/>
      <c r="F548" s="739"/>
      <c r="G548" s="942"/>
      <c r="H548" s="942"/>
      <c r="I548" s="942"/>
      <c r="J548" s="262"/>
    </row>
    <row r="549" spans="1:10" ht="15" customHeight="1" x14ac:dyDescent="0.25">
      <c r="A549" s="640"/>
      <c r="B549" s="214"/>
      <c r="C549" s="369"/>
      <c r="D549" s="364" t="s">
        <v>1107</v>
      </c>
      <c r="E549" s="739"/>
      <c r="F549" s="739"/>
      <c r="G549" s="942"/>
      <c r="H549" s="942"/>
      <c r="I549" s="942"/>
      <c r="J549" s="262"/>
    </row>
    <row r="550" spans="1:10" ht="15" customHeight="1" x14ac:dyDescent="0.25">
      <c r="A550" s="640"/>
      <c r="B550" s="214"/>
      <c r="C550" s="369"/>
      <c r="D550" s="364" t="s">
        <v>1108</v>
      </c>
      <c r="E550" s="739"/>
      <c r="F550" s="739"/>
      <c r="G550" s="942"/>
      <c r="H550" s="942"/>
      <c r="I550" s="942"/>
      <c r="J550" s="262"/>
    </row>
    <row r="551" spans="1:10" ht="15" customHeight="1" x14ac:dyDescent="0.25">
      <c r="A551" s="640"/>
      <c r="B551" s="214"/>
      <c r="C551" s="369"/>
      <c r="D551" s="364" t="s">
        <v>1109</v>
      </c>
      <c r="E551" s="739"/>
      <c r="F551" s="739"/>
      <c r="G551" s="942"/>
      <c r="H551" s="942"/>
      <c r="I551" s="942"/>
      <c r="J551" s="262"/>
    </row>
    <row r="552" spans="1:10" ht="15" customHeight="1" x14ac:dyDescent="0.25">
      <c r="A552" s="640"/>
      <c r="B552" s="214"/>
      <c r="C552" s="369"/>
      <c r="D552" s="364" t="s">
        <v>1110</v>
      </c>
      <c r="E552" s="739"/>
      <c r="F552" s="739"/>
      <c r="G552" s="942"/>
      <c r="H552" s="942"/>
      <c r="I552" s="942"/>
      <c r="J552" s="262"/>
    </row>
    <row r="553" spans="1:10" ht="15" customHeight="1" x14ac:dyDescent="0.25">
      <c r="A553" s="640"/>
      <c r="B553" s="214"/>
      <c r="C553" s="369"/>
      <c r="D553" s="364" t="s">
        <v>1111</v>
      </c>
      <c r="E553" s="739"/>
      <c r="F553" s="739"/>
      <c r="G553" s="942"/>
      <c r="H553" s="942"/>
      <c r="I553" s="942"/>
      <c r="J553" s="262"/>
    </row>
    <row r="554" spans="1:10" ht="15" customHeight="1" x14ac:dyDescent="0.25">
      <c r="A554" s="640"/>
      <c r="B554" s="214"/>
      <c r="C554" s="369"/>
      <c r="D554" s="364" t="s">
        <v>1112</v>
      </c>
      <c r="E554" s="739"/>
      <c r="F554" s="739"/>
      <c r="G554" s="942"/>
      <c r="H554" s="942"/>
      <c r="I554" s="942"/>
      <c r="J554" s="262"/>
    </row>
    <row r="555" spans="1:10" ht="15" customHeight="1" x14ac:dyDescent="0.25">
      <c r="A555" s="640"/>
      <c r="B555" s="214"/>
      <c r="C555" s="369"/>
      <c r="D555" s="364" t="s">
        <v>1113</v>
      </c>
      <c r="E555" s="739"/>
      <c r="F555" s="739"/>
      <c r="G555" s="942"/>
      <c r="H555" s="942"/>
      <c r="I555" s="942"/>
      <c r="J555" s="262"/>
    </row>
    <row r="556" spans="1:10" ht="15" customHeight="1" x14ac:dyDescent="0.25">
      <c r="A556" s="640"/>
      <c r="B556" s="214"/>
      <c r="C556" s="369"/>
      <c r="D556" s="364" t="s">
        <v>1114</v>
      </c>
      <c r="E556" s="739"/>
      <c r="F556" s="739"/>
      <c r="G556" s="942"/>
      <c r="H556" s="942"/>
      <c r="I556" s="942"/>
      <c r="J556" s="262"/>
    </row>
    <row r="557" spans="1:10" ht="15" customHeight="1" x14ac:dyDescent="0.25">
      <c r="A557" s="640"/>
      <c r="B557" s="214"/>
      <c r="C557" s="369"/>
      <c r="D557" s="364" t="s">
        <v>1115</v>
      </c>
      <c r="E557" s="739"/>
      <c r="F557" s="739"/>
      <c r="G557" s="942"/>
      <c r="H557" s="942"/>
      <c r="I557" s="942"/>
      <c r="J557" s="262"/>
    </row>
    <row r="558" spans="1:10" ht="15" customHeight="1" x14ac:dyDescent="0.25">
      <c r="A558" s="640"/>
      <c r="B558" s="214"/>
      <c r="C558" s="369"/>
      <c r="D558" s="364" t="s">
        <v>1116</v>
      </c>
      <c r="E558" s="739"/>
      <c r="F558" s="739"/>
      <c r="G558" s="942"/>
      <c r="H558" s="942"/>
      <c r="I558" s="942"/>
      <c r="J558" s="262"/>
    </row>
    <row r="559" spans="1:10" ht="15" customHeight="1" x14ac:dyDescent="0.25">
      <c r="A559" s="640"/>
      <c r="B559" s="214"/>
      <c r="C559" s="369"/>
      <c r="D559" s="364" t="s">
        <v>1117</v>
      </c>
      <c r="E559" s="739"/>
      <c r="F559" s="739"/>
      <c r="G559" s="942"/>
      <c r="H559" s="942"/>
      <c r="I559" s="942"/>
      <c r="J559" s="262"/>
    </row>
    <row r="560" spans="1:10" ht="15" customHeight="1" x14ac:dyDescent="0.25">
      <c r="A560" s="640"/>
      <c r="B560" s="214"/>
      <c r="C560" s="369"/>
      <c r="D560" s="364" t="s">
        <v>1118</v>
      </c>
      <c r="E560" s="739"/>
      <c r="F560" s="739"/>
      <c r="G560" s="942"/>
      <c r="H560" s="942"/>
      <c r="I560" s="942"/>
      <c r="J560" s="262"/>
    </row>
    <row r="561" spans="1:10" ht="15" customHeight="1" x14ac:dyDescent="0.25">
      <c r="A561" s="640"/>
      <c r="B561" s="214"/>
      <c r="C561" s="369"/>
      <c r="D561" s="364" t="s">
        <v>1119</v>
      </c>
      <c r="E561" s="739"/>
      <c r="F561" s="739"/>
      <c r="G561" s="942"/>
      <c r="H561" s="942"/>
      <c r="I561" s="942"/>
      <c r="J561" s="262"/>
    </row>
    <row r="562" spans="1:10" ht="15" customHeight="1" x14ac:dyDescent="0.25">
      <c r="A562" s="640"/>
      <c r="B562" s="214"/>
      <c r="C562" s="369"/>
      <c r="D562" s="364" t="s">
        <v>1120</v>
      </c>
      <c r="E562" s="739"/>
      <c r="F562" s="739"/>
      <c r="G562" s="942"/>
      <c r="H562" s="942"/>
      <c r="I562" s="942"/>
      <c r="J562" s="262"/>
    </row>
    <row r="563" spans="1:10" ht="15" customHeight="1" x14ac:dyDescent="0.25">
      <c r="A563" s="640"/>
      <c r="B563" s="214"/>
      <c r="C563" s="369"/>
      <c r="D563" s="364" t="s">
        <v>1121</v>
      </c>
      <c r="E563" s="739"/>
      <c r="F563" s="739"/>
      <c r="G563" s="942"/>
      <c r="H563" s="942"/>
      <c r="I563" s="942"/>
      <c r="J563" s="262"/>
    </row>
    <row r="564" spans="1:10" ht="15" customHeight="1" x14ac:dyDescent="0.25">
      <c r="A564" s="640"/>
      <c r="B564" s="214"/>
      <c r="C564" s="369"/>
      <c r="D564" s="364" t="s">
        <v>1122</v>
      </c>
      <c r="E564" s="739"/>
      <c r="F564" s="739"/>
      <c r="G564" s="942"/>
      <c r="H564" s="942"/>
      <c r="I564" s="942"/>
      <c r="J564" s="262"/>
    </row>
    <row r="565" spans="1:10" ht="15" customHeight="1" x14ac:dyDescent="0.25">
      <c r="A565" s="640"/>
      <c r="B565" s="214"/>
      <c r="C565" s="369"/>
      <c r="D565" s="364" t="s">
        <v>1123</v>
      </c>
      <c r="E565" s="739"/>
      <c r="F565" s="739"/>
      <c r="G565" s="942"/>
      <c r="H565" s="942"/>
      <c r="I565" s="942"/>
      <c r="J565" s="262"/>
    </row>
    <row r="566" spans="1:10" ht="15" customHeight="1" x14ac:dyDescent="0.25">
      <c r="A566" s="640"/>
      <c r="B566" s="214"/>
      <c r="C566" s="369"/>
      <c r="D566" s="364" t="s">
        <v>1124</v>
      </c>
      <c r="E566" s="739"/>
      <c r="F566" s="739"/>
      <c r="G566" s="942"/>
      <c r="H566" s="942"/>
      <c r="I566" s="942"/>
      <c r="J566" s="262"/>
    </row>
    <row r="567" spans="1:10" ht="15" customHeight="1" x14ac:dyDescent="0.25">
      <c r="A567" s="640"/>
      <c r="B567" s="214"/>
      <c r="C567" s="369"/>
      <c r="D567" s="364" t="s">
        <v>1125</v>
      </c>
      <c r="E567" s="739"/>
      <c r="F567" s="739"/>
      <c r="G567" s="942"/>
      <c r="H567" s="942"/>
      <c r="I567" s="942"/>
      <c r="J567" s="262"/>
    </row>
    <row r="568" spans="1:10" ht="15" customHeight="1" x14ac:dyDescent="0.25">
      <c r="A568" s="640"/>
      <c r="B568" s="214"/>
      <c r="C568" s="369"/>
      <c r="D568" s="364" t="s">
        <v>1126</v>
      </c>
      <c r="E568" s="739"/>
      <c r="F568" s="739"/>
      <c r="G568" s="942"/>
      <c r="H568" s="942"/>
      <c r="I568" s="942"/>
      <c r="J568" s="262"/>
    </row>
    <row r="569" spans="1:10" ht="15" customHeight="1" x14ac:dyDescent="0.25">
      <c r="A569" s="640"/>
      <c r="B569" s="214"/>
      <c r="C569" s="369"/>
      <c r="D569" s="364" t="s">
        <v>1127</v>
      </c>
      <c r="E569" s="739"/>
      <c r="F569" s="739"/>
      <c r="G569" s="942"/>
      <c r="H569" s="942"/>
      <c r="I569" s="942"/>
      <c r="J569" s="262"/>
    </row>
    <row r="570" spans="1:10" ht="15" customHeight="1" x14ac:dyDescent="0.25">
      <c r="A570" s="640"/>
      <c r="B570" s="214"/>
      <c r="C570" s="369"/>
      <c r="D570" s="364" t="s">
        <v>1128</v>
      </c>
      <c r="E570" s="739"/>
      <c r="F570" s="739"/>
      <c r="G570" s="942"/>
      <c r="H570" s="942"/>
      <c r="I570" s="942"/>
      <c r="J570" s="262"/>
    </row>
    <row r="571" spans="1:10" ht="15" customHeight="1" x14ac:dyDescent="0.25">
      <c r="A571" s="640"/>
      <c r="B571" s="214"/>
      <c r="C571" s="369"/>
      <c r="D571" s="364" t="s">
        <v>1129</v>
      </c>
      <c r="E571" s="739"/>
      <c r="F571" s="739"/>
      <c r="G571" s="942"/>
      <c r="H571" s="942"/>
      <c r="I571" s="942"/>
      <c r="J571" s="262"/>
    </row>
    <row r="572" spans="1:10" ht="15" customHeight="1" x14ac:dyDescent="0.25">
      <c r="A572" s="640"/>
      <c r="B572" s="214"/>
      <c r="C572" s="369"/>
      <c r="D572" s="364" t="s">
        <v>1130</v>
      </c>
      <c r="E572" s="739"/>
      <c r="F572" s="739"/>
      <c r="G572" s="942"/>
      <c r="H572" s="942"/>
      <c r="I572" s="942"/>
      <c r="J572" s="262"/>
    </row>
    <row r="573" spans="1:10" ht="15" customHeight="1" x14ac:dyDescent="0.25">
      <c r="A573" s="640"/>
      <c r="B573" s="627"/>
      <c r="C573" s="944"/>
      <c r="D573" s="611" t="s">
        <v>527</v>
      </c>
      <c r="E573" s="259"/>
      <c r="F573" s="259"/>
      <c r="G573" s="911"/>
      <c r="H573" s="911"/>
      <c r="I573" s="911"/>
      <c r="J573" s="262"/>
    </row>
    <row r="574" spans="1:10" ht="15" customHeight="1" x14ac:dyDescent="0.25">
      <c r="A574" s="640"/>
      <c r="B574" s="382" t="s">
        <v>1068</v>
      </c>
      <c r="C574" s="651"/>
      <c r="D574" s="655" t="s">
        <v>1041</v>
      </c>
      <c r="E574" s="641"/>
      <c r="F574" s="641"/>
      <c r="G574" s="941"/>
      <c r="H574" s="941"/>
      <c r="I574" s="941"/>
      <c r="J574" s="262"/>
    </row>
    <row r="575" spans="1:10" ht="15" customHeight="1" x14ac:dyDescent="0.25">
      <c r="A575" s="640"/>
      <c r="B575" s="214"/>
      <c r="C575" s="268"/>
      <c r="D575" s="364" t="s">
        <v>1042</v>
      </c>
      <c r="E575" s="739"/>
      <c r="F575" s="739"/>
      <c r="G575" s="942"/>
      <c r="H575" s="942"/>
      <c r="I575" s="942"/>
      <c r="J575" s="262"/>
    </row>
    <row r="576" spans="1:10" ht="15" customHeight="1" x14ac:dyDescent="0.25">
      <c r="A576" s="640"/>
      <c r="B576" s="214"/>
      <c r="C576" s="268"/>
      <c r="D576" s="364" t="s">
        <v>1043</v>
      </c>
      <c r="E576" s="739"/>
      <c r="F576" s="739"/>
      <c r="G576" s="942"/>
      <c r="H576" s="942"/>
      <c r="I576" s="942"/>
      <c r="J576" s="262"/>
    </row>
    <row r="577" spans="1:10" ht="15" customHeight="1" x14ac:dyDescent="0.25">
      <c r="A577" s="640"/>
      <c r="B577" s="214"/>
      <c r="C577" s="268"/>
      <c r="D577" s="364" t="s">
        <v>1044</v>
      </c>
      <c r="E577" s="739"/>
      <c r="F577" s="739"/>
      <c r="G577" s="942"/>
      <c r="H577" s="942"/>
      <c r="I577" s="942"/>
      <c r="J577" s="262"/>
    </row>
    <row r="578" spans="1:10" ht="15" customHeight="1" x14ac:dyDescent="0.25">
      <c r="A578" s="640"/>
      <c r="B578" s="214"/>
      <c r="C578" s="268"/>
      <c r="D578" s="364" t="s">
        <v>1045</v>
      </c>
      <c r="E578" s="739"/>
      <c r="F578" s="739"/>
      <c r="G578" s="942"/>
      <c r="H578" s="942"/>
      <c r="I578" s="942"/>
      <c r="J578" s="262"/>
    </row>
    <row r="579" spans="1:10" ht="15" customHeight="1" x14ac:dyDescent="0.25">
      <c r="A579" s="640"/>
      <c r="B579" s="627"/>
      <c r="C579" s="990"/>
      <c r="D579" s="611" t="s">
        <v>1046</v>
      </c>
      <c r="E579" s="259"/>
      <c r="F579" s="259"/>
      <c r="G579" s="911"/>
      <c r="H579" s="911"/>
      <c r="I579" s="911"/>
      <c r="J579" s="262"/>
    </row>
    <row r="580" spans="1:10" ht="15" customHeight="1" x14ac:dyDescent="0.25">
      <c r="A580" s="996"/>
      <c r="B580" s="627"/>
      <c r="C580" s="991"/>
      <c r="D580" s="613"/>
      <c r="E580" s="613"/>
      <c r="F580" s="613"/>
      <c r="G580" s="627"/>
      <c r="H580" s="627"/>
      <c r="I580" s="627"/>
      <c r="J580" s="987"/>
    </row>
    <row r="581" spans="1:10" ht="15" hidden="1" customHeight="1" x14ac:dyDescent="0.25">
      <c r="A581" s="221"/>
      <c r="B581" s="214"/>
      <c r="C581" s="267"/>
      <c r="D581" s="210"/>
      <c r="E581" s="210"/>
      <c r="F581" s="210"/>
      <c r="G581" s="214"/>
      <c r="H581" s="214"/>
      <c r="I581" s="214"/>
      <c r="J581" s="262"/>
    </row>
    <row r="582" spans="1:10" ht="15" hidden="1" customHeight="1" x14ac:dyDescent="0.25">
      <c r="A582" s="221"/>
      <c r="B582" s="214"/>
      <c r="C582" s="267"/>
      <c r="D582" s="210"/>
      <c r="E582" s="210"/>
      <c r="F582" s="210"/>
      <c r="G582" s="214"/>
      <c r="H582" s="214"/>
      <c r="I582" s="214"/>
      <c r="J582" s="262"/>
    </row>
    <row r="583" spans="1:10" ht="15" hidden="1" customHeight="1" x14ac:dyDescent="0.25">
      <c r="A583" s="221"/>
      <c r="B583" s="214"/>
      <c r="C583" s="267"/>
      <c r="D583" s="210"/>
      <c r="E583" s="210"/>
      <c r="F583" s="210"/>
      <c r="G583" s="214"/>
      <c r="H583" s="214"/>
      <c r="I583" s="214"/>
      <c r="J583" s="262"/>
    </row>
    <row r="584" spans="1:10" ht="15" hidden="1" customHeight="1" x14ac:dyDescent="0.25">
      <c r="A584" s="221"/>
      <c r="B584" s="214"/>
      <c r="C584" s="214"/>
      <c r="D584" s="214"/>
      <c r="E584" s="214"/>
      <c r="F584" s="214"/>
      <c r="G584" s="214"/>
      <c r="H584" s="214"/>
      <c r="I584" s="214"/>
      <c r="J584" s="262"/>
    </row>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conditionalFormatting sqref="F160 F185:F189">
    <cfRule type="cellIs" dxfId="4" priority="2" stopIfTrue="1" operator="lessThan">
      <formula>0</formula>
    </cfRule>
  </conditionalFormatting>
  <conditionalFormatting sqref="F235">
    <cfRule type="cellIs" dxfId="3" priority="3" stopIfTrue="1" operator="lessThan">
      <formula>0</formula>
    </cfRule>
  </conditionalFormatting>
  <conditionalFormatting sqref="F193:F195 F161:F162 F169 F173:F175 F181 F202:F203 F205:F216 F224 F229 F232:F234">
    <cfRule type="cellIs" dxfId="2" priority="4" stopIfTrue="1" operator="lessThan">
      <formula>0</formula>
    </cfRule>
  </conditionalFormatting>
  <conditionalFormatting sqref="B20">
    <cfRule type="cellIs" dxfId="1" priority="1" stopIfTrue="1" operator="equal">
      <formula>"Fail"</formula>
    </cfRule>
  </conditionalFormatting>
  <dataValidations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I35"/>
  <sheetViews>
    <sheetView zoomScale="80" zoomScaleNormal="80" workbookViewId="0"/>
  </sheetViews>
  <sheetFormatPr defaultColWidth="3.5703125" defaultRowHeight="14.25" x14ac:dyDescent="0.25"/>
  <cols>
    <col min="1" max="1" width="6" style="2059" bestFit="1" customWidth="1"/>
    <col min="2" max="2" width="5.140625" style="747" bestFit="1" customWidth="1"/>
    <col min="3" max="4" width="5" style="747" bestFit="1" customWidth="1"/>
    <col min="5" max="5" width="5.140625" style="747" bestFit="1" customWidth="1"/>
    <col min="6" max="6" width="5.5703125" style="747" bestFit="1" customWidth="1"/>
    <col min="7" max="7" width="5" style="747" bestFit="1" customWidth="1"/>
    <col min="8" max="9" width="5.28515625" style="747" bestFit="1" customWidth="1"/>
    <col min="10" max="10" width="5" style="747" bestFit="1" customWidth="1"/>
    <col min="11" max="11" width="5.5703125" style="747" bestFit="1" customWidth="1"/>
    <col min="12" max="12" width="5.7109375" style="747" bestFit="1" customWidth="1"/>
    <col min="13" max="13" width="5.140625" style="747" bestFit="1" customWidth="1"/>
    <col min="14" max="14" width="6" style="747" bestFit="1" customWidth="1"/>
    <col min="15" max="15" width="5.5703125" style="747" bestFit="1" customWidth="1"/>
    <col min="16" max="17" width="5.140625" style="747" bestFit="1" customWidth="1"/>
    <col min="18" max="18" width="5" style="747" bestFit="1" customWidth="1"/>
    <col min="19" max="19" width="5.28515625" style="747" bestFit="1" customWidth="1"/>
    <col min="20" max="20" width="5.140625" style="747" bestFit="1" customWidth="1"/>
    <col min="21" max="23" width="5" style="747" bestFit="1" customWidth="1"/>
    <col min="24" max="26" width="5.140625" style="747" bestFit="1" customWidth="1"/>
    <col min="27" max="27" width="5" style="747" bestFit="1" customWidth="1"/>
    <col min="28" max="28" width="5.140625" style="747" bestFit="1" customWidth="1"/>
    <col min="29" max="29" width="5.7109375" style="747" bestFit="1" customWidth="1"/>
    <col min="30" max="30" width="5.140625" style="747" bestFit="1" customWidth="1"/>
    <col min="31" max="31" width="5.7109375" style="747" bestFit="1" customWidth="1"/>
    <col min="32" max="35" width="5" style="747" bestFit="1" customWidth="1"/>
    <col min="36" max="36" width="7.42578125" style="747" customWidth="1"/>
    <col min="37" max="37" width="3.5703125" style="747" customWidth="1"/>
    <col min="38" max="16384" width="3.5703125" style="747"/>
  </cols>
  <sheetData>
    <row r="1" spans="1:35" s="2059" customFormat="1" ht="10.5" x14ac:dyDescent="0.25">
      <c r="A1" s="2055"/>
      <c r="B1" s="2056" t="s">
        <v>1497</v>
      </c>
      <c r="C1" s="2057" t="s">
        <v>1498</v>
      </c>
      <c r="D1" s="2057" t="s">
        <v>1499</v>
      </c>
      <c r="E1" s="2057" t="s">
        <v>1500</v>
      </c>
      <c r="F1" s="2057" t="s">
        <v>1501</v>
      </c>
      <c r="G1" s="2057" t="s">
        <v>1502</v>
      </c>
      <c r="H1" s="2057" t="s">
        <v>1503</v>
      </c>
      <c r="I1" s="2057" t="s">
        <v>1504</v>
      </c>
      <c r="J1" s="2057" t="s">
        <v>1505</v>
      </c>
      <c r="K1" s="2057" t="s">
        <v>1506</v>
      </c>
      <c r="L1" s="2057" t="s">
        <v>1507</v>
      </c>
      <c r="M1" s="2057" t="s">
        <v>1508</v>
      </c>
      <c r="N1" s="2057" t="s">
        <v>1509</v>
      </c>
      <c r="O1" s="2057" t="s">
        <v>1510</v>
      </c>
      <c r="P1" s="2057" t="s">
        <v>1511</v>
      </c>
      <c r="Q1" s="2057" t="s">
        <v>1512</v>
      </c>
      <c r="R1" s="2057" t="s">
        <v>1513</v>
      </c>
      <c r="S1" s="2057" t="s">
        <v>1514</v>
      </c>
      <c r="T1" s="2057" t="s">
        <v>1515</v>
      </c>
      <c r="U1" s="2057" t="s">
        <v>1516</v>
      </c>
      <c r="V1" s="2057" t="s">
        <v>1517</v>
      </c>
      <c r="W1" s="2057" t="s">
        <v>1518</v>
      </c>
      <c r="X1" s="2057" t="s">
        <v>1519</v>
      </c>
      <c r="Y1" s="2057" t="s">
        <v>1520</v>
      </c>
      <c r="Z1" s="2057" t="s">
        <v>1521</v>
      </c>
      <c r="AA1" s="2057" t="s">
        <v>1522</v>
      </c>
      <c r="AB1" s="2057" t="s">
        <v>1523</v>
      </c>
      <c r="AC1" s="2057" t="s">
        <v>1524</v>
      </c>
      <c r="AD1" s="2057" t="s">
        <v>1525</v>
      </c>
      <c r="AE1" s="2057" t="s">
        <v>1526</v>
      </c>
      <c r="AF1" s="2057" t="s">
        <v>1527</v>
      </c>
      <c r="AG1" s="2057" t="s">
        <v>1528</v>
      </c>
      <c r="AH1" s="2057" t="s">
        <v>1529</v>
      </c>
      <c r="AI1" s="2058" t="s">
        <v>1530</v>
      </c>
    </row>
    <row r="2" spans="1:35" x14ac:dyDescent="0.25">
      <c r="A2" s="2060" t="s">
        <v>1497</v>
      </c>
      <c r="B2" s="2043">
        <v>0</v>
      </c>
      <c r="C2" s="2019">
        <v>0.5</v>
      </c>
      <c r="D2" s="2019">
        <v>0.5</v>
      </c>
      <c r="E2" s="2019">
        <v>0.5</v>
      </c>
      <c r="F2" s="2019">
        <v>0.5</v>
      </c>
      <c r="G2" s="2019">
        <v>0.5</v>
      </c>
      <c r="H2" s="2019">
        <v>0.5</v>
      </c>
      <c r="I2" s="2019">
        <v>0.5</v>
      </c>
      <c r="J2" s="2019">
        <v>0.5</v>
      </c>
      <c r="K2" s="2019">
        <v>0.5</v>
      </c>
      <c r="L2" s="2019">
        <v>0.5</v>
      </c>
      <c r="M2" s="2019">
        <v>0.5</v>
      </c>
      <c r="N2" s="2019">
        <v>0.5</v>
      </c>
      <c r="O2" s="2019">
        <v>0.5</v>
      </c>
      <c r="P2" s="2019">
        <v>0.5</v>
      </c>
      <c r="Q2" s="2019">
        <v>0.5</v>
      </c>
      <c r="R2" s="2019">
        <v>0.5</v>
      </c>
      <c r="S2" s="2019">
        <v>0.5</v>
      </c>
      <c r="T2" s="2019">
        <v>0.5</v>
      </c>
      <c r="U2" s="2019">
        <v>0.5</v>
      </c>
      <c r="V2" s="2019">
        <v>0.5</v>
      </c>
      <c r="W2" s="2019">
        <v>0.5</v>
      </c>
      <c r="X2" s="2019">
        <v>0.5</v>
      </c>
      <c r="Y2" s="2019">
        <v>0.5</v>
      </c>
      <c r="Z2" s="2019">
        <v>0.5</v>
      </c>
      <c r="AA2" s="2019">
        <v>0.5</v>
      </c>
      <c r="AB2" s="2019">
        <v>0.5</v>
      </c>
      <c r="AC2" s="2019">
        <v>0.5</v>
      </c>
      <c r="AD2" s="2019">
        <v>0.5</v>
      </c>
      <c r="AE2" s="2019">
        <v>0.5</v>
      </c>
      <c r="AF2" s="2019">
        <v>0.5</v>
      </c>
      <c r="AG2" s="2019">
        <v>0.5</v>
      </c>
      <c r="AH2" s="2019">
        <v>0.5</v>
      </c>
      <c r="AI2" s="2049">
        <v>0.5</v>
      </c>
    </row>
    <row r="3" spans="1:35" x14ac:dyDescent="0.25">
      <c r="A3" s="2060" t="s">
        <v>1498</v>
      </c>
      <c r="B3" s="2050">
        <v>0.5</v>
      </c>
      <c r="C3" s="2023">
        <v>0</v>
      </c>
      <c r="D3" s="2023">
        <v>0.5</v>
      </c>
      <c r="E3" s="2023">
        <v>0.5</v>
      </c>
      <c r="F3" s="2023">
        <v>0.5</v>
      </c>
      <c r="G3" s="2023">
        <v>0.5</v>
      </c>
      <c r="H3" s="2023">
        <v>0.5</v>
      </c>
      <c r="I3" s="2023">
        <v>0.5</v>
      </c>
      <c r="J3" s="2023">
        <v>0.5</v>
      </c>
      <c r="K3" s="2023">
        <v>0.5</v>
      </c>
      <c r="L3" s="2023">
        <v>0.5</v>
      </c>
      <c r="M3" s="2023">
        <v>0.5</v>
      </c>
      <c r="N3" s="2023">
        <v>0.5</v>
      </c>
      <c r="O3" s="2023">
        <v>0.5</v>
      </c>
      <c r="P3" s="2023">
        <v>0.5</v>
      </c>
      <c r="Q3" s="2023">
        <v>0.5</v>
      </c>
      <c r="R3" s="2023">
        <v>0.5</v>
      </c>
      <c r="S3" s="2023">
        <v>0.5</v>
      </c>
      <c r="T3" s="2023">
        <v>0.5</v>
      </c>
      <c r="U3" s="2023">
        <v>0.5</v>
      </c>
      <c r="V3" s="2023">
        <v>0.5</v>
      </c>
      <c r="W3" s="2023">
        <v>0.5</v>
      </c>
      <c r="X3" s="2023">
        <v>0.5</v>
      </c>
      <c r="Y3" s="2023">
        <v>0.5</v>
      </c>
      <c r="Z3" s="2023">
        <v>0.5</v>
      </c>
      <c r="AA3" s="2023">
        <v>0.5</v>
      </c>
      <c r="AB3" s="2023">
        <v>0.5</v>
      </c>
      <c r="AC3" s="2023">
        <v>0.5</v>
      </c>
      <c r="AD3" s="2023">
        <v>0.5</v>
      </c>
      <c r="AE3" s="2023">
        <v>0.5</v>
      </c>
      <c r="AF3" s="2023">
        <v>0.5</v>
      </c>
      <c r="AG3" s="2023">
        <v>0.5</v>
      </c>
      <c r="AH3" s="2023">
        <v>0.5</v>
      </c>
      <c r="AI3" s="2051">
        <v>0.5</v>
      </c>
    </row>
    <row r="4" spans="1:35" x14ac:dyDescent="0.25">
      <c r="A4" s="2060" t="s">
        <v>1499</v>
      </c>
      <c r="B4" s="2050">
        <v>0.5</v>
      </c>
      <c r="C4" s="2023">
        <v>0.5</v>
      </c>
      <c r="D4" s="2023">
        <v>0</v>
      </c>
      <c r="E4" s="2023">
        <v>0.5</v>
      </c>
      <c r="F4" s="2023">
        <v>0.5</v>
      </c>
      <c r="G4" s="2023">
        <v>0.5</v>
      </c>
      <c r="H4" s="2023">
        <v>0.5</v>
      </c>
      <c r="I4" s="2023">
        <v>0.5</v>
      </c>
      <c r="J4" s="2023">
        <v>0.5</v>
      </c>
      <c r="K4" s="2023">
        <v>0.5</v>
      </c>
      <c r="L4" s="2023">
        <v>0.5</v>
      </c>
      <c r="M4" s="2023">
        <v>0.5</v>
      </c>
      <c r="N4" s="2023">
        <v>0.5</v>
      </c>
      <c r="O4" s="2023">
        <v>0.5</v>
      </c>
      <c r="P4" s="2023">
        <v>0.5</v>
      </c>
      <c r="Q4" s="2023">
        <v>0.5</v>
      </c>
      <c r="R4" s="2023">
        <v>0.5</v>
      </c>
      <c r="S4" s="2023">
        <v>0.5</v>
      </c>
      <c r="T4" s="2023">
        <v>0.5</v>
      </c>
      <c r="U4" s="2023">
        <v>0.5</v>
      </c>
      <c r="V4" s="2023">
        <v>0.5</v>
      </c>
      <c r="W4" s="2023">
        <v>0.5</v>
      </c>
      <c r="X4" s="2023">
        <v>0.5</v>
      </c>
      <c r="Y4" s="2023">
        <v>0.5</v>
      </c>
      <c r="Z4" s="2023">
        <v>0.5</v>
      </c>
      <c r="AA4" s="2023">
        <v>0.5</v>
      </c>
      <c r="AB4" s="2023">
        <v>0.5</v>
      </c>
      <c r="AC4" s="2023">
        <v>0.5</v>
      </c>
      <c r="AD4" s="2023">
        <v>0.5</v>
      </c>
      <c r="AE4" s="2023">
        <v>0.5</v>
      </c>
      <c r="AF4" s="2023">
        <v>0.5</v>
      </c>
      <c r="AG4" s="2023">
        <v>0.5</v>
      </c>
      <c r="AH4" s="2023">
        <v>0.5</v>
      </c>
      <c r="AI4" s="2051">
        <v>0.5</v>
      </c>
    </row>
    <row r="5" spans="1:35" x14ac:dyDescent="0.25">
      <c r="A5" s="2060" t="s">
        <v>1500</v>
      </c>
      <c r="B5" s="2050">
        <v>0.5</v>
      </c>
      <c r="C5" s="2023">
        <v>0.5</v>
      </c>
      <c r="D5" s="2023">
        <v>0.5</v>
      </c>
      <c r="E5" s="2023">
        <v>0</v>
      </c>
      <c r="F5" s="2023">
        <v>0.5</v>
      </c>
      <c r="G5" s="2023">
        <v>0.5</v>
      </c>
      <c r="H5" s="2023">
        <v>0.5</v>
      </c>
      <c r="I5" s="2023">
        <v>0.5</v>
      </c>
      <c r="J5" s="2023">
        <v>0.5</v>
      </c>
      <c r="K5" s="2023">
        <v>0.5</v>
      </c>
      <c r="L5" s="2023">
        <v>0.5</v>
      </c>
      <c r="M5" s="2023">
        <v>0.5</v>
      </c>
      <c r="N5" s="2023">
        <v>0.5</v>
      </c>
      <c r="O5" s="2023">
        <v>0.5</v>
      </c>
      <c r="P5" s="2023">
        <v>0.5</v>
      </c>
      <c r="Q5" s="2023">
        <v>0.5</v>
      </c>
      <c r="R5" s="2023">
        <v>0.5</v>
      </c>
      <c r="S5" s="2023">
        <v>0.5</v>
      </c>
      <c r="T5" s="2023">
        <v>0.5</v>
      </c>
      <c r="U5" s="2023">
        <v>0.5</v>
      </c>
      <c r="V5" s="2023">
        <v>0.5</v>
      </c>
      <c r="W5" s="2023">
        <v>0.5</v>
      </c>
      <c r="X5" s="2023">
        <v>0.5</v>
      </c>
      <c r="Y5" s="2023">
        <v>0.5</v>
      </c>
      <c r="Z5" s="2023">
        <v>0.5</v>
      </c>
      <c r="AA5" s="2023">
        <v>0.5</v>
      </c>
      <c r="AB5" s="2023">
        <v>0.5</v>
      </c>
      <c r="AC5" s="2023">
        <v>0.5</v>
      </c>
      <c r="AD5" s="2023">
        <v>0.5</v>
      </c>
      <c r="AE5" s="2023">
        <v>0.5</v>
      </c>
      <c r="AF5" s="2023">
        <v>0.5</v>
      </c>
      <c r="AG5" s="2023">
        <v>0.5</v>
      </c>
      <c r="AH5" s="2023">
        <v>0.5</v>
      </c>
      <c r="AI5" s="2051">
        <v>0.5</v>
      </c>
    </row>
    <row r="6" spans="1:35" x14ac:dyDescent="0.25">
      <c r="A6" s="2060" t="s">
        <v>1501</v>
      </c>
      <c r="B6" s="2050">
        <v>0.5</v>
      </c>
      <c r="C6" s="2023">
        <v>0.5</v>
      </c>
      <c r="D6" s="2023">
        <v>0.5</v>
      </c>
      <c r="E6" s="2023">
        <v>0.5</v>
      </c>
      <c r="F6" s="2023">
        <v>0</v>
      </c>
      <c r="G6" s="2023">
        <v>0.5</v>
      </c>
      <c r="H6" s="2023">
        <v>0.5</v>
      </c>
      <c r="I6" s="2023">
        <v>0.5</v>
      </c>
      <c r="J6" s="2023">
        <v>0.5</v>
      </c>
      <c r="K6" s="2023">
        <v>0.5</v>
      </c>
      <c r="L6" s="2023">
        <v>0.5</v>
      </c>
      <c r="M6" s="2023">
        <v>0.5</v>
      </c>
      <c r="N6" s="2023">
        <v>0.5</v>
      </c>
      <c r="O6" s="2023">
        <v>0.5</v>
      </c>
      <c r="P6" s="2023">
        <v>0.5</v>
      </c>
      <c r="Q6" s="2023">
        <v>0.5</v>
      </c>
      <c r="R6" s="2023">
        <v>0.5</v>
      </c>
      <c r="S6" s="2023">
        <v>0.5</v>
      </c>
      <c r="T6" s="2023">
        <v>0.5</v>
      </c>
      <c r="U6" s="2023">
        <v>0.5</v>
      </c>
      <c r="V6" s="2023">
        <v>0.5</v>
      </c>
      <c r="W6" s="2023">
        <v>0.5</v>
      </c>
      <c r="X6" s="2023">
        <v>0.5</v>
      </c>
      <c r="Y6" s="2023">
        <v>0.5</v>
      </c>
      <c r="Z6" s="2023">
        <v>0.5</v>
      </c>
      <c r="AA6" s="2023">
        <v>0.5</v>
      </c>
      <c r="AB6" s="2023">
        <v>0.5</v>
      </c>
      <c r="AC6" s="2023">
        <v>0.5</v>
      </c>
      <c r="AD6" s="2023">
        <v>0.5</v>
      </c>
      <c r="AE6" s="2023">
        <v>0.5</v>
      </c>
      <c r="AF6" s="2023">
        <v>0.5</v>
      </c>
      <c r="AG6" s="2023">
        <v>0.5</v>
      </c>
      <c r="AH6" s="2023">
        <v>0.5</v>
      </c>
      <c r="AI6" s="2051">
        <v>0.5</v>
      </c>
    </row>
    <row r="7" spans="1:35" x14ac:dyDescent="0.25">
      <c r="A7" s="2060" t="s">
        <v>1502</v>
      </c>
      <c r="B7" s="2050">
        <v>0.5</v>
      </c>
      <c r="C7" s="2023">
        <v>0.5</v>
      </c>
      <c r="D7" s="2023">
        <v>0.5</v>
      </c>
      <c r="E7" s="2023">
        <v>0.5</v>
      </c>
      <c r="F7" s="2023">
        <v>0.5</v>
      </c>
      <c r="G7" s="2023">
        <v>0</v>
      </c>
      <c r="H7" s="2023">
        <v>0.5</v>
      </c>
      <c r="I7" s="2023">
        <v>0.5</v>
      </c>
      <c r="J7" s="2023">
        <v>0.5</v>
      </c>
      <c r="K7" s="2023">
        <v>0.5</v>
      </c>
      <c r="L7" s="2023">
        <v>0.5</v>
      </c>
      <c r="M7" s="2023">
        <v>0.5</v>
      </c>
      <c r="N7" s="2023">
        <v>0.5</v>
      </c>
      <c r="O7" s="2023">
        <v>0.5</v>
      </c>
      <c r="P7" s="2023">
        <v>0.5</v>
      </c>
      <c r="Q7" s="2023">
        <v>0.5</v>
      </c>
      <c r="R7" s="2023">
        <v>0.5</v>
      </c>
      <c r="S7" s="2023">
        <v>0.5</v>
      </c>
      <c r="T7" s="2023">
        <v>0.5</v>
      </c>
      <c r="U7" s="2023">
        <v>0.5</v>
      </c>
      <c r="V7" s="2023">
        <v>0.5</v>
      </c>
      <c r="W7" s="2023">
        <v>0.5</v>
      </c>
      <c r="X7" s="2023">
        <v>0.5</v>
      </c>
      <c r="Y7" s="2023">
        <v>0.5</v>
      </c>
      <c r="Z7" s="2023">
        <v>0.5</v>
      </c>
      <c r="AA7" s="2023">
        <v>0.5</v>
      </c>
      <c r="AB7" s="2023">
        <v>0.5</v>
      </c>
      <c r="AC7" s="2023">
        <v>0.5</v>
      </c>
      <c r="AD7" s="2023">
        <v>0.5</v>
      </c>
      <c r="AE7" s="2023">
        <v>0.5</v>
      </c>
      <c r="AF7" s="2023">
        <v>0.5</v>
      </c>
      <c r="AG7" s="2023">
        <v>0.5</v>
      </c>
      <c r="AH7" s="2023">
        <v>0.5</v>
      </c>
      <c r="AI7" s="2051">
        <v>0.5</v>
      </c>
    </row>
    <row r="8" spans="1:35" x14ac:dyDescent="0.25">
      <c r="A8" s="2060" t="s">
        <v>1503</v>
      </c>
      <c r="B8" s="2050">
        <v>0.5</v>
      </c>
      <c r="C8" s="2023">
        <v>0.5</v>
      </c>
      <c r="D8" s="2023">
        <v>0.5</v>
      </c>
      <c r="E8" s="2023">
        <v>0.5</v>
      </c>
      <c r="F8" s="2023">
        <v>0.5</v>
      </c>
      <c r="G8" s="2023">
        <v>0.5</v>
      </c>
      <c r="H8" s="2023">
        <v>0</v>
      </c>
      <c r="I8" s="2023">
        <v>0.5</v>
      </c>
      <c r="J8" s="2023">
        <v>0.5</v>
      </c>
      <c r="K8" s="2023">
        <v>0.5</v>
      </c>
      <c r="L8" s="2023">
        <v>0.5</v>
      </c>
      <c r="M8" s="2023">
        <v>0.5</v>
      </c>
      <c r="N8" s="2023">
        <v>0.5</v>
      </c>
      <c r="O8" s="2023">
        <v>0.5</v>
      </c>
      <c r="P8" s="2023">
        <v>0.5</v>
      </c>
      <c r="Q8" s="2023">
        <v>0.5</v>
      </c>
      <c r="R8" s="2023">
        <v>0.5</v>
      </c>
      <c r="S8" s="2023">
        <v>0.5</v>
      </c>
      <c r="T8" s="2023">
        <v>0.5</v>
      </c>
      <c r="U8" s="2023">
        <v>0.5</v>
      </c>
      <c r="V8" s="2023">
        <v>0.5</v>
      </c>
      <c r="W8" s="2023">
        <v>0.5</v>
      </c>
      <c r="X8" s="2023">
        <v>0.5</v>
      </c>
      <c r="Y8" s="2023">
        <v>0.5</v>
      </c>
      <c r="Z8" s="2023">
        <v>0.5</v>
      </c>
      <c r="AA8" s="2023">
        <v>0.5</v>
      </c>
      <c r="AB8" s="2023">
        <v>0.5</v>
      </c>
      <c r="AC8" s="2023">
        <v>0.5</v>
      </c>
      <c r="AD8" s="2023">
        <v>0.5</v>
      </c>
      <c r="AE8" s="2023">
        <v>0.5</v>
      </c>
      <c r="AF8" s="2023">
        <v>0.5</v>
      </c>
      <c r="AG8" s="2023">
        <v>0.5</v>
      </c>
      <c r="AH8" s="2023">
        <v>0.5</v>
      </c>
      <c r="AI8" s="2051">
        <v>0.5</v>
      </c>
    </row>
    <row r="9" spans="1:35" x14ac:dyDescent="0.25">
      <c r="A9" s="2060" t="s">
        <v>1504</v>
      </c>
      <c r="B9" s="2050">
        <v>0.5</v>
      </c>
      <c r="C9" s="2023">
        <v>0.5</v>
      </c>
      <c r="D9" s="2023">
        <v>0.5</v>
      </c>
      <c r="E9" s="2023">
        <v>0.5</v>
      </c>
      <c r="F9" s="2023">
        <v>0.5</v>
      </c>
      <c r="G9" s="2023">
        <v>0.5</v>
      </c>
      <c r="H9" s="2023">
        <v>0.5</v>
      </c>
      <c r="I9" s="2023">
        <v>0</v>
      </c>
      <c r="J9" s="2023">
        <v>0.5</v>
      </c>
      <c r="K9" s="2023">
        <v>0.5</v>
      </c>
      <c r="L9" s="2023">
        <v>0.5</v>
      </c>
      <c r="M9" s="2023">
        <v>0.5</v>
      </c>
      <c r="N9" s="2023">
        <v>0.5</v>
      </c>
      <c r="O9" s="2023">
        <v>0.5</v>
      </c>
      <c r="P9" s="2023">
        <v>0.5</v>
      </c>
      <c r="Q9" s="2023">
        <v>0.5</v>
      </c>
      <c r="R9" s="2023">
        <v>0.5</v>
      </c>
      <c r="S9" s="2023">
        <v>0.5</v>
      </c>
      <c r="T9" s="2023">
        <v>0.5</v>
      </c>
      <c r="U9" s="2023">
        <v>0.5</v>
      </c>
      <c r="V9" s="2023">
        <v>0.5</v>
      </c>
      <c r="W9" s="2023">
        <v>0.5</v>
      </c>
      <c r="X9" s="2023">
        <v>0.5</v>
      </c>
      <c r="Y9" s="2023">
        <v>0.5</v>
      </c>
      <c r="Z9" s="2023">
        <v>0.5</v>
      </c>
      <c r="AA9" s="2023">
        <v>0.5</v>
      </c>
      <c r="AB9" s="2023">
        <v>0.5</v>
      </c>
      <c r="AC9" s="2023">
        <v>0.5</v>
      </c>
      <c r="AD9" s="2023">
        <v>0.5</v>
      </c>
      <c r="AE9" s="2023">
        <v>0.5</v>
      </c>
      <c r="AF9" s="2023">
        <v>0.5</v>
      </c>
      <c r="AG9" s="2023">
        <v>0.5</v>
      </c>
      <c r="AH9" s="2023">
        <v>0.5</v>
      </c>
      <c r="AI9" s="2051">
        <v>0.5</v>
      </c>
    </row>
    <row r="10" spans="1:35" x14ac:dyDescent="0.25">
      <c r="A10" s="2060" t="s">
        <v>1505</v>
      </c>
      <c r="B10" s="2050">
        <v>0.5</v>
      </c>
      <c r="C10" s="2023">
        <v>0.5</v>
      </c>
      <c r="D10" s="2023">
        <v>0.5</v>
      </c>
      <c r="E10" s="2023">
        <v>0.5</v>
      </c>
      <c r="F10" s="2023">
        <v>0.5</v>
      </c>
      <c r="G10" s="2023">
        <v>0.5</v>
      </c>
      <c r="H10" s="2023">
        <v>0.5</v>
      </c>
      <c r="I10" s="2023">
        <v>0.5</v>
      </c>
      <c r="J10" s="2023">
        <v>0</v>
      </c>
      <c r="K10" s="2023">
        <v>0.5</v>
      </c>
      <c r="L10" s="2023">
        <v>0.5</v>
      </c>
      <c r="M10" s="2023">
        <v>0.5</v>
      </c>
      <c r="N10" s="2023">
        <v>0.5</v>
      </c>
      <c r="O10" s="2023">
        <v>0.5</v>
      </c>
      <c r="P10" s="2023">
        <v>0.5</v>
      </c>
      <c r="Q10" s="2023">
        <v>0.5</v>
      </c>
      <c r="R10" s="2023">
        <v>0.5</v>
      </c>
      <c r="S10" s="2023">
        <v>0.5</v>
      </c>
      <c r="T10" s="2023">
        <v>0.5</v>
      </c>
      <c r="U10" s="2023">
        <v>0.5</v>
      </c>
      <c r="V10" s="2023">
        <v>0.5</v>
      </c>
      <c r="W10" s="2023">
        <v>0.5</v>
      </c>
      <c r="X10" s="2023">
        <v>0.5</v>
      </c>
      <c r="Y10" s="2023">
        <v>0.5</v>
      </c>
      <c r="Z10" s="2023">
        <v>0.5</v>
      </c>
      <c r="AA10" s="2023">
        <v>0.5</v>
      </c>
      <c r="AB10" s="2023">
        <v>0.5</v>
      </c>
      <c r="AC10" s="2023">
        <v>0.5</v>
      </c>
      <c r="AD10" s="2023">
        <v>0.5</v>
      </c>
      <c r="AE10" s="2023">
        <v>0.5</v>
      </c>
      <c r="AF10" s="2023">
        <v>0.5</v>
      </c>
      <c r="AG10" s="2023">
        <v>0.5</v>
      </c>
      <c r="AH10" s="2023">
        <v>0.5</v>
      </c>
      <c r="AI10" s="2051">
        <v>0.5</v>
      </c>
    </row>
    <row r="11" spans="1:35" x14ac:dyDescent="0.25">
      <c r="A11" s="2060" t="s">
        <v>1506</v>
      </c>
      <c r="B11" s="2050">
        <v>0.5</v>
      </c>
      <c r="C11" s="2023">
        <v>0.5</v>
      </c>
      <c r="D11" s="2023">
        <v>0.5</v>
      </c>
      <c r="E11" s="2023">
        <v>0.5</v>
      </c>
      <c r="F11" s="2023">
        <v>0.5</v>
      </c>
      <c r="G11" s="2023">
        <v>0.5</v>
      </c>
      <c r="H11" s="2023">
        <v>0.5</v>
      </c>
      <c r="I11" s="2023">
        <v>0.5</v>
      </c>
      <c r="J11" s="2023">
        <v>0.5</v>
      </c>
      <c r="K11" s="2023">
        <v>0</v>
      </c>
      <c r="L11" s="2023">
        <v>0.5</v>
      </c>
      <c r="M11" s="2023">
        <v>0.5</v>
      </c>
      <c r="N11" s="2023">
        <v>0.5</v>
      </c>
      <c r="O11" s="2023">
        <v>0.5</v>
      </c>
      <c r="P11" s="2023">
        <v>0.5</v>
      </c>
      <c r="Q11" s="2023">
        <v>0.5</v>
      </c>
      <c r="R11" s="2023">
        <v>0.5</v>
      </c>
      <c r="S11" s="2023">
        <v>0.5</v>
      </c>
      <c r="T11" s="2023">
        <v>0.5</v>
      </c>
      <c r="U11" s="2023">
        <v>0.5</v>
      </c>
      <c r="V11" s="2023">
        <v>0.5</v>
      </c>
      <c r="W11" s="2023">
        <v>0.5</v>
      </c>
      <c r="X11" s="2023">
        <v>0.5</v>
      </c>
      <c r="Y11" s="2023">
        <v>0.5</v>
      </c>
      <c r="Z11" s="2023">
        <v>0.5</v>
      </c>
      <c r="AA11" s="2023">
        <v>0.5</v>
      </c>
      <c r="AB11" s="2023">
        <v>0.5</v>
      </c>
      <c r="AC11" s="2023">
        <v>0.5</v>
      </c>
      <c r="AD11" s="2023">
        <v>0.5</v>
      </c>
      <c r="AE11" s="2023">
        <v>0.5</v>
      </c>
      <c r="AF11" s="2023">
        <v>0.5</v>
      </c>
      <c r="AG11" s="2023">
        <v>0.5</v>
      </c>
      <c r="AH11" s="2023">
        <v>0.5</v>
      </c>
      <c r="AI11" s="2051">
        <v>0.5</v>
      </c>
    </row>
    <row r="12" spans="1:35" x14ac:dyDescent="0.25">
      <c r="A12" s="2060" t="s">
        <v>1507</v>
      </c>
      <c r="B12" s="2050">
        <v>0.5</v>
      </c>
      <c r="C12" s="2023">
        <v>0.5</v>
      </c>
      <c r="D12" s="2023">
        <v>0.5</v>
      </c>
      <c r="E12" s="2023">
        <v>0.5</v>
      </c>
      <c r="F12" s="2023">
        <v>0.5</v>
      </c>
      <c r="G12" s="2023">
        <v>0.5</v>
      </c>
      <c r="H12" s="2023">
        <v>0.5</v>
      </c>
      <c r="I12" s="2023">
        <v>0.5</v>
      </c>
      <c r="J12" s="2023">
        <v>0.5</v>
      </c>
      <c r="K12" s="2023">
        <v>0.5</v>
      </c>
      <c r="L12" s="2023">
        <v>0</v>
      </c>
      <c r="M12" s="2023">
        <v>0.5</v>
      </c>
      <c r="N12" s="2023">
        <v>0.5</v>
      </c>
      <c r="O12" s="2023">
        <v>0.5</v>
      </c>
      <c r="P12" s="2023">
        <v>0.5</v>
      </c>
      <c r="Q12" s="2023">
        <v>0.5</v>
      </c>
      <c r="R12" s="2023">
        <v>0.5</v>
      </c>
      <c r="S12" s="2023">
        <v>0.5</v>
      </c>
      <c r="T12" s="2023">
        <v>0.5</v>
      </c>
      <c r="U12" s="2023">
        <v>0.5</v>
      </c>
      <c r="V12" s="2023">
        <v>0.5</v>
      </c>
      <c r="W12" s="2023">
        <v>0.5</v>
      </c>
      <c r="X12" s="2023">
        <v>0.5</v>
      </c>
      <c r="Y12" s="2023">
        <v>0.5</v>
      </c>
      <c r="Z12" s="2023">
        <v>0.5</v>
      </c>
      <c r="AA12" s="2023">
        <v>0.5</v>
      </c>
      <c r="AB12" s="2023">
        <v>0.5</v>
      </c>
      <c r="AC12" s="2023">
        <v>0.5</v>
      </c>
      <c r="AD12" s="2023">
        <v>0.5</v>
      </c>
      <c r="AE12" s="2023">
        <v>0.5</v>
      </c>
      <c r="AF12" s="2023">
        <v>0.5</v>
      </c>
      <c r="AG12" s="2023">
        <v>0.5</v>
      </c>
      <c r="AH12" s="2023">
        <v>0.5</v>
      </c>
      <c r="AI12" s="2051">
        <v>0.5</v>
      </c>
    </row>
    <row r="13" spans="1:35" x14ac:dyDescent="0.25">
      <c r="A13" s="2060" t="s">
        <v>1508</v>
      </c>
      <c r="B13" s="2050">
        <v>0.5</v>
      </c>
      <c r="C13" s="2023">
        <v>0.5</v>
      </c>
      <c r="D13" s="2023">
        <v>0.5</v>
      </c>
      <c r="E13" s="2023">
        <v>0.5</v>
      </c>
      <c r="F13" s="2023">
        <v>0.5</v>
      </c>
      <c r="G13" s="2023">
        <v>0.5</v>
      </c>
      <c r="H13" s="2023">
        <v>0.5</v>
      </c>
      <c r="I13" s="2023">
        <v>0.5</v>
      </c>
      <c r="J13" s="2023">
        <v>0.5</v>
      </c>
      <c r="K13" s="2023">
        <v>0.5</v>
      </c>
      <c r="L13" s="2023">
        <v>0.5</v>
      </c>
      <c r="M13" s="2023">
        <v>0</v>
      </c>
      <c r="N13" s="2023">
        <v>0.5</v>
      </c>
      <c r="O13" s="2023">
        <v>0.5</v>
      </c>
      <c r="P13" s="2023">
        <v>0.5</v>
      </c>
      <c r="Q13" s="2023">
        <v>0.5</v>
      </c>
      <c r="R13" s="2023">
        <v>0.5</v>
      </c>
      <c r="S13" s="2023">
        <v>0.5</v>
      </c>
      <c r="T13" s="2023">
        <v>0.5</v>
      </c>
      <c r="U13" s="2023">
        <v>0.5</v>
      </c>
      <c r="V13" s="2023">
        <v>0.5</v>
      </c>
      <c r="W13" s="2023">
        <v>0.5</v>
      </c>
      <c r="X13" s="2023">
        <v>0.5</v>
      </c>
      <c r="Y13" s="2023">
        <v>0.5</v>
      </c>
      <c r="Z13" s="2023">
        <v>0.5</v>
      </c>
      <c r="AA13" s="2023">
        <v>0.5</v>
      </c>
      <c r="AB13" s="2023">
        <v>0.5</v>
      </c>
      <c r="AC13" s="2023">
        <v>0.5</v>
      </c>
      <c r="AD13" s="2023">
        <v>0.5</v>
      </c>
      <c r="AE13" s="2023">
        <v>0.5</v>
      </c>
      <c r="AF13" s="2023">
        <v>0.5</v>
      </c>
      <c r="AG13" s="2023">
        <v>0.5</v>
      </c>
      <c r="AH13" s="2023">
        <v>0.5</v>
      </c>
      <c r="AI13" s="2051">
        <v>0.5</v>
      </c>
    </row>
    <row r="14" spans="1:35" x14ac:dyDescent="0.25">
      <c r="A14" s="2060" t="s">
        <v>1509</v>
      </c>
      <c r="B14" s="2050">
        <v>0.5</v>
      </c>
      <c r="C14" s="2023">
        <v>0.5</v>
      </c>
      <c r="D14" s="2023">
        <v>0.5</v>
      </c>
      <c r="E14" s="2023">
        <v>0.5</v>
      </c>
      <c r="F14" s="2023">
        <v>0.5</v>
      </c>
      <c r="G14" s="2023">
        <v>0.5</v>
      </c>
      <c r="H14" s="2023">
        <v>0.5</v>
      </c>
      <c r="I14" s="2023">
        <v>0.5</v>
      </c>
      <c r="J14" s="2023">
        <v>0.5</v>
      </c>
      <c r="K14" s="2023">
        <v>0.5</v>
      </c>
      <c r="L14" s="2023">
        <v>0.5</v>
      </c>
      <c r="M14" s="2023">
        <v>0.5</v>
      </c>
      <c r="N14" s="2023">
        <v>0</v>
      </c>
      <c r="O14" s="2023">
        <v>0.5</v>
      </c>
      <c r="P14" s="2023">
        <v>0.5</v>
      </c>
      <c r="Q14" s="2023">
        <v>0.5</v>
      </c>
      <c r="R14" s="2023">
        <v>0.5</v>
      </c>
      <c r="S14" s="2023">
        <v>0.5</v>
      </c>
      <c r="T14" s="2023">
        <v>0.5</v>
      </c>
      <c r="U14" s="2023">
        <v>0.5</v>
      </c>
      <c r="V14" s="2023">
        <v>0.5</v>
      </c>
      <c r="W14" s="2023">
        <v>0.5</v>
      </c>
      <c r="X14" s="2023">
        <v>0.5</v>
      </c>
      <c r="Y14" s="2023">
        <v>0.5</v>
      </c>
      <c r="Z14" s="2023">
        <v>0.5</v>
      </c>
      <c r="AA14" s="2023">
        <v>0.5</v>
      </c>
      <c r="AB14" s="2023">
        <v>0.5</v>
      </c>
      <c r="AC14" s="2023">
        <v>0.5</v>
      </c>
      <c r="AD14" s="2023">
        <v>0.5</v>
      </c>
      <c r="AE14" s="2023">
        <v>0.5</v>
      </c>
      <c r="AF14" s="2023">
        <v>0.5</v>
      </c>
      <c r="AG14" s="2023">
        <v>0.5</v>
      </c>
      <c r="AH14" s="2023">
        <v>0.5</v>
      </c>
      <c r="AI14" s="2051">
        <v>0.5</v>
      </c>
    </row>
    <row r="15" spans="1:35" x14ac:dyDescent="0.25">
      <c r="A15" s="2060" t="s">
        <v>1510</v>
      </c>
      <c r="B15" s="2050">
        <v>0.5</v>
      </c>
      <c r="C15" s="2023">
        <v>0.5</v>
      </c>
      <c r="D15" s="2023">
        <v>0.5</v>
      </c>
      <c r="E15" s="2023">
        <v>0.5</v>
      </c>
      <c r="F15" s="2023">
        <v>0.5</v>
      </c>
      <c r="G15" s="2023">
        <v>0.5</v>
      </c>
      <c r="H15" s="2023">
        <v>0.5</v>
      </c>
      <c r="I15" s="2023">
        <v>0.5</v>
      </c>
      <c r="J15" s="2023">
        <v>0.5</v>
      </c>
      <c r="K15" s="2023">
        <v>0.5</v>
      </c>
      <c r="L15" s="2023">
        <v>0.5</v>
      </c>
      <c r="M15" s="2023">
        <v>0.5</v>
      </c>
      <c r="N15" s="2023">
        <v>0.5</v>
      </c>
      <c r="O15" s="2023">
        <v>0</v>
      </c>
      <c r="P15" s="2023">
        <v>0.5</v>
      </c>
      <c r="Q15" s="2023">
        <v>0.5</v>
      </c>
      <c r="R15" s="2023">
        <v>0.5</v>
      </c>
      <c r="S15" s="2023">
        <v>0.5</v>
      </c>
      <c r="T15" s="2023">
        <v>0.5</v>
      </c>
      <c r="U15" s="2023">
        <v>0.5</v>
      </c>
      <c r="V15" s="2023">
        <v>0.5</v>
      </c>
      <c r="W15" s="2023">
        <v>0.5</v>
      </c>
      <c r="X15" s="2023">
        <v>0.5</v>
      </c>
      <c r="Y15" s="2023">
        <v>0.5</v>
      </c>
      <c r="Z15" s="2023">
        <v>0.5</v>
      </c>
      <c r="AA15" s="2023">
        <v>0.5</v>
      </c>
      <c r="AB15" s="2023">
        <v>0.5</v>
      </c>
      <c r="AC15" s="2023">
        <v>0.5</v>
      </c>
      <c r="AD15" s="2023">
        <v>0.5</v>
      </c>
      <c r="AE15" s="2023">
        <v>0.5</v>
      </c>
      <c r="AF15" s="2023">
        <v>0.5</v>
      </c>
      <c r="AG15" s="2023">
        <v>0.5</v>
      </c>
      <c r="AH15" s="2023">
        <v>0.5</v>
      </c>
      <c r="AI15" s="2051">
        <v>0.5</v>
      </c>
    </row>
    <row r="16" spans="1:35" x14ac:dyDescent="0.25">
      <c r="A16" s="2060" t="s">
        <v>1511</v>
      </c>
      <c r="B16" s="2050">
        <v>0.5</v>
      </c>
      <c r="C16" s="2023">
        <v>0.5</v>
      </c>
      <c r="D16" s="2023">
        <v>0.5</v>
      </c>
      <c r="E16" s="2023">
        <v>0.5</v>
      </c>
      <c r="F16" s="2023">
        <v>0.5</v>
      </c>
      <c r="G16" s="2023">
        <v>0.5</v>
      </c>
      <c r="H16" s="2023">
        <v>0.5</v>
      </c>
      <c r="I16" s="2023">
        <v>0.5</v>
      </c>
      <c r="J16" s="2023">
        <v>0.5</v>
      </c>
      <c r="K16" s="2023">
        <v>0.5</v>
      </c>
      <c r="L16" s="2023">
        <v>0.5</v>
      </c>
      <c r="M16" s="2023">
        <v>0.5</v>
      </c>
      <c r="N16" s="2023">
        <v>0.5</v>
      </c>
      <c r="O16" s="2023">
        <v>0.5</v>
      </c>
      <c r="P16" s="2023">
        <v>0</v>
      </c>
      <c r="Q16" s="2023">
        <v>0.5</v>
      </c>
      <c r="R16" s="2023">
        <v>0.5</v>
      </c>
      <c r="S16" s="2023">
        <v>0.5</v>
      </c>
      <c r="T16" s="2023">
        <v>0.5</v>
      </c>
      <c r="U16" s="2023">
        <v>0.5</v>
      </c>
      <c r="V16" s="2023">
        <v>0.5</v>
      </c>
      <c r="W16" s="2023">
        <v>0.5</v>
      </c>
      <c r="X16" s="2023">
        <v>0.5</v>
      </c>
      <c r="Y16" s="2023">
        <v>0.5</v>
      </c>
      <c r="Z16" s="2023">
        <v>0.5</v>
      </c>
      <c r="AA16" s="2023">
        <v>0.5</v>
      </c>
      <c r="AB16" s="2023">
        <v>0.5</v>
      </c>
      <c r="AC16" s="2023">
        <v>0.5</v>
      </c>
      <c r="AD16" s="2023">
        <v>0.5</v>
      </c>
      <c r="AE16" s="2023">
        <v>0.5</v>
      </c>
      <c r="AF16" s="2023">
        <v>0.5</v>
      </c>
      <c r="AG16" s="2023">
        <v>0.5</v>
      </c>
      <c r="AH16" s="2023">
        <v>0.5</v>
      </c>
      <c r="AI16" s="2051">
        <v>0.5</v>
      </c>
    </row>
    <row r="17" spans="1:35" x14ac:dyDescent="0.25">
      <c r="A17" s="2060" t="s">
        <v>1512</v>
      </c>
      <c r="B17" s="2050">
        <v>0.5</v>
      </c>
      <c r="C17" s="2023">
        <v>0.5</v>
      </c>
      <c r="D17" s="2023">
        <v>0.5</v>
      </c>
      <c r="E17" s="2023">
        <v>0.5</v>
      </c>
      <c r="F17" s="2023">
        <v>0.5</v>
      </c>
      <c r="G17" s="2023">
        <v>0.5</v>
      </c>
      <c r="H17" s="2023">
        <v>0.5</v>
      </c>
      <c r="I17" s="2023">
        <v>0.5</v>
      </c>
      <c r="J17" s="2023">
        <v>0.5</v>
      </c>
      <c r="K17" s="2023">
        <v>0.5</v>
      </c>
      <c r="L17" s="2023">
        <v>0.5</v>
      </c>
      <c r="M17" s="2023">
        <v>0.5</v>
      </c>
      <c r="N17" s="2023">
        <v>0.5</v>
      </c>
      <c r="O17" s="2023">
        <v>0.5</v>
      </c>
      <c r="P17" s="2023">
        <v>0.5</v>
      </c>
      <c r="Q17" s="2023">
        <v>0</v>
      </c>
      <c r="R17" s="2023">
        <v>0.5</v>
      </c>
      <c r="S17" s="2023">
        <v>0.5</v>
      </c>
      <c r="T17" s="2023">
        <v>0.5</v>
      </c>
      <c r="U17" s="2023">
        <v>0.5</v>
      </c>
      <c r="V17" s="2023">
        <v>0.5</v>
      </c>
      <c r="W17" s="2023">
        <v>0.5</v>
      </c>
      <c r="X17" s="2023">
        <v>0.5</v>
      </c>
      <c r="Y17" s="2023">
        <v>0.5</v>
      </c>
      <c r="Z17" s="2023">
        <v>0.5</v>
      </c>
      <c r="AA17" s="2023">
        <v>0.5</v>
      </c>
      <c r="AB17" s="2023">
        <v>0.5</v>
      </c>
      <c r="AC17" s="2023">
        <v>0.5</v>
      </c>
      <c r="AD17" s="2023">
        <v>0.5</v>
      </c>
      <c r="AE17" s="2023">
        <v>0.5</v>
      </c>
      <c r="AF17" s="2023">
        <v>0.5</v>
      </c>
      <c r="AG17" s="2023">
        <v>0.5</v>
      </c>
      <c r="AH17" s="2023">
        <v>0.5</v>
      </c>
      <c r="AI17" s="2051">
        <v>0.5</v>
      </c>
    </row>
    <row r="18" spans="1:35" x14ac:dyDescent="0.25">
      <c r="A18" s="2060" t="s">
        <v>1513</v>
      </c>
      <c r="B18" s="2050">
        <v>0.5</v>
      </c>
      <c r="C18" s="2023">
        <v>0.5</v>
      </c>
      <c r="D18" s="2023">
        <v>0.5</v>
      </c>
      <c r="E18" s="2023">
        <v>0.5</v>
      </c>
      <c r="F18" s="2023">
        <v>0.5</v>
      </c>
      <c r="G18" s="2023">
        <v>0.5</v>
      </c>
      <c r="H18" s="2023">
        <v>0.5</v>
      </c>
      <c r="I18" s="2023">
        <v>0.5</v>
      </c>
      <c r="J18" s="2023">
        <v>0.5</v>
      </c>
      <c r="K18" s="2023">
        <v>0.5</v>
      </c>
      <c r="L18" s="2023">
        <v>0.5</v>
      </c>
      <c r="M18" s="2023">
        <v>0.5</v>
      </c>
      <c r="N18" s="2023">
        <v>0.5</v>
      </c>
      <c r="O18" s="2023">
        <v>0.5</v>
      </c>
      <c r="P18" s="2023">
        <v>0.5</v>
      </c>
      <c r="Q18" s="2023">
        <v>0.5</v>
      </c>
      <c r="R18" s="2023">
        <v>0</v>
      </c>
      <c r="S18" s="2023">
        <v>0.5</v>
      </c>
      <c r="T18" s="2023">
        <v>0.5</v>
      </c>
      <c r="U18" s="2023">
        <v>0.5</v>
      </c>
      <c r="V18" s="2023">
        <v>0.5</v>
      </c>
      <c r="W18" s="2023">
        <v>0.5</v>
      </c>
      <c r="X18" s="2023">
        <v>0.5</v>
      </c>
      <c r="Y18" s="2023">
        <v>0.5</v>
      </c>
      <c r="Z18" s="2023">
        <v>0.5</v>
      </c>
      <c r="AA18" s="2023">
        <v>0.5</v>
      </c>
      <c r="AB18" s="2023">
        <v>0.5</v>
      </c>
      <c r="AC18" s="2023">
        <v>0.5</v>
      </c>
      <c r="AD18" s="2023">
        <v>0.5</v>
      </c>
      <c r="AE18" s="2023">
        <v>0.5</v>
      </c>
      <c r="AF18" s="2023">
        <v>0.5</v>
      </c>
      <c r="AG18" s="2023">
        <v>0.5</v>
      </c>
      <c r="AH18" s="2023">
        <v>0.5</v>
      </c>
      <c r="AI18" s="2051">
        <v>0.5</v>
      </c>
    </row>
    <row r="19" spans="1:35" x14ac:dyDescent="0.25">
      <c r="A19" s="2060" t="s">
        <v>1514</v>
      </c>
      <c r="B19" s="2050">
        <v>0.5</v>
      </c>
      <c r="C19" s="2023">
        <v>0.5</v>
      </c>
      <c r="D19" s="2023">
        <v>0.5</v>
      </c>
      <c r="E19" s="2023">
        <v>0.5</v>
      </c>
      <c r="F19" s="2023">
        <v>0.5</v>
      </c>
      <c r="G19" s="2023">
        <v>0.5</v>
      </c>
      <c r="H19" s="2023">
        <v>0.5</v>
      </c>
      <c r="I19" s="2023">
        <v>0.5</v>
      </c>
      <c r="J19" s="2023">
        <v>0.5</v>
      </c>
      <c r="K19" s="2023">
        <v>0.5</v>
      </c>
      <c r="L19" s="2023">
        <v>0.5</v>
      </c>
      <c r="M19" s="2023">
        <v>0.5</v>
      </c>
      <c r="N19" s="2023">
        <v>0.5</v>
      </c>
      <c r="O19" s="2023">
        <v>0.5</v>
      </c>
      <c r="P19" s="2023">
        <v>0.5</v>
      </c>
      <c r="Q19" s="2023">
        <v>0.5</v>
      </c>
      <c r="R19" s="2023">
        <v>0.5</v>
      </c>
      <c r="S19" s="2023">
        <v>0</v>
      </c>
      <c r="T19" s="2023">
        <v>0.5</v>
      </c>
      <c r="U19" s="2023">
        <v>0.5</v>
      </c>
      <c r="V19" s="2023">
        <v>0.5</v>
      </c>
      <c r="W19" s="2023">
        <v>0.5</v>
      </c>
      <c r="X19" s="2023">
        <v>0.5</v>
      </c>
      <c r="Y19" s="2023">
        <v>0.5</v>
      </c>
      <c r="Z19" s="2023">
        <v>0.5</v>
      </c>
      <c r="AA19" s="2023">
        <v>0.5</v>
      </c>
      <c r="AB19" s="2023">
        <v>0.5</v>
      </c>
      <c r="AC19" s="2023">
        <v>0.5</v>
      </c>
      <c r="AD19" s="2023">
        <v>0.5</v>
      </c>
      <c r="AE19" s="2023">
        <v>0.5</v>
      </c>
      <c r="AF19" s="2023">
        <v>0.5</v>
      </c>
      <c r="AG19" s="2023">
        <v>0.5</v>
      </c>
      <c r="AH19" s="2023">
        <v>0.5</v>
      </c>
      <c r="AI19" s="2051">
        <v>0.5</v>
      </c>
    </row>
    <row r="20" spans="1:35" x14ac:dyDescent="0.25">
      <c r="A20" s="2060" t="s">
        <v>1515</v>
      </c>
      <c r="B20" s="2050">
        <v>0.5</v>
      </c>
      <c r="C20" s="2023">
        <v>0.5</v>
      </c>
      <c r="D20" s="2023">
        <v>0.5</v>
      </c>
      <c r="E20" s="2023">
        <v>0.5</v>
      </c>
      <c r="F20" s="2023">
        <v>0.5</v>
      </c>
      <c r="G20" s="2023">
        <v>0.5</v>
      </c>
      <c r="H20" s="2023">
        <v>0.5</v>
      </c>
      <c r="I20" s="2023">
        <v>0.5</v>
      </c>
      <c r="J20" s="2023">
        <v>0.5</v>
      </c>
      <c r="K20" s="2023">
        <v>0.5</v>
      </c>
      <c r="L20" s="2023">
        <v>0.5</v>
      </c>
      <c r="M20" s="2023">
        <v>0.5</v>
      </c>
      <c r="N20" s="2023">
        <v>0.5</v>
      </c>
      <c r="O20" s="2023">
        <v>0.5</v>
      </c>
      <c r="P20" s="2023">
        <v>0.5</v>
      </c>
      <c r="Q20" s="2023">
        <v>0.5</v>
      </c>
      <c r="R20" s="2023">
        <v>0.5</v>
      </c>
      <c r="S20" s="2023">
        <v>0.5</v>
      </c>
      <c r="T20" s="2023">
        <v>0</v>
      </c>
      <c r="U20" s="2023">
        <v>0.5</v>
      </c>
      <c r="V20" s="2023">
        <v>0.5</v>
      </c>
      <c r="W20" s="2023">
        <v>0.5</v>
      </c>
      <c r="X20" s="2023">
        <v>0.5</v>
      </c>
      <c r="Y20" s="2023">
        <v>0.5</v>
      </c>
      <c r="Z20" s="2023">
        <v>0.5</v>
      </c>
      <c r="AA20" s="2023">
        <v>0.5</v>
      </c>
      <c r="AB20" s="2023">
        <v>0.5</v>
      </c>
      <c r="AC20" s="2023">
        <v>0.5</v>
      </c>
      <c r="AD20" s="2023">
        <v>0.5</v>
      </c>
      <c r="AE20" s="2023">
        <v>0.5</v>
      </c>
      <c r="AF20" s="2023">
        <v>0.5</v>
      </c>
      <c r="AG20" s="2023">
        <v>0.5</v>
      </c>
      <c r="AH20" s="2023">
        <v>0.5</v>
      </c>
      <c r="AI20" s="2051">
        <v>0.5</v>
      </c>
    </row>
    <row r="21" spans="1:35" x14ac:dyDescent="0.25">
      <c r="A21" s="2060" t="s">
        <v>1516</v>
      </c>
      <c r="B21" s="2050">
        <v>0.5</v>
      </c>
      <c r="C21" s="2023">
        <v>0.5</v>
      </c>
      <c r="D21" s="2023">
        <v>0.5</v>
      </c>
      <c r="E21" s="2023">
        <v>0.5</v>
      </c>
      <c r="F21" s="2023">
        <v>0.5</v>
      </c>
      <c r="G21" s="2023">
        <v>0.5</v>
      </c>
      <c r="H21" s="2023">
        <v>0.5</v>
      </c>
      <c r="I21" s="2023">
        <v>0.5</v>
      </c>
      <c r="J21" s="2023">
        <v>0.5</v>
      </c>
      <c r="K21" s="2023">
        <v>0.5</v>
      </c>
      <c r="L21" s="2023">
        <v>0.5</v>
      </c>
      <c r="M21" s="2023">
        <v>0.5</v>
      </c>
      <c r="N21" s="2023">
        <v>0.5</v>
      </c>
      <c r="O21" s="2023">
        <v>0.5</v>
      </c>
      <c r="P21" s="2023">
        <v>0.5</v>
      </c>
      <c r="Q21" s="2023">
        <v>0.5</v>
      </c>
      <c r="R21" s="2023">
        <v>0.5</v>
      </c>
      <c r="S21" s="2023">
        <v>0.5</v>
      </c>
      <c r="T21" s="2023">
        <v>0.5</v>
      </c>
      <c r="U21" s="2023">
        <v>0</v>
      </c>
      <c r="V21" s="2023">
        <v>0.5</v>
      </c>
      <c r="W21" s="2023">
        <v>0.5</v>
      </c>
      <c r="X21" s="2023">
        <v>0.5</v>
      </c>
      <c r="Y21" s="2023">
        <v>0.5</v>
      </c>
      <c r="Z21" s="2023">
        <v>0.5</v>
      </c>
      <c r="AA21" s="2023">
        <v>0.5</v>
      </c>
      <c r="AB21" s="2023">
        <v>0.5</v>
      </c>
      <c r="AC21" s="2023">
        <v>0.5</v>
      </c>
      <c r="AD21" s="2023">
        <v>0.5</v>
      </c>
      <c r="AE21" s="2023">
        <v>0.5</v>
      </c>
      <c r="AF21" s="2023">
        <v>0.5</v>
      </c>
      <c r="AG21" s="2023">
        <v>0.5</v>
      </c>
      <c r="AH21" s="2023">
        <v>0.5</v>
      </c>
      <c r="AI21" s="2051">
        <v>0.5</v>
      </c>
    </row>
    <row r="22" spans="1:35" x14ac:dyDescent="0.25">
      <c r="A22" s="2060" t="s">
        <v>1517</v>
      </c>
      <c r="B22" s="2050">
        <v>0.5</v>
      </c>
      <c r="C22" s="2023">
        <v>0.5</v>
      </c>
      <c r="D22" s="2023">
        <v>0.5</v>
      </c>
      <c r="E22" s="2023">
        <v>0.5</v>
      </c>
      <c r="F22" s="2023">
        <v>0.5</v>
      </c>
      <c r="G22" s="2023">
        <v>0.5</v>
      </c>
      <c r="H22" s="2023">
        <v>0.5</v>
      </c>
      <c r="I22" s="2023">
        <v>0.5</v>
      </c>
      <c r="J22" s="2023">
        <v>0.5</v>
      </c>
      <c r="K22" s="2023">
        <v>0.5</v>
      </c>
      <c r="L22" s="2023">
        <v>0.5</v>
      </c>
      <c r="M22" s="2023">
        <v>0.5</v>
      </c>
      <c r="N22" s="2023">
        <v>0.5</v>
      </c>
      <c r="O22" s="2023">
        <v>0.5</v>
      </c>
      <c r="P22" s="2023">
        <v>0.5</v>
      </c>
      <c r="Q22" s="2023">
        <v>0.5</v>
      </c>
      <c r="R22" s="2023">
        <v>0.5</v>
      </c>
      <c r="S22" s="2023">
        <v>0.5</v>
      </c>
      <c r="T22" s="2023">
        <v>0.5</v>
      </c>
      <c r="U22" s="2023">
        <v>0.5</v>
      </c>
      <c r="V22" s="2023">
        <v>0</v>
      </c>
      <c r="W22" s="2023">
        <v>0.5</v>
      </c>
      <c r="X22" s="2023">
        <v>0.5</v>
      </c>
      <c r="Y22" s="2023">
        <v>0.5</v>
      </c>
      <c r="Z22" s="2023">
        <v>0.5</v>
      </c>
      <c r="AA22" s="2023">
        <v>0.5</v>
      </c>
      <c r="AB22" s="2023">
        <v>0.5</v>
      </c>
      <c r="AC22" s="2023">
        <v>0.5</v>
      </c>
      <c r="AD22" s="2023">
        <v>0.5</v>
      </c>
      <c r="AE22" s="2023">
        <v>0.5</v>
      </c>
      <c r="AF22" s="2023">
        <v>0.5</v>
      </c>
      <c r="AG22" s="2023">
        <v>0.5</v>
      </c>
      <c r="AH22" s="2023">
        <v>0.5</v>
      </c>
      <c r="AI22" s="2051">
        <v>0.5</v>
      </c>
    </row>
    <row r="23" spans="1:35" x14ac:dyDescent="0.25">
      <c r="A23" s="2060" t="s">
        <v>1518</v>
      </c>
      <c r="B23" s="2050">
        <v>0.5</v>
      </c>
      <c r="C23" s="2023">
        <v>0.5</v>
      </c>
      <c r="D23" s="2023">
        <v>0.5</v>
      </c>
      <c r="E23" s="2023">
        <v>0.5</v>
      </c>
      <c r="F23" s="2023">
        <v>0.5</v>
      </c>
      <c r="G23" s="2023">
        <v>0.5</v>
      </c>
      <c r="H23" s="2023">
        <v>0.5</v>
      </c>
      <c r="I23" s="2023">
        <v>0.5</v>
      </c>
      <c r="J23" s="2023">
        <v>0.5</v>
      </c>
      <c r="K23" s="2023">
        <v>0.5</v>
      </c>
      <c r="L23" s="2023">
        <v>0.5</v>
      </c>
      <c r="M23" s="2023">
        <v>0.5</v>
      </c>
      <c r="N23" s="2023">
        <v>0.5</v>
      </c>
      <c r="O23" s="2023">
        <v>0.5</v>
      </c>
      <c r="P23" s="2023">
        <v>0.5</v>
      </c>
      <c r="Q23" s="2023">
        <v>0.5</v>
      </c>
      <c r="R23" s="2023">
        <v>0.5</v>
      </c>
      <c r="S23" s="2023">
        <v>0.5</v>
      </c>
      <c r="T23" s="2023">
        <v>0.5</v>
      </c>
      <c r="U23" s="2023">
        <v>0.5</v>
      </c>
      <c r="V23" s="2023">
        <v>0.5</v>
      </c>
      <c r="W23" s="2023">
        <v>0</v>
      </c>
      <c r="X23" s="2023">
        <v>0.5</v>
      </c>
      <c r="Y23" s="2023">
        <v>0.5</v>
      </c>
      <c r="Z23" s="2023">
        <v>0.5</v>
      </c>
      <c r="AA23" s="2023">
        <v>0.5</v>
      </c>
      <c r="AB23" s="2023">
        <v>0.5</v>
      </c>
      <c r="AC23" s="2023">
        <v>0.5</v>
      </c>
      <c r="AD23" s="2023">
        <v>0.5</v>
      </c>
      <c r="AE23" s="2023">
        <v>0.5</v>
      </c>
      <c r="AF23" s="2023">
        <v>0.5</v>
      </c>
      <c r="AG23" s="2023">
        <v>0.5</v>
      </c>
      <c r="AH23" s="2023">
        <v>0.5</v>
      </c>
      <c r="AI23" s="2051">
        <v>0.5</v>
      </c>
    </row>
    <row r="24" spans="1:35" x14ac:dyDescent="0.25">
      <c r="A24" s="2060" t="s">
        <v>1519</v>
      </c>
      <c r="B24" s="2050">
        <v>0.5</v>
      </c>
      <c r="C24" s="2023">
        <v>0.5</v>
      </c>
      <c r="D24" s="2023">
        <v>0.5</v>
      </c>
      <c r="E24" s="2023">
        <v>0.5</v>
      </c>
      <c r="F24" s="2023">
        <v>0.5</v>
      </c>
      <c r="G24" s="2023">
        <v>0.5</v>
      </c>
      <c r="H24" s="2023">
        <v>0.5</v>
      </c>
      <c r="I24" s="2023">
        <v>0.5</v>
      </c>
      <c r="J24" s="2023">
        <v>0.5</v>
      </c>
      <c r="K24" s="2023">
        <v>0.5</v>
      </c>
      <c r="L24" s="2023">
        <v>0.5</v>
      </c>
      <c r="M24" s="2023">
        <v>0.5</v>
      </c>
      <c r="N24" s="2023">
        <v>0.5</v>
      </c>
      <c r="O24" s="2023">
        <v>0.5</v>
      </c>
      <c r="P24" s="2023">
        <v>0.5</v>
      </c>
      <c r="Q24" s="2023">
        <v>0.5</v>
      </c>
      <c r="R24" s="2023">
        <v>0.5</v>
      </c>
      <c r="S24" s="2023">
        <v>0.5</v>
      </c>
      <c r="T24" s="2023">
        <v>0.5</v>
      </c>
      <c r="U24" s="2023">
        <v>0.5</v>
      </c>
      <c r="V24" s="2023">
        <v>0.5</v>
      </c>
      <c r="W24" s="2023">
        <v>0.5</v>
      </c>
      <c r="X24" s="2023">
        <v>0</v>
      </c>
      <c r="Y24" s="2023">
        <v>0.5</v>
      </c>
      <c r="Z24" s="2023">
        <v>0.5</v>
      </c>
      <c r="AA24" s="2023">
        <v>0.5</v>
      </c>
      <c r="AB24" s="2023">
        <v>0.5</v>
      </c>
      <c r="AC24" s="2023">
        <v>0.5</v>
      </c>
      <c r="AD24" s="2023">
        <v>0.5</v>
      </c>
      <c r="AE24" s="2023">
        <v>0.5</v>
      </c>
      <c r="AF24" s="2023">
        <v>0.5</v>
      </c>
      <c r="AG24" s="2023">
        <v>0.5</v>
      </c>
      <c r="AH24" s="2023">
        <v>0.5</v>
      </c>
      <c r="AI24" s="2051">
        <v>0.5</v>
      </c>
    </row>
    <row r="25" spans="1:35" x14ac:dyDescent="0.25">
      <c r="A25" s="2060" t="s">
        <v>1520</v>
      </c>
      <c r="B25" s="2050">
        <v>0.5</v>
      </c>
      <c r="C25" s="2023">
        <v>0.5</v>
      </c>
      <c r="D25" s="2023">
        <v>0.5</v>
      </c>
      <c r="E25" s="2023">
        <v>0.5</v>
      </c>
      <c r="F25" s="2023">
        <v>0.5</v>
      </c>
      <c r="G25" s="2023">
        <v>0.5</v>
      </c>
      <c r="H25" s="2023">
        <v>0.5</v>
      </c>
      <c r="I25" s="2023">
        <v>0.5</v>
      </c>
      <c r="J25" s="2023">
        <v>0.5</v>
      </c>
      <c r="K25" s="2023">
        <v>0.5</v>
      </c>
      <c r="L25" s="2023">
        <v>0.5</v>
      </c>
      <c r="M25" s="2023">
        <v>0.5</v>
      </c>
      <c r="N25" s="2023">
        <v>0.5</v>
      </c>
      <c r="O25" s="2023">
        <v>0.5</v>
      </c>
      <c r="P25" s="2023">
        <v>0.5</v>
      </c>
      <c r="Q25" s="2023">
        <v>0.5</v>
      </c>
      <c r="R25" s="2023">
        <v>0.5</v>
      </c>
      <c r="S25" s="2023">
        <v>0.5</v>
      </c>
      <c r="T25" s="2023">
        <v>0.5</v>
      </c>
      <c r="U25" s="2023">
        <v>0.5</v>
      </c>
      <c r="V25" s="2023">
        <v>0.5</v>
      </c>
      <c r="W25" s="2023">
        <v>0.5</v>
      </c>
      <c r="X25" s="2023">
        <v>0.5</v>
      </c>
      <c r="Y25" s="2023">
        <v>0</v>
      </c>
      <c r="Z25" s="2023">
        <v>0.5</v>
      </c>
      <c r="AA25" s="2023">
        <v>0.5</v>
      </c>
      <c r="AB25" s="2023">
        <v>0.5</v>
      </c>
      <c r="AC25" s="2023">
        <v>0.5</v>
      </c>
      <c r="AD25" s="2023">
        <v>0.5</v>
      </c>
      <c r="AE25" s="2023">
        <v>0.5</v>
      </c>
      <c r="AF25" s="2023">
        <v>0.5</v>
      </c>
      <c r="AG25" s="2023">
        <v>0.5</v>
      </c>
      <c r="AH25" s="2023">
        <v>0.5</v>
      </c>
      <c r="AI25" s="2051">
        <v>0.5</v>
      </c>
    </row>
    <row r="26" spans="1:35" x14ac:dyDescent="0.25">
      <c r="A26" s="2060" t="s">
        <v>1521</v>
      </c>
      <c r="B26" s="2050">
        <v>0.5</v>
      </c>
      <c r="C26" s="2023">
        <v>0.5</v>
      </c>
      <c r="D26" s="2023">
        <v>0.5</v>
      </c>
      <c r="E26" s="2023">
        <v>0.5</v>
      </c>
      <c r="F26" s="2023">
        <v>0.5</v>
      </c>
      <c r="G26" s="2023">
        <v>0.5</v>
      </c>
      <c r="H26" s="2023">
        <v>0.5</v>
      </c>
      <c r="I26" s="2023">
        <v>0.5</v>
      </c>
      <c r="J26" s="2023">
        <v>0.5</v>
      </c>
      <c r="K26" s="2023">
        <v>0.5</v>
      </c>
      <c r="L26" s="2023">
        <v>0.5</v>
      </c>
      <c r="M26" s="2023">
        <v>0.5</v>
      </c>
      <c r="N26" s="2023">
        <v>0.5</v>
      </c>
      <c r="O26" s="2023">
        <v>0.5</v>
      </c>
      <c r="P26" s="2023">
        <v>0.5</v>
      </c>
      <c r="Q26" s="2023">
        <v>0.5</v>
      </c>
      <c r="R26" s="2023">
        <v>0.5</v>
      </c>
      <c r="S26" s="2023">
        <v>0.5</v>
      </c>
      <c r="T26" s="2023">
        <v>0.5</v>
      </c>
      <c r="U26" s="2023">
        <v>0.5</v>
      </c>
      <c r="V26" s="2023">
        <v>0.5</v>
      </c>
      <c r="W26" s="2023">
        <v>0.5</v>
      </c>
      <c r="X26" s="2023">
        <v>0.5</v>
      </c>
      <c r="Y26" s="2023">
        <v>0.5</v>
      </c>
      <c r="Z26" s="2023">
        <v>0</v>
      </c>
      <c r="AA26" s="2023">
        <v>0.5</v>
      </c>
      <c r="AB26" s="2023">
        <v>0.5</v>
      </c>
      <c r="AC26" s="2023">
        <v>0.5</v>
      </c>
      <c r="AD26" s="2023">
        <v>0.5</v>
      </c>
      <c r="AE26" s="2023">
        <v>0.5</v>
      </c>
      <c r="AF26" s="2023">
        <v>0.5</v>
      </c>
      <c r="AG26" s="2023">
        <v>0.5</v>
      </c>
      <c r="AH26" s="2023">
        <v>0.5</v>
      </c>
      <c r="AI26" s="2051">
        <v>0.5</v>
      </c>
    </row>
    <row r="27" spans="1:35" x14ac:dyDescent="0.25">
      <c r="A27" s="2060" t="s">
        <v>1522</v>
      </c>
      <c r="B27" s="2050">
        <v>0.5</v>
      </c>
      <c r="C27" s="2023">
        <v>0.5</v>
      </c>
      <c r="D27" s="2023">
        <v>0.5</v>
      </c>
      <c r="E27" s="2023">
        <v>0.5</v>
      </c>
      <c r="F27" s="2023">
        <v>0.5</v>
      </c>
      <c r="G27" s="2023">
        <v>0.5</v>
      </c>
      <c r="H27" s="2023">
        <v>0.5</v>
      </c>
      <c r="I27" s="2023">
        <v>0.5</v>
      </c>
      <c r="J27" s="2023">
        <v>0.5</v>
      </c>
      <c r="K27" s="2023">
        <v>0.5</v>
      </c>
      <c r="L27" s="2023">
        <v>0.5</v>
      </c>
      <c r="M27" s="2023">
        <v>0.5</v>
      </c>
      <c r="N27" s="2023">
        <v>0.5</v>
      </c>
      <c r="O27" s="2023">
        <v>0.5</v>
      </c>
      <c r="P27" s="2023">
        <v>0.5</v>
      </c>
      <c r="Q27" s="2023">
        <v>0.5</v>
      </c>
      <c r="R27" s="2023">
        <v>0.5</v>
      </c>
      <c r="S27" s="2023">
        <v>0.5</v>
      </c>
      <c r="T27" s="2023">
        <v>0.5</v>
      </c>
      <c r="U27" s="2023">
        <v>0.5</v>
      </c>
      <c r="V27" s="2023">
        <v>0.5</v>
      </c>
      <c r="W27" s="2023">
        <v>0.5</v>
      </c>
      <c r="X27" s="2023">
        <v>0.5</v>
      </c>
      <c r="Y27" s="2023">
        <v>0.5</v>
      </c>
      <c r="Z27" s="2023">
        <v>0.5</v>
      </c>
      <c r="AA27" s="2023">
        <v>0</v>
      </c>
      <c r="AB27" s="2023">
        <v>0.5</v>
      </c>
      <c r="AC27" s="2023">
        <v>0.5</v>
      </c>
      <c r="AD27" s="2023">
        <v>0.5</v>
      </c>
      <c r="AE27" s="2023">
        <v>0.5</v>
      </c>
      <c r="AF27" s="2023">
        <v>0.5</v>
      </c>
      <c r="AG27" s="2023">
        <v>0.5</v>
      </c>
      <c r="AH27" s="2023">
        <v>0.5</v>
      </c>
      <c r="AI27" s="2051">
        <v>0.5</v>
      </c>
    </row>
    <row r="28" spans="1:35" x14ac:dyDescent="0.25">
      <c r="A28" s="2060" t="s">
        <v>1523</v>
      </c>
      <c r="B28" s="2050">
        <v>0.5</v>
      </c>
      <c r="C28" s="2023">
        <v>0.5</v>
      </c>
      <c r="D28" s="2023">
        <v>0.5</v>
      </c>
      <c r="E28" s="2023">
        <v>0.5</v>
      </c>
      <c r="F28" s="2023">
        <v>0.5</v>
      </c>
      <c r="G28" s="2023">
        <v>0.5</v>
      </c>
      <c r="H28" s="2023">
        <v>0.5</v>
      </c>
      <c r="I28" s="2023">
        <v>0.5</v>
      </c>
      <c r="J28" s="2023">
        <v>0.5</v>
      </c>
      <c r="K28" s="2023">
        <v>0.5</v>
      </c>
      <c r="L28" s="2023">
        <v>0.5</v>
      </c>
      <c r="M28" s="2023">
        <v>0.5</v>
      </c>
      <c r="N28" s="2023">
        <v>0.5</v>
      </c>
      <c r="O28" s="2023">
        <v>0.5</v>
      </c>
      <c r="P28" s="2023">
        <v>0.5</v>
      </c>
      <c r="Q28" s="2023">
        <v>0.5</v>
      </c>
      <c r="R28" s="2023">
        <v>0.5</v>
      </c>
      <c r="S28" s="2023">
        <v>0.5</v>
      </c>
      <c r="T28" s="2023">
        <v>0.5</v>
      </c>
      <c r="U28" s="2023">
        <v>0.5</v>
      </c>
      <c r="V28" s="2023">
        <v>0.5</v>
      </c>
      <c r="W28" s="2023">
        <v>0.5</v>
      </c>
      <c r="X28" s="2023">
        <v>0.5</v>
      </c>
      <c r="Y28" s="2023">
        <v>0.5</v>
      </c>
      <c r="Z28" s="2023">
        <v>0.5</v>
      </c>
      <c r="AA28" s="2023">
        <v>0.5</v>
      </c>
      <c r="AB28" s="2023">
        <v>0</v>
      </c>
      <c r="AC28" s="2023">
        <v>0.5</v>
      </c>
      <c r="AD28" s="2023">
        <v>0.5</v>
      </c>
      <c r="AE28" s="2023">
        <v>0.5</v>
      </c>
      <c r="AF28" s="2023">
        <v>0.5</v>
      </c>
      <c r="AG28" s="2023">
        <v>0.5</v>
      </c>
      <c r="AH28" s="2023">
        <v>0.5</v>
      </c>
      <c r="AI28" s="2051">
        <v>0.5</v>
      </c>
    </row>
    <row r="29" spans="1:35" x14ac:dyDescent="0.25">
      <c r="A29" s="2060" t="s">
        <v>1524</v>
      </c>
      <c r="B29" s="2050">
        <v>0.5</v>
      </c>
      <c r="C29" s="2023">
        <v>0.5</v>
      </c>
      <c r="D29" s="2023">
        <v>0.5</v>
      </c>
      <c r="E29" s="2023">
        <v>0.5</v>
      </c>
      <c r="F29" s="2023">
        <v>0.5</v>
      </c>
      <c r="G29" s="2023">
        <v>0.5</v>
      </c>
      <c r="H29" s="2023">
        <v>0.5</v>
      </c>
      <c r="I29" s="2023">
        <v>0.5</v>
      </c>
      <c r="J29" s="2023">
        <v>0.5</v>
      </c>
      <c r="K29" s="2023">
        <v>0.5</v>
      </c>
      <c r="L29" s="2023">
        <v>0.5</v>
      </c>
      <c r="M29" s="2023">
        <v>0.5</v>
      </c>
      <c r="N29" s="2023">
        <v>0.5</v>
      </c>
      <c r="O29" s="2023">
        <v>0.5</v>
      </c>
      <c r="P29" s="2023">
        <v>0.5</v>
      </c>
      <c r="Q29" s="2023">
        <v>0.5</v>
      </c>
      <c r="R29" s="2023">
        <v>0.5</v>
      </c>
      <c r="S29" s="2023">
        <v>0.5</v>
      </c>
      <c r="T29" s="2023">
        <v>0.5</v>
      </c>
      <c r="U29" s="2023">
        <v>0.5</v>
      </c>
      <c r="V29" s="2023">
        <v>0.5</v>
      </c>
      <c r="W29" s="2023">
        <v>0.5</v>
      </c>
      <c r="X29" s="2023">
        <v>0.5</v>
      </c>
      <c r="Y29" s="2023">
        <v>0.5</v>
      </c>
      <c r="Z29" s="2023">
        <v>0.5</v>
      </c>
      <c r="AA29" s="2023">
        <v>0.5</v>
      </c>
      <c r="AB29" s="2023">
        <v>0.5</v>
      </c>
      <c r="AC29" s="2023">
        <v>0</v>
      </c>
      <c r="AD29" s="2023">
        <v>0.5</v>
      </c>
      <c r="AE29" s="2023">
        <v>0.5</v>
      </c>
      <c r="AF29" s="2023">
        <v>0.5</v>
      </c>
      <c r="AG29" s="2023">
        <v>0.5</v>
      </c>
      <c r="AH29" s="2023">
        <v>0.5</v>
      </c>
      <c r="AI29" s="2051">
        <v>0.5</v>
      </c>
    </row>
    <row r="30" spans="1:35" x14ac:dyDescent="0.25">
      <c r="A30" s="2060" t="s">
        <v>1525</v>
      </c>
      <c r="B30" s="2050">
        <v>0.5</v>
      </c>
      <c r="C30" s="2023">
        <v>0.5</v>
      </c>
      <c r="D30" s="2023">
        <v>0.5</v>
      </c>
      <c r="E30" s="2023">
        <v>0.5</v>
      </c>
      <c r="F30" s="2023">
        <v>0.5</v>
      </c>
      <c r="G30" s="2023">
        <v>0.5</v>
      </c>
      <c r="H30" s="2023">
        <v>0.5</v>
      </c>
      <c r="I30" s="2023">
        <v>0.5</v>
      </c>
      <c r="J30" s="2023">
        <v>0.5</v>
      </c>
      <c r="K30" s="2023">
        <v>0.5</v>
      </c>
      <c r="L30" s="2023">
        <v>0.5</v>
      </c>
      <c r="M30" s="2023">
        <v>0.5</v>
      </c>
      <c r="N30" s="2023">
        <v>0.5</v>
      </c>
      <c r="O30" s="2023">
        <v>0.5</v>
      </c>
      <c r="P30" s="2023">
        <v>0.5</v>
      </c>
      <c r="Q30" s="2023">
        <v>0.5</v>
      </c>
      <c r="R30" s="2023">
        <v>0.5</v>
      </c>
      <c r="S30" s="2023">
        <v>0.5</v>
      </c>
      <c r="T30" s="2023">
        <v>0.5</v>
      </c>
      <c r="U30" s="2023">
        <v>0.5</v>
      </c>
      <c r="V30" s="2023">
        <v>0.5</v>
      </c>
      <c r="W30" s="2023">
        <v>0.5</v>
      </c>
      <c r="X30" s="2023">
        <v>0.5</v>
      </c>
      <c r="Y30" s="2023">
        <v>0.5</v>
      </c>
      <c r="Z30" s="2023">
        <v>0.5</v>
      </c>
      <c r="AA30" s="2023">
        <v>0.5</v>
      </c>
      <c r="AB30" s="2023">
        <v>0.5</v>
      </c>
      <c r="AC30" s="2023">
        <v>0.5</v>
      </c>
      <c r="AD30" s="2023">
        <v>0</v>
      </c>
      <c r="AE30" s="2023">
        <v>0.5</v>
      </c>
      <c r="AF30" s="2023">
        <v>0.5</v>
      </c>
      <c r="AG30" s="2023">
        <v>0.5</v>
      </c>
      <c r="AH30" s="2023">
        <v>0.5</v>
      </c>
      <c r="AI30" s="2051">
        <v>0.5</v>
      </c>
    </row>
    <row r="31" spans="1:35" x14ac:dyDescent="0.25">
      <c r="A31" s="2060" t="s">
        <v>1526</v>
      </c>
      <c r="B31" s="2050">
        <v>0.5</v>
      </c>
      <c r="C31" s="2023">
        <v>0.5</v>
      </c>
      <c r="D31" s="2023">
        <v>0.5</v>
      </c>
      <c r="E31" s="2023">
        <v>0.5</v>
      </c>
      <c r="F31" s="2023">
        <v>0.5</v>
      </c>
      <c r="G31" s="2023">
        <v>0.5</v>
      </c>
      <c r="H31" s="2023">
        <v>0.5</v>
      </c>
      <c r="I31" s="2023">
        <v>0.5</v>
      </c>
      <c r="J31" s="2023">
        <v>0.5</v>
      </c>
      <c r="K31" s="2023">
        <v>0.5</v>
      </c>
      <c r="L31" s="2023">
        <v>0.5</v>
      </c>
      <c r="M31" s="2023">
        <v>0.5</v>
      </c>
      <c r="N31" s="2023">
        <v>0.5</v>
      </c>
      <c r="O31" s="2023">
        <v>0.5</v>
      </c>
      <c r="P31" s="2023">
        <v>0.5</v>
      </c>
      <c r="Q31" s="2023">
        <v>0.5</v>
      </c>
      <c r="R31" s="2023">
        <v>0.5</v>
      </c>
      <c r="S31" s="2023">
        <v>0.5</v>
      </c>
      <c r="T31" s="2023">
        <v>0.5</v>
      </c>
      <c r="U31" s="2023">
        <v>0.5</v>
      </c>
      <c r="V31" s="2023">
        <v>0.5</v>
      </c>
      <c r="W31" s="2023">
        <v>0.5</v>
      </c>
      <c r="X31" s="2023">
        <v>0.5</v>
      </c>
      <c r="Y31" s="2023">
        <v>0.5</v>
      </c>
      <c r="Z31" s="2023">
        <v>0.5</v>
      </c>
      <c r="AA31" s="2023">
        <v>0.5</v>
      </c>
      <c r="AB31" s="2023">
        <v>0.5</v>
      </c>
      <c r="AC31" s="2023">
        <v>0.5</v>
      </c>
      <c r="AD31" s="2023">
        <v>0.5</v>
      </c>
      <c r="AE31" s="2023">
        <v>0</v>
      </c>
      <c r="AF31" s="2023">
        <v>0.5</v>
      </c>
      <c r="AG31" s="2023">
        <v>0.5</v>
      </c>
      <c r="AH31" s="2023">
        <v>0.5</v>
      </c>
      <c r="AI31" s="2051">
        <v>0.5</v>
      </c>
    </row>
    <row r="32" spans="1:35" x14ac:dyDescent="0.25">
      <c r="A32" s="2060" t="s">
        <v>1527</v>
      </c>
      <c r="B32" s="2050">
        <v>0.5</v>
      </c>
      <c r="C32" s="2023">
        <v>0.5</v>
      </c>
      <c r="D32" s="2023">
        <v>0.5</v>
      </c>
      <c r="E32" s="2023">
        <v>0.5</v>
      </c>
      <c r="F32" s="2023">
        <v>0.5</v>
      </c>
      <c r="G32" s="2023">
        <v>0.5</v>
      </c>
      <c r="H32" s="2023">
        <v>0.5</v>
      </c>
      <c r="I32" s="2023">
        <v>0.5</v>
      </c>
      <c r="J32" s="2023">
        <v>0.5</v>
      </c>
      <c r="K32" s="2023">
        <v>0.5</v>
      </c>
      <c r="L32" s="2023">
        <v>0.5</v>
      </c>
      <c r="M32" s="2023">
        <v>0.5</v>
      </c>
      <c r="N32" s="2023">
        <v>0.5</v>
      </c>
      <c r="O32" s="2023">
        <v>0.5</v>
      </c>
      <c r="P32" s="2023">
        <v>0.5</v>
      </c>
      <c r="Q32" s="2023">
        <v>0.5</v>
      </c>
      <c r="R32" s="2023">
        <v>0.5</v>
      </c>
      <c r="S32" s="2023">
        <v>0.5</v>
      </c>
      <c r="T32" s="2023">
        <v>0.5</v>
      </c>
      <c r="U32" s="2023">
        <v>0.5</v>
      </c>
      <c r="V32" s="2023">
        <v>0.5</v>
      </c>
      <c r="W32" s="2023">
        <v>0.5</v>
      </c>
      <c r="X32" s="2023">
        <v>0.5</v>
      </c>
      <c r="Y32" s="2023">
        <v>0.5</v>
      </c>
      <c r="Z32" s="2023">
        <v>0.5</v>
      </c>
      <c r="AA32" s="2023">
        <v>0.5</v>
      </c>
      <c r="AB32" s="2023">
        <v>0.5</v>
      </c>
      <c r="AC32" s="2023">
        <v>0.5</v>
      </c>
      <c r="AD32" s="2023">
        <v>0.5</v>
      </c>
      <c r="AE32" s="2023">
        <v>0.5</v>
      </c>
      <c r="AF32" s="2023">
        <v>0</v>
      </c>
      <c r="AG32" s="2023">
        <v>0.5</v>
      </c>
      <c r="AH32" s="2023">
        <v>0.5</v>
      </c>
      <c r="AI32" s="2051">
        <v>0.5</v>
      </c>
    </row>
    <row r="33" spans="1:35" x14ac:dyDescent="0.25">
      <c r="A33" s="2060" t="s">
        <v>1528</v>
      </c>
      <c r="B33" s="2050">
        <v>0.5</v>
      </c>
      <c r="C33" s="2023">
        <v>0.5</v>
      </c>
      <c r="D33" s="2023">
        <v>0.5</v>
      </c>
      <c r="E33" s="2023">
        <v>0.5</v>
      </c>
      <c r="F33" s="2023">
        <v>0.5</v>
      </c>
      <c r="G33" s="2023">
        <v>0.5</v>
      </c>
      <c r="H33" s="2023">
        <v>0.5</v>
      </c>
      <c r="I33" s="2023">
        <v>0.5</v>
      </c>
      <c r="J33" s="2023">
        <v>0.5</v>
      </c>
      <c r="K33" s="2023">
        <v>0.5</v>
      </c>
      <c r="L33" s="2023">
        <v>0.5</v>
      </c>
      <c r="M33" s="2023">
        <v>0.5</v>
      </c>
      <c r="N33" s="2023">
        <v>0.5</v>
      </c>
      <c r="O33" s="2023">
        <v>0.5</v>
      </c>
      <c r="P33" s="2023">
        <v>0.5</v>
      </c>
      <c r="Q33" s="2023">
        <v>0.5</v>
      </c>
      <c r="R33" s="2023">
        <v>0.5</v>
      </c>
      <c r="S33" s="2023">
        <v>0.5</v>
      </c>
      <c r="T33" s="2023">
        <v>0.5</v>
      </c>
      <c r="U33" s="2023">
        <v>0.5</v>
      </c>
      <c r="V33" s="2023">
        <v>0.5</v>
      </c>
      <c r="W33" s="2023">
        <v>0.5</v>
      </c>
      <c r="X33" s="2023">
        <v>0.5</v>
      </c>
      <c r="Y33" s="2023">
        <v>0.5</v>
      </c>
      <c r="Z33" s="2023">
        <v>0.5</v>
      </c>
      <c r="AA33" s="2023">
        <v>0.5</v>
      </c>
      <c r="AB33" s="2023">
        <v>0.5</v>
      </c>
      <c r="AC33" s="2023">
        <v>0.5</v>
      </c>
      <c r="AD33" s="2023">
        <v>0.5</v>
      </c>
      <c r="AE33" s="2023">
        <v>0.5</v>
      </c>
      <c r="AF33" s="2023">
        <v>0.5</v>
      </c>
      <c r="AG33" s="2023">
        <v>0</v>
      </c>
      <c r="AH33" s="2023">
        <v>0.5</v>
      </c>
      <c r="AI33" s="2051">
        <v>0.5</v>
      </c>
    </row>
    <row r="34" spans="1:35" x14ac:dyDescent="0.25">
      <c r="A34" s="2060" t="s">
        <v>1529</v>
      </c>
      <c r="B34" s="2050">
        <v>0.5</v>
      </c>
      <c r="C34" s="2023">
        <v>0.5</v>
      </c>
      <c r="D34" s="2023">
        <v>0.5</v>
      </c>
      <c r="E34" s="2023">
        <v>0.5</v>
      </c>
      <c r="F34" s="2023">
        <v>0.5</v>
      </c>
      <c r="G34" s="2023">
        <v>0.5</v>
      </c>
      <c r="H34" s="2023">
        <v>0.5</v>
      </c>
      <c r="I34" s="2023">
        <v>0.5</v>
      </c>
      <c r="J34" s="2023">
        <v>0.5</v>
      </c>
      <c r="K34" s="2023">
        <v>0.5</v>
      </c>
      <c r="L34" s="2023">
        <v>0.5</v>
      </c>
      <c r="M34" s="2023">
        <v>0.5</v>
      </c>
      <c r="N34" s="2023">
        <v>0.5</v>
      </c>
      <c r="O34" s="2023">
        <v>0.5</v>
      </c>
      <c r="P34" s="2023">
        <v>0.5</v>
      </c>
      <c r="Q34" s="2023">
        <v>0.5</v>
      </c>
      <c r="R34" s="2023">
        <v>0.5</v>
      </c>
      <c r="S34" s="2023">
        <v>0.5</v>
      </c>
      <c r="T34" s="2023">
        <v>0.5</v>
      </c>
      <c r="U34" s="2023">
        <v>0.5</v>
      </c>
      <c r="V34" s="2023">
        <v>0.5</v>
      </c>
      <c r="W34" s="2023">
        <v>0.5</v>
      </c>
      <c r="X34" s="2023">
        <v>0.5</v>
      </c>
      <c r="Y34" s="2023">
        <v>0.5</v>
      </c>
      <c r="Z34" s="2023">
        <v>0.5</v>
      </c>
      <c r="AA34" s="2023">
        <v>0.5</v>
      </c>
      <c r="AB34" s="2023">
        <v>0.5</v>
      </c>
      <c r="AC34" s="2023">
        <v>0.5</v>
      </c>
      <c r="AD34" s="2023">
        <v>0.5</v>
      </c>
      <c r="AE34" s="2023">
        <v>0.5</v>
      </c>
      <c r="AF34" s="2023">
        <v>0.5</v>
      </c>
      <c r="AG34" s="2023">
        <v>0.5</v>
      </c>
      <c r="AH34" s="2023">
        <v>0</v>
      </c>
      <c r="AI34" s="2051">
        <v>0.5</v>
      </c>
    </row>
    <row r="35" spans="1:35" x14ac:dyDescent="0.25">
      <c r="A35" s="2061" t="s">
        <v>1530</v>
      </c>
      <c r="B35" s="2052">
        <v>0.5</v>
      </c>
      <c r="C35" s="2053">
        <v>0.5</v>
      </c>
      <c r="D35" s="2053">
        <v>0.5</v>
      </c>
      <c r="E35" s="2053">
        <v>0.5</v>
      </c>
      <c r="F35" s="2053">
        <v>0.5</v>
      </c>
      <c r="G35" s="2053">
        <v>0.5</v>
      </c>
      <c r="H35" s="2053">
        <v>0.5</v>
      </c>
      <c r="I35" s="2053">
        <v>0.5</v>
      </c>
      <c r="J35" s="2053">
        <v>0.5</v>
      </c>
      <c r="K35" s="2053">
        <v>0.5</v>
      </c>
      <c r="L35" s="2053">
        <v>0.5</v>
      </c>
      <c r="M35" s="2053">
        <v>0.5</v>
      </c>
      <c r="N35" s="2053">
        <v>0.5</v>
      </c>
      <c r="O35" s="2053">
        <v>0.5</v>
      </c>
      <c r="P35" s="2053">
        <v>0.5</v>
      </c>
      <c r="Q35" s="2053">
        <v>0.5</v>
      </c>
      <c r="R35" s="2053">
        <v>0.5</v>
      </c>
      <c r="S35" s="2053">
        <v>0.5</v>
      </c>
      <c r="T35" s="2053">
        <v>0.5</v>
      </c>
      <c r="U35" s="2053">
        <v>0.5</v>
      </c>
      <c r="V35" s="2053">
        <v>0.5</v>
      </c>
      <c r="W35" s="2053">
        <v>0.5</v>
      </c>
      <c r="X35" s="2053">
        <v>0.5</v>
      </c>
      <c r="Y35" s="2053">
        <v>0.5</v>
      </c>
      <c r="Z35" s="2053">
        <v>0.5</v>
      </c>
      <c r="AA35" s="2053">
        <v>0.5</v>
      </c>
      <c r="AB35" s="2053">
        <v>0.5</v>
      </c>
      <c r="AC35" s="2053">
        <v>0.5</v>
      </c>
      <c r="AD35" s="2053">
        <v>0.5</v>
      </c>
      <c r="AE35" s="2053">
        <v>0.5</v>
      </c>
      <c r="AF35" s="2053">
        <v>0.5</v>
      </c>
      <c r="AG35" s="2053">
        <v>0.5</v>
      </c>
      <c r="AH35" s="2053">
        <v>0.5</v>
      </c>
      <c r="AI35" s="2054">
        <v>0</v>
      </c>
    </row>
  </sheetData>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P16"/>
  <sheetViews>
    <sheetView zoomScale="80" zoomScaleNormal="80" workbookViewId="0"/>
  </sheetViews>
  <sheetFormatPr defaultColWidth="3.5703125" defaultRowHeight="14.25" x14ac:dyDescent="0.25"/>
  <cols>
    <col min="1" max="1" width="3.42578125" style="2048" bestFit="1" customWidth="1"/>
    <col min="2" max="16" width="5" style="747" bestFit="1" customWidth="1"/>
    <col min="17" max="37" width="3.85546875" style="747" customWidth="1"/>
    <col min="38" max="16384" width="3.5703125" style="747"/>
  </cols>
  <sheetData>
    <row r="1" spans="1:16" s="2048" customFormat="1" ht="10.5" x14ac:dyDescent="0.25">
      <c r="A1" s="2038"/>
      <c r="B1" s="2039">
        <v>1</v>
      </c>
      <c r="C1" s="2040">
        <v>2</v>
      </c>
      <c r="D1" s="2040">
        <v>3</v>
      </c>
      <c r="E1" s="2040">
        <v>4</v>
      </c>
      <c r="F1" s="2040">
        <v>5</v>
      </c>
      <c r="G1" s="2040">
        <v>6</v>
      </c>
      <c r="H1" s="2040">
        <v>7</v>
      </c>
      <c r="I1" s="2040">
        <v>8</v>
      </c>
      <c r="J1" s="2040">
        <v>9</v>
      </c>
      <c r="K1" s="2040">
        <v>10</v>
      </c>
      <c r="L1" s="2040">
        <v>11</v>
      </c>
      <c r="M1" s="2040">
        <v>12</v>
      </c>
      <c r="N1" s="2040">
        <v>13</v>
      </c>
      <c r="O1" s="2040">
        <v>14</v>
      </c>
      <c r="P1" s="2041">
        <v>15</v>
      </c>
    </row>
    <row r="2" spans="1:16" x14ac:dyDescent="0.25">
      <c r="A2" s="2042">
        <v>1</v>
      </c>
      <c r="B2" s="2043">
        <v>0</v>
      </c>
      <c r="C2" s="2019">
        <v>0.75</v>
      </c>
      <c r="D2" s="2019">
        <v>0.1</v>
      </c>
      <c r="E2" s="2019">
        <v>0.2</v>
      </c>
      <c r="F2" s="2019">
        <v>0.25</v>
      </c>
      <c r="G2" s="2019">
        <v>0.2</v>
      </c>
      <c r="H2" s="2019">
        <v>0.15</v>
      </c>
      <c r="I2" s="2019">
        <v>0.1</v>
      </c>
      <c r="J2" s="2019">
        <v>0.5</v>
      </c>
      <c r="K2" s="2019">
        <v>0.375</v>
      </c>
      <c r="L2" s="2019">
        <v>0.05</v>
      </c>
      <c r="M2" s="2019">
        <v>0.1</v>
      </c>
      <c r="N2" s="2019">
        <v>0.125</v>
      </c>
      <c r="O2" s="2019">
        <v>0.1</v>
      </c>
      <c r="P2" s="2049">
        <v>7.4999999999999997E-2</v>
      </c>
    </row>
    <row r="3" spans="1:16" x14ac:dyDescent="0.25">
      <c r="A3" s="2042">
        <v>2</v>
      </c>
      <c r="B3" s="2050">
        <v>0.75</v>
      </c>
      <c r="C3" s="2023">
        <v>0</v>
      </c>
      <c r="D3" s="2023">
        <v>0.05</v>
      </c>
      <c r="E3" s="2023">
        <v>0.15</v>
      </c>
      <c r="F3" s="2023">
        <v>0.2</v>
      </c>
      <c r="G3" s="2023">
        <v>0.15</v>
      </c>
      <c r="H3" s="2023">
        <v>0.1</v>
      </c>
      <c r="I3" s="2023">
        <v>0.1</v>
      </c>
      <c r="J3" s="2023">
        <v>0.375</v>
      </c>
      <c r="K3" s="2023">
        <v>0.5</v>
      </c>
      <c r="L3" s="2023">
        <v>2.5000000000000001E-2</v>
      </c>
      <c r="M3" s="2023">
        <v>7.4999999999999997E-2</v>
      </c>
      <c r="N3" s="2023">
        <v>0.1</v>
      </c>
      <c r="O3" s="2023">
        <v>7.4999999999999997E-2</v>
      </c>
      <c r="P3" s="2051">
        <v>0.05</v>
      </c>
    </row>
    <row r="4" spans="1:16" x14ac:dyDescent="0.25">
      <c r="A4" s="2042">
        <v>3</v>
      </c>
      <c r="B4" s="2050">
        <v>0.1</v>
      </c>
      <c r="C4" s="2023">
        <v>0.05</v>
      </c>
      <c r="D4" s="2023">
        <v>0</v>
      </c>
      <c r="E4" s="2023">
        <v>0.05</v>
      </c>
      <c r="F4" s="2023">
        <v>0.15</v>
      </c>
      <c r="G4" s="2023">
        <v>0.2</v>
      </c>
      <c r="H4" s="2023">
        <v>0.05</v>
      </c>
      <c r="I4" s="2023">
        <v>0.2</v>
      </c>
      <c r="J4" s="2023">
        <v>0.05</v>
      </c>
      <c r="K4" s="2023">
        <v>2.5000000000000001E-2</v>
      </c>
      <c r="L4" s="2023">
        <v>0.5</v>
      </c>
      <c r="M4" s="2023">
        <v>2.5000000000000001E-2</v>
      </c>
      <c r="N4" s="2023">
        <v>7.4999999999999997E-2</v>
      </c>
      <c r="O4" s="2023">
        <v>0.1</v>
      </c>
      <c r="P4" s="2051">
        <v>2.5000000000000001E-2</v>
      </c>
    </row>
    <row r="5" spans="1:16" x14ac:dyDescent="0.25">
      <c r="A5" s="2042">
        <v>4</v>
      </c>
      <c r="B5" s="2050">
        <v>0.2</v>
      </c>
      <c r="C5" s="2023">
        <v>0.15</v>
      </c>
      <c r="D5" s="2023">
        <v>0.05</v>
      </c>
      <c r="E5" s="2023">
        <v>0</v>
      </c>
      <c r="F5" s="2023">
        <v>0.2</v>
      </c>
      <c r="G5" s="2023">
        <v>0.25</v>
      </c>
      <c r="H5" s="2023">
        <v>0.05</v>
      </c>
      <c r="I5" s="2023">
        <v>0.05</v>
      </c>
      <c r="J5" s="2023">
        <v>0.1</v>
      </c>
      <c r="K5" s="2023">
        <v>7.4999999999999997E-2</v>
      </c>
      <c r="L5" s="2023">
        <v>2.5000000000000001E-2</v>
      </c>
      <c r="M5" s="2023">
        <v>0.5</v>
      </c>
      <c r="N5" s="2023">
        <v>0.1</v>
      </c>
      <c r="O5" s="2023">
        <v>0.125</v>
      </c>
      <c r="P5" s="2051">
        <v>2.5000000000000001E-2</v>
      </c>
    </row>
    <row r="6" spans="1:16" x14ac:dyDescent="0.25">
      <c r="A6" s="2042">
        <v>5</v>
      </c>
      <c r="B6" s="2050">
        <v>0.25</v>
      </c>
      <c r="C6" s="2023">
        <v>0.2</v>
      </c>
      <c r="D6" s="2023">
        <v>0.15</v>
      </c>
      <c r="E6" s="2023">
        <v>0.2</v>
      </c>
      <c r="F6" s="2023">
        <v>0</v>
      </c>
      <c r="G6" s="2023">
        <v>0.25</v>
      </c>
      <c r="H6" s="2023">
        <v>0.05</v>
      </c>
      <c r="I6" s="2023">
        <v>0.15</v>
      </c>
      <c r="J6" s="2023">
        <v>0.125</v>
      </c>
      <c r="K6" s="2023">
        <v>0.1</v>
      </c>
      <c r="L6" s="2023">
        <v>7.4999999999999997E-2</v>
      </c>
      <c r="M6" s="2023">
        <v>0.1</v>
      </c>
      <c r="N6" s="2023">
        <v>0.5</v>
      </c>
      <c r="O6" s="2023">
        <v>0.125</v>
      </c>
      <c r="P6" s="2051">
        <v>2.5000000000000001E-2</v>
      </c>
    </row>
    <row r="7" spans="1:16" x14ac:dyDescent="0.25">
      <c r="A7" s="2042">
        <v>6</v>
      </c>
      <c r="B7" s="2050">
        <v>0.2</v>
      </c>
      <c r="C7" s="2023">
        <v>0.15</v>
      </c>
      <c r="D7" s="2023">
        <v>0.2</v>
      </c>
      <c r="E7" s="2023">
        <v>0.25</v>
      </c>
      <c r="F7" s="2023">
        <v>0.25</v>
      </c>
      <c r="G7" s="2023">
        <v>0</v>
      </c>
      <c r="H7" s="2023">
        <v>0.05</v>
      </c>
      <c r="I7" s="2023">
        <v>0.2</v>
      </c>
      <c r="J7" s="2023">
        <v>0.1</v>
      </c>
      <c r="K7" s="2023">
        <v>7.4999999999999997E-2</v>
      </c>
      <c r="L7" s="2023">
        <v>0.1</v>
      </c>
      <c r="M7" s="2023">
        <v>0.125</v>
      </c>
      <c r="N7" s="2023">
        <v>0.125</v>
      </c>
      <c r="O7" s="2023">
        <v>0.5</v>
      </c>
      <c r="P7" s="2051">
        <v>2.5000000000000001E-2</v>
      </c>
    </row>
    <row r="8" spans="1:16" x14ac:dyDescent="0.25">
      <c r="A8" s="2042">
        <v>7</v>
      </c>
      <c r="B8" s="2050">
        <v>0.15</v>
      </c>
      <c r="C8" s="2023">
        <v>0.1</v>
      </c>
      <c r="D8" s="2023">
        <v>0.05</v>
      </c>
      <c r="E8" s="2023">
        <v>0.05</v>
      </c>
      <c r="F8" s="2023">
        <v>0.05</v>
      </c>
      <c r="G8" s="2023">
        <v>0.05</v>
      </c>
      <c r="H8" s="2023">
        <v>0</v>
      </c>
      <c r="I8" s="2023">
        <v>0.05</v>
      </c>
      <c r="J8" s="2023">
        <v>7.4999999999999997E-2</v>
      </c>
      <c r="K8" s="2023">
        <v>0.05</v>
      </c>
      <c r="L8" s="2023">
        <v>2.5000000000000001E-2</v>
      </c>
      <c r="M8" s="2023">
        <v>2.5000000000000001E-2</v>
      </c>
      <c r="N8" s="2023">
        <v>2.5000000000000001E-2</v>
      </c>
      <c r="O8" s="2023">
        <v>2.5000000000000001E-2</v>
      </c>
      <c r="P8" s="2051">
        <v>0.5</v>
      </c>
    </row>
    <row r="9" spans="1:16" x14ac:dyDescent="0.25">
      <c r="A9" s="2042">
        <v>8</v>
      </c>
      <c r="B9" s="2050">
        <v>0.1</v>
      </c>
      <c r="C9" s="2023">
        <v>0.1</v>
      </c>
      <c r="D9" s="2023">
        <v>0.2</v>
      </c>
      <c r="E9" s="2023">
        <v>0.05</v>
      </c>
      <c r="F9" s="2023">
        <v>0.15</v>
      </c>
      <c r="G9" s="2023">
        <v>0.2</v>
      </c>
      <c r="H9" s="2023">
        <v>0.05</v>
      </c>
      <c r="I9" s="2023">
        <v>0</v>
      </c>
      <c r="J9" s="2023">
        <v>0.05</v>
      </c>
      <c r="K9" s="2023">
        <v>0.05</v>
      </c>
      <c r="L9" s="2023">
        <v>0.1</v>
      </c>
      <c r="M9" s="2023">
        <v>2.5000000000000001E-2</v>
      </c>
      <c r="N9" s="2023">
        <v>7.4999999999999997E-2</v>
      </c>
      <c r="O9" s="2023">
        <v>0.1</v>
      </c>
      <c r="P9" s="2051">
        <v>2.5000000000000001E-2</v>
      </c>
    </row>
    <row r="10" spans="1:16" x14ac:dyDescent="0.25">
      <c r="A10" s="2042">
        <v>9</v>
      </c>
      <c r="B10" s="2050">
        <v>0.5</v>
      </c>
      <c r="C10" s="2023">
        <v>0.375</v>
      </c>
      <c r="D10" s="2023">
        <v>0.05</v>
      </c>
      <c r="E10" s="2023">
        <v>0.1</v>
      </c>
      <c r="F10" s="2023">
        <v>0.125</v>
      </c>
      <c r="G10" s="2023">
        <v>0.1</v>
      </c>
      <c r="H10" s="2023">
        <v>7.4999999999999997E-2</v>
      </c>
      <c r="I10" s="2023">
        <v>0.05</v>
      </c>
      <c r="J10" s="2023">
        <v>0</v>
      </c>
      <c r="K10" s="2023">
        <v>0.75</v>
      </c>
      <c r="L10" s="2023">
        <v>0.1</v>
      </c>
      <c r="M10" s="2023">
        <v>0.2</v>
      </c>
      <c r="N10" s="2023">
        <v>0.25</v>
      </c>
      <c r="O10" s="2023">
        <v>0.2</v>
      </c>
      <c r="P10" s="2051">
        <v>0.15</v>
      </c>
    </row>
    <row r="11" spans="1:16" x14ac:dyDescent="0.25">
      <c r="A11" s="2042">
        <v>10</v>
      </c>
      <c r="B11" s="2050">
        <v>0.375</v>
      </c>
      <c r="C11" s="2023">
        <v>0.5</v>
      </c>
      <c r="D11" s="2023">
        <v>2.5000000000000001E-2</v>
      </c>
      <c r="E11" s="2023">
        <v>7.4999999999999997E-2</v>
      </c>
      <c r="F11" s="2023">
        <v>0.1</v>
      </c>
      <c r="G11" s="2023">
        <v>7.4999999999999997E-2</v>
      </c>
      <c r="H11" s="2023">
        <v>0.05</v>
      </c>
      <c r="I11" s="2023">
        <v>0.05</v>
      </c>
      <c r="J11" s="2023">
        <v>0.75</v>
      </c>
      <c r="K11" s="2023">
        <v>0</v>
      </c>
      <c r="L11" s="2023">
        <v>0.05</v>
      </c>
      <c r="M11" s="2023">
        <v>0.15</v>
      </c>
      <c r="N11" s="2023">
        <v>0.2</v>
      </c>
      <c r="O11" s="2023">
        <v>0.15</v>
      </c>
      <c r="P11" s="2051">
        <v>0.1</v>
      </c>
    </row>
    <row r="12" spans="1:16" x14ac:dyDescent="0.25">
      <c r="A12" s="2042">
        <v>11</v>
      </c>
      <c r="B12" s="2050">
        <v>0.05</v>
      </c>
      <c r="C12" s="2023">
        <v>2.5000000000000001E-2</v>
      </c>
      <c r="D12" s="2023">
        <v>0.5</v>
      </c>
      <c r="E12" s="2023">
        <v>2.5000000000000001E-2</v>
      </c>
      <c r="F12" s="2023">
        <v>7.4999999999999997E-2</v>
      </c>
      <c r="G12" s="2023">
        <v>0.1</v>
      </c>
      <c r="H12" s="2023">
        <v>2.5000000000000001E-2</v>
      </c>
      <c r="I12" s="2023">
        <v>0.1</v>
      </c>
      <c r="J12" s="2023">
        <v>0.1</v>
      </c>
      <c r="K12" s="2023">
        <v>0.05</v>
      </c>
      <c r="L12" s="2023">
        <v>0</v>
      </c>
      <c r="M12" s="2023">
        <v>0.05</v>
      </c>
      <c r="N12" s="2023">
        <v>0.15</v>
      </c>
      <c r="O12" s="2023">
        <v>0.2</v>
      </c>
      <c r="P12" s="2051">
        <v>0.05</v>
      </c>
    </row>
    <row r="13" spans="1:16" x14ac:dyDescent="0.25">
      <c r="A13" s="2042">
        <v>12</v>
      </c>
      <c r="B13" s="2050">
        <v>0.1</v>
      </c>
      <c r="C13" s="2023">
        <v>7.4999999999999997E-2</v>
      </c>
      <c r="D13" s="2023">
        <v>2.5000000000000001E-2</v>
      </c>
      <c r="E13" s="2023">
        <v>0.5</v>
      </c>
      <c r="F13" s="2023">
        <v>0.1</v>
      </c>
      <c r="G13" s="2023">
        <v>0.125</v>
      </c>
      <c r="H13" s="2023">
        <v>2.5000000000000001E-2</v>
      </c>
      <c r="I13" s="2023">
        <v>2.5000000000000001E-2</v>
      </c>
      <c r="J13" s="2023">
        <v>0.2</v>
      </c>
      <c r="K13" s="2023">
        <v>0.15</v>
      </c>
      <c r="L13" s="2023">
        <v>0.05</v>
      </c>
      <c r="M13" s="2023">
        <v>0</v>
      </c>
      <c r="N13" s="2023">
        <v>0.2</v>
      </c>
      <c r="O13" s="2023">
        <v>0.25</v>
      </c>
      <c r="P13" s="2051">
        <v>0.05</v>
      </c>
    </row>
    <row r="14" spans="1:16" x14ac:dyDescent="0.25">
      <c r="A14" s="2042">
        <v>13</v>
      </c>
      <c r="B14" s="2050">
        <v>0.125</v>
      </c>
      <c r="C14" s="2023">
        <v>0.1</v>
      </c>
      <c r="D14" s="2023">
        <v>7.4999999999999997E-2</v>
      </c>
      <c r="E14" s="2023">
        <v>0.1</v>
      </c>
      <c r="F14" s="2023">
        <v>0.5</v>
      </c>
      <c r="G14" s="2023">
        <v>0.125</v>
      </c>
      <c r="H14" s="2023">
        <v>2.5000000000000001E-2</v>
      </c>
      <c r="I14" s="2023">
        <v>7.4999999999999997E-2</v>
      </c>
      <c r="J14" s="2023">
        <v>0.25</v>
      </c>
      <c r="K14" s="2023">
        <v>0.2</v>
      </c>
      <c r="L14" s="2023">
        <v>0.15</v>
      </c>
      <c r="M14" s="2023">
        <v>0.2</v>
      </c>
      <c r="N14" s="2023">
        <v>0</v>
      </c>
      <c r="O14" s="2023">
        <v>0.25</v>
      </c>
      <c r="P14" s="2051">
        <v>0.05</v>
      </c>
    </row>
    <row r="15" spans="1:16" x14ac:dyDescent="0.25">
      <c r="A15" s="2042">
        <v>14</v>
      </c>
      <c r="B15" s="2050">
        <v>0.1</v>
      </c>
      <c r="C15" s="2023">
        <v>7.4999999999999997E-2</v>
      </c>
      <c r="D15" s="2023">
        <v>0.1</v>
      </c>
      <c r="E15" s="2023">
        <v>0.125</v>
      </c>
      <c r="F15" s="2023">
        <v>0.125</v>
      </c>
      <c r="G15" s="2023">
        <v>0.5</v>
      </c>
      <c r="H15" s="2023">
        <v>2.5000000000000001E-2</v>
      </c>
      <c r="I15" s="2023">
        <v>0.1</v>
      </c>
      <c r="J15" s="2023">
        <v>0.2</v>
      </c>
      <c r="K15" s="2023">
        <v>0.15</v>
      </c>
      <c r="L15" s="2023">
        <v>0.2</v>
      </c>
      <c r="M15" s="2023">
        <v>0.25</v>
      </c>
      <c r="N15" s="2023">
        <v>0.25</v>
      </c>
      <c r="O15" s="2023">
        <v>0</v>
      </c>
      <c r="P15" s="2051">
        <v>0.05</v>
      </c>
    </row>
    <row r="16" spans="1:16" x14ac:dyDescent="0.25">
      <c r="A16" s="2045">
        <v>15</v>
      </c>
      <c r="B16" s="2052">
        <v>7.4999999999999997E-2</v>
      </c>
      <c r="C16" s="2053">
        <v>0.05</v>
      </c>
      <c r="D16" s="2053">
        <v>2.5000000000000001E-2</v>
      </c>
      <c r="E16" s="2053">
        <v>2.5000000000000001E-2</v>
      </c>
      <c r="F16" s="2053">
        <v>2.5000000000000001E-2</v>
      </c>
      <c r="G16" s="2053">
        <v>2.5000000000000001E-2</v>
      </c>
      <c r="H16" s="2053">
        <v>0.5</v>
      </c>
      <c r="I16" s="2053">
        <v>2.5000000000000001E-2</v>
      </c>
      <c r="J16" s="2053">
        <v>0.15</v>
      </c>
      <c r="K16" s="2053">
        <v>0.1</v>
      </c>
      <c r="L16" s="2053">
        <v>0.05</v>
      </c>
      <c r="M16" s="2053">
        <v>0.05</v>
      </c>
      <c r="N16" s="2053">
        <v>0.05</v>
      </c>
      <c r="O16" s="2053">
        <v>0.05</v>
      </c>
      <c r="P16" s="2054">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499984740745262"/>
  </sheetPr>
  <dimension ref="A1:Y25"/>
  <sheetViews>
    <sheetView zoomScale="80" zoomScaleNormal="80" workbookViewId="0"/>
  </sheetViews>
  <sheetFormatPr defaultColWidth="3.42578125" defaultRowHeight="14.25" x14ac:dyDescent="0.25"/>
  <cols>
    <col min="1" max="1" width="3.42578125" style="2034" bestFit="1" customWidth="1"/>
    <col min="2" max="25" width="3.85546875" style="746" bestFit="1" customWidth="1"/>
    <col min="26" max="26" width="3.42578125" style="746" customWidth="1"/>
    <col min="27" max="16384" width="3.42578125" style="746"/>
  </cols>
  <sheetData>
    <row r="1" spans="1:25" s="2034" customFormat="1" ht="10.5" x14ac:dyDescent="0.25">
      <c r="A1" s="2038"/>
      <c r="B1" s="2039">
        <v>1</v>
      </c>
      <c r="C1" s="2040">
        <v>2</v>
      </c>
      <c r="D1" s="2040">
        <v>3</v>
      </c>
      <c r="E1" s="2040">
        <v>4</v>
      </c>
      <c r="F1" s="2040">
        <v>5</v>
      </c>
      <c r="G1" s="2040">
        <v>6</v>
      </c>
      <c r="H1" s="2040">
        <v>7</v>
      </c>
      <c r="I1" s="2040">
        <v>8</v>
      </c>
      <c r="J1" s="2040">
        <v>9</v>
      </c>
      <c r="K1" s="2040">
        <v>10</v>
      </c>
      <c r="L1" s="2040">
        <v>11</v>
      </c>
      <c r="M1" s="2040">
        <v>12</v>
      </c>
      <c r="N1" s="2040">
        <v>13</v>
      </c>
      <c r="O1" s="2040">
        <v>14</v>
      </c>
      <c r="P1" s="2040">
        <v>15</v>
      </c>
      <c r="Q1" s="2040">
        <v>16</v>
      </c>
      <c r="R1" s="2040">
        <v>17</v>
      </c>
      <c r="S1" s="2040">
        <v>18</v>
      </c>
      <c r="T1" s="2040">
        <v>19</v>
      </c>
      <c r="U1" s="2040">
        <v>20</v>
      </c>
      <c r="V1" s="2040">
        <v>21</v>
      </c>
      <c r="W1" s="2040">
        <v>22</v>
      </c>
      <c r="X1" s="2040">
        <v>23</v>
      </c>
      <c r="Y1" s="2041">
        <v>24</v>
      </c>
    </row>
    <row r="2" spans="1:25" x14ac:dyDescent="0.25">
      <c r="A2" s="2042">
        <v>1</v>
      </c>
      <c r="B2" s="2043">
        <v>0</v>
      </c>
      <c r="C2" s="2043">
        <v>0</v>
      </c>
      <c r="D2" s="2043">
        <v>0</v>
      </c>
      <c r="E2" s="2043">
        <v>0</v>
      </c>
      <c r="F2" s="2043">
        <v>0</v>
      </c>
      <c r="G2" s="2043">
        <v>0</v>
      </c>
      <c r="H2" s="2043">
        <v>0</v>
      </c>
      <c r="I2" s="2043">
        <v>0</v>
      </c>
      <c r="J2" s="2043">
        <v>0</v>
      </c>
      <c r="K2" s="2043">
        <v>0</v>
      </c>
      <c r="L2" s="2043">
        <v>0</v>
      </c>
      <c r="M2" s="2043">
        <v>0</v>
      </c>
      <c r="N2" s="2043">
        <v>0</v>
      </c>
      <c r="O2" s="2043">
        <v>0</v>
      </c>
      <c r="P2" s="2043">
        <v>0</v>
      </c>
      <c r="Q2" s="2043">
        <v>0</v>
      </c>
      <c r="R2" s="2043">
        <v>0</v>
      </c>
      <c r="S2" s="2043">
        <v>0</v>
      </c>
      <c r="T2" s="2043">
        <v>0</v>
      </c>
      <c r="U2" s="2043">
        <v>0</v>
      </c>
      <c r="V2" s="2043">
        <v>0</v>
      </c>
      <c r="W2" s="2043">
        <v>0</v>
      </c>
      <c r="X2" s="2043">
        <v>0</v>
      </c>
      <c r="Y2" s="2044">
        <v>0</v>
      </c>
    </row>
    <row r="3" spans="1:25" x14ac:dyDescent="0.25">
      <c r="A3" s="2042">
        <v>2</v>
      </c>
      <c r="B3" s="2043">
        <v>0</v>
      </c>
      <c r="C3" s="2043">
        <v>0</v>
      </c>
      <c r="D3" s="2043">
        <v>0</v>
      </c>
      <c r="E3" s="2043">
        <v>0</v>
      </c>
      <c r="F3" s="2043">
        <v>0</v>
      </c>
      <c r="G3" s="2043">
        <v>0</v>
      </c>
      <c r="H3" s="2043">
        <v>0</v>
      </c>
      <c r="I3" s="2043">
        <v>0</v>
      </c>
      <c r="J3" s="2043">
        <v>0</v>
      </c>
      <c r="K3" s="2043">
        <v>0</v>
      </c>
      <c r="L3" s="2043">
        <v>0</v>
      </c>
      <c r="M3" s="2043">
        <v>0</v>
      </c>
      <c r="N3" s="2043">
        <v>0</v>
      </c>
      <c r="O3" s="2043">
        <v>0</v>
      </c>
      <c r="P3" s="2043">
        <v>0</v>
      </c>
      <c r="Q3" s="2043">
        <v>0</v>
      </c>
      <c r="R3" s="2043">
        <v>0</v>
      </c>
      <c r="S3" s="2043">
        <v>0</v>
      </c>
      <c r="T3" s="2043">
        <v>0</v>
      </c>
      <c r="U3" s="2043">
        <v>0</v>
      </c>
      <c r="V3" s="2043">
        <v>0</v>
      </c>
      <c r="W3" s="2043">
        <v>0</v>
      </c>
      <c r="X3" s="2043">
        <v>0</v>
      </c>
      <c r="Y3" s="2044">
        <v>0</v>
      </c>
    </row>
    <row r="4" spans="1:25" x14ac:dyDescent="0.25">
      <c r="A4" s="2042">
        <v>3</v>
      </c>
      <c r="B4" s="2043">
        <v>0</v>
      </c>
      <c r="C4" s="2043">
        <v>0</v>
      </c>
      <c r="D4" s="2043">
        <v>0</v>
      </c>
      <c r="E4" s="2043">
        <v>0</v>
      </c>
      <c r="F4" s="2043">
        <v>0</v>
      </c>
      <c r="G4" s="2043">
        <v>0</v>
      </c>
      <c r="H4" s="2043">
        <v>0</v>
      </c>
      <c r="I4" s="2043">
        <v>0</v>
      </c>
      <c r="J4" s="2043">
        <v>0</v>
      </c>
      <c r="K4" s="2043">
        <v>0</v>
      </c>
      <c r="L4" s="2043">
        <v>0</v>
      </c>
      <c r="M4" s="2043">
        <v>0</v>
      </c>
      <c r="N4" s="2043">
        <v>0</v>
      </c>
      <c r="O4" s="2043">
        <v>0</v>
      </c>
      <c r="P4" s="2043">
        <v>0</v>
      </c>
      <c r="Q4" s="2043">
        <v>0</v>
      </c>
      <c r="R4" s="2043">
        <v>0</v>
      </c>
      <c r="S4" s="2043">
        <v>0</v>
      </c>
      <c r="T4" s="2043">
        <v>0</v>
      </c>
      <c r="U4" s="2043">
        <v>0</v>
      </c>
      <c r="V4" s="2043">
        <v>0</v>
      </c>
      <c r="W4" s="2043">
        <v>0</v>
      </c>
      <c r="X4" s="2043">
        <v>0</v>
      </c>
      <c r="Y4" s="2044">
        <v>0</v>
      </c>
    </row>
    <row r="5" spans="1:25" x14ac:dyDescent="0.25">
      <c r="A5" s="2042">
        <v>4</v>
      </c>
      <c r="B5" s="2043">
        <v>0</v>
      </c>
      <c r="C5" s="2043">
        <v>0</v>
      </c>
      <c r="D5" s="2043">
        <v>0</v>
      </c>
      <c r="E5" s="2043">
        <v>0</v>
      </c>
      <c r="F5" s="2043">
        <v>0</v>
      </c>
      <c r="G5" s="2043">
        <v>0</v>
      </c>
      <c r="H5" s="2043">
        <v>0</v>
      </c>
      <c r="I5" s="2043">
        <v>0</v>
      </c>
      <c r="J5" s="2043">
        <v>0</v>
      </c>
      <c r="K5" s="2043">
        <v>0</v>
      </c>
      <c r="L5" s="2043">
        <v>0</v>
      </c>
      <c r="M5" s="2043">
        <v>0</v>
      </c>
      <c r="N5" s="2043">
        <v>0</v>
      </c>
      <c r="O5" s="2043">
        <v>0</v>
      </c>
      <c r="P5" s="2043">
        <v>0</v>
      </c>
      <c r="Q5" s="2043">
        <v>0</v>
      </c>
      <c r="R5" s="2043">
        <v>0</v>
      </c>
      <c r="S5" s="2043">
        <v>0</v>
      </c>
      <c r="T5" s="2043">
        <v>0</v>
      </c>
      <c r="U5" s="2043">
        <v>0</v>
      </c>
      <c r="V5" s="2043">
        <v>0</v>
      </c>
      <c r="W5" s="2043">
        <v>0</v>
      </c>
      <c r="X5" s="2043">
        <v>0</v>
      </c>
      <c r="Y5" s="2044">
        <v>0</v>
      </c>
    </row>
    <row r="6" spans="1:25" x14ac:dyDescent="0.25">
      <c r="A6" s="2042">
        <v>5</v>
      </c>
      <c r="B6" s="2043">
        <v>0</v>
      </c>
      <c r="C6" s="2043">
        <v>0</v>
      </c>
      <c r="D6" s="2043">
        <v>0</v>
      </c>
      <c r="E6" s="2043">
        <v>0</v>
      </c>
      <c r="F6" s="2043">
        <v>0</v>
      </c>
      <c r="G6" s="2043">
        <v>0</v>
      </c>
      <c r="H6" s="2043">
        <v>0</v>
      </c>
      <c r="I6" s="2043">
        <v>0</v>
      </c>
      <c r="J6" s="2043">
        <v>0</v>
      </c>
      <c r="K6" s="2043">
        <v>0</v>
      </c>
      <c r="L6" s="2043">
        <v>0</v>
      </c>
      <c r="M6" s="2043">
        <v>0</v>
      </c>
      <c r="N6" s="2043">
        <v>0</v>
      </c>
      <c r="O6" s="2043">
        <v>0</v>
      </c>
      <c r="P6" s="2043">
        <v>0</v>
      </c>
      <c r="Q6" s="2043">
        <v>0</v>
      </c>
      <c r="R6" s="2043">
        <v>0</v>
      </c>
      <c r="S6" s="2043">
        <v>0</v>
      </c>
      <c r="T6" s="2043">
        <v>0</v>
      </c>
      <c r="U6" s="2043">
        <v>0</v>
      </c>
      <c r="V6" s="2043">
        <v>0</v>
      </c>
      <c r="W6" s="2043">
        <v>0</v>
      </c>
      <c r="X6" s="2043">
        <v>0</v>
      </c>
      <c r="Y6" s="2044">
        <v>0</v>
      </c>
    </row>
    <row r="7" spans="1:25" x14ac:dyDescent="0.25">
      <c r="A7" s="2042">
        <v>6</v>
      </c>
      <c r="B7" s="2043">
        <v>0</v>
      </c>
      <c r="C7" s="2043">
        <v>0</v>
      </c>
      <c r="D7" s="2043">
        <v>0</v>
      </c>
      <c r="E7" s="2043">
        <v>0</v>
      </c>
      <c r="F7" s="2043">
        <v>0</v>
      </c>
      <c r="G7" s="2043">
        <v>0</v>
      </c>
      <c r="H7" s="2043">
        <v>0</v>
      </c>
      <c r="I7" s="2043">
        <v>0</v>
      </c>
      <c r="J7" s="2043">
        <v>0</v>
      </c>
      <c r="K7" s="2043">
        <v>0</v>
      </c>
      <c r="L7" s="2043">
        <v>0</v>
      </c>
      <c r="M7" s="2043">
        <v>0</v>
      </c>
      <c r="N7" s="2043">
        <v>0</v>
      </c>
      <c r="O7" s="2043">
        <v>0</v>
      </c>
      <c r="P7" s="2043">
        <v>0</v>
      </c>
      <c r="Q7" s="2043">
        <v>0</v>
      </c>
      <c r="R7" s="2043">
        <v>0</v>
      </c>
      <c r="S7" s="2043">
        <v>0</v>
      </c>
      <c r="T7" s="2043">
        <v>0</v>
      </c>
      <c r="U7" s="2043">
        <v>0</v>
      </c>
      <c r="V7" s="2043">
        <v>0</v>
      </c>
      <c r="W7" s="2043">
        <v>0</v>
      </c>
      <c r="X7" s="2043">
        <v>0</v>
      </c>
      <c r="Y7" s="2044">
        <v>0</v>
      </c>
    </row>
    <row r="8" spans="1:25" x14ac:dyDescent="0.25">
      <c r="A8" s="2042">
        <v>7</v>
      </c>
      <c r="B8" s="2043">
        <v>0</v>
      </c>
      <c r="C8" s="2043">
        <v>0</v>
      </c>
      <c r="D8" s="2043">
        <v>0</v>
      </c>
      <c r="E8" s="2043">
        <v>0</v>
      </c>
      <c r="F8" s="2043">
        <v>0</v>
      </c>
      <c r="G8" s="2043">
        <v>0</v>
      </c>
      <c r="H8" s="2043">
        <v>0</v>
      </c>
      <c r="I8" s="2043">
        <v>0</v>
      </c>
      <c r="J8" s="2043">
        <v>0</v>
      </c>
      <c r="K8" s="2043">
        <v>0</v>
      </c>
      <c r="L8" s="2043">
        <v>0</v>
      </c>
      <c r="M8" s="2043">
        <v>0</v>
      </c>
      <c r="N8" s="2043">
        <v>0</v>
      </c>
      <c r="O8" s="2043">
        <v>0</v>
      </c>
      <c r="P8" s="2043">
        <v>0</v>
      </c>
      <c r="Q8" s="2043">
        <v>0</v>
      </c>
      <c r="R8" s="2043">
        <v>0</v>
      </c>
      <c r="S8" s="2043">
        <v>0</v>
      </c>
      <c r="T8" s="2043">
        <v>0</v>
      </c>
      <c r="U8" s="2043">
        <v>0</v>
      </c>
      <c r="V8" s="2043">
        <v>0</v>
      </c>
      <c r="W8" s="2043">
        <v>0</v>
      </c>
      <c r="X8" s="2043">
        <v>0</v>
      </c>
      <c r="Y8" s="2044">
        <v>0</v>
      </c>
    </row>
    <row r="9" spans="1:25" x14ac:dyDescent="0.25">
      <c r="A9" s="2042">
        <v>8</v>
      </c>
      <c r="B9" s="2043">
        <v>0</v>
      </c>
      <c r="C9" s="2043">
        <v>0</v>
      </c>
      <c r="D9" s="2043">
        <v>0</v>
      </c>
      <c r="E9" s="2043">
        <v>0</v>
      </c>
      <c r="F9" s="2043">
        <v>0</v>
      </c>
      <c r="G9" s="2043">
        <v>0</v>
      </c>
      <c r="H9" s="2043">
        <v>0</v>
      </c>
      <c r="I9" s="2043">
        <v>0</v>
      </c>
      <c r="J9" s="2043">
        <v>0</v>
      </c>
      <c r="K9" s="2043">
        <v>0</v>
      </c>
      <c r="L9" s="2043">
        <v>0</v>
      </c>
      <c r="M9" s="2043">
        <v>0</v>
      </c>
      <c r="N9" s="2043">
        <v>0</v>
      </c>
      <c r="O9" s="2043">
        <v>0</v>
      </c>
      <c r="P9" s="2043">
        <v>0</v>
      </c>
      <c r="Q9" s="2043">
        <v>0</v>
      </c>
      <c r="R9" s="2043">
        <v>0</v>
      </c>
      <c r="S9" s="2043">
        <v>0</v>
      </c>
      <c r="T9" s="2043">
        <v>0</v>
      </c>
      <c r="U9" s="2043">
        <v>0</v>
      </c>
      <c r="V9" s="2043">
        <v>0</v>
      </c>
      <c r="W9" s="2043">
        <v>0</v>
      </c>
      <c r="X9" s="2043">
        <v>0</v>
      </c>
      <c r="Y9" s="2044">
        <v>0</v>
      </c>
    </row>
    <row r="10" spans="1:25" x14ac:dyDescent="0.25">
      <c r="A10" s="2042">
        <v>9</v>
      </c>
      <c r="B10" s="2043">
        <v>0</v>
      </c>
      <c r="C10" s="2043">
        <v>0</v>
      </c>
      <c r="D10" s="2043">
        <v>0</v>
      </c>
      <c r="E10" s="2043">
        <v>0</v>
      </c>
      <c r="F10" s="2043">
        <v>0</v>
      </c>
      <c r="G10" s="2043">
        <v>0</v>
      </c>
      <c r="H10" s="2043">
        <v>0</v>
      </c>
      <c r="I10" s="2043">
        <v>0</v>
      </c>
      <c r="J10" s="2043">
        <v>0</v>
      </c>
      <c r="K10" s="2043">
        <v>0</v>
      </c>
      <c r="L10" s="2043">
        <v>0</v>
      </c>
      <c r="M10" s="2043">
        <v>0</v>
      </c>
      <c r="N10" s="2043">
        <v>0</v>
      </c>
      <c r="O10" s="2043">
        <v>0</v>
      </c>
      <c r="P10" s="2043">
        <v>0</v>
      </c>
      <c r="Q10" s="2043">
        <v>0</v>
      </c>
      <c r="R10" s="2043">
        <v>0</v>
      </c>
      <c r="S10" s="2043">
        <v>0</v>
      </c>
      <c r="T10" s="2043">
        <v>0</v>
      </c>
      <c r="U10" s="2043">
        <v>0</v>
      </c>
      <c r="V10" s="2043">
        <v>0</v>
      </c>
      <c r="W10" s="2043">
        <v>0</v>
      </c>
      <c r="X10" s="2043">
        <v>0</v>
      </c>
      <c r="Y10" s="2044">
        <v>0</v>
      </c>
    </row>
    <row r="11" spans="1:25" x14ac:dyDescent="0.25">
      <c r="A11" s="2042">
        <v>10</v>
      </c>
      <c r="B11" s="2043">
        <v>0</v>
      </c>
      <c r="C11" s="2043">
        <v>0</v>
      </c>
      <c r="D11" s="2043">
        <v>0</v>
      </c>
      <c r="E11" s="2043">
        <v>0</v>
      </c>
      <c r="F11" s="2043">
        <v>0</v>
      </c>
      <c r="G11" s="2043">
        <v>0</v>
      </c>
      <c r="H11" s="2043">
        <v>0</v>
      </c>
      <c r="I11" s="2043">
        <v>0</v>
      </c>
      <c r="J11" s="2043">
        <v>0</v>
      </c>
      <c r="K11" s="2043">
        <v>0</v>
      </c>
      <c r="L11" s="2043">
        <v>0</v>
      </c>
      <c r="M11" s="2043">
        <v>0</v>
      </c>
      <c r="N11" s="2043">
        <v>0</v>
      </c>
      <c r="O11" s="2043">
        <v>0</v>
      </c>
      <c r="P11" s="2043">
        <v>0</v>
      </c>
      <c r="Q11" s="2043">
        <v>0</v>
      </c>
      <c r="R11" s="2043">
        <v>0</v>
      </c>
      <c r="S11" s="2043">
        <v>0</v>
      </c>
      <c r="T11" s="2043">
        <v>0</v>
      </c>
      <c r="U11" s="2043">
        <v>0</v>
      </c>
      <c r="V11" s="2043">
        <v>0</v>
      </c>
      <c r="W11" s="2043">
        <v>0</v>
      </c>
      <c r="X11" s="2043">
        <v>0</v>
      </c>
      <c r="Y11" s="2044">
        <v>0</v>
      </c>
    </row>
    <row r="12" spans="1:25" x14ac:dyDescent="0.25">
      <c r="A12" s="2042">
        <v>11</v>
      </c>
      <c r="B12" s="2043">
        <v>0</v>
      </c>
      <c r="C12" s="2043">
        <v>0</v>
      </c>
      <c r="D12" s="2043">
        <v>0</v>
      </c>
      <c r="E12" s="2043">
        <v>0</v>
      </c>
      <c r="F12" s="2043">
        <v>0</v>
      </c>
      <c r="G12" s="2043">
        <v>0</v>
      </c>
      <c r="H12" s="2043">
        <v>0</v>
      </c>
      <c r="I12" s="2043">
        <v>0</v>
      </c>
      <c r="J12" s="2043">
        <v>0</v>
      </c>
      <c r="K12" s="2043">
        <v>0</v>
      </c>
      <c r="L12" s="2043">
        <v>0</v>
      </c>
      <c r="M12" s="2043">
        <v>0</v>
      </c>
      <c r="N12" s="2043">
        <v>0</v>
      </c>
      <c r="O12" s="2043">
        <v>0</v>
      </c>
      <c r="P12" s="2043">
        <v>0</v>
      </c>
      <c r="Q12" s="2043">
        <v>0</v>
      </c>
      <c r="R12" s="2043">
        <v>0</v>
      </c>
      <c r="S12" s="2043">
        <v>0</v>
      </c>
      <c r="T12" s="2043">
        <v>0</v>
      </c>
      <c r="U12" s="2043">
        <v>0</v>
      </c>
      <c r="V12" s="2043">
        <v>0</v>
      </c>
      <c r="W12" s="2043">
        <v>0</v>
      </c>
      <c r="X12" s="2043">
        <v>0</v>
      </c>
      <c r="Y12" s="2044">
        <v>0</v>
      </c>
    </row>
    <row r="13" spans="1:25" x14ac:dyDescent="0.25">
      <c r="A13" s="2042">
        <v>12</v>
      </c>
      <c r="B13" s="2043">
        <v>0</v>
      </c>
      <c r="C13" s="2043">
        <v>0</v>
      </c>
      <c r="D13" s="2043">
        <v>0</v>
      </c>
      <c r="E13" s="2043">
        <v>0</v>
      </c>
      <c r="F13" s="2043">
        <v>0</v>
      </c>
      <c r="G13" s="2043">
        <v>0</v>
      </c>
      <c r="H13" s="2043">
        <v>0</v>
      </c>
      <c r="I13" s="2043">
        <v>0</v>
      </c>
      <c r="J13" s="2043">
        <v>0</v>
      </c>
      <c r="K13" s="2043">
        <v>0</v>
      </c>
      <c r="L13" s="2043">
        <v>0</v>
      </c>
      <c r="M13" s="2043">
        <v>0</v>
      </c>
      <c r="N13" s="2043">
        <v>0</v>
      </c>
      <c r="O13" s="2043">
        <v>0</v>
      </c>
      <c r="P13" s="2043">
        <v>0</v>
      </c>
      <c r="Q13" s="2043">
        <v>0</v>
      </c>
      <c r="R13" s="2043">
        <v>0</v>
      </c>
      <c r="S13" s="2043">
        <v>0</v>
      </c>
      <c r="T13" s="2043">
        <v>0</v>
      </c>
      <c r="U13" s="2043">
        <v>0</v>
      </c>
      <c r="V13" s="2043">
        <v>0</v>
      </c>
      <c r="W13" s="2043">
        <v>0</v>
      </c>
      <c r="X13" s="2043">
        <v>0</v>
      </c>
      <c r="Y13" s="2044">
        <v>0</v>
      </c>
    </row>
    <row r="14" spans="1:25" x14ac:dyDescent="0.25">
      <c r="A14" s="2042">
        <v>13</v>
      </c>
      <c r="B14" s="2043">
        <v>0</v>
      </c>
      <c r="C14" s="2043">
        <v>0</v>
      </c>
      <c r="D14" s="2043">
        <v>0</v>
      </c>
      <c r="E14" s="2043">
        <v>0</v>
      </c>
      <c r="F14" s="2043">
        <v>0</v>
      </c>
      <c r="G14" s="2043">
        <v>0</v>
      </c>
      <c r="H14" s="2043">
        <v>0</v>
      </c>
      <c r="I14" s="2043">
        <v>0</v>
      </c>
      <c r="J14" s="2043">
        <v>0</v>
      </c>
      <c r="K14" s="2043">
        <v>0</v>
      </c>
      <c r="L14" s="2043">
        <v>0</v>
      </c>
      <c r="M14" s="2043">
        <v>0</v>
      </c>
      <c r="N14" s="2043">
        <v>0</v>
      </c>
      <c r="O14" s="2043">
        <v>0</v>
      </c>
      <c r="P14" s="2043">
        <v>0</v>
      </c>
      <c r="Q14" s="2043">
        <v>0</v>
      </c>
      <c r="R14" s="2043">
        <v>0</v>
      </c>
      <c r="S14" s="2043">
        <v>0</v>
      </c>
      <c r="T14" s="2043">
        <v>0</v>
      </c>
      <c r="U14" s="2043">
        <v>0</v>
      </c>
      <c r="V14" s="2043">
        <v>0</v>
      </c>
      <c r="W14" s="2043">
        <v>0</v>
      </c>
      <c r="X14" s="2043">
        <v>0</v>
      </c>
      <c r="Y14" s="2044">
        <v>0</v>
      </c>
    </row>
    <row r="15" spans="1:25" x14ac:dyDescent="0.25">
      <c r="A15" s="2042">
        <v>14</v>
      </c>
      <c r="B15" s="2043">
        <v>0</v>
      </c>
      <c r="C15" s="2043">
        <v>0</v>
      </c>
      <c r="D15" s="2043">
        <v>0</v>
      </c>
      <c r="E15" s="2043">
        <v>0</v>
      </c>
      <c r="F15" s="2043">
        <v>0</v>
      </c>
      <c r="G15" s="2043">
        <v>0</v>
      </c>
      <c r="H15" s="2043">
        <v>0</v>
      </c>
      <c r="I15" s="2043">
        <v>0</v>
      </c>
      <c r="J15" s="2043">
        <v>0</v>
      </c>
      <c r="K15" s="2043">
        <v>0</v>
      </c>
      <c r="L15" s="2043">
        <v>0</v>
      </c>
      <c r="M15" s="2043">
        <v>0</v>
      </c>
      <c r="N15" s="2043">
        <v>0</v>
      </c>
      <c r="O15" s="2043">
        <v>0</v>
      </c>
      <c r="P15" s="2043">
        <v>0</v>
      </c>
      <c r="Q15" s="2043">
        <v>0</v>
      </c>
      <c r="R15" s="2043">
        <v>0</v>
      </c>
      <c r="S15" s="2043">
        <v>0</v>
      </c>
      <c r="T15" s="2043">
        <v>0</v>
      </c>
      <c r="U15" s="2043">
        <v>0</v>
      </c>
      <c r="V15" s="2043">
        <v>0</v>
      </c>
      <c r="W15" s="2043">
        <v>0</v>
      </c>
      <c r="X15" s="2043">
        <v>0</v>
      </c>
      <c r="Y15" s="2044">
        <v>0</v>
      </c>
    </row>
    <row r="16" spans="1:25" x14ac:dyDescent="0.25">
      <c r="A16" s="2042">
        <v>15</v>
      </c>
      <c r="B16" s="2043">
        <v>0</v>
      </c>
      <c r="C16" s="2043">
        <v>0</v>
      </c>
      <c r="D16" s="2043">
        <v>0</v>
      </c>
      <c r="E16" s="2043">
        <v>0</v>
      </c>
      <c r="F16" s="2043">
        <v>0</v>
      </c>
      <c r="G16" s="2043">
        <v>0</v>
      </c>
      <c r="H16" s="2043">
        <v>0</v>
      </c>
      <c r="I16" s="2043">
        <v>0</v>
      </c>
      <c r="J16" s="2043">
        <v>0</v>
      </c>
      <c r="K16" s="2043">
        <v>0</v>
      </c>
      <c r="L16" s="2043">
        <v>0</v>
      </c>
      <c r="M16" s="2043">
        <v>0</v>
      </c>
      <c r="N16" s="2043">
        <v>0</v>
      </c>
      <c r="O16" s="2043">
        <v>0</v>
      </c>
      <c r="P16" s="2043">
        <v>0</v>
      </c>
      <c r="Q16" s="2043">
        <v>0</v>
      </c>
      <c r="R16" s="2043">
        <v>0</v>
      </c>
      <c r="S16" s="2043">
        <v>0</v>
      </c>
      <c r="T16" s="2043">
        <v>0</v>
      </c>
      <c r="U16" s="2043">
        <v>0</v>
      </c>
      <c r="V16" s="2043">
        <v>0</v>
      </c>
      <c r="W16" s="2043">
        <v>0</v>
      </c>
      <c r="X16" s="2043">
        <v>0</v>
      </c>
      <c r="Y16" s="2044">
        <v>0</v>
      </c>
    </row>
    <row r="17" spans="1:25" x14ac:dyDescent="0.25">
      <c r="A17" s="2042">
        <v>16</v>
      </c>
      <c r="B17" s="2043">
        <v>0</v>
      </c>
      <c r="C17" s="2043">
        <v>0</v>
      </c>
      <c r="D17" s="2043">
        <v>0</v>
      </c>
      <c r="E17" s="2043">
        <v>0</v>
      </c>
      <c r="F17" s="2043">
        <v>0</v>
      </c>
      <c r="G17" s="2043">
        <v>0</v>
      </c>
      <c r="H17" s="2043">
        <v>0</v>
      </c>
      <c r="I17" s="2043">
        <v>0</v>
      </c>
      <c r="J17" s="2043">
        <v>0</v>
      </c>
      <c r="K17" s="2043">
        <v>0</v>
      </c>
      <c r="L17" s="2043">
        <v>0</v>
      </c>
      <c r="M17" s="2043">
        <v>0</v>
      </c>
      <c r="N17" s="2043">
        <v>0</v>
      </c>
      <c r="O17" s="2043">
        <v>0</v>
      </c>
      <c r="P17" s="2043">
        <v>0</v>
      </c>
      <c r="Q17" s="2043">
        <v>0</v>
      </c>
      <c r="R17" s="2043">
        <v>0</v>
      </c>
      <c r="S17" s="2043">
        <v>0</v>
      </c>
      <c r="T17" s="2043">
        <v>0</v>
      </c>
      <c r="U17" s="2043">
        <v>0</v>
      </c>
      <c r="V17" s="2043">
        <v>0</v>
      </c>
      <c r="W17" s="2043">
        <v>0</v>
      </c>
      <c r="X17" s="2043">
        <v>0</v>
      </c>
      <c r="Y17" s="2044">
        <v>0</v>
      </c>
    </row>
    <row r="18" spans="1:25" x14ac:dyDescent="0.25">
      <c r="A18" s="2042">
        <v>17</v>
      </c>
      <c r="B18" s="2043">
        <v>0</v>
      </c>
      <c r="C18" s="2043">
        <v>0</v>
      </c>
      <c r="D18" s="2043">
        <v>0</v>
      </c>
      <c r="E18" s="2043">
        <v>0</v>
      </c>
      <c r="F18" s="2043">
        <v>0</v>
      </c>
      <c r="G18" s="2043">
        <v>0</v>
      </c>
      <c r="H18" s="2043">
        <v>0</v>
      </c>
      <c r="I18" s="2043">
        <v>0</v>
      </c>
      <c r="J18" s="2043">
        <v>0</v>
      </c>
      <c r="K18" s="2043">
        <v>0</v>
      </c>
      <c r="L18" s="2043">
        <v>0</v>
      </c>
      <c r="M18" s="2043">
        <v>0</v>
      </c>
      <c r="N18" s="2043">
        <v>0</v>
      </c>
      <c r="O18" s="2043">
        <v>0</v>
      </c>
      <c r="P18" s="2043">
        <v>0</v>
      </c>
      <c r="Q18" s="2043">
        <v>0</v>
      </c>
      <c r="R18" s="2043">
        <v>0</v>
      </c>
      <c r="S18" s="2043">
        <v>0</v>
      </c>
      <c r="T18" s="2043">
        <v>0</v>
      </c>
      <c r="U18" s="2043">
        <v>0</v>
      </c>
      <c r="V18" s="2043">
        <v>0</v>
      </c>
      <c r="W18" s="2043">
        <v>0</v>
      </c>
      <c r="X18" s="2043">
        <v>0</v>
      </c>
      <c r="Y18" s="2044">
        <v>0</v>
      </c>
    </row>
    <row r="19" spans="1:25" x14ac:dyDescent="0.25">
      <c r="A19" s="2042">
        <v>18</v>
      </c>
      <c r="B19" s="2043">
        <v>0</v>
      </c>
      <c r="C19" s="2043">
        <v>0</v>
      </c>
      <c r="D19" s="2043">
        <v>0</v>
      </c>
      <c r="E19" s="2043">
        <v>0</v>
      </c>
      <c r="F19" s="2043">
        <v>0</v>
      </c>
      <c r="G19" s="2043">
        <v>0</v>
      </c>
      <c r="H19" s="2043">
        <v>0</v>
      </c>
      <c r="I19" s="2043">
        <v>0</v>
      </c>
      <c r="J19" s="2043">
        <v>0</v>
      </c>
      <c r="K19" s="2043">
        <v>0</v>
      </c>
      <c r="L19" s="2043">
        <v>0</v>
      </c>
      <c r="M19" s="2043">
        <v>0</v>
      </c>
      <c r="N19" s="2043">
        <v>0</v>
      </c>
      <c r="O19" s="2043">
        <v>0</v>
      </c>
      <c r="P19" s="2043">
        <v>0</v>
      </c>
      <c r="Q19" s="2043">
        <v>0</v>
      </c>
      <c r="R19" s="2043">
        <v>0</v>
      </c>
      <c r="S19" s="2043">
        <v>0</v>
      </c>
      <c r="T19" s="2043">
        <v>0</v>
      </c>
      <c r="U19" s="2043">
        <v>0</v>
      </c>
      <c r="V19" s="2043">
        <v>0</v>
      </c>
      <c r="W19" s="2043">
        <v>0</v>
      </c>
      <c r="X19" s="2043">
        <v>0</v>
      </c>
      <c r="Y19" s="2044">
        <v>0</v>
      </c>
    </row>
    <row r="20" spans="1:25" x14ac:dyDescent="0.25">
      <c r="A20" s="2042">
        <v>19</v>
      </c>
      <c r="B20" s="2043">
        <v>0</v>
      </c>
      <c r="C20" s="2043">
        <v>0</v>
      </c>
      <c r="D20" s="2043">
        <v>0</v>
      </c>
      <c r="E20" s="2043">
        <v>0</v>
      </c>
      <c r="F20" s="2043">
        <v>0</v>
      </c>
      <c r="G20" s="2043">
        <v>0</v>
      </c>
      <c r="H20" s="2043">
        <v>0</v>
      </c>
      <c r="I20" s="2043">
        <v>0</v>
      </c>
      <c r="J20" s="2043">
        <v>0</v>
      </c>
      <c r="K20" s="2043">
        <v>0</v>
      </c>
      <c r="L20" s="2043">
        <v>0</v>
      </c>
      <c r="M20" s="2043">
        <v>0</v>
      </c>
      <c r="N20" s="2043">
        <v>0</v>
      </c>
      <c r="O20" s="2043">
        <v>0</v>
      </c>
      <c r="P20" s="2043">
        <v>0</v>
      </c>
      <c r="Q20" s="2043">
        <v>0</v>
      </c>
      <c r="R20" s="2043">
        <v>0</v>
      </c>
      <c r="S20" s="2043">
        <v>0</v>
      </c>
      <c r="T20" s="2043">
        <v>0</v>
      </c>
      <c r="U20" s="2043">
        <v>0</v>
      </c>
      <c r="V20" s="2043">
        <v>0</v>
      </c>
      <c r="W20" s="2043">
        <v>0</v>
      </c>
      <c r="X20" s="2043">
        <v>0</v>
      </c>
      <c r="Y20" s="2044">
        <v>0</v>
      </c>
    </row>
    <row r="21" spans="1:25" x14ac:dyDescent="0.25">
      <c r="A21" s="2042">
        <v>20</v>
      </c>
      <c r="B21" s="2043">
        <v>0</v>
      </c>
      <c r="C21" s="2043">
        <v>0</v>
      </c>
      <c r="D21" s="2043">
        <v>0</v>
      </c>
      <c r="E21" s="2043">
        <v>0</v>
      </c>
      <c r="F21" s="2043">
        <v>0</v>
      </c>
      <c r="G21" s="2043">
        <v>0</v>
      </c>
      <c r="H21" s="2043">
        <v>0</v>
      </c>
      <c r="I21" s="2043">
        <v>0</v>
      </c>
      <c r="J21" s="2043">
        <v>0</v>
      </c>
      <c r="K21" s="2043">
        <v>0</v>
      </c>
      <c r="L21" s="2043">
        <v>0</v>
      </c>
      <c r="M21" s="2043">
        <v>0</v>
      </c>
      <c r="N21" s="2043">
        <v>0</v>
      </c>
      <c r="O21" s="2043">
        <v>0</v>
      </c>
      <c r="P21" s="2043">
        <v>0</v>
      </c>
      <c r="Q21" s="2043">
        <v>0</v>
      </c>
      <c r="R21" s="2043">
        <v>0</v>
      </c>
      <c r="S21" s="2043">
        <v>0</v>
      </c>
      <c r="T21" s="2043">
        <v>0</v>
      </c>
      <c r="U21" s="2043">
        <v>0</v>
      </c>
      <c r="V21" s="2043">
        <v>0</v>
      </c>
      <c r="W21" s="2043">
        <v>0</v>
      </c>
      <c r="X21" s="2043">
        <v>0</v>
      </c>
      <c r="Y21" s="2044">
        <v>0</v>
      </c>
    </row>
    <row r="22" spans="1:25" x14ac:dyDescent="0.25">
      <c r="A22" s="2042">
        <v>21</v>
      </c>
      <c r="B22" s="2043">
        <v>0</v>
      </c>
      <c r="C22" s="2043">
        <v>0</v>
      </c>
      <c r="D22" s="2043">
        <v>0</v>
      </c>
      <c r="E22" s="2043">
        <v>0</v>
      </c>
      <c r="F22" s="2043">
        <v>0</v>
      </c>
      <c r="G22" s="2043">
        <v>0</v>
      </c>
      <c r="H22" s="2043">
        <v>0</v>
      </c>
      <c r="I22" s="2043">
        <v>0</v>
      </c>
      <c r="J22" s="2043">
        <v>0</v>
      </c>
      <c r="K22" s="2043">
        <v>0</v>
      </c>
      <c r="L22" s="2043">
        <v>0</v>
      </c>
      <c r="M22" s="2043">
        <v>0</v>
      </c>
      <c r="N22" s="2043">
        <v>0</v>
      </c>
      <c r="O22" s="2043">
        <v>0</v>
      </c>
      <c r="P22" s="2043">
        <v>0</v>
      </c>
      <c r="Q22" s="2043">
        <v>0</v>
      </c>
      <c r="R22" s="2043">
        <v>0</v>
      </c>
      <c r="S22" s="2043">
        <v>0</v>
      </c>
      <c r="T22" s="2043">
        <v>0</v>
      </c>
      <c r="U22" s="2043">
        <v>0</v>
      </c>
      <c r="V22" s="2043">
        <v>0</v>
      </c>
      <c r="W22" s="2043">
        <v>0</v>
      </c>
      <c r="X22" s="2043">
        <v>0</v>
      </c>
      <c r="Y22" s="2044">
        <v>0</v>
      </c>
    </row>
    <row r="23" spans="1:25" x14ac:dyDescent="0.25">
      <c r="A23" s="2042">
        <v>22</v>
      </c>
      <c r="B23" s="2043">
        <v>0</v>
      </c>
      <c r="C23" s="2043">
        <v>0</v>
      </c>
      <c r="D23" s="2043">
        <v>0</v>
      </c>
      <c r="E23" s="2043">
        <v>0</v>
      </c>
      <c r="F23" s="2043">
        <v>0</v>
      </c>
      <c r="G23" s="2043">
        <v>0</v>
      </c>
      <c r="H23" s="2043">
        <v>0</v>
      </c>
      <c r="I23" s="2043">
        <v>0</v>
      </c>
      <c r="J23" s="2043">
        <v>0</v>
      </c>
      <c r="K23" s="2043">
        <v>0</v>
      </c>
      <c r="L23" s="2043">
        <v>0</v>
      </c>
      <c r="M23" s="2043">
        <v>0</v>
      </c>
      <c r="N23" s="2043">
        <v>0</v>
      </c>
      <c r="O23" s="2043">
        <v>0</v>
      </c>
      <c r="P23" s="2043">
        <v>0</v>
      </c>
      <c r="Q23" s="2043">
        <v>0</v>
      </c>
      <c r="R23" s="2043">
        <v>0</v>
      </c>
      <c r="S23" s="2043">
        <v>0</v>
      </c>
      <c r="T23" s="2043">
        <v>0</v>
      </c>
      <c r="U23" s="2043">
        <v>0</v>
      </c>
      <c r="V23" s="2043">
        <v>0</v>
      </c>
      <c r="W23" s="2043">
        <v>0</v>
      </c>
      <c r="X23" s="2043">
        <v>0</v>
      </c>
      <c r="Y23" s="2044">
        <v>0</v>
      </c>
    </row>
    <row r="24" spans="1:25" x14ac:dyDescent="0.25">
      <c r="A24" s="2042">
        <v>23</v>
      </c>
      <c r="B24" s="2043">
        <v>0</v>
      </c>
      <c r="C24" s="2043">
        <v>0</v>
      </c>
      <c r="D24" s="2043">
        <v>0</v>
      </c>
      <c r="E24" s="2043">
        <v>0</v>
      </c>
      <c r="F24" s="2043">
        <v>0</v>
      </c>
      <c r="G24" s="2043">
        <v>0</v>
      </c>
      <c r="H24" s="2043">
        <v>0</v>
      </c>
      <c r="I24" s="2043">
        <v>0</v>
      </c>
      <c r="J24" s="2043">
        <v>0</v>
      </c>
      <c r="K24" s="2043">
        <v>0</v>
      </c>
      <c r="L24" s="2043">
        <v>0</v>
      </c>
      <c r="M24" s="2043">
        <v>0</v>
      </c>
      <c r="N24" s="2043">
        <v>0</v>
      </c>
      <c r="O24" s="2043">
        <v>0</v>
      </c>
      <c r="P24" s="2043">
        <v>0</v>
      </c>
      <c r="Q24" s="2043">
        <v>0</v>
      </c>
      <c r="R24" s="2043">
        <v>0</v>
      </c>
      <c r="S24" s="2043">
        <v>0</v>
      </c>
      <c r="T24" s="2043">
        <v>0</v>
      </c>
      <c r="U24" s="2043">
        <v>0</v>
      </c>
      <c r="V24" s="2043">
        <v>0</v>
      </c>
      <c r="W24" s="2043">
        <v>0</v>
      </c>
      <c r="X24" s="2043">
        <v>0</v>
      </c>
      <c r="Y24" s="2044">
        <v>0</v>
      </c>
    </row>
    <row r="25" spans="1:25" x14ac:dyDescent="0.25">
      <c r="A25" s="2045">
        <v>24</v>
      </c>
      <c r="B25" s="2046">
        <v>0</v>
      </c>
      <c r="C25" s="2046">
        <v>0</v>
      </c>
      <c r="D25" s="2046">
        <v>0</v>
      </c>
      <c r="E25" s="2046">
        <v>0</v>
      </c>
      <c r="F25" s="2046">
        <v>0</v>
      </c>
      <c r="G25" s="2046">
        <v>0</v>
      </c>
      <c r="H25" s="2046">
        <v>0</v>
      </c>
      <c r="I25" s="2046">
        <v>0</v>
      </c>
      <c r="J25" s="2046">
        <v>0</v>
      </c>
      <c r="K25" s="2046">
        <v>0</v>
      </c>
      <c r="L25" s="2046">
        <v>0</v>
      </c>
      <c r="M25" s="2046">
        <v>0</v>
      </c>
      <c r="N25" s="2046">
        <v>0</v>
      </c>
      <c r="O25" s="2046">
        <v>0</v>
      </c>
      <c r="P25" s="2046">
        <v>0</v>
      </c>
      <c r="Q25" s="2046">
        <v>0</v>
      </c>
      <c r="R25" s="2046">
        <v>0</v>
      </c>
      <c r="S25" s="2046">
        <v>0</v>
      </c>
      <c r="T25" s="2046">
        <v>0</v>
      </c>
      <c r="U25" s="2046">
        <v>0</v>
      </c>
      <c r="V25" s="2046">
        <v>0</v>
      </c>
      <c r="W25" s="2046">
        <v>0</v>
      </c>
      <c r="X25" s="2046">
        <v>0</v>
      </c>
      <c r="Y25" s="204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1:K11"/>
  <sheetViews>
    <sheetView zoomScale="80" zoomScaleNormal="80" workbookViewId="0"/>
  </sheetViews>
  <sheetFormatPr defaultColWidth="3.42578125" defaultRowHeight="14.25" x14ac:dyDescent="0.25"/>
  <cols>
    <col min="1" max="1" width="3.42578125" style="2034" bestFit="1" customWidth="1"/>
    <col min="2" max="11" width="5" style="746" bestFit="1" customWidth="1"/>
    <col min="12" max="16" width="3.42578125" style="746" customWidth="1"/>
    <col min="17" max="16384" width="3.42578125" style="746"/>
  </cols>
  <sheetData>
    <row r="1" spans="1:11" s="2034" customFormat="1" ht="10.5" x14ac:dyDescent="0.25">
      <c r="A1" s="2038"/>
      <c r="B1" s="2039">
        <v>1</v>
      </c>
      <c r="C1" s="2040">
        <v>2</v>
      </c>
      <c r="D1" s="2040">
        <v>3</v>
      </c>
      <c r="E1" s="2040">
        <v>4</v>
      </c>
      <c r="F1" s="2040">
        <v>5</v>
      </c>
      <c r="G1" s="2040">
        <v>6</v>
      </c>
      <c r="H1" s="2040">
        <v>7</v>
      </c>
      <c r="I1" s="2040">
        <v>8</v>
      </c>
      <c r="J1" s="2040">
        <v>9</v>
      </c>
      <c r="K1" s="2041">
        <v>10</v>
      </c>
    </row>
    <row r="2" spans="1:11" x14ac:dyDescent="0.25">
      <c r="A2" s="2042">
        <v>1</v>
      </c>
      <c r="B2" s="2043">
        <v>0</v>
      </c>
      <c r="C2" s="2043">
        <v>0.15</v>
      </c>
      <c r="D2" s="2043">
        <v>0.15</v>
      </c>
      <c r="E2" s="2043">
        <v>0.15</v>
      </c>
      <c r="F2" s="2043">
        <v>0.15</v>
      </c>
      <c r="G2" s="2043">
        <v>0.15</v>
      </c>
      <c r="H2" s="2043">
        <v>0.15</v>
      </c>
      <c r="I2" s="2043">
        <v>0.15</v>
      </c>
      <c r="J2" s="2043">
        <v>0.15</v>
      </c>
      <c r="K2" s="2044">
        <v>0.15</v>
      </c>
    </row>
    <row r="3" spans="1:11" x14ac:dyDescent="0.25">
      <c r="A3" s="2042">
        <v>2</v>
      </c>
      <c r="B3" s="2043">
        <v>0.15</v>
      </c>
      <c r="C3" s="2043">
        <v>0</v>
      </c>
      <c r="D3" s="2043">
        <v>0.15</v>
      </c>
      <c r="E3" s="2043">
        <v>0.15</v>
      </c>
      <c r="F3" s="2043">
        <v>0.15</v>
      </c>
      <c r="G3" s="2043">
        <v>0.15</v>
      </c>
      <c r="H3" s="2043">
        <v>0.15</v>
      </c>
      <c r="I3" s="2043">
        <v>0.15</v>
      </c>
      <c r="J3" s="2043">
        <v>0.15</v>
      </c>
      <c r="K3" s="2044">
        <v>0.15</v>
      </c>
    </row>
    <row r="4" spans="1:11" x14ac:dyDescent="0.25">
      <c r="A4" s="2042">
        <v>3</v>
      </c>
      <c r="B4" s="2043">
        <v>0.15</v>
      </c>
      <c r="C4" s="2043">
        <v>0.15</v>
      </c>
      <c r="D4" s="2043">
        <v>0</v>
      </c>
      <c r="E4" s="2043">
        <v>0.15</v>
      </c>
      <c r="F4" s="2043">
        <v>0.15</v>
      </c>
      <c r="G4" s="2043">
        <v>0.15</v>
      </c>
      <c r="H4" s="2043">
        <v>0.15</v>
      </c>
      <c r="I4" s="2043">
        <v>0.15</v>
      </c>
      <c r="J4" s="2043">
        <v>0.15</v>
      </c>
      <c r="K4" s="2044">
        <v>0.15</v>
      </c>
    </row>
    <row r="5" spans="1:11" x14ac:dyDescent="0.25">
      <c r="A5" s="2042">
        <v>4</v>
      </c>
      <c r="B5" s="2043">
        <v>0.15</v>
      </c>
      <c r="C5" s="2043">
        <v>0.15</v>
      </c>
      <c r="D5" s="2043">
        <v>0.15</v>
      </c>
      <c r="E5" s="2043">
        <v>0</v>
      </c>
      <c r="F5" s="2043">
        <v>0.15</v>
      </c>
      <c r="G5" s="2043">
        <v>0.15</v>
      </c>
      <c r="H5" s="2043">
        <v>0.15</v>
      </c>
      <c r="I5" s="2043">
        <v>0.15</v>
      </c>
      <c r="J5" s="2043">
        <v>0.15</v>
      </c>
      <c r="K5" s="2044">
        <v>0.15</v>
      </c>
    </row>
    <row r="6" spans="1:11" x14ac:dyDescent="0.25">
      <c r="A6" s="2042">
        <v>5</v>
      </c>
      <c r="B6" s="2043">
        <v>0.15</v>
      </c>
      <c r="C6" s="2043">
        <v>0.15</v>
      </c>
      <c r="D6" s="2043">
        <v>0.15</v>
      </c>
      <c r="E6" s="2043">
        <v>0.15</v>
      </c>
      <c r="F6" s="2043">
        <v>0</v>
      </c>
      <c r="G6" s="2043">
        <v>0.15</v>
      </c>
      <c r="H6" s="2043">
        <v>0.15</v>
      </c>
      <c r="I6" s="2043">
        <v>0.15</v>
      </c>
      <c r="J6" s="2043">
        <v>0.15</v>
      </c>
      <c r="K6" s="2044">
        <v>0.15</v>
      </c>
    </row>
    <row r="7" spans="1:11" x14ac:dyDescent="0.25">
      <c r="A7" s="2042">
        <v>6</v>
      </c>
      <c r="B7" s="2043">
        <v>0.15</v>
      </c>
      <c r="C7" s="2043">
        <v>0.15</v>
      </c>
      <c r="D7" s="2043">
        <v>0.15</v>
      </c>
      <c r="E7" s="2043">
        <v>0.15</v>
      </c>
      <c r="F7" s="2043">
        <v>0.15</v>
      </c>
      <c r="G7" s="2043">
        <v>0</v>
      </c>
      <c r="H7" s="2043">
        <v>0.15</v>
      </c>
      <c r="I7" s="2043">
        <v>0.15</v>
      </c>
      <c r="J7" s="2043">
        <v>0.15</v>
      </c>
      <c r="K7" s="2044">
        <v>0.15</v>
      </c>
    </row>
    <row r="8" spans="1:11" x14ac:dyDescent="0.25">
      <c r="A8" s="2042">
        <v>7</v>
      </c>
      <c r="B8" s="2043">
        <v>0.15</v>
      </c>
      <c r="C8" s="2043">
        <v>0.15</v>
      </c>
      <c r="D8" s="2043">
        <v>0.15</v>
      </c>
      <c r="E8" s="2043">
        <v>0.15</v>
      </c>
      <c r="F8" s="2043">
        <v>0.15</v>
      </c>
      <c r="G8" s="2043">
        <v>0.15</v>
      </c>
      <c r="H8" s="2043">
        <v>0</v>
      </c>
      <c r="I8" s="2043">
        <v>0.15</v>
      </c>
      <c r="J8" s="2043">
        <v>0.15</v>
      </c>
      <c r="K8" s="2044">
        <v>0.15</v>
      </c>
    </row>
    <row r="9" spans="1:11" x14ac:dyDescent="0.25">
      <c r="A9" s="2042">
        <v>8</v>
      </c>
      <c r="B9" s="2043">
        <v>0.15</v>
      </c>
      <c r="C9" s="2043">
        <v>0.15</v>
      </c>
      <c r="D9" s="2043">
        <v>0.15</v>
      </c>
      <c r="E9" s="2043">
        <v>0.15</v>
      </c>
      <c r="F9" s="2043">
        <v>0.15</v>
      </c>
      <c r="G9" s="2043">
        <v>0.15</v>
      </c>
      <c r="H9" s="2043">
        <v>0.15</v>
      </c>
      <c r="I9" s="2043">
        <v>0</v>
      </c>
      <c r="J9" s="2043">
        <v>0.15</v>
      </c>
      <c r="K9" s="2044">
        <v>0.15</v>
      </c>
    </row>
    <row r="10" spans="1:11" x14ac:dyDescent="0.25">
      <c r="A10" s="2042">
        <v>9</v>
      </c>
      <c r="B10" s="2043">
        <v>0.15</v>
      </c>
      <c r="C10" s="2043">
        <v>0.15</v>
      </c>
      <c r="D10" s="2043">
        <v>0.15</v>
      </c>
      <c r="E10" s="2043">
        <v>0.15</v>
      </c>
      <c r="F10" s="2043">
        <v>0.15</v>
      </c>
      <c r="G10" s="2043">
        <v>0.15</v>
      </c>
      <c r="H10" s="2043">
        <v>0.15</v>
      </c>
      <c r="I10" s="2043">
        <v>0.15</v>
      </c>
      <c r="J10" s="2043">
        <v>0</v>
      </c>
      <c r="K10" s="2044">
        <v>0.15</v>
      </c>
    </row>
    <row r="11" spans="1:11" x14ac:dyDescent="0.25">
      <c r="A11" s="2045">
        <v>10</v>
      </c>
      <c r="B11" s="2046">
        <v>0.15</v>
      </c>
      <c r="C11" s="2046">
        <v>0.15</v>
      </c>
      <c r="D11" s="2046">
        <v>0.15</v>
      </c>
      <c r="E11" s="2046">
        <v>0.15</v>
      </c>
      <c r="F11" s="2046">
        <v>0.15</v>
      </c>
      <c r="G11" s="2046">
        <v>0.15</v>
      </c>
      <c r="H11" s="2046">
        <v>0.15</v>
      </c>
      <c r="I11" s="2046">
        <v>0.15</v>
      </c>
      <c r="J11" s="2046">
        <v>0.15</v>
      </c>
      <c r="K11" s="204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L12"/>
  <sheetViews>
    <sheetView zoomScale="80" zoomScaleNormal="80" workbookViewId="0"/>
  </sheetViews>
  <sheetFormatPr defaultColWidth="9" defaultRowHeight="14.25" x14ac:dyDescent="0.25"/>
  <cols>
    <col min="1" max="1" width="3.42578125" style="2034" bestFit="1" customWidth="1"/>
    <col min="2" max="11" width="5" style="746" bestFit="1" customWidth="1"/>
    <col min="12" max="12" width="3.85546875" style="746" bestFit="1" customWidth="1"/>
    <col min="13" max="13" width="9" style="746" customWidth="1"/>
    <col min="14" max="16384" width="9" style="746"/>
  </cols>
  <sheetData>
    <row r="1" spans="1:12" s="2034" customFormat="1" ht="10.5" x14ac:dyDescent="0.25">
      <c r="A1" s="2038"/>
      <c r="B1" s="2039">
        <v>1</v>
      </c>
      <c r="C1" s="2040">
        <v>2</v>
      </c>
      <c r="D1" s="2040">
        <v>3</v>
      </c>
      <c r="E1" s="2040">
        <v>4</v>
      </c>
      <c r="F1" s="2040">
        <v>5</v>
      </c>
      <c r="G1" s="2040">
        <v>6</v>
      </c>
      <c r="H1" s="2040">
        <v>7</v>
      </c>
      <c r="I1" s="2040">
        <v>8</v>
      </c>
      <c r="J1" s="2040">
        <v>9</v>
      </c>
      <c r="K1" s="2040">
        <v>10</v>
      </c>
      <c r="L1" s="2041">
        <v>11</v>
      </c>
    </row>
    <row r="2" spans="1:12" x14ac:dyDescent="0.25">
      <c r="A2" s="2042">
        <v>1</v>
      </c>
      <c r="B2" s="2043">
        <v>0</v>
      </c>
      <c r="C2" s="2043">
        <v>0.2</v>
      </c>
      <c r="D2" s="2043">
        <v>0.2</v>
      </c>
      <c r="E2" s="2043">
        <v>0.2</v>
      </c>
      <c r="F2" s="2043">
        <v>0.2</v>
      </c>
      <c r="G2" s="2043">
        <v>0.2</v>
      </c>
      <c r="H2" s="2043">
        <v>0.2</v>
      </c>
      <c r="I2" s="2043">
        <v>0.2</v>
      </c>
      <c r="J2" s="2043">
        <v>0.2</v>
      </c>
      <c r="K2" s="2043">
        <v>0.2</v>
      </c>
      <c r="L2" s="2044">
        <v>0</v>
      </c>
    </row>
    <row r="3" spans="1:12" x14ac:dyDescent="0.25">
      <c r="A3" s="2042">
        <v>2</v>
      </c>
      <c r="B3" s="2043">
        <v>0.2</v>
      </c>
      <c r="C3" s="2043">
        <v>0</v>
      </c>
      <c r="D3" s="2043">
        <v>0.2</v>
      </c>
      <c r="E3" s="2043">
        <v>0.2</v>
      </c>
      <c r="F3" s="2043">
        <v>0.2</v>
      </c>
      <c r="G3" s="2043">
        <v>0.2</v>
      </c>
      <c r="H3" s="2043">
        <v>0.2</v>
      </c>
      <c r="I3" s="2043">
        <v>0.2</v>
      </c>
      <c r="J3" s="2043">
        <v>0.2</v>
      </c>
      <c r="K3" s="2043">
        <v>0.2</v>
      </c>
      <c r="L3" s="2044">
        <v>0</v>
      </c>
    </row>
    <row r="4" spans="1:12" x14ac:dyDescent="0.25">
      <c r="A4" s="2042">
        <v>3</v>
      </c>
      <c r="B4" s="2043">
        <v>0.2</v>
      </c>
      <c r="C4" s="2043">
        <v>0.2</v>
      </c>
      <c r="D4" s="2043">
        <v>0</v>
      </c>
      <c r="E4" s="2043">
        <v>0.2</v>
      </c>
      <c r="F4" s="2043">
        <v>0.2</v>
      </c>
      <c r="G4" s="2043">
        <v>0.2</v>
      </c>
      <c r="H4" s="2043">
        <v>0.2</v>
      </c>
      <c r="I4" s="2043">
        <v>0.2</v>
      </c>
      <c r="J4" s="2043">
        <v>0.2</v>
      </c>
      <c r="K4" s="2043">
        <v>0.2</v>
      </c>
      <c r="L4" s="2044">
        <v>0</v>
      </c>
    </row>
    <row r="5" spans="1:12" x14ac:dyDescent="0.25">
      <c r="A5" s="2042">
        <v>4</v>
      </c>
      <c r="B5" s="2043">
        <v>0.2</v>
      </c>
      <c r="C5" s="2043">
        <v>0.2</v>
      </c>
      <c r="D5" s="2043">
        <v>0.2</v>
      </c>
      <c r="E5" s="2043">
        <v>0</v>
      </c>
      <c r="F5" s="2043">
        <v>0.2</v>
      </c>
      <c r="G5" s="2043">
        <v>0.2</v>
      </c>
      <c r="H5" s="2043">
        <v>0.2</v>
      </c>
      <c r="I5" s="2043">
        <v>0.2</v>
      </c>
      <c r="J5" s="2043">
        <v>0.2</v>
      </c>
      <c r="K5" s="2043">
        <v>0.2</v>
      </c>
      <c r="L5" s="2044">
        <v>0</v>
      </c>
    </row>
    <row r="6" spans="1:12" x14ac:dyDescent="0.25">
      <c r="A6" s="2042">
        <v>5</v>
      </c>
      <c r="B6" s="2043">
        <v>0.2</v>
      </c>
      <c r="C6" s="2043">
        <v>0.2</v>
      </c>
      <c r="D6" s="2043">
        <v>0.2</v>
      </c>
      <c r="E6" s="2043">
        <v>0.2</v>
      </c>
      <c r="F6" s="2043">
        <v>0</v>
      </c>
      <c r="G6" s="2043">
        <v>0.2</v>
      </c>
      <c r="H6" s="2043">
        <v>0.2</v>
      </c>
      <c r="I6" s="2043">
        <v>0.2</v>
      </c>
      <c r="J6" s="2043">
        <v>0.2</v>
      </c>
      <c r="K6" s="2043">
        <v>0.2</v>
      </c>
      <c r="L6" s="2044">
        <v>0</v>
      </c>
    </row>
    <row r="7" spans="1:12" x14ac:dyDescent="0.25">
      <c r="A7" s="2042">
        <v>6</v>
      </c>
      <c r="B7" s="2043">
        <v>0.2</v>
      </c>
      <c r="C7" s="2043">
        <v>0.2</v>
      </c>
      <c r="D7" s="2043">
        <v>0.2</v>
      </c>
      <c r="E7" s="2043">
        <v>0.2</v>
      </c>
      <c r="F7" s="2043">
        <v>0.2</v>
      </c>
      <c r="G7" s="2043">
        <v>0</v>
      </c>
      <c r="H7" s="2043">
        <v>0.2</v>
      </c>
      <c r="I7" s="2043">
        <v>0.2</v>
      </c>
      <c r="J7" s="2043">
        <v>0.2</v>
      </c>
      <c r="K7" s="2043">
        <v>0.2</v>
      </c>
      <c r="L7" s="2044">
        <v>0</v>
      </c>
    </row>
    <row r="8" spans="1:12" x14ac:dyDescent="0.25">
      <c r="A8" s="2042">
        <v>7</v>
      </c>
      <c r="B8" s="2043">
        <v>0.2</v>
      </c>
      <c r="C8" s="2043">
        <v>0.2</v>
      </c>
      <c r="D8" s="2043">
        <v>0.2</v>
      </c>
      <c r="E8" s="2043">
        <v>0.2</v>
      </c>
      <c r="F8" s="2043">
        <v>0.2</v>
      </c>
      <c r="G8" s="2043">
        <v>0.2</v>
      </c>
      <c r="H8" s="2043">
        <v>0</v>
      </c>
      <c r="I8" s="2043">
        <v>0.2</v>
      </c>
      <c r="J8" s="2043">
        <v>0.2</v>
      </c>
      <c r="K8" s="2043">
        <v>0.2</v>
      </c>
      <c r="L8" s="2044">
        <v>0</v>
      </c>
    </row>
    <row r="9" spans="1:12" x14ac:dyDescent="0.25">
      <c r="A9" s="2042">
        <v>8</v>
      </c>
      <c r="B9" s="2043">
        <v>0.2</v>
      </c>
      <c r="C9" s="2043">
        <v>0.2</v>
      </c>
      <c r="D9" s="2043">
        <v>0.2</v>
      </c>
      <c r="E9" s="2043">
        <v>0.2</v>
      </c>
      <c r="F9" s="2043">
        <v>0.2</v>
      </c>
      <c r="G9" s="2043">
        <v>0.2</v>
      </c>
      <c r="H9" s="2043">
        <v>0.2</v>
      </c>
      <c r="I9" s="2043">
        <v>0</v>
      </c>
      <c r="J9" s="2043">
        <v>0.2</v>
      </c>
      <c r="K9" s="2043">
        <v>0.2</v>
      </c>
      <c r="L9" s="2044">
        <v>0</v>
      </c>
    </row>
    <row r="10" spans="1:12" x14ac:dyDescent="0.25">
      <c r="A10" s="2042">
        <v>9</v>
      </c>
      <c r="B10" s="2043">
        <v>0.2</v>
      </c>
      <c r="C10" s="2043">
        <v>0.2</v>
      </c>
      <c r="D10" s="2043">
        <v>0.2</v>
      </c>
      <c r="E10" s="2043">
        <v>0.2</v>
      </c>
      <c r="F10" s="2043">
        <v>0.2</v>
      </c>
      <c r="G10" s="2043">
        <v>0.2</v>
      </c>
      <c r="H10" s="2043">
        <v>0.2</v>
      </c>
      <c r="I10" s="2043">
        <v>0.2</v>
      </c>
      <c r="J10" s="2043">
        <v>0</v>
      </c>
      <c r="K10" s="2043">
        <v>0.2</v>
      </c>
      <c r="L10" s="2044">
        <v>0</v>
      </c>
    </row>
    <row r="11" spans="1:12" x14ac:dyDescent="0.25">
      <c r="A11" s="2042">
        <v>10</v>
      </c>
      <c r="B11" s="2043">
        <v>0.2</v>
      </c>
      <c r="C11" s="2043">
        <v>0.2</v>
      </c>
      <c r="D11" s="2043">
        <v>0.2</v>
      </c>
      <c r="E11" s="2043">
        <v>0.2</v>
      </c>
      <c r="F11" s="2043">
        <v>0.2</v>
      </c>
      <c r="G11" s="2043">
        <v>0.2</v>
      </c>
      <c r="H11" s="2043">
        <v>0.2</v>
      </c>
      <c r="I11" s="2043">
        <v>0.2</v>
      </c>
      <c r="J11" s="2043">
        <v>0.2</v>
      </c>
      <c r="K11" s="2043">
        <v>0</v>
      </c>
      <c r="L11" s="2044">
        <v>0</v>
      </c>
    </row>
    <row r="12" spans="1:12" x14ac:dyDescent="0.25">
      <c r="A12" s="2045">
        <v>11</v>
      </c>
      <c r="B12" s="2046">
        <v>0</v>
      </c>
      <c r="C12" s="2046">
        <v>0</v>
      </c>
      <c r="D12" s="2046">
        <v>0</v>
      </c>
      <c r="E12" s="2046">
        <v>0</v>
      </c>
      <c r="F12" s="2046">
        <v>0</v>
      </c>
      <c r="G12" s="2046">
        <v>0</v>
      </c>
      <c r="H12" s="2046">
        <v>0</v>
      </c>
      <c r="I12" s="2046">
        <v>0</v>
      </c>
      <c r="J12" s="2046">
        <v>0</v>
      </c>
      <c r="K12" s="2046">
        <v>0</v>
      </c>
      <c r="L12" s="204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EV400"/>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41" customWidth="1"/>
    <col min="2" max="2" width="8.7109375" style="1434" customWidth="1"/>
    <col min="3" max="3" width="100.7109375" style="1434" customWidth="1"/>
    <col min="4" max="22" width="8.7109375" style="549" customWidth="1"/>
    <col min="23" max="23" width="8.7109375" style="1434" customWidth="1"/>
    <col min="24" max="34" width="8.7109375" style="541" customWidth="1"/>
    <col min="35" max="35" width="1.7109375" style="549" customWidth="1"/>
    <col min="36" max="36" width="13" style="541" hidden="1" customWidth="1"/>
    <col min="37" max="16384" width="0" style="541" hidden="1"/>
  </cols>
  <sheetData>
    <row r="1" spans="1:16376" s="1378" customFormat="1" ht="30" customHeight="1" x14ac:dyDescent="0.55000000000000004">
      <c r="A1" s="1394" t="s">
        <v>1715</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087"/>
    </row>
    <row r="2" spans="1:16376" s="366" customFormat="1" ht="45" customHeight="1" x14ac:dyDescent="0.25">
      <c r="A2" s="1379" t="s">
        <v>1716</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540"/>
      <c r="AJ2" s="1431"/>
      <c r="AK2" s="1431"/>
      <c r="AL2" s="1431"/>
      <c r="AM2" s="1431"/>
      <c r="AN2" s="1431"/>
      <c r="AO2" s="1431"/>
      <c r="AP2" s="1431"/>
      <c r="AQ2" s="1431"/>
      <c r="AR2" s="1431"/>
      <c r="AS2" s="1431"/>
      <c r="AT2" s="1431"/>
      <c r="AU2" s="1431"/>
      <c r="AV2" s="1431"/>
      <c r="AW2" s="1431"/>
      <c r="AX2" s="1431"/>
      <c r="AY2" s="1431"/>
      <c r="AZ2" s="1431"/>
      <c r="BA2" s="1431"/>
      <c r="BB2" s="1431"/>
      <c r="BC2" s="1431"/>
      <c r="BD2" s="1431"/>
      <c r="BE2" s="1431"/>
      <c r="BF2" s="1431"/>
      <c r="BG2" s="1431"/>
      <c r="BH2" s="1431"/>
      <c r="BI2" s="1431"/>
      <c r="BJ2" s="1431"/>
      <c r="BK2" s="1431"/>
      <c r="BL2" s="1431"/>
      <c r="BM2" s="1431"/>
      <c r="BN2" s="1431"/>
      <c r="BO2" s="1431"/>
      <c r="BP2" s="1431"/>
      <c r="BQ2" s="1431"/>
      <c r="BR2" s="1431"/>
      <c r="BS2" s="1431"/>
      <c r="BT2" s="1431"/>
      <c r="BU2" s="1431"/>
      <c r="BV2" s="1431"/>
      <c r="BW2" s="1431"/>
      <c r="BX2" s="1431"/>
      <c r="BY2" s="1431"/>
      <c r="BZ2" s="1431"/>
      <c r="CA2" s="1431"/>
      <c r="CB2" s="1431"/>
      <c r="CC2" s="1431"/>
      <c r="CD2" s="1431"/>
      <c r="CE2" s="1431"/>
      <c r="CF2" s="1431"/>
      <c r="CG2" s="1431"/>
      <c r="CH2" s="1431"/>
      <c r="CI2" s="1431"/>
      <c r="CJ2" s="1431"/>
      <c r="CK2" s="1431"/>
      <c r="CL2" s="1431"/>
      <c r="CM2" s="1431"/>
      <c r="CN2" s="1431"/>
      <c r="CO2" s="1431"/>
      <c r="CP2" s="1431"/>
      <c r="CQ2" s="1431"/>
      <c r="CR2" s="1431"/>
      <c r="CS2" s="1431"/>
      <c r="CT2" s="1431"/>
      <c r="CU2" s="1431"/>
      <c r="CV2" s="1431"/>
      <c r="CW2" s="1431"/>
      <c r="CX2" s="1431"/>
      <c r="CY2" s="1431"/>
      <c r="CZ2" s="1431"/>
      <c r="DA2" s="1431"/>
      <c r="DB2" s="1431"/>
      <c r="DC2" s="1431"/>
      <c r="DD2" s="1431"/>
      <c r="DE2" s="1431"/>
      <c r="DF2" s="1431"/>
      <c r="DG2" s="1431"/>
      <c r="DH2" s="1431"/>
      <c r="DI2" s="1431"/>
      <c r="DJ2" s="1431"/>
      <c r="DK2" s="1431"/>
      <c r="DL2" s="1431"/>
      <c r="DM2" s="1431"/>
      <c r="DN2" s="1431"/>
      <c r="DO2" s="1431"/>
      <c r="DP2" s="1431"/>
      <c r="DQ2" s="1431"/>
      <c r="DR2" s="1431"/>
      <c r="DS2" s="1431"/>
      <c r="DT2" s="1431"/>
      <c r="DU2" s="1431"/>
      <c r="DV2" s="1431"/>
      <c r="DW2" s="1431"/>
      <c r="DX2" s="1431"/>
      <c r="DY2" s="1431"/>
      <c r="DZ2" s="1431"/>
      <c r="EA2" s="1431"/>
      <c r="EB2" s="1431"/>
      <c r="EC2" s="1431"/>
      <c r="ED2" s="1431"/>
      <c r="EE2" s="1431"/>
      <c r="EF2" s="1431"/>
      <c r="EG2" s="1431"/>
      <c r="EH2" s="1431"/>
      <c r="EI2" s="1431"/>
      <c r="EJ2" s="1431"/>
      <c r="EK2" s="1431"/>
      <c r="EL2" s="1431"/>
      <c r="EM2" s="1431"/>
      <c r="EN2" s="1431"/>
      <c r="EO2" s="1431"/>
      <c r="EP2" s="1431"/>
      <c r="EQ2" s="1431"/>
      <c r="ER2" s="1431"/>
      <c r="ES2" s="1431"/>
      <c r="ET2" s="1431"/>
      <c r="EU2" s="1431"/>
      <c r="EV2" s="1431"/>
      <c r="EW2" s="1431"/>
      <c r="EX2" s="1431"/>
      <c r="EY2" s="1431"/>
      <c r="EZ2" s="1431"/>
      <c r="FA2" s="1431"/>
      <c r="FB2" s="1431"/>
      <c r="FC2" s="1431"/>
      <c r="FD2" s="1431"/>
      <c r="FE2" s="1431"/>
      <c r="FF2" s="1431"/>
      <c r="FG2" s="1431"/>
      <c r="FH2" s="1431"/>
      <c r="FI2" s="1431"/>
      <c r="FJ2" s="1431"/>
      <c r="FK2" s="1431"/>
      <c r="FL2" s="1431"/>
      <c r="FM2" s="1431"/>
      <c r="FN2" s="1431"/>
      <c r="FO2" s="1431"/>
      <c r="FP2" s="1431"/>
      <c r="FQ2" s="1431"/>
      <c r="FR2" s="1431"/>
      <c r="FS2" s="1431"/>
      <c r="FT2" s="1431"/>
      <c r="FU2" s="1431"/>
      <c r="FV2" s="1431"/>
      <c r="FW2" s="1431"/>
      <c r="FX2" s="1431"/>
      <c r="FY2" s="1431"/>
      <c r="FZ2" s="1431"/>
      <c r="GA2" s="1431"/>
      <c r="GB2" s="1431"/>
      <c r="GC2" s="1431"/>
      <c r="GD2" s="1431"/>
      <c r="GE2" s="1431"/>
      <c r="GF2" s="1431"/>
      <c r="GG2" s="1431"/>
      <c r="GH2" s="1431"/>
      <c r="GI2" s="1431"/>
      <c r="GJ2" s="1431"/>
      <c r="GK2" s="1431"/>
      <c r="GL2" s="1431"/>
      <c r="GM2" s="1431"/>
      <c r="GN2" s="1431"/>
      <c r="GO2" s="1431"/>
      <c r="GP2" s="1431"/>
      <c r="GQ2" s="1431"/>
      <c r="GR2" s="1431"/>
      <c r="GS2" s="1431"/>
      <c r="GT2" s="1431"/>
      <c r="GU2" s="1431"/>
      <c r="GV2" s="1431"/>
      <c r="GW2" s="1431"/>
      <c r="GX2" s="1431"/>
      <c r="GY2" s="1431"/>
      <c r="GZ2" s="1431"/>
      <c r="HA2" s="1431"/>
      <c r="HB2" s="1431"/>
      <c r="HC2" s="1431"/>
      <c r="HD2" s="1431"/>
      <c r="HE2" s="1431"/>
      <c r="HF2" s="1431"/>
      <c r="HG2" s="1431"/>
      <c r="HH2" s="1431"/>
      <c r="HI2" s="1431"/>
      <c r="HJ2" s="1431"/>
      <c r="HK2" s="1431"/>
      <c r="HL2" s="1431"/>
      <c r="HM2" s="1431"/>
      <c r="HN2" s="1431"/>
      <c r="HO2" s="1431"/>
      <c r="HP2" s="1431"/>
      <c r="HQ2" s="1431"/>
      <c r="HR2" s="1431"/>
      <c r="HS2" s="1431"/>
      <c r="HT2" s="1431"/>
      <c r="HU2" s="1431"/>
      <c r="HV2" s="1431"/>
      <c r="HW2" s="1431"/>
      <c r="HX2" s="1431"/>
      <c r="HY2" s="1431"/>
      <c r="HZ2" s="1431"/>
      <c r="IA2" s="1431"/>
      <c r="IB2" s="1431"/>
      <c r="IC2" s="1431"/>
      <c r="ID2" s="1431"/>
      <c r="IE2" s="1431"/>
      <c r="IF2" s="1431"/>
      <c r="IG2" s="1431"/>
      <c r="IH2" s="1431"/>
      <c r="II2" s="1431"/>
      <c r="IJ2" s="1431"/>
      <c r="IK2" s="1431"/>
      <c r="IL2" s="1431"/>
      <c r="IM2" s="1431"/>
      <c r="IN2" s="1431"/>
      <c r="IO2" s="1431"/>
      <c r="IP2" s="1431"/>
      <c r="IQ2" s="1431"/>
      <c r="IR2" s="1431"/>
      <c r="IS2" s="1431"/>
      <c r="IT2" s="1431"/>
      <c r="IU2" s="1431"/>
      <c r="IV2" s="1431"/>
      <c r="IW2" s="1431"/>
      <c r="IX2" s="1431"/>
      <c r="IY2" s="1431"/>
      <c r="IZ2" s="1431"/>
      <c r="JA2" s="1431"/>
      <c r="JB2" s="1431"/>
      <c r="JC2" s="1431"/>
      <c r="JD2" s="1431"/>
      <c r="JE2" s="1431"/>
      <c r="JF2" s="1431"/>
      <c r="JG2" s="1431"/>
      <c r="JH2" s="1431"/>
      <c r="JI2" s="1431"/>
      <c r="JJ2" s="1431"/>
      <c r="JK2" s="1431"/>
      <c r="JL2" s="1431"/>
      <c r="JM2" s="1431"/>
      <c r="JN2" s="1431"/>
      <c r="JO2" s="1431"/>
      <c r="JP2" s="1431"/>
      <c r="JQ2" s="1431"/>
      <c r="JR2" s="1431"/>
      <c r="JS2" s="1431"/>
      <c r="JT2" s="1431"/>
      <c r="JU2" s="1431"/>
      <c r="JV2" s="1431"/>
      <c r="JW2" s="1431"/>
      <c r="JX2" s="1431"/>
      <c r="JY2" s="1431"/>
      <c r="JZ2" s="1431"/>
      <c r="KA2" s="1431"/>
      <c r="KB2" s="1431"/>
      <c r="KC2" s="1431"/>
      <c r="KD2" s="1431"/>
      <c r="KE2" s="1431"/>
      <c r="KF2" s="1431"/>
      <c r="KG2" s="1431"/>
      <c r="KH2" s="1431"/>
      <c r="KI2" s="1431"/>
      <c r="KJ2" s="1431"/>
      <c r="KK2" s="1431"/>
      <c r="KL2" s="1431"/>
      <c r="KM2" s="1431"/>
      <c r="KN2" s="1431"/>
      <c r="KO2" s="1431"/>
      <c r="KP2" s="1431"/>
      <c r="KQ2" s="1431"/>
      <c r="KR2" s="1431"/>
      <c r="KS2" s="1431"/>
      <c r="KT2" s="1431"/>
      <c r="KU2" s="1431"/>
      <c r="KV2" s="1431"/>
      <c r="KW2" s="1431"/>
      <c r="KX2" s="1431"/>
      <c r="KY2" s="1431"/>
      <c r="KZ2" s="1431"/>
      <c r="LA2" s="1431"/>
      <c r="LB2" s="1431"/>
      <c r="LC2" s="1431"/>
      <c r="LD2" s="1431"/>
      <c r="LE2" s="1431"/>
      <c r="LF2" s="1431"/>
      <c r="LG2" s="1431"/>
      <c r="LH2" s="1431"/>
      <c r="LI2" s="1431"/>
      <c r="LJ2" s="1431"/>
      <c r="LK2" s="1431"/>
      <c r="LL2" s="1431"/>
      <c r="LM2" s="1431"/>
      <c r="LN2" s="1431"/>
      <c r="LO2" s="1431"/>
      <c r="LP2" s="1431"/>
      <c r="LQ2" s="1431"/>
      <c r="LR2" s="1431"/>
      <c r="LS2" s="1431"/>
      <c r="LT2" s="1431"/>
      <c r="LU2" s="1431"/>
      <c r="LV2" s="1431"/>
      <c r="LW2" s="1431"/>
      <c r="LX2" s="1431"/>
      <c r="LY2" s="1431"/>
      <c r="LZ2" s="1431"/>
      <c r="MA2" s="1431"/>
      <c r="MB2" s="1431"/>
      <c r="MC2" s="1431"/>
      <c r="MD2" s="1431"/>
      <c r="ME2" s="1431"/>
      <c r="MF2" s="1431"/>
      <c r="MG2" s="1431"/>
      <c r="MH2" s="1431"/>
      <c r="MI2" s="1431"/>
      <c r="MJ2" s="1431"/>
      <c r="MK2" s="1431"/>
      <c r="ML2" s="1431"/>
      <c r="MM2" s="1431"/>
      <c r="MN2" s="1431"/>
      <c r="MO2" s="1431"/>
      <c r="MP2" s="1431"/>
      <c r="MQ2" s="1431"/>
      <c r="MR2" s="1431"/>
      <c r="MS2" s="1431"/>
      <c r="MT2" s="1431"/>
      <c r="MU2" s="1431"/>
      <c r="MV2" s="1431"/>
      <c r="MW2" s="1431"/>
      <c r="MX2" s="1431"/>
      <c r="MY2" s="1431"/>
      <c r="MZ2" s="1431"/>
      <c r="NA2" s="1431"/>
      <c r="NB2" s="1431"/>
      <c r="NC2" s="1431"/>
      <c r="ND2" s="1431"/>
      <c r="NE2" s="1431"/>
      <c r="NF2" s="1431"/>
      <c r="NG2" s="1431"/>
      <c r="NH2" s="1431"/>
      <c r="NI2" s="1431"/>
      <c r="NJ2" s="1431"/>
      <c r="NK2" s="1431"/>
      <c r="NL2" s="1431"/>
      <c r="NM2" s="1431"/>
      <c r="NN2" s="1431"/>
      <c r="NO2" s="1431"/>
      <c r="NP2" s="1431"/>
      <c r="NQ2" s="1431"/>
      <c r="NR2" s="1431"/>
      <c r="NS2" s="1431"/>
      <c r="NT2" s="1431"/>
      <c r="NU2" s="1431"/>
      <c r="NV2" s="1431"/>
      <c r="NW2" s="1431"/>
      <c r="NX2" s="1431"/>
      <c r="NY2" s="1431"/>
      <c r="NZ2" s="1431"/>
      <c r="OA2" s="1431"/>
      <c r="OB2" s="1431"/>
      <c r="OC2" s="1431"/>
      <c r="OD2" s="1431"/>
      <c r="OE2" s="1431"/>
      <c r="OF2" s="1431"/>
      <c r="OG2" s="1431"/>
      <c r="OH2" s="1431"/>
      <c r="OI2" s="1431"/>
      <c r="OJ2" s="1431"/>
      <c r="OK2" s="1431"/>
      <c r="OL2" s="1431"/>
      <c r="OM2" s="1431"/>
      <c r="ON2" s="1431"/>
      <c r="OO2" s="1431"/>
      <c r="OP2" s="1431"/>
      <c r="OQ2" s="1431"/>
      <c r="OR2" s="1431"/>
      <c r="OS2" s="1431"/>
      <c r="OT2" s="1431"/>
      <c r="OU2" s="1431"/>
      <c r="OV2" s="1431"/>
      <c r="OW2" s="1431"/>
      <c r="OX2" s="1431"/>
      <c r="OY2" s="1431"/>
      <c r="OZ2" s="1431"/>
      <c r="PA2" s="1431"/>
      <c r="PB2" s="1431"/>
      <c r="PC2" s="1431"/>
      <c r="PD2" s="1431"/>
      <c r="PE2" s="1431"/>
      <c r="PF2" s="1431"/>
      <c r="PG2" s="1431"/>
      <c r="PH2" s="1431"/>
      <c r="PI2" s="1431"/>
      <c r="PJ2" s="1431"/>
      <c r="PK2" s="1431"/>
      <c r="PL2" s="1431"/>
      <c r="PM2" s="1431"/>
      <c r="PN2" s="1431"/>
      <c r="PO2" s="1431"/>
      <c r="PP2" s="1431"/>
      <c r="PQ2" s="1431"/>
      <c r="PR2" s="1431"/>
      <c r="PS2" s="1431"/>
      <c r="PT2" s="1431"/>
      <c r="PU2" s="1431"/>
      <c r="PV2" s="1431"/>
      <c r="PW2" s="1431"/>
      <c r="PX2" s="1431"/>
      <c r="PY2" s="1431"/>
      <c r="PZ2" s="1431"/>
      <c r="QA2" s="1431"/>
      <c r="QB2" s="1431"/>
      <c r="QC2" s="1431"/>
      <c r="QD2" s="1431"/>
      <c r="QE2" s="1431"/>
      <c r="QF2" s="1431"/>
      <c r="QG2" s="1431"/>
      <c r="QH2" s="1431"/>
      <c r="QI2" s="1431"/>
      <c r="QJ2" s="1431"/>
      <c r="QK2" s="1431"/>
      <c r="QL2" s="1431"/>
      <c r="QM2" s="1431"/>
      <c r="QN2" s="1431"/>
      <c r="QO2" s="1431"/>
      <c r="QP2" s="1431"/>
      <c r="QQ2" s="1431"/>
      <c r="QR2" s="1431"/>
      <c r="QS2" s="1431"/>
      <c r="QT2" s="1431"/>
      <c r="QU2" s="1431"/>
      <c r="QV2" s="1431"/>
      <c r="QW2" s="1431"/>
      <c r="QX2" s="1431"/>
      <c r="QY2" s="1431"/>
      <c r="QZ2" s="1431"/>
      <c r="RA2" s="1431"/>
      <c r="RB2" s="1431"/>
      <c r="RC2" s="1431"/>
      <c r="RD2" s="1431"/>
      <c r="RE2" s="1431"/>
      <c r="RF2" s="1431"/>
      <c r="RG2" s="1431"/>
      <c r="RH2" s="1431"/>
      <c r="RI2" s="1431"/>
      <c r="RJ2" s="1431"/>
      <c r="RK2" s="1431"/>
      <c r="RL2" s="1431"/>
      <c r="RM2" s="1431"/>
      <c r="RN2" s="1431"/>
      <c r="RO2" s="1431"/>
      <c r="RP2" s="1431"/>
      <c r="RQ2" s="1431"/>
      <c r="RR2" s="1431"/>
      <c r="RS2" s="1431"/>
      <c r="RT2" s="1431"/>
      <c r="RU2" s="1431"/>
      <c r="RV2" s="1431"/>
      <c r="RW2" s="1431"/>
      <c r="RX2" s="1431"/>
      <c r="RY2" s="1431"/>
      <c r="RZ2" s="1431"/>
      <c r="SA2" s="1431"/>
      <c r="SB2" s="1431"/>
      <c r="SC2" s="1431"/>
      <c r="SD2" s="1431"/>
      <c r="SE2" s="1431"/>
      <c r="SF2" s="1431"/>
      <c r="SG2" s="1431"/>
      <c r="SH2" s="1431"/>
      <c r="SI2" s="1431"/>
      <c r="SJ2" s="1431"/>
      <c r="SK2" s="1431"/>
      <c r="SL2" s="1431"/>
      <c r="SM2" s="1431"/>
      <c r="SN2" s="1431"/>
      <c r="SO2" s="1431"/>
      <c r="SP2" s="1431"/>
      <c r="SQ2" s="1431"/>
      <c r="SR2" s="1431"/>
      <c r="SS2" s="1431"/>
      <c r="ST2" s="1431"/>
      <c r="SU2" s="1431"/>
      <c r="SV2" s="1431"/>
      <c r="SW2" s="1431"/>
      <c r="SX2" s="1431"/>
      <c r="SY2" s="1431"/>
      <c r="SZ2" s="1431"/>
      <c r="TA2" s="1431"/>
      <c r="TB2" s="1431"/>
      <c r="TC2" s="1431"/>
      <c r="TD2" s="1431"/>
      <c r="TE2" s="1431"/>
      <c r="TF2" s="1431"/>
      <c r="TG2" s="1431"/>
      <c r="TH2" s="1431"/>
      <c r="TI2" s="1431"/>
      <c r="TJ2" s="1431"/>
      <c r="TK2" s="1431"/>
      <c r="TL2" s="1431"/>
      <c r="TM2" s="1431"/>
      <c r="TN2" s="1431"/>
      <c r="TO2" s="1431"/>
      <c r="TP2" s="1431"/>
      <c r="TQ2" s="1431"/>
      <c r="TR2" s="1431"/>
      <c r="TS2" s="1431"/>
      <c r="TT2" s="1431"/>
      <c r="TU2" s="1431"/>
      <c r="TV2" s="1431"/>
      <c r="TW2" s="1431"/>
      <c r="TX2" s="1431"/>
      <c r="TY2" s="1431"/>
      <c r="TZ2" s="1431"/>
      <c r="UA2" s="1431"/>
      <c r="UB2" s="1431"/>
      <c r="UC2" s="1431"/>
      <c r="UD2" s="1431"/>
      <c r="UE2" s="1431"/>
      <c r="UF2" s="1431"/>
      <c r="UG2" s="1431"/>
      <c r="UH2" s="1431"/>
      <c r="UI2" s="1431"/>
      <c r="UJ2" s="1431"/>
      <c r="UK2" s="1431"/>
      <c r="UL2" s="1431"/>
      <c r="UM2" s="1431"/>
      <c r="UN2" s="1431"/>
      <c r="UO2" s="1431"/>
      <c r="UP2" s="1431"/>
      <c r="UQ2" s="1431"/>
      <c r="UR2" s="1431"/>
      <c r="US2" s="1431"/>
      <c r="UT2" s="1431"/>
      <c r="UU2" s="1431"/>
      <c r="UV2" s="1431"/>
      <c r="UW2" s="1431"/>
      <c r="UX2" s="1431"/>
      <c r="UY2" s="1431"/>
      <c r="UZ2" s="1431"/>
      <c r="VA2" s="1431"/>
      <c r="VB2" s="1431"/>
      <c r="VC2" s="1431"/>
      <c r="VD2" s="1431"/>
      <c r="VE2" s="1431"/>
      <c r="VF2" s="1431"/>
      <c r="VG2" s="1431"/>
      <c r="VH2" s="1431"/>
      <c r="VI2" s="1431"/>
      <c r="VJ2" s="1431"/>
      <c r="VK2" s="1431"/>
      <c r="VL2" s="1431"/>
      <c r="VM2" s="1431"/>
      <c r="VN2" s="1431"/>
      <c r="VO2" s="1431"/>
      <c r="VP2" s="1431"/>
      <c r="VQ2" s="1431"/>
      <c r="VR2" s="1431"/>
      <c r="VS2" s="1431"/>
      <c r="VT2" s="1431"/>
      <c r="VU2" s="1431"/>
      <c r="VV2" s="1431"/>
      <c r="VW2" s="1431"/>
      <c r="VX2" s="1431"/>
      <c r="VY2" s="1431"/>
      <c r="VZ2" s="1431"/>
      <c r="WA2" s="1431"/>
      <c r="WB2" s="1431"/>
      <c r="WC2" s="1431"/>
      <c r="WD2" s="1431"/>
      <c r="WE2" s="1431"/>
      <c r="WF2" s="1431"/>
      <c r="WG2" s="1431"/>
      <c r="WH2" s="1431"/>
      <c r="WI2" s="1431"/>
      <c r="WJ2" s="1431"/>
      <c r="WK2" s="1431"/>
      <c r="WL2" s="1431"/>
      <c r="WM2" s="1431"/>
      <c r="WN2" s="1431"/>
      <c r="WO2" s="1431"/>
      <c r="WP2" s="1431"/>
      <c r="WQ2" s="1431"/>
      <c r="WR2" s="1431"/>
      <c r="WS2" s="1431"/>
      <c r="WT2" s="1431"/>
      <c r="WU2" s="1431"/>
      <c r="WV2" s="1431"/>
      <c r="WW2" s="1431"/>
      <c r="WX2" s="1431"/>
      <c r="WY2" s="1431"/>
      <c r="WZ2" s="1431"/>
      <c r="XA2" s="1431"/>
      <c r="XB2" s="1431"/>
      <c r="XC2" s="1431"/>
      <c r="XD2" s="1431"/>
      <c r="XE2" s="1431"/>
      <c r="XF2" s="1431"/>
      <c r="XG2" s="1431"/>
      <c r="XH2" s="1431"/>
      <c r="XI2" s="1431"/>
      <c r="XJ2" s="1431"/>
      <c r="XK2" s="1431"/>
      <c r="XL2" s="1431"/>
      <c r="XM2" s="1431"/>
      <c r="XN2" s="1431"/>
      <c r="XO2" s="1431"/>
      <c r="XP2" s="1431"/>
      <c r="XQ2" s="1431"/>
      <c r="XR2" s="1431"/>
      <c r="XS2" s="1431"/>
      <c r="XT2" s="1431"/>
      <c r="XU2" s="1431"/>
      <c r="XV2" s="1431"/>
      <c r="XW2" s="1431"/>
      <c r="XX2" s="1431"/>
      <c r="XY2" s="1431"/>
      <c r="XZ2" s="1431"/>
      <c r="YA2" s="1431"/>
      <c r="YB2" s="1431"/>
      <c r="YC2" s="1431"/>
      <c r="YD2" s="1431"/>
      <c r="YE2" s="1431"/>
      <c r="YF2" s="1431"/>
      <c r="YG2" s="1431"/>
      <c r="YH2" s="1431"/>
      <c r="YI2" s="1431"/>
      <c r="YJ2" s="1431"/>
      <c r="YK2" s="1431"/>
      <c r="YL2" s="1431"/>
      <c r="YM2" s="1431"/>
      <c r="YN2" s="1431"/>
      <c r="YO2" s="1431"/>
      <c r="YP2" s="1431"/>
      <c r="YQ2" s="1431"/>
      <c r="YR2" s="1431"/>
      <c r="YS2" s="1431"/>
      <c r="YT2" s="1431"/>
      <c r="YU2" s="1431"/>
      <c r="YV2" s="1431"/>
      <c r="YW2" s="1431"/>
      <c r="YX2" s="1431"/>
      <c r="YY2" s="1431"/>
      <c r="YZ2" s="1431"/>
      <c r="ZA2" s="1431"/>
      <c r="ZB2" s="1431"/>
      <c r="ZC2" s="1431"/>
      <c r="ZD2" s="1431"/>
      <c r="ZE2" s="1431"/>
      <c r="ZF2" s="1431"/>
      <c r="ZG2" s="1431"/>
      <c r="ZH2" s="1431"/>
      <c r="ZI2" s="1431"/>
      <c r="ZJ2" s="1431"/>
      <c r="ZK2" s="1431"/>
      <c r="ZL2" s="1431"/>
      <c r="ZM2" s="1431"/>
      <c r="ZN2" s="1431"/>
      <c r="ZO2" s="1431"/>
      <c r="ZP2" s="1431"/>
      <c r="ZQ2" s="1431"/>
      <c r="ZR2" s="1431"/>
      <c r="ZS2" s="1431"/>
      <c r="ZT2" s="1431"/>
      <c r="ZU2" s="1431"/>
      <c r="ZV2" s="1431"/>
      <c r="ZW2" s="1431"/>
      <c r="ZX2" s="1431"/>
      <c r="ZY2" s="1431"/>
      <c r="ZZ2" s="1431"/>
      <c r="AAA2" s="1431"/>
      <c r="AAB2" s="1431"/>
      <c r="AAC2" s="1431"/>
      <c r="AAD2" s="1431"/>
      <c r="AAE2" s="1431"/>
      <c r="AAF2" s="1431"/>
      <c r="AAG2" s="1431"/>
      <c r="AAH2" s="1431"/>
      <c r="AAI2" s="1431"/>
      <c r="AAJ2" s="1431"/>
      <c r="AAK2" s="1431"/>
      <c r="AAL2" s="1431"/>
      <c r="AAM2" s="1431"/>
      <c r="AAN2" s="1431"/>
      <c r="AAO2" s="1431"/>
      <c r="AAP2" s="1431"/>
      <c r="AAQ2" s="1431"/>
      <c r="AAR2" s="1431"/>
      <c r="AAS2" s="1431"/>
      <c r="AAT2" s="1431"/>
      <c r="AAU2" s="1431"/>
      <c r="AAV2" s="1431"/>
      <c r="AAW2" s="1431"/>
      <c r="AAX2" s="1431"/>
      <c r="AAY2" s="1431"/>
      <c r="AAZ2" s="1431"/>
      <c r="ABA2" s="1431"/>
      <c r="ABB2" s="1431"/>
      <c r="ABC2" s="1431"/>
      <c r="ABD2" s="1431"/>
      <c r="ABE2" s="1431"/>
      <c r="ABF2" s="1431"/>
      <c r="ABG2" s="1431"/>
      <c r="ABH2" s="1431"/>
      <c r="ABI2" s="1431"/>
      <c r="ABJ2" s="1431"/>
      <c r="ABK2" s="1431"/>
      <c r="ABL2" s="1431"/>
      <c r="ABM2" s="1431"/>
      <c r="ABN2" s="1431"/>
      <c r="ABO2" s="1431"/>
      <c r="ABP2" s="1431"/>
      <c r="ABQ2" s="1431"/>
      <c r="ABR2" s="1431"/>
      <c r="ABS2" s="1431"/>
      <c r="ABT2" s="1431"/>
      <c r="ABU2" s="1431"/>
      <c r="ABV2" s="1431"/>
      <c r="ABW2" s="1431"/>
      <c r="ABX2" s="1431"/>
      <c r="ABY2" s="1431"/>
      <c r="ABZ2" s="1431"/>
      <c r="ACA2" s="1431"/>
      <c r="ACB2" s="1431"/>
      <c r="ACC2" s="1431"/>
      <c r="ACD2" s="1431"/>
      <c r="ACE2" s="1431"/>
      <c r="ACF2" s="1431"/>
      <c r="ACG2" s="1431"/>
      <c r="ACH2" s="1431"/>
      <c r="ACI2" s="1431"/>
      <c r="ACJ2" s="1431"/>
      <c r="ACK2" s="1431"/>
      <c r="ACL2" s="1431"/>
      <c r="ACM2" s="1431"/>
      <c r="ACN2" s="1431"/>
      <c r="ACO2" s="1431"/>
      <c r="ACP2" s="1431"/>
      <c r="ACQ2" s="1431"/>
      <c r="ACR2" s="1431"/>
      <c r="ACS2" s="1431"/>
      <c r="ACT2" s="1431"/>
      <c r="ACU2" s="1431"/>
      <c r="ACV2" s="1431"/>
      <c r="ACW2" s="1431"/>
      <c r="ACX2" s="1431"/>
      <c r="ACY2" s="1431"/>
      <c r="ACZ2" s="1431"/>
      <c r="ADA2" s="1431"/>
      <c r="ADB2" s="1431"/>
      <c r="ADC2" s="1431"/>
      <c r="ADD2" s="1431"/>
      <c r="ADE2" s="1431"/>
      <c r="ADF2" s="1431"/>
      <c r="ADG2" s="1431"/>
      <c r="ADH2" s="1431"/>
      <c r="ADI2" s="1431"/>
      <c r="ADJ2" s="1431"/>
      <c r="ADK2" s="1431"/>
      <c r="ADL2" s="1431"/>
      <c r="ADM2" s="1431"/>
      <c r="ADN2" s="1431"/>
      <c r="ADO2" s="1431"/>
      <c r="ADP2" s="1431"/>
      <c r="ADQ2" s="1431"/>
      <c r="ADR2" s="1431"/>
      <c r="ADS2" s="1431"/>
      <c r="ADT2" s="1431"/>
      <c r="ADU2" s="1431"/>
      <c r="ADV2" s="1431"/>
      <c r="ADW2" s="1431"/>
      <c r="ADX2" s="1431"/>
      <c r="ADY2" s="1431"/>
      <c r="ADZ2" s="1431"/>
      <c r="AEA2" s="1431"/>
      <c r="AEB2" s="1431"/>
      <c r="AEC2" s="1431"/>
      <c r="AED2" s="1431"/>
      <c r="AEE2" s="1431"/>
      <c r="AEF2" s="1431"/>
      <c r="AEG2" s="1431"/>
      <c r="AEH2" s="1431"/>
      <c r="AEI2" s="1431"/>
      <c r="AEJ2" s="1431"/>
      <c r="AEK2" s="1431"/>
      <c r="AEL2" s="1431"/>
      <c r="AEM2" s="1431"/>
      <c r="AEN2" s="1431"/>
      <c r="AEO2" s="1431"/>
      <c r="AEP2" s="1431"/>
      <c r="AEQ2" s="1431"/>
      <c r="AER2" s="1431"/>
      <c r="AES2" s="1431"/>
      <c r="AET2" s="1431"/>
      <c r="AEU2" s="1431"/>
      <c r="AEV2" s="1431"/>
      <c r="AEW2" s="1431"/>
      <c r="AEX2" s="1431"/>
      <c r="AEY2" s="1431"/>
      <c r="AEZ2" s="1431"/>
      <c r="AFA2" s="1431"/>
      <c r="AFB2" s="1431"/>
      <c r="AFC2" s="1431"/>
      <c r="AFD2" s="1431"/>
      <c r="AFE2" s="1431"/>
      <c r="AFF2" s="1431"/>
      <c r="AFG2" s="1431"/>
      <c r="AFH2" s="1431"/>
      <c r="AFI2" s="1431"/>
      <c r="AFJ2" s="1431"/>
      <c r="AFK2" s="1431"/>
      <c r="AFL2" s="1431"/>
      <c r="AFM2" s="1431"/>
      <c r="AFN2" s="1431"/>
      <c r="AFO2" s="1431"/>
      <c r="AFP2" s="1431"/>
      <c r="AFQ2" s="1431"/>
      <c r="AFR2" s="1431"/>
      <c r="AFS2" s="1431"/>
      <c r="AFT2" s="1431"/>
      <c r="AFU2" s="1431"/>
      <c r="AFV2" s="1431"/>
      <c r="AFW2" s="1431"/>
      <c r="AFX2" s="1431"/>
      <c r="AFY2" s="1431"/>
      <c r="AFZ2" s="1431"/>
      <c r="AGA2" s="1431"/>
      <c r="AGB2" s="1431"/>
      <c r="AGC2" s="1431"/>
      <c r="AGD2" s="1431"/>
      <c r="AGE2" s="1431"/>
      <c r="AGF2" s="1431"/>
      <c r="AGG2" s="1431"/>
      <c r="AGH2" s="1431"/>
      <c r="AGI2" s="1431"/>
      <c r="AGJ2" s="1431"/>
      <c r="AGK2" s="1431"/>
      <c r="AGL2" s="1431"/>
      <c r="AGM2" s="1431"/>
      <c r="AGN2" s="1431"/>
      <c r="AGO2" s="1431"/>
      <c r="AGP2" s="1431"/>
      <c r="AGQ2" s="1431"/>
      <c r="AGR2" s="1431"/>
      <c r="AGS2" s="1431"/>
      <c r="AGT2" s="1431"/>
      <c r="AGU2" s="1431"/>
      <c r="AGV2" s="1431"/>
      <c r="AGW2" s="1431"/>
      <c r="AGX2" s="1431"/>
      <c r="AGY2" s="1431"/>
      <c r="AGZ2" s="1431"/>
      <c r="AHA2" s="1431"/>
      <c r="AHB2" s="1431"/>
      <c r="AHC2" s="1431"/>
      <c r="AHD2" s="1431"/>
      <c r="AHE2" s="1431"/>
      <c r="AHF2" s="1431"/>
      <c r="AHG2" s="1431"/>
      <c r="AHH2" s="1431"/>
      <c r="AHI2" s="1431"/>
      <c r="AHJ2" s="1431"/>
      <c r="AHK2" s="1431"/>
      <c r="AHL2" s="1431"/>
      <c r="AHM2" s="1431"/>
      <c r="AHN2" s="1431"/>
      <c r="AHO2" s="1431"/>
      <c r="AHP2" s="1431"/>
      <c r="AHQ2" s="1431"/>
      <c r="AHR2" s="1431"/>
      <c r="AHS2" s="1431"/>
      <c r="AHT2" s="1431"/>
      <c r="AHU2" s="1431"/>
      <c r="AHV2" s="1431"/>
      <c r="AHW2" s="1431"/>
      <c r="AHX2" s="1431"/>
      <c r="AHY2" s="1431"/>
      <c r="AHZ2" s="1431"/>
      <c r="AIA2" s="1431"/>
      <c r="AIB2" s="1431"/>
      <c r="AIC2" s="1431"/>
      <c r="AID2" s="1431"/>
      <c r="AIE2" s="1431"/>
      <c r="AIF2" s="1431"/>
      <c r="AIG2" s="1431"/>
      <c r="AIH2" s="1431"/>
      <c r="AII2" s="1431"/>
      <c r="AIJ2" s="1431"/>
      <c r="AIK2" s="1431"/>
      <c r="AIL2" s="1431"/>
      <c r="AIM2" s="1431"/>
      <c r="AIN2" s="1431"/>
      <c r="AIO2" s="1431"/>
      <c r="AIP2" s="1431"/>
      <c r="AIQ2" s="1431"/>
      <c r="AIR2" s="1431"/>
      <c r="AIS2" s="1431"/>
      <c r="AIT2" s="1431"/>
      <c r="AIU2" s="1431"/>
      <c r="AIV2" s="1431"/>
      <c r="AIW2" s="1431"/>
      <c r="AIX2" s="1431"/>
      <c r="AIY2" s="1431"/>
      <c r="AIZ2" s="1431"/>
      <c r="AJA2" s="1431"/>
      <c r="AJB2" s="1431"/>
      <c r="AJC2" s="1431"/>
      <c r="AJD2" s="1431"/>
      <c r="AJE2" s="1431"/>
      <c r="AJF2" s="1431"/>
      <c r="AJG2" s="1431"/>
      <c r="AJH2" s="1431"/>
      <c r="AJI2" s="1431"/>
      <c r="AJJ2" s="1431"/>
      <c r="AJK2" s="1431"/>
      <c r="AJL2" s="1431"/>
      <c r="AJM2" s="1431"/>
      <c r="AJN2" s="1431"/>
      <c r="AJO2" s="1431"/>
      <c r="AJP2" s="1431"/>
      <c r="AJQ2" s="1431"/>
      <c r="AJR2" s="1431"/>
      <c r="AJS2" s="1431"/>
      <c r="AJT2" s="1431"/>
      <c r="AJU2" s="1431"/>
      <c r="AJV2" s="1431"/>
      <c r="AJW2" s="1431"/>
      <c r="AJX2" s="1431"/>
      <c r="AJY2" s="1431"/>
      <c r="AJZ2" s="1431"/>
      <c r="AKA2" s="1431"/>
      <c r="AKB2" s="1431"/>
      <c r="AKC2" s="1431"/>
      <c r="AKD2" s="1431"/>
      <c r="AKE2" s="1431"/>
      <c r="AKF2" s="1431"/>
      <c r="AKG2" s="1431"/>
      <c r="AKH2" s="1431"/>
      <c r="AKI2" s="1431"/>
      <c r="AKJ2" s="1431"/>
      <c r="AKK2" s="1431"/>
      <c r="AKL2" s="1431"/>
      <c r="AKM2" s="1431"/>
      <c r="AKN2" s="1431"/>
      <c r="AKO2" s="1431"/>
      <c r="AKP2" s="1431"/>
      <c r="AKQ2" s="1431"/>
      <c r="AKR2" s="1431"/>
      <c r="AKS2" s="1431"/>
      <c r="AKT2" s="1431"/>
      <c r="AKU2" s="1431"/>
      <c r="AKV2" s="1431"/>
      <c r="AKW2" s="1431"/>
      <c r="AKX2" s="1431"/>
      <c r="AKY2" s="1431"/>
      <c r="AKZ2" s="1431"/>
      <c r="ALA2" s="1431"/>
      <c r="ALB2" s="1431"/>
      <c r="ALC2" s="1431"/>
      <c r="ALD2" s="1431"/>
      <c r="ALE2" s="1431"/>
      <c r="ALF2" s="1431"/>
      <c r="ALG2" s="1431"/>
      <c r="ALH2" s="1431"/>
      <c r="ALI2" s="1431"/>
      <c r="ALJ2" s="1431"/>
      <c r="ALK2" s="1431"/>
      <c r="ALL2" s="1431"/>
      <c r="ALM2" s="1431"/>
      <c r="ALN2" s="1431"/>
      <c r="ALO2" s="1431"/>
      <c r="ALP2" s="1431"/>
      <c r="ALQ2" s="1431"/>
      <c r="ALR2" s="1431"/>
      <c r="ALS2" s="1431"/>
      <c r="ALT2" s="1431"/>
      <c r="ALU2" s="1431"/>
      <c r="ALV2" s="1431"/>
      <c r="ALW2" s="1431"/>
      <c r="ALX2" s="1431"/>
      <c r="ALY2" s="1431"/>
      <c r="ALZ2" s="1431"/>
      <c r="AMA2" s="1431"/>
      <c r="AMB2" s="1431"/>
      <c r="AMC2" s="1431"/>
      <c r="AMD2" s="1431"/>
      <c r="AME2" s="1431"/>
      <c r="AMF2" s="1431"/>
      <c r="AMG2" s="1431"/>
      <c r="AMH2" s="1431"/>
      <c r="AMI2" s="1431"/>
      <c r="AMJ2" s="1431"/>
      <c r="AMK2" s="1431"/>
      <c r="AML2" s="1431"/>
      <c r="AMM2" s="1431"/>
      <c r="AMN2" s="1431"/>
      <c r="AMO2" s="1431"/>
      <c r="AMP2" s="1431"/>
      <c r="AMQ2" s="1431"/>
      <c r="AMR2" s="1431"/>
      <c r="AMS2" s="1431"/>
      <c r="AMT2" s="1431"/>
      <c r="AMU2" s="1431"/>
      <c r="AMV2" s="1431"/>
      <c r="AMW2" s="1431"/>
      <c r="AMX2" s="1431"/>
      <c r="AMY2" s="1431"/>
      <c r="AMZ2" s="1431"/>
      <c r="ANA2" s="1431"/>
      <c r="ANB2" s="1431"/>
      <c r="ANC2" s="1431"/>
      <c r="AND2" s="1431"/>
      <c r="ANE2" s="1431"/>
      <c r="ANF2" s="1431"/>
      <c r="ANG2" s="1431"/>
      <c r="ANH2" s="1431"/>
      <c r="ANI2" s="1431"/>
      <c r="ANJ2" s="1431"/>
      <c r="ANK2" s="1431"/>
      <c r="ANL2" s="1431"/>
      <c r="ANM2" s="1431"/>
      <c r="ANN2" s="1431"/>
      <c r="ANO2" s="1431"/>
      <c r="ANP2" s="1431"/>
      <c r="ANQ2" s="1431"/>
      <c r="ANR2" s="1431"/>
      <c r="ANS2" s="1431"/>
      <c r="ANT2" s="1431"/>
      <c r="ANU2" s="1431"/>
      <c r="ANV2" s="1431"/>
      <c r="ANW2" s="1431"/>
      <c r="ANX2" s="1431"/>
      <c r="ANY2" s="1431"/>
      <c r="ANZ2" s="1431"/>
      <c r="AOA2" s="1431"/>
      <c r="AOB2" s="1431"/>
      <c r="AOC2" s="1431"/>
      <c r="AOD2" s="1431"/>
      <c r="AOE2" s="1431"/>
      <c r="AOF2" s="1431"/>
      <c r="AOG2" s="1431"/>
      <c r="AOH2" s="1431"/>
      <c r="AOI2" s="1431"/>
      <c r="AOJ2" s="1431"/>
      <c r="AOK2" s="1431"/>
      <c r="AOL2" s="1431"/>
      <c r="AOM2" s="1431"/>
      <c r="AON2" s="1431"/>
      <c r="AOO2" s="1431"/>
      <c r="AOP2" s="1431"/>
      <c r="AOQ2" s="1431"/>
      <c r="AOR2" s="1431"/>
      <c r="AOS2" s="1431"/>
      <c r="AOT2" s="1431"/>
      <c r="AOU2" s="1431"/>
      <c r="AOV2" s="1431"/>
      <c r="AOW2" s="1431"/>
      <c r="AOX2" s="1431"/>
      <c r="AOY2" s="1431"/>
      <c r="AOZ2" s="1431"/>
      <c r="APA2" s="1431"/>
      <c r="APB2" s="1431"/>
      <c r="APC2" s="1431"/>
      <c r="APD2" s="1431"/>
      <c r="APE2" s="1431"/>
      <c r="APF2" s="1431"/>
      <c r="APG2" s="1431"/>
      <c r="APH2" s="1431"/>
      <c r="API2" s="1431"/>
      <c r="APJ2" s="1431"/>
      <c r="APK2" s="1431"/>
      <c r="APL2" s="1431"/>
      <c r="APM2" s="1431"/>
      <c r="APN2" s="1431"/>
      <c r="APO2" s="1431"/>
      <c r="APP2" s="1431"/>
      <c r="APQ2" s="1431"/>
      <c r="APR2" s="1431"/>
      <c r="APS2" s="1431"/>
      <c r="APT2" s="1431"/>
      <c r="APU2" s="1431"/>
      <c r="APV2" s="1431"/>
      <c r="APW2" s="1431"/>
      <c r="APX2" s="1431"/>
      <c r="APY2" s="1431"/>
      <c r="APZ2" s="1431"/>
      <c r="AQA2" s="1431"/>
      <c r="AQB2" s="1431"/>
      <c r="AQC2" s="1431"/>
      <c r="AQD2" s="1431"/>
      <c r="AQE2" s="1431"/>
      <c r="AQF2" s="1431"/>
      <c r="AQG2" s="1431"/>
      <c r="AQH2" s="1431"/>
      <c r="AQI2" s="1431"/>
      <c r="AQJ2" s="1431"/>
      <c r="AQK2" s="1431"/>
      <c r="AQL2" s="1431"/>
      <c r="AQM2" s="1431"/>
      <c r="AQN2" s="1431"/>
      <c r="AQO2" s="1431"/>
      <c r="AQP2" s="1431"/>
      <c r="AQQ2" s="1431"/>
      <c r="AQR2" s="1431"/>
      <c r="AQS2" s="1431"/>
      <c r="AQT2" s="1431"/>
      <c r="AQU2" s="1431"/>
      <c r="AQV2" s="1431"/>
      <c r="AQW2" s="1431"/>
      <c r="AQX2" s="1431"/>
      <c r="AQY2" s="1431"/>
      <c r="AQZ2" s="1431"/>
      <c r="ARA2" s="1431"/>
      <c r="ARB2" s="1431"/>
      <c r="ARC2" s="1431"/>
      <c r="ARD2" s="1431"/>
      <c r="ARE2" s="1431"/>
      <c r="ARF2" s="1431"/>
      <c r="ARG2" s="1431"/>
      <c r="ARH2" s="1431"/>
      <c r="ARI2" s="1431"/>
      <c r="ARJ2" s="1431"/>
      <c r="ARK2" s="1431"/>
      <c r="ARL2" s="1431"/>
      <c r="ARM2" s="1431"/>
      <c r="ARN2" s="1431"/>
      <c r="ARO2" s="1431"/>
      <c r="ARP2" s="1431"/>
      <c r="ARQ2" s="1431"/>
      <c r="ARR2" s="1431"/>
      <c r="ARS2" s="1431"/>
      <c r="ART2" s="1431"/>
      <c r="ARU2" s="1431"/>
      <c r="ARV2" s="1431"/>
      <c r="ARW2" s="1431"/>
      <c r="ARX2" s="1431"/>
      <c r="ARY2" s="1431"/>
      <c r="ARZ2" s="1431"/>
      <c r="ASA2" s="1431"/>
      <c r="ASB2" s="1431"/>
      <c r="ASC2" s="1431"/>
      <c r="ASD2" s="1431"/>
      <c r="ASE2" s="1431"/>
      <c r="ASF2" s="1431"/>
      <c r="ASG2" s="1431"/>
      <c r="ASH2" s="1431"/>
      <c r="ASI2" s="1431"/>
      <c r="ASJ2" s="1431"/>
      <c r="ASK2" s="1431"/>
      <c r="ASL2" s="1431"/>
      <c r="ASM2" s="1431"/>
      <c r="ASN2" s="1431"/>
      <c r="ASO2" s="1431"/>
      <c r="ASP2" s="1431"/>
      <c r="ASQ2" s="1431"/>
      <c r="ASR2" s="1431"/>
      <c r="ASS2" s="1431"/>
      <c r="AST2" s="1431"/>
      <c r="ASU2" s="1431"/>
      <c r="ASV2" s="1431"/>
      <c r="ASW2" s="1431"/>
      <c r="ASX2" s="1431"/>
      <c r="ASY2" s="1431"/>
      <c r="ASZ2" s="1431"/>
      <c r="ATA2" s="1431"/>
      <c r="ATB2" s="1431"/>
      <c r="ATC2" s="1431"/>
      <c r="ATD2" s="1431"/>
      <c r="ATE2" s="1431"/>
      <c r="ATF2" s="1431"/>
      <c r="ATG2" s="1431"/>
      <c r="ATH2" s="1431"/>
      <c r="ATI2" s="1431"/>
      <c r="ATJ2" s="1431"/>
      <c r="ATK2" s="1431"/>
      <c r="ATL2" s="1431"/>
      <c r="ATM2" s="1431"/>
      <c r="ATN2" s="1431"/>
      <c r="ATO2" s="1431"/>
      <c r="ATP2" s="1431"/>
      <c r="ATQ2" s="1431"/>
      <c r="ATR2" s="1431"/>
      <c r="ATS2" s="1431"/>
      <c r="ATT2" s="1431"/>
      <c r="ATU2" s="1431"/>
      <c r="ATV2" s="1431"/>
      <c r="ATW2" s="1431"/>
      <c r="ATX2" s="1431"/>
      <c r="ATY2" s="1431"/>
      <c r="ATZ2" s="1431"/>
      <c r="AUA2" s="1431"/>
      <c r="AUB2" s="1431"/>
      <c r="AUC2" s="1431"/>
      <c r="AUD2" s="1431"/>
      <c r="AUE2" s="1431"/>
      <c r="AUF2" s="1431"/>
      <c r="AUG2" s="1431"/>
      <c r="AUH2" s="1431"/>
      <c r="AUI2" s="1431"/>
      <c r="AUJ2" s="1431"/>
      <c r="AUK2" s="1431"/>
      <c r="AUL2" s="1431"/>
      <c r="AUM2" s="1431"/>
      <c r="AUN2" s="1431"/>
      <c r="AUO2" s="1431"/>
      <c r="AUP2" s="1431"/>
      <c r="AUQ2" s="1431"/>
      <c r="AUR2" s="1431"/>
      <c r="AUS2" s="1431"/>
      <c r="AUT2" s="1431"/>
      <c r="AUU2" s="1431"/>
      <c r="AUV2" s="1431"/>
      <c r="AUW2" s="1431"/>
      <c r="AUX2" s="1431"/>
      <c r="AUY2" s="1431"/>
      <c r="AUZ2" s="1431"/>
      <c r="AVA2" s="1431"/>
      <c r="AVB2" s="1431"/>
      <c r="AVC2" s="1431"/>
      <c r="AVD2" s="1431"/>
      <c r="AVE2" s="1431"/>
      <c r="AVF2" s="1431"/>
      <c r="AVG2" s="1431"/>
      <c r="AVH2" s="1431"/>
      <c r="AVI2" s="1431"/>
      <c r="AVJ2" s="1431"/>
      <c r="AVK2" s="1431"/>
      <c r="AVL2" s="1431"/>
      <c r="AVM2" s="1431"/>
      <c r="AVN2" s="1431"/>
      <c r="AVO2" s="1431"/>
      <c r="AVP2" s="1431"/>
      <c r="AVQ2" s="1431"/>
      <c r="AVR2" s="1431"/>
      <c r="AVS2" s="1431"/>
      <c r="AVT2" s="1431"/>
      <c r="AVU2" s="1431"/>
      <c r="AVV2" s="1431"/>
      <c r="AVW2" s="1431"/>
      <c r="AVX2" s="1431"/>
      <c r="AVY2" s="1431"/>
      <c r="AVZ2" s="1431"/>
      <c r="AWA2" s="1431"/>
      <c r="AWB2" s="1431"/>
      <c r="AWC2" s="1431"/>
      <c r="AWD2" s="1431"/>
      <c r="AWE2" s="1431"/>
      <c r="AWF2" s="1431"/>
      <c r="AWG2" s="1431"/>
      <c r="AWH2" s="1431"/>
      <c r="AWI2" s="1431"/>
      <c r="AWJ2" s="1431"/>
      <c r="AWK2" s="1431"/>
      <c r="AWL2" s="1431"/>
      <c r="AWM2" s="1431"/>
      <c r="AWN2" s="1431"/>
      <c r="AWO2" s="1431"/>
      <c r="AWP2" s="1431"/>
      <c r="AWQ2" s="1431"/>
      <c r="AWR2" s="1431"/>
      <c r="AWS2" s="1431"/>
      <c r="AWT2" s="1431"/>
      <c r="AWU2" s="1431"/>
      <c r="AWV2" s="1431"/>
      <c r="AWW2" s="1431"/>
      <c r="AWX2" s="1431"/>
      <c r="AWY2" s="1431"/>
      <c r="AWZ2" s="1431"/>
      <c r="AXA2" s="1431"/>
      <c r="AXB2" s="1431"/>
      <c r="AXC2" s="1431"/>
      <c r="AXD2" s="1431"/>
      <c r="AXE2" s="1431"/>
      <c r="AXF2" s="1431"/>
      <c r="AXG2" s="1431"/>
      <c r="AXH2" s="1431"/>
      <c r="AXI2" s="1431"/>
      <c r="AXJ2" s="1431"/>
      <c r="AXK2" s="1431"/>
      <c r="AXL2" s="1431"/>
      <c r="AXM2" s="1431"/>
      <c r="AXN2" s="1431"/>
      <c r="AXO2" s="1431"/>
      <c r="AXP2" s="1431"/>
      <c r="AXQ2" s="1431"/>
      <c r="AXR2" s="1431"/>
      <c r="AXS2" s="1431"/>
      <c r="AXT2" s="1431"/>
      <c r="AXU2" s="1431"/>
      <c r="AXV2" s="1431"/>
      <c r="AXW2" s="1431"/>
      <c r="AXX2" s="1431"/>
      <c r="AXY2" s="1431"/>
      <c r="AXZ2" s="1431"/>
      <c r="AYA2" s="1431"/>
      <c r="AYB2" s="1431"/>
      <c r="AYC2" s="1431"/>
      <c r="AYD2" s="1431"/>
      <c r="AYE2" s="1431"/>
      <c r="AYF2" s="1431"/>
      <c r="AYG2" s="1431"/>
      <c r="AYH2" s="1431"/>
      <c r="AYI2" s="1431"/>
      <c r="AYJ2" s="1431"/>
      <c r="AYK2" s="1431"/>
      <c r="AYL2" s="1431"/>
      <c r="AYM2" s="1431"/>
      <c r="AYN2" s="1431"/>
      <c r="AYO2" s="1431"/>
      <c r="AYP2" s="1431"/>
      <c r="AYQ2" s="1431"/>
      <c r="AYR2" s="1431"/>
      <c r="AYS2" s="1431"/>
      <c r="AYT2" s="1431"/>
      <c r="AYU2" s="1431"/>
      <c r="AYV2" s="1431"/>
      <c r="AYW2" s="1431"/>
      <c r="AYX2" s="1431"/>
      <c r="AYY2" s="1431"/>
      <c r="AYZ2" s="1431"/>
      <c r="AZA2" s="1431"/>
      <c r="AZB2" s="1431"/>
      <c r="AZC2" s="1431"/>
      <c r="AZD2" s="1431"/>
      <c r="AZE2" s="1431"/>
      <c r="AZF2" s="1431"/>
      <c r="AZG2" s="1431"/>
      <c r="AZH2" s="1431"/>
      <c r="AZI2" s="1431"/>
      <c r="AZJ2" s="1431"/>
      <c r="AZK2" s="1431"/>
      <c r="AZL2" s="1431"/>
      <c r="AZM2" s="1431"/>
      <c r="AZN2" s="1431"/>
      <c r="AZO2" s="1431"/>
      <c r="AZP2" s="1431"/>
      <c r="AZQ2" s="1431"/>
      <c r="AZR2" s="1431"/>
      <c r="AZS2" s="1431"/>
      <c r="AZT2" s="1431"/>
      <c r="AZU2" s="1431"/>
      <c r="AZV2" s="1431"/>
      <c r="AZW2" s="1431"/>
      <c r="AZX2" s="1431"/>
      <c r="AZY2" s="1431"/>
      <c r="AZZ2" s="1431"/>
      <c r="BAA2" s="1431"/>
      <c r="BAB2" s="1431"/>
      <c r="BAC2" s="1431"/>
      <c r="BAD2" s="1431"/>
      <c r="BAE2" s="1431"/>
      <c r="BAF2" s="1431"/>
      <c r="BAG2" s="1431"/>
      <c r="BAH2" s="1431"/>
      <c r="BAI2" s="1431"/>
      <c r="BAJ2" s="1431"/>
      <c r="BAK2" s="1431"/>
      <c r="BAL2" s="1431"/>
      <c r="BAM2" s="1431"/>
      <c r="BAN2" s="1431"/>
      <c r="BAO2" s="1431"/>
      <c r="BAP2" s="1431"/>
      <c r="BAQ2" s="1431"/>
      <c r="BAR2" s="1431"/>
      <c r="BAS2" s="1431"/>
      <c r="BAT2" s="1431"/>
      <c r="BAU2" s="1431"/>
      <c r="BAV2" s="1431"/>
      <c r="BAW2" s="1431"/>
      <c r="BAX2" s="1431"/>
      <c r="BAY2" s="1431"/>
      <c r="BAZ2" s="1431"/>
      <c r="BBA2" s="1431"/>
      <c r="BBB2" s="1431"/>
      <c r="BBC2" s="1431"/>
      <c r="BBD2" s="1431"/>
      <c r="BBE2" s="1431"/>
      <c r="BBF2" s="1431"/>
      <c r="BBG2" s="1431"/>
      <c r="BBH2" s="1431"/>
      <c r="BBI2" s="1431"/>
      <c r="BBJ2" s="1431"/>
      <c r="BBK2" s="1431"/>
      <c r="BBL2" s="1431"/>
      <c r="BBM2" s="1431"/>
      <c r="BBN2" s="1431"/>
      <c r="BBO2" s="1431"/>
      <c r="BBP2" s="1431"/>
      <c r="BBQ2" s="1431"/>
      <c r="BBR2" s="1431"/>
      <c r="BBS2" s="1431"/>
      <c r="BBT2" s="1431"/>
      <c r="BBU2" s="1431"/>
      <c r="BBV2" s="1431"/>
      <c r="BBW2" s="1431"/>
      <c r="BBX2" s="1431"/>
      <c r="BBY2" s="1431"/>
      <c r="BBZ2" s="1431"/>
      <c r="BCA2" s="1431"/>
      <c r="BCB2" s="1431"/>
      <c r="BCC2" s="1431"/>
      <c r="BCD2" s="1431"/>
      <c r="BCE2" s="1431"/>
      <c r="BCF2" s="1431"/>
      <c r="BCG2" s="1431"/>
      <c r="BCH2" s="1431"/>
      <c r="BCI2" s="1431"/>
      <c r="BCJ2" s="1431"/>
      <c r="BCK2" s="1431"/>
      <c r="BCL2" s="1431"/>
      <c r="BCM2" s="1431"/>
      <c r="BCN2" s="1431"/>
      <c r="BCO2" s="1431"/>
      <c r="BCP2" s="1431"/>
      <c r="BCQ2" s="1431"/>
      <c r="BCR2" s="1431"/>
      <c r="BCS2" s="1431"/>
      <c r="BCT2" s="1431"/>
      <c r="BCU2" s="1431"/>
      <c r="BCV2" s="1431"/>
      <c r="BCW2" s="1431"/>
      <c r="BCX2" s="1431"/>
      <c r="BCY2" s="1431"/>
      <c r="BCZ2" s="1431"/>
      <c r="BDA2" s="1431"/>
      <c r="BDB2" s="1431"/>
      <c r="BDC2" s="1431"/>
      <c r="BDD2" s="1431"/>
      <c r="BDE2" s="1431"/>
      <c r="BDF2" s="1431"/>
      <c r="BDG2" s="1431"/>
      <c r="BDH2" s="1431"/>
      <c r="BDI2" s="1431"/>
      <c r="BDJ2" s="1431"/>
      <c r="BDK2" s="1431"/>
      <c r="BDL2" s="1431"/>
      <c r="BDM2" s="1431"/>
      <c r="BDN2" s="1431"/>
      <c r="BDO2" s="1431"/>
      <c r="BDP2" s="1431"/>
      <c r="BDQ2" s="1431"/>
      <c r="BDR2" s="1431"/>
      <c r="BDS2" s="1431"/>
      <c r="BDT2" s="1431"/>
      <c r="BDU2" s="1431"/>
      <c r="BDV2" s="1431"/>
      <c r="BDW2" s="1431"/>
      <c r="BDX2" s="1431"/>
      <c r="BDY2" s="1431"/>
      <c r="BDZ2" s="1431"/>
      <c r="BEA2" s="1431"/>
      <c r="BEB2" s="1431"/>
      <c r="BEC2" s="1431"/>
      <c r="BED2" s="1431"/>
      <c r="BEE2" s="1431"/>
      <c r="BEF2" s="1431"/>
      <c r="BEG2" s="1431"/>
      <c r="BEH2" s="1431"/>
      <c r="BEI2" s="1431"/>
      <c r="BEJ2" s="1431"/>
      <c r="BEK2" s="1431"/>
      <c r="BEL2" s="1431"/>
      <c r="BEM2" s="1431"/>
      <c r="BEN2" s="1431"/>
      <c r="BEO2" s="1431"/>
      <c r="BEP2" s="1431"/>
      <c r="BEQ2" s="1431"/>
      <c r="BER2" s="1431"/>
      <c r="BES2" s="1431"/>
      <c r="BET2" s="1431"/>
      <c r="BEU2" s="1431"/>
      <c r="BEV2" s="1431"/>
      <c r="BEW2" s="1431"/>
      <c r="BEX2" s="1431"/>
      <c r="BEY2" s="1431"/>
      <c r="BEZ2" s="1431"/>
      <c r="BFA2" s="1431"/>
      <c r="BFB2" s="1431"/>
      <c r="BFC2" s="1431"/>
      <c r="BFD2" s="1431"/>
      <c r="BFE2" s="1431"/>
      <c r="BFF2" s="1431"/>
      <c r="BFG2" s="1431"/>
      <c r="BFH2" s="1431"/>
      <c r="BFI2" s="1431"/>
      <c r="BFJ2" s="1431"/>
      <c r="BFK2" s="1431"/>
      <c r="BFL2" s="1431"/>
      <c r="BFM2" s="1431"/>
      <c r="BFN2" s="1431"/>
      <c r="BFO2" s="1431"/>
      <c r="BFP2" s="1431"/>
      <c r="BFQ2" s="1431"/>
      <c r="BFR2" s="1431"/>
      <c r="BFS2" s="1431"/>
      <c r="BFT2" s="1431"/>
      <c r="BFU2" s="1431"/>
      <c r="BFV2" s="1431"/>
      <c r="BFW2" s="1431"/>
      <c r="BFX2" s="1431"/>
      <c r="BFY2" s="1431"/>
      <c r="BFZ2" s="1431"/>
      <c r="BGA2" s="1431"/>
      <c r="BGB2" s="1431"/>
      <c r="BGC2" s="1431"/>
      <c r="BGD2" s="1431"/>
      <c r="BGE2" s="1431"/>
      <c r="BGF2" s="1431"/>
      <c r="BGG2" s="1431"/>
      <c r="BGH2" s="1431"/>
      <c r="BGI2" s="1431"/>
      <c r="BGJ2" s="1431"/>
      <c r="BGK2" s="1431"/>
      <c r="BGL2" s="1431"/>
      <c r="BGM2" s="1431"/>
      <c r="BGN2" s="1431"/>
      <c r="BGO2" s="1431"/>
      <c r="BGP2" s="1431"/>
      <c r="BGQ2" s="1431"/>
      <c r="BGR2" s="1431"/>
      <c r="BGS2" s="1431"/>
      <c r="BGT2" s="1431"/>
      <c r="BGU2" s="1431"/>
      <c r="BGV2" s="1431"/>
      <c r="BGW2" s="1431"/>
      <c r="BGX2" s="1431"/>
      <c r="BGY2" s="1431"/>
      <c r="BGZ2" s="1431"/>
      <c r="BHA2" s="1431"/>
      <c r="BHB2" s="1431"/>
      <c r="BHC2" s="1431"/>
      <c r="BHD2" s="1431"/>
      <c r="BHE2" s="1431"/>
      <c r="BHF2" s="1431"/>
      <c r="BHG2" s="1431"/>
      <c r="BHH2" s="1431"/>
      <c r="BHI2" s="1431"/>
      <c r="BHJ2" s="1431"/>
      <c r="BHK2" s="1431"/>
      <c r="BHL2" s="1431"/>
      <c r="BHM2" s="1431"/>
      <c r="BHN2" s="1431"/>
      <c r="BHO2" s="1431"/>
      <c r="BHP2" s="1431"/>
      <c r="BHQ2" s="1431"/>
      <c r="BHR2" s="1431"/>
      <c r="BHS2" s="1431"/>
      <c r="BHT2" s="1431"/>
      <c r="BHU2" s="1431"/>
      <c r="BHV2" s="1431"/>
      <c r="BHW2" s="1431"/>
      <c r="BHX2" s="1431"/>
      <c r="BHY2" s="1431"/>
      <c r="BHZ2" s="1431"/>
      <c r="BIA2" s="1431"/>
      <c r="BIB2" s="1431"/>
      <c r="BIC2" s="1431"/>
      <c r="BID2" s="1431"/>
      <c r="BIE2" s="1431"/>
      <c r="BIF2" s="1431"/>
      <c r="BIG2" s="1431"/>
      <c r="BIH2" s="1431"/>
      <c r="BII2" s="1431"/>
      <c r="BIJ2" s="1431"/>
      <c r="BIK2" s="1431"/>
      <c r="BIL2" s="1431"/>
      <c r="BIM2" s="1431"/>
      <c r="BIN2" s="1431"/>
      <c r="BIO2" s="1431"/>
      <c r="BIP2" s="1431"/>
      <c r="BIQ2" s="1431"/>
      <c r="BIR2" s="1431"/>
      <c r="BIS2" s="1431"/>
      <c r="BIT2" s="1431"/>
      <c r="BIU2" s="1431"/>
      <c r="BIV2" s="1431"/>
      <c r="BIW2" s="1431"/>
      <c r="BIX2" s="1431"/>
      <c r="BIY2" s="1431"/>
      <c r="BIZ2" s="1431"/>
      <c r="BJA2" s="1431"/>
      <c r="BJB2" s="1431"/>
      <c r="BJC2" s="1431"/>
      <c r="BJD2" s="1431"/>
      <c r="BJE2" s="1431"/>
      <c r="BJF2" s="1431"/>
      <c r="BJG2" s="1431"/>
      <c r="BJH2" s="1431"/>
      <c r="BJI2" s="1431"/>
      <c r="BJJ2" s="1431"/>
      <c r="BJK2" s="1431"/>
      <c r="BJL2" s="1431"/>
      <c r="BJM2" s="1431"/>
      <c r="BJN2" s="1431"/>
      <c r="BJO2" s="1431"/>
      <c r="BJP2" s="1431"/>
      <c r="BJQ2" s="1431"/>
      <c r="BJR2" s="1431"/>
      <c r="BJS2" s="1431"/>
      <c r="BJT2" s="1431"/>
      <c r="BJU2" s="1431"/>
      <c r="BJV2" s="1431"/>
      <c r="BJW2" s="1431"/>
      <c r="BJX2" s="1431"/>
      <c r="BJY2" s="1431"/>
      <c r="BJZ2" s="1431"/>
      <c r="BKA2" s="1431"/>
      <c r="BKB2" s="1431"/>
      <c r="BKC2" s="1431"/>
      <c r="BKD2" s="1431"/>
      <c r="BKE2" s="1431"/>
      <c r="BKF2" s="1431"/>
      <c r="BKG2" s="1431"/>
      <c r="BKH2" s="1431"/>
      <c r="BKI2" s="1431"/>
      <c r="BKJ2" s="1431"/>
      <c r="BKK2" s="1431"/>
      <c r="BKL2" s="1431"/>
      <c r="BKM2" s="1431"/>
      <c r="BKN2" s="1431"/>
      <c r="BKO2" s="1431"/>
      <c r="BKP2" s="1431"/>
      <c r="BKQ2" s="1431"/>
      <c r="BKR2" s="1431"/>
      <c r="BKS2" s="1431"/>
      <c r="BKT2" s="1431"/>
      <c r="BKU2" s="1431"/>
      <c r="BKV2" s="1431"/>
      <c r="BKW2" s="1431"/>
      <c r="BKX2" s="1431"/>
      <c r="BKY2" s="1431"/>
      <c r="BKZ2" s="1431"/>
      <c r="BLA2" s="1431"/>
      <c r="BLB2" s="1431"/>
      <c r="BLC2" s="1431"/>
      <c r="BLD2" s="1431"/>
      <c r="BLE2" s="1431"/>
      <c r="BLF2" s="1431"/>
      <c r="BLG2" s="1431"/>
      <c r="BLH2" s="1431"/>
      <c r="BLI2" s="1431"/>
      <c r="BLJ2" s="1431"/>
      <c r="BLK2" s="1431"/>
      <c r="BLL2" s="1431"/>
      <c r="BLM2" s="1431"/>
      <c r="BLN2" s="1431"/>
      <c r="BLO2" s="1431"/>
      <c r="BLP2" s="1431"/>
      <c r="BLQ2" s="1431"/>
      <c r="BLR2" s="1431"/>
      <c r="BLS2" s="1431"/>
      <c r="BLT2" s="1431"/>
      <c r="BLU2" s="1431"/>
      <c r="BLV2" s="1431"/>
      <c r="BLW2" s="1431"/>
      <c r="BLX2" s="1431"/>
      <c r="BLY2" s="1431"/>
      <c r="BLZ2" s="1431"/>
      <c r="BMA2" s="1431"/>
      <c r="BMB2" s="1431"/>
      <c r="BMC2" s="1431"/>
      <c r="BMD2" s="1431"/>
      <c r="BME2" s="1431"/>
      <c r="BMF2" s="1431"/>
      <c r="BMG2" s="1431"/>
      <c r="BMH2" s="1431"/>
      <c r="BMI2" s="1431"/>
      <c r="BMJ2" s="1431"/>
      <c r="BMK2" s="1431"/>
      <c r="BML2" s="1431"/>
      <c r="BMM2" s="1431"/>
      <c r="BMN2" s="1431"/>
      <c r="BMO2" s="1431"/>
      <c r="BMP2" s="1431"/>
      <c r="BMQ2" s="1431"/>
      <c r="BMR2" s="1431"/>
      <c r="BMS2" s="1431"/>
      <c r="BMT2" s="1431"/>
      <c r="BMU2" s="1431"/>
      <c r="BMV2" s="1431"/>
      <c r="BMW2" s="1431"/>
      <c r="BMX2" s="1431"/>
      <c r="BMY2" s="1431"/>
      <c r="BMZ2" s="1431"/>
      <c r="BNA2" s="1431"/>
      <c r="BNB2" s="1431"/>
      <c r="BNC2" s="1431"/>
      <c r="BND2" s="1431"/>
      <c r="BNE2" s="1431"/>
      <c r="BNF2" s="1431"/>
      <c r="BNG2" s="1431"/>
      <c r="BNH2" s="1431"/>
      <c r="BNI2" s="1431"/>
      <c r="BNJ2" s="1431"/>
      <c r="BNK2" s="1431"/>
      <c r="BNL2" s="1431"/>
      <c r="BNM2" s="1431"/>
      <c r="BNN2" s="1431"/>
      <c r="BNO2" s="1431"/>
      <c r="BNP2" s="1431"/>
      <c r="BNQ2" s="1431"/>
      <c r="BNR2" s="1431"/>
      <c r="BNS2" s="1431"/>
      <c r="BNT2" s="1431"/>
      <c r="BNU2" s="1431"/>
      <c r="BNV2" s="1431"/>
      <c r="BNW2" s="1431"/>
      <c r="BNX2" s="1431"/>
      <c r="BNY2" s="1431"/>
      <c r="BNZ2" s="1431"/>
      <c r="BOA2" s="1431"/>
      <c r="BOB2" s="1431"/>
      <c r="BOC2" s="1431"/>
      <c r="BOD2" s="1431"/>
      <c r="BOE2" s="1431"/>
      <c r="BOF2" s="1431"/>
      <c r="BOG2" s="1431"/>
      <c r="BOH2" s="1431"/>
      <c r="BOI2" s="1431"/>
      <c r="BOJ2" s="1431"/>
      <c r="BOK2" s="1431"/>
      <c r="BOL2" s="1431"/>
      <c r="BOM2" s="1431"/>
      <c r="BON2" s="1431"/>
      <c r="BOO2" s="1431"/>
      <c r="BOP2" s="1431"/>
      <c r="BOQ2" s="1431"/>
      <c r="BOR2" s="1431"/>
      <c r="BOS2" s="1431"/>
      <c r="BOT2" s="1431"/>
      <c r="BOU2" s="1431"/>
      <c r="BOV2" s="1431"/>
      <c r="BOW2" s="1431"/>
      <c r="BOX2" s="1431"/>
      <c r="BOY2" s="1431"/>
      <c r="BOZ2" s="1431"/>
      <c r="BPA2" s="1431"/>
      <c r="BPB2" s="1431"/>
      <c r="BPC2" s="1431"/>
      <c r="BPD2" s="1431"/>
      <c r="BPE2" s="1431"/>
      <c r="BPF2" s="1431"/>
      <c r="BPG2" s="1431"/>
      <c r="BPH2" s="1431"/>
      <c r="BPI2" s="1431"/>
      <c r="BPJ2" s="1431"/>
      <c r="BPK2" s="1431"/>
      <c r="BPL2" s="1431"/>
      <c r="BPM2" s="1431"/>
      <c r="BPN2" s="1431"/>
      <c r="BPO2" s="1431"/>
      <c r="BPP2" s="1431"/>
      <c r="BPQ2" s="1431"/>
      <c r="BPR2" s="1431"/>
      <c r="BPS2" s="1431"/>
      <c r="BPT2" s="1431"/>
      <c r="BPU2" s="1431"/>
      <c r="BPV2" s="1431"/>
      <c r="BPW2" s="1431"/>
      <c r="BPX2" s="1431"/>
      <c r="BPY2" s="1431"/>
      <c r="BPZ2" s="1431"/>
      <c r="BQA2" s="1431"/>
      <c r="BQB2" s="1431"/>
      <c r="BQC2" s="1431"/>
      <c r="BQD2" s="1431"/>
      <c r="BQE2" s="1431"/>
      <c r="BQF2" s="1431"/>
      <c r="BQG2" s="1431"/>
      <c r="BQH2" s="1431"/>
      <c r="BQI2" s="1431"/>
      <c r="BQJ2" s="1431"/>
      <c r="BQK2" s="1431"/>
      <c r="BQL2" s="1431"/>
      <c r="BQM2" s="1431"/>
      <c r="BQN2" s="1431"/>
      <c r="BQO2" s="1431"/>
      <c r="BQP2" s="1431"/>
      <c r="BQQ2" s="1431"/>
      <c r="BQR2" s="1431"/>
      <c r="BQS2" s="1431"/>
      <c r="BQT2" s="1431"/>
      <c r="BQU2" s="1431"/>
      <c r="BQV2" s="1431"/>
      <c r="BQW2" s="1431"/>
      <c r="BQX2" s="1431"/>
      <c r="BQY2" s="1431"/>
      <c r="BQZ2" s="1431"/>
      <c r="BRA2" s="1431"/>
      <c r="BRB2" s="1431"/>
      <c r="BRC2" s="1431"/>
      <c r="BRD2" s="1431"/>
      <c r="BRE2" s="1431"/>
      <c r="BRF2" s="1431"/>
      <c r="BRG2" s="1431"/>
      <c r="BRH2" s="1431"/>
      <c r="BRI2" s="1431"/>
      <c r="BRJ2" s="1431"/>
      <c r="BRK2" s="1431"/>
      <c r="BRL2" s="1431"/>
      <c r="BRM2" s="1431"/>
      <c r="BRN2" s="1431"/>
      <c r="BRO2" s="1431"/>
      <c r="BRP2" s="1431"/>
      <c r="BRQ2" s="1431"/>
      <c r="BRR2" s="1431"/>
      <c r="BRS2" s="1431"/>
      <c r="BRT2" s="1431"/>
      <c r="BRU2" s="1431"/>
      <c r="BRV2" s="1431"/>
      <c r="BRW2" s="1431"/>
      <c r="BRX2" s="1431"/>
      <c r="BRY2" s="1431"/>
      <c r="BRZ2" s="1431"/>
      <c r="BSA2" s="1431"/>
      <c r="BSB2" s="1431"/>
      <c r="BSC2" s="1431"/>
      <c r="BSD2" s="1431"/>
      <c r="BSE2" s="1431"/>
      <c r="BSF2" s="1431"/>
      <c r="BSG2" s="1431"/>
      <c r="BSH2" s="1431"/>
      <c r="BSI2" s="1431"/>
      <c r="BSJ2" s="1431"/>
      <c r="BSK2" s="1431"/>
      <c r="BSL2" s="1431"/>
      <c r="BSM2" s="1431"/>
      <c r="BSN2" s="1431"/>
      <c r="BSO2" s="1431"/>
      <c r="BSP2" s="1431"/>
      <c r="BSQ2" s="1431"/>
      <c r="BSR2" s="1431"/>
      <c r="BSS2" s="1431"/>
      <c r="BST2" s="1431"/>
      <c r="BSU2" s="1431"/>
      <c r="BSV2" s="1431"/>
      <c r="BSW2" s="1431"/>
      <c r="BSX2" s="1431"/>
      <c r="BSY2" s="1431"/>
      <c r="BSZ2" s="1431"/>
      <c r="BTA2" s="1431"/>
      <c r="BTB2" s="1431"/>
      <c r="BTC2" s="1431"/>
      <c r="BTD2" s="1431"/>
      <c r="BTE2" s="1431"/>
      <c r="BTF2" s="1431"/>
      <c r="BTG2" s="1431"/>
      <c r="BTH2" s="1431"/>
      <c r="BTI2" s="1431"/>
      <c r="BTJ2" s="1431"/>
      <c r="BTK2" s="1431"/>
      <c r="BTL2" s="1431"/>
      <c r="BTM2" s="1431"/>
      <c r="BTN2" s="1431"/>
      <c r="BTO2" s="1431"/>
      <c r="BTP2" s="1431"/>
      <c r="BTQ2" s="1431"/>
      <c r="BTR2" s="1431"/>
      <c r="BTS2" s="1431"/>
      <c r="BTT2" s="1431"/>
      <c r="BTU2" s="1431"/>
      <c r="BTV2" s="1431"/>
      <c r="BTW2" s="1431"/>
      <c r="BTX2" s="1431"/>
      <c r="BTY2" s="1431"/>
      <c r="BTZ2" s="1431"/>
      <c r="BUA2" s="1431"/>
      <c r="BUB2" s="1431"/>
      <c r="BUC2" s="1431"/>
      <c r="BUD2" s="1431"/>
      <c r="BUE2" s="1431"/>
      <c r="BUF2" s="1431"/>
      <c r="BUG2" s="1431"/>
      <c r="BUH2" s="1431"/>
      <c r="BUI2" s="1431"/>
      <c r="BUJ2" s="1431"/>
      <c r="BUK2" s="1431"/>
      <c r="BUL2" s="1431"/>
      <c r="BUM2" s="1431"/>
      <c r="BUN2" s="1431"/>
      <c r="BUO2" s="1431"/>
      <c r="BUP2" s="1431"/>
      <c r="BUQ2" s="1431"/>
      <c r="BUR2" s="1431"/>
      <c r="BUS2" s="1431"/>
      <c r="BUT2" s="1431"/>
      <c r="BUU2" s="1431"/>
      <c r="BUV2" s="1431"/>
      <c r="BUW2" s="1431"/>
      <c r="BUX2" s="1431"/>
      <c r="BUY2" s="1431"/>
      <c r="BUZ2" s="1431"/>
      <c r="BVA2" s="1431"/>
      <c r="BVB2" s="1431"/>
      <c r="BVC2" s="1431"/>
      <c r="BVD2" s="1431"/>
      <c r="BVE2" s="1431"/>
      <c r="BVF2" s="1431"/>
      <c r="BVG2" s="1431"/>
      <c r="BVH2" s="1431"/>
      <c r="BVI2" s="1431"/>
      <c r="BVJ2" s="1431"/>
      <c r="BVK2" s="1431"/>
      <c r="BVL2" s="1431"/>
      <c r="BVM2" s="1431"/>
      <c r="BVN2" s="1431"/>
      <c r="BVO2" s="1431"/>
      <c r="BVP2" s="1431"/>
      <c r="BVQ2" s="1431"/>
      <c r="BVR2" s="1431"/>
      <c r="BVS2" s="1431"/>
      <c r="BVT2" s="1431"/>
      <c r="BVU2" s="1431"/>
      <c r="BVV2" s="1431"/>
      <c r="BVW2" s="1431"/>
      <c r="BVX2" s="1431"/>
      <c r="BVY2" s="1431"/>
      <c r="BVZ2" s="1431"/>
      <c r="BWA2" s="1431"/>
      <c r="BWB2" s="1431"/>
      <c r="BWC2" s="1431"/>
      <c r="BWD2" s="1431"/>
      <c r="BWE2" s="1431"/>
      <c r="BWF2" s="1431"/>
      <c r="BWG2" s="1431"/>
      <c r="BWH2" s="1431"/>
      <c r="BWI2" s="1431"/>
      <c r="BWJ2" s="1431"/>
      <c r="BWK2" s="1431"/>
      <c r="BWL2" s="1431"/>
      <c r="BWM2" s="1431"/>
      <c r="BWN2" s="1431"/>
      <c r="BWO2" s="1431"/>
      <c r="BWP2" s="1431"/>
      <c r="BWQ2" s="1431"/>
      <c r="BWR2" s="1431"/>
      <c r="BWS2" s="1431"/>
      <c r="BWT2" s="1431"/>
      <c r="BWU2" s="1431"/>
      <c r="BWV2" s="1431"/>
      <c r="BWW2" s="1431"/>
      <c r="BWX2" s="1431"/>
      <c r="BWY2" s="1431"/>
      <c r="BWZ2" s="1431"/>
      <c r="BXA2" s="1431"/>
      <c r="BXB2" s="1431"/>
      <c r="BXC2" s="1431"/>
      <c r="BXD2" s="1431"/>
      <c r="BXE2" s="1431"/>
      <c r="BXF2" s="1431"/>
      <c r="BXG2" s="1431"/>
      <c r="BXH2" s="1431"/>
      <c r="BXI2" s="1431"/>
      <c r="BXJ2" s="1431"/>
      <c r="BXK2" s="1431"/>
      <c r="BXL2" s="1431"/>
      <c r="BXM2" s="1431"/>
      <c r="BXN2" s="1431"/>
      <c r="BXO2" s="1431"/>
      <c r="BXP2" s="1431"/>
      <c r="BXQ2" s="1431"/>
      <c r="BXR2" s="1431"/>
      <c r="BXS2" s="1431"/>
      <c r="BXT2" s="1431"/>
      <c r="BXU2" s="1431"/>
      <c r="BXV2" s="1431"/>
      <c r="BXW2" s="1431"/>
      <c r="BXX2" s="1431"/>
      <c r="BXY2" s="1431"/>
      <c r="BXZ2" s="1431"/>
      <c r="BYA2" s="1431"/>
      <c r="BYB2" s="1431"/>
      <c r="BYC2" s="1431"/>
      <c r="BYD2" s="1431"/>
      <c r="BYE2" s="1431"/>
      <c r="BYF2" s="1431"/>
      <c r="BYG2" s="1431"/>
      <c r="BYH2" s="1431"/>
      <c r="BYI2" s="1431"/>
      <c r="BYJ2" s="1431"/>
      <c r="BYK2" s="1431"/>
      <c r="BYL2" s="1431"/>
      <c r="BYM2" s="1431"/>
      <c r="BYN2" s="1431"/>
      <c r="BYO2" s="1431"/>
      <c r="BYP2" s="1431"/>
      <c r="BYQ2" s="1431"/>
      <c r="BYR2" s="1431"/>
      <c r="BYS2" s="1431"/>
      <c r="BYT2" s="1431"/>
      <c r="BYU2" s="1431"/>
      <c r="BYV2" s="1431"/>
      <c r="BYW2" s="1431"/>
      <c r="BYX2" s="1431"/>
      <c r="BYY2" s="1431"/>
      <c r="BYZ2" s="1431"/>
      <c r="BZA2" s="1431"/>
      <c r="BZB2" s="1431"/>
      <c r="BZC2" s="1431"/>
      <c r="BZD2" s="1431"/>
      <c r="BZE2" s="1431"/>
      <c r="BZF2" s="1431"/>
      <c r="BZG2" s="1431"/>
      <c r="BZH2" s="1431"/>
      <c r="BZI2" s="1431"/>
      <c r="BZJ2" s="1431"/>
      <c r="BZK2" s="1431"/>
      <c r="BZL2" s="1431"/>
      <c r="BZM2" s="1431"/>
      <c r="BZN2" s="1431"/>
      <c r="BZO2" s="1431"/>
      <c r="BZP2" s="1431"/>
      <c r="BZQ2" s="1431"/>
      <c r="BZR2" s="1431"/>
      <c r="BZS2" s="1431"/>
      <c r="BZT2" s="1431"/>
      <c r="BZU2" s="1431"/>
      <c r="BZV2" s="1431"/>
      <c r="BZW2" s="1431"/>
      <c r="BZX2" s="1431"/>
      <c r="BZY2" s="1431"/>
      <c r="BZZ2" s="1431"/>
      <c r="CAA2" s="1431"/>
      <c r="CAB2" s="1431"/>
      <c r="CAC2" s="1431"/>
      <c r="CAD2" s="1431"/>
      <c r="CAE2" s="1431"/>
      <c r="CAF2" s="1431"/>
      <c r="CAG2" s="1431"/>
      <c r="CAH2" s="1431"/>
      <c r="CAI2" s="1431"/>
      <c r="CAJ2" s="1431"/>
      <c r="CAK2" s="1431"/>
      <c r="CAL2" s="1431"/>
      <c r="CAM2" s="1431"/>
      <c r="CAN2" s="1431"/>
      <c r="CAO2" s="1431"/>
      <c r="CAP2" s="1431"/>
      <c r="CAQ2" s="1431"/>
      <c r="CAR2" s="1431"/>
      <c r="CAS2" s="1431"/>
      <c r="CAT2" s="1431"/>
      <c r="CAU2" s="1431"/>
      <c r="CAV2" s="1431"/>
      <c r="CAW2" s="1431"/>
      <c r="CAX2" s="1431"/>
      <c r="CAY2" s="1431"/>
      <c r="CAZ2" s="1431"/>
      <c r="CBA2" s="1431"/>
      <c r="CBB2" s="1431"/>
      <c r="CBC2" s="1431"/>
      <c r="CBD2" s="1431"/>
      <c r="CBE2" s="1431"/>
      <c r="CBF2" s="1431"/>
      <c r="CBG2" s="1431"/>
      <c r="CBH2" s="1431"/>
      <c r="CBI2" s="1431"/>
      <c r="CBJ2" s="1431"/>
      <c r="CBK2" s="1431"/>
      <c r="CBL2" s="1431"/>
      <c r="CBM2" s="1431"/>
      <c r="CBN2" s="1431"/>
      <c r="CBO2" s="1431"/>
      <c r="CBP2" s="1431"/>
      <c r="CBQ2" s="1431"/>
      <c r="CBR2" s="1431"/>
      <c r="CBS2" s="1431"/>
      <c r="CBT2" s="1431"/>
      <c r="CBU2" s="1431"/>
      <c r="CBV2" s="1431"/>
      <c r="CBW2" s="1431"/>
      <c r="CBX2" s="1431"/>
      <c r="CBY2" s="1431"/>
      <c r="CBZ2" s="1431"/>
      <c r="CCA2" s="1431"/>
      <c r="CCB2" s="1431"/>
      <c r="CCC2" s="1431"/>
      <c r="CCD2" s="1431"/>
      <c r="CCE2" s="1431"/>
      <c r="CCF2" s="1431"/>
      <c r="CCG2" s="1431"/>
      <c r="CCH2" s="1431"/>
      <c r="CCI2" s="1431"/>
      <c r="CCJ2" s="1431"/>
      <c r="CCK2" s="1431"/>
      <c r="CCL2" s="1431"/>
      <c r="CCM2" s="1431"/>
      <c r="CCN2" s="1431"/>
      <c r="CCO2" s="1431"/>
      <c r="CCP2" s="1431"/>
      <c r="CCQ2" s="1431"/>
      <c r="CCR2" s="1431"/>
      <c r="CCS2" s="1431"/>
      <c r="CCT2" s="1431"/>
      <c r="CCU2" s="1431"/>
      <c r="CCV2" s="1431"/>
      <c r="CCW2" s="1431"/>
      <c r="CCX2" s="1431"/>
      <c r="CCY2" s="1431"/>
      <c r="CCZ2" s="1431"/>
      <c r="CDA2" s="1431"/>
      <c r="CDB2" s="1431"/>
      <c r="CDC2" s="1431"/>
      <c r="CDD2" s="1431"/>
      <c r="CDE2" s="1431"/>
      <c r="CDF2" s="1431"/>
      <c r="CDG2" s="1431"/>
      <c r="CDH2" s="1431"/>
      <c r="CDI2" s="1431"/>
      <c r="CDJ2" s="1431"/>
      <c r="CDK2" s="1431"/>
      <c r="CDL2" s="1431"/>
      <c r="CDM2" s="1431"/>
      <c r="CDN2" s="1431"/>
      <c r="CDO2" s="1431"/>
      <c r="CDP2" s="1431"/>
      <c r="CDQ2" s="1431"/>
      <c r="CDR2" s="1431"/>
      <c r="CDS2" s="1431"/>
      <c r="CDT2" s="1431"/>
      <c r="CDU2" s="1431"/>
      <c r="CDV2" s="1431"/>
      <c r="CDW2" s="1431"/>
      <c r="CDX2" s="1431"/>
      <c r="CDY2" s="1431"/>
      <c r="CDZ2" s="1431"/>
      <c r="CEA2" s="1431"/>
      <c r="CEB2" s="1431"/>
      <c r="CEC2" s="1431"/>
      <c r="CED2" s="1431"/>
      <c r="CEE2" s="1431"/>
      <c r="CEF2" s="1431"/>
      <c r="CEG2" s="1431"/>
      <c r="CEH2" s="1431"/>
      <c r="CEI2" s="1431"/>
      <c r="CEJ2" s="1431"/>
      <c r="CEK2" s="1431"/>
      <c r="CEL2" s="1431"/>
      <c r="CEM2" s="1431"/>
      <c r="CEN2" s="1431"/>
      <c r="CEO2" s="1431"/>
      <c r="CEP2" s="1431"/>
      <c r="CEQ2" s="1431"/>
      <c r="CER2" s="1431"/>
      <c r="CES2" s="1431"/>
      <c r="CET2" s="1431"/>
      <c r="CEU2" s="1431"/>
      <c r="CEV2" s="1431"/>
      <c r="CEW2" s="1431"/>
      <c r="CEX2" s="1431"/>
      <c r="CEY2" s="1431"/>
      <c r="CEZ2" s="1431"/>
      <c r="CFA2" s="1431"/>
      <c r="CFB2" s="1431"/>
      <c r="CFC2" s="1431"/>
      <c r="CFD2" s="1431"/>
      <c r="CFE2" s="1431"/>
      <c r="CFF2" s="1431"/>
      <c r="CFG2" s="1431"/>
      <c r="CFH2" s="1431"/>
      <c r="CFI2" s="1431"/>
      <c r="CFJ2" s="1431"/>
      <c r="CFK2" s="1431"/>
      <c r="CFL2" s="1431"/>
      <c r="CFM2" s="1431"/>
      <c r="CFN2" s="1431"/>
      <c r="CFO2" s="1431"/>
      <c r="CFP2" s="1431"/>
      <c r="CFQ2" s="1431"/>
      <c r="CFR2" s="1431"/>
      <c r="CFS2" s="1431"/>
      <c r="CFT2" s="1431"/>
      <c r="CFU2" s="1431"/>
      <c r="CFV2" s="1431"/>
      <c r="CFW2" s="1431"/>
      <c r="CFX2" s="1431"/>
      <c r="CFY2" s="1431"/>
      <c r="CFZ2" s="1431"/>
      <c r="CGA2" s="1431"/>
      <c r="CGB2" s="1431"/>
      <c r="CGC2" s="1431"/>
      <c r="CGD2" s="1431"/>
      <c r="CGE2" s="1431"/>
      <c r="CGF2" s="1431"/>
      <c r="CGG2" s="1431"/>
      <c r="CGH2" s="1431"/>
      <c r="CGI2" s="1431"/>
      <c r="CGJ2" s="1431"/>
      <c r="CGK2" s="1431"/>
      <c r="CGL2" s="1431"/>
      <c r="CGM2" s="1431"/>
      <c r="CGN2" s="1431"/>
      <c r="CGO2" s="1431"/>
      <c r="CGP2" s="1431"/>
      <c r="CGQ2" s="1431"/>
      <c r="CGR2" s="1431"/>
      <c r="CGS2" s="1431"/>
      <c r="CGT2" s="1431"/>
      <c r="CGU2" s="1431"/>
      <c r="CGV2" s="1431"/>
      <c r="CGW2" s="1431"/>
      <c r="CGX2" s="1431"/>
      <c r="CGY2" s="1431"/>
      <c r="CGZ2" s="1431"/>
      <c r="CHA2" s="1431"/>
      <c r="CHB2" s="1431"/>
      <c r="CHC2" s="1431"/>
      <c r="CHD2" s="1431"/>
      <c r="CHE2" s="1431"/>
      <c r="CHF2" s="1431"/>
      <c r="CHG2" s="1431"/>
      <c r="CHH2" s="1431"/>
      <c r="CHI2" s="1431"/>
      <c r="CHJ2" s="1431"/>
      <c r="CHK2" s="1431"/>
      <c r="CHL2" s="1431"/>
      <c r="CHM2" s="1431"/>
      <c r="CHN2" s="1431"/>
      <c r="CHO2" s="1431"/>
      <c r="CHP2" s="1431"/>
      <c r="CHQ2" s="1431"/>
      <c r="CHR2" s="1431"/>
      <c r="CHS2" s="1431"/>
      <c r="CHT2" s="1431"/>
      <c r="CHU2" s="1431"/>
      <c r="CHV2" s="1431"/>
      <c r="CHW2" s="1431"/>
      <c r="CHX2" s="1431"/>
      <c r="CHY2" s="1431"/>
      <c r="CHZ2" s="1431"/>
      <c r="CIA2" s="1431"/>
      <c r="CIB2" s="1431"/>
      <c r="CIC2" s="1431"/>
      <c r="CID2" s="1431"/>
      <c r="CIE2" s="1431"/>
      <c r="CIF2" s="1431"/>
      <c r="CIG2" s="1431"/>
      <c r="CIH2" s="1431"/>
      <c r="CII2" s="1431"/>
      <c r="CIJ2" s="1431"/>
      <c r="CIK2" s="1431"/>
      <c r="CIL2" s="1431"/>
      <c r="CIM2" s="1431"/>
      <c r="CIN2" s="1431"/>
      <c r="CIO2" s="1431"/>
      <c r="CIP2" s="1431"/>
      <c r="CIQ2" s="1431"/>
      <c r="CIR2" s="1431"/>
      <c r="CIS2" s="1431"/>
      <c r="CIT2" s="1431"/>
      <c r="CIU2" s="1431"/>
      <c r="CIV2" s="1431"/>
      <c r="CIW2" s="1431"/>
      <c r="CIX2" s="1431"/>
      <c r="CIY2" s="1431"/>
      <c r="CIZ2" s="1431"/>
      <c r="CJA2" s="1431"/>
      <c r="CJB2" s="1431"/>
      <c r="CJC2" s="1431"/>
      <c r="CJD2" s="1431"/>
      <c r="CJE2" s="1431"/>
      <c r="CJF2" s="1431"/>
      <c r="CJG2" s="1431"/>
      <c r="CJH2" s="1431"/>
      <c r="CJI2" s="1431"/>
      <c r="CJJ2" s="1431"/>
      <c r="CJK2" s="1431"/>
      <c r="CJL2" s="1431"/>
      <c r="CJM2" s="1431"/>
      <c r="CJN2" s="1431"/>
      <c r="CJO2" s="1431"/>
      <c r="CJP2" s="1431"/>
      <c r="CJQ2" s="1431"/>
      <c r="CJR2" s="1431"/>
      <c r="CJS2" s="1431"/>
      <c r="CJT2" s="1431"/>
      <c r="CJU2" s="1431"/>
      <c r="CJV2" s="1431"/>
      <c r="CJW2" s="1431"/>
      <c r="CJX2" s="1431"/>
      <c r="CJY2" s="1431"/>
      <c r="CJZ2" s="1431"/>
      <c r="CKA2" s="1431"/>
      <c r="CKB2" s="1431"/>
      <c r="CKC2" s="1431"/>
      <c r="CKD2" s="1431"/>
      <c r="CKE2" s="1431"/>
      <c r="CKF2" s="1431"/>
      <c r="CKG2" s="1431"/>
      <c r="CKH2" s="1431"/>
      <c r="CKI2" s="1431"/>
      <c r="CKJ2" s="1431"/>
      <c r="CKK2" s="1431"/>
      <c r="CKL2" s="1431"/>
      <c r="CKM2" s="1431"/>
      <c r="CKN2" s="1431"/>
      <c r="CKO2" s="1431"/>
      <c r="CKP2" s="1431"/>
      <c r="CKQ2" s="1431"/>
      <c r="CKR2" s="1431"/>
      <c r="CKS2" s="1431"/>
      <c r="CKT2" s="1431"/>
      <c r="CKU2" s="1431"/>
      <c r="CKV2" s="1431"/>
      <c r="CKW2" s="1431"/>
      <c r="CKX2" s="1431"/>
      <c r="CKY2" s="1431"/>
      <c r="CKZ2" s="1431"/>
      <c r="CLA2" s="1431"/>
      <c r="CLB2" s="1431"/>
      <c r="CLC2" s="1431"/>
      <c r="CLD2" s="1431"/>
      <c r="CLE2" s="1431"/>
      <c r="CLF2" s="1431"/>
      <c r="CLG2" s="1431"/>
      <c r="CLH2" s="1431"/>
      <c r="CLI2" s="1431"/>
      <c r="CLJ2" s="1431"/>
      <c r="CLK2" s="1431"/>
      <c r="CLL2" s="1431"/>
      <c r="CLM2" s="1431"/>
      <c r="CLN2" s="1431"/>
      <c r="CLO2" s="1431"/>
      <c r="CLP2" s="1431"/>
      <c r="CLQ2" s="1431"/>
      <c r="CLR2" s="1431"/>
      <c r="CLS2" s="1431"/>
      <c r="CLT2" s="1431"/>
      <c r="CLU2" s="1431"/>
      <c r="CLV2" s="1431"/>
      <c r="CLW2" s="1431"/>
      <c r="CLX2" s="1431"/>
      <c r="CLY2" s="1431"/>
      <c r="CLZ2" s="1431"/>
      <c r="CMA2" s="1431"/>
      <c r="CMB2" s="1431"/>
      <c r="CMC2" s="1431"/>
      <c r="CMD2" s="1431"/>
      <c r="CME2" s="1431"/>
      <c r="CMF2" s="1431"/>
      <c r="CMG2" s="1431"/>
      <c r="CMH2" s="1431"/>
      <c r="CMI2" s="1431"/>
      <c r="CMJ2" s="1431"/>
      <c r="CMK2" s="1431"/>
      <c r="CML2" s="1431"/>
      <c r="CMM2" s="1431"/>
      <c r="CMN2" s="1431"/>
      <c r="CMO2" s="1431"/>
      <c r="CMP2" s="1431"/>
      <c r="CMQ2" s="1431"/>
      <c r="CMR2" s="1431"/>
      <c r="CMS2" s="1431"/>
      <c r="CMT2" s="1431"/>
      <c r="CMU2" s="1431"/>
      <c r="CMV2" s="1431"/>
      <c r="CMW2" s="1431"/>
      <c r="CMX2" s="1431"/>
      <c r="CMY2" s="1431"/>
      <c r="CMZ2" s="1431"/>
      <c r="CNA2" s="1431"/>
      <c r="CNB2" s="1431"/>
      <c r="CNC2" s="1431"/>
      <c r="CND2" s="1431"/>
      <c r="CNE2" s="1431"/>
      <c r="CNF2" s="1431"/>
      <c r="CNG2" s="1431"/>
      <c r="CNH2" s="1431"/>
      <c r="CNI2" s="1431"/>
      <c r="CNJ2" s="1431"/>
      <c r="CNK2" s="1431"/>
      <c r="CNL2" s="1431"/>
      <c r="CNM2" s="1431"/>
      <c r="CNN2" s="1431"/>
      <c r="CNO2" s="1431"/>
      <c r="CNP2" s="1431"/>
      <c r="CNQ2" s="1431"/>
      <c r="CNR2" s="1431"/>
      <c r="CNS2" s="1431"/>
      <c r="CNT2" s="1431"/>
      <c r="CNU2" s="1431"/>
      <c r="CNV2" s="1431"/>
      <c r="CNW2" s="1431"/>
      <c r="CNX2" s="1431"/>
      <c r="CNY2" s="1431"/>
      <c r="CNZ2" s="1431"/>
      <c r="COA2" s="1431"/>
      <c r="COB2" s="1431"/>
      <c r="COC2" s="1431"/>
      <c r="COD2" s="1431"/>
      <c r="COE2" s="1431"/>
      <c r="COF2" s="1431"/>
      <c r="COG2" s="1431"/>
      <c r="COH2" s="1431"/>
      <c r="COI2" s="1431"/>
      <c r="COJ2" s="1431"/>
      <c r="COK2" s="1431"/>
      <c r="COL2" s="1431"/>
      <c r="COM2" s="1431"/>
      <c r="CON2" s="1431"/>
      <c r="COO2" s="1431"/>
      <c r="COP2" s="1431"/>
      <c r="COQ2" s="1431"/>
      <c r="COR2" s="1431"/>
      <c r="COS2" s="1431"/>
      <c r="COT2" s="1431"/>
      <c r="COU2" s="1431"/>
      <c r="COV2" s="1431"/>
      <c r="COW2" s="1431"/>
      <c r="COX2" s="1431"/>
      <c r="COY2" s="1431"/>
      <c r="COZ2" s="1431"/>
      <c r="CPA2" s="1431"/>
      <c r="CPB2" s="1431"/>
      <c r="CPC2" s="1431"/>
      <c r="CPD2" s="1431"/>
      <c r="CPE2" s="1431"/>
      <c r="CPF2" s="1431"/>
      <c r="CPG2" s="1431"/>
      <c r="CPH2" s="1431"/>
      <c r="CPI2" s="1431"/>
      <c r="CPJ2" s="1431"/>
      <c r="CPK2" s="1431"/>
      <c r="CPL2" s="1431"/>
      <c r="CPM2" s="1431"/>
      <c r="CPN2" s="1431"/>
      <c r="CPO2" s="1431"/>
      <c r="CPP2" s="1431"/>
      <c r="CPQ2" s="1431"/>
      <c r="CPR2" s="1431"/>
      <c r="CPS2" s="1431"/>
      <c r="CPT2" s="1431"/>
      <c r="CPU2" s="1431"/>
      <c r="CPV2" s="1431"/>
      <c r="CPW2" s="1431"/>
      <c r="CPX2" s="1431"/>
      <c r="CPY2" s="1431"/>
      <c r="CPZ2" s="1431"/>
      <c r="CQA2" s="1431"/>
      <c r="CQB2" s="1431"/>
      <c r="CQC2" s="1431"/>
      <c r="CQD2" s="1431"/>
      <c r="CQE2" s="1431"/>
      <c r="CQF2" s="1431"/>
      <c r="CQG2" s="1431"/>
      <c r="CQH2" s="1431"/>
      <c r="CQI2" s="1431"/>
      <c r="CQJ2" s="1431"/>
      <c r="CQK2" s="1431"/>
      <c r="CQL2" s="1431"/>
      <c r="CQM2" s="1431"/>
      <c r="CQN2" s="1431"/>
      <c r="CQO2" s="1431"/>
      <c r="CQP2" s="1431"/>
      <c r="CQQ2" s="1431"/>
      <c r="CQR2" s="1431"/>
      <c r="CQS2" s="1431"/>
      <c r="CQT2" s="1431"/>
      <c r="CQU2" s="1431"/>
      <c r="CQV2" s="1431"/>
      <c r="CQW2" s="1431"/>
      <c r="CQX2" s="1431"/>
      <c r="CQY2" s="1431"/>
      <c r="CQZ2" s="1431"/>
      <c r="CRA2" s="1431"/>
      <c r="CRB2" s="1431"/>
      <c r="CRC2" s="1431"/>
      <c r="CRD2" s="1431"/>
      <c r="CRE2" s="1431"/>
      <c r="CRF2" s="1431"/>
      <c r="CRG2" s="1431"/>
      <c r="CRH2" s="1431"/>
      <c r="CRI2" s="1431"/>
      <c r="CRJ2" s="1431"/>
      <c r="CRK2" s="1431"/>
      <c r="CRL2" s="1431"/>
      <c r="CRM2" s="1431"/>
      <c r="CRN2" s="1431"/>
      <c r="CRO2" s="1431"/>
      <c r="CRP2" s="1431"/>
      <c r="CRQ2" s="1431"/>
      <c r="CRR2" s="1431"/>
      <c r="CRS2" s="1431"/>
      <c r="CRT2" s="1431"/>
      <c r="CRU2" s="1431"/>
      <c r="CRV2" s="1431"/>
      <c r="CRW2" s="1431"/>
      <c r="CRX2" s="1431"/>
      <c r="CRY2" s="1431"/>
      <c r="CRZ2" s="1431"/>
      <c r="CSA2" s="1431"/>
      <c r="CSB2" s="1431"/>
      <c r="CSC2" s="1431"/>
      <c r="CSD2" s="1431"/>
      <c r="CSE2" s="1431"/>
      <c r="CSF2" s="1431"/>
      <c r="CSG2" s="1431"/>
      <c r="CSH2" s="1431"/>
      <c r="CSI2" s="1431"/>
      <c r="CSJ2" s="1431"/>
      <c r="CSK2" s="1431"/>
      <c r="CSL2" s="1431"/>
      <c r="CSM2" s="1431"/>
      <c r="CSN2" s="1431"/>
      <c r="CSO2" s="1431"/>
      <c r="CSP2" s="1431"/>
      <c r="CSQ2" s="1431"/>
      <c r="CSR2" s="1431"/>
      <c r="CSS2" s="1431"/>
      <c r="CST2" s="1431"/>
      <c r="CSU2" s="1431"/>
      <c r="CSV2" s="1431"/>
      <c r="CSW2" s="1431"/>
      <c r="CSX2" s="1431"/>
      <c r="CSY2" s="1431"/>
      <c r="CSZ2" s="1431"/>
      <c r="CTA2" s="1431"/>
      <c r="CTB2" s="1431"/>
      <c r="CTC2" s="1431"/>
      <c r="CTD2" s="1431"/>
      <c r="CTE2" s="1431"/>
      <c r="CTF2" s="1431"/>
      <c r="CTG2" s="1431"/>
      <c r="CTH2" s="1431"/>
      <c r="CTI2" s="1431"/>
      <c r="CTJ2" s="1431"/>
      <c r="CTK2" s="1431"/>
      <c r="CTL2" s="1431"/>
      <c r="CTM2" s="1431"/>
      <c r="CTN2" s="1431"/>
      <c r="CTO2" s="1431"/>
      <c r="CTP2" s="1431"/>
      <c r="CTQ2" s="1431"/>
      <c r="CTR2" s="1431"/>
      <c r="CTS2" s="1431"/>
      <c r="CTT2" s="1431"/>
      <c r="CTU2" s="1431"/>
      <c r="CTV2" s="1431"/>
      <c r="CTW2" s="1431"/>
      <c r="CTX2" s="1431"/>
      <c r="CTY2" s="1431"/>
      <c r="CTZ2" s="1431"/>
      <c r="CUA2" s="1431"/>
      <c r="CUB2" s="1431"/>
      <c r="CUC2" s="1431"/>
      <c r="CUD2" s="1431"/>
      <c r="CUE2" s="1431"/>
      <c r="CUF2" s="1431"/>
      <c r="CUG2" s="1431"/>
      <c r="CUH2" s="1431"/>
      <c r="CUI2" s="1431"/>
      <c r="CUJ2" s="1431"/>
      <c r="CUK2" s="1431"/>
      <c r="CUL2" s="1431"/>
      <c r="CUM2" s="1431"/>
      <c r="CUN2" s="1431"/>
      <c r="CUO2" s="1431"/>
      <c r="CUP2" s="1431"/>
      <c r="CUQ2" s="1431"/>
      <c r="CUR2" s="1431"/>
      <c r="CUS2" s="1431"/>
      <c r="CUT2" s="1431"/>
      <c r="CUU2" s="1431"/>
      <c r="CUV2" s="1431"/>
      <c r="CUW2" s="1431"/>
      <c r="CUX2" s="1431"/>
      <c r="CUY2" s="1431"/>
      <c r="CUZ2" s="1431"/>
      <c r="CVA2" s="1431"/>
      <c r="CVB2" s="1431"/>
      <c r="CVC2" s="1431"/>
      <c r="CVD2" s="1431"/>
      <c r="CVE2" s="1431"/>
      <c r="CVF2" s="1431"/>
      <c r="CVG2" s="1431"/>
      <c r="CVH2" s="1431"/>
      <c r="CVI2" s="1431"/>
      <c r="CVJ2" s="1431"/>
      <c r="CVK2" s="1431"/>
      <c r="CVL2" s="1431"/>
      <c r="CVM2" s="1431"/>
      <c r="CVN2" s="1431"/>
      <c r="CVO2" s="1431"/>
      <c r="CVP2" s="1431"/>
      <c r="CVQ2" s="1431"/>
      <c r="CVR2" s="1431"/>
      <c r="CVS2" s="1431"/>
      <c r="CVT2" s="1431"/>
      <c r="CVU2" s="1431"/>
      <c r="CVV2" s="1431"/>
      <c r="CVW2" s="1431"/>
      <c r="CVX2" s="1431"/>
      <c r="CVY2" s="1431"/>
      <c r="CVZ2" s="1431"/>
      <c r="CWA2" s="1431"/>
      <c r="CWB2" s="1431"/>
      <c r="CWC2" s="1431"/>
      <c r="CWD2" s="1431"/>
      <c r="CWE2" s="1431"/>
      <c r="CWF2" s="1431"/>
      <c r="CWG2" s="1431"/>
      <c r="CWH2" s="1431"/>
      <c r="CWI2" s="1431"/>
      <c r="CWJ2" s="1431"/>
      <c r="CWK2" s="1431"/>
      <c r="CWL2" s="1431"/>
      <c r="CWM2" s="1431"/>
      <c r="CWN2" s="1431"/>
      <c r="CWO2" s="1431"/>
      <c r="CWP2" s="1431"/>
      <c r="CWQ2" s="1431"/>
      <c r="CWR2" s="1431"/>
      <c r="CWS2" s="1431"/>
      <c r="CWT2" s="1431"/>
      <c r="CWU2" s="1431"/>
      <c r="CWV2" s="1431"/>
      <c r="CWW2" s="1431"/>
      <c r="CWX2" s="1431"/>
      <c r="CWY2" s="1431"/>
      <c r="CWZ2" s="1431"/>
      <c r="CXA2" s="1431"/>
      <c r="CXB2" s="1431"/>
      <c r="CXC2" s="1431"/>
      <c r="CXD2" s="1431"/>
      <c r="CXE2" s="1431"/>
      <c r="CXF2" s="1431"/>
      <c r="CXG2" s="1431"/>
      <c r="CXH2" s="1431"/>
      <c r="CXI2" s="1431"/>
      <c r="CXJ2" s="1431"/>
      <c r="CXK2" s="1431"/>
      <c r="CXL2" s="1431"/>
      <c r="CXM2" s="1431"/>
      <c r="CXN2" s="1431"/>
      <c r="CXO2" s="1431"/>
      <c r="CXP2" s="1431"/>
      <c r="CXQ2" s="1431"/>
      <c r="CXR2" s="1431"/>
      <c r="CXS2" s="1431"/>
      <c r="CXT2" s="1431"/>
      <c r="CXU2" s="1431"/>
      <c r="CXV2" s="1431"/>
      <c r="CXW2" s="1431"/>
      <c r="CXX2" s="1431"/>
      <c r="CXY2" s="1431"/>
      <c r="CXZ2" s="1431"/>
      <c r="CYA2" s="1431"/>
      <c r="CYB2" s="1431"/>
      <c r="CYC2" s="1431"/>
      <c r="CYD2" s="1431"/>
      <c r="CYE2" s="1431"/>
      <c r="CYF2" s="1431"/>
      <c r="CYG2" s="1431"/>
      <c r="CYH2" s="1431"/>
      <c r="CYI2" s="1431"/>
      <c r="CYJ2" s="1431"/>
      <c r="CYK2" s="1431"/>
      <c r="CYL2" s="1431"/>
      <c r="CYM2" s="1431"/>
      <c r="CYN2" s="1431"/>
      <c r="CYO2" s="1431"/>
      <c r="CYP2" s="1431"/>
      <c r="CYQ2" s="1431"/>
      <c r="CYR2" s="1431"/>
      <c r="CYS2" s="1431"/>
      <c r="CYT2" s="1431"/>
      <c r="CYU2" s="1431"/>
      <c r="CYV2" s="1431"/>
      <c r="CYW2" s="1431"/>
      <c r="CYX2" s="1431"/>
      <c r="CYY2" s="1431"/>
      <c r="CYZ2" s="1431"/>
      <c r="CZA2" s="1431"/>
      <c r="CZB2" s="1431"/>
      <c r="CZC2" s="1431"/>
      <c r="CZD2" s="1431"/>
      <c r="CZE2" s="1431"/>
      <c r="CZF2" s="1431"/>
      <c r="CZG2" s="1431"/>
      <c r="CZH2" s="1431"/>
      <c r="CZI2" s="1431"/>
      <c r="CZJ2" s="1431"/>
      <c r="CZK2" s="1431"/>
      <c r="CZL2" s="1431"/>
      <c r="CZM2" s="1431"/>
      <c r="CZN2" s="1431"/>
      <c r="CZO2" s="1431"/>
      <c r="CZP2" s="1431"/>
      <c r="CZQ2" s="1431"/>
      <c r="CZR2" s="1431"/>
      <c r="CZS2" s="1431"/>
      <c r="CZT2" s="1431"/>
      <c r="CZU2" s="1431"/>
      <c r="CZV2" s="1431"/>
      <c r="CZW2" s="1431"/>
      <c r="CZX2" s="1431"/>
      <c r="CZY2" s="1431"/>
      <c r="CZZ2" s="1431"/>
      <c r="DAA2" s="1431"/>
      <c r="DAB2" s="1431"/>
      <c r="DAC2" s="1431"/>
      <c r="DAD2" s="1431"/>
      <c r="DAE2" s="1431"/>
      <c r="DAF2" s="1431"/>
      <c r="DAG2" s="1431"/>
      <c r="DAH2" s="1431"/>
      <c r="DAI2" s="1431"/>
      <c r="DAJ2" s="1431"/>
      <c r="DAK2" s="1431"/>
      <c r="DAL2" s="1431"/>
      <c r="DAM2" s="1431"/>
      <c r="DAN2" s="1431"/>
      <c r="DAO2" s="1431"/>
      <c r="DAP2" s="1431"/>
      <c r="DAQ2" s="1431"/>
      <c r="DAR2" s="1431"/>
      <c r="DAS2" s="1431"/>
      <c r="DAT2" s="1431"/>
      <c r="DAU2" s="1431"/>
      <c r="DAV2" s="1431"/>
      <c r="DAW2" s="1431"/>
      <c r="DAX2" s="1431"/>
      <c r="DAY2" s="1431"/>
      <c r="DAZ2" s="1431"/>
      <c r="DBA2" s="1431"/>
      <c r="DBB2" s="1431"/>
      <c r="DBC2" s="1431"/>
      <c r="DBD2" s="1431"/>
      <c r="DBE2" s="1431"/>
      <c r="DBF2" s="1431"/>
      <c r="DBG2" s="1431"/>
      <c r="DBH2" s="1431"/>
      <c r="DBI2" s="1431"/>
      <c r="DBJ2" s="1431"/>
      <c r="DBK2" s="1431"/>
      <c r="DBL2" s="1431"/>
      <c r="DBM2" s="1431"/>
      <c r="DBN2" s="1431"/>
      <c r="DBO2" s="1431"/>
      <c r="DBP2" s="1431"/>
      <c r="DBQ2" s="1431"/>
      <c r="DBR2" s="1431"/>
      <c r="DBS2" s="1431"/>
      <c r="DBT2" s="1431"/>
      <c r="DBU2" s="1431"/>
      <c r="DBV2" s="1431"/>
      <c r="DBW2" s="1431"/>
      <c r="DBX2" s="1431"/>
      <c r="DBY2" s="1431"/>
      <c r="DBZ2" s="1431"/>
      <c r="DCA2" s="1431"/>
      <c r="DCB2" s="1431"/>
      <c r="DCC2" s="1431"/>
      <c r="DCD2" s="1431"/>
      <c r="DCE2" s="1431"/>
      <c r="DCF2" s="1431"/>
      <c r="DCG2" s="1431"/>
      <c r="DCH2" s="1431"/>
      <c r="DCI2" s="1431"/>
      <c r="DCJ2" s="1431"/>
      <c r="DCK2" s="1431"/>
      <c r="DCL2" s="1431"/>
      <c r="DCM2" s="1431"/>
      <c r="DCN2" s="1431"/>
      <c r="DCO2" s="1431"/>
      <c r="DCP2" s="1431"/>
      <c r="DCQ2" s="1431"/>
      <c r="DCR2" s="1431"/>
      <c r="DCS2" s="1431"/>
      <c r="DCT2" s="1431"/>
      <c r="DCU2" s="1431"/>
      <c r="DCV2" s="1431"/>
      <c r="DCW2" s="1431"/>
      <c r="DCX2" s="1431"/>
      <c r="DCY2" s="1431"/>
      <c r="DCZ2" s="1431"/>
      <c r="DDA2" s="1431"/>
      <c r="DDB2" s="1431"/>
      <c r="DDC2" s="1431"/>
      <c r="DDD2" s="1431"/>
      <c r="DDE2" s="1431"/>
      <c r="DDF2" s="1431"/>
      <c r="DDG2" s="1431"/>
      <c r="DDH2" s="1431"/>
      <c r="DDI2" s="1431"/>
      <c r="DDJ2" s="1431"/>
      <c r="DDK2" s="1431"/>
      <c r="DDL2" s="1431"/>
      <c r="DDM2" s="1431"/>
      <c r="DDN2" s="1431"/>
      <c r="DDO2" s="1431"/>
      <c r="DDP2" s="1431"/>
      <c r="DDQ2" s="1431"/>
      <c r="DDR2" s="1431"/>
      <c r="DDS2" s="1431"/>
      <c r="DDT2" s="1431"/>
      <c r="DDU2" s="1431"/>
      <c r="DDV2" s="1431"/>
      <c r="DDW2" s="1431"/>
      <c r="DDX2" s="1431"/>
      <c r="DDY2" s="1431"/>
      <c r="DDZ2" s="1431"/>
      <c r="DEA2" s="1431"/>
      <c r="DEB2" s="1431"/>
      <c r="DEC2" s="1431"/>
      <c r="DED2" s="1431"/>
      <c r="DEE2" s="1431"/>
      <c r="DEF2" s="1431"/>
      <c r="DEG2" s="1431"/>
      <c r="DEH2" s="1431"/>
      <c r="DEI2" s="1431"/>
      <c r="DEJ2" s="1431"/>
      <c r="DEK2" s="1431"/>
      <c r="DEL2" s="1431"/>
      <c r="DEM2" s="1431"/>
      <c r="DEN2" s="1431"/>
      <c r="DEO2" s="1431"/>
      <c r="DEP2" s="1431"/>
      <c r="DEQ2" s="1431"/>
      <c r="DER2" s="1431"/>
      <c r="DES2" s="1431"/>
      <c r="DET2" s="1431"/>
      <c r="DEU2" s="1431"/>
      <c r="DEV2" s="1431"/>
      <c r="DEW2" s="1431"/>
      <c r="DEX2" s="1431"/>
      <c r="DEY2" s="1431"/>
      <c r="DEZ2" s="1431"/>
      <c r="DFA2" s="1431"/>
      <c r="DFB2" s="1431"/>
      <c r="DFC2" s="1431"/>
      <c r="DFD2" s="1431"/>
      <c r="DFE2" s="1431"/>
      <c r="DFF2" s="1431"/>
      <c r="DFG2" s="1431"/>
      <c r="DFH2" s="1431"/>
      <c r="DFI2" s="1431"/>
      <c r="DFJ2" s="1431"/>
      <c r="DFK2" s="1431"/>
      <c r="DFL2" s="1431"/>
      <c r="DFM2" s="1431"/>
      <c r="DFN2" s="1431"/>
      <c r="DFO2" s="1431"/>
      <c r="DFP2" s="1431"/>
      <c r="DFQ2" s="1431"/>
      <c r="DFR2" s="1431"/>
      <c r="DFS2" s="1431"/>
      <c r="DFT2" s="1431"/>
      <c r="DFU2" s="1431"/>
      <c r="DFV2" s="1431"/>
      <c r="DFW2" s="1431"/>
      <c r="DFX2" s="1431"/>
      <c r="DFY2" s="1431"/>
      <c r="DFZ2" s="1431"/>
      <c r="DGA2" s="1431"/>
      <c r="DGB2" s="1431"/>
      <c r="DGC2" s="1431"/>
      <c r="DGD2" s="1431"/>
      <c r="DGE2" s="1431"/>
      <c r="DGF2" s="1431"/>
      <c r="DGG2" s="1431"/>
      <c r="DGH2" s="1431"/>
      <c r="DGI2" s="1431"/>
      <c r="DGJ2" s="1431"/>
      <c r="DGK2" s="1431"/>
      <c r="DGL2" s="1431"/>
      <c r="DGM2" s="1431"/>
      <c r="DGN2" s="1431"/>
      <c r="DGO2" s="1431"/>
      <c r="DGP2" s="1431"/>
      <c r="DGQ2" s="1431"/>
      <c r="DGR2" s="1431"/>
      <c r="DGS2" s="1431"/>
      <c r="DGT2" s="1431"/>
      <c r="DGU2" s="1431"/>
      <c r="DGV2" s="1431"/>
      <c r="DGW2" s="1431"/>
      <c r="DGX2" s="1431"/>
      <c r="DGY2" s="1431"/>
      <c r="DGZ2" s="1431"/>
      <c r="DHA2" s="1431"/>
      <c r="DHB2" s="1431"/>
      <c r="DHC2" s="1431"/>
      <c r="DHD2" s="1431"/>
      <c r="DHE2" s="1431"/>
      <c r="DHF2" s="1431"/>
      <c r="DHG2" s="1431"/>
      <c r="DHH2" s="1431"/>
      <c r="DHI2" s="1431"/>
      <c r="DHJ2" s="1431"/>
      <c r="DHK2" s="1431"/>
      <c r="DHL2" s="1431"/>
      <c r="DHM2" s="1431"/>
      <c r="DHN2" s="1431"/>
      <c r="DHO2" s="1431"/>
      <c r="DHP2" s="1431"/>
      <c r="DHQ2" s="1431"/>
      <c r="DHR2" s="1431"/>
      <c r="DHS2" s="1431"/>
      <c r="DHT2" s="1431"/>
      <c r="DHU2" s="1431"/>
      <c r="DHV2" s="1431"/>
      <c r="DHW2" s="1431"/>
      <c r="DHX2" s="1431"/>
      <c r="DHY2" s="1431"/>
      <c r="DHZ2" s="1431"/>
      <c r="DIA2" s="1431"/>
      <c r="DIB2" s="1431"/>
      <c r="DIC2" s="1431"/>
      <c r="DID2" s="1431"/>
      <c r="DIE2" s="1431"/>
      <c r="DIF2" s="1431"/>
      <c r="DIG2" s="1431"/>
      <c r="DIH2" s="1431"/>
      <c r="DII2" s="1431"/>
      <c r="DIJ2" s="1431"/>
      <c r="DIK2" s="1431"/>
      <c r="DIL2" s="1431"/>
      <c r="DIM2" s="1431"/>
      <c r="DIN2" s="1431"/>
      <c r="DIO2" s="1431"/>
      <c r="DIP2" s="1431"/>
      <c r="DIQ2" s="1431"/>
      <c r="DIR2" s="1431"/>
      <c r="DIS2" s="1431"/>
      <c r="DIT2" s="1431"/>
      <c r="DIU2" s="1431"/>
      <c r="DIV2" s="1431"/>
      <c r="DIW2" s="1431"/>
      <c r="DIX2" s="1431"/>
      <c r="DIY2" s="1431"/>
      <c r="DIZ2" s="1431"/>
      <c r="DJA2" s="1431"/>
      <c r="DJB2" s="1431"/>
      <c r="DJC2" s="1431"/>
      <c r="DJD2" s="1431"/>
      <c r="DJE2" s="1431"/>
      <c r="DJF2" s="1431"/>
      <c r="DJG2" s="1431"/>
      <c r="DJH2" s="1431"/>
      <c r="DJI2" s="1431"/>
      <c r="DJJ2" s="1431"/>
      <c r="DJK2" s="1431"/>
      <c r="DJL2" s="1431"/>
      <c r="DJM2" s="1431"/>
      <c r="DJN2" s="1431"/>
      <c r="DJO2" s="1431"/>
      <c r="DJP2" s="1431"/>
      <c r="DJQ2" s="1431"/>
      <c r="DJR2" s="1431"/>
      <c r="DJS2" s="1431"/>
      <c r="DJT2" s="1431"/>
      <c r="DJU2" s="1431"/>
      <c r="DJV2" s="1431"/>
      <c r="DJW2" s="1431"/>
      <c r="DJX2" s="1431"/>
      <c r="DJY2" s="1431"/>
      <c r="DJZ2" s="1431"/>
      <c r="DKA2" s="1431"/>
      <c r="DKB2" s="1431"/>
      <c r="DKC2" s="1431"/>
      <c r="DKD2" s="1431"/>
      <c r="DKE2" s="1431"/>
      <c r="DKF2" s="1431"/>
      <c r="DKG2" s="1431"/>
      <c r="DKH2" s="1431"/>
      <c r="DKI2" s="1431"/>
      <c r="DKJ2" s="1431"/>
      <c r="DKK2" s="1431"/>
      <c r="DKL2" s="1431"/>
      <c r="DKM2" s="1431"/>
      <c r="DKN2" s="1431"/>
      <c r="DKO2" s="1431"/>
      <c r="DKP2" s="1431"/>
      <c r="DKQ2" s="1431"/>
      <c r="DKR2" s="1431"/>
      <c r="DKS2" s="1431"/>
      <c r="DKT2" s="1431"/>
      <c r="DKU2" s="1431"/>
      <c r="DKV2" s="1431"/>
      <c r="DKW2" s="1431"/>
      <c r="DKX2" s="1431"/>
      <c r="DKY2" s="1431"/>
      <c r="DKZ2" s="1431"/>
      <c r="DLA2" s="1431"/>
      <c r="DLB2" s="1431"/>
      <c r="DLC2" s="1431"/>
      <c r="DLD2" s="1431"/>
      <c r="DLE2" s="1431"/>
      <c r="DLF2" s="1431"/>
      <c r="DLG2" s="1431"/>
      <c r="DLH2" s="1431"/>
      <c r="DLI2" s="1431"/>
      <c r="DLJ2" s="1431"/>
      <c r="DLK2" s="1431"/>
      <c r="DLL2" s="1431"/>
      <c r="DLM2" s="1431"/>
      <c r="DLN2" s="1431"/>
      <c r="DLO2" s="1431"/>
      <c r="DLP2" s="1431"/>
      <c r="DLQ2" s="1431"/>
      <c r="DLR2" s="1431"/>
      <c r="DLS2" s="1431"/>
      <c r="DLT2" s="1431"/>
      <c r="DLU2" s="1431"/>
      <c r="DLV2" s="1431"/>
      <c r="DLW2" s="1431"/>
      <c r="DLX2" s="1431"/>
      <c r="DLY2" s="1431"/>
      <c r="DLZ2" s="1431"/>
      <c r="DMA2" s="1431"/>
      <c r="DMB2" s="1431"/>
      <c r="DMC2" s="1431"/>
      <c r="DMD2" s="1431"/>
      <c r="DME2" s="1431"/>
      <c r="DMF2" s="1431"/>
      <c r="DMG2" s="1431"/>
      <c r="DMH2" s="1431"/>
      <c r="DMI2" s="1431"/>
      <c r="DMJ2" s="1431"/>
      <c r="DMK2" s="1431"/>
      <c r="DML2" s="1431"/>
      <c r="DMM2" s="1431"/>
      <c r="DMN2" s="1431"/>
      <c r="DMO2" s="1431"/>
      <c r="DMP2" s="1431"/>
      <c r="DMQ2" s="1431"/>
      <c r="DMR2" s="1431"/>
      <c r="DMS2" s="1431"/>
      <c r="DMT2" s="1431"/>
      <c r="DMU2" s="1431"/>
      <c r="DMV2" s="1431"/>
      <c r="DMW2" s="1431"/>
      <c r="DMX2" s="1431"/>
      <c r="DMY2" s="1431"/>
      <c r="DMZ2" s="1431"/>
      <c r="DNA2" s="1431"/>
      <c r="DNB2" s="1431"/>
      <c r="DNC2" s="1431"/>
      <c r="DND2" s="1431"/>
      <c r="DNE2" s="1431"/>
      <c r="DNF2" s="1431"/>
      <c r="DNG2" s="1431"/>
      <c r="DNH2" s="1431"/>
      <c r="DNI2" s="1431"/>
      <c r="DNJ2" s="1431"/>
      <c r="DNK2" s="1431"/>
      <c r="DNL2" s="1431"/>
      <c r="DNM2" s="1431"/>
      <c r="DNN2" s="1431"/>
      <c r="DNO2" s="1431"/>
      <c r="DNP2" s="1431"/>
      <c r="DNQ2" s="1431"/>
      <c r="DNR2" s="1431"/>
      <c r="DNS2" s="1431"/>
      <c r="DNT2" s="1431"/>
      <c r="DNU2" s="1431"/>
      <c r="DNV2" s="1431"/>
      <c r="DNW2" s="1431"/>
      <c r="DNX2" s="1431"/>
      <c r="DNY2" s="1431"/>
      <c r="DNZ2" s="1431"/>
      <c r="DOA2" s="1431"/>
      <c r="DOB2" s="1431"/>
      <c r="DOC2" s="1431"/>
      <c r="DOD2" s="1431"/>
      <c r="DOE2" s="1431"/>
      <c r="DOF2" s="1431"/>
      <c r="DOG2" s="1431"/>
      <c r="DOH2" s="1431"/>
      <c r="DOI2" s="1431"/>
      <c r="DOJ2" s="1431"/>
      <c r="DOK2" s="1431"/>
      <c r="DOL2" s="1431"/>
      <c r="DOM2" s="1431"/>
      <c r="DON2" s="1431"/>
      <c r="DOO2" s="1431"/>
      <c r="DOP2" s="1431"/>
      <c r="DOQ2" s="1431"/>
      <c r="DOR2" s="1431"/>
      <c r="DOS2" s="1431"/>
      <c r="DOT2" s="1431"/>
      <c r="DOU2" s="1431"/>
      <c r="DOV2" s="1431"/>
      <c r="DOW2" s="1431"/>
      <c r="DOX2" s="1431"/>
      <c r="DOY2" s="1431"/>
      <c r="DOZ2" s="1431"/>
      <c r="DPA2" s="1431"/>
      <c r="DPB2" s="1431"/>
      <c r="DPC2" s="1431"/>
      <c r="DPD2" s="1431"/>
      <c r="DPE2" s="1431"/>
      <c r="DPF2" s="1431"/>
      <c r="DPG2" s="1431"/>
      <c r="DPH2" s="1431"/>
      <c r="DPI2" s="1431"/>
      <c r="DPJ2" s="1431"/>
      <c r="DPK2" s="1431"/>
      <c r="DPL2" s="1431"/>
      <c r="DPM2" s="1431"/>
      <c r="DPN2" s="1431"/>
      <c r="DPO2" s="1431"/>
      <c r="DPP2" s="1431"/>
      <c r="DPQ2" s="1431"/>
      <c r="DPR2" s="1431"/>
      <c r="DPS2" s="1431"/>
      <c r="DPT2" s="1431"/>
      <c r="DPU2" s="1431"/>
      <c r="DPV2" s="1431"/>
      <c r="DPW2" s="1431"/>
      <c r="DPX2" s="1431"/>
      <c r="DPY2" s="1431"/>
      <c r="DPZ2" s="1431"/>
      <c r="DQA2" s="1431"/>
      <c r="DQB2" s="1431"/>
      <c r="DQC2" s="1431"/>
      <c r="DQD2" s="1431"/>
      <c r="DQE2" s="1431"/>
      <c r="DQF2" s="1431"/>
      <c r="DQG2" s="1431"/>
      <c r="DQH2" s="1431"/>
      <c r="DQI2" s="1431"/>
      <c r="DQJ2" s="1431"/>
      <c r="DQK2" s="1431"/>
      <c r="DQL2" s="1431"/>
      <c r="DQM2" s="1431"/>
      <c r="DQN2" s="1431"/>
      <c r="DQO2" s="1431"/>
      <c r="DQP2" s="1431"/>
      <c r="DQQ2" s="1431"/>
      <c r="DQR2" s="1431"/>
      <c r="DQS2" s="1431"/>
      <c r="DQT2" s="1431"/>
      <c r="DQU2" s="1431"/>
      <c r="DQV2" s="1431"/>
      <c r="DQW2" s="1431"/>
      <c r="DQX2" s="1431"/>
      <c r="DQY2" s="1431"/>
      <c r="DQZ2" s="1431"/>
      <c r="DRA2" s="1431"/>
      <c r="DRB2" s="1431"/>
      <c r="DRC2" s="1431"/>
      <c r="DRD2" s="1431"/>
      <c r="DRE2" s="1431"/>
      <c r="DRF2" s="1431"/>
      <c r="DRG2" s="1431"/>
      <c r="DRH2" s="1431"/>
      <c r="DRI2" s="1431"/>
      <c r="DRJ2" s="1431"/>
      <c r="DRK2" s="1431"/>
      <c r="DRL2" s="1431"/>
      <c r="DRM2" s="1431"/>
      <c r="DRN2" s="1431"/>
      <c r="DRO2" s="1431"/>
      <c r="DRP2" s="1431"/>
      <c r="DRQ2" s="1431"/>
      <c r="DRR2" s="1431"/>
      <c r="DRS2" s="1431"/>
      <c r="DRT2" s="1431"/>
      <c r="DRU2" s="1431"/>
      <c r="DRV2" s="1431"/>
      <c r="DRW2" s="1431"/>
      <c r="DRX2" s="1431"/>
      <c r="DRY2" s="1431"/>
      <c r="DRZ2" s="1431"/>
      <c r="DSA2" s="1431"/>
      <c r="DSB2" s="1431"/>
      <c r="DSC2" s="1431"/>
      <c r="DSD2" s="1431"/>
      <c r="DSE2" s="1431"/>
      <c r="DSF2" s="1431"/>
      <c r="DSG2" s="1431"/>
      <c r="DSH2" s="1431"/>
      <c r="DSI2" s="1431"/>
      <c r="DSJ2" s="1431"/>
      <c r="DSK2" s="1431"/>
      <c r="DSL2" s="1431"/>
      <c r="DSM2" s="1431"/>
      <c r="DSN2" s="1431"/>
      <c r="DSO2" s="1431"/>
      <c r="DSP2" s="1431"/>
      <c r="DSQ2" s="1431"/>
      <c r="DSR2" s="1431"/>
      <c r="DSS2" s="1431"/>
      <c r="DST2" s="1431"/>
      <c r="DSU2" s="1431"/>
      <c r="DSV2" s="1431"/>
      <c r="DSW2" s="1431"/>
      <c r="DSX2" s="1431"/>
      <c r="DSY2" s="1431"/>
      <c r="DSZ2" s="1431"/>
      <c r="DTA2" s="1431"/>
      <c r="DTB2" s="1431"/>
      <c r="DTC2" s="1431"/>
      <c r="DTD2" s="1431"/>
      <c r="DTE2" s="1431"/>
      <c r="DTF2" s="1431"/>
      <c r="DTG2" s="1431"/>
      <c r="DTH2" s="1431"/>
      <c r="DTI2" s="1431"/>
      <c r="DTJ2" s="1431"/>
      <c r="DTK2" s="1431"/>
      <c r="DTL2" s="1431"/>
      <c r="DTM2" s="1431"/>
      <c r="DTN2" s="1431"/>
      <c r="DTO2" s="1431"/>
      <c r="DTP2" s="1431"/>
      <c r="DTQ2" s="1431"/>
      <c r="DTR2" s="1431"/>
      <c r="DTS2" s="1431"/>
      <c r="DTT2" s="1431"/>
      <c r="DTU2" s="1431"/>
      <c r="DTV2" s="1431"/>
      <c r="DTW2" s="1431"/>
      <c r="DTX2" s="1431"/>
      <c r="DTY2" s="1431"/>
      <c r="DTZ2" s="1431"/>
      <c r="DUA2" s="1431"/>
      <c r="DUB2" s="1431"/>
      <c r="DUC2" s="1431"/>
      <c r="DUD2" s="1431"/>
      <c r="DUE2" s="1431"/>
      <c r="DUF2" s="1431"/>
      <c r="DUG2" s="1431"/>
      <c r="DUH2" s="1431"/>
      <c r="DUI2" s="1431"/>
      <c r="DUJ2" s="1431"/>
      <c r="DUK2" s="1431"/>
      <c r="DUL2" s="1431"/>
      <c r="DUM2" s="1431"/>
      <c r="DUN2" s="1431"/>
      <c r="DUO2" s="1431"/>
      <c r="DUP2" s="1431"/>
      <c r="DUQ2" s="1431"/>
      <c r="DUR2" s="1431"/>
      <c r="DUS2" s="1431"/>
      <c r="DUT2" s="1431"/>
      <c r="DUU2" s="1431"/>
      <c r="DUV2" s="1431"/>
      <c r="DUW2" s="1431"/>
      <c r="DUX2" s="1431"/>
      <c r="DUY2" s="1431"/>
      <c r="DUZ2" s="1431"/>
      <c r="DVA2" s="1431"/>
      <c r="DVB2" s="1431"/>
      <c r="DVC2" s="1431"/>
      <c r="DVD2" s="1431"/>
      <c r="DVE2" s="1431"/>
      <c r="DVF2" s="1431"/>
      <c r="DVG2" s="1431"/>
      <c r="DVH2" s="1431"/>
      <c r="DVI2" s="1431"/>
      <c r="DVJ2" s="1431"/>
      <c r="DVK2" s="1431"/>
      <c r="DVL2" s="1431"/>
      <c r="DVM2" s="1431"/>
      <c r="DVN2" s="1431"/>
      <c r="DVO2" s="1431"/>
      <c r="DVP2" s="1431"/>
      <c r="DVQ2" s="1431"/>
      <c r="DVR2" s="1431"/>
      <c r="DVS2" s="1431"/>
      <c r="DVT2" s="1431"/>
      <c r="DVU2" s="1431"/>
      <c r="DVV2" s="1431"/>
      <c r="DVW2" s="1431"/>
      <c r="DVX2" s="1431"/>
      <c r="DVY2" s="1431"/>
      <c r="DVZ2" s="1431"/>
      <c r="DWA2" s="1431"/>
      <c r="DWB2" s="1431"/>
      <c r="DWC2" s="1431"/>
      <c r="DWD2" s="1431"/>
      <c r="DWE2" s="1431"/>
      <c r="DWF2" s="1431"/>
      <c r="DWG2" s="1431"/>
      <c r="DWH2" s="1431"/>
      <c r="DWI2" s="1431"/>
      <c r="DWJ2" s="1431"/>
      <c r="DWK2" s="1431"/>
      <c r="DWL2" s="1431"/>
      <c r="DWM2" s="1431"/>
      <c r="DWN2" s="1431"/>
      <c r="DWO2" s="1431"/>
      <c r="DWP2" s="1431"/>
      <c r="DWQ2" s="1431"/>
      <c r="DWR2" s="1431"/>
      <c r="DWS2" s="1431"/>
      <c r="DWT2" s="1431"/>
      <c r="DWU2" s="1431"/>
      <c r="DWV2" s="1431"/>
      <c r="DWW2" s="1431"/>
      <c r="DWX2" s="1431"/>
      <c r="DWY2" s="1431"/>
      <c r="DWZ2" s="1431"/>
      <c r="DXA2" s="1431"/>
      <c r="DXB2" s="1431"/>
      <c r="DXC2" s="1431"/>
      <c r="DXD2" s="1431"/>
      <c r="DXE2" s="1431"/>
      <c r="DXF2" s="1431"/>
      <c r="DXG2" s="1431"/>
      <c r="DXH2" s="1431"/>
      <c r="DXI2" s="1431"/>
      <c r="DXJ2" s="1431"/>
      <c r="DXK2" s="1431"/>
      <c r="DXL2" s="1431"/>
      <c r="DXM2" s="1431"/>
      <c r="DXN2" s="1431"/>
      <c r="DXO2" s="1431"/>
      <c r="DXP2" s="1431"/>
      <c r="DXQ2" s="1431"/>
      <c r="DXR2" s="1431"/>
      <c r="DXS2" s="1431"/>
      <c r="DXT2" s="1431"/>
      <c r="DXU2" s="1431"/>
      <c r="DXV2" s="1431"/>
      <c r="DXW2" s="1431"/>
      <c r="DXX2" s="1431"/>
      <c r="DXY2" s="1431"/>
      <c r="DXZ2" s="1431"/>
      <c r="DYA2" s="1431"/>
      <c r="DYB2" s="1431"/>
      <c r="DYC2" s="1431"/>
      <c r="DYD2" s="1431"/>
      <c r="DYE2" s="1431"/>
      <c r="DYF2" s="1431"/>
      <c r="DYG2" s="1431"/>
      <c r="DYH2" s="1431"/>
      <c r="DYI2" s="1431"/>
      <c r="DYJ2" s="1431"/>
      <c r="DYK2" s="1431"/>
      <c r="DYL2" s="1431"/>
      <c r="DYM2" s="1431"/>
      <c r="DYN2" s="1431"/>
      <c r="DYO2" s="1431"/>
      <c r="DYP2" s="1431"/>
      <c r="DYQ2" s="1431"/>
      <c r="DYR2" s="1431"/>
      <c r="DYS2" s="1431"/>
      <c r="DYT2" s="1431"/>
      <c r="DYU2" s="1431"/>
      <c r="DYV2" s="1431"/>
      <c r="DYW2" s="1431"/>
      <c r="DYX2" s="1431"/>
      <c r="DYY2" s="1431"/>
      <c r="DYZ2" s="1431"/>
      <c r="DZA2" s="1431"/>
      <c r="DZB2" s="1431"/>
      <c r="DZC2" s="1431"/>
      <c r="DZD2" s="1431"/>
      <c r="DZE2" s="1431"/>
      <c r="DZF2" s="1431"/>
      <c r="DZG2" s="1431"/>
      <c r="DZH2" s="1431"/>
      <c r="DZI2" s="1431"/>
      <c r="DZJ2" s="1431"/>
      <c r="DZK2" s="1431"/>
      <c r="DZL2" s="1431"/>
      <c r="DZM2" s="1431"/>
      <c r="DZN2" s="1431"/>
      <c r="DZO2" s="1431"/>
      <c r="DZP2" s="1431"/>
      <c r="DZQ2" s="1431"/>
      <c r="DZR2" s="1431"/>
      <c r="DZS2" s="1431"/>
      <c r="DZT2" s="1431"/>
      <c r="DZU2" s="1431"/>
      <c r="DZV2" s="1431"/>
      <c r="DZW2" s="1431"/>
      <c r="DZX2" s="1431"/>
      <c r="DZY2" s="1431"/>
      <c r="DZZ2" s="1431"/>
      <c r="EAA2" s="1431"/>
      <c r="EAB2" s="1431"/>
      <c r="EAC2" s="1431"/>
      <c r="EAD2" s="1431"/>
      <c r="EAE2" s="1431"/>
      <c r="EAF2" s="1431"/>
      <c r="EAG2" s="1431"/>
      <c r="EAH2" s="1431"/>
      <c r="EAI2" s="1431"/>
      <c r="EAJ2" s="1431"/>
      <c r="EAK2" s="1431"/>
      <c r="EAL2" s="1431"/>
      <c r="EAM2" s="1431"/>
      <c r="EAN2" s="1431"/>
      <c r="EAO2" s="1431"/>
      <c r="EAP2" s="1431"/>
      <c r="EAQ2" s="1431"/>
      <c r="EAR2" s="1431"/>
      <c r="EAS2" s="1431"/>
      <c r="EAT2" s="1431"/>
      <c r="EAU2" s="1431"/>
      <c r="EAV2" s="1431"/>
      <c r="EAW2" s="1431"/>
      <c r="EAX2" s="1431"/>
      <c r="EAY2" s="1431"/>
      <c r="EAZ2" s="1431"/>
      <c r="EBA2" s="1431"/>
      <c r="EBB2" s="1431"/>
      <c r="EBC2" s="1431"/>
      <c r="EBD2" s="1431"/>
      <c r="EBE2" s="1431"/>
      <c r="EBF2" s="1431"/>
      <c r="EBG2" s="1431"/>
      <c r="EBH2" s="1431"/>
      <c r="EBI2" s="1431"/>
      <c r="EBJ2" s="1431"/>
      <c r="EBK2" s="1431"/>
      <c r="EBL2" s="1431"/>
      <c r="EBM2" s="1431"/>
      <c r="EBN2" s="1431"/>
      <c r="EBO2" s="1431"/>
      <c r="EBP2" s="1431"/>
      <c r="EBQ2" s="1431"/>
      <c r="EBR2" s="1431"/>
      <c r="EBS2" s="1431"/>
      <c r="EBT2" s="1431"/>
      <c r="EBU2" s="1431"/>
      <c r="EBV2" s="1431"/>
      <c r="EBW2" s="1431"/>
      <c r="EBX2" s="1431"/>
      <c r="EBY2" s="1431"/>
      <c r="EBZ2" s="1431"/>
      <c r="ECA2" s="1431"/>
      <c r="ECB2" s="1431"/>
      <c r="ECC2" s="1431"/>
      <c r="ECD2" s="1431"/>
      <c r="ECE2" s="1431"/>
      <c r="ECF2" s="1431"/>
      <c r="ECG2" s="1431"/>
      <c r="ECH2" s="1431"/>
      <c r="ECI2" s="1431"/>
      <c r="ECJ2" s="1431"/>
      <c r="ECK2" s="1431"/>
      <c r="ECL2" s="1431"/>
      <c r="ECM2" s="1431"/>
      <c r="ECN2" s="1431"/>
      <c r="ECO2" s="1431"/>
      <c r="ECP2" s="1431"/>
      <c r="ECQ2" s="1431"/>
      <c r="ECR2" s="1431"/>
      <c r="ECS2" s="1431"/>
      <c r="ECT2" s="1431"/>
      <c r="ECU2" s="1431"/>
      <c r="ECV2" s="1431"/>
      <c r="ECW2" s="1431"/>
      <c r="ECX2" s="1431"/>
      <c r="ECY2" s="1431"/>
      <c r="ECZ2" s="1431"/>
      <c r="EDA2" s="1431"/>
      <c r="EDB2" s="1431"/>
      <c r="EDC2" s="1431"/>
      <c r="EDD2" s="1431"/>
      <c r="EDE2" s="1431"/>
      <c r="EDF2" s="1431"/>
      <c r="EDG2" s="1431"/>
      <c r="EDH2" s="1431"/>
      <c r="EDI2" s="1431"/>
      <c r="EDJ2" s="1431"/>
      <c r="EDK2" s="1431"/>
      <c r="EDL2" s="1431"/>
      <c r="EDM2" s="1431"/>
      <c r="EDN2" s="1431"/>
      <c r="EDO2" s="1431"/>
      <c r="EDP2" s="1431"/>
      <c r="EDQ2" s="1431"/>
      <c r="EDR2" s="1431"/>
      <c r="EDS2" s="1431"/>
      <c r="EDT2" s="1431"/>
      <c r="EDU2" s="1431"/>
      <c r="EDV2" s="1431"/>
      <c r="EDW2" s="1431"/>
      <c r="EDX2" s="1431"/>
      <c r="EDY2" s="1431"/>
      <c r="EDZ2" s="1431"/>
      <c r="EEA2" s="1431"/>
      <c r="EEB2" s="1431"/>
      <c r="EEC2" s="1431"/>
      <c r="EED2" s="1431"/>
      <c r="EEE2" s="1431"/>
      <c r="EEF2" s="1431"/>
      <c r="EEG2" s="1431"/>
      <c r="EEH2" s="1431"/>
      <c r="EEI2" s="1431"/>
      <c r="EEJ2" s="1431"/>
      <c r="EEK2" s="1431"/>
      <c r="EEL2" s="1431"/>
      <c r="EEM2" s="1431"/>
      <c r="EEN2" s="1431"/>
      <c r="EEO2" s="1431"/>
      <c r="EEP2" s="1431"/>
      <c r="EEQ2" s="1431"/>
      <c r="EER2" s="1431"/>
      <c r="EES2" s="1431"/>
      <c r="EET2" s="1431"/>
      <c r="EEU2" s="1431"/>
      <c r="EEV2" s="1431"/>
      <c r="EEW2" s="1431"/>
      <c r="EEX2" s="1431"/>
      <c r="EEY2" s="1431"/>
      <c r="EEZ2" s="1431"/>
      <c r="EFA2" s="1431"/>
      <c r="EFB2" s="1431"/>
      <c r="EFC2" s="1431"/>
      <c r="EFD2" s="1431"/>
      <c r="EFE2" s="1431"/>
      <c r="EFF2" s="1431"/>
      <c r="EFG2" s="1431"/>
      <c r="EFH2" s="1431"/>
      <c r="EFI2" s="1431"/>
      <c r="EFJ2" s="1431"/>
      <c r="EFK2" s="1431"/>
      <c r="EFL2" s="1431"/>
      <c r="EFM2" s="1431"/>
      <c r="EFN2" s="1431"/>
      <c r="EFO2" s="1431"/>
      <c r="EFP2" s="1431"/>
      <c r="EFQ2" s="1431"/>
      <c r="EFR2" s="1431"/>
      <c r="EFS2" s="1431"/>
      <c r="EFT2" s="1431"/>
      <c r="EFU2" s="1431"/>
      <c r="EFV2" s="1431"/>
      <c r="EFW2" s="1431"/>
      <c r="EFX2" s="1431"/>
      <c r="EFY2" s="1431"/>
      <c r="EFZ2" s="1431"/>
      <c r="EGA2" s="1431"/>
      <c r="EGB2" s="1431"/>
      <c r="EGC2" s="1431"/>
      <c r="EGD2" s="1431"/>
      <c r="EGE2" s="1431"/>
      <c r="EGF2" s="1431"/>
      <c r="EGG2" s="1431"/>
      <c r="EGH2" s="1431"/>
      <c r="EGI2" s="1431"/>
      <c r="EGJ2" s="1431"/>
      <c r="EGK2" s="1431"/>
      <c r="EGL2" s="1431"/>
      <c r="EGM2" s="1431"/>
      <c r="EGN2" s="1431"/>
      <c r="EGO2" s="1431"/>
      <c r="EGP2" s="1431"/>
      <c r="EGQ2" s="1431"/>
      <c r="EGR2" s="1431"/>
      <c r="EGS2" s="1431"/>
      <c r="EGT2" s="1431"/>
      <c r="EGU2" s="1431"/>
      <c r="EGV2" s="1431"/>
      <c r="EGW2" s="1431"/>
      <c r="EGX2" s="1431"/>
      <c r="EGY2" s="1431"/>
      <c r="EGZ2" s="1431"/>
      <c r="EHA2" s="1431"/>
      <c r="EHB2" s="1431"/>
      <c r="EHC2" s="1431"/>
      <c r="EHD2" s="1431"/>
      <c r="EHE2" s="1431"/>
      <c r="EHF2" s="1431"/>
      <c r="EHG2" s="1431"/>
      <c r="EHH2" s="1431"/>
      <c r="EHI2" s="1431"/>
      <c r="EHJ2" s="1431"/>
      <c r="EHK2" s="1431"/>
      <c r="EHL2" s="1431"/>
      <c r="EHM2" s="1431"/>
      <c r="EHN2" s="1431"/>
      <c r="EHO2" s="1431"/>
      <c r="EHP2" s="1431"/>
      <c r="EHQ2" s="1431"/>
      <c r="EHR2" s="1431"/>
      <c r="EHS2" s="1431"/>
      <c r="EHT2" s="1431"/>
      <c r="EHU2" s="1431"/>
      <c r="EHV2" s="1431"/>
      <c r="EHW2" s="1431"/>
      <c r="EHX2" s="1431"/>
      <c r="EHY2" s="1431"/>
      <c r="EHZ2" s="1431"/>
      <c r="EIA2" s="1431"/>
      <c r="EIB2" s="1431"/>
      <c r="EIC2" s="1431"/>
      <c r="EID2" s="1431"/>
      <c r="EIE2" s="1431"/>
      <c r="EIF2" s="1431"/>
      <c r="EIG2" s="1431"/>
      <c r="EIH2" s="1431"/>
      <c r="EII2" s="1431"/>
      <c r="EIJ2" s="1431"/>
      <c r="EIK2" s="1431"/>
      <c r="EIL2" s="1431"/>
      <c r="EIM2" s="1431"/>
      <c r="EIN2" s="1431"/>
      <c r="EIO2" s="1431"/>
      <c r="EIP2" s="1431"/>
      <c r="EIQ2" s="1431"/>
      <c r="EIR2" s="1431"/>
      <c r="EIS2" s="1431"/>
      <c r="EIT2" s="1431"/>
      <c r="EIU2" s="1431"/>
      <c r="EIV2" s="1431"/>
      <c r="EIW2" s="1431"/>
      <c r="EIX2" s="1431"/>
      <c r="EIY2" s="1431"/>
      <c r="EIZ2" s="1431"/>
      <c r="EJA2" s="1431"/>
      <c r="EJB2" s="1431"/>
      <c r="EJC2" s="1431"/>
      <c r="EJD2" s="1431"/>
      <c r="EJE2" s="1431"/>
      <c r="EJF2" s="1431"/>
      <c r="EJG2" s="1431"/>
      <c r="EJH2" s="1431"/>
      <c r="EJI2" s="1431"/>
      <c r="EJJ2" s="1431"/>
      <c r="EJK2" s="1431"/>
      <c r="EJL2" s="1431"/>
      <c r="EJM2" s="1431"/>
      <c r="EJN2" s="1431"/>
      <c r="EJO2" s="1431"/>
      <c r="EJP2" s="1431"/>
      <c r="EJQ2" s="1431"/>
      <c r="EJR2" s="1431"/>
      <c r="EJS2" s="1431"/>
      <c r="EJT2" s="1431"/>
      <c r="EJU2" s="1431"/>
      <c r="EJV2" s="1431"/>
      <c r="EJW2" s="1431"/>
      <c r="EJX2" s="1431"/>
      <c r="EJY2" s="1431"/>
      <c r="EJZ2" s="1431"/>
      <c r="EKA2" s="1431"/>
      <c r="EKB2" s="1431"/>
      <c r="EKC2" s="1431"/>
      <c r="EKD2" s="1431"/>
      <c r="EKE2" s="1431"/>
      <c r="EKF2" s="1431"/>
      <c r="EKG2" s="1431"/>
      <c r="EKH2" s="1431"/>
      <c r="EKI2" s="1431"/>
      <c r="EKJ2" s="1431"/>
      <c r="EKK2" s="1431"/>
      <c r="EKL2" s="1431"/>
      <c r="EKM2" s="1431"/>
      <c r="EKN2" s="1431"/>
      <c r="EKO2" s="1431"/>
      <c r="EKP2" s="1431"/>
      <c r="EKQ2" s="1431"/>
      <c r="EKR2" s="1431"/>
      <c r="EKS2" s="1431"/>
      <c r="EKT2" s="1431"/>
      <c r="EKU2" s="1431"/>
      <c r="EKV2" s="1431"/>
      <c r="EKW2" s="1431"/>
      <c r="EKX2" s="1431"/>
      <c r="EKY2" s="1431"/>
      <c r="EKZ2" s="1431"/>
      <c r="ELA2" s="1431"/>
      <c r="ELB2" s="1431"/>
      <c r="ELC2" s="1431"/>
      <c r="ELD2" s="1431"/>
      <c r="ELE2" s="1431"/>
      <c r="ELF2" s="1431"/>
      <c r="ELG2" s="1431"/>
      <c r="ELH2" s="1431"/>
      <c r="ELI2" s="1431"/>
      <c r="ELJ2" s="1431"/>
      <c r="ELK2" s="1431"/>
      <c r="ELL2" s="1431"/>
      <c r="ELM2" s="1431"/>
      <c r="ELN2" s="1431"/>
      <c r="ELO2" s="1431"/>
      <c r="ELP2" s="1431"/>
      <c r="ELQ2" s="1431"/>
      <c r="ELR2" s="1431"/>
      <c r="ELS2" s="1431"/>
      <c r="ELT2" s="1431"/>
      <c r="ELU2" s="1431"/>
      <c r="ELV2" s="1431"/>
      <c r="ELW2" s="1431"/>
      <c r="ELX2" s="1431"/>
      <c r="ELY2" s="1431"/>
      <c r="ELZ2" s="1431"/>
      <c r="EMA2" s="1431"/>
      <c r="EMB2" s="1431"/>
      <c r="EMC2" s="1431"/>
      <c r="EMD2" s="1431"/>
      <c r="EME2" s="1431"/>
      <c r="EMF2" s="1431"/>
      <c r="EMG2" s="1431"/>
      <c r="EMH2" s="1431"/>
      <c r="EMI2" s="1431"/>
      <c r="EMJ2" s="1431"/>
      <c r="EMK2" s="1431"/>
      <c r="EML2" s="1431"/>
      <c r="EMM2" s="1431"/>
      <c r="EMN2" s="1431"/>
      <c r="EMO2" s="1431"/>
      <c r="EMP2" s="1431"/>
      <c r="EMQ2" s="1431"/>
      <c r="EMR2" s="1431"/>
      <c r="EMS2" s="1431"/>
      <c r="EMT2" s="1431"/>
      <c r="EMU2" s="1431"/>
      <c r="EMV2" s="1431"/>
      <c r="EMW2" s="1431"/>
      <c r="EMX2" s="1431"/>
      <c r="EMY2" s="1431"/>
      <c r="EMZ2" s="1431"/>
      <c r="ENA2" s="1431"/>
      <c r="ENB2" s="1431"/>
      <c r="ENC2" s="1431"/>
      <c r="END2" s="1431"/>
      <c r="ENE2" s="1431"/>
      <c r="ENF2" s="1431"/>
      <c r="ENG2" s="1431"/>
      <c r="ENH2" s="1431"/>
      <c r="ENI2" s="1431"/>
      <c r="ENJ2" s="1431"/>
      <c r="ENK2" s="1431"/>
      <c r="ENL2" s="1431"/>
      <c r="ENM2" s="1431"/>
      <c r="ENN2" s="1431"/>
      <c r="ENO2" s="1431"/>
      <c r="ENP2" s="1431"/>
      <c r="ENQ2" s="1431"/>
      <c r="ENR2" s="1431"/>
      <c r="ENS2" s="1431"/>
      <c r="ENT2" s="1431"/>
      <c r="ENU2" s="1431"/>
      <c r="ENV2" s="1431"/>
      <c r="ENW2" s="1431"/>
      <c r="ENX2" s="1431"/>
      <c r="ENY2" s="1431"/>
      <c r="ENZ2" s="1431"/>
      <c r="EOA2" s="1431"/>
      <c r="EOB2" s="1431"/>
      <c r="EOC2" s="1431"/>
      <c r="EOD2" s="1431"/>
      <c r="EOE2" s="1431"/>
      <c r="EOF2" s="1431"/>
      <c r="EOG2" s="1431"/>
      <c r="EOH2" s="1431"/>
      <c r="EOI2" s="1431"/>
      <c r="EOJ2" s="1431"/>
      <c r="EOK2" s="1431"/>
      <c r="EOL2" s="1431"/>
      <c r="EOM2" s="1431"/>
      <c r="EON2" s="1431"/>
      <c r="EOO2" s="1431"/>
      <c r="EOP2" s="1431"/>
      <c r="EOQ2" s="1431"/>
      <c r="EOR2" s="1431"/>
      <c r="EOS2" s="1431"/>
      <c r="EOT2" s="1431"/>
      <c r="EOU2" s="1431"/>
      <c r="EOV2" s="1431"/>
      <c r="EOW2" s="1431"/>
      <c r="EOX2" s="1431"/>
      <c r="EOY2" s="1431"/>
      <c r="EOZ2" s="1431"/>
      <c r="EPA2" s="1431"/>
      <c r="EPB2" s="1431"/>
      <c r="EPC2" s="1431"/>
      <c r="EPD2" s="1431"/>
      <c r="EPE2" s="1431"/>
      <c r="EPF2" s="1431"/>
      <c r="EPG2" s="1431"/>
      <c r="EPH2" s="1431"/>
      <c r="EPI2" s="1431"/>
      <c r="EPJ2" s="1431"/>
      <c r="EPK2" s="1431"/>
      <c r="EPL2" s="1431"/>
      <c r="EPM2" s="1431"/>
      <c r="EPN2" s="1431"/>
      <c r="EPO2" s="1431"/>
      <c r="EPP2" s="1431"/>
      <c r="EPQ2" s="1431"/>
      <c r="EPR2" s="1431"/>
      <c r="EPS2" s="1431"/>
      <c r="EPT2" s="1431"/>
      <c r="EPU2" s="1431"/>
      <c r="EPV2" s="1431"/>
      <c r="EPW2" s="1431"/>
      <c r="EPX2" s="1431"/>
      <c r="EPY2" s="1431"/>
      <c r="EPZ2" s="1431"/>
      <c r="EQA2" s="1431"/>
      <c r="EQB2" s="1431"/>
      <c r="EQC2" s="1431"/>
      <c r="EQD2" s="1431"/>
      <c r="EQE2" s="1431"/>
      <c r="EQF2" s="1431"/>
      <c r="EQG2" s="1431"/>
      <c r="EQH2" s="1431"/>
      <c r="EQI2" s="1431"/>
      <c r="EQJ2" s="1431"/>
      <c r="EQK2" s="1431"/>
      <c r="EQL2" s="1431"/>
      <c r="EQM2" s="1431"/>
      <c r="EQN2" s="1431"/>
      <c r="EQO2" s="1431"/>
      <c r="EQP2" s="1431"/>
      <c r="EQQ2" s="1431"/>
      <c r="EQR2" s="1431"/>
      <c r="EQS2" s="1431"/>
      <c r="EQT2" s="1431"/>
      <c r="EQU2" s="1431"/>
      <c r="EQV2" s="1431"/>
      <c r="EQW2" s="1431"/>
      <c r="EQX2" s="1431"/>
      <c r="EQY2" s="1431"/>
      <c r="EQZ2" s="1431"/>
      <c r="ERA2" s="1431"/>
      <c r="ERB2" s="1431"/>
      <c r="ERC2" s="1431"/>
      <c r="ERD2" s="1431"/>
      <c r="ERE2" s="1431"/>
      <c r="ERF2" s="1431"/>
      <c r="ERG2" s="1431"/>
      <c r="ERH2" s="1431"/>
      <c r="ERI2" s="1431"/>
      <c r="ERJ2" s="1431"/>
      <c r="ERK2" s="1431"/>
      <c r="ERL2" s="1431"/>
      <c r="ERM2" s="1431"/>
      <c r="ERN2" s="1431"/>
      <c r="ERO2" s="1431"/>
      <c r="ERP2" s="1431"/>
      <c r="ERQ2" s="1431"/>
      <c r="ERR2" s="1431"/>
      <c r="ERS2" s="1431"/>
      <c r="ERT2" s="1431"/>
      <c r="ERU2" s="1431"/>
      <c r="ERV2" s="1431"/>
      <c r="ERW2" s="1431"/>
      <c r="ERX2" s="1431"/>
      <c r="ERY2" s="1431"/>
      <c r="ERZ2" s="1431"/>
      <c r="ESA2" s="1431"/>
      <c r="ESB2" s="1431"/>
      <c r="ESC2" s="1431"/>
      <c r="ESD2" s="1431"/>
      <c r="ESE2" s="1431"/>
      <c r="ESF2" s="1431"/>
      <c r="ESG2" s="1431"/>
      <c r="ESH2" s="1431"/>
      <c r="ESI2" s="1431"/>
      <c r="ESJ2" s="1431"/>
      <c r="ESK2" s="1431"/>
      <c r="ESL2" s="1431"/>
      <c r="ESM2" s="1431"/>
      <c r="ESN2" s="1431"/>
      <c r="ESO2" s="1431"/>
      <c r="ESP2" s="1431"/>
      <c r="ESQ2" s="1431"/>
      <c r="ESR2" s="1431"/>
      <c r="ESS2" s="1431"/>
      <c r="EST2" s="1431"/>
      <c r="ESU2" s="1431"/>
      <c r="ESV2" s="1431"/>
      <c r="ESW2" s="1431"/>
      <c r="ESX2" s="1431"/>
      <c r="ESY2" s="1431"/>
      <c r="ESZ2" s="1431"/>
      <c r="ETA2" s="1431"/>
      <c r="ETB2" s="1431"/>
      <c r="ETC2" s="1431"/>
      <c r="ETD2" s="1431"/>
      <c r="ETE2" s="1431"/>
      <c r="ETF2" s="1431"/>
      <c r="ETG2" s="1431"/>
      <c r="ETH2" s="1431"/>
      <c r="ETI2" s="1431"/>
      <c r="ETJ2" s="1431"/>
      <c r="ETK2" s="1431"/>
      <c r="ETL2" s="1431"/>
      <c r="ETM2" s="1431"/>
      <c r="ETN2" s="1431"/>
      <c r="ETO2" s="1431"/>
      <c r="ETP2" s="1431"/>
      <c r="ETQ2" s="1431"/>
      <c r="ETR2" s="1431"/>
      <c r="ETS2" s="1431"/>
      <c r="ETT2" s="1431"/>
      <c r="ETU2" s="1431"/>
      <c r="ETV2" s="1431"/>
      <c r="ETW2" s="1431"/>
      <c r="ETX2" s="1431"/>
      <c r="ETY2" s="1431"/>
      <c r="ETZ2" s="1431"/>
      <c r="EUA2" s="1431"/>
      <c r="EUB2" s="1431"/>
      <c r="EUC2" s="1431"/>
      <c r="EUD2" s="1431"/>
      <c r="EUE2" s="1431"/>
      <c r="EUF2" s="1431"/>
      <c r="EUG2" s="1431"/>
      <c r="EUH2" s="1431"/>
      <c r="EUI2" s="1431"/>
      <c r="EUJ2" s="1431"/>
      <c r="EUK2" s="1431"/>
      <c r="EUL2" s="1431"/>
      <c r="EUM2" s="1431"/>
      <c r="EUN2" s="1431"/>
      <c r="EUO2" s="1431"/>
      <c r="EUP2" s="1431"/>
      <c r="EUQ2" s="1431"/>
      <c r="EUR2" s="1431"/>
      <c r="EUS2" s="1431"/>
      <c r="EUT2" s="1431"/>
      <c r="EUU2" s="1431"/>
      <c r="EUV2" s="1431"/>
      <c r="EUW2" s="1431"/>
      <c r="EUX2" s="1431"/>
      <c r="EUY2" s="1431"/>
      <c r="EUZ2" s="1431"/>
      <c r="EVA2" s="1431"/>
      <c r="EVB2" s="1431"/>
      <c r="EVC2" s="1431"/>
      <c r="EVD2" s="1431"/>
      <c r="EVE2" s="1431"/>
      <c r="EVF2" s="1431"/>
      <c r="EVG2" s="1431"/>
      <c r="EVH2" s="1431"/>
      <c r="EVI2" s="1431"/>
      <c r="EVJ2" s="1431"/>
      <c r="EVK2" s="1431"/>
      <c r="EVL2" s="1431"/>
      <c r="EVM2" s="1431"/>
      <c r="EVN2" s="1431"/>
      <c r="EVO2" s="1431"/>
      <c r="EVP2" s="1431"/>
      <c r="EVQ2" s="1431"/>
      <c r="EVR2" s="1431"/>
      <c r="EVS2" s="1431"/>
      <c r="EVT2" s="1431"/>
      <c r="EVU2" s="1431"/>
      <c r="EVV2" s="1431"/>
      <c r="EVW2" s="1431"/>
      <c r="EVX2" s="1431"/>
      <c r="EVY2" s="1431"/>
      <c r="EVZ2" s="1431"/>
      <c r="EWA2" s="1431"/>
      <c r="EWB2" s="1431"/>
      <c r="EWC2" s="1431"/>
      <c r="EWD2" s="1431"/>
      <c r="EWE2" s="1431"/>
      <c r="EWF2" s="1431"/>
      <c r="EWG2" s="1431"/>
      <c r="EWH2" s="1431"/>
      <c r="EWI2" s="1431"/>
      <c r="EWJ2" s="1431"/>
      <c r="EWK2" s="1431"/>
      <c r="EWL2" s="1431"/>
      <c r="EWM2" s="1431"/>
      <c r="EWN2" s="1431"/>
      <c r="EWO2" s="1431"/>
      <c r="EWP2" s="1431"/>
      <c r="EWQ2" s="1431"/>
      <c r="EWR2" s="1431"/>
      <c r="EWS2" s="1431"/>
      <c r="EWT2" s="1431"/>
      <c r="EWU2" s="1431"/>
      <c r="EWV2" s="1431"/>
      <c r="EWW2" s="1431"/>
      <c r="EWX2" s="1431"/>
      <c r="EWY2" s="1431"/>
      <c r="EWZ2" s="1431"/>
      <c r="EXA2" s="1431"/>
      <c r="EXB2" s="1431"/>
      <c r="EXC2" s="1431"/>
      <c r="EXD2" s="1431"/>
      <c r="EXE2" s="1431"/>
      <c r="EXF2" s="1431"/>
      <c r="EXG2" s="1431"/>
      <c r="EXH2" s="1431"/>
      <c r="EXI2" s="1431"/>
      <c r="EXJ2" s="1431"/>
      <c r="EXK2" s="1431"/>
      <c r="EXL2" s="1431"/>
      <c r="EXM2" s="1431"/>
      <c r="EXN2" s="1431"/>
      <c r="EXO2" s="1431"/>
      <c r="EXP2" s="1431"/>
      <c r="EXQ2" s="1431"/>
      <c r="EXR2" s="1431"/>
      <c r="EXS2" s="1431"/>
      <c r="EXT2" s="1431"/>
      <c r="EXU2" s="1431"/>
      <c r="EXV2" s="1431"/>
      <c r="EXW2" s="1431"/>
      <c r="EXX2" s="1431"/>
      <c r="EXY2" s="1431"/>
      <c r="EXZ2" s="1431"/>
      <c r="EYA2" s="1431"/>
      <c r="EYB2" s="1431"/>
      <c r="EYC2" s="1431"/>
      <c r="EYD2" s="1431"/>
      <c r="EYE2" s="1431"/>
      <c r="EYF2" s="1431"/>
      <c r="EYG2" s="1431"/>
      <c r="EYH2" s="1431"/>
      <c r="EYI2" s="1431"/>
      <c r="EYJ2" s="1431"/>
      <c r="EYK2" s="1431"/>
      <c r="EYL2" s="1431"/>
      <c r="EYM2" s="1431"/>
      <c r="EYN2" s="1431"/>
      <c r="EYO2" s="1431"/>
      <c r="EYP2" s="1431"/>
      <c r="EYQ2" s="1431"/>
      <c r="EYR2" s="1431"/>
      <c r="EYS2" s="1431"/>
      <c r="EYT2" s="1431"/>
      <c r="EYU2" s="1431"/>
      <c r="EYV2" s="1431"/>
      <c r="EYW2" s="1431"/>
      <c r="EYX2" s="1431"/>
      <c r="EYY2" s="1431"/>
      <c r="EYZ2" s="1431"/>
      <c r="EZA2" s="1431"/>
      <c r="EZB2" s="1431"/>
      <c r="EZC2" s="1431"/>
      <c r="EZD2" s="1431"/>
      <c r="EZE2" s="1431"/>
      <c r="EZF2" s="1431"/>
      <c r="EZG2" s="1431"/>
      <c r="EZH2" s="1431"/>
      <c r="EZI2" s="1431"/>
      <c r="EZJ2" s="1431"/>
      <c r="EZK2" s="1431"/>
      <c r="EZL2" s="1431"/>
      <c r="EZM2" s="1431"/>
      <c r="EZN2" s="1431"/>
      <c r="EZO2" s="1431"/>
      <c r="EZP2" s="1431"/>
      <c r="EZQ2" s="1431"/>
      <c r="EZR2" s="1431"/>
      <c r="EZS2" s="1431"/>
      <c r="EZT2" s="1431"/>
      <c r="EZU2" s="1431"/>
      <c r="EZV2" s="1431"/>
      <c r="EZW2" s="1431"/>
      <c r="EZX2" s="1431"/>
      <c r="EZY2" s="1431"/>
      <c r="EZZ2" s="1431"/>
      <c r="FAA2" s="1431"/>
      <c r="FAB2" s="1431"/>
      <c r="FAC2" s="1431"/>
      <c r="FAD2" s="1431"/>
      <c r="FAE2" s="1431"/>
      <c r="FAF2" s="1431"/>
      <c r="FAG2" s="1431"/>
      <c r="FAH2" s="1431"/>
      <c r="FAI2" s="1431"/>
      <c r="FAJ2" s="1431"/>
      <c r="FAK2" s="1431"/>
      <c r="FAL2" s="1431"/>
      <c r="FAM2" s="1431"/>
      <c r="FAN2" s="1431"/>
      <c r="FAO2" s="1431"/>
      <c r="FAP2" s="1431"/>
      <c r="FAQ2" s="1431"/>
      <c r="FAR2" s="1431"/>
      <c r="FAS2" s="1431"/>
      <c r="FAT2" s="1431"/>
      <c r="FAU2" s="1431"/>
      <c r="FAV2" s="1431"/>
      <c r="FAW2" s="1431"/>
      <c r="FAX2" s="1431"/>
      <c r="FAY2" s="1431"/>
      <c r="FAZ2" s="1431"/>
      <c r="FBA2" s="1431"/>
      <c r="FBB2" s="1431"/>
      <c r="FBC2" s="1431"/>
      <c r="FBD2" s="1431"/>
      <c r="FBE2" s="1431"/>
      <c r="FBF2" s="1431"/>
      <c r="FBG2" s="1431"/>
      <c r="FBH2" s="1431"/>
      <c r="FBI2" s="1431"/>
      <c r="FBJ2" s="1431"/>
      <c r="FBK2" s="1431"/>
      <c r="FBL2" s="1431"/>
      <c r="FBM2" s="1431"/>
      <c r="FBN2" s="1431"/>
      <c r="FBO2" s="1431"/>
      <c r="FBP2" s="1431"/>
      <c r="FBQ2" s="1431"/>
      <c r="FBR2" s="1431"/>
      <c r="FBS2" s="1431"/>
      <c r="FBT2" s="1431"/>
      <c r="FBU2" s="1431"/>
      <c r="FBV2" s="1431"/>
      <c r="FBW2" s="1431"/>
      <c r="FBX2" s="1431"/>
      <c r="FBY2" s="1431"/>
      <c r="FBZ2" s="1431"/>
      <c r="FCA2" s="1431"/>
      <c r="FCB2" s="1431"/>
      <c r="FCC2" s="1431"/>
      <c r="FCD2" s="1431"/>
      <c r="FCE2" s="1431"/>
      <c r="FCF2" s="1431"/>
      <c r="FCG2" s="1431"/>
      <c r="FCH2" s="1431"/>
      <c r="FCI2" s="1431"/>
      <c r="FCJ2" s="1431"/>
      <c r="FCK2" s="1431"/>
      <c r="FCL2" s="1431"/>
      <c r="FCM2" s="1431"/>
      <c r="FCN2" s="1431"/>
      <c r="FCO2" s="1431"/>
      <c r="FCP2" s="1431"/>
      <c r="FCQ2" s="1431"/>
      <c r="FCR2" s="1431"/>
      <c r="FCS2" s="1431"/>
      <c r="FCT2" s="1431"/>
      <c r="FCU2" s="1431"/>
      <c r="FCV2" s="1431"/>
      <c r="FCW2" s="1431"/>
      <c r="FCX2" s="1431"/>
      <c r="FCY2" s="1431"/>
      <c r="FCZ2" s="1431"/>
      <c r="FDA2" s="1431"/>
      <c r="FDB2" s="1431"/>
      <c r="FDC2" s="1431"/>
      <c r="FDD2" s="1431"/>
      <c r="FDE2" s="1431"/>
      <c r="FDF2" s="1431"/>
      <c r="FDG2" s="1431"/>
      <c r="FDH2" s="1431"/>
      <c r="FDI2" s="1431"/>
      <c r="FDJ2" s="1431"/>
      <c r="FDK2" s="1431"/>
      <c r="FDL2" s="1431"/>
      <c r="FDM2" s="1431"/>
      <c r="FDN2" s="1431"/>
      <c r="FDO2" s="1431"/>
      <c r="FDP2" s="1431"/>
      <c r="FDQ2" s="1431"/>
      <c r="FDR2" s="1431"/>
      <c r="FDS2" s="1431"/>
      <c r="FDT2" s="1431"/>
      <c r="FDU2" s="1431"/>
      <c r="FDV2" s="1431"/>
      <c r="FDW2" s="1431"/>
      <c r="FDX2" s="1431"/>
      <c r="FDY2" s="1431"/>
      <c r="FDZ2" s="1431"/>
      <c r="FEA2" s="1431"/>
      <c r="FEB2" s="1431"/>
      <c r="FEC2" s="1431"/>
      <c r="FED2" s="1431"/>
      <c r="FEE2" s="1431"/>
      <c r="FEF2" s="1431"/>
      <c r="FEG2" s="1431"/>
      <c r="FEH2" s="1431"/>
      <c r="FEI2" s="1431"/>
      <c r="FEJ2" s="1431"/>
      <c r="FEK2" s="1431"/>
      <c r="FEL2" s="1431"/>
      <c r="FEM2" s="1431"/>
      <c r="FEN2" s="1431"/>
      <c r="FEO2" s="1431"/>
      <c r="FEP2" s="1431"/>
      <c r="FEQ2" s="1431"/>
      <c r="FER2" s="1431"/>
      <c r="FES2" s="1431"/>
      <c r="FET2" s="1431"/>
      <c r="FEU2" s="1431"/>
      <c r="FEV2" s="1431"/>
      <c r="FEW2" s="1431"/>
      <c r="FEX2" s="1431"/>
      <c r="FEY2" s="1431"/>
      <c r="FEZ2" s="1431"/>
      <c r="FFA2" s="1431"/>
      <c r="FFB2" s="1431"/>
      <c r="FFC2" s="1431"/>
      <c r="FFD2" s="1431"/>
      <c r="FFE2" s="1431"/>
      <c r="FFF2" s="1431"/>
      <c r="FFG2" s="1431"/>
      <c r="FFH2" s="1431"/>
      <c r="FFI2" s="1431"/>
      <c r="FFJ2" s="1431"/>
      <c r="FFK2" s="1431"/>
      <c r="FFL2" s="1431"/>
      <c r="FFM2" s="1431"/>
      <c r="FFN2" s="1431"/>
      <c r="FFO2" s="1431"/>
      <c r="FFP2" s="1431"/>
      <c r="FFQ2" s="1431"/>
      <c r="FFR2" s="1431"/>
      <c r="FFS2" s="1431"/>
      <c r="FFT2" s="1431"/>
      <c r="FFU2" s="1431"/>
      <c r="FFV2" s="1431"/>
      <c r="FFW2" s="1431"/>
      <c r="FFX2" s="1431"/>
      <c r="FFY2" s="1431"/>
      <c r="FFZ2" s="1431"/>
      <c r="FGA2" s="1431"/>
      <c r="FGB2" s="1431"/>
      <c r="FGC2" s="1431"/>
      <c r="FGD2" s="1431"/>
      <c r="FGE2" s="1431"/>
      <c r="FGF2" s="1431"/>
      <c r="FGG2" s="1431"/>
      <c r="FGH2" s="1431"/>
      <c r="FGI2" s="1431"/>
      <c r="FGJ2" s="1431"/>
      <c r="FGK2" s="1431"/>
      <c r="FGL2" s="1431"/>
      <c r="FGM2" s="1431"/>
      <c r="FGN2" s="1431"/>
      <c r="FGO2" s="1431"/>
      <c r="FGP2" s="1431"/>
      <c r="FGQ2" s="1431"/>
      <c r="FGR2" s="1431"/>
      <c r="FGS2" s="1431"/>
      <c r="FGT2" s="1431"/>
      <c r="FGU2" s="1431"/>
      <c r="FGV2" s="1431"/>
      <c r="FGW2" s="1431"/>
      <c r="FGX2" s="1431"/>
      <c r="FGY2" s="1431"/>
      <c r="FGZ2" s="1431"/>
      <c r="FHA2" s="1431"/>
      <c r="FHB2" s="1431"/>
      <c r="FHC2" s="1431"/>
      <c r="FHD2" s="1431"/>
      <c r="FHE2" s="1431"/>
      <c r="FHF2" s="1431"/>
      <c r="FHG2" s="1431"/>
      <c r="FHH2" s="1431"/>
      <c r="FHI2" s="1431"/>
      <c r="FHJ2" s="1431"/>
      <c r="FHK2" s="1431"/>
      <c r="FHL2" s="1431"/>
      <c r="FHM2" s="1431"/>
      <c r="FHN2" s="1431"/>
      <c r="FHO2" s="1431"/>
      <c r="FHP2" s="1431"/>
      <c r="FHQ2" s="1431"/>
      <c r="FHR2" s="1431"/>
      <c r="FHS2" s="1431"/>
      <c r="FHT2" s="1431"/>
      <c r="FHU2" s="1431"/>
      <c r="FHV2" s="1431"/>
      <c r="FHW2" s="1431"/>
      <c r="FHX2" s="1431"/>
      <c r="FHY2" s="1431"/>
      <c r="FHZ2" s="1431"/>
      <c r="FIA2" s="1431"/>
      <c r="FIB2" s="1431"/>
      <c r="FIC2" s="1431"/>
      <c r="FID2" s="1431"/>
      <c r="FIE2" s="1431"/>
      <c r="FIF2" s="1431"/>
      <c r="FIG2" s="1431"/>
      <c r="FIH2" s="1431"/>
      <c r="FII2" s="1431"/>
      <c r="FIJ2" s="1431"/>
      <c r="FIK2" s="1431"/>
      <c r="FIL2" s="1431"/>
      <c r="FIM2" s="1431"/>
      <c r="FIN2" s="1431"/>
      <c r="FIO2" s="1431"/>
      <c r="FIP2" s="1431"/>
      <c r="FIQ2" s="1431"/>
      <c r="FIR2" s="1431"/>
      <c r="FIS2" s="1431"/>
      <c r="FIT2" s="1431"/>
      <c r="FIU2" s="1431"/>
      <c r="FIV2" s="1431"/>
      <c r="FIW2" s="1431"/>
      <c r="FIX2" s="1431"/>
      <c r="FIY2" s="1431"/>
      <c r="FIZ2" s="1431"/>
      <c r="FJA2" s="1431"/>
      <c r="FJB2" s="1431"/>
      <c r="FJC2" s="1431"/>
      <c r="FJD2" s="1431"/>
      <c r="FJE2" s="1431"/>
      <c r="FJF2" s="1431"/>
      <c r="FJG2" s="1431"/>
      <c r="FJH2" s="1431"/>
      <c r="FJI2" s="1431"/>
      <c r="FJJ2" s="1431"/>
      <c r="FJK2" s="1431"/>
      <c r="FJL2" s="1431"/>
      <c r="FJM2" s="1431"/>
      <c r="FJN2" s="1431"/>
      <c r="FJO2" s="1431"/>
      <c r="FJP2" s="1431"/>
      <c r="FJQ2" s="1431"/>
      <c r="FJR2" s="1431"/>
      <c r="FJS2" s="1431"/>
      <c r="FJT2" s="1431"/>
      <c r="FJU2" s="1431"/>
      <c r="FJV2" s="1431"/>
      <c r="FJW2" s="1431"/>
      <c r="FJX2" s="1431"/>
      <c r="FJY2" s="1431"/>
      <c r="FJZ2" s="1431"/>
      <c r="FKA2" s="1431"/>
      <c r="FKB2" s="1431"/>
      <c r="FKC2" s="1431"/>
      <c r="FKD2" s="1431"/>
      <c r="FKE2" s="1431"/>
      <c r="FKF2" s="1431"/>
      <c r="FKG2" s="1431"/>
      <c r="FKH2" s="1431"/>
      <c r="FKI2" s="1431"/>
      <c r="FKJ2" s="1431"/>
      <c r="FKK2" s="1431"/>
      <c r="FKL2" s="1431"/>
      <c r="FKM2" s="1431"/>
      <c r="FKN2" s="1431"/>
      <c r="FKO2" s="1431"/>
      <c r="FKP2" s="1431"/>
      <c r="FKQ2" s="1431"/>
      <c r="FKR2" s="1431"/>
      <c r="FKS2" s="1431"/>
      <c r="FKT2" s="1431"/>
      <c r="FKU2" s="1431"/>
      <c r="FKV2" s="1431"/>
      <c r="FKW2" s="1431"/>
      <c r="FKX2" s="1431"/>
      <c r="FKY2" s="1431"/>
      <c r="FKZ2" s="1431"/>
      <c r="FLA2" s="1431"/>
      <c r="FLB2" s="1431"/>
      <c r="FLC2" s="1431"/>
      <c r="FLD2" s="1431"/>
      <c r="FLE2" s="1431"/>
      <c r="FLF2" s="1431"/>
      <c r="FLG2" s="1431"/>
      <c r="FLH2" s="1431"/>
      <c r="FLI2" s="1431"/>
      <c r="FLJ2" s="1431"/>
      <c r="FLK2" s="1431"/>
      <c r="FLL2" s="1431"/>
      <c r="FLM2" s="1431"/>
      <c r="FLN2" s="1431"/>
      <c r="FLO2" s="1431"/>
      <c r="FLP2" s="1431"/>
      <c r="FLQ2" s="1431"/>
      <c r="FLR2" s="1431"/>
      <c r="FLS2" s="1431"/>
      <c r="FLT2" s="1431"/>
      <c r="FLU2" s="1431"/>
      <c r="FLV2" s="1431"/>
      <c r="FLW2" s="1431"/>
      <c r="FLX2" s="1431"/>
      <c r="FLY2" s="1431"/>
      <c r="FLZ2" s="1431"/>
      <c r="FMA2" s="1431"/>
      <c r="FMB2" s="1431"/>
      <c r="FMC2" s="1431"/>
      <c r="FMD2" s="1431"/>
      <c r="FME2" s="1431"/>
      <c r="FMF2" s="1431"/>
      <c r="FMG2" s="1431"/>
      <c r="FMH2" s="1431"/>
      <c r="FMI2" s="1431"/>
      <c r="FMJ2" s="1431"/>
      <c r="FMK2" s="1431"/>
      <c r="FML2" s="1431"/>
      <c r="FMM2" s="1431"/>
      <c r="FMN2" s="1431"/>
      <c r="FMO2" s="1431"/>
      <c r="FMP2" s="1431"/>
      <c r="FMQ2" s="1431"/>
      <c r="FMR2" s="1431"/>
      <c r="FMS2" s="1431"/>
      <c r="FMT2" s="1431"/>
      <c r="FMU2" s="1431"/>
      <c r="FMV2" s="1431"/>
      <c r="FMW2" s="1431"/>
      <c r="FMX2" s="1431"/>
      <c r="FMY2" s="1431"/>
      <c r="FMZ2" s="1431"/>
      <c r="FNA2" s="1431"/>
      <c r="FNB2" s="1431"/>
      <c r="FNC2" s="1431"/>
      <c r="FND2" s="1431"/>
      <c r="FNE2" s="1431"/>
      <c r="FNF2" s="1431"/>
      <c r="FNG2" s="1431"/>
      <c r="FNH2" s="1431"/>
      <c r="FNI2" s="1431"/>
      <c r="FNJ2" s="1431"/>
      <c r="FNK2" s="1431"/>
      <c r="FNL2" s="1431"/>
      <c r="FNM2" s="1431"/>
      <c r="FNN2" s="1431"/>
      <c r="FNO2" s="1431"/>
      <c r="FNP2" s="1431"/>
      <c r="FNQ2" s="1431"/>
      <c r="FNR2" s="1431"/>
      <c r="FNS2" s="1431"/>
      <c r="FNT2" s="1431"/>
      <c r="FNU2" s="1431"/>
      <c r="FNV2" s="1431"/>
      <c r="FNW2" s="1431"/>
      <c r="FNX2" s="1431"/>
      <c r="FNY2" s="1431"/>
      <c r="FNZ2" s="1431"/>
      <c r="FOA2" s="1431"/>
      <c r="FOB2" s="1431"/>
      <c r="FOC2" s="1431"/>
      <c r="FOD2" s="1431"/>
      <c r="FOE2" s="1431"/>
      <c r="FOF2" s="1431"/>
      <c r="FOG2" s="1431"/>
      <c r="FOH2" s="1431"/>
      <c r="FOI2" s="1431"/>
      <c r="FOJ2" s="1431"/>
      <c r="FOK2" s="1431"/>
      <c r="FOL2" s="1431"/>
      <c r="FOM2" s="1431"/>
      <c r="FON2" s="1431"/>
      <c r="FOO2" s="1431"/>
      <c r="FOP2" s="1431"/>
      <c r="FOQ2" s="1431"/>
      <c r="FOR2" s="1431"/>
      <c r="FOS2" s="1431"/>
      <c r="FOT2" s="1431"/>
      <c r="FOU2" s="1431"/>
      <c r="FOV2" s="1431"/>
      <c r="FOW2" s="1431"/>
      <c r="FOX2" s="1431"/>
      <c r="FOY2" s="1431"/>
      <c r="FOZ2" s="1431"/>
      <c r="FPA2" s="1431"/>
      <c r="FPB2" s="1431"/>
      <c r="FPC2" s="1431"/>
      <c r="FPD2" s="1431"/>
      <c r="FPE2" s="1431"/>
      <c r="FPF2" s="1431"/>
      <c r="FPG2" s="1431"/>
      <c r="FPH2" s="1431"/>
      <c r="FPI2" s="1431"/>
      <c r="FPJ2" s="1431"/>
      <c r="FPK2" s="1431"/>
      <c r="FPL2" s="1431"/>
      <c r="FPM2" s="1431"/>
      <c r="FPN2" s="1431"/>
      <c r="FPO2" s="1431"/>
      <c r="FPP2" s="1431"/>
      <c r="FPQ2" s="1431"/>
      <c r="FPR2" s="1431"/>
      <c r="FPS2" s="1431"/>
      <c r="FPT2" s="1431"/>
      <c r="FPU2" s="1431"/>
      <c r="FPV2" s="1431"/>
      <c r="FPW2" s="1431"/>
      <c r="FPX2" s="1431"/>
      <c r="FPY2" s="1431"/>
      <c r="FPZ2" s="1431"/>
      <c r="FQA2" s="1431"/>
      <c r="FQB2" s="1431"/>
      <c r="FQC2" s="1431"/>
      <c r="FQD2" s="1431"/>
      <c r="FQE2" s="1431"/>
      <c r="FQF2" s="1431"/>
      <c r="FQG2" s="1431"/>
      <c r="FQH2" s="1431"/>
      <c r="FQI2" s="1431"/>
      <c r="FQJ2" s="1431"/>
      <c r="FQK2" s="1431"/>
      <c r="FQL2" s="1431"/>
      <c r="FQM2" s="1431"/>
      <c r="FQN2" s="1431"/>
      <c r="FQO2" s="1431"/>
      <c r="FQP2" s="1431"/>
      <c r="FQQ2" s="1431"/>
      <c r="FQR2" s="1431"/>
      <c r="FQS2" s="1431"/>
      <c r="FQT2" s="1431"/>
      <c r="FQU2" s="1431"/>
      <c r="FQV2" s="1431"/>
      <c r="FQW2" s="1431"/>
      <c r="FQX2" s="1431"/>
      <c r="FQY2" s="1431"/>
      <c r="FQZ2" s="1431"/>
      <c r="FRA2" s="1431"/>
      <c r="FRB2" s="1431"/>
      <c r="FRC2" s="1431"/>
      <c r="FRD2" s="1431"/>
      <c r="FRE2" s="1431"/>
      <c r="FRF2" s="1431"/>
      <c r="FRG2" s="1431"/>
      <c r="FRH2" s="1431"/>
      <c r="FRI2" s="1431"/>
      <c r="FRJ2" s="1431"/>
      <c r="FRK2" s="1431"/>
      <c r="FRL2" s="1431"/>
      <c r="FRM2" s="1431"/>
      <c r="FRN2" s="1431"/>
      <c r="FRO2" s="1431"/>
      <c r="FRP2" s="1431"/>
      <c r="FRQ2" s="1431"/>
      <c r="FRR2" s="1431"/>
      <c r="FRS2" s="1431"/>
      <c r="FRT2" s="1431"/>
      <c r="FRU2" s="1431"/>
      <c r="FRV2" s="1431"/>
      <c r="FRW2" s="1431"/>
      <c r="FRX2" s="1431"/>
      <c r="FRY2" s="1431"/>
      <c r="FRZ2" s="1431"/>
      <c r="FSA2" s="1431"/>
      <c r="FSB2" s="1431"/>
      <c r="FSC2" s="1431"/>
      <c r="FSD2" s="1431"/>
      <c r="FSE2" s="1431"/>
      <c r="FSF2" s="1431"/>
      <c r="FSG2" s="1431"/>
      <c r="FSH2" s="1431"/>
      <c r="FSI2" s="1431"/>
      <c r="FSJ2" s="1431"/>
      <c r="FSK2" s="1431"/>
      <c r="FSL2" s="1431"/>
      <c r="FSM2" s="1431"/>
      <c r="FSN2" s="1431"/>
      <c r="FSO2" s="1431"/>
      <c r="FSP2" s="1431"/>
      <c r="FSQ2" s="1431"/>
      <c r="FSR2" s="1431"/>
      <c r="FSS2" s="1431"/>
      <c r="FST2" s="1431"/>
      <c r="FSU2" s="1431"/>
      <c r="FSV2" s="1431"/>
      <c r="FSW2" s="1431"/>
      <c r="FSX2" s="1431"/>
      <c r="FSY2" s="1431"/>
      <c r="FSZ2" s="1431"/>
      <c r="FTA2" s="1431"/>
      <c r="FTB2" s="1431"/>
      <c r="FTC2" s="1431"/>
      <c r="FTD2" s="1431"/>
      <c r="FTE2" s="1431"/>
      <c r="FTF2" s="1431"/>
      <c r="FTG2" s="1431"/>
      <c r="FTH2" s="1431"/>
      <c r="FTI2" s="1431"/>
      <c r="FTJ2" s="1431"/>
      <c r="FTK2" s="1431"/>
      <c r="FTL2" s="1431"/>
      <c r="FTM2" s="1431"/>
      <c r="FTN2" s="1431"/>
      <c r="FTO2" s="1431"/>
      <c r="FTP2" s="1431"/>
      <c r="FTQ2" s="1431"/>
      <c r="FTR2" s="1431"/>
      <c r="FTS2" s="1431"/>
      <c r="FTT2" s="1431"/>
      <c r="FTU2" s="1431"/>
      <c r="FTV2" s="1431"/>
      <c r="FTW2" s="1431"/>
      <c r="FTX2" s="1431"/>
      <c r="FTY2" s="1431"/>
      <c r="FTZ2" s="1431"/>
      <c r="FUA2" s="1431"/>
      <c r="FUB2" s="1431"/>
      <c r="FUC2" s="1431"/>
      <c r="FUD2" s="1431"/>
      <c r="FUE2" s="1431"/>
      <c r="FUF2" s="1431"/>
      <c r="FUG2" s="1431"/>
      <c r="FUH2" s="1431"/>
      <c r="FUI2" s="1431"/>
      <c r="FUJ2" s="1431"/>
      <c r="FUK2" s="1431"/>
      <c r="FUL2" s="1431"/>
      <c r="FUM2" s="1431"/>
      <c r="FUN2" s="1431"/>
      <c r="FUO2" s="1431"/>
      <c r="FUP2" s="1431"/>
      <c r="FUQ2" s="1431"/>
      <c r="FUR2" s="1431"/>
      <c r="FUS2" s="1431"/>
      <c r="FUT2" s="1431"/>
      <c r="FUU2" s="1431"/>
      <c r="FUV2" s="1431"/>
      <c r="FUW2" s="1431"/>
      <c r="FUX2" s="1431"/>
      <c r="FUY2" s="1431"/>
      <c r="FUZ2" s="1431"/>
      <c r="FVA2" s="1431"/>
      <c r="FVB2" s="1431"/>
      <c r="FVC2" s="1431"/>
      <c r="FVD2" s="1431"/>
      <c r="FVE2" s="1431"/>
      <c r="FVF2" s="1431"/>
      <c r="FVG2" s="1431"/>
      <c r="FVH2" s="1431"/>
      <c r="FVI2" s="1431"/>
      <c r="FVJ2" s="1431"/>
      <c r="FVK2" s="1431"/>
      <c r="FVL2" s="1431"/>
      <c r="FVM2" s="1431"/>
      <c r="FVN2" s="1431"/>
      <c r="FVO2" s="1431"/>
      <c r="FVP2" s="1431"/>
      <c r="FVQ2" s="1431"/>
      <c r="FVR2" s="1431"/>
      <c r="FVS2" s="1431"/>
      <c r="FVT2" s="1431"/>
      <c r="FVU2" s="1431"/>
      <c r="FVV2" s="1431"/>
      <c r="FVW2" s="1431"/>
      <c r="FVX2" s="1431"/>
      <c r="FVY2" s="1431"/>
      <c r="FVZ2" s="1431"/>
      <c r="FWA2" s="1431"/>
      <c r="FWB2" s="1431"/>
      <c r="FWC2" s="1431"/>
      <c r="FWD2" s="1431"/>
      <c r="FWE2" s="1431"/>
      <c r="FWF2" s="1431"/>
      <c r="FWG2" s="1431"/>
      <c r="FWH2" s="1431"/>
      <c r="FWI2" s="1431"/>
      <c r="FWJ2" s="1431"/>
      <c r="FWK2" s="1431"/>
      <c r="FWL2" s="1431"/>
      <c r="FWM2" s="1431"/>
      <c r="FWN2" s="1431"/>
      <c r="FWO2" s="1431"/>
      <c r="FWP2" s="1431"/>
      <c r="FWQ2" s="1431"/>
      <c r="FWR2" s="1431"/>
      <c r="FWS2" s="1431"/>
      <c r="FWT2" s="1431"/>
      <c r="FWU2" s="1431"/>
      <c r="FWV2" s="1431"/>
      <c r="FWW2" s="1431"/>
      <c r="FWX2" s="1431"/>
      <c r="FWY2" s="1431"/>
      <c r="FWZ2" s="1431"/>
      <c r="FXA2" s="1431"/>
      <c r="FXB2" s="1431"/>
      <c r="FXC2" s="1431"/>
      <c r="FXD2" s="1431"/>
      <c r="FXE2" s="1431"/>
      <c r="FXF2" s="1431"/>
      <c r="FXG2" s="1431"/>
      <c r="FXH2" s="1431"/>
      <c r="FXI2" s="1431"/>
      <c r="FXJ2" s="1431"/>
      <c r="FXK2" s="1431"/>
      <c r="FXL2" s="1431"/>
      <c r="FXM2" s="1431"/>
      <c r="FXN2" s="1431"/>
      <c r="FXO2" s="1431"/>
      <c r="FXP2" s="1431"/>
      <c r="FXQ2" s="1431"/>
      <c r="FXR2" s="1431"/>
      <c r="FXS2" s="1431"/>
      <c r="FXT2" s="1431"/>
      <c r="FXU2" s="1431"/>
      <c r="FXV2" s="1431"/>
      <c r="FXW2" s="1431"/>
      <c r="FXX2" s="1431"/>
      <c r="FXY2" s="1431"/>
      <c r="FXZ2" s="1431"/>
      <c r="FYA2" s="1431"/>
      <c r="FYB2" s="1431"/>
      <c r="FYC2" s="1431"/>
      <c r="FYD2" s="1431"/>
      <c r="FYE2" s="1431"/>
      <c r="FYF2" s="1431"/>
      <c r="FYG2" s="1431"/>
      <c r="FYH2" s="1431"/>
      <c r="FYI2" s="1431"/>
      <c r="FYJ2" s="1431"/>
      <c r="FYK2" s="1431"/>
      <c r="FYL2" s="1431"/>
      <c r="FYM2" s="1431"/>
      <c r="FYN2" s="1431"/>
      <c r="FYO2" s="1431"/>
      <c r="FYP2" s="1431"/>
      <c r="FYQ2" s="1431"/>
      <c r="FYR2" s="1431"/>
      <c r="FYS2" s="1431"/>
      <c r="FYT2" s="1431"/>
      <c r="FYU2" s="1431"/>
      <c r="FYV2" s="1431"/>
      <c r="FYW2" s="1431"/>
      <c r="FYX2" s="1431"/>
      <c r="FYY2" s="1431"/>
      <c r="FYZ2" s="1431"/>
      <c r="FZA2" s="1431"/>
      <c r="FZB2" s="1431"/>
      <c r="FZC2" s="1431"/>
      <c r="FZD2" s="1431"/>
      <c r="FZE2" s="1431"/>
      <c r="FZF2" s="1431"/>
      <c r="FZG2" s="1431"/>
      <c r="FZH2" s="1431"/>
      <c r="FZI2" s="1431"/>
      <c r="FZJ2" s="1431"/>
      <c r="FZK2" s="1431"/>
      <c r="FZL2" s="1431"/>
      <c r="FZM2" s="1431"/>
      <c r="FZN2" s="1431"/>
      <c r="FZO2" s="1431"/>
      <c r="FZP2" s="1431"/>
      <c r="FZQ2" s="1431"/>
      <c r="FZR2" s="1431"/>
      <c r="FZS2" s="1431"/>
      <c r="FZT2" s="1431"/>
      <c r="FZU2" s="1431"/>
      <c r="FZV2" s="1431"/>
      <c r="FZW2" s="1431"/>
      <c r="FZX2" s="1431"/>
      <c r="FZY2" s="1431"/>
      <c r="FZZ2" s="1431"/>
      <c r="GAA2" s="1431"/>
      <c r="GAB2" s="1431"/>
      <c r="GAC2" s="1431"/>
      <c r="GAD2" s="1431"/>
      <c r="GAE2" s="1431"/>
      <c r="GAF2" s="1431"/>
      <c r="GAG2" s="1431"/>
      <c r="GAH2" s="1431"/>
      <c r="GAI2" s="1431"/>
      <c r="GAJ2" s="1431"/>
      <c r="GAK2" s="1431"/>
      <c r="GAL2" s="1431"/>
      <c r="GAM2" s="1431"/>
      <c r="GAN2" s="1431"/>
      <c r="GAO2" s="1431"/>
      <c r="GAP2" s="1431"/>
      <c r="GAQ2" s="1431"/>
      <c r="GAR2" s="1431"/>
      <c r="GAS2" s="1431"/>
      <c r="GAT2" s="1431"/>
      <c r="GAU2" s="1431"/>
      <c r="GAV2" s="1431"/>
      <c r="GAW2" s="1431"/>
      <c r="GAX2" s="1431"/>
      <c r="GAY2" s="1431"/>
      <c r="GAZ2" s="1431"/>
      <c r="GBA2" s="1431"/>
      <c r="GBB2" s="1431"/>
      <c r="GBC2" s="1431"/>
      <c r="GBD2" s="1431"/>
      <c r="GBE2" s="1431"/>
      <c r="GBF2" s="1431"/>
      <c r="GBG2" s="1431"/>
      <c r="GBH2" s="1431"/>
      <c r="GBI2" s="1431"/>
      <c r="GBJ2" s="1431"/>
      <c r="GBK2" s="1431"/>
      <c r="GBL2" s="1431"/>
      <c r="GBM2" s="1431"/>
      <c r="GBN2" s="1431"/>
      <c r="GBO2" s="1431"/>
      <c r="GBP2" s="1431"/>
      <c r="GBQ2" s="1431"/>
      <c r="GBR2" s="1431"/>
      <c r="GBS2" s="1431"/>
      <c r="GBT2" s="1431"/>
      <c r="GBU2" s="1431"/>
      <c r="GBV2" s="1431"/>
      <c r="GBW2" s="1431"/>
      <c r="GBX2" s="1431"/>
      <c r="GBY2" s="1431"/>
      <c r="GBZ2" s="1431"/>
      <c r="GCA2" s="1431"/>
      <c r="GCB2" s="1431"/>
      <c r="GCC2" s="1431"/>
      <c r="GCD2" s="1431"/>
      <c r="GCE2" s="1431"/>
      <c r="GCF2" s="1431"/>
      <c r="GCG2" s="1431"/>
      <c r="GCH2" s="1431"/>
      <c r="GCI2" s="1431"/>
      <c r="GCJ2" s="1431"/>
      <c r="GCK2" s="1431"/>
      <c r="GCL2" s="1431"/>
      <c r="GCM2" s="1431"/>
      <c r="GCN2" s="1431"/>
      <c r="GCO2" s="1431"/>
      <c r="GCP2" s="1431"/>
      <c r="GCQ2" s="1431"/>
      <c r="GCR2" s="1431"/>
      <c r="GCS2" s="1431"/>
      <c r="GCT2" s="1431"/>
      <c r="GCU2" s="1431"/>
      <c r="GCV2" s="1431"/>
      <c r="GCW2" s="1431"/>
      <c r="GCX2" s="1431"/>
      <c r="GCY2" s="1431"/>
      <c r="GCZ2" s="1431"/>
      <c r="GDA2" s="1431"/>
      <c r="GDB2" s="1431"/>
      <c r="GDC2" s="1431"/>
      <c r="GDD2" s="1431"/>
      <c r="GDE2" s="1431"/>
      <c r="GDF2" s="1431"/>
      <c r="GDG2" s="1431"/>
      <c r="GDH2" s="1431"/>
      <c r="GDI2" s="1431"/>
      <c r="GDJ2" s="1431"/>
      <c r="GDK2" s="1431"/>
      <c r="GDL2" s="1431"/>
      <c r="GDM2" s="1431"/>
      <c r="GDN2" s="1431"/>
      <c r="GDO2" s="1431"/>
      <c r="GDP2" s="1431"/>
      <c r="GDQ2" s="1431"/>
      <c r="GDR2" s="1431"/>
      <c r="GDS2" s="1431"/>
      <c r="GDT2" s="1431"/>
      <c r="GDU2" s="1431"/>
      <c r="GDV2" s="1431"/>
      <c r="GDW2" s="1431"/>
      <c r="GDX2" s="1431"/>
      <c r="GDY2" s="1431"/>
      <c r="GDZ2" s="1431"/>
      <c r="GEA2" s="1431"/>
      <c r="GEB2" s="1431"/>
      <c r="GEC2" s="1431"/>
      <c r="GED2" s="1431"/>
      <c r="GEE2" s="1431"/>
      <c r="GEF2" s="1431"/>
      <c r="GEG2" s="1431"/>
      <c r="GEH2" s="1431"/>
      <c r="GEI2" s="1431"/>
      <c r="GEJ2" s="1431"/>
      <c r="GEK2" s="1431"/>
      <c r="GEL2" s="1431"/>
      <c r="GEM2" s="1431"/>
      <c r="GEN2" s="1431"/>
      <c r="GEO2" s="1431"/>
      <c r="GEP2" s="1431"/>
      <c r="GEQ2" s="1431"/>
      <c r="GER2" s="1431"/>
      <c r="GES2" s="1431"/>
      <c r="GET2" s="1431"/>
      <c r="GEU2" s="1431"/>
      <c r="GEV2" s="1431"/>
      <c r="GEW2" s="1431"/>
      <c r="GEX2" s="1431"/>
      <c r="GEY2" s="1431"/>
      <c r="GEZ2" s="1431"/>
      <c r="GFA2" s="1431"/>
      <c r="GFB2" s="1431"/>
      <c r="GFC2" s="1431"/>
      <c r="GFD2" s="1431"/>
      <c r="GFE2" s="1431"/>
      <c r="GFF2" s="1431"/>
      <c r="GFG2" s="1431"/>
      <c r="GFH2" s="1431"/>
      <c r="GFI2" s="1431"/>
      <c r="GFJ2" s="1431"/>
      <c r="GFK2" s="1431"/>
      <c r="GFL2" s="1431"/>
      <c r="GFM2" s="1431"/>
      <c r="GFN2" s="1431"/>
      <c r="GFO2" s="1431"/>
      <c r="GFP2" s="1431"/>
      <c r="GFQ2" s="1431"/>
      <c r="GFR2" s="1431"/>
      <c r="GFS2" s="1431"/>
      <c r="GFT2" s="1431"/>
      <c r="GFU2" s="1431"/>
      <c r="GFV2" s="1431"/>
      <c r="GFW2" s="1431"/>
      <c r="GFX2" s="1431"/>
      <c r="GFY2" s="1431"/>
      <c r="GFZ2" s="1431"/>
      <c r="GGA2" s="1431"/>
      <c r="GGB2" s="1431"/>
      <c r="GGC2" s="1431"/>
      <c r="GGD2" s="1431"/>
      <c r="GGE2" s="1431"/>
      <c r="GGF2" s="1431"/>
      <c r="GGG2" s="1431"/>
      <c r="GGH2" s="1431"/>
      <c r="GGI2" s="1431"/>
      <c r="GGJ2" s="1431"/>
      <c r="GGK2" s="1431"/>
      <c r="GGL2" s="1431"/>
      <c r="GGM2" s="1431"/>
      <c r="GGN2" s="1431"/>
      <c r="GGO2" s="1431"/>
      <c r="GGP2" s="1431"/>
      <c r="GGQ2" s="1431"/>
      <c r="GGR2" s="1431"/>
      <c r="GGS2" s="1431"/>
      <c r="GGT2" s="1431"/>
      <c r="GGU2" s="1431"/>
      <c r="GGV2" s="1431"/>
      <c r="GGW2" s="1431"/>
      <c r="GGX2" s="1431"/>
      <c r="GGY2" s="1431"/>
      <c r="GGZ2" s="1431"/>
      <c r="GHA2" s="1431"/>
      <c r="GHB2" s="1431"/>
      <c r="GHC2" s="1431"/>
      <c r="GHD2" s="1431"/>
      <c r="GHE2" s="1431"/>
      <c r="GHF2" s="1431"/>
      <c r="GHG2" s="1431"/>
      <c r="GHH2" s="1431"/>
      <c r="GHI2" s="1431"/>
      <c r="GHJ2" s="1431"/>
      <c r="GHK2" s="1431"/>
      <c r="GHL2" s="1431"/>
      <c r="GHM2" s="1431"/>
      <c r="GHN2" s="1431"/>
      <c r="GHO2" s="1431"/>
      <c r="GHP2" s="1431"/>
      <c r="GHQ2" s="1431"/>
      <c r="GHR2" s="1431"/>
      <c r="GHS2" s="1431"/>
      <c r="GHT2" s="1431"/>
      <c r="GHU2" s="1431"/>
      <c r="GHV2" s="1431"/>
      <c r="GHW2" s="1431"/>
      <c r="GHX2" s="1431"/>
      <c r="GHY2" s="1431"/>
      <c r="GHZ2" s="1431"/>
      <c r="GIA2" s="1431"/>
      <c r="GIB2" s="1431"/>
      <c r="GIC2" s="1431"/>
      <c r="GID2" s="1431"/>
      <c r="GIE2" s="1431"/>
      <c r="GIF2" s="1431"/>
      <c r="GIG2" s="1431"/>
      <c r="GIH2" s="1431"/>
      <c r="GII2" s="1431"/>
      <c r="GIJ2" s="1431"/>
      <c r="GIK2" s="1431"/>
      <c r="GIL2" s="1431"/>
      <c r="GIM2" s="1431"/>
      <c r="GIN2" s="1431"/>
      <c r="GIO2" s="1431"/>
      <c r="GIP2" s="1431"/>
      <c r="GIQ2" s="1431"/>
      <c r="GIR2" s="1431"/>
      <c r="GIS2" s="1431"/>
      <c r="GIT2" s="1431"/>
      <c r="GIU2" s="1431"/>
      <c r="GIV2" s="1431"/>
      <c r="GIW2" s="1431"/>
      <c r="GIX2" s="1431"/>
      <c r="GIY2" s="1431"/>
      <c r="GIZ2" s="1431"/>
      <c r="GJA2" s="1431"/>
      <c r="GJB2" s="1431"/>
      <c r="GJC2" s="1431"/>
      <c r="GJD2" s="1431"/>
      <c r="GJE2" s="1431"/>
      <c r="GJF2" s="1431"/>
      <c r="GJG2" s="1431"/>
      <c r="GJH2" s="1431"/>
      <c r="GJI2" s="1431"/>
      <c r="GJJ2" s="1431"/>
      <c r="GJK2" s="1431"/>
      <c r="GJL2" s="1431"/>
      <c r="GJM2" s="1431"/>
      <c r="GJN2" s="1431"/>
      <c r="GJO2" s="1431"/>
      <c r="GJP2" s="1431"/>
      <c r="GJQ2" s="1431"/>
      <c r="GJR2" s="1431"/>
      <c r="GJS2" s="1431"/>
      <c r="GJT2" s="1431"/>
      <c r="GJU2" s="1431"/>
      <c r="GJV2" s="1431"/>
      <c r="GJW2" s="1431"/>
      <c r="GJX2" s="1431"/>
      <c r="GJY2" s="1431"/>
      <c r="GJZ2" s="1431"/>
      <c r="GKA2" s="1431"/>
      <c r="GKB2" s="1431"/>
      <c r="GKC2" s="1431"/>
      <c r="GKD2" s="1431"/>
      <c r="GKE2" s="1431"/>
      <c r="GKF2" s="1431"/>
      <c r="GKG2" s="1431"/>
      <c r="GKH2" s="1431"/>
      <c r="GKI2" s="1431"/>
      <c r="GKJ2" s="1431"/>
      <c r="GKK2" s="1431"/>
      <c r="GKL2" s="1431"/>
      <c r="GKM2" s="1431"/>
      <c r="GKN2" s="1431"/>
      <c r="GKO2" s="1431"/>
      <c r="GKP2" s="1431"/>
      <c r="GKQ2" s="1431"/>
      <c r="GKR2" s="1431"/>
      <c r="GKS2" s="1431"/>
      <c r="GKT2" s="1431"/>
      <c r="GKU2" s="1431"/>
      <c r="GKV2" s="1431"/>
      <c r="GKW2" s="1431"/>
      <c r="GKX2" s="1431"/>
      <c r="GKY2" s="1431"/>
      <c r="GKZ2" s="1431"/>
      <c r="GLA2" s="1431"/>
      <c r="GLB2" s="1431"/>
      <c r="GLC2" s="1431"/>
      <c r="GLD2" s="1431"/>
      <c r="GLE2" s="1431"/>
      <c r="GLF2" s="1431"/>
      <c r="GLG2" s="1431"/>
      <c r="GLH2" s="1431"/>
      <c r="GLI2" s="1431"/>
      <c r="GLJ2" s="1431"/>
      <c r="GLK2" s="1431"/>
      <c r="GLL2" s="1431"/>
      <c r="GLM2" s="1431"/>
      <c r="GLN2" s="1431"/>
      <c r="GLO2" s="1431"/>
      <c r="GLP2" s="1431"/>
      <c r="GLQ2" s="1431"/>
      <c r="GLR2" s="1431"/>
      <c r="GLS2" s="1431"/>
      <c r="GLT2" s="1431"/>
      <c r="GLU2" s="1431"/>
      <c r="GLV2" s="1431"/>
      <c r="GLW2" s="1431"/>
      <c r="GLX2" s="1431"/>
      <c r="GLY2" s="1431"/>
      <c r="GLZ2" s="1431"/>
      <c r="GMA2" s="1431"/>
      <c r="GMB2" s="1431"/>
      <c r="GMC2" s="1431"/>
      <c r="GMD2" s="1431"/>
      <c r="GME2" s="1431"/>
      <c r="GMF2" s="1431"/>
      <c r="GMG2" s="1431"/>
      <c r="GMH2" s="1431"/>
      <c r="GMI2" s="1431"/>
      <c r="GMJ2" s="1431"/>
      <c r="GMK2" s="1431"/>
      <c r="GML2" s="1431"/>
      <c r="GMM2" s="1431"/>
      <c r="GMN2" s="1431"/>
      <c r="GMO2" s="1431"/>
      <c r="GMP2" s="1431"/>
      <c r="GMQ2" s="1431"/>
      <c r="GMR2" s="1431"/>
      <c r="GMS2" s="1431"/>
      <c r="GMT2" s="1431"/>
      <c r="GMU2" s="1431"/>
      <c r="GMV2" s="1431"/>
      <c r="GMW2" s="1431"/>
      <c r="GMX2" s="1431"/>
      <c r="GMY2" s="1431"/>
      <c r="GMZ2" s="1431"/>
      <c r="GNA2" s="1431"/>
      <c r="GNB2" s="1431"/>
      <c r="GNC2" s="1431"/>
      <c r="GND2" s="1431"/>
      <c r="GNE2" s="1431"/>
      <c r="GNF2" s="1431"/>
      <c r="GNG2" s="1431"/>
      <c r="GNH2" s="1431"/>
      <c r="GNI2" s="1431"/>
      <c r="GNJ2" s="1431"/>
      <c r="GNK2" s="1431"/>
      <c r="GNL2" s="1431"/>
      <c r="GNM2" s="1431"/>
      <c r="GNN2" s="1431"/>
      <c r="GNO2" s="1431"/>
      <c r="GNP2" s="1431"/>
      <c r="GNQ2" s="1431"/>
      <c r="GNR2" s="1431"/>
      <c r="GNS2" s="1431"/>
      <c r="GNT2" s="1431"/>
      <c r="GNU2" s="1431"/>
      <c r="GNV2" s="1431"/>
      <c r="GNW2" s="1431"/>
      <c r="GNX2" s="1431"/>
      <c r="GNY2" s="1431"/>
      <c r="GNZ2" s="1431"/>
      <c r="GOA2" s="1431"/>
      <c r="GOB2" s="1431"/>
      <c r="GOC2" s="1431"/>
      <c r="GOD2" s="1431"/>
      <c r="GOE2" s="1431"/>
      <c r="GOF2" s="1431"/>
      <c r="GOG2" s="1431"/>
      <c r="GOH2" s="1431"/>
      <c r="GOI2" s="1431"/>
      <c r="GOJ2" s="1431"/>
      <c r="GOK2" s="1431"/>
      <c r="GOL2" s="1431"/>
      <c r="GOM2" s="1431"/>
      <c r="GON2" s="1431"/>
      <c r="GOO2" s="1431"/>
      <c r="GOP2" s="1431"/>
      <c r="GOQ2" s="1431"/>
      <c r="GOR2" s="1431"/>
      <c r="GOS2" s="1431"/>
      <c r="GOT2" s="1431"/>
      <c r="GOU2" s="1431"/>
      <c r="GOV2" s="1431"/>
      <c r="GOW2" s="1431"/>
      <c r="GOX2" s="1431"/>
      <c r="GOY2" s="1431"/>
      <c r="GOZ2" s="1431"/>
      <c r="GPA2" s="1431"/>
      <c r="GPB2" s="1431"/>
      <c r="GPC2" s="1431"/>
      <c r="GPD2" s="1431"/>
      <c r="GPE2" s="1431"/>
      <c r="GPF2" s="1431"/>
      <c r="GPG2" s="1431"/>
      <c r="GPH2" s="1431"/>
      <c r="GPI2" s="1431"/>
      <c r="GPJ2" s="1431"/>
      <c r="GPK2" s="1431"/>
      <c r="GPL2" s="1431"/>
      <c r="GPM2" s="1431"/>
      <c r="GPN2" s="1431"/>
      <c r="GPO2" s="1431"/>
      <c r="GPP2" s="1431"/>
      <c r="GPQ2" s="1431"/>
      <c r="GPR2" s="1431"/>
      <c r="GPS2" s="1431"/>
      <c r="GPT2" s="1431"/>
      <c r="GPU2" s="1431"/>
      <c r="GPV2" s="1431"/>
      <c r="GPW2" s="1431"/>
      <c r="GPX2" s="1431"/>
      <c r="GPY2" s="1431"/>
      <c r="GPZ2" s="1431"/>
      <c r="GQA2" s="1431"/>
      <c r="GQB2" s="1431"/>
      <c r="GQC2" s="1431"/>
      <c r="GQD2" s="1431"/>
      <c r="GQE2" s="1431"/>
      <c r="GQF2" s="1431"/>
      <c r="GQG2" s="1431"/>
      <c r="GQH2" s="1431"/>
      <c r="GQI2" s="1431"/>
      <c r="GQJ2" s="1431"/>
      <c r="GQK2" s="1431"/>
      <c r="GQL2" s="1431"/>
      <c r="GQM2" s="1431"/>
      <c r="GQN2" s="1431"/>
      <c r="GQO2" s="1431"/>
      <c r="GQP2" s="1431"/>
      <c r="GQQ2" s="1431"/>
      <c r="GQR2" s="1431"/>
      <c r="GQS2" s="1431"/>
      <c r="GQT2" s="1431"/>
      <c r="GQU2" s="1431"/>
      <c r="GQV2" s="1431"/>
      <c r="GQW2" s="1431"/>
      <c r="GQX2" s="1431"/>
      <c r="GQY2" s="1431"/>
      <c r="GQZ2" s="1431"/>
      <c r="GRA2" s="1431"/>
      <c r="GRB2" s="1431"/>
      <c r="GRC2" s="1431"/>
      <c r="GRD2" s="1431"/>
      <c r="GRE2" s="1431"/>
      <c r="GRF2" s="1431"/>
      <c r="GRG2" s="1431"/>
      <c r="GRH2" s="1431"/>
      <c r="GRI2" s="1431"/>
      <c r="GRJ2" s="1431"/>
      <c r="GRK2" s="1431"/>
      <c r="GRL2" s="1431"/>
      <c r="GRM2" s="1431"/>
      <c r="GRN2" s="1431"/>
      <c r="GRO2" s="1431"/>
      <c r="GRP2" s="1431"/>
      <c r="GRQ2" s="1431"/>
      <c r="GRR2" s="1431"/>
      <c r="GRS2" s="1431"/>
      <c r="GRT2" s="1431"/>
      <c r="GRU2" s="1431"/>
      <c r="GRV2" s="1431"/>
      <c r="GRW2" s="1431"/>
      <c r="GRX2" s="1431"/>
      <c r="GRY2" s="1431"/>
      <c r="GRZ2" s="1431"/>
      <c r="GSA2" s="1431"/>
      <c r="GSB2" s="1431"/>
      <c r="GSC2" s="1431"/>
      <c r="GSD2" s="1431"/>
      <c r="GSE2" s="1431"/>
      <c r="GSF2" s="1431"/>
      <c r="GSG2" s="1431"/>
      <c r="GSH2" s="1431"/>
      <c r="GSI2" s="1431"/>
      <c r="GSJ2" s="1431"/>
      <c r="GSK2" s="1431"/>
      <c r="GSL2" s="1431"/>
      <c r="GSM2" s="1431"/>
      <c r="GSN2" s="1431"/>
      <c r="GSO2" s="1431"/>
      <c r="GSP2" s="1431"/>
      <c r="GSQ2" s="1431"/>
      <c r="GSR2" s="1431"/>
      <c r="GSS2" s="1431"/>
      <c r="GST2" s="1431"/>
      <c r="GSU2" s="1431"/>
      <c r="GSV2" s="1431"/>
      <c r="GSW2" s="1431"/>
      <c r="GSX2" s="1431"/>
      <c r="GSY2" s="1431"/>
      <c r="GSZ2" s="1431"/>
      <c r="GTA2" s="1431"/>
      <c r="GTB2" s="1431"/>
      <c r="GTC2" s="1431"/>
      <c r="GTD2" s="1431"/>
      <c r="GTE2" s="1431"/>
      <c r="GTF2" s="1431"/>
      <c r="GTG2" s="1431"/>
      <c r="GTH2" s="1431"/>
      <c r="GTI2" s="1431"/>
      <c r="GTJ2" s="1431"/>
      <c r="GTK2" s="1431"/>
      <c r="GTL2" s="1431"/>
      <c r="GTM2" s="1431"/>
      <c r="GTN2" s="1431"/>
      <c r="GTO2" s="1431"/>
      <c r="GTP2" s="1431"/>
      <c r="GTQ2" s="1431"/>
      <c r="GTR2" s="1431"/>
      <c r="GTS2" s="1431"/>
      <c r="GTT2" s="1431"/>
      <c r="GTU2" s="1431"/>
      <c r="GTV2" s="1431"/>
      <c r="GTW2" s="1431"/>
      <c r="GTX2" s="1431"/>
      <c r="GTY2" s="1431"/>
      <c r="GTZ2" s="1431"/>
      <c r="GUA2" s="1431"/>
      <c r="GUB2" s="1431"/>
      <c r="GUC2" s="1431"/>
      <c r="GUD2" s="1431"/>
      <c r="GUE2" s="1431"/>
      <c r="GUF2" s="1431"/>
      <c r="GUG2" s="1431"/>
      <c r="GUH2" s="1431"/>
      <c r="GUI2" s="1431"/>
      <c r="GUJ2" s="1431"/>
      <c r="GUK2" s="1431"/>
      <c r="GUL2" s="1431"/>
      <c r="GUM2" s="1431"/>
      <c r="GUN2" s="1431"/>
      <c r="GUO2" s="1431"/>
      <c r="GUP2" s="1431"/>
      <c r="GUQ2" s="1431"/>
      <c r="GUR2" s="1431"/>
      <c r="GUS2" s="1431"/>
      <c r="GUT2" s="1431"/>
      <c r="GUU2" s="1431"/>
      <c r="GUV2" s="1431"/>
      <c r="GUW2" s="1431"/>
      <c r="GUX2" s="1431"/>
      <c r="GUY2" s="1431"/>
      <c r="GUZ2" s="1431"/>
      <c r="GVA2" s="1431"/>
      <c r="GVB2" s="1431"/>
      <c r="GVC2" s="1431"/>
      <c r="GVD2" s="1431"/>
      <c r="GVE2" s="1431"/>
      <c r="GVF2" s="1431"/>
      <c r="GVG2" s="1431"/>
      <c r="GVH2" s="1431"/>
      <c r="GVI2" s="1431"/>
      <c r="GVJ2" s="1431"/>
      <c r="GVK2" s="1431"/>
      <c r="GVL2" s="1431"/>
      <c r="GVM2" s="1431"/>
      <c r="GVN2" s="1431"/>
      <c r="GVO2" s="1431"/>
      <c r="GVP2" s="1431"/>
      <c r="GVQ2" s="1431"/>
      <c r="GVR2" s="1431"/>
      <c r="GVS2" s="1431"/>
      <c r="GVT2" s="1431"/>
      <c r="GVU2" s="1431"/>
      <c r="GVV2" s="1431"/>
      <c r="GVW2" s="1431"/>
      <c r="GVX2" s="1431"/>
      <c r="GVY2" s="1431"/>
      <c r="GVZ2" s="1431"/>
      <c r="GWA2" s="1431"/>
      <c r="GWB2" s="1431"/>
      <c r="GWC2" s="1431"/>
      <c r="GWD2" s="1431"/>
      <c r="GWE2" s="1431"/>
      <c r="GWF2" s="1431"/>
      <c r="GWG2" s="1431"/>
      <c r="GWH2" s="1431"/>
      <c r="GWI2" s="1431"/>
      <c r="GWJ2" s="1431"/>
      <c r="GWK2" s="1431"/>
      <c r="GWL2" s="1431"/>
      <c r="GWM2" s="1431"/>
      <c r="GWN2" s="1431"/>
      <c r="GWO2" s="1431"/>
      <c r="GWP2" s="1431"/>
      <c r="GWQ2" s="1431"/>
      <c r="GWR2" s="1431"/>
      <c r="GWS2" s="1431"/>
      <c r="GWT2" s="1431"/>
      <c r="GWU2" s="1431"/>
      <c r="GWV2" s="1431"/>
      <c r="GWW2" s="1431"/>
      <c r="GWX2" s="1431"/>
      <c r="GWY2" s="1431"/>
      <c r="GWZ2" s="1431"/>
      <c r="GXA2" s="1431"/>
      <c r="GXB2" s="1431"/>
      <c r="GXC2" s="1431"/>
      <c r="GXD2" s="1431"/>
      <c r="GXE2" s="1431"/>
      <c r="GXF2" s="1431"/>
      <c r="GXG2" s="1431"/>
      <c r="GXH2" s="1431"/>
      <c r="GXI2" s="1431"/>
      <c r="GXJ2" s="1431"/>
      <c r="GXK2" s="1431"/>
      <c r="GXL2" s="1431"/>
      <c r="GXM2" s="1431"/>
      <c r="GXN2" s="1431"/>
      <c r="GXO2" s="1431"/>
      <c r="GXP2" s="1431"/>
      <c r="GXQ2" s="1431"/>
      <c r="GXR2" s="1431"/>
      <c r="GXS2" s="1431"/>
      <c r="GXT2" s="1431"/>
      <c r="GXU2" s="1431"/>
      <c r="GXV2" s="1431"/>
      <c r="GXW2" s="1431"/>
      <c r="GXX2" s="1431"/>
      <c r="GXY2" s="1431"/>
      <c r="GXZ2" s="1431"/>
      <c r="GYA2" s="1431"/>
      <c r="GYB2" s="1431"/>
      <c r="GYC2" s="1431"/>
      <c r="GYD2" s="1431"/>
      <c r="GYE2" s="1431"/>
      <c r="GYF2" s="1431"/>
      <c r="GYG2" s="1431"/>
      <c r="GYH2" s="1431"/>
      <c r="GYI2" s="1431"/>
      <c r="GYJ2" s="1431"/>
      <c r="GYK2" s="1431"/>
      <c r="GYL2" s="1431"/>
      <c r="GYM2" s="1431"/>
      <c r="GYN2" s="1431"/>
      <c r="GYO2" s="1431"/>
      <c r="GYP2" s="1431"/>
      <c r="GYQ2" s="1431"/>
      <c r="GYR2" s="1431"/>
      <c r="GYS2" s="1431"/>
      <c r="GYT2" s="1431"/>
      <c r="GYU2" s="1431"/>
      <c r="GYV2" s="1431"/>
      <c r="GYW2" s="1431"/>
      <c r="GYX2" s="1431"/>
      <c r="GYY2" s="1431"/>
      <c r="GYZ2" s="1431"/>
      <c r="GZA2" s="1431"/>
      <c r="GZB2" s="1431"/>
      <c r="GZC2" s="1431"/>
      <c r="GZD2" s="1431"/>
      <c r="GZE2" s="1431"/>
      <c r="GZF2" s="1431"/>
      <c r="GZG2" s="1431"/>
      <c r="GZH2" s="1431"/>
      <c r="GZI2" s="1431"/>
      <c r="GZJ2" s="1431"/>
      <c r="GZK2" s="1431"/>
      <c r="GZL2" s="1431"/>
      <c r="GZM2" s="1431"/>
      <c r="GZN2" s="1431"/>
      <c r="GZO2" s="1431"/>
      <c r="GZP2" s="1431"/>
      <c r="GZQ2" s="1431"/>
      <c r="GZR2" s="1431"/>
      <c r="GZS2" s="1431"/>
      <c r="GZT2" s="1431"/>
      <c r="GZU2" s="1431"/>
      <c r="GZV2" s="1431"/>
      <c r="GZW2" s="1431"/>
      <c r="GZX2" s="1431"/>
      <c r="GZY2" s="1431"/>
      <c r="GZZ2" s="1431"/>
      <c r="HAA2" s="1431"/>
      <c r="HAB2" s="1431"/>
      <c r="HAC2" s="1431"/>
      <c r="HAD2" s="1431"/>
      <c r="HAE2" s="1431"/>
      <c r="HAF2" s="1431"/>
      <c r="HAG2" s="1431"/>
      <c r="HAH2" s="1431"/>
      <c r="HAI2" s="1431"/>
      <c r="HAJ2" s="1431"/>
      <c r="HAK2" s="1431"/>
      <c r="HAL2" s="1431"/>
      <c r="HAM2" s="1431"/>
      <c r="HAN2" s="1431"/>
      <c r="HAO2" s="1431"/>
      <c r="HAP2" s="1431"/>
      <c r="HAQ2" s="1431"/>
      <c r="HAR2" s="1431"/>
      <c r="HAS2" s="1431"/>
      <c r="HAT2" s="1431"/>
      <c r="HAU2" s="1431"/>
      <c r="HAV2" s="1431"/>
      <c r="HAW2" s="1431"/>
      <c r="HAX2" s="1431"/>
      <c r="HAY2" s="1431"/>
      <c r="HAZ2" s="1431"/>
      <c r="HBA2" s="1431"/>
      <c r="HBB2" s="1431"/>
      <c r="HBC2" s="1431"/>
      <c r="HBD2" s="1431"/>
      <c r="HBE2" s="1431"/>
      <c r="HBF2" s="1431"/>
      <c r="HBG2" s="1431"/>
      <c r="HBH2" s="1431"/>
      <c r="HBI2" s="1431"/>
      <c r="HBJ2" s="1431"/>
      <c r="HBK2" s="1431"/>
      <c r="HBL2" s="1431"/>
      <c r="HBM2" s="1431"/>
      <c r="HBN2" s="1431"/>
      <c r="HBO2" s="1431"/>
      <c r="HBP2" s="1431"/>
      <c r="HBQ2" s="1431"/>
      <c r="HBR2" s="1431"/>
      <c r="HBS2" s="1431"/>
      <c r="HBT2" s="1431"/>
      <c r="HBU2" s="1431"/>
      <c r="HBV2" s="1431"/>
      <c r="HBW2" s="1431"/>
      <c r="HBX2" s="1431"/>
      <c r="HBY2" s="1431"/>
      <c r="HBZ2" s="1431"/>
      <c r="HCA2" s="1431"/>
      <c r="HCB2" s="1431"/>
      <c r="HCC2" s="1431"/>
      <c r="HCD2" s="1431"/>
      <c r="HCE2" s="1431"/>
      <c r="HCF2" s="1431"/>
      <c r="HCG2" s="1431"/>
      <c r="HCH2" s="1431"/>
      <c r="HCI2" s="1431"/>
      <c r="HCJ2" s="1431"/>
      <c r="HCK2" s="1431"/>
      <c r="HCL2" s="1431"/>
      <c r="HCM2" s="1431"/>
      <c r="HCN2" s="1431"/>
      <c r="HCO2" s="1431"/>
      <c r="HCP2" s="1431"/>
      <c r="HCQ2" s="1431"/>
      <c r="HCR2" s="1431"/>
      <c r="HCS2" s="1431"/>
      <c r="HCT2" s="1431"/>
      <c r="HCU2" s="1431"/>
      <c r="HCV2" s="1431"/>
      <c r="HCW2" s="1431"/>
      <c r="HCX2" s="1431"/>
      <c r="HCY2" s="1431"/>
      <c r="HCZ2" s="1431"/>
      <c r="HDA2" s="1431"/>
      <c r="HDB2" s="1431"/>
      <c r="HDC2" s="1431"/>
      <c r="HDD2" s="1431"/>
      <c r="HDE2" s="1431"/>
      <c r="HDF2" s="1431"/>
      <c r="HDG2" s="1431"/>
      <c r="HDH2" s="1431"/>
      <c r="HDI2" s="1431"/>
      <c r="HDJ2" s="1431"/>
      <c r="HDK2" s="1431"/>
      <c r="HDL2" s="1431"/>
      <c r="HDM2" s="1431"/>
      <c r="HDN2" s="1431"/>
      <c r="HDO2" s="1431"/>
      <c r="HDP2" s="1431"/>
      <c r="HDQ2" s="1431"/>
      <c r="HDR2" s="1431"/>
      <c r="HDS2" s="1431"/>
      <c r="HDT2" s="1431"/>
      <c r="HDU2" s="1431"/>
      <c r="HDV2" s="1431"/>
      <c r="HDW2" s="1431"/>
      <c r="HDX2" s="1431"/>
      <c r="HDY2" s="1431"/>
      <c r="HDZ2" s="1431"/>
      <c r="HEA2" s="1431"/>
      <c r="HEB2" s="1431"/>
      <c r="HEC2" s="1431"/>
      <c r="HED2" s="1431"/>
      <c r="HEE2" s="1431"/>
      <c r="HEF2" s="1431"/>
      <c r="HEG2" s="1431"/>
      <c r="HEH2" s="1431"/>
      <c r="HEI2" s="1431"/>
      <c r="HEJ2" s="1431"/>
      <c r="HEK2" s="1431"/>
      <c r="HEL2" s="1431"/>
      <c r="HEM2" s="1431"/>
      <c r="HEN2" s="1431"/>
      <c r="HEO2" s="1431"/>
      <c r="HEP2" s="1431"/>
      <c r="HEQ2" s="1431"/>
      <c r="HER2" s="1431"/>
      <c r="HES2" s="1431"/>
      <c r="HET2" s="1431"/>
      <c r="HEU2" s="1431"/>
      <c r="HEV2" s="1431"/>
      <c r="HEW2" s="1431"/>
      <c r="HEX2" s="1431"/>
      <c r="HEY2" s="1431"/>
      <c r="HEZ2" s="1431"/>
      <c r="HFA2" s="1431"/>
      <c r="HFB2" s="1431"/>
      <c r="HFC2" s="1431"/>
      <c r="HFD2" s="1431"/>
      <c r="HFE2" s="1431"/>
      <c r="HFF2" s="1431"/>
      <c r="HFG2" s="1431"/>
      <c r="HFH2" s="1431"/>
      <c r="HFI2" s="1431"/>
      <c r="HFJ2" s="1431"/>
      <c r="HFK2" s="1431"/>
      <c r="HFL2" s="1431"/>
      <c r="HFM2" s="1431"/>
      <c r="HFN2" s="1431"/>
      <c r="HFO2" s="1431"/>
      <c r="HFP2" s="1431"/>
      <c r="HFQ2" s="1431"/>
      <c r="HFR2" s="1431"/>
      <c r="HFS2" s="1431"/>
      <c r="HFT2" s="1431"/>
      <c r="HFU2" s="1431"/>
      <c r="HFV2" s="1431"/>
      <c r="HFW2" s="1431"/>
      <c r="HFX2" s="1431"/>
      <c r="HFY2" s="1431"/>
      <c r="HFZ2" s="1431"/>
      <c r="HGA2" s="1431"/>
      <c r="HGB2" s="1431"/>
      <c r="HGC2" s="1431"/>
      <c r="HGD2" s="1431"/>
      <c r="HGE2" s="1431"/>
      <c r="HGF2" s="1431"/>
      <c r="HGG2" s="1431"/>
      <c r="HGH2" s="1431"/>
      <c r="HGI2" s="1431"/>
      <c r="HGJ2" s="1431"/>
      <c r="HGK2" s="1431"/>
      <c r="HGL2" s="1431"/>
      <c r="HGM2" s="1431"/>
      <c r="HGN2" s="1431"/>
      <c r="HGO2" s="1431"/>
      <c r="HGP2" s="1431"/>
      <c r="HGQ2" s="1431"/>
      <c r="HGR2" s="1431"/>
      <c r="HGS2" s="1431"/>
      <c r="HGT2" s="1431"/>
      <c r="HGU2" s="1431"/>
      <c r="HGV2" s="1431"/>
      <c r="HGW2" s="1431"/>
      <c r="HGX2" s="1431"/>
      <c r="HGY2" s="1431"/>
      <c r="HGZ2" s="1431"/>
      <c r="HHA2" s="1431"/>
      <c r="HHB2" s="1431"/>
      <c r="HHC2" s="1431"/>
      <c r="HHD2" s="1431"/>
      <c r="HHE2" s="1431"/>
      <c r="HHF2" s="1431"/>
      <c r="HHG2" s="1431"/>
      <c r="HHH2" s="1431"/>
      <c r="HHI2" s="1431"/>
      <c r="HHJ2" s="1431"/>
      <c r="HHK2" s="1431"/>
      <c r="HHL2" s="1431"/>
      <c r="HHM2" s="1431"/>
      <c r="HHN2" s="1431"/>
      <c r="HHO2" s="1431"/>
      <c r="HHP2" s="1431"/>
      <c r="HHQ2" s="1431"/>
      <c r="HHR2" s="1431"/>
      <c r="HHS2" s="1431"/>
      <c r="HHT2" s="1431"/>
      <c r="HHU2" s="1431"/>
      <c r="HHV2" s="1431"/>
      <c r="HHW2" s="1431"/>
      <c r="HHX2" s="1431"/>
      <c r="HHY2" s="1431"/>
      <c r="HHZ2" s="1431"/>
      <c r="HIA2" s="1431"/>
      <c r="HIB2" s="1431"/>
      <c r="HIC2" s="1431"/>
      <c r="HID2" s="1431"/>
      <c r="HIE2" s="1431"/>
      <c r="HIF2" s="1431"/>
      <c r="HIG2" s="1431"/>
      <c r="HIH2" s="1431"/>
      <c r="HII2" s="1431"/>
      <c r="HIJ2" s="1431"/>
      <c r="HIK2" s="1431"/>
      <c r="HIL2" s="1431"/>
      <c r="HIM2" s="1431"/>
      <c r="HIN2" s="1431"/>
      <c r="HIO2" s="1431"/>
      <c r="HIP2" s="1431"/>
      <c r="HIQ2" s="1431"/>
      <c r="HIR2" s="1431"/>
      <c r="HIS2" s="1431"/>
      <c r="HIT2" s="1431"/>
      <c r="HIU2" s="1431"/>
      <c r="HIV2" s="1431"/>
      <c r="HIW2" s="1431"/>
      <c r="HIX2" s="1431"/>
      <c r="HIY2" s="1431"/>
      <c r="HIZ2" s="1431"/>
      <c r="HJA2" s="1431"/>
      <c r="HJB2" s="1431"/>
      <c r="HJC2" s="1431"/>
      <c r="HJD2" s="1431"/>
      <c r="HJE2" s="1431"/>
      <c r="HJF2" s="1431"/>
      <c r="HJG2" s="1431"/>
      <c r="HJH2" s="1431"/>
      <c r="HJI2" s="1431"/>
      <c r="HJJ2" s="1431"/>
      <c r="HJK2" s="1431"/>
      <c r="HJL2" s="1431"/>
      <c r="HJM2" s="1431"/>
      <c r="HJN2" s="1431"/>
      <c r="HJO2" s="1431"/>
      <c r="HJP2" s="1431"/>
      <c r="HJQ2" s="1431"/>
      <c r="HJR2" s="1431"/>
      <c r="HJS2" s="1431"/>
      <c r="HJT2" s="1431"/>
      <c r="HJU2" s="1431"/>
      <c r="HJV2" s="1431"/>
      <c r="HJW2" s="1431"/>
      <c r="HJX2" s="1431"/>
      <c r="HJY2" s="1431"/>
      <c r="HJZ2" s="1431"/>
      <c r="HKA2" s="1431"/>
      <c r="HKB2" s="1431"/>
      <c r="HKC2" s="1431"/>
      <c r="HKD2" s="1431"/>
      <c r="HKE2" s="1431"/>
      <c r="HKF2" s="1431"/>
      <c r="HKG2" s="1431"/>
      <c r="HKH2" s="1431"/>
      <c r="HKI2" s="1431"/>
      <c r="HKJ2" s="1431"/>
      <c r="HKK2" s="1431"/>
      <c r="HKL2" s="1431"/>
      <c r="HKM2" s="1431"/>
      <c r="HKN2" s="1431"/>
      <c r="HKO2" s="1431"/>
      <c r="HKP2" s="1431"/>
      <c r="HKQ2" s="1431"/>
      <c r="HKR2" s="1431"/>
      <c r="HKS2" s="1431"/>
      <c r="HKT2" s="1431"/>
      <c r="HKU2" s="1431"/>
      <c r="HKV2" s="1431"/>
      <c r="HKW2" s="1431"/>
      <c r="HKX2" s="1431"/>
      <c r="HKY2" s="1431"/>
      <c r="HKZ2" s="1431"/>
      <c r="HLA2" s="1431"/>
      <c r="HLB2" s="1431"/>
      <c r="HLC2" s="1431"/>
      <c r="HLD2" s="1431"/>
      <c r="HLE2" s="1431"/>
      <c r="HLF2" s="1431"/>
      <c r="HLG2" s="1431"/>
      <c r="HLH2" s="1431"/>
      <c r="HLI2" s="1431"/>
      <c r="HLJ2" s="1431"/>
      <c r="HLK2" s="1431"/>
      <c r="HLL2" s="1431"/>
      <c r="HLM2" s="1431"/>
      <c r="HLN2" s="1431"/>
      <c r="HLO2" s="1431"/>
      <c r="HLP2" s="1431"/>
      <c r="HLQ2" s="1431"/>
      <c r="HLR2" s="1431"/>
      <c r="HLS2" s="1431"/>
      <c r="HLT2" s="1431"/>
      <c r="HLU2" s="1431"/>
      <c r="HLV2" s="1431"/>
      <c r="HLW2" s="1431"/>
      <c r="HLX2" s="1431"/>
      <c r="HLY2" s="1431"/>
      <c r="HLZ2" s="1431"/>
      <c r="HMA2" s="1431"/>
      <c r="HMB2" s="1431"/>
      <c r="HMC2" s="1431"/>
      <c r="HMD2" s="1431"/>
      <c r="HME2" s="1431"/>
      <c r="HMF2" s="1431"/>
      <c r="HMG2" s="1431"/>
      <c r="HMH2" s="1431"/>
      <c r="HMI2" s="1431"/>
      <c r="HMJ2" s="1431"/>
      <c r="HMK2" s="1431"/>
      <c r="HML2" s="1431"/>
      <c r="HMM2" s="1431"/>
      <c r="HMN2" s="1431"/>
      <c r="HMO2" s="1431"/>
      <c r="HMP2" s="1431"/>
      <c r="HMQ2" s="1431"/>
      <c r="HMR2" s="1431"/>
      <c r="HMS2" s="1431"/>
      <c r="HMT2" s="1431"/>
      <c r="HMU2" s="1431"/>
      <c r="HMV2" s="1431"/>
      <c r="HMW2" s="1431"/>
      <c r="HMX2" s="1431"/>
      <c r="HMY2" s="1431"/>
      <c r="HMZ2" s="1431"/>
      <c r="HNA2" s="1431"/>
      <c r="HNB2" s="1431"/>
      <c r="HNC2" s="1431"/>
      <c r="HND2" s="1431"/>
      <c r="HNE2" s="1431"/>
      <c r="HNF2" s="1431"/>
      <c r="HNG2" s="1431"/>
      <c r="HNH2" s="1431"/>
      <c r="HNI2" s="1431"/>
      <c r="HNJ2" s="1431"/>
      <c r="HNK2" s="1431"/>
      <c r="HNL2" s="1431"/>
      <c r="HNM2" s="1431"/>
      <c r="HNN2" s="1431"/>
      <c r="HNO2" s="1431"/>
      <c r="HNP2" s="1431"/>
      <c r="HNQ2" s="1431"/>
      <c r="HNR2" s="1431"/>
      <c r="HNS2" s="1431"/>
      <c r="HNT2" s="1431"/>
      <c r="HNU2" s="1431"/>
      <c r="HNV2" s="1431"/>
      <c r="HNW2" s="1431"/>
      <c r="HNX2" s="1431"/>
      <c r="HNY2" s="1431"/>
      <c r="HNZ2" s="1431"/>
      <c r="HOA2" s="1431"/>
      <c r="HOB2" s="1431"/>
      <c r="HOC2" s="1431"/>
      <c r="HOD2" s="1431"/>
      <c r="HOE2" s="1431"/>
      <c r="HOF2" s="1431"/>
      <c r="HOG2" s="1431"/>
      <c r="HOH2" s="1431"/>
      <c r="HOI2" s="1431"/>
      <c r="HOJ2" s="1431"/>
      <c r="HOK2" s="1431"/>
      <c r="HOL2" s="1431"/>
      <c r="HOM2" s="1431"/>
      <c r="HON2" s="1431"/>
      <c r="HOO2" s="1431"/>
      <c r="HOP2" s="1431"/>
      <c r="HOQ2" s="1431"/>
      <c r="HOR2" s="1431"/>
      <c r="HOS2" s="1431"/>
      <c r="HOT2" s="1431"/>
      <c r="HOU2" s="1431"/>
      <c r="HOV2" s="1431"/>
      <c r="HOW2" s="1431"/>
      <c r="HOX2" s="1431"/>
      <c r="HOY2" s="1431"/>
      <c r="HOZ2" s="1431"/>
      <c r="HPA2" s="1431"/>
      <c r="HPB2" s="1431"/>
      <c r="HPC2" s="1431"/>
      <c r="HPD2" s="1431"/>
      <c r="HPE2" s="1431"/>
      <c r="HPF2" s="1431"/>
      <c r="HPG2" s="1431"/>
      <c r="HPH2" s="1431"/>
      <c r="HPI2" s="1431"/>
      <c r="HPJ2" s="1431"/>
      <c r="HPK2" s="1431"/>
      <c r="HPL2" s="1431"/>
      <c r="HPM2" s="1431"/>
      <c r="HPN2" s="1431"/>
      <c r="HPO2" s="1431"/>
      <c r="HPP2" s="1431"/>
      <c r="HPQ2" s="1431"/>
      <c r="HPR2" s="1431"/>
      <c r="HPS2" s="1431"/>
      <c r="HPT2" s="1431"/>
      <c r="HPU2" s="1431"/>
      <c r="HPV2" s="1431"/>
      <c r="HPW2" s="1431"/>
      <c r="HPX2" s="1431"/>
      <c r="HPY2" s="1431"/>
      <c r="HPZ2" s="1431"/>
      <c r="HQA2" s="1431"/>
      <c r="HQB2" s="1431"/>
      <c r="HQC2" s="1431"/>
      <c r="HQD2" s="1431"/>
      <c r="HQE2" s="1431"/>
      <c r="HQF2" s="1431"/>
      <c r="HQG2" s="1431"/>
      <c r="HQH2" s="1431"/>
      <c r="HQI2" s="1431"/>
      <c r="HQJ2" s="1431"/>
      <c r="HQK2" s="1431"/>
      <c r="HQL2" s="1431"/>
      <c r="HQM2" s="1431"/>
      <c r="HQN2" s="1431"/>
      <c r="HQO2" s="1431"/>
      <c r="HQP2" s="1431"/>
      <c r="HQQ2" s="1431"/>
      <c r="HQR2" s="1431"/>
      <c r="HQS2" s="1431"/>
      <c r="HQT2" s="1431"/>
      <c r="HQU2" s="1431"/>
      <c r="HQV2" s="1431"/>
      <c r="HQW2" s="1431"/>
      <c r="HQX2" s="1431"/>
      <c r="HQY2" s="1431"/>
      <c r="HQZ2" s="1431"/>
      <c r="HRA2" s="1431"/>
      <c r="HRB2" s="1431"/>
      <c r="HRC2" s="1431"/>
      <c r="HRD2" s="1431"/>
      <c r="HRE2" s="1431"/>
      <c r="HRF2" s="1431"/>
      <c r="HRG2" s="1431"/>
      <c r="HRH2" s="1431"/>
      <c r="HRI2" s="1431"/>
      <c r="HRJ2" s="1431"/>
      <c r="HRK2" s="1431"/>
      <c r="HRL2" s="1431"/>
      <c r="HRM2" s="1431"/>
      <c r="HRN2" s="1431"/>
      <c r="HRO2" s="1431"/>
      <c r="HRP2" s="1431"/>
      <c r="HRQ2" s="1431"/>
      <c r="HRR2" s="1431"/>
      <c r="HRS2" s="1431"/>
      <c r="HRT2" s="1431"/>
      <c r="HRU2" s="1431"/>
      <c r="HRV2" s="1431"/>
      <c r="HRW2" s="1431"/>
      <c r="HRX2" s="1431"/>
      <c r="HRY2" s="1431"/>
      <c r="HRZ2" s="1431"/>
      <c r="HSA2" s="1431"/>
      <c r="HSB2" s="1431"/>
      <c r="HSC2" s="1431"/>
      <c r="HSD2" s="1431"/>
      <c r="HSE2" s="1431"/>
      <c r="HSF2" s="1431"/>
      <c r="HSG2" s="1431"/>
      <c r="HSH2" s="1431"/>
      <c r="HSI2" s="1431"/>
      <c r="HSJ2" s="1431"/>
      <c r="HSK2" s="1431"/>
      <c r="HSL2" s="1431"/>
      <c r="HSM2" s="1431"/>
      <c r="HSN2" s="1431"/>
      <c r="HSO2" s="1431"/>
      <c r="HSP2" s="1431"/>
      <c r="HSQ2" s="1431"/>
      <c r="HSR2" s="1431"/>
      <c r="HSS2" s="1431"/>
      <c r="HST2" s="1431"/>
      <c r="HSU2" s="1431"/>
      <c r="HSV2" s="1431"/>
      <c r="HSW2" s="1431"/>
      <c r="HSX2" s="1431"/>
      <c r="HSY2" s="1431"/>
      <c r="HSZ2" s="1431"/>
      <c r="HTA2" s="1431"/>
      <c r="HTB2" s="1431"/>
      <c r="HTC2" s="1431"/>
      <c r="HTD2" s="1431"/>
      <c r="HTE2" s="1431"/>
      <c r="HTF2" s="1431"/>
      <c r="HTG2" s="1431"/>
      <c r="HTH2" s="1431"/>
      <c r="HTI2" s="1431"/>
      <c r="HTJ2" s="1431"/>
      <c r="HTK2" s="1431"/>
      <c r="HTL2" s="1431"/>
      <c r="HTM2" s="1431"/>
      <c r="HTN2" s="1431"/>
      <c r="HTO2" s="1431"/>
      <c r="HTP2" s="1431"/>
      <c r="HTQ2" s="1431"/>
      <c r="HTR2" s="1431"/>
      <c r="HTS2" s="1431"/>
      <c r="HTT2" s="1431"/>
      <c r="HTU2" s="1431"/>
      <c r="HTV2" s="1431"/>
      <c r="HTW2" s="1431"/>
      <c r="HTX2" s="1431"/>
      <c r="HTY2" s="1431"/>
      <c r="HTZ2" s="1431"/>
      <c r="HUA2" s="1431"/>
      <c r="HUB2" s="1431"/>
      <c r="HUC2" s="1431"/>
      <c r="HUD2" s="1431"/>
      <c r="HUE2" s="1431"/>
      <c r="HUF2" s="1431"/>
      <c r="HUG2" s="1431"/>
      <c r="HUH2" s="1431"/>
      <c r="HUI2" s="1431"/>
      <c r="HUJ2" s="1431"/>
      <c r="HUK2" s="1431"/>
      <c r="HUL2" s="1431"/>
      <c r="HUM2" s="1431"/>
      <c r="HUN2" s="1431"/>
      <c r="HUO2" s="1431"/>
      <c r="HUP2" s="1431"/>
      <c r="HUQ2" s="1431"/>
      <c r="HUR2" s="1431"/>
      <c r="HUS2" s="1431"/>
      <c r="HUT2" s="1431"/>
      <c r="HUU2" s="1431"/>
      <c r="HUV2" s="1431"/>
      <c r="HUW2" s="1431"/>
      <c r="HUX2" s="1431"/>
      <c r="HUY2" s="1431"/>
      <c r="HUZ2" s="1431"/>
      <c r="HVA2" s="1431"/>
      <c r="HVB2" s="1431"/>
      <c r="HVC2" s="1431"/>
      <c r="HVD2" s="1431"/>
      <c r="HVE2" s="1431"/>
      <c r="HVF2" s="1431"/>
      <c r="HVG2" s="1431"/>
      <c r="HVH2" s="1431"/>
      <c r="HVI2" s="1431"/>
      <c r="HVJ2" s="1431"/>
      <c r="HVK2" s="1431"/>
      <c r="HVL2" s="1431"/>
      <c r="HVM2" s="1431"/>
      <c r="HVN2" s="1431"/>
      <c r="HVO2" s="1431"/>
      <c r="HVP2" s="1431"/>
      <c r="HVQ2" s="1431"/>
      <c r="HVR2" s="1431"/>
      <c r="HVS2" s="1431"/>
      <c r="HVT2" s="1431"/>
      <c r="HVU2" s="1431"/>
      <c r="HVV2" s="1431"/>
      <c r="HVW2" s="1431"/>
      <c r="HVX2" s="1431"/>
      <c r="HVY2" s="1431"/>
      <c r="HVZ2" s="1431"/>
      <c r="HWA2" s="1431"/>
      <c r="HWB2" s="1431"/>
      <c r="HWC2" s="1431"/>
      <c r="HWD2" s="1431"/>
      <c r="HWE2" s="1431"/>
      <c r="HWF2" s="1431"/>
      <c r="HWG2" s="1431"/>
      <c r="HWH2" s="1431"/>
      <c r="HWI2" s="1431"/>
      <c r="HWJ2" s="1431"/>
      <c r="HWK2" s="1431"/>
      <c r="HWL2" s="1431"/>
      <c r="HWM2" s="1431"/>
      <c r="HWN2" s="1431"/>
      <c r="HWO2" s="1431"/>
      <c r="HWP2" s="1431"/>
      <c r="HWQ2" s="1431"/>
      <c r="HWR2" s="1431"/>
      <c r="HWS2" s="1431"/>
      <c r="HWT2" s="1431"/>
      <c r="HWU2" s="1431"/>
      <c r="HWV2" s="1431"/>
      <c r="HWW2" s="1431"/>
      <c r="HWX2" s="1431"/>
      <c r="HWY2" s="1431"/>
      <c r="HWZ2" s="1431"/>
      <c r="HXA2" s="1431"/>
      <c r="HXB2" s="1431"/>
      <c r="HXC2" s="1431"/>
      <c r="HXD2" s="1431"/>
      <c r="HXE2" s="1431"/>
      <c r="HXF2" s="1431"/>
      <c r="HXG2" s="1431"/>
      <c r="HXH2" s="1431"/>
      <c r="HXI2" s="1431"/>
      <c r="HXJ2" s="1431"/>
      <c r="HXK2" s="1431"/>
      <c r="HXL2" s="1431"/>
      <c r="HXM2" s="1431"/>
      <c r="HXN2" s="1431"/>
      <c r="HXO2" s="1431"/>
      <c r="HXP2" s="1431"/>
      <c r="HXQ2" s="1431"/>
      <c r="HXR2" s="1431"/>
      <c r="HXS2" s="1431"/>
      <c r="HXT2" s="1431"/>
      <c r="HXU2" s="1431"/>
      <c r="HXV2" s="1431"/>
      <c r="HXW2" s="1431"/>
      <c r="HXX2" s="1431"/>
      <c r="HXY2" s="1431"/>
      <c r="HXZ2" s="1431"/>
      <c r="HYA2" s="1431"/>
      <c r="HYB2" s="1431"/>
      <c r="HYC2" s="1431"/>
      <c r="HYD2" s="1431"/>
      <c r="HYE2" s="1431"/>
      <c r="HYF2" s="1431"/>
      <c r="HYG2" s="1431"/>
      <c r="HYH2" s="1431"/>
      <c r="HYI2" s="1431"/>
      <c r="HYJ2" s="1431"/>
      <c r="HYK2" s="1431"/>
      <c r="HYL2" s="1431"/>
      <c r="HYM2" s="1431"/>
      <c r="HYN2" s="1431"/>
      <c r="HYO2" s="1431"/>
      <c r="HYP2" s="1431"/>
      <c r="HYQ2" s="1431"/>
      <c r="HYR2" s="1431"/>
      <c r="HYS2" s="1431"/>
      <c r="HYT2" s="1431"/>
      <c r="HYU2" s="1431"/>
      <c r="HYV2" s="1431"/>
      <c r="HYW2" s="1431"/>
      <c r="HYX2" s="1431"/>
      <c r="HYY2" s="1431"/>
      <c r="HYZ2" s="1431"/>
      <c r="HZA2" s="1431"/>
      <c r="HZB2" s="1431"/>
      <c r="HZC2" s="1431"/>
      <c r="HZD2" s="1431"/>
      <c r="HZE2" s="1431"/>
      <c r="HZF2" s="1431"/>
      <c r="HZG2" s="1431"/>
      <c r="HZH2" s="1431"/>
      <c r="HZI2" s="1431"/>
      <c r="HZJ2" s="1431"/>
      <c r="HZK2" s="1431"/>
      <c r="HZL2" s="1431"/>
      <c r="HZM2" s="1431"/>
      <c r="HZN2" s="1431"/>
      <c r="HZO2" s="1431"/>
      <c r="HZP2" s="1431"/>
      <c r="HZQ2" s="1431"/>
      <c r="HZR2" s="1431"/>
      <c r="HZS2" s="1431"/>
      <c r="HZT2" s="1431"/>
      <c r="HZU2" s="1431"/>
      <c r="HZV2" s="1431"/>
      <c r="HZW2" s="1431"/>
      <c r="HZX2" s="1431"/>
      <c r="HZY2" s="1431"/>
      <c r="HZZ2" s="1431"/>
      <c r="IAA2" s="1431"/>
      <c r="IAB2" s="1431"/>
      <c r="IAC2" s="1431"/>
      <c r="IAD2" s="1431"/>
      <c r="IAE2" s="1431"/>
      <c r="IAF2" s="1431"/>
      <c r="IAG2" s="1431"/>
      <c r="IAH2" s="1431"/>
      <c r="IAI2" s="1431"/>
      <c r="IAJ2" s="1431"/>
      <c r="IAK2" s="1431"/>
      <c r="IAL2" s="1431"/>
      <c r="IAM2" s="1431"/>
      <c r="IAN2" s="1431"/>
      <c r="IAO2" s="1431"/>
      <c r="IAP2" s="1431"/>
      <c r="IAQ2" s="1431"/>
      <c r="IAR2" s="1431"/>
      <c r="IAS2" s="1431"/>
      <c r="IAT2" s="1431"/>
      <c r="IAU2" s="1431"/>
      <c r="IAV2" s="1431"/>
      <c r="IAW2" s="1431"/>
      <c r="IAX2" s="1431"/>
      <c r="IAY2" s="1431"/>
      <c r="IAZ2" s="1431"/>
      <c r="IBA2" s="1431"/>
      <c r="IBB2" s="1431"/>
      <c r="IBC2" s="1431"/>
      <c r="IBD2" s="1431"/>
      <c r="IBE2" s="1431"/>
      <c r="IBF2" s="1431"/>
      <c r="IBG2" s="1431"/>
      <c r="IBH2" s="1431"/>
      <c r="IBI2" s="1431"/>
      <c r="IBJ2" s="1431"/>
      <c r="IBK2" s="1431"/>
      <c r="IBL2" s="1431"/>
      <c r="IBM2" s="1431"/>
      <c r="IBN2" s="1431"/>
      <c r="IBO2" s="1431"/>
      <c r="IBP2" s="1431"/>
      <c r="IBQ2" s="1431"/>
      <c r="IBR2" s="1431"/>
      <c r="IBS2" s="1431"/>
      <c r="IBT2" s="1431"/>
      <c r="IBU2" s="1431"/>
      <c r="IBV2" s="1431"/>
      <c r="IBW2" s="1431"/>
      <c r="IBX2" s="1431"/>
      <c r="IBY2" s="1431"/>
      <c r="IBZ2" s="1431"/>
      <c r="ICA2" s="1431"/>
      <c r="ICB2" s="1431"/>
      <c r="ICC2" s="1431"/>
      <c r="ICD2" s="1431"/>
      <c r="ICE2" s="1431"/>
      <c r="ICF2" s="1431"/>
      <c r="ICG2" s="1431"/>
      <c r="ICH2" s="1431"/>
      <c r="ICI2" s="1431"/>
      <c r="ICJ2" s="1431"/>
      <c r="ICK2" s="1431"/>
      <c r="ICL2" s="1431"/>
      <c r="ICM2" s="1431"/>
      <c r="ICN2" s="1431"/>
      <c r="ICO2" s="1431"/>
      <c r="ICP2" s="1431"/>
      <c r="ICQ2" s="1431"/>
      <c r="ICR2" s="1431"/>
      <c r="ICS2" s="1431"/>
      <c r="ICT2" s="1431"/>
      <c r="ICU2" s="1431"/>
      <c r="ICV2" s="1431"/>
      <c r="ICW2" s="1431"/>
      <c r="ICX2" s="1431"/>
      <c r="ICY2" s="1431"/>
      <c r="ICZ2" s="1431"/>
      <c r="IDA2" s="1431"/>
      <c r="IDB2" s="1431"/>
      <c r="IDC2" s="1431"/>
      <c r="IDD2" s="1431"/>
      <c r="IDE2" s="1431"/>
      <c r="IDF2" s="1431"/>
      <c r="IDG2" s="1431"/>
      <c r="IDH2" s="1431"/>
      <c r="IDI2" s="1431"/>
      <c r="IDJ2" s="1431"/>
      <c r="IDK2" s="1431"/>
      <c r="IDL2" s="1431"/>
      <c r="IDM2" s="1431"/>
      <c r="IDN2" s="1431"/>
      <c r="IDO2" s="1431"/>
      <c r="IDP2" s="1431"/>
      <c r="IDQ2" s="1431"/>
      <c r="IDR2" s="1431"/>
      <c r="IDS2" s="1431"/>
      <c r="IDT2" s="1431"/>
      <c r="IDU2" s="1431"/>
      <c r="IDV2" s="1431"/>
      <c r="IDW2" s="1431"/>
      <c r="IDX2" s="1431"/>
      <c r="IDY2" s="1431"/>
      <c r="IDZ2" s="1431"/>
      <c r="IEA2" s="1431"/>
      <c r="IEB2" s="1431"/>
      <c r="IEC2" s="1431"/>
      <c r="IED2" s="1431"/>
      <c r="IEE2" s="1431"/>
      <c r="IEF2" s="1431"/>
      <c r="IEG2" s="1431"/>
      <c r="IEH2" s="1431"/>
      <c r="IEI2" s="1431"/>
      <c r="IEJ2" s="1431"/>
      <c r="IEK2" s="1431"/>
      <c r="IEL2" s="1431"/>
      <c r="IEM2" s="1431"/>
      <c r="IEN2" s="1431"/>
      <c r="IEO2" s="1431"/>
      <c r="IEP2" s="1431"/>
      <c r="IEQ2" s="1431"/>
      <c r="IER2" s="1431"/>
      <c r="IES2" s="1431"/>
      <c r="IET2" s="1431"/>
      <c r="IEU2" s="1431"/>
      <c r="IEV2" s="1431"/>
      <c r="IEW2" s="1431"/>
      <c r="IEX2" s="1431"/>
      <c r="IEY2" s="1431"/>
      <c r="IEZ2" s="1431"/>
      <c r="IFA2" s="1431"/>
      <c r="IFB2" s="1431"/>
      <c r="IFC2" s="1431"/>
      <c r="IFD2" s="1431"/>
      <c r="IFE2" s="1431"/>
      <c r="IFF2" s="1431"/>
      <c r="IFG2" s="1431"/>
      <c r="IFH2" s="1431"/>
      <c r="IFI2" s="1431"/>
      <c r="IFJ2" s="1431"/>
      <c r="IFK2" s="1431"/>
      <c r="IFL2" s="1431"/>
      <c r="IFM2" s="1431"/>
      <c r="IFN2" s="1431"/>
      <c r="IFO2" s="1431"/>
      <c r="IFP2" s="1431"/>
      <c r="IFQ2" s="1431"/>
      <c r="IFR2" s="1431"/>
      <c r="IFS2" s="1431"/>
      <c r="IFT2" s="1431"/>
      <c r="IFU2" s="1431"/>
      <c r="IFV2" s="1431"/>
      <c r="IFW2" s="1431"/>
      <c r="IFX2" s="1431"/>
      <c r="IFY2" s="1431"/>
      <c r="IFZ2" s="1431"/>
      <c r="IGA2" s="1431"/>
      <c r="IGB2" s="1431"/>
      <c r="IGC2" s="1431"/>
      <c r="IGD2" s="1431"/>
      <c r="IGE2" s="1431"/>
      <c r="IGF2" s="1431"/>
      <c r="IGG2" s="1431"/>
      <c r="IGH2" s="1431"/>
      <c r="IGI2" s="1431"/>
      <c r="IGJ2" s="1431"/>
      <c r="IGK2" s="1431"/>
      <c r="IGL2" s="1431"/>
      <c r="IGM2" s="1431"/>
      <c r="IGN2" s="1431"/>
      <c r="IGO2" s="1431"/>
      <c r="IGP2" s="1431"/>
      <c r="IGQ2" s="1431"/>
      <c r="IGR2" s="1431"/>
      <c r="IGS2" s="1431"/>
      <c r="IGT2" s="1431"/>
      <c r="IGU2" s="1431"/>
      <c r="IGV2" s="1431"/>
      <c r="IGW2" s="1431"/>
      <c r="IGX2" s="1431"/>
      <c r="IGY2" s="1431"/>
      <c r="IGZ2" s="1431"/>
      <c r="IHA2" s="1431"/>
      <c r="IHB2" s="1431"/>
      <c r="IHC2" s="1431"/>
      <c r="IHD2" s="1431"/>
      <c r="IHE2" s="1431"/>
      <c r="IHF2" s="1431"/>
      <c r="IHG2" s="1431"/>
      <c r="IHH2" s="1431"/>
      <c r="IHI2" s="1431"/>
      <c r="IHJ2" s="1431"/>
      <c r="IHK2" s="1431"/>
      <c r="IHL2" s="1431"/>
      <c r="IHM2" s="1431"/>
      <c r="IHN2" s="1431"/>
      <c r="IHO2" s="1431"/>
      <c r="IHP2" s="1431"/>
      <c r="IHQ2" s="1431"/>
      <c r="IHR2" s="1431"/>
      <c r="IHS2" s="1431"/>
      <c r="IHT2" s="1431"/>
      <c r="IHU2" s="1431"/>
      <c r="IHV2" s="1431"/>
      <c r="IHW2" s="1431"/>
      <c r="IHX2" s="1431"/>
      <c r="IHY2" s="1431"/>
      <c r="IHZ2" s="1431"/>
      <c r="IIA2" s="1431"/>
      <c r="IIB2" s="1431"/>
      <c r="IIC2" s="1431"/>
      <c r="IID2" s="1431"/>
      <c r="IIE2" s="1431"/>
      <c r="IIF2" s="1431"/>
      <c r="IIG2" s="1431"/>
      <c r="IIH2" s="1431"/>
      <c r="III2" s="1431"/>
      <c r="IIJ2" s="1431"/>
      <c r="IIK2" s="1431"/>
      <c r="IIL2" s="1431"/>
      <c r="IIM2" s="1431"/>
      <c r="IIN2" s="1431"/>
      <c r="IIO2" s="1431"/>
      <c r="IIP2" s="1431"/>
      <c r="IIQ2" s="1431"/>
      <c r="IIR2" s="1431"/>
      <c r="IIS2" s="1431"/>
      <c r="IIT2" s="1431"/>
      <c r="IIU2" s="1431"/>
      <c r="IIV2" s="1431"/>
      <c r="IIW2" s="1431"/>
      <c r="IIX2" s="1431"/>
      <c r="IIY2" s="1431"/>
      <c r="IIZ2" s="1431"/>
      <c r="IJA2" s="1431"/>
      <c r="IJB2" s="1431"/>
      <c r="IJC2" s="1431"/>
      <c r="IJD2" s="1431"/>
      <c r="IJE2" s="1431"/>
      <c r="IJF2" s="1431"/>
      <c r="IJG2" s="1431"/>
      <c r="IJH2" s="1431"/>
      <c r="IJI2" s="1431"/>
      <c r="IJJ2" s="1431"/>
      <c r="IJK2" s="1431"/>
      <c r="IJL2" s="1431"/>
      <c r="IJM2" s="1431"/>
      <c r="IJN2" s="1431"/>
      <c r="IJO2" s="1431"/>
      <c r="IJP2" s="1431"/>
      <c r="IJQ2" s="1431"/>
      <c r="IJR2" s="1431"/>
      <c r="IJS2" s="1431"/>
      <c r="IJT2" s="1431"/>
      <c r="IJU2" s="1431"/>
      <c r="IJV2" s="1431"/>
      <c r="IJW2" s="1431"/>
      <c r="IJX2" s="1431"/>
      <c r="IJY2" s="1431"/>
      <c r="IJZ2" s="1431"/>
      <c r="IKA2" s="1431"/>
      <c r="IKB2" s="1431"/>
      <c r="IKC2" s="1431"/>
      <c r="IKD2" s="1431"/>
      <c r="IKE2" s="1431"/>
      <c r="IKF2" s="1431"/>
      <c r="IKG2" s="1431"/>
      <c r="IKH2" s="1431"/>
      <c r="IKI2" s="1431"/>
      <c r="IKJ2" s="1431"/>
      <c r="IKK2" s="1431"/>
      <c r="IKL2" s="1431"/>
      <c r="IKM2" s="1431"/>
      <c r="IKN2" s="1431"/>
      <c r="IKO2" s="1431"/>
      <c r="IKP2" s="1431"/>
      <c r="IKQ2" s="1431"/>
      <c r="IKR2" s="1431"/>
      <c r="IKS2" s="1431"/>
      <c r="IKT2" s="1431"/>
      <c r="IKU2" s="1431"/>
      <c r="IKV2" s="1431"/>
      <c r="IKW2" s="1431"/>
      <c r="IKX2" s="1431"/>
      <c r="IKY2" s="1431"/>
      <c r="IKZ2" s="1431"/>
      <c r="ILA2" s="1431"/>
      <c r="ILB2" s="1431"/>
      <c r="ILC2" s="1431"/>
      <c r="ILD2" s="1431"/>
      <c r="ILE2" s="1431"/>
      <c r="ILF2" s="1431"/>
      <c r="ILG2" s="1431"/>
      <c r="ILH2" s="1431"/>
      <c r="ILI2" s="1431"/>
      <c r="ILJ2" s="1431"/>
      <c r="ILK2" s="1431"/>
      <c r="ILL2" s="1431"/>
      <c r="ILM2" s="1431"/>
      <c r="ILN2" s="1431"/>
      <c r="ILO2" s="1431"/>
      <c r="ILP2" s="1431"/>
      <c r="ILQ2" s="1431"/>
      <c r="ILR2" s="1431"/>
      <c r="ILS2" s="1431"/>
      <c r="ILT2" s="1431"/>
      <c r="ILU2" s="1431"/>
      <c r="ILV2" s="1431"/>
      <c r="ILW2" s="1431"/>
      <c r="ILX2" s="1431"/>
      <c r="ILY2" s="1431"/>
      <c r="ILZ2" s="1431"/>
      <c r="IMA2" s="1431"/>
      <c r="IMB2" s="1431"/>
      <c r="IMC2" s="1431"/>
      <c r="IMD2" s="1431"/>
      <c r="IME2" s="1431"/>
      <c r="IMF2" s="1431"/>
      <c r="IMG2" s="1431"/>
      <c r="IMH2" s="1431"/>
      <c r="IMI2" s="1431"/>
      <c r="IMJ2" s="1431"/>
      <c r="IMK2" s="1431"/>
      <c r="IML2" s="1431"/>
      <c r="IMM2" s="1431"/>
      <c r="IMN2" s="1431"/>
      <c r="IMO2" s="1431"/>
      <c r="IMP2" s="1431"/>
      <c r="IMQ2" s="1431"/>
      <c r="IMR2" s="1431"/>
      <c r="IMS2" s="1431"/>
      <c r="IMT2" s="1431"/>
      <c r="IMU2" s="1431"/>
      <c r="IMV2" s="1431"/>
      <c r="IMW2" s="1431"/>
      <c r="IMX2" s="1431"/>
      <c r="IMY2" s="1431"/>
      <c r="IMZ2" s="1431"/>
      <c r="INA2" s="1431"/>
      <c r="INB2" s="1431"/>
      <c r="INC2" s="1431"/>
      <c r="IND2" s="1431"/>
      <c r="INE2" s="1431"/>
      <c r="INF2" s="1431"/>
      <c r="ING2" s="1431"/>
      <c r="INH2" s="1431"/>
      <c r="INI2" s="1431"/>
      <c r="INJ2" s="1431"/>
      <c r="INK2" s="1431"/>
      <c r="INL2" s="1431"/>
      <c r="INM2" s="1431"/>
      <c r="INN2" s="1431"/>
      <c r="INO2" s="1431"/>
      <c r="INP2" s="1431"/>
      <c r="INQ2" s="1431"/>
      <c r="INR2" s="1431"/>
      <c r="INS2" s="1431"/>
      <c r="INT2" s="1431"/>
      <c r="INU2" s="1431"/>
      <c r="INV2" s="1431"/>
      <c r="INW2" s="1431"/>
      <c r="INX2" s="1431"/>
      <c r="INY2" s="1431"/>
      <c r="INZ2" s="1431"/>
      <c r="IOA2" s="1431"/>
      <c r="IOB2" s="1431"/>
      <c r="IOC2" s="1431"/>
      <c r="IOD2" s="1431"/>
      <c r="IOE2" s="1431"/>
      <c r="IOF2" s="1431"/>
      <c r="IOG2" s="1431"/>
      <c r="IOH2" s="1431"/>
      <c r="IOI2" s="1431"/>
      <c r="IOJ2" s="1431"/>
      <c r="IOK2" s="1431"/>
      <c r="IOL2" s="1431"/>
      <c r="IOM2" s="1431"/>
      <c r="ION2" s="1431"/>
      <c r="IOO2" s="1431"/>
      <c r="IOP2" s="1431"/>
      <c r="IOQ2" s="1431"/>
      <c r="IOR2" s="1431"/>
      <c r="IOS2" s="1431"/>
      <c r="IOT2" s="1431"/>
      <c r="IOU2" s="1431"/>
      <c r="IOV2" s="1431"/>
      <c r="IOW2" s="1431"/>
      <c r="IOX2" s="1431"/>
      <c r="IOY2" s="1431"/>
      <c r="IOZ2" s="1431"/>
      <c r="IPA2" s="1431"/>
      <c r="IPB2" s="1431"/>
      <c r="IPC2" s="1431"/>
      <c r="IPD2" s="1431"/>
      <c r="IPE2" s="1431"/>
      <c r="IPF2" s="1431"/>
      <c r="IPG2" s="1431"/>
      <c r="IPH2" s="1431"/>
      <c r="IPI2" s="1431"/>
      <c r="IPJ2" s="1431"/>
      <c r="IPK2" s="1431"/>
      <c r="IPL2" s="1431"/>
      <c r="IPM2" s="1431"/>
      <c r="IPN2" s="1431"/>
      <c r="IPO2" s="1431"/>
      <c r="IPP2" s="1431"/>
      <c r="IPQ2" s="1431"/>
      <c r="IPR2" s="1431"/>
      <c r="IPS2" s="1431"/>
      <c r="IPT2" s="1431"/>
      <c r="IPU2" s="1431"/>
      <c r="IPV2" s="1431"/>
      <c r="IPW2" s="1431"/>
      <c r="IPX2" s="1431"/>
      <c r="IPY2" s="1431"/>
      <c r="IPZ2" s="1431"/>
      <c r="IQA2" s="1431"/>
      <c r="IQB2" s="1431"/>
      <c r="IQC2" s="1431"/>
      <c r="IQD2" s="1431"/>
      <c r="IQE2" s="1431"/>
      <c r="IQF2" s="1431"/>
      <c r="IQG2" s="1431"/>
      <c r="IQH2" s="1431"/>
      <c r="IQI2" s="1431"/>
      <c r="IQJ2" s="1431"/>
      <c r="IQK2" s="1431"/>
      <c r="IQL2" s="1431"/>
      <c r="IQM2" s="1431"/>
      <c r="IQN2" s="1431"/>
      <c r="IQO2" s="1431"/>
      <c r="IQP2" s="1431"/>
      <c r="IQQ2" s="1431"/>
      <c r="IQR2" s="1431"/>
      <c r="IQS2" s="1431"/>
      <c r="IQT2" s="1431"/>
      <c r="IQU2" s="1431"/>
      <c r="IQV2" s="1431"/>
      <c r="IQW2" s="1431"/>
      <c r="IQX2" s="1431"/>
      <c r="IQY2" s="1431"/>
      <c r="IQZ2" s="1431"/>
      <c r="IRA2" s="1431"/>
      <c r="IRB2" s="1431"/>
      <c r="IRC2" s="1431"/>
      <c r="IRD2" s="1431"/>
      <c r="IRE2" s="1431"/>
      <c r="IRF2" s="1431"/>
      <c r="IRG2" s="1431"/>
      <c r="IRH2" s="1431"/>
      <c r="IRI2" s="1431"/>
      <c r="IRJ2" s="1431"/>
      <c r="IRK2" s="1431"/>
      <c r="IRL2" s="1431"/>
      <c r="IRM2" s="1431"/>
      <c r="IRN2" s="1431"/>
      <c r="IRO2" s="1431"/>
      <c r="IRP2" s="1431"/>
      <c r="IRQ2" s="1431"/>
      <c r="IRR2" s="1431"/>
      <c r="IRS2" s="1431"/>
      <c r="IRT2" s="1431"/>
      <c r="IRU2" s="1431"/>
      <c r="IRV2" s="1431"/>
      <c r="IRW2" s="1431"/>
      <c r="IRX2" s="1431"/>
      <c r="IRY2" s="1431"/>
      <c r="IRZ2" s="1431"/>
      <c r="ISA2" s="1431"/>
      <c r="ISB2" s="1431"/>
      <c r="ISC2" s="1431"/>
      <c r="ISD2" s="1431"/>
      <c r="ISE2" s="1431"/>
      <c r="ISF2" s="1431"/>
      <c r="ISG2" s="1431"/>
      <c r="ISH2" s="1431"/>
      <c r="ISI2" s="1431"/>
      <c r="ISJ2" s="1431"/>
      <c r="ISK2" s="1431"/>
      <c r="ISL2" s="1431"/>
      <c r="ISM2" s="1431"/>
      <c r="ISN2" s="1431"/>
      <c r="ISO2" s="1431"/>
      <c r="ISP2" s="1431"/>
      <c r="ISQ2" s="1431"/>
      <c r="ISR2" s="1431"/>
      <c r="ISS2" s="1431"/>
      <c r="IST2" s="1431"/>
      <c r="ISU2" s="1431"/>
      <c r="ISV2" s="1431"/>
      <c r="ISW2" s="1431"/>
      <c r="ISX2" s="1431"/>
      <c r="ISY2" s="1431"/>
      <c r="ISZ2" s="1431"/>
      <c r="ITA2" s="1431"/>
      <c r="ITB2" s="1431"/>
      <c r="ITC2" s="1431"/>
      <c r="ITD2" s="1431"/>
      <c r="ITE2" s="1431"/>
      <c r="ITF2" s="1431"/>
      <c r="ITG2" s="1431"/>
      <c r="ITH2" s="1431"/>
      <c r="ITI2" s="1431"/>
      <c r="ITJ2" s="1431"/>
      <c r="ITK2" s="1431"/>
      <c r="ITL2" s="1431"/>
      <c r="ITM2" s="1431"/>
      <c r="ITN2" s="1431"/>
      <c r="ITO2" s="1431"/>
      <c r="ITP2" s="1431"/>
      <c r="ITQ2" s="1431"/>
      <c r="ITR2" s="1431"/>
      <c r="ITS2" s="1431"/>
      <c r="ITT2" s="1431"/>
      <c r="ITU2" s="1431"/>
      <c r="ITV2" s="1431"/>
      <c r="ITW2" s="1431"/>
      <c r="ITX2" s="1431"/>
      <c r="ITY2" s="1431"/>
      <c r="ITZ2" s="1431"/>
      <c r="IUA2" s="1431"/>
      <c r="IUB2" s="1431"/>
      <c r="IUC2" s="1431"/>
      <c r="IUD2" s="1431"/>
      <c r="IUE2" s="1431"/>
      <c r="IUF2" s="1431"/>
      <c r="IUG2" s="1431"/>
      <c r="IUH2" s="1431"/>
      <c r="IUI2" s="1431"/>
      <c r="IUJ2" s="1431"/>
      <c r="IUK2" s="1431"/>
      <c r="IUL2" s="1431"/>
      <c r="IUM2" s="1431"/>
      <c r="IUN2" s="1431"/>
      <c r="IUO2" s="1431"/>
      <c r="IUP2" s="1431"/>
      <c r="IUQ2" s="1431"/>
      <c r="IUR2" s="1431"/>
      <c r="IUS2" s="1431"/>
      <c r="IUT2" s="1431"/>
      <c r="IUU2" s="1431"/>
      <c r="IUV2" s="1431"/>
      <c r="IUW2" s="1431"/>
      <c r="IUX2" s="1431"/>
      <c r="IUY2" s="1431"/>
      <c r="IUZ2" s="1431"/>
      <c r="IVA2" s="1431"/>
      <c r="IVB2" s="1431"/>
      <c r="IVC2" s="1431"/>
      <c r="IVD2" s="1431"/>
      <c r="IVE2" s="1431"/>
      <c r="IVF2" s="1431"/>
      <c r="IVG2" s="1431"/>
      <c r="IVH2" s="1431"/>
      <c r="IVI2" s="1431"/>
      <c r="IVJ2" s="1431"/>
      <c r="IVK2" s="1431"/>
      <c r="IVL2" s="1431"/>
      <c r="IVM2" s="1431"/>
      <c r="IVN2" s="1431"/>
      <c r="IVO2" s="1431"/>
      <c r="IVP2" s="1431"/>
      <c r="IVQ2" s="1431"/>
      <c r="IVR2" s="1431"/>
      <c r="IVS2" s="1431"/>
      <c r="IVT2" s="1431"/>
      <c r="IVU2" s="1431"/>
      <c r="IVV2" s="1431"/>
      <c r="IVW2" s="1431"/>
      <c r="IVX2" s="1431"/>
      <c r="IVY2" s="1431"/>
      <c r="IVZ2" s="1431"/>
      <c r="IWA2" s="1431"/>
      <c r="IWB2" s="1431"/>
      <c r="IWC2" s="1431"/>
      <c r="IWD2" s="1431"/>
      <c r="IWE2" s="1431"/>
      <c r="IWF2" s="1431"/>
      <c r="IWG2" s="1431"/>
      <c r="IWH2" s="1431"/>
      <c r="IWI2" s="1431"/>
      <c r="IWJ2" s="1431"/>
      <c r="IWK2" s="1431"/>
      <c r="IWL2" s="1431"/>
      <c r="IWM2" s="1431"/>
      <c r="IWN2" s="1431"/>
      <c r="IWO2" s="1431"/>
      <c r="IWP2" s="1431"/>
      <c r="IWQ2" s="1431"/>
      <c r="IWR2" s="1431"/>
      <c r="IWS2" s="1431"/>
      <c r="IWT2" s="1431"/>
      <c r="IWU2" s="1431"/>
      <c r="IWV2" s="1431"/>
      <c r="IWW2" s="1431"/>
      <c r="IWX2" s="1431"/>
      <c r="IWY2" s="1431"/>
      <c r="IWZ2" s="1431"/>
      <c r="IXA2" s="1431"/>
      <c r="IXB2" s="1431"/>
      <c r="IXC2" s="1431"/>
      <c r="IXD2" s="1431"/>
      <c r="IXE2" s="1431"/>
      <c r="IXF2" s="1431"/>
      <c r="IXG2" s="1431"/>
      <c r="IXH2" s="1431"/>
      <c r="IXI2" s="1431"/>
      <c r="IXJ2" s="1431"/>
      <c r="IXK2" s="1431"/>
      <c r="IXL2" s="1431"/>
      <c r="IXM2" s="1431"/>
      <c r="IXN2" s="1431"/>
      <c r="IXO2" s="1431"/>
      <c r="IXP2" s="1431"/>
      <c r="IXQ2" s="1431"/>
      <c r="IXR2" s="1431"/>
      <c r="IXS2" s="1431"/>
      <c r="IXT2" s="1431"/>
      <c r="IXU2" s="1431"/>
      <c r="IXV2" s="1431"/>
      <c r="IXW2" s="1431"/>
      <c r="IXX2" s="1431"/>
      <c r="IXY2" s="1431"/>
      <c r="IXZ2" s="1431"/>
      <c r="IYA2" s="1431"/>
      <c r="IYB2" s="1431"/>
      <c r="IYC2" s="1431"/>
      <c r="IYD2" s="1431"/>
      <c r="IYE2" s="1431"/>
      <c r="IYF2" s="1431"/>
      <c r="IYG2" s="1431"/>
      <c r="IYH2" s="1431"/>
      <c r="IYI2" s="1431"/>
      <c r="IYJ2" s="1431"/>
      <c r="IYK2" s="1431"/>
      <c r="IYL2" s="1431"/>
      <c r="IYM2" s="1431"/>
      <c r="IYN2" s="1431"/>
      <c r="IYO2" s="1431"/>
      <c r="IYP2" s="1431"/>
      <c r="IYQ2" s="1431"/>
      <c r="IYR2" s="1431"/>
      <c r="IYS2" s="1431"/>
      <c r="IYT2" s="1431"/>
      <c r="IYU2" s="1431"/>
      <c r="IYV2" s="1431"/>
      <c r="IYW2" s="1431"/>
      <c r="IYX2" s="1431"/>
      <c r="IYY2" s="1431"/>
      <c r="IYZ2" s="1431"/>
      <c r="IZA2" s="1431"/>
      <c r="IZB2" s="1431"/>
      <c r="IZC2" s="1431"/>
      <c r="IZD2" s="1431"/>
      <c r="IZE2" s="1431"/>
      <c r="IZF2" s="1431"/>
      <c r="IZG2" s="1431"/>
      <c r="IZH2" s="1431"/>
      <c r="IZI2" s="1431"/>
      <c r="IZJ2" s="1431"/>
      <c r="IZK2" s="1431"/>
      <c r="IZL2" s="1431"/>
      <c r="IZM2" s="1431"/>
      <c r="IZN2" s="1431"/>
      <c r="IZO2" s="1431"/>
      <c r="IZP2" s="1431"/>
      <c r="IZQ2" s="1431"/>
      <c r="IZR2" s="1431"/>
      <c r="IZS2" s="1431"/>
      <c r="IZT2" s="1431"/>
      <c r="IZU2" s="1431"/>
      <c r="IZV2" s="1431"/>
      <c r="IZW2" s="1431"/>
      <c r="IZX2" s="1431"/>
      <c r="IZY2" s="1431"/>
      <c r="IZZ2" s="1431"/>
      <c r="JAA2" s="1431"/>
      <c r="JAB2" s="1431"/>
      <c r="JAC2" s="1431"/>
      <c r="JAD2" s="1431"/>
      <c r="JAE2" s="1431"/>
      <c r="JAF2" s="1431"/>
      <c r="JAG2" s="1431"/>
      <c r="JAH2" s="1431"/>
      <c r="JAI2" s="1431"/>
      <c r="JAJ2" s="1431"/>
      <c r="JAK2" s="1431"/>
      <c r="JAL2" s="1431"/>
      <c r="JAM2" s="1431"/>
      <c r="JAN2" s="1431"/>
      <c r="JAO2" s="1431"/>
      <c r="JAP2" s="1431"/>
      <c r="JAQ2" s="1431"/>
      <c r="JAR2" s="1431"/>
      <c r="JAS2" s="1431"/>
      <c r="JAT2" s="1431"/>
      <c r="JAU2" s="1431"/>
      <c r="JAV2" s="1431"/>
      <c r="JAW2" s="1431"/>
      <c r="JAX2" s="1431"/>
      <c r="JAY2" s="1431"/>
      <c r="JAZ2" s="1431"/>
      <c r="JBA2" s="1431"/>
      <c r="JBB2" s="1431"/>
      <c r="JBC2" s="1431"/>
      <c r="JBD2" s="1431"/>
      <c r="JBE2" s="1431"/>
      <c r="JBF2" s="1431"/>
      <c r="JBG2" s="1431"/>
      <c r="JBH2" s="1431"/>
      <c r="JBI2" s="1431"/>
      <c r="JBJ2" s="1431"/>
      <c r="JBK2" s="1431"/>
      <c r="JBL2" s="1431"/>
      <c r="JBM2" s="1431"/>
      <c r="JBN2" s="1431"/>
      <c r="JBO2" s="1431"/>
      <c r="JBP2" s="1431"/>
      <c r="JBQ2" s="1431"/>
      <c r="JBR2" s="1431"/>
      <c r="JBS2" s="1431"/>
      <c r="JBT2" s="1431"/>
      <c r="JBU2" s="1431"/>
      <c r="JBV2" s="1431"/>
      <c r="JBW2" s="1431"/>
      <c r="JBX2" s="1431"/>
      <c r="JBY2" s="1431"/>
      <c r="JBZ2" s="1431"/>
      <c r="JCA2" s="1431"/>
      <c r="JCB2" s="1431"/>
      <c r="JCC2" s="1431"/>
      <c r="JCD2" s="1431"/>
      <c r="JCE2" s="1431"/>
      <c r="JCF2" s="1431"/>
      <c r="JCG2" s="1431"/>
      <c r="JCH2" s="1431"/>
      <c r="JCI2" s="1431"/>
      <c r="JCJ2" s="1431"/>
      <c r="JCK2" s="1431"/>
      <c r="JCL2" s="1431"/>
      <c r="JCM2" s="1431"/>
      <c r="JCN2" s="1431"/>
      <c r="JCO2" s="1431"/>
      <c r="JCP2" s="1431"/>
      <c r="JCQ2" s="1431"/>
      <c r="JCR2" s="1431"/>
      <c r="JCS2" s="1431"/>
      <c r="JCT2" s="1431"/>
      <c r="JCU2" s="1431"/>
      <c r="JCV2" s="1431"/>
      <c r="JCW2" s="1431"/>
      <c r="JCX2" s="1431"/>
      <c r="JCY2" s="1431"/>
      <c r="JCZ2" s="1431"/>
      <c r="JDA2" s="1431"/>
      <c r="JDB2" s="1431"/>
      <c r="JDC2" s="1431"/>
      <c r="JDD2" s="1431"/>
      <c r="JDE2" s="1431"/>
      <c r="JDF2" s="1431"/>
      <c r="JDG2" s="1431"/>
      <c r="JDH2" s="1431"/>
      <c r="JDI2" s="1431"/>
      <c r="JDJ2" s="1431"/>
      <c r="JDK2" s="1431"/>
      <c r="JDL2" s="1431"/>
      <c r="JDM2" s="1431"/>
      <c r="JDN2" s="1431"/>
      <c r="JDO2" s="1431"/>
      <c r="JDP2" s="1431"/>
      <c r="JDQ2" s="1431"/>
      <c r="JDR2" s="1431"/>
      <c r="JDS2" s="1431"/>
      <c r="JDT2" s="1431"/>
      <c r="JDU2" s="1431"/>
      <c r="JDV2" s="1431"/>
      <c r="JDW2" s="1431"/>
      <c r="JDX2" s="1431"/>
      <c r="JDY2" s="1431"/>
      <c r="JDZ2" s="1431"/>
      <c r="JEA2" s="1431"/>
      <c r="JEB2" s="1431"/>
      <c r="JEC2" s="1431"/>
      <c r="JED2" s="1431"/>
      <c r="JEE2" s="1431"/>
      <c r="JEF2" s="1431"/>
      <c r="JEG2" s="1431"/>
      <c r="JEH2" s="1431"/>
      <c r="JEI2" s="1431"/>
      <c r="JEJ2" s="1431"/>
      <c r="JEK2" s="1431"/>
      <c r="JEL2" s="1431"/>
      <c r="JEM2" s="1431"/>
      <c r="JEN2" s="1431"/>
      <c r="JEO2" s="1431"/>
      <c r="JEP2" s="1431"/>
      <c r="JEQ2" s="1431"/>
      <c r="JER2" s="1431"/>
      <c r="JES2" s="1431"/>
      <c r="JET2" s="1431"/>
      <c r="JEU2" s="1431"/>
      <c r="JEV2" s="1431"/>
      <c r="JEW2" s="1431"/>
      <c r="JEX2" s="1431"/>
      <c r="JEY2" s="1431"/>
      <c r="JEZ2" s="1431"/>
      <c r="JFA2" s="1431"/>
      <c r="JFB2" s="1431"/>
      <c r="JFC2" s="1431"/>
      <c r="JFD2" s="1431"/>
      <c r="JFE2" s="1431"/>
      <c r="JFF2" s="1431"/>
      <c r="JFG2" s="1431"/>
      <c r="JFH2" s="1431"/>
      <c r="JFI2" s="1431"/>
      <c r="JFJ2" s="1431"/>
      <c r="JFK2" s="1431"/>
      <c r="JFL2" s="1431"/>
      <c r="JFM2" s="1431"/>
      <c r="JFN2" s="1431"/>
      <c r="JFO2" s="1431"/>
      <c r="JFP2" s="1431"/>
      <c r="JFQ2" s="1431"/>
      <c r="JFR2" s="1431"/>
      <c r="JFS2" s="1431"/>
      <c r="JFT2" s="1431"/>
      <c r="JFU2" s="1431"/>
      <c r="JFV2" s="1431"/>
      <c r="JFW2" s="1431"/>
      <c r="JFX2" s="1431"/>
      <c r="JFY2" s="1431"/>
      <c r="JFZ2" s="1431"/>
      <c r="JGA2" s="1431"/>
      <c r="JGB2" s="1431"/>
      <c r="JGC2" s="1431"/>
      <c r="JGD2" s="1431"/>
      <c r="JGE2" s="1431"/>
      <c r="JGF2" s="1431"/>
      <c r="JGG2" s="1431"/>
      <c r="JGH2" s="1431"/>
      <c r="JGI2" s="1431"/>
      <c r="JGJ2" s="1431"/>
      <c r="JGK2" s="1431"/>
      <c r="JGL2" s="1431"/>
      <c r="JGM2" s="1431"/>
      <c r="JGN2" s="1431"/>
      <c r="JGO2" s="1431"/>
      <c r="JGP2" s="1431"/>
      <c r="JGQ2" s="1431"/>
      <c r="JGR2" s="1431"/>
      <c r="JGS2" s="1431"/>
      <c r="JGT2" s="1431"/>
      <c r="JGU2" s="1431"/>
      <c r="JGV2" s="1431"/>
      <c r="JGW2" s="1431"/>
      <c r="JGX2" s="1431"/>
      <c r="JGY2" s="1431"/>
      <c r="JGZ2" s="1431"/>
      <c r="JHA2" s="1431"/>
      <c r="JHB2" s="1431"/>
      <c r="JHC2" s="1431"/>
      <c r="JHD2" s="1431"/>
      <c r="JHE2" s="1431"/>
      <c r="JHF2" s="1431"/>
      <c r="JHG2" s="1431"/>
      <c r="JHH2" s="1431"/>
      <c r="JHI2" s="1431"/>
      <c r="JHJ2" s="1431"/>
      <c r="JHK2" s="1431"/>
      <c r="JHL2" s="1431"/>
      <c r="JHM2" s="1431"/>
      <c r="JHN2" s="1431"/>
      <c r="JHO2" s="1431"/>
      <c r="JHP2" s="1431"/>
      <c r="JHQ2" s="1431"/>
      <c r="JHR2" s="1431"/>
      <c r="JHS2" s="1431"/>
      <c r="JHT2" s="1431"/>
      <c r="JHU2" s="1431"/>
      <c r="JHV2" s="1431"/>
      <c r="JHW2" s="1431"/>
      <c r="JHX2" s="1431"/>
      <c r="JHY2" s="1431"/>
      <c r="JHZ2" s="1431"/>
      <c r="JIA2" s="1431"/>
      <c r="JIB2" s="1431"/>
      <c r="JIC2" s="1431"/>
      <c r="JID2" s="1431"/>
      <c r="JIE2" s="1431"/>
      <c r="JIF2" s="1431"/>
      <c r="JIG2" s="1431"/>
      <c r="JIH2" s="1431"/>
      <c r="JII2" s="1431"/>
      <c r="JIJ2" s="1431"/>
      <c r="JIK2" s="1431"/>
      <c r="JIL2" s="1431"/>
      <c r="JIM2" s="1431"/>
      <c r="JIN2" s="1431"/>
      <c r="JIO2" s="1431"/>
      <c r="JIP2" s="1431"/>
      <c r="JIQ2" s="1431"/>
      <c r="JIR2" s="1431"/>
      <c r="JIS2" s="1431"/>
      <c r="JIT2" s="1431"/>
      <c r="JIU2" s="1431"/>
      <c r="JIV2" s="1431"/>
      <c r="JIW2" s="1431"/>
      <c r="JIX2" s="1431"/>
      <c r="JIY2" s="1431"/>
      <c r="JIZ2" s="1431"/>
      <c r="JJA2" s="1431"/>
      <c r="JJB2" s="1431"/>
      <c r="JJC2" s="1431"/>
      <c r="JJD2" s="1431"/>
      <c r="JJE2" s="1431"/>
      <c r="JJF2" s="1431"/>
      <c r="JJG2" s="1431"/>
      <c r="JJH2" s="1431"/>
      <c r="JJI2" s="1431"/>
      <c r="JJJ2" s="1431"/>
      <c r="JJK2" s="1431"/>
      <c r="JJL2" s="1431"/>
      <c r="JJM2" s="1431"/>
      <c r="JJN2" s="1431"/>
      <c r="JJO2" s="1431"/>
      <c r="JJP2" s="1431"/>
      <c r="JJQ2" s="1431"/>
      <c r="JJR2" s="1431"/>
      <c r="JJS2" s="1431"/>
      <c r="JJT2" s="1431"/>
      <c r="JJU2" s="1431"/>
      <c r="JJV2" s="1431"/>
      <c r="JJW2" s="1431"/>
      <c r="JJX2" s="1431"/>
      <c r="JJY2" s="1431"/>
      <c r="JJZ2" s="1431"/>
      <c r="JKA2" s="1431"/>
      <c r="JKB2" s="1431"/>
      <c r="JKC2" s="1431"/>
      <c r="JKD2" s="1431"/>
      <c r="JKE2" s="1431"/>
      <c r="JKF2" s="1431"/>
      <c r="JKG2" s="1431"/>
      <c r="JKH2" s="1431"/>
      <c r="JKI2" s="1431"/>
      <c r="JKJ2" s="1431"/>
      <c r="JKK2" s="1431"/>
      <c r="JKL2" s="1431"/>
      <c r="JKM2" s="1431"/>
      <c r="JKN2" s="1431"/>
      <c r="JKO2" s="1431"/>
      <c r="JKP2" s="1431"/>
      <c r="JKQ2" s="1431"/>
      <c r="JKR2" s="1431"/>
      <c r="JKS2" s="1431"/>
      <c r="JKT2" s="1431"/>
      <c r="JKU2" s="1431"/>
      <c r="JKV2" s="1431"/>
      <c r="JKW2" s="1431"/>
      <c r="JKX2" s="1431"/>
      <c r="JKY2" s="1431"/>
      <c r="JKZ2" s="1431"/>
      <c r="JLA2" s="1431"/>
      <c r="JLB2" s="1431"/>
      <c r="JLC2" s="1431"/>
      <c r="JLD2" s="1431"/>
      <c r="JLE2" s="1431"/>
      <c r="JLF2" s="1431"/>
      <c r="JLG2" s="1431"/>
      <c r="JLH2" s="1431"/>
      <c r="JLI2" s="1431"/>
      <c r="JLJ2" s="1431"/>
      <c r="JLK2" s="1431"/>
      <c r="JLL2" s="1431"/>
      <c r="JLM2" s="1431"/>
      <c r="JLN2" s="1431"/>
      <c r="JLO2" s="1431"/>
      <c r="JLP2" s="1431"/>
      <c r="JLQ2" s="1431"/>
      <c r="JLR2" s="1431"/>
      <c r="JLS2" s="1431"/>
      <c r="JLT2" s="1431"/>
      <c r="JLU2" s="1431"/>
      <c r="JLV2" s="1431"/>
      <c r="JLW2" s="1431"/>
      <c r="JLX2" s="1431"/>
      <c r="JLY2" s="1431"/>
      <c r="JLZ2" s="1431"/>
      <c r="JMA2" s="1431"/>
      <c r="JMB2" s="1431"/>
      <c r="JMC2" s="1431"/>
      <c r="JMD2" s="1431"/>
      <c r="JME2" s="1431"/>
      <c r="JMF2" s="1431"/>
      <c r="JMG2" s="1431"/>
      <c r="JMH2" s="1431"/>
      <c r="JMI2" s="1431"/>
      <c r="JMJ2" s="1431"/>
      <c r="JMK2" s="1431"/>
      <c r="JML2" s="1431"/>
      <c r="JMM2" s="1431"/>
      <c r="JMN2" s="1431"/>
      <c r="JMO2" s="1431"/>
      <c r="JMP2" s="1431"/>
      <c r="JMQ2" s="1431"/>
      <c r="JMR2" s="1431"/>
      <c r="JMS2" s="1431"/>
      <c r="JMT2" s="1431"/>
      <c r="JMU2" s="1431"/>
      <c r="JMV2" s="1431"/>
      <c r="JMW2" s="1431"/>
      <c r="JMX2" s="1431"/>
      <c r="JMY2" s="1431"/>
      <c r="JMZ2" s="1431"/>
      <c r="JNA2" s="1431"/>
      <c r="JNB2" s="1431"/>
      <c r="JNC2" s="1431"/>
      <c r="JND2" s="1431"/>
      <c r="JNE2" s="1431"/>
      <c r="JNF2" s="1431"/>
      <c r="JNG2" s="1431"/>
      <c r="JNH2" s="1431"/>
      <c r="JNI2" s="1431"/>
      <c r="JNJ2" s="1431"/>
      <c r="JNK2" s="1431"/>
      <c r="JNL2" s="1431"/>
      <c r="JNM2" s="1431"/>
      <c r="JNN2" s="1431"/>
      <c r="JNO2" s="1431"/>
      <c r="JNP2" s="1431"/>
      <c r="JNQ2" s="1431"/>
      <c r="JNR2" s="1431"/>
      <c r="JNS2" s="1431"/>
      <c r="JNT2" s="1431"/>
      <c r="JNU2" s="1431"/>
      <c r="JNV2" s="1431"/>
      <c r="JNW2" s="1431"/>
      <c r="JNX2" s="1431"/>
      <c r="JNY2" s="1431"/>
      <c r="JNZ2" s="1431"/>
      <c r="JOA2" s="1431"/>
      <c r="JOB2" s="1431"/>
      <c r="JOC2" s="1431"/>
      <c r="JOD2" s="1431"/>
      <c r="JOE2" s="1431"/>
      <c r="JOF2" s="1431"/>
      <c r="JOG2" s="1431"/>
      <c r="JOH2" s="1431"/>
      <c r="JOI2" s="1431"/>
      <c r="JOJ2" s="1431"/>
      <c r="JOK2" s="1431"/>
      <c r="JOL2" s="1431"/>
      <c r="JOM2" s="1431"/>
      <c r="JON2" s="1431"/>
      <c r="JOO2" s="1431"/>
      <c r="JOP2" s="1431"/>
      <c r="JOQ2" s="1431"/>
      <c r="JOR2" s="1431"/>
      <c r="JOS2" s="1431"/>
      <c r="JOT2" s="1431"/>
      <c r="JOU2" s="1431"/>
      <c r="JOV2" s="1431"/>
      <c r="JOW2" s="1431"/>
      <c r="JOX2" s="1431"/>
      <c r="JOY2" s="1431"/>
      <c r="JOZ2" s="1431"/>
      <c r="JPA2" s="1431"/>
      <c r="JPB2" s="1431"/>
      <c r="JPC2" s="1431"/>
      <c r="JPD2" s="1431"/>
      <c r="JPE2" s="1431"/>
      <c r="JPF2" s="1431"/>
      <c r="JPG2" s="1431"/>
      <c r="JPH2" s="1431"/>
      <c r="JPI2" s="1431"/>
      <c r="JPJ2" s="1431"/>
      <c r="JPK2" s="1431"/>
      <c r="JPL2" s="1431"/>
      <c r="JPM2" s="1431"/>
      <c r="JPN2" s="1431"/>
      <c r="JPO2" s="1431"/>
      <c r="JPP2" s="1431"/>
      <c r="JPQ2" s="1431"/>
      <c r="JPR2" s="1431"/>
      <c r="JPS2" s="1431"/>
      <c r="JPT2" s="1431"/>
      <c r="JPU2" s="1431"/>
      <c r="JPV2" s="1431"/>
      <c r="JPW2" s="1431"/>
      <c r="JPX2" s="1431"/>
      <c r="JPY2" s="1431"/>
      <c r="JPZ2" s="1431"/>
      <c r="JQA2" s="1431"/>
      <c r="JQB2" s="1431"/>
      <c r="JQC2" s="1431"/>
      <c r="JQD2" s="1431"/>
      <c r="JQE2" s="1431"/>
      <c r="JQF2" s="1431"/>
      <c r="JQG2" s="1431"/>
      <c r="JQH2" s="1431"/>
      <c r="JQI2" s="1431"/>
      <c r="JQJ2" s="1431"/>
      <c r="JQK2" s="1431"/>
      <c r="JQL2" s="1431"/>
      <c r="JQM2" s="1431"/>
      <c r="JQN2" s="1431"/>
      <c r="JQO2" s="1431"/>
      <c r="JQP2" s="1431"/>
      <c r="JQQ2" s="1431"/>
      <c r="JQR2" s="1431"/>
      <c r="JQS2" s="1431"/>
      <c r="JQT2" s="1431"/>
      <c r="JQU2" s="1431"/>
      <c r="JQV2" s="1431"/>
      <c r="JQW2" s="1431"/>
      <c r="JQX2" s="1431"/>
      <c r="JQY2" s="1431"/>
      <c r="JQZ2" s="1431"/>
      <c r="JRA2" s="1431"/>
      <c r="JRB2" s="1431"/>
      <c r="JRC2" s="1431"/>
      <c r="JRD2" s="1431"/>
      <c r="JRE2" s="1431"/>
      <c r="JRF2" s="1431"/>
      <c r="JRG2" s="1431"/>
      <c r="JRH2" s="1431"/>
      <c r="JRI2" s="1431"/>
      <c r="JRJ2" s="1431"/>
      <c r="JRK2" s="1431"/>
      <c r="JRL2" s="1431"/>
      <c r="JRM2" s="1431"/>
      <c r="JRN2" s="1431"/>
      <c r="JRO2" s="1431"/>
      <c r="JRP2" s="1431"/>
      <c r="JRQ2" s="1431"/>
      <c r="JRR2" s="1431"/>
      <c r="JRS2" s="1431"/>
      <c r="JRT2" s="1431"/>
      <c r="JRU2" s="1431"/>
      <c r="JRV2" s="1431"/>
      <c r="JRW2" s="1431"/>
      <c r="JRX2" s="1431"/>
      <c r="JRY2" s="1431"/>
      <c r="JRZ2" s="1431"/>
      <c r="JSA2" s="1431"/>
      <c r="JSB2" s="1431"/>
      <c r="JSC2" s="1431"/>
      <c r="JSD2" s="1431"/>
      <c r="JSE2" s="1431"/>
      <c r="JSF2" s="1431"/>
      <c r="JSG2" s="1431"/>
      <c r="JSH2" s="1431"/>
      <c r="JSI2" s="1431"/>
      <c r="JSJ2" s="1431"/>
      <c r="JSK2" s="1431"/>
      <c r="JSL2" s="1431"/>
      <c r="JSM2" s="1431"/>
      <c r="JSN2" s="1431"/>
      <c r="JSO2" s="1431"/>
      <c r="JSP2" s="1431"/>
      <c r="JSQ2" s="1431"/>
      <c r="JSR2" s="1431"/>
      <c r="JSS2" s="1431"/>
      <c r="JST2" s="1431"/>
      <c r="JSU2" s="1431"/>
      <c r="JSV2" s="1431"/>
      <c r="JSW2" s="1431"/>
      <c r="JSX2" s="1431"/>
      <c r="JSY2" s="1431"/>
      <c r="JSZ2" s="1431"/>
      <c r="JTA2" s="1431"/>
      <c r="JTB2" s="1431"/>
      <c r="JTC2" s="1431"/>
      <c r="JTD2" s="1431"/>
      <c r="JTE2" s="1431"/>
      <c r="JTF2" s="1431"/>
      <c r="JTG2" s="1431"/>
      <c r="JTH2" s="1431"/>
      <c r="JTI2" s="1431"/>
      <c r="JTJ2" s="1431"/>
      <c r="JTK2" s="1431"/>
      <c r="JTL2" s="1431"/>
      <c r="JTM2" s="1431"/>
      <c r="JTN2" s="1431"/>
      <c r="JTO2" s="1431"/>
      <c r="JTP2" s="1431"/>
      <c r="JTQ2" s="1431"/>
      <c r="JTR2" s="1431"/>
      <c r="JTS2" s="1431"/>
      <c r="JTT2" s="1431"/>
      <c r="JTU2" s="1431"/>
      <c r="JTV2" s="1431"/>
      <c r="JTW2" s="1431"/>
      <c r="JTX2" s="1431"/>
      <c r="JTY2" s="1431"/>
      <c r="JTZ2" s="1431"/>
      <c r="JUA2" s="1431"/>
      <c r="JUB2" s="1431"/>
      <c r="JUC2" s="1431"/>
      <c r="JUD2" s="1431"/>
      <c r="JUE2" s="1431"/>
      <c r="JUF2" s="1431"/>
      <c r="JUG2" s="1431"/>
      <c r="JUH2" s="1431"/>
      <c r="JUI2" s="1431"/>
      <c r="JUJ2" s="1431"/>
      <c r="JUK2" s="1431"/>
      <c r="JUL2" s="1431"/>
      <c r="JUM2" s="1431"/>
      <c r="JUN2" s="1431"/>
      <c r="JUO2" s="1431"/>
      <c r="JUP2" s="1431"/>
      <c r="JUQ2" s="1431"/>
      <c r="JUR2" s="1431"/>
      <c r="JUS2" s="1431"/>
      <c r="JUT2" s="1431"/>
      <c r="JUU2" s="1431"/>
      <c r="JUV2" s="1431"/>
      <c r="JUW2" s="1431"/>
      <c r="JUX2" s="1431"/>
      <c r="JUY2" s="1431"/>
      <c r="JUZ2" s="1431"/>
      <c r="JVA2" s="1431"/>
      <c r="JVB2" s="1431"/>
      <c r="JVC2" s="1431"/>
      <c r="JVD2" s="1431"/>
      <c r="JVE2" s="1431"/>
      <c r="JVF2" s="1431"/>
      <c r="JVG2" s="1431"/>
      <c r="JVH2" s="1431"/>
      <c r="JVI2" s="1431"/>
      <c r="JVJ2" s="1431"/>
      <c r="JVK2" s="1431"/>
      <c r="JVL2" s="1431"/>
      <c r="JVM2" s="1431"/>
      <c r="JVN2" s="1431"/>
      <c r="JVO2" s="1431"/>
      <c r="JVP2" s="1431"/>
      <c r="JVQ2" s="1431"/>
      <c r="JVR2" s="1431"/>
      <c r="JVS2" s="1431"/>
      <c r="JVT2" s="1431"/>
      <c r="JVU2" s="1431"/>
      <c r="JVV2" s="1431"/>
      <c r="JVW2" s="1431"/>
      <c r="JVX2" s="1431"/>
      <c r="JVY2" s="1431"/>
      <c r="JVZ2" s="1431"/>
      <c r="JWA2" s="1431"/>
      <c r="JWB2" s="1431"/>
      <c r="JWC2" s="1431"/>
      <c r="JWD2" s="1431"/>
      <c r="JWE2" s="1431"/>
      <c r="JWF2" s="1431"/>
      <c r="JWG2" s="1431"/>
      <c r="JWH2" s="1431"/>
      <c r="JWI2" s="1431"/>
      <c r="JWJ2" s="1431"/>
      <c r="JWK2" s="1431"/>
      <c r="JWL2" s="1431"/>
      <c r="JWM2" s="1431"/>
      <c r="JWN2" s="1431"/>
      <c r="JWO2" s="1431"/>
      <c r="JWP2" s="1431"/>
      <c r="JWQ2" s="1431"/>
      <c r="JWR2" s="1431"/>
      <c r="JWS2" s="1431"/>
      <c r="JWT2" s="1431"/>
      <c r="JWU2" s="1431"/>
      <c r="JWV2" s="1431"/>
      <c r="JWW2" s="1431"/>
      <c r="JWX2" s="1431"/>
      <c r="JWY2" s="1431"/>
      <c r="JWZ2" s="1431"/>
      <c r="JXA2" s="1431"/>
      <c r="JXB2" s="1431"/>
      <c r="JXC2" s="1431"/>
      <c r="JXD2" s="1431"/>
      <c r="JXE2" s="1431"/>
      <c r="JXF2" s="1431"/>
      <c r="JXG2" s="1431"/>
      <c r="JXH2" s="1431"/>
      <c r="JXI2" s="1431"/>
      <c r="JXJ2" s="1431"/>
      <c r="JXK2" s="1431"/>
      <c r="JXL2" s="1431"/>
      <c r="JXM2" s="1431"/>
      <c r="JXN2" s="1431"/>
      <c r="JXO2" s="1431"/>
      <c r="JXP2" s="1431"/>
      <c r="JXQ2" s="1431"/>
      <c r="JXR2" s="1431"/>
      <c r="JXS2" s="1431"/>
      <c r="JXT2" s="1431"/>
      <c r="JXU2" s="1431"/>
      <c r="JXV2" s="1431"/>
      <c r="JXW2" s="1431"/>
      <c r="JXX2" s="1431"/>
      <c r="JXY2" s="1431"/>
      <c r="JXZ2" s="1431"/>
      <c r="JYA2" s="1431"/>
      <c r="JYB2" s="1431"/>
      <c r="JYC2" s="1431"/>
      <c r="JYD2" s="1431"/>
      <c r="JYE2" s="1431"/>
      <c r="JYF2" s="1431"/>
      <c r="JYG2" s="1431"/>
      <c r="JYH2" s="1431"/>
      <c r="JYI2" s="1431"/>
      <c r="JYJ2" s="1431"/>
      <c r="JYK2" s="1431"/>
      <c r="JYL2" s="1431"/>
      <c r="JYM2" s="1431"/>
      <c r="JYN2" s="1431"/>
      <c r="JYO2" s="1431"/>
      <c r="JYP2" s="1431"/>
      <c r="JYQ2" s="1431"/>
      <c r="JYR2" s="1431"/>
      <c r="JYS2" s="1431"/>
      <c r="JYT2" s="1431"/>
      <c r="JYU2" s="1431"/>
      <c r="JYV2" s="1431"/>
      <c r="JYW2" s="1431"/>
      <c r="JYX2" s="1431"/>
      <c r="JYY2" s="1431"/>
      <c r="JYZ2" s="1431"/>
      <c r="JZA2" s="1431"/>
      <c r="JZB2" s="1431"/>
      <c r="JZC2" s="1431"/>
      <c r="JZD2" s="1431"/>
      <c r="JZE2" s="1431"/>
      <c r="JZF2" s="1431"/>
      <c r="JZG2" s="1431"/>
      <c r="JZH2" s="1431"/>
      <c r="JZI2" s="1431"/>
      <c r="JZJ2" s="1431"/>
      <c r="JZK2" s="1431"/>
      <c r="JZL2" s="1431"/>
      <c r="JZM2" s="1431"/>
      <c r="JZN2" s="1431"/>
      <c r="JZO2" s="1431"/>
      <c r="JZP2" s="1431"/>
      <c r="JZQ2" s="1431"/>
      <c r="JZR2" s="1431"/>
      <c r="JZS2" s="1431"/>
      <c r="JZT2" s="1431"/>
      <c r="JZU2" s="1431"/>
      <c r="JZV2" s="1431"/>
      <c r="JZW2" s="1431"/>
      <c r="JZX2" s="1431"/>
      <c r="JZY2" s="1431"/>
      <c r="JZZ2" s="1431"/>
      <c r="KAA2" s="1431"/>
      <c r="KAB2" s="1431"/>
      <c r="KAC2" s="1431"/>
      <c r="KAD2" s="1431"/>
      <c r="KAE2" s="1431"/>
      <c r="KAF2" s="1431"/>
      <c r="KAG2" s="1431"/>
      <c r="KAH2" s="1431"/>
      <c r="KAI2" s="1431"/>
      <c r="KAJ2" s="1431"/>
      <c r="KAK2" s="1431"/>
      <c r="KAL2" s="1431"/>
      <c r="KAM2" s="1431"/>
      <c r="KAN2" s="1431"/>
      <c r="KAO2" s="1431"/>
      <c r="KAP2" s="1431"/>
      <c r="KAQ2" s="1431"/>
      <c r="KAR2" s="1431"/>
      <c r="KAS2" s="1431"/>
      <c r="KAT2" s="1431"/>
      <c r="KAU2" s="1431"/>
      <c r="KAV2" s="1431"/>
      <c r="KAW2" s="1431"/>
      <c r="KAX2" s="1431"/>
      <c r="KAY2" s="1431"/>
      <c r="KAZ2" s="1431"/>
      <c r="KBA2" s="1431"/>
      <c r="KBB2" s="1431"/>
      <c r="KBC2" s="1431"/>
      <c r="KBD2" s="1431"/>
      <c r="KBE2" s="1431"/>
      <c r="KBF2" s="1431"/>
      <c r="KBG2" s="1431"/>
      <c r="KBH2" s="1431"/>
      <c r="KBI2" s="1431"/>
      <c r="KBJ2" s="1431"/>
      <c r="KBK2" s="1431"/>
      <c r="KBL2" s="1431"/>
      <c r="KBM2" s="1431"/>
      <c r="KBN2" s="1431"/>
      <c r="KBO2" s="1431"/>
      <c r="KBP2" s="1431"/>
      <c r="KBQ2" s="1431"/>
      <c r="KBR2" s="1431"/>
      <c r="KBS2" s="1431"/>
      <c r="KBT2" s="1431"/>
      <c r="KBU2" s="1431"/>
      <c r="KBV2" s="1431"/>
      <c r="KBW2" s="1431"/>
      <c r="KBX2" s="1431"/>
      <c r="KBY2" s="1431"/>
      <c r="KBZ2" s="1431"/>
      <c r="KCA2" s="1431"/>
      <c r="KCB2" s="1431"/>
      <c r="KCC2" s="1431"/>
      <c r="KCD2" s="1431"/>
      <c r="KCE2" s="1431"/>
      <c r="KCF2" s="1431"/>
      <c r="KCG2" s="1431"/>
      <c r="KCH2" s="1431"/>
      <c r="KCI2" s="1431"/>
      <c r="KCJ2" s="1431"/>
      <c r="KCK2" s="1431"/>
      <c r="KCL2" s="1431"/>
      <c r="KCM2" s="1431"/>
      <c r="KCN2" s="1431"/>
      <c r="KCO2" s="1431"/>
      <c r="KCP2" s="1431"/>
      <c r="KCQ2" s="1431"/>
      <c r="KCR2" s="1431"/>
      <c r="KCS2" s="1431"/>
      <c r="KCT2" s="1431"/>
      <c r="KCU2" s="1431"/>
      <c r="KCV2" s="1431"/>
      <c r="KCW2" s="1431"/>
      <c r="KCX2" s="1431"/>
      <c r="KCY2" s="1431"/>
      <c r="KCZ2" s="1431"/>
      <c r="KDA2" s="1431"/>
      <c r="KDB2" s="1431"/>
      <c r="KDC2" s="1431"/>
      <c r="KDD2" s="1431"/>
      <c r="KDE2" s="1431"/>
      <c r="KDF2" s="1431"/>
      <c r="KDG2" s="1431"/>
      <c r="KDH2" s="1431"/>
      <c r="KDI2" s="1431"/>
      <c r="KDJ2" s="1431"/>
      <c r="KDK2" s="1431"/>
      <c r="KDL2" s="1431"/>
      <c r="KDM2" s="1431"/>
      <c r="KDN2" s="1431"/>
      <c r="KDO2" s="1431"/>
      <c r="KDP2" s="1431"/>
      <c r="KDQ2" s="1431"/>
      <c r="KDR2" s="1431"/>
      <c r="KDS2" s="1431"/>
      <c r="KDT2" s="1431"/>
      <c r="KDU2" s="1431"/>
      <c r="KDV2" s="1431"/>
      <c r="KDW2" s="1431"/>
      <c r="KDX2" s="1431"/>
      <c r="KDY2" s="1431"/>
      <c r="KDZ2" s="1431"/>
      <c r="KEA2" s="1431"/>
      <c r="KEB2" s="1431"/>
      <c r="KEC2" s="1431"/>
      <c r="KED2" s="1431"/>
      <c r="KEE2" s="1431"/>
      <c r="KEF2" s="1431"/>
      <c r="KEG2" s="1431"/>
      <c r="KEH2" s="1431"/>
      <c r="KEI2" s="1431"/>
      <c r="KEJ2" s="1431"/>
      <c r="KEK2" s="1431"/>
      <c r="KEL2" s="1431"/>
      <c r="KEM2" s="1431"/>
      <c r="KEN2" s="1431"/>
      <c r="KEO2" s="1431"/>
      <c r="KEP2" s="1431"/>
      <c r="KEQ2" s="1431"/>
      <c r="KER2" s="1431"/>
      <c r="KES2" s="1431"/>
      <c r="KET2" s="1431"/>
      <c r="KEU2" s="1431"/>
      <c r="KEV2" s="1431"/>
      <c r="KEW2" s="1431"/>
      <c r="KEX2" s="1431"/>
      <c r="KEY2" s="1431"/>
      <c r="KEZ2" s="1431"/>
      <c r="KFA2" s="1431"/>
      <c r="KFB2" s="1431"/>
      <c r="KFC2" s="1431"/>
      <c r="KFD2" s="1431"/>
      <c r="KFE2" s="1431"/>
      <c r="KFF2" s="1431"/>
      <c r="KFG2" s="1431"/>
      <c r="KFH2" s="1431"/>
      <c r="KFI2" s="1431"/>
      <c r="KFJ2" s="1431"/>
      <c r="KFK2" s="1431"/>
      <c r="KFL2" s="1431"/>
      <c r="KFM2" s="1431"/>
      <c r="KFN2" s="1431"/>
      <c r="KFO2" s="1431"/>
      <c r="KFP2" s="1431"/>
      <c r="KFQ2" s="1431"/>
      <c r="KFR2" s="1431"/>
      <c r="KFS2" s="1431"/>
      <c r="KFT2" s="1431"/>
      <c r="KFU2" s="1431"/>
      <c r="KFV2" s="1431"/>
      <c r="KFW2" s="1431"/>
      <c r="KFX2" s="1431"/>
      <c r="KFY2" s="1431"/>
      <c r="KFZ2" s="1431"/>
      <c r="KGA2" s="1431"/>
      <c r="KGB2" s="1431"/>
      <c r="KGC2" s="1431"/>
      <c r="KGD2" s="1431"/>
      <c r="KGE2" s="1431"/>
      <c r="KGF2" s="1431"/>
      <c r="KGG2" s="1431"/>
      <c r="KGH2" s="1431"/>
      <c r="KGI2" s="1431"/>
      <c r="KGJ2" s="1431"/>
      <c r="KGK2" s="1431"/>
      <c r="KGL2" s="1431"/>
      <c r="KGM2" s="1431"/>
      <c r="KGN2" s="1431"/>
      <c r="KGO2" s="1431"/>
      <c r="KGP2" s="1431"/>
      <c r="KGQ2" s="1431"/>
      <c r="KGR2" s="1431"/>
      <c r="KGS2" s="1431"/>
      <c r="KGT2" s="1431"/>
      <c r="KGU2" s="1431"/>
      <c r="KGV2" s="1431"/>
      <c r="KGW2" s="1431"/>
      <c r="KGX2" s="1431"/>
      <c r="KGY2" s="1431"/>
      <c r="KGZ2" s="1431"/>
      <c r="KHA2" s="1431"/>
      <c r="KHB2" s="1431"/>
      <c r="KHC2" s="1431"/>
      <c r="KHD2" s="1431"/>
      <c r="KHE2" s="1431"/>
      <c r="KHF2" s="1431"/>
      <c r="KHG2" s="1431"/>
      <c r="KHH2" s="1431"/>
      <c r="KHI2" s="1431"/>
      <c r="KHJ2" s="1431"/>
      <c r="KHK2" s="1431"/>
      <c r="KHL2" s="1431"/>
      <c r="KHM2" s="1431"/>
      <c r="KHN2" s="1431"/>
      <c r="KHO2" s="1431"/>
      <c r="KHP2" s="1431"/>
      <c r="KHQ2" s="1431"/>
      <c r="KHR2" s="1431"/>
      <c r="KHS2" s="1431"/>
      <c r="KHT2" s="1431"/>
      <c r="KHU2" s="1431"/>
      <c r="KHV2" s="1431"/>
      <c r="KHW2" s="1431"/>
      <c r="KHX2" s="1431"/>
      <c r="KHY2" s="1431"/>
      <c r="KHZ2" s="1431"/>
      <c r="KIA2" s="1431"/>
      <c r="KIB2" s="1431"/>
      <c r="KIC2" s="1431"/>
      <c r="KID2" s="1431"/>
      <c r="KIE2" s="1431"/>
      <c r="KIF2" s="1431"/>
      <c r="KIG2" s="1431"/>
      <c r="KIH2" s="1431"/>
      <c r="KII2" s="1431"/>
      <c r="KIJ2" s="1431"/>
      <c r="KIK2" s="1431"/>
      <c r="KIL2" s="1431"/>
      <c r="KIM2" s="1431"/>
      <c r="KIN2" s="1431"/>
      <c r="KIO2" s="1431"/>
      <c r="KIP2" s="1431"/>
      <c r="KIQ2" s="1431"/>
      <c r="KIR2" s="1431"/>
      <c r="KIS2" s="1431"/>
      <c r="KIT2" s="1431"/>
      <c r="KIU2" s="1431"/>
      <c r="KIV2" s="1431"/>
      <c r="KIW2" s="1431"/>
      <c r="KIX2" s="1431"/>
      <c r="KIY2" s="1431"/>
      <c r="KIZ2" s="1431"/>
      <c r="KJA2" s="1431"/>
      <c r="KJB2" s="1431"/>
      <c r="KJC2" s="1431"/>
      <c r="KJD2" s="1431"/>
      <c r="KJE2" s="1431"/>
      <c r="KJF2" s="1431"/>
      <c r="KJG2" s="1431"/>
      <c r="KJH2" s="1431"/>
      <c r="KJI2" s="1431"/>
      <c r="KJJ2" s="1431"/>
      <c r="KJK2" s="1431"/>
      <c r="KJL2" s="1431"/>
      <c r="KJM2" s="1431"/>
      <c r="KJN2" s="1431"/>
      <c r="KJO2" s="1431"/>
      <c r="KJP2" s="1431"/>
      <c r="KJQ2" s="1431"/>
      <c r="KJR2" s="1431"/>
      <c r="KJS2" s="1431"/>
      <c r="KJT2" s="1431"/>
      <c r="KJU2" s="1431"/>
      <c r="KJV2" s="1431"/>
      <c r="KJW2" s="1431"/>
      <c r="KJX2" s="1431"/>
      <c r="KJY2" s="1431"/>
      <c r="KJZ2" s="1431"/>
      <c r="KKA2" s="1431"/>
      <c r="KKB2" s="1431"/>
      <c r="KKC2" s="1431"/>
      <c r="KKD2" s="1431"/>
      <c r="KKE2" s="1431"/>
      <c r="KKF2" s="1431"/>
      <c r="KKG2" s="1431"/>
      <c r="KKH2" s="1431"/>
      <c r="KKI2" s="1431"/>
      <c r="KKJ2" s="1431"/>
      <c r="KKK2" s="1431"/>
      <c r="KKL2" s="1431"/>
      <c r="KKM2" s="1431"/>
      <c r="KKN2" s="1431"/>
      <c r="KKO2" s="1431"/>
      <c r="KKP2" s="1431"/>
      <c r="KKQ2" s="1431"/>
      <c r="KKR2" s="1431"/>
      <c r="KKS2" s="1431"/>
      <c r="KKT2" s="1431"/>
      <c r="KKU2" s="1431"/>
      <c r="KKV2" s="1431"/>
      <c r="KKW2" s="1431"/>
      <c r="KKX2" s="1431"/>
      <c r="KKY2" s="1431"/>
      <c r="KKZ2" s="1431"/>
      <c r="KLA2" s="1431"/>
      <c r="KLB2" s="1431"/>
      <c r="KLC2" s="1431"/>
      <c r="KLD2" s="1431"/>
      <c r="KLE2" s="1431"/>
      <c r="KLF2" s="1431"/>
      <c r="KLG2" s="1431"/>
      <c r="KLH2" s="1431"/>
      <c r="KLI2" s="1431"/>
      <c r="KLJ2" s="1431"/>
      <c r="KLK2" s="1431"/>
      <c r="KLL2" s="1431"/>
      <c r="KLM2" s="1431"/>
      <c r="KLN2" s="1431"/>
      <c r="KLO2" s="1431"/>
      <c r="KLP2" s="1431"/>
      <c r="KLQ2" s="1431"/>
      <c r="KLR2" s="1431"/>
      <c r="KLS2" s="1431"/>
      <c r="KLT2" s="1431"/>
      <c r="KLU2" s="1431"/>
      <c r="KLV2" s="1431"/>
      <c r="KLW2" s="1431"/>
      <c r="KLX2" s="1431"/>
      <c r="KLY2" s="1431"/>
      <c r="KLZ2" s="1431"/>
      <c r="KMA2" s="1431"/>
      <c r="KMB2" s="1431"/>
      <c r="KMC2" s="1431"/>
      <c r="KMD2" s="1431"/>
      <c r="KME2" s="1431"/>
      <c r="KMF2" s="1431"/>
      <c r="KMG2" s="1431"/>
      <c r="KMH2" s="1431"/>
      <c r="KMI2" s="1431"/>
      <c r="KMJ2" s="1431"/>
      <c r="KMK2" s="1431"/>
      <c r="KML2" s="1431"/>
      <c r="KMM2" s="1431"/>
      <c r="KMN2" s="1431"/>
      <c r="KMO2" s="1431"/>
      <c r="KMP2" s="1431"/>
      <c r="KMQ2" s="1431"/>
      <c r="KMR2" s="1431"/>
      <c r="KMS2" s="1431"/>
      <c r="KMT2" s="1431"/>
      <c r="KMU2" s="1431"/>
      <c r="KMV2" s="1431"/>
      <c r="KMW2" s="1431"/>
      <c r="KMX2" s="1431"/>
      <c r="KMY2" s="1431"/>
      <c r="KMZ2" s="1431"/>
      <c r="KNA2" s="1431"/>
      <c r="KNB2" s="1431"/>
      <c r="KNC2" s="1431"/>
      <c r="KND2" s="1431"/>
      <c r="KNE2" s="1431"/>
      <c r="KNF2" s="1431"/>
      <c r="KNG2" s="1431"/>
      <c r="KNH2" s="1431"/>
      <c r="KNI2" s="1431"/>
      <c r="KNJ2" s="1431"/>
      <c r="KNK2" s="1431"/>
      <c r="KNL2" s="1431"/>
      <c r="KNM2" s="1431"/>
      <c r="KNN2" s="1431"/>
      <c r="KNO2" s="1431"/>
      <c r="KNP2" s="1431"/>
      <c r="KNQ2" s="1431"/>
      <c r="KNR2" s="1431"/>
      <c r="KNS2" s="1431"/>
      <c r="KNT2" s="1431"/>
      <c r="KNU2" s="1431"/>
      <c r="KNV2" s="1431"/>
      <c r="KNW2" s="1431"/>
      <c r="KNX2" s="1431"/>
      <c r="KNY2" s="1431"/>
      <c r="KNZ2" s="1431"/>
      <c r="KOA2" s="1431"/>
      <c r="KOB2" s="1431"/>
      <c r="KOC2" s="1431"/>
      <c r="KOD2" s="1431"/>
      <c r="KOE2" s="1431"/>
      <c r="KOF2" s="1431"/>
      <c r="KOG2" s="1431"/>
      <c r="KOH2" s="1431"/>
      <c r="KOI2" s="1431"/>
      <c r="KOJ2" s="1431"/>
      <c r="KOK2" s="1431"/>
      <c r="KOL2" s="1431"/>
      <c r="KOM2" s="1431"/>
      <c r="KON2" s="1431"/>
      <c r="KOO2" s="1431"/>
      <c r="KOP2" s="1431"/>
      <c r="KOQ2" s="1431"/>
      <c r="KOR2" s="1431"/>
      <c r="KOS2" s="1431"/>
      <c r="KOT2" s="1431"/>
      <c r="KOU2" s="1431"/>
      <c r="KOV2" s="1431"/>
      <c r="KOW2" s="1431"/>
      <c r="KOX2" s="1431"/>
      <c r="KOY2" s="1431"/>
      <c r="KOZ2" s="1431"/>
      <c r="KPA2" s="1431"/>
      <c r="KPB2" s="1431"/>
      <c r="KPC2" s="1431"/>
      <c r="KPD2" s="1431"/>
      <c r="KPE2" s="1431"/>
      <c r="KPF2" s="1431"/>
      <c r="KPG2" s="1431"/>
      <c r="KPH2" s="1431"/>
      <c r="KPI2" s="1431"/>
      <c r="KPJ2" s="1431"/>
      <c r="KPK2" s="1431"/>
      <c r="KPL2" s="1431"/>
      <c r="KPM2" s="1431"/>
      <c r="KPN2" s="1431"/>
      <c r="KPO2" s="1431"/>
      <c r="KPP2" s="1431"/>
      <c r="KPQ2" s="1431"/>
      <c r="KPR2" s="1431"/>
      <c r="KPS2" s="1431"/>
      <c r="KPT2" s="1431"/>
      <c r="KPU2" s="1431"/>
      <c r="KPV2" s="1431"/>
      <c r="KPW2" s="1431"/>
      <c r="KPX2" s="1431"/>
      <c r="KPY2" s="1431"/>
      <c r="KPZ2" s="1431"/>
      <c r="KQA2" s="1431"/>
      <c r="KQB2" s="1431"/>
      <c r="KQC2" s="1431"/>
      <c r="KQD2" s="1431"/>
      <c r="KQE2" s="1431"/>
      <c r="KQF2" s="1431"/>
      <c r="KQG2" s="1431"/>
      <c r="KQH2" s="1431"/>
      <c r="KQI2" s="1431"/>
      <c r="KQJ2" s="1431"/>
      <c r="KQK2" s="1431"/>
      <c r="KQL2" s="1431"/>
      <c r="KQM2" s="1431"/>
      <c r="KQN2" s="1431"/>
      <c r="KQO2" s="1431"/>
      <c r="KQP2" s="1431"/>
      <c r="KQQ2" s="1431"/>
      <c r="KQR2" s="1431"/>
      <c r="KQS2" s="1431"/>
      <c r="KQT2" s="1431"/>
      <c r="KQU2" s="1431"/>
      <c r="KQV2" s="1431"/>
      <c r="KQW2" s="1431"/>
      <c r="KQX2" s="1431"/>
      <c r="KQY2" s="1431"/>
      <c r="KQZ2" s="1431"/>
      <c r="KRA2" s="1431"/>
      <c r="KRB2" s="1431"/>
      <c r="KRC2" s="1431"/>
      <c r="KRD2" s="1431"/>
      <c r="KRE2" s="1431"/>
      <c r="KRF2" s="1431"/>
      <c r="KRG2" s="1431"/>
      <c r="KRH2" s="1431"/>
      <c r="KRI2" s="1431"/>
      <c r="KRJ2" s="1431"/>
      <c r="KRK2" s="1431"/>
      <c r="KRL2" s="1431"/>
      <c r="KRM2" s="1431"/>
      <c r="KRN2" s="1431"/>
      <c r="KRO2" s="1431"/>
      <c r="KRP2" s="1431"/>
      <c r="KRQ2" s="1431"/>
      <c r="KRR2" s="1431"/>
      <c r="KRS2" s="1431"/>
      <c r="KRT2" s="1431"/>
      <c r="KRU2" s="1431"/>
      <c r="KRV2" s="1431"/>
      <c r="KRW2" s="1431"/>
      <c r="KRX2" s="1431"/>
      <c r="KRY2" s="1431"/>
      <c r="KRZ2" s="1431"/>
      <c r="KSA2" s="1431"/>
      <c r="KSB2" s="1431"/>
      <c r="KSC2" s="1431"/>
      <c r="KSD2" s="1431"/>
      <c r="KSE2" s="1431"/>
      <c r="KSF2" s="1431"/>
      <c r="KSG2" s="1431"/>
      <c r="KSH2" s="1431"/>
      <c r="KSI2" s="1431"/>
      <c r="KSJ2" s="1431"/>
      <c r="KSK2" s="1431"/>
      <c r="KSL2" s="1431"/>
      <c r="KSM2" s="1431"/>
      <c r="KSN2" s="1431"/>
      <c r="KSO2" s="1431"/>
      <c r="KSP2" s="1431"/>
      <c r="KSQ2" s="1431"/>
      <c r="KSR2" s="1431"/>
      <c r="KSS2" s="1431"/>
      <c r="KST2" s="1431"/>
      <c r="KSU2" s="1431"/>
      <c r="KSV2" s="1431"/>
      <c r="KSW2" s="1431"/>
      <c r="KSX2" s="1431"/>
      <c r="KSY2" s="1431"/>
      <c r="KSZ2" s="1431"/>
      <c r="KTA2" s="1431"/>
      <c r="KTB2" s="1431"/>
      <c r="KTC2" s="1431"/>
      <c r="KTD2" s="1431"/>
      <c r="KTE2" s="1431"/>
      <c r="KTF2" s="1431"/>
      <c r="KTG2" s="1431"/>
      <c r="KTH2" s="1431"/>
      <c r="KTI2" s="1431"/>
      <c r="KTJ2" s="1431"/>
      <c r="KTK2" s="1431"/>
      <c r="KTL2" s="1431"/>
      <c r="KTM2" s="1431"/>
      <c r="KTN2" s="1431"/>
      <c r="KTO2" s="1431"/>
      <c r="KTP2" s="1431"/>
      <c r="KTQ2" s="1431"/>
      <c r="KTR2" s="1431"/>
      <c r="KTS2" s="1431"/>
      <c r="KTT2" s="1431"/>
      <c r="KTU2" s="1431"/>
      <c r="KTV2" s="1431"/>
      <c r="KTW2" s="1431"/>
      <c r="KTX2" s="1431"/>
      <c r="KTY2" s="1431"/>
      <c r="KTZ2" s="1431"/>
      <c r="KUA2" s="1431"/>
      <c r="KUB2" s="1431"/>
      <c r="KUC2" s="1431"/>
      <c r="KUD2" s="1431"/>
      <c r="KUE2" s="1431"/>
      <c r="KUF2" s="1431"/>
      <c r="KUG2" s="1431"/>
      <c r="KUH2" s="1431"/>
      <c r="KUI2" s="1431"/>
      <c r="KUJ2" s="1431"/>
      <c r="KUK2" s="1431"/>
      <c r="KUL2" s="1431"/>
      <c r="KUM2" s="1431"/>
      <c r="KUN2" s="1431"/>
      <c r="KUO2" s="1431"/>
      <c r="KUP2" s="1431"/>
      <c r="KUQ2" s="1431"/>
      <c r="KUR2" s="1431"/>
      <c r="KUS2" s="1431"/>
      <c r="KUT2" s="1431"/>
      <c r="KUU2" s="1431"/>
      <c r="KUV2" s="1431"/>
      <c r="KUW2" s="1431"/>
      <c r="KUX2" s="1431"/>
      <c r="KUY2" s="1431"/>
      <c r="KUZ2" s="1431"/>
      <c r="KVA2" s="1431"/>
      <c r="KVB2" s="1431"/>
      <c r="KVC2" s="1431"/>
      <c r="KVD2" s="1431"/>
      <c r="KVE2" s="1431"/>
      <c r="KVF2" s="1431"/>
      <c r="KVG2" s="1431"/>
      <c r="KVH2" s="1431"/>
      <c r="KVI2" s="1431"/>
      <c r="KVJ2" s="1431"/>
      <c r="KVK2" s="1431"/>
      <c r="KVL2" s="1431"/>
      <c r="KVM2" s="1431"/>
      <c r="KVN2" s="1431"/>
      <c r="KVO2" s="1431"/>
      <c r="KVP2" s="1431"/>
      <c r="KVQ2" s="1431"/>
      <c r="KVR2" s="1431"/>
      <c r="KVS2" s="1431"/>
      <c r="KVT2" s="1431"/>
      <c r="KVU2" s="1431"/>
      <c r="KVV2" s="1431"/>
      <c r="KVW2" s="1431"/>
      <c r="KVX2" s="1431"/>
      <c r="KVY2" s="1431"/>
      <c r="KVZ2" s="1431"/>
      <c r="KWA2" s="1431"/>
      <c r="KWB2" s="1431"/>
      <c r="KWC2" s="1431"/>
      <c r="KWD2" s="1431"/>
      <c r="KWE2" s="1431"/>
      <c r="KWF2" s="1431"/>
      <c r="KWG2" s="1431"/>
      <c r="KWH2" s="1431"/>
      <c r="KWI2" s="1431"/>
      <c r="KWJ2" s="1431"/>
      <c r="KWK2" s="1431"/>
      <c r="KWL2" s="1431"/>
      <c r="KWM2" s="1431"/>
      <c r="KWN2" s="1431"/>
      <c r="KWO2" s="1431"/>
      <c r="KWP2" s="1431"/>
      <c r="KWQ2" s="1431"/>
      <c r="KWR2" s="1431"/>
      <c r="KWS2" s="1431"/>
      <c r="KWT2" s="1431"/>
      <c r="KWU2" s="1431"/>
      <c r="KWV2" s="1431"/>
      <c r="KWW2" s="1431"/>
      <c r="KWX2" s="1431"/>
      <c r="KWY2" s="1431"/>
      <c r="KWZ2" s="1431"/>
      <c r="KXA2" s="1431"/>
      <c r="KXB2" s="1431"/>
      <c r="KXC2" s="1431"/>
      <c r="KXD2" s="1431"/>
      <c r="KXE2" s="1431"/>
      <c r="KXF2" s="1431"/>
      <c r="KXG2" s="1431"/>
      <c r="KXH2" s="1431"/>
      <c r="KXI2" s="1431"/>
      <c r="KXJ2" s="1431"/>
      <c r="KXK2" s="1431"/>
      <c r="KXL2" s="1431"/>
      <c r="KXM2" s="1431"/>
      <c r="KXN2" s="1431"/>
      <c r="KXO2" s="1431"/>
      <c r="KXP2" s="1431"/>
      <c r="KXQ2" s="1431"/>
      <c r="KXR2" s="1431"/>
      <c r="KXS2" s="1431"/>
      <c r="KXT2" s="1431"/>
      <c r="KXU2" s="1431"/>
      <c r="KXV2" s="1431"/>
      <c r="KXW2" s="1431"/>
      <c r="KXX2" s="1431"/>
      <c r="KXY2" s="1431"/>
      <c r="KXZ2" s="1431"/>
      <c r="KYA2" s="1431"/>
      <c r="KYB2" s="1431"/>
      <c r="KYC2" s="1431"/>
      <c r="KYD2" s="1431"/>
      <c r="KYE2" s="1431"/>
      <c r="KYF2" s="1431"/>
      <c r="KYG2" s="1431"/>
      <c r="KYH2" s="1431"/>
      <c r="KYI2" s="1431"/>
      <c r="KYJ2" s="1431"/>
      <c r="KYK2" s="1431"/>
      <c r="KYL2" s="1431"/>
      <c r="KYM2" s="1431"/>
      <c r="KYN2" s="1431"/>
      <c r="KYO2" s="1431"/>
      <c r="KYP2" s="1431"/>
      <c r="KYQ2" s="1431"/>
      <c r="KYR2" s="1431"/>
      <c r="KYS2" s="1431"/>
      <c r="KYT2" s="1431"/>
      <c r="KYU2" s="1431"/>
      <c r="KYV2" s="1431"/>
      <c r="KYW2" s="1431"/>
      <c r="KYX2" s="1431"/>
      <c r="KYY2" s="1431"/>
      <c r="KYZ2" s="1431"/>
      <c r="KZA2" s="1431"/>
      <c r="KZB2" s="1431"/>
      <c r="KZC2" s="1431"/>
      <c r="KZD2" s="1431"/>
      <c r="KZE2" s="1431"/>
      <c r="KZF2" s="1431"/>
      <c r="KZG2" s="1431"/>
      <c r="KZH2" s="1431"/>
      <c r="KZI2" s="1431"/>
      <c r="KZJ2" s="1431"/>
      <c r="KZK2" s="1431"/>
      <c r="KZL2" s="1431"/>
      <c r="KZM2" s="1431"/>
      <c r="KZN2" s="1431"/>
      <c r="KZO2" s="1431"/>
      <c r="KZP2" s="1431"/>
      <c r="KZQ2" s="1431"/>
      <c r="KZR2" s="1431"/>
      <c r="KZS2" s="1431"/>
      <c r="KZT2" s="1431"/>
      <c r="KZU2" s="1431"/>
      <c r="KZV2" s="1431"/>
      <c r="KZW2" s="1431"/>
      <c r="KZX2" s="1431"/>
      <c r="KZY2" s="1431"/>
      <c r="KZZ2" s="1431"/>
      <c r="LAA2" s="1431"/>
      <c r="LAB2" s="1431"/>
      <c r="LAC2" s="1431"/>
      <c r="LAD2" s="1431"/>
      <c r="LAE2" s="1431"/>
      <c r="LAF2" s="1431"/>
      <c r="LAG2" s="1431"/>
      <c r="LAH2" s="1431"/>
      <c r="LAI2" s="1431"/>
      <c r="LAJ2" s="1431"/>
      <c r="LAK2" s="1431"/>
      <c r="LAL2" s="1431"/>
      <c r="LAM2" s="1431"/>
      <c r="LAN2" s="1431"/>
      <c r="LAO2" s="1431"/>
      <c r="LAP2" s="1431"/>
      <c r="LAQ2" s="1431"/>
      <c r="LAR2" s="1431"/>
      <c r="LAS2" s="1431"/>
      <c r="LAT2" s="1431"/>
      <c r="LAU2" s="1431"/>
      <c r="LAV2" s="1431"/>
      <c r="LAW2" s="1431"/>
      <c r="LAX2" s="1431"/>
      <c r="LAY2" s="1431"/>
      <c r="LAZ2" s="1431"/>
      <c r="LBA2" s="1431"/>
      <c r="LBB2" s="1431"/>
      <c r="LBC2" s="1431"/>
      <c r="LBD2" s="1431"/>
      <c r="LBE2" s="1431"/>
      <c r="LBF2" s="1431"/>
      <c r="LBG2" s="1431"/>
      <c r="LBH2" s="1431"/>
      <c r="LBI2" s="1431"/>
      <c r="LBJ2" s="1431"/>
      <c r="LBK2" s="1431"/>
      <c r="LBL2" s="1431"/>
      <c r="LBM2" s="1431"/>
      <c r="LBN2" s="1431"/>
      <c r="LBO2" s="1431"/>
      <c r="LBP2" s="1431"/>
      <c r="LBQ2" s="1431"/>
      <c r="LBR2" s="1431"/>
      <c r="LBS2" s="1431"/>
      <c r="LBT2" s="1431"/>
      <c r="LBU2" s="1431"/>
      <c r="LBV2" s="1431"/>
      <c r="LBW2" s="1431"/>
      <c r="LBX2" s="1431"/>
      <c r="LBY2" s="1431"/>
      <c r="LBZ2" s="1431"/>
      <c r="LCA2" s="1431"/>
      <c r="LCB2" s="1431"/>
      <c r="LCC2" s="1431"/>
      <c r="LCD2" s="1431"/>
      <c r="LCE2" s="1431"/>
      <c r="LCF2" s="1431"/>
      <c r="LCG2" s="1431"/>
      <c r="LCH2" s="1431"/>
      <c r="LCI2" s="1431"/>
      <c r="LCJ2" s="1431"/>
      <c r="LCK2" s="1431"/>
      <c r="LCL2" s="1431"/>
      <c r="LCM2" s="1431"/>
      <c r="LCN2" s="1431"/>
      <c r="LCO2" s="1431"/>
      <c r="LCP2" s="1431"/>
      <c r="LCQ2" s="1431"/>
      <c r="LCR2" s="1431"/>
      <c r="LCS2" s="1431"/>
      <c r="LCT2" s="1431"/>
      <c r="LCU2" s="1431"/>
      <c r="LCV2" s="1431"/>
      <c r="LCW2" s="1431"/>
      <c r="LCX2" s="1431"/>
      <c r="LCY2" s="1431"/>
      <c r="LCZ2" s="1431"/>
      <c r="LDA2" s="1431"/>
      <c r="LDB2" s="1431"/>
      <c r="LDC2" s="1431"/>
      <c r="LDD2" s="1431"/>
      <c r="LDE2" s="1431"/>
      <c r="LDF2" s="1431"/>
      <c r="LDG2" s="1431"/>
      <c r="LDH2" s="1431"/>
      <c r="LDI2" s="1431"/>
      <c r="LDJ2" s="1431"/>
      <c r="LDK2" s="1431"/>
      <c r="LDL2" s="1431"/>
      <c r="LDM2" s="1431"/>
      <c r="LDN2" s="1431"/>
      <c r="LDO2" s="1431"/>
      <c r="LDP2" s="1431"/>
      <c r="LDQ2" s="1431"/>
      <c r="LDR2" s="1431"/>
      <c r="LDS2" s="1431"/>
      <c r="LDT2" s="1431"/>
      <c r="LDU2" s="1431"/>
      <c r="LDV2" s="1431"/>
      <c r="LDW2" s="1431"/>
      <c r="LDX2" s="1431"/>
      <c r="LDY2" s="1431"/>
      <c r="LDZ2" s="1431"/>
      <c r="LEA2" s="1431"/>
      <c r="LEB2" s="1431"/>
      <c r="LEC2" s="1431"/>
      <c r="LED2" s="1431"/>
      <c r="LEE2" s="1431"/>
      <c r="LEF2" s="1431"/>
      <c r="LEG2" s="1431"/>
      <c r="LEH2" s="1431"/>
      <c r="LEI2" s="1431"/>
      <c r="LEJ2" s="1431"/>
      <c r="LEK2" s="1431"/>
      <c r="LEL2" s="1431"/>
      <c r="LEM2" s="1431"/>
      <c r="LEN2" s="1431"/>
      <c r="LEO2" s="1431"/>
      <c r="LEP2" s="1431"/>
      <c r="LEQ2" s="1431"/>
      <c r="LER2" s="1431"/>
      <c r="LES2" s="1431"/>
      <c r="LET2" s="1431"/>
      <c r="LEU2" s="1431"/>
      <c r="LEV2" s="1431"/>
      <c r="LEW2" s="1431"/>
      <c r="LEX2" s="1431"/>
      <c r="LEY2" s="1431"/>
      <c r="LEZ2" s="1431"/>
      <c r="LFA2" s="1431"/>
      <c r="LFB2" s="1431"/>
      <c r="LFC2" s="1431"/>
      <c r="LFD2" s="1431"/>
      <c r="LFE2" s="1431"/>
      <c r="LFF2" s="1431"/>
      <c r="LFG2" s="1431"/>
      <c r="LFH2" s="1431"/>
      <c r="LFI2" s="1431"/>
      <c r="LFJ2" s="1431"/>
      <c r="LFK2" s="1431"/>
      <c r="LFL2" s="1431"/>
      <c r="LFM2" s="1431"/>
      <c r="LFN2" s="1431"/>
      <c r="LFO2" s="1431"/>
      <c r="LFP2" s="1431"/>
      <c r="LFQ2" s="1431"/>
      <c r="LFR2" s="1431"/>
      <c r="LFS2" s="1431"/>
      <c r="LFT2" s="1431"/>
      <c r="LFU2" s="1431"/>
      <c r="LFV2" s="1431"/>
      <c r="LFW2" s="1431"/>
      <c r="LFX2" s="1431"/>
      <c r="LFY2" s="1431"/>
      <c r="LFZ2" s="1431"/>
      <c r="LGA2" s="1431"/>
      <c r="LGB2" s="1431"/>
      <c r="LGC2" s="1431"/>
      <c r="LGD2" s="1431"/>
      <c r="LGE2" s="1431"/>
      <c r="LGF2" s="1431"/>
      <c r="LGG2" s="1431"/>
      <c r="LGH2" s="1431"/>
      <c r="LGI2" s="1431"/>
      <c r="LGJ2" s="1431"/>
      <c r="LGK2" s="1431"/>
      <c r="LGL2" s="1431"/>
      <c r="LGM2" s="1431"/>
      <c r="LGN2" s="1431"/>
      <c r="LGO2" s="1431"/>
      <c r="LGP2" s="1431"/>
      <c r="LGQ2" s="1431"/>
      <c r="LGR2" s="1431"/>
      <c r="LGS2" s="1431"/>
      <c r="LGT2" s="1431"/>
      <c r="LGU2" s="1431"/>
      <c r="LGV2" s="1431"/>
      <c r="LGW2" s="1431"/>
      <c r="LGX2" s="1431"/>
      <c r="LGY2" s="1431"/>
      <c r="LGZ2" s="1431"/>
      <c r="LHA2" s="1431"/>
      <c r="LHB2" s="1431"/>
      <c r="LHC2" s="1431"/>
      <c r="LHD2" s="1431"/>
      <c r="LHE2" s="1431"/>
      <c r="LHF2" s="1431"/>
      <c r="LHG2" s="1431"/>
      <c r="LHH2" s="1431"/>
      <c r="LHI2" s="1431"/>
      <c r="LHJ2" s="1431"/>
      <c r="LHK2" s="1431"/>
      <c r="LHL2" s="1431"/>
      <c r="LHM2" s="1431"/>
      <c r="LHN2" s="1431"/>
      <c r="LHO2" s="1431"/>
      <c r="LHP2" s="1431"/>
      <c r="LHQ2" s="1431"/>
      <c r="LHR2" s="1431"/>
      <c r="LHS2" s="1431"/>
      <c r="LHT2" s="1431"/>
      <c r="LHU2" s="1431"/>
      <c r="LHV2" s="1431"/>
      <c r="LHW2" s="1431"/>
      <c r="LHX2" s="1431"/>
      <c r="LHY2" s="1431"/>
      <c r="LHZ2" s="1431"/>
      <c r="LIA2" s="1431"/>
      <c r="LIB2" s="1431"/>
      <c r="LIC2" s="1431"/>
      <c r="LID2" s="1431"/>
      <c r="LIE2" s="1431"/>
      <c r="LIF2" s="1431"/>
      <c r="LIG2" s="1431"/>
      <c r="LIH2" s="1431"/>
      <c r="LII2" s="1431"/>
      <c r="LIJ2" s="1431"/>
      <c r="LIK2" s="1431"/>
      <c r="LIL2" s="1431"/>
      <c r="LIM2" s="1431"/>
      <c r="LIN2" s="1431"/>
      <c r="LIO2" s="1431"/>
      <c r="LIP2" s="1431"/>
      <c r="LIQ2" s="1431"/>
      <c r="LIR2" s="1431"/>
      <c r="LIS2" s="1431"/>
      <c r="LIT2" s="1431"/>
      <c r="LIU2" s="1431"/>
      <c r="LIV2" s="1431"/>
      <c r="LIW2" s="1431"/>
      <c r="LIX2" s="1431"/>
      <c r="LIY2" s="1431"/>
      <c r="LIZ2" s="1431"/>
      <c r="LJA2" s="1431"/>
      <c r="LJB2" s="1431"/>
      <c r="LJC2" s="1431"/>
      <c r="LJD2" s="1431"/>
      <c r="LJE2" s="1431"/>
      <c r="LJF2" s="1431"/>
      <c r="LJG2" s="1431"/>
      <c r="LJH2" s="1431"/>
      <c r="LJI2" s="1431"/>
      <c r="LJJ2" s="1431"/>
      <c r="LJK2" s="1431"/>
      <c r="LJL2" s="1431"/>
      <c r="LJM2" s="1431"/>
      <c r="LJN2" s="1431"/>
      <c r="LJO2" s="1431"/>
      <c r="LJP2" s="1431"/>
      <c r="LJQ2" s="1431"/>
      <c r="LJR2" s="1431"/>
      <c r="LJS2" s="1431"/>
      <c r="LJT2" s="1431"/>
      <c r="LJU2" s="1431"/>
      <c r="LJV2" s="1431"/>
      <c r="LJW2" s="1431"/>
      <c r="LJX2" s="1431"/>
      <c r="LJY2" s="1431"/>
      <c r="LJZ2" s="1431"/>
      <c r="LKA2" s="1431"/>
      <c r="LKB2" s="1431"/>
      <c r="LKC2" s="1431"/>
      <c r="LKD2" s="1431"/>
      <c r="LKE2" s="1431"/>
      <c r="LKF2" s="1431"/>
      <c r="LKG2" s="1431"/>
      <c r="LKH2" s="1431"/>
      <c r="LKI2" s="1431"/>
      <c r="LKJ2" s="1431"/>
      <c r="LKK2" s="1431"/>
      <c r="LKL2" s="1431"/>
      <c r="LKM2" s="1431"/>
      <c r="LKN2" s="1431"/>
      <c r="LKO2" s="1431"/>
      <c r="LKP2" s="1431"/>
      <c r="LKQ2" s="1431"/>
      <c r="LKR2" s="1431"/>
      <c r="LKS2" s="1431"/>
      <c r="LKT2" s="1431"/>
      <c r="LKU2" s="1431"/>
      <c r="LKV2" s="1431"/>
      <c r="LKW2" s="1431"/>
      <c r="LKX2" s="1431"/>
      <c r="LKY2" s="1431"/>
      <c r="LKZ2" s="1431"/>
      <c r="LLA2" s="1431"/>
      <c r="LLB2" s="1431"/>
      <c r="LLC2" s="1431"/>
      <c r="LLD2" s="1431"/>
      <c r="LLE2" s="1431"/>
      <c r="LLF2" s="1431"/>
      <c r="LLG2" s="1431"/>
      <c r="LLH2" s="1431"/>
      <c r="LLI2" s="1431"/>
      <c r="LLJ2" s="1431"/>
      <c r="LLK2" s="1431"/>
      <c r="LLL2" s="1431"/>
      <c r="LLM2" s="1431"/>
      <c r="LLN2" s="1431"/>
      <c r="LLO2" s="1431"/>
      <c r="LLP2" s="1431"/>
      <c r="LLQ2" s="1431"/>
      <c r="LLR2" s="1431"/>
      <c r="LLS2" s="1431"/>
      <c r="LLT2" s="1431"/>
      <c r="LLU2" s="1431"/>
      <c r="LLV2" s="1431"/>
      <c r="LLW2" s="1431"/>
      <c r="LLX2" s="1431"/>
      <c r="LLY2" s="1431"/>
      <c r="LLZ2" s="1431"/>
      <c r="LMA2" s="1431"/>
      <c r="LMB2" s="1431"/>
      <c r="LMC2" s="1431"/>
      <c r="LMD2" s="1431"/>
      <c r="LME2" s="1431"/>
      <c r="LMF2" s="1431"/>
      <c r="LMG2" s="1431"/>
      <c r="LMH2" s="1431"/>
      <c r="LMI2" s="1431"/>
      <c r="LMJ2" s="1431"/>
      <c r="LMK2" s="1431"/>
      <c r="LML2" s="1431"/>
      <c r="LMM2" s="1431"/>
      <c r="LMN2" s="1431"/>
      <c r="LMO2" s="1431"/>
      <c r="LMP2" s="1431"/>
      <c r="LMQ2" s="1431"/>
      <c r="LMR2" s="1431"/>
      <c r="LMS2" s="1431"/>
      <c r="LMT2" s="1431"/>
      <c r="LMU2" s="1431"/>
      <c r="LMV2" s="1431"/>
      <c r="LMW2" s="1431"/>
      <c r="LMX2" s="1431"/>
      <c r="LMY2" s="1431"/>
      <c r="LMZ2" s="1431"/>
      <c r="LNA2" s="1431"/>
      <c r="LNB2" s="1431"/>
      <c r="LNC2" s="1431"/>
      <c r="LND2" s="1431"/>
      <c r="LNE2" s="1431"/>
      <c r="LNF2" s="1431"/>
      <c r="LNG2" s="1431"/>
      <c r="LNH2" s="1431"/>
      <c r="LNI2" s="1431"/>
      <c r="LNJ2" s="1431"/>
      <c r="LNK2" s="1431"/>
      <c r="LNL2" s="1431"/>
      <c r="LNM2" s="1431"/>
      <c r="LNN2" s="1431"/>
      <c r="LNO2" s="1431"/>
      <c r="LNP2" s="1431"/>
      <c r="LNQ2" s="1431"/>
      <c r="LNR2" s="1431"/>
      <c r="LNS2" s="1431"/>
      <c r="LNT2" s="1431"/>
      <c r="LNU2" s="1431"/>
      <c r="LNV2" s="1431"/>
      <c r="LNW2" s="1431"/>
      <c r="LNX2" s="1431"/>
      <c r="LNY2" s="1431"/>
      <c r="LNZ2" s="1431"/>
      <c r="LOA2" s="1431"/>
      <c r="LOB2" s="1431"/>
      <c r="LOC2" s="1431"/>
      <c r="LOD2" s="1431"/>
      <c r="LOE2" s="1431"/>
      <c r="LOF2" s="1431"/>
      <c r="LOG2" s="1431"/>
      <c r="LOH2" s="1431"/>
      <c r="LOI2" s="1431"/>
      <c r="LOJ2" s="1431"/>
      <c r="LOK2" s="1431"/>
      <c r="LOL2" s="1431"/>
      <c r="LOM2" s="1431"/>
      <c r="LON2" s="1431"/>
      <c r="LOO2" s="1431"/>
      <c r="LOP2" s="1431"/>
      <c r="LOQ2" s="1431"/>
      <c r="LOR2" s="1431"/>
      <c r="LOS2" s="1431"/>
      <c r="LOT2" s="1431"/>
      <c r="LOU2" s="1431"/>
      <c r="LOV2" s="1431"/>
      <c r="LOW2" s="1431"/>
      <c r="LOX2" s="1431"/>
      <c r="LOY2" s="1431"/>
      <c r="LOZ2" s="1431"/>
      <c r="LPA2" s="1431"/>
      <c r="LPB2" s="1431"/>
      <c r="LPC2" s="1431"/>
      <c r="LPD2" s="1431"/>
      <c r="LPE2" s="1431"/>
      <c r="LPF2" s="1431"/>
      <c r="LPG2" s="1431"/>
      <c r="LPH2" s="1431"/>
      <c r="LPI2" s="1431"/>
      <c r="LPJ2" s="1431"/>
      <c r="LPK2" s="1431"/>
      <c r="LPL2" s="1431"/>
      <c r="LPM2" s="1431"/>
      <c r="LPN2" s="1431"/>
      <c r="LPO2" s="1431"/>
      <c r="LPP2" s="1431"/>
      <c r="LPQ2" s="1431"/>
      <c r="LPR2" s="1431"/>
      <c r="LPS2" s="1431"/>
      <c r="LPT2" s="1431"/>
      <c r="LPU2" s="1431"/>
      <c r="LPV2" s="1431"/>
      <c r="LPW2" s="1431"/>
      <c r="LPX2" s="1431"/>
      <c r="LPY2" s="1431"/>
      <c r="LPZ2" s="1431"/>
      <c r="LQA2" s="1431"/>
      <c r="LQB2" s="1431"/>
      <c r="LQC2" s="1431"/>
      <c r="LQD2" s="1431"/>
      <c r="LQE2" s="1431"/>
      <c r="LQF2" s="1431"/>
      <c r="LQG2" s="1431"/>
      <c r="LQH2" s="1431"/>
      <c r="LQI2" s="1431"/>
      <c r="LQJ2" s="1431"/>
      <c r="LQK2" s="1431"/>
      <c r="LQL2" s="1431"/>
      <c r="LQM2" s="1431"/>
      <c r="LQN2" s="1431"/>
      <c r="LQO2" s="1431"/>
      <c r="LQP2" s="1431"/>
      <c r="LQQ2" s="1431"/>
      <c r="LQR2" s="1431"/>
      <c r="LQS2" s="1431"/>
      <c r="LQT2" s="1431"/>
      <c r="LQU2" s="1431"/>
      <c r="LQV2" s="1431"/>
      <c r="LQW2" s="1431"/>
      <c r="LQX2" s="1431"/>
      <c r="LQY2" s="1431"/>
      <c r="LQZ2" s="1431"/>
      <c r="LRA2" s="1431"/>
      <c r="LRB2" s="1431"/>
      <c r="LRC2" s="1431"/>
      <c r="LRD2" s="1431"/>
      <c r="LRE2" s="1431"/>
      <c r="LRF2" s="1431"/>
      <c r="LRG2" s="1431"/>
      <c r="LRH2" s="1431"/>
      <c r="LRI2" s="1431"/>
      <c r="LRJ2" s="1431"/>
      <c r="LRK2" s="1431"/>
      <c r="LRL2" s="1431"/>
      <c r="LRM2" s="1431"/>
      <c r="LRN2" s="1431"/>
      <c r="LRO2" s="1431"/>
      <c r="LRP2" s="1431"/>
      <c r="LRQ2" s="1431"/>
      <c r="LRR2" s="1431"/>
      <c r="LRS2" s="1431"/>
      <c r="LRT2" s="1431"/>
      <c r="LRU2" s="1431"/>
      <c r="LRV2" s="1431"/>
      <c r="LRW2" s="1431"/>
      <c r="LRX2" s="1431"/>
      <c r="LRY2" s="1431"/>
      <c r="LRZ2" s="1431"/>
      <c r="LSA2" s="1431"/>
      <c r="LSB2" s="1431"/>
      <c r="LSC2" s="1431"/>
      <c r="LSD2" s="1431"/>
      <c r="LSE2" s="1431"/>
      <c r="LSF2" s="1431"/>
      <c r="LSG2" s="1431"/>
      <c r="LSH2" s="1431"/>
      <c r="LSI2" s="1431"/>
      <c r="LSJ2" s="1431"/>
      <c r="LSK2" s="1431"/>
      <c r="LSL2" s="1431"/>
      <c r="LSM2" s="1431"/>
      <c r="LSN2" s="1431"/>
      <c r="LSO2" s="1431"/>
      <c r="LSP2" s="1431"/>
      <c r="LSQ2" s="1431"/>
      <c r="LSR2" s="1431"/>
      <c r="LSS2" s="1431"/>
      <c r="LST2" s="1431"/>
      <c r="LSU2" s="1431"/>
      <c r="LSV2" s="1431"/>
      <c r="LSW2" s="1431"/>
      <c r="LSX2" s="1431"/>
      <c r="LSY2" s="1431"/>
      <c r="LSZ2" s="1431"/>
      <c r="LTA2" s="1431"/>
      <c r="LTB2" s="1431"/>
      <c r="LTC2" s="1431"/>
      <c r="LTD2" s="1431"/>
      <c r="LTE2" s="1431"/>
      <c r="LTF2" s="1431"/>
      <c r="LTG2" s="1431"/>
      <c r="LTH2" s="1431"/>
      <c r="LTI2" s="1431"/>
      <c r="LTJ2" s="1431"/>
      <c r="LTK2" s="1431"/>
      <c r="LTL2" s="1431"/>
      <c r="LTM2" s="1431"/>
      <c r="LTN2" s="1431"/>
      <c r="LTO2" s="1431"/>
      <c r="LTP2" s="1431"/>
      <c r="LTQ2" s="1431"/>
      <c r="LTR2" s="1431"/>
      <c r="LTS2" s="1431"/>
      <c r="LTT2" s="1431"/>
      <c r="LTU2" s="1431"/>
      <c r="LTV2" s="1431"/>
      <c r="LTW2" s="1431"/>
      <c r="LTX2" s="1431"/>
      <c r="LTY2" s="1431"/>
      <c r="LTZ2" s="1431"/>
      <c r="LUA2" s="1431"/>
      <c r="LUB2" s="1431"/>
      <c r="LUC2" s="1431"/>
      <c r="LUD2" s="1431"/>
      <c r="LUE2" s="1431"/>
      <c r="LUF2" s="1431"/>
      <c r="LUG2" s="1431"/>
      <c r="LUH2" s="1431"/>
      <c r="LUI2" s="1431"/>
      <c r="LUJ2" s="1431"/>
      <c r="LUK2" s="1431"/>
      <c r="LUL2" s="1431"/>
      <c r="LUM2" s="1431"/>
      <c r="LUN2" s="1431"/>
      <c r="LUO2" s="1431"/>
      <c r="LUP2" s="1431"/>
      <c r="LUQ2" s="1431"/>
      <c r="LUR2" s="1431"/>
      <c r="LUS2" s="1431"/>
      <c r="LUT2" s="1431"/>
      <c r="LUU2" s="1431"/>
      <c r="LUV2" s="1431"/>
      <c r="LUW2" s="1431"/>
      <c r="LUX2" s="1431"/>
      <c r="LUY2" s="1431"/>
      <c r="LUZ2" s="1431"/>
      <c r="LVA2" s="1431"/>
      <c r="LVB2" s="1431"/>
      <c r="LVC2" s="1431"/>
      <c r="LVD2" s="1431"/>
      <c r="LVE2" s="1431"/>
      <c r="LVF2" s="1431"/>
      <c r="LVG2" s="1431"/>
      <c r="LVH2" s="1431"/>
      <c r="LVI2" s="1431"/>
      <c r="LVJ2" s="1431"/>
      <c r="LVK2" s="1431"/>
      <c r="LVL2" s="1431"/>
      <c r="LVM2" s="1431"/>
      <c r="LVN2" s="1431"/>
      <c r="LVO2" s="1431"/>
      <c r="LVP2" s="1431"/>
      <c r="LVQ2" s="1431"/>
      <c r="LVR2" s="1431"/>
      <c r="LVS2" s="1431"/>
      <c r="LVT2" s="1431"/>
      <c r="LVU2" s="1431"/>
      <c r="LVV2" s="1431"/>
      <c r="LVW2" s="1431"/>
      <c r="LVX2" s="1431"/>
      <c r="LVY2" s="1431"/>
      <c r="LVZ2" s="1431"/>
      <c r="LWA2" s="1431"/>
      <c r="LWB2" s="1431"/>
      <c r="LWC2" s="1431"/>
      <c r="LWD2" s="1431"/>
      <c r="LWE2" s="1431"/>
      <c r="LWF2" s="1431"/>
      <c r="LWG2" s="1431"/>
      <c r="LWH2" s="1431"/>
      <c r="LWI2" s="1431"/>
      <c r="LWJ2" s="1431"/>
      <c r="LWK2" s="1431"/>
      <c r="LWL2" s="1431"/>
      <c r="LWM2" s="1431"/>
      <c r="LWN2" s="1431"/>
      <c r="LWO2" s="1431"/>
      <c r="LWP2" s="1431"/>
      <c r="LWQ2" s="1431"/>
      <c r="LWR2" s="1431"/>
      <c r="LWS2" s="1431"/>
      <c r="LWT2" s="1431"/>
      <c r="LWU2" s="1431"/>
      <c r="LWV2" s="1431"/>
      <c r="LWW2" s="1431"/>
      <c r="LWX2" s="1431"/>
      <c r="LWY2" s="1431"/>
      <c r="LWZ2" s="1431"/>
      <c r="LXA2" s="1431"/>
      <c r="LXB2" s="1431"/>
      <c r="LXC2" s="1431"/>
      <c r="LXD2" s="1431"/>
      <c r="LXE2" s="1431"/>
      <c r="LXF2" s="1431"/>
      <c r="LXG2" s="1431"/>
      <c r="LXH2" s="1431"/>
      <c r="LXI2" s="1431"/>
      <c r="LXJ2" s="1431"/>
      <c r="LXK2" s="1431"/>
      <c r="LXL2" s="1431"/>
      <c r="LXM2" s="1431"/>
      <c r="LXN2" s="1431"/>
      <c r="LXO2" s="1431"/>
      <c r="LXP2" s="1431"/>
      <c r="LXQ2" s="1431"/>
      <c r="LXR2" s="1431"/>
      <c r="LXS2" s="1431"/>
      <c r="LXT2" s="1431"/>
      <c r="LXU2" s="1431"/>
      <c r="LXV2" s="1431"/>
      <c r="LXW2" s="1431"/>
      <c r="LXX2" s="1431"/>
      <c r="LXY2" s="1431"/>
      <c r="LXZ2" s="1431"/>
      <c r="LYA2" s="1431"/>
      <c r="LYB2" s="1431"/>
      <c r="LYC2" s="1431"/>
      <c r="LYD2" s="1431"/>
      <c r="LYE2" s="1431"/>
      <c r="LYF2" s="1431"/>
      <c r="LYG2" s="1431"/>
      <c r="LYH2" s="1431"/>
      <c r="LYI2" s="1431"/>
      <c r="LYJ2" s="1431"/>
      <c r="LYK2" s="1431"/>
      <c r="LYL2" s="1431"/>
      <c r="LYM2" s="1431"/>
      <c r="LYN2" s="1431"/>
      <c r="LYO2" s="1431"/>
      <c r="LYP2" s="1431"/>
      <c r="LYQ2" s="1431"/>
      <c r="LYR2" s="1431"/>
      <c r="LYS2" s="1431"/>
      <c r="LYT2" s="1431"/>
      <c r="LYU2" s="1431"/>
      <c r="LYV2" s="1431"/>
      <c r="LYW2" s="1431"/>
      <c r="LYX2" s="1431"/>
      <c r="LYY2" s="1431"/>
      <c r="LYZ2" s="1431"/>
      <c r="LZA2" s="1431"/>
      <c r="LZB2" s="1431"/>
      <c r="LZC2" s="1431"/>
      <c r="LZD2" s="1431"/>
      <c r="LZE2" s="1431"/>
      <c r="LZF2" s="1431"/>
      <c r="LZG2" s="1431"/>
      <c r="LZH2" s="1431"/>
      <c r="LZI2" s="1431"/>
      <c r="LZJ2" s="1431"/>
      <c r="LZK2" s="1431"/>
      <c r="LZL2" s="1431"/>
      <c r="LZM2" s="1431"/>
      <c r="LZN2" s="1431"/>
      <c r="LZO2" s="1431"/>
      <c r="LZP2" s="1431"/>
      <c r="LZQ2" s="1431"/>
      <c r="LZR2" s="1431"/>
      <c r="LZS2" s="1431"/>
      <c r="LZT2" s="1431"/>
      <c r="LZU2" s="1431"/>
      <c r="LZV2" s="1431"/>
      <c r="LZW2" s="1431"/>
      <c r="LZX2" s="1431"/>
      <c r="LZY2" s="1431"/>
      <c r="LZZ2" s="1431"/>
      <c r="MAA2" s="1431"/>
      <c r="MAB2" s="1431"/>
      <c r="MAC2" s="1431"/>
      <c r="MAD2" s="1431"/>
      <c r="MAE2" s="1431"/>
      <c r="MAF2" s="1431"/>
      <c r="MAG2" s="1431"/>
      <c r="MAH2" s="1431"/>
      <c r="MAI2" s="1431"/>
      <c r="MAJ2" s="1431"/>
      <c r="MAK2" s="1431"/>
      <c r="MAL2" s="1431"/>
      <c r="MAM2" s="1431"/>
      <c r="MAN2" s="1431"/>
      <c r="MAO2" s="1431"/>
      <c r="MAP2" s="1431"/>
      <c r="MAQ2" s="1431"/>
      <c r="MAR2" s="1431"/>
      <c r="MAS2" s="1431"/>
      <c r="MAT2" s="1431"/>
      <c r="MAU2" s="1431"/>
      <c r="MAV2" s="1431"/>
      <c r="MAW2" s="1431"/>
      <c r="MAX2" s="1431"/>
      <c r="MAY2" s="1431"/>
      <c r="MAZ2" s="1431"/>
      <c r="MBA2" s="1431"/>
      <c r="MBB2" s="1431"/>
      <c r="MBC2" s="1431"/>
      <c r="MBD2" s="1431"/>
      <c r="MBE2" s="1431"/>
      <c r="MBF2" s="1431"/>
      <c r="MBG2" s="1431"/>
      <c r="MBH2" s="1431"/>
      <c r="MBI2" s="1431"/>
      <c r="MBJ2" s="1431"/>
      <c r="MBK2" s="1431"/>
      <c r="MBL2" s="1431"/>
      <c r="MBM2" s="1431"/>
      <c r="MBN2" s="1431"/>
      <c r="MBO2" s="1431"/>
      <c r="MBP2" s="1431"/>
      <c r="MBQ2" s="1431"/>
      <c r="MBR2" s="1431"/>
      <c r="MBS2" s="1431"/>
      <c r="MBT2" s="1431"/>
      <c r="MBU2" s="1431"/>
      <c r="MBV2" s="1431"/>
      <c r="MBW2" s="1431"/>
      <c r="MBX2" s="1431"/>
      <c r="MBY2" s="1431"/>
      <c r="MBZ2" s="1431"/>
      <c r="MCA2" s="1431"/>
      <c r="MCB2" s="1431"/>
      <c r="MCC2" s="1431"/>
      <c r="MCD2" s="1431"/>
      <c r="MCE2" s="1431"/>
      <c r="MCF2" s="1431"/>
      <c r="MCG2" s="1431"/>
      <c r="MCH2" s="1431"/>
      <c r="MCI2" s="1431"/>
      <c r="MCJ2" s="1431"/>
      <c r="MCK2" s="1431"/>
      <c r="MCL2" s="1431"/>
      <c r="MCM2" s="1431"/>
      <c r="MCN2" s="1431"/>
      <c r="MCO2" s="1431"/>
      <c r="MCP2" s="1431"/>
      <c r="MCQ2" s="1431"/>
      <c r="MCR2" s="1431"/>
      <c r="MCS2" s="1431"/>
      <c r="MCT2" s="1431"/>
      <c r="MCU2" s="1431"/>
      <c r="MCV2" s="1431"/>
      <c r="MCW2" s="1431"/>
      <c r="MCX2" s="1431"/>
      <c r="MCY2" s="1431"/>
      <c r="MCZ2" s="1431"/>
      <c r="MDA2" s="1431"/>
      <c r="MDB2" s="1431"/>
      <c r="MDC2" s="1431"/>
      <c r="MDD2" s="1431"/>
      <c r="MDE2" s="1431"/>
      <c r="MDF2" s="1431"/>
      <c r="MDG2" s="1431"/>
      <c r="MDH2" s="1431"/>
      <c r="MDI2" s="1431"/>
      <c r="MDJ2" s="1431"/>
      <c r="MDK2" s="1431"/>
      <c r="MDL2" s="1431"/>
      <c r="MDM2" s="1431"/>
      <c r="MDN2" s="1431"/>
      <c r="MDO2" s="1431"/>
      <c r="MDP2" s="1431"/>
      <c r="MDQ2" s="1431"/>
      <c r="MDR2" s="1431"/>
      <c r="MDS2" s="1431"/>
      <c r="MDT2" s="1431"/>
      <c r="MDU2" s="1431"/>
      <c r="MDV2" s="1431"/>
      <c r="MDW2" s="1431"/>
      <c r="MDX2" s="1431"/>
      <c r="MDY2" s="1431"/>
      <c r="MDZ2" s="1431"/>
      <c r="MEA2" s="1431"/>
      <c r="MEB2" s="1431"/>
      <c r="MEC2" s="1431"/>
      <c r="MED2" s="1431"/>
      <c r="MEE2" s="1431"/>
      <c r="MEF2" s="1431"/>
      <c r="MEG2" s="1431"/>
      <c r="MEH2" s="1431"/>
      <c r="MEI2" s="1431"/>
      <c r="MEJ2" s="1431"/>
      <c r="MEK2" s="1431"/>
      <c r="MEL2" s="1431"/>
      <c r="MEM2" s="1431"/>
      <c r="MEN2" s="1431"/>
      <c r="MEO2" s="1431"/>
      <c r="MEP2" s="1431"/>
      <c r="MEQ2" s="1431"/>
      <c r="MER2" s="1431"/>
      <c r="MES2" s="1431"/>
      <c r="MET2" s="1431"/>
      <c r="MEU2" s="1431"/>
      <c r="MEV2" s="1431"/>
      <c r="MEW2" s="1431"/>
      <c r="MEX2" s="1431"/>
      <c r="MEY2" s="1431"/>
      <c r="MEZ2" s="1431"/>
      <c r="MFA2" s="1431"/>
      <c r="MFB2" s="1431"/>
      <c r="MFC2" s="1431"/>
      <c r="MFD2" s="1431"/>
      <c r="MFE2" s="1431"/>
      <c r="MFF2" s="1431"/>
      <c r="MFG2" s="1431"/>
      <c r="MFH2" s="1431"/>
      <c r="MFI2" s="1431"/>
      <c r="MFJ2" s="1431"/>
      <c r="MFK2" s="1431"/>
      <c r="MFL2" s="1431"/>
      <c r="MFM2" s="1431"/>
      <c r="MFN2" s="1431"/>
      <c r="MFO2" s="1431"/>
      <c r="MFP2" s="1431"/>
      <c r="MFQ2" s="1431"/>
      <c r="MFR2" s="1431"/>
      <c r="MFS2" s="1431"/>
      <c r="MFT2" s="1431"/>
      <c r="MFU2" s="1431"/>
      <c r="MFV2" s="1431"/>
      <c r="MFW2" s="1431"/>
      <c r="MFX2" s="1431"/>
      <c r="MFY2" s="1431"/>
      <c r="MFZ2" s="1431"/>
      <c r="MGA2" s="1431"/>
      <c r="MGB2" s="1431"/>
      <c r="MGC2" s="1431"/>
      <c r="MGD2" s="1431"/>
      <c r="MGE2" s="1431"/>
      <c r="MGF2" s="1431"/>
      <c r="MGG2" s="1431"/>
      <c r="MGH2" s="1431"/>
      <c r="MGI2" s="1431"/>
      <c r="MGJ2" s="1431"/>
      <c r="MGK2" s="1431"/>
      <c r="MGL2" s="1431"/>
      <c r="MGM2" s="1431"/>
      <c r="MGN2" s="1431"/>
      <c r="MGO2" s="1431"/>
      <c r="MGP2" s="1431"/>
      <c r="MGQ2" s="1431"/>
      <c r="MGR2" s="1431"/>
      <c r="MGS2" s="1431"/>
      <c r="MGT2" s="1431"/>
      <c r="MGU2" s="1431"/>
      <c r="MGV2" s="1431"/>
      <c r="MGW2" s="1431"/>
      <c r="MGX2" s="1431"/>
      <c r="MGY2" s="1431"/>
      <c r="MGZ2" s="1431"/>
      <c r="MHA2" s="1431"/>
      <c r="MHB2" s="1431"/>
      <c r="MHC2" s="1431"/>
      <c r="MHD2" s="1431"/>
      <c r="MHE2" s="1431"/>
      <c r="MHF2" s="1431"/>
      <c r="MHG2" s="1431"/>
      <c r="MHH2" s="1431"/>
      <c r="MHI2" s="1431"/>
      <c r="MHJ2" s="1431"/>
      <c r="MHK2" s="1431"/>
      <c r="MHL2" s="1431"/>
      <c r="MHM2" s="1431"/>
      <c r="MHN2" s="1431"/>
      <c r="MHO2" s="1431"/>
      <c r="MHP2" s="1431"/>
      <c r="MHQ2" s="1431"/>
      <c r="MHR2" s="1431"/>
      <c r="MHS2" s="1431"/>
      <c r="MHT2" s="1431"/>
      <c r="MHU2" s="1431"/>
      <c r="MHV2" s="1431"/>
      <c r="MHW2" s="1431"/>
      <c r="MHX2" s="1431"/>
      <c r="MHY2" s="1431"/>
      <c r="MHZ2" s="1431"/>
      <c r="MIA2" s="1431"/>
      <c r="MIB2" s="1431"/>
      <c r="MIC2" s="1431"/>
      <c r="MID2" s="1431"/>
      <c r="MIE2" s="1431"/>
      <c r="MIF2" s="1431"/>
      <c r="MIG2" s="1431"/>
      <c r="MIH2" s="1431"/>
      <c r="MII2" s="1431"/>
      <c r="MIJ2" s="1431"/>
      <c r="MIK2" s="1431"/>
      <c r="MIL2" s="1431"/>
      <c r="MIM2" s="1431"/>
      <c r="MIN2" s="1431"/>
      <c r="MIO2" s="1431"/>
      <c r="MIP2" s="1431"/>
      <c r="MIQ2" s="1431"/>
      <c r="MIR2" s="1431"/>
      <c r="MIS2" s="1431"/>
      <c r="MIT2" s="1431"/>
      <c r="MIU2" s="1431"/>
      <c r="MIV2" s="1431"/>
      <c r="MIW2" s="1431"/>
      <c r="MIX2" s="1431"/>
      <c r="MIY2" s="1431"/>
      <c r="MIZ2" s="1431"/>
      <c r="MJA2" s="1431"/>
      <c r="MJB2" s="1431"/>
      <c r="MJC2" s="1431"/>
      <c r="MJD2" s="1431"/>
      <c r="MJE2" s="1431"/>
      <c r="MJF2" s="1431"/>
      <c r="MJG2" s="1431"/>
      <c r="MJH2" s="1431"/>
      <c r="MJI2" s="1431"/>
      <c r="MJJ2" s="1431"/>
      <c r="MJK2" s="1431"/>
      <c r="MJL2" s="1431"/>
      <c r="MJM2" s="1431"/>
      <c r="MJN2" s="1431"/>
      <c r="MJO2" s="1431"/>
      <c r="MJP2" s="1431"/>
      <c r="MJQ2" s="1431"/>
      <c r="MJR2" s="1431"/>
      <c r="MJS2" s="1431"/>
      <c r="MJT2" s="1431"/>
      <c r="MJU2" s="1431"/>
      <c r="MJV2" s="1431"/>
      <c r="MJW2" s="1431"/>
      <c r="MJX2" s="1431"/>
      <c r="MJY2" s="1431"/>
      <c r="MJZ2" s="1431"/>
      <c r="MKA2" s="1431"/>
      <c r="MKB2" s="1431"/>
      <c r="MKC2" s="1431"/>
      <c r="MKD2" s="1431"/>
      <c r="MKE2" s="1431"/>
      <c r="MKF2" s="1431"/>
      <c r="MKG2" s="1431"/>
      <c r="MKH2" s="1431"/>
      <c r="MKI2" s="1431"/>
      <c r="MKJ2" s="1431"/>
      <c r="MKK2" s="1431"/>
      <c r="MKL2" s="1431"/>
      <c r="MKM2" s="1431"/>
      <c r="MKN2" s="1431"/>
      <c r="MKO2" s="1431"/>
      <c r="MKP2" s="1431"/>
      <c r="MKQ2" s="1431"/>
      <c r="MKR2" s="1431"/>
      <c r="MKS2" s="1431"/>
      <c r="MKT2" s="1431"/>
      <c r="MKU2" s="1431"/>
      <c r="MKV2" s="1431"/>
      <c r="MKW2" s="1431"/>
      <c r="MKX2" s="1431"/>
      <c r="MKY2" s="1431"/>
      <c r="MKZ2" s="1431"/>
      <c r="MLA2" s="1431"/>
      <c r="MLB2" s="1431"/>
      <c r="MLC2" s="1431"/>
      <c r="MLD2" s="1431"/>
      <c r="MLE2" s="1431"/>
      <c r="MLF2" s="1431"/>
      <c r="MLG2" s="1431"/>
      <c r="MLH2" s="1431"/>
      <c r="MLI2" s="1431"/>
      <c r="MLJ2" s="1431"/>
      <c r="MLK2" s="1431"/>
      <c r="MLL2" s="1431"/>
      <c r="MLM2" s="1431"/>
      <c r="MLN2" s="1431"/>
      <c r="MLO2" s="1431"/>
      <c r="MLP2" s="1431"/>
      <c r="MLQ2" s="1431"/>
      <c r="MLR2" s="1431"/>
      <c r="MLS2" s="1431"/>
      <c r="MLT2" s="1431"/>
      <c r="MLU2" s="1431"/>
      <c r="MLV2" s="1431"/>
      <c r="MLW2" s="1431"/>
      <c r="MLX2" s="1431"/>
      <c r="MLY2" s="1431"/>
      <c r="MLZ2" s="1431"/>
      <c r="MMA2" s="1431"/>
      <c r="MMB2" s="1431"/>
      <c r="MMC2" s="1431"/>
      <c r="MMD2" s="1431"/>
      <c r="MME2" s="1431"/>
      <c r="MMF2" s="1431"/>
      <c r="MMG2" s="1431"/>
      <c r="MMH2" s="1431"/>
      <c r="MMI2" s="1431"/>
      <c r="MMJ2" s="1431"/>
      <c r="MMK2" s="1431"/>
      <c r="MML2" s="1431"/>
      <c r="MMM2" s="1431"/>
      <c r="MMN2" s="1431"/>
      <c r="MMO2" s="1431"/>
      <c r="MMP2" s="1431"/>
      <c r="MMQ2" s="1431"/>
      <c r="MMR2" s="1431"/>
      <c r="MMS2" s="1431"/>
      <c r="MMT2" s="1431"/>
      <c r="MMU2" s="1431"/>
      <c r="MMV2" s="1431"/>
      <c r="MMW2" s="1431"/>
      <c r="MMX2" s="1431"/>
      <c r="MMY2" s="1431"/>
      <c r="MMZ2" s="1431"/>
      <c r="MNA2" s="1431"/>
      <c r="MNB2" s="1431"/>
      <c r="MNC2" s="1431"/>
      <c r="MND2" s="1431"/>
      <c r="MNE2" s="1431"/>
      <c r="MNF2" s="1431"/>
      <c r="MNG2" s="1431"/>
      <c r="MNH2" s="1431"/>
      <c r="MNI2" s="1431"/>
      <c r="MNJ2" s="1431"/>
      <c r="MNK2" s="1431"/>
      <c r="MNL2" s="1431"/>
      <c r="MNM2" s="1431"/>
      <c r="MNN2" s="1431"/>
      <c r="MNO2" s="1431"/>
      <c r="MNP2" s="1431"/>
      <c r="MNQ2" s="1431"/>
      <c r="MNR2" s="1431"/>
      <c r="MNS2" s="1431"/>
      <c r="MNT2" s="1431"/>
      <c r="MNU2" s="1431"/>
      <c r="MNV2" s="1431"/>
      <c r="MNW2" s="1431"/>
      <c r="MNX2" s="1431"/>
      <c r="MNY2" s="1431"/>
      <c r="MNZ2" s="1431"/>
      <c r="MOA2" s="1431"/>
      <c r="MOB2" s="1431"/>
      <c r="MOC2" s="1431"/>
      <c r="MOD2" s="1431"/>
      <c r="MOE2" s="1431"/>
      <c r="MOF2" s="1431"/>
      <c r="MOG2" s="1431"/>
      <c r="MOH2" s="1431"/>
      <c r="MOI2" s="1431"/>
      <c r="MOJ2" s="1431"/>
      <c r="MOK2" s="1431"/>
      <c r="MOL2" s="1431"/>
      <c r="MOM2" s="1431"/>
      <c r="MON2" s="1431"/>
      <c r="MOO2" s="1431"/>
      <c r="MOP2" s="1431"/>
      <c r="MOQ2" s="1431"/>
      <c r="MOR2" s="1431"/>
      <c r="MOS2" s="1431"/>
      <c r="MOT2" s="1431"/>
      <c r="MOU2" s="1431"/>
      <c r="MOV2" s="1431"/>
      <c r="MOW2" s="1431"/>
      <c r="MOX2" s="1431"/>
      <c r="MOY2" s="1431"/>
      <c r="MOZ2" s="1431"/>
      <c r="MPA2" s="1431"/>
      <c r="MPB2" s="1431"/>
      <c r="MPC2" s="1431"/>
      <c r="MPD2" s="1431"/>
      <c r="MPE2" s="1431"/>
      <c r="MPF2" s="1431"/>
      <c r="MPG2" s="1431"/>
      <c r="MPH2" s="1431"/>
      <c r="MPI2" s="1431"/>
      <c r="MPJ2" s="1431"/>
      <c r="MPK2" s="1431"/>
      <c r="MPL2" s="1431"/>
      <c r="MPM2" s="1431"/>
      <c r="MPN2" s="1431"/>
      <c r="MPO2" s="1431"/>
      <c r="MPP2" s="1431"/>
      <c r="MPQ2" s="1431"/>
      <c r="MPR2" s="1431"/>
      <c r="MPS2" s="1431"/>
      <c r="MPT2" s="1431"/>
      <c r="MPU2" s="1431"/>
      <c r="MPV2" s="1431"/>
      <c r="MPW2" s="1431"/>
      <c r="MPX2" s="1431"/>
      <c r="MPY2" s="1431"/>
      <c r="MPZ2" s="1431"/>
      <c r="MQA2" s="1431"/>
      <c r="MQB2" s="1431"/>
      <c r="MQC2" s="1431"/>
      <c r="MQD2" s="1431"/>
      <c r="MQE2" s="1431"/>
      <c r="MQF2" s="1431"/>
      <c r="MQG2" s="1431"/>
      <c r="MQH2" s="1431"/>
      <c r="MQI2" s="1431"/>
      <c r="MQJ2" s="1431"/>
      <c r="MQK2" s="1431"/>
      <c r="MQL2" s="1431"/>
      <c r="MQM2" s="1431"/>
      <c r="MQN2" s="1431"/>
      <c r="MQO2" s="1431"/>
      <c r="MQP2" s="1431"/>
      <c r="MQQ2" s="1431"/>
      <c r="MQR2" s="1431"/>
      <c r="MQS2" s="1431"/>
      <c r="MQT2" s="1431"/>
      <c r="MQU2" s="1431"/>
      <c r="MQV2" s="1431"/>
      <c r="MQW2" s="1431"/>
      <c r="MQX2" s="1431"/>
      <c r="MQY2" s="1431"/>
      <c r="MQZ2" s="1431"/>
      <c r="MRA2" s="1431"/>
      <c r="MRB2" s="1431"/>
      <c r="MRC2" s="1431"/>
      <c r="MRD2" s="1431"/>
      <c r="MRE2" s="1431"/>
      <c r="MRF2" s="1431"/>
      <c r="MRG2" s="1431"/>
      <c r="MRH2" s="1431"/>
      <c r="MRI2" s="1431"/>
      <c r="MRJ2" s="1431"/>
      <c r="MRK2" s="1431"/>
      <c r="MRL2" s="1431"/>
      <c r="MRM2" s="1431"/>
      <c r="MRN2" s="1431"/>
      <c r="MRO2" s="1431"/>
      <c r="MRP2" s="1431"/>
      <c r="MRQ2" s="1431"/>
      <c r="MRR2" s="1431"/>
      <c r="MRS2" s="1431"/>
      <c r="MRT2" s="1431"/>
      <c r="MRU2" s="1431"/>
      <c r="MRV2" s="1431"/>
      <c r="MRW2" s="1431"/>
      <c r="MRX2" s="1431"/>
      <c r="MRY2" s="1431"/>
      <c r="MRZ2" s="1431"/>
      <c r="MSA2" s="1431"/>
      <c r="MSB2" s="1431"/>
      <c r="MSC2" s="1431"/>
      <c r="MSD2" s="1431"/>
      <c r="MSE2" s="1431"/>
      <c r="MSF2" s="1431"/>
      <c r="MSG2" s="1431"/>
      <c r="MSH2" s="1431"/>
      <c r="MSI2" s="1431"/>
      <c r="MSJ2" s="1431"/>
      <c r="MSK2" s="1431"/>
      <c r="MSL2" s="1431"/>
      <c r="MSM2" s="1431"/>
      <c r="MSN2" s="1431"/>
      <c r="MSO2" s="1431"/>
      <c r="MSP2" s="1431"/>
      <c r="MSQ2" s="1431"/>
      <c r="MSR2" s="1431"/>
      <c r="MSS2" s="1431"/>
      <c r="MST2" s="1431"/>
      <c r="MSU2" s="1431"/>
      <c r="MSV2" s="1431"/>
      <c r="MSW2" s="1431"/>
      <c r="MSX2" s="1431"/>
      <c r="MSY2" s="1431"/>
      <c r="MSZ2" s="1431"/>
      <c r="MTA2" s="1431"/>
      <c r="MTB2" s="1431"/>
      <c r="MTC2" s="1431"/>
      <c r="MTD2" s="1431"/>
      <c r="MTE2" s="1431"/>
      <c r="MTF2" s="1431"/>
      <c r="MTG2" s="1431"/>
      <c r="MTH2" s="1431"/>
      <c r="MTI2" s="1431"/>
      <c r="MTJ2" s="1431"/>
      <c r="MTK2" s="1431"/>
      <c r="MTL2" s="1431"/>
      <c r="MTM2" s="1431"/>
      <c r="MTN2" s="1431"/>
      <c r="MTO2" s="1431"/>
      <c r="MTP2" s="1431"/>
      <c r="MTQ2" s="1431"/>
      <c r="MTR2" s="1431"/>
      <c r="MTS2" s="1431"/>
      <c r="MTT2" s="1431"/>
      <c r="MTU2" s="1431"/>
      <c r="MTV2" s="1431"/>
      <c r="MTW2" s="1431"/>
      <c r="MTX2" s="1431"/>
      <c r="MTY2" s="1431"/>
      <c r="MTZ2" s="1431"/>
      <c r="MUA2" s="1431"/>
      <c r="MUB2" s="1431"/>
      <c r="MUC2" s="1431"/>
      <c r="MUD2" s="1431"/>
      <c r="MUE2" s="1431"/>
      <c r="MUF2" s="1431"/>
      <c r="MUG2" s="1431"/>
      <c r="MUH2" s="1431"/>
      <c r="MUI2" s="1431"/>
      <c r="MUJ2" s="1431"/>
      <c r="MUK2" s="1431"/>
      <c r="MUL2" s="1431"/>
      <c r="MUM2" s="1431"/>
      <c r="MUN2" s="1431"/>
      <c r="MUO2" s="1431"/>
      <c r="MUP2" s="1431"/>
      <c r="MUQ2" s="1431"/>
      <c r="MUR2" s="1431"/>
      <c r="MUS2" s="1431"/>
      <c r="MUT2" s="1431"/>
      <c r="MUU2" s="1431"/>
      <c r="MUV2" s="1431"/>
      <c r="MUW2" s="1431"/>
      <c r="MUX2" s="1431"/>
      <c r="MUY2" s="1431"/>
      <c r="MUZ2" s="1431"/>
      <c r="MVA2" s="1431"/>
      <c r="MVB2" s="1431"/>
      <c r="MVC2" s="1431"/>
      <c r="MVD2" s="1431"/>
      <c r="MVE2" s="1431"/>
      <c r="MVF2" s="1431"/>
      <c r="MVG2" s="1431"/>
      <c r="MVH2" s="1431"/>
      <c r="MVI2" s="1431"/>
      <c r="MVJ2" s="1431"/>
      <c r="MVK2" s="1431"/>
      <c r="MVL2" s="1431"/>
      <c r="MVM2" s="1431"/>
      <c r="MVN2" s="1431"/>
      <c r="MVO2" s="1431"/>
      <c r="MVP2" s="1431"/>
      <c r="MVQ2" s="1431"/>
      <c r="MVR2" s="1431"/>
      <c r="MVS2" s="1431"/>
      <c r="MVT2" s="1431"/>
      <c r="MVU2" s="1431"/>
      <c r="MVV2" s="1431"/>
      <c r="MVW2" s="1431"/>
      <c r="MVX2" s="1431"/>
      <c r="MVY2" s="1431"/>
      <c r="MVZ2" s="1431"/>
      <c r="MWA2" s="1431"/>
      <c r="MWB2" s="1431"/>
      <c r="MWC2" s="1431"/>
      <c r="MWD2" s="1431"/>
      <c r="MWE2" s="1431"/>
      <c r="MWF2" s="1431"/>
      <c r="MWG2" s="1431"/>
      <c r="MWH2" s="1431"/>
      <c r="MWI2" s="1431"/>
      <c r="MWJ2" s="1431"/>
      <c r="MWK2" s="1431"/>
      <c r="MWL2" s="1431"/>
      <c r="MWM2" s="1431"/>
      <c r="MWN2" s="1431"/>
      <c r="MWO2" s="1431"/>
      <c r="MWP2" s="1431"/>
      <c r="MWQ2" s="1431"/>
      <c r="MWR2" s="1431"/>
      <c r="MWS2" s="1431"/>
      <c r="MWT2" s="1431"/>
      <c r="MWU2" s="1431"/>
      <c r="MWV2" s="1431"/>
      <c r="MWW2" s="1431"/>
      <c r="MWX2" s="1431"/>
      <c r="MWY2" s="1431"/>
      <c r="MWZ2" s="1431"/>
      <c r="MXA2" s="1431"/>
      <c r="MXB2" s="1431"/>
      <c r="MXC2" s="1431"/>
      <c r="MXD2" s="1431"/>
      <c r="MXE2" s="1431"/>
      <c r="MXF2" s="1431"/>
      <c r="MXG2" s="1431"/>
      <c r="MXH2" s="1431"/>
      <c r="MXI2" s="1431"/>
      <c r="MXJ2" s="1431"/>
      <c r="MXK2" s="1431"/>
      <c r="MXL2" s="1431"/>
      <c r="MXM2" s="1431"/>
      <c r="MXN2" s="1431"/>
      <c r="MXO2" s="1431"/>
      <c r="MXP2" s="1431"/>
      <c r="MXQ2" s="1431"/>
      <c r="MXR2" s="1431"/>
      <c r="MXS2" s="1431"/>
      <c r="MXT2" s="1431"/>
      <c r="MXU2" s="1431"/>
      <c r="MXV2" s="1431"/>
      <c r="MXW2" s="1431"/>
      <c r="MXX2" s="1431"/>
      <c r="MXY2" s="1431"/>
      <c r="MXZ2" s="1431"/>
      <c r="MYA2" s="1431"/>
      <c r="MYB2" s="1431"/>
      <c r="MYC2" s="1431"/>
      <c r="MYD2" s="1431"/>
      <c r="MYE2" s="1431"/>
      <c r="MYF2" s="1431"/>
      <c r="MYG2" s="1431"/>
      <c r="MYH2" s="1431"/>
      <c r="MYI2" s="1431"/>
      <c r="MYJ2" s="1431"/>
      <c r="MYK2" s="1431"/>
      <c r="MYL2" s="1431"/>
      <c r="MYM2" s="1431"/>
      <c r="MYN2" s="1431"/>
      <c r="MYO2" s="1431"/>
      <c r="MYP2" s="1431"/>
      <c r="MYQ2" s="1431"/>
      <c r="MYR2" s="1431"/>
      <c r="MYS2" s="1431"/>
      <c r="MYT2" s="1431"/>
      <c r="MYU2" s="1431"/>
      <c r="MYV2" s="1431"/>
      <c r="MYW2" s="1431"/>
      <c r="MYX2" s="1431"/>
      <c r="MYY2" s="1431"/>
      <c r="MYZ2" s="1431"/>
      <c r="MZA2" s="1431"/>
      <c r="MZB2" s="1431"/>
      <c r="MZC2" s="1431"/>
      <c r="MZD2" s="1431"/>
      <c r="MZE2" s="1431"/>
      <c r="MZF2" s="1431"/>
      <c r="MZG2" s="1431"/>
      <c r="MZH2" s="1431"/>
      <c r="MZI2" s="1431"/>
      <c r="MZJ2" s="1431"/>
      <c r="MZK2" s="1431"/>
      <c r="MZL2" s="1431"/>
      <c r="MZM2" s="1431"/>
      <c r="MZN2" s="1431"/>
      <c r="MZO2" s="1431"/>
      <c r="MZP2" s="1431"/>
      <c r="MZQ2" s="1431"/>
      <c r="MZR2" s="1431"/>
      <c r="MZS2" s="1431"/>
      <c r="MZT2" s="1431"/>
      <c r="MZU2" s="1431"/>
      <c r="MZV2" s="1431"/>
      <c r="MZW2" s="1431"/>
      <c r="MZX2" s="1431"/>
      <c r="MZY2" s="1431"/>
      <c r="MZZ2" s="1431"/>
      <c r="NAA2" s="1431"/>
      <c r="NAB2" s="1431"/>
      <c r="NAC2" s="1431"/>
      <c r="NAD2" s="1431"/>
      <c r="NAE2" s="1431"/>
      <c r="NAF2" s="1431"/>
      <c r="NAG2" s="1431"/>
      <c r="NAH2" s="1431"/>
      <c r="NAI2" s="1431"/>
      <c r="NAJ2" s="1431"/>
      <c r="NAK2" s="1431"/>
      <c r="NAL2" s="1431"/>
      <c r="NAM2" s="1431"/>
      <c r="NAN2" s="1431"/>
      <c r="NAO2" s="1431"/>
      <c r="NAP2" s="1431"/>
      <c r="NAQ2" s="1431"/>
      <c r="NAR2" s="1431"/>
      <c r="NAS2" s="1431"/>
      <c r="NAT2" s="1431"/>
      <c r="NAU2" s="1431"/>
      <c r="NAV2" s="1431"/>
      <c r="NAW2" s="1431"/>
      <c r="NAX2" s="1431"/>
      <c r="NAY2" s="1431"/>
      <c r="NAZ2" s="1431"/>
      <c r="NBA2" s="1431"/>
      <c r="NBB2" s="1431"/>
      <c r="NBC2" s="1431"/>
      <c r="NBD2" s="1431"/>
      <c r="NBE2" s="1431"/>
      <c r="NBF2" s="1431"/>
      <c r="NBG2" s="1431"/>
      <c r="NBH2" s="1431"/>
      <c r="NBI2" s="1431"/>
      <c r="NBJ2" s="1431"/>
      <c r="NBK2" s="1431"/>
      <c r="NBL2" s="1431"/>
      <c r="NBM2" s="1431"/>
      <c r="NBN2" s="1431"/>
      <c r="NBO2" s="1431"/>
      <c r="NBP2" s="1431"/>
      <c r="NBQ2" s="1431"/>
      <c r="NBR2" s="1431"/>
      <c r="NBS2" s="1431"/>
      <c r="NBT2" s="1431"/>
      <c r="NBU2" s="1431"/>
      <c r="NBV2" s="1431"/>
      <c r="NBW2" s="1431"/>
      <c r="NBX2" s="1431"/>
      <c r="NBY2" s="1431"/>
      <c r="NBZ2" s="1431"/>
      <c r="NCA2" s="1431"/>
      <c r="NCB2" s="1431"/>
      <c r="NCC2" s="1431"/>
      <c r="NCD2" s="1431"/>
      <c r="NCE2" s="1431"/>
      <c r="NCF2" s="1431"/>
      <c r="NCG2" s="1431"/>
      <c r="NCH2" s="1431"/>
      <c r="NCI2" s="1431"/>
      <c r="NCJ2" s="1431"/>
      <c r="NCK2" s="1431"/>
      <c r="NCL2" s="1431"/>
      <c r="NCM2" s="1431"/>
      <c r="NCN2" s="1431"/>
      <c r="NCO2" s="1431"/>
      <c r="NCP2" s="1431"/>
      <c r="NCQ2" s="1431"/>
      <c r="NCR2" s="1431"/>
      <c r="NCS2" s="1431"/>
      <c r="NCT2" s="1431"/>
      <c r="NCU2" s="1431"/>
      <c r="NCV2" s="1431"/>
      <c r="NCW2" s="1431"/>
      <c r="NCX2" s="1431"/>
      <c r="NCY2" s="1431"/>
      <c r="NCZ2" s="1431"/>
      <c r="NDA2" s="1431"/>
      <c r="NDB2" s="1431"/>
      <c r="NDC2" s="1431"/>
      <c r="NDD2" s="1431"/>
      <c r="NDE2" s="1431"/>
      <c r="NDF2" s="1431"/>
      <c r="NDG2" s="1431"/>
      <c r="NDH2" s="1431"/>
      <c r="NDI2" s="1431"/>
      <c r="NDJ2" s="1431"/>
      <c r="NDK2" s="1431"/>
      <c r="NDL2" s="1431"/>
      <c r="NDM2" s="1431"/>
      <c r="NDN2" s="1431"/>
      <c r="NDO2" s="1431"/>
      <c r="NDP2" s="1431"/>
      <c r="NDQ2" s="1431"/>
      <c r="NDR2" s="1431"/>
      <c r="NDS2" s="1431"/>
      <c r="NDT2" s="1431"/>
      <c r="NDU2" s="1431"/>
      <c r="NDV2" s="1431"/>
      <c r="NDW2" s="1431"/>
      <c r="NDX2" s="1431"/>
      <c r="NDY2" s="1431"/>
      <c r="NDZ2" s="1431"/>
      <c r="NEA2" s="1431"/>
      <c r="NEB2" s="1431"/>
      <c r="NEC2" s="1431"/>
      <c r="NED2" s="1431"/>
      <c r="NEE2" s="1431"/>
      <c r="NEF2" s="1431"/>
      <c r="NEG2" s="1431"/>
      <c r="NEH2" s="1431"/>
      <c r="NEI2" s="1431"/>
      <c r="NEJ2" s="1431"/>
      <c r="NEK2" s="1431"/>
      <c r="NEL2" s="1431"/>
      <c r="NEM2" s="1431"/>
      <c r="NEN2" s="1431"/>
      <c r="NEO2" s="1431"/>
      <c r="NEP2" s="1431"/>
      <c r="NEQ2" s="1431"/>
      <c r="NER2" s="1431"/>
      <c r="NES2" s="1431"/>
      <c r="NET2" s="1431"/>
      <c r="NEU2" s="1431"/>
      <c r="NEV2" s="1431"/>
      <c r="NEW2" s="1431"/>
      <c r="NEX2" s="1431"/>
      <c r="NEY2" s="1431"/>
      <c r="NEZ2" s="1431"/>
      <c r="NFA2" s="1431"/>
      <c r="NFB2" s="1431"/>
      <c r="NFC2" s="1431"/>
      <c r="NFD2" s="1431"/>
      <c r="NFE2" s="1431"/>
      <c r="NFF2" s="1431"/>
      <c r="NFG2" s="1431"/>
      <c r="NFH2" s="1431"/>
      <c r="NFI2" s="1431"/>
      <c r="NFJ2" s="1431"/>
      <c r="NFK2" s="1431"/>
      <c r="NFL2" s="1431"/>
      <c r="NFM2" s="1431"/>
      <c r="NFN2" s="1431"/>
      <c r="NFO2" s="1431"/>
      <c r="NFP2" s="1431"/>
      <c r="NFQ2" s="1431"/>
      <c r="NFR2" s="1431"/>
      <c r="NFS2" s="1431"/>
      <c r="NFT2" s="1431"/>
      <c r="NFU2" s="1431"/>
      <c r="NFV2" s="1431"/>
      <c r="NFW2" s="1431"/>
      <c r="NFX2" s="1431"/>
      <c r="NFY2" s="1431"/>
      <c r="NFZ2" s="1431"/>
      <c r="NGA2" s="1431"/>
      <c r="NGB2" s="1431"/>
      <c r="NGC2" s="1431"/>
      <c r="NGD2" s="1431"/>
      <c r="NGE2" s="1431"/>
      <c r="NGF2" s="1431"/>
      <c r="NGG2" s="1431"/>
      <c r="NGH2" s="1431"/>
      <c r="NGI2" s="1431"/>
      <c r="NGJ2" s="1431"/>
      <c r="NGK2" s="1431"/>
      <c r="NGL2" s="1431"/>
      <c r="NGM2" s="1431"/>
      <c r="NGN2" s="1431"/>
      <c r="NGO2" s="1431"/>
      <c r="NGP2" s="1431"/>
      <c r="NGQ2" s="1431"/>
      <c r="NGR2" s="1431"/>
      <c r="NGS2" s="1431"/>
      <c r="NGT2" s="1431"/>
      <c r="NGU2" s="1431"/>
      <c r="NGV2" s="1431"/>
      <c r="NGW2" s="1431"/>
      <c r="NGX2" s="1431"/>
      <c r="NGY2" s="1431"/>
      <c r="NGZ2" s="1431"/>
      <c r="NHA2" s="1431"/>
      <c r="NHB2" s="1431"/>
      <c r="NHC2" s="1431"/>
      <c r="NHD2" s="1431"/>
      <c r="NHE2" s="1431"/>
      <c r="NHF2" s="1431"/>
      <c r="NHG2" s="1431"/>
      <c r="NHH2" s="1431"/>
      <c r="NHI2" s="1431"/>
      <c r="NHJ2" s="1431"/>
      <c r="NHK2" s="1431"/>
      <c r="NHL2" s="1431"/>
      <c r="NHM2" s="1431"/>
      <c r="NHN2" s="1431"/>
      <c r="NHO2" s="1431"/>
      <c r="NHP2" s="1431"/>
      <c r="NHQ2" s="1431"/>
      <c r="NHR2" s="1431"/>
      <c r="NHS2" s="1431"/>
      <c r="NHT2" s="1431"/>
      <c r="NHU2" s="1431"/>
      <c r="NHV2" s="1431"/>
      <c r="NHW2" s="1431"/>
      <c r="NHX2" s="1431"/>
      <c r="NHY2" s="1431"/>
      <c r="NHZ2" s="1431"/>
      <c r="NIA2" s="1431"/>
      <c r="NIB2" s="1431"/>
      <c r="NIC2" s="1431"/>
      <c r="NID2" s="1431"/>
      <c r="NIE2" s="1431"/>
      <c r="NIF2" s="1431"/>
      <c r="NIG2" s="1431"/>
      <c r="NIH2" s="1431"/>
      <c r="NII2" s="1431"/>
      <c r="NIJ2" s="1431"/>
      <c r="NIK2" s="1431"/>
      <c r="NIL2" s="1431"/>
      <c r="NIM2" s="1431"/>
      <c r="NIN2" s="1431"/>
      <c r="NIO2" s="1431"/>
      <c r="NIP2" s="1431"/>
      <c r="NIQ2" s="1431"/>
      <c r="NIR2" s="1431"/>
      <c r="NIS2" s="1431"/>
      <c r="NIT2" s="1431"/>
      <c r="NIU2" s="1431"/>
      <c r="NIV2" s="1431"/>
      <c r="NIW2" s="1431"/>
      <c r="NIX2" s="1431"/>
      <c r="NIY2" s="1431"/>
      <c r="NIZ2" s="1431"/>
      <c r="NJA2" s="1431"/>
      <c r="NJB2" s="1431"/>
      <c r="NJC2" s="1431"/>
      <c r="NJD2" s="1431"/>
      <c r="NJE2" s="1431"/>
      <c r="NJF2" s="1431"/>
      <c r="NJG2" s="1431"/>
      <c r="NJH2" s="1431"/>
      <c r="NJI2" s="1431"/>
      <c r="NJJ2" s="1431"/>
      <c r="NJK2" s="1431"/>
      <c r="NJL2" s="1431"/>
      <c r="NJM2" s="1431"/>
      <c r="NJN2" s="1431"/>
      <c r="NJO2" s="1431"/>
      <c r="NJP2" s="1431"/>
      <c r="NJQ2" s="1431"/>
      <c r="NJR2" s="1431"/>
      <c r="NJS2" s="1431"/>
      <c r="NJT2" s="1431"/>
      <c r="NJU2" s="1431"/>
      <c r="NJV2" s="1431"/>
      <c r="NJW2" s="1431"/>
      <c r="NJX2" s="1431"/>
      <c r="NJY2" s="1431"/>
      <c r="NJZ2" s="1431"/>
      <c r="NKA2" s="1431"/>
      <c r="NKB2" s="1431"/>
      <c r="NKC2" s="1431"/>
      <c r="NKD2" s="1431"/>
      <c r="NKE2" s="1431"/>
      <c r="NKF2" s="1431"/>
      <c r="NKG2" s="1431"/>
      <c r="NKH2" s="1431"/>
      <c r="NKI2" s="1431"/>
      <c r="NKJ2" s="1431"/>
      <c r="NKK2" s="1431"/>
      <c r="NKL2" s="1431"/>
      <c r="NKM2" s="1431"/>
      <c r="NKN2" s="1431"/>
      <c r="NKO2" s="1431"/>
      <c r="NKP2" s="1431"/>
      <c r="NKQ2" s="1431"/>
      <c r="NKR2" s="1431"/>
      <c r="NKS2" s="1431"/>
      <c r="NKT2" s="1431"/>
      <c r="NKU2" s="1431"/>
      <c r="NKV2" s="1431"/>
      <c r="NKW2" s="1431"/>
      <c r="NKX2" s="1431"/>
      <c r="NKY2" s="1431"/>
      <c r="NKZ2" s="1431"/>
      <c r="NLA2" s="1431"/>
      <c r="NLB2" s="1431"/>
      <c r="NLC2" s="1431"/>
      <c r="NLD2" s="1431"/>
      <c r="NLE2" s="1431"/>
      <c r="NLF2" s="1431"/>
      <c r="NLG2" s="1431"/>
      <c r="NLH2" s="1431"/>
      <c r="NLI2" s="1431"/>
      <c r="NLJ2" s="1431"/>
      <c r="NLK2" s="1431"/>
      <c r="NLL2" s="1431"/>
      <c r="NLM2" s="1431"/>
      <c r="NLN2" s="1431"/>
      <c r="NLO2" s="1431"/>
      <c r="NLP2" s="1431"/>
      <c r="NLQ2" s="1431"/>
      <c r="NLR2" s="1431"/>
      <c r="NLS2" s="1431"/>
      <c r="NLT2" s="1431"/>
      <c r="NLU2" s="1431"/>
      <c r="NLV2" s="1431"/>
      <c r="NLW2" s="1431"/>
      <c r="NLX2" s="1431"/>
      <c r="NLY2" s="1431"/>
      <c r="NLZ2" s="1431"/>
      <c r="NMA2" s="1431"/>
      <c r="NMB2" s="1431"/>
      <c r="NMC2" s="1431"/>
      <c r="NMD2" s="1431"/>
      <c r="NME2" s="1431"/>
      <c r="NMF2" s="1431"/>
      <c r="NMG2" s="1431"/>
      <c r="NMH2" s="1431"/>
      <c r="NMI2" s="1431"/>
      <c r="NMJ2" s="1431"/>
      <c r="NMK2" s="1431"/>
      <c r="NML2" s="1431"/>
      <c r="NMM2" s="1431"/>
      <c r="NMN2" s="1431"/>
      <c r="NMO2" s="1431"/>
      <c r="NMP2" s="1431"/>
      <c r="NMQ2" s="1431"/>
      <c r="NMR2" s="1431"/>
      <c r="NMS2" s="1431"/>
      <c r="NMT2" s="1431"/>
      <c r="NMU2" s="1431"/>
      <c r="NMV2" s="1431"/>
      <c r="NMW2" s="1431"/>
      <c r="NMX2" s="1431"/>
      <c r="NMY2" s="1431"/>
      <c r="NMZ2" s="1431"/>
      <c r="NNA2" s="1431"/>
      <c r="NNB2" s="1431"/>
      <c r="NNC2" s="1431"/>
      <c r="NND2" s="1431"/>
      <c r="NNE2" s="1431"/>
      <c r="NNF2" s="1431"/>
      <c r="NNG2" s="1431"/>
      <c r="NNH2" s="1431"/>
      <c r="NNI2" s="1431"/>
      <c r="NNJ2" s="1431"/>
      <c r="NNK2" s="1431"/>
      <c r="NNL2" s="1431"/>
      <c r="NNM2" s="1431"/>
      <c r="NNN2" s="1431"/>
      <c r="NNO2" s="1431"/>
      <c r="NNP2" s="1431"/>
      <c r="NNQ2" s="1431"/>
      <c r="NNR2" s="1431"/>
      <c r="NNS2" s="1431"/>
      <c r="NNT2" s="1431"/>
      <c r="NNU2" s="1431"/>
      <c r="NNV2" s="1431"/>
      <c r="NNW2" s="1431"/>
      <c r="NNX2" s="1431"/>
      <c r="NNY2" s="1431"/>
      <c r="NNZ2" s="1431"/>
      <c r="NOA2" s="1431"/>
      <c r="NOB2" s="1431"/>
      <c r="NOC2" s="1431"/>
      <c r="NOD2" s="1431"/>
      <c r="NOE2" s="1431"/>
      <c r="NOF2" s="1431"/>
      <c r="NOG2" s="1431"/>
      <c r="NOH2" s="1431"/>
      <c r="NOI2" s="1431"/>
      <c r="NOJ2" s="1431"/>
      <c r="NOK2" s="1431"/>
      <c r="NOL2" s="1431"/>
      <c r="NOM2" s="1431"/>
      <c r="NON2" s="1431"/>
      <c r="NOO2" s="1431"/>
      <c r="NOP2" s="1431"/>
      <c r="NOQ2" s="1431"/>
      <c r="NOR2" s="1431"/>
      <c r="NOS2" s="1431"/>
      <c r="NOT2" s="1431"/>
      <c r="NOU2" s="1431"/>
      <c r="NOV2" s="1431"/>
      <c r="NOW2" s="1431"/>
      <c r="NOX2" s="1431"/>
      <c r="NOY2" s="1431"/>
      <c r="NOZ2" s="1431"/>
      <c r="NPA2" s="1431"/>
      <c r="NPB2" s="1431"/>
      <c r="NPC2" s="1431"/>
      <c r="NPD2" s="1431"/>
      <c r="NPE2" s="1431"/>
      <c r="NPF2" s="1431"/>
      <c r="NPG2" s="1431"/>
      <c r="NPH2" s="1431"/>
      <c r="NPI2" s="1431"/>
      <c r="NPJ2" s="1431"/>
      <c r="NPK2" s="1431"/>
      <c r="NPL2" s="1431"/>
      <c r="NPM2" s="1431"/>
      <c r="NPN2" s="1431"/>
      <c r="NPO2" s="1431"/>
      <c r="NPP2" s="1431"/>
      <c r="NPQ2" s="1431"/>
      <c r="NPR2" s="1431"/>
      <c r="NPS2" s="1431"/>
      <c r="NPT2" s="1431"/>
      <c r="NPU2" s="1431"/>
      <c r="NPV2" s="1431"/>
      <c r="NPW2" s="1431"/>
      <c r="NPX2" s="1431"/>
      <c r="NPY2" s="1431"/>
      <c r="NPZ2" s="1431"/>
      <c r="NQA2" s="1431"/>
      <c r="NQB2" s="1431"/>
      <c r="NQC2" s="1431"/>
      <c r="NQD2" s="1431"/>
      <c r="NQE2" s="1431"/>
      <c r="NQF2" s="1431"/>
      <c r="NQG2" s="1431"/>
      <c r="NQH2" s="1431"/>
      <c r="NQI2" s="1431"/>
      <c r="NQJ2" s="1431"/>
      <c r="NQK2" s="1431"/>
      <c r="NQL2" s="1431"/>
      <c r="NQM2" s="1431"/>
      <c r="NQN2" s="1431"/>
      <c r="NQO2" s="1431"/>
      <c r="NQP2" s="1431"/>
      <c r="NQQ2" s="1431"/>
      <c r="NQR2" s="1431"/>
      <c r="NQS2" s="1431"/>
      <c r="NQT2" s="1431"/>
      <c r="NQU2" s="1431"/>
      <c r="NQV2" s="1431"/>
      <c r="NQW2" s="1431"/>
      <c r="NQX2" s="1431"/>
      <c r="NQY2" s="1431"/>
      <c r="NQZ2" s="1431"/>
      <c r="NRA2" s="1431"/>
      <c r="NRB2" s="1431"/>
      <c r="NRC2" s="1431"/>
      <c r="NRD2" s="1431"/>
      <c r="NRE2" s="1431"/>
      <c r="NRF2" s="1431"/>
      <c r="NRG2" s="1431"/>
      <c r="NRH2" s="1431"/>
      <c r="NRI2" s="1431"/>
      <c r="NRJ2" s="1431"/>
      <c r="NRK2" s="1431"/>
      <c r="NRL2" s="1431"/>
      <c r="NRM2" s="1431"/>
      <c r="NRN2" s="1431"/>
      <c r="NRO2" s="1431"/>
      <c r="NRP2" s="1431"/>
      <c r="NRQ2" s="1431"/>
      <c r="NRR2" s="1431"/>
      <c r="NRS2" s="1431"/>
      <c r="NRT2" s="1431"/>
      <c r="NRU2" s="1431"/>
      <c r="NRV2" s="1431"/>
      <c r="NRW2" s="1431"/>
      <c r="NRX2" s="1431"/>
      <c r="NRY2" s="1431"/>
      <c r="NRZ2" s="1431"/>
      <c r="NSA2" s="1431"/>
      <c r="NSB2" s="1431"/>
      <c r="NSC2" s="1431"/>
      <c r="NSD2" s="1431"/>
      <c r="NSE2" s="1431"/>
      <c r="NSF2" s="1431"/>
      <c r="NSG2" s="1431"/>
      <c r="NSH2" s="1431"/>
      <c r="NSI2" s="1431"/>
      <c r="NSJ2" s="1431"/>
      <c r="NSK2" s="1431"/>
      <c r="NSL2" s="1431"/>
      <c r="NSM2" s="1431"/>
      <c r="NSN2" s="1431"/>
      <c r="NSO2" s="1431"/>
      <c r="NSP2" s="1431"/>
      <c r="NSQ2" s="1431"/>
      <c r="NSR2" s="1431"/>
      <c r="NSS2" s="1431"/>
      <c r="NST2" s="1431"/>
      <c r="NSU2" s="1431"/>
      <c r="NSV2" s="1431"/>
      <c r="NSW2" s="1431"/>
      <c r="NSX2" s="1431"/>
      <c r="NSY2" s="1431"/>
      <c r="NSZ2" s="1431"/>
      <c r="NTA2" s="1431"/>
      <c r="NTB2" s="1431"/>
      <c r="NTC2" s="1431"/>
      <c r="NTD2" s="1431"/>
      <c r="NTE2" s="1431"/>
      <c r="NTF2" s="1431"/>
      <c r="NTG2" s="1431"/>
      <c r="NTH2" s="1431"/>
      <c r="NTI2" s="1431"/>
      <c r="NTJ2" s="1431"/>
      <c r="NTK2" s="1431"/>
      <c r="NTL2" s="1431"/>
      <c r="NTM2" s="1431"/>
      <c r="NTN2" s="1431"/>
      <c r="NTO2" s="1431"/>
      <c r="NTP2" s="1431"/>
      <c r="NTQ2" s="1431"/>
      <c r="NTR2" s="1431"/>
      <c r="NTS2" s="1431"/>
      <c r="NTT2" s="1431"/>
      <c r="NTU2" s="1431"/>
      <c r="NTV2" s="1431"/>
      <c r="NTW2" s="1431"/>
      <c r="NTX2" s="1431"/>
      <c r="NTY2" s="1431"/>
      <c r="NTZ2" s="1431"/>
      <c r="NUA2" s="1431"/>
      <c r="NUB2" s="1431"/>
      <c r="NUC2" s="1431"/>
      <c r="NUD2" s="1431"/>
      <c r="NUE2" s="1431"/>
      <c r="NUF2" s="1431"/>
      <c r="NUG2" s="1431"/>
      <c r="NUH2" s="1431"/>
      <c r="NUI2" s="1431"/>
      <c r="NUJ2" s="1431"/>
      <c r="NUK2" s="1431"/>
      <c r="NUL2" s="1431"/>
      <c r="NUM2" s="1431"/>
      <c r="NUN2" s="1431"/>
      <c r="NUO2" s="1431"/>
      <c r="NUP2" s="1431"/>
      <c r="NUQ2" s="1431"/>
      <c r="NUR2" s="1431"/>
      <c r="NUS2" s="1431"/>
      <c r="NUT2" s="1431"/>
      <c r="NUU2" s="1431"/>
      <c r="NUV2" s="1431"/>
      <c r="NUW2" s="1431"/>
      <c r="NUX2" s="1431"/>
      <c r="NUY2" s="1431"/>
      <c r="NUZ2" s="1431"/>
      <c r="NVA2" s="1431"/>
      <c r="NVB2" s="1431"/>
      <c r="NVC2" s="1431"/>
      <c r="NVD2" s="1431"/>
      <c r="NVE2" s="1431"/>
      <c r="NVF2" s="1431"/>
      <c r="NVG2" s="1431"/>
      <c r="NVH2" s="1431"/>
      <c r="NVI2" s="1431"/>
      <c r="NVJ2" s="1431"/>
      <c r="NVK2" s="1431"/>
      <c r="NVL2" s="1431"/>
      <c r="NVM2" s="1431"/>
      <c r="NVN2" s="1431"/>
      <c r="NVO2" s="1431"/>
      <c r="NVP2" s="1431"/>
      <c r="NVQ2" s="1431"/>
      <c r="NVR2" s="1431"/>
      <c r="NVS2" s="1431"/>
      <c r="NVT2" s="1431"/>
      <c r="NVU2" s="1431"/>
      <c r="NVV2" s="1431"/>
      <c r="NVW2" s="1431"/>
      <c r="NVX2" s="1431"/>
      <c r="NVY2" s="1431"/>
      <c r="NVZ2" s="1431"/>
      <c r="NWA2" s="1431"/>
      <c r="NWB2" s="1431"/>
      <c r="NWC2" s="1431"/>
      <c r="NWD2" s="1431"/>
      <c r="NWE2" s="1431"/>
      <c r="NWF2" s="1431"/>
      <c r="NWG2" s="1431"/>
      <c r="NWH2" s="1431"/>
      <c r="NWI2" s="1431"/>
      <c r="NWJ2" s="1431"/>
      <c r="NWK2" s="1431"/>
      <c r="NWL2" s="1431"/>
      <c r="NWM2" s="1431"/>
      <c r="NWN2" s="1431"/>
      <c r="NWO2" s="1431"/>
      <c r="NWP2" s="1431"/>
      <c r="NWQ2" s="1431"/>
      <c r="NWR2" s="1431"/>
      <c r="NWS2" s="1431"/>
      <c r="NWT2" s="1431"/>
      <c r="NWU2" s="1431"/>
      <c r="NWV2" s="1431"/>
      <c r="NWW2" s="1431"/>
      <c r="NWX2" s="1431"/>
      <c r="NWY2" s="1431"/>
      <c r="NWZ2" s="1431"/>
      <c r="NXA2" s="1431"/>
      <c r="NXB2" s="1431"/>
      <c r="NXC2" s="1431"/>
      <c r="NXD2" s="1431"/>
      <c r="NXE2" s="1431"/>
      <c r="NXF2" s="1431"/>
      <c r="NXG2" s="1431"/>
      <c r="NXH2" s="1431"/>
      <c r="NXI2" s="1431"/>
      <c r="NXJ2" s="1431"/>
      <c r="NXK2" s="1431"/>
      <c r="NXL2" s="1431"/>
      <c r="NXM2" s="1431"/>
      <c r="NXN2" s="1431"/>
      <c r="NXO2" s="1431"/>
      <c r="NXP2" s="1431"/>
      <c r="NXQ2" s="1431"/>
      <c r="NXR2" s="1431"/>
      <c r="NXS2" s="1431"/>
      <c r="NXT2" s="1431"/>
      <c r="NXU2" s="1431"/>
      <c r="NXV2" s="1431"/>
      <c r="NXW2" s="1431"/>
      <c r="NXX2" s="1431"/>
      <c r="NXY2" s="1431"/>
      <c r="NXZ2" s="1431"/>
      <c r="NYA2" s="1431"/>
      <c r="NYB2" s="1431"/>
      <c r="NYC2" s="1431"/>
      <c r="NYD2" s="1431"/>
      <c r="NYE2" s="1431"/>
      <c r="NYF2" s="1431"/>
      <c r="NYG2" s="1431"/>
      <c r="NYH2" s="1431"/>
      <c r="NYI2" s="1431"/>
      <c r="NYJ2" s="1431"/>
      <c r="NYK2" s="1431"/>
      <c r="NYL2" s="1431"/>
      <c r="NYM2" s="1431"/>
      <c r="NYN2" s="1431"/>
      <c r="NYO2" s="1431"/>
      <c r="NYP2" s="1431"/>
      <c r="NYQ2" s="1431"/>
      <c r="NYR2" s="1431"/>
      <c r="NYS2" s="1431"/>
      <c r="NYT2" s="1431"/>
      <c r="NYU2" s="1431"/>
      <c r="NYV2" s="1431"/>
      <c r="NYW2" s="1431"/>
      <c r="NYX2" s="1431"/>
      <c r="NYY2" s="1431"/>
      <c r="NYZ2" s="1431"/>
      <c r="NZA2" s="1431"/>
      <c r="NZB2" s="1431"/>
      <c r="NZC2" s="1431"/>
      <c r="NZD2" s="1431"/>
      <c r="NZE2" s="1431"/>
      <c r="NZF2" s="1431"/>
      <c r="NZG2" s="1431"/>
      <c r="NZH2" s="1431"/>
      <c r="NZI2" s="1431"/>
      <c r="NZJ2" s="1431"/>
      <c r="NZK2" s="1431"/>
      <c r="NZL2" s="1431"/>
      <c r="NZM2" s="1431"/>
      <c r="NZN2" s="1431"/>
      <c r="NZO2" s="1431"/>
      <c r="NZP2" s="1431"/>
      <c r="NZQ2" s="1431"/>
      <c r="NZR2" s="1431"/>
      <c r="NZS2" s="1431"/>
      <c r="NZT2" s="1431"/>
      <c r="NZU2" s="1431"/>
      <c r="NZV2" s="1431"/>
      <c r="NZW2" s="1431"/>
      <c r="NZX2" s="1431"/>
      <c r="NZY2" s="1431"/>
      <c r="NZZ2" s="1431"/>
      <c r="OAA2" s="1431"/>
      <c r="OAB2" s="1431"/>
      <c r="OAC2" s="1431"/>
      <c r="OAD2" s="1431"/>
      <c r="OAE2" s="1431"/>
      <c r="OAF2" s="1431"/>
      <c r="OAG2" s="1431"/>
      <c r="OAH2" s="1431"/>
      <c r="OAI2" s="1431"/>
      <c r="OAJ2" s="1431"/>
      <c r="OAK2" s="1431"/>
      <c r="OAL2" s="1431"/>
      <c r="OAM2" s="1431"/>
      <c r="OAN2" s="1431"/>
      <c r="OAO2" s="1431"/>
      <c r="OAP2" s="1431"/>
      <c r="OAQ2" s="1431"/>
      <c r="OAR2" s="1431"/>
      <c r="OAS2" s="1431"/>
      <c r="OAT2" s="1431"/>
      <c r="OAU2" s="1431"/>
      <c r="OAV2" s="1431"/>
      <c r="OAW2" s="1431"/>
      <c r="OAX2" s="1431"/>
      <c r="OAY2" s="1431"/>
      <c r="OAZ2" s="1431"/>
      <c r="OBA2" s="1431"/>
      <c r="OBB2" s="1431"/>
      <c r="OBC2" s="1431"/>
      <c r="OBD2" s="1431"/>
      <c r="OBE2" s="1431"/>
      <c r="OBF2" s="1431"/>
      <c r="OBG2" s="1431"/>
      <c r="OBH2" s="1431"/>
      <c r="OBI2" s="1431"/>
      <c r="OBJ2" s="1431"/>
      <c r="OBK2" s="1431"/>
      <c r="OBL2" s="1431"/>
      <c r="OBM2" s="1431"/>
      <c r="OBN2" s="1431"/>
      <c r="OBO2" s="1431"/>
      <c r="OBP2" s="1431"/>
      <c r="OBQ2" s="1431"/>
      <c r="OBR2" s="1431"/>
      <c r="OBS2" s="1431"/>
      <c r="OBT2" s="1431"/>
      <c r="OBU2" s="1431"/>
      <c r="OBV2" s="1431"/>
      <c r="OBW2" s="1431"/>
      <c r="OBX2" s="1431"/>
      <c r="OBY2" s="1431"/>
      <c r="OBZ2" s="1431"/>
      <c r="OCA2" s="1431"/>
      <c r="OCB2" s="1431"/>
      <c r="OCC2" s="1431"/>
      <c r="OCD2" s="1431"/>
      <c r="OCE2" s="1431"/>
      <c r="OCF2" s="1431"/>
      <c r="OCG2" s="1431"/>
      <c r="OCH2" s="1431"/>
      <c r="OCI2" s="1431"/>
      <c r="OCJ2" s="1431"/>
      <c r="OCK2" s="1431"/>
      <c r="OCL2" s="1431"/>
      <c r="OCM2" s="1431"/>
      <c r="OCN2" s="1431"/>
      <c r="OCO2" s="1431"/>
      <c r="OCP2" s="1431"/>
      <c r="OCQ2" s="1431"/>
      <c r="OCR2" s="1431"/>
      <c r="OCS2" s="1431"/>
      <c r="OCT2" s="1431"/>
      <c r="OCU2" s="1431"/>
      <c r="OCV2" s="1431"/>
      <c r="OCW2" s="1431"/>
      <c r="OCX2" s="1431"/>
      <c r="OCY2" s="1431"/>
      <c r="OCZ2" s="1431"/>
      <c r="ODA2" s="1431"/>
      <c r="ODB2" s="1431"/>
      <c r="ODC2" s="1431"/>
      <c r="ODD2" s="1431"/>
      <c r="ODE2" s="1431"/>
      <c r="ODF2" s="1431"/>
      <c r="ODG2" s="1431"/>
      <c r="ODH2" s="1431"/>
      <c r="ODI2" s="1431"/>
      <c r="ODJ2" s="1431"/>
      <c r="ODK2" s="1431"/>
      <c r="ODL2" s="1431"/>
      <c r="ODM2" s="1431"/>
      <c r="ODN2" s="1431"/>
      <c r="ODO2" s="1431"/>
      <c r="ODP2" s="1431"/>
      <c r="ODQ2" s="1431"/>
      <c r="ODR2" s="1431"/>
      <c r="ODS2" s="1431"/>
      <c r="ODT2" s="1431"/>
      <c r="ODU2" s="1431"/>
      <c r="ODV2" s="1431"/>
      <c r="ODW2" s="1431"/>
      <c r="ODX2" s="1431"/>
      <c r="ODY2" s="1431"/>
      <c r="ODZ2" s="1431"/>
      <c r="OEA2" s="1431"/>
      <c r="OEB2" s="1431"/>
      <c r="OEC2" s="1431"/>
      <c r="OED2" s="1431"/>
      <c r="OEE2" s="1431"/>
      <c r="OEF2" s="1431"/>
      <c r="OEG2" s="1431"/>
      <c r="OEH2" s="1431"/>
      <c r="OEI2" s="1431"/>
      <c r="OEJ2" s="1431"/>
      <c r="OEK2" s="1431"/>
      <c r="OEL2" s="1431"/>
      <c r="OEM2" s="1431"/>
      <c r="OEN2" s="1431"/>
      <c r="OEO2" s="1431"/>
      <c r="OEP2" s="1431"/>
      <c r="OEQ2" s="1431"/>
      <c r="OER2" s="1431"/>
      <c r="OES2" s="1431"/>
      <c r="OET2" s="1431"/>
      <c r="OEU2" s="1431"/>
      <c r="OEV2" s="1431"/>
      <c r="OEW2" s="1431"/>
      <c r="OEX2" s="1431"/>
      <c r="OEY2" s="1431"/>
      <c r="OEZ2" s="1431"/>
      <c r="OFA2" s="1431"/>
      <c r="OFB2" s="1431"/>
      <c r="OFC2" s="1431"/>
      <c r="OFD2" s="1431"/>
      <c r="OFE2" s="1431"/>
      <c r="OFF2" s="1431"/>
      <c r="OFG2" s="1431"/>
      <c r="OFH2" s="1431"/>
      <c r="OFI2" s="1431"/>
      <c r="OFJ2" s="1431"/>
      <c r="OFK2" s="1431"/>
      <c r="OFL2" s="1431"/>
      <c r="OFM2" s="1431"/>
      <c r="OFN2" s="1431"/>
      <c r="OFO2" s="1431"/>
      <c r="OFP2" s="1431"/>
      <c r="OFQ2" s="1431"/>
      <c r="OFR2" s="1431"/>
      <c r="OFS2" s="1431"/>
      <c r="OFT2" s="1431"/>
      <c r="OFU2" s="1431"/>
      <c r="OFV2" s="1431"/>
      <c r="OFW2" s="1431"/>
      <c r="OFX2" s="1431"/>
      <c r="OFY2" s="1431"/>
      <c r="OFZ2" s="1431"/>
      <c r="OGA2" s="1431"/>
      <c r="OGB2" s="1431"/>
      <c r="OGC2" s="1431"/>
      <c r="OGD2" s="1431"/>
      <c r="OGE2" s="1431"/>
      <c r="OGF2" s="1431"/>
      <c r="OGG2" s="1431"/>
      <c r="OGH2" s="1431"/>
      <c r="OGI2" s="1431"/>
      <c r="OGJ2" s="1431"/>
      <c r="OGK2" s="1431"/>
      <c r="OGL2" s="1431"/>
      <c r="OGM2" s="1431"/>
      <c r="OGN2" s="1431"/>
      <c r="OGO2" s="1431"/>
      <c r="OGP2" s="1431"/>
      <c r="OGQ2" s="1431"/>
      <c r="OGR2" s="1431"/>
      <c r="OGS2" s="1431"/>
      <c r="OGT2" s="1431"/>
      <c r="OGU2" s="1431"/>
      <c r="OGV2" s="1431"/>
      <c r="OGW2" s="1431"/>
      <c r="OGX2" s="1431"/>
      <c r="OGY2" s="1431"/>
      <c r="OGZ2" s="1431"/>
      <c r="OHA2" s="1431"/>
      <c r="OHB2" s="1431"/>
      <c r="OHC2" s="1431"/>
      <c r="OHD2" s="1431"/>
      <c r="OHE2" s="1431"/>
      <c r="OHF2" s="1431"/>
      <c r="OHG2" s="1431"/>
      <c r="OHH2" s="1431"/>
      <c r="OHI2" s="1431"/>
      <c r="OHJ2" s="1431"/>
      <c r="OHK2" s="1431"/>
      <c r="OHL2" s="1431"/>
      <c r="OHM2" s="1431"/>
      <c r="OHN2" s="1431"/>
      <c r="OHO2" s="1431"/>
      <c r="OHP2" s="1431"/>
      <c r="OHQ2" s="1431"/>
      <c r="OHR2" s="1431"/>
      <c r="OHS2" s="1431"/>
      <c r="OHT2" s="1431"/>
      <c r="OHU2" s="1431"/>
      <c r="OHV2" s="1431"/>
      <c r="OHW2" s="1431"/>
      <c r="OHX2" s="1431"/>
      <c r="OHY2" s="1431"/>
      <c r="OHZ2" s="1431"/>
      <c r="OIA2" s="1431"/>
      <c r="OIB2" s="1431"/>
      <c r="OIC2" s="1431"/>
      <c r="OID2" s="1431"/>
      <c r="OIE2" s="1431"/>
      <c r="OIF2" s="1431"/>
      <c r="OIG2" s="1431"/>
      <c r="OIH2" s="1431"/>
      <c r="OII2" s="1431"/>
      <c r="OIJ2" s="1431"/>
      <c r="OIK2" s="1431"/>
      <c r="OIL2" s="1431"/>
      <c r="OIM2" s="1431"/>
      <c r="OIN2" s="1431"/>
      <c r="OIO2" s="1431"/>
      <c r="OIP2" s="1431"/>
      <c r="OIQ2" s="1431"/>
      <c r="OIR2" s="1431"/>
      <c r="OIS2" s="1431"/>
      <c r="OIT2" s="1431"/>
      <c r="OIU2" s="1431"/>
      <c r="OIV2" s="1431"/>
      <c r="OIW2" s="1431"/>
      <c r="OIX2" s="1431"/>
      <c r="OIY2" s="1431"/>
      <c r="OIZ2" s="1431"/>
      <c r="OJA2" s="1431"/>
      <c r="OJB2" s="1431"/>
      <c r="OJC2" s="1431"/>
      <c r="OJD2" s="1431"/>
      <c r="OJE2" s="1431"/>
      <c r="OJF2" s="1431"/>
      <c r="OJG2" s="1431"/>
      <c r="OJH2" s="1431"/>
      <c r="OJI2" s="1431"/>
      <c r="OJJ2" s="1431"/>
      <c r="OJK2" s="1431"/>
      <c r="OJL2" s="1431"/>
      <c r="OJM2" s="1431"/>
      <c r="OJN2" s="1431"/>
      <c r="OJO2" s="1431"/>
      <c r="OJP2" s="1431"/>
      <c r="OJQ2" s="1431"/>
      <c r="OJR2" s="1431"/>
      <c r="OJS2" s="1431"/>
      <c r="OJT2" s="1431"/>
      <c r="OJU2" s="1431"/>
      <c r="OJV2" s="1431"/>
      <c r="OJW2" s="1431"/>
      <c r="OJX2" s="1431"/>
      <c r="OJY2" s="1431"/>
      <c r="OJZ2" s="1431"/>
      <c r="OKA2" s="1431"/>
      <c r="OKB2" s="1431"/>
      <c r="OKC2" s="1431"/>
      <c r="OKD2" s="1431"/>
      <c r="OKE2" s="1431"/>
      <c r="OKF2" s="1431"/>
      <c r="OKG2" s="1431"/>
      <c r="OKH2" s="1431"/>
      <c r="OKI2" s="1431"/>
      <c r="OKJ2" s="1431"/>
      <c r="OKK2" s="1431"/>
      <c r="OKL2" s="1431"/>
      <c r="OKM2" s="1431"/>
      <c r="OKN2" s="1431"/>
      <c r="OKO2" s="1431"/>
      <c r="OKP2" s="1431"/>
      <c r="OKQ2" s="1431"/>
      <c r="OKR2" s="1431"/>
      <c r="OKS2" s="1431"/>
      <c r="OKT2" s="1431"/>
      <c r="OKU2" s="1431"/>
      <c r="OKV2" s="1431"/>
      <c r="OKW2" s="1431"/>
      <c r="OKX2" s="1431"/>
      <c r="OKY2" s="1431"/>
      <c r="OKZ2" s="1431"/>
      <c r="OLA2" s="1431"/>
      <c r="OLB2" s="1431"/>
      <c r="OLC2" s="1431"/>
      <c r="OLD2" s="1431"/>
      <c r="OLE2" s="1431"/>
      <c r="OLF2" s="1431"/>
      <c r="OLG2" s="1431"/>
      <c r="OLH2" s="1431"/>
      <c r="OLI2" s="1431"/>
      <c r="OLJ2" s="1431"/>
      <c r="OLK2" s="1431"/>
      <c r="OLL2" s="1431"/>
      <c r="OLM2" s="1431"/>
      <c r="OLN2" s="1431"/>
      <c r="OLO2" s="1431"/>
      <c r="OLP2" s="1431"/>
      <c r="OLQ2" s="1431"/>
      <c r="OLR2" s="1431"/>
      <c r="OLS2" s="1431"/>
      <c r="OLT2" s="1431"/>
      <c r="OLU2" s="1431"/>
      <c r="OLV2" s="1431"/>
      <c r="OLW2" s="1431"/>
      <c r="OLX2" s="1431"/>
      <c r="OLY2" s="1431"/>
      <c r="OLZ2" s="1431"/>
      <c r="OMA2" s="1431"/>
      <c r="OMB2" s="1431"/>
      <c r="OMC2" s="1431"/>
      <c r="OMD2" s="1431"/>
      <c r="OME2" s="1431"/>
      <c r="OMF2" s="1431"/>
      <c r="OMG2" s="1431"/>
      <c r="OMH2" s="1431"/>
      <c r="OMI2" s="1431"/>
      <c r="OMJ2" s="1431"/>
      <c r="OMK2" s="1431"/>
      <c r="OML2" s="1431"/>
      <c r="OMM2" s="1431"/>
      <c r="OMN2" s="1431"/>
      <c r="OMO2" s="1431"/>
      <c r="OMP2" s="1431"/>
      <c r="OMQ2" s="1431"/>
      <c r="OMR2" s="1431"/>
      <c r="OMS2" s="1431"/>
      <c r="OMT2" s="1431"/>
      <c r="OMU2" s="1431"/>
      <c r="OMV2" s="1431"/>
      <c r="OMW2" s="1431"/>
      <c r="OMX2" s="1431"/>
      <c r="OMY2" s="1431"/>
      <c r="OMZ2" s="1431"/>
      <c r="ONA2" s="1431"/>
      <c r="ONB2" s="1431"/>
      <c r="ONC2" s="1431"/>
      <c r="OND2" s="1431"/>
      <c r="ONE2" s="1431"/>
      <c r="ONF2" s="1431"/>
      <c r="ONG2" s="1431"/>
      <c r="ONH2" s="1431"/>
      <c r="ONI2" s="1431"/>
      <c r="ONJ2" s="1431"/>
      <c r="ONK2" s="1431"/>
      <c r="ONL2" s="1431"/>
      <c r="ONM2" s="1431"/>
      <c r="ONN2" s="1431"/>
      <c r="ONO2" s="1431"/>
      <c r="ONP2" s="1431"/>
      <c r="ONQ2" s="1431"/>
      <c r="ONR2" s="1431"/>
      <c r="ONS2" s="1431"/>
      <c r="ONT2" s="1431"/>
      <c r="ONU2" s="1431"/>
      <c r="ONV2" s="1431"/>
      <c r="ONW2" s="1431"/>
      <c r="ONX2" s="1431"/>
      <c r="ONY2" s="1431"/>
      <c r="ONZ2" s="1431"/>
      <c r="OOA2" s="1431"/>
      <c r="OOB2" s="1431"/>
      <c r="OOC2" s="1431"/>
      <c r="OOD2" s="1431"/>
      <c r="OOE2" s="1431"/>
      <c r="OOF2" s="1431"/>
      <c r="OOG2" s="1431"/>
      <c r="OOH2" s="1431"/>
      <c r="OOI2" s="1431"/>
      <c r="OOJ2" s="1431"/>
      <c r="OOK2" s="1431"/>
      <c r="OOL2" s="1431"/>
      <c r="OOM2" s="1431"/>
      <c r="OON2" s="1431"/>
      <c r="OOO2" s="1431"/>
      <c r="OOP2" s="1431"/>
      <c r="OOQ2" s="1431"/>
      <c r="OOR2" s="1431"/>
      <c r="OOS2" s="1431"/>
      <c r="OOT2" s="1431"/>
      <c r="OOU2" s="1431"/>
      <c r="OOV2" s="1431"/>
      <c r="OOW2" s="1431"/>
      <c r="OOX2" s="1431"/>
      <c r="OOY2" s="1431"/>
      <c r="OOZ2" s="1431"/>
      <c r="OPA2" s="1431"/>
      <c r="OPB2" s="1431"/>
      <c r="OPC2" s="1431"/>
      <c r="OPD2" s="1431"/>
      <c r="OPE2" s="1431"/>
      <c r="OPF2" s="1431"/>
      <c r="OPG2" s="1431"/>
      <c r="OPH2" s="1431"/>
      <c r="OPI2" s="1431"/>
      <c r="OPJ2" s="1431"/>
      <c r="OPK2" s="1431"/>
      <c r="OPL2" s="1431"/>
      <c r="OPM2" s="1431"/>
      <c r="OPN2" s="1431"/>
      <c r="OPO2" s="1431"/>
      <c r="OPP2" s="1431"/>
      <c r="OPQ2" s="1431"/>
      <c r="OPR2" s="1431"/>
      <c r="OPS2" s="1431"/>
      <c r="OPT2" s="1431"/>
      <c r="OPU2" s="1431"/>
      <c r="OPV2" s="1431"/>
      <c r="OPW2" s="1431"/>
      <c r="OPX2" s="1431"/>
      <c r="OPY2" s="1431"/>
      <c r="OPZ2" s="1431"/>
      <c r="OQA2" s="1431"/>
      <c r="OQB2" s="1431"/>
      <c r="OQC2" s="1431"/>
      <c r="OQD2" s="1431"/>
      <c r="OQE2" s="1431"/>
      <c r="OQF2" s="1431"/>
      <c r="OQG2" s="1431"/>
      <c r="OQH2" s="1431"/>
      <c r="OQI2" s="1431"/>
      <c r="OQJ2" s="1431"/>
      <c r="OQK2" s="1431"/>
      <c r="OQL2" s="1431"/>
      <c r="OQM2" s="1431"/>
      <c r="OQN2" s="1431"/>
      <c r="OQO2" s="1431"/>
      <c r="OQP2" s="1431"/>
      <c r="OQQ2" s="1431"/>
      <c r="OQR2" s="1431"/>
      <c r="OQS2" s="1431"/>
      <c r="OQT2" s="1431"/>
      <c r="OQU2" s="1431"/>
      <c r="OQV2" s="1431"/>
      <c r="OQW2" s="1431"/>
      <c r="OQX2" s="1431"/>
      <c r="OQY2" s="1431"/>
      <c r="OQZ2" s="1431"/>
      <c r="ORA2" s="1431"/>
      <c r="ORB2" s="1431"/>
      <c r="ORC2" s="1431"/>
      <c r="ORD2" s="1431"/>
      <c r="ORE2" s="1431"/>
      <c r="ORF2" s="1431"/>
      <c r="ORG2" s="1431"/>
      <c r="ORH2" s="1431"/>
      <c r="ORI2" s="1431"/>
      <c r="ORJ2" s="1431"/>
      <c r="ORK2" s="1431"/>
      <c r="ORL2" s="1431"/>
      <c r="ORM2" s="1431"/>
      <c r="ORN2" s="1431"/>
      <c r="ORO2" s="1431"/>
      <c r="ORP2" s="1431"/>
      <c r="ORQ2" s="1431"/>
      <c r="ORR2" s="1431"/>
      <c r="ORS2" s="1431"/>
      <c r="ORT2" s="1431"/>
      <c r="ORU2" s="1431"/>
      <c r="ORV2" s="1431"/>
      <c r="ORW2" s="1431"/>
      <c r="ORX2" s="1431"/>
      <c r="ORY2" s="1431"/>
      <c r="ORZ2" s="1431"/>
      <c r="OSA2" s="1431"/>
      <c r="OSB2" s="1431"/>
      <c r="OSC2" s="1431"/>
      <c r="OSD2" s="1431"/>
      <c r="OSE2" s="1431"/>
      <c r="OSF2" s="1431"/>
      <c r="OSG2" s="1431"/>
      <c r="OSH2" s="1431"/>
      <c r="OSI2" s="1431"/>
      <c r="OSJ2" s="1431"/>
      <c r="OSK2" s="1431"/>
      <c r="OSL2" s="1431"/>
      <c r="OSM2" s="1431"/>
      <c r="OSN2" s="1431"/>
      <c r="OSO2" s="1431"/>
      <c r="OSP2" s="1431"/>
      <c r="OSQ2" s="1431"/>
      <c r="OSR2" s="1431"/>
      <c r="OSS2" s="1431"/>
      <c r="OST2" s="1431"/>
      <c r="OSU2" s="1431"/>
      <c r="OSV2" s="1431"/>
      <c r="OSW2" s="1431"/>
      <c r="OSX2" s="1431"/>
      <c r="OSY2" s="1431"/>
      <c r="OSZ2" s="1431"/>
      <c r="OTA2" s="1431"/>
      <c r="OTB2" s="1431"/>
      <c r="OTC2" s="1431"/>
      <c r="OTD2" s="1431"/>
      <c r="OTE2" s="1431"/>
      <c r="OTF2" s="1431"/>
      <c r="OTG2" s="1431"/>
      <c r="OTH2" s="1431"/>
      <c r="OTI2" s="1431"/>
      <c r="OTJ2" s="1431"/>
      <c r="OTK2" s="1431"/>
      <c r="OTL2" s="1431"/>
      <c r="OTM2" s="1431"/>
      <c r="OTN2" s="1431"/>
      <c r="OTO2" s="1431"/>
      <c r="OTP2" s="1431"/>
      <c r="OTQ2" s="1431"/>
      <c r="OTR2" s="1431"/>
      <c r="OTS2" s="1431"/>
      <c r="OTT2" s="1431"/>
      <c r="OTU2" s="1431"/>
      <c r="OTV2" s="1431"/>
      <c r="OTW2" s="1431"/>
      <c r="OTX2" s="1431"/>
      <c r="OTY2" s="1431"/>
      <c r="OTZ2" s="1431"/>
      <c r="OUA2" s="1431"/>
      <c r="OUB2" s="1431"/>
      <c r="OUC2" s="1431"/>
      <c r="OUD2" s="1431"/>
      <c r="OUE2" s="1431"/>
      <c r="OUF2" s="1431"/>
      <c r="OUG2" s="1431"/>
      <c r="OUH2" s="1431"/>
      <c r="OUI2" s="1431"/>
      <c r="OUJ2" s="1431"/>
      <c r="OUK2" s="1431"/>
      <c r="OUL2" s="1431"/>
      <c r="OUM2" s="1431"/>
      <c r="OUN2" s="1431"/>
      <c r="OUO2" s="1431"/>
      <c r="OUP2" s="1431"/>
      <c r="OUQ2" s="1431"/>
      <c r="OUR2" s="1431"/>
      <c r="OUS2" s="1431"/>
      <c r="OUT2" s="1431"/>
      <c r="OUU2" s="1431"/>
      <c r="OUV2" s="1431"/>
      <c r="OUW2" s="1431"/>
      <c r="OUX2" s="1431"/>
      <c r="OUY2" s="1431"/>
      <c r="OUZ2" s="1431"/>
      <c r="OVA2" s="1431"/>
      <c r="OVB2" s="1431"/>
      <c r="OVC2" s="1431"/>
      <c r="OVD2" s="1431"/>
      <c r="OVE2" s="1431"/>
      <c r="OVF2" s="1431"/>
      <c r="OVG2" s="1431"/>
      <c r="OVH2" s="1431"/>
      <c r="OVI2" s="1431"/>
      <c r="OVJ2" s="1431"/>
      <c r="OVK2" s="1431"/>
      <c r="OVL2" s="1431"/>
      <c r="OVM2" s="1431"/>
      <c r="OVN2" s="1431"/>
      <c r="OVO2" s="1431"/>
      <c r="OVP2" s="1431"/>
      <c r="OVQ2" s="1431"/>
      <c r="OVR2" s="1431"/>
      <c r="OVS2" s="1431"/>
      <c r="OVT2" s="1431"/>
      <c r="OVU2" s="1431"/>
      <c r="OVV2" s="1431"/>
      <c r="OVW2" s="1431"/>
      <c r="OVX2" s="1431"/>
      <c r="OVY2" s="1431"/>
      <c r="OVZ2" s="1431"/>
      <c r="OWA2" s="1431"/>
      <c r="OWB2" s="1431"/>
      <c r="OWC2" s="1431"/>
      <c r="OWD2" s="1431"/>
      <c r="OWE2" s="1431"/>
      <c r="OWF2" s="1431"/>
      <c r="OWG2" s="1431"/>
      <c r="OWH2" s="1431"/>
      <c r="OWI2" s="1431"/>
      <c r="OWJ2" s="1431"/>
      <c r="OWK2" s="1431"/>
      <c r="OWL2" s="1431"/>
      <c r="OWM2" s="1431"/>
      <c r="OWN2" s="1431"/>
      <c r="OWO2" s="1431"/>
      <c r="OWP2" s="1431"/>
      <c r="OWQ2" s="1431"/>
      <c r="OWR2" s="1431"/>
      <c r="OWS2" s="1431"/>
      <c r="OWT2" s="1431"/>
      <c r="OWU2" s="1431"/>
      <c r="OWV2" s="1431"/>
      <c r="OWW2" s="1431"/>
      <c r="OWX2" s="1431"/>
      <c r="OWY2" s="1431"/>
      <c r="OWZ2" s="1431"/>
      <c r="OXA2" s="1431"/>
      <c r="OXB2" s="1431"/>
      <c r="OXC2" s="1431"/>
      <c r="OXD2" s="1431"/>
      <c r="OXE2" s="1431"/>
      <c r="OXF2" s="1431"/>
      <c r="OXG2" s="1431"/>
      <c r="OXH2" s="1431"/>
      <c r="OXI2" s="1431"/>
      <c r="OXJ2" s="1431"/>
      <c r="OXK2" s="1431"/>
      <c r="OXL2" s="1431"/>
      <c r="OXM2" s="1431"/>
      <c r="OXN2" s="1431"/>
      <c r="OXO2" s="1431"/>
      <c r="OXP2" s="1431"/>
      <c r="OXQ2" s="1431"/>
      <c r="OXR2" s="1431"/>
      <c r="OXS2" s="1431"/>
      <c r="OXT2" s="1431"/>
      <c r="OXU2" s="1431"/>
      <c r="OXV2" s="1431"/>
      <c r="OXW2" s="1431"/>
      <c r="OXX2" s="1431"/>
      <c r="OXY2" s="1431"/>
      <c r="OXZ2" s="1431"/>
      <c r="OYA2" s="1431"/>
      <c r="OYB2" s="1431"/>
      <c r="OYC2" s="1431"/>
      <c r="OYD2" s="1431"/>
      <c r="OYE2" s="1431"/>
      <c r="OYF2" s="1431"/>
      <c r="OYG2" s="1431"/>
      <c r="OYH2" s="1431"/>
      <c r="OYI2" s="1431"/>
      <c r="OYJ2" s="1431"/>
      <c r="OYK2" s="1431"/>
      <c r="OYL2" s="1431"/>
      <c r="OYM2" s="1431"/>
      <c r="OYN2" s="1431"/>
      <c r="OYO2" s="1431"/>
      <c r="OYP2" s="1431"/>
      <c r="OYQ2" s="1431"/>
      <c r="OYR2" s="1431"/>
      <c r="OYS2" s="1431"/>
      <c r="OYT2" s="1431"/>
      <c r="OYU2" s="1431"/>
      <c r="OYV2" s="1431"/>
      <c r="OYW2" s="1431"/>
      <c r="OYX2" s="1431"/>
      <c r="OYY2" s="1431"/>
      <c r="OYZ2" s="1431"/>
      <c r="OZA2" s="1431"/>
      <c r="OZB2" s="1431"/>
      <c r="OZC2" s="1431"/>
      <c r="OZD2" s="1431"/>
      <c r="OZE2" s="1431"/>
      <c r="OZF2" s="1431"/>
      <c r="OZG2" s="1431"/>
      <c r="OZH2" s="1431"/>
      <c r="OZI2" s="1431"/>
      <c r="OZJ2" s="1431"/>
      <c r="OZK2" s="1431"/>
      <c r="OZL2" s="1431"/>
      <c r="OZM2" s="1431"/>
      <c r="OZN2" s="1431"/>
      <c r="OZO2" s="1431"/>
      <c r="OZP2" s="1431"/>
      <c r="OZQ2" s="1431"/>
      <c r="OZR2" s="1431"/>
      <c r="OZS2" s="1431"/>
      <c r="OZT2" s="1431"/>
      <c r="OZU2" s="1431"/>
      <c r="OZV2" s="1431"/>
      <c r="OZW2" s="1431"/>
      <c r="OZX2" s="1431"/>
      <c r="OZY2" s="1431"/>
      <c r="OZZ2" s="1431"/>
      <c r="PAA2" s="1431"/>
      <c r="PAB2" s="1431"/>
      <c r="PAC2" s="1431"/>
      <c r="PAD2" s="1431"/>
      <c r="PAE2" s="1431"/>
      <c r="PAF2" s="1431"/>
      <c r="PAG2" s="1431"/>
      <c r="PAH2" s="1431"/>
      <c r="PAI2" s="1431"/>
      <c r="PAJ2" s="1431"/>
      <c r="PAK2" s="1431"/>
      <c r="PAL2" s="1431"/>
      <c r="PAM2" s="1431"/>
      <c r="PAN2" s="1431"/>
      <c r="PAO2" s="1431"/>
      <c r="PAP2" s="1431"/>
      <c r="PAQ2" s="1431"/>
      <c r="PAR2" s="1431"/>
      <c r="PAS2" s="1431"/>
      <c r="PAT2" s="1431"/>
      <c r="PAU2" s="1431"/>
      <c r="PAV2" s="1431"/>
      <c r="PAW2" s="1431"/>
      <c r="PAX2" s="1431"/>
      <c r="PAY2" s="1431"/>
      <c r="PAZ2" s="1431"/>
      <c r="PBA2" s="1431"/>
      <c r="PBB2" s="1431"/>
      <c r="PBC2" s="1431"/>
      <c r="PBD2" s="1431"/>
      <c r="PBE2" s="1431"/>
      <c r="PBF2" s="1431"/>
      <c r="PBG2" s="1431"/>
      <c r="PBH2" s="1431"/>
      <c r="PBI2" s="1431"/>
      <c r="PBJ2" s="1431"/>
      <c r="PBK2" s="1431"/>
      <c r="PBL2" s="1431"/>
      <c r="PBM2" s="1431"/>
      <c r="PBN2" s="1431"/>
      <c r="PBO2" s="1431"/>
      <c r="PBP2" s="1431"/>
      <c r="PBQ2" s="1431"/>
      <c r="PBR2" s="1431"/>
      <c r="PBS2" s="1431"/>
      <c r="PBT2" s="1431"/>
      <c r="PBU2" s="1431"/>
      <c r="PBV2" s="1431"/>
      <c r="PBW2" s="1431"/>
      <c r="PBX2" s="1431"/>
      <c r="PBY2" s="1431"/>
      <c r="PBZ2" s="1431"/>
      <c r="PCA2" s="1431"/>
      <c r="PCB2" s="1431"/>
      <c r="PCC2" s="1431"/>
      <c r="PCD2" s="1431"/>
      <c r="PCE2" s="1431"/>
      <c r="PCF2" s="1431"/>
      <c r="PCG2" s="1431"/>
      <c r="PCH2" s="1431"/>
      <c r="PCI2" s="1431"/>
      <c r="PCJ2" s="1431"/>
      <c r="PCK2" s="1431"/>
      <c r="PCL2" s="1431"/>
      <c r="PCM2" s="1431"/>
      <c r="PCN2" s="1431"/>
      <c r="PCO2" s="1431"/>
      <c r="PCP2" s="1431"/>
      <c r="PCQ2" s="1431"/>
      <c r="PCR2" s="1431"/>
      <c r="PCS2" s="1431"/>
      <c r="PCT2" s="1431"/>
      <c r="PCU2" s="1431"/>
      <c r="PCV2" s="1431"/>
      <c r="PCW2" s="1431"/>
      <c r="PCX2" s="1431"/>
      <c r="PCY2" s="1431"/>
      <c r="PCZ2" s="1431"/>
      <c r="PDA2" s="1431"/>
      <c r="PDB2" s="1431"/>
      <c r="PDC2" s="1431"/>
      <c r="PDD2" s="1431"/>
      <c r="PDE2" s="1431"/>
      <c r="PDF2" s="1431"/>
      <c r="PDG2" s="1431"/>
      <c r="PDH2" s="1431"/>
      <c r="PDI2" s="1431"/>
      <c r="PDJ2" s="1431"/>
      <c r="PDK2" s="1431"/>
      <c r="PDL2" s="1431"/>
      <c r="PDM2" s="1431"/>
      <c r="PDN2" s="1431"/>
      <c r="PDO2" s="1431"/>
      <c r="PDP2" s="1431"/>
      <c r="PDQ2" s="1431"/>
      <c r="PDR2" s="1431"/>
      <c r="PDS2" s="1431"/>
      <c r="PDT2" s="1431"/>
      <c r="PDU2" s="1431"/>
      <c r="PDV2" s="1431"/>
      <c r="PDW2" s="1431"/>
      <c r="PDX2" s="1431"/>
      <c r="PDY2" s="1431"/>
      <c r="PDZ2" s="1431"/>
      <c r="PEA2" s="1431"/>
      <c r="PEB2" s="1431"/>
      <c r="PEC2" s="1431"/>
      <c r="PED2" s="1431"/>
      <c r="PEE2" s="1431"/>
      <c r="PEF2" s="1431"/>
      <c r="PEG2" s="1431"/>
      <c r="PEH2" s="1431"/>
      <c r="PEI2" s="1431"/>
      <c r="PEJ2" s="1431"/>
      <c r="PEK2" s="1431"/>
      <c r="PEL2" s="1431"/>
      <c r="PEM2" s="1431"/>
      <c r="PEN2" s="1431"/>
      <c r="PEO2" s="1431"/>
      <c r="PEP2" s="1431"/>
      <c r="PEQ2" s="1431"/>
      <c r="PER2" s="1431"/>
      <c r="PES2" s="1431"/>
      <c r="PET2" s="1431"/>
      <c r="PEU2" s="1431"/>
      <c r="PEV2" s="1431"/>
      <c r="PEW2" s="1431"/>
      <c r="PEX2" s="1431"/>
      <c r="PEY2" s="1431"/>
      <c r="PEZ2" s="1431"/>
      <c r="PFA2" s="1431"/>
      <c r="PFB2" s="1431"/>
      <c r="PFC2" s="1431"/>
      <c r="PFD2" s="1431"/>
      <c r="PFE2" s="1431"/>
      <c r="PFF2" s="1431"/>
      <c r="PFG2" s="1431"/>
      <c r="PFH2" s="1431"/>
      <c r="PFI2" s="1431"/>
      <c r="PFJ2" s="1431"/>
      <c r="PFK2" s="1431"/>
      <c r="PFL2" s="1431"/>
      <c r="PFM2" s="1431"/>
      <c r="PFN2" s="1431"/>
      <c r="PFO2" s="1431"/>
      <c r="PFP2" s="1431"/>
      <c r="PFQ2" s="1431"/>
      <c r="PFR2" s="1431"/>
      <c r="PFS2" s="1431"/>
      <c r="PFT2" s="1431"/>
      <c r="PFU2" s="1431"/>
      <c r="PFV2" s="1431"/>
      <c r="PFW2" s="1431"/>
      <c r="PFX2" s="1431"/>
      <c r="PFY2" s="1431"/>
      <c r="PFZ2" s="1431"/>
      <c r="PGA2" s="1431"/>
      <c r="PGB2" s="1431"/>
      <c r="PGC2" s="1431"/>
      <c r="PGD2" s="1431"/>
      <c r="PGE2" s="1431"/>
      <c r="PGF2" s="1431"/>
      <c r="PGG2" s="1431"/>
      <c r="PGH2" s="1431"/>
      <c r="PGI2" s="1431"/>
      <c r="PGJ2" s="1431"/>
      <c r="PGK2" s="1431"/>
      <c r="PGL2" s="1431"/>
      <c r="PGM2" s="1431"/>
      <c r="PGN2" s="1431"/>
      <c r="PGO2" s="1431"/>
      <c r="PGP2" s="1431"/>
      <c r="PGQ2" s="1431"/>
      <c r="PGR2" s="1431"/>
      <c r="PGS2" s="1431"/>
      <c r="PGT2" s="1431"/>
      <c r="PGU2" s="1431"/>
      <c r="PGV2" s="1431"/>
      <c r="PGW2" s="1431"/>
      <c r="PGX2" s="1431"/>
      <c r="PGY2" s="1431"/>
      <c r="PGZ2" s="1431"/>
      <c r="PHA2" s="1431"/>
      <c r="PHB2" s="1431"/>
      <c r="PHC2" s="1431"/>
      <c r="PHD2" s="1431"/>
      <c r="PHE2" s="1431"/>
      <c r="PHF2" s="1431"/>
      <c r="PHG2" s="1431"/>
      <c r="PHH2" s="1431"/>
      <c r="PHI2" s="1431"/>
      <c r="PHJ2" s="1431"/>
      <c r="PHK2" s="1431"/>
      <c r="PHL2" s="1431"/>
      <c r="PHM2" s="1431"/>
      <c r="PHN2" s="1431"/>
      <c r="PHO2" s="1431"/>
      <c r="PHP2" s="1431"/>
      <c r="PHQ2" s="1431"/>
      <c r="PHR2" s="1431"/>
      <c r="PHS2" s="1431"/>
      <c r="PHT2" s="1431"/>
      <c r="PHU2" s="1431"/>
      <c r="PHV2" s="1431"/>
      <c r="PHW2" s="1431"/>
      <c r="PHX2" s="1431"/>
      <c r="PHY2" s="1431"/>
      <c r="PHZ2" s="1431"/>
      <c r="PIA2" s="1431"/>
      <c r="PIB2" s="1431"/>
      <c r="PIC2" s="1431"/>
      <c r="PID2" s="1431"/>
      <c r="PIE2" s="1431"/>
      <c r="PIF2" s="1431"/>
      <c r="PIG2" s="1431"/>
      <c r="PIH2" s="1431"/>
      <c r="PII2" s="1431"/>
      <c r="PIJ2" s="1431"/>
      <c r="PIK2" s="1431"/>
      <c r="PIL2" s="1431"/>
      <c r="PIM2" s="1431"/>
      <c r="PIN2" s="1431"/>
      <c r="PIO2" s="1431"/>
      <c r="PIP2" s="1431"/>
      <c r="PIQ2" s="1431"/>
      <c r="PIR2" s="1431"/>
      <c r="PIS2" s="1431"/>
      <c r="PIT2" s="1431"/>
      <c r="PIU2" s="1431"/>
      <c r="PIV2" s="1431"/>
      <c r="PIW2" s="1431"/>
      <c r="PIX2" s="1431"/>
      <c r="PIY2" s="1431"/>
      <c r="PIZ2" s="1431"/>
      <c r="PJA2" s="1431"/>
      <c r="PJB2" s="1431"/>
      <c r="PJC2" s="1431"/>
      <c r="PJD2" s="1431"/>
      <c r="PJE2" s="1431"/>
      <c r="PJF2" s="1431"/>
      <c r="PJG2" s="1431"/>
      <c r="PJH2" s="1431"/>
      <c r="PJI2" s="1431"/>
      <c r="PJJ2" s="1431"/>
      <c r="PJK2" s="1431"/>
      <c r="PJL2" s="1431"/>
      <c r="PJM2" s="1431"/>
      <c r="PJN2" s="1431"/>
      <c r="PJO2" s="1431"/>
      <c r="PJP2" s="1431"/>
      <c r="PJQ2" s="1431"/>
      <c r="PJR2" s="1431"/>
      <c r="PJS2" s="1431"/>
      <c r="PJT2" s="1431"/>
      <c r="PJU2" s="1431"/>
      <c r="PJV2" s="1431"/>
      <c r="PJW2" s="1431"/>
      <c r="PJX2" s="1431"/>
      <c r="PJY2" s="1431"/>
      <c r="PJZ2" s="1431"/>
      <c r="PKA2" s="1431"/>
      <c r="PKB2" s="1431"/>
      <c r="PKC2" s="1431"/>
      <c r="PKD2" s="1431"/>
      <c r="PKE2" s="1431"/>
      <c r="PKF2" s="1431"/>
      <c r="PKG2" s="1431"/>
      <c r="PKH2" s="1431"/>
      <c r="PKI2" s="1431"/>
      <c r="PKJ2" s="1431"/>
      <c r="PKK2" s="1431"/>
      <c r="PKL2" s="1431"/>
      <c r="PKM2" s="1431"/>
      <c r="PKN2" s="1431"/>
      <c r="PKO2" s="1431"/>
      <c r="PKP2" s="1431"/>
      <c r="PKQ2" s="1431"/>
      <c r="PKR2" s="1431"/>
      <c r="PKS2" s="1431"/>
      <c r="PKT2" s="1431"/>
      <c r="PKU2" s="1431"/>
      <c r="PKV2" s="1431"/>
      <c r="PKW2" s="1431"/>
      <c r="PKX2" s="1431"/>
      <c r="PKY2" s="1431"/>
      <c r="PKZ2" s="1431"/>
      <c r="PLA2" s="1431"/>
      <c r="PLB2" s="1431"/>
      <c r="PLC2" s="1431"/>
      <c r="PLD2" s="1431"/>
      <c r="PLE2" s="1431"/>
      <c r="PLF2" s="1431"/>
      <c r="PLG2" s="1431"/>
      <c r="PLH2" s="1431"/>
      <c r="PLI2" s="1431"/>
      <c r="PLJ2" s="1431"/>
      <c r="PLK2" s="1431"/>
      <c r="PLL2" s="1431"/>
      <c r="PLM2" s="1431"/>
      <c r="PLN2" s="1431"/>
      <c r="PLO2" s="1431"/>
      <c r="PLP2" s="1431"/>
      <c r="PLQ2" s="1431"/>
      <c r="PLR2" s="1431"/>
      <c r="PLS2" s="1431"/>
      <c r="PLT2" s="1431"/>
      <c r="PLU2" s="1431"/>
      <c r="PLV2" s="1431"/>
      <c r="PLW2" s="1431"/>
      <c r="PLX2" s="1431"/>
      <c r="PLY2" s="1431"/>
      <c r="PLZ2" s="1431"/>
      <c r="PMA2" s="1431"/>
      <c r="PMB2" s="1431"/>
      <c r="PMC2" s="1431"/>
      <c r="PMD2" s="1431"/>
      <c r="PME2" s="1431"/>
      <c r="PMF2" s="1431"/>
      <c r="PMG2" s="1431"/>
      <c r="PMH2" s="1431"/>
      <c r="PMI2" s="1431"/>
      <c r="PMJ2" s="1431"/>
      <c r="PMK2" s="1431"/>
      <c r="PML2" s="1431"/>
      <c r="PMM2" s="1431"/>
      <c r="PMN2" s="1431"/>
      <c r="PMO2" s="1431"/>
      <c r="PMP2" s="1431"/>
      <c r="PMQ2" s="1431"/>
      <c r="PMR2" s="1431"/>
      <c r="PMS2" s="1431"/>
      <c r="PMT2" s="1431"/>
      <c r="PMU2" s="1431"/>
      <c r="PMV2" s="1431"/>
      <c r="PMW2" s="1431"/>
      <c r="PMX2" s="1431"/>
      <c r="PMY2" s="1431"/>
      <c r="PMZ2" s="1431"/>
      <c r="PNA2" s="1431"/>
      <c r="PNB2" s="1431"/>
      <c r="PNC2" s="1431"/>
      <c r="PND2" s="1431"/>
      <c r="PNE2" s="1431"/>
      <c r="PNF2" s="1431"/>
      <c r="PNG2" s="1431"/>
      <c r="PNH2" s="1431"/>
      <c r="PNI2" s="1431"/>
      <c r="PNJ2" s="1431"/>
      <c r="PNK2" s="1431"/>
      <c r="PNL2" s="1431"/>
      <c r="PNM2" s="1431"/>
      <c r="PNN2" s="1431"/>
      <c r="PNO2" s="1431"/>
      <c r="PNP2" s="1431"/>
      <c r="PNQ2" s="1431"/>
      <c r="PNR2" s="1431"/>
      <c r="PNS2" s="1431"/>
      <c r="PNT2" s="1431"/>
      <c r="PNU2" s="1431"/>
      <c r="PNV2" s="1431"/>
      <c r="PNW2" s="1431"/>
      <c r="PNX2" s="1431"/>
      <c r="PNY2" s="1431"/>
      <c r="PNZ2" s="1431"/>
      <c r="POA2" s="1431"/>
      <c r="POB2" s="1431"/>
      <c r="POC2" s="1431"/>
      <c r="POD2" s="1431"/>
      <c r="POE2" s="1431"/>
      <c r="POF2" s="1431"/>
      <c r="POG2" s="1431"/>
      <c r="POH2" s="1431"/>
      <c r="POI2" s="1431"/>
      <c r="POJ2" s="1431"/>
      <c r="POK2" s="1431"/>
      <c r="POL2" s="1431"/>
      <c r="POM2" s="1431"/>
      <c r="PON2" s="1431"/>
      <c r="POO2" s="1431"/>
      <c r="POP2" s="1431"/>
      <c r="POQ2" s="1431"/>
      <c r="POR2" s="1431"/>
      <c r="POS2" s="1431"/>
      <c r="POT2" s="1431"/>
      <c r="POU2" s="1431"/>
      <c r="POV2" s="1431"/>
      <c r="POW2" s="1431"/>
      <c r="POX2" s="1431"/>
      <c r="POY2" s="1431"/>
      <c r="POZ2" s="1431"/>
      <c r="PPA2" s="1431"/>
      <c r="PPB2" s="1431"/>
      <c r="PPC2" s="1431"/>
      <c r="PPD2" s="1431"/>
      <c r="PPE2" s="1431"/>
      <c r="PPF2" s="1431"/>
      <c r="PPG2" s="1431"/>
      <c r="PPH2" s="1431"/>
      <c r="PPI2" s="1431"/>
      <c r="PPJ2" s="1431"/>
      <c r="PPK2" s="1431"/>
      <c r="PPL2" s="1431"/>
      <c r="PPM2" s="1431"/>
      <c r="PPN2" s="1431"/>
      <c r="PPO2" s="1431"/>
      <c r="PPP2" s="1431"/>
      <c r="PPQ2" s="1431"/>
      <c r="PPR2" s="1431"/>
      <c r="PPS2" s="1431"/>
      <c r="PPT2" s="1431"/>
      <c r="PPU2" s="1431"/>
      <c r="PPV2" s="1431"/>
      <c r="PPW2" s="1431"/>
      <c r="PPX2" s="1431"/>
      <c r="PPY2" s="1431"/>
      <c r="PPZ2" s="1431"/>
      <c r="PQA2" s="1431"/>
      <c r="PQB2" s="1431"/>
      <c r="PQC2" s="1431"/>
      <c r="PQD2" s="1431"/>
      <c r="PQE2" s="1431"/>
      <c r="PQF2" s="1431"/>
      <c r="PQG2" s="1431"/>
      <c r="PQH2" s="1431"/>
      <c r="PQI2" s="1431"/>
      <c r="PQJ2" s="1431"/>
      <c r="PQK2" s="1431"/>
      <c r="PQL2" s="1431"/>
      <c r="PQM2" s="1431"/>
      <c r="PQN2" s="1431"/>
      <c r="PQO2" s="1431"/>
      <c r="PQP2" s="1431"/>
      <c r="PQQ2" s="1431"/>
      <c r="PQR2" s="1431"/>
      <c r="PQS2" s="1431"/>
      <c r="PQT2" s="1431"/>
      <c r="PQU2" s="1431"/>
      <c r="PQV2" s="1431"/>
      <c r="PQW2" s="1431"/>
      <c r="PQX2" s="1431"/>
      <c r="PQY2" s="1431"/>
      <c r="PQZ2" s="1431"/>
      <c r="PRA2" s="1431"/>
      <c r="PRB2" s="1431"/>
      <c r="PRC2" s="1431"/>
      <c r="PRD2" s="1431"/>
      <c r="PRE2" s="1431"/>
      <c r="PRF2" s="1431"/>
      <c r="PRG2" s="1431"/>
      <c r="PRH2" s="1431"/>
      <c r="PRI2" s="1431"/>
      <c r="PRJ2" s="1431"/>
      <c r="PRK2" s="1431"/>
      <c r="PRL2" s="1431"/>
      <c r="PRM2" s="1431"/>
      <c r="PRN2" s="1431"/>
      <c r="PRO2" s="1431"/>
      <c r="PRP2" s="1431"/>
      <c r="PRQ2" s="1431"/>
      <c r="PRR2" s="1431"/>
      <c r="PRS2" s="1431"/>
      <c r="PRT2" s="1431"/>
      <c r="PRU2" s="1431"/>
      <c r="PRV2" s="1431"/>
      <c r="PRW2" s="1431"/>
      <c r="PRX2" s="1431"/>
      <c r="PRY2" s="1431"/>
      <c r="PRZ2" s="1431"/>
      <c r="PSA2" s="1431"/>
      <c r="PSB2" s="1431"/>
      <c r="PSC2" s="1431"/>
      <c r="PSD2" s="1431"/>
      <c r="PSE2" s="1431"/>
      <c r="PSF2" s="1431"/>
      <c r="PSG2" s="1431"/>
      <c r="PSH2" s="1431"/>
      <c r="PSI2" s="1431"/>
      <c r="PSJ2" s="1431"/>
      <c r="PSK2" s="1431"/>
      <c r="PSL2" s="1431"/>
      <c r="PSM2" s="1431"/>
      <c r="PSN2" s="1431"/>
      <c r="PSO2" s="1431"/>
      <c r="PSP2" s="1431"/>
      <c r="PSQ2" s="1431"/>
      <c r="PSR2" s="1431"/>
      <c r="PSS2" s="1431"/>
      <c r="PST2" s="1431"/>
      <c r="PSU2" s="1431"/>
      <c r="PSV2" s="1431"/>
      <c r="PSW2" s="1431"/>
      <c r="PSX2" s="1431"/>
      <c r="PSY2" s="1431"/>
      <c r="PSZ2" s="1431"/>
      <c r="PTA2" s="1431"/>
      <c r="PTB2" s="1431"/>
      <c r="PTC2" s="1431"/>
      <c r="PTD2" s="1431"/>
      <c r="PTE2" s="1431"/>
      <c r="PTF2" s="1431"/>
      <c r="PTG2" s="1431"/>
      <c r="PTH2" s="1431"/>
      <c r="PTI2" s="1431"/>
      <c r="PTJ2" s="1431"/>
      <c r="PTK2" s="1431"/>
      <c r="PTL2" s="1431"/>
      <c r="PTM2" s="1431"/>
      <c r="PTN2" s="1431"/>
      <c r="PTO2" s="1431"/>
      <c r="PTP2" s="1431"/>
      <c r="PTQ2" s="1431"/>
      <c r="PTR2" s="1431"/>
      <c r="PTS2" s="1431"/>
      <c r="PTT2" s="1431"/>
      <c r="PTU2" s="1431"/>
      <c r="PTV2" s="1431"/>
      <c r="PTW2" s="1431"/>
      <c r="PTX2" s="1431"/>
      <c r="PTY2" s="1431"/>
      <c r="PTZ2" s="1431"/>
      <c r="PUA2" s="1431"/>
      <c r="PUB2" s="1431"/>
      <c r="PUC2" s="1431"/>
      <c r="PUD2" s="1431"/>
      <c r="PUE2" s="1431"/>
      <c r="PUF2" s="1431"/>
      <c r="PUG2" s="1431"/>
      <c r="PUH2" s="1431"/>
      <c r="PUI2" s="1431"/>
      <c r="PUJ2" s="1431"/>
      <c r="PUK2" s="1431"/>
      <c r="PUL2" s="1431"/>
      <c r="PUM2" s="1431"/>
      <c r="PUN2" s="1431"/>
      <c r="PUO2" s="1431"/>
      <c r="PUP2" s="1431"/>
      <c r="PUQ2" s="1431"/>
      <c r="PUR2" s="1431"/>
      <c r="PUS2" s="1431"/>
      <c r="PUT2" s="1431"/>
      <c r="PUU2" s="1431"/>
      <c r="PUV2" s="1431"/>
      <c r="PUW2" s="1431"/>
      <c r="PUX2" s="1431"/>
      <c r="PUY2" s="1431"/>
      <c r="PUZ2" s="1431"/>
      <c r="PVA2" s="1431"/>
      <c r="PVB2" s="1431"/>
      <c r="PVC2" s="1431"/>
      <c r="PVD2" s="1431"/>
      <c r="PVE2" s="1431"/>
      <c r="PVF2" s="1431"/>
      <c r="PVG2" s="1431"/>
      <c r="PVH2" s="1431"/>
      <c r="PVI2" s="1431"/>
      <c r="PVJ2" s="1431"/>
      <c r="PVK2" s="1431"/>
      <c r="PVL2" s="1431"/>
      <c r="PVM2" s="1431"/>
      <c r="PVN2" s="1431"/>
      <c r="PVO2" s="1431"/>
      <c r="PVP2" s="1431"/>
      <c r="PVQ2" s="1431"/>
      <c r="PVR2" s="1431"/>
      <c r="PVS2" s="1431"/>
      <c r="PVT2" s="1431"/>
      <c r="PVU2" s="1431"/>
      <c r="PVV2" s="1431"/>
      <c r="PVW2" s="1431"/>
      <c r="PVX2" s="1431"/>
      <c r="PVY2" s="1431"/>
      <c r="PVZ2" s="1431"/>
      <c r="PWA2" s="1431"/>
      <c r="PWB2" s="1431"/>
      <c r="PWC2" s="1431"/>
      <c r="PWD2" s="1431"/>
      <c r="PWE2" s="1431"/>
      <c r="PWF2" s="1431"/>
      <c r="PWG2" s="1431"/>
      <c r="PWH2" s="1431"/>
      <c r="PWI2" s="1431"/>
      <c r="PWJ2" s="1431"/>
      <c r="PWK2" s="1431"/>
      <c r="PWL2" s="1431"/>
      <c r="PWM2" s="1431"/>
      <c r="PWN2" s="1431"/>
      <c r="PWO2" s="1431"/>
      <c r="PWP2" s="1431"/>
      <c r="PWQ2" s="1431"/>
      <c r="PWR2" s="1431"/>
      <c r="PWS2" s="1431"/>
      <c r="PWT2" s="1431"/>
      <c r="PWU2" s="1431"/>
      <c r="PWV2" s="1431"/>
      <c r="PWW2" s="1431"/>
      <c r="PWX2" s="1431"/>
      <c r="PWY2" s="1431"/>
      <c r="PWZ2" s="1431"/>
      <c r="PXA2" s="1431"/>
      <c r="PXB2" s="1431"/>
      <c r="PXC2" s="1431"/>
      <c r="PXD2" s="1431"/>
      <c r="PXE2" s="1431"/>
      <c r="PXF2" s="1431"/>
      <c r="PXG2" s="1431"/>
      <c r="PXH2" s="1431"/>
      <c r="PXI2" s="1431"/>
      <c r="PXJ2" s="1431"/>
      <c r="PXK2" s="1431"/>
      <c r="PXL2" s="1431"/>
      <c r="PXM2" s="1431"/>
      <c r="PXN2" s="1431"/>
      <c r="PXO2" s="1431"/>
      <c r="PXP2" s="1431"/>
      <c r="PXQ2" s="1431"/>
      <c r="PXR2" s="1431"/>
      <c r="PXS2" s="1431"/>
      <c r="PXT2" s="1431"/>
      <c r="PXU2" s="1431"/>
      <c r="PXV2" s="1431"/>
      <c r="PXW2" s="1431"/>
      <c r="PXX2" s="1431"/>
      <c r="PXY2" s="1431"/>
      <c r="PXZ2" s="1431"/>
      <c r="PYA2" s="1431"/>
      <c r="PYB2" s="1431"/>
      <c r="PYC2" s="1431"/>
      <c r="PYD2" s="1431"/>
      <c r="PYE2" s="1431"/>
      <c r="PYF2" s="1431"/>
      <c r="PYG2" s="1431"/>
      <c r="PYH2" s="1431"/>
      <c r="PYI2" s="1431"/>
      <c r="PYJ2" s="1431"/>
      <c r="PYK2" s="1431"/>
      <c r="PYL2" s="1431"/>
      <c r="PYM2" s="1431"/>
      <c r="PYN2" s="1431"/>
      <c r="PYO2" s="1431"/>
      <c r="PYP2" s="1431"/>
      <c r="PYQ2" s="1431"/>
      <c r="PYR2" s="1431"/>
      <c r="PYS2" s="1431"/>
      <c r="PYT2" s="1431"/>
      <c r="PYU2" s="1431"/>
      <c r="PYV2" s="1431"/>
      <c r="PYW2" s="1431"/>
      <c r="PYX2" s="1431"/>
      <c r="PYY2" s="1431"/>
      <c r="PYZ2" s="1431"/>
      <c r="PZA2" s="1431"/>
      <c r="PZB2" s="1431"/>
      <c r="PZC2" s="1431"/>
      <c r="PZD2" s="1431"/>
      <c r="PZE2" s="1431"/>
      <c r="PZF2" s="1431"/>
      <c r="PZG2" s="1431"/>
      <c r="PZH2" s="1431"/>
      <c r="PZI2" s="1431"/>
      <c r="PZJ2" s="1431"/>
      <c r="PZK2" s="1431"/>
      <c r="PZL2" s="1431"/>
      <c r="PZM2" s="1431"/>
      <c r="PZN2" s="1431"/>
      <c r="PZO2" s="1431"/>
      <c r="PZP2" s="1431"/>
      <c r="PZQ2" s="1431"/>
      <c r="PZR2" s="1431"/>
      <c r="PZS2" s="1431"/>
      <c r="PZT2" s="1431"/>
      <c r="PZU2" s="1431"/>
      <c r="PZV2" s="1431"/>
      <c r="PZW2" s="1431"/>
      <c r="PZX2" s="1431"/>
      <c r="PZY2" s="1431"/>
      <c r="PZZ2" s="1431"/>
      <c r="QAA2" s="1431"/>
      <c r="QAB2" s="1431"/>
      <c r="QAC2" s="1431"/>
      <c r="QAD2" s="1431"/>
      <c r="QAE2" s="1431"/>
      <c r="QAF2" s="1431"/>
      <c r="QAG2" s="1431"/>
      <c r="QAH2" s="1431"/>
      <c r="QAI2" s="1431"/>
      <c r="QAJ2" s="1431"/>
      <c r="QAK2" s="1431"/>
      <c r="QAL2" s="1431"/>
      <c r="QAM2" s="1431"/>
      <c r="QAN2" s="1431"/>
      <c r="QAO2" s="1431"/>
      <c r="QAP2" s="1431"/>
      <c r="QAQ2" s="1431"/>
      <c r="QAR2" s="1431"/>
      <c r="QAS2" s="1431"/>
      <c r="QAT2" s="1431"/>
      <c r="QAU2" s="1431"/>
      <c r="QAV2" s="1431"/>
      <c r="QAW2" s="1431"/>
      <c r="QAX2" s="1431"/>
      <c r="QAY2" s="1431"/>
      <c r="QAZ2" s="1431"/>
      <c r="QBA2" s="1431"/>
      <c r="QBB2" s="1431"/>
      <c r="QBC2" s="1431"/>
      <c r="QBD2" s="1431"/>
      <c r="QBE2" s="1431"/>
      <c r="QBF2" s="1431"/>
      <c r="QBG2" s="1431"/>
      <c r="QBH2" s="1431"/>
      <c r="QBI2" s="1431"/>
      <c r="QBJ2" s="1431"/>
      <c r="QBK2" s="1431"/>
      <c r="QBL2" s="1431"/>
      <c r="QBM2" s="1431"/>
      <c r="QBN2" s="1431"/>
      <c r="QBO2" s="1431"/>
      <c r="QBP2" s="1431"/>
      <c r="QBQ2" s="1431"/>
      <c r="QBR2" s="1431"/>
      <c r="QBS2" s="1431"/>
      <c r="QBT2" s="1431"/>
      <c r="QBU2" s="1431"/>
      <c r="QBV2" s="1431"/>
      <c r="QBW2" s="1431"/>
      <c r="QBX2" s="1431"/>
      <c r="QBY2" s="1431"/>
      <c r="QBZ2" s="1431"/>
      <c r="QCA2" s="1431"/>
      <c r="QCB2" s="1431"/>
      <c r="QCC2" s="1431"/>
      <c r="QCD2" s="1431"/>
      <c r="QCE2" s="1431"/>
      <c r="QCF2" s="1431"/>
      <c r="QCG2" s="1431"/>
      <c r="QCH2" s="1431"/>
      <c r="QCI2" s="1431"/>
      <c r="QCJ2" s="1431"/>
      <c r="QCK2" s="1431"/>
      <c r="QCL2" s="1431"/>
      <c r="QCM2" s="1431"/>
      <c r="QCN2" s="1431"/>
      <c r="QCO2" s="1431"/>
      <c r="QCP2" s="1431"/>
      <c r="QCQ2" s="1431"/>
      <c r="QCR2" s="1431"/>
      <c r="QCS2" s="1431"/>
      <c r="QCT2" s="1431"/>
      <c r="QCU2" s="1431"/>
      <c r="QCV2" s="1431"/>
      <c r="QCW2" s="1431"/>
      <c r="QCX2" s="1431"/>
      <c r="QCY2" s="1431"/>
      <c r="QCZ2" s="1431"/>
      <c r="QDA2" s="1431"/>
      <c r="QDB2" s="1431"/>
      <c r="QDC2" s="1431"/>
      <c r="QDD2" s="1431"/>
      <c r="QDE2" s="1431"/>
      <c r="QDF2" s="1431"/>
      <c r="QDG2" s="1431"/>
      <c r="QDH2" s="1431"/>
      <c r="QDI2" s="1431"/>
      <c r="QDJ2" s="1431"/>
      <c r="QDK2" s="1431"/>
      <c r="QDL2" s="1431"/>
      <c r="QDM2" s="1431"/>
      <c r="QDN2" s="1431"/>
      <c r="QDO2" s="1431"/>
      <c r="QDP2" s="1431"/>
      <c r="QDQ2" s="1431"/>
      <c r="QDR2" s="1431"/>
      <c r="QDS2" s="1431"/>
      <c r="QDT2" s="1431"/>
      <c r="QDU2" s="1431"/>
      <c r="QDV2" s="1431"/>
      <c r="QDW2" s="1431"/>
      <c r="QDX2" s="1431"/>
      <c r="QDY2" s="1431"/>
      <c r="QDZ2" s="1431"/>
      <c r="QEA2" s="1431"/>
      <c r="QEB2" s="1431"/>
      <c r="QEC2" s="1431"/>
      <c r="QED2" s="1431"/>
      <c r="QEE2" s="1431"/>
      <c r="QEF2" s="1431"/>
      <c r="QEG2" s="1431"/>
      <c r="QEH2" s="1431"/>
      <c r="QEI2" s="1431"/>
      <c r="QEJ2" s="1431"/>
      <c r="QEK2" s="1431"/>
      <c r="QEL2" s="1431"/>
      <c r="QEM2" s="1431"/>
      <c r="QEN2" s="1431"/>
      <c r="QEO2" s="1431"/>
      <c r="QEP2" s="1431"/>
      <c r="QEQ2" s="1431"/>
      <c r="QER2" s="1431"/>
      <c r="QES2" s="1431"/>
      <c r="QET2" s="1431"/>
      <c r="QEU2" s="1431"/>
      <c r="QEV2" s="1431"/>
      <c r="QEW2" s="1431"/>
      <c r="QEX2" s="1431"/>
      <c r="QEY2" s="1431"/>
      <c r="QEZ2" s="1431"/>
      <c r="QFA2" s="1431"/>
      <c r="QFB2" s="1431"/>
      <c r="QFC2" s="1431"/>
      <c r="QFD2" s="1431"/>
      <c r="QFE2" s="1431"/>
      <c r="QFF2" s="1431"/>
      <c r="QFG2" s="1431"/>
      <c r="QFH2" s="1431"/>
      <c r="QFI2" s="1431"/>
      <c r="QFJ2" s="1431"/>
      <c r="QFK2" s="1431"/>
      <c r="QFL2" s="1431"/>
      <c r="QFM2" s="1431"/>
      <c r="QFN2" s="1431"/>
      <c r="QFO2" s="1431"/>
      <c r="QFP2" s="1431"/>
      <c r="QFQ2" s="1431"/>
      <c r="QFR2" s="1431"/>
      <c r="QFS2" s="1431"/>
      <c r="QFT2" s="1431"/>
      <c r="QFU2" s="1431"/>
      <c r="QFV2" s="1431"/>
      <c r="QFW2" s="1431"/>
      <c r="QFX2" s="1431"/>
      <c r="QFY2" s="1431"/>
      <c r="QFZ2" s="1431"/>
      <c r="QGA2" s="1431"/>
      <c r="QGB2" s="1431"/>
      <c r="QGC2" s="1431"/>
      <c r="QGD2" s="1431"/>
      <c r="QGE2" s="1431"/>
      <c r="QGF2" s="1431"/>
      <c r="QGG2" s="1431"/>
      <c r="QGH2" s="1431"/>
      <c r="QGI2" s="1431"/>
      <c r="QGJ2" s="1431"/>
      <c r="QGK2" s="1431"/>
      <c r="QGL2" s="1431"/>
      <c r="QGM2" s="1431"/>
      <c r="QGN2" s="1431"/>
      <c r="QGO2" s="1431"/>
      <c r="QGP2" s="1431"/>
      <c r="QGQ2" s="1431"/>
      <c r="QGR2" s="1431"/>
      <c r="QGS2" s="1431"/>
      <c r="QGT2" s="1431"/>
      <c r="QGU2" s="1431"/>
      <c r="QGV2" s="1431"/>
      <c r="QGW2" s="1431"/>
      <c r="QGX2" s="1431"/>
      <c r="QGY2" s="1431"/>
      <c r="QGZ2" s="1431"/>
      <c r="QHA2" s="1431"/>
      <c r="QHB2" s="1431"/>
      <c r="QHC2" s="1431"/>
      <c r="QHD2" s="1431"/>
      <c r="QHE2" s="1431"/>
      <c r="QHF2" s="1431"/>
      <c r="QHG2" s="1431"/>
      <c r="QHH2" s="1431"/>
      <c r="QHI2" s="1431"/>
      <c r="QHJ2" s="1431"/>
      <c r="QHK2" s="1431"/>
      <c r="QHL2" s="1431"/>
      <c r="QHM2" s="1431"/>
      <c r="QHN2" s="1431"/>
      <c r="QHO2" s="1431"/>
      <c r="QHP2" s="1431"/>
      <c r="QHQ2" s="1431"/>
      <c r="QHR2" s="1431"/>
      <c r="QHS2" s="1431"/>
      <c r="QHT2" s="1431"/>
      <c r="QHU2" s="1431"/>
      <c r="QHV2" s="1431"/>
      <c r="QHW2" s="1431"/>
      <c r="QHX2" s="1431"/>
      <c r="QHY2" s="1431"/>
      <c r="QHZ2" s="1431"/>
      <c r="QIA2" s="1431"/>
      <c r="QIB2" s="1431"/>
      <c r="QIC2" s="1431"/>
      <c r="QID2" s="1431"/>
      <c r="QIE2" s="1431"/>
      <c r="QIF2" s="1431"/>
      <c r="QIG2" s="1431"/>
      <c r="QIH2" s="1431"/>
      <c r="QII2" s="1431"/>
      <c r="QIJ2" s="1431"/>
      <c r="QIK2" s="1431"/>
      <c r="QIL2" s="1431"/>
      <c r="QIM2" s="1431"/>
      <c r="QIN2" s="1431"/>
      <c r="QIO2" s="1431"/>
      <c r="QIP2" s="1431"/>
      <c r="QIQ2" s="1431"/>
      <c r="QIR2" s="1431"/>
      <c r="QIS2" s="1431"/>
      <c r="QIT2" s="1431"/>
      <c r="QIU2" s="1431"/>
      <c r="QIV2" s="1431"/>
      <c r="QIW2" s="1431"/>
      <c r="QIX2" s="1431"/>
      <c r="QIY2" s="1431"/>
      <c r="QIZ2" s="1431"/>
      <c r="QJA2" s="1431"/>
      <c r="QJB2" s="1431"/>
      <c r="QJC2" s="1431"/>
      <c r="QJD2" s="1431"/>
      <c r="QJE2" s="1431"/>
      <c r="QJF2" s="1431"/>
      <c r="QJG2" s="1431"/>
      <c r="QJH2" s="1431"/>
      <c r="QJI2" s="1431"/>
      <c r="QJJ2" s="1431"/>
      <c r="QJK2" s="1431"/>
      <c r="QJL2" s="1431"/>
      <c r="QJM2" s="1431"/>
      <c r="QJN2" s="1431"/>
      <c r="QJO2" s="1431"/>
      <c r="QJP2" s="1431"/>
      <c r="QJQ2" s="1431"/>
      <c r="QJR2" s="1431"/>
      <c r="QJS2" s="1431"/>
      <c r="QJT2" s="1431"/>
      <c r="QJU2" s="1431"/>
      <c r="QJV2" s="1431"/>
      <c r="QJW2" s="1431"/>
      <c r="QJX2" s="1431"/>
      <c r="QJY2" s="1431"/>
      <c r="QJZ2" s="1431"/>
      <c r="QKA2" s="1431"/>
      <c r="QKB2" s="1431"/>
      <c r="QKC2" s="1431"/>
      <c r="QKD2" s="1431"/>
      <c r="QKE2" s="1431"/>
      <c r="QKF2" s="1431"/>
      <c r="QKG2" s="1431"/>
      <c r="QKH2" s="1431"/>
      <c r="QKI2" s="1431"/>
      <c r="QKJ2" s="1431"/>
      <c r="QKK2" s="1431"/>
      <c r="QKL2" s="1431"/>
      <c r="QKM2" s="1431"/>
      <c r="QKN2" s="1431"/>
      <c r="QKO2" s="1431"/>
      <c r="QKP2" s="1431"/>
      <c r="QKQ2" s="1431"/>
      <c r="QKR2" s="1431"/>
      <c r="QKS2" s="1431"/>
      <c r="QKT2" s="1431"/>
      <c r="QKU2" s="1431"/>
      <c r="QKV2" s="1431"/>
      <c r="QKW2" s="1431"/>
      <c r="QKX2" s="1431"/>
      <c r="QKY2" s="1431"/>
      <c r="QKZ2" s="1431"/>
      <c r="QLA2" s="1431"/>
      <c r="QLB2" s="1431"/>
      <c r="QLC2" s="1431"/>
      <c r="QLD2" s="1431"/>
      <c r="QLE2" s="1431"/>
      <c r="QLF2" s="1431"/>
      <c r="QLG2" s="1431"/>
      <c r="QLH2" s="1431"/>
      <c r="QLI2" s="1431"/>
      <c r="QLJ2" s="1431"/>
      <c r="QLK2" s="1431"/>
      <c r="QLL2" s="1431"/>
      <c r="QLM2" s="1431"/>
      <c r="QLN2" s="1431"/>
      <c r="QLO2" s="1431"/>
      <c r="QLP2" s="1431"/>
      <c r="QLQ2" s="1431"/>
      <c r="QLR2" s="1431"/>
      <c r="QLS2" s="1431"/>
      <c r="QLT2" s="1431"/>
      <c r="QLU2" s="1431"/>
      <c r="QLV2" s="1431"/>
      <c r="QLW2" s="1431"/>
      <c r="QLX2" s="1431"/>
      <c r="QLY2" s="1431"/>
      <c r="QLZ2" s="1431"/>
      <c r="QMA2" s="1431"/>
      <c r="QMB2" s="1431"/>
      <c r="QMC2" s="1431"/>
      <c r="QMD2" s="1431"/>
      <c r="QME2" s="1431"/>
      <c r="QMF2" s="1431"/>
      <c r="QMG2" s="1431"/>
      <c r="QMH2" s="1431"/>
      <c r="QMI2" s="1431"/>
      <c r="QMJ2" s="1431"/>
      <c r="QMK2" s="1431"/>
      <c r="QML2" s="1431"/>
      <c r="QMM2" s="1431"/>
      <c r="QMN2" s="1431"/>
      <c r="QMO2" s="1431"/>
      <c r="QMP2" s="1431"/>
      <c r="QMQ2" s="1431"/>
      <c r="QMR2" s="1431"/>
      <c r="QMS2" s="1431"/>
      <c r="QMT2" s="1431"/>
      <c r="QMU2" s="1431"/>
      <c r="QMV2" s="1431"/>
      <c r="QMW2" s="1431"/>
      <c r="QMX2" s="1431"/>
      <c r="QMY2" s="1431"/>
      <c r="QMZ2" s="1431"/>
      <c r="QNA2" s="1431"/>
      <c r="QNB2" s="1431"/>
      <c r="QNC2" s="1431"/>
      <c r="QND2" s="1431"/>
      <c r="QNE2" s="1431"/>
      <c r="QNF2" s="1431"/>
      <c r="QNG2" s="1431"/>
      <c r="QNH2" s="1431"/>
      <c r="QNI2" s="1431"/>
      <c r="QNJ2" s="1431"/>
      <c r="QNK2" s="1431"/>
      <c r="QNL2" s="1431"/>
      <c r="QNM2" s="1431"/>
      <c r="QNN2" s="1431"/>
      <c r="QNO2" s="1431"/>
      <c r="QNP2" s="1431"/>
      <c r="QNQ2" s="1431"/>
      <c r="QNR2" s="1431"/>
      <c r="QNS2" s="1431"/>
      <c r="QNT2" s="1431"/>
      <c r="QNU2" s="1431"/>
      <c r="QNV2" s="1431"/>
      <c r="QNW2" s="1431"/>
      <c r="QNX2" s="1431"/>
      <c r="QNY2" s="1431"/>
      <c r="QNZ2" s="1431"/>
      <c r="QOA2" s="1431"/>
      <c r="QOB2" s="1431"/>
      <c r="QOC2" s="1431"/>
      <c r="QOD2" s="1431"/>
      <c r="QOE2" s="1431"/>
      <c r="QOF2" s="1431"/>
      <c r="QOG2" s="1431"/>
      <c r="QOH2" s="1431"/>
      <c r="QOI2" s="1431"/>
      <c r="QOJ2" s="1431"/>
      <c r="QOK2" s="1431"/>
      <c r="QOL2" s="1431"/>
      <c r="QOM2" s="1431"/>
      <c r="QON2" s="1431"/>
      <c r="QOO2" s="1431"/>
      <c r="QOP2" s="1431"/>
      <c r="QOQ2" s="1431"/>
      <c r="QOR2" s="1431"/>
      <c r="QOS2" s="1431"/>
      <c r="QOT2" s="1431"/>
      <c r="QOU2" s="1431"/>
      <c r="QOV2" s="1431"/>
      <c r="QOW2" s="1431"/>
      <c r="QOX2" s="1431"/>
      <c r="QOY2" s="1431"/>
      <c r="QOZ2" s="1431"/>
      <c r="QPA2" s="1431"/>
      <c r="QPB2" s="1431"/>
      <c r="QPC2" s="1431"/>
      <c r="QPD2" s="1431"/>
      <c r="QPE2" s="1431"/>
      <c r="QPF2" s="1431"/>
      <c r="QPG2" s="1431"/>
      <c r="QPH2" s="1431"/>
      <c r="QPI2" s="1431"/>
      <c r="QPJ2" s="1431"/>
      <c r="QPK2" s="1431"/>
      <c r="QPL2" s="1431"/>
      <c r="QPM2" s="1431"/>
      <c r="QPN2" s="1431"/>
      <c r="QPO2" s="1431"/>
      <c r="QPP2" s="1431"/>
      <c r="QPQ2" s="1431"/>
      <c r="QPR2" s="1431"/>
      <c r="QPS2" s="1431"/>
      <c r="QPT2" s="1431"/>
      <c r="QPU2" s="1431"/>
      <c r="QPV2" s="1431"/>
      <c r="QPW2" s="1431"/>
      <c r="QPX2" s="1431"/>
      <c r="QPY2" s="1431"/>
      <c r="QPZ2" s="1431"/>
      <c r="QQA2" s="1431"/>
      <c r="QQB2" s="1431"/>
      <c r="QQC2" s="1431"/>
      <c r="QQD2" s="1431"/>
      <c r="QQE2" s="1431"/>
      <c r="QQF2" s="1431"/>
      <c r="QQG2" s="1431"/>
      <c r="QQH2" s="1431"/>
      <c r="QQI2" s="1431"/>
      <c r="QQJ2" s="1431"/>
      <c r="QQK2" s="1431"/>
      <c r="QQL2" s="1431"/>
      <c r="QQM2" s="1431"/>
      <c r="QQN2" s="1431"/>
      <c r="QQO2" s="1431"/>
      <c r="QQP2" s="1431"/>
      <c r="QQQ2" s="1431"/>
      <c r="QQR2" s="1431"/>
      <c r="QQS2" s="1431"/>
      <c r="QQT2" s="1431"/>
      <c r="QQU2" s="1431"/>
      <c r="QQV2" s="1431"/>
      <c r="QQW2" s="1431"/>
      <c r="QQX2" s="1431"/>
      <c r="QQY2" s="1431"/>
      <c r="QQZ2" s="1431"/>
      <c r="QRA2" s="1431"/>
      <c r="QRB2" s="1431"/>
      <c r="QRC2" s="1431"/>
      <c r="QRD2" s="1431"/>
      <c r="QRE2" s="1431"/>
      <c r="QRF2" s="1431"/>
      <c r="QRG2" s="1431"/>
      <c r="QRH2" s="1431"/>
      <c r="QRI2" s="1431"/>
      <c r="QRJ2" s="1431"/>
      <c r="QRK2" s="1431"/>
      <c r="QRL2" s="1431"/>
      <c r="QRM2" s="1431"/>
      <c r="QRN2" s="1431"/>
      <c r="QRO2" s="1431"/>
      <c r="QRP2" s="1431"/>
      <c r="QRQ2" s="1431"/>
      <c r="QRR2" s="1431"/>
      <c r="QRS2" s="1431"/>
      <c r="QRT2" s="1431"/>
      <c r="QRU2" s="1431"/>
      <c r="QRV2" s="1431"/>
      <c r="QRW2" s="1431"/>
      <c r="QRX2" s="1431"/>
      <c r="QRY2" s="1431"/>
      <c r="QRZ2" s="1431"/>
      <c r="QSA2" s="1431"/>
      <c r="QSB2" s="1431"/>
      <c r="QSC2" s="1431"/>
      <c r="QSD2" s="1431"/>
      <c r="QSE2" s="1431"/>
      <c r="QSF2" s="1431"/>
      <c r="QSG2" s="1431"/>
      <c r="QSH2" s="1431"/>
      <c r="QSI2" s="1431"/>
      <c r="QSJ2" s="1431"/>
      <c r="QSK2" s="1431"/>
      <c r="QSL2" s="1431"/>
      <c r="QSM2" s="1431"/>
      <c r="QSN2" s="1431"/>
      <c r="QSO2" s="1431"/>
      <c r="QSP2" s="1431"/>
      <c r="QSQ2" s="1431"/>
      <c r="QSR2" s="1431"/>
      <c r="QSS2" s="1431"/>
      <c r="QST2" s="1431"/>
      <c r="QSU2" s="1431"/>
      <c r="QSV2" s="1431"/>
      <c r="QSW2" s="1431"/>
      <c r="QSX2" s="1431"/>
      <c r="QSY2" s="1431"/>
      <c r="QSZ2" s="1431"/>
      <c r="QTA2" s="1431"/>
      <c r="QTB2" s="1431"/>
      <c r="QTC2" s="1431"/>
      <c r="QTD2" s="1431"/>
      <c r="QTE2" s="1431"/>
      <c r="QTF2" s="1431"/>
      <c r="QTG2" s="1431"/>
      <c r="QTH2" s="1431"/>
      <c r="QTI2" s="1431"/>
      <c r="QTJ2" s="1431"/>
      <c r="QTK2" s="1431"/>
      <c r="QTL2" s="1431"/>
      <c r="QTM2" s="1431"/>
      <c r="QTN2" s="1431"/>
      <c r="QTO2" s="1431"/>
      <c r="QTP2" s="1431"/>
      <c r="QTQ2" s="1431"/>
      <c r="QTR2" s="1431"/>
      <c r="QTS2" s="1431"/>
      <c r="QTT2" s="1431"/>
      <c r="QTU2" s="1431"/>
      <c r="QTV2" s="1431"/>
      <c r="QTW2" s="1431"/>
      <c r="QTX2" s="1431"/>
      <c r="QTY2" s="1431"/>
      <c r="QTZ2" s="1431"/>
      <c r="QUA2" s="1431"/>
      <c r="QUB2" s="1431"/>
      <c r="QUC2" s="1431"/>
      <c r="QUD2" s="1431"/>
      <c r="QUE2" s="1431"/>
      <c r="QUF2" s="1431"/>
      <c r="QUG2" s="1431"/>
      <c r="QUH2" s="1431"/>
      <c r="QUI2" s="1431"/>
      <c r="QUJ2" s="1431"/>
      <c r="QUK2" s="1431"/>
      <c r="QUL2" s="1431"/>
      <c r="QUM2" s="1431"/>
      <c r="QUN2" s="1431"/>
      <c r="QUO2" s="1431"/>
      <c r="QUP2" s="1431"/>
      <c r="QUQ2" s="1431"/>
      <c r="QUR2" s="1431"/>
      <c r="QUS2" s="1431"/>
      <c r="QUT2" s="1431"/>
      <c r="QUU2" s="1431"/>
      <c r="QUV2" s="1431"/>
      <c r="QUW2" s="1431"/>
      <c r="QUX2" s="1431"/>
      <c r="QUY2" s="1431"/>
      <c r="QUZ2" s="1431"/>
      <c r="QVA2" s="1431"/>
      <c r="QVB2" s="1431"/>
      <c r="QVC2" s="1431"/>
      <c r="QVD2" s="1431"/>
      <c r="QVE2" s="1431"/>
      <c r="QVF2" s="1431"/>
      <c r="QVG2" s="1431"/>
      <c r="QVH2" s="1431"/>
      <c r="QVI2" s="1431"/>
      <c r="QVJ2" s="1431"/>
      <c r="QVK2" s="1431"/>
      <c r="QVL2" s="1431"/>
      <c r="QVM2" s="1431"/>
      <c r="QVN2" s="1431"/>
      <c r="QVO2" s="1431"/>
      <c r="QVP2" s="1431"/>
      <c r="QVQ2" s="1431"/>
      <c r="QVR2" s="1431"/>
      <c r="QVS2" s="1431"/>
      <c r="QVT2" s="1431"/>
      <c r="QVU2" s="1431"/>
      <c r="QVV2" s="1431"/>
      <c r="QVW2" s="1431"/>
      <c r="QVX2" s="1431"/>
      <c r="QVY2" s="1431"/>
      <c r="QVZ2" s="1431"/>
      <c r="QWA2" s="1431"/>
      <c r="QWB2" s="1431"/>
      <c r="QWC2" s="1431"/>
      <c r="QWD2" s="1431"/>
      <c r="QWE2" s="1431"/>
      <c r="QWF2" s="1431"/>
      <c r="QWG2" s="1431"/>
      <c r="QWH2" s="1431"/>
      <c r="QWI2" s="1431"/>
      <c r="QWJ2" s="1431"/>
      <c r="QWK2" s="1431"/>
      <c r="QWL2" s="1431"/>
      <c r="QWM2" s="1431"/>
      <c r="QWN2" s="1431"/>
      <c r="QWO2" s="1431"/>
      <c r="QWP2" s="1431"/>
      <c r="QWQ2" s="1431"/>
      <c r="QWR2" s="1431"/>
      <c r="QWS2" s="1431"/>
      <c r="QWT2" s="1431"/>
      <c r="QWU2" s="1431"/>
      <c r="QWV2" s="1431"/>
      <c r="QWW2" s="1431"/>
      <c r="QWX2" s="1431"/>
      <c r="QWY2" s="1431"/>
      <c r="QWZ2" s="1431"/>
      <c r="QXA2" s="1431"/>
      <c r="QXB2" s="1431"/>
      <c r="QXC2" s="1431"/>
      <c r="QXD2" s="1431"/>
      <c r="QXE2" s="1431"/>
      <c r="QXF2" s="1431"/>
      <c r="QXG2" s="1431"/>
      <c r="QXH2" s="1431"/>
      <c r="QXI2" s="1431"/>
      <c r="QXJ2" s="1431"/>
      <c r="QXK2" s="1431"/>
      <c r="QXL2" s="1431"/>
      <c r="QXM2" s="1431"/>
      <c r="QXN2" s="1431"/>
      <c r="QXO2" s="1431"/>
      <c r="QXP2" s="1431"/>
      <c r="QXQ2" s="1431"/>
      <c r="QXR2" s="1431"/>
      <c r="QXS2" s="1431"/>
      <c r="QXT2" s="1431"/>
      <c r="QXU2" s="1431"/>
      <c r="QXV2" s="1431"/>
      <c r="QXW2" s="1431"/>
      <c r="QXX2" s="1431"/>
      <c r="QXY2" s="1431"/>
      <c r="QXZ2" s="1431"/>
      <c r="QYA2" s="1431"/>
      <c r="QYB2" s="1431"/>
      <c r="QYC2" s="1431"/>
      <c r="QYD2" s="1431"/>
      <c r="QYE2" s="1431"/>
      <c r="QYF2" s="1431"/>
      <c r="QYG2" s="1431"/>
      <c r="QYH2" s="1431"/>
      <c r="QYI2" s="1431"/>
      <c r="QYJ2" s="1431"/>
      <c r="QYK2" s="1431"/>
      <c r="QYL2" s="1431"/>
      <c r="QYM2" s="1431"/>
      <c r="QYN2" s="1431"/>
      <c r="QYO2" s="1431"/>
      <c r="QYP2" s="1431"/>
      <c r="QYQ2" s="1431"/>
      <c r="QYR2" s="1431"/>
      <c r="QYS2" s="1431"/>
      <c r="QYT2" s="1431"/>
      <c r="QYU2" s="1431"/>
      <c r="QYV2" s="1431"/>
      <c r="QYW2" s="1431"/>
      <c r="QYX2" s="1431"/>
      <c r="QYY2" s="1431"/>
      <c r="QYZ2" s="1431"/>
      <c r="QZA2" s="1431"/>
      <c r="QZB2" s="1431"/>
      <c r="QZC2" s="1431"/>
      <c r="QZD2" s="1431"/>
      <c r="QZE2" s="1431"/>
      <c r="QZF2" s="1431"/>
      <c r="QZG2" s="1431"/>
      <c r="QZH2" s="1431"/>
      <c r="QZI2" s="1431"/>
      <c r="QZJ2" s="1431"/>
      <c r="QZK2" s="1431"/>
      <c r="QZL2" s="1431"/>
      <c r="QZM2" s="1431"/>
      <c r="QZN2" s="1431"/>
      <c r="QZO2" s="1431"/>
      <c r="QZP2" s="1431"/>
      <c r="QZQ2" s="1431"/>
      <c r="QZR2" s="1431"/>
      <c r="QZS2" s="1431"/>
      <c r="QZT2" s="1431"/>
      <c r="QZU2" s="1431"/>
      <c r="QZV2" s="1431"/>
      <c r="QZW2" s="1431"/>
      <c r="QZX2" s="1431"/>
      <c r="QZY2" s="1431"/>
      <c r="QZZ2" s="1431"/>
      <c r="RAA2" s="1431"/>
      <c r="RAB2" s="1431"/>
      <c r="RAC2" s="1431"/>
      <c r="RAD2" s="1431"/>
      <c r="RAE2" s="1431"/>
      <c r="RAF2" s="1431"/>
      <c r="RAG2" s="1431"/>
      <c r="RAH2" s="1431"/>
      <c r="RAI2" s="1431"/>
      <c r="RAJ2" s="1431"/>
      <c r="RAK2" s="1431"/>
      <c r="RAL2" s="1431"/>
      <c r="RAM2" s="1431"/>
      <c r="RAN2" s="1431"/>
      <c r="RAO2" s="1431"/>
      <c r="RAP2" s="1431"/>
      <c r="RAQ2" s="1431"/>
      <c r="RAR2" s="1431"/>
      <c r="RAS2" s="1431"/>
      <c r="RAT2" s="1431"/>
      <c r="RAU2" s="1431"/>
      <c r="RAV2" s="1431"/>
      <c r="RAW2" s="1431"/>
      <c r="RAX2" s="1431"/>
      <c r="RAY2" s="1431"/>
      <c r="RAZ2" s="1431"/>
      <c r="RBA2" s="1431"/>
      <c r="RBB2" s="1431"/>
      <c r="RBC2" s="1431"/>
      <c r="RBD2" s="1431"/>
      <c r="RBE2" s="1431"/>
      <c r="RBF2" s="1431"/>
      <c r="RBG2" s="1431"/>
      <c r="RBH2" s="1431"/>
      <c r="RBI2" s="1431"/>
      <c r="RBJ2" s="1431"/>
      <c r="RBK2" s="1431"/>
      <c r="RBL2" s="1431"/>
      <c r="RBM2" s="1431"/>
      <c r="RBN2" s="1431"/>
      <c r="RBO2" s="1431"/>
      <c r="RBP2" s="1431"/>
      <c r="RBQ2" s="1431"/>
      <c r="RBR2" s="1431"/>
      <c r="RBS2" s="1431"/>
      <c r="RBT2" s="1431"/>
      <c r="RBU2" s="1431"/>
      <c r="RBV2" s="1431"/>
      <c r="RBW2" s="1431"/>
      <c r="RBX2" s="1431"/>
      <c r="RBY2" s="1431"/>
      <c r="RBZ2" s="1431"/>
      <c r="RCA2" s="1431"/>
      <c r="RCB2" s="1431"/>
      <c r="RCC2" s="1431"/>
      <c r="RCD2" s="1431"/>
      <c r="RCE2" s="1431"/>
      <c r="RCF2" s="1431"/>
      <c r="RCG2" s="1431"/>
      <c r="RCH2" s="1431"/>
      <c r="RCI2" s="1431"/>
      <c r="RCJ2" s="1431"/>
      <c r="RCK2" s="1431"/>
      <c r="RCL2" s="1431"/>
      <c r="RCM2" s="1431"/>
      <c r="RCN2" s="1431"/>
      <c r="RCO2" s="1431"/>
      <c r="RCP2" s="1431"/>
      <c r="RCQ2" s="1431"/>
      <c r="RCR2" s="1431"/>
      <c r="RCS2" s="1431"/>
      <c r="RCT2" s="1431"/>
      <c r="RCU2" s="1431"/>
      <c r="RCV2" s="1431"/>
      <c r="RCW2" s="1431"/>
      <c r="RCX2" s="1431"/>
      <c r="RCY2" s="1431"/>
      <c r="RCZ2" s="1431"/>
      <c r="RDA2" s="1431"/>
      <c r="RDB2" s="1431"/>
      <c r="RDC2" s="1431"/>
      <c r="RDD2" s="1431"/>
      <c r="RDE2" s="1431"/>
      <c r="RDF2" s="1431"/>
      <c r="RDG2" s="1431"/>
      <c r="RDH2" s="1431"/>
      <c r="RDI2" s="1431"/>
      <c r="RDJ2" s="1431"/>
      <c r="RDK2" s="1431"/>
      <c r="RDL2" s="1431"/>
      <c r="RDM2" s="1431"/>
      <c r="RDN2" s="1431"/>
      <c r="RDO2" s="1431"/>
      <c r="RDP2" s="1431"/>
      <c r="RDQ2" s="1431"/>
      <c r="RDR2" s="1431"/>
      <c r="RDS2" s="1431"/>
      <c r="RDT2" s="1431"/>
      <c r="RDU2" s="1431"/>
      <c r="RDV2" s="1431"/>
      <c r="RDW2" s="1431"/>
      <c r="RDX2" s="1431"/>
      <c r="RDY2" s="1431"/>
      <c r="RDZ2" s="1431"/>
      <c r="REA2" s="1431"/>
      <c r="REB2" s="1431"/>
      <c r="REC2" s="1431"/>
      <c r="RED2" s="1431"/>
      <c r="REE2" s="1431"/>
      <c r="REF2" s="1431"/>
      <c r="REG2" s="1431"/>
      <c r="REH2" s="1431"/>
      <c r="REI2" s="1431"/>
      <c r="REJ2" s="1431"/>
      <c r="REK2" s="1431"/>
      <c r="REL2" s="1431"/>
      <c r="REM2" s="1431"/>
      <c r="REN2" s="1431"/>
      <c r="REO2" s="1431"/>
      <c r="REP2" s="1431"/>
      <c r="REQ2" s="1431"/>
      <c r="RER2" s="1431"/>
      <c r="RES2" s="1431"/>
      <c r="RET2" s="1431"/>
      <c r="REU2" s="1431"/>
      <c r="REV2" s="1431"/>
      <c r="REW2" s="1431"/>
      <c r="REX2" s="1431"/>
      <c r="REY2" s="1431"/>
      <c r="REZ2" s="1431"/>
      <c r="RFA2" s="1431"/>
      <c r="RFB2" s="1431"/>
      <c r="RFC2" s="1431"/>
      <c r="RFD2" s="1431"/>
      <c r="RFE2" s="1431"/>
      <c r="RFF2" s="1431"/>
      <c r="RFG2" s="1431"/>
      <c r="RFH2" s="1431"/>
      <c r="RFI2" s="1431"/>
      <c r="RFJ2" s="1431"/>
      <c r="RFK2" s="1431"/>
      <c r="RFL2" s="1431"/>
      <c r="RFM2" s="1431"/>
      <c r="RFN2" s="1431"/>
      <c r="RFO2" s="1431"/>
      <c r="RFP2" s="1431"/>
      <c r="RFQ2" s="1431"/>
      <c r="RFR2" s="1431"/>
      <c r="RFS2" s="1431"/>
      <c r="RFT2" s="1431"/>
      <c r="RFU2" s="1431"/>
      <c r="RFV2" s="1431"/>
      <c r="RFW2" s="1431"/>
      <c r="RFX2" s="1431"/>
      <c r="RFY2" s="1431"/>
      <c r="RFZ2" s="1431"/>
      <c r="RGA2" s="1431"/>
      <c r="RGB2" s="1431"/>
      <c r="RGC2" s="1431"/>
      <c r="RGD2" s="1431"/>
      <c r="RGE2" s="1431"/>
      <c r="RGF2" s="1431"/>
      <c r="RGG2" s="1431"/>
      <c r="RGH2" s="1431"/>
      <c r="RGI2" s="1431"/>
      <c r="RGJ2" s="1431"/>
      <c r="RGK2" s="1431"/>
      <c r="RGL2" s="1431"/>
      <c r="RGM2" s="1431"/>
      <c r="RGN2" s="1431"/>
      <c r="RGO2" s="1431"/>
      <c r="RGP2" s="1431"/>
      <c r="RGQ2" s="1431"/>
      <c r="RGR2" s="1431"/>
      <c r="RGS2" s="1431"/>
      <c r="RGT2" s="1431"/>
      <c r="RGU2" s="1431"/>
      <c r="RGV2" s="1431"/>
      <c r="RGW2" s="1431"/>
      <c r="RGX2" s="1431"/>
      <c r="RGY2" s="1431"/>
      <c r="RGZ2" s="1431"/>
      <c r="RHA2" s="1431"/>
      <c r="RHB2" s="1431"/>
      <c r="RHC2" s="1431"/>
      <c r="RHD2" s="1431"/>
      <c r="RHE2" s="1431"/>
      <c r="RHF2" s="1431"/>
      <c r="RHG2" s="1431"/>
      <c r="RHH2" s="1431"/>
      <c r="RHI2" s="1431"/>
      <c r="RHJ2" s="1431"/>
      <c r="RHK2" s="1431"/>
      <c r="RHL2" s="1431"/>
      <c r="RHM2" s="1431"/>
      <c r="RHN2" s="1431"/>
      <c r="RHO2" s="1431"/>
      <c r="RHP2" s="1431"/>
      <c r="RHQ2" s="1431"/>
      <c r="RHR2" s="1431"/>
      <c r="RHS2" s="1431"/>
      <c r="RHT2" s="1431"/>
      <c r="RHU2" s="1431"/>
      <c r="RHV2" s="1431"/>
      <c r="RHW2" s="1431"/>
      <c r="RHX2" s="1431"/>
      <c r="RHY2" s="1431"/>
      <c r="RHZ2" s="1431"/>
      <c r="RIA2" s="1431"/>
      <c r="RIB2" s="1431"/>
      <c r="RIC2" s="1431"/>
      <c r="RID2" s="1431"/>
      <c r="RIE2" s="1431"/>
      <c r="RIF2" s="1431"/>
      <c r="RIG2" s="1431"/>
      <c r="RIH2" s="1431"/>
      <c r="RII2" s="1431"/>
      <c r="RIJ2" s="1431"/>
      <c r="RIK2" s="1431"/>
      <c r="RIL2" s="1431"/>
      <c r="RIM2" s="1431"/>
      <c r="RIN2" s="1431"/>
      <c r="RIO2" s="1431"/>
      <c r="RIP2" s="1431"/>
      <c r="RIQ2" s="1431"/>
      <c r="RIR2" s="1431"/>
      <c r="RIS2" s="1431"/>
      <c r="RIT2" s="1431"/>
      <c r="RIU2" s="1431"/>
      <c r="RIV2" s="1431"/>
      <c r="RIW2" s="1431"/>
      <c r="RIX2" s="1431"/>
      <c r="RIY2" s="1431"/>
      <c r="RIZ2" s="1431"/>
      <c r="RJA2" s="1431"/>
      <c r="RJB2" s="1431"/>
      <c r="RJC2" s="1431"/>
      <c r="RJD2" s="1431"/>
      <c r="RJE2" s="1431"/>
      <c r="RJF2" s="1431"/>
      <c r="RJG2" s="1431"/>
      <c r="RJH2" s="1431"/>
      <c r="RJI2" s="1431"/>
      <c r="RJJ2" s="1431"/>
      <c r="RJK2" s="1431"/>
      <c r="RJL2" s="1431"/>
      <c r="RJM2" s="1431"/>
      <c r="RJN2" s="1431"/>
      <c r="RJO2" s="1431"/>
      <c r="RJP2" s="1431"/>
      <c r="RJQ2" s="1431"/>
      <c r="RJR2" s="1431"/>
      <c r="RJS2" s="1431"/>
      <c r="RJT2" s="1431"/>
      <c r="RJU2" s="1431"/>
      <c r="RJV2" s="1431"/>
      <c r="RJW2" s="1431"/>
      <c r="RJX2" s="1431"/>
      <c r="RJY2" s="1431"/>
      <c r="RJZ2" s="1431"/>
      <c r="RKA2" s="1431"/>
      <c r="RKB2" s="1431"/>
      <c r="RKC2" s="1431"/>
      <c r="RKD2" s="1431"/>
      <c r="RKE2" s="1431"/>
      <c r="RKF2" s="1431"/>
      <c r="RKG2" s="1431"/>
      <c r="RKH2" s="1431"/>
      <c r="RKI2" s="1431"/>
      <c r="RKJ2" s="1431"/>
      <c r="RKK2" s="1431"/>
      <c r="RKL2" s="1431"/>
      <c r="RKM2" s="1431"/>
      <c r="RKN2" s="1431"/>
      <c r="RKO2" s="1431"/>
      <c r="RKP2" s="1431"/>
      <c r="RKQ2" s="1431"/>
      <c r="RKR2" s="1431"/>
      <c r="RKS2" s="1431"/>
      <c r="RKT2" s="1431"/>
      <c r="RKU2" s="1431"/>
      <c r="RKV2" s="1431"/>
      <c r="RKW2" s="1431"/>
      <c r="RKX2" s="1431"/>
      <c r="RKY2" s="1431"/>
      <c r="RKZ2" s="1431"/>
      <c r="RLA2" s="1431"/>
      <c r="RLB2" s="1431"/>
      <c r="RLC2" s="1431"/>
      <c r="RLD2" s="1431"/>
      <c r="RLE2" s="1431"/>
      <c r="RLF2" s="1431"/>
      <c r="RLG2" s="1431"/>
      <c r="RLH2" s="1431"/>
      <c r="RLI2" s="1431"/>
      <c r="RLJ2" s="1431"/>
      <c r="RLK2" s="1431"/>
      <c r="RLL2" s="1431"/>
      <c r="RLM2" s="1431"/>
      <c r="RLN2" s="1431"/>
      <c r="RLO2" s="1431"/>
      <c r="RLP2" s="1431"/>
      <c r="RLQ2" s="1431"/>
      <c r="RLR2" s="1431"/>
      <c r="RLS2" s="1431"/>
      <c r="RLT2" s="1431"/>
      <c r="RLU2" s="1431"/>
      <c r="RLV2" s="1431"/>
      <c r="RLW2" s="1431"/>
      <c r="RLX2" s="1431"/>
      <c r="RLY2" s="1431"/>
      <c r="RLZ2" s="1431"/>
      <c r="RMA2" s="1431"/>
      <c r="RMB2" s="1431"/>
      <c r="RMC2" s="1431"/>
      <c r="RMD2" s="1431"/>
      <c r="RME2" s="1431"/>
      <c r="RMF2" s="1431"/>
      <c r="RMG2" s="1431"/>
      <c r="RMH2" s="1431"/>
      <c r="RMI2" s="1431"/>
      <c r="RMJ2" s="1431"/>
      <c r="RMK2" s="1431"/>
      <c r="RML2" s="1431"/>
      <c r="RMM2" s="1431"/>
      <c r="RMN2" s="1431"/>
      <c r="RMO2" s="1431"/>
      <c r="RMP2" s="1431"/>
      <c r="RMQ2" s="1431"/>
      <c r="RMR2" s="1431"/>
      <c r="RMS2" s="1431"/>
      <c r="RMT2" s="1431"/>
      <c r="RMU2" s="1431"/>
      <c r="RMV2" s="1431"/>
      <c r="RMW2" s="1431"/>
      <c r="RMX2" s="1431"/>
      <c r="RMY2" s="1431"/>
      <c r="RMZ2" s="1431"/>
      <c r="RNA2" s="1431"/>
      <c r="RNB2" s="1431"/>
      <c r="RNC2" s="1431"/>
      <c r="RND2" s="1431"/>
      <c r="RNE2" s="1431"/>
      <c r="RNF2" s="1431"/>
      <c r="RNG2" s="1431"/>
      <c r="RNH2" s="1431"/>
      <c r="RNI2" s="1431"/>
      <c r="RNJ2" s="1431"/>
      <c r="RNK2" s="1431"/>
      <c r="RNL2" s="1431"/>
      <c r="RNM2" s="1431"/>
      <c r="RNN2" s="1431"/>
      <c r="RNO2" s="1431"/>
      <c r="RNP2" s="1431"/>
      <c r="RNQ2" s="1431"/>
      <c r="RNR2" s="1431"/>
      <c r="RNS2" s="1431"/>
      <c r="RNT2" s="1431"/>
      <c r="RNU2" s="1431"/>
      <c r="RNV2" s="1431"/>
      <c r="RNW2" s="1431"/>
      <c r="RNX2" s="1431"/>
      <c r="RNY2" s="1431"/>
      <c r="RNZ2" s="1431"/>
      <c r="ROA2" s="1431"/>
      <c r="ROB2" s="1431"/>
      <c r="ROC2" s="1431"/>
      <c r="ROD2" s="1431"/>
      <c r="ROE2" s="1431"/>
      <c r="ROF2" s="1431"/>
      <c r="ROG2" s="1431"/>
      <c r="ROH2" s="1431"/>
      <c r="ROI2" s="1431"/>
      <c r="ROJ2" s="1431"/>
      <c r="ROK2" s="1431"/>
      <c r="ROL2" s="1431"/>
      <c r="ROM2" s="1431"/>
      <c r="RON2" s="1431"/>
      <c r="ROO2" s="1431"/>
      <c r="ROP2" s="1431"/>
      <c r="ROQ2" s="1431"/>
      <c r="ROR2" s="1431"/>
      <c r="ROS2" s="1431"/>
      <c r="ROT2" s="1431"/>
      <c r="ROU2" s="1431"/>
      <c r="ROV2" s="1431"/>
      <c r="ROW2" s="1431"/>
      <c r="ROX2" s="1431"/>
      <c r="ROY2" s="1431"/>
      <c r="ROZ2" s="1431"/>
      <c r="RPA2" s="1431"/>
      <c r="RPB2" s="1431"/>
      <c r="RPC2" s="1431"/>
      <c r="RPD2" s="1431"/>
      <c r="RPE2" s="1431"/>
      <c r="RPF2" s="1431"/>
      <c r="RPG2" s="1431"/>
      <c r="RPH2" s="1431"/>
      <c r="RPI2" s="1431"/>
      <c r="RPJ2" s="1431"/>
      <c r="RPK2" s="1431"/>
      <c r="RPL2" s="1431"/>
      <c r="RPM2" s="1431"/>
      <c r="RPN2" s="1431"/>
      <c r="RPO2" s="1431"/>
      <c r="RPP2" s="1431"/>
      <c r="RPQ2" s="1431"/>
      <c r="RPR2" s="1431"/>
      <c r="RPS2" s="1431"/>
      <c r="RPT2" s="1431"/>
      <c r="RPU2" s="1431"/>
      <c r="RPV2" s="1431"/>
      <c r="RPW2" s="1431"/>
      <c r="RPX2" s="1431"/>
      <c r="RPY2" s="1431"/>
      <c r="RPZ2" s="1431"/>
      <c r="RQA2" s="1431"/>
      <c r="RQB2" s="1431"/>
      <c r="RQC2" s="1431"/>
      <c r="RQD2" s="1431"/>
      <c r="RQE2" s="1431"/>
      <c r="RQF2" s="1431"/>
      <c r="RQG2" s="1431"/>
      <c r="RQH2" s="1431"/>
      <c r="RQI2" s="1431"/>
      <c r="RQJ2" s="1431"/>
      <c r="RQK2" s="1431"/>
      <c r="RQL2" s="1431"/>
      <c r="RQM2" s="1431"/>
      <c r="RQN2" s="1431"/>
      <c r="RQO2" s="1431"/>
      <c r="RQP2" s="1431"/>
      <c r="RQQ2" s="1431"/>
      <c r="RQR2" s="1431"/>
      <c r="RQS2" s="1431"/>
      <c r="RQT2" s="1431"/>
      <c r="RQU2" s="1431"/>
      <c r="RQV2" s="1431"/>
      <c r="RQW2" s="1431"/>
      <c r="RQX2" s="1431"/>
      <c r="RQY2" s="1431"/>
      <c r="RQZ2" s="1431"/>
      <c r="RRA2" s="1431"/>
      <c r="RRB2" s="1431"/>
      <c r="RRC2" s="1431"/>
      <c r="RRD2" s="1431"/>
      <c r="RRE2" s="1431"/>
      <c r="RRF2" s="1431"/>
      <c r="RRG2" s="1431"/>
      <c r="RRH2" s="1431"/>
      <c r="RRI2" s="1431"/>
      <c r="RRJ2" s="1431"/>
      <c r="RRK2" s="1431"/>
      <c r="RRL2" s="1431"/>
      <c r="RRM2" s="1431"/>
      <c r="RRN2" s="1431"/>
      <c r="RRO2" s="1431"/>
      <c r="RRP2" s="1431"/>
      <c r="RRQ2" s="1431"/>
      <c r="RRR2" s="1431"/>
      <c r="RRS2" s="1431"/>
      <c r="RRT2" s="1431"/>
      <c r="RRU2" s="1431"/>
      <c r="RRV2" s="1431"/>
      <c r="RRW2" s="1431"/>
      <c r="RRX2" s="1431"/>
      <c r="RRY2" s="1431"/>
      <c r="RRZ2" s="1431"/>
      <c r="RSA2" s="1431"/>
      <c r="RSB2" s="1431"/>
      <c r="RSC2" s="1431"/>
      <c r="RSD2" s="1431"/>
      <c r="RSE2" s="1431"/>
      <c r="RSF2" s="1431"/>
      <c r="RSG2" s="1431"/>
      <c r="RSH2" s="1431"/>
      <c r="RSI2" s="1431"/>
      <c r="RSJ2" s="1431"/>
      <c r="RSK2" s="1431"/>
      <c r="RSL2" s="1431"/>
      <c r="RSM2" s="1431"/>
      <c r="RSN2" s="1431"/>
      <c r="RSO2" s="1431"/>
      <c r="RSP2" s="1431"/>
      <c r="RSQ2" s="1431"/>
      <c r="RSR2" s="1431"/>
      <c r="RSS2" s="1431"/>
      <c r="RST2" s="1431"/>
      <c r="RSU2" s="1431"/>
      <c r="RSV2" s="1431"/>
      <c r="RSW2" s="1431"/>
      <c r="RSX2" s="1431"/>
      <c r="RSY2" s="1431"/>
      <c r="RSZ2" s="1431"/>
      <c r="RTA2" s="1431"/>
      <c r="RTB2" s="1431"/>
      <c r="RTC2" s="1431"/>
      <c r="RTD2" s="1431"/>
      <c r="RTE2" s="1431"/>
      <c r="RTF2" s="1431"/>
      <c r="RTG2" s="1431"/>
      <c r="RTH2" s="1431"/>
      <c r="RTI2" s="1431"/>
      <c r="RTJ2" s="1431"/>
      <c r="RTK2" s="1431"/>
      <c r="RTL2" s="1431"/>
      <c r="RTM2" s="1431"/>
      <c r="RTN2" s="1431"/>
      <c r="RTO2" s="1431"/>
      <c r="RTP2" s="1431"/>
      <c r="RTQ2" s="1431"/>
      <c r="RTR2" s="1431"/>
      <c r="RTS2" s="1431"/>
      <c r="RTT2" s="1431"/>
      <c r="RTU2" s="1431"/>
      <c r="RTV2" s="1431"/>
      <c r="RTW2" s="1431"/>
      <c r="RTX2" s="1431"/>
      <c r="RTY2" s="1431"/>
      <c r="RTZ2" s="1431"/>
      <c r="RUA2" s="1431"/>
      <c r="RUB2" s="1431"/>
      <c r="RUC2" s="1431"/>
      <c r="RUD2" s="1431"/>
      <c r="RUE2" s="1431"/>
      <c r="RUF2" s="1431"/>
      <c r="RUG2" s="1431"/>
      <c r="RUH2" s="1431"/>
      <c r="RUI2" s="1431"/>
      <c r="RUJ2" s="1431"/>
      <c r="RUK2" s="1431"/>
      <c r="RUL2" s="1431"/>
      <c r="RUM2" s="1431"/>
      <c r="RUN2" s="1431"/>
      <c r="RUO2" s="1431"/>
      <c r="RUP2" s="1431"/>
      <c r="RUQ2" s="1431"/>
      <c r="RUR2" s="1431"/>
      <c r="RUS2" s="1431"/>
      <c r="RUT2" s="1431"/>
      <c r="RUU2" s="1431"/>
      <c r="RUV2" s="1431"/>
      <c r="RUW2" s="1431"/>
      <c r="RUX2" s="1431"/>
      <c r="RUY2" s="1431"/>
      <c r="RUZ2" s="1431"/>
      <c r="RVA2" s="1431"/>
      <c r="RVB2" s="1431"/>
      <c r="RVC2" s="1431"/>
      <c r="RVD2" s="1431"/>
      <c r="RVE2" s="1431"/>
      <c r="RVF2" s="1431"/>
      <c r="RVG2" s="1431"/>
      <c r="RVH2" s="1431"/>
      <c r="RVI2" s="1431"/>
      <c r="RVJ2" s="1431"/>
      <c r="RVK2" s="1431"/>
      <c r="RVL2" s="1431"/>
      <c r="RVM2" s="1431"/>
      <c r="RVN2" s="1431"/>
      <c r="RVO2" s="1431"/>
      <c r="RVP2" s="1431"/>
      <c r="RVQ2" s="1431"/>
      <c r="RVR2" s="1431"/>
      <c r="RVS2" s="1431"/>
      <c r="RVT2" s="1431"/>
      <c r="RVU2" s="1431"/>
      <c r="RVV2" s="1431"/>
      <c r="RVW2" s="1431"/>
      <c r="RVX2" s="1431"/>
      <c r="RVY2" s="1431"/>
      <c r="RVZ2" s="1431"/>
      <c r="RWA2" s="1431"/>
      <c r="RWB2" s="1431"/>
      <c r="RWC2" s="1431"/>
      <c r="RWD2" s="1431"/>
      <c r="RWE2" s="1431"/>
      <c r="RWF2" s="1431"/>
      <c r="RWG2" s="1431"/>
      <c r="RWH2" s="1431"/>
      <c r="RWI2" s="1431"/>
      <c r="RWJ2" s="1431"/>
      <c r="RWK2" s="1431"/>
      <c r="RWL2" s="1431"/>
      <c r="RWM2" s="1431"/>
      <c r="RWN2" s="1431"/>
      <c r="RWO2" s="1431"/>
      <c r="RWP2" s="1431"/>
      <c r="RWQ2" s="1431"/>
      <c r="RWR2" s="1431"/>
      <c r="RWS2" s="1431"/>
      <c r="RWT2" s="1431"/>
      <c r="RWU2" s="1431"/>
      <c r="RWV2" s="1431"/>
      <c r="RWW2" s="1431"/>
      <c r="RWX2" s="1431"/>
      <c r="RWY2" s="1431"/>
      <c r="RWZ2" s="1431"/>
      <c r="RXA2" s="1431"/>
      <c r="RXB2" s="1431"/>
      <c r="RXC2" s="1431"/>
      <c r="RXD2" s="1431"/>
      <c r="RXE2" s="1431"/>
      <c r="RXF2" s="1431"/>
      <c r="RXG2" s="1431"/>
      <c r="RXH2" s="1431"/>
      <c r="RXI2" s="1431"/>
      <c r="RXJ2" s="1431"/>
      <c r="RXK2" s="1431"/>
      <c r="RXL2" s="1431"/>
      <c r="RXM2" s="1431"/>
      <c r="RXN2" s="1431"/>
      <c r="RXO2" s="1431"/>
      <c r="RXP2" s="1431"/>
      <c r="RXQ2" s="1431"/>
      <c r="RXR2" s="1431"/>
      <c r="RXS2" s="1431"/>
      <c r="RXT2" s="1431"/>
      <c r="RXU2" s="1431"/>
      <c r="RXV2" s="1431"/>
      <c r="RXW2" s="1431"/>
      <c r="RXX2" s="1431"/>
      <c r="RXY2" s="1431"/>
      <c r="RXZ2" s="1431"/>
      <c r="RYA2" s="1431"/>
      <c r="RYB2" s="1431"/>
      <c r="RYC2" s="1431"/>
      <c r="RYD2" s="1431"/>
      <c r="RYE2" s="1431"/>
      <c r="RYF2" s="1431"/>
      <c r="RYG2" s="1431"/>
      <c r="RYH2" s="1431"/>
      <c r="RYI2" s="1431"/>
      <c r="RYJ2" s="1431"/>
      <c r="RYK2" s="1431"/>
      <c r="RYL2" s="1431"/>
      <c r="RYM2" s="1431"/>
      <c r="RYN2" s="1431"/>
      <c r="RYO2" s="1431"/>
      <c r="RYP2" s="1431"/>
      <c r="RYQ2" s="1431"/>
      <c r="RYR2" s="1431"/>
      <c r="RYS2" s="1431"/>
      <c r="RYT2" s="1431"/>
      <c r="RYU2" s="1431"/>
      <c r="RYV2" s="1431"/>
      <c r="RYW2" s="1431"/>
      <c r="RYX2" s="1431"/>
      <c r="RYY2" s="1431"/>
      <c r="RYZ2" s="1431"/>
      <c r="RZA2" s="1431"/>
      <c r="RZB2" s="1431"/>
      <c r="RZC2" s="1431"/>
      <c r="RZD2" s="1431"/>
      <c r="RZE2" s="1431"/>
      <c r="RZF2" s="1431"/>
      <c r="RZG2" s="1431"/>
      <c r="RZH2" s="1431"/>
      <c r="RZI2" s="1431"/>
      <c r="RZJ2" s="1431"/>
      <c r="RZK2" s="1431"/>
      <c r="RZL2" s="1431"/>
      <c r="RZM2" s="1431"/>
      <c r="RZN2" s="1431"/>
      <c r="RZO2" s="1431"/>
      <c r="RZP2" s="1431"/>
      <c r="RZQ2" s="1431"/>
      <c r="RZR2" s="1431"/>
      <c r="RZS2" s="1431"/>
      <c r="RZT2" s="1431"/>
      <c r="RZU2" s="1431"/>
      <c r="RZV2" s="1431"/>
      <c r="RZW2" s="1431"/>
      <c r="RZX2" s="1431"/>
      <c r="RZY2" s="1431"/>
      <c r="RZZ2" s="1431"/>
      <c r="SAA2" s="1431"/>
      <c r="SAB2" s="1431"/>
      <c r="SAC2" s="1431"/>
      <c r="SAD2" s="1431"/>
      <c r="SAE2" s="1431"/>
      <c r="SAF2" s="1431"/>
      <c r="SAG2" s="1431"/>
      <c r="SAH2" s="1431"/>
      <c r="SAI2" s="1431"/>
      <c r="SAJ2" s="1431"/>
      <c r="SAK2" s="1431"/>
      <c r="SAL2" s="1431"/>
      <c r="SAM2" s="1431"/>
      <c r="SAN2" s="1431"/>
      <c r="SAO2" s="1431"/>
      <c r="SAP2" s="1431"/>
      <c r="SAQ2" s="1431"/>
      <c r="SAR2" s="1431"/>
      <c r="SAS2" s="1431"/>
      <c r="SAT2" s="1431"/>
      <c r="SAU2" s="1431"/>
      <c r="SAV2" s="1431"/>
      <c r="SAW2" s="1431"/>
      <c r="SAX2" s="1431"/>
      <c r="SAY2" s="1431"/>
      <c r="SAZ2" s="1431"/>
      <c r="SBA2" s="1431"/>
      <c r="SBB2" s="1431"/>
      <c r="SBC2" s="1431"/>
      <c r="SBD2" s="1431"/>
      <c r="SBE2" s="1431"/>
      <c r="SBF2" s="1431"/>
      <c r="SBG2" s="1431"/>
      <c r="SBH2" s="1431"/>
      <c r="SBI2" s="1431"/>
      <c r="SBJ2" s="1431"/>
      <c r="SBK2" s="1431"/>
      <c r="SBL2" s="1431"/>
      <c r="SBM2" s="1431"/>
      <c r="SBN2" s="1431"/>
      <c r="SBO2" s="1431"/>
      <c r="SBP2" s="1431"/>
      <c r="SBQ2" s="1431"/>
      <c r="SBR2" s="1431"/>
      <c r="SBS2" s="1431"/>
      <c r="SBT2" s="1431"/>
      <c r="SBU2" s="1431"/>
      <c r="SBV2" s="1431"/>
      <c r="SBW2" s="1431"/>
      <c r="SBX2" s="1431"/>
      <c r="SBY2" s="1431"/>
      <c r="SBZ2" s="1431"/>
      <c r="SCA2" s="1431"/>
      <c r="SCB2" s="1431"/>
      <c r="SCC2" s="1431"/>
      <c r="SCD2" s="1431"/>
      <c r="SCE2" s="1431"/>
      <c r="SCF2" s="1431"/>
      <c r="SCG2" s="1431"/>
      <c r="SCH2" s="1431"/>
      <c r="SCI2" s="1431"/>
      <c r="SCJ2" s="1431"/>
      <c r="SCK2" s="1431"/>
      <c r="SCL2" s="1431"/>
      <c r="SCM2" s="1431"/>
      <c r="SCN2" s="1431"/>
      <c r="SCO2" s="1431"/>
      <c r="SCP2" s="1431"/>
      <c r="SCQ2" s="1431"/>
      <c r="SCR2" s="1431"/>
      <c r="SCS2" s="1431"/>
      <c r="SCT2" s="1431"/>
      <c r="SCU2" s="1431"/>
      <c r="SCV2" s="1431"/>
      <c r="SCW2" s="1431"/>
      <c r="SCX2" s="1431"/>
      <c r="SCY2" s="1431"/>
      <c r="SCZ2" s="1431"/>
      <c r="SDA2" s="1431"/>
      <c r="SDB2" s="1431"/>
      <c r="SDC2" s="1431"/>
      <c r="SDD2" s="1431"/>
      <c r="SDE2" s="1431"/>
      <c r="SDF2" s="1431"/>
      <c r="SDG2" s="1431"/>
      <c r="SDH2" s="1431"/>
      <c r="SDI2" s="1431"/>
      <c r="SDJ2" s="1431"/>
      <c r="SDK2" s="1431"/>
      <c r="SDL2" s="1431"/>
      <c r="SDM2" s="1431"/>
      <c r="SDN2" s="1431"/>
      <c r="SDO2" s="1431"/>
      <c r="SDP2" s="1431"/>
      <c r="SDQ2" s="1431"/>
      <c r="SDR2" s="1431"/>
      <c r="SDS2" s="1431"/>
      <c r="SDT2" s="1431"/>
      <c r="SDU2" s="1431"/>
      <c r="SDV2" s="1431"/>
      <c r="SDW2" s="1431"/>
      <c r="SDX2" s="1431"/>
      <c r="SDY2" s="1431"/>
      <c r="SDZ2" s="1431"/>
      <c r="SEA2" s="1431"/>
      <c r="SEB2" s="1431"/>
      <c r="SEC2" s="1431"/>
      <c r="SED2" s="1431"/>
      <c r="SEE2" s="1431"/>
      <c r="SEF2" s="1431"/>
      <c r="SEG2" s="1431"/>
      <c r="SEH2" s="1431"/>
      <c r="SEI2" s="1431"/>
      <c r="SEJ2" s="1431"/>
      <c r="SEK2" s="1431"/>
      <c r="SEL2" s="1431"/>
      <c r="SEM2" s="1431"/>
      <c r="SEN2" s="1431"/>
      <c r="SEO2" s="1431"/>
      <c r="SEP2" s="1431"/>
      <c r="SEQ2" s="1431"/>
      <c r="SER2" s="1431"/>
      <c r="SES2" s="1431"/>
      <c r="SET2" s="1431"/>
      <c r="SEU2" s="1431"/>
      <c r="SEV2" s="1431"/>
      <c r="SEW2" s="1431"/>
      <c r="SEX2" s="1431"/>
      <c r="SEY2" s="1431"/>
      <c r="SEZ2" s="1431"/>
      <c r="SFA2" s="1431"/>
      <c r="SFB2" s="1431"/>
      <c r="SFC2" s="1431"/>
      <c r="SFD2" s="1431"/>
      <c r="SFE2" s="1431"/>
      <c r="SFF2" s="1431"/>
      <c r="SFG2" s="1431"/>
      <c r="SFH2" s="1431"/>
      <c r="SFI2" s="1431"/>
      <c r="SFJ2" s="1431"/>
      <c r="SFK2" s="1431"/>
      <c r="SFL2" s="1431"/>
      <c r="SFM2" s="1431"/>
      <c r="SFN2" s="1431"/>
      <c r="SFO2" s="1431"/>
      <c r="SFP2" s="1431"/>
      <c r="SFQ2" s="1431"/>
      <c r="SFR2" s="1431"/>
      <c r="SFS2" s="1431"/>
      <c r="SFT2" s="1431"/>
      <c r="SFU2" s="1431"/>
      <c r="SFV2" s="1431"/>
      <c r="SFW2" s="1431"/>
      <c r="SFX2" s="1431"/>
      <c r="SFY2" s="1431"/>
      <c r="SFZ2" s="1431"/>
      <c r="SGA2" s="1431"/>
      <c r="SGB2" s="1431"/>
      <c r="SGC2" s="1431"/>
      <c r="SGD2" s="1431"/>
      <c r="SGE2" s="1431"/>
      <c r="SGF2" s="1431"/>
      <c r="SGG2" s="1431"/>
      <c r="SGH2" s="1431"/>
      <c r="SGI2" s="1431"/>
      <c r="SGJ2" s="1431"/>
      <c r="SGK2" s="1431"/>
      <c r="SGL2" s="1431"/>
      <c r="SGM2" s="1431"/>
      <c r="SGN2" s="1431"/>
      <c r="SGO2" s="1431"/>
      <c r="SGP2" s="1431"/>
      <c r="SGQ2" s="1431"/>
      <c r="SGR2" s="1431"/>
      <c r="SGS2" s="1431"/>
      <c r="SGT2" s="1431"/>
      <c r="SGU2" s="1431"/>
      <c r="SGV2" s="1431"/>
      <c r="SGW2" s="1431"/>
      <c r="SGX2" s="1431"/>
      <c r="SGY2" s="1431"/>
      <c r="SGZ2" s="1431"/>
      <c r="SHA2" s="1431"/>
      <c r="SHB2" s="1431"/>
      <c r="SHC2" s="1431"/>
      <c r="SHD2" s="1431"/>
      <c r="SHE2" s="1431"/>
      <c r="SHF2" s="1431"/>
      <c r="SHG2" s="1431"/>
      <c r="SHH2" s="1431"/>
      <c r="SHI2" s="1431"/>
      <c r="SHJ2" s="1431"/>
      <c r="SHK2" s="1431"/>
      <c r="SHL2" s="1431"/>
      <c r="SHM2" s="1431"/>
      <c r="SHN2" s="1431"/>
      <c r="SHO2" s="1431"/>
      <c r="SHP2" s="1431"/>
      <c r="SHQ2" s="1431"/>
      <c r="SHR2" s="1431"/>
      <c r="SHS2" s="1431"/>
      <c r="SHT2" s="1431"/>
      <c r="SHU2" s="1431"/>
      <c r="SHV2" s="1431"/>
      <c r="SHW2" s="1431"/>
      <c r="SHX2" s="1431"/>
      <c r="SHY2" s="1431"/>
      <c r="SHZ2" s="1431"/>
      <c r="SIA2" s="1431"/>
      <c r="SIB2" s="1431"/>
      <c r="SIC2" s="1431"/>
      <c r="SID2" s="1431"/>
      <c r="SIE2" s="1431"/>
      <c r="SIF2" s="1431"/>
      <c r="SIG2" s="1431"/>
      <c r="SIH2" s="1431"/>
      <c r="SII2" s="1431"/>
      <c r="SIJ2" s="1431"/>
      <c r="SIK2" s="1431"/>
      <c r="SIL2" s="1431"/>
      <c r="SIM2" s="1431"/>
      <c r="SIN2" s="1431"/>
      <c r="SIO2" s="1431"/>
      <c r="SIP2" s="1431"/>
      <c r="SIQ2" s="1431"/>
      <c r="SIR2" s="1431"/>
      <c r="SIS2" s="1431"/>
      <c r="SIT2" s="1431"/>
      <c r="SIU2" s="1431"/>
      <c r="SIV2" s="1431"/>
      <c r="SIW2" s="1431"/>
      <c r="SIX2" s="1431"/>
      <c r="SIY2" s="1431"/>
      <c r="SIZ2" s="1431"/>
      <c r="SJA2" s="1431"/>
      <c r="SJB2" s="1431"/>
      <c r="SJC2" s="1431"/>
      <c r="SJD2" s="1431"/>
      <c r="SJE2" s="1431"/>
      <c r="SJF2" s="1431"/>
      <c r="SJG2" s="1431"/>
      <c r="SJH2" s="1431"/>
      <c r="SJI2" s="1431"/>
      <c r="SJJ2" s="1431"/>
      <c r="SJK2" s="1431"/>
      <c r="SJL2" s="1431"/>
      <c r="SJM2" s="1431"/>
      <c r="SJN2" s="1431"/>
      <c r="SJO2" s="1431"/>
      <c r="SJP2" s="1431"/>
      <c r="SJQ2" s="1431"/>
      <c r="SJR2" s="1431"/>
      <c r="SJS2" s="1431"/>
      <c r="SJT2" s="1431"/>
      <c r="SJU2" s="1431"/>
      <c r="SJV2" s="1431"/>
      <c r="SJW2" s="1431"/>
      <c r="SJX2" s="1431"/>
      <c r="SJY2" s="1431"/>
      <c r="SJZ2" s="1431"/>
      <c r="SKA2" s="1431"/>
      <c r="SKB2" s="1431"/>
      <c r="SKC2" s="1431"/>
      <c r="SKD2" s="1431"/>
      <c r="SKE2" s="1431"/>
      <c r="SKF2" s="1431"/>
      <c r="SKG2" s="1431"/>
      <c r="SKH2" s="1431"/>
      <c r="SKI2" s="1431"/>
      <c r="SKJ2" s="1431"/>
      <c r="SKK2" s="1431"/>
      <c r="SKL2" s="1431"/>
      <c r="SKM2" s="1431"/>
      <c r="SKN2" s="1431"/>
      <c r="SKO2" s="1431"/>
      <c r="SKP2" s="1431"/>
      <c r="SKQ2" s="1431"/>
      <c r="SKR2" s="1431"/>
      <c r="SKS2" s="1431"/>
      <c r="SKT2" s="1431"/>
      <c r="SKU2" s="1431"/>
      <c r="SKV2" s="1431"/>
      <c r="SKW2" s="1431"/>
      <c r="SKX2" s="1431"/>
      <c r="SKY2" s="1431"/>
      <c r="SKZ2" s="1431"/>
      <c r="SLA2" s="1431"/>
      <c r="SLB2" s="1431"/>
      <c r="SLC2" s="1431"/>
      <c r="SLD2" s="1431"/>
      <c r="SLE2" s="1431"/>
      <c r="SLF2" s="1431"/>
      <c r="SLG2" s="1431"/>
      <c r="SLH2" s="1431"/>
      <c r="SLI2" s="1431"/>
      <c r="SLJ2" s="1431"/>
      <c r="SLK2" s="1431"/>
      <c r="SLL2" s="1431"/>
      <c r="SLM2" s="1431"/>
      <c r="SLN2" s="1431"/>
      <c r="SLO2" s="1431"/>
      <c r="SLP2" s="1431"/>
      <c r="SLQ2" s="1431"/>
      <c r="SLR2" s="1431"/>
      <c r="SLS2" s="1431"/>
      <c r="SLT2" s="1431"/>
      <c r="SLU2" s="1431"/>
      <c r="SLV2" s="1431"/>
      <c r="SLW2" s="1431"/>
      <c r="SLX2" s="1431"/>
      <c r="SLY2" s="1431"/>
      <c r="SLZ2" s="1431"/>
      <c r="SMA2" s="1431"/>
      <c r="SMB2" s="1431"/>
      <c r="SMC2" s="1431"/>
      <c r="SMD2" s="1431"/>
      <c r="SME2" s="1431"/>
      <c r="SMF2" s="1431"/>
      <c r="SMG2" s="1431"/>
      <c r="SMH2" s="1431"/>
      <c r="SMI2" s="1431"/>
      <c r="SMJ2" s="1431"/>
      <c r="SMK2" s="1431"/>
      <c r="SML2" s="1431"/>
      <c r="SMM2" s="1431"/>
      <c r="SMN2" s="1431"/>
      <c r="SMO2" s="1431"/>
      <c r="SMP2" s="1431"/>
      <c r="SMQ2" s="1431"/>
      <c r="SMR2" s="1431"/>
      <c r="SMS2" s="1431"/>
      <c r="SMT2" s="1431"/>
      <c r="SMU2" s="1431"/>
      <c r="SMV2" s="1431"/>
      <c r="SMW2" s="1431"/>
      <c r="SMX2" s="1431"/>
      <c r="SMY2" s="1431"/>
      <c r="SMZ2" s="1431"/>
      <c r="SNA2" s="1431"/>
      <c r="SNB2" s="1431"/>
      <c r="SNC2" s="1431"/>
      <c r="SND2" s="1431"/>
      <c r="SNE2" s="1431"/>
      <c r="SNF2" s="1431"/>
      <c r="SNG2" s="1431"/>
      <c r="SNH2" s="1431"/>
      <c r="SNI2" s="1431"/>
      <c r="SNJ2" s="1431"/>
      <c r="SNK2" s="1431"/>
      <c r="SNL2" s="1431"/>
      <c r="SNM2" s="1431"/>
      <c r="SNN2" s="1431"/>
      <c r="SNO2" s="1431"/>
      <c r="SNP2" s="1431"/>
      <c r="SNQ2" s="1431"/>
      <c r="SNR2" s="1431"/>
      <c r="SNS2" s="1431"/>
      <c r="SNT2" s="1431"/>
      <c r="SNU2" s="1431"/>
      <c r="SNV2" s="1431"/>
      <c r="SNW2" s="1431"/>
      <c r="SNX2" s="1431"/>
      <c r="SNY2" s="1431"/>
      <c r="SNZ2" s="1431"/>
      <c r="SOA2" s="1431"/>
      <c r="SOB2" s="1431"/>
      <c r="SOC2" s="1431"/>
      <c r="SOD2" s="1431"/>
      <c r="SOE2" s="1431"/>
      <c r="SOF2" s="1431"/>
      <c r="SOG2" s="1431"/>
      <c r="SOH2" s="1431"/>
      <c r="SOI2" s="1431"/>
      <c r="SOJ2" s="1431"/>
      <c r="SOK2" s="1431"/>
      <c r="SOL2" s="1431"/>
      <c r="SOM2" s="1431"/>
      <c r="SON2" s="1431"/>
      <c r="SOO2" s="1431"/>
      <c r="SOP2" s="1431"/>
      <c r="SOQ2" s="1431"/>
      <c r="SOR2" s="1431"/>
      <c r="SOS2" s="1431"/>
      <c r="SOT2" s="1431"/>
      <c r="SOU2" s="1431"/>
      <c r="SOV2" s="1431"/>
      <c r="SOW2" s="1431"/>
      <c r="SOX2" s="1431"/>
      <c r="SOY2" s="1431"/>
      <c r="SOZ2" s="1431"/>
      <c r="SPA2" s="1431"/>
      <c r="SPB2" s="1431"/>
      <c r="SPC2" s="1431"/>
      <c r="SPD2" s="1431"/>
      <c r="SPE2" s="1431"/>
      <c r="SPF2" s="1431"/>
      <c r="SPG2" s="1431"/>
      <c r="SPH2" s="1431"/>
      <c r="SPI2" s="1431"/>
      <c r="SPJ2" s="1431"/>
      <c r="SPK2" s="1431"/>
      <c r="SPL2" s="1431"/>
      <c r="SPM2" s="1431"/>
      <c r="SPN2" s="1431"/>
      <c r="SPO2" s="1431"/>
      <c r="SPP2" s="1431"/>
      <c r="SPQ2" s="1431"/>
      <c r="SPR2" s="1431"/>
      <c r="SPS2" s="1431"/>
      <c r="SPT2" s="1431"/>
      <c r="SPU2" s="1431"/>
      <c r="SPV2" s="1431"/>
      <c r="SPW2" s="1431"/>
      <c r="SPX2" s="1431"/>
      <c r="SPY2" s="1431"/>
      <c r="SPZ2" s="1431"/>
      <c r="SQA2" s="1431"/>
      <c r="SQB2" s="1431"/>
      <c r="SQC2" s="1431"/>
      <c r="SQD2" s="1431"/>
      <c r="SQE2" s="1431"/>
      <c r="SQF2" s="1431"/>
      <c r="SQG2" s="1431"/>
      <c r="SQH2" s="1431"/>
      <c r="SQI2" s="1431"/>
      <c r="SQJ2" s="1431"/>
      <c r="SQK2" s="1431"/>
      <c r="SQL2" s="1431"/>
      <c r="SQM2" s="1431"/>
      <c r="SQN2" s="1431"/>
      <c r="SQO2" s="1431"/>
      <c r="SQP2" s="1431"/>
      <c r="SQQ2" s="1431"/>
      <c r="SQR2" s="1431"/>
      <c r="SQS2" s="1431"/>
      <c r="SQT2" s="1431"/>
      <c r="SQU2" s="1431"/>
      <c r="SQV2" s="1431"/>
      <c r="SQW2" s="1431"/>
      <c r="SQX2" s="1431"/>
      <c r="SQY2" s="1431"/>
      <c r="SQZ2" s="1431"/>
      <c r="SRA2" s="1431"/>
      <c r="SRB2" s="1431"/>
      <c r="SRC2" s="1431"/>
      <c r="SRD2" s="1431"/>
      <c r="SRE2" s="1431"/>
      <c r="SRF2" s="1431"/>
      <c r="SRG2" s="1431"/>
      <c r="SRH2" s="1431"/>
      <c r="SRI2" s="1431"/>
      <c r="SRJ2" s="1431"/>
      <c r="SRK2" s="1431"/>
      <c r="SRL2" s="1431"/>
      <c r="SRM2" s="1431"/>
      <c r="SRN2" s="1431"/>
      <c r="SRO2" s="1431"/>
      <c r="SRP2" s="1431"/>
      <c r="SRQ2" s="1431"/>
      <c r="SRR2" s="1431"/>
      <c r="SRS2" s="1431"/>
      <c r="SRT2" s="1431"/>
      <c r="SRU2" s="1431"/>
      <c r="SRV2" s="1431"/>
      <c r="SRW2" s="1431"/>
      <c r="SRX2" s="1431"/>
      <c r="SRY2" s="1431"/>
      <c r="SRZ2" s="1431"/>
      <c r="SSA2" s="1431"/>
      <c r="SSB2" s="1431"/>
      <c r="SSC2" s="1431"/>
      <c r="SSD2" s="1431"/>
      <c r="SSE2" s="1431"/>
      <c r="SSF2" s="1431"/>
      <c r="SSG2" s="1431"/>
      <c r="SSH2" s="1431"/>
      <c r="SSI2" s="1431"/>
      <c r="SSJ2" s="1431"/>
      <c r="SSK2" s="1431"/>
      <c r="SSL2" s="1431"/>
      <c r="SSM2" s="1431"/>
      <c r="SSN2" s="1431"/>
      <c r="SSO2" s="1431"/>
      <c r="SSP2" s="1431"/>
      <c r="SSQ2" s="1431"/>
      <c r="SSR2" s="1431"/>
      <c r="SSS2" s="1431"/>
      <c r="SST2" s="1431"/>
      <c r="SSU2" s="1431"/>
      <c r="SSV2" s="1431"/>
      <c r="SSW2" s="1431"/>
      <c r="SSX2" s="1431"/>
      <c r="SSY2" s="1431"/>
      <c r="SSZ2" s="1431"/>
      <c r="STA2" s="1431"/>
      <c r="STB2" s="1431"/>
      <c r="STC2" s="1431"/>
      <c r="STD2" s="1431"/>
      <c r="STE2" s="1431"/>
      <c r="STF2" s="1431"/>
      <c r="STG2" s="1431"/>
      <c r="STH2" s="1431"/>
      <c r="STI2" s="1431"/>
      <c r="STJ2" s="1431"/>
      <c r="STK2" s="1431"/>
      <c r="STL2" s="1431"/>
      <c r="STM2" s="1431"/>
      <c r="STN2" s="1431"/>
      <c r="STO2" s="1431"/>
      <c r="STP2" s="1431"/>
      <c r="STQ2" s="1431"/>
      <c r="STR2" s="1431"/>
      <c r="STS2" s="1431"/>
      <c r="STT2" s="1431"/>
      <c r="STU2" s="1431"/>
      <c r="STV2" s="1431"/>
      <c r="STW2" s="1431"/>
      <c r="STX2" s="1431"/>
      <c r="STY2" s="1431"/>
      <c r="STZ2" s="1431"/>
      <c r="SUA2" s="1431"/>
      <c r="SUB2" s="1431"/>
      <c r="SUC2" s="1431"/>
      <c r="SUD2" s="1431"/>
      <c r="SUE2" s="1431"/>
      <c r="SUF2" s="1431"/>
      <c r="SUG2" s="1431"/>
      <c r="SUH2" s="1431"/>
      <c r="SUI2" s="1431"/>
      <c r="SUJ2" s="1431"/>
      <c r="SUK2" s="1431"/>
      <c r="SUL2" s="1431"/>
      <c r="SUM2" s="1431"/>
      <c r="SUN2" s="1431"/>
      <c r="SUO2" s="1431"/>
      <c r="SUP2" s="1431"/>
      <c r="SUQ2" s="1431"/>
      <c r="SUR2" s="1431"/>
      <c r="SUS2" s="1431"/>
      <c r="SUT2" s="1431"/>
      <c r="SUU2" s="1431"/>
      <c r="SUV2" s="1431"/>
      <c r="SUW2" s="1431"/>
      <c r="SUX2" s="1431"/>
      <c r="SUY2" s="1431"/>
      <c r="SUZ2" s="1431"/>
      <c r="SVA2" s="1431"/>
      <c r="SVB2" s="1431"/>
      <c r="SVC2" s="1431"/>
      <c r="SVD2" s="1431"/>
      <c r="SVE2" s="1431"/>
      <c r="SVF2" s="1431"/>
      <c r="SVG2" s="1431"/>
      <c r="SVH2" s="1431"/>
      <c r="SVI2" s="1431"/>
      <c r="SVJ2" s="1431"/>
      <c r="SVK2" s="1431"/>
      <c r="SVL2" s="1431"/>
      <c r="SVM2" s="1431"/>
      <c r="SVN2" s="1431"/>
      <c r="SVO2" s="1431"/>
      <c r="SVP2" s="1431"/>
      <c r="SVQ2" s="1431"/>
      <c r="SVR2" s="1431"/>
      <c r="SVS2" s="1431"/>
      <c r="SVT2" s="1431"/>
      <c r="SVU2" s="1431"/>
      <c r="SVV2" s="1431"/>
      <c r="SVW2" s="1431"/>
      <c r="SVX2" s="1431"/>
      <c r="SVY2" s="1431"/>
      <c r="SVZ2" s="1431"/>
      <c r="SWA2" s="1431"/>
      <c r="SWB2" s="1431"/>
      <c r="SWC2" s="1431"/>
      <c r="SWD2" s="1431"/>
      <c r="SWE2" s="1431"/>
      <c r="SWF2" s="1431"/>
      <c r="SWG2" s="1431"/>
      <c r="SWH2" s="1431"/>
      <c r="SWI2" s="1431"/>
      <c r="SWJ2" s="1431"/>
      <c r="SWK2" s="1431"/>
      <c r="SWL2" s="1431"/>
      <c r="SWM2" s="1431"/>
      <c r="SWN2" s="1431"/>
      <c r="SWO2" s="1431"/>
      <c r="SWP2" s="1431"/>
      <c r="SWQ2" s="1431"/>
      <c r="SWR2" s="1431"/>
      <c r="SWS2" s="1431"/>
      <c r="SWT2" s="1431"/>
      <c r="SWU2" s="1431"/>
      <c r="SWV2" s="1431"/>
      <c r="SWW2" s="1431"/>
      <c r="SWX2" s="1431"/>
      <c r="SWY2" s="1431"/>
      <c r="SWZ2" s="1431"/>
      <c r="SXA2" s="1431"/>
      <c r="SXB2" s="1431"/>
      <c r="SXC2" s="1431"/>
      <c r="SXD2" s="1431"/>
      <c r="SXE2" s="1431"/>
      <c r="SXF2" s="1431"/>
      <c r="SXG2" s="1431"/>
      <c r="SXH2" s="1431"/>
      <c r="SXI2" s="1431"/>
      <c r="SXJ2" s="1431"/>
      <c r="SXK2" s="1431"/>
      <c r="SXL2" s="1431"/>
      <c r="SXM2" s="1431"/>
      <c r="SXN2" s="1431"/>
      <c r="SXO2" s="1431"/>
      <c r="SXP2" s="1431"/>
      <c r="SXQ2" s="1431"/>
      <c r="SXR2" s="1431"/>
      <c r="SXS2" s="1431"/>
      <c r="SXT2" s="1431"/>
      <c r="SXU2" s="1431"/>
      <c r="SXV2" s="1431"/>
      <c r="SXW2" s="1431"/>
      <c r="SXX2" s="1431"/>
      <c r="SXY2" s="1431"/>
      <c r="SXZ2" s="1431"/>
      <c r="SYA2" s="1431"/>
      <c r="SYB2" s="1431"/>
      <c r="SYC2" s="1431"/>
      <c r="SYD2" s="1431"/>
      <c r="SYE2" s="1431"/>
      <c r="SYF2" s="1431"/>
      <c r="SYG2" s="1431"/>
      <c r="SYH2" s="1431"/>
      <c r="SYI2" s="1431"/>
      <c r="SYJ2" s="1431"/>
      <c r="SYK2" s="1431"/>
      <c r="SYL2" s="1431"/>
      <c r="SYM2" s="1431"/>
      <c r="SYN2" s="1431"/>
      <c r="SYO2" s="1431"/>
      <c r="SYP2" s="1431"/>
      <c r="SYQ2" s="1431"/>
      <c r="SYR2" s="1431"/>
      <c r="SYS2" s="1431"/>
      <c r="SYT2" s="1431"/>
      <c r="SYU2" s="1431"/>
      <c r="SYV2" s="1431"/>
      <c r="SYW2" s="1431"/>
      <c r="SYX2" s="1431"/>
      <c r="SYY2" s="1431"/>
      <c r="SYZ2" s="1431"/>
      <c r="SZA2" s="1431"/>
      <c r="SZB2" s="1431"/>
      <c r="SZC2" s="1431"/>
      <c r="SZD2" s="1431"/>
      <c r="SZE2" s="1431"/>
      <c r="SZF2" s="1431"/>
      <c r="SZG2" s="1431"/>
      <c r="SZH2" s="1431"/>
      <c r="SZI2" s="1431"/>
      <c r="SZJ2" s="1431"/>
      <c r="SZK2" s="1431"/>
      <c r="SZL2" s="1431"/>
      <c r="SZM2" s="1431"/>
      <c r="SZN2" s="1431"/>
      <c r="SZO2" s="1431"/>
      <c r="SZP2" s="1431"/>
      <c r="SZQ2" s="1431"/>
      <c r="SZR2" s="1431"/>
      <c r="SZS2" s="1431"/>
      <c r="SZT2" s="1431"/>
      <c r="SZU2" s="1431"/>
      <c r="SZV2" s="1431"/>
      <c r="SZW2" s="1431"/>
      <c r="SZX2" s="1431"/>
      <c r="SZY2" s="1431"/>
      <c r="SZZ2" s="1431"/>
      <c r="TAA2" s="1431"/>
      <c r="TAB2" s="1431"/>
      <c r="TAC2" s="1431"/>
      <c r="TAD2" s="1431"/>
      <c r="TAE2" s="1431"/>
      <c r="TAF2" s="1431"/>
      <c r="TAG2" s="1431"/>
      <c r="TAH2" s="1431"/>
      <c r="TAI2" s="1431"/>
      <c r="TAJ2" s="1431"/>
      <c r="TAK2" s="1431"/>
      <c r="TAL2" s="1431"/>
      <c r="TAM2" s="1431"/>
      <c r="TAN2" s="1431"/>
      <c r="TAO2" s="1431"/>
      <c r="TAP2" s="1431"/>
      <c r="TAQ2" s="1431"/>
      <c r="TAR2" s="1431"/>
      <c r="TAS2" s="1431"/>
      <c r="TAT2" s="1431"/>
      <c r="TAU2" s="1431"/>
      <c r="TAV2" s="1431"/>
      <c r="TAW2" s="1431"/>
      <c r="TAX2" s="1431"/>
      <c r="TAY2" s="1431"/>
      <c r="TAZ2" s="1431"/>
      <c r="TBA2" s="1431"/>
      <c r="TBB2" s="1431"/>
      <c r="TBC2" s="1431"/>
      <c r="TBD2" s="1431"/>
      <c r="TBE2" s="1431"/>
      <c r="TBF2" s="1431"/>
      <c r="TBG2" s="1431"/>
      <c r="TBH2" s="1431"/>
      <c r="TBI2" s="1431"/>
      <c r="TBJ2" s="1431"/>
      <c r="TBK2" s="1431"/>
      <c r="TBL2" s="1431"/>
      <c r="TBM2" s="1431"/>
      <c r="TBN2" s="1431"/>
      <c r="TBO2" s="1431"/>
      <c r="TBP2" s="1431"/>
      <c r="TBQ2" s="1431"/>
      <c r="TBR2" s="1431"/>
      <c r="TBS2" s="1431"/>
      <c r="TBT2" s="1431"/>
      <c r="TBU2" s="1431"/>
      <c r="TBV2" s="1431"/>
      <c r="TBW2" s="1431"/>
      <c r="TBX2" s="1431"/>
      <c r="TBY2" s="1431"/>
      <c r="TBZ2" s="1431"/>
      <c r="TCA2" s="1431"/>
      <c r="TCB2" s="1431"/>
      <c r="TCC2" s="1431"/>
      <c r="TCD2" s="1431"/>
      <c r="TCE2" s="1431"/>
      <c r="TCF2" s="1431"/>
      <c r="TCG2" s="1431"/>
      <c r="TCH2" s="1431"/>
      <c r="TCI2" s="1431"/>
      <c r="TCJ2" s="1431"/>
      <c r="TCK2" s="1431"/>
      <c r="TCL2" s="1431"/>
      <c r="TCM2" s="1431"/>
      <c r="TCN2" s="1431"/>
      <c r="TCO2" s="1431"/>
      <c r="TCP2" s="1431"/>
      <c r="TCQ2" s="1431"/>
      <c r="TCR2" s="1431"/>
      <c r="TCS2" s="1431"/>
      <c r="TCT2" s="1431"/>
      <c r="TCU2" s="1431"/>
      <c r="TCV2" s="1431"/>
      <c r="TCW2" s="1431"/>
      <c r="TCX2" s="1431"/>
      <c r="TCY2" s="1431"/>
      <c r="TCZ2" s="1431"/>
      <c r="TDA2" s="1431"/>
      <c r="TDB2" s="1431"/>
      <c r="TDC2" s="1431"/>
      <c r="TDD2" s="1431"/>
      <c r="TDE2" s="1431"/>
      <c r="TDF2" s="1431"/>
      <c r="TDG2" s="1431"/>
      <c r="TDH2" s="1431"/>
      <c r="TDI2" s="1431"/>
      <c r="TDJ2" s="1431"/>
      <c r="TDK2" s="1431"/>
      <c r="TDL2" s="1431"/>
      <c r="TDM2" s="1431"/>
      <c r="TDN2" s="1431"/>
      <c r="TDO2" s="1431"/>
      <c r="TDP2" s="1431"/>
      <c r="TDQ2" s="1431"/>
      <c r="TDR2" s="1431"/>
      <c r="TDS2" s="1431"/>
      <c r="TDT2" s="1431"/>
      <c r="TDU2" s="1431"/>
      <c r="TDV2" s="1431"/>
      <c r="TDW2" s="1431"/>
      <c r="TDX2" s="1431"/>
      <c r="TDY2" s="1431"/>
      <c r="TDZ2" s="1431"/>
      <c r="TEA2" s="1431"/>
      <c r="TEB2" s="1431"/>
      <c r="TEC2" s="1431"/>
      <c r="TED2" s="1431"/>
      <c r="TEE2" s="1431"/>
      <c r="TEF2" s="1431"/>
      <c r="TEG2" s="1431"/>
      <c r="TEH2" s="1431"/>
      <c r="TEI2" s="1431"/>
      <c r="TEJ2" s="1431"/>
      <c r="TEK2" s="1431"/>
      <c r="TEL2" s="1431"/>
      <c r="TEM2" s="1431"/>
      <c r="TEN2" s="1431"/>
      <c r="TEO2" s="1431"/>
      <c r="TEP2" s="1431"/>
      <c r="TEQ2" s="1431"/>
      <c r="TER2" s="1431"/>
      <c r="TES2" s="1431"/>
      <c r="TET2" s="1431"/>
      <c r="TEU2" s="1431"/>
      <c r="TEV2" s="1431"/>
      <c r="TEW2" s="1431"/>
      <c r="TEX2" s="1431"/>
      <c r="TEY2" s="1431"/>
      <c r="TEZ2" s="1431"/>
      <c r="TFA2" s="1431"/>
      <c r="TFB2" s="1431"/>
      <c r="TFC2" s="1431"/>
      <c r="TFD2" s="1431"/>
      <c r="TFE2" s="1431"/>
      <c r="TFF2" s="1431"/>
      <c r="TFG2" s="1431"/>
      <c r="TFH2" s="1431"/>
      <c r="TFI2" s="1431"/>
      <c r="TFJ2" s="1431"/>
      <c r="TFK2" s="1431"/>
      <c r="TFL2" s="1431"/>
      <c r="TFM2" s="1431"/>
      <c r="TFN2" s="1431"/>
      <c r="TFO2" s="1431"/>
      <c r="TFP2" s="1431"/>
      <c r="TFQ2" s="1431"/>
      <c r="TFR2" s="1431"/>
      <c r="TFS2" s="1431"/>
      <c r="TFT2" s="1431"/>
      <c r="TFU2" s="1431"/>
      <c r="TFV2" s="1431"/>
      <c r="TFW2" s="1431"/>
      <c r="TFX2" s="1431"/>
      <c r="TFY2" s="1431"/>
      <c r="TFZ2" s="1431"/>
      <c r="TGA2" s="1431"/>
      <c r="TGB2" s="1431"/>
      <c r="TGC2" s="1431"/>
      <c r="TGD2" s="1431"/>
      <c r="TGE2" s="1431"/>
      <c r="TGF2" s="1431"/>
      <c r="TGG2" s="1431"/>
      <c r="TGH2" s="1431"/>
      <c r="TGI2" s="1431"/>
      <c r="TGJ2" s="1431"/>
      <c r="TGK2" s="1431"/>
      <c r="TGL2" s="1431"/>
      <c r="TGM2" s="1431"/>
      <c r="TGN2" s="1431"/>
      <c r="TGO2" s="1431"/>
      <c r="TGP2" s="1431"/>
      <c r="TGQ2" s="1431"/>
      <c r="TGR2" s="1431"/>
      <c r="TGS2" s="1431"/>
      <c r="TGT2" s="1431"/>
      <c r="TGU2" s="1431"/>
      <c r="TGV2" s="1431"/>
      <c r="TGW2" s="1431"/>
      <c r="TGX2" s="1431"/>
      <c r="TGY2" s="1431"/>
      <c r="TGZ2" s="1431"/>
      <c r="THA2" s="1431"/>
      <c r="THB2" s="1431"/>
      <c r="THC2" s="1431"/>
      <c r="THD2" s="1431"/>
      <c r="THE2" s="1431"/>
      <c r="THF2" s="1431"/>
      <c r="THG2" s="1431"/>
      <c r="THH2" s="1431"/>
      <c r="THI2" s="1431"/>
      <c r="THJ2" s="1431"/>
      <c r="THK2" s="1431"/>
      <c r="THL2" s="1431"/>
      <c r="THM2" s="1431"/>
      <c r="THN2" s="1431"/>
      <c r="THO2" s="1431"/>
      <c r="THP2" s="1431"/>
      <c r="THQ2" s="1431"/>
      <c r="THR2" s="1431"/>
      <c r="THS2" s="1431"/>
      <c r="THT2" s="1431"/>
      <c r="THU2" s="1431"/>
      <c r="THV2" s="1431"/>
      <c r="THW2" s="1431"/>
      <c r="THX2" s="1431"/>
      <c r="THY2" s="1431"/>
      <c r="THZ2" s="1431"/>
      <c r="TIA2" s="1431"/>
      <c r="TIB2" s="1431"/>
      <c r="TIC2" s="1431"/>
      <c r="TID2" s="1431"/>
      <c r="TIE2" s="1431"/>
      <c r="TIF2" s="1431"/>
      <c r="TIG2" s="1431"/>
      <c r="TIH2" s="1431"/>
      <c r="TII2" s="1431"/>
      <c r="TIJ2" s="1431"/>
      <c r="TIK2" s="1431"/>
      <c r="TIL2" s="1431"/>
      <c r="TIM2" s="1431"/>
      <c r="TIN2" s="1431"/>
      <c r="TIO2" s="1431"/>
      <c r="TIP2" s="1431"/>
      <c r="TIQ2" s="1431"/>
      <c r="TIR2" s="1431"/>
      <c r="TIS2" s="1431"/>
      <c r="TIT2" s="1431"/>
      <c r="TIU2" s="1431"/>
      <c r="TIV2" s="1431"/>
      <c r="TIW2" s="1431"/>
      <c r="TIX2" s="1431"/>
      <c r="TIY2" s="1431"/>
      <c r="TIZ2" s="1431"/>
      <c r="TJA2" s="1431"/>
      <c r="TJB2" s="1431"/>
      <c r="TJC2" s="1431"/>
      <c r="TJD2" s="1431"/>
      <c r="TJE2" s="1431"/>
      <c r="TJF2" s="1431"/>
      <c r="TJG2" s="1431"/>
      <c r="TJH2" s="1431"/>
      <c r="TJI2" s="1431"/>
      <c r="TJJ2" s="1431"/>
      <c r="TJK2" s="1431"/>
      <c r="TJL2" s="1431"/>
      <c r="TJM2" s="1431"/>
      <c r="TJN2" s="1431"/>
      <c r="TJO2" s="1431"/>
      <c r="TJP2" s="1431"/>
      <c r="TJQ2" s="1431"/>
      <c r="TJR2" s="1431"/>
      <c r="TJS2" s="1431"/>
      <c r="TJT2" s="1431"/>
      <c r="TJU2" s="1431"/>
      <c r="TJV2" s="1431"/>
      <c r="TJW2" s="1431"/>
      <c r="TJX2" s="1431"/>
      <c r="TJY2" s="1431"/>
      <c r="TJZ2" s="1431"/>
      <c r="TKA2" s="1431"/>
      <c r="TKB2" s="1431"/>
      <c r="TKC2" s="1431"/>
      <c r="TKD2" s="1431"/>
      <c r="TKE2" s="1431"/>
      <c r="TKF2" s="1431"/>
      <c r="TKG2" s="1431"/>
      <c r="TKH2" s="1431"/>
      <c r="TKI2" s="1431"/>
      <c r="TKJ2" s="1431"/>
      <c r="TKK2" s="1431"/>
      <c r="TKL2" s="1431"/>
      <c r="TKM2" s="1431"/>
      <c r="TKN2" s="1431"/>
      <c r="TKO2" s="1431"/>
      <c r="TKP2" s="1431"/>
      <c r="TKQ2" s="1431"/>
      <c r="TKR2" s="1431"/>
      <c r="TKS2" s="1431"/>
      <c r="TKT2" s="1431"/>
      <c r="TKU2" s="1431"/>
      <c r="TKV2" s="1431"/>
      <c r="TKW2" s="1431"/>
      <c r="TKX2" s="1431"/>
      <c r="TKY2" s="1431"/>
      <c r="TKZ2" s="1431"/>
      <c r="TLA2" s="1431"/>
      <c r="TLB2" s="1431"/>
      <c r="TLC2" s="1431"/>
      <c r="TLD2" s="1431"/>
      <c r="TLE2" s="1431"/>
      <c r="TLF2" s="1431"/>
      <c r="TLG2" s="1431"/>
      <c r="TLH2" s="1431"/>
      <c r="TLI2" s="1431"/>
      <c r="TLJ2" s="1431"/>
      <c r="TLK2" s="1431"/>
      <c r="TLL2" s="1431"/>
      <c r="TLM2" s="1431"/>
      <c r="TLN2" s="1431"/>
      <c r="TLO2" s="1431"/>
      <c r="TLP2" s="1431"/>
      <c r="TLQ2" s="1431"/>
      <c r="TLR2" s="1431"/>
      <c r="TLS2" s="1431"/>
      <c r="TLT2" s="1431"/>
      <c r="TLU2" s="1431"/>
      <c r="TLV2" s="1431"/>
      <c r="TLW2" s="1431"/>
      <c r="TLX2" s="1431"/>
      <c r="TLY2" s="1431"/>
      <c r="TLZ2" s="1431"/>
      <c r="TMA2" s="1431"/>
      <c r="TMB2" s="1431"/>
      <c r="TMC2" s="1431"/>
      <c r="TMD2" s="1431"/>
      <c r="TME2" s="1431"/>
      <c r="TMF2" s="1431"/>
      <c r="TMG2" s="1431"/>
      <c r="TMH2" s="1431"/>
      <c r="TMI2" s="1431"/>
      <c r="TMJ2" s="1431"/>
      <c r="TMK2" s="1431"/>
      <c r="TML2" s="1431"/>
      <c r="TMM2" s="1431"/>
      <c r="TMN2" s="1431"/>
      <c r="TMO2" s="1431"/>
      <c r="TMP2" s="1431"/>
      <c r="TMQ2" s="1431"/>
      <c r="TMR2" s="1431"/>
      <c r="TMS2" s="1431"/>
      <c r="TMT2" s="1431"/>
      <c r="TMU2" s="1431"/>
      <c r="TMV2" s="1431"/>
      <c r="TMW2" s="1431"/>
      <c r="TMX2" s="1431"/>
      <c r="TMY2" s="1431"/>
      <c r="TMZ2" s="1431"/>
      <c r="TNA2" s="1431"/>
      <c r="TNB2" s="1431"/>
      <c r="TNC2" s="1431"/>
      <c r="TND2" s="1431"/>
      <c r="TNE2" s="1431"/>
      <c r="TNF2" s="1431"/>
      <c r="TNG2" s="1431"/>
      <c r="TNH2" s="1431"/>
      <c r="TNI2" s="1431"/>
      <c r="TNJ2" s="1431"/>
      <c r="TNK2" s="1431"/>
      <c r="TNL2" s="1431"/>
      <c r="TNM2" s="1431"/>
      <c r="TNN2" s="1431"/>
      <c r="TNO2" s="1431"/>
      <c r="TNP2" s="1431"/>
      <c r="TNQ2" s="1431"/>
      <c r="TNR2" s="1431"/>
      <c r="TNS2" s="1431"/>
      <c r="TNT2" s="1431"/>
      <c r="TNU2" s="1431"/>
      <c r="TNV2" s="1431"/>
      <c r="TNW2" s="1431"/>
      <c r="TNX2" s="1431"/>
      <c r="TNY2" s="1431"/>
      <c r="TNZ2" s="1431"/>
      <c r="TOA2" s="1431"/>
      <c r="TOB2" s="1431"/>
      <c r="TOC2" s="1431"/>
      <c r="TOD2" s="1431"/>
      <c r="TOE2" s="1431"/>
      <c r="TOF2" s="1431"/>
      <c r="TOG2" s="1431"/>
      <c r="TOH2" s="1431"/>
      <c r="TOI2" s="1431"/>
      <c r="TOJ2" s="1431"/>
      <c r="TOK2" s="1431"/>
      <c r="TOL2" s="1431"/>
      <c r="TOM2" s="1431"/>
      <c r="TON2" s="1431"/>
      <c r="TOO2" s="1431"/>
      <c r="TOP2" s="1431"/>
      <c r="TOQ2" s="1431"/>
      <c r="TOR2" s="1431"/>
      <c r="TOS2" s="1431"/>
      <c r="TOT2" s="1431"/>
      <c r="TOU2" s="1431"/>
      <c r="TOV2" s="1431"/>
      <c r="TOW2" s="1431"/>
      <c r="TOX2" s="1431"/>
      <c r="TOY2" s="1431"/>
      <c r="TOZ2" s="1431"/>
      <c r="TPA2" s="1431"/>
      <c r="TPB2" s="1431"/>
      <c r="TPC2" s="1431"/>
      <c r="TPD2" s="1431"/>
      <c r="TPE2" s="1431"/>
      <c r="TPF2" s="1431"/>
      <c r="TPG2" s="1431"/>
      <c r="TPH2" s="1431"/>
      <c r="TPI2" s="1431"/>
      <c r="TPJ2" s="1431"/>
      <c r="TPK2" s="1431"/>
      <c r="TPL2" s="1431"/>
      <c r="TPM2" s="1431"/>
      <c r="TPN2" s="1431"/>
      <c r="TPO2" s="1431"/>
      <c r="TPP2" s="1431"/>
      <c r="TPQ2" s="1431"/>
      <c r="TPR2" s="1431"/>
      <c r="TPS2" s="1431"/>
      <c r="TPT2" s="1431"/>
      <c r="TPU2" s="1431"/>
      <c r="TPV2" s="1431"/>
      <c r="TPW2" s="1431"/>
      <c r="TPX2" s="1431"/>
      <c r="TPY2" s="1431"/>
      <c r="TPZ2" s="1431"/>
      <c r="TQA2" s="1431"/>
      <c r="TQB2" s="1431"/>
      <c r="TQC2" s="1431"/>
      <c r="TQD2" s="1431"/>
      <c r="TQE2" s="1431"/>
      <c r="TQF2" s="1431"/>
      <c r="TQG2" s="1431"/>
      <c r="TQH2" s="1431"/>
      <c r="TQI2" s="1431"/>
      <c r="TQJ2" s="1431"/>
      <c r="TQK2" s="1431"/>
      <c r="TQL2" s="1431"/>
      <c r="TQM2" s="1431"/>
      <c r="TQN2" s="1431"/>
      <c r="TQO2" s="1431"/>
      <c r="TQP2" s="1431"/>
      <c r="TQQ2" s="1431"/>
      <c r="TQR2" s="1431"/>
      <c r="TQS2" s="1431"/>
      <c r="TQT2" s="1431"/>
      <c r="TQU2" s="1431"/>
      <c r="TQV2" s="1431"/>
      <c r="TQW2" s="1431"/>
      <c r="TQX2" s="1431"/>
      <c r="TQY2" s="1431"/>
      <c r="TQZ2" s="1431"/>
      <c r="TRA2" s="1431"/>
      <c r="TRB2" s="1431"/>
      <c r="TRC2" s="1431"/>
      <c r="TRD2" s="1431"/>
      <c r="TRE2" s="1431"/>
      <c r="TRF2" s="1431"/>
      <c r="TRG2" s="1431"/>
      <c r="TRH2" s="1431"/>
      <c r="TRI2" s="1431"/>
      <c r="TRJ2" s="1431"/>
      <c r="TRK2" s="1431"/>
      <c r="TRL2" s="1431"/>
      <c r="TRM2" s="1431"/>
      <c r="TRN2" s="1431"/>
      <c r="TRO2" s="1431"/>
      <c r="TRP2" s="1431"/>
      <c r="TRQ2" s="1431"/>
      <c r="TRR2" s="1431"/>
      <c r="TRS2" s="1431"/>
      <c r="TRT2" s="1431"/>
      <c r="TRU2" s="1431"/>
      <c r="TRV2" s="1431"/>
      <c r="TRW2" s="1431"/>
      <c r="TRX2" s="1431"/>
      <c r="TRY2" s="1431"/>
      <c r="TRZ2" s="1431"/>
      <c r="TSA2" s="1431"/>
      <c r="TSB2" s="1431"/>
      <c r="TSC2" s="1431"/>
      <c r="TSD2" s="1431"/>
      <c r="TSE2" s="1431"/>
      <c r="TSF2" s="1431"/>
      <c r="TSG2" s="1431"/>
      <c r="TSH2" s="1431"/>
      <c r="TSI2" s="1431"/>
      <c r="TSJ2" s="1431"/>
      <c r="TSK2" s="1431"/>
      <c r="TSL2" s="1431"/>
      <c r="TSM2" s="1431"/>
      <c r="TSN2" s="1431"/>
      <c r="TSO2" s="1431"/>
      <c r="TSP2" s="1431"/>
      <c r="TSQ2" s="1431"/>
      <c r="TSR2" s="1431"/>
      <c r="TSS2" s="1431"/>
      <c r="TST2" s="1431"/>
      <c r="TSU2" s="1431"/>
      <c r="TSV2" s="1431"/>
      <c r="TSW2" s="1431"/>
      <c r="TSX2" s="1431"/>
      <c r="TSY2" s="1431"/>
      <c r="TSZ2" s="1431"/>
      <c r="TTA2" s="1431"/>
      <c r="TTB2" s="1431"/>
      <c r="TTC2" s="1431"/>
      <c r="TTD2" s="1431"/>
      <c r="TTE2" s="1431"/>
      <c r="TTF2" s="1431"/>
      <c r="TTG2" s="1431"/>
      <c r="TTH2" s="1431"/>
      <c r="TTI2" s="1431"/>
      <c r="TTJ2" s="1431"/>
      <c r="TTK2" s="1431"/>
      <c r="TTL2" s="1431"/>
      <c r="TTM2" s="1431"/>
      <c r="TTN2" s="1431"/>
      <c r="TTO2" s="1431"/>
      <c r="TTP2" s="1431"/>
      <c r="TTQ2" s="1431"/>
      <c r="TTR2" s="1431"/>
      <c r="TTS2" s="1431"/>
      <c r="TTT2" s="1431"/>
      <c r="TTU2" s="1431"/>
      <c r="TTV2" s="1431"/>
      <c r="TTW2" s="1431"/>
      <c r="TTX2" s="1431"/>
      <c r="TTY2" s="1431"/>
      <c r="TTZ2" s="1431"/>
      <c r="TUA2" s="1431"/>
      <c r="TUB2" s="1431"/>
      <c r="TUC2" s="1431"/>
      <c r="TUD2" s="1431"/>
      <c r="TUE2" s="1431"/>
      <c r="TUF2" s="1431"/>
      <c r="TUG2" s="1431"/>
      <c r="TUH2" s="1431"/>
      <c r="TUI2" s="1431"/>
      <c r="TUJ2" s="1431"/>
      <c r="TUK2" s="1431"/>
      <c r="TUL2" s="1431"/>
      <c r="TUM2" s="1431"/>
      <c r="TUN2" s="1431"/>
      <c r="TUO2" s="1431"/>
      <c r="TUP2" s="1431"/>
      <c r="TUQ2" s="1431"/>
      <c r="TUR2" s="1431"/>
      <c r="TUS2" s="1431"/>
      <c r="TUT2" s="1431"/>
      <c r="TUU2" s="1431"/>
      <c r="TUV2" s="1431"/>
      <c r="TUW2" s="1431"/>
      <c r="TUX2" s="1431"/>
      <c r="TUY2" s="1431"/>
      <c r="TUZ2" s="1431"/>
      <c r="TVA2" s="1431"/>
      <c r="TVB2" s="1431"/>
      <c r="TVC2" s="1431"/>
      <c r="TVD2" s="1431"/>
      <c r="TVE2" s="1431"/>
      <c r="TVF2" s="1431"/>
      <c r="TVG2" s="1431"/>
      <c r="TVH2" s="1431"/>
      <c r="TVI2" s="1431"/>
      <c r="TVJ2" s="1431"/>
      <c r="TVK2" s="1431"/>
      <c r="TVL2" s="1431"/>
      <c r="TVM2" s="1431"/>
      <c r="TVN2" s="1431"/>
      <c r="TVO2" s="1431"/>
      <c r="TVP2" s="1431"/>
      <c r="TVQ2" s="1431"/>
      <c r="TVR2" s="1431"/>
      <c r="TVS2" s="1431"/>
      <c r="TVT2" s="1431"/>
      <c r="TVU2" s="1431"/>
      <c r="TVV2" s="1431"/>
      <c r="TVW2" s="1431"/>
      <c r="TVX2" s="1431"/>
      <c r="TVY2" s="1431"/>
      <c r="TVZ2" s="1431"/>
      <c r="TWA2" s="1431"/>
      <c r="TWB2" s="1431"/>
      <c r="TWC2" s="1431"/>
      <c r="TWD2" s="1431"/>
      <c r="TWE2" s="1431"/>
      <c r="TWF2" s="1431"/>
      <c r="TWG2" s="1431"/>
      <c r="TWH2" s="1431"/>
      <c r="TWI2" s="1431"/>
      <c r="TWJ2" s="1431"/>
      <c r="TWK2" s="1431"/>
      <c r="TWL2" s="1431"/>
      <c r="TWM2" s="1431"/>
      <c r="TWN2" s="1431"/>
      <c r="TWO2" s="1431"/>
      <c r="TWP2" s="1431"/>
      <c r="TWQ2" s="1431"/>
      <c r="TWR2" s="1431"/>
      <c r="TWS2" s="1431"/>
      <c r="TWT2" s="1431"/>
      <c r="TWU2" s="1431"/>
      <c r="TWV2" s="1431"/>
      <c r="TWW2" s="1431"/>
      <c r="TWX2" s="1431"/>
      <c r="TWY2" s="1431"/>
      <c r="TWZ2" s="1431"/>
      <c r="TXA2" s="1431"/>
      <c r="TXB2" s="1431"/>
      <c r="TXC2" s="1431"/>
      <c r="TXD2" s="1431"/>
      <c r="TXE2" s="1431"/>
      <c r="TXF2" s="1431"/>
      <c r="TXG2" s="1431"/>
      <c r="TXH2" s="1431"/>
      <c r="TXI2" s="1431"/>
      <c r="TXJ2" s="1431"/>
      <c r="TXK2" s="1431"/>
      <c r="TXL2" s="1431"/>
      <c r="TXM2" s="1431"/>
      <c r="TXN2" s="1431"/>
      <c r="TXO2" s="1431"/>
      <c r="TXP2" s="1431"/>
      <c r="TXQ2" s="1431"/>
      <c r="TXR2" s="1431"/>
      <c r="TXS2" s="1431"/>
      <c r="TXT2" s="1431"/>
      <c r="TXU2" s="1431"/>
      <c r="TXV2" s="1431"/>
      <c r="TXW2" s="1431"/>
      <c r="TXX2" s="1431"/>
      <c r="TXY2" s="1431"/>
      <c r="TXZ2" s="1431"/>
      <c r="TYA2" s="1431"/>
      <c r="TYB2" s="1431"/>
      <c r="TYC2" s="1431"/>
      <c r="TYD2" s="1431"/>
      <c r="TYE2" s="1431"/>
      <c r="TYF2" s="1431"/>
      <c r="TYG2" s="1431"/>
      <c r="TYH2" s="1431"/>
      <c r="TYI2" s="1431"/>
      <c r="TYJ2" s="1431"/>
      <c r="TYK2" s="1431"/>
      <c r="TYL2" s="1431"/>
      <c r="TYM2" s="1431"/>
      <c r="TYN2" s="1431"/>
      <c r="TYO2" s="1431"/>
      <c r="TYP2" s="1431"/>
      <c r="TYQ2" s="1431"/>
      <c r="TYR2" s="1431"/>
      <c r="TYS2" s="1431"/>
      <c r="TYT2" s="1431"/>
      <c r="TYU2" s="1431"/>
      <c r="TYV2" s="1431"/>
      <c r="TYW2" s="1431"/>
      <c r="TYX2" s="1431"/>
      <c r="TYY2" s="1431"/>
      <c r="TYZ2" s="1431"/>
      <c r="TZA2" s="1431"/>
      <c r="TZB2" s="1431"/>
      <c r="TZC2" s="1431"/>
      <c r="TZD2" s="1431"/>
      <c r="TZE2" s="1431"/>
      <c r="TZF2" s="1431"/>
      <c r="TZG2" s="1431"/>
      <c r="TZH2" s="1431"/>
      <c r="TZI2" s="1431"/>
      <c r="TZJ2" s="1431"/>
      <c r="TZK2" s="1431"/>
      <c r="TZL2" s="1431"/>
      <c r="TZM2" s="1431"/>
      <c r="TZN2" s="1431"/>
      <c r="TZO2" s="1431"/>
      <c r="TZP2" s="1431"/>
      <c r="TZQ2" s="1431"/>
      <c r="TZR2" s="1431"/>
      <c r="TZS2" s="1431"/>
      <c r="TZT2" s="1431"/>
      <c r="TZU2" s="1431"/>
      <c r="TZV2" s="1431"/>
      <c r="TZW2" s="1431"/>
      <c r="TZX2" s="1431"/>
      <c r="TZY2" s="1431"/>
      <c r="TZZ2" s="1431"/>
      <c r="UAA2" s="1431"/>
      <c r="UAB2" s="1431"/>
      <c r="UAC2" s="1431"/>
      <c r="UAD2" s="1431"/>
      <c r="UAE2" s="1431"/>
      <c r="UAF2" s="1431"/>
      <c r="UAG2" s="1431"/>
      <c r="UAH2" s="1431"/>
      <c r="UAI2" s="1431"/>
      <c r="UAJ2" s="1431"/>
      <c r="UAK2" s="1431"/>
      <c r="UAL2" s="1431"/>
      <c r="UAM2" s="1431"/>
      <c r="UAN2" s="1431"/>
      <c r="UAO2" s="1431"/>
      <c r="UAP2" s="1431"/>
      <c r="UAQ2" s="1431"/>
      <c r="UAR2" s="1431"/>
      <c r="UAS2" s="1431"/>
      <c r="UAT2" s="1431"/>
      <c r="UAU2" s="1431"/>
      <c r="UAV2" s="1431"/>
      <c r="UAW2" s="1431"/>
      <c r="UAX2" s="1431"/>
      <c r="UAY2" s="1431"/>
      <c r="UAZ2" s="1431"/>
      <c r="UBA2" s="1431"/>
      <c r="UBB2" s="1431"/>
      <c r="UBC2" s="1431"/>
      <c r="UBD2" s="1431"/>
      <c r="UBE2" s="1431"/>
      <c r="UBF2" s="1431"/>
      <c r="UBG2" s="1431"/>
      <c r="UBH2" s="1431"/>
      <c r="UBI2" s="1431"/>
      <c r="UBJ2" s="1431"/>
      <c r="UBK2" s="1431"/>
      <c r="UBL2" s="1431"/>
      <c r="UBM2" s="1431"/>
      <c r="UBN2" s="1431"/>
      <c r="UBO2" s="1431"/>
      <c r="UBP2" s="1431"/>
      <c r="UBQ2" s="1431"/>
      <c r="UBR2" s="1431"/>
      <c r="UBS2" s="1431"/>
      <c r="UBT2" s="1431"/>
      <c r="UBU2" s="1431"/>
      <c r="UBV2" s="1431"/>
      <c r="UBW2" s="1431"/>
      <c r="UBX2" s="1431"/>
      <c r="UBY2" s="1431"/>
      <c r="UBZ2" s="1431"/>
      <c r="UCA2" s="1431"/>
      <c r="UCB2" s="1431"/>
      <c r="UCC2" s="1431"/>
      <c r="UCD2" s="1431"/>
      <c r="UCE2" s="1431"/>
      <c r="UCF2" s="1431"/>
      <c r="UCG2" s="1431"/>
      <c r="UCH2" s="1431"/>
      <c r="UCI2" s="1431"/>
      <c r="UCJ2" s="1431"/>
      <c r="UCK2" s="1431"/>
      <c r="UCL2" s="1431"/>
      <c r="UCM2" s="1431"/>
      <c r="UCN2" s="1431"/>
      <c r="UCO2" s="1431"/>
      <c r="UCP2" s="1431"/>
      <c r="UCQ2" s="1431"/>
      <c r="UCR2" s="1431"/>
      <c r="UCS2" s="1431"/>
      <c r="UCT2" s="1431"/>
      <c r="UCU2" s="1431"/>
      <c r="UCV2" s="1431"/>
      <c r="UCW2" s="1431"/>
      <c r="UCX2" s="1431"/>
      <c r="UCY2" s="1431"/>
      <c r="UCZ2" s="1431"/>
      <c r="UDA2" s="1431"/>
      <c r="UDB2" s="1431"/>
      <c r="UDC2" s="1431"/>
      <c r="UDD2" s="1431"/>
      <c r="UDE2" s="1431"/>
      <c r="UDF2" s="1431"/>
      <c r="UDG2" s="1431"/>
      <c r="UDH2" s="1431"/>
      <c r="UDI2" s="1431"/>
      <c r="UDJ2" s="1431"/>
      <c r="UDK2" s="1431"/>
      <c r="UDL2" s="1431"/>
      <c r="UDM2" s="1431"/>
      <c r="UDN2" s="1431"/>
      <c r="UDO2" s="1431"/>
      <c r="UDP2" s="1431"/>
      <c r="UDQ2" s="1431"/>
      <c r="UDR2" s="1431"/>
      <c r="UDS2" s="1431"/>
      <c r="UDT2" s="1431"/>
      <c r="UDU2" s="1431"/>
      <c r="UDV2" s="1431"/>
      <c r="UDW2" s="1431"/>
      <c r="UDX2" s="1431"/>
      <c r="UDY2" s="1431"/>
      <c r="UDZ2" s="1431"/>
      <c r="UEA2" s="1431"/>
      <c r="UEB2" s="1431"/>
      <c r="UEC2" s="1431"/>
      <c r="UED2" s="1431"/>
      <c r="UEE2" s="1431"/>
      <c r="UEF2" s="1431"/>
      <c r="UEG2" s="1431"/>
      <c r="UEH2" s="1431"/>
      <c r="UEI2" s="1431"/>
      <c r="UEJ2" s="1431"/>
      <c r="UEK2" s="1431"/>
      <c r="UEL2" s="1431"/>
      <c r="UEM2" s="1431"/>
      <c r="UEN2" s="1431"/>
      <c r="UEO2" s="1431"/>
      <c r="UEP2" s="1431"/>
      <c r="UEQ2" s="1431"/>
      <c r="UER2" s="1431"/>
      <c r="UES2" s="1431"/>
      <c r="UET2" s="1431"/>
      <c r="UEU2" s="1431"/>
      <c r="UEV2" s="1431"/>
      <c r="UEW2" s="1431"/>
      <c r="UEX2" s="1431"/>
      <c r="UEY2" s="1431"/>
      <c r="UEZ2" s="1431"/>
      <c r="UFA2" s="1431"/>
      <c r="UFB2" s="1431"/>
      <c r="UFC2" s="1431"/>
      <c r="UFD2" s="1431"/>
      <c r="UFE2" s="1431"/>
      <c r="UFF2" s="1431"/>
      <c r="UFG2" s="1431"/>
      <c r="UFH2" s="1431"/>
      <c r="UFI2" s="1431"/>
      <c r="UFJ2" s="1431"/>
      <c r="UFK2" s="1431"/>
      <c r="UFL2" s="1431"/>
      <c r="UFM2" s="1431"/>
      <c r="UFN2" s="1431"/>
      <c r="UFO2" s="1431"/>
      <c r="UFP2" s="1431"/>
      <c r="UFQ2" s="1431"/>
      <c r="UFR2" s="1431"/>
      <c r="UFS2" s="1431"/>
      <c r="UFT2" s="1431"/>
      <c r="UFU2" s="1431"/>
      <c r="UFV2" s="1431"/>
      <c r="UFW2" s="1431"/>
      <c r="UFX2" s="1431"/>
      <c r="UFY2" s="1431"/>
      <c r="UFZ2" s="1431"/>
      <c r="UGA2" s="1431"/>
      <c r="UGB2" s="1431"/>
      <c r="UGC2" s="1431"/>
      <c r="UGD2" s="1431"/>
      <c r="UGE2" s="1431"/>
      <c r="UGF2" s="1431"/>
      <c r="UGG2" s="1431"/>
      <c r="UGH2" s="1431"/>
      <c r="UGI2" s="1431"/>
      <c r="UGJ2" s="1431"/>
      <c r="UGK2" s="1431"/>
      <c r="UGL2" s="1431"/>
      <c r="UGM2" s="1431"/>
      <c r="UGN2" s="1431"/>
      <c r="UGO2" s="1431"/>
      <c r="UGP2" s="1431"/>
      <c r="UGQ2" s="1431"/>
      <c r="UGR2" s="1431"/>
      <c r="UGS2" s="1431"/>
      <c r="UGT2" s="1431"/>
      <c r="UGU2" s="1431"/>
      <c r="UGV2" s="1431"/>
      <c r="UGW2" s="1431"/>
      <c r="UGX2" s="1431"/>
      <c r="UGY2" s="1431"/>
      <c r="UGZ2" s="1431"/>
      <c r="UHA2" s="1431"/>
      <c r="UHB2" s="1431"/>
      <c r="UHC2" s="1431"/>
      <c r="UHD2" s="1431"/>
      <c r="UHE2" s="1431"/>
      <c r="UHF2" s="1431"/>
      <c r="UHG2" s="1431"/>
      <c r="UHH2" s="1431"/>
      <c r="UHI2" s="1431"/>
      <c r="UHJ2" s="1431"/>
      <c r="UHK2" s="1431"/>
      <c r="UHL2" s="1431"/>
      <c r="UHM2" s="1431"/>
      <c r="UHN2" s="1431"/>
      <c r="UHO2" s="1431"/>
      <c r="UHP2" s="1431"/>
      <c r="UHQ2" s="1431"/>
      <c r="UHR2" s="1431"/>
      <c r="UHS2" s="1431"/>
      <c r="UHT2" s="1431"/>
      <c r="UHU2" s="1431"/>
      <c r="UHV2" s="1431"/>
      <c r="UHW2" s="1431"/>
      <c r="UHX2" s="1431"/>
      <c r="UHY2" s="1431"/>
      <c r="UHZ2" s="1431"/>
      <c r="UIA2" s="1431"/>
      <c r="UIB2" s="1431"/>
      <c r="UIC2" s="1431"/>
      <c r="UID2" s="1431"/>
      <c r="UIE2" s="1431"/>
      <c r="UIF2" s="1431"/>
      <c r="UIG2" s="1431"/>
      <c r="UIH2" s="1431"/>
      <c r="UII2" s="1431"/>
      <c r="UIJ2" s="1431"/>
      <c r="UIK2" s="1431"/>
      <c r="UIL2" s="1431"/>
      <c r="UIM2" s="1431"/>
      <c r="UIN2" s="1431"/>
      <c r="UIO2" s="1431"/>
      <c r="UIP2" s="1431"/>
      <c r="UIQ2" s="1431"/>
      <c r="UIR2" s="1431"/>
      <c r="UIS2" s="1431"/>
      <c r="UIT2" s="1431"/>
      <c r="UIU2" s="1431"/>
      <c r="UIV2" s="1431"/>
      <c r="UIW2" s="1431"/>
      <c r="UIX2" s="1431"/>
      <c r="UIY2" s="1431"/>
      <c r="UIZ2" s="1431"/>
      <c r="UJA2" s="1431"/>
      <c r="UJB2" s="1431"/>
      <c r="UJC2" s="1431"/>
      <c r="UJD2" s="1431"/>
      <c r="UJE2" s="1431"/>
      <c r="UJF2" s="1431"/>
      <c r="UJG2" s="1431"/>
      <c r="UJH2" s="1431"/>
      <c r="UJI2" s="1431"/>
      <c r="UJJ2" s="1431"/>
      <c r="UJK2" s="1431"/>
      <c r="UJL2" s="1431"/>
      <c r="UJM2" s="1431"/>
      <c r="UJN2" s="1431"/>
      <c r="UJO2" s="1431"/>
      <c r="UJP2" s="1431"/>
      <c r="UJQ2" s="1431"/>
      <c r="UJR2" s="1431"/>
      <c r="UJS2" s="1431"/>
      <c r="UJT2" s="1431"/>
      <c r="UJU2" s="1431"/>
      <c r="UJV2" s="1431"/>
      <c r="UJW2" s="1431"/>
      <c r="UJX2" s="1431"/>
      <c r="UJY2" s="1431"/>
      <c r="UJZ2" s="1431"/>
      <c r="UKA2" s="1431"/>
      <c r="UKB2" s="1431"/>
      <c r="UKC2" s="1431"/>
      <c r="UKD2" s="1431"/>
      <c r="UKE2" s="1431"/>
      <c r="UKF2" s="1431"/>
      <c r="UKG2" s="1431"/>
      <c r="UKH2" s="1431"/>
      <c r="UKI2" s="1431"/>
      <c r="UKJ2" s="1431"/>
      <c r="UKK2" s="1431"/>
      <c r="UKL2" s="1431"/>
      <c r="UKM2" s="1431"/>
      <c r="UKN2" s="1431"/>
      <c r="UKO2" s="1431"/>
      <c r="UKP2" s="1431"/>
      <c r="UKQ2" s="1431"/>
      <c r="UKR2" s="1431"/>
      <c r="UKS2" s="1431"/>
      <c r="UKT2" s="1431"/>
      <c r="UKU2" s="1431"/>
      <c r="UKV2" s="1431"/>
      <c r="UKW2" s="1431"/>
      <c r="UKX2" s="1431"/>
      <c r="UKY2" s="1431"/>
      <c r="UKZ2" s="1431"/>
      <c r="ULA2" s="1431"/>
      <c r="ULB2" s="1431"/>
      <c r="ULC2" s="1431"/>
      <c r="ULD2" s="1431"/>
      <c r="ULE2" s="1431"/>
      <c r="ULF2" s="1431"/>
      <c r="ULG2" s="1431"/>
      <c r="ULH2" s="1431"/>
      <c r="ULI2" s="1431"/>
      <c r="ULJ2" s="1431"/>
      <c r="ULK2" s="1431"/>
      <c r="ULL2" s="1431"/>
      <c r="ULM2" s="1431"/>
      <c r="ULN2" s="1431"/>
      <c r="ULO2" s="1431"/>
      <c r="ULP2" s="1431"/>
      <c r="ULQ2" s="1431"/>
      <c r="ULR2" s="1431"/>
      <c r="ULS2" s="1431"/>
      <c r="ULT2" s="1431"/>
      <c r="ULU2" s="1431"/>
      <c r="ULV2" s="1431"/>
      <c r="ULW2" s="1431"/>
      <c r="ULX2" s="1431"/>
      <c r="ULY2" s="1431"/>
      <c r="ULZ2" s="1431"/>
      <c r="UMA2" s="1431"/>
      <c r="UMB2" s="1431"/>
      <c r="UMC2" s="1431"/>
      <c r="UMD2" s="1431"/>
      <c r="UME2" s="1431"/>
      <c r="UMF2" s="1431"/>
      <c r="UMG2" s="1431"/>
      <c r="UMH2" s="1431"/>
      <c r="UMI2" s="1431"/>
      <c r="UMJ2" s="1431"/>
      <c r="UMK2" s="1431"/>
      <c r="UML2" s="1431"/>
      <c r="UMM2" s="1431"/>
      <c r="UMN2" s="1431"/>
      <c r="UMO2" s="1431"/>
      <c r="UMP2" s="1431"/>
      <c r="UMQ2" s="1431"/>
      <c r="UMR2" s="1431"/>
      <c r="UMS2" s="1431"/>
      <c r="UMT2" s="1431"/>
      <c r="UMU2" s="1431"/>
      <c r="UMV2" s="1431"/>
      <c r="UMW2" s="1431"/>
      <c r="UMX2" s="1431"/>
      <c r="UMY2" s="1431"/>
      <c r="UMZ2" s="1431"/>
      <c r="UNA2" s="1431"/>
      <c r="UNB2" s="1431"/>
      <c r="UNC2" s="1431"/>
      <c r="UND2" s="1431"/>
      <c r="UNE2" s="1431"/>
      <c r="UNF2" s="1431"/>
      <c r="UNG2" s="1431"/>
      <c r="UNH2" s="1431"/>
      <c r="UNI2" s="1431"/>
      <c r="UNJ2" s="1431"/>
      <c r="UNK2" s="1431"/>
      <c r="UNL2" s="1431"/>
      <c r="UNM2" s="1431"/>
      <c r="UNN2" s="1431"/>
      <c r="UNO2" s="1431"/>
      <c r="UNP2" s="1431"/>
      <c r="UNQ2" s="1431"/>
      <c r="UNR2" s="1431"/>
      <c r="UNS2" s="1431"/>
      <c r="UNT2" s="1431"/>
      <c r="UNU2" s="1431"/>
      <c r="UNV2" s="1431"/>
      <c r="UNW2" s="1431"/>
      <c r="UNX2" s="1431"/>
      <c r="UNY2" s="1431"/>
      <c r="UNZ2" s="1431"/>
      <c r="UOA2" s="1431"/>
      <c r="UOB2" s="1431"/>
      <c r="UOC2" s="1431"/>
      <c r="UOD2" s="1431"/>
      <c r="UOE2" s="1431"/>
      <c r="UOF2" s="1431"/>
      <c r="UOG2" s="1431"/>
      <c r="UOH2" s="1431"/>
      <c r="UOI2" s="1431"/>
      <c r="UOJ2" s="1431"/>
      <c r="UOK2" s="1431"/>
      <c r="UOL2" s="1431"/>
      <c r="UOM2" s="1431"/>
      <c r="UON2" s="1431"/>
      <c r="UOO2" s="1431"/>
      <c r="UOP2" s="1431"/>
      <c r="UOQ2" s="1431"/>
      <c r="UOR2" s="1431"/>
      <c r="UOS2" s="1431"/>
      <c r="UOT2" s="1431"/>
      <c r="UOU2" s="1431"/>
      <c r="UOV2" s="1431"/>
      <c r="UOW2" s="1431"/>
      <c r="UOX2" s="1431"/>
      <c r="UOY2" s="1431"/>
      <c r="UOZ2" s="1431"/>
      <c r="UPA2" s="1431"/>
      <c r="UPB2" s="1431"/>
      <c r="UPC2" s="1431"/>
      <c r="UPD2" s="1431"/>
      <c r="UPE2" s="1431"/>
      <c r="UPF2" s="1431"/>
      <c r="UPG2" s="1431"/>
      <c r="UPH2" s="1431"/>
      <c r="UPI2" s="1431"/>
      <c r="UPJ2" s="1431"/>
      <c r="UPK2" s="1431"/>
      <c r="UPL2" s="1431"/>
      <c r="UPM2" s="1431"/>
      <c r="UPN2" s="1431"/>
      <c r="UPO2" s="1431"/>
      <c r="UPP2" s="1431"/>
      <c r="UPQ2" s="1431"/>
      <c r="UPR2" s="1431"/>
      <c r="UPS2" s="1431"/>
      <c r="UPT2" s="1431"/>
      <c r="UPU2" s="1431"/>
      <c r="UPV2" s="1431"/>
      <c r="UPW2" s="1431"/>
      <c r="UPX2" s="1431"/>
      <c r="UPY2" s="1431"/>
      <c r="UPZ2" s="1431"/>
      <c r="UQA2" s="1431"/>
      <c r="UQB2" s="1431"/>
      <c r="UQC2" s="1431"/>
      <c r="UQD2" s="1431"/>
      <c r="UQE2" s="1431"/>
      <c r="UQF2" s="1431"/>
      <c r="UQG2" s="1431"/>
      <c r="UQH2" s="1431"/>
      <c r="UQI2" s="1431"/>
      <c r="UQJ2" s="1431"/>
      <c r="UQK2" s="1431"/>
      <c r="UQL2" s="1431"/>
      <c r="UQM2" s="1431"/>
      <c r="UQN2" s="1431"/>
      <c r="UQO2" s="1431"/>
      <c r="UQP2" s="1431"/>
      <c r="UQQ2" s="1431"/>
      <c r="UQR2" s="1431"/>
      <c r="UQS2" s="1431"/>
      <c r="UQT2" s="1431"/>
      <c r="UQU2" s="1431"/>
      <c r="UQV2" s="1431"/>
      <c r="UQW2" s="1431"/>
      <c r="UQX2" s="1431"/>
      <c r="UQY2" s="1431"/>
      <c r="UQZ2" s="1431"/>
      <c r="URA2" s="1431"/>
      <c r="URB2" s="1431"/>
      <c r="URC2" s="1431"/>
      <c r="URD2" s="1431"/>
      <c r="URE2" s="1431"/>
      <c r="URF2" s="1431"/>
      <c r="URG2" s="1431"/>
      <c r="URH2" s="1431"/>
      <c r="URI2" s="1431"/>
      <c r="URJ2" s="1431"/>
      <c r="URK2" s="1431"/>
      <c r="URL2" s="1431"/>
      <c r="URM2" s="1431"/>
      <c r="URN2" s="1431"/>
      <c r="URO2" s="1431"/>
      <c r="URP2" s="1431"/>
      <c r="URQ2" s="1431"/>
      <c r="URR2" s="1431"/>
      <c r="URS2" s="1431"/>
      <c r="URT2" s="1431"/>
      <c r="URU2" s="1431"/>
      <c r="URV2" s="1431"/>
      <c r="URW2" s="1431"/>
      <c r="URX2" s="1431"/>
      <c r="URY2" s="1431"/>
      <c r="URZ2" s="1431"/>
      <c r="USA2" s="1431"/>
      <c r="USB2" s="1431"/>
      <c r="USC2" s="1431"/>
      <c r="USD2" s="1431"/>
      <c r="USE2" s="1431"/>
      <c r="USF2" s="1431"/>
      <c r="USG2" s="1431"/>
      <c r="USH2" s="1431"/>
      <c r="USI2" s="1431"/>
      <c r="USJ2" s="1431"/>
      <c r="USK2" s="1431"/>
      <c r="USL2" s="1431"/>
      <c r="USM2" s="1431"/>
      <c r="USN2" s="1431"/>
      <c r="USO2" s="1431"/>
      <c r="USP2" s="1431"/>
      <c r="USQ2" s="1431"/>
      <c r="USR2" s="1431"/>
      <c r="USS2" s="1431"/>
      <c r="UST2" s="1431"/>
      <c r="USU2" s="1431"/>
      <c r="USV2" s="1431"/>
      <c r="USW2" s="1431"/>
      <c r="USX2" s="1431"/>
      <c r="USY2" s="1431"/>
      <c r="USZ2" s="1431"/>
      <c r="UTA2" s="1431"/>
      <c r="UTB2" s="1431"/>
      <c r="UTC2" s="1431"/>
      <c r="UTD2" s="1431"/>
      <c r="UTE2" s="1431"/>
      <c r="UTF2" s="1431"/>
      <c r="UTG2" s="1431"/>
      <c r="UTH2" s="1431"/>
      <c r="UTI2" s="1431"/>
      <c r="UTJ2" s="1431"/>
      <c r="UTK2" s="1431"/>
      <c r="UTL2" s="1431"/>
      <c r="UTM2" s="1431"/>
      <c r="UTN2" s="1431"/>
      <c r="UTO2" s="1431"/>
      <c r="UTP2" s="1431"/>
      <c r="UTQ2" s="1431"/>
      <c r="UTR2" s="1431"/>
      <c r="UTS2" s="1431"/>
      <c r="UTT2" s="1431"/>
      <c r="UTU2" s="1431"/>
      <c r="UTV2" s="1431"/>
      <c r="UTW2" s="1431"/>
      <c r="UTX2" s="1431"/>
      <c r="UTY2" s="1431"/>
      <c r="UTZ2" s="1431"/>
      <c r="UUA2" s="1431"/>
      <c r="UUB2" s="1431"/>
      <c r="UUC2" s="1431"/>
      <c r="UUD2" s="1431"/>
      <c r="UUE2" s="1431"/>
      <c r="UUF2" s="1431"/>
      <c r="UUG2" s="1431"/>
      <c r="UUH2" s="1431"/>
      <c r="UUI2" s="1431"/>
      <c r="UUJ2" s="1431"/>
      <c r="UUK2" s="1431"/>
      <c r="UUL2" s="1431"/>
      <c r="UUM2" s="1431"/>
      <c r="UUN2" s="1431"/>
      <c r="UUO2" s="1431"/>
      <c r="UUP2" s="1431"/>
      <c r="UUQ2" s="1431"/>
      <c r="UUR2" s="1431"/>
      <c r="UUS2" s="1431"/>
      <c r="UUT2" s="1431"/>
      <c r="UUU2" s="1431"/>
      <c r="UUV2" s="1431"/>
      <c r="UUW2" s="1431"/>
      <c r="UUX2" s="1431"/>
      <c r="UUY2" s="1431"/>
      <c r="UUZ2" s="1431"/>
      <c r="UVA2" s="1431"/>
      <c r="UVB2" s="1431"/>
      <c r="UVC2" s="1431"/>
      <c r="UVD2" s="1431"/>
      <c r="UVE2" s="1431"/>
      <c r="UVF2" s="1431"/>
      <c r="UVG2" s="1431"/>
      <c r="UVH2" s="1431"/>
      <c r="UVI2" s="1431"/>
      <c r="UVJ2" s="1431"/>
      <c r="UVK2" s="1431"/>
      <c r="UVL2" s="1431"/>
      <c r="UVM2" s="1431"/>
      <c r="UVN2" s="1431"/>
      <c r="UVO2" s="1431"/>
      <c r="UVP2" s="1431"/>
      <c r="UVQ2" s="1431"/>
      <c r="UVR2" s="1431"/>
      <c r="UVS2" s="1431"/>
      <c r="UVT2" s="1431"/>
      <c r="UVU2" s="1431"/>
      <c r="UVV2" s="1431"/>
      <c r="UVW2" s="1431"/>
      <c r="UVX2" s="1431"/>
      <c r="UVY2" s="1431"/>
      <c r="UVZ2" s="1431"/>
      <c r="UWA2" s="1431"/>
      <c r="UWB2" s="1431"/>
      <c r="UWC2" s="1431"/>
      <c r="UWD2" s="1431"/>
      <c r="UWE2" s="1431"/>
      <c r="UWF2" s="1431"/>
      <c r="UWG2" s="1431"/>
      <c r="UWH2" s="1431"/>
      <c r="UWI2" s="1431"/>
      <c r="UWJ2" s="1431"/>
      <c r="UWK2" s="1431"/>
      <c r="UWL2" s="1431"/>
      <c r="UWM2" s="1431"/>
      <c r="UWN2" s="1431"/>
      <c r="UWO2" s="1431"/>
      <c r="UWP2" s="1431"/>
      <c r="UWQ2" s="1431"/>
      <c r="UWR2" s="1431"/>
      <c r="UWS2" s="1431"/>
      <c r="UWT2" s="1431"/>
      <c r="UWU2" s="1431"/>
      <c r="UWV2" s="1431"/>
      <c r="UWW2" s="1431"/>
      <c r="UWX2" s="1431"/>
      <c r="UWY2" s="1431"/>
      <c r="UWZ2" s="1431"/>
      <c r="UXA2" s="1431"/>
      <c r="UXB2" s="1431"/>
      <c r="UXC2" s="1431"/>
      <c r="UXD2" s="1431"/>
      <c r="UXE2" s="1431"/>
      <c r="UXF2" s="1431"/>
      <c r="UXG2" s="1431"/>
      <c r="UXH2" s="1431"/>
      <c r="UXI2" s="1431"/>
      <c r="UXJ2" s="1431"/>
      <c r="UXK2" s="1431"/>
      <c r="UXL2" s="1431"/>
      <c r="UXM2" s="1431"/>
      <c r="UXN2" s="1431"/>
      <c r="UXO2" s="1431"/>
      <c r="UXP2" s="1431"/>
      <c r="UXQ2" s="1431"/>
      <c r="UXR2" s="1431"/>
      <c r="UXS2" s="1431"/>
      <c r="UXT2" s="1431"/>
      <c r="UXU2" s="1431"/>
      <c r="UXV2" s="1431"/>
      <c r="UXW2" s="1431"/>
      <c r="UXX2" s="1431"/>
      <c r="UXY2" s="1431"/>
      <c r="UXZ2" s="1431"/>
      <c r="UYA2" s="1431"/>
      <c r="UYB2" s="1431"/>
      <c r="UYC2" s="1431"/>
      <c r="UYD2" s="1431"/>
      <c r="UYE2" s="1431"/>
      <c r="UYF2" s="1431"/>
      <c r="UYG2" s="1431"/>
      <c r="UYH2" s="1431"/>
      <c r="UYI2" s="1431"/>
      <c r="UYJ2" s="1431"/>
      <c r="UYK2" s="1431"/>
      <c r="UYL2" s="1431"/>
      <c r="UYM2" s="1431"/>
      <c r="UYN2" s="1431"/>
      <c r="UYO2" s="1431"/>
      <c r="UYP2" s="1431"/>
      <c r="UYQ2" s="1431"/>
      <c r="UYR2" s="1431"/>
      <c r="UYS2" s="1431"/>
      <c r="UYT2" s="1431"/>
      <c r="UYU2" s="1431"/>
      <c r="UYV2" s="1431"/>
      <c r="UYW2" s="1431"/>
      <c r="UYX2" s="1431"/>
      <c r="UYY2" s="1431"/>
      <c r="UYZ2" s="1431"/>
      <c r="UZA2" s="1431"/>
      <c r="UZB2" s="1431"/>
      <c r="UZC2" s="1431"/>
      <c r="UZD2" s="1431"/>
      <c r="UZE2" s="1431"/>
      <c r="UZF2" s="1431"/>
      <c r="UZG2" s="1431"/>
      <c r="UZH2" s="1431"/>
      <c r="UZI2" s="1431"/>
      <c r="UZJ2" s="1431"/>
      <c r="UZK2" s="1431"/>
      <c r="UZL2" s="1431"/>
      <c r="UZM2" s="1431"/>
      <c r="UZN2" s="1431"/>
      <c r="UZO2" s="1431"/>
      <c r="UZP2" s="1431"/>
      <c r="UZQ2" s="1431"/>
      <c r="UZR2" s="1431"/>
      <c r="UZS2" s="1431"/>
      <c r="UZT2" s="1431"/>
      <c r="UZU2" s="1431"/>
      <c r="UZV2" s="1431"/>
      <c r="UZW2" s="1431"/>
      <c r="UZX2" s="1431"/>
      <c r="UZY2" s="1431"/>
      <c r="UZZ2" s="1431"/>
      <c r="VAA2" s="1431"/>
      <c r="VAB2" s="1431"/>
      <c r="VAC2" s="1431"/>
      <c r="VAD2" s="1431"/>
      <c r="VAE2" s="1431"/>
      <c r="VAF2" s="1431"/>
      <c r="VAG2" s="1431"/>
      <c r="VAH2" s="1431"/>
      <c r="VAI2" s="1431"/>
      <c r="VAJ2" s="1431"/>
      <c r="VAK2" s="1431"/>
      <c r="VAL2" s="1431"/>
      <c r="VAM2" s="1431"/>
      <c r="VAN2" s="1431"/>
      <c r="VAO2" s="1431"/>
      <c r="VAP2" s="1431"/>
      <c r="VAQ2" s="1431"/>
      <c r="VAR2" s="1431"/>
      <c r="VAS2" s="1431"/>
      <c r="VAT2" s="1431"/>
      <c r="VAU2" s="1431"/>
      <c r="VAV2" s="1431"/>
      <c r="VAW2" s="1431"/>
      <c r="VAX2" s="1431"/>
      <c r="VAY2" s="1431"/>
      <c r="VAZ2" s="1431"/>
      <c r="VBA2" s="1431"/>
      <c r="VBB2" s="1431"/>
      <c r="VBC2" s="1431"/>
      <c r="VBD2" s="1431"/>
      <c r="VBE2" s="1431"/>
      <c r="VBF2" s="1431"/>
      <c r="VBG2" s="1431"/>
      <c r="VBH2" s="1431"/>
      <c r="VBI2" s="1431"/>
      <c r="VBJ2" s="1431"/>
      <c r="VBK2" s="1431"/>
      <c r="VBL2" s="1431"/>
      <c r="VBM2" s="1431"/>
      <c r="VBN2" s="1431"/>
      <c r="VBO2" s="1431"/>
      <c r="VBP2" s="1431"/>
      <c r="VBQ2" s="1431"/>
      <c r="VBR2" s="1431"/>
      <c r="VBS2" s="1431"/>
      <c r="VBT2" s="1431"/>
      <c r="VBU2" s="1431"/>
      <c r="VBV2" s="1431"/>
      <c r="VBW2" s="1431"/>
      <c r="VBX2" s="1431"/>
      <c r="VBY2" s="1431"/>
      <c r="VBZ2" s="1431"/>
      <c r="VCA2" s="1431"/>
      <c r="VCB2" s="1431"/>
      <c r="VCC2" s="1431"/>
      <c r="VCD2" s="1431"/>
      <c r="VCE2" s="1431"/>
      <c r="VCF2" s="1431"/>
      <c r="VCG2" s="1431"/>
      <c r="VCH2" s="1431"/>
      <c r="VCI2" s="1431"/>
      <c r="VCJ2" s="1431"/>
      <c r="VCK2" s="1431"/>
      <c r="VCL2" s="1431"/>
      <c r="VCM2" s="1431"/>
      <c r="VCN2" s="1431"/>
      <c r="VCO2" s="1431"/>
      <c r="VCP2" s="1431"/>
      <c r="VCQ2" s="1431"/>
      <c r="VCR2" s="1431"/>
      <c r="VCS2" s="1431"/>
      <c r="VCT2" s="1431"/>
      <c r="VCU2" s="1431"/>
      <c r="VCV2" s="1431"/>
      <c r="VCW2" s="1431"/>
      <c r="VCX2" s="1431"/>
      <c r="VCY2" s="1431"/>
      <c r="VCZ2" s="1431"/>
      <c r="VDA2" s="1431"/>
      <c r="VDB2" s="1431"/>
      <c r="VDC2" s="1431"/>
      <c r="VDD2" s="1431"/>
      <c r="VDE2" s="1431"/>
      <c r="VDF2" s="1431"/>
      <c r="VDG2" s="1431"/>
      <c r="VDH2" s="1431"/>
      <c r="VDI2" s="1431"/>
      <c r="VDJ2" s="1431"/>
      <c r="VDK2" s="1431"/>
      <c r="VDL2" s="1431"/>
      <c r="VDM2" s="1431"/>
      <c r="VDN2" s="1431"/>
      <c r="VDO2" s="1431"/>
      <c r="VDP2" s="1431"/>
      <c r="VDQ2" s="1431"/>
      <c r="VDR2" s="1431"/>
      <c r="VDS2" s="1431"/>
      <c r="VDT2" s="1431"/>
      <c r="VDU2" s="1431"/>
      <c r="VDV2" s="1431"/>
      <c r="VDW2" s="1431"/>
      <c r="VDX2" s="1431"/>
      <c r="VDY2" s="1431"/>
      <c r="VDZ2" s="1431"/>
      <c r="VEA2" s="1431"/>
      <c r="VEB2" s="1431"/>
      <c r="VEC2" s="1431"/>
      <c r="VED2" s="1431"/>
      <c r="VEE2" s="1431"/>
      <c r="VEF2" s="1431"/>
      <c r="VEG2" s="1431"/>
      <c r="VEH2" s="1431"/>
      <c r="VEI2" s="1431"/>
      <c r="VEJ2" s="1431"/>
      <c r="VEK2" s="1431"/>
      <c r="VEL2" s="1431"/>
      <c r="VEM2" s="1431"/>
      <c r="VEN2" s="1431"/>
      <c r="VEO2" s="1431"/>
      <c r="VEP2" s="1431"/>
      <c r="VEQ2" s="1431"/>
      <c r="VER2" s="1431"/>
      <c r="VES2" s="1431"/>
      <c r="VET2" s="1431"/>
      <c r="VEU2" s="1431"/>
      <c r="VEV2" s="1431"/>
      <c r="VEW2" s="1431"/>
      <c r="VEX2" s="1431"/>
      <c r="VEY2" s="1431"/>
      <c r="VEZ2" s="1431"/>
      <c r="VFA2" s="1431"/>
      <c r="VFB2" s="1431"/>
      <c r="VFC2" s="1431"/>
      <c r="VFD2" s="1431"/>
      <c r="VFE2" s="1431"/>
      <c r="VFF2" s="1431"/>
      <c r="VFG2" s="1431"/>
      <c r="VFH2" s="1431"/>
      <c r="VFI2" s="1431"/>
      <c r="VFJ2" s="1431"/>
      <c r="VFK2" s="1431"/>
      <c r="VFL2" s="1431"/>
      <c r="VFM2" s="1431"/>
      <c r="VFN2" s="1431"/>
      <c r="VFO2" s="1431"/>
      <c r="VFP2" s="1431"/>
      <c r="VFQ2" s="1431"/>
      <c r="VFR2" s="1431"/>
      <c r="VFS2" s="1431"/>
      <c r="VFT2" s="1431"/>
      <c r="VFU2" s="1431"/>
      <c r="VFV2" s="1431"/>
      <c r="VFW2" s="1431"/>
      <c r="VFX2" s="1431"/>
      <c r="VFY2" s="1431"/>
      <c r="VFZ2" s="1431"/>
      <c r="VGA2" s="1431"/>
      <c r="VGB2" s="1431"/>
      <c r="VGC2" s="1431"/>
      <c r="VGD2" s="1431"/>
      <c r="VGE2" s="1431"/>
      <c r="VGF2" s="1431"/>
      <c r="VGG2" s="1431"/>
      <c r="VGH2" s="1431"/>
      <c r="VGI2" s="1431"/>
      <c r="VGJ2" s="1431"/>
      <c r="VGK2" s="1431"/>
      <c r="VGL2" s="1431"/>
      <c r="VGM2" s="1431"/>
      <c r="VGN2" s="1431"/>
      <c r="VGO2" s="1431"/>
      <c r="VGP2" s="1431"/>
      <c r="VGQ2" s="1431"/>
      <c r="VGR2" s="1431"/>
      <c r="VGS2" s="1431"/>
      <c r="VGT2" s="1431"/>
      <c r="VGU2" s="1431"/>
      <c r="VGV2" s="1431"/>
      <c r="VGW2" s="1431"/>
      <c r="VGX2" s="1431"/>
      <c r="VGY2" s="1431"/>
      <c r="VGZ2" s="1431"/>
      <c r="VHA2" s="1431"/>
      <c r="VHB2" s="1431"/>
      <c r="VHC2" s="1431"/>
      <c r="VHD2" s="1431"/>
      <c r="VHE2" s="1431"/>
      <c r="VHF2" s="1431"/>
      <c r="VHG2" s="1431"/>
      <c r="VHH2" s="1431"/>
      <c r="VHI2" s="1431"/>
      <c r="VHJ2" s="1431"/>
      <c r="VHK2" s="1431"/>
      <c r="VHL2" s="1431"/>
      <c r="VHM2" s="1431"/>
      <c r="VHN2" s="1431"/>
      <c r="VHO2" s="1431"/>
      <c r="VHP2" s="1431"/>
      <c r="VHQ2" s="1431"/>
      <c r="VHR2" s="1431"/>
      <c r="VHS2" s="1431"/>
      <c r="VHT2" s="1431"/>
      <c r="VHU2" s="1431"/>
      <c r="VHV2" s="1431"/>
      <c r="VHW2" s="1431"/>
      <c r="VHX2" s="1431"/>
      <c r="VHY2" s="1431"/>
      <c r="VHZ2" s="1431"/>
      <c r="VIA2" s="1431"/>
      <c r="VIB2" s="1431"/>
      <c r="VIC2" s="1431"/>
      <c r="VID2" s="1431"/>
      <c r="VIE2" s="1431"/>
      <c r="VIF2" s="1431"/>
      <c r="VIG2" s="1431"/>
      <c r="VIH2" s="1431"/>
      <c r="VII2" s="1431"/>
      <c r="VIJ2" s="1431"/>
      <c r="VIK2" s="1431"/>
      <c r="VIL2" s="1431"/>
      <c r="VIM2" s="1431"/>
      <c r="VIN2" s="1431"/>
      <c r="VIO2" s="1431"/>
      <c r="VIP2" s="1431"/>
      <c r="VIQ2" s="1431"/>
      <c r="VIR2" s="1431"/>
      <c r="VIS2" s="1431"/>
      <c r="VIT2" s="1431"/>
      <c r="VIU2" s="1431"/>
      <c r="VIV2" s="1431"/>
      <c r="VIW2" s="1431"/>
      <c r="VIX2" s="1431"/>
      <c r="VIY2" s="1431"/>
      <c r="VIZ2" s="1431"/>
      <c r="VJA2" s="1431"/>
      <c r="VJB2" s="1431"/>
      <c r="VJC2" s="1431"/>
      <c r="VJD2" s="1431"/>
      <c r="VJE2" s="1431"/>
      <c r="VJF2" s="1431"/>
      <c r="VJG2" s="1431"/>
      <c r="VJH2" s="1431"/>
      <c r="VJI2" s="1431"/>
      <c r="VJJ2" s="1431"/>
      <c r="VJK2" s="1431"/>
      <c r="VJL2" s="1431"/>
      <c r="VJM2" s="1431"/>
      <c r="VJN2" s="1431"/>
      <c r="VJO2" s="1431"/>
      <c r="VJP2" s="1431"/>
      <c r="VJQ2" s="1431"/>
      <c r="VJR2" s="1431"/>
      <c r="VJS2" s="1431"/>
      <c r="VJT2" s="1431"/>
      <c r="VJU2" s="1431"/>
      <c r="VJV2" s="1431"/>
      <c r="VJW2" s="1431"/>
      <c r="VJX2" s="1431"/>
      <c r="VJY2" s="1431"/>
      <c r="VJZ2" s="1431"/>
      <c r="VKA2" s="1431"/>
      <c r="VKB2" s="1431"/>
      <c r="VKC2" s="1431"/>
      <c r="VKD2" s="1431"/>
      <c r="VKE2" s="1431"/>
      <c r="VKF2" s="1431"/>
      <c r="VKG2" s="1431"/>
      <c r="VKH2" s="1431"/>
      <c r="VKI2" s="1431"/>
      <c r="VKJ2" s="1431"/>
      <c r="VKK2" s="1431"/>
      <c r="VKL2" s="1431"/>
      <c r="VKM2" s="1431"/>
      <c r="VKN2" s="1431"/>
      <c r="VKO2" s="1431"/>
      <c r="VKP2" s="1431"/>
      <c r="VKQ2" s="1431"/>
      <c r="VKR2" s="1431"/>
      <c r="VKS2" s="1431"/>
      <c r="VKT2" s="1431"/>
      <c r="VKU2" s="1431"/>
      <c r="VKV2" s="1431"/>
      <c r="VKW2" s="1431"/>
      <c r="VKX2" s="1431"/>
      <c r="VKY2" s="1431"/>
      <c r="VKZ2" s="1431"/>
      <c r="VLA2" s="1431"/>
      <c r="VLB2" s="1431"/>
      <c r="VLC2" s="1431"/>
      <c r="VLD2" s="1431"/>
      <c r="VLE2" s="1431"/>
      <c r="VLF2" s="1431"/>
      <c r="VLG2" s="1431"/>
      <c r="VLH2" s="1431"/>
      <c r="VLI2" s="1431"/>
      <c r="VLJ2" s="1431"/>
      <c r="VLK2" s="1431"/>
      <c r="VLL2" s="1431"/>
      <c r="VLM2" s="1431"/>
      <c r="VLN2" s="1431"/>
      <c r="VLO2" s="1431"/>
      <c r="VLP2" s="1431"/>
      <c r="VLQ2" s="1431"/>
      <c r="VLR2" s="1431"/>
      <c r="VLS2" s="1431"/>
      <c r="VLT2" s="1431"/>
      <c r="VLU2" s="1431"/>
      <c r="VLV2" s="1431"/>
      <c r="VLW2" s="1431"/>
      <c r="VLX2" s="1431"/>
      <c r="VLY2" s="1431"/>
      <c r="VLZ2" s="1431"/>
      <c r="VMA2" s="1431"/>
      <c r="VMB2" s="1431"/>
      <c r="VMC2" s="1431"/>
      <c r="VMD2" s="1431"/>
      <c r="VME2" s="1431"/>
      <c r="VMF2" s="1431"/>
      <c r="VMG2" s="1431"/>
      <c r="VMH2" s="1431"/>
      <c r="VMI2" s="1431"/>
      <c r="VMJ2" s="1431"/>
      <c r="VMK2" s="1431"/>
      <c r="VML2" s="1431"/>
      <c r="VMM2" s="1431"/>
      <c r="VMN2" s="1431"/>
      <c r="VMO2" s="1431"/>
      <c r="VMP2" s="1431"/>
      <c r="VMQ2" s="1431"/>
      <c r="VMR2" s="1431"/>
      <c r="VMS2" s="1431"/>
      <c r="VMT2" s="1431"/>
      <c r="VMU2" s="1431"/>
      <c r="VMV2" s="1431"/>
      <c r="VMW2" s="1431"/>
      <c r="VMX2" s="1431"/>
      <c r="VMY2" s="1431"/>
      <c r="VMZ2" s="1431"/>
      <c r="VNA2" s="1431"/>
      <c r="VNB2" s="1431"/>
      <c r="VNC2" s="1431"/>
      <c r="VND2" s="1431"/>
      <c r="VNE2" s="1431"/>
      <c r="VNF2" s="1431"/>
      <c r="VNG2" s="1431"/>
      <c r="VNH2" s="1431"/>
      <c r="VNI2" s="1431"/>
      <c r="VNJ2" s="1431"/>
      <c r="VNK2" s="1431"/>
      <c r="VNL2" s="1431"/>
      <c r="VNM2" s="1431"/>
      <c r="VNN2" s="1431"/>
      <c r="VNO2" s="1431"/>
      <c r="VNP2" s="1431"/>
      <c r="VNQ2" s="1431"/>
      <c r="VNR2" s="1431"/>
      <c r="VNS2" s="1431"/>
      <c r="VNT2" s="1431"/>
      <c r="VNU2" s="1431"/>
      <c r="VNV2" s="1431"/>
      <c r="VNW2" s="1431"/>
      <c r="VNX2" s="1431"/>
      <c r="VNY2" s="1431"/>
      <c r="VNZ2" s="1431"/>
      <c r="VOA2" s="1431"/>
      <c r="VOB2" s="1431"/>
      <c r="VOC2" s="1431"/>
      <c r="VOD2" s="1431"/>
      <c r="VOE2" s="1431"/>
      <c r="VOF2" s="1431"/>
      <c r="VOG2" s="1431"/>
      <c r="VOH2" s="1431"/>
      <c r="VOI2" s="1431"/>
      <c r="VOJ2" s="1431"/>
      <c r="VOK2" s="1431"/>
      <c r="VOL2" s="1431"/>
      <c r="VOM2" s="1431"/>
      <c r="VON2" s="1431"/>
      <c r="VOO2" s="1431"/>
      <c r="VOP2" s="1431"/>
      <c r="VOQ2" s="1431"/>
      <c r="VOR2" s="1431"/>
      <c r="VOS2" s="1431"/>
      <c r="VOT2" s="1431"/>
      <c r="VOU2" s="1431"/>
      <c r="VOV2" s="1431"/>
      <c r="VOW2" s="1431"/>
      <c r="VOX2" s="1431"/>
      <c r="VOY2" s="1431"/>
      <c r="VOZ2" s="1431"/>
      <c r="VPA2" s="1431"/>
      <c r="VPB2" s="1431"/>
      <c r="VPC2" s="1431"/>
      <c r="VPD2" s="1431"/>
      <c r="VPE2" s="1431"/>
      <c r="VPF2" s="1431"/>
      <c r="VPG2" s="1431"/>
      <c r="VPH2" s="1431"/>
      <c r="VPI2" s="1431"/>
      <c r="VPJ2" s="1431"/>
      <c r="VPK2" s="1431"/>
      <c r="VPL2" s="1431"/>
      <c r="VPM2" s="1431"/>
      <c r="VPN2" s="1431"/>
      <c r="VPO2" s="1431"/>
      <c r="VPP2" s="1431"/>
      <c r="VPQ2" s="1431"/>
      <c r="VPR2" s="1431"/>
      <c r="VPS2" s="1431"/>
      <c r="VPT2" s="1431"/>
      <c r="VPU2" s="1431"/>
      <c r="VPV2" s="1431"/>
      <c r="VPW2" s="1431"/>
      <c r="VPX2" s="1431"/>
      <c r="VPY2" s="1431"/>
      <c r="VPZ2" s="1431"/>
      <c r="VQA2" s="1431"/>
      <c r="VQB2" s="1431"/>
      <c r="VQC2" s="1431"/>
      <c r="VQD2" s="1431"/>
      <c r="VQE2" s="1431"/>
      <c r="VQF2" s="1431"/>
      <c r="VQG2" s="1431"/>
      <c r="VQH2" s="1431"/>
      <c r="VQI2" s="1431"/>
      <c r="VQJ2" s="1431"/>
      <c r="VQK2" s="1431"/>
      <c r="VQL2" s="1431"/>
      <c r="VQM2" s="1431"/>
      <c r="VQN2" s="1431"/>
      <c r="VQO2" s="1431"/>
      <c r="VQP2" s="1431"/>
      <c r="VQQ2" s="1431"/>
      <c r="VQR2" s="1431"/>
      <c r="VQS2" s="1431"/>
      <c r="VQT2" s="1431"/>
      <c r="VQU2" s="1431"/>
      <c r="VQV2" s="1431"/>
      <c r="VQW2" s="1431"/>
      <c r="VQX2" s="1431"/>
      <c r="VQY2" s="1431"/>
      <c r="VQZ2" s="1431"/>
      <c r="VRA2" s="1431"/>
      <c r="VRB2" s="1431"/>
      <c r="VRC2" s="1431"/>
      <c r="VRD2" s="1431"/>
      <c r="VRE2" s="1431"/>
      <c r="VRF2" s="1431"/>
      <c r="VRG2" s="1431"/>
      <c r="VRH2" s="1431"/>
      <c r="VRI2" s="1431"/>
      <c r="VRJ2" s="1431"/>
      <c r="VRK2" s="1431"/>
      <c r="VRL2" s="1431"/>
      <c r="VRM2" s="1431"/>
      <c r="VRN2" s="1431"/>
      <c r="VRO2" s="1431"/>
      <c r="VRP2" s="1431"/>
      <c r="VRQ2" s="1431"/>
      <c r="VRR2" s="1431"/>
      <c r="VRS2" s="1431"/>
      <c r="VRT2" s="1431"/>
      <c r="VRU2" s="1431"/>
      <c r="VRV2" s="1431"/>
      <c r="VRW2" s="1431"/>
      <c r="VRX2" s="1431"/>
      <c r="VRY2" s="1431"/>
      <c r="VRZ2" s="1431"/>
      <c r="VSA2" s="1431"/>
      <c r="VSB2" s="1431"/>
      <c r="VSC2" s="1431"/>
      <c r="VSD2" s="1431"/>
      <c r="VSE2" s="1431"/>
      <c r="VSF2" s="1431"/>
      <c r="VSG2" s="1431"/>
      <c r="VSH2" s="1431"/>
      <c r="VSI2" s="1431"/>
      <c r="VSJ2" s="1431"/>
      <c r="VSK2" s="1431"/>
      <c r="VSL2" s="1431"/>
      <c r="VSM2" s="1431"/>
      <c r="VSN2" s="1431"/>
      <c r="VSO2" s="1431"/>
      <c r="VSP2" s="1431"/>
      <c r="VSQ2" s="1431"/>
      <c r="VSR2" s="1431"/>
      <c r="VSS2" s="1431"/>
      <c r="VST2" s="1431"/>
      <c r="VSU2" s="1431"/>
      <c r="VSV2" s="1431"/>
      <c r="VSW2" s="1431"/>
      <c r="VSX2" s="1431"/>
      <c r="VSY2" s="1431"/>
      <c r="VSZ2" s="1431"/>
      <c r="VTA2" s="1431"/>
      <c r="VTB2" s="1431"/>
      <c r="VTC2" s="1431"/>
      <c r="VTD2" s="1431"/>
      <c r="VTE2" s="1431"/>
      <c r="VTF2" s="1431"/>
      <c r="VTG2" s="1431"/>
      <c r="VTH2" s="1431"/>
      <c r="VTI2" s="1431"/>
      <c r="VTJ2" s="1431"/>
      <c r="VTK2" s="1431"/>
      <c r="VTL2" s="1431"/>
      <c r="VTM2" s="1431"/>
      <c r="VTN2" s="1431"/>
      <c r="VTO2" s="1431"/>
      <c r="VTP2" s="1431"/>
      <c r="VTQ2" s="1431"/>
      <c r="VTR2" s="1431"/>
      <c r="VTS2" s="1431"/>
      <c r="VTT2" s="1431"/>
      <c r="VTU2" s="1431"/>
      <c r="VTV2" s="1431"/>
      <c r="VTW2" s="1431"/>
      <c r="VTX2" s="1431"/>
      <c r="VTY2" s="1431"/>
      <c r="VTZ2" s="1431"/>
      <c r="VUA2" s="1431"/>
      <c r="VUB2" s="1431"/>
      <c r="VUC2" s="1431"/>
      <c r="VUD2" s="1431"/>
      <c r="VUE2" s="1431"/>
      <c r="VUF2" s="1431"/>
      <c r="VUG2" s="1431"/>
      <c r="VUH2" s="1431"/>
      <c r="VUI2" s="1431"/>
      <c r="VUJ2" s="1431"/>
      <c r="VUK2" s="1431"/>
      <c r="VUL2" s="1431"/>
      <c r="VUM2" s="1431"/>
      <c r="VUN2" s="1431"/>
      <c r="VUO2" s="1431"/>
      <c r="VUP2" s="1431"/>
      <c r="VUQ2" s="1431"/>
      <c r="VUR2" s="1431"/>
      <c r="VUS2" s="1431"/>
      <c r="VUT2" s="1431"/>
      <c r="VUU2" s="1431"/>
      <c r="VUV2" s="1431"/>
      <c r="VUW2" s="1431"/>
      <c r="VUX2" s="1431"/>
      <c r="VUY2" s="1431"/>
      <c r="VUZ2" s="1431"/>
      <c r="VVA2" s="1431"/>
      <c r="VVB2" s="1431"/>
      <c r="VVC2" s="1431"/>
      <c r="VVD2" s="1431"/>
      <c r="VVE2" s="1431"/>
      <c r="VVF2" s="1431"/>
      <c r="VVG2" s="1431"/>
      <c r="VVH2" s="1431"/>
      <c r="VVI2" s="1431"/>
      <c r="VVJ2" s="1431"/>
      <c r="VVK2" s="1431"/>
      <c r="VVL2" s="1431"/>
      <c r="VVM2" s="1431"/>
      <c r="VVN2" s="1431"/>
      <c r="VVO2" s="1431"/>
      <c r="VVP2" s="1431"/>
      <c r="VVQ2" s="1431"/>
      <c r="VVR2" s="1431"/>
      <c r="VVS2" s="1431"/>
      <c r="VVT2" s="1431"/>
      <c r="VVU2" s="1431"/>
      <c r="VVV2" s="1431"/>
      <c r="VVW2" s="1431"/>
      <c r="VVX2" s="1431"/>
      <c r="VVY2" s="1431"/>
      <c r="VVZ2" s="1431"/>
      <c r="VWA2" s="1431"/>
      <c r="VWB2" s="1431"/>
      <c r="VWC2" s="1431"/>
      <c r="VWD2" s="1431"/>
      <c r="VWE2" s="1431"/>
      <c r="VWF2" s="1431"/>
      <c r="VWG2" s="1431"/>
      <c r="VWH2" s="1431"/>
      <c r="VWI2" s="1431"/>
      <c r="VWJ2" s="1431"/>
      <c r="VWK2" s="1431"/>
      <c r="VWL2" s="1431"/>
      <c r="VWM2" s="1431"/>
      <c r="VWN2" s="1431"/>
      <c r="VWO2" s="1431"/>
      <c r="VWP2" s="1431"/>
      <c r="VWQ2" s="1431"/>
      <c r="VWR2" s="1431"/>
      <c r="VWS2" s="1431"/>
      <c r="VWT2" s="1431"/>
      <c r="VWU2" s="1431"/>
      <c r="VWV2" s="1431"/>
      <c r="VWW2" s="1431"/>
      <c r="VWX2" s="1431"/>
      <c r="VWY2" s="1431"/>
      <c r="VWZ2" s="1431"/>
      <c r="VXA2" s="1431"/>
      <c r="VXB2" s="1431"/>
      <c r="VXC2" s="1431"/>
      <c r="VXD2" s="1431"/>
      <c r="VXE2" s="1431"/>
      <c r="VXF2" s="1431"/>
      <c r="VXG2" s="1431"/>
      <c r="VXH2" s="1431"/>
      <c r="VXI2" s="1431"/>
      <c r="VXJ2" s="1431"/>
      <c r="VXK2" s="1431"/>
      <c r="VXL2" s="1431"/>
      <c r="VXM2" s="1431"/>
      <c r="VXN2" s="1431"/>
      <c r="VXO2" s="1431"/>
      <c r="VXP2" s="1431"/>
      <c r="VXQ2" s="1431"/>
      <c r="VXR2" s="1431"/>
      <c r="VXS2" s="1431"/>
      <c r="VXT2" s="1431"/>
      <c r="VXU2" s="1431"/>
      <c r="VXV2" s="1431"/>
      <c r="VXW2" s="1431"/>
      <c r="VXX2" s="1431"/>
      <c r="VXY2" s="1431"/>
      <c r="VXZ2" s="1431"/>
      <c r="VYA2" s="1431"/>
      <c r="VYB2" s="1431"/>
      <c r="VYC2" s="1431"/>
      <c r="VYD2" s="1431"/>
      <c r="VYE2" s="1431"/>
      <c r="VYF2" s="1431"/>
      <c r="VYG2" s="1431"/>
      <c r="VYH2" s="1431"/>
      <c r="VYI2" s="1431"/>
      <c r="VYJ2" s="1431"/>
      <c r="VYK2" s="1431"/>
      <c r="VYL2" s="1431"/>
      <c r="VYM2" s="1431"/>
      <c r="VYN2" s="1431"/>
      <c r="VYO2" s="1431"/>
      <c r="VYP2" s="1431"/>
      <c r="VYQ2" s="1431"/>
      <c r="VYR2" s="1431"/>
      <c r="VYS2" s="1431"/>
      <c r="VYT2" s="1431"/>
      <c r="VYU2" s="1431"/>
      <c r="VYV2" s="1431"/>
      <c r="VYW2" s="1431"/>
      <c r="VYX2" s="1431"/>
      <c r="VYY2" s="1431"/>
      <c r="VYZ2" s="1431"/>
      <c r="VZA2" s="1431"/>
      <c r="VZB2" s="1431"/>
      <c r="VZC2" s="1431"/>
      <c r="VZD2" s="1431"/>
      <c r="VZE2" s="1431"/>
      <c r="VZF2" s="1431"/>
      <c r="VZG2" s="1431"/>
      <c r="VZH2" s="1431"/>
      <c r="VZI2" s="1431"/>
      <c r="VZJ2" s="1431"/>
      <c r="VZK2" s="1431"/>
      <c r="VZL2" s="1431"/>
      <c r="VZM2" s="1431"/>
      <c r="VZN2" s="1431"/>
      <c r="VZO2" s="1431"/>
      <c r="VZP2" s="1431"/>
      <c r="VZQ2" s="1431"/>
      <c r="VZR2" s="1431"/>
      <c r="VZS2" s="1431"/>
      <c r="VZT2" s="1431"/>
      <c r="VZU2" s="1431"/>
      <c r="VZV2" s="1431"/>
      <c r="VZW2" s="1431"/>
      <c r="VZX2" s="1431"/>
      <c r="VZY2" s="1431"/>
      <c r="VZZ2" s="1431"/>
      <c r="WAA2" s="1431"/>
      <c r="WAB2" s="1431"/>
      <c r="WAC2" s="1431"/>
      <c r="WAD2" s="1431"/>
      <c r="WAE2" s="1431"/>
      <c r="WAF2" s="1431"/>
      <c r="WAG2" s="1431"/>
      <c r="WAH2" s="1431"/>
      <c r="WAI2" s="1431"/>
      <c r="WAJ2" s="1431"/>
      <c r="WAK2" s="1431"/>
      <c r="WAL2" s="1431"/>
      <c r="WAM2" s="1431"/>
      <c r="WAN2" s="1431"/>
      <c r="WAO2" s="1431"/>
      <c r="WAP2" s="1431"/>
      <c r="WAQ2" s="1431"/>
      <c r="WAR2" s="1431"/>
      <c r="WAS2" s="1431"/>
      <c r="WAT2" s="1431"/>
      <c r="WAU2" s="1431"/>
      <c r="WAV2" s="1431"/>
      <c r="WAW2" s="1431"/>
      <c r="WAX2" s="1431"/>
      <c r="WAY2" s="1431"/>
      <c r="WAZ2" s="1431"/>
      <c r="WBA2" s="1431"/>
      <c r="WBB2" s="1431"/>
      <c r="WBC2" s="1431"/>
      <c r="WBD2" s="1431"/>
      <c r="WBE2" s="1431"/>
      <c r="WBF2" s="1431"/>
      <c r="WBG2" s="1431"/>
      <c r="WBH2" s="1431"/>
      <c r="WBI2" s="1431"/>
      <c r="WBJ2" s="1431"/>
      <c r="WBK2" s="1431"/>
      <c r="WBL2" s="1431"/>
      <c r="WBM2" s="1431"/>
      <c r="WBN2" s="1431"/>
      <c r="WBO2" s="1431"/>
      <c r="WBP2" s="1431"/>
      <c r="WBQ2" s="1431"/>
      <c r="WBR2" s="1431"/>
      <c r="WBS2" s="1431"/>
      <c r="WBT2" s="1431"/>
      <c r="WBU2" s="1431"/>
      <c r="WBV2" s="1431"/>
      <c r="WBW2" s="1431"/>
      <c r="WBX2" s="1431"/>
      <c r="WBY2" s="1431"/>
      <c r="WBZ2" s="1431"/>
      <c r="WCA2" s="1431"/>
      <c r="WCB2" s="1431"/>
      <c r="WCC2" s="1431"/>
      <c r="WCD2" s="1431"/>
      <c r="WCE2" s="1431"/>
      <c r="WCF2" s="1431"/>
      <c r="WCG2" s="1431"/>
      <c r="WCH2" s="1431"/>
      <c r="WCI2" s="1431"/>
      <c r="WCJ2" s="1431"/>
      <c r="WCK2" s="1431"/>
      <c r="WCL2" s="1431"/>
      <c r="WCM2" s="1431"/>
      <c r="WCN2" s="1431"/>
      <c r="WCO2" s="1431"/>
      <c r="WCP2" s="1431"/>
      <c r="WCQ2" s="1431"/>
      <c r="WCR2" s="1431"/>
      <c r="WCS2" s="1431"/>
      <c r="WCT2" s="1431"/>
      <c r="WCU2" s="1431"/>
      <c r="WCV2" s="1431"/>
      <c r="WCW2" s="1431"/>
      <c r="WCX2" s="1431"/>
      <c r="WCY2" s="1431"/>
      <c r="WCZ2" s="1431"/>
      <c r="WDA2" s="1431"/>
      <c r="WDB2" s="1431"/>
      <c r="WDC2" s="1431"/>
      <c r="WDD2" s="1431"/>
      <c r="WDE2" s="1431"/>
      <c r="WDF2" s="1431"/>
      <c r="WDG2" s="1431"/>
      <c r="WDH2" s="1431"/>
      <c r="WDI2" s="1431"/>
      <c r="WDJ2" s="1431"/>
      <c r="WDK2" s="1431"/>
      <c r="WDL2" s="1431"/>
      <c r="WDM2" s="1431"/>
      <c r="WDN2" s="1431"/>
      <c r="WDO2" s="1431"/>
      <c r="WDP2" s="1431"/>
      <c r="WDQ2" s="1431"/>
      <c r="WDR2" s="1431"/>
      <c r="WDS2" s="1431"/>
      <c r="WDT2" s="1431"/>
      <c r="WDU2" s="1431"/>
      <c r="WDV2" s="1431"/>
      <c r="WDW2" s="1431"/>
      <c r="WDX2" s="1431"/>
      <c r="WDY2" s="1431"/>
      <c r="WDZ2" s="1431"/>
      <c r="WEA2" s="1431"/>
      <c r="WEB2" s="1431"/>
      <c r="WEC2" s="1431"/>
      <c r="WED2" s="1431"/>
      <c r="WEE2" s="1431"/>
      <c r="WEF2" s="1431"/>
      <c r="WEG2" s="1431"/>
      <c r="WEH2" s="1431"/>
      <c r="WEI2" s="1431"/>
      <c r="WEJ2" s="1431"/>
      <c r="WEK2" s="1431"/>
      <c r="WEL2" s="1431"/>
      <c r="WEM2" s="1431"/>
      <c r="WEN2" s="1431"/>
      <c r="WEO2" s="1431"/>
      <c r="WEP2" s="1431"/>
      <c r="WEQ2" s="1431"/>
      <c r="WER2" s="1431"/>
      <c r="WES2" s="1431"/>
      <c r="WET2" s="1431"/>
      <c r="WEU2" s="1431"/>
      <c r="WEV2" s="1431"/>
      <c r="WEW2" s="1431"/>
      <c r="WEX2" s="1431"/>
      <c r="WEY2" s="1431"/>
      <c r="WEZ2" s="1431"/>
      <c r="WFA2" s="1431"/>
      <c r="WFB2" s="1431"/>
      <c r="WFC2" s="1431"/>
      <c r="WFD2" s="1431"/>
      <c r="WFE2" s="1431"/>
      <c r="WFF2" s="1431"/>
      <c r="WFG2" s="1431"/>
      <c r="WFH2" s="1431"/>
      <c r="WFI2" s="1431"/>
      <c r="WFJ2" s="1431"/>
      <c r="WFK2" s="1431"/>
      <c r="WFL2" s="1431"/>
      <c r="WFM2" s="1431"/>
      <c r="WFN2" s="1431"/>
      <c r="WFO2" s="1431"/>
      <c r="WFP2" s="1431"/>
      <c r="WFQ2" s="1431"/>
      <c r="WFR2" s="1431"/>
      <c r="WFS2" s="1431"/>
      <c r="WFT2" s="1431"/>
      <c r="WFU2" s="1431"/>
      <c r="WFV2" s="1431"/>
      <c r="WFW2" s="1431"/>
      <c r="WFX2" s="1431"/>
      <c r="WFY2" s="1431"/>
      <c r="WFZ2" s="1431"/>
      <c r="WGA2" s="1431"/>
      <c r="WGB2" s="1431"/>
      <c r="WGC2" s="1431"/>
      <c r="WGD2" s="1431"/>
      <c r="WGE2" s="1431"/>
      <c r="WGF2" s="1431"/>
      <c r="WGG2" s="1431"/>
      <c r="WGH2" s="1431"/>
      <c r="WGI2" s="1431"/>
      <c r="WGJ2" s="1431"/>
      <c r="WGK2" s="1431"/>
      <c r="WGL2" s="1431"/>
      <c r="WGM2" s="1431"/>
      <c r="WGN2" s="1431"/>
      <c r="WGO2" s="1431"/>
      <c r="WGP2" s="1431"/>
      <c r="WGQ2" s="1431"/>
      <c r="WGR2" s="1431"/>
      <c r="WGS2" s="1431"/>
      <c r="WGT2" s="1431"/>
      <c r="WGU2" s="1431"/>
      <c r="WGV2" s="1431"/>
      <c r="WGW2" s="1431"/>
      <c r="WGX2" s="1431"/>
      <c r="WGY2" s="1431"/>
      <c r="WGZ2" s="1431"/>
      <c r="WHA2" s="1431"/>
      <c r="WHB2" s="1431"/>
      <c r="WHC2" s="1431"/>
      <c r="WHD2" s="1431"/>
      <c r="WHE2" s="1431"/>
      <c r="WHF2" s="1431"/>
      <c r="WHG2" s="1431"/>
      <c r="WHH2" s="1431"/>
      <c r="WHI2" s="1431"/>
      <c r="WHJ2" s="1431"/>
      <c r="WHK2" s="1431"/>
      <c r="WHL2" s="1431"/>
      <c r="WHM2" s="1431"/>
      <c r="WHN2" s="1431"/>
      <c r="WHO2" s="1431"/>
      <c r="WHP2" s="1431"/>
      <c r="WHQ2" s="1431"/>
      <c r="WHR2" s="1431"/>
      <c r="WHS2" s="1431"/>
      <c r="WHT2" s="1431"/>
      <c r="WHU2" s="1431"/>
      <c r="WHV2" s="1431"/>
      <c r="WHW2" s="1431"/>
      <c r="WHX2" s="1431"/>
      <c r="WHY2" s="1431"/>
      <c r="WHZ2" s="1431"/>
      <c r="WIA2" s="1431"/>
      <c r="WIB2" s="1431"/>
      <c r="WIC2" s="1431"/>
      <c r="WID2" s="1431"/>
      <c r="WIE2" s="1431"/>
      <c r="WIF2" s="1431"/>
      <c r="WIG2" s="1431"/>
      <c r="WIH2" s="1431"/>
      <c r="WII2" s="1431"/>
      <c r="WIJ2" s="1431"/>
      <c r="WIK2" s="1431"/>
      <c r="WIL2" s="1431"/>
      <c r="WIM2" s="1431"/>
      <c r="WIN2" s="1431"/>
      <c r="WIO2" s="1431"/>
      <c r="WIP2" s="1431"/>
      <c r="WIQ2" s="1431"/>
      <c r="WIR2" s="1431"/>
      <c r="WIS2" s="1431"/>
      <c r="WIT2" s="1431"/>
      <c r="WIU2" s="1431"/>
      <c r="WIV2" s="1431"/>
      <c r="WIW2" s="1431"/>
      <c r="WIX2" s="1431"/>
      <c r="WIY2" s="1431"/>
      <c r="WIZ2" s="1431"/>
      <c r="WJA2" s="1431"/>
      <c r="WJB2" s="1431"/>
      <c r="WJC2" s="1431"/>
      <c r="WJD2" s="1431"/>
      <c r="WJE2" s="1431"/>
      <c r="WJF2" s="1431"/>
      <c r="WJG2" s="1431"/>
      <c r="WJH2" s="1431"/>
      <c r="WJI2" s="1431"/>
      <c r="WJJ2" s="1431"/>
      <c r="WJK2" s="1431"/>
      <c r="WJL2" s="1431"/>
      <c r="WJM2" s="1431"/>
      <c r="WJN2" s="1431"/>
      <c r="WJO2" s="1431"/>
      <c r="WJP2" s="1431"/>
      <c r="WJQ2" s="1431"/>
      <c r="WJR2" s="1431"/>
      <c r="WJS2" s="1431"/>
      <c r="WJT2" s="1431"/>
      <c r="WJU2" s="1431"/>
      <c r="WJV2" s="1431"/>
      <c r="WJW2" s="1431"/>
      <c r="WJX2" s="1431"/>
      <c r="WJY2" s="1431"/>
      <c r="WJZ2" s="1431"/>
      <c r="WKA2" s="1431"/>
      <c r="WKB2" s="1431"/>
      <c r="WKC2" s="1431"/>
      <c r="WKD2" s="1431"/>
      <c r="WKE2" s="1431"/>
      <c r="WKF2" s="1431"/>
      <c r="WKG2" s="1431"/>
      <c r="WKH2" s="1431"/>
      <c r="WKI2" s="1431"/>
      <c r="WKJ2" s="1431"/>
      <c r="WKK2" s="1431"/>
      <c r="WKL2" s="1431"/>
      <c r="WKM2" s="1431"/>
      <c r="WKN2" s="1431"/>
      <c r="WKO2" s="1431"/>
      <c r="WKP2" s="1431"/>
      <c r="WKQ2" s="1431"/>
      <c r="WKR2" s="1431"/>
      <c r="WKS2" s="1431"/>
      <c r="WKT2" s="1431"/>
      <c r="WKU2" s="1431"/>
      <c r="WKV2" s="1431"/>
      <c r="WKW2" s="1431"/>
      <c r="WKX2" s="1431"/>
      <c r="WKY2" s="1431"/>
      <c r="WKZ2" s="1431"/>
      <c r="WLA2" s="1431"/>
      <c r="WLB2" s="1431"/>
      <c r="WLC2" s="1431"/>
      <c r="WLD2" s="1431"/>
      <c r="WLE2" s="1431"/>
      <c r="WLF2" s="1431"/>
      <c r="WLG2" s="1431"/>
      <c r="WLH2" s="1431"/>
      <c r="WLI2" s="1431"/>
      <c r="WLJ2" s="1431"/>
      <c r="WLK2" s="1431"/>
      <c r="WLL2" s="1431"/>
      <c r="WLM2" s="1431"/>
      <c r="WLN2" s="1431"/>
      <c r="WLO2" s="1431"/>
      <c r="WLP2" s="1431"/>
      <c r="WLQ2" s="1431"/>
      <c r="WLR2" s="1431"/>
      <c r="WLS2" s="1431"/>
      <c r="WLT2" s="1431"/>
      <c r="WLU2" s="1431"/>
      <c r="WLV2" s="1431"/>
      <c r="WLW2" s="1431"/>
      <c r="WLX2" s="1431"/>
      <c r="WLY2" s="1431"/>
      <c r="WLZ2" s="1431"/>
      <c r="WMA2" s="1431"/>
      <c r="WMB2" s="1431"/>
      <c r="WMC2" s="1431"/>
      <c r="WMD2" s="1431"/>
      <c r="WME2" s="1431"/>
      <c r="WMF2" s="1431"/>
      <c r="WMG2" s="1431"/>
      <c r="WMH2" s="1431"/>
      <c r="WMI2" s="1431"/>
      <c r="WMJ2" s="1431"/>
      <c r="WMK2" s="1431"/>
      <c r="WML2" s="1431"/>
      <c r="WMM2" s="1431"/>
      <c r="WMN2" s="1431"/>
      <c r="WMO2" s="1431"/>
      <c r="WMP2" s="1431"/>
      <c r="WMQ2" s="1431"/>
      <c r="WMR2" s="1431"/>
      <c r="WMS2" s="1431"/>
      <c r="WMT2" s="1431"/>
      <c r="WMU2" s="1431"/>
      <c r="WMV2" s="1431"/>
      <c r="WMW2" s="1431"/>
      <c r="WMX2" s="1431"/>
      <c r="WMY2" s="1431"/>
      <c r="WMZ2" s="1431"/>
      <c r="WNA2" s="1431"/>
      <c r="WNB2" s="1431"/>
      <c r="WNC2" s="1431"/>
      <c r="WND2" s="1431"/>
      <c r="WNE2" s="1431"/>
      <c r="WNF2" s="1431"/>
      <c r="WNG2" s="1431"/>
      <c r="WNH2" s="1431"/>
      <c r="WNI2" s="1431"/>
      <c r="WNJ2" s="1431"/>
      <c r="WNK2" s="1431"/>
      <c r="WNL2" s="1431"/>
      <c r="WNM2" s="1431"/>
      <c r="WNN2" s="1431"/>
      <c r="WNO2" s="1431"/>
      <c r="WNP2" s="1431"/>
      <c r="WNQ2" s="1431"/>
      <c r="WNR2" s="1431"/>
      <c r="WNS2" s="1431"/>
      <c r="WNT2" s="1431"/>
      <c r="WNU2" s="1431"/>
      <c r="WNV2" s="1431"/>
      <c r="WNW2" s="1431"/>
      <c r="WNX2" s="1431"/>
      <c r="WNY2" s="1431"/>
      <c r="WNZ2" s="1431"/>
      <c r="WOA2" s="1431"/>
      <c r="WOB2" s="1431"/>
      <c r="WOC2" s="1431"/>
      <c r="WOD2" s="1431"/>
      <c r="WOE2" s="1431"/>
      <c r="WOF2" s="1431"/>
      <c r="WOG2" s="1431"/>
      <c r="WOH2" s="1431"/>
      <c r="WOI2" s="1431"/>
      <c r="WOJ2" s="1431"/>
      <c r="WOK2" s="1431"/>
      <c r="WOL2" s="1431"/>
      <c r="WOM2" s="1431"/>
      <c r="WON2" s="1431"/>
      <c r="WOO2" s="1431"/>
      <c r="WOP2" s="1431"/>
      <c r="WOQ2" s="1431"/>
      <c r="WOR2" s="1431"/>
      <c r="WOS2" s="1431"/>
      <c r="WOT2" s="1431"/>
      <c r="WOU2" s="1431"/>
      <c r="WOV2" s="1431"/>
      <c r="WOW2" s="1431"/>
      <c r="WOX2" s="1431"/>
      <c r="WOY2" s="1431"/>
      <c r="WOZ2" s="1431"/>
      <c r="WPA2" s="1431"/>
      <c r="WPB2" s="1431"/>
      <c r="WPC2" s="1431"/>
      <c r="WPD2" s="1431"/>
      <c r="WPE2" s="1431"/>
      <c r="WPF2" s="1431"/>
      <c r="WPG2" s="1431"/>
      <c r="WPH2" s="1431"/>
      <c r="WPI2" s="1431"/>
      <c r="WPJ2" s="1431"/>
      <c r="WPK2" s="1431"/>
      <c r="WPL2" s="1431"/>
      <c r="WPM2" s="1431"/>
      <c r="WPN2" s="1431"/>
      <c r="WPO2" s="1431"/>
      <c r="WPP2" s="1431"/>
      <c r="WPQ2" s="1431"/>
      <c r="WPR2" s="1431"/>
      <c r="WPS2" s="1431"/>
      <c r="WPT2" s="1431"/>
      <c r="WPU2" s="1431"/>
      <c r="WPV2" s="1431"/>
      <c r="WPW2" s="1431"/>
      <c r="WPX2" s="1431"/>
      <c r="WPY2" s="1431"/>
      <c r="WPZ2" s="1431"/>
      <c r="WQA2" s="1431"/>
      <c r="WQB2" s="1431"/>
      <c r="WQC2" s="1431"/>
      <c r="WQD2" s="1431"/>
      <c r="WQE2" s="1431"/>
      <c r="WQF2" s="1431"/>
      <c r="WQG2" s="1431"/>
      <c r="WQH2" s="1431"/>
      <c r="WQI2" s="1431"/>
      <c r="WQJ2" s="1431"/>
      <c r="WQK2" s="1431"/>
      <c r="WQL2" s="1431"/>
      <c r="WQM2" s="1431"/>
      <c r="WQN2" s="1431"/>
      <c r="WQO2" s="1431"/>
      <c r="WQP2" s="1431"/>
      <c r="WQQ2" s="1431"/>
      <c r="WQR2" s="1431"/>
      <c r="WQS2" s="1431"/>
      <c r="WQT2" s="1431"/>
      <c r="WQU2" s="1431"/>
      <c r="WQV2" s="1431"/>
      <c r="WQW2" s="1431"/>
      <c r="WQX2" s="1431"/>
      <c r="WQY2" s="1431"/>
      <c r="WQZ2" s="1431"/>
      <c r="WRA2" s="1431"/>
      <c r="WRB2" s="1431"/>
      <c r="WRC2" s="1431"/>
      <c r="WRD2" s="1431"/>
      <c r="WRE2" s="1431"/>
      <c r="WRF2" s="1431"/>
      <c r="WRG2" s="1431"/>
      <c r="WRH2" s="1431"/>
      <c r="WRI2" s="1431"/>
      <c r="WRJ2" s="1431"/>
      <c r="WRK2" s="1431"/>
      <c r="WRL2" s="1431"/>
      <c r="WRM2" s="1431"/>
      <c r="WRN2" s="1431"/>
      <c r="WRO2" s="1431"/>
      <c r="WRP2" s="1431"/>
      <c r="WRQ2" s="1431"/>
      <c r="WRR2" s="1431"/>
      <c r="WRS2" s="1431"/>
      <c r="WRT2" s="1431"/>
      <c r="WRU2" s="1431"/>
      <c r="WRV2" s="1431"/>
      <c r="WRW2" s="1431"/>
      <c r="WRX2" s="1431"/>
      <c r="WRY2" s="1431"/>
      <c r="WRZ2" s="1431"/>
      <c r="WSA2" s="1431"/>
      <c r="WSB2" s="1431"/>
      <c r="WSC2" s="1431"/>
      <c r="WSD2" s="1431"/>
      <c r="WSE2" s="1431"/>
      <c r="WSF2" s="1431"/>
      <c r="WSG2" s="1431"/>
      <c r="WSH2" s="1431"/>
      <c r="WSI2" s="1431"/>
      <c r="WSJ2" s="1431"/>
      <c r="WSK2" s="1431"/>
      <c r="WSL2" s="1431"/>
      <c r="WSM2" s="1431"/>
      <c r="WSN2" s="1431"/>
      <c r="WSO2" s="1431"/>
      <c r="WSP2" s="1431"/>
      <c r="WSQ2" s="1431"/>
      <c r="WSR2" s="1431"/>
      <c r="WSS2" s="1431"/>
      <c r="WST2" s="1431"/>
      <c r="WSU2" s="1431"/>
      <c r="WSV2" s="1431"/>
      <c r="WSW2" s="1431"/>
      <c r="WSX2" s="1431"/>
      <c r="WSY2" s="1431"/>
      <c r="WSZ2" s="1431"/>
      <c r="WTA2" s="1431"/>
      <c r="WTB2" s="1431"/>
      <c r="WTC2" s="1431"/>
      <c r="WTD2" s="1431"/>
      <c r="WTE2" s="1431"/>
      <c r="WTF2" s="1431"/>
      <c r="WTG2" s="1431"/>
      <c r="WTH2" s="1431"/>
      <c r="WTI2" s="1431"/>
      <c r="WTJ2" s="1431"/>
      <c r="WTK2" s="1431"/>
      <c r="WTL2" s="1431"/>
      <c r="WTM2" s="1431"/>
      <c r="WTN2" s="1431"/>
      <c r="WTO2" s="1431"/>
      <c r="WTP2" s="1431"/>
      <c r="WTQ2" s="1431"/>
      <c r="WTR2" s="1431"/>
      <c r="WTS2" s="1431"/>
      <c r="WTT2" s="1431"/>
      <c r="WTU2" s="1431"/>
      <c r="WTV2" s="1431"/>
      <c r="WTW2" s="1431"/>
      <c r="WTX2" s="1431"/>
      <c r="WTY2" s="1431"/>
      <c r="WTZ2" s="1431"/>
      <c r="WUA2" s="1431"/>
      <c r="WUB2" s="1431"/>
      <c r="WUC2" s="1431"/>
      <c r="WUD2" s="1431"/>
      <c r="WUE2" s="1431"/>
      <c r="WUF2" s="1431"/>
      <c r="WUG2" s="1431"/>
      <c r="WUH2" s="1431"/>
      <c r="WUI2" s="1431"/>
      <c r="WUJ2" s="1431"/>
      <c r="WUK2" s="1431"/>
      <c r="WUL2" s="1431"/>
      <c r="WUM2" s="1431"/>
      <c r="WUN2" s="1431"/>
      <c r="WUO2" s="1431"/>
      <c r="WUP2" s="1431"/>
      <c r="WUQ2" s="1431"/>
      <c r="WUR2" s="1431"/>
      <c r="WUS2" s="1431"/>
      <c r="WUT2" s="1431"/>
      <c r="WUU2" s="1431"/>
      <c r="WUV2" s="1431"/>
      <c r="WUW2" s="1431"/>
      <c r="WUX2" s="1431"/>
      <c r="WUY2" s="1431"/>
      <c r="WUZ2" s="1431"/>
      <c r="WVA2" s="1431"/>
      <c r="WVB2" s="1431"/>
      <c r="WVC2" s="1431"/>
      <c r="WVD2" s="1431"/>
      <c r="WVE2" s="1431"/>
      <c r="WVF2" s="1431"/>
      <c r="WVG2" s="1431"/>
      <c r="WVH2" s="1431"/>
      <c r="WVI2" s="1431"/>
      <c r="WVJ2" s="1431"/>
      <c r="WVK2" s="1431"/>
      <c r="WVL2" s="1431"/>
      <c r="WVM2" s="1431"/>
      <c r="WVN2" s="1431"/>
      <c r="WVO2" s="1431"/>
      <c r="WVP2" s="1431"/>
      <c r="WVQ2" s="1431"/>
      <c r="WVR2" s="1431"/>
      <c r="WVS2" s="1431"/>
      <c r="WVT2" s="1431"/>
      <c r="WVU2" s="1431"/>
      <c r="WVV2" s="1431"/>
      <c r="WVW2" s="1431"/>
      <c r="WVX2" s="1431"/>
      <c r="WVY2" s="1431"/>
      <c r="WVZ2" s="1431"/>
      <c r="WWA2" s="1431"/>
      <c r="WWB2" s="1431"/>
      <c r="WWC2" s="1431"/>
      <c r="WWD2" s="1431"/>
      <c r="WWE2" s="1431"/>
      <c r="WWF2" s="1431"/>
      <c r="WWG2" s="1431"/>
      <c r="WWH2" s="1431"/>
      <c r="WWI2" s="1431"/>
      <c r="WWJ2" s="1431"/>
      <c r="WWK2" s="1431"/>
      <c r="WWL2" s="1431"/>
      <c r="WWM2" s="1431"/>
      <c r="WWN2" s="1431"/>
      <c r="WWO2" s="1431"/>
      <c r="WWP2" s="1431"/>
      <c r="WWQ2" s="1431"/>
      <c r="WWR2" s="1431"/>
      <c r="WWS2" s="1431"/>
      <c r="WWT2" s="1431"/>
      <c r="WWU2" s="1431"/>
      <c r="WWV2" s="1431"/>
      <c r="WWW2" s="1431"/>
      <c r="WWX2" s="1431"/>
      <c r="WWY2" s="1431"/>
      <c r="WWZ2" s="1431"/>
      <c r="WXA2" s="1431"/>
      <c r="WXB2" s="1431"/>
      <c r="WXC2" s="1431"/>
      <c r="WXD2" s="1431"/>
      <c r="WXE2" s="1431"/>
      <c r="WXF2" s="1431"/>
      <c r="WXG2" s="1431"/>
      <c r="WXH2" s="1431"/>
      <c r="WXI2" s="1431"/>
      <c r="WXJ2" s="1431"/>
      <c r="WXK2" s="1431"/>
      <c r="WXL2" s="1431"/>
      <c r="WXM2" s="1431"/>
      <c r="WXN2" s="1431"/>
      <c r="WXO2" s="1431"/>
      <c r="WXP2" s="1431"/>
      <c r="WXQ2" s="1431"/>
      <c r="WXR2" s="1431"/>
      <c r="WXS2" s="1431"/>
      <c r="WXT2" s="1431"/>
      <c r="WXU2" s="1431"/>
      <c r="WXV2" s="1431"/>
      <c r="WXW2" s="1431"/>
      <c r="WXX2" s="1431"/>
      <c r="WXY2" s="1431"/>
      <c r="WXZ2" s="1431"/>
      <c r="WYA2" s="1431"/>
      <c r="WYB2" s="1431"/>
      <c r="WYC2" s="1431"/>
      <c r="WYD2" s="1431"/>
      <c r="WYE2" s="1431"/>
      <c r="WYF2" s="1431"/>
      <c r="WYG2" s="1431"/>
      <c r="WYH2" s="1431"/>
      <c r="WYI2" s="1431"/>
      <c r="WYJ2" s="1431"/>
      <c r="WYK2" s="1431"/>
      <c r="WYL2" s="1431"/>
      <c r="WYM2" s="1431"/>
      <c r="WYN2" s="1431"/>
      <c r="WYO2" s="1431"/>
      <c r="WYP2" s="1431"/>
      <c r="WYQ2" s="1431"/>
      <c r="WYR2" s="1431"/>
      <c r="WYS2" s="1431"/>
      <c r="WYT2" s="1431"/>
      <c r="WYU2" s="1431"/>
      <c r="WYV2" s="1431"/>
      <c r="WYW2" s="1431"/>
      <c r="WYX2" s="1431"/>
      <c r="WYY2" s="1431"/>
      <c r="WYZ2" s="1431"/>
      <c r="WZA2" s="1431"/>
      <c r="WZB2" s="1431"/>
      <c r="WZC2" s="1431"/>
      <c r="WZD2" s="1431"/>
      <c r="WZE2" s="1431"/>
      <c r="WZF2" s="1431"/>
      <c r="WZG2" s="1431"/>
      <c r="WZH2" s="1431"/>
      <c r="WZI2" s="1431"/>
      <c r="WZJ2" s="1431"/>
      <c r="WZK2" s="1431"/>
      <c r="WZL2" s="1431"/>
      <c r="WZM2" s="1431"/>
      <c r="WZN2" s="1431"/>
      <c r="WZO2" s="1431"/>
      <c r="WZP2" s="1431"/>
      <c r="WZQ2" s="1431"/>
      <c r="WZR2" s="1431"/>
      <c r="WZS2" s="1431"/>
      <c r="WZT2" s="1431"/>
      <c r="WZU2" s="1431"/>
      <c r="WZV2" s="1431"/>
      <c r="WZW2" s="1431"/>
      <c r="WZX2" s="1431"/>
      <c r="WZY2" s="1431"/>
      <c r="WZZ2" s="1431"/>
      <c r="XAA2" s="1431"/>
      <c r="XAB2" s="1431"/>
      <c r="XAC2" s="1431"/>
      <c r="XAD2" s="1431"/>
      <c r="XAE2" s="1431"/>
      <c r="XAF2" s="1431"/>
      <c r="XAG2" s="1431"/>
      <c r="XAH2" s="1431"/>
      <c r="XAI2" s="1431"/>
      <c r="XAJ2" s="1431"/>
      <c r="XAK2" s="1431"/>
      <c r="XAL2" s="1431"/>
      <c r="XAM2" s="1431"/>
      <c r="XAN2" s="1431"/>
      <c r="XAO2" s="1431"/>
      <c r="XAP2" s="1431"/>
      <c r="XAQ2" s="1431"/>
      <c r="XAR2" s="1431"/>
      <c r="XAS2" s="1431"/>
      <c r="XAT2" s="1431"/>
      <c r="XAU2" s="1431"/>
      <c r="XAV2" s="1431"/>
      <c r="XAW2" s="1431"/>
      <c r="XAX2" s="1431"/>
      <c r="XAY2" s="1431"/>
      <c r="XAZ2" s="1431"/>
      <c r="XBA2" s="1431"/>
      <c r="XBB2" s="1431"/>
      <c r="XBC2" s="1431"/>
      <c r="XBD2" s="1431"/>
      <c r="XBE2" s="1431"/>
      <c r="XBF2" s="1431"/>
      <c r="XBG2" s="1431"/>
      <c r="XBH2" s="1431"/>
      <c r="XBI2" s="1431"/>
      <c r="XBJ2" s="1431"/>
      <c r="XBK2" s="1431"/>
      <c r="XBL2" s="1431"/>
      <c r="XBM2" s="1431"/>
      <c r="XBN2" s="1431"/>
      <c r="XBO2" s="1431"/>
      <c r="XBP2" s="1431"/>
      <c r="XBQ2" s="1431"/>
      <c r="XBR2" s="1431"/>
      <c r="XBS2" s="1431"/>
      <c r="XBT2" s="1431"/>
      <c r="XBU2" s="1431"/>
      <c r="XBV2" s="1431"/>
      <c r="XBW2" s="1431"/>
      <c r="XBX2" s="1431"/>
      <c r="XBY2" s="1431"/>
      <c r="XBZ2" s="1431"/>
      <c r="XCA2" s="1431"/>
      <c r="XCB2" s="1431"/>
      <c r="XCC2" s="1431"/>
      <c r="XCD2" s="1431"/>
      <c r="XCE2" s="1431"/>
      <c r="XCF2" s="1431"/>
      <c r="XCG2" s="1431"/>
      <c r="XCH2" s="1431"/>
      <c r="XCI2" s="1431"/>
      <c r="XCJ2" s="1431"/>
      <c r="XCK2" s="1431"/>
      <c r="XCL2" s="1431"/>
      <c r="XCM2" s="1431"/>
      <c r="XCN2" s="1431"/>
      <c r="XCO2" s="1431"/>
      <c r="XCP2" s="1431"/>
      <c r="XCQ2" s="1431"/>
      <c r="XCR2" s="1431"/>
      <c r="XCS2" s="1431"/>
      <c r="XCT2" s="1431"/>
      <c r="XCU2" s="1431"/>
      <c r="XCV2" s="1431"/>
      <c r="XCW2" s="1431"/>
      <c r="XCX2" s="1431"/>
      <c r="XCY2" s="1431"/>
      <c r="XCZ2" s="1431"/>
      <c r="XDA2" s="1431"/>
      <c r="XDB2" s="1431"/>
      <c r="XDC2" s="1431"/>
      <c r="XDD2" s="1431"/>
      <c r="XDE2" s="1431"/>
      <c r="XDF2" s="1431"/>
      <c r="XDG2" s="1431"/>
      <c r="XDH2" s="1431"/>
      <c r="XDI2" s="1431"/>
      <c r="XDJ2" s="1431"/>
      <c r="XDK2" s="1431"/>
      <c r="XDL2" s="1431"/>
      <c r="XDM2" s="1431"/>
      <c r="XDN2" s="1431"/>
      <c r="XDO2" s="1431"/>
      <c r="XDP2" s="1431"/>
      <c r="XDQ2" s="1431"/>
      <c r="XDR2" s="1431"/>
      <c r="XDS2" s="1431"/>
      <c r="XDT2" s="1431"/>
      <c r="XDU2" s="1431"/>
      <c r="XDV2" s="1431"/>
      <c r="XDW2" s="1431"/>
      <c r="XDX2" s="1431"/>
      <c r="XDY2" s="1431"/>
      <c r="XDZ2" s="1431"/>
      <c r="XEA2" s="1431"/>
      <c r="XEB2" s="1431"/>
      <c r="XEC2" s="1431"/>
      <c r="XED2" s="1431"/>
      <c r="XEE2" s="1431"/>
      <c r="XEF2" s="1431"/>
      <c r="XEG2" s="1431"/>
      <c r="XEH2" s="1431"/>
      <c r="XEI2" s="1431"/>
      <c r="XEJ2" s="1431"/>
      <c r="XEK2" s="1431"/>
      <c r="XEL2" s="1431"/>
      <c r="XEM2" s="1431"/>
      <c r="XEN2" s="1431"/>
      <c r="XEO2" s="1431"/>
      <c r="XEP2" s="1431"/>
      <c r="XEQ2" s="1431"/>
      <c r="XER2" s="1431"/>
      <c r="XES2" s="1431"/>
      <c r="XET2" s="1431"/>
      <c r="XEU2" s="1431"/>
      <c r="XEV2" s="1431"/>
    </row>
    <row r="3" spans="1:16376" s="366" customFormat="1" ht="15" customHeight="1" x14ac:dyDescent="0.25">
      <c r="A3" s="1541"/>
      <c r="B3" s="2099" t="s">
        <v>1717</v>
      </c>
      <c r="C3" s="2079" t="s">
        <v>14</v>
      </c>
      <c r="D3" s="2062" t="str">
        <f>CONCATENATE("Col ", LEFT(ADDRESS(ROW('General Info'!C48),COLUMN('General Info'!C48),4), 1))</f>
        <v>Col C</v>
      </c>
      <c r="E3" s="1434"/>
      <c r="G3" s="1434"/>
      <c r="H3" s="1434"/>
      <c r="I3" s="1434"/>
      <c r="J3" s="1434"/>
      <c r="K3" s="1434"/>
      <c r="L3" s="1434"/>
      <c r="M3" s="1434"/>
      <c r="N3" s="1434"/>
      <c r="O3" s="1434"/>
      <c r="P3" s="1434"/>
      <c r="Q3" s="1434"/>
      <c r="R3" s="1434"/>
      <c r="S3" s="1434"/>
      <c r="T3" s="1434"/>
      <c r="U3" s="1434"/>
      <c r="V3" s="1434"/>
      <c r="AI3" s="1542"/>
    </row>
    <row r="4" spans="1:16376" s="366" customFormat="1" ht="15" customHeight="1" x14ac:dyDescent="0.25">
      <c r="A4" s="1541"/>
      <c r="B4" s="2088" t="s">
        <v>1718</v>
      </c>
      <c r="C4" s="2101" t="str">
        <f>'General Info'!B48</f>
        <v>Check: Tier 1 adjustments should be ≤ additional Tier 1 prior to adjustments</v>
      </c>
      <c r="D4" s="2112" t="str">
        <f>'General Info'!C48</f>
        <v/>
      </c>
      <c r="E4" s="1434"/>
      <c r="G4" s="1434"/>
      <c r="H4" s="1434"/>
      <c r="I4" s="1434"/>
      <c r="J4" s="1434"/>
      <c r="K4" s="1434"/>
      <c r="L4" s="1434"/>
      <c r="M4" s="1434"/>
      <c r="N4" s="1434"/>
      <c r="O4" s="1434"/>
      <c r="P4" s="1434"/>
      <c r="Q4" s="1434"/>
      <c r="R4" s="1434"/>
      <c r="S4" s="1434"/>
      <c r="T4" s="1434"/>
      <c r="U4" s="1434"/>
      <c r="V4" s="1434"/>
      <c r="AI4" s="1542"/>
    </row>
    <row r="5" spans="1:16376" s="366" customFormat="1" ht="15" customHeight="1" x14ac:dyDescent="0.25">
      <c r="A5" s="1541"/>
      <c r="B5" s="545" t="s">
        <v>1718</v>
      </c>
      <c r="C5" s="1543" t="str">
        <f>'General Info'!B53</f>
        <v>Check: Tier 2 adjustments should be ≤ additional Tier 2 prior to adjustments</v>
      </c>
      <c r="D5" s="1563" t="str">
        <f>'General Info'!C53</f>
        <v/>
      </c>
      <c r="E5" s="1434"/>
      <c r="G5" s="1434"/>
      <c r="H5" s="1434"/>
      <c r="I5" s="1434"/>
      <c r="J5" s="1434"/>
      <c r="K5" s="1434"/>
      <c r="L5" s="1434"/>
      <c r="M5" s="1434"/>
      <c r="N5" s="1434"/>
      <c r="O5" s="1434"/>
      <c r="P5" s="1434"/>
      <c r="Q5" s="1434"/>
      <c r="R5" s="1434"/>
      <c r="S5" s="1434"/>
      <c r="T5" s="1434"/>
      <c r="U5" s="1434"/>
      <c r="V5" s="1434"/>
      <c r="AI5" s="1542"/>
    </row>
    <row r="6" spans="1:16376" s="366" customFormat="1" ht="15" customHeight="1" x14ac:dyDescent="0.25">
      <c r="A6" s="1541"/>
      <c r="B6" s="1434"/>
      <c r="C6" s="1434"/>
      <c r="D6" s="1434"/>
      <c r="E6" s="1434"/>
      <c r="F6" s="1434"/>
      <c r="G6" s="1434"/>
      <c r="H6" s="1434"/>
      <c r="I6" s="1434"/>
      <c r="J6" s="1434"/>
      <c r="K6" s="1434"/>
      <c r="L6" s="1434"/>
      <c r="M6" s="1434"/>
      <c r="N6" s="1434"/>
      <c r="O6" s="1434"/>
      <c r="P6" s="1434"/>
      <c r="Q6" s="1434"/>
      <c r="R6" s="1434"/>
      <c r="S6" s="1434"/>
      <c r="T6" s="1434"/>
      <c r="U6" s="1434"/>
      <c r="V6" s="1434"/>
      <c r="AI6" s="1542"/>
    </row>
    <row r="7" spans="1:16376" s="366" customFormat="1" ht="45" customHeight="1" x14ac:dyDescent="0.25">
      <c r="A7" s="2113" t="s">
        <v>2332</v>
      </c>
      <c r="B7" s="2106"/>
      <c r="C7" s="2106"/>
      <c r="D7" s="2106"/>
      <c r="E7" s="2106"/>
      <c r="F7" s="2106"/>
      <c r="G7" s="2106"/>
      <c r="H7" s="2106"/>
      <c r="I7" s="2106"/>
      <c r="J7" s="2106"/>
      <c r="K7" s="2106"/>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14"/>
      <c r="AJ7" s="1431"/>
      <c r="AK7" s="1431"/>
      <c r="AL7" s="1431"/>
      <c r="AM7" s="1431"/>
      <c r="AN7" s="1431"/>
      <c r="AO7" s="1431"/>
      <c r="AP7" s="1431"/>
      <c r="AQ7" s="1431"/>
      <c r="AR7" s="1431"/>
      <c r="AS7" s="1431"/>
      <c r="AT7" s="1431"/>
      <c r="AU7" s="1431"/>
      <c r="AV7" s="1431"/>
      <c r="AW7" s="1431"/>
      <c r="AX7" s="1431"/>
      <c r="AY7" s="1431"/>
      <c r="AZ7" s="1431"/>
      <c r="BA7" s="1431"/>
      <c r="BB7" s="1431"/>
      <c r="BC7" s="1431"/>
      <c r="BD7" s="1431"/>
      <c r="BE7" s="1431"/>
      <c r="BF7" s="1431"/>
      <c r="BG7" s="1431"/>
      <c r="BH7" s="1431"/>
      <c r="BI7" s="1431"/>
      <c r="BJ7" s="1431"/>
      <c r="BK7" s="1431"/>
      <c r="BL7" s="1431"/>
      <c r="BM7" s="1431"/>
      <c r="BN7" s="1431"/>
      <c r="BO7" s="1431"/>
      <c r="BP7" s="1431"/>
      <c r="BQ7" s="1431"/>
      <c r="BR7" s="1431"/>
      <c r="BS7" s="1431"/>
      <c r="BT7" s="1431"/>
      <c r="BU7" s="1431"/>
      <c r="BV7" s="1431"/>
      <c r="BW7" s="1431"/>
      <c r="BX7" s="1431"/>
      <c r="BY7" s="1431"/>
      <c r="BZ7" s="1431"/>
      <c r="CA7" s="1431"/>
      <c r="CB7" s="1431"/>
      <c r="CC7" s="1431"/>
      <c r="CD7" s="1431"/>
      <c r="CE7" s="1431"/>
      <c r="CF7" s="1431"/>
      <c r="CG7" s="1431"/>
      <c r="CH7" s="1431"/>
      <c r="CI7" s="1431"/>
      <c r="CJ7" s="1431"/>
      <c r="CK7" s="1431"/>
      <c r="CL7" s="1431"/>
      <c r="CM7" s="1431"/>
      <c r="CN7" s="1431"/>
      <c r="CO7" s="1431"/>
      <c r="CP7" s="1431"/>
      <c r="CQ7" s="1431"/>
      <c r="CR7" s="1431"/>
      <c r="CS7" s="1431"/>
      <c r="CT7" s="1431"/>
      <c r="CU7" s="1431"/>
      <c r="CV7" s="1431"/>
      <c r="CW7" s="1431"/>
      <c r="CX7" s="1431"/>
      <c r="CY7" s="1431"/>
      <c r="CZ7" s="1431"/>
      <c r="DA7" s="1431"/>
      <c r="DB7" s="1431"/>
      <c r="DC7" s="1431"/>
      <c r="DD7" s="1431"/>
      <c r="DE7" s="1431"/>
      <c r="DF7" s="1431"/>
      <c r="DG7" s="1431"/>
      <c r="DH7" s="1431"/>
      <c r="DI7" s="1431"/>
      <c r="DJ7" s="1431"/>
      <c r="DK7" s="1431"/>
      <c r="DL7" s="1431"/>
      <c r="DM7" s="1431"/>
      <c r="DN7" s="1431"/>
      <c r="DO7" s="1431"/>
      <c r="DP7" s="1431"/>
      <c r="DQ7" s="1431"/>
      <c r="DR7" s="1431"/>
      <c r="DS7" s="1431"/>
      <c r="DT7" s="1431"/>
      <c r="DU7" s="1431"/>
      <c r="DV7" s="1431"/>
      <c r="DW7" s="1431"/>
      <c r="DX7" s="1431"/>
      <c r="DY7" s="1431"/>
      <c r="DZ7" s="1431"/>
      <c r="EA7" s="1431"/>
      <c r="EB7" s="1431"/>
      <c r="EC7" s="1431"/>
      <c r="ED7" s="1431"/>
      <c r="EE7" s="1431"/>
      <c r="EF7" s="1431"/>
      <c r="EG7" s="1431"/>
      <c r="EH7" s="1431"/>
      <c r="EI7" s="1431"/>
      <c r="EJ7" s="1431"/>
      <c r="EK7" s="1431"/>
      <c r="EL7" s="1431"/>
      <c r="EM7" s="1431"/>
      <c r="EN7" s="1431"/>
      <c r="EO7" s="1431"/>
      <c r="EP7" s="1431"/>
      <c r="EQ7" s="1431"/>
      <c r="ER7" s="1431"/>
      <c r="ES7" s="1431"/>
      <c r="ET7" s="1431"/>
      <c r="EU7" s="1431"/>
      <c r="EV7" s="1431"/>
      <c r="EW7" s="1431"/>
      <c r="EX7" s="1431"/>
      <c r="EY7" s="1431"/>
      <c r="EZ7" s="1431"/>
      <c r="FA7" s="1431"/>
      <c r="FB7" s="1431"/>
      <c r="FC7" s="1431"/>
      <c r="FD7" s="1431"/>
      <c r="FE7" s="1431"/>
      <c r="FF7" s="1431"/>
      <c r="FG7" s="1431"/>
      <c r="FH7" s="1431"/>
      <c r="FI7" s="1431"/>
      <c r="FJ7" s="1431"/>
      <c r="FK7" s="1431"/>
      <c r="FL7" s="1431"/>
      <c r="FM7" s="1431"/>
      <c r="FN7" s="1431"/>
      <c r="FO7" s="1431"/>
      <c r="FP7" s="1431"/>
      <c r="FQ7" s="1431"/>
      <c r="FR7" s="1431"/>
      <c r="FS7" s="1431"/>
      <c r="FT7" s="1431"/>
      <c r="FU7" s="1431"/>
      <c r="FV7" s="1431"/>
      <c r="FW7" s="1431"/>
      <c r="FX7" s="1431"/>
      <c r="FY7" s="1431"/>
      <c r="FZ7" s="1431"/>
      <c r="GA7" s="1431"/>
      <c r="GB7" s="1431"/>
      <c r="GC7" s="1431"/>
      <c r="GD7" s="1431"/>
      <c r="GE7" s="1431"/>
      <c r="GF7" s="1431"/>
      <c r="GG7" s="1431"/>
      <c r="GH7" s="1431"/>
      <c r="GI7" s="1431"/>
      <c r="GJ7" s="1431"/>
      <c r="GK7" s="1431"/>
      <c r="GL7" s="1431"/>
      <c r="GM7" s="1431"/>
      <c r="GN7" s="1431"/>
      <c r="GO7" s="1431"/>
      <c r="GP7" s="1431"/>
      <c r="GQ7" s="1431"/>
      <c r="GR7" s="1431"/>
      <c r="GS7" s="1431"/>
      <c r="GT7" s="1431"/>
      <c r="GU7" s="1431"/>
      <c r="GV7" s="1431"/>
      <c r="GW7" s="1431"/>
      <c r="GX7" s="1431"/>
      <c r="GY7" s="1431"/>
      <c r="GZ7" s="1431"/>
      <c r="HA7" s="1431"/>
      <c r="HB7" s="1431"/>
      <c r="HC7" s="1431"/>
      <c r="HD7" s="1431"/>
      <c r="HE7" s="1431"/>
      <c r="HF7" s="1431"/>
      <c r="HG7" s="1431"/>
      <c r="HH7" s="1431"/>
      <c r="HI7" s="1431"/>
      <c r="HJ7" s="1431"/>
      <c r="HK7" s="1431"/>
      <c r="HL7" s="1431"/>
      <c r="HM7" s="1431"/>
      <c r="HN7" s="1431"/>
      <c r="HO7" s="1431"/>
      <c r="HP7" s="1431"/>
      <c r="HQ7" s="1431"/>
      <c r="HR7" s="1431"/>
      <c r="HS7" s="1431"/>
      <c r="HT7" s="1431"/>
      <c r="HU7" s="1431"/>
      <c r="HV7" s="1431"/>
      <c r="HW7" s="1431"/>
      <c r="HX7" s="1431"/>
      <c r="HY7" s="1431"/>
      <c r="HZ7" s="1431"/>
      <c r="IA7" s="1431"/>
      <c r="IB7" s="1431"/>
      <c r="IC7" s="1431"/>
      <c r="ID7" s="1431"/>
      <c r="IE7" s="1431"/>
      <c r="IF7" s="1431"/>
      <c r="IG7" s="1431"/>
      <c r="IH7" s="1431"/>
      <c r="II7" s="1431"/>
      <c r="IJ7" s="1431"/>
      <c r="IK7" s="1431"/>
      <c r="IL7" s="1431"/>
      <c r="IM7" s="1431"/>
      <c r="IN7" s="1431"/>
      <c r="IO7" s="1431"/>
      <c r="IP7" s="1431"/>
      <c r="IQ7" s="1431"/>
      <c r="IR7" s="1431"/>
      <c r="IS7" s="1431"/>
      <c r="IT7" s="1431"/>
      <c r="IU7" s="1431"/>
      <c r="IV7" s="1431"/>
      <c r="IW7" s="1431"/>
      <c r="IX7" s="1431"/>
      <c r="IY7" s="1431"/>
      <c r="IZ7" s="1431"/>
      <c r="JA7" s="1431"/>
      <c r="JB7" s="1431"/>
      <c r="JC7" s="1431"/>
      <c r="JD7" s="1431"/>
      <c r="JE7" s="1431"/>
      <c r="JF7" s="1431"/>
      <c r="JG7" s="1431"/>
      <c r="JH7" s="1431"/>
      <c r="JI7" s="1431"/>
      <c r="JJ7" s="1431"/>
      <c r="JK7" s="1431"/>
      <c r="JL7" s="1431"/>
      <c r="JM7" s="1431"/>
      <c r="JN7" s="1431"/>
      <c r="JO7" s="1431"/>
      <c r="JP7" s="1431"/>
      <c r="JQ7" s="1431"/>
      <c r="JR7" s="1431"/>
      <c r="JS7" s="1431"/>
      <c r="JT7" s="1431"/>
      <c r="JU7" s="1431"/>
      <c r="JV7" s="1431"/>
      <c r="JW7" s="1431"/>
      <c r="JX7" s="1431"/>
      <c r="JY7" s="1431"/>
      <c r="JZ7" s="1431"/>
      <c r="KA7" s="1431"/>
      <c r="KB7" s="1431"/>
      <c r="KC7" s="1431"/>
      <c r="KD7" s="1431"/>
      <c r="KE7" s="1431"/>
      <c r="KF7" s="1431"/>
      <c r="KG7" s="1431"/>
      <c r="KH7" s="1431"/>
      <c r="KI7" s="1431"/>
      <c r="KJ7" s="1431"/>
      <c r="KK7" s="1431"/>
      <c r="KL7" s="1431"/>
      <c r="KM7" s="1431"/>
      <c r="KN7" s="1431"/>
      <c r="KO7" s="1431"/>
      <c r="KP7" s="1431"/>
      <c r="KQ7" s="1431"/>
      <c r="KR7" s="1431"/>
      <c r="KS7" s="1431"/>
      <c r="KT7" s="1431"/>
      <c r="KU7" s="1431"/>
      <c r="KV7" s="1431"/>
      <c r="KW7" s="1431"/>
      <c r="KX7" s="1431"/>
      <c r="KY7" s="1431"/>
      <c r="KZ7" s="1431"/>
      <c r="LA7" s="1431"/>
      <c r="LB7" s="1431"/>
      <c r="LC7" s="1431"/>
      <c r="LD7" s="1431"/>
      <c r="LE7" s="1431"/>
      <c r="LF7" s="1431"/>
      <c r="LG7" s="1431"/>
      <c r="LH7" s="1431"/>
      <c r="LI7" s="1431"/>
      <c r="LJ7" s="1431"/>
      <c r="LK7" s="1431"/>
      <c r="LL7" s="1431"/>
      <c r="LM7" s="1431"/>
      <c r="LN7" s="1431"/>
      <c r="LO7" s="1431"/>
      <c r="LP7" s="1431"/>
      <c r="LQ7" s="1431"/>
      <c r="LR7" s="1431"/>
      <c r="LS7" s="1431"/>
      <c r="LT7" s="1431"/>
      <c r="LU7" s="1431"/>
      <c r="LV7" s="1431"/>
      <c r="LW7" s="1431"/>
      <c r="LX7" s="1431"/>
      <c r="LY7" s="1431"/>
      <c r="LZ7" s="1431"/>
      <c r="MA7" s="1431"/>
      <c r="MB7" s="1431"/>
      <c r="MC7" s="1431"/>
      <c r="MD7" s="1431"/>
      <c r="ME7" s="1431"/>
      <c r="MF7" s="1431"/>
      <c r="MG7" s="1431"/>
      <c r="MH7" s="1431"/>
      <c r="MI7" s="1431"/>
      <c r="MJ7" s="1431"/>
      <c r="MK7" s="1431"/>
      <c r="ML7" s="1431"/>
      <c r="MM7" s="1431"/>
      <c r="MN7" s="1431"/>
      <c r="MO7" s="1431"/>
      <c r="MP7" s="1431"/>
      <c r="MQ7" s="1431"/>
      <c r="MR7" s="1431"/>
      <c r="MS7" s="1431"/>
      <c r="MT7" s="1431"/>
      <c r="MU7" s="1431"/>
      <c r="MV7" s="1431"/>
      <c r="MW7" s="1431"/>
      <c r="MX7" s="1431"/>
      <c r="MY7" s="1431"/>
      <c r="MZ7" s="1431"/>
      <c r="NA7" s="1431"/>
      <c r="NB7" s="1431"/>
      <c r="NC7" s="1431"/>
      <c r="ND7" s="1431"/>
      <c r="NE7" s="1431"/>
      <c r="NF7" s="1431"/>
      <c r="NG7" s="1431"/>
      <c r="NH7" s="1431"/>
      <c r="NI7" s="1431"/>
      <c r="NJ7" s="1431"/>
      <c r="NK7" s="1431"/>
      <c r="NL7" s="1431"/>
      <c r="NM7" s="1431"/>
      <c r="NN7" s="1431"/>
      <c r="NO7" s="1431"/>
      <c r="NP7" s="1431"/>
      <c r="NQ7" s="1431"/>
      <c r="NR7" s="1431"/>
      <c r="NS7" s="1431"/>
      <c r="NT7" s="1431"/>
      <c r="NU7" s="1431"/>
      <c r="NV7" s="1431"/>
      <c r="NW7" s="1431"/>
      <c r="NX7" s="1431"/>
      <c r="NY7" s="1431"/>
      <c r="NZ7" s="1431"/>
      <c r="OA7" s="1431"/>
      <c r="OB7" s="1431"/>
      <c r="OC7" s="1431"/>
      <c r="OD7" s="1431"/>
      <c r="OE7" s="1431"/>
      <c r="OF7" s="1431"/>
      <c r="OG7" s="1431"/>
      <c r="OH7" s="1431"/>
      <c r="OI7" s="1431"/>
      <c r="OJ7" s="1431"/>
      <c r="OK7" s="1431"/>
      <c r="OL7" s="1431"/>
      <c r="OM7" s="1431"/>
      <c r="ON7" s="1431"/>
      <c r="OO7" s="1431"/>
      <c r="OP7" s="1431"/>
      <c r="OQ7" s="1431"/>
      <c r="OR7" s="1431"/>
      <c r="OS7" s="1431"/>
      <c r="OT7" s="1431"/>
      <c r="OU7" s="1431"/>
      <c r="OV7" s="1431"/>
      <c r="OW7" s="1431"/>
      <c r="OX7" s="1431"/>
      <c r="OY7" s="1431"/>
      <c r="OZ7" s="1431"/>
      <c r="PA7" s="1431"/>
      <c r="PB7" s="1431"/>
      <c r="PC7" s="1431"/>
      <c r="PD7" s="1431"/>
      <c r="PE7" s="1431"/>
      <c r="PF7" s="1431"/>
      <c r="PG7" s="1431"/>
      <c r="PH7" s="1431"/>
      <c r="PI7" s="1431"/>
      <c r="PJ7" s="1431"/>
      <c r="PK7" s="1431"/>
      <c r="PL7" s="1431"/>
      <c r="PM7" s="1431"/>
      <c r="PN7" s="1431"/>
      <c r="PO7" s="1431"/>
      <c r="PP7" s="1431"/>
      <c r="PQ7" s="1431"/>
      <c r="PR7" s="1431"/>
      <c r="PS7" s="1431"/>
      <c r="PT7" s="1431"/>
      <c r="PU7" s="1431"/>
      <c r="PV7" s="1431"/>
      <c r="PW7" s="1431"/>
      <c r="PX7" s="1431"/>
      <c r="PY7" s="1431"/>
      <c r="PZ7" s="1431"/>
      <c r="QA7" s="1431"/>
      <c r="QB7" s="1431"/>
      <c r="QC7" s="1431"/>
      <c r="QD7" s="1431"/>
      <c r="QE7" s="1431"/>
      <c r="QF7" s="1431"/>
      <c r="QG7" s="1431"/>
      <c r="QH7" s="1431"/>
      <c r="QI7" s="1431"/>
      <c r="QJ7" s="1431"/>
      <c r="QK7" s="1431"/>
      <c r="QL7" s="1431"/>
      <c r="QM7" s="1431"/>
      <c r="QN7" s="1431"/>
      <c r="QO7" s="1431"/>
      <c r="QP7" s="1431"/>
      <c r="QQ7" s="1431"/>
      <c r="QR7" s="1431"/>
      <c r="QS7" s="1431"/>
      <c r="QT7" s="1431"/>
      <c r="QU7" s="1431"/>
      <c r="QV7" s="1431"/>
      <c r="QW7" s="1431"/>
      <c r="QX7" s="1431"/>
      <c r="QY7" s="1431"/>
      <c r="QZ7" s="1431"/>
      <c r="RA7" s="1431"/>
      <c r="RB7" s="1431"/>
      <c r="RC7" s="1431"/>
      <c r="RD7" s="1431"/>
      <c r="RE7" s="1431"/>
      <c r="RF7" s="1431"/>
      <c r="RG7" s="1431"/>
      <c r="RH7" s="1431"/>
      <c r="RI7" s="1431"/>
      <c r="RJ7" s="1431"/>
      <c r="RK7" s="1431"/>
      <c r="RL7" s="1431"/>
      <c r="RM7" s="1431"/>
      <c r="RN7" s="1431"/>
      <c r="RO7" s="1431"/>
      <c r="RP7" s="1431"/>
      <c r="RQ7" s="1431"/>
      <c r="RR7" s="1431"/>
      <c r="RS7" s="1431"/>
      <c r="RT7" s="1431"/>
      <c r="RU7" s="1431"/>
      <c r="RV7" s="1431"/>
      <c r="RW7" s="1431"/>
      <c r="RX7" s="1431"/>
      <c r="RY7" s="1431"/>
      <c r="RZ7" s="1431"/>
      <c r="SA7" s="1431"/>
      <c r="SB7" s="1431"/>
      <c r="SC7" s="1431"/>
      <c r="SD7" s="1431"/>
      <c r="SE7" s="1431"/>
      <c r="SF7" s="1431"/>
      <c r="SG7" s="1431"/>
      <c r="SH7" s="1431"/>
      <c r="SI7" s="1431"/>
      <c r="SJ7" s="1431"/>
      <c r="SK7" s="1431"/>
      <c r="SL7" s="1431"/>
      <c r="SM7" s="1431"/>
      <c r="SN7" s="1431"/>
      <c r="SO7" s="1431"/>
      <c r="SP7" s="1431"/>
      <c r="SQ7" s="1431"/>
      <c r="SR7" s="1431"/>
      <c r="SS7" s="1431"/>
      <c r="ST7" s="1431"/>
      <c r="SU7" s="1431"/>
      <c r="SV7" s="1431"/>
      <c r="SW7" s="1431"/>
      <c r="SX7" s="1431"/>
      <c r="SY7" s="1431"/>
      <c r="SZ7" s="1431"/>
      <c r="TA7" s="1431"/>
      <c r="TB7" s="1431"/>
      <c r="TC7" s="1431"/>
      <c r="TD7" s="1431"/>
      <c r="TE7" s="1431"/>
      <c r="TF7" s="1431"/>
      <c r="TG7" s="1431"/>
      <c r="TH7" s="1431"/>
      <c r="TI7" s="1431"/>
      <c r="TJ7" s="1431"/>
      <c r="TK7" s="1431"/>
      <c r="TL7" s="1431"/>
      <c r="TM7" s="1431"/>
      <c r="TN7" s="1431"/>
      <c r="TO7" s="1431"/>
      <c r="TP7" s="1431"/>
      <c r="TQ7" s="1431"/>
      <c r="TR7" s="1431"/>
      <c r="TS7" s="1431"/>
      <c r="TT7" s="1431"/>
      <c r="TU7" s="1431"/>
      <c r="TV7" s="1431"/>
      <c r="TW7" s="1431"/>
      <c r="TX7" s="1431"/>
      <c r="TY7" s="1431"/>
      <c r="TZ7" s="1431"/>
      <c r="UA7" s="1431"/>
      <c r="UB7" s="1431"/>
      <c r="UC7" s="1431"/>
      <c r="UD7" s="1431"/>
      <c r="UE7" s="1431"/>
      <c r="UF7" s="1431"/>
      <c r="UG7" s="1431"/>
      <c r="UH7" s="1431"/>
      <c r="UI7" s="1431"/>
      <c r="UJ7" s="1431"/>
      <c r="UK7" s="1431"/>
      <c r="UL7" s="1431"/>
      <c r="UM7" s="1431"/>
      <c r="UN7" s="1431"/>
      <c r="UO7" s="1431"/>
      <c r="UP7" s="1431"/>
      <c r="UQ7" s="1431"/>
      <c r="UR7" s="1431"/>
      <c r="US7" s="1431"/>
      <c r="UT7" s="1431"/>
      <c r="UU7" s="1431"/>
      <c r="UV7" s="1431"/>
      <c r="UW7" s="1431"/>
      <c r="UX7" s="1431"/>
      <c r="UY7" s="1431"/>
      <c r="UZ7" s="1431"/>
      <c r="VA7" s="1431"/>
      <c r="VB7" s="1431"/>
      <c r="VC7" s="1431"/>
      <c r="VD7" s="1431"/>
      <c r="VE7" s="1431"/>
      <c r="VF7" s="1431"/>
      <c r="VG7" s="1431"/>
      <c r="VH7" s="1431"/>
      <c r="VI7" s="1431"/>
      <c r="VJ7" s="1431"/>
      <c r="VK7" s="1431"/>
      <c r="VL7" s="1431"/>
      <c r="VM7" s="1431"/>
      <c r="VN7" s="1431"/>
      <c r="VO7" s="1431"/>
      <c r="VP7" s="1431"/>
      <c r="VQ7" s="1431"/>
      <c r="VR7" s="1431"/>
      <c r="VS7" s="1431"/>
      <c r="VT7" s="1431"/>
      <c r="VU7" s="1431"/>
      <c r="VV7" s="1431"/>
      <c r="VW7" s="1431"/>
      <c r="VX7" s="1431"/>
      <c r="VY7" s="1431"/>
      <c r="VZ7" s="1431"/>
      <c r="WA7" s="1431"/>
      <c r="WB7" s="1431"/>
      <c r="WC7" s="1431"/>
      <c r="WD7" s="1431"/>
      <c r="WE7" s="1431"/>
      <c r="WF7" s="1431"/>
      <c r="WG7" s="1431"/>
      <c r="WH7" s="1431"/>
      <c r="WI7" s="1431"/>
      <c r="WJ7" s="1431"/>
      <c r="WK7" s="1431"/>
      <c r="WL7" s="1431"/>
      <c r="WM7" s="1431"/>
      <c r="WN7" s="1431"/>
      <c r="WO7" s="1431"/>
      <c r="WP7" s="1431"/>
      <c r="WQ7" s="1431"/>
      <c r="WR7" s="1431"/>
      <c r="WS7" s="1431"/>
      <c r="WT7" s="1431"/>
      <c r="WU7" s="1431"/>
      <c r="WV7" s="1431"/>
      <c r="WW7" s="1431"/>
      <c r="WX7" s="1431"/>
      <c r="WY7" s="1431"/>
      <c r="WZ7" s="1431"/>
      <c r="XA7" s="1431"/>
      <c r="XB7" s="1431"/>
      <c r="XC7" s="1431"/>
      <c r="XD7" s="1431"/>
      <c r="XE7" s="1431"/>
      <c r="XF7" s="1431"/>
      <c r="XG7" s="1431"/>
      <c r="XH7" s="1431"/>
      <c r="XI7" s="1431"/>
      <c r="XJ7" s="1431"/>
      <c r="XK7" s="1431"/>
      <c r="XL7" s="1431"/>
      <c r="XM7" s="1431"/>
      <c r="XN7" s="1431"/>
      <c r="XO7" s="1431"/>
      <c r="XP7" s="1431"/>
      <c r="XQ7" s="1431"/>
      <c r="XR7" s="1431"/>
      <c r="XS7" s="1431"/>
      <c r="XT7" s="1431"/>
      <c r="XU7" s="1431"/>
      <c r="XV7" s="1431"/>
      <c r="XW7" s="1431"/>
      <c r="XX7" s="1431"/>
      <c r="XY7" s="1431"/>
      <c r="XZ7" s="1431"/>
      <c r="YA7" s="1431"/>
      <c r="YB7" s="1431"/>
      <c r="YC7" s="1431"/>
      <c r="YD7" s="1431"/>
      <c r="YE7" s="1431"/>
      <c r="YF7" s="1431"/>
      <c r="YG7" s="1431"/>
      <c r="YH7" s="1431"/>
      <c r="YI7" s="1431"/>
      <c r="YJ7" s="1431"/>
      <c r="YK7" s="1431"/>
      <c r="YL7" s="1431"/>
      <c r="YM7" s="1431"/>
      <c r="YN7" s="1431"/>
      <c r="YO7" s="1431"/>
      <c r="YP7" s="1431"/>
      <c r="YQ7" s="1431"/>
      <c r="YR7" s="1431"/>
      <c r="YS7" s="1431"/>
      <c r="YT7" s="1431"/>
      <c r="YU7" s="1431"/>
      <c r="YV7" s="1431"/>
      <c r="YW7" s="1431"/>
      <c r="YX7" s="1431"/>
      <c r="YY7" s="1431"/>
      <c r="YZ7" s="1431"/>
      <c r="ZA7" s="1431"/>
      <c r="ZB7" s="1431"/>
      <c r="ZC7" s="1431"/>
      <c r="ZD7" s="1431"/>
      <c r="ZE7" s="1431"/>
      <c r="ZF7" s="1431"/>
      <c r="ZG7" s="1431"/>
      <c r="ZH7" s="1431"/>
      <c r="ZI7" s="1431"/>
      <c r="ZJ7" s="1431"/>
      <c r="ZK7" s="1431"/>
      <c r="ZL7" s="1431"/>
      <c r="ZM7" s="1431"/>
      <c r="ZN7" s="1431"/>
      <c r="ZO7" s="1431"/>
      <c r="ZP7" s="1431"/>
      <c r="ZQ7" s="1431"/>
      <c r="ZR7" s="1431"/>
      <c r="ZS7" s="1431"/>
      <c r="ZT7" s="1431"/>
      <c r="ZU7" s="1431"/>
      <c r="ZV7" s="1431"/>
      <c r="ZW7" s="1431"/>
      <c r="ZX7" s="1431"/>
      <c r="ZY7" s="1431"/>
      <c r="ZZ7" s="1431"/>
      <c r="AAA7" s="1431"/>
      <c r="AAB7" s="1431"/>
      <c r="AAC7" s="1431"/>
      <c r="AAD7" s="1431"/>
      <c r="AAE7" s="1431"/>
      <c r="AAF7" s="1431"/>
      <c r="AAG7" s="1431"/>
      <c r="AAH7" s="1431"/>
      <c r="AAI7" s="1431"/>
      <c r="AAJ7" s="1431"/>
      <c r="AAK7" s="1431"/>
      <c r="AAL7" s="1431"/>
      <c r="AAM7" s="1431"/>
      <c r="AAN7" s="1431"/>
      <c r="AAO7" s="1431"/>
      <c r="AAP7" s="1431"/>
      <c r="AAQ7" s="1431"/>
      <c r="AAR7" s="1431"/>
      <c r="AAS7" s="1431"/>
      <c r="AAT7" s="1431"/>
      <c r="AAU7" s="1431"/>
      <c r="AAV7" s="1431"/>
      <c r="AAW7" s="1431"/>
      <c r="AAX7" s="1431"/>
      <c r="AAY7" s="1431"/>
      <c r="AAZ7" s="1431"/>
      <c r="ABA7" s="1431"/>
      <c r="ABB7" s="1431"/>
      <c r="ABC7" s="1431"/>
      <c r="ABD7" s="1431"/>
      <c r="ABE7" s="1431"/>
      <c r="ABF7" s="1431"/>
      <c r="ABG7" s="1431"/>
      <c r="ABH7" s="1431"/>
      <c r="ABI7" s="1431"/>
      <c r="ABJ7" s="1431"/>
      <c r="ABK7" s="1431"/>
      <c r="ABL7" s="1431"/>
      <c r="ABM7" s="1431"/>
      <c r="ABN7" s="1431"/>
      <c r="ABO7" s="1431"/>
      <c r="ABP7" s="1431"/>
      <c r="ABQ7" s="1431"/>
      <c r="ABR7" s="1431"/>
      <c r="ABS7" s="1431"/>
      <c r="ABT7" s="1431"/>
      <c r="ABU7" s="1431"/>
      <c r="ABV7" s="1431"/>
      <c r="ABW7" s="1431"/>
      <c r="ABX7" s="1431"/>
      <c r="ABY7" s="1431"/>
      <c r="ABZ7" s="1431"/>
      <c r="ACA7" s="1431"/>
      <c r="ACB7" s="1431"/>
      <c r="ACC7" s="1431"/>
      <c r="ACD7" s="1431"/>
      <c r="ACE7" s="1431"/>
      <c r="ACF7" s="1431"/>
      <c r="ACG7" s="1431"/>
      <c r="ACH7" s="1431"/>
      <c r="ACI7" s="1431"/>
      <c r="ACJ7" s="1431"/>
      <c r="ACK7" s="1431"/>
      <c r="ACL7" s="1431"/>
      <c r="ACM7" s="1431"/>
      <c r="ACN7" s="1431"/>
      <c r="ACO7" s="1431"/>
      <c r="ACP7" s="1431"/>
      <c r="ACQ7" s="1431"/>
      <c r="ACR7" s="1431"/>
      <c r="ACS7" s="1431"/>
      <c r="ACT7" s="1431"/>
      <c r="ACU7" s="1431"/>
      <c r="ACV7" s="1431"/>
      <c r="ACW7" s="1431"/>
      <c r="ACX7" s="1431"/>
      <c r="ACY7" s="1431"/>
      <c r="ACZ7" s="1431"/>
      <c r="ADA7" s="1431"/>
      <c r="ADB7" s="1431"/>
      <c r="ADC7" s="1431"/>
      <c r="ADD7" s="1431"/>
      <c r="ADE7" s="1431"/>
      <c r="ADF7" s="1431"/>
      <c r="ADG7" s="1431"/>
      <c r="ADH7" s="1431"/>
      <c r="ADI7" s="1431"/>
      <c r="ADJ7" s="1431"/>
      <c r="ADK7" s="1431"/>
      <c r="ADL7" s="1431"/>
      <c r="ADM7" s="1431"/>
      <c r="ADN7" s="1431"/>
      <c r="ADO7" s="1431"/>
      <c r="ADP7" s="1431"/>
      <c r="ADQ7" s="1431"/>
      <c r="ADR7" s="1431"/>
      <c r="ADS7" s="1431"/>
      <c r="ADT7" s="1431"/>
      <c r="ADU7" s="1431"/>
      <c r="ADV7" s="1431"/>
      <c r="ADW7" s="1431"/>
      <c r="ADX7" s="1431"/>
      <c r="ADY7" s="1431"/>
      <c r="ADZ7" s="1431"/>
      <c r="AEA7" s="1431"/>
      <c r="AEB7" s="1431"/>
      <c r="AEC7" s="1431"/>
      <c r="AED7" s="1431"/>
      <c r="AEE7" s="1431"/>
      <c r="AEF7" s="1431"/>
      <c r="AEG7" s="1431"/>
      <c r="AEH7" s="1431"/>
      <c r="AEI7" s="1431"/>
      <c r="AEJ7" s="1431"/>
      <c r="AEK7" s="1431"/>
      <c r="AEL7" s="1431"/>
      <c r="AEM7" s="1431"/>
      <c r="AEN7" s="1431"/>
      <c r="AEO7" s="1431"/>
      <c r="AEP7" s="1431"/>
      <c r="AEQ7" s="1431"/>
      <c r="AER7" s="1431"/>
      <c r="AES7" s="1431"/>
      <c r="AET7" s="1431"/>
      <c r="AEU7" s="1431"/>
      <c r="AEV7" s="1431"/>
      <c r="AEW7" s="1431"/>
      <c r="AEX7" s="1431"/>
      <c r="AEY7" s="1431"/>
      <c r="AEZ7" s="1431"/>
      <c r="AFA7" s="1431"/>
      <c r="AFB7" s="1431"/>
      <c r="AFC7" s="1431"/>
      <c r="AFD7" s="1431"/>
      <c r="AFE7" s="1431"/>
      <c r="AFF7" s="1431"/>
      <c r="AFG7" s="1431"/>
      <c r="AFH7" s="1431"/>
      <c r="AFI7" s="1431"/>
      <c r="AFJ7" s="1431"/>
      <c r="AFK7" s="1431"/>
      <c r="AFL7" s="1431"/>
      <c r="AFM7" s="1431"/>
      <c r="AFN7" s="1431"/>
      <c r="AFO7" s="1431"/>
      <c r="AFP7" s="1431"/>
      <c r="AFQ7" s="1431"/>
      <c r="AFR7" s="1431"/>
      <c r="AFS7" s="1431"/>
      <c r="AFT7" s="1431"/>
      <c r="AFU7" s="1431"/>
      <c r="AFV7" s="1431"/>
      <c r="AFW7" s="1431"/>
      <c r="AFX7" s="1431"/>
      <c r="AFY7" s="1431"/>
      <c r="AFZ7" s="1431"/>
      <c r="AGA7" s="1431"/>
      <c r="AGB7" s="1431"/>
      <c r="AGC7" s="1431"/>
      <c r="AGD7" s="1431"/>
      <c r="AGE7" s="1431"/>
      <c r="AGF7" s="1431"/>
      <c r="AGG7" s="1431"/>
      <c r="AGH7" s="1431"/>
      <c r="AGI7" s="1431"/>
      <c r="AGJ7" s="1431"/>
      <c r="AGK7" s="1431"/>
      <c r="AGL7" s="1431"/>
      <c r="AGM7" s="1431"/>
      <c r="AGN7" s="1431"/>
      <c r="AGO7" s="1431"/>
      <c r="AGP7" s="1431"/>
      <c r="AGQ7" s="1431"/>
      <c r="AGR7" s="1431"/>
      <c r="AGS7" s="1431"/>
      <c r="AGT7" s="1431"/>
      <c r="AGU7" s="1431"/>
      <c r="AGV7" s="1431"/>
      <c r="AGW7" s="1431"/>
      <c r="AGX7" s="1431"/>
      <c r="AGY7" s="1431"/>
      <c r="AGZ7" s="1431"/>
      <c r="AHA7" s="1431"/>
      <c r="AHB7" s="1431"/>
      <c r="AHC7" s="1431"/>
      <c r="AHD7" s="1431"/>
      <c r="AHE7" s="1431"/>
      <c r="AHF7" s="1431"/>
      <c r="AHG7" s="1431"/>
      <c r="AHH7" s="1431"/>
      <c r="AHI7" s="1431"/>
      <c r="AHJ7" s="1431"/>
      <c r="AHK7" s="1431"/>
      <c r="AHL7" s="1431"/>
      <c r="AHM7" s="1431"/>
      <c r="AHN7" s="1431"/>
      <c r="AHO7" s="1431"/>
      <c r="AHP7" s="1431"/>
      <c r="AHQ7" s="1431"/>
      <c r="AHR7" s="1431"/>
      <c r="AHS7" s="1431"/>
      <c r="AHT7" s="1431"/>
      <c r="AHU7" s="1431"/>
      <c r="AHV7" s="1431"/>
      <c r="AHW7" s="1431"/>
      <c r="AHX7" s="1431"/>
      <c r="AHY7" s="1431"/>
      <c r="AHZ7" s="1431"/>
      <c r="AIA7" s="1431"/>
      <c r="AIB7" s="1431"/>
      <c r="AIC7" s="1431"/>
      <c r="AID7" s="1431"/>
      <c r="AIE7" s="1431"/>
      <c r="AIF7" s="1431"/>
      <c r="AIG7" s="1431"/>
      <c r="AIH7" s="1431"/>
      <c r="AII7" s="1431"/>
      <c r="AIJ7" s="1431"/>
      <c r="AIK7" s="1431"/>
      <c r="AIL7" s="1431"/>
      <c r="AIM7" s="1431"/>
      <c r="AIN7" s="1431"/>
      <c r="AIO7" s="1431"/>
      <c r="AIP7" s="1431"/>
      <c r="AIQ7" s="1431"/>
      <c r="AIR7" s="1431"/>
      <c r="AIS7" s="1431"/>
      <c r="AIT7" s="1431"/>
      <c r="AIU7" s="1431"/>
      <c r="AIV7" s="1431"/>
      <c r="AIW7" s="1431"/>
      <c r="AIX7" s="1431"/>
      <c r="AIY7" s="1431"/>
      <c r="AIZ7" s="1431"/>
      <c r="AJA7" s="1431"/>
      <c r="AJB7" s="1431"/>
      <c r="AJC7" s="1431"/>
      <c r="AJD7" s="1431"/>
      <c r="AJE7" s="1431"/>
      <c r="AJF7" s="1431"/>
      <c r="AJG7" s="1431"/>
      <c r="AJH7" s="1431"/>
      <c r="AJI7" s="1431"/>
      <c r="AJJ7" s="1431"/>
      <c r="AJK7" s="1431"/>
      <c r="AJL7" s="1431"/>
      <c r="AJM7" s="1431"/>
      <c r="AJN7" s="1431"/>
      <c r="AJO7" s="1431"/>
      <c r="AJP7" s="1431"/>
      <c r="AJQ7" s="1431"/>
      <c r="AJR7" s="1431"/>
      <c r="AJS7" s="1431"/>
      <c r="AJT7" s="1431"/>
      <c r="AJU7" s="1431"/>
      <c r="AJV7" s="1431"/>
      <c r="AJW7" s="1431"/>
      <c r="AJX7" s="1431"/>
      <c r="AJY7" s="1431"/>
      <c r="AJZ7" s="1431"/>
      <c r="AKA7" s="1431"/>
      <c r="AKB7" s="1431"/>
      <c r="AKC7" s="1431"/>
      <c r="AKD7" s="1431"/>
      <c r="AKE7" s="1431"/>
      <c r="AKF7" s="1431"/>
      <c r="AKG7" s="1431"/>
      <c r="AKH7" s="1431"/>
      <c r="AKI7" s="1431"/>
      <c r="AKJ7" s="1431"/>
      <c r="AKK7" s="1431"/>
      <c r="AKL7" s="1431"/>
      <c r="AKM7" s="1431"/>
      <c r="AKN7" s="1431"/>
      <c r="AKO7" s="1431"/>
      <c r="AKP7" s="1431"/>
      <c r="AKQ7" s="1431"/>
      <c r="AKR7" s="1431"/>
      <c r="AKS7" s="1431"/>
      <c r="AKT7" s="1431"/>
      <c r="AKU7" s="1431"/>
      <c r="AKV7" s="1431"/>
      <c r="AKW7" s="1431"/>
      <c r="AKX7" s="1431"/>
      <c r="AKY7" s="1431"/>
      <c r="AKZ7" s="1431"/>
      <c r="ALA7" s="1431"/>
      <c r="ALB7" s="1431"/>
      <c r="ALC7" s="1431"/>
      <c r="ALD7" s="1431"/>
      <c r="ALE7" s="1431"/>
      <c r="ALF7" s="1431"/>
      <c r="ALG7" s="1431"/>
      <c r="ALH7" s="1431"/>
      <c r="ALI7" s="1431"/>
      <c r="ALJ7" s="1431"/>
      <c r="ALK7" s="1431"/>
      <c r="ALL7" s="1431"/>
      <c r="ALM7" s="1431"/>
      <c r="ALN7" s="1431"/>
      <c r="ALO7" s="1431"/>
      <c r="ALP7" s="1431"/>
      <c r="ALQ7" s="1431"/>
      <c r="ALR7" s="1431"/>
      <c r="ALS7" s="1431"/>
      <c r="ALT7" s="1431"/>
      <c r="ALU7" s="1431"/>
      <c r="ALV7" s="1431"/>
      <c r="ALW7" s="1431"/>
      <c r="ALX7" s="1431"/>
      <c r="ALY7" s="1431"/>
      <c r="ALZ7" s="1431"/>
      <c r="AMA7" s="1431"/>
      <c r="AMB7" s="1431"/>
      <c r="AMC7" s="1431"/>
      <c r="AMD7" s="1431"/>
      <c r="AME7" s="1431"/>
      <c r="AMF7" s="1431"/>
      <c r="AMG7" s="1431"/>
      <c r="AMH7" s="1431"/>
      <c r="AMI7" s="1431"/>
      <c r="AMJ7" s="1431"/>
      <c r="AMK7" s="1431"/>
      <c r="AML7" s="1431"/>
      <c r="AMM7" s="1431"/>
      <c r="AMN7" s="1431"/>
      <c r="AMO7" s="1431"/>
      <c r="AMP7" s="1431"/>
      <c r="AMQ7" s="1431"/>
      <c r="AMR7" s="1431"/>
      <c r="AMS7" s="1431"/>
      <c r="AMT7" s="1431"/>
      <c r="AMU7" s="1431"/>
      <c r="AMV7" s="1431"/>
      <c r="AMW7" s="1431"/>
      <c r="AMX7" s="1431"/>
      <c r="AMY7" s="1431"/>
      <c r="AMZ7" s="1431"/>
      <c r="ANA7" s="1431"/>
      <c r="ANB7" s="1431"/>
      <c r="ANC7" s="1431"/>
      <c r="AND7" s="1431"/>
      <c r="ANE7" s="1431"/>
      <c r="ANF7" s="1431"/>
      <c r="ANG7" s="1431"/>
      <c r="ANH7" s="1431"/>
      <c r="ANI7" s="1431"/>
      <c r="ANJ7" s="1431"/>
      <c r="ANK7" s="1431"/>
      <c r="ANL7" s="1431"/>
      <c r="ANM7" s="1431"/>
      <c r="ANN7" s="1431"/>
      <c r="ANO7" s="1431"/>
      <c r="ANP7" s="1431"/>
      <c r="ANQ7" s="1431"/>
      <c r="ANR7" s="1431"/>
      <c r="ANS7" s="1431"/>
      <c r="ANT7" s="1431"/>
      <c r="ANU7" s="1431"/>
      <c r="ANV7" s="1431"/>
      <c r="ANW7" s="1431"/>
      <c r="ANX7" s="1431"/>
      <c r="ANY7" s="1431"/>
      <c r="ANZ7" s="1431"/>
      <c r="AOA7" s="1431"/>
      <c r="AOB7" s="1431"/>
      <c r="AOC7" s="1431"/>
      <c r="AOD7" s="1431"/>
      <c r="AOE7" s="1431"/>
      <c r="AOF7" s="1431"/>
      <c r="AOG7" s="1431"/>
      <c r="AOH7" s="1431"/>
      <c r="AOI7" s="1431"/>
      <c r="AOJ7" s="1431"/>
      <c r="AOK7" s="1431"/>
      <c r="AOL7" s="1431"/>
      <c r="AOM7" s="1431"/>
      <c r="AON7" s="1431"/>
      <c r="AOO7" s="1431"/>
      <c r="AOP7" s="1431"/>
      <c r="AOQ7" s="1431"/>
      <c r="AOR7" s="1431"/>
      <c r="AOS7" s="1431"/>
      <c r="AOT7" s="1431"/>
      <c r="AOU7" s="1431"/>
      <c r="AOV7" s="1431"/>
      <c r="AOW7" s="1431"/>
      <c r="AOX7" s="1431"/>
      <c r="AOY7" s="1431"/>
      <c r="AOZ7" s="1431"/>
      <c r="APA7" s="1431"/>
      <c r="APB7" s="1431"/>
      <c r="APC7" s="1431"/>
      <c r="APD7" s="1431"/>
      <c r="APE7" s="1431"/>
      <c r="APF7" s="1431"/>
      <c r="APG7" s="1431"/>
      <c r="APH7" s="1431"/>
      <c r="API7" s="1431"/>
      <c r="APJ7" s="1431"/>
      <c r="APK7" s="1431"/>
      <c r="APL7" s="1431"/>
      <c r="APM7" s="1431"/>
      <c r="APN7" s="1431"/>
      <c r="APO7" s="1431"/>
      <c r="APP7" s="1431"/>
      <c r="APQ7" s="1431"/>
      <c r="APR7" s="1431"/>
      <c r="APS7" s="1431"/>
      <c r="APT7" s="1431"/>
      <c r="APU7" s="1431"/>
      <c r="APV7" s="1431"/>
      <c r="APW7" s="1431"/>
      <c r="APX7" s="1431"/>
      <c r="APY7" s="1431"/>
      <c r="APZ7" s="1431"/>
      <c r="AQA7" s="1431"/>
      <c r="AQB7" s="1431"/>
      <c r="AQC7" s="1431"/>
      <c r="AQD7" s="1431"/>
      <c r="AQE7" s="1431"/>
      <c r="AQF7" s="1431"/>
      <c r="AQG7" s="1431"/>
      <c r="AQH7" s="1431"/>
      <c r="AQI7" s="1431"/>
      <c r="AQJ7" s="1431"/>
      <c r="AQK7" s="1431"/>
      <c r="AQL7" s="1431"/>
      <c r="AQM7" s="1431"/>
      <c r="AQN7" s="1431"/>
      <c r="AQO7" s="1431"/>
      <c r="AQP7" s="1431"/>
      <c r="AQQ7" s="1431"/>
      <c r="AQR7" s="1431"/>
      <c r="AQS7" s="1431"/>
      <c r="AQT7" s="1431"/>
      <c r="AQU7" s="1431"/>
      <c r="AQV7" s="1431"/>
      <c r="AQW7" s="1431"/>
      <c r="AQX7" s="1431"/>
      <c r="AQY7" s="1431"/>
      <c r="AQZ7" s="1431"/>
      <c r="ARA7" s="1431"/>
      <c r="ARB7" s="1431"/>
      <c r="ARC7" s="1431"/>
      <c r="ARD7" s="1431"/>
      <c r="ARE7" s="1431"/>
      <c r="ARF7" s="1431"/>
      <c r="ARG7" s="1431"/>
      <c r="ARH7" s="1431"/>
      <c r="ARI7" s="1431"/>
      <c r="ARJ7" s="1431"/>
      <c r="ARK7" s="1431"/>
      <c r="ARL7" s="1431"/>
      <c r="ARM7" s="1431"/>
      <c r="ARN7" s="1431"/>
      <c r="ARO7" s="1431"/>
      <c r="ARP7" s="1431"/>
      <c r="ARQ7" s="1431"/>
      <c r="ARR7" s="1431"/>
      <c r="ARS7" s="1431"/>
      <c r="ART7" s="1431"/>
      <c r="ARU7" s="1431"/>
      <c r="ARV7" s="1431"/>
      <c r="ARW7" s="1431"/>
      <c r="ARX7" s="1431"/>
      <c r="ARY7" s="1431"/>
      <c r="ARZ7" s="1431"/>
      <c r="ASA7" s="1431"/>
      <c r="ASB7" s="1431"/>
      <c r="ASC7" s="1431"/>
      <c r="ASD7" s="1431"/>
      <c r="ASE7" s="1431"/>
      <c r="ASF7" s="1431"/>
      <c r="ASG7" s="1431"/>
      <c r="ASH7" s="1431"/>
      <c r="ASI7" s="1431"/>
      <c r="ASJ7" s="1431"/>
      <c r="ASK7" s="1431"/>
      <c r="ASL7" s="1431"/>
      <c r="ASM7" s="1431"/>
      <c r="ASN7" s="1431"/>
      <c r="ASO7" s="1431"/>
      <c r="ASP7" s="1431"/>
      <c r="ASQ7" s="1431"/>
      <c r="ASR7" s="1431"/>
      <c r="ASS7" s="1431"/>
      <c r="AST7" s="1431"/>
      <c r="ASU7" s="1431"/>
      <c r="ASV7" s="1431"/>
      <c r="ASW7" s="1431"/>
      <c r="ASX7" s="1431"/>
      <c r="ASY7" s="1431"/>
      <c r="ASZ7" s="1431"/>
      <c r="ATA7" s="1431"/>
      <c r="ATB7" s="1431"/>
      <c r="ATC7" s="1431"/>
      <c r="ATD7" s="1431"/>
      <c r="ATE7" s="1431"/>
      <c r="ATF7" s="1431"/>
      <c r="ATG7" s="1431"/>
      <c r="ATH7" s="1431"/>
      <c r="ATI7" s="1431"/>
      <c r="ATJ7" s="1431"/>
      <c r="ATK7" s="1431"/>
      <c r="ATL7" s="1431"/>
      <c r="ATM7" s="1431"/>
      <c r="ATN7" s="1431"/>
      <c r="ATO7" s="1431"/>
      <c r="ATP7" s="1431"/>
      <c r="ATQ7" s="1431"/>
      <c r="ATR7" s="1431"/>
      <c r="ATS7" s="1431"/>
      <c r="ATT7" s="1431"/>
      <c r="ATU7" s="1431"/>
      <c r="ATV7" s="1431"/>
      <c r="ATW7" s="1431"/>
      <c r="ATX7" s="1431"/>
      <c r="ATY7" s="1431"/>
      <c r="ATZ7" s="1431"/>
      <c r="AUA7" s="1431"/>
      <c r="AUB7" s="1431"/>
      <c r="AUC7" s="1431"/>
      <c r="AUD7" s="1431"/>
      <c r="AUE7" s="1431"/>
      <c r="AUF7" s="1431"/>
      <c r="AUG7" s="1431"/>
      <c r="AUH7" s="1431"/>
      <c r="AUI7" s="1431"/>
      <c r="AUJ7" s="1431"/>
      <c r="AUK7" s="1431"/>
      <c r="AUL7" s="1431"/>
      <c r="AUM7" s="1431"/>
      <c r="AUN7" s="1431"/>
      <c r="AUO7" s="1431"/>
      <c r="AUP7" s="1431"/>
      <c r="AUQ7" s="1431"/>
      <c r="AUR7" s="1431"/>
      <c r="AUS7" s="1431"/>
      <c r="AUT7" s="1431"/>
      <c r="AUU7" s="1431"/>
      <c r="AUV7" s="1431"/>
      <c r="AUW7" s="1431"/>
      <c r="AUX7" s="1431"/>
      <c r="AUY7" s="1431"/>
      <c r="AUZ7" s="1431"/>
      <c r="AVA7" s="1431"/>
      <c r="AVB7" s="1431"/>
      <c r="AVC7" s="1431"/>
      <c r="AVD7" s="1431"/>
      <c r="AVE7" s="1431"/>
      <c r="AVF7" s="1431"/>
      <c r="AVG7" s="1431"/>
      <c r="AVH7" s="1431"/>
      <c r="AVI7" s="1431"/>
      <c r="AVJ7" s="1431"/>
      <c r="AVK7" s="1431"/>
      <c r="AVL7" s="1431"/>
      <c r="AVM7" s="1431"/>
      <c r="AVN7" s="1431"/>
      <c r="AVO7" s="1431"/>
      <c r="AVP7" s="1431"/>
      <c r="AVQ7" s="1431"/>
      <c r="AVR7" s="1431"/>
      <c r="AVS7" s="1431"/>
      <c r="AVT7" s="1431"/>
      <c r="AVU7" s="1431"/>
      <c r="AVV7" s="1431"/>
      <c r="AVW7" s="1431"/>
      <c r="AVX7" s="1431"/>
      <c r="AVY7" s="1431"/>
      <c r="AVZ7" s="1431"/>
      <c r="AWA7" s="1431"/>
      <c r="AWB7" s="1431"/>
      <c r="AWC7" s="1431"/>
      <c r="AWD7" s="1431"/>
      <c r="AWE7" s="1431"/>
      <c r="AWF7" s="1431"/>
      <c r="AWG7" s="1431"/>
      <c r="AWH7" s="1431"/>
      <c r="AWI7" s="1431"/>
      <c r="AWJ7" s="1431"/>
      <c r="AWK7" s="1431"/>
      <c r="AWL7" s="1431"/>
      <c r="AWM7" s="1431"/>
      <c r="AWN7" s="1431"/>
      <c r="AWO7" s="1431"/>
      <c r="AWP7" s="1431"/>
      <c r="AWQ7" s="1431"/>
      <c r="AWR7" s="1431"/>
      <c r="AWS7" s="1431"/>
      <c r="AWT7" s="1431"/>
      <c r="AWU7" s="1431"/>
      <c r="AWV7" s="1431"/>
      <c r="AWW7" s="1431"/>
      <c r="AWX7" s="1431"/>
      <c r="AWY7" s="1431"/>
      <c r="AWZ7" s="1431"/>
      <c r="AXA7" s="1431"/>
      <c r="AXB7" s="1431"/>
      <c r="AXC7" s="1431"/>
      <c r="AXD7" s="1431"/>
      <c r="AXE7" s="1431"/>
      <c r="AXF7" s="1431"/>
      <c r="AXG7" s="1431"/>
      <c r="AXH7" s="1431"/>
      <c r="AXI7" s="1431"/>
      <c r="AXJ7" s="1431"/>
      <c r="AXK7" s="1431"/>
      <c r="AXL7" s="1431"/>
      <c r="AXM7" s="1431"/>
      <c r="AXN7" s="1431"/>
      <c r="AXO7" s="1431"/>
      <c r="AXP7" s="1431"/>
      <c r="AXQ7" s="1431"/>
      <c r="AXR7" s="1431"/>
      <c r="AXS7" s="1431"/>
      <c r="AXT7" s="1431"/>
      <c r="AXU7" s="1431"/>
      <c r="AXV7" s="1431"/>
      <c r="AXW7" s="1431"/>
      <c r="AXX7" s="1431"/>
      <c r="AXY7" s="1431"/>
      <c r="AXZ7" s="1431"/>
      <c r="AYA7" s="1431"/>
      <c r="AYB7" s="1431"/>
      <c r="AYC7" s="1431"/>
      <c r="AYD7" s="1431"/>
      <c r="AYE7" s="1431"/>
      <c r="AYF7" s="1431"/>
      <c r="AYG7" s="1431"/>
      <c r="AYH7" s="1431"/>
      <c r="AYI7" s="1431"/>
      <c r="AYJ7" s="1431"/>
      <c r="AYK7" s="1431"/>
      <c r="AYL7" s="1431"/>
      <c r="AYM7" s="1431"/>
      <c r="AYN7" s="1431"/>
      <c r="AYO7" s="1431"/>
      <c r="AYP7" s="1431"/>
      <c r="AYQ7" s="1431"/>
      <c r="AYR7" s="1431"/>
      <c r="AYS7" s="1431"/>
      <c r="AYT7" s="1431"/>
      <c r="AYU7" s="1431"/>
      <c r="AYV7" s="1431"/>
      <c r="AYW7" s="1431"/>
      <c r="AYX7" s="1431"/>
      <c r="AYY7" s="1431"/>
      <c r="AYZ7" s="1431"/>
      <c r="AZA7" s="1431"/>
      <c r="AZB7" s="1431"/>
      <c r="AZC7" s="1431"/>
      <c r="AZD7" s="1431"/>
      <c r="AZE7" s="1431"/>
      <c r="AZF7" s="1431"/>
      <c r="AZG7" s="1431"/>
      <c r="AZH7" s="1431"/>
      <c r="AZI7" s="1431"/>
      <c r="AZJ7" s="1431"/>
      <c r="AZK7" s="1431"/>
      <c r="AZL7" s="1431"/>
      <c r="AZM7" s="1431"/>
      <c r="AZN7" s="1431"/>
      <c r="AZO7" s="1431"/>
      <c r="AZP7" s="1431"/>
      <c r="AZQ7" s="1431"/>
      <c r="AZR7" s="1431"/>
      <c r="AZS7" s="1431"/>
      <c r="AZT7" s="1431"/>
      <c r="AZU7" s="1431"/>
      <c r="AZV7" s="1431"/>
      <c r="AZW7" s="1431"/>
      <c r="AZX7" s="1431"/>
      <c r="AZY7" s="1431"/>
      <c r="AZZ7" s="1431"/>
      <c r="BAA7" s="1431"/>
      <c r="BAB7" s="1431"/>
      <c r="BAC7" s="1431"/>
      <c r="BAD7" s="1431"/>
      <c r="BAE7" s="1431"/>
      <c r="BAF7" s="1431"/>
      <c r="BAG7" s="1431"/>
      <c r="BAH7" s="1431"/>
      <c r="BAI7" s="1431"/>
      <c r="BAJ7" s="1431"/>
      <c r="BAK7" s="1431"/>
      <c r="BAL7" s="1431"/>
      <c r="BAM7" s="1431"/>
      <c r="BAN7" s="1431"/>
      <c r="BAO7" s="1431"/>
      <c r="BAP7" s="1431"/>
      <c r="BAQ7" s="1431"/>
      <c r="BAR7" s="1431"/>
      <c r="BAS7" s="1431"/>
      <c r="BAT7" s="1431"/>
      <c r="BAU7" s="1431"/>
      <c r="BAV7" s="1431"/>
      <c r="BAW7" s="1431"/>
      <c r="BAX7" s="1431"/>
      <c r="BAY7" s="1431"/>
      <c r="BAZ7" s="1431"/>
      <c r="BBA7" s="1431"/>
      <c r="BBB7" s="1431"/>
      <c r="BBC7" s="1431"/>
      <c r="BBD7" s="1431"/>
      <c r="BBE7" s="1431"/>
      <c r="BBF7" s="1431"/>
      <c r="BBG7" s="1431"/>
      <c r="BBH7" s="1431"/>
      <c r="BBI7" s="1431"/>
      <c r="BBJ7" s="1431"/>
      <c r="BBK7" s="1431"/>
      <c r="BBL7" s="1431"/>
      <c r="BBM7" s="1431"/>
      <c r="BBN7" s="1431"/>
      <c r="BBO7" s="1431"/>
      <c r="BBP7" s="1431"/>
      <c r="BBQ7" s="1431"/>
      <c r="BBR7" s="1431"/>
      <c r="BBS7" s="1431"/>
      <c r="BBT7" s="1431"/>
      <c r="BBU7" s="1431"/>
      <c r="BBV7" s="1431"/>
      <c r="BBW7" s="1431"/>
      <c r="BBX7" s="1431"/>
      <c r="BBY7" s="1431"/>
      <c r="BBZ7" s="1431"/>
      <c r="BCA7" s="1431"/>
      <c r="BCB7" s="1431"/>
      <c r="BCC7" s="1431"/>
      <c r="BCD7" s="1431"/>
      <c r="BCE7" s="1431"/>
      <c r="BCF7" s="1431"/>
      <c r="BCG7" s="1431"/>
      <c r="BCH7" s="1431"/>
      <c r="BCI7" s="1431"/>
      <c r="BCJ7" s="1431"/>
      <c r="BCK7" s="1431"/>
      <c r="BCL7" s="1431"/>
      <c r="BCM7" s="1431"/>
      <c r="BCN7" s="1431"/>
      <c r="BCO7" s="1431"/>
      <c r="BCP7" s="1431"/>
      <c r="BCQ7" s="1431"/>
      <c r="BCR7" s="1431"/>
      <c r="BCS7" s="1431"/>
      <c r="BCT7" s="1431"/>
      <c r="BCU7" s="1431"/>
      <c r="BCV7" s="1431"/>
      <c r="BCW7" s="1431"/>
      <c r="BCX7" s="1431"/>
      <c r="BCY7" s="1431"/>
      <c r="BCZ7" s="1431"/>
      <c r="BDA7" s="1431"/>
      <c r="BDB7" s="1431"/>
      <c r="BDC7" s="1431"/>
      <c r="BDD7" s="1431"/>
      <c r="BDE7" s="1431"/>
      <c r="BDF7" s="1431"/>
      <c r="BDG7" s="1431"/>
      <c r="BDH7" s="1431"/>
      <c r="BDI7" s="1431"/>
      <c r="BDJ7" s="1431"/>
      <c r="BDK7" s="1431"/>
      <c r="BDL7" s="1431"/>
      <c r="BDM7" s="1431"/>
      <c r="BDN7" s="1431"/>
      <c r="BDO7" s="1431"/>
      <c r="BDP7" s="1431"/>
      <c r="BDQ7" s="1431"/>
      <c r="BDR7" s="1431"/>
      <c r="BDS7" s="1431"/>
      <c r="BDT7" s="1431"/>
      <c r="BDU7" s="1431"/>
      <c r="BDV7" s="1431"/>
      <c r="BDW7" s="1431"/>
      <c r="BDX7" s="1431"/>
      <c r="BDY7" s="1431"/>
      <c r="BDZ7" s="1431"/>
      <c r="BEA7" s="1431"/>
      <c r="BEB7" s="1431"/>
      <c r="BEC7" s="1431"/>
      <c r="BED7" s="1431"/>
      <c r="BEE7" s="1431"/>
      <c r="BEF7" s="1431"/>
      <c r="BEG7" s="1431"/>
      <c r="BEH7" s="1431"/>
      <c r="BEI7" s="1431"/>
      <c r="BEJ7" s="1431"/>
      <c r="BEK7" s="1431"/>
      <c r="BEL7" s="1431"/>
      <c r="BEM7" s="1431"/>
      <c r="BEN7" s="1431"/>
      <c r="BEO7" s="1431"/>
      <c r="BEP7" s="1431"/>
      <c r="BEQ7" s="1431"/>
      <c r="BER7" s="1431"/>
      <c r="BES7" s="1431"/>
      <c r="BET7" s="1431"/>
      <c r="BEU7" s="1431"/>
      <c r="BEV7" s="1431"/>
      <c r="BEW7" s="1431"/>
      <c r="BEX7" s="1431"/>
      <c r="BEY7" s="1431"/>
      <c r="BEZ7" s="1431"/>
      <c r="BFA7" s="1431"/>
      <c r="BFB7" s="1431"/>
      <c r="BFC7" s="1431"/>
      <c r="BFD7" s="1431"/>
      <c r="BFE7" s="1431"/>
      <c r="BFF7" s="1431"/>
      <c r="BFG7" s="1431"/>
      <c r="BFH7" s="1431"/>
      <c r="BFI7" s="1431"/>
      <c r="BFJ7" s="1431"/>
      <c r="BFK7" s="1431"/>
      <c r="BFL7" s="1431"/>
      <c r="BFM7" s="1431"/>
      <c r="BFN7" s="1431"/>
      <c r="BFO7" s="1431"/>
      <c r="BFP7" s="1431"/>
      <c r="BFQ7" s="1431"/>
      <c r="BFR7" s="1431"/>
      <c r="BFS7" s="1431"/>
      <c r="BFT7" s="1431"/>
      <c r="BFU7" s="1431"/>
      <c r="BFV7" s="1431"/>
      <c r="BFW7" s="1431"/>
      <c r="BFX7" s="1431"/>
      <c r="BFY7" s="1431"/>
      <c r="BFZ7" s="1431"/>
      <c r="BGA7" s="1431"/>
      <c r="BGB7" s="1431"/>
      <c r="BGC7" s="1431"/>
      <c r="BGD7" s="1431"/>
      <c r="BGE7" s="1431"/>
      <c r="BGF7" s="1431"/>
      <c r="BGG7" s="1431"/>
      <c r="BGH7" s="1431"/>
      <c r="BGI7" s="1431"/>
      <c r="BGJ7" s="1431"/>
      <c r="BGK7" s="1431"/>
      <c r="BGL7" s="1431"/>
      <c r="BGM7" s="1431"/>
      <c r="BGN7" s="1431"/>
      <c r="BGO7" s="1431"/>
      <c r="BGP7" s="1431"/>
      <c r="BGQ7" s="1431"/>
      <c r="BGR7" s="1431"/>
      <c r="BGS7" s="1431"/>
      <c r="BGT7" s="1431"/>
      <c r="BGU7" s="1431"/>
      <c r="BGV7" s="1431"/>
      <c r="BGW7" s="1431"/>
      <c r="BGX7" s="1431"/>
      <c r="BGY7" s="1431"/>
      <c r="BGZ7" s="1431"/>
      <c r="BHA7" s="1431"/>
      <c r="BHB7" s="1431"/>
      <c r="BHC7" s="1431"/>
      <c r="BHD7" s="1431"/>
      <c r="BHE7" s="1431"/>
      <c r="BHF7" s="1431"/>
      <c r="BHG7" s="1431"/>
      <c r="BHH7" s="1431"/>
      <c r="BHI7" s="1431"/>
      <c r="BHJ7" s="1431"/>
      <c r="BHK7" s="1431"/>
      <c r="BHL7" s="1431"/>
      <c r="BHM7" s="1431"/>
      <c r="BHN7" s="1431"/>
      <c r="BHO7" s="1431"/>
      <c r="BHP7" s="1431"/>
      <c r="BHQ7" s="1431"/>
      <c r="BHR7" s="1431"/>
      <c r="BHS7" s="1431"/>
      <c r="BHT7" s="1431"/>
      <c r="BHU7" s="1431"/>
      <c r="BHV7" s="1431"/>
      <c r="BHW7" s="1431"/>
      <c r="BHX7" s="1431"/>
      <c r="BHY7" s="1431"/>
      <c r="BHZ7" s="1431"/>
      <c r="BIA7" s="1431"/>
      <c r="BIB7" s="1431"/>
      <c r="BIC7" s="1431"/>
      <c r="BID7" s="1431"/>
      <c r="BIE7" s="1431"/>
      <c r="BIF7" s="1431"/>
      <c r="BIG7" s="1431"/>
      <c r="BIH7" s="1431"/>
      <c r="BII7" s="1431"/>
      <c r="BIJ7" s="1431"/>
      <c r="BIK7" s="1431"/>
      <c r="BIL7" s="1431"/>
      <c r="BIM7" s="1431"/>
      <c r="BIN7" s="1431"/>
      <c r="BIO7" s="1431"/>
      <c r="BIP7" s="1431"/>
      <c r="BIQ7" s="1431"/>
      <c r="BIR7" s="1431"/>
      <c r="BIS7" s="1431"/>
      <c r="BIT7" s="1431"/>
      <c r="BIU7" s="1431"/>
      <c r="BIV7" s="1431"/>
      <c r="BIW7" s="1431"/>
      <c r="BIX7" s="1431"/>
      <c r="BIY7" s="1431"/>
      <c r="BIZ7" s="1431"/>
      <c r="BJA7" s="1431"/>
      <c r="BJB7" s="1431"/>
      <c r="BJC7" s="1431"/>
      <c r="BJD7" s="1431"/>
      <c r="BJE7" s="1431"/>
      <c r="BJF7" s="1431"/>
      <c r="BJG7" s="1431"/>
      <c r="BJH7" s="1431"/>
      <c r="BJI7" s="1431"/>
      <c r="BJJ7" s="1431"/>
      <c r="BJK7" s="1431"/>
      <c r="BJL7" s="1431"/>
      <c r="BJM7" s="1431"/>
      <c r="BJN7" s="1431"/>
      <c r="BJO7" s="1431"/>
      <c r="BJP7" s="1431"/>
      <c r="BJQ7" s="1431"/>
      <c r="BJR7" s="1431"/>
      <c r="BJS7" s="1431"/>
      <c r="BJT7" s="1431"/>
      <c r="BJU7" s="1431"/>
      <c r="BJV7" s="1431"/>
      <c r="BJW7" s="1431"/>
      <c r="BJX7" s="1431"/>
      <c r="BJY7" s="1431"/>
      <c r="BJZ7" s="1431"/>
      <c r="BKA7" s="1431"/>
      <c r="BKB7" s="1431"/>
      <c r="BKC7" s="1431"/>
      <c r="BKD7" s="1431"/>
      <c r="BKE7" s="1431"/>
      <c r="BKF7" s="1431"/>
      <c r="BKG7" s="1431"/>
      <c r="BKH7" s="1431"/>
      <c r="BKI7" s="1431"/>
      <c r="BKJ7" s="1431"/>
      <c r="BKK7" s="1431"/>
      <c r="BKL7" s="1431"/>
      <c r="BKM7" s="1431"/>
      <c r="BKN7" s="1431"/>
      <c r="BKO7" s="1431"/>
      <c r="BKP7" s="1431"/>
      <c r="BKQ7" s="1431"/>
      <c r="BKR7" s="1431"/>
      <c r="BKS7" s="1431"/>
      <c r="BKT7" s="1431"/>
      <c r="BKU7" s="1431"/>
      <c r="BKV7" s="1431"/>
      <c r="BKW7" s="1431"/>
      <c r="BKX7" s="1431"/>
      <c r="BKY7" s="1431"/>
      <c r="BKZ7" s="1431"/>
      <c r="BLA7" s="1431"/>
      <c r="BLB7" s="1431"/>
      <c r="BLC7" s="1431"/>
      <c r="BLD7" s="1431"/>
      <c r="BLE7" s="1431"/>
      <c r="BLF7" s="1431"/>
      <c r="BLG7" s="1431"/>
      <c r="BLH7" s="1431"/>
      <c r="BLI7" s="1431"/>
      <c r="BLJ7" s="1431"/>
      <c r="BLK7" s="1431"/>
      <c r="BLL7" s="1431"/>
      <c r="BLM7" s="1431"/>
      <c r="BLN7" s="1431"/>
      <c r="BLO7" s="1431"/>
      <c r="BLP7" s="1431"/>
      <c r="BLQ7" s="1431"/>
      <c r="BLR7" s="1431"/>
      <c r="BLS7" s="1431"/>
      <c r="BLT7" s="1431"/>
      <c r="BLU7" s="1431"/>
      <c r="BLV7" s="1431"/>
      <c r="BLW7" s="1431"/>
      <c r="BLX7" s="1431"/>
      <c r="BLY7" s="1431"/>
      <c r="BLZ7" s="1431"/>
      <c r="BMA7" s="1431"/>
      <c r="BMB7" s="1431"/>
      <c r="BMC7" s="1431"/>
      <c r="BMD7" s="1431"/>
      <c r="BME7" s="1431"/>
      <c r="BMF7" s="1431"/>
      <c r="BMG7" s="1431"/>
      <c r="BMH7" s="1431"/>
      <c r="BMI7" s="1431"/>
      <c r="BMJ7" s="1431"/>
      <c r="BMK7" s="1431"/>
      <c r="BML7" s="1431"/>
      <c r="BMM7" s="1431"/>
      <c r="BMN7" s="1431"/>
      <c r="BMO7" s="1431"/>
      <c r="BMP7" s="1431"/>
      <c r="BMQ7" s="1431"/>
      <c r="BMR7" s="1431"/>
      <c r="BMS7" s="1431"/>
      <c r="BMT7" s="1431"/>
      <c r="BMU7" s="1431"/>
      <c r="BMV7" s="1431"/>
      <c r="BMW7" s="1431"/>
      <c r="BMX7" s="1431"/>
      <c r="BMY7" s="1431"/>
      <c r="BMZ7" s="1431"/>
      <c r="BNA7" s="1431"/>
      <c r="BNB7" s="1431"/>
      <c r="BNC7" s="1431"/>
      <c r="BND7" s="1431"/>
      <c r="BNE7" s="1431"/>
      <c r="BNF7" s="1431"/>
      <c r="BNG7" s="1431"/>
      <c r="BNH7" s="1431"/>
      <c r="BNI7" s="1431"/>
      <c r="BNJ7" s="1431"/>
      <c r="BNK7" s="1431"/>
      <c r="BNL7" s="1431"/>
      <c r="BNM7" s="1431"/>
      <c r="BNN7" s="1431"/>
      <c r="BNO7" s="1431"/>
      <c r="BNP7" s="1431"/>
      <c r="BNQ7" s="1431"/>
      <c r="BNR7" s="1431"/>
      <c r="BNS7" s="1431"/>
      <c r="BNT7" s="1431"/>
      <c r="BNU7" s="1431"/>
      <c r="BNV7" s="1431"/>
      <c r="BNW7" s="1431"/>
      <c r="BNX7" s="1431"/>
      <c r="BNY7" s="1431"/>
      <c r="BNZ7" s="1431"/>
      <c r="BOA7" s="1431"/>
      <c r="BOB7" s="1431"/>
      <c r="BOC7" s="1431"/>
      <c r="BOD7" s="1431"/>
      <c r="BOE7" s="1431"/>
      <c r="BOF7" s="1431"/>
      <c r="BOG7" s="1431"/>
      <c r="BOH7" s="1431"/>
      <c r="BOI7" s="1431"/>
      <c r="BOJ7" s="1431"/>
      <c r="BOK7" s="1431"/>
      <c r="BOL7" s="1431"/>
      <c r="BOM7" s="1431"/>
      <c r="BON7" s="1431"/>
      <c r="BOO7" s="1431"/>
      <c r="BOP7" s="1431"/>
      <c r="BOQ7" s="1431"/>
      <c r="BOR7" s="1431"/>
      <c r="BOS7" s="1431"/>
      <c r="BOT7" s="1431"/>
      <c r="BOU7" s="1431"/>
      <c r="BOV7" s="1431"/>
      <c r="BOW7" s="1431"/>
      <c r="BOX7" s="1431"/>
      <c r="BOY7" s="1431"/>
      <c r="BOZ7" s="1431"/>
      <c r="BPA7" s="1431"/>
      <c r="BPB7" s="1431"/>
      <c r="BPC7" s="1431"/>
      <c r="BPD7" s="1431"/>
      <c r="BPE7" s="1431"/>
      <c r="BPF7" s="1431"/>
      <c r="BPG7" s="1431"/>
      <c r="BPH7" s="1431"/>
      <c r="BPI7" s="1431"/>
      <c r="BPJ7" s="1431"/>
      <c r="BPK7" s="1431"/>
      <c r="BPL7" s="1431"/>
      <c r="BPM7" s="1431"/>
      <c r="BPN7" s="1431"/>
      <c r="BPO7" s="1431"/>
      <c r="BPP7" s="1431"/>
      <c r="BPQ7" s="1431"/>
      <c r="BPR7" s="1431"/>
      <c r="BPS7" s="1431"/>
      <c r="BPT7" s="1431"/>
      <c r="BPU7" s="1431"/>
      <c r="BPV7" s="1431"/>
      <c r="BPW7" s="1431"/>
      <c r="BPX7" s="1431"/>
      <c r="BPY7" s="1431"/>
      <c r="BPZ7" s="1431"/>
      <c r="BQA7" s="1431"/>
      <c r="BQB7" s="1431"/>
      <c r="BQC7" s="1431"/>
      <c r="BQD7" s="1431"/>
      <c r="BQE7" s="1431"/>
      <c r="BQF7" s="1431"/>
      <c r="BQG7" s="1431"/>
      <c r="BQH7" s="1431"/>
      <c r="BQI7" s="1431"/>
      <c r="BQJ7" s="1431"/>
      <c r="BQK7" s="1431"/>
      <c r="BQL7" s="1431"/>
      <c r="BQM7" s="1431"/>
      <c r="BQN7" s="1431"/>
      <c r="BQO7" s="1431"/>
      <c r="BQP7" s="1431"/>
      <c r="BQQ7" s="1431"/>
      <c r="BQR7" s="1431"/>
      <c r="BQS7" s="1431"/>
      <c r="BQT7" s="1431"/>
      <c r="BQU7" s="1431"/>
      <c r="BQV7" s="1431"/>
      <c r="BQW7" s="1431"/>
      <c r="BQX7" s="1431"/>
      <c r="BQY7" s="1431"/>
      <c r="BQZ7" s="1431"/>
      <c r="BRA7" s="1431"/>
      <c r="BRB7" s="1431"/>
      <c r="BRC7" s="1431"/>
      <c r="BRD7" s="1431"/>
      <c r="BRE7" s="1431"/>
      <c r="BRF7" s="1431"/>
      <c r="BRG7" s="1431"/>
      <c r="BRH7" s="1431"/>
      <c r="BRI7" s="1431"/>
      <c r="BRJ7" s="1431"/>
      <c r="BRK7" s="1431"/>
      <c r="BRL7" s="1431"/>
      <c r="BRM7" s="1431"/>
      <c r="BRN7" s="1431"/>
      <c r="BRO7" s="1431"/>
      <c r="BRP7" s="1431"/>
      <c r="BRQ7" s="1431"/>
      <c r="BRR7" s="1431"/>
      <c r="BRS7" s="1431"/>
      <c r="BRT7" s="1431"/>
      <c r="BRU7" s="1431"/>
      <c r="BRV7" s="1431"/>
      <c r="BRW7" s="1431"/>
      <c r="BRX7" s="1431"/>
      <c r="BRY7" s="1431"/>
      <c r="BRZ7" s="1431"/>
      <c r="BSA7" s="1431"/>
      <c r="BSB7" s="1431"/>
      <c r="BSC7" s="1431"/>
      <c r="BSD7" s="1431"/>
      <c r="BSE7" s="1431"/>
      <c r="BSF7" s="1431"/>
      <c r="BSG7" s="1431"/>
      <c r="BSH7" s="1431"/>
      <c r="BSI7" s="1431"/>
      <c r="BSJ7" s="1431"/>
      <c r="BSK7" s="1431"/>
      <c r="BSL7" s="1431"/>
      <c r="BSM7" s="1431"/>
      <c r="BSN7" s="1431"/>
      <c r="BSO7" s="1431"/>
      <c r="BSP7" s="1431"/>
      <c r="BSQ7" s="1431"/>
      <c r="BSR7" s="1431"/>
      <c r="BSS7" s="1431"/>
      <c r="BST7" s="1431"/>
      <c r="BSU7" s="1431"/>
      <c r="BSV7" s="1431"/>
      <c r="BSW7" s="1431"/>
      <c r="BSX7" s="1431"/>
      <c r="BSY7" s="1431"/>
      <c r="BSZ7" s="1431"/>
      <c r="BTA7" s="1431"/>
      <c r="BTB7" s="1431"/>
      <c r="BTC7" s="1431"/>
      <c r="BTD7" s="1431"/>
      <c r="BTE7" s="1431"/>
      <c r="BTF7" s="1431"/>
      <c r="BTG7" s="1431"/>
      <c r="BTH7" s="1431"/>
      <c r="BTI7" s="1431"/>
      <c r="BTJ7" s="1431"/>
      <c r="BTK7" s="1431"/>
      <c r="BTL7" s="1431"/>
      <c r="BTM7" s="1431"/>
      <c r="BTN7" s="1431"/>
      <c r="BTO7" s="1431"/>
      <c r="BTP7" s="1431"/>
      <c r="BTQ7" s="1431"/>
      <c r="BTR7" s="1431"/>
      <c r="BTS7" s="1431"/>
      <c r="BTT7" s="1431"/>
      <c r="BTU7" s="1431"/>
      <c r="BTV7" s="1431"/>
      <c r="BTW7" s="1431"/>
      <c r="BTX7" s="1431"/>
      <c r="BTY7" s="1431"/>
      <c r="BTZ7" s="1431"/>
      <c r="BUA7" s="1431"/>
      <c r="BUB7" s="1431"/>
      <c r="BUC7" s="1431"/>
      <c r="BUD7" s="1431"/>
      <c r="BUE7" s="1431"/>
      <c r="BUF7" s="1431"/>
      <c r="BUG7" s="1431"/>
      <c r="BUH7" s="1431"/>
      <c r="BUI7" s="1431"/>
      <c r="BUJ7" s="1431"/>
      <c r="BUK7" s="1431"/>
      <c r="BUL7" s="1431"/>
      <c r="BUM7" s="1431"/>
      <c r="BUN7" s="1431"/>
      <c r="BUO7" s="1431"/>
      <c r="BUP7" s="1431"/>
      <c r="BUQ7" s="1431"/>
      <c r="BUR7" s="1431"/>
      <c r="BUS7" s="1431"/>
      <c r="BUT7" s="1431"/>
      <c r="BUU7" s="1431"/>
      <c r="BUV7" s="1431"/>
      <c r="BUW7" s="1431"/>
      <c r="BUX7" s="1431"/>
      <c r="BUY7" s="1431"/>
      <c r="BUZ7" s="1431"/>
      <c r="BVA7" s="1431"/>
      <c r="BVB7" s="1431"/>
      <c r="BVC7" s="1431"/>
      <c r="BVD7" s="1431"/>
      <c r="BVE7" s="1431"/>
      <c r="BVF7" s="1431"/>
      <c r="BVG7" s="1431"/>
      <c r="BVH7" s="1431"/>
      <c r="BVI7" s="1431"/>
      <c r="BVJ7" s="1431"/>
      <c r="BVK7" s="1431"/>
      <c r="BVL7" s="1431"/>
      <c r="BVM7" s="1431"/>
      <c r="BVN7" s="1431"/>
      <c r="BVO7" s="1431"/>
      <c r="BVP7" s="1431"/>
      <c r="BVQ7" s="1431"/>
      <c r="BVR7" s="1431"/>
      <c r="BVS7" s="1431"/>
      <c r="BVT7" s="1431"/>
      <c r="BVU7" s="1431"/>
      <c r="BVV7" s="1431"/>
      <c r="BVW7" s="1431"/>
      <c r="BVX7" s="1431"/>
      <c r="BVY7" s="1431"/>
      <c r="BVZ7" s="1431"/>
      <c r="BWA7" s="1431"/>
      <c r="BWB7" s="1431"/>
      <c r="BWC7" s="1431"/>
      <c r="BWD7" s="1431"/>
      <c r="BWE7" s="1431"/>
      <c r="BWF7" s="1431"/>
      <c r="BWG7" s="1431"/>
      <c r="BWH7" s="1431"/>
      <c r="BWI7" s="1431"/>
      <c r="BWJ7" s="1431"/>
      <c r="BWK7" s="1431"/>
      <c r="BWL7" s="1431"/>
      <c r="BWM7" s="1431"/>
      <c r="BWN7" s="1431"/>
      <c r="BWO7" s="1431"/>
      <c r="BWP7" s="1431"/>
      <c r="BWQ7" s="1431"/>
      <c r="BWR7" s="1431"/>
      <c r="BWS7" s="1431"/>
      <c r="BWT7" s="1431"/>
      <c r="BWU7" s="1431"/>
      <c r="BWV7" s="1431"/>
      <c r="BWW7" s="1431"/>
      <c r="BWX7" s="1431"/>
      <c r="BWY7" s="1431"/>
      <c r="BWZ7" s="1431"/>
      <c r="BXA7" s="1431"/>
      <c r="BXB7" s="1431"/>
      <c r="BXC7" s="1431"/>
      <c r="BXD7" s="1431"/>
      <c r="BXE7" s="1431"/>
      <c r="BXF7" s="1431"/>
      <c r="BXG7" s="1431"/>
      <c r="BXH7" s="1431"/>
      <c r="BXI7" s="1431"/>
      <c r="BXJ7" s="1431"/>
      <c r="BXK7" s="1431"/>
      <c r="BXL7" s="1431"/>
      <c r="BXM7" s="1431"/>
      <c r="BXN7" s="1431"/>
      <c r="BXO7" s="1431"/>
      <c r="BXP7" s="1431"/>
      <c r="BXQ7" s="1431"/>
      <c r="BXR7" s="1431"/>
      <c r="BXS7" s="1431"/>
      <c r="BXT7" s="1431"/>
      <c r="BXU7" s="1431"/>
      <c r="BXV7" s="1431"/>
      <c r="BXW7" s="1431"/>
      <c r="BXX7" s="1431"/>
      <c r="BXY7" s="1431"/>
      <c r="BXZ7" s="1431"/>
      <c r="BYA7" s="1431"/>
      <c r="BYB7" s="1431"/>
      <c r="BYC7" s="1431"/>
      <c r="BYD7" s="1431"/>
      <c r="BYE7" s="1431"/>
      <c r="BYF7" s="1431"/>
      <c r="BYG7" s="1431"/>
      <c r="BYH7" s="1431"/>
      <c r="BYI7" s="1431"/>
      <c r="BYJ7" s="1431"/>
      <c r="BYK7" s="1431"/>
      <c r="BYL7" s="1431"/>
      <c r="BYM7" s="1431"/>
      <c r="BYN7" s="1431"/>
      <c r="BYO7" s="1431"/>
      <c r="BYP7" s="1431"/>
      <c r="BYQ7" s="1431"/>
      <c r="BYR7" s="1431"/>
      <c r="BYS7" s="1431"/>
      <c r="BYT7" s="1431"/>
      <c r="BYU7" s="1431"/>
      <c r="BYV7" s="1431"/>
      <c r="BYW7" s="1431"/>
      <c r="BYX7" s="1431"/>
      <c r="BYY7" s="1431"/>
      <c r="BYZ7" s="1431"/>
      <c r="BZA7" s="1431"/>
      <c r="BZB7" s="1431"/>
      <c r="BZC7" s="1431"/>
      <c r="BZD7" s="1431"/>
      <c r="BZE7" s="1431"/>
      <c r="BZF7" s="1431"/>
      <c r="BZG7" s="1431"/>
      <c r="BZH7" s="1431"/>
      <c r="BZI7" s="1431"/>
      <c r="BZJ7" s="1431"/>
      <c r="BZK7" s="1431"/>
      <c r="BZL7" s="1431"/>
      <c r="BZM7" s="1431"/>
      <c r="BZN7" s="1431"/>
      <c r="BZO7" s="1431"/>
      <c r="BZP7" s="1431"/>
      <c r="BZQ7" s="1431"/>
      <c r="BZR7" s="1431"/>
      <c r="BZS7" s="1431"/>
      <c r="BZT7" s="1431"/>
      <c r="BZU7" s="1431"/>
      <c r="BZV7" s="1431"/>
      <c r="BZW7" s="1431"/>
      <c r="BZX7" s="1431"/>
      <c r="BZY7" s="1431"/>
      <c r="BZZ7" s="1431"/>
      <c r="CAA7" s="1431"/>
      <c r="CAB7" s="1431"/>
      <c r="CAC7" s="1431"/>
      <c r="CAD7" s="1431"/>
      <c r="CAE7" s="1431"/>
      <c r="CAF7" s="1431"/>
      <c r="CAG7" s="1431"/>
      <c r="CAH7" s="1431"/>
      <c r="CAI7" s="1431"/>
      <c r="CAJ7" s="1431"/>
      <c r="CAK7" s="1431"/>
      <c r="CAL7" s="1431"/>
      <c r="CAM7" s="1431"/>
      <c r="CAN7" s="1431"/>
      <c r="CAO7" s="1431"/>
      <c r="CAP7" s="1431"/>
      <c r="CAQ7" s="1431"/>
      <c r="CAR7" s="1431"/>
      <c r="CAS7" s="1431"/>
      <c r="CAT7" s="1431"/>
      <c r="CAU7" s="1431"/>
      <c r="CAV7" s="1431"/>
      <c r="CAW7" s="1431"/>
      <c r="CAX7" s="1431"/>
      <c r="CAY7" s="1431"/>
      <c r="CAZ7" s="1431"/>
      <c r="CBA7" s="1431"/>
      <c r="CBB7" s="1431"/>
      <c r="CBC7" s="1431"/>
      <c r="CBD7" s="1431"/>
      <c r="CBE7" s="1431"/>
      <c r="CBF7" s="1431"/>
      <c r="CBG7" s="1431"/>
      <c r="CBH7" s="1431"/>
      <c r="CBI7" s="1431"/>
      <c r="CBJ7" s="1431"/>
      <c r="CBK7" s="1431"/>
      <c r="CBL7" s="1431"/>
      <c r="CBM7" s="1431"/>
      <c r="CBN7" s="1431"/>
      <c r="CBO7" s="1431"/>
      <c r="CBP7" s="1431"/>
      <c r="CBQ7" s="1431"/>
      <c r="CBR7" s="1431"/>
      <c r="CBS7" s="1431"/>
      <c r="CBT7" s="1431"/>
      <c r="CBU7" s="1431"/>
      <c r="CBV7" s="1431"/>
      <c r="CBW7" s="1431"/>
      <c r="CBX7" s="1431"/>
      <c r="CBY7" s="1431"/>
      <c r="CBZ7" s="1431"/>
      <c r="CCA7" s="1431"/>
      <c r="CCB7" s="1431"/>
      <c r="CCC7" s="1431"/>
      <c r="CCD7" s="1431"/>
      <c r="CCE7" s="1431"/>
      <c r="CCF7" s="1431"/>
      <c r="CCG7" s="1431"/>
      <c r="CCH7" s="1431"/>
      <c r="CCI7" s="1431"/>
      <c r="CCJ7" s="1431"/>
      <c r="CCK7" s="1431"/>
      <c r="CCL7" s="1431"/>
      <c r="CCM7" s="1431"/>
      <c r="CCN7" s="1431"/>
      <c r="CCO7" s="1431"/>
      <c r="CCP7" s="1431"/>
      <c r="CCQ7" s="1431"/>
      <c r="CCR7" s="1431"/>
      <c r="CCS7" s="1431"/>
      <c r="CCT7" s="1431"/>
      <c r="CCU7" s="1431"/>
      <c r="CCV7" s="1431"/>
      <c r="CCW7" s="1431"/>
      <c r="CCX7" s="1431"/>
      <c r="CCY7" s="1431"/>
      <c r="CCZ7" s="1431"/>
      <c r="CDA7" s="1431"/>
      <c r="CDB7" s="1431"/>
      <c r="CDC7" s="1431"/>
      <c r="CDD7" s="1431"/>
      <c r="CDE7" s="1431"/>
      <c r="CDF7" s="1431"/>
      <c r="CDG7" s="1431"/>
      <c r="CDH7" s="1431"/>
      <c r="CDI7" s="1431"/>
      <c r="CDJ7" s="1431"/>
      <c r="CDK7" s="1431"/>
      <c r="CDL7" s="1431"/>
      <c r="CDM7" s="1431"/>
      <c r="CDN7" s="1431"/>
      <c r="CDO7" s="1431"/>
      <c r="CDP7" s="1431"/>
      <c r="CDQ7" s="1431"/>
      <c r="CDR7" s="1431"/>
      <c r="CDS7" s="1431"/>
      <c r="CDT7" s="1431"/>
      <c r="CDU7" s="1431"/>
      <c r="CDV7" s="1431"/>
      <c r="CDW7" s="1431"/>
      <c r="CDX7" s="1431"/>
      <c r="CDY7" s="1431"/>
      <c r="CDZ7" s="1431"/>
      <c r="CEA7" s="1431"/>
      <c r="CEB7" s="1431"/>
      <c r="CEC7" s="1431"/>
      <c r="CED7" s="1431"/>
      <c r="CEE7" s="1431"/>
      <c r="CEF7" s="1431"/>
      <c r="CEG7" s="1431"/>
      <c r="CEH7" s="1431"/>
      <c r="CEI7" s="1431"/>
      <c r="CEJ7" s="1431"/>
      <c r="CEK7" s="1431"/>
      <c r="CEL7" s="1431"/>
      <c r="CEM7" s="1431"/>
      <c r="CEN7" s="1431"/>
      <c r="CEO7" s="1431"/>
      <c r="CEP7" s="1431"/>
      <c r="CEQ7" s="1431"/>
      <c r="CER7" s="1431"/>
      <c r="CES7" s="1431"/>
      <c r="CET7" s="1431"/>
      <c r="CEU7" s="1431"/>
      <c r="CEV7" s="1431"/>
      <c r="CEW7" s="1431"/>
      <c r="CEX7" s="1431"/>
      <c r="CEY7" s="1431"/>
      <c r="CEZ7" s="1431"/>
      <c r="CFA7" s="1431"/>
      <c r="CFB7" s="1431"/>
      <c r="CFC7" s="1431"/>
      <c r="CFD7" s="1431"/>
      <c r="CFE7" s="1431"/>
      <c r="CFF7" s="1431"/>
      <c r="CFG7" s="1431"/>
      <c r="CFH7" s="1431"/>
      <c r="CFI7" s="1431"/>
      <c r="CFJ7" s="1431"/>
      <c r="CFK7" s="1431"/>
      <c r="CFL7" s="1431"/>
      <c r="CFM7" s="1431"/>
      <c r="CFN7" s="1431"/>
      <c r="CFO7" s="1431"/>
      <c r="CFP7" s="1431"/>
      <c r="CFQ7" s="1431"/>
      <c r="CFR7" s="1431"/>
      <c r="CFS7" s="1431"/>
      <c r="CFT7" s="1431"/>
      <c r="CFU7" s="1431"/>
      <c r="CFV7" s="1431"/>
      <c r="CFW7" s="1431"/>
      <c r="CFX7" s="1431"/>
      <c r="CFY7" s="1431"/>
      <c r="CFZ7" s="1431"/>
      <c r="CGA7" s="1431"/>
      <c r="CGB7" s="1431"/>
      <c r="CGC7" s="1431"/>
      <c r="CGD7" s="1431"/>
      <c r="CGE7" s="1431"/>
      <c r="CGF7" s="1431"/>
      <c r="CGG7" s="1431"/>
      <c r="CGH7" s="1431"/>
      <c r="CGI7" s="1431"/>
      <c r="CGJ7" s="1431"/>
      <c r="CGK7" s="1431"/>
      <c r="CGL7" s="1431"/>
      <c r="CGM7" s="1431"/>
      <c r="CGN7" s="1431"/>
      <c r="CGO7" s="1431"/>
      <c r="CGP7" s="1431"/>
      <c r="CGQ7" s="1431"/>
      <c r="CGR7" s="1431"/>
      <c r="CGS7" s="1431"/>
      <c r="CGT7" s="1431"/>
      <c r="CGU7" s="1431"/>
      <c r="CGV7" s="1431"/>
      <c r="CGW7" s="1431"/>
      <c r="CGX7" s="1431"/>
      <c r="CGY7" s="1431"/>
      <c r="CGZ7" s="1431"/>
      <c r="CHA7" s="1431"/>
      <c r="CHB7" s="1431"/>
      <c r="CHC7" s="1431"/>
      <c r="CHD7" s="1431"/>
      <c r="CHE7" s="1431"/>
      <c r="CHF7" s="1431"/>
      <c r="CHG7" s="1431"/>
      <c r="CHH7" s="1431"/>
      <c r="CHI7" s="1431"/>
      <c r="CHJ7" s="1431"/>
      <c r="CHK7" s="1431"/>
      <c r="CHL7" s="1431"/>
      <c r="CHM7" s="1431"/>
      <c r="CHN7" s="1431"/>
      <c r="CHO7" s="1431"/>
      <c r="CHP7" s="1431"/>
      <c r="CHQ7" s="1431"/>
      <c r="CHR7" s="1431"/>
      <c r="CHS7" s="1431"/>
      <c r="CHT7" s="1431"/>
      <c r="CHU7" s="1431"/>
      <c r="CHV7" s="1431"/>
      <c r="CHW7" s="1431"/>
      <c r="CHX7" s="1431"/>
      <c r="CHY7" s="1431"/>
      <c r="CHZ7" s="1431"/>
      <c r="CIA7" s="1431"/>
      <c r="CIB7" s="1431"/>
      <c r="CIC7" s="1431"/>
      <c r="CID7" s="1431"/>
      <c r="CIE7" s="1431"/>
      <c r="CIF7" s="1431"/>
      <c r="CIG7" s="1431"/>
      <c r="CIH7" s="1431"/>
      <c r="CII7" s="1431"/>
      <c r="CIJ7" s="1431"/>
      <c r="CIK7" s="1431"/>
      <c r="CIL7" s="1431"/>
      <c r="CIM7" s="1431"/>
      <c r="CIN7" s="1431"/>
      <c r="CIO7" s="1431"/>
      <c r="CIP7" s="1431"/>
      <c r="CIQ7" s="1431"/>
      <c r="CIR7" s="1431"/>
      <c r="CIS7" s="1431"/>
      <c r="CIT7" s="1431"/>
      <c r="CIU7" s="1431"/>
      <c r="CIV7" s="1431"/>
      <c r="CIW7" s="1431"/>
      <c r="CIX7" s="1431"/>
      <c r="CIY7" s="1431"/>
      <c r="CIZ7" s="1431"/>
      <c r="CJA7" s="1431"/>
      <c r="CJB7" s="1431"/>
      <c r="CJC7" s="1431"/>
      <c r="CJD7" s="1431"/>
      <c r="CJE7" s="1431"/>
      <c r="CJF7" s="1431"/>
      <c r="CJG7" s="1431"/>
      <c r="CJH7" s="1431"/>
      <c r="CJI7" s="1431"/>
      <c r="CJJ7" s="1431"/>
      <c r="CJK7" s="1431"/>
      <c r="CJL7" s="1431"/>
      <c r="CJM7" s="1431"/>
      <c r="CJN7" s="1431"/>
      <c r="CJO7" s="1431"/>
      <c r="CJP7" s="1431"/>
      <c r="CJQ7" s="1431"/>
      <c r="CJR7" s="1431"/>
      <c r="CJS7" s="1431"/>
      <c r="CJT7" s="1431"/>
      <c r="CJU7" s="1431"/>
      <c r="CJV7" s="1431"/>
      <c r="CJW7" s="1431"/>
      <c r="CJX7" s="1431"/>
      <c r="CJY7" s="1431"/>
      <c r="CJZ7" s="1431"/>
      <c r="CKA7" s="1431"/>
      <c r="CKB7" s="1431"/>
      <c r="CKC7" s="1431"/>
      <c r="CKD7" s="1431"/>
      <c r="CKE7" s="1431"/>
      <c r="CKF7" s="1431"/>
      <c r="CKG7" s="1431"/>
      <c r="CKH7" s="1431"/>
      <c r="CKI7" s="1431"/>
      <c r="CKJ7" s="1431"/>
      <c r="CKK7" s="1431"/>
      <c r="CKL7" s="1431"/>
      <c r="CKM7" s="1431"/>
      <c r="CKN7" s="1431"/>
      <c r="CKO7" s="1431"/>
      <c r="CKP7" s="1431"/>
      <c r="CKQ7" s="1431"/>
      <c r="CKR7" s="1431"/>
      <c r="CKS7" s="1431"/>
      <c r="CKT7" s="1431"/>
      <c r="CKU7" s="1431"/>
      <c r="CKV7" s="1431"/>
      <c r="CKW7" s="1431"/>
      <c r="CKX7" s="1431"/>
      <c r="CKY7" s="1431"/>
      <c r="CKZ7" s="1431"/>
      <c r="CLA7" s="1431"/>
      <c r="CLB7" s="1431"/>
      <c r="CLC7" s="1431"/>
      <c r="CLD7" s="1431"/>
      <c r="CLE7" s="1431"/>
      <c r="CLF7" s="1431"/>
      <c r="CLG7" s="1431"/>
      <c r="CLH7" s="1431"/>
      <c r="CLI7" s="1431"/>
      <c r="CLJ7" s="1431"/>
      <c r="CLK7" s="1431"/>
      <c r="CLL7" s="1431"/>
      <c r="CLM7" s="1431"/>
      <c r="CLN7" s="1431"/>
      <c r="CLO7" s="1431"/>
      <c r="CLP7" s="1431"/>
      <c r="CLQ7" s="1431"/>
      <c r="CLR7" s="1431"/>
      <c r="CLS7" s="1431"/>
      <c r="CLT7" s="1431"/>
      <c r="CLU7" s="1431"/>
      <c r="CLV7" s="1431"/>
      <c r="CLW7" s="1431"/>
      <c r="CLX7" s="1431"/>
      <c r="CLY7" s="1431"/>
      <c r="CLZ7" s="1431"/>
      <c r="CMA7" s="1431"/>
      <c r="CMB7" s="1431"/>
      <c r="CMC7" s="1431"/>
      <c r="CMD7" s="1431"/>
      <c r="CME7" s="1431"/>
      <c r="CMF7" s="1431"/>
      <c r="CMG7" s="1431"/>
      <c r="CMH7" s="1431"/>
      <c r="CMI7" s="1431"/>
      <c r="CMJ7" s="1431"/>
      <c r="CMK7" s="1431"/>
      <c r="CML7" s="1431"/>
      <c r="CMM7" s="1431"/>
      <c r="CMN7" s="1431"/>
      <c r="CMO7" s="1431"/>
      <c r="CMP7" s="1431"/>
      <c r="CMQ7" s="1431"/>
      <c r="CMR7" s="1431"/>
      <c r="CMS7" s="1431"/>
      <c r="CMT7" s="1431"/>
      <c r="CMU7" s="1431"/>
      <c r="CMV7" s="1431"/>
      <c r="CMW7" s="1431"/>
      <c r="CMX7" s="1431"/>
      <c r="CMY7" s="1431"/>
      <c r="CMZ7" s="1431"/>
      <c r="CNA7" s="1431"/>
      <c r="CNB7" s="1431"/>
      <c r="CNC7" s="1431"/>
      <c r="CND7" s="1431"/>
      <c r="CNE7" s="1431"/>
      <c r="CNF7" s="1431"/>
      <c r="CNG7" s="1431"/>
      <c r="CNH7" s="1431"/>
      <c r="CNI7" s="1431"/>
      <c r="CNJ7" s="1431"/>
      <c r="CNK7" s="1431"/>
      <c r="CNL7" s="1431"/>
      <c r="CNM7" s="1431"/>
      <c r="CNN7" s="1431"/>
      <c r="CNO7" s="1431"/>
      <c r="CNP7" s="1431"/>
      <c r="CNQ7" s="1431"/>
      <c r="CNR7" s="1431"/>
      <c r="CNS7" s="1431"/>
      <c r="CNT7" s="1431"/>
      <c r="CNU7" s="1431"/>
      <c r="CNV7" s="1431"/>
      <c r="CNW7" s="1431"/>
      <c r="CNX7" s="1431"/>
      <c r="CNY7" s="1431"/>
      <c r="CNZ7" s="1431"/>
      <c r="COA7" s="1431"/>
      <c r="COB7" s="1431"/>
      <c r="COC7" s="1431"/>
      <c r="COD7" s="1431"/>
      <c r="COE7" s="1431"/>
      <c r="COF7" s="1431"/>
      <c r="COG7" s="1431"/>
      <c r="COH7" s="1431"/>
      <c r="COI7" s="1431"/>
      <c r="COJ7" s="1431"/>
      <c r="COK7" s="1431"/>
      <c r="COL7" s="1431"/>
      <c r="COM7" s="1431"/>
      <c r="CON7" s="1431"/>
      <c r="COO7" s="1431"/>
      <c r="COP7" s="1431"/>
      <c r="COQ7" s="1431"/>
      <c r="COR7" s="1431"/>
      <c r="COS7" s="1431"/>
      <c r="COT7" s="1431"/>
      <c r="COU7" s="1431"/>
      <c r="COV7" s="1431"/>
      <c r="COW7" s="1431"/>
      <c r="COX7" s="1431"/>
      <c r="COY7" s="1431"/>
      <c r="COZ7" s="1431"/>
      <c r="CPA7" s="1431"/>
      <c r="CPB7" s="1431"/>
      <c r="CPC7" s="1431"/>
      <c r="CPD7" s="1431"/>
      <c r="CPE7" s="1431"/>
      <c r="CPF7" s="1431"/>
      <c r="CPG7" s="1431"/>
      <c r="CPH7" s="1431"/>
      <c r="CPI7" s="1431"/>
      <c r="CPJ7" s="1431"/>
      <c r="CPK7" s="1431"/>
      <c r="CPL7" s="1431"/>
      <c r="CPM7" s="1431"/>
      <c r="CPN7" s="1431"/>
      <c r="CPO7" s="1431"/>
      <c r="CPP7" s="1431"/>
      <c r="CPQ7" s="1431"/>
      <c r="CPR7" s="1431"/>
      <c r="CPS7" s="1431"/>
      <c r="CPT7" s="1431"/>
      <c r="CPU7" s="1431"/>
      <c r="CPV7" s="1431"/>
      <c r="CPW7" s="1431"/>
      <c r="CPX7" s="1431"/>
      <c r="CPY7" s="1431"/>
      <c r="CPZ7" s="1431"/>
      <c r="CQA7" s="1431"/>
      <c r="CQB7" s="1431"/>
      <c r="CQC7" s="1431"/>
      <c r="CQD7" s="1431"/>
      <c r="CQE7" s="1431"/>
      <c r="CQF7" s="1431"/>
      <c r="CQG7" s="1431"/>
      <c r="CQH7" s="1431"/>
      <c r="CQI7" s="1431"/>
      <c r="CQJ7" s="1431"/>
      <c r="CQK7" s="1431"/>
      <c r="CQL7" s="1431"/>
      <c r="CQM7" s="1431"/>
      <c r="CQN7" s="1431"/>
      <c r="CQO7" s="1431"/>
      <c r="CQP7" s="1431"/>
      <c r="CQQ7" s="1431"/>
      <c r="CQR7" s="1431"/>
      <c r="CQS7" s="1431"/>
      <c r="CQT7" s="1431"/>
      <c r="CQU7" s="1431"/>
      <c r="CQV7" s="1431"/>
      <c r="CQW7" s="1431"/>
      <c r="CQX7" s="1431"/>
      <c r="CQY7" s="1431"/>
      <c r="CQZ7" s="1431"/>
      <c r="CRA7" s="1431"/>
      <c r="CRB7" s="1431"/>
      <c r="CRC7" s="1431"/>
      <c r="CRD7" s="1431"/>
      <c r="CRE7" s="1431"/>
      <c r="CRF7" s="1431"/>
      <c r="CRG7" s="1431"/>
      <c r="CRH7" s="1431"/>
      <c r="CRI7" s="1431"/>
      <c r="CRJ7" s="1431"/>
      <c r="CRK7" s="1431"/>
      <c r="CRL7" s="1431"/>
      <c r="CRM7" s="1431"/>
      <c r="CRN7" s="1431"/>
      <c r="CRO7" s="1431"/>
      <c r="CRP7" s="1431"/>
      <c r="CRQ7" s="1431"/>
      <c r="CRR7" s="1431"/>
      <c r="CRS7" s="1431"/>
      <c r="CRT7" s="1431"/>
      <c r="CRU7" s="1431"/>
      <c r="CRV7" s="1431"/>
      <c r="CRW7" s="1431"/>
      <c r="CRX7" s="1431"/>
      <c r="CRY7" s="1431"/>
      <c r="CRZ7" s="1431"/>
      <c r="CSA7" s="1431"/>
      <c r="CSB7" s="1431"/>
      <c r="CSC7" s="1431"/>
      <c r="CSD7" s="1431"/>
      <c r="CSE7" s="1431"/>
      <c r="CSF7" s="1431"/>
      <c r="CSG7" s="1431"/>
      <c r="CSH7" s="1431"/>
      <c r="CSI7" s="1431"/>
      <c r="CSJ7" s="1431"/>
      <c r="CSK7" s="1431"/>
      <c r="CSL7" s="1431"/>
      <c r="CSM7" s="1431"/>
      <c r="CSN7" s="1431"/>
      <c r="CSO7" s="1431"/>
      <c r="CSP7" s="1431"/>
      <c r="CSQ7" s="1431"/>
      <c r="CSR7" s="1431"/>
      <c r="CSS7" s="1431"/>
      <c r="CST7" s="1431"/>
      <c r="CSU7" s="1431"/>
      <c r="CSV7" s="1431"/>
      <c r="CSW7" s="1431"/>
      <c r="CSX7" s="1431"/>
      <c r="CSY7" s="1431"/>
      <c r="CSZ7" s="1431"/>
      <c r="CTA7" s="1431"/>
      <c r="CTB7" s="1431"/>
      <c r="CTC7" s="1431"/>
      <c r="CTD7" s="1431"/>
      <c r="CTE7" s="1431"/>
      <c r="CTF7" s="1431"/>
      <c r="CTG7" s="1431"/>
      <c r="CTH7" s="1431"/>
      <c r="CTI7" s="1431"/>
      <c r="CTJ7" s="1431"/>
      <c r="CTK7" s="1431"/>
      <c r="CTL7" s="1431"/>
      <c r="CTM7" s="1431"/>
      <c r="CTN7" s="1431"/>
      <c r="CTO7" s="1431"/>
      <c r="CTP7" s="1431"/>
      <c r="CTQ7" s="1431"/>
      <c r="CTR7" s="1431"/>
      <c r="CTS7" s="1431"/>
      <c r="CTT7" s="1431"/>
      <c r="CTU7" s="1431"/>
      <c r="CTV7" s="1431"/>
      <c r="CTW7" s="1431"/>
      <c r="CTX7" s="1431"/>
      <c r="CTY7" s="1431"/>
      <c r="CTZ7" s="1431"/>
      <c r="CUA7" s="1431"/>
      <c r="CUB7" s="1431"/>
      <c r="CUC7" s="1431"/>
      <c r="CUD7" s="1431"/>
      <c r="CUE7" s="1431"/>
      <c r="CUF7" s="1431"/>
      <c r="CUG7" s="1431"/>
      <c r="CUH7" s="1431"/>
      <c r="CUI7" s="1431"/>
      <c r="CUJ7" s="1431"/>
      <c r="CUK7" s="1431"/>
      <c r="CUL7" s="1431"/>
      <c r="CUM7" s="1431"/>
      <c r="CUN7" s="1431"/>
      <c r="CUO7" s="1431"/>
      <c r="CUP7" s="1431"/>
      <c r="CUQ7" s="1431"/>
      <c r="CUR7" s="1431"/>
      <c r="CUS7" s="1431"/>
      <c r="CUT7" s="1431"/>
      <c r="CUU7" s="1431"/>
      <c r="CUV7" s="1431"/>
      <c r="CUW7" s="1431"/>
      <c r="CUX7" s="1431"/>
      <c r="CUY7" s="1431"/>
      <c r="CUZ7" s="1431"/>
      <c r="CVA7" s="1431"/>
      <c r="CVB7" s="1431"/>
      <c r="CVC7" s="1431"/>
      <c r="CVD7" s="1431"/>
      <c r="CVE7" s="1431"/>
      <c r="CVF7" s="1431"/>
      <c r="CVG7" s="1431"/>
      <c r="CVH7" s="1431"/>
      <c r="CVI7" s="1431"/>
      <c r="CVJ7" s="1431"/>
      <c r="CVK7" s="1431"/>
      <c r="CVL7" s="1431"/>
      <c r="CVM7" s="1431"/>
      <c r="CVN7" s="1431"/>
      <c r="CVO7" s="1431"/>
      <c r="CVP7" s="1431"/>
      <c r="CVQ7" s="1431"/>
      <c r="CVR7" s="1431"/>
      <c r="CVS7" s="1431"/>
      <c r="CVT7" s="1431"/>
      <c r="CVU7" s="1431"/>
      <c r="CVV7" s="1431"/>
      <c r="CVW7" s="1431"/>
      <c r="CVX7" s="1431"/>
      <c r="CVY7" s="1431"/>
      <c r="CVZ7" s="1431"/>
      <c r="CWA7" s="1431"/>
      <c r="CWB7" s="1431"/>
      <c r="CWC7" s="1431"/>
      <c r="CWD7" s="1431"/>
      <c r="CWE7" s="1431"/>
      <c r="CWF7" s="1431"/>
      <c r="CWG7" s="1431"/>
      <c r="CWH7" s="1431"/>
      <c r="CWI7" s="1431"/>
      <c r="CWJ7" s="1431"/>
      <c r="CWK7" s="1431"/>
      <c r="CWL7" s="1431"/>
      <c r="CWM7" s="1431"/>
      <c r="CWN7" s="1431"/>
      <c r="CWO7" s="1431"/>
      <c r="CWP7" s="1431"/>
      <c r="CWQ7" s="1431"/>
      <c r="CWR7" s="1431"/>
      <c r="CWS7" s="1431"/>
      <c r="CWT7" s="1431"/>
      <c r="CWU7" s="1431"/>
      <c r="CWV7" s="1431"/>
      <c r="CWW7" s="1431"/>
      <c r="CWX7" s="1431"/>
      <c r="CWY7" s="1431"/>
      <c r="CWZ7" s="1431"/>
      <c r="CXA7" s="1431"/>
      <c r="CXB7" s="1431"/>
      <c r="CXC7" s="1431"/>
      <c r="CXD7" s="1431"/>
      <c r="CXE7" s="1431"/>
      <c r="CXF7" s="1431"/>
      <c r="CXG7" s="1431"/>
      <c r="CXH7" s="1431"/>
      <c r="CXI7" s="1431"/>
      <c r="CXJ7" s="1431"/>
      <c r="CXK7" s="1431"/>
      <c r="CXL7" s="1431"/>
      <c r="CXM7" s="1431"/>
      <c r="CXN7" s="1431"/>
      <c r="CXO7" s="1431"/>
      <c r="CXP7" s="1431"/>
      <c r="CXQ7" s="1431"/>
      <c r="CXR7" s="1431"/>
      <c r="CXS7" s="1431"/>
      <c r="CXT7" s="1431"/>
      <c r="CXU7" s="1431"/>
      <c r="CXV7" s="1431"/>
      <c r="CXW7" s="1431"/>
      <c r="CXX7" s="1431"/>
      <c r="CXY7" s="1431"/>
      <c r="CXZ7" s="1431"/>
      <c r="CYA7" s="1431"/>
      <c r="CYB7" s="1431"/>
      <c r="CYC7" s="1431"/>
      <c r="CYD7" s="1431"/>
      <c r="CYE7" s="1431"/>
      <c r="CYF7" s="1431"/>
      <c r="CYG7" s="1431"/>
      <c r="CYH7" s="1431"/>
      <c r="CYI7" s="1431"/>
      <c r="CYJ7" s="1431"/>
      <c r="CYK7" s="1431"/>
      <c r="CYL7" s="1431"/>
      <c r="CYM7" s="1431"/>
      <c r="CYN7" s="1431"/>
      <c r="CYO7" s="1431"/>
      <c r="CYP7" s="1431"/>
      <c r="CYQ7" s="1431"/>
      <c r="CYR7" s="1431"/>
      <c r="CYS7" s="1431"/>
      <c r="CYT7" s="1431"/>
      <c r="CYU7" s="1431"/>
      <c r="CYV7" s="1431"/>
      <c r="CYW7" s="1431"/>
      <c r="CYX7" s="1431"/>
      <c r="CYY7" s="1431"/>
      <c r="CYZ7" s="1431"/>
      <c r="CZA7" s="1431"/>
      <c r="CZB7" s="1431"/>
      <c r="CZC7" s="1431"/>
      <c r="CZD7" s="1431"/>
      <c r="CZE7" s="1431"/>
      <c r="CZF7" s="1431"/>
      <c r="CZG7" s="1431"/>
      <c r="CZH7" s="1431"/>
      <c r="CZI7" s="1431"/>
      <c r="CZJ7" s="1431"/>
      <c r="CZK7" s="1431"/>
      <c r="CZL7" s="1431"/>
      <c r="CZM7" s="1431"/>
      <c r="CZN7" s="1431"/>
      <c r="CZO7" s="1431"/>
      <c r="CZP7" s="1431"/>
      <c r="CZQ7" s="1431"/>
      <c r="CZR7" s="1431"/>
      <c r="CZS7" s="1431"/>
      <c r="CZT7" s="1431"/>
      <c r="CZU7" s="1431"/>
      <c r="CZV7" s="1431"/>
      <c r="CZW7" s="1431"/>
      <c r="CZX7" s="1431"/>
      <c r="CZY7" s="1431"/>
      <c r="CZZ7" s="1431"/>
      <c r="DAA7" s="1431"/>
      <c r="DAB7" s="1431"/>
      <c r="DAC7" s="1431"/>
      <c r="DAD7" s="1431"/>
      <c r="DAE7" s="1431"/>
      <c r="DAF7" s="1431"/>
      <c r="DAG7" s="1431"/>
      <c r="DAH7" s="1431"/>
      <c r="DAI7" s="1431"/>
      <c r="DAJ7" s="1431"/>
      <c r="DAK7" s="1431"/>
      <c r="DAL7" s="1431"/>
      <c r="DAM7" s="1431"/>
      <c r="DAN7" s="1431"/>
      <c r="DAO7" s="1431"/>
      <c r="DAP7" s="1431"/>
      <c r="DAQ7" s="1431"/>
      <c r="DAR7" s="1431"/>
      <c r="DAS7" s="1431"/>
      <c r="DAT7" s="1431"/>
      <c r="DAU7" s="1431"/>
      <c r="DAV7" s="1431"/>
      <c r="DAW7" s="1431"/>
      <c r="DAX7" s="1431"/>
      <c r="DAY7" s="1431"/>
      <c r="DAZ7" s="1431"/>
      <c r="DBA7" s="1431"/>
      <c r="DBB7" s="1431"/>
      <c r="DBC7" s="1431"/>
      <c r="DBD7" s="1431"/>
      <c r="DBE7" s="1431"/>
      <c r="DBF7" s="1431"/>
      <c r="DBG7" s="1431"/>
      <c r="DBH7" s="1431"/>
      <c r="DBI7" s="1431"/>
      <c r="DBJ7" s="1431"/>
      <c r="DBK7" s="1431"/>
      <c r="DBL7" s="1431"/>
      <c r="DBM7" s="1431"/>
      <c r="DBN7" s="1431"/>
      <c r="DBO7" s="1431"/>
      <c r="DBP7" s="1431"/>
      <c r="DBQ7" s="1431"/>
      <c r="DBR7" s="1431"/>
      <c r="DBS7" s="1431"/>
      <c r="DBT7" s="1431"/>
      <c r="DBU7" s="1431"/>
      <c r="DBV7" s="1431"/>
      <c r="DBW7" s="1431"/>
      <c r="DBX7" s="1431"/>
      <c r="DBY7" s="1431"/>
      <c r="DBZ7" s="1431"/>
      <c r="DCA7" s="1431"/>
      <c r="DCB7" s="1431"/>
      <c r="DCC7" s="1431"/>
      <c r="DCD7" s="1431"/>
      <c r="DCE7" s="1431"/>
      <c r="DCF7" s="1431"/>
      <c r="DCG7" s="1431"/>
      <c r="DCH7" s="1431"/>
      <c r="DCI7" s="1431"/>
      <c r="DCJ7" s="1431"/>
      <c r="DCK7" s="1431"/>
      <c r="DCL7" s="1431"/>
      <c r="DCM7" s="1431"/>
      <c r="DCN7" s="1431"/>
      <c r="DCO7" s="1431"/>
      <c r="DCP7" s="1431"/>
      <c r="DCQ7" s="1431"/>
      <c r="DCR7" s="1431"/>
      <c r="DCS7" s="1431"/>
      <c r="DCT7" s="1431"/>
      <c r="DCU7" s="1431"/>
      <c r="DCV7" s="1431"/>
      <c r="DCW7" s="1431"/>
      <c r="DCX7" s="1431"/>
      <c r="DCY7" s="1431"/>
      <c r="DCZ7" s="1431"/>
      <c r="DDA7" s="1431"/>
      <c r="DDB7" s="1431"/>
      <c r="DDC7" s="1431"/>
      <c r="DDD7" s="1431"/>
      <c r="DDE7" s="1431"/>
      <c r="DDF7" s="1431"/>
      <c r="DDG7" s="1431"/>
      <c r="DDH7" s="1431"/>
      <c r="DDI7" s="1431"/>
      <c r="DDJ7" s="1431"/>
      <c r="DDK7" s="1431"/>
      <c r="DDL7" s="1431"/>
      <c r="DDM7" s="1431"/>
      <c r="DDN7" s="1431"/>
      <c r="DDO7" s="1431"/>
      <c r="DDP7" s="1431"/>
      <c r="DDQ7" s="1431"/>
      <c r="DDR7" s="1431"/>
      <c r="DDS7" s="1431"/>
      <c r="DDT7" s="1431"/>
      <c r="DDU7" s="1431"/>
      <c r="DDV7" s="1431"/>
      <c r="DDW7" s="1431"/>
      <c r="DDX7" s="1431"/>
      <c r="DDY7" s="1431"/>
      <c r="DDZ7" s="1431"/>
      <c r="DEA7" s="1431"/>
      <c r="DEB7" s="1431"/>
      <c r="DEC7" s="1431"/>
      <c r="DED7" s="1431"/>
      <c r="DEE7" s="1431"/>
      <c r="DEF7" s="1431"/>
      <c r="DEG7" s="1431"/>
      <c r="DEH7" s="1431"/>
      <c r="DEI7" s="1431"/>
      <c r="DEJ7" s="1431"/>
      <c r="DEK7" s="1431"/>
      <c r="DEL7" s="1431"/>
      <c r="DEM7" s="1431"/>
      <c r="DEN7" s="1431"/>
      <c r="DEO7" s="1431"/>
      <c r="DEP7" s="1431"/>
      <c r="DEQ7" s="1431"/>
      <c r="DER7" s="1431"/>
      <c r="DES7" s="1431"/>
      <c r="DET7" s="1431"/>
      <c r="DEU7" s="1431"/>
      <c r="DEV7" s="1431"/>
      <c r="DEW7" s="1431"/>
      <c r="DEX7" s="1431"/>
      <c r="DEY7" s="1431"/>
      <c r="DEZ7" s="1431"/>
      <c r="DFA7" s="1431"/>
      <c r="DFB7" s="1431"/>
      <c r="DFC7" s="1431"/>
      <c r="DFD7" s="1431"/>
      <c r="DFE7" s="1431"/>
      <c r="DFF7" s="1431"/>
      <c r="DFG7" s="1431"/>
      <c r="DFH7" s="1431"/>
      <c r="DFI7" s="1431"/>
      <c r="DFJ7" s="1431"/>
      <c r="DFK7" s="1431"/>
      <c r="DFL7" s="1431"/>
      <c r="DFM7" s="1431"/>
      <c r="DFN7" s="1431"/>
      <c r="DFO7" s="1431"/>
      <c r="DFP7" s="1431"/>
      <c r="DFQ7" s="1431"/>
      <c r="DFR7" s="1431"/>
      <c r="DFS7" s="1431"/>
      <c r="DFT7" s="1431"/>
      <c r="DFU7" s="1431"/>
      <c r="DFV7" s="1431"/>
      <c r="DFW7" s="1431"/>
      <c r="DFX7" s="1431"/>
      <c r="DFY7" s="1431"/>
      <c r="DFZ7" s="1431"/>
      <c r="DGA7" s="1431"/>
      <c r="DGB7" s="1431"/>
      <c r="DGC7" s="1431"/>
      <c r="DGD7" s="1431"/>
      <c r="DGE7" s="1431"/>
      <c r="DGF7" s="1431"/>
      <c r="DGG7" s="1431"/>
      <c r="DGH7" s="1431"/>
      <c r="DGI7" s="1431"/>
      <c r="DGJ7" s="1431"/>
      <c r="DGK7" s="1431"/>
      <c r="DGL7" s="1431"/>
      <c r="DGM7" s="1431"/>
      <c r="DGN7" s="1431"/>
      <c r="DGO7" s="1431"/>
      <c r="DGP7" s="1431"/>
      <c r="DGQ7" s="1431"/>
      <c r="DGR7" s="1431"/>
      <c r="DGS7" s="1431"/>
      <c r="DGT7" s="1431"/>
      <c r="DGU7" s="1431"/>
      <c r="DGV7" s="1431"/>
      <c r="DGW7" s="1431"/>
      <c r="DGX7" s="1431"/>
      <c r="DGY7" s="1431"/>
      <c r="DGZ7" s="1431"/>
      <c r="DHA7" s="1431"/>
      <c r="DHB7" s="1431"/>
      <c r="DHC7" s="1431"/>
      <c r="DHD7" s="1431"/>
      <c r="DHE7" s="1431"/>
      <c r="DHF7" s="1431"/>
      <c r="DHG7" s="1431"/>
      <c r="DHH7" s="1431"/>
      <c r="DHI7" s="1431"/>
      <c r="DHJ7" s="1431"/>
      <c r="DHK7" s="1431"/>
      <c r="DHL7" s="1431"/>
      <c r="DHM7" s="1431"/>
      <c r="DHN7" s="1431"/>
      <c r="DHO7" s="1431"/>
      <c r="DHP7" s="1431"/>
      <c r="DHQ7" s="1431"/>
      <c r="DHR7" s="1431"/>
      <c r="DHS7" s="1431"/>
      <c r="DHT7" s="1431"/>
      <c r="DHU7" s="1431"/>
      <c r="DHV7" s="1431"/>
      <c r="DHW7" s="1431"/>
      <c r="DHX7" s="1431"/>
      <c r="DHY7" s="1431"/>
      <c r="DHZ7" s="1431"/>
      <c r="DIA7" s="1431"/>
      <c r="DIB7" s="1431"/>
      <c r="DIC7" s="1431"/>
      <c r="DID7" s="1431"/>
      <c r="DIE7" s="1431"/>
      <c r="DIF7" s="1431"/>
      <c r="DIG7" s="1431"/>
      <c r="DIH7" s="1431"/>
      <c r="DII7" s="1431"/>
      <c r="DIJ7" s="1431"/>
      <c r="DIK7" s="1431"/>
      <c r="DIL7" s="1431"/>
      <c r="DIM7" s="1431"/>
      <c r="DIN7" s="1431"/>
      <c r="DIO7" s="1431"/>
      <c r="DIP7" s="1431"/>
      <c r="DIQ7" s="1431"/>
      <c r="DIR7" s="1431"/>
      <c r="DIS7" s="1431"/>
      <c r="DIT7" s="1431"/>
      <c r="DIU7" s="1431"/>
      <c r="DIV7" s="1431"/>
      <c r="DIW7" s="1431"/>
      <c r="DIX7" s="1431"/>
      <c r="DIY7" s="1431"/>
      <c r="DIZ7" s="1431"/>
      <c r="DJA7" s="1431"/>
      <c r="DJB7" s="1431"/>
      <c r="DJC7" s="1431"/>
      <c r="DJD7" s="1431"/>
      <c r="DJE7" s="1431"/>
      <c r="DJF7" s="1431"/>
      <c r="DJG7" s="1431"/>
      <c r="DJH7" s="1431"/>
      <c r="DJI7" s="1431"/>
      <c r="DJJ7" s="1431"/>
      <c r="DJK7" s="1431"/>
      <c r="DJL7" s="1431"/>
      <c r="DJM7" s="1431"/>
      <c r="DJN7" s="1431"/>
      <c r="DJO7" s="1431"/>
      <c r="DJP7" s="1431"/>
      <c r="DJQ7" s="1431"/>
      <c r="DJR7" s="1431"/>
      <c r="DJS7" s="1431"/>
      <c r="DJT7" s="1431"/>
      <c r="DJU7" s="1431"/>
      <c r="DJV7" s="1431"/>
      <c r="DJW7" s="1431"/>
      <c r="DJX7" s="1431"/>
      <c r="DJY7" s="1431"/>
      <c r="DJZ7" s="1431"/>
      <c r="DKA7" s="1431"/>
      <c r="DKB7" s="1431"/>
      <c r="DKC7" s="1431"/>
      <c r="DKD7" s="1431"/>
      <c r="DKE7" s="1431"/>
      <c r="DKF7" s="1431"/>
      <c r="DKG7" s="1431"/>
      <c r="DKH7" s="1431"/>
      <c r="DKI7" s="1431"/>
      <c r="DKJ7" s="1431"/>
      <c r="DKK7" s="1431"/>
      <c r="DKL7" s="1431"/>
      <c r="DKM7" s="1431"/>
      <c r="DKN7" s="1431"/>
      <c r="DKO7" s="1431"/>
      <c r="DKP7" s="1431"/>
      <c r="DKQ7" s="1431"/>
      <c r="DKR7" s="1431"/>
      <c r="DKS7" s="1431"/>
      <c r="DKT7" s="1431"/>
      <c r="DKU7" s="1431"/>
      <c r="DKV7" s="1431"/>
      <c r="DKW7" s="1431"/>
      <c r="DKX7" s="1431"/>
      <c r="DKY7" s="1431"/>
      <c r="DKZ7" s="1431"/>
      <c r="DLA7" s="1431"/>
      <c r="DLB7" s="1431"/>
      <c r="DLC7" s="1431"/>
      <c r="DLD7" s="1431"/>
      <c r="DLE7" s="1431"/>
      <c r="DLF7" s="1431"/>
      <c r="DLG7" s="1431"/>
      <c r="DLH7" s="1431"/>
      <c r="DLI7" s="1431"/>
      <c r="DLJ7" s="1431"/>
      <c r="DLK7" s="1431"/>
      <c r="DLL7" s="1431"/>
      <c r="DLM7" s="1431"/>
      <c r="DLN7" s="1431"/>
      <c r="DLO7" s="1431"/>
      <c r="DLP7" s="1431"/>
      <c r="DLQ7" s="1431"/>
      <c r="DLR7" s="1431"/>
      <c r="DLS7" s="1431"/>
      <c r="DLT7" s="1431"/>
      <c r="DLU7" s="1431"/>
      <c r="DLV7" s="1431"/>
      <c r="DLW7" s="1431"/>
      <c r="DLX7" s="1431"/>
      <c r="DLY7" s="1431"/>
      <c r="DLZ7" s="1431"/>
      <c r="DMA7" s="1431"/>
      <c r="DMB7" s="1431"/>
      <c r="DMC7" s="1431"/>
      <c r="DMD7" s="1431"/>
      <c r="DME7" s="1431"/>
      <c r="DMF7" s="1431"/>
      <c r="DMG7" s="1431"/>
      <c r="DMH7" s="1431"/>
      <c r="DMI7" s="1431"/>
      <c r="DMJ7" s="1431"/>
      <c r="DMK7" s="1431"/>
      <c r="DML7" s="1431"/>
      <c r="DMM7" s="1431"/>
      <c r="DMN7" s="1431"/>
      <c r="DMO7" s="1431"/>
      <c r="DMP7" s="1431"/>
      <c r="DMQ7" s="1431"/>
      <c r="DMR7" s="1431"/>
      <c r="DMS7" s="1431"/>
      <c r="DMT7" s="1431"/>
      <c r="DMU7" s="1431"/>
      <c r="DMV7" s="1431"/>
      <c r="DMW7" s="1431"/>
      <c r="DMX7" s="1431"/>
      <c r="DMY7" s="1431"/>
      <c r="DMZ7" s="1431"/>
      <c r="DNA7" s="1431"/>
      <c r="DNB7" s="1431"/>
      <c r="DNC7" s="1431"/>
      <c r="DND7" s="1431"/>
      <c r="DNE7" s="1431"/>
      <c r="DNF7" s="1431"/>
      <c r="DNG7" s="1431"/>
      <c r="DNH7" s="1431"/>
      <c r="DNI7" s="1431"/>
      <c r="DNJ7" s="1431"/>
      <c r="DNK7" s="1431"/>
      <c r="DNL7" s="1431"/>
      <c r="DNM7" s="1431"/>
      <c r="DNN7" s="1431"/>
      <c r="DNO7" s="1431"/>
      <c r="DNP7" s="1431"/>
      <c r="DNQ7" s="1431"/>
      <c r="DNR7" s="1431"/>
      <c r="DNS7" s="1431"/>
      <c r="DNT7" s="1431"/>
      <c r="DNU7" s="1431"/>
      <c r="DNV7" s="1431"/>
      <c r="DNW7" s="1431"/>
      <c r="DNX7" s="1431"/>
      <c r="DNY7" s="1431"/>
      <c r="DNZ7" s="1431"/>
      <c r="DOA7" s="1431"/>
      <c r="DOB7" s="1431"/>
      <c r="DOC7" s="1431"/>
      <c r="DOD7" s="1431"/>
      <c r="DOE7" s="1431"/>
      <c r="DOF7" s="1431"/>
      <c r="DOG7" s="1431"/>
      <c r="DOH7" s="1431"/>
      <c r="DOI7" s="1431"/>
      <c r="DOJ7" s="1431"/>
      <c r="DOK7" s="1431"/>
      <c r="DOL7" s="1431"/>
      <c r="DOM7" s="1431"/>
      <c r="DON7" s="1431"/>
      <c r="DOO7" s="1431"/>
      <c r="DOP7" s="1431"/>
      <c r="DOQ7" s="1431"/>
      <c r="DOR7" s="1431"/>
      <c r="DOS7" s="1431"/>
      <c r="DOT7" s="1431"/>
      <c r="DOU7" s="1431"/>
      <c r="DOV7" s="1431"/>
      <c r="DOW7" s="1431"/>
      <c r="DOX7" s="1431"/>
      <c r="DOY7" s="1431"/>
      <c r="DOZ7" s="1431"/>
      <c r="DPA7" s="1431"/>
      <c r="DPB7" s="1431"/>
      <c r="DPC7" s="1431"/>
      <c r="DPD7" s="1431"/>
      <c r="DPE7" s="1431"/>
      <c r="DPF7" s="1431"/>
      <c r="DPG7" s="1431"/>
      <c r="DPH7" s="1431"/>
      <c r="DPI7" s="1431"/>
      <c r="DPJ7" s="1431"/>
      <c r="DPK7" s="1431"/>
      <c r="DPL7" s="1431"/>
      <c r="DPM7" s="1431"/>
      <c r="DPN7" s="1431"/>
      <c r="DPO7" s="1431"/>
      <c r="DPP7" s="1431"/>
      <c r="DPQ7" s="1431"/>
      <c r="DPR7" s="1431"/>
      <c r="DPS7" s="1431"/>
      <c r="DPT7" s="1431"/>
      <c r="DPU7" s="1431"/>
      <c r="DPV7" s="1431"/>
      <c r="DPW7" s="1431"/>
      <c r="DPX7" s="1431"/>
      <c r="DPY7" s="1431"/>
      <c r="DPZ7" s="1431"/>
      <c r="DQA7" s="1431"/>
      <c r="DQB7" s="1431"/>
      <c r="DQC7" s="1431"/>
      <c r="DQD7" s="1431"/>
      <c r="DQE7" s="1431"/>
      <c r="DQF7" s="1431"/>
      <c r="DQG7" s="1431"/>
      <c r="DQH7" s="1431"/>
      <c r="DQI7" s="1431"/>
      <c r="DQJ7" s="1431"/>
      <c r="DQK7" s="1431"/>
      <c r="DQL7" s="1431"/>
      <c r="DQM7" s="1431"/>
      <c r="DQN7" s="1431"/>
      <c r="DQO7" s="1431"/>
      <c r="DQP7" s="1431"/>
      <c r="DQQ7" s="1431"/>
      <c r="DQR7" s="1431"/>
      <c r="DQS7" s="1431"/>
      <c r="DQT7" s="1431"/>
      <c r="DQU7" s="1431"/>
      <c r="DQV7" s="1431"/>
      <c r="DQW7" s="1431"/>
      <c r="DQX7" s="1431"/>
      <c r="DQY7" s="1431"/>
      <c r="DQZ7" s="1431"/>
      <c r="DRA7" s="1431"/>
      <c r="DRB7" s="1431"/>
      <c r="DRC7" s="1431"/>
      <c r="DRD7" s="1431"/>
      <c r="DRE7" s="1431"/>
      <c r="DRF7" s="1431"/>
      <c r="DRG7" s="1431"/>
      <c r="DRH7" s="1431"/>
      <c r="DRI7" s="1431"/>
      <c r="DRJ7" s="1431"/>
      <c r="DRK7" s="1431"/>
      <c r="DRL7" s="1431"/>
      <c r="DRM7" s="1431"/>
      <c r="DRN7" s="1431"/>
      <c r="DRO7" s="1431"/>
      <c r="DRP7" s="1431"/>
      <c r="DRQ7" s="1431"/>
      <c r="DRR7" s="1431"/>
      <c r="DRS7" s="1431"/>
      <c r="DRT7" s="1431"/>
      <c r="DRU7" s="1431"/>
      <c r="DRV7" s="1431"/>
      <c r="DRW7" s="1431"/>
      <c r="DRX7" s="1431"/>
      <c r="DRY7" s="1431"/>
      <c r="DRZ7" s="1431"/>
      <c r="DSA7" s="1431"/>
      <c r="DSB7" s="1431"/>
      <c r="DSC7" s="1431"/>
      <c r="DSD7" s="1431"/>
      <c r="DSE7" s="1431"/>
      <c r="DSF7" s="1431"/>
      <c r="DSG7" s="1431"/>
      <c r="DSH7" s="1431"/>
      <c r="DSI7" s="1431"/>
      <c r="DSJ7" s="1431"/>
      <c r="DSK7" s="1431"/>
      <c r="DSL7" s="1431"/>
      <c r="DSM7" s="1431"/>
      <c r="DSN7" s="1431"/>
      <c r="DSO7" s="1431"/>
      <c r="DSP7" s="1431"/>
      <c r="DSQ7" s="1431"/>
      <c r="DSR7" s="1431"/>
      <c r="DSS7" s="1431"/>
      <c r="DST7" s="1431"/>
      <c r="DSU7" s="1431"/>
      <c r="DSV7" s="1431"/>
      <c r="DSW7" s="1431"/>
      <c r="DSX7" s="1431"/>
      <c r="DSY7" s="1431"/>
      <c r="DSZ7" s="1431"/>
      <c r="DTA7" s="1431"/>
      <c r="DTB7" s="1431"/>
      <c r="DTC7" s="1431"/>
      <c r="DTD7" s="1431"/>
      <c r="DTE7" s="1431"/>
      <c r="DTF7" s="1431"/>
      <c r="DTG7" s="1431"/>
      <c r="DTH7" s="1431"/>
      <c r="DTI7" s="1431"/>
      <c r="DTJ7" s="1431"/>
      <c r="DTK7" s="1431"/>
      <c r="DTL7" s="1431"/>
      <c r="DTM7" s="1431"/>
      <c r="DTN7" s="1431"/>
      <c r="DTO7" s="1431"/>
      <c r="DTP7" s="1431"/>
      <c r="DTQ7" s="1431"/>
      <c r="DTR7" s="1431"/>
      <c r="DTS7" s="1431"/>
      <c r="DTT7" s="1431"/>
      <c r="DTU7" s="1431"/>
      <c r="DTV7" s="1431"/>
      <c r="DTW7" s="1431"/>
      <c r="DTX7" s="1431"/>
      <c r="DTY7" s="1431"/>
      <c r="DTZ7" s="1431"/>
      <c r="DUA7" s="1431"/>
      <c r="DUB7" s="1431"/>
      <c r="DUC7" s="1431"/>
      <c r="DUD7" s="1431"/>
      <c r="DUE7" s="1431"/>
      <c r="DUF7" s="1431"/>
      <c r="DUG7" s="1431"/>
      <c r="DUH7" s="1431"/>
      <c r="DUI7" s="1431"/>
      <c r="DUJ7" s="1431"/>
      <c r="DUK7" s="1431"/>
      <c r="DUL7" s="1431"/>
      <c r="DUM7" s="1431"/>
      <c r="DUN7" s="1431"/>
      <c r="DUO7" s="1431"/>
      <c r="DUP7" s="1431"/>
      <c r="DUQ7" s="1431"/>
      <c r="DUR7" s="1431"/>
      <c r="DUS7" s="1431"/>
      <c r="DUT7" s="1431"/>
      <c r="DUU7" s="1431"/>
      <c r="DUV7" s="1431"/>
      <c r="DUW7" s="1431"/>
      <c r="DUX7" s="1431"/>
      <c r="DUY7" s="1431"/>
      <c r="DUZ7" s="1431"/>
      <c r="DVA7" s="1431"/>
      <c r="DVB7" s="1431"/>
      <c r="DVC7" s="1431"/>
      <c r="DVD7" s="1431"/>
      <c r="DVE7" s="1431"/>
      <c r="DVF7" s="1431"/>
      <c r="DVG7" s="1431"/>
      <c r="DVH7" s="1431"/>
      <c r="DVI7" s="1431"/>
      <c r="DVJ7" s="1431"/>
      <c r="DVK7" s="1431"/>
      <c r="DVL7" s="1431"/>
      <c r="DVM7" s="1431"/>
      <c r="DVN7" s="1431"/>
      <c r="DVO7" s="1431"/>
      <c r="DVP7" s="1431"/>
      <c r="DVQ7" s="1431"/>
      <c r="DVR7" s="1431"/>
      <c r="DVS7" s="1431"/>
      <c r="DVT7" s="1431"/>
      <c r="DVU7" s="1431"/>
      <c r="DVV7" s="1431"/>
      <c r="DVW7" s="1431"/>
      <c r="DVX7" s="1431"/>
      <c r="DVY7" s="1431"/>
      <c r="DVZ7" s="1431"/>
      <c r="DWA7" s="1431"/>
      <c r="DWB7" s="1431"/>
      <c r="DWC7" s="1431"/>
      <c r="DWD7" s="1431"/>
      <c r="DWE7" s="1431"/>
      <c r="DWF7" s="1431"/>
      <c r="DWG7" s="1431"/>
      <c r="DWH7" s="1431"/>
      <c r="DWI7" s="1431"/>
      <c r="DWJ7" s="1431"/>
      <c r="DWK7" s="1431"/>
      <c r="DWL7" s="1431"/>
      <c r="DWM7" s="1431"/>
      <c r="DWN7" s="1431"/>
      <c r="DWO7" s="1431"/>
      <c r="DWP7" s="1431"/>
      <c r="DWQ7" s="1431"/>
      <c r="DWR7" s="1431"/>
      <c r="DWS7" s="1431"/>
      <c r="DWT7" s="1431"/>
      <c r="DWU7" s="1431"/>
      <c r="DWV7" s="1431"/>
      <c r="DWW7" s="1431"/>
      <c r="DWX7" s="1431"/>
      <c r="DWY7" s="1431"/>
      <c r="DWZ7" s="1431"/>
      <c r="DXA7" s="1431"/>
      <c r="DXB7" s="1431"/>
      <c r="DXC7" s="1431"/>
      <c r="DXD7" s="1431"/>
      <c r="DXE7" s="1431"/>
      <c r="DXF7" s="1431"/>
      <c r="DXG7" s="1431"/>
      <c r="DXH7" s="1431"/>
      <c r="DXI7" s="1431"/>
      <c r="DXJ7" s="1431"/>
      <c r="DXK7" s="1431"/>
      <c r="DXL7" s="1431"/>
      <c r="DXM7" s="1431"/>
      <c r="DXN7" s="1431"/>
      <c r="DXO7" s="1431"/>
      <c r="DXP7" s="1431"/>
      <c r="DXQ7" s="1431"/>
      <c r="DXR7" s="1431"/>
      <c r="DXS7" s="1431"/>
      <c r="DXT7" s="1431"/>
      <c r="DXU7" s="1431"/>
      <c r="DXV7" s="1431"/>
      <c r="DXW7" s="1431"/>
      <c r="DXX7" s="1431"/>
      <c r="DXY7" s="1431"/>
      <c r="DXZ7" s="1431"/>
      <c r="DYA7" s="1431"/>
      <c r="DYB7" s="1431"/>
      <c r="DYC7" s="1431"/>
      <c r="DYD7" s="1431"/>
      <c r="DYE7" s="1431"/>
      <c r="DYF7" s="1431"/>
      <c r="DYG7" s="1431"/>
      <c r="DYH7" s="1431"/>
      <c r="DYI7" s="1431"/>
      <c r="DYJ7" s="1431"/>
      <c r="DYK7" s="1431"/>
      <c r="DYL7" s="1431"/>
      <c r="DYM7" s="1431"/>
      <c r="DYN7" s="1431"/>
      <c r="DYO7" s="1431"/>
      <c r="DYP7" s="1431"/>
      <c r="DYQ7" s="1431"/>
      <c r="DYR7" s="1431"/>
      <c r="DYS7" s="1431"/>
      <c r="DYT7" s="1431"/>
      <c r="DYU7" s="1431"/>
      <c r="DYV7" s="1431"/>
      <c r="DYW7" s="1431"/>
      <c r="DYX7" s="1431"/>
      <c r="DYY7" s="1431"/>
      <c r="DYZ7" s="1431"/>
      <c r="DZA7" s="1431"/>
      <c r="DZB7" s="1431"/>
      <c r="DZC7" s="1431"/>
      <c r="DZD7" s="1431"/>
      <c r="DZE7" s="1431"/>
      <c r="DZF7" s="1431"/>
      <c r="DZG7" s="1431"/>
      <c r="DZH7" s="1431"/>
      <c r="DZI7" s="1431"/>
      <c r="DZJ7" s="1431"/>
      <c r="DZK7" s="1431"/>
      <c r="DZL7" s="1431"/>
      <c r="DZM7" s="1431"/>
      <c r="DZN7" s="1431"/>
      <c r="DZO7" s="1431"/>
      <c r="DZP7" s="1431"/>
      <c r="DZQ7" s="1431"/>
      <c r="DZR7" s="1431"/>
      <c r="DZS7" s="1431"/>
      <c r="DZT7" s="1431"/>
      <c r="DZU7" s="1431"/>
      <c r="DZV7" s="1431"/>
      <c r="DZW7" s="1431"/>
      <c r="DZX7" s="1431"/>
      <c r="DZY7" s="1431"/>
      <c r="DZZ7" s="1431"/>
      <c r="EAA7" s="1431"/>
      <c r="EAB7" s="1431"/>
      <c r="EAC7" s="1431"/>
      <c r="EAD7" s="1431"/>
      <c r="EAE7" s="1431"/>
      <c r="EAF7" s="1431"/>
      <c r="EAG7" s="1431"/>
      <c r="EAH7" s="1431"/>
      <c r="EAI7" s="1431"/>
      <c r="EAJ7" s="1431"/>
      <c r="EAK7" s="1431"/>
      <c r="EAL7" s="1431"/>
      <c r="EAM7" s="1431"/>
      <c r="EAN7" s="1431"/>
      <c r="EAO7" s="1431"/>
      <c r="EAP7" s="1431"/>
      <c r="EAQ7" s="1431"/>
      <c r="EAR7" s="1431"/>
      <c r="EAS7" s="1431"/>
      <c r="EAT7" s="1431"/>
      <c r="EAU7" s="1431"/>
      <c r="EAV7" s="1431"/>
      <c r="EAW7" s="1431"/>
      <c r="EAX7" s="1431"/>
      <c r="EAY7" s="1431"/>
      <c r="EAZ7" s="1431"/>
      <c r="EBA7" s="1431"/>
      <c r="EBB7" s="1431"/>
      <c r="EBC7" s="1431"/>
      <c r="EBD7" s="1431"/>
      <c r="EBE7" s="1431"/>
      <c r="EBF7" s="1431"/>
      <c r="EBG7" s="1431"/>
      <c r="EBH7" s="1431"/>
      <c r="EBI7" s="1431"/>
      <c r="EBJ7" s="1431"/>
      <c r="EBK7" s="1431"/>
      <c r="EBL7" s="1431"/>
      <c r="EBM7" s="1431"/>
      <c r="EBN7" s="1431"/>
      <c r="EBO7" s="1431"/>
      <c r="EBP7" s="1431"/>
      <c r="EBQ7" s="1431"/>
      <c r="EBR7" s="1431"/>
      <c r="EBS7" s="1431"/>
      <c r="EBT7" s="1431"/>
      <c r="EBU7" s="1431"/>
      <c r="EBV7" s="1431"/>
      <c r="EBW7" s="1431"/>
      <c r="EBX7" s="1431"/>
      <c r="EBY7" s="1431"/>
      <c r="EBZ7" s="1431"/>
      <c r="ECA7" s="1431"/>
      <c r="ECB7" s="1431"/>
      <c r="ECC7" s="1431"/>
      <c r="ECD7" s="1431"/>
      <c r="ECE7" s="1431"/>
      <c r="ECF7" s="1431"/>
      <c r="ECG7" s="1431"/>
      <c r="ECH7" s="1431"/>
      <c r="ECI7" s="1431"/>
      <c r="ECJ7" s="1431"/>
      <c r="ECK7" s="1431"/>
      <c r="ECL7" s="1431"/>
      <c r="ECM7" s="1431"/>
      <c r="ECN7" s="1431"/>
      <c r="ECO7" s="1431"/>
      <c r="ECP7" s="1431"/>
      <c r="ECQ7" s="1431"/>
      <c r="ECR7" s="1431"/>
      <c r="ECS7" s="1431"/>
      <c r="ECT7" s="1431"/>
      <c r="ECU7" s="1431"/>
      <c r="ECV7" s="1431"/>
      <c r="ECW7" s="1431"/>
      <c r="ECX7" s="1431"/>
      <c r="ECY7" s="1431"/>
      <c r="ECZ7" s="1431"/>
      <c r="EDA7" s="1431"/>
      <c r="EDB7" s="1431"/>
      <c r="EDC7" s="1431"/>
      <c r="EDD7" s="1431"/>
      <c r="EDE7" s="1431"/>
      <c r="EDF7" s="1431"/>
      <c r="EDG7" s="1431"/>
      <c r="EDH7" s="1431"/>
      <c r="EDI7" s="1431"/>
      <c r="EDJ7" s="1431"/>
      <c r="EDK7" s="1431"/>
      <c r="EDL7" s="1431"/>
      <c r="EDM7" s="1431"/>
      <c r="EDN7" s="1431"/>
      <c r="EDO7" s="1431"/>
      <c r="EDP7" s="1431"/>
      <c r="EDQ7" s="1431"/>
      <c r="EDR7" s="1431"/>
      <c r="EDS7" s="1431"/>
      <c r="EDT7" s="1431"/>
      <c r="EDU7" s="1431"/>
      <c r="EDV7" s="1431"/>
      <c r="EDW7" s="1431"/>
      <c r="EDX7" s="1431"/>
      <c r="EDY7" s="1431"/>
      <c r="EDZ7" s="1431"/>
      <c r="EEA7" s="1431"/>
      <c r="EEB7" s="1431"/>
      <c r="EEC7" s="1431"/>
      <c r="EED7" s="1431"/>
      <c r="EEE7" s="1431"/>
      <c r="EEF7" s="1431"/>
      <c r="EEG7" s="1431"/>
      <c r="EEH7" s="1431"/>
      <c r="EEI7" s="1431"/>
      <c r="EEJ7" s="1431"/>
      <c r="EEK7" s="1431"/>
      <c r="EEL7" s="1431"/>
      <c r="EEM7" s="1431"/>
      <c r="EEN7" s="1431"/>
      <c r="EEO7" s="1431"/>
      <c r="EEP7" s="1431"/>
      <c r="EEQ7" s="1431"/>
      <c r="EER7" s="1431"/>
      <c r="EES7" s="1431"/>
      <c r="EET7" s="1431"/>
      <c r="EEU7" s="1431"/>
      <c r="EEV7" s="1431"/>
      <c r="EEW7" s="1431"/>
      <c r="EEX7" s="1431"/>
      <c r="EEY7" s="1431"/>
      <c r="EEZ7" s="1431"/>
      <c r="EFA7" s="1431"/>
      <c r="EFB7" s="1431"/>
      <c r="EFC7" s="1431"/>
      <c r="EFD7" s="1431"/>
      <c r="EFE7" s="1431"/>
      <c r="EFF7" s="1431"/>
      <c r="EFG7" s="1431"/>
      <c r="EFH7" s="1431"/>
      <c r="EFI7" s="1431"/>
      <c r="EFJ7" s="1431"/>
      <c r="EFK7" s="1431"/>
      <c r="EFL7" s="1431"/>
      <c r="EFM7" s="1431"/>
      <c r="EFN7" s="1431"/>
      <c r="EFO7" s="1431"/>
      <c r="EFP7" s="1431"/>
      <c r="EFQ7" s="1431"/>
      <c r="EFR7" s="1431"/>
      <c r="EFS7" s="1431"/>
      <c r="EFT7" s="1431"/>
      <c r="EFU7" s="1431"/>
      <c r="EFV7" s="1431"/>
      <c r="EFW7" s="1431"/>
      <c r="EFX7" s="1431"/>
      <c r="EFY7" s="1431"/>
      <c r="EFZ7" s="1431"/>
      <c r="EGA7" s="1431"/>
      <c r="EGB7" s="1431"/>
      <c r="EGC7" s="1431"/>
      <c r="EGD7" s="1431"/>
      <c r="EGE7" s="1431"/>
      <c r="EGF7" s="1431"/>
      <c r="EGG7" s="1431"/>
      <c r="EGH7" s="1431"/>
      <c r="EGI7" s="1431"/>
      <c r="EGJ7" s="1431"/>
      <c r="EGK7" s="1431"/>
      <c r="EGL7" s="1431"/>
      <c r="EGM7" s="1431"/>
      <c r="EGN7" s="1431"/>
      <c r="EGO7" s="1431"/>
      <c r="EGP7" s="1431"/>
      <c r="EGQ7" s="1431"/>
      <c r="EGR7" s="1431"/>
      <c r="EGS7" s="1431"/>
      <c r="EGT7" s="1431"/>
      <c r="EGU7" s="1431"/>
      <c r="EGV7" s="1431"/>
      <c r="EGW7" s="1431"/>
      <c r="EGX7" s="1431"/>
      <c r="EGY7" s="1431"/>
      <c r="EGZ7" s="1431"/>
      <c r="EHA7" s="1431"/>
      <c r="EHB7" s="1431"/>
      <c r="EHC7" s="1431"/>
      <c r="EHD7" s="1431"/>
      <c r="EHE7" s="1431"/>
      <c r="EHF7" s="1431"/>
      <c r="EHG7" s="1431"/>
      <c r="EHH7" s="1431"/>
      <c r="EHI7" s="1431"/>
      <c r="EHJ7" s="1431"/>
      <c r="EHK7" s="1431"/>
      <c r="EHL7" s="1431"/>
      <c r="EHM7" s="1431"/>
      <c r="EHN7" s="1431"/>
      <c r="EHO7" s="1431"/>
      <c r="EHP7" s="1431"/>
      <c r="EHQ7" s="1431"/>
      <c r="EHR7" s="1431"/>
      <c r="EHS7" s="1431"/>
      <c r="EHT7" s="1431"/>
      <c r="EHU7" s="1431"/>
      <c r="EHV7" s="1431"/>
      <c r="EHW7" s="1431"/>
      <c r="EHX7" s="1431"/>
      <c r="EHY7" s="1431"/>
      <c r="EHZ7" s="1431"/>
      <c r="EIA7" s="1431"/>
      <c r="EIB7" s="1431"/>
      <c r="EIC7" s="1431"/>
      <c r="EID7" s="1431"/>
      <c r="EIE7" s="1431"/>
      <c r="EIF7" s="1431"/>
      <c r="EIG7" s="1431"/>
      <c r="EIH7" s="1431"/>
      <c r="EII7" s="1431"/>
      <c r="EIJ7" s="1431"/>
      <c r="EIK7" s="1431"/>
      <c r="EIL7" s="1431"/>
      <c r="EIM7" s="1431"/>
      <c r="EIN7" s="1431"/>
      <c r="EIO7" s="1431"/>
      <c r="EIP7" s="1431"/>
      <c r="EIQ7" s="1431"/>
      <c r="EIR7" s="1431"/>
      <c r="EIS7" s="1431"/>
      <c r="EIT7" s="1431"/>
      <c r="EIU7" s="1431"/>
      <c r="EIV7" s="1431"/>
      <c r="EIW7" s="1431"/>
      <c r="EIX7" s="1431"/>
      <c r="EIY7" s="1431"/>
      <c r="EIZ7" s="1431"/>
      <c r="EJA7" s="1431"/>
      <c r="EJB7" s="1431"/>
      <c r="EJC7" s="1431"/>
      <c r="EJD7" s="1431"/>
      <c r="EJE7" s="1431"/>
      <c r="EJF7" s="1431"/>
      <c r="EJG7" s="1431"/>
      <c r="EJH7" s="1431"/>
      <c r="EJI7" s="1431"/>
      <c r="EJJ7" s="1431"/>
      <c r="EJK7" s="1431"/>
      <c r="EJL7" s="1431"/>
      <c r="EJM7" s="1431"/>
      <c r="EJN7" s="1431"/>
      <c r="EJO7" s="1431"/>
      <c r="EJP7" s="1431"/>
      <c r="EJQ7" s="1431"/>
      <c r="EJR7" s="1431"/>
      <c r="EJS7" s="1431"/>
      <c r="EJT7" s="1431"/>
      <c r="EJU7" s="1431"/>
      <c r="EJV7" s="1431"/>
      <c r="EJW7" s="1431"/>
      <c r="EJX7" s="1431"/>
      <c r="EJY7" s="1431"/>
      <c r="EJZ7" s="1431"/>
      <c r="EKA7" s="1431"/>
      <c r="EKB7" s="1431"/>
      <c r="EKC7" s="1431"/>
      <c r="EKD7" s="1431"/>
      <c r="EKE7" s="1431"/>
      <c r="EKF7" s="1431"/>
      <c r="EKG7" s="1431"/>
      <c r="EKH7" s="1431"/>
      <c r="EKI7" s="1431"/>
      <c r="EKJ7" s="1431"/>
      <c r="EKK7" s="1431"/>
      <c r="EKL7" s="1431"/>
      <c r="EKM7" s="1431"/>
      <c r="EKN7" s="1431"/>
      <c r="EKO7" s="1431"/>
      <c r="EKP7" s="1431"/>
      <c r="EKQ7" s="1431"/>
      <c r="EKR7" s="1431"/>
      <c r="EKS7" s="1431"/>
      <c r="EKT7" s="1431"/>
      <c r="EKU7" s="1431"/>
      <c r="EKV7" s="1431"/>
      <c r="EKW7" s="1431"/>
      <c r="EKX7" s="1431"/>
      <c r="EKY7" s="1431"/>
      <c r="EKZ7" s="1431"/>
      <c r="ELA7" s="1431"/>
      <c r="ELB7" s="1431"/>
      <c r="ELC7" s="1431"/>
      <c r="ELD7" s="1431"/>
      <c r="ELE7" s="1431"/>
      <c r="ELF7" s="1431"/>
      <c r="ELG7" s="1431"/>
      <c r="ELH7" s="1431"/>
      <c r="ELI7" s="1431"/>
      <c r="ELJ7" s="1431"/>
      <c r="ELK7" s="1431"/>
      <c r="ELL7" s="1431"/>
      <c r="ELM7" s="1431"/>
      <c r="ELN7" s="1431"/>
      <c r="ELO7" s="1431"/>
      <c r="ELP7" s="1431"/>
      <c r="ELQ7" s="1431"/>
      <c r="ELR7" s="1431"/>
      <c r="ELS7" s="1431"/>
      <c r="ELT7" s="1431"/>
      <c r="ELU7" s="1431"/>
      <c r="ELV7" s="1431"/>
      <c r="ELW7" s="1431"/>
      <c r="ELX7" s="1431"/>
      <c r="ELY7" s="1431"/>
      <c r="ELZ7" s="1431"/>
      <c r="EMA7" s="1431"/>
      <c r="EMB7" s="1431"/>
      <c r="EMC7" s="1431"/>
      <c r="EMD7" s="1431"/>
      <c r="EME7" s="1431"/>
      <c r="EMF7" s="1431"/>
      <c r="EMG7" s="1431"/>
      <c r="EMH7" s="1431"/>
      <c r="EMI7" s="1431"/>
      <c r="EMJ7" s="1431"/>
      <c r="EMK7" s="1431"/>
      <c r="EML7" s="1431"/>
      <c r="EMM7" s="1431"/>
      <c r="EMN7" s="1431"/>
      <c r="EMO7" s="1431"/>
      <c r="EMP7" s="1431"/>
      <c r="EMQ7" s="1431"/>
      <c r="EMR7" s="1431"/>
      <c r="EMS7" s="1431"/>
      <c r="EMT7" s="1431"/>
      <c r="EMU7" s="1431"/>
      <c r="EMV7" s="1431"/>
      <c r="EMW7" s="1431"/>
      <c r="EMX7" s="1431"/>
      <c r="EMY7" s="1431"/>
      <c r="EMZ7" s="1431"/>
      <c r="ENA7" s="1431"/>
      <c r="ENB7" s="1431"/>
      <c r="ENC7" s="1431"/>
      <c r="END7" s="1431"/>
      <c r="ENE7" s="1431"/>
      <c r="ENF7" s="1431"/>
      <c r="ENG7" s="1431"/>
      <c r="ENH7" s="1431"/>
      <c r="ENI7" s="1431"/>
      <c r="ENJ7" s="1431"/>
      <c r="ENK7" s="1431"/>
      <c r="ENL7" s="1431"/>
      <c r="ENM7" s="1431"/>
      <c r="ENN7" s="1431"/>
      <c r="ENO7" s="1431"/>
      <c r="ENP7" s="1431"/>
      <c r="ENQ7" s="1431"/>
      <c r="ENR7" s="1431"/>
      <c r="ENS7" s="1431"/>
      <c r="ENT7" s="1431"/>
      <c r="ENU7" s="1431"/>
      <c r="ENV7" s="1431"/>
      <c r="ENW7" s="1431"/>
      <c r="ENX7" s="1431"/>
      <c r="ENY7" s="1431"/>
      <c r="ENZ7" s="1431"/>
      <c r="EOA7" s="1431"/>
      <c r="EOB7" s="1431"/>
      <c r="EOC7" s="1431"/>
      <c r="EOD7" s="1431"/>
      <c r="EOE7" s="1431"/>
      <c r="EOF7" s="1431"/>
      <c r="EOG7" s="1431"/>
      <c r="EOH7" s="1431"/>
      <c r="EOI7" s="1431"/>
      <c r="EOJ7" s="1431"/>
      <c r="EOK7" s="1431"/>
      <c r="EOL7" s="1431"/>
      <c r="EOM7" s="1431"/>
      <c r="EON7" s="1431"/>
      <c r="EOO7" s="1431"/>
      <c r="EOP7" s="1431"/>
      <c r="EOQ7" s="1431"/>
      <c r="EOR7" s="1431"/>
      <c r="EOS7" s="1431"/>
      <c r="EOT7" s="1431"/>
      <c r="EOU7" s="1431"/>
      <c r="EOV7" s="1431"/>
      <c r="EOW7" s="1431"/>
      <c r="EOX7" s="1431"/>
      <c r="EOY7" s="1431"/>
      <c r="EOZ7" s="1431"/>
      <c r="EPA7" s="1431"/>
      <c r="EPB7" s="1431"/>
      <c r="EPC7" s="1431"/>
      <c r="EPD7" s="1431"/>
      <c r="EPE7" s="1431"/>
      <c r="EPF7" s="1431"/>
      <c r="EPG7" s="1431"/>
      <c r="EPH7" s="1431"/>
      <c r="EPI7" s="1431"/>
      <c r="EPJ7" s="1431"/>
      <c r="EPK7" s="1431"/>
      <c r="EPL7" s="1431"/>
      <c r="EPM7" s="1431"/>
      <c r="EPN7" s="1431"/>
      <c r="EPO7" s="1431"/>
      <c r="EPP7" s="1431"/>
      <c r="EPQ7" s="1431"/>
      <c r="EPR7" s="1431"/>
      <c r="EPS7" s="1431"/>
      <c r="EPT7" s="1431"/>
      <c r="EPU7" s="1431"/>
      <c r="EPV7" s="1431"/>
      <c r="EPW7" s="1431"/>
      <c r="EPX7" s="1431"/>
      <c r="EPY7" s="1431"/>
      <c r="EPZ7" s="1431"/>
      <c r="EQA7" s="1431"/>
      <c r="EQB7" s="1431"/>
      <c r="EQC7" s="1431"/>
      <c r="EQD7" s="1431"/>
      <c r="EQE7" s="1431"/>
      <c r="EQF7" s="1431"/>
      <c r="EQG7" s="1431"/>
      <c r="EQH7" s="1431"/>
      <c r="EQI7" s="1431"/>
      <c r="EQJ7" s="1431"/>
      <c r="EQK7" s="1431"/>
      <c r="EQL7" s="1431"/>
      <c r="EQM7" s="1431"/>
      <c r="EQN7" s="1431"/>
      <c r="EQO7" s="1431"/>
      <c r="EQP7" s="1431"/>
      <c r="EQQ7" s="1431"/>
      <c r="EQR7" s="1431"/>
      <c r="EQS7" s="1431"/>
      <c r="EQT7" s="1431"/>
      <c r="EQU7" s="1431"/>
      <c r="EQV7" s="1431"/>
      <c r="EQW7" s="1431"/>
      <c r="EQX7" s="1431"/>
      <c r="EQY7" s="1431"/>
      <c r="EQZ7" s="1431"/>
      <c r="ERA7" s="1431"/>
      <c r="ERB7" s="1431"/>
      <c r="ERC7" s="1431"/>
      <c r="ERD7" s="1431"/>
      <c r="ERE7" s="1431"/>
      <c r="ERF7" s="1431"/>
      <c r="ERG7" s="1431"/>
      <c r="ERH7" s="1431"/>
      <c r="ERI7" s="1431"/>
      <c r="ERJ7" s="1431"/>
      <c r="ERK7" s="1431"/>
      <c r="ERL7" s="1431"/>
      <c r="ERM7" s="1431"/>
      <c r="ERN7" s="1431"/>
      <c r="ERO7" s="1431"/>
      <c r="ERP7" s="1431"/>
      <c r="ERQ7" s="1431"/>
      <c r="ERR7" s="1431"/>
      <c r="ERS7" s="1431"/>
      <c r="ERT7" s="1431"/>
      <c r="ERU7" s="1431"/>
      <c r="ERV7" s="1431"/>
      <c r="ERW7" s="1431"/>
      <c r="ERX7" s="1431"/>
      <c r="ERY7" s="1431"/>
      <c r="ERZ7" s="1431"/>
      <c r="ESA7" s="1431"/>
      <c r="ESB7" s="1431"/>
      <c r="ESC7" s="1431"/>
      <c r="ESD7" s="1431"/>
      <c r="ESE7" s="1431"/>
      <c r="ESF7" s="1431"/>
      <c r="ESG7" s="1431"/>
      <c r="ESH7" s="1431"/>
      <c r="ESI7" s="1431"/>
      <c r="ESJ7" s="1431"/>
      <c r="ESK7" s="1431"/>
      <c r="ESL7" s="1431"/>
      <c r="ESM7" s="1431"/>
      <c r="ESN7" s="1431"/>
      <c r="ESO7" s="1431"/>
      <c r="ESP7" s="1431"/>
      <c r="ESQ7" s="1431"/>
      <c r="ESR7" s="1431"/>
      <c r="ESS7" s="1431"/>
      <c r="EST7" s="1431"/>
      <c r="ESU7" s="1431"/>
      <c r="ESV7" s="1431"/>
      <c r="ESW7" s="1431"/>
      <c r="ESX7" s="1431"/>
      <c r="ESY7" s="1431"/>
      <c r="ESZ7" s="1431"/>
      <c r="ETA7" s="1431"/>
      <c r="ETB7" s="1431"/>
      <c r="ETC7" s="1431"/>
      <c r="ETD7" s="1431"/>
      <c r="ETE7" s="1431"/>
      <c r="ETF7" s="1431"/>
      <c r="ETG7" s="1431"/>
      <c r="ETH7" s="1431"/>
      <c r="ETI7" s="1431"/>
      <c r="ETJ7" s="1431"/>
      <c r="ETK7" s="1431"/>
      <c r="ETL7" s="1431"/>
      <c r="ETM7" s="1431"/>
      <c r="ETN7" s="1431"/>
      <c r="ETO7" s="1431"/>
      <c r="ETP7" s="1431"/>
      <c r="ETQ7" s="1431"/>
      <c r="ETR7" s="1431"/>
      <c r="ETS7" s="1431"/>
      <c r="ETT7" s="1431"/>
      <c r="ETU7" s="1431"/>
      <c r="ETV7" s="1431"/>
      <c r="ETW7" s="1431"/>
      <c r="ETX7" s="1431"/>
      <c r="ETY7" s="1431"/>
      <c r="ETZ7" s="1431"/>
      <c r="EUA7" s="1431"/>
      <c r="EUB7" s="1431"/>
      <c r="EUC7" s="1431"/>
      <c r="EUD7" s="1431"/>
      <c r="EUE7" s="1431"/>
      <c r="EUF7" s="1431"/>
      <c r="EUG7" s="1431"/>
      <c r="EUH7" s="1431"/>
      <c r="EUI7" s="1431"/>
      <c r="EUJ7" s="1431"/>
      <c r="EUK7" s="1431"/>
      <c r="EUL7" s="1431"/>
      <c r="EUM7" s="1431"/>
      <c r="EUN7" s="1431"/>
      <c r="EUO7" s="1431"/>
      <c r="EUP7" s="1431"/>
      <c r="EUQ7" s="1431"/>
      <c r="EUR7" s="1431"/>
      <c r="EUS7" s="1431"/>
      <c r="EUT7" s="1431"/>
      <c r="EUU7" s="1431"/>
      <c r="EUV7" s="1431"/>
      <c r="EUW7" s="1431"/>
      <c r="EUX7" s="1431"/>
      <c r="EUY7" s="1431"/>
      <c r="EUZ7" s="1431"/>
      <c r="EVA7" s="1431"/>
      <c r="EVB7" s="1431"/>
      <c r="EVC7" s="1431"/>
      <c r="EVD7" s="1431"/>
      <c r="EVE7" s="1431"/>
      <c r="EVF7" s="1431"/>
      <c r="EVG7" s="1431"/>
      <c r="EVH7" s="1431"/>
      <c r="EVI7" s="1431"/>
      <c r="EVJ7" s="1431"/>
      <c r="EVK7" s="1431"/>
      <c r="EVL7" s="1431"/>
      <c r="EVM7" s="1431"/>
      <c r="EVN7" s="1431"/>
      <c r="EVO7" s="1431"/>
      <c r="EVP7" s="1431"/>
      <c r="EVQ7" s="1431"/>
      <c r="EVR7" s="1431"/>
      <c r="EVS7" s="1431"/>
      <c r="EVT7" s="1431"/>
      <c r="EVU7" s="1431"/>
      <c r="EVV7" s="1431"/>
      <c r="EVW7" s="1431"/>
      <c r="EVX7" s="1431"/>
      <c r="EVY7" s="1431"/>
      <c r="EVZ7" s="1431"/>
      <c r="EWA7" s="1431"/>
      <c r="EWB7" s="1431"/>
      <c r="EWC7" s="1431"/>
      <c r="EWD7" s="1431"/>
      <c r="EWE7" s="1431"/>
      <c r="EWF7" s="1431"/>
      <c r="EWG7" s="1431"/>
      <c r="EWH7" s="1431"/>
      <c r="EWI7" s="1431"/>
      <c r="EWJ7" s="1431"/>
      <c r="EWK7" s="1431"/>
      <c r="EWL7" s="1431"/>
      <c r="EWM7" s="1431"/>
      <c r="EWN7" s="1431"/>
      <c r="EWO7" s="1431"/>
      <c r="EWP7" s="1431"/>
      <c r="EWQ7" s="1431"/>
      <c r="EWR7" s="1431"/>
      <c r="EWS7" s="1431"/>
      <c r="EWT7" s="1431"/>
      <c r="EWU7" s="1431"/>
      <c r="EWV7" s="1431"/>
      <c r="EWW7" s="1431"/>
      <c r="EWX7" s="1431"/>
      <c r="EWY7" s="1431"/>
      <c r="EWZ7" s="1431"/>
      <c r="EXA7" s="1431"/>
      <c r="EXB7" s="1431"/>
      <c r="EXC7" s="1431"/>
      <c r="EXD7" s="1431"/>
      <c r="EXE7" s="1431"/>
      <c r="EXF7" s="1431"/>
      <c r="EXG7" s="1431"/>
      <c r="EXH7" s="1431"/>
      <c r="EXI7" s="1431"/>
      <c r="EXJ7" s="1431"/>
      <c r="EXK7" s="1431"/>
      <c r="EXL7" s="1431"/>
      <c r="EXM7" s="1431"/>
      <c r="EXN7" s="1431"/>
      <c r="EXO7" s="1431"/>
      <c r="EXP7" s="1431"/>
      <c r="EXQ7" s="1431"/>
      <c r="EXR7" s="1431"/>
      <c r="EXS7" s="1431"/>
      <c r="EXT7" s="1431"/>
      <c r="EXU7" s="1431"/>
      <c r="EXV7" s="1431"/>
      <c r="EXW7" s="1431"/>
      <c r="EXX7" s="1431"/>
      <c r="EXY7" s="1431"/>
      <c r="EXZ7" s="1431"/>
      <c r="EYA7" s="1431"/>
      <c r="EYB7" s="1431"/>
      <c r="EYC7" s="1431"/>
      <c r="EYD7" s="1431"/>
      <c r="EYE7" s="1431"/>
      <c r="EYF7" s="1431"/>
      <c r="EYG7" s="1431"/>
      <c r="EYH7" s="1431"/>
      <c r="EYI7" s="1431"/>
      <c r="EYJ7" s="1431"/>
      <c r="EYK7" s="1431"/>
      <c r="EYL7" s="1431"/>
      <c r="EYM7" s="1431"/>
      <c r="EYN7" s="1431"/>
      <c r="EYO7" s="1431"/>
      <c r="EYP7" s="1431"/>
      <c r="EYQ7" s="1431"/>
      <c r="EYR7" s="1431"/>
      <c r="EYS7" s="1431"/>
      <c r="EYT7" s="1431"/>
      <c r="EYU7" s="1431"/>
      <c r="EYV7" s="1431"/>
      <c r="EYW7" s="1431"/>
      <c r="EYX7" s="1431"/>
      <c r="EYY7" s="1431"/>
      <c r="EYZ7" s="1431"/>
      <c r="EZA7" s="1431"/>
      <c r="EZB7" s="1431"/>
      <c r="EZC7" s="1431"/>
      <c r="EZD7" s="1431"/>
      <c r="EZE7" s="1431"/>
      <c r="EZF7" s="1431"/>
      <c r="EZG7" s="1431"/>
      <c r="EZH7" s="1431"/>
      <c r="EZI7" s="1431"/>
      <c r="EZJ7" s="1431"/>
      <c r="EZK7" s="1431"/>
      <c r="EZL7" s="1431"/>
      <c r="EZM7" s="1431"/>
      <c r="EZN7" s="1431"/>
      <c r="EZO7" s="1431"/>
      <c r="EZP7" s="1431"/>
      <c r="EZQ7" s="1431"/>
      <c r="EZR7" s="1431"/>
      <c r="EZS7" s="1431"/>
      <c r="EZT7" s="1431"/>
      <c r="EZU7" s="1431"/>
      <c r="EZV7" s="1431"/>
      <c r="EZW7" s="1431"/>
      <c r="EZX7" s="1431"/>
      <c r="EZY7" s="1431"/>
      <c r="EZZ7" s="1431"/>
      <c r="FAA7" s="1431"/>
      <c r="FAB7" s="1431"/>
      <c r="FAC7" s="1431"/>
      <c r="FAD7" s="1431"/>
      <c r="FAE7" s="1431"/>
      <c r="FAF7" s="1431"/>
      <c r="FAG7" s="1431"/>
      <c r="FAH7" s="1431"/>
      <c r="FAI7" s="1431"/>
      <c r="FAJ7" s="1431"/>
      <c r="FAK7" s="1431"/>
      <c r="FAL7" s="1431"/>
      <c r="FAM7" s="1431"/>
      <c r="FAN7" s="1431"/>
      <c r="FAO7" s="1431"/>
      <c r="FAP7" s="1431"/>
      <c r="FAQ7" s="1431"/>
      <c r="FAR7" s="1431"/>
      <c r="FAS7" s="1431"/>
      <c r="FAT7" s="1431"/>
      <c r="FAU7" s="1431"/>
      <c r="FAV7" s="1431"/>
      <c r="FAW7" s="1431"/>
      <c r="FAX7" s="1431"/>
      <c r="FAY7" s="1431"/>
      <c r="FAZ7" s="1431"/>
      <c r="FBA7" s="1431"/>
      <c r="FBB7" s="1431"/>
      <c r="FBC7" s="1431"/>
      <c r="FBD7" s="1431"/>
      <c r="FBE7" s="1431"/>
      <c r="FBF7" s="1431"/>
      <c r="FBG7" s="1431"/>
      <c r="FBH7" s="1431"/>
      <c r="FBI7" s="1431"/>
      <c r="FBJ7" s="1431"/>
      <c r="FBK7" s="1431"/>
      <c r="FBL7" s="1431"/>
      <c r="FBM7" s="1431"/>
      <c r="FBN7" s="1431"/>
      <c r="FBO7" s="1431"/>
      <c r="FBP7" s="1431"/>
      <c r="FBQ7" s="1431"/>
      <c r="FBR7" s="1431"/>
      <c r="FBS7" s="1431"/>
      <c r="FBT7" s="1431"/>
      <c r="FBU7" s="1431"/>
      <c r="FBV7" s="1431"/>
      <c r="FBW7" s="1431"/>
      <c r="FBX7" s="1431"/>
      <c r="FBY7" s="1431"/>
      <c r="FBZ7" s="1431"/>
      <c r="FCA7" s="1431"/>
      <c r="FCB7" s="1431"/>
      <c r="FCC7" s="1431"/>
      <c r="FCD7" s="1431"/>
      <c r="FCE7" s="1431"/>
      <c r="FCF7" s="1431"/>
      <c r="FCG7" s="1431"/>
      <c r="FCH7" s="1431"/>
      <c r="FCI7" s="1431"/>
      <c r="FCJ7" s="1431"/>
      <c r="FCK7" s="1431"/>
      <c r="FCL7" s="1431"/>
      <c r="FCM7" s="1431"/>
      <c r="FCN7" s="1431"/>
      <c r="FCO7" s="1431"/>
      <c r="FCP7" s="1431"/>
      <c r="FCQ7" s="1431"/>
      <c r="FCR7" s="1431"/>
      <c r="FCS7" s="1431"/>
      <c r="FCT7" s="1431"/>
      <c r="FCU7" s="1431"/>
      <c r="FCV7" s="1431"/>
      <c r="FCW7" s="1431"/>
      <c r="FCX7" s="1431"/>
      <c r="FCY7" s="1431"/>
      <c r="FCZ7" s="1431"/>
      <c r="FDA7" s="1431"/>
      <c r="FDB7" s="1431"/>
      <c r="FDC7" s="1431"/>
      <c r="FDD7" s="1431"/>
      <c r="FDE7" s="1431"/>
      <c r="FDF7" s="1431"/>
      <c r="FDG7" s="1431"/>
      <c r="FDH7" s="1431"/>
      <c r="FDI7" s="1431"/>
      <c r="FDJ7" s="1431"/>
      <c r="FDK7" s="1431"/>
      <c r="FDL7" s="1431"/>
      <c r="FDM7" s="1431"/>
      <c r="FDN7" s="1431"/>
      <c r="FDO7" s="1431"/>
      <c r="FDP7" s="1431"/>
      <c r="FDQ7" s="1431"/>
      <c r="FDR7" s="1431"/>
      <c r="FDS7" s="1431"/>
      <c r="FDT7" s="1431"/>
      <c r="FDU7" s="1431"/>
      <c r="FDV7" s="1431"/>
      <c r="FDW7" s="1431"/>
      <c r="FDX7" s="1431"/>
      <c r="FDY7" s="1431"/>
      <c r="FDZ7" s="1431"/>
      <c r="FEA7" s="1431"/>
      <c r="FEB7" s="1431"/>
      <c r="FEC7" s="1431"/>
      <c r="FED7" s="1431"/>
      <c r="FEE7" s="1431"/>
      <c r="FEF7" s="1431"/>
      <c r="FEG7" s="1431"/>
      <c r="FEH7" s="1431"/>
      <c r="FEI7" s="1431"/>
      <c r="FEJ7" s="1431"/>
      <c r="FEK7" s="1431"/>
      <c r="FEL7" s="1431"/>
      <c r="FEM7" s="1431"/>
      <c r="FEN7" s="1431"/>
      <c r="FEO7" s="1431"/>
      <c r="FEP7" s="1431"/>
      <c r="FEQ7" s="1431"/>
      <c r="FER7" s="1431"/>
      <c r="FES7" s="1431"/>
      <c r="FET7" s="1431"/>
      <c r="FEU7" s="1431"/>
      <c r="FEV7" s="1431"/>
      <c r="FEW7" s="1431"/>
      <c r="FEX7" s="1431"/>
      <c r="FEY7" s="1431"/>
      <c r="FEZ7" s="1431"/>
      <c r="FFA7" s="1431"/>
      <c r="FFB7" s="1431"/>
      <c r="FFC7" s="1431"/>
      <c r="FFD7" s="1431"/>
      <c r="FFE7" s="1431"/>
      <c r="FFF7" s="1431"/>
      <c r="FFG7" s="1431"/>
      <c r="FFH7" s="1431"/>
      <c r="FFI7" s="1431"/>
      <c r="FFJ7" s="1431"/>
      <c r="FFK7" s="1431"/>
      <c r="FFL7" s="1431"/>
      <c r="FFM7" s="1431"/>
      <c r="FFN7" s="1431"/>
      <c r="FFO7" s="1431"/>
      <c r="FFP7" s="1431"/>
      <c r="FFQ7" s="1431"/>
      <c r="FFR7" s="1431"/>
      <c r="FFS7" s="1431"/>
      <c r="FFT7" s="1431"/>
      <c r="FFU7" s="1431"/>
      <c r="FFV7" s="1431"/>
      <c r="FFW7" s="1431"/>
      <c r="FFX7" s="1431"/>
      <c r="FFY7" s="1431"/>
      <c r="FFZ7" s="1431"/>
      <c r="FGA7" s="1431"/>
      <c r="FGB7" s="1431"/>
      <c r="FGC7" s="1431"/>
      <c r="FGD7" s="1431"/>
      <c r="FGE7" s="1431"/>
      <c r="FGF7" s="1431"/>
      <c r="FGG7" s="1431"/>
      <c r="FGH7" s="1431"/>
      <c r="FGI7" s="1431"/>
      <c r="FGJ7" s="1431"/>
      <c r="FGK7" s="1431"/>
      <c r="FGL7" s="1431"/>
      <c r="FGM7" s="1431"/>
      <c r="FGN7" s="1431"/>
      <c r="FGO7" s="1431"/>
      <c r="FGP7" s="1431"/>
      <c r="FGQ7" s="1431"/>
      <c r="FGR7" s="1431"/>
      <c r="FGS7" s="1431"/>
      <c r="FGT7" s="1431"/>
      <c r="FGU7" s="1431"/>
      <c r="FGV7" s="1431"/>
      <c r="FGW7" s="1431"/>
      <c r="FGX7" s="1431"/>
      <c r="FGY7" s="1431"/>
      <c r="FGZ7" s="1431"/>
      <c r="FHA7" s="1431"/>
      <c r="FHB7" s="1431"/>
      <c r="FHC7" s="1431"/>
      <c r="FHD7" s="1431"/>
      <c r="FHE7" s="1431"/>
      <c r="FHF7" s="1431"/>
      <c r="FHG7" s="1431"/>
      <c r="FHH7" s="1431"/>
      <c r="FHI7" s="1431"/>
      <c r="FHJ7" s="1431"/>
      <c r="FHK7" s="1431"/>
      <c r="FHL7" s="1431"/>
      <c r="FHM7" s="1431"/>
      <c r="FHN7" s="1431"/>
      <c r="FHO7" s="1431"/>
      <c r="FHP7" s="1431"/>
      <c r="FHQ7" s="1431"/>
      <c r="FHR7" s="1431"/>
      <c r="FHS7" s="1431"/>
      <c r="FHT7" s="1431"/>
      <c r="FHU7" s="1431"/>
      <c r="FHV7" s="1431"/>
      <c r="FHW7" s="1431"/>
      <c r="FHX7" s="1431"/>
      <c r="FHY7" s="1431"/>
      <c r="FHZ7" s="1431"/>
      <c r="FIA7" s="1431"/>
      <c r="FIB7" s="1431"/>
      <c r="FIC7" s="1431"/>
      <c r="FID7" s="1431"/>
      <c r="FIE7" s="1431"/>
      <c r="FIF7" s="1431"/>
      <c r="FIG7" s="1431"/>
      <c r="FIH7" s="1431"/>
      <c r="FII7" s="1431"/>
      <c r="FIJ7" s="1431"/>
      <c r="FIK7" s="1431"/>
      <c r="FIL7" s="1431"/>
      <c r="FIM7" s="1431"/>
      <c r="FIN7" s="1431"/>
      <c r="FIO7" s="1431"/>
      <c r="FIP7" s="1431"/>
      <c r="FIQ7" s="1431"/>
      <c r="FIR7" s="1431"/>
      <c r="FIS7" s="1431"/>
      <c r="FIT7" s="1431"/>
      <c r="FIU7" s="1431"/>
      <c r="FIV7" s="1431"/>
      <c r="FIW7" s="1431"/>
      <c r="FIX7" s="1431"/>
      <c r="FIY7" s="1431"/>
      <c r="FIZ7" s="1431"/>
      <c r="FJA7" s="1431"/>
      <c r="FJB7" s="1431"/>
      <c r="FJC7" s="1431"/>
      <c r="FJD7" s="1431"/>
      <c r="FJE7" s="1431"/>
      <c r="FJF7" s="1431"/>
      <c r="FJG7" s="1431"/>
      <c r="FJH7" s="1431"/>
      <c r="FJI7" s="1431"/>
      <c r="FJJ7" s="1431"/>
      <c r="FJK7" s="1431"/>
      <c r="FJL7" s="1431"/>
      <c r="FJM7" s="1431"/>
      <c r="FJN7" s="1431"/>
      <c r="FJO7" s="1431"/>
      <c r="FJP7" s="1431"/>
      <c r="FJQ7" s="1431"/>
      <c r="FJR7" s="1431"/>
      <c r="FJS7" s="1431"/>
      <c r="FJT7" s="1431"/>
      <c r="FJU7" s="1431"/>
      <c r="FJV7" s="1431"/>
      <c r="FJW7" s="1431"/>
      <c r="FJX7" s="1431"/>
      <c r="FJY7" s="1431"/>
      <c r="FJZ7" s="1431"/>
      <c r="FKA7" s="1431"/>
      <c r="FKB7" s="1431"/>
      <c r="FKC7" s="1431"/>
      <c r="FKD7" s="1431"/>
      <c r="FKE7" s="1431"/>
      <c r="FKF7" s="1431"/>
      <c r="FKG7" s="1431"/>
      <c r="FKH7" s="1431"/>
      <c r="FKI7" s="1431"/>
      <c r="FKJ7" s="1431"/>
      <c r="FKK7" s="1431"/>
      <c r="FKL7" s="1431"/>
      <c r="FKM7" s="1431"/>
      <c r="FKN7" s="1431"/>
      <c r="FKO7" s="1431"/>
      <c r="FKP7" s="1431"/>
      <c r="FKQ7" s="1431"/>
      <c r="FKR7" s="1431"/>
      <c r="FKS7" s="1431"/>
      <c r="FKT7" s="1431"/>
      <c r="FKU7" s="1431"/>
      <c r="FKV7" s="1431"/>
      <c r="FKW7" s="1431"/>
      <c r="FKX7" s="1431"/>
      <c r="FKY7" s="1431"/>
      <c r="FKZ7" s="1431"/>
      <c r="FLA7" s="1431"/>
      <c r="FLB7" s="1431"/>
      <c r="FLC7" s="1431"/>
      <c r="FLD7" s="1431"/>
      <c r="FLE7" s="1431"/>
      <c r="FLF7" s="1431"/>
      <c r="FLG7" s="1431"/>
      <c r="FLH7" s="1431"/>
      <c r="FLI7" s="1431"/>
      <c r="FLJ7" s="1431"/>
      <c r="FLK7" s="1431"/>
      <c r="FLL7" s="1431"/>
      <c r="FLM7" s="1431"/>
      <c r="FLN7" s="1431"/>
      <c r="FLO7" s="1431"/>
      <c r="FLP7" s="1431"/>
      <c r="FLQ7" s="1431"/>
      <c r="FLR7" s="1431"/>
      <c r="FLS7" s="1431"/>
      <c r="FLT7" s="1431"/>
      <c r="FLU7" s="1431"/>
      <c r="FLV7" s="1431"/>
      <c r="FLW7" s="1431"/>
      <c r="FLX7" s="1431"/>
      <c r="FLY7" s="1431"/>
      <c r="FLZ7" s="1431"/>
      <c r="FMA7" s="1431"/>
      <c r="FMB7" s="1431"/>
      <c r="FMC7" s="1431"/>
      <c r="FMD7" s="1431"/>
      <c r="FME7" s="1431"/>
      <c r="FMF7" s="1431"/>
      <c r="FMG7" s="1431"/>
      <c r="FMH7" s="1431"/>
      <c r="FMI7" s="1431"/>
      <c r="FMJ7" s="1431"/>
      <c r="FMK7" s="1431"/>
      <c r="FML7" s="1431"/>
      <c r="FMM7" s="1431"/>
      <c r="FMN7" s="1431"/>
      <c r="FMO7" s="1431"/>
      <c r="FMP7" s="1431"/>
      <c r="FMQ7" s="1431"/>
      <c r="FMR7" s="1431"/>
      <c r="FMS7" s="1431"/>
      <c r="FMT7" s="1431"/>
      <c r="FMU7" s="1431"/>
      <c r="FMV7" s="1431"/>
      <c r="FMW7" s="1431"/>
      <c r="FMX7" s="1431"/>
      <c r="FMY7" s="1431"/>
      <c r="FMZ7" s="1431"/>
      <c r="FNA7" s="1431"/>
      <c r="FNB7" s="1431"/>
      <c r="FNC7" s="1431"/>
      <c r="FND7" s="1431"/>
      <c r="FNE7" s="1431"/>
      <c r="FNF7" s="1431"/>
      <c r="FNG7" s="1431"/>
      <c r="FNH7" s="1431"/>
      <c r="FNI7" s="1431"/>
      <c r="FNJ7" s="1431"/>
      <c r="FNK7" s="1431"/>
      <c r="FNL7" s="1431"/>
      <c r="FNM7" s="1431"/>
      <c r="FNN7" s="1431"/>
      <c r="FNO7" s="1431"/>
      <c r="FNP7" s="1431"/>
      <c r="FNQ7" s="1431"/>
      <c r="FNR7" s="1431"/>
      <c r="FNS7" s="1431"/>
      <c r="FNT7" s="1431"/>
      <c r="FNU7" s="1431"/>
      <c r="FNV7" s="1431"/>
      <c r="FNW7" s="1431"/>
      <c r="FNX7" s="1431"/>
      <c r="FNY7" s="1431"/>
      <c r="FNZ7" s="1431"/>
      <c r="FOA7" s="1431"/>
      <c r="FOB7" s="1431"/>
      <c r="FOC7" s="1431"/>
      <c r="FOD7" s="1431"/>
      <c r="FOE7" s="1431"/>
      <c r="FOF7" s="1431"/>
      <c r="FOG7" s="1431"/>
      <c r="FOH7" s="1431"/>
      <c r="FOI7" s="1431"/>
      <c r="FOJ7" s="1431"/>
      <c r="FOK7" s="1431"/>
      <c r="FOL7" s="1431"/>
      <c r="FOM7" s="1431"/>
      <c r="FON7" s="1431"/>
      <c r="FOO7" s="1431"/>
      <c r="FOP7" s="1431"/>
      <c r="FOQ7" s="1431"/>
      <c r="FOR7" s="1431"/>
      <c r="FOS7" s="1431"/>
      <c r="FOT7" s="1431"/>
      <c r="FOU7" s="1431"/>
      <c r="FOV7" s="1431"/>
      <c r="FOW7" s="1431"/>
      <c r="FOX7" s="1431"/>
      <c r="FOY7" s="1431"/>
      <c r="FOZ7" s="1431"/>
      <c r="FPA7" s="1431"/>
      <c r="FPB7" s="1431"/>
      <c r="FPC7" s="1431"/>
      <c r="FPD7" s="1431"/>
      <c r="FPE7" s="1431"/>
      <c r="FPF7" s="1431"/>
      <c r="FPG7" s="1431"/>
      <c r="FPH7" s="1431"/>
      <c r="FPI7" s="1431"/>
      <c r="FPJ7" s="1431"/>
      <c r="FPK7" s="1431"/>
      <c r="FPL7" s="1431"/>
      <c r="FPM7" s="1431"/>
      <c r="FPN7" s="1431"/>
      <c r="FPO7" s="1431"/>
      <c r="FPP7" s="1431"/>
      <c r="FPQ7" s="1431"/>
      <c r="FPR7" s="1431"/>
      <c r="FPS7" s="1431"/>
      <c r="FPT7" s="1431"/>
      <c r="FPU7" s="1431"/>
      <c r="FPV7" s="1431"/>
      <c r="FPW7" s="1431"/>
      <c r="FPX7" s="1431"/>
      <c r="FPY7" s="1431"/>
      <c r="FPZ7" s="1431"/>
      <c r="FQA7" s="1431"/>
      <c r="FQB7" s="1431"/>
      <c r="FQC7" s="1431"/>
      <c r="FQD7" s="1431"/>
      <c r="FQE7" s="1431"/>
      <c r="FQF7" s="1431"/>
      <c r="FQG7" s="1431"/>
      <c r="FQH7" s="1431"/>
      <c r="FQI7" s="1431"/>
      <c r="FQJ7" s="1431"/>
      <c r="FQK7" s="1431"/>
      <c r="FQL7" s="1431"/>
      <c r="FQM7" s="1431"/>
      <c r="FQN7" s="1431"/>
      <c r="FQO7" s="1431"/>
      <c r="FQP7" s="1431"/>
      <c r="FQQ7" s="1431"/>
      <c r="FQR7" s="1431"/>
      <c r="FQS7" s="1431"/>
      <c r="FQT7" s="1431"/>
      <c r="FQU7" s="1431"/>
      <c r="FQV7" s="1431"/>
      <c r="FQW7" s="1431"/>
      <c r="FQX7" s="1431"/>
      <c r="FQY7" s="1431"/>
      <c r="FQZ7" s="1431"/>
      <c r="FRA7" s="1431"/>
      <c r="FRB7" s="1431"/>
      <c r="FRC7" s="1431"/>
      <c r="FRD7" s="1431"/>
      <c r="FRE7" s="1431"/>
      <c r="FRF7" s="1431"/>
      <c r="FRG7" s="1431"/>
      <c r="FRH7" s="1431"/>
      <c r="FRI7" s="1431"/>
      <c r="FRJ7" s="1431"/>
      <c r="FRK7" s="1431"/>
      <c r="FRL7" s="1431"/>
      <c r="FRM7" s="1431"/>
      <c r="FRN7" s="1431"/>
      <c r="FRO7" s="1431"/>
      <c r="FRP7" s="1431"/>
      <c r="FRQ7" s="1431"/>
      <c r="FRR7" s="1431"/>
      <c r="FRS7" s="1431"/>
      <c r="FRT7" s="1431"/>
      <c r="FRU7" s="1431"/>
      <c r="FRV7" s="1431"/>
      <c r="FRW7" s="1431"/>
      <c r="FRX7" s="1431"/>
      <c r="FRY7" s="1431"/>
      <c r="FRZ7" s="1431"/>
      <c r="FSA7" s="1431"/>
      <c r="FSB7" s="1431"/>
      <c r="FSC7" s="1431"/>
      <c r="FSD7" s="1431"/>
      <c r="FSE7" s="1431"/>
      <c r="FSF7" s="1431"/>
      <c r="FSG7" s="1431"/>
      <c r="FSH7" s="1431"/>
      <c r="FSI7" s="1431"/>
      <c r="FSJ7" s="1431"/>
      <c r="FSK7" s="1431"/>
      <c r="FSL7" s="1431"/>
      <c r="FSM7" s="1431"/>
      <c r="FSN7" s="1431"/>
      <c r="FSO7" s="1431"/>
      <c r="FSP7" s="1431"/>
      <c r="FSQ7" s="1431"/>
      <c r="FSR7" s="1431"/>
      <c r="FSS7" s="1431"/>
      <c r="FST7" s="1431"/>
      <c r="FSU7" s="1431"/>
      <c r="FSV7" s="1431"/>
      <c r="FSW7" s="1431"/>
      <c r="FSX7" s="1431"/>
      <c r="FSY7" s="1431"/>
      <c r="FSZ7" s="1431"/>
      <c r="FTA7" s="1431"/>
      <c r="FTB7" s="1431"/>
      <c r="FTC7" s="1431"/>
      <c r="FTD7" s="1431"/>
      <c r="FTE7" s="1431"/>
      <c r="FTF7" s="1431"/>
      <c r="FTG7" s="1431"/>
      <c r="FTH7" s="1431"/>
      <c r="FTI7" s="1431"/>
      <c r="FTJ7" s="1431"/>
      <c r="FTK7" s="1431"/>
      <c r="FTL7" s="1431"/>
      <c r="FTM7" s="1431"/>
      <c r="FTN7" s="1431"/>
      <c r="FTO7" s="1431"/>
      <c r="FTP7" s="1431"/>
      <c r="FTQ7" s="1431"/>
      <c r="FTR7" s="1431"/>
      <c r="FTS7" s="1431"/>
      <c r="FTT7" s="1431"/>
      <c r="FTU7" s="1431"/>
      <c r="FTV7" s="1431"/>
      <c r="FTW7" s="1431"/>
      <c r="FTX7" s="1431"/>
      <c r="FTY7" s="1431"/>
      <c r="FTZ7" s="1431"/>
      <c r="FUA7" s="1431"/>
      <c r="FUB7" s="1431"/>
      <c r="FUC7" s="1431"/>
      <c r="FUD7" s="1431"/>
      <c r="FUE7" s="1431"/>
      <c r="FUF7" s="1431"/>
      <c r="FUG7" s="1431"/>
      <c r="FUH7" s="1431"/>
      <c r="FUI7" s="1431"/>
      <c r="FUJ7" s="1431"/>
      <c r="FUK7" s="1431"/>
      <c r="FUL7" s="1431"/>
      <c r="FUM7" s="1431"/>
      <c r="FUN7" s="1431"/>
      <c r="FUO7" s="1431"/>
      <c r="FUP7" s="1431"/>
      <c r="FUQ7" s="1431"/>
      <c r="FUR7" s="1431"/>
      <c r="FUS7" s="1431"/>
      <c r="FUT7" s="1431"/>
      <c r="FUU7" s="1431"/>
      <c r="FUV7" s="1431"/>
      <c r="FUW7" s="1431"/>
      <c r="FUX7" s="1431"/>
      <c r="FUY7" s="1431"/>
      <c r="FUZ7" s="1431"/>
      <c r="FVA7" s="1431"/>
      <c r="FVB7" s="1431"/>
      <c r="FVC7" s="1431"/>
      <c r="FVD7" s="1431"/>
      <c r="FVE7" s="1431"/>
      <c r="FVF7" s="1431"/>
      <c r="FVG7" s="1431"/>
      <c r="FVH7" s="1431"/>
      <c r="FVI7" s="1431"/>
      <c r="FVJ7" s="1431"/>
      <c r="FVK7" s="1431"/>
      <c r="FVL7" s="1431"/>
      <c r="FVM7" s="1431"/>
      <c r="FVN7" s="1431"/>
      <c r="FVO7" s="1431"/>
      <c r="FVP7" s="1431"/>
      <c r="FVQ7" s="1431"/>
      <c r="FVR7" s="1431"/>
      <c r="FVS7" s="1431"/>
      <c r="FVT7" s="1431"/>
      <c r="FVU7" s="1431"/>
      <c r="FVV7" s="1431"/>
      <c r="FVW7" s="1431"/>
      <c r="FVX7" s="1431"/>
      <c r="FVY7" s="1431"/>
      <c r="FVZ7" s="1431"/>
      <c r="FWA7" s="1431"/>
      <c r="FWB7" s="1431"/>
      <c r="FWC7" s="1431"/>
      <c r="FWD7" s="1431"/>
      <c r="FWE7" s="1431"/>
      <c r="FWF7" s="1431"/>
      <c r="FWG7" s="1431"/>
      <c r="FWH7" s="1431"/>
      <c r="FWI7" s="1431"/>
      <c r="FWJ7" s="1431"/>
      <c r="FWK7" s="1431"/>
      <c r="FWL7" s="1431"/>
      <c r="FWM7" s="1431"/>
      <c r="FWN7" s="1431"/>
      <c r="FWO7" s="1431"/>
      <c r="FWP7" s="1431"/>
      <c r="FWQ7" s="1431"/>
      <c r="FWR7" s="1431"/>
      <c r="FWS7" s="1431"/>
      <c r="FWT7" s="1431"/>
      <c r="FWU7" s="1431"/>
      <c r="FWV7" s="1431"/>
      <c r="FWW7" s="1431"/>
      <c r="FWX7" s="1431"/>
      <c r="FWY7" s="1431"/>
      <c r="FWZ7" s="1431"/>
      <c r="FXA7" s="1431"/>
      <c r="FXB7" s="1431"/>
      <c r="FXC7" s="1431"/>
      <c r="FXD7" s="1431"/>
      <c r="FXE7" s="1431"/>
      <c r="FXF7" s="1431"/>
      <c r="FXG7" s="1431"/>
      <c r="FXH7" s="1431"/>
      <c r="FXI7" s="1431"/>
      <c r="FXJ7" s="1431"/>
      <c r="FXK7" s="1431"/>
      <c r="FXL7" s="1431"/>
      <c r="FXM7" s="1431"/>
      <c r="FXN7" s="1431"/>
      <c r="FXO7" s="1431"/>
      <c r="FXP7" s="1431"/>
      <c r="FXQ7" s="1431"/>
      <c r="FXR7" s="1431"/>
      <c r="FXS7" s="1431"/>
      <c r="FXT7" s="1431"/>
      <c r="FXU7" s="1431"/>
      <c r="FXV7" s="1431"/>
      <c r="FXW7" s="1431"/>
      <c r="FXX7" s="1431"/>
      <c r="FXY7" s="1431"/>
      <c r="FXZ7" s="1431"/>
      <c r="FYA7" s="1431"/>
      <c r="FYB7" s="1431"/>
      <c r="FYC7" s="1431"/>
      <c r="FYD7" s="1431"/>
      <c r="FYE7" s="1431"/>
      <c r="FYF7" s="1431"/>
      <c r="FYG7" s="1431"/>
      <c r="FYH7" s="1431"/>
      <c r="FYI7" s="1431"/>
      <c r="FYJ7" s="1431"/>
      <c r="FYK7" s="1431"/>
      <c r="FYL7" s="1431"/>
      <c r="FYM7" s="1431"/>
      <c r="FYN7" s="1431"/>
      <c r="FYO7" s="1431"/>
      <c r="FYP7" s="1431"/>
      <c r="FYQ7" s="1431"/>
      <c r="FYR7" s="1431"/>
      <c r="FYS7" s="1431"/>
      <c r="FYT7" s="1431"/>
      <c r="FYU7" s="1431"/>
      <c r="FYV7" s="1431"/>
      <c r="FYW7" s="1431"/>
      <c r="FYX7" s="1431"/>
      <c r="FYY7" s="1431"/>
      <c r="FYZ7" s="1431"/>
      <c r="FZA7" s="1431"/>
      <c r="FZB7" s="1431"/>
      <c r="FZC7" s="1431"/>
      <c r="FZD7" s="1431"/>
      <c r="FZE7" s="1431"/>
      <c r="FZF7" s="1431"/>
      <c r="FZG7" s="1431"/>
      <c r="FZH7" s="1431"/>
      <c r="FZI7" s="1431"/>
      <c r="FZJ7" s="1431"/>
      <c r="FZK7" s="1431"/>
      <c r="FZL7" s="1431"/>
      <c r="FZM7" s="1431"/>
      <c r="FZN7" s="1431"/>
      <c r="FZO7" s="1431"/>
      <c r="FZP7" s="1431"/>
      <c r="FZQ7" s="1431"/>
      <c r="FZR7" s="1431"/>
      <c r="FZS7" s="1431"/>
      <c r="FZT7" s="1431"/>
      <c r="FZU7" s="1431"/>
      <c r="FZV7" s="1431"/>
      <c r="FZW7" s="1431"/>
      <c r="FZX7" s="1431"/>
      <c r="FZY7" s="1431"/>
      <c r="FZZ7" s="1431"/>
      <c r="GAA7" s="1431"/>
      <c r="GAB7" s="1431"/>
      <c r="GAC7" s="1431"/>
      <c r="GAD7" s="1431"/>
      <c r="GAE7" s="1431"/>
      <c r="GAF7" s="1431"/>
      <c r="GAG7" s="1431"/>
      <c r="GAH7" s="1431"/>
      <c r="GAI7" s="1431"/>
      <c r="GAJ7" s="1431"/>
      <c r="GAK7" s="1431"/>
      <c r="GAL7" s="1431"/>
      <c r="GAM7" s="1431"/>
      <c r="GAN7" s="1431"/>
      <c r="GAO7" s="1431"/>
      <c r="GAP7" s="1431"/>
      <c r="GAQ7" s="1431"/>
      <c r="GAR7" s="1431"/>
      <c r="GAS7" s="1431"/>
      <c r="GAT7" s="1431"/>
      <c r="GAU7" s="1431"/>
      <c r="GAV7" s="1431"/>
      <c r="GAW7" s="1431"/>
      <c r="GAX7" s="1431"/>
      <c r="GAY7" s="1431"/>
      <c r="GAZ7" s="1431"/>
      <c r="GBA7" s="1431"/>
      <c r="GBB7" s="1431"/>
      <c r="GBC7" s="1431"/>
      <c r="GBD7" s="1431"/>
      <c r="GBE7" s="1431"/>
      <c r="GBF7" s="1431"/>
      <c r="GBG7" s="1431"/>
      <c r="GBH7" s="1431"/>
      <c r="GBI7" s="1431"/>
      <c r="GBJ7" s="1431"/>
      <c r="GBK7" s="1431"/>
      <c r="GBL7" s="1431"/>
      <c r="GBM7" s="1431"/>
      <c r="GBN7" s="1431"/>
      <c r="GBO7" s="1431"/>
      <c r="GBP7" s="1431"/>
      <c r="GBQ7" s="1431"/>
      <c r="GBR7" s="1431"/>
      <c r="GBS7" s="1431"/>
      <c r="GBT7" s="1431"/>
      <c r="GBU7" s="1431"/>
      <c r="GBV7" s="1431"/>
      <c r="GBW7" s="1431"/>
      <c r="GBX7" s="1431"/>
      <c r="GBY7" s="1431"/>
      <c r="GBZ7" s="1431"/>
      <c r="GCA7" s="1431"/>
      <c r="GCB7" s="1431"/>
      <c r="GCC7" s="1431"/>
      <c r="GCD7" s="1431"/>
      <c r="GCE7" s="1431"/>
      <c r="GCF7" s="1431"/>
      <c r="GCG7" s="1431"/>
      <c r="GCH7" s="1431"/>
      <c r="GCI7" s="1431"/>
      <c r="GCJ7" s="1431"/>
      <c r="GCK7" s="1431"/>
      <c r="GCL7" s="1431"/>
      <c r="GCM7" s="1431"/>
      <c r="GCN7" s="1431"/>
      <c r="GCO7" s="1431"/>
      <c r="GCP7" s="1431"/>
      <c r="GCQ7" s="1431"/>
      <c r="GCR7" s="1431"/>
      <c r="GCS7" s="1431"/>
      <c r="GCT7" s="1431"/>
      <c r="GCU7" s="1431"/>
      <c r="GCV7" s="1431"/>
      <c r="GCW7" s="1431"/>
      <c r="GCX7" s="1431"/>
      <c r="GCY7" s="1431"/>
      <c r="GCZ7" s="1431"/>
      <c r="GDA7" s="1431"/>
      <c r="GDB7" s="1431"/>
      <c r="GDC7" s="1431"/>
      <c r="GDD7" s="1431"/>
      <c r="GDE7" s="1431"/>
      <c r="GDF7" s="1431"/>
      <c r="GDG7" s="1431"/>
      <c r="GDH7" s="1431"/>
      <c r="GDI7" s="1431"/>
      <c r="GDJ7" s="1431"/>
      <c r="GDK7" s="1431"/>
      <c r="GDL7" s="1431"/>
      <c r="GDM7" s="1431"/>
      <c r="GDN7" s="1431"/>
      <c r="GDO7" s="1431"/>
      <c r="GDP7" s="1431"/>
      <c r="GDQ7" s="1431"/>
      <c r="GDR7" s="1431"/>
      <c r="GDS7" s="1431"/>
      <c r="GDT7" s="1431"/>
      <c r="GDU7" s="1431"/>
      <c r="GDV7" s="1431"/>
      <c r="GDW7" s="1431"/>
      <c r="GDX7" s="1431"/>
      <c r="GDY7" s="1431"/>
      <c r="GDZ7" s="1431"/>
      <c r="GEA7" s="1431"/>
      <c r="GEB7" s="1431"/>
      <c r="GEC7" s="1431"/>
      <c r="GED7" s="1431"/>
      <c r="GEE7" s="1431"/>
      <c r="GEF7" s="1431"/>
      <c r="GEG7" s="1431"/>
      <c r="GEH7" s="1431"/>
      <c r="GEI7" s="1431"/>
      <c r="GEJ7" s="1431"/>
      <c r="GEK7" s="1431"/>
      <c r="GEL7" s="1431"/>
      <c r="GEM7" s="1431"/>
      <c r="GEN7" s="1431"/>
      <c r="GEO7" s="1431"/>
      <c r="GEP7" s="1431"/>
      <c r="GEQ7" s="1431"/>
      <c r="GER7" s="1431"/>
      <c r="GES7" s="1431"/>
      <c r="GET7" s="1431"/>
      <c r="GEU7" s="1431"/>
      <c r="GEV7" s="1431"/>
      <c r="GEW7" s="1431"/>
      <c r="GEX7" s="1431"/>
      <c r="GEY7" s="1431"/>
      <c r="GEZ7" s="1431"/>
      <c r="GFA7" s="1431"/>
      <c r="GFB7" s="1431"/>
      <c r="GFC7" s="1431"/>
      <c r="GFD7" s="1431"/>
      <c r="GFE7" s="1431"/>
      <c r="GFF7" s="1431"/>
      <c r="GFG7" s="1431"/>
      <c r="GFH7" s="1431"/>
      <c r="GFI7" s="1431"/>
      <c r="GFJ7" s="1431"/>
      <c r="GFK7" s="1431"/>
      <c r="GFL7" s="1431"/>
      <c r="GFM7" s="1431"/>
      <c r="GFN7" s="1431"/>
      <c r="GFO7" s="1431"/>
      <c r="GFP7" s="1431"/>
      <c r="GFQ7" s="1431"/>
      <c r="GFR7" s="1431"/>
      <c r="GFS7" s="1431"/>
      <c r="GFT7" s="1431"/>
      <c r="GFU7" s="1431"/>
      <c r="GFV7" s="1431"/>
      <c r="GFW7" s="1431"/>
      <c r="GFX7" s="1431"/>
      <c r="GFY7" s="1431"/>
      <c r="GFZ7" s="1431"/>
      <c r="GGA7" s="1431"/>
      <c r="GGB7" s="1431"/>
      <c r="GGC7" s="1431"/>
      <c r="GGD7" s="1431"/>
      <c r="GGE7" s="1431"/>
      <c r="GGF7" s="1431"/>
      <c r="GGG7" s="1431"/>
      <c r="GGH7" s="1431"/>
      <c r="GGI7" s="1431"/>
      <c r="GGJ7" s="1431"/>
      <c r="GGK7" s="1431"/>
      <c r="GGL7" s="1431"/>
      <c r="GGM7" s="1431"/>
      <c r="GGN7" s="1431"/>
      <c r="GGO7" s="1431"/>
      <c r="GGP7" s="1431"/>
      <c r="GGQ7" s="1431"/>
      <c r="GGR7" s="1431"/>
      <c r="GGS7" s="1431"/>
      <c r="GGT7" s="1431"/>
      <c r="GGU7" s="1431"/>
      <c r="GGV7" s="1431"/>
      <c r="GGW7" s="1431"/>
      <c r="GGX7" s="1431"/>
      <c r="GGY7" s="1431"/>
      <c r="GGZ7" s="1431"/>
      <c r="GHA7" s="1431"/>
      <c r="GHB7" s="1431"/>
      <c r="GHC7" s="1431"/>
      <c r="GHD7" s="1431"/>
      <c r="GHE7" s="1431"/>
      <c r="GHF7" s="1431"/>
      <c r="GHG7" s="1431"/>
      <c r="GHH7" s="1431"/>
      <c r="GHI7" s="1431"/>
      <c r="GHJ7" s="1431"/>
      <c r="GHK7" s="1431"/>
      <c r="GHL7" s="1431"/>
      <c r="GHM7" s="1431"/>
      <c r="GHN7" s="1431"/>
      <c r="GHO7" s="1431"/>
      <c r="GHP7" s="1431"/>
      <c r="GHQ7" s="1431"/>
      <c r="GHR7" s="1431"/>
      <c r="GHS7" s="1431"/>
      <c r="GHT7" s="1431"/>
      <c r="GHU7" s="1431"/>
      <c r="GHV7" s="1431"/>
      <c r="GHW7" s="1431"/>
      <c r="GHX7" s="1431"/>
      <c r="GHY7" s="1431"/>
      <c r="GHZ7" s="1431"/>
      <c r="GIA7" s="1431"/>
      <c r="GIB7" s="1431"/>
      <c r="GIC7" s="1431"/>
      <c r="GID7" s="1431"/>
      <c r="GIE7" s="1431"/>
      <c r="GIF7" s="1431"/>
      <c r="GIG7" s="1431"/>
      <c r="GIH7" s="1431"/>
      <c r="GII7" s="1431"/>
      <c r="GIJ7" s="1431"/>
      <c r="GIK7" s="1431"/>
      <c r="GIL7" s="1431"/>
      <c r="GIM7" s="1431"/>
      <c r="GIN7" s="1431"/>
      <c r="GIO7" s="1431"/>
      <c r="GIP7" s="1431"/>
      <c r="GIQ7" s="1431"/>
      <c r="GIR7" s="1431"/>
      <c r="GIS7" s="1431"/>
      <c r="GIT7" s="1431"/>
      <c r="GIU7" s="1431"/>
      <c r="GIV7" s="1431"/>
      <c r="GIW7" s="1431"/>
      <c r="GIX7" s="1431"/>
      <c r="GIY7" s="1431"/>
      <c r="GIZ7" s="1431"/>
      <c r="GJA7" s="1431"/>
      <c r="GJB7" s="1431"/>
      <c r="GJC7" s="1431"/>
      <c r="GJD7" s="1431"/>
      <c r="GJE7" s="1431"/>
      <c r="GJF7" s="1431"/>
      <c r="GJG7" s="1431"/>
      <c r="GJH7" s="1431"/>
      <c r="GJI7" s="1431"/>
      <c r="GJJ7" s="1431"/>
      <c r="GJK7" s="1431"/>
      <c r="GJL7" s="1431"/>
      <c r="GJM7" s="1431"/>
      <c r="GJN7" s="1431"/>
      <c r="GJO7" s="1431"/>
      <c r="GJP7" s="1431"/>
      <c r="GJQ7" s="1431"/>
      <c r="GJR7" s="1431"/>
      <c r="GJS7" s="1431"/>
      <c r="GJT7" s="1431"/>
      <c r="GJU7" s="1431"/>
      <c r="GJV7" s="1431"/>
      <c r="GJW7" s="1431"/>
      <c r="GJX7" s="1431"/>
      <c r="GJY7" s="1431"/>
      <c r="GJZ7" s="1431"/>
      <c r="GKA7" s="1431"/>
      <c r="GKB7" s="1431"/>
      <c r="GKC7" s="1431"/>
      <c r="GKD7" s="1431"/>
      <c r="GKE7" s="1431"/>
      <c r="GKF7" s="1431"/>
      <c r="GKG7" s="1431"/>
      <c r="GKH7" s="1431"/>
      <c r="GKI7" s="1431"/>
      <c r="GKJ7" s="1431"/>
      <c r="GKK7" s="1431"/>
      <c r="GKL7" s="1431"/>
      <c r="GKM7" s="1431"/>
      <c r="GKN7" s="1431"/>
      <c r="GKO7" s="1431"/>
      <c r="GKP7" s="1431"/>
      <c r="GKQ7" s="1431"/>
      <c r="GKR7" s="1431"/>
      <c r="GKS7" s="1431"/>
      <c r="GKT7" s="1431"/>
      <c r="GKU7" s="1431"/>
      <c r="GKV7" s="1431"/>
      <c r="GKW7" s="1431"/>
      <c r="GKX7" s="1431"/>
      <c r="GKY7" s="1431"/>
      <c r="GKZ7" s="1431"/>
      <c r="GLA7" s="1431"/>
      <c r="GLB7" s="1431"/>
      <c r="GLC7" s="1431"/>
      <c r="GLD7" s="1431"/>
      <c r="GLE7" s="1431"/>
      <c r="GLF7" s="1431"/>
      <c r="GLG7" s="1431"/>
      <c r="GLH7" s="1431"/>
      <c r="GLI7" s="1431"/>
      <c r="GLJ7" s="1431"/>
      <c r="GLK7" s="1431"/>
      <c r="GLL7" s="1431"/>
      <c r="GLM7" s="1431"/>
      <c r="GLN7" s="1431"/>
      <c r="GLO7" s="1431"/>
      <c r="GLP7" s="1431"/>
      <c r="GLQ7" s="1431"/>
      <c r="GLR7" s="1431"/>
      <c r="GLS7" s="1431"/>
      <c r="GLT7" s="1431"/>
      <c r="GLU7" s="1431"/>
      <c r="GLV7" s="1431"/>
      <c r="GLW7" s="1431"/>
      <c r="GLX7" s="1431"/>
      <c r="GLY7" s="1431"/>
      <c r="GLZ7" s="1431"/>
      <c r="GMA7" s="1431"/>
      <c r="GMB7" s="1431"/>
      <c r="GMC7" s="1431"/>
      <c r="GMD7" s="1431"/>
      <c r="GME7" s="1431"/>
      <c r="GMF7" s="1431"/>
      <c r="GMG7" s="1431"/>
      <c r="GMH7" s="1431"/>
      <c r="GMI7" s="1431"/>
      <c r="GMJ7" s="1431"/>
      <c r="GMK7" s="1431"/>
      <c r="GML7" s="1431"/>
      <c r="GMM7" s="1431"/>
      <c r="GMN7" s="1431"/>
      <c r="GMO7" s="1431"/>
      <c r="GMP7" s="1431"/>
      <c r="GMQ7" s="1431"/>
      <c r="GMR7" s="1431"/>
      <c r="GMS7" s="1431"/>
      <c r="GMT7" s="1431"/>
      <c r="GMU7" s="1431"/>
      <c r="GMV7" s="1431"/>
      <c r="GMW7" s="1431"/>
      <c r="GMX7" s="1431"/>
      <c r="GMY7" s="1431"/>
      <c r="GMZ7" s="1431"/>
      <c r="GNA7" s="1431"/>
      <c r="GNB7" s="1431"/>
      <c r="GNC7" s="1431"/>
      <c r="GND7" s="1431"/>
      <c r="GNE7" s="1431"/>
      <c r="GNF7" s="1431"/>
      <c r="GNG7" s="1431"/>
      <c r="GNH7" s="1431"/>
      <c r="GNI7" s="1431"/>
      <c r="GNJ7" s="1431"/>
      <c r="GNK7" s="1431"/>
      <c r="GNL7" s="1431"/>
      <c r="GNM7" s="1431"/>
      <c r="GNN7" s="1431"/>
      <c r="GNO7" s="1431"/>
      <c r="GNP7" s="1431"/>
      <c r="GNQ7" s="1431"/>
      <c r="GNR7" s="1431"/>
      <c r="GNS7" s="1431"/>
      <c r="GNT7" s="1431"/>
      <c r="GNU7" s="1431"/>
      <c r="GNV7" s="1431"/>
      <c r="GNW7" s="1431"/>
      <c r="GNX7" s="1431"/>
      <c r="GNY7" s="1431"/>
      <c r="GNZ7" s="1431"/>
      <c r="GOA7" s="1431"/>
      <c r="GOB7" s="1431"/>
      <c r="GOC7" s="1431"/>
      <c r="GOD7" s="1431"/>
      <c r="GOE7" s="1431"/>
      <c r="GOF7" s="1431"/>
      <c r="GOG7" s="1431"/>
      <c r="GOH7" s="1431"/>
      <c r="GOI7" s="1431"/>
      <c r="GOJ7" s="1431"/>
      <c r="GOK7" s="1431"/>
      <c r="GOL7" s="1431"/>
      <c r="GOM7" s="1431"/>
      <c r="GON7" s="1431"/>
      <c r="GOO7" s="1431"/>
      <c r="GOP7" s="1431"/>
      <c r="GOQ7" s="1431"/>
      <c r="GOR7" s="1431"/>
      <c r="GOS7" s="1431"/>
      <c r="GOT7" s="1431"/>
      <c r="GOU7" s="1431"/>
      <c r="GOV7" s="1431"/>
      <c r="GOW7" s="1431"/>
      <c r="GOX7" s="1431"/>
      <c r="GOY7" s="1431"/>
      <c r="GOZ7" s="1431"/>
      <c r="GPA7" s="1431"/>
      <c r="GPB7" s="1431"/>
      <c r="GPC7" s="1431"/>
      <c r="GPD7" s="1431"/>
      <c r="GPE7" s="1431"/>
      <c r="GPF7" s="1431"/>
      <c r="GPG7" s="1431"/>
      <c r="GPH7" s="1431"/>
      <c r="GPI7" s="1431"/>
      <c r="GPJ7" s="1431"/>
      <c r="GPK7" s="1431"/>
      <c r="GPL7" s="1431"/>
      <c r="GPM7" s="1431"/>
      <c r="GPN7" s="1431"/>
      <c r="GPO7" s="1431"/>
      <c r="GPP7" s="1431"/>
      <c r="GPQ7" s="1431"/>
      <c r="GPR7" s="1431"/>
      <c r="GPS7" s="1431"/>
      <c r="GPT7" s="1431"/>
      <c r="GPU7" s="1431"/>
      <c r="GPV7" s="1431"/>
      <c r="GPW7" s="1431"/>
      <c r="GPX7" s="1431"/>
      <c r="GPY7" s="1431"/>
      <c r="GPZ7" s="1431"/>
      <c r="GQA7" s="1431"/>
      <c r="GQB7" s="1431"/>
      <c r="GQC7" s="1431"/>
      <c r="GQD7" s="1431"/>
      <c r="GQE7" s="1431"/>
      <c r="GQF7" s="1431"/>
      <c r="GQG7" s="1431"/>
      <c r="GQH7" s="1431"/>
      <c r="GQI7" s="1431"/>
      <c r="GQJ7" s="1431"/>
      <c r="GQK7" s="1431"/>
      <c r="GQL7" s="1431"/>
      <c r="GQM7" s="1431"/>
      <c r="GQN7" s="1431"/>
      <c r="GQO7" s="1431"/>
      <c r="GQP7" s="1431"/>
      <c r="GQQ7" s="1431"/>
      <c r="GQR7" s="1431"/>
      <c r="GQS7" s="1431"/>
      <c r="GQT7" s="1431"/>
      <c r="GQU7" s="1431"/>
      <c r="GQV7" s="1431"/>
      <c r="GQW7" s="1431"/>
      <c r="GQX7" s="1431"/>
      <c r="GQY7" s="1431"/>
      <c r="GQZ7" s="1431"/>
      <c r="GRA7" s="1431"/>
      <c r="GRB7" s="1431"/>
      <c r="GRC7" s="1431"/>
      <c r="GRD7" s="1431"/>
      <c r="GRE7" s="1431"/>
      <c r="GRF7" s="1431"/>
      <c r="GRG7" s="1431"/>
      <c r="GRH7" s="1431"/>
      <c r="GRI7" s="1431"/>
      <c r="GRJ7" s="1431"/>
      <c r="GRK7" s="1431"/>
      <c r="GRL7" s="1431"/>
      <c r="GRM7" s="1431"/>
      <c r="GRN7" s="1431"/>
      <c r="GRO7" s="1431"/>
      <c r="GRP7" s="1431"/>
      <c r="GRQ7" s="1431"/>
      <c r="GRR7" s="1431"/>
      <c r="GRS7" s="1431"/>
      <c r="GRT7" s="1431"/>
      <c r="GRU7" s="1431"/>
      <c r="GRV7" s="1431"/>
      <c r="GRW7" s="1431"/>
      <c r="GRX7" s="1431"/>
      <c r="GRY7" s="1431"/>
      <c r="GRZ7" s="1431"/>
      <c r="GSA7" s="1431"/>
      <c r="GSB7" s="1431"/>
      <c r="GSC7" s="1431"/>
      <c r="GSD7" s="1431"/>
      <c r="GSE7" s="1431"/>
      <c r="GSF7" s="1431"/>
      <c r="GSG7" s="1431"/>
      <c r="GSH7" s="1431"/>
      <c r="GSI7" s="1431"/>
      <c r="GSJ7" s="1431"/>
      <c r="GSK7" s="1431"/>
      <c r="GSL7" s="1431"/>
      <c r="GSM7" s="1431"/>
      <c r="GSN7" s="1431"/>
      <c r="GSO7" s="1431"/>
      <c r="GSP7" s="1431"/>
      <c r="GSQ7" s="1431"/>
      <c r="GSR7" s="1431"/>
      <c r="GSS7" s="1431"/>
      <c r="GST7" s="1431"/>
      <c r="GSU7" s="1431"/>
      <c r="GSV7" s="1431"/>
      <c r="GSW7" s="1431"/>
      <c r="GSX7" s="1431"/>
      <c r="GSY7" s="1431"/>
      <c r="GSZ7" s="1431"/>
      <c r="GTA7" s="1431"/>
      <c r="GTB7" s="1431"/>
      <c r="GTC7" s="1431"/>
      <c r="GTD7" s="1431"/>
      <c r="GTE7" s="1431"/>
      <c r="GTF7" s="1431"/>
      <c r="GTG7" s="1431"/>
      <c r="GTH7" s="1431"/>
      <c r="GTI7" s="1431"/>
      <c r="GTJ7" s="1431"/>
      <c r="GTK7" s="1431"/>
      <c r="GTL7" s="1431"/>
      <c r="GTM7" s="1431"/>
      <c r="GTN7" s="1431"/>
      <c r="GTO7" s="1431"/>
      <c r="GTP7" s="1431"/>
      <c r="GTQ7" s="1431"/>
      <c r="GTR7" s="1431"/>
      <c r="GTS7" s="1431"/>
      <c r="GTT7" s="1431"/>
      <c r="GTU7" s="1431"/>
      <c r="GTV7" s="1431"/>
      <c r="GTW7" s="1431"/>
      <c r="GTX7" s="1431"/>
      <c r="GTY7" s="1431"/>
      <c r="GTZ7" s="1431"/>
      <c r="GUA7" s="1431"/>
      <c r="GUB7" s="1431"/>
      <c r="GUC7" s="1431"/>
      <c r="GUD7" s="1431"/>
      <c r="GUE7" s="1431"/>
      <c r="GUF7" s="1431"/>
      <c r="GUG7" s="1431"/>
      <c r="GUH7" s="1431"/>
      <c r="GUI7" s="1431"/>
      <c r="GUJ7" s="1431"/>
      <c r="GUK7" s="1431"/>
      <c r="GUL7" s="1431"/>
      <c r="GUM7" s="1431"/>
      <c r="GUN7" s="1431"/>
      <c r="GUO7" s="1431"/>
      <c r="GUP7" s="1431"/>
      <c r="GUQ7" s="1431"/>
      <c r="GUR7" s="1431"/>
      <c r="GUS7" s="1431"/>
      <c r="GUT7" s="1431"/>
      <c r="GUU7" s="1431"/>
      <c r="GUV7" s="1431"/>
      <c r="GUW7" s="1431"/>
      <c r="GUX7" s="1431"/>
      <c r="GUY7" s="1431"/>
      <c r="GUZ7" s="1431"/>
      <c r="GVA7" s="1431"/>
      <c r="GVB7" s="1431"/>
      <c r="GVC7" s="1431"/>
      <c r="GVD7" s="1431"/>
      <c r="GVE7" s="1431"/>
      <c r="GVF7" s="1431"/>
      <c r="GVG7" s="1431"/>
      <c r="GVH7" s="1431"/>
      <c r="GVI7" s="1431"/>
      <c r="GVJ7" s="1431"/>
      <c r="GVK7" s="1431"/>
      <c r="GVL7" s="1431"/>
      <c r="GVM7" s="1431"/>
      <c r="GVN7" s="1431"/>
      <c r="GVO7" s="1431"/>
      <c r="GVP7" s="1431"/>
      <c r="GVQ7" s="1431"/>
      <c r="GVR7" s="1431"/>
      <c r="GVS7" s="1431"/>
      <c r="GVT7" s="1431"/>
      <c r="GVU7" s="1431"/>
      <c r="GVV7" s="1431"/>
      <c r="GVW7" s="1431"/>
      <c r="GVX7" s="1431"/>
      <c r="GVY7" s="1431"/>
      <c r="GVZ7" s="1431"/>
      <c r="GWA7" s="1431"/>
      <c r="GWB7" s="1431"/>
      <c r="GWC7" s="1431"/>
      <c r="GWD7" s="1431"/>
      <c r="GWE7" s="1431"/>
      <c r="GWF7" s="1431"/>
      <c r="GWG7" s="1431"/>
      <c r="GWH7" s="1431"/>
      <c r="GWI7" s="1431"/>
      <c r="GWJ7" s="1431"/>
      <c r="GWK7" s="1431"/>
      <c r="GWL7" s="1431"/>
      <c r="GWM7" s="1431"/>
      <c r="GWN7" s="1431"/>
      <c r="GWO7" s="1431"/>
      <c r="GWP7" s="1431"/>
      <c r="GWQ7" s="1431"/>
      <c r="GWR7" s="1431"/>
      <c r="GWS7" s="1431"/>
      <c r="GWT7" s="1431"/>
      <c r="GWU7" s="1431"/>
      <c r="GWV7" s="1431"/>
      <c r="GWW7" s="1431"/>
      <c r="GWX7" s="1431"/>
      <c r="GWY7" s="1431"/>
      <c r="GWZ7" s="1431"/>
      <c r="GXA7" s="1431"/>
      <c r="GXB7" s="1431"/>
      <c r="GXC7" s="1431"/>
      <c r="GXD7" s="1431"/>
      <c r="GXE7" s="1431"/>
      <c r="GXF7" s="1431"/>
      <c r="GXG7" s="1431"/>
      <c r="GXH7" s="1431"/>
      <c r="GXI7" s="1431"/>
      <c r="GXJ7" s="1431"/>
      <c r="GXK7" s="1431"/>
      <c r="GXL7" s="1431"/>
      <c r="GXM7" s="1431"/>
      <c r="GXN7" s="1431"/>
      <c r="GXO7" s="1431"/>
      <c r="GXP7" s="1431"/>
      <c r="GXQ7" s="1431"/>
      <c r="GXR7" s="1431"/>
      <c r="GXS7" s="1431"/>
      <c r="GXT7" s="1431"/>
      <c r="GXU7" s="1431"/>
      <c r="GXV7" s="1431"/>
      <c r="GXW7" s="1431"/>
      <c r="GXX7" s="1431"/>
      <c r="GXY7" s="1431"/>
      <c r="GXZ7" s="1431"/>
      <c r="GYA7" s="1431"/>
      <c r="GYB7" s="1431"/>
      <c r="GYC7" s="1431"/>
      <c r="GYD7" s="1431"/>
      <c r="GYE7" s="1431"/>
      <c r="GYF7" s="1431"/>
      <c r="GYG7" s="1431"/>
      <c r="GYH7" s="1431"/>
      <c r="GYI7" s="1431"/>
      <c r="GYJ7" s="1431"/>
      <c r="GYK7" s="1431"/>
      <c r="GYL7" s="1431"/>
      <c r="GYM7" s="1431"/>
      <c r="GYN7" s="1431"/>
      <c r="GYO7" s="1431"/>
      <c r="GYP7" s="1431"/>
      <c r="GYQ7" s="1431"/>
      <c r="GYR7" s="1431"/>
      <c r="GYS7" s="1431"/>
      <c r="GYT7" s="1431"/>
      <c r="GYU7" s="1431"/>
      <c r="GYV7" s="1431"/>
      <c r="GYW7" s="1431"/>
      <c r="GYX7" s="1431"/>
      <c r="GYY7" s="1431"/>
      <c r="GYZ7" s="1431"/>
      <c r="GZA7" s="1431"/>
      <c r="GZB7" s="1431"/>
      <c r="GZC7" s="1431"/>
      <c r="GZD7" s="1431"/>
      <c r="GZE7" s="1431"/>
      <c r="GZF7" s="1431"/>
      <c r="GZG7" s="1431"/>
      <c r="GZH7" s="1431"/>
      <c r="GZI7" s="1431"/>
      <c r="GZJ7" s="1431"/>
      <c r="GZK7" s="1431"/>
      <c r="GZL7" s="1431"/>
      <c r="GZM7" s="1431"/>
      <c r="GZN7" s="1431"/>
      <c r="GZO7" s="1431"/>
      <c r="GZP7" s="1431"/>
      <c r="GZQ7" s="1431"/>
      <c r="GZR7" s="1431"/>
      <c r="GZS7" s="1431"/>
      <c r="GZT7" s="1431"/>
      <c r="GZU7" s="1431"/>
      <c r="GZV7" s="1431"/>
      <c r="GZW7" s="1431"/>
      <c r="GZX7" s="1431"/>
      <c r="GZY7" s="1431"/>
      <c r="GZZ7" s="1431"/>
      <c r="HAA7" s="1431"/>
      <c r="HAB7" s="1431"/>
      <c r="HAC7" s="1431"/>
      <c r="HAD7" s="1431"/>
      <c r="HAE7" s="1431"/>
      <c r="HAF7" s="1431"/>
      <c r="HAG7" s="1431"/>
      <c r="HAH7" s="1431"/>
      <c r="HAI7" s="1431"/>
      <c r="HAJ7" s="1431"/>
      <c r="HAK7" s="1431"/>
      <c r="HAL7" s="1431"/>
      <c r="HAM7" s="1431"/>
      <c r="HAN7" s="1431"/>
      <c r="HAO7" s="1431"/>
      <c r="HAP7" s="1431"/>
      <c r="HAQ7" s="1431"/>
      <c r="HAR7" s="1431"/>
      <c r="HAS7" s="1431"/>
      <c r="HAT7" s="1431"/>
      <c r="HAU7" s="1431"/>
      <c r="HAV7" s="1431"/>
      <c r="HAW7" s="1431"/>
      <c r="HAX7" s="1431"/>
      <c r="HAY7" s="1431"/>
      <c r="HAZ7" s="1431"/>
      <c r="HBA7" s="1431"/>
      <c r="HBB7" s="1431"/>
      <c r="HBC7" s="1431"/>
      <c r="HBD7" s="1431"/>
      <c r="HBE7" s="1431"/>
      <c r="HBF7" s="1431"/>
      <c r="HBG7" s="1431"/>
      <c r="HBH7" s="1431"/>
      <c r="HBI7" s="1431"/>
      <c r="HBJ7" s="1431"/>
      <c r="HBK7" s="1431"/>
      <c r="HBL7" s="1431"/>
      <c r="HBM7" s="1431"/>
      <c r="HBN7" s="1431"/>
      <c r="HBO7" s="1431"/>
      <c r="HBP7" s="1431"/>
      <c r="HBQ7" s="1431"/>
      <c r="HBR7" s="1431"/>
      <c r="HBS7" s="1431"/>
      <c r="HBT7" s="1431"/>
      <c r="HBU7" s="1431"/>
      <c r="HBV7" s="1431"/>
      <c r="HBW7" s="1431"/>
      <c r="HBX7" s="1431"/>
      <c r="HBY7" s="1431"/>
      <c r="HBZ7" s="1431"/>
      <c r="HCA7" s="1431"/>
      <c r="HCB7" s="1431"/>
      <c r="HCC7" s="1431"/>
      <c r="HCD7" s="1431"/>
      <c r="HCE7" s="1431"/>
      <c r="HCF7" s="1431"/>
      <c r="HCG7" s="1431"/>
      <c r="HCH7" s="1431"/>
      <c r="HCI7" s="1431"/>
      <c r="HCJ7" s="1431"/>
      <c r="HCK7" s="1431"/>
      <c r="HCL7" s="1431"/>
      <c r="HCM7" s="1431"/>
      <c r="HCN7" s="1431"/>
      <c r="HCO7" s="1431"/>
      <c r="HCP7" s="1431"/>
      <c r="HCQ7" s="1431"/>
      <c r="HCR7" s="1431"/>
      <c r="HCS7" s="1431"/>
      <c r="HCT7" s="1431"/>
      <c r="HCU7" s="1431"/>
      <c r="HCV7" s="1431"/>
      <c r="HCW7" s="1431"/>
      <c r="HCX7" s="1431"/>
      <c r="HCY7" s="1431"/>
      <c r="HCZ7" s="1431"/>
      <c r="HDA7" s="1431"/>
      <c r="HDB7" s="1431"/>
      <c r="HDC7" s="1431"/>
      <c r="HDD7" s="1431"/>
      <c r="HDE7" s="1431"/>
      <c r="HDF7" s="1431"/>
      <c r="HDG7" s="1431"/>
      <c r="HDH7" s="1431"/>
      <c r="HDI7" s="1431"/>
      <c r="HDJ7" s="1431"/>
      <c r="HDK7" s="1431"/>
      <c r="HDL7" s="1431"/>
      <c r="HDM7" s="1431"/>
      <c r="HDN7" s="1431"/>
      <c r="HDO7" s="1431"/>
      <c r="HDP7" s="1431"/>
      <c r="HDQ7" s="1431"/>
      <c r="HDR7" s="1431"/>
      <c r="HDS7" s="1431"/>
      <c r="HDT7" s="1431"/>
      <c r="HDU7" s="1431"/>
      <c r="HDV7" s="1431"/>
      <c r="HDW7" s="1431"/>
      <c r="HDX7" s="1431"/>
      <c r="HDY7" s="1431"/>
      <c r="HDZ7" s="1431"/>
      <c r="HEA7" s="1431"/>
      <c r="HEB7" s="1431"/>
      <c r="HEC7" s="1431"/>
      <c r="HED7" s="1431"/>
      <c r="HEE7" s="1431"/>
      <c r="HEF7" s="1431"/>
      <c r="HEG7" s="1431"/>
      <c r="HEH7" s="1431"/>
      <c r="HEI7" s="1431"/>
      <c r="HEJ7" s="1431"/>
      <c r="HEK7" s="1431"/>
      <c r="HEL7" s="1431"/>
      <c r="HEM7" s="1431"/>
      <c r="HEN7" s="1431"/>
      <c r="HEO7" s="1431"/>
      <c r="HEP7" s="1431"/>
      <c r="HEQ7" s="1431"/>
      <c r="HER7" s="1431"/>
      <c r="HES7" s="1431"/>
      <c r="HET7" s="1431"/>
      <c r="HEU7" s="1431"/>
      <c r="HEV7" s="1431"/>
      <c r="HEW7" s="1431"/>
      <c r="HEX7" s="1431"/>
      <c r="HEY7" s="1431"/>
      <c r="HEZ7" s="1431"/>
      <c r="HFA7" s="1431"/>
      <c r="HFB7" s="1431"/>
      <c r="HFC7" s="1431"/>
      <c r="HFD7" s="1431"/>
      <c r="HFE7" s="1431"/>
      <c r="HFF7" s="1431"/>
      <c r="HFG7" s="1431"/>
      <c r="HFH7" s="1431"/>
      <c r="HFI7" s="1431"/>
      <c r="HFJ7" s="1431"/>
      <c r="HFK7" s="1431"/>
      <c r="HFL7" s="1431"/>
      <c r="HFM7" s="1431"/>
      <c r="HFN7" s="1431"/>
      <c r="HFO7" s="1431"/>
      <c r="HFP7" s="1431"/>
      <c r="HFQ7" s="1431"/>
      <c r="HFR7" s="1431"/>
      <c r="HFS7" s="1431"/>
      <c r="HFT7" s="1431"/>
      <c r="HFU7" s="1431"/>
      <c r="HFV7" s="1431"/>
      <c r="HFW7" s="1431"/>
      <c r="HFX7" s="1431"/>
      <c r="HFY7" s="1431"/>
      <c r="HFZ7" s="1431"/>
      <c r="HGA7" s="1431"/>
      <c r="HGB7" s="1431"/>
      <c r="HGC7" s="1431"/>
      <c r="HGD7" s="1431"/>
      <c r="HGE7" s="1431"/>
      <c r="HGF7" s="1431"/>
      <c r="HGG7" s="1431"/>
      <c r="HGH7" s="1431"/>
      <c r="HGI7" s="1431"/>
      <c r="HGJ7" s="1431"/>
      <c r="HGK7" s="1431"/>
      <c r="HGL7" s="1431"/>
      <c r="HGM7" s="1431"/>
      <c r="HGN7" s="1431"/>
      <c r="HGO7" s="1431"/>
      <c r="HGP7" s="1431"/>
      <c r="HGQ7" s="1431"/>
      <c r="HGR7" s="1431"/>
      <c r="HGS7" s="1431"/>
      <c r="HGT7" s="1431"/>
      <c r="HGU7" s="1431"/>
      <c r="HGV7" s="1431"/>
      <c r="HGW7" s="1431"/>
      <c r="HGX7" s="1431"/>
      <c r="HGY7" s="1431"/>
      <c r="HGZ7" s="1431"/>
      <c r="HHA7" s="1431"/>
      <c r="HHB7" s="1431"/>
      <c r="HHC7" s="1431"/>
      <c r="HHD7" s="1431"/>
      <c r="HHE7" s="1431"/>
      <c r="HHF7" s="1431"/>
      <c r="HHG7" s="1431"/>
      <c r="HHH7" s="1431"/>
      <c r="HHI7" s="1431"/>
      <c r="HHJ7" s="1431"/>
      <c r="HHK7" s="1431"/>
      <c r="HHL7" s="1431"/>
      <c r="HHM7" s="1431"/>
      <c r="HHN7" s="1431"/>
      <c r="HHO7" s="1431"/>
      <c r="HHP7" s="1431"/>
      <c r="HHQ7" s="1431"/>
      <c r="HHR7" s="1431"/>
      <c r="HHS7" s="1431"/>
      <c r="HHT7" s="1431"/>
      <c r="HHU7" s="1431"/>
      <c r="HHV7" s="1431"/>
      <c r="HHW7" s="1431"/>
      <c r="HHX7" s="1431"/>
      <c r="HHY7" s="1431"/>
      <c r="HHZ7" s="1431"/>
      <c r="HIA7" s="1431"/>
      <c r="HIB7" s="1431"/>
      <c r="HIC7" s="1431"/>
      <c r="HID7" s="1431"/>
      <c r="HIE7" s="1431"/>
      <c r="HIF7" s="1431"/>
      <c r="HIG7" s="1431"/>
      <c r="HIH7" s="1431"/>
      <c r="HII7" s="1431"/>
      <c r="HIJ7" s="1431"/>
      <c r="HIK7" s="1431"/>
      <c r="HIL7" s="1431"/>
      <c r="HIM7" s="1431"/>
      <c r="HIN7" s="1431"/>
      <c r="HIO7" s="1431"/>
      <c r="HIP7" s="1431"/>
      <c r="HIQ7" s="1431"/>
      <c r="HIR7" s="1431"/>
      <c r="HIS7" s="1431"/>
      <c r="HIT7" s="1431"/>
      <c r="HIU7" s="1431"/>
      <c r="HIV7" s="1431"/>
      <c r="HIW7" s="1431"/>
      <c r="HIX7" s="1431"/>
      <c r="HIY7" s="1431"/>
      <c r="HIZ7" s="1431"/>
      <c r="HJA7" s="1431"/>
      <c r="HJB7" s="1431"/>
      <c r="HJC7" s="1431"/>
      <c r="HJD7" s="1431"/>
      <c r="HJE7" s="1431"/>
      <c r="HJF7" s="1431"/>
      <c r="HJG7" s="1431"/>
      <c r="HJH7" s="1431"/>
      <c r="HJI7" s="1431"/>
      <c r="HJJ7" s="1431"/>
      <c r="HJK7" s="1431"/>
      <c r="HJL7" s="1431"/>
      <c r="HJM7" s="1431"/>
      <c r="HJN7" s="1431"/>
      <c r="HJO7" s="1431"/>
      <c r="HJP7" s="1431"/>
      <c r="HJQ7" s="1431"/>
      <c r="HJR7" s="1431"/>
      <c r="HJS7" s="1431"/>
      <c r="HJT7" s="1431"/>
      <c r="HJU7" s="1431"/>
      <c r="HJV7" s="1431"/>
      <c r="HJW7" s="1431"/>
      <c r="HJX7" s="1431"/>
      <c r="HJY7" s="1431"/>
      <c r="HJZ7" s="1431"/>
      <c r="HKA7" s="1431"/>
      <c r="HKB7" s="1431"/>
      <c r="HKC7" s="1431"/>
      <c r="HKD7" s="1431"/>
      <c r="HKE7" s="1431"/>
      <c r="HKF7" s="1431"/>
      <c r="HKG7" s="1431"/>
      <c r="HKH7" s="1431"/>
      <c r="HKI7" s="1431"/>
      <c r="HKJ7" s="1431"/>
      <c r="HKK7" s="1431"/>
      <c r="HKL7" s="1431"/>
      <c r="HKM7" s="1431"/>
      <c r="HKN7" s="1431"/>
      <c r="HKO7" s="1431"/>
      <c r="HKP7" s="1431"/>
      <c r="HKQ7" s="1431"/>
      <c r="HKR7" s="1431"/>
      <c r="HKS7" s="1431"/>
      <c r="HKT7" s="1431"/>
      <c r="HKU7" s="1431"/>
      <c r="HKV7" s="1431"/>
      <c r="HKW7" s="1431"/>
      <c r="HKX7" s="1431"/>
      <c r="HKY7" s="1431"/>
      <c r="HKZ7" s="1431"/>
      <c r="HLA7" s="1431"/>
      <c r="HLB7" s="1431"/>
      <c r="HLC7" s="1431"/>
      <c r="HLD7" s="1431"/>
      <c r="HLE7" s="1431"/>
      <c r="HLF7" s="1431"/>
      <c r="HLG7" s="1431"/>
      <c r="HLH7" s="1431"/>
      <c r="HLI7" s="1431"/>
      <c r="HLJ7" s="1431"/>
      <c r="HLK7" s="1431"/>
      <c r="HLL7" s="1431"/>
      <c r="HLM7" s="1431"/>
      <c r="HLN7" s="1431"/>
      <c r="HLO7" s="1431"/>
      <c r="HLP7" s="1431"/>
      <c r="HLQ7" s="1431"/>
      <c r="HLR7" s="1431"/>
      <c r="HLS7" s="1431"/>
      <c r="HLT7" s="1431"/>
      <c r="HLU7" s="1431"/>
      <c r="HLV7" s="1431"/>
      <c r="HLW7" s="1431"/>
      <c r="HLX7" s="1431"/>
      <c r="HLY7" s="1431"/>
      <c r="HLZ7" s="1431"/>
      <c r="HMA7" s="1431"/>
      <c r="HMB7" s="1431"/>
      <c r="HMC7" s="1431"/>
      <c r="HMD7" s="1431"/>
      <c r="HME7" s="1431"/>
      <c r="HMF7" s="1431"/>
      <c r="HMG7" s="1431"/>
      <c r="HMH7" s="1431"/>
      <c r="HMI7" s="1431"/>
      <c r="HMJ7" s="1431"/>
      <c r="HMK7" s="1431"/>
      <c r="HML7" s="1431"/>
      <c r="HMM7" s="1431"/>
      <c r="HMN7" s="1431"/>
      <c r="HMO7" s="1431"/>
      <c r="HMP7" s="1431"/>
      <c r="HMQ7" s="1431"/>
      <c r="HMR7" s="1431"/>
      <c r="HMS7" s="1431"/>
      <c r="HMT7" s="1431"/>
      <c r="HMU7" s="1431"/>
      <c r="HMV7" s="1431"/>
      <c r="HMW7" s="1431"/>
      <c r="HMX7" s="1431"/>
      <c r="HMY7" s="1431"/>
      <c r="HMZ7" s="1431"/>
      <c r="HNA7" s="1431"/>
      <c r="HNB7" s="1431"/>
      <c r="HNC7" s="1431"/>
      <c r="HND7" s="1431"/>
      <c r="HNE7" s="1431"/>
      <c r="HNF7" s="1431"/>
      <c r="HNG7" s="1431"/>
      <c r="HNH7" s="1431"/>
      <c r="HNI7" s="1431"/>
      <c r="HNJ7" s="1431"/>
      <c r="HNK7" s="1431"/>
      <c r="HNL7" s="1431"/>
      <c r="HNM7" s="1431"/>
      <c r="HNN7" s="1431"/>
      <c r="HNO7" s="1431"/>
      <c r="HNP7" s="1431"/>
      <c r="HNQ7" s="1431"/>
      <c r="HNR7" s="1431"/>
      <c r="HNS7" s="1431"/>
      <c r="HNT7" s="1431"/>
      <c r="HNU7" s="1431"/>
      <c r="HNV7" s="1431"/>
      <c r="HNW7" s="1431"/>
      <c r="HNX7" s="1431"/>
      <c r="HNY7" s="1431"/>
      <c r="HNZ7" s="1431"/>
      <c r="HOA7" s="1431"/>
      <c r="HOB7" s="1431"/>
      <c r="HOC7" s="1431"/>
      <c r="HOD7" s="1431"/>
      <c r="HOE7" s="1431"/>
      <c r="HOF7" s="1431"/>
      <c r="HOG7" s="1431"/>
      <c r="HOH7" s="1431"/>
      <c r="HOI7" s="1431"/>
      <c r="HOJ7" s="1431"/>
      <c r="HOK7" s="1431"/>
      <c r="HOL7" s="1431"/>
      <c r="HOM7" s="1431"/>
      <c r="HON7" s="1431"/>
      <c r="HOO7" s="1431"/>
      <c r="HOP7" s="1431"/>
      <c r="HOQ7" s="1431"/>
      <c r="HOR7" s="1431"/>
      <c r="HOS7" s="1431"/>
      <c r="HOT7" s="1431"/>
      <c r="HOU7" s="1431"/>
      <c r="HOV7" s="1431"/>
      <c r="HOW7" s="1431"/>
      <c r="HOX7" s="1431"/>
      <c r="HOY7" s="1431"/>
      <c r="HOZ7" s="1431"/>
      <c r="HPA7" s="1431"/>
      <c r="HPB7" s="1431"/>
      <c r="HPC7" s="1431"/>
      <c r="HPD7" s="1431"/>
      <c r="HPE7" s="1431"/>
      <c r="HPF7" s="1431"/>
      <c r="HPG7" s="1431"/>
      <c r="HPH7" s="1431"/>
      <c r="HPI7" s="1431"/>
      <c r="HPJ7" s="1431"/>
      <c r="HPK7" s="1431"/>
      <c r="HPL7" s="1431"/>
      <c r="HPM7" s="1431"/>
      <c r="HPN7" s="1431"/>
      <c r="HPO7" s="1431"/>
      <c r="HPP7" s="1431"/>
      <c r="HPQ7" s="1431"/>
      <c r="HPR7" s="1431"/>
      <c r="HPS7" s="1431"/>
      <c r="HPT7" s="1431"/>
      <c r="HPU7" s="1431"/>
      <c r="HPV7" s="1431"/>
      <c r="HPW7" s="1431"/>
      <c r="HPX7" s="1431"/>
      <c r="HPY7" s="1431"/>
      <c r="HPZ7" s="1431"/>
      <c r="HQA7" s="1431"/>
      <c r="HQB7" s="1431"/>
      <c r="HQC7" s="1431"/>
      <c r="HQD7" s="1431"/>
      <c r="HQE7" s="1431"/>
      <c r="HQF7" s="1431"/>
      <c r="HQG7" s="1431"/>
      <c r="HQH7" s="1431"/>
      <c r="HQI7" s="1431"/>
      <c r="HQJ7" s="1431"/>
      <c r="HQK7" s="1431"/>
      <c r="HQL7" s="1431"/>
      <c r="HQM7" s="1431"/>
      <c r="HQN7" s="1431"/>
      <c r="HQO7" s="1431"/>
      <c r="HQP7" s="1431"/>
      <c r="HQQ7" s="1431"/>
      <c r="HQR7" s="1431"/>
      <c r="HQS7" s="1431"/>
      <c r="HQT7" s="1431"/>
      <c r="HQU7" s="1431"/>
      <c r="HQV7" s="1431"/>
      <c r="HQW7" s="1431"/>
      <c r="HQX7" s="1431"/>
      <c r="HQY7" s="1431"/>
      <c r="HQZ7" s="1431"/>
      <c r="HRA7" s="1431"/>
      <c r="HRB7" s="1431"/>
      <c r="HRC7" s="1431"/>
      <c r="HRD7" s="1431"/>
      <c r="HRE7" s="1431"/>
      <c r="HRF7" s="1431"/>
      <c r="HRG7" s="1431"/>
      <c r="HRH7" s="1431"/>
      <c r="HRI7" s="1431"/>
      <c r="HRJ7" s="1431"/>
      <c r="HRK7" s="1431"/>
      <c r="HRL7" s="1431"/>
      <c r="HRM7" s="1431"/>
      <c r="HRN7" s="1431"/>
      <c r="HRO7" s="1431"/>
      <c r="HRP7" s="1431"/>
      <c r="HRQ7" s="1431"/>
      <c r="HRR7" s="1431"/>
      <c r="HRS7" s="1431"/>
      <c r="HRT7" s="1431"/>
      <c r="HRU7" s="1431"/>
      <c r="HRV7" s="1431"/>
      <c r="HRW7" s="1431"/>
      <c r="HRX7" s="1431"/>
      <c r="HRY7" s="1431"/>
      <c r="HRZ7" s="1431"/>
      <c r="HSA7" s="1431"/>
      <c r="HSB7" s="1431"/>
      <c r="HSC7" s="1431"/>
      <c r="HSD7" s="1431"/>
      <c r="HSE7" s="1431"/>
      <c r="HSF7" s="1431"/>
      <c r="HSG7" s="1431"/>
      <c r="HSH7" s="1431"/>
      <c r="HSI7" s="1431"/>
      <c r="HSJ7" s="1431"/>
      <c r="HSK7" s="1431"/>
      <c r="HSL7" s="1431"/>
      <c r="HSM7" s="1431"/>
      <c r="HSN7" s="1431"/>
      <c r="HSO7" s="1431"/>
      <c r="HSP7" s="1431"/>
      <c r="HSQ7" s="1431"/>
      <c r="HSR7" s="1431"/>
      <c r="HSS7" s="1431"/>
      <c r="HST7" s="1431"/>
      <c r="HSU7" s="1431"/>
      <c r="HSV7" s="1431"/>
      <c r="HSW7" s="1431"/>
      <c r="HSX7" s="1431"/>
      <c r="HSY7" s="1431"/>
      <c r="HSZ7" s="1431"/>
      <c r="HTA7" s="1431"/>
      <c r="HTB7" s="1431"/>
      <c r="HTC7" s="1431"/>
      <c r="HTD7" s="1431"/>
      <c r="HTE7" s="1431"/>
      <c r="HTF7" s="1431"/>
      <c r="HTG7" s="1431"/>
      <c r="HTH7" s="1431"/>
      <c r="HTI7" s="1431"/>
      <c r="HTJ7" s="1431"/>
      <c r="HTK7" s="1431"/>
      <c r="HTL7" s="1431"/>
      <c r="HTM7" s="1431"/>
      <c r="HTN7" s="1431"/>
      <c r="HTO7" s="1431"/>
      <c r="HTP7" s="1431"/>
      <c r="HTQ7" s="1431"/>
      <c r="HTR7" s="1431"/>
      <c r="HTS7" s="1431"/>
      <c r="HTT7" s="1431"/>
      <c r="HTU7" s="1431"/>
      <c r="HTV7" s="1431"/>
      <c r="HTW7" s="1431"/>
      <c r="HTX7" s="1431"/>
      <c r="HTY7" s="1431"/>
      <c r="HTZ7" s="1431"/>
      <c r="HUA7" s="1431"/>
      <c r="HUB7" s="1431"/>
      <c r="HUC7" s="1431"/>
      <c r="HUD7" s="1431"/>
      <c r="HUE7" s="1431"/>
      <c r="HUF7" s="1431"/>
      <c r="HUG7" s="1431"/>
      <c r="HUH7" s="1431"/>
      <c r="HUI7" s="1431"/>
      <c r="HUJ7" s="1431"/>
      <c r="HUK7" s="1431"/>
      <c r="HUL7" s="1431"/>
      <c r="HUM7" s="1431"/>
      <c r="HUN7" s="1431"/>
      <c r="HUO7" s="1431"/>
      <c r="HUP7" s="1431"/>
      <c r="HUQ7" s="1431"/>
      <c r="HUR7" s="1431"/>
      <c r="HUS7" s="1431"/>
      <c r="HUT7" s="1431"/>
      <c r="HUU7" s="1431"/>
      <c r="HUV7" s="1431"/>
      <c r="HUW7" s="1431"/>
      <c r="HUX7" s="1431"/>
      <c r="HUY7" s="1431"/>
      <c r="HUZ7" s="1431"/>
      <c r="HVA7" s="1431"/>
      <c r="HVB7" s="1431"/>
      <c r="HVC7" s="1431"/>
      <c r="HVD7" s="1431"/>
      <c r="HVE7" s="1431"/>
      <c r="HVF7" s="1431"/>
      <c r="HVG7" s="1431"/>
      <c r="HVH7" s="1431"/>
      <c r="HVI7" s="1431"/>
      <c r="HVJ7" s="1431"/>
      <c r="HVK7" s="1431"/>
      <c r="HVL7" s="1431"/>
      <c r="HVM7" s="1431"/>
      <c r="HVN7" s="1431"/>
      <c r="HVO7" s="1431"/>
      <c r="HVP7" s="1431"/>
      <c r="HVQ7" s="1431"/>
      <c r="HVR7" s="1431"/>
      <c r="HVS7" s="1431"/>
      <c r="HVT7" s="1431"/>
      <c r="HVU7" s="1431"/>
      <c r="HVV7" s="1431"/>
      <c r="HVW7" s="1431"/>
      <c r="HVX7" s="1431"/>
      <c r="HVY7" s="1431"/>
      <c r="HVZ7" s="1431"/>
      <c r="HWA7" s="1431"/>
      <c r="HWB7" s="1431"/>
      <c r="HWC7" s="1431"/>
      <c r="HWD7" s="1431"/>
      <c r="HWE7" s="1431"/>
      <c r="HWF7" s="1431"/>
      <c r="HWG7" s="1431"/>
      <c r="HWH7" s="1431"/>
      <c r="HWI7" s="1431"/>
      <c r="HWJ7" s="1431"/>
      <c r="HWK7" s="1431"/>
      <c r="HWL7" s="1431"/>
      <c r="HWM7" s="1431"/>
      <c r="HWN7" s="1431"/>
      <c r="HWO7" s="1431"/>
      <c r="HWP7" s="1431"/>
      <c r="HWQ7" s="1431"/>
      <c r="HWR7" s="1431"/>
      <c r="HWS7" s="1431"/>
      <c r="HWT7" s="1431"/>
      <c r="HWU7" s="1431"/>
      <c r="HWV7" s="1431"/>
      <c r="HWW7" s="1431"/>
      <c r="HWX7" s="1431"/>
      <c r="HWY7" s="1431"/>
      <c r="HWZ7" s="1431"/>
      <c r="HXA7" s="1431"/>
      <c r="HXB7" s="1431"/>
      <c r="HXC7" s="1431"/>
      <c r="HXD7" s="1431"/>
      <c r="HXE7" s="1431"/>
      <c r="HXF7" s="1431"/>
      <c r="HXG7" s="1431"/>
      <c r="HXH7" s="1431"/>
      <c r="HXI7" s="1431"/>
      <c r="HXJ7" s="1431"/>
      <c r="HXK7" s="1431"/>
      <c r="HXL7" s="1431"/>
      <c r="HXM7" s="1431"/>
      <c r="HXN7" s="1431"/>
      <c r="HXO7" s="1431"/>
      <c r="HXP7" s="1431"/>
      <c r="HXQ7" s="1431"/>
      <c r="HXR7" s="1431"/>
      <c r="HXS7" s="1431"/>
      <c r="HXT7" s="1431"/>
      <c r="HXU7" s="1431"/>
      <c r="HXV7" s="1431"/>
      <c r="HXW7" s="1431"/>
      <c r="HXX7" s="1431"/>
      <c r="HXY7" s="1431"/>
      <c r="HXZ7" s="1431"/>
      <c r="HYA7" s="1431"/>
      <c r="HYB7" s="1431"/>
      <c r="HYC7" s="1431"/>
      <c r="HYD7" s="1431"/>
      <c r="HYE7" s="1431"/>
      <c r="HYF7" s="1431"/>
      <c r="HYG7" s="1431"/>
      <c r="HYH7" s="1431"/>
      <c r="HYI7" s="1431"/>
      <c r="HYJ7" s="1431"/>
      <c r="HYK7" s="1431"/>
      <c r="HYL7" s="1431"/>
      <c r="HYM7" s="1431"/>
      <c r="HYN7" s="1431"/>
      <c r="HYO7" s="1431"/>
      <c r="HYP7" s="1431"/>
      <c r="HYQ7" s="1431"/>
      <c r="HYR7" s="1431"/>
      <c r="HYS7" s="1431"/>
      <c r="HYT7" s="1431"/>
      <c r="HYU7" s="1431"/>
      <c r="HYV7" s="1431"/>
      <c r="HYW7" s="1431"/>
      <c r="HYX7" s="1431"/>
      <c r="HYY7" s="1431"/>
      <c r="HYZ7" s="1431"/>
      <c r="HZA7" s="1431"/>
      <c r="HZB7" s="1431"/>
      <c r="HZC7" s="1431"/>
      <c r="HZD7" s="1431"/>
      <c r="HZE7" s="1431"/>
      <c r="HZF7" s="1431"/>
      <c r="HZG7" s="1431"/>
      <c r="HZH7" s="1431"/>
      <c r="HZI7" s="1431"/>
      <c r="HZJ7" s="1431"/>
      <c r="HZK7" s="1431"/>
      <c r="HZL7" s="1431"/>
      <c r="HZM7" s="1431"/>
      <c r="HZN7" s="1431"/>
      <c r="HZO7" s="1431"/>
      <c r="HZP7" s="1431"/>
      <c r="HZQ7" s="1431"/>
      <c r="HZR7" s="1431"/>
      <c r="HZS7" s="1431"/>
      <c r="HZT7" s="1431"/>
      <c r="HZU7" s="1431"/>
      <c r="HZV7" s="1431"/>
      <c r="HZW7" s="1431"/>
      <c r="HZX7" s="1431"/>
      <c r="HZY7" s="1431"/>
      <c r="HZZ7" s="1431"/>
      <c r="IAA7" s="1431"/>
      <c r="IAB7" s="1431"/>
      <c r="IAC7" s="1431"/>
      <c r="IAD7" s="1431"/>
      <c r="IAE7" s="1431"/>
      <c r="IAF7" s="1431"/>
      <c r="IAG7" s="1431"/>
      <c r="IAH7" s="1431"/>
      <c r="IAI7" s="1431"/>
      <c r="IAJ7" s="1431"/>
      <c r="IAK7" s="1431"/>
      <c r="IAL7" s="1431"/>
      <c r="IAM7" s="1431"/>
      <c r="IAN7" s="1431"/>
      <c r="IAO7" s="1431"/>
      <c r="IAP7" s="1431"/>
      <c r="IAQ7" s="1431"/>
      <c r="IAR7" s="1431"/>
      <c r="IAS7" s="1431"/>
      <c r="IAT7" s="1431"/>
      <c r="IAU7" s="1431"/>
      <c r="IAV7" s="1431"/>
      <c r="IAW7" s="1431"/>
      <c r="IAX7" s="1431"/>
      <c r="IAY7" s="1431"/>
      <c r="IAZ7" s="1431"/>
      <c r="IBA7" s="1431"/>
      <c r="IBB7" s="1431"/>
      <c r="IBC7" s="1431"/>
      <c r="IBD7" s="1431"/>
      <c r="IBE7" s="1431"/>
      <c r="IBF7" s="1431"/>
      <c r="IBG7" s="1431"/>
      <c r="IBH7" s="1431"/>
      <c r="IBI7" s="1431"/>
      <c r="IBJ7" s="1431"/>
      <c r="IBK7" s="1431"/>
      <c r="IBL7" s="1431"/>
      <c r="IBM7" s="1431"/>
      <c r="IBN7" s="1431"/>
      <c r="IBO7" s="1431"/>
      <c r="IBP7" s="1431"/>
      <c r="IBQ7" s="1431"/>
      <c r="IBR7" s="1431"/>
      <c r="IBS7" s="1431"/>
      <c r="IBT7" s="1431"/>
      <c r="IBU7" s="1431"/>
      <c r="IBV7" s="1431"/>
      <c r="IBW7" s="1431"/>
      <c r="IBX7" s="1431"/>
      <c r="IBY7" s="1431"/>
      <c r="IBZ7" s="1431"/>
      <c r="ICA7" s="1431"/>
      <c r="ICB7" s="1431"/>
      <c r="ICC7" s="1431"/>
      <c r="ICD7" s="1431"/>
      <c r="ICE7" s="1431"/>
      <c r="ICF7" s="1431"/>
      <c r="ICG7" s="1431"/>
      <c r="ICH7" s="1431"/>
      <c r="ICI7" s="1431"/>
      <c r="ICJ7" s="1431"/>
      <c r="ICK7" s="1431"/>
      <c r="ICL7" s="1431"/>
      <c r="ICM7" s="1431"/>
      <c r="ICN7" s="1431"/>
      <c r="ICO7" s="1431"/>
      <c r="ICP7" s="1431"/>
      <c r="ICQ7" s="1431"/>
      <c r="ICR7" s="1431"/>
      <c r="ICS7" s="1431"/>
      <c r="ICT7" s="1431"/>
      <c r="ICU7" s="1431"/>
      <c r="ICV7" s="1431"/>
      <c r="ICW7" s="1431"/>
      <c r="ICX7" s="1431"/>
      <c r="ICY7" s="1431"/>
      <c r="ICZ7" s="1431"/>
      <c r="IDA7" s="1431"/>
      <c r="IDB7" s="1431"/>
      <c r="IDC7" s="1431"/>
      <c r="IDD7" s="1431"/>
      <c r="IDE7" s="1431"/>
      <c r="IDF7" s="1431"/>
      <c r="IDG7" s="1431"/>
      <c r="IDH7" s="1431"/>
      <c r="IDI7" s="1431"/>
      <c r="IDJ7" s="1431"/>
      <c r="IDK7" s="1431"/>
      <c r="IDL7" s="1431"/>
      <c r="IDM7" s="1431"/>
      <c r="IDN7" s="1431"/>
      <c r="IDO7" s="1431"/>
      <c r="IDP7" s="1431"/>
      <c r="IDQ7" s="1431"/>
      <c r="IDR7" s="1431"/>
      <c r="IDS7" s="1431"/>
      <c r="IDT7" s="1431"/>
      <c r="IDU7" s="1431"/>
      <c r="IDV7" s="1431"/>
      <c r="IDW7" s="1431"/>
      <c r="IDX7" s="1431"/>
      <c r="IDY7" s="1431"/>
      <c r="IDZ7" s="1431"/>
      <c r="IEA7" s="1431"/>
      <c r="IEB7" s="1431"/>
      <c r="IEC7" s="1431"/>
      <c r="IED7" s="1431"/>
      <c r="IEE7" s="1431"/>
      <c r="IEF7" s="1431"/>
      <c r="IEG7" s="1431"/>
      <c r="IEH7" s="1431"/>
      <c r="IEI7" s="1431"/>
      <c r="IEJ7" s="1431"/>
      <c r="IEK7" s="1431"/>
      <c r="IEL7" s="1431"/>
      <c r="IEM7" s="1431"/>
      <c r="IEN7" s="1431"/>
      <c r="IEO7" s="1431"/>
      <c r="IEP7" s="1431"/>
      <c r="IEQ7" s="1431"/>
      <c r="IER7" s="1431"/>
      <c r="IES7" s="1431"/>
      <c r="IET7" s="1431"/>
      <c r="IEU7" s="1431"/>
      <c r="IEV7" s="1431"/>
      <c r="IEW7" s="1431"/>
      <c r="IEX7" s="1431"/>
      <c r="IEY7" s="1431"/>
      <c r="IEZ7" s="1431"/>
      <c r="IFA7" s="1431"/>
      <c r="IFB7" s="1431"/>
      <c r="IFC7" s="1431"/>
      <c r="IFD7" s="1431"/>
      <c r="IFE7" s="1431"/>
      <c r="IFF7" s="1431"/>
      <c r="IFG7" s="1431"/>
      <c r="IFH7" s="1431"/>
      <c r="IFI7" s="1431"/>
      <c r="IFJ7" s="1431"/>
      <c r="IFK7" s="1431"/>
      <c r="IFL7" s="1431"/>
      <c r="IFM7" s="1431"/>
      <c r="IFN7" s="1431"/>
      <c r="IFO7" s="1431"/>
      <c r="IFP7" s="1431"/>
      <c r="IFQ7" s="1431"/>
      <c r="IFR7" s="1431"/>
      <c r="IFS7" s="1431"/>
      <c r="IFT7" s="1431"/>
      <c r="IFU7" s="1431"/>
      <c r="IFV7" s="1431"/>
      <c r="IFW7" s="1431"/>
      <c r="IFX7" s="1431"/>
      <c r="IFY7" s="1431"/>
      <c r="IFZ7" s="1431"/>
      <c r="IGA7" s="1431"/>
      <c r="IGB7" s="1431"/>
      <c r="IGC7" s="1431"/>
      <c r="IGD7" s="1431"/>
      <c r="IGE7" s="1431"/>
      <c r="IGF7" s="1431"/>
      <c r="IGG7" s="1431"/>
      <c r="IGH7" s="1431"/>
      <c r="IGI7" s="1431"/>
      <c r="IGJ7" s="1431"/>
      <c r="IGK7" s="1431"/>
      <c r="IGL7" s="1431"/>
      <c r="IGM7" s="1431"/>
      <c r="IGN7" s="1431"/>
      <c r="IGO7" s="1431"/>
      <c r="IGP7" s="1431"/>
      <c r="IGQ7" s="1431"/>
      <c r="IGR7" s="1431"/>
      <c r="IGS7" s="1431"/>
      <c r="IGT7" s="1431"/>
      <c r="IGU7" s="1431"/>
      <c r="IGV7" s="1431"/>
      <c r="IGW7" s="1431"/>
      <c r="IGX7" s="1431"/>
      <c r="IGY7" s="1431"/>
      <c r="IGZ7" s="1431"/>
      <c r="IHA7" s="1431"/>
      <c r="IHB7" s="1431"/>
      <c r="IHC7" s="1431"/>
      <c r="IHD7" s="1431"/>
      <c r="IHE7" s="1431"/>
      <c r="IHF7" s="1431"/>
      <c r="IHG7" s="1431"/>
      <c r="IHH7" s="1431"/>
      <c r="IHI7" s="1431"/>
      <c r="IHJ7" s="1431"/>
      <c r="IHK7" s="1431"/>
      <c r="IHL7" s="1431"/>
      <c r="IHM7" s="1431"/>
      <c r="IHN7" s="1431"/>
      <c r="IHO7" s="1431"/>
      <c r="IHP7" s="1431"/>
      <c r="IHQ7" s="1431"/>
      <c r="IHR7" s="1431"/>
      <c r="IHS7" s="1431"/>
      <c r="IHT7" s="1431"/>
      <c r="IHU7" s="1431"/>
      <c r="IHV7" s="1431"/>
      <c r="IHW7" s="1431"/>
      <c r="IHX7" s="1431"/>
      <c r="IHY7" s="1431"/>
      <c r="IHZ7" s="1431"/>
      <c r="IIA7" s="1431"/>
      <c r="IIB7" s="1431"/>
      <c r="IIC7" s="1431"/>
      <c r="IID7" s="1431"/>
      <c r="IIE7" s="1431"/>
      <c r="IIF7" s="1431"/>
      <c r="IIG7" s="1431"/>
      <c r="IIH7" s="1431"/>
      <c r="III7" s="1431"/>
      <c r="IIJ7" s="1431"/>
      <c r="IIK7" s="1431"/>
      <c r="IIL7" s="1431"/>
      <c r="IIM7" s="1431"/>
      <c r="IIN7" s="1431"/>
      <c r="IIO7" s="1431"/>
      <c r="IIP7" s="1431"/>
      <c r="IIQ7" s="1431"/>
      <c r="IIR7" s="1431"/>
      <c r="IIS7" s="1431"/>
      <c r="IIT7" s="1431"/>
      <c r="IIU7" s="1431"/>
      <c r="IIV7" s="1431"/>
      <c r="IIW7" s="1431"/>
      <c r="IIX7" s="1431"/>
      <c r="IIY7" s="1431"/>
      <c r="IIZ7" s="1431"/>
      <c r="IJA7" s="1431"/>
      <c r="IJB7" s="1431"/>
      <c r="IJC7" s="1431"/>
      <c r="IJD7" s="1431"/>
      <c r="IJE7" s="1431"/>
      <c r="IJF7" s="1431"/>
      <c r="IJG7" s="1431"/>
      <c r="IJH7" s="1431"/>
      <c r="IJI7" s="1431"/>
      <c r="IJJ7" s="1431"/>
      <c r="IJK7" s="1431"/>
      <c r="IJL7" s="1431"/>
      <c r="IJM7" s="1431"/>
      <c r="IJN7" s="1431"/>
      <c r="IJO7" s="1431"/>
      <c r="IJP7" s="1431"/>
      <c r="IJQ7" s="1431"/>
      <c r="IJR7" s="1431"/>
      <c r="IJS7" s="1431"/>
      <c r="IJT7" s="1431"/>
      <c r="IJU7" s="1431"/>
      <c r="IJV7" s="1431"/>
      <c r="IJW7" s="1431"/>
      <c r="IJX7" s="1431"/>
      <c r="IJY7" s="1431"/>
      <c r="IJZ7" s="1431"/>
      <c r="IKA7" s="1431"/>
      <c r="IKB7" s="1431"/>
      <c r="IKC7" s="1431"/>
      <c r="IKD7" s="1431"/>
      <c r="IKE7" s="1431"/>
      <c r="IKF7" s="1431"/>
      <c r="IKG7" s="1431"/>
      <c r="IKH7" s="1431"/>
      <c r="IKI7" s="1431"/>
      <c r="IKJ7" s="1431"/>
      <c r="IKK7" s="1431"/>
      <c r="IKL7" s="1431"/>
      <c r="IKM7" s="1431"/>
      <c r="IKN7" s="1431"/>
      <c r="IKO7" s="1431"/>
      <c r="IKP7" s="1431"/>
      <c r="IKQ7" s="1431"/>
      <c r="IKR7" s="1431"/>
      <c r="IKS7" s="1431"/>
      <c r="IKT7" s="1431"/>
      <c r="IKU7" s="1431"/>
      <c r="IKV7" s="1431"/>
      <c r="IKW7" s="1431"/>
      <c r="IKX7" s="1431"/>
      <c r="IKY7" s="1431"/>
      <c r="IKZ7" s="1431"/>
      <c r="ILA7" s="1431"/>
      <c r="ILB7" s="1431"/>
      <c r="ILC7" s="1431"/>
      <c r="ILD7" s="1431"/>
      <c r="ILE7" s="1431"/>
      <c r="ILF7" s="1431"/>
      <c r="ILG7" s="1431"/>
      <c r="ILH7" s="1431"/>
      <c r="ILI7" s="1431"/>
      <c r="ILJ7" s="1431"/>
      <c r="ILK7" s="1431"/>
      <c r="ILL7" s="1431"/>
      <c r="ILM7" s="1431"/>
      <c r="ILN7" s="1431"/>
      <c r="ILO7" s="1431"/>
      <c r="ILP7" s="1431"/>
      <c r="ILQ7" s="1431"/>
      <c r="ILR7" s="1431"/>
      <c r="ILS7" s="1431"/>
      <c r="ILT7" s="1431"/>
      <c r="ILU7" s="1431"/>
      <c r="ILV7" s="1431"/>
      <c r="ILW7" s="1431"/>
      <c r="ILX7" s="1431"/>
      <c r="ILY7" s="1431"/>
      <c r="ILZ7" s="1431"/>
      <c r="IMA7" s="1431"/>
      <c r="IMB7" s="1431"/>
      <c r="IMC7" s="1431"/>
      <c r="IMD7" s="1431"/>
      <c r="IME7" s="1431"/>
      <c r="IMF7" s="1431"/>
      <c r="IMG7" s="1431"/>
      <c r="IMH7" s="1431"/>
      <c r="IMI7" s="1431"/>
      <c r="IMJ7" s="1431"/>
      <c r="IMK7" s="1431"/>
      <c r="IML7" s="1431"/>
      <c r="IMM7" s="1431"/>
      <c r="IMN7" s="1431"/>
      <c r="IMO7" s="1431"/>
      <c r="IMP7" s="1431"/>
      <c r="IMQ7" s="1431"/>
      <c r="IMR7" s="1431"/>
      <c r="IMS7" s="1431"/>
      <c r="IMT7" s="1431"/>
      <c r="IMU7" s="1431"/>
      <c r="IMV7" s="1431"/>
      <c r="IMW7" s="1431"/>
      <c r="IMX7" s="1431"/>
      <c r="IMY7" s="1431"/>
      <c r="IMZ7" s="1431"/>
      <c r="INA7" s="1431"/>
      <c r="INB7" s="1431"/>
      <c r="INC7" s="1431"/>
      <c r="IND7" s="1431"/>
      <c r="INE7" s="1431"/>
      <c r="INF7" s="1431"/>
      <c r="ING7" s="1431"/>
      <c r="INH7" s="1431"/>
      <c r="INI7" s="1431"/>
      <c r="INJ7" s="1431"/>
      <c r="INK7" s="1431"/>
      <c r="INL7" s="1431"/>
      <c r="INM7" s="1431"/>
      <c r="INN7" s="1431"/>
      <c r="INO7" s="1431"/>
      <c r="INP7" s="1431"/>
      <c r="INQ7" s="1431"/>
      <c r="INR7" s="1431"/>
      <c r="INS7" s="1431"/>
      <c r="INT7" s="1431"/>
      <c r="INU7" s="1431"/>
      <c r="INV7" s="1431"/>
      <c r="INW7" s="1431"/>
      <c r="INX7" s="1431"/>
      <c r="INY7" s="1431"/>
      <c r="INZ7" s="1431"/>
      <c r="IOA7" s="1431"/>
      <c r="IOB7" s="1431"/>
      <c r="IOC7" s="1431"/>
      <c r="IOD7" s="1431"/>
      <c r="IOE7" s="1431"/>
      <c r="IOF7" s="1431"/>
      <c r="IOG7" s="1431"/>
      <c r="IOH7" s="1431"/>
      <c r="IOI7" s="1431"/>
      <c r="IOJ7" s="1431"/>
      <c r="IOK7" s="1431"/>
      <c r="IOL7" s="1431"/>
      <c r="IOM7" s="1431"/>
      <c r="ION7" s="1431"/>
      <c r="IOO7" s="1431"/>
      <c r="IOP7" s="1431"/>
      <c r="IOQ7" s="1431"/>
      <c r="IOR7" s="1431"/>
      <c r="IOS7" s="1431"/>
      <c r="IOT7" s="1431"/>
      <c r="IOU7" s="1431"/>
      <c r="IOV7" s="1431"/>
      <c r="IOW7" s="1431"/>
      <c r="IOX7" s="1431"/>
      <c r="IOY7" s="1431"/>
      <c r="IOZ7" s="1431"/>
      <c r="IPA7" s="1431"/>
      <c r="IPB7" s="1431"/>
      <c r="IPC7" s="1431"/>
      <c r="IPD7" s="1431"/>
      <c r="IPE7" s="1431"/>
      <c r="IPF7" s="1431"/>
      <c r="IPG7" s="1431"/>
      <c r="IPH7" s="1431"/>
      <c r="IPI7" s="1431"/>
      <c r="IPJ7" s="1431"/>
      <c r="IPK7" s="1431"/>
      <c r="IPL7" s="1431"/>
      <c r="IPM7" s="1431"/>
      <c r="IPN7" s="1431"/>
      <c r="IPO7" s="1431"/>
      <c r="IPP7" s="1431"/>
      <c r="IPQ7" s="1431"/>
      <c r="IPR7" s="1431"/>
      <c r="IPS7" s="1431"/>
      <c r="IPT7" s="1431"/>
      <c r="IPU7" s="1431"/>
      <c r="IPV7" s="1431"/>
      <c r="IPW7" s="1431"/>
      <c r="IPX7" s="1431"/>
      <c r="IPY7" s="1431"/>
      <c r="IPZ7" s="1431"/>
      <c r="IQA7" s="1431"/>
      <c r="IQB7" s="1431"/>
      <c r="IQC7" s="1431"/>
      <c r="IQD7" s="1431"/>
      <c r="IQE7" s="1431"/>
      <c r="IQF7" s="1431"/>
      <c r="IQG7" s="1431"/>
      <c r="IQH7" s="1431"/>
      <c r="IQI7" s="1431"/>
      <c r="IQJ7" s="1431"/>
      <c r="IQK7" s="1431"/>
      <c r="IQL7" s="1431"/>
      <c r="IQM7" s="1431"/>
      <c r="IQN7" s="1431"/>
      <c r="IQO7" s="1431"/>
      <c r="IQP7" s="1431"/>
      <c r="IQQ7" s="1431"/>
      <c r="IQR7" s="1431"/>
      <c r="IQS7" s="1431"/>
      <c r="IQT7" s="1431"/>
      <c r="IQU7" s="1431"/>
      <c r="IQV7" s="1431"/>
      <c r="IQW7" s="1431"/>
      <c r="IQX7" s="1431"/>
      <c r="IQY7" s="1431"/>
      <c r="IQZ7" s="1431"/>
      <c r="IRA7" s="1431"/>
      <c r="IRB7" s="1431"/>
      <c r="IRC7" s="1431"/>
      <c r="IRD7" s="1431"/>
      <c r="IRE7" s="1431"/>
      <c r="IRF7" s="1431"/>
      <c r="IRG7" s="1431"/>
      <c r="IRH7" s="1431"/>
      <c r="IRI7" s="1431"/>
      <c r="IRJ7" s="1431"/>
      <c r="IRK7" s="1431"/>
      <c r="IRL7" s="1431"/>
      <c r="IRM7" s="1431"/>
      <c r="IRN7" s="1431"/>
      <c r="IRO7" s="1431"/>
      <c r="IRP7" s="1431"/>
      <c r="IRQ7" s="1431"/>
      <c r="IRR7" s="1431"/>
      <c r="IRS7" s="1431"/>
      <c r="IRT7" s="1431"/>
      <c r="IRU7" s="1431"/>
      <c r="IRV7" s="1431"/>
      <c r="IRW7" s="1431"/>
      <c r="IRX7" s="1431"/>
      <c r="IRY7" s="1431"/>
      <c r="IRZ7" s="1431"/>
      <c r="ISA7" s="1431"/>
      <c r="ISB7" s="1431"/>
      <c r="ISC7" s="1431"/>
      <c r="ISD7" s="1431"/>
      <c r="ISE7" s="1431"/>
      <c r="ISF7" s="1431"/>
      <c r="ISG7" s="1431"/>
      <c r="ISH7" s="1431"/>
      <c r="ISI7" s="1431"/>
      <c r="ISJ7" s="1431"/>
      <c r="ISK7" s="1431"/>
      <c r="ISL7" s="1431"/>
      <c r="ISM7" s="1431"/>
      <c r="ISN7" s="1431"/>
      <c r="ISO7" s="1431"/>
      <c r="ISP7" s="1431"/>
      <c r="ISQ7" s="1431"/>
      <c r="ISR7" s="1431"/>
      <c r="ISS7" s="1431"/>
      <c r="IST7" s="1431"/>
      <c r="ISU7" s="1431"/>
      <c r="ISV7" s="1431"/>
      <c r="ISW7" s="1431"/>
      <c r="ISX7" s="1431"/>
      <c r="ISY7" s="1431"/>
      <c r="ISZ7" s="1431"/>
      <c r="ITA7" s="1431"/>
      <c r="ITB7" s="1431"/>
      <c r="ITC7" s="1431"/>
      <c r="ITD7" s="1431"/>
      <c r="ITE7" s="1431"/>
      <c r="ITF7" s="1431"/>
      <c r="ITG7" s="1431"/>
      <c r="ITH7" s="1431"/>
      <c r="ITI7" s="1431"/>
      <c r="ITJ7" s="1431"/>
      <c r="ITK7" s="1431"/>
      <c r="ITL7" s="1431"/>
      <c r="ITM7" s="1431"/>
      <c r="ITN7" s="1431"/>
      <c r="ITO7" s="1431"/>
      <c r="ITP7" s="1431"/>
      <c r="ITQ7" s="1431"/>
      <c r="ITR7" s="1431"/>
      <c r="ITS7" s="1431"/>
      <c r="ITT7" s="1431"/>
      <c r="ITU7" s="1431"/>
      <c r="ITV7" s="1431"/>
      <c r="ITW7" s="1431"/>
      <c r="ITX7" s="1431"/>
      <c r="ITY7" s="1431"/>
      <c r="ITZ7" s="1431"/>
      <c r="IUA7" s="1431"/>
      <c r="IUB7" s="1431"/>
      <c r="IUC7" s="1431"/>
      <c r="IUD7" s="1431"/>
      <c r="IUE7" s="1431"/>
      <c r="IUF7" s="1431"/>
      <c r="IUG7" s="1431"/>
      <c r="IUH7" s="1431"/>
      <c r="IUI7" s="1431"/>
      <c r="IUJ7" s="1431"/>
      <c r="IUK7" s="1431"/>
      <c r="IUL7" s="1431"/>
      <c r="IUM7" s="1431"/>
      <c r="IUN7" s="1431"/>
      <c r="IUO7" s="1431"/>
      <c r="IUP7" s="1431"/>
      <c r="IUQ7" s="1431"/>
      <c r="IUR7" s="1431"/>
      <c r="IUS7" s="1431"/>
      <c r="IUT7" s="1431"/>
      <c r="IUU7" s="1431"/>
      <c r="IUV7" s="1431"/>
      <c r="IUW7" s="1431"/>
      <c r="IUX7" s="1431"/>
      <c r="IUY7" s="1431"/>
      <c r="IUZ7" s="1431"/>
      <c r="IVA7" s="1431"/>
      <c r="IVB7" s="1431"/>
      <c r="IVC7" s="1431"/>
      <c r="IVD7" s="1431"/>
      <c r="IVE7" s="1431"/>
      <c r="IVF7" s="1431"/>
      <c r="IVG7" s="1431"/>
      <c r="IVH7" s="1431"/>
      <c r="IVI7" s="1431"/>
      <c r="IVJ7" s="1431"/>
      <c r="IVK7" s="1431"/>
      <c r="IVL7" s="1431"/>
      <c r="IVM7" s="1431"/>
      <c r="IVN7" s="1431"/>
      <c r="IVO7" s="1431"/>
      <c r="IVP7" s="1431"/>
      <c r="IVQ7" s="1431"/>
      <c r="IVR7" s="1431"/>
      <c r="IVS7" s="1431"/>
      <c r="IVT7" s="1431"/>
      <c r="IVU7" s="1431"/>
      <c r="IVV7" s="1431"/>
      <c r="IVW7" s="1431"/>
      <c r="IVX7" s="1431"/>
      <c r="IVY7" s="1431"/>
      <c r="IVZ7" s="1431"/>
      <c r="IWA7" s="1431"/>
      <c r="IWB7" s="1431"/>
      <c r="IWC7" s="1431"/>
      <c r="IWD7" s="1431"/>
      <c r="IWE7" s="1431"/>
      <c r="IWF7" s="1431"/>
      <c r="IWG7" s="1431"/>
      <c r="IWH7" s="1431"/>
      <c r="IWI7" s="1431"/>
      <c r="IWJ7" s="1431"/>
      <c r="IWK7" s="1431"/>
      <c r="IWL7" s="1431"/>
      <c r="IWM7" s="1431"/>
      <c r="IWN7" s="1431"/>
      <c r="IWO7" s="1431"/>
      <c r="IWP7" s="1431"/>
      <c r="IWQ7" s="1431"/>
      <c r="IWR7" s="1431"/>
      <c r="IWS7" s="1431"/>
      <c r="IWT7" s="1431"/>
      <c r="IWU7" s="1431"/>
      <c r="IWV7" s="1431"/>
      <c r="IWW7" s="1431"/>
      <c r="IWX7" s="1431"/>
      <c r="IWY7" s="1431"/>
      <c r="IWZ7" s="1431"/>
      <c r="IXA7" s="1431"/>
      <c r="IXB7" s="1431"/>
      <c r="IXC7" s="1431"/>
      <c r="IXD7" s="1431"/>
      <c r="IXE7" s="1431"/>
      <c r="IXF7" s="1431"/>
      <c r="IXG7" s="1431"/>
      <c r="IXH7" s="1431"/>
      <c r="IXI7" s="1431"/>
      <c r="IXJ7" s="1431"/>
      <c r="IXK7" s="1431"/>
      <c r="IXL7" s="1431"/>
      <c r="IXM7" s="1431"/>
      <c r="IXN7" s="1431"/>
      <c r="IXO7" s="1431"/>
      <c r="IXP7" s="1431"/>
      <c r="IXQ7" s="1431"/>
      <c r="IXR7" s="1431"/>
      <c r="IXS7" s="1431"/>
      <c r="IXT7" s="1431"/>
      <c r="IXU7" s="1431"/>
      <c r="IXV7" s="1431"/>
      <c r="IXW7" s="1431"/>
      <c r="IXX7" s="1431"/>
      <c r="IXY7" s="1431"/>
      <c r="IXZ7" s="1431"/>
      <c r="IYA7" s="1431"/>
      <c r="IYB7" s="1431"/>
      <c r="IYC7" s="1431"/>
      <c r="IYD7" s="1431"/>
      <c r="IYE7" s="1431"/>
      <c r="IYF7" s="1431"/>
      <c r="IYG7" s="1431"/>
      <c r="IYH7" s="1431"/>
      <c r="IYI7" s="1431"/>
      <c r="IYJ7" s="1431"/>
      <c r="IYK7" s="1431"/>
      <c r="IYL7" s="1431"/>
      <c r="IYM7" s="1431"/>
      <c r="IYN7" s="1431"/>
      <c r="IYO7" s="1431"/>
      <c r="IYP7" s="1431"/>
      <c r="IYQ7" s="1431"/>
      <c r="IYR7" s="1431"/>
      <c r="IYS7" s="1431"/>
      <c r="IYT7" s="1431"/>
      <c r="IYU7" s="1431"/>
      <c r="IYV7" s="1431"/>
      <c r="IYW7" s="1431"/>
      <c r="IYX7" s="1431"/>
      <c r="IYY7" s="1431"/>
      <c r="IYZ7" s="1431"/>
      <c r="IZA7" s="1431"/>
      <c r="IZB7" s="1431"/>
      <c r="IZC7" s="1431"/>
      <c r="IZD7" s="1431"/>
      <c r="IZE7" s="1431"/>
      <c r="IZF7" s="1431"/>
      <c r="IZG7" s="1431"/>
      <c r="IZH7" s="1431"/>
      <c r="IZI7" s="1431"/>
      <c r="IZJ7" s="1431"/>
      <c r="IZK7" s="1431"/>
      <c r="IZL7" s="1431"/>
      <c r="IZM7" s="1431"/>
      <c r="IZN7" s="1431"/>
      <c r="IZO7" s="1431"/>
      <c r="IZP7" s="1431"/>
      <c r="IZQ7" s="1431"/>
      <c r="IZR7" s="1431"/>
      <c r="IZS7" s="1431"/>
      <c r="IZT7" s="1431"/>
      <c r="IZU7" s="1431"/>
      <c r="IZV7" s="1431"/>
      <c r="IZW7" s="1431"/>
      <c r="IZX7" s="1431"/>
      <c r="IZY7" s="1431"/>
      <c r="IZZ7" s="1431"/>
      <c r="JAA7" s="1431"/>
      <c r="JAB7" s="1431"/>
      <c r="JAC7" s="1431"/>
      <c r="JAD7" s="1431"/>
      <c r="JAE7" s="1431"/>
      <c r="JAF7" s="1431"/>
      <c r="JAG7" s="1431"/>
      <c r="JAH7" s="1431"/>
      <c r="JAI7" s="1431"/>
      <c r="JAJ7" s="1431"/>
      <c r="JAK7" s="1431"/>
      <c r="JAL7" s="1431"/>
      <c r="JAM7" s="1431"/>
      <c r="JAN7" s="1431"/>
      <c r="JAO7" s="1431"/>
      <c r="JAP7" s="1431"/>
      <c r="JAQ7" s="1431"/>
      <c r="JAR7" s="1431"/>
      <c r="JAS7" s="1431"/>
      <c r="JAT7" s="1431"/>
      <c r="JAU7" s="1431"/>
      <c r="JAV7" s="1431"/>
      <c r="JAW7" s="1431"/>
      <c r="JAX7" s="1431"/>
      <c r="JAY7" s="1431"/>
      <c r="JAZ7" s="1431"/>
      <c r="JBA7" s="1431"/>
      <c r="JBB7" s="1431"/>
      <c r="JBC7" s="1431"/>
      <c r="JBD7" s="1431"/>
      <c r="JBE7" s="1431"/>
      <c r="JBF7" s="1431"/>
      <c r="JBG7" s="1431"/>
      <c r="JBH7" s="1431"/>
      <c r="JBI7" s="1431"/>
      <c r="JBJ7" s="1431"/>
      <c r="JBK7" s="1431"/>
      <c r="JBL7" s="1431"/>
      <c r="JBM7" s="1431"/>
      <c r="JBN7" s="1431"/>
      <c r="JBO7" s="1431"/>
      <c r="JBP7" s="1431"/>
      <c r="JBQ7" s="1431"/>
      <c r="JBR7" s="1431"/>
      <c r="JBS7" s="1431"/>
      <c r="JBT7" s="1431"/>
      <c r="JBU7" s="1431"/>
      <c r="JBV7" s="1431"/>
      <c r="JBW7" s="1431"/>
      <c r="JBX7" s="1431"/>
      <c r="JBY7" s="1431"/>
      <c r="JBZ7" s="1431"/>
      <c r="JCA7" s="1431"/>
      <c r="JCB7" s="1431"/>
      <c r="JCC7" s="1431"/>
      <c r="JCD7" s="1431"/>
      <c r="JCE7" s="1431"/>
      <c r="JCF7" s="1431"/>
      <c r="JCG7" s="1431"/>
      <c r="JCH7" s="1431"/>
      <c r="JCI7" s="1431"/>
      <c r="JCJ7" s="1431"/>
      <c r="JCK7" s="1431"/>
      <c r="JCL7" s="1431"/>
      <c r="JCM7" s="1431"/>
      <c r="JCN7" s="1431"/>
      <c r="JCO7" s="1431"/>
      <c r="JCP7" s="1431"/>
      <c r="JCQ7" s="1431"/>
      <c r="JCR7" s="1431"/>
      <c r="JCS7" s="1431"/>
      <c r="JCT7" s="1431"/>
      <c r="JCU7" s="1431"/>
      <c r="JCV7" s="1431"/>
      <c r="JCW7" s="1431"/>
      <c r="JCX7" s="1431"/>
      <c r="JCY7" s="1431"/>
      <c r="JCZ7" s="1431"/>
      <c r="JDA7" s="1431"/>
      <c r="JDB7" s="1431"/>
      <c r="JDC7" s="1431"/>
      <c r="JDD7" s="1431"/>
      <c r="JDE7" s="1431"/>
      <c r="JDF7" s="1431"/>
      <c r="JDG7" s="1431"/>
      <c r="JDH7" s="1431"/>
      <c r="JDI7" s="1431"/>
      <c r="JDJ7" s="1431"/>
      <c r="JDK7" s="1431"/>
      <c r="JDL7" s="1431"/>
      <c r="JDM7" s="1431"/>
      <c r="JDN7" s="1431"/>
      <c r="JDO7" s="1431"/>
      <c r="JDP7" s="1431"/>
      <c r="JDQ7" s="1431"/>
      <c r="JDR7" s="1431"/>
      <c r="JDS7" s="1431"/>
      <c r="JDT7" s="1431"/>
      <c r="JDU7" s="1431"/>
      <c r="JDV7" s="1431"/>
      <c r="JDW7" s="1431"/>
      <c r="JDX7" s="1431"/>
      <c r="JDY7" s="1431"/>
      <c r="JDZ7" s="1431"/>
      <c r="JEA7" s="1431"/>
      <c r="JEB7" s="1431"/>
      <c r="JEC7" s="1431"/>
      <c r="JED7" s="1431"/>
      <c r="JEE7" s="1431"/>
      <c r="JEF7" s="1431"/>
      <c r="JEG7" s="1431"/>
      <c r="JEH7" s="1431"/>
      <c r="JEI7" s="1431"/>
      <c r="JEJ7" s="1431"/>
      <c r="JEK7" s="1431"/>
      <c r="JEL7" s="1431"/>
      <c r="JEM7" s="1431"/>
      <c r="JEN7" s="1431"/>
      <c r="JEO7" s="1431"/>
      <c r="JEP7" s="1431"/>
      <c r="JEQ7" s="1431"/>
      <c r="JER7" s="1431"/>
      <c r="JES7" s="1431"/>
      <c r="JET7" s="1431"/>
      <c r="JEU7" s="1431"/>
      <c r="JEV7" s="1431"/>
      <c r="JEW7" s="1431"/>
      <c r="JEX7" s="1431"/>
      <c r="JEY7" s="1431"/>
      <c r="JEZ7" s="1431"/>
      <c r="JFA7" s="1431"/>
      <c r="JFB7" s="1431"/>
      <c r="JFC7" s="1431"/>
      <c r="JFD7" s="1431"/>
      <c r="JFE7" s="1431"/>
      <c r="JFF7" s="1431"/>
      <c r="JFG7" s="1431"/>
      <c r="JFH7" s="1431"/>
      <c r="JFI7" s="1431"/>
      <c r="JFJ7" s="1431"/>
      <c r="JFK7" s="1431"/>
      <c r="JFL7" s="1431"/>
      <c r="JFM7" s="1431"/>
      <c r="JFN7" s="1431"/>
      <c r="JFO7" s="1431"/>
      <c r="JFP7" s="1431"/>
      <c r="JFQ7" s="1431"/>
      <c r="JFR7" s="1431"/>
      <c r="JFS7" s="1431"/>
      <c r="JFT7" s="1431"/>
      <c r="JFU7" s="1431"/>
      <c r="JFV7" s="1431"/>
      <c r="JFW7" s="1431"/>
      <c r="JFX7" s="1431"/>
      <c r="JFY7" s="1431"/>
      <c r="JFZ7" s="1431"/>
      <c r="JGA7" s="1431"/>
      <c r="JGB7" s="1431"/>
      <c r="JGC7" s="1431"/>
      <c r="JGD7" s="1431"/>
      <c r="JGE7" s="1431"/>
      <c r="JGF7" s="1431"/>
      <c r="JGG7" s="1431"/>
      <c r="JGH7" s="1431"/>
      <c r="JGI7" s="1431"/>
      <c r="JGJ7" s="1431"/>
      <c r="JGK7" s="1431"/>
      <c r="JGL7" s="1431"/>
      <c r="JGM7" s="1431"/>
      <c r="JGN7" s="1431"/>
      <c r="JGO7" s="1431"/>
      <c r="JGP7" s="1431"/>
      <c r="JGQ7" s="1431"/>
      <c r="JGR7" s="1431"/>
      <c r="JGS7" s="1431"/>
      <c r="JGT7" s="1431"/>
      <c r="JGU7" s="1431"/>
      <c r="JGV7" s="1431"/>
      <c r="JGW7" s="1431"/>
      <c r="JGX7" s="1431"/>
      <c r="JGY7" s="1431"/>
      <c r="JGZ7" s="1431"/>
      <c r="JHA7" s="1431"/>
      <c r="JHB7" s="1431"/>
      <c r="JHC7" s="1431"/>
      <c r="JHD7" s="1431"/>
      <c r="JHE7" s="1431"/>
      <c r="JHF7" s="1431"/>
      <c r="JHG7" s="1431"/>
      <c r="JHH7" s="1431"/>
      <c r="JHI7" s="1431"/>
      <c r="JHJ7" s="1431"/>
      <c r="JHK7" s="1431"/>
      <c r="JHL7" s="1431"/>
      <c r="JHM7" s="1431"/>
      <c r="JHN7" s="1431"/>
      <c r="JHO7" s="1431"/>
      <c r="JHP7" s="1431"/>
      <c r="JHQ7" s="1431"/>
      <c r="JHR7" s="1431"/>
      <c r="JHS7" s="1431"/>
      <c r="JHT7" s="1431"/>
      <c r="JHU7" s="1431"/>
      <c r="JHV7" s="1431"/>
      <c r="JHW7" s="1431"/>
      <c r="JHX7" s="1431"/>
      <c r="JHY7" s="1431"/>
      <c r="JHZ7" s="1431"/>
      <c r="JIA7" s="1431"/>
      <c r="JIB7" s="1431"/>
      <c r="JIC7" s="1431"/>
      <c r="JID7" s="1431"/>
      <c r="JIE7" s="1431"/>
      <c r="JIF7" s="1431"/>
      <c r="JIG7" s="1431"/>
      <c r="JIH7" s="1431"/>
      <c r="JII7" s="1431"/>
      <c r="JIJ7" s="1431"/>
      <c r="JIK7" s="1431"/>
      <c r="JIL7" s="1431"/>
      <c r="JIM7" s="1431"/>
      <c r="JIN7" s="1431"/>
      <c r="JIO7" s="1431"/>
      <c r="JIP7" s="1431"/>
      <c r="JIQ7" s="1431"/>
      <c r="JIR7" s="1431"/>
      <c r="JIS7" s="1431"/>
      <c r="JIT7" s="1431"/>
      <c r="JIU7" s="1431"/>
      <c r="JIV7" s="1431"/>
      <c r="JIW7" s="1431"/>
      <c r="JIX7" s="1431"/>
      <c r="JIY7" s="1431"/>
      <c r="JIZ7" s="1431"/>
      <c r="JJA7" s="1431"/>
      <c r="JJB7" s="1431"/>
      <c r="JJC7" s="1431"/>
      <c r="JJD7" s="1431"/>
      <c r="JJE7" s="1431"/>
      <c r="JJF7" s="1431"/>
      <c r="JJG7" s="1431"/>
      <c r="JJH7" s="1431"/>
      <c r="JJI7" s="1431"/>
      <c r="JJJ7" s="1431"/>
      <c r="JJK7" s="1431"/>
      <c r="JJL7" s="1431"/>
      <c r="JJM7" s="1431"/>
      <c r="JJN7" s="1431"/>
      <c r="JJO7" s="1431"/>
      <c r="JJP7" s="1431"/>
      <c r="JJQ7" s="1431"/>
      <c r="JJR7" s="1431"/>
      <c r="JJS7" s="1431"/>
      <c r="JJT7" s="1431"/>
      <c r="JJU7" s="1431"/>
      <c r="JJV7" s="1431"/>
      <c r="JJW7" s="1431"/>
      <c r="JJX7" s="1431"/>
      <c r="JJY7" s="1431"/>
      <c r="JJZ7" s="1431"/>
      <c r="JKA7" s="1431"/>
      <c r="JKB7" s="1431"/>
      <c r="JKC7" s="1431"/>
      <c r="JKD7" s="1431"/>
      <c r="JKE7" s="1431"/>
      <c r="JKF7" s="1431"/>
      <c r="JKG7" s="1431"/>
      <c r="JKH7" s="1431"/>
      <c r="JKI7" s="1431"/>
      <c r="JKJ7" s="1431"/>
      <c r="JKK7" s="1431"/>
      <c r="JKL7" s="1431"/>
      <c r="JKM7" s="1431"/>
      <c r="JKN7" s="1431"/>
      <c r="JKO7" s="1431"/>
      <c r="JKP7" s="1431"/>
      <c r="JKQ7" s="1431"/>
      <c r="JKR7" s="1431"/>
      <c r="JKS7" s="1431"/>
      <c r="JKT7" s="1431"/>
      <c r="JKU7" s="1431"/>
      <c r="JKV7" s="1431"/>
      <c r="JKW7" s="1431"/>
      <c r="JKX7" s="1431"/>
      <c r="JKY7" s="1431"/>
      <c r="JKZ7" s="1431"/>
      <c r="JLA7" s="1431"/>
      <c r="JLB7" s="1431"/>
      <c r="JLC7" s="1431"/>
      <c r="JLD7" s="1431"/>
      <c r="JLE7" s="1431"/>
      <c r="JLF7" s="1431"/>
      <c r="JLG7" s="1431"/>
      <c r="JLH7" s="1431"/>
      <c r="JLI7" s="1431"/>
      <c r="JLJ7" s="1431"/>
      <c r="JLK7" s="1431"/>
      <c r="JLL7" s="1431"/>
      <c r="JLM7" s="1431"/>
      <c r="JLN7" s="1431"/>
      <c r="JLO7" s="1431"/>
      <c r="JLP7" s="1431"/>
      <c r="JLQ7" s="1431"/>
      <c r="JLR7" s="1431"/>
      <c r="JLS7" s="1431"/>
      <c r="JLT7" s="1431"/>
      <c r="JLU7" s="1431"/>
      <c r="JLV7" s="1431"/>
      <c r="JLW7" s="1431"/>
      <c r="JLX7" s="1431"/>
      <c r="JLY7" s="1431"/>
      <c r="JLZ7" s="1431"/>
      <c r="JMA7" s="1431"/>
      <c r="JMB7" s="1431"/>
      <c r="JMC7" s="1431"/>
      <c r="JMD7" s="1431"/>
      <c r="JME7" s="1431"/>
      <c r="JMF7" s="1431"/>
      <c r="JMG7" s="1431"/>
      <c r="JMH7" s="1431"/>
      <c r="JMI7" s="1431"/>
      <c r="JMJ7" s="1431"/>
      <c r="JMK7" s="1431"/>
      <c r="JML7" s="1431"/>
      <c r="JMM7" s="1431"/>
      <c r="JMN7" s="1431"/>
      <c r="JMO7" s="1431"/>
      <c r="JMP7" s="1431"/>
      <c r="JMQ7" s="1431"/>
      <c r="JMR7" s="1431"/>
      <c r="JMS7" s="1431"/>
      <c r="JMT7" s="1431"/>
      <c r="JMU7" s="1431"/>
      <c r="JMV7" s="1431"/>
      <c r="JMW7" s="1431"/>
      <c r="JMX7" s="1431"/>
      <c r="JMY7" s="1431"/>
      <c r="JMZ7" s="1431"/>
      <c r="JNA7" s="1431"/>
      <c r="JNB7" s="1431"/>
      <c r="JNC7" s="1431"/>
      <c r="JND7" s="1431"/>
      <c r="JNE7" s="1431"/>
      <c r="JNF7" s="1431"/>
      <c r="JNG7" s="1431"/>
      <c r="JNH7" s="1431"/>
      <c r="JNI7" s="1431"/>
      <c r="JNJ7" s="1431"/>
      <c r="JNK7" s="1431"/>
      <c r="JNL7" s="1431"/>
      <c r="JNM7" s="1431"/>
      <c r="JNN7" s="1431"/>
      <c r="JNO7" s="1431"/>
      <c r="JNP7" s="1431"/>
      <c r="JNQ7" s="1431"/>
      <c r="JNR7" s="1431"/>
      <c r="JNS7" s="1431"/>
      <c r="JNT7" s="1431"/>
      <c r="JNU7" s="1431"/>
      <c r="JNV7" s="1431"/>
      <c r="JNW7" s="1431"/>
      <c r="JNX7" s="1431"/>
      <c r="JNY7" s="1431"/>
      <c r="JNZ7" s="1431"/>
      <c r="JOA7" s="1431"/>
      <c r="JOB7" s="1431"/>
      <c r="JOC7" s="1431"/>
      <c r="JOD7" s="1431"/>
      <c r="JOE7" s="1431"/>
      <c r="JOF7" s="1431"/>
      <c r="JOG7" s="1431"/>
      <c r="JOH7" s="1431"/>
      <c r="JOI7" s="1431"/>
      <c r="JOJ7" s="1431"/>
      <c r="JOK7" s="1431"/>
      <c r="JOL7" s="1431"/>
      <c r="JOM7" s="1431"/>
      <c r="JON7" s="1431"/>
      <c r="JOO7" s="1431"/>
      <c r="JOP7" s="1431"/>
      <c r="JOQ7" s="1431"/>
      <c r="JOR7" s="1431"/>
      <c r="JOS7" s="1431"/>
      <c r="JOT7" s="1431"/>
      <c r="JOU7" s="1431"/>
      <c r="JOV7" s="1431"/>
      <c r="JOW7" s="1431"/>
      <c r="JOX7" s="1431"/>
      <c r="JOY7" s="1431"/>
      <c r="JOZ7" s="1431"/>
      <c r="JPA7" s="1431"/>
      <c r="JPB7" s="1431"/>
      <c r="JPC7" s="1431"/>
      <c r="JPD7" s="1431"/>
      <c r="JPE7" s="1431"/>
      <c r="JPF7" s="1431"/>
      <c r="JPG7" s="1431"/>
      <c r="JPH7" s="1431"/>
      <c r="JPI7" s="1431"/>
      <c r="JPJ7" s="1431"/>
      <c r="JPK7" s="1431"/>
      <c r="JPL7" s="1431"/>
      <c r="JPM7" s="1431"/>
      <c r="JPN7" s="1431"/>
      <c r="JPO7" s="1431"/>
      <c r="JPP7" s="1431"/>
      <c r="JPQ7" s="1431"/>
      <c r="JPR7" s="1431"/>
      <c r="JPS7" s="1431"/>
      <c r="JPT7" s="1431"/>
      <c r="JPU7" s="1431"/>
      <c r="JPV7" s="1431"/>
      <c r="JPW7" s="1431"/>
      <c r="JPX7" s="1431"/>
      <c r="JPY7" s="1431"/>
      <c r="JPZ7" s="1431"/>
      <c r="JQA7" s="1431"/>
      <c r="JQB7" s="1431"/>
      <c r="JQC7" s="1431"/>
      <c r="JQD7" s="1431"/>
      <c r="JQE7" s="1431"/>
      <c r="JQF7" s="1431"/>
      <c r="JQG7" s="1431"/>
      <c r="JQH7" s="1431"/>
      <c r="JQI7" s="1431"/>
      <c r="JQJ7" s="1431"/>
      <c r="JQK7" s="1431"/>
      <c r="JQL7" s="1431"/>
      <c r="JQM7" s="1431"/>
      <c r="JQN7" s="1431"/>
      <c r="JQO7" s="1431"/>
      <c r="JQP7" s="1431"/>
      <c r="JQQ7" s="1431"/>
      <c r="JQR7" s="1431"/>
      <c r="JQS7" s="1431"/>
      <c r="JQT7" s="1431"/>
      <c r="JQU7" s="1431"/>
      <c r="JQV7" s="1431"/>
      <c r="JQW7" s="1431"/>
      <c r="JQX7" s="1431"/>
      <c r="JQY7" s="1431"/>
      <c r="JQZ7" s="1431"/>
      <c r="JRA7" s="1431"/>
      <c r="JRB7" s="1431"/>
      <c r="JRC7" s="1431"/>
      <c r="JRD7" s="1431"/>
      <c r="JRE7" s="1431"/>
      <c r="JRF7" s="1431"/>
      <c r="JRG7" s="1431"/>
      <c r="JRH7" s="1431"/>
      <c r="JRI7" s="1431"/>
      <c r="JRJ7" s="1431"/>
      <c r="JRK7" s="1431"/>
      <c r="JRL7" s="1431"/>
      <c r="JRM7" s="1431"/>
      <c r="JRN7" s="1431"/>
      <c r="JRO7" s="1431"/>
      <c r="JRP7" s="1431"/>
      <c r="JRQ7" s="1431"/>
      <c r="JRR7" s="1431"/>
      <c r="JRS7" s="1431"/>
      <c r="JRT7" s="1431"/>
      <c r="JRU7" s="1431"/>
      <c r="JRV7" s="1431"/>
      <c r="JRW7" s="1431"/>
      <c r="JRX7" s="1431"/>
      <c r="JRY7" s="1431"/>
      <c r="JRZ7" s="1431"/>
      <c r="JSA7" s="1431"/>
      <c r="JSB7" s="1431"/>
      <c r="JSC7" s="1431"/>
      <c r="JSD7" s="1431"/>
      <c r="JSE7" s="1431"/>
      <c r="JSF7" s="1431"/>
      <c r="JSG7" s="1431"/>
      <c r="JSH7" s="1431"/>
      <c r="JSI7" s="1431"/>
      <c r="JSJ7" s="1431"/>
      <c r="JSK7" s="1431"/>
      <c r="JSL7" s="1431"/>
      <c r="JSM7" s="1431"/>
      <c r="JSN7" s="1431"/>
      <c r="JSO7" s="1431"/>
      <c r="JSP7" s="1431"/>
      <c r="JSQ7" s="1431"/>
      <c r="JSR7" s="1431"/>
      <c r="JSS7" s="1431"/>
      <c r="JST7" s="1431"/>
      <c r="JSU7" s="1431"/>
      <c r="JSV7" s="1431"/>
      <c r="JSW7" s="1431"/>
      <c r="JSX7" s="1431"/>
      <c r="JSY7" s="1431"/>
      <c r="JSZ7" s="1431"/>
      <c r="JTA7" s="1431"/>
      <c r="JTB7" s="1431"/>
      <c r="JTC7" s="1431"/>
      <c r="JTD7" s="1431"/>
      <c r="JTE7" s="1431"/>
      <c r="JTF7" s="1431"/>
      <c r="JTG7" s="1431"/>
      <c r="JTH7" s="1431"/>
      <c r="JTI7" s="1431"/>
      <c r="JTJ7" s="1431"/>
      <c r="JTK7" s="1431"/>
      <c r="JTL7" s="1431"/>
      <c r="JTM7" s="1431"/>
      <c r="JTN7" s="1431"/>
      <c r="JTO7" s="1431"/>
      <c r="JTP7" s="1431"/>
      <c r="JTQ7" s="1431"/>
      <c r="JTR7" s="1431"/>
      <c r="JTS7" s="1431"/>
      <c r="JTT7" s="1431"/>
      <c r="JTU7" s="1431"/>
      <c r="JTV7" s="1431"/>
      <c r="JTW7" s="1431"/>
      <c r="JTX7" s="1431"/>
      <c r="JTY7" s="1431"/>
      <c r="JTZ7" s="1431"/>
      <c r="JUA7" s="1431"/>
      <c r="JUB7" s="1431"/>
      <c r="JUC7" s="1431"/>
      <c r="JUD7" s="1431"/>
      <c r="JUE7" s="1431"/>
      <c r="JUF7" s="1431"/>
      <c r="JUG7" s="1431"/>
      <c r="JUH7" s="1431"/>
      <c r="JUI7" s="1431"/>
      <c r="JUJ7" s="1431"/>
      <c r="JUK7" s="1431"/>
      <c r="JUL7" s="1431"/>
      <c r="JUM7" s="1431"/>
      <c r="JUN7" s="1431"/>
      <c r="JUO7" s="1431"/>
      <c r="JUP7" s="1431"/>
      <c r="JUQ7" s="1431"/>
      <c r="JUR7" s="1431"/>
      <c r="JUS7" s="1431"/>
      <c r="JUT7" s="1431"/>
      <c r="JUU7" s="1431"/>
      <c r="JUV7" s="1431"/>
      <c r="JUW7" s="1431"/>
      <c r="JUX7" s="1431"/>
      <c r="JUY7" s="1431"/>
      <c r="JUZ7" s="1431"/>
      <c r="JVA7" s="1431"/>
      <c r="JVB7" s="1431"/>
      <c r="JVC7" s="1431"/>
      <c r="JVD7" s="1431"/>
      <c r="JVE7" s="1431"/>
      <c r="JVF7" s="1431"/>
      <c r="JVG7" s="1431"/>
      <c r="JVH7" s="1431"/>
      <c r="JVI7" s="1431"/>
      <c r="JVJ7" s="1431"/>
      <c r="JVK7" s="1431"/>
      <c r="JVL7" s="1431"/>
      <c r="JVM7" s="1431"/>
      <c r="JVN7" s="1431"/>
      <c r="JVO7" s="1431"/>
      <c r="JVP7" s="1431"/>
      <c r="JVQ7" s="1431"/>
      <c r="JVR7" s="1431"/>
      <c r="JVS7" s="1431"/>
      <c r="JVT7" s="1431"/>
      <c r="JVU7" s="1431"/>
      <c r="JVV7" s="1431"/>
      <c r="JVW7" s="1431"/>
      <c r="JVX7" s="1431"/>
      <c r="JVY7" s="1431"/>
      <c r="JVZ7" s="1431"/>
      <c r="JWA7" s="1431"/>
      <c r="JWB7" s="1431"/>
      <c r="JWC7" s="1431"/>
      <c r="JWD7" s="1431"/>
      <c r="JWE7" s="1431"/>
      <c r="JWF7" s="1431"/>
      <c r="JWG7" s="1431"/>
      <c r="JWH7" s="1431"/>
      <c r="JWI7" s="1431"/>
      <c r="JWJ7" s="1431"/>
      <c r="JWK7" s="1431"/>
      <c r="JWL7" s="1431"/>
      <c r="JWM7" s="1431"/>
      <c r="JWN7" s="1431"/>
      <c r="JWO7" s="1431"/>
      <c r="JWP7" s="1431"/>
      <c r="JWQ7" s="1431"/>
      <c r="JWR7" s="1431"/>
      <c r="JWS7" s="1431"/>
      <c r="JWT7" s="1431"/>
      <c r="JWU7" s="1431"/>
      <c r="JWV7" s="1431"/>
      <c r="JWW7" s="1431"/>
      <c r="JWX7" s="1431"/>
      <c r="JWY7" s="1431"/>
      <c r="JWZ7" s="1431"/>
      <c r="JXA7" s="1431"/>
      <c r="JXB7" s="1431"/>
      <c r="JXC7" s="1431"/>
      <c r="JXD7" s="1431"/>
      <c r="JXE7" s="1431"/>
      <c r="JXF7" s="1431"/>
      <c r="JXG7" s="1431"/>
      <c r="JXH7" s="1431"/>
      <c r="JXI7" s="1431"/>
      <c r="JXJ7" s="1431"/>
      <c r="JXK7" s="1431"/>
      <c r="JXL7" s="1431"/>
      <c r="JXM7" s="1431"/>
      <c r="JXN7" s="1431"/>
      <c r="JXO7" s="1431"/>
      <c r="JXP7" s="1431"/>
      <c r="JXQ7" s="1431"/>
      <c r="JXR7" s="1431"/>
      <c r="JXS7" s="1431"/>
      <c r="JXT7" s="1431"/>
      <c r="JXU7" s="1431"/>
      <c r="JXV7" s="1431"/>
      <c r="JXW7" s="1431"/>
      <c r="JXX7" s="1431"/>
      <c r="JXY7" s="1431"/>
      <c r="JXZ7" s="1431"/>
      <c r="JYA7" s="1431"/>
      <c r="JYB7" s="1431"/>
      <c r="JYC7" s="1431"/>
      <c r="JYD7" s="1431"/>
      <c r="JYE7" s="1431"/>
      <c r="JYF7" s="1431"/>
      <c r="JYG7" s="1431"/>
      <c r="JYH7" s="1431"/>
      <c r="JYI7" s="1431"/>
      <c r="JYJ7" s="1431"/>
      <c r="JYK7" s="1431"/>
      <c r="JYL7" s="1431"/>
      <c r="JYM7" s="1431"/>
      <c r="JYN7" s="1431"/>
      <c r="JYO7" s="1431"/>
      <c r="JYP7" s="1431"/>
      <c r="JYQ7" s="1431"/>
      <c r="JYR7" s="1431"/>
      <c r="JYS7" s="1431"/>
      <c r="JYT7" s="1431"/>
      <c r="JYU7" s="1431"/>
      <c r="JYV7" s="1431"/>
      <c r="JYW7" s="1431"/>
      <c r="JYX7" s="1431"/>
      <c r="JYY7" s="1431"/>
      <c r="JYZ7" s="1431"/>
      <c r="JZA7" s="1431"/>
      <c r="JZB7" s="1431"/>
      <c r="JZC7" s="1431"/>
      <c r="JZD7" s="1431"/>
      <c r="JZE7" s="1431"/>
      <c r="JZF7" s="1431"/>
      <c r="JZG7" s="1431"/>
      <c r="JZH7" s="1431"/>
      <c r="JZI7" s="1431"/>
      <c r="JZJ7" s="1431"/>
      <c r="JZK7" s="1431"/>
      <c r="JZL7" s="1431"/>
      <c r="JZM7" s="1431"/>
      <c r="JZN7" s="1431"/>
      <c r="JZO7" s="1431"/>
      <c r="JZP7" s="1431"/>
      <c r="JZQ7" s="1431"/>
      <c r="JZR7" s="1431"/>
      <c r="JZS7" s="1431"/>
      <c r="JZT7" s="1431"/>
      <c r="JZU7" s="1431"/>
      <c r="JZV7" s="1431"/>
      <c r="JZW7" s="1431"/>
      <c r="JZX7" s="1431"/>
      <c r="JZY7" s="1431"/>
      <c r="JZZ7" s="1431"/>
      <c r="KAA7" s="1431"/>
      <c r="KAB7" s="1431"/>
      <c r="KAC7" s="1431"/>
      <c r="KAD7" s="1431"/>
      <c r="KAE7" s="1431"/>
      <c r="KAF7" s="1431"/>
      <c r="KAG7" s="1431"/>
      <c r="KAH7" s="1431"/>
      <c r="KAI7" s="1431"/>
      <c r="KAJ7" s="1431"/>
      <c r="KAK7" s="1431"/>
      <c r="KAL7" s="1431"/>
      <c r="KAM7" s="1431"/>
      <c r="KAN7" s="1431"/>
      <c r="KAO7" s="1431"/>
      <c r="KAP7" s="1431"/>
      <c r="KAQ7" s="1431"/>
      <c r="KAR7" s="1431"/>
      <c r="KAS7" s="1431"/>
      <c r="KAT7" s="1431"/>
      <c r="KAU7" s="1431"/>
      <c r="KAV7" s="1431"/>
      <c r="KAW7" s="1431"/>
      <c r="KAX7" s="1431"/>
      <c r="KAY7" s="1431"/>
      <c r="KAZ7" s="1431"/>
      <c r="KBA7" s="1431"/>
      <c r="KBB7" s="1431"/>
      <c r="KBC7" s="1431"/>
      <c r="KBD7" s="1431"/>
      <c r="KBE7" s="1431"/>
      <c r="KBF7" s="1431"/>
      <c r="KBG7" s="1431"/>
      <c r="KBH7" s="1431"/>
      <c r="KBI7" s="1431"/>
      <c r="KBJ7" s="1431"/>
      <c r="KBK7" s="1431"/>
      <c r="KBL7" s="1431"/>
      <c r="KBM7" s="1431"/>
      <c r="KBN7" s="1431"/>
      <c r="KBO7" s="1431"/>
      <c r="KBP7" s="1431"/>
      <c r="KBQ7" s="1431"/>
      <c r="KBR7" s="1431"/>
      <c r="KBS7" s="1431"/>
      <c r="KBT7" s="1431"/>
      <c r="KBU7" s="1431"/>
      <c r="KBV7" s="1431"/>
      <c r="KBW7" s="1431"/>
      <c r="KBX7" s="1431"/>
      <c r="KBY7" s="1431"/>
      <c r="KBZ7" s="1431"/>
      <c r="KCA7" s="1431"/>
      <c r="KCB7" s="1431"/>
      <c r="KCC7" s="1431"/>
      <c r="KCD7" s="1431"/>
      <c r="KCE7" s="1431"/>
      <c r="KCF7" s="1431"/>
      <c r="KCG7" s="1431"/>
      <c r="KCH7" s="1431"/>
      <c r="KCI7" s="1431"/>
      <c r="KCJ7" s="1431"/>
      <c r="KCK7" s="1431"/>
      <c r="KCL7" s="1431"/>
      <c r="KCM7" s="1431"/>
      <c r="KCN7" s="1431"/>
      <c r="KCO7" s="1431"/>
      <c r="KCP7" s="1431"/>
      <c r="KCQ7" s="1431"/>
      <c r="KCR7" s="1431"/>
      <c r="KCS7" s="1431"/>
      <c r="KCT7" s="1431"/>
      <c r="KCU7" s="1431"/>
      <c r="KCV7" s="1431"/>
      <c r="KCW7" s="1431"/>
      <c r="KCX7" s="1431"/>
      <c r="KCY7" s="1431"/>
      <c r="KCZ7" s="1431"/>
      <c r="KDA7" s="1431"/>
      <c r="KDB7" s="1431"/>
      <c r="KDC7" s="1431"/>
      <c r="KDD7" s="1431"/>
      <c r="KDE7" s="1431"/>
      <c r="KDF7" s="1431"/>
      <c r="KDG7" s="1431"/>
      <c r="KDH7" s="1431"/>
      <c r="KDI7" s="1431"/>
      <c r="KDJ7" s="1431"/>
      <c r="KDK7" s="1431"/>
      <c r="KDL7" s="1431"/>
      <c r="KDM7" s="1431"/>
      <c r="KDN7" s="1431"/>
      <c r="KDO7" s="1431"/>
      <c r="KDP7" s="1431"/>
      <c r="KDQ7" s="1431"/>
      <c r="KDR7" s="1431"/>
      <c r="KDS7" s="1431"/>
      <c r="KDT7" s="1431"/>
      <c r="KDU7" s="1431"/>
      <c r="KDV7" s="1431"/>
      <c r="KDW7" s="1431"/>
      <c r="KDX7" s="1431"/>
      <c r="KDY7" s="1431"/>
      <c r="KDZ7" s="1431"/>
      <c r="KEA7" s="1431"/>
      <c r="KEB7" s="1431"/>
      <c r="KEC7" s="1431"/>
      <c r="KED7" s="1431"/>
      <c r="KEE7" s="1431"/>
      <c r="KEF7" s="1431"/>
      <c r="KEG7" s="1431"/>
      <c r="KEH7" s="1431"/>
      <c r="KEI7" s="1431"/>
      <c r="KEJ7" s="1431"/>
      <c r="KEK7" s="1431"/>
      <c r="KEL7" s="1431"/>
      <c r="KEM7" s="1431"/>
      <c r="KEN7" s="1431"/>
      <c r="KEO7" s="1431"/>
      <c r="KEP7" s="1431"/>
      <c r="KEQ7" s="1431"/>
      <c r="KER7" s="1431"/>
      <c r="KES7" s="1431"/>
      <c r="KET7" s="1431"/>
      <c r="KEU7" s="1431"/>
      <c r="KEV7" s="1431"/>
      <c r="KEW7" s="1431"/>
      <c r="KEX7" s="1431"/>
      <c r="KEY7" s="1431"/>
      <c r="KEZ7" s="1431"/>
      <c r="KFA7" s="1431"/>
      <c r="KFB7" s="1431"/>
      <c r="KFC7" s="1431"/>
      <c r="KFD7" s="1431"/>
      <c r="KFE7" s="1431"/>
      <c r="KFF7" s="1431"/>
      <c r="KFG7" s="1431"/>
      <c r="KFH7" s="1431"/>
      <c r="KFI7" s="1431"/>
      <c r="KFJ7" s="1431"/>
      <c r="KFK7" s="1431"/>
      <c r="KFL7" s="1431"/>
      <c r="KFM7" s="1431"/>
      <c r="KFN7" s="1431"/>
      <c r="KFO7" s="1431"/>
      <c r="KFP7" s="1431"/>
      <c r="KFQ7" s="1431"/>
      <c r="KFR7" s="1431"/>
      <c r="KFS7" s="1431"/>
      <c r="KFT7" s="1431"/>
      <c r="KFU7" s="1431"/>
      <c r="KFV7" s="1431"/>
      <c r="KFW7" s="1431"/>
      <c r="KFX7" s="1431"/>
      <c r="KFY7" s="1431"/>
      <c r="KFZ7" s="1431"/>
      <c r="KGA7" s="1431"/>
      <c r="KGB7" s="1431"/>
      <c r="KGC7" s="1431"/>
      <c r="KGD7" s="1431"/>
      <c r="KGE7" s="1431"/>
      <c r="KGF7" s="1431"/>
      <c r="KGG7" s="1431"/>
      <c r="KGH7" s="1431"/>
      <c r="KGI7" s="1431"/>
      <c r="KGJ7" s="1431"/>
      <c r="KGK7" s="1431"/>
      <c r="KGL7" s="1431"/>
      <c r="KGM7" s="1431"/>
      <c r="KGN7" s="1431"/>
      <c r="KGO7" s="1431"/>
      <c r="KGP7" s="1431"/>
      <c r="KGQ7" s="1431"/>
      <c r="KGR7" s="1431"/>
      <c r="KGS7" s="1431"/>
      <c r="KGT7" s="1431"/>
      <c r="KGU7" s="1431"/>
      <c r="KGV7" s="1431"/>
      <c r="KGW7" s="1431"/>
      <c r="KGX7" s="1431"/>
      <c r="KGY7" s="1431"/>
      <c r="KGZ7" s="1431"/>
      <c r="KHA7" s="1431"/>
      <c r="KHB7" s="1431"/>
      <c r="KHC7" s="1431"/>
      <c r="KHD7" s="1431"/>
      <c r="KHE7" s="1431"/>
      <c r="KHF7" s="1431"/>
      <c r="KHG7" s="1431"/>
      <c r="KHH7" s="1431"/>
      <c r="KHI7" s="1431"/>
      <c r="KHJ7" s="1431"/>
      <c r="KHK7" s="1431"/>
      <c r="KHL7" s="1431"/>
      <c r="KHM7" s="1431"/>
      <c r="KHN7" s="1431"/>
      <c r="KHO7" s="1431"/>
      <c r="KHP7" s="1431"/>
      <c r="KHQ7" s="1431"/>
      <c r="KHR7" s="1431"/>
      <c r="KHS7" s="1431"/>
      <c r="KHT7" s="1431"/>
      <c r="KHU7" s="1431"/>
      <c r="KHV7" s="1431"/>
      <c r="KHW7" s="1431"/>
      <c r="KHX7" s="1431"/>
      <c r="KHY7" s="1431"/>
      <c r="KHZ7" s="1431"/>
      <c r="KIA7" s="1431"/>
      <c r="KIB7" s="1431"/>
      <c r="KIC7" s="1431"/>
      <c r="KID7" s="1431"/>
      <c r="KIE7" s="1431"/>
      <c r="KIF7" s="1431"/>
      <c r="KIG7" s="1431"/>
      <c r="KIH7" s="1431"/>
      <c r="KII7" s="1431"/>
      <c r="KIJ7" s="1431"/>
      <c r="KIK7" s="1431"/>
      <c r="KIL7" s="1431"/>
      <c r="KIM7" s="1431"/>
      <c r="KIN7" s="1431"/>
      <c r="KIO7" s="1431"/>
      <c r="KIP7" s="1431"/>
      <c r="KIQ7" s="1431"/>
      <c r="KIR7" s="1431"/>
      <c r="KIS7" s="1431"/>
      <c r="KIT7" s="1431"/>
      <c r="KIU7" s="1431"/>
      <c r="KIV7" s="1431"/>
      <c r="KIW7" s="1431"/>
      <c r="KIX7" s="1431"/>
      <c r="KIY7" s="1431"/>
      <c r="KIZ7" s="1431"/>
      <c r="KJA7" s="1431"/>
      <c r="KJB7" s="1431"/>
      <c r="KJC7" s="1431"/>
      <c r="KJD7" s="1431"/>
      <c r="KJE7" s="1431"/>
      <c r="KJF7" s="1431"/>
      <c r="KJG7" s="1431"/>
      <c r="KJH7" s="1431"/>
      <c r="KJI7" s="1431"/>
      <c r="KJJ7" s="1431"/>
      <c r="KJK7" s="1431"/>
      <c r="KJL7" s="1431"/>
      <c r="KJM7" s="1431"/>
      <c r="KJN7" s="1431"/>
      <c r="KJO7" s="1431"/>
      <c r="KJP7" s="1431"/>
      <c r="KJQ7" s="1431"/>
      <c r="KJR7" s="1431"/>
      <c r="KJS7" s="1431"/>
      <c r="KJT7" s="1431"/>
      <c r="KJU7" s="1431"/>
      <c r="KJV7" s="1431"/>
      <c r="KJW7" s="1431"/>
      <c r="KJX7" s="1431"/>
      <c r="KJY7" s="1431"/>
      <c r="KJZ7" s="1431"/>
      <c r="KKA7" s="1431"/>
      <c r="KKB7" s="1431"/>
      <c r="KKC7" s="1431"/>
      <c r="KKD7" s="1431"/>
      <c r="KKE7" s="1431"/>
      <c r="KKF7" s="1431"/>
      <c r="KKG7" s="1431"/>
      <c r="KKH7" s="1431"/>
      <c r="KKI7" s="1431"/>
      <c r="KKJ7" s="1431"/>
      <c r="KKK7" s="1431"/>
      <c r="KKL7" s="1431"/>
      <c r="KKM7" s="1431"/>
      <c r="KKN7" s="1431"/>
      <c r="KKO7" s="1431"/>
      <c r="KKP7" s="1431"/>
      <c r="KKQ7" s="1431"/>
      <c r="KKR7" s="1431"/>
      <c r="KKS7" s="1431"/>
      <c r="KKT7" s="1431"/>
      <c r="KKU7" s="1431"/>
      <c r="KKV7" s="1431"/>
      <c r="KKW7" s="1431"/>
      <c r="KKX7" s="1431"/>
      <c r="KKY7" s="1431"/>
      <c r="KKZ7" s="1431"/>
      <c r="KLA7" s="1431"/>
      <c r="KLB7" s="1431"/>
      <c r="KLC7" s="1431"/>
      <c r="KLD7" s="1431"/>
      <c r="KLE7" s="1431"/>
      <c r="KLF7" s="1431"/>
      <c r="KLG7" s="1431"/>
      <c r="KLH7" s="1431"/>
      <c r="KLI7" s="1431"/>
      <c r="KLJ7" s="1431"/>
      <c r="KLK7" s="1431"/>
      <c r="KLL7" s="1431"/>
      <c r="KLM7" s="1431"/>
      <c r="KLN7" s="1431"/>
      <c r="KLO7" s="1431"/>
      <c r="KLP7" s="1431"/>
      <c r="KLQ7" s="1431"/>
      <c r="KLR7" s="1431"/>
      <c r="KLS7" s="1431"/>
      <c r="KLT7" s="1431"/>
      <c r="KLU7" s="1431"/>
      <c r="KLV7" s="1431"/>
      <c r="KLW7" s="1431"/>
      <c r="KLX7" s="1431"/>
      <c r="KLY7" s="1431"/>
      <c r="KLZ7" s="1431"/>
      <c r="KMA7" s="1431"/>
      <c r="KMB7" s="1431"/>
      <c r="KMC7" s="1431"/>
      <c r="KMD7" s="1431"/>
      <c r="KME7" s="1431"/>
      <c r="KMF7" s="1431"/>
      <c r="KMG7" s="1431"/>
      <c r="KMH7" s="1431"/>
      <c r="KMI7" s="1431"/>
      <c r="KMJ7" s="1431"/>
      <c r="KMK7" s="1431"/>
      <c r="KML7" s="1431"/>
      <c r="KMM7" s="1431"/>
      <c r="KMN7" s="1431"/>
      <c r="KMO7" s="1431"/>
      <c r="KMP7" s="1431"/>
      <c r="KMQ7" s="1431"/>
      <c r="KMR7" s="1431"/>
      <c r="KMS7" s="1431"/>
      <c r="KMT7" s="1431"/>
      <c r="KMU7" s="1431"/>
      <c r="KMV7" s="1431"/>
      <c r="KMW7" s="1431"/>
      <c r="KMX7" s="1431"/>
      <c r="KMY7" s="1431"/>
      <c r="KMZ7" s="1431"/>
      <c r="KNA7" s="1431"/>
      <c r="KNB7" s="1431"/>
      <c r="KNC7" s="1431"/>
      <c r="KND7" s="1431"/>
      <c r="KNE7" s="1431"/>
      <c r="KNF7" s="1431"/>
      <c r="KNG7" s="1431"/>
      <c r="KNH7" s="1431"/>
      <c r="KNI7" s="1431"/>
      <c r="KNJ7" s="1431"/>
      <c r="KNK7" s="1431"/>
      <c r="KNL7" s="1431"/>
      <c r="KNM7" s="1431"/>
      <c r="KNN7" s="1431"/>
      <c r="KNO7" s="1431"/>
      <c r="KNP7" s="1431"/>
      <c r="KNQ7" s="1431"/>
      <c r="KNR7" s="1431"/>
      <c r="KNS7" s="1431"/>
      <c r="KNT7" s="1431"/>
      <c r="KNU7" s="1431"/>
      <c r="KNV7" s="1431"/>
      <c r="KNW7" s="1431"/>
      <c r="KNX7" s="1431"/>
      <c r="KNY7" s="1431"/>
      <c r="KNZ7" s="1431"/>
      <c r="KOA7" s="1431"/>
      <c r="KOB7" s="1431"/>
      <c r="KOC7" s="1431"/>
      <c r="KOD7" s="1431"/>
      <c r="KOE7" s="1431"/>
      <c r="KOF7" s="1431"/>
      <c r="KOG7" s="1431"/>
      <c r="KOH7" s="1431"/>
      <c r="KOI7" s="1431"/>
      <c r="KOJ7" s="1431"/>
      <c r="KOK7" s="1431"/>
      <c r="KOL7" s="1431"/>
      <c r="KOM7" s="1431"/>
      <c r="KON7" s="1431"/>
      <c r="KOO7" s="1431"/>
      <c r="KOP7" s="1431"/>
      <c r="KOQ7" s="1431"/>
      <c r="KOR7" s="1431"/>
      <c r="KOS7" s="1431"/>
      <c r="KOT7" s="1431"/>
      <c r="KOU7" s="1431"/>
      <c r="KOV7" s="1431"/>
      <c r="KOW7" s="1431"/>
      <c r="KOX7" s="1431"/>
      <c r="KOY7" s="1431"/>
      <c r="KOZ7" s="1431"/>
      <c r="KPA7" s="1431"/>
      <c r="KPB7" s="1431"/>
      <c r="KPC7" s="1431"/>
      <c r="KPD7" s="1431"/>
      <c r="KPE7" s="1431"/>
      <c r="KPF7" s="1431"/>
      <c r="KPG7" s="1431"/>
      <c r="KPH7" s="1431"/>
      <c r="KPI7" s="1431"/>
      <c r="KPJ7" s="1431"/>
      <c r="KPK7" s="1431"/>
      <c r="KPL7" s="1431"/>
      <c r="KPM7" s="1431"/>
      <c r="KPN7" s="1431"/>
      <c r="KPO7" s="1431"/>
      <c r="KPP7" s="1431"/>
      <c r="KPQ7" s="1431"/>
      <c r="KPR7" s="1431"/>
      <c r="KPS7" s="1431"/>
      <c r="KPT7" s="1431"/>
      <c r="KPU7" s="1431"/>
      <c r="KPV7" s="1431"/>
      <c r="KPW7" s="1431"/>
      <c r="KPX7" s="1431"/>
      <c r="KPY7" s="1431"/>
      <c r="KPZ7" s="1431"/>
      <c r="KQA7" s="1431"/>
      <c r="KQB7" s="1431"/>
      <c r="KQC7" s="1431"/>
      <c r="KQD7" s="1431"/>
      <c r="KQE7" s="1431"/>
      <c r="KQF7" s="1431"/>
      <c r="KQG7" s="1431"/>
      <c r="KQH7" s="1431"/>
      <c r="KQI7" s="1431"/>
      <c r="KQJ7" s="1431"/>
      <c r="KQK7" s="1431"/>
      <c r="KQL7" s="1431"/>
      <c r="KQM7" s="1431"/>
      <c r="KQN7" s="1431"/>
      <c r="KQO7" s="1431"/>
      <c r="KQP7" s="1431"/>
      <c r="KQQ7" s="1431"/>
      <c r="KQR7" s="1431"/>
      <c r="KQS7" s="1431"/>
      <c r="KQT7" s="1431"/>
      <c r="KQU7" s="1431"/>
      <c r="KQV7" s="1431"/>
      <c r="KQW7" s="1431"/>
      <c r="KQX7" s="1431"/>
      <c r="KQY7" s="1431"/>
      <c r="KQZ7" s="1431"/>
      <c r="KRA7" s="1431"/>
      <c r="KRB7" s="1431"/>
      <c r="KRC7" s="1431"/>
      <c r="KRD7" s="1431"/>
      <c r="KRE7" s="1431"/>
      <c r="KRF7" s="1431"/>
      <c r="KRG7" s="1431"/>
      <c r="KRH7" s="1431"/>
      <c r="KRI7" s="1431"/>
      <c r="KRJ7" s="1431"/>
      <c r="KRK7" s="1431"/>
      <c r="KRL7" s="1431"/>
      <c r="KRM7" s="1431"/>
      <c r="KRN7" s="1431"/>
      <c r="KRO7" s="1431"/>
      <c r="KRP7" s="1431"/>
      <c r="KRQ7" s="1431"/>
      <c r="KRR7" s="1431"/>
      <c r="KRS7" s="1431"/>
      <c r="KRT7" s="1431"/>
      <c r="KRU7" s="1431"/>
      <c r="KRV7" s="1431"/>
      <c r="KRW7" s="1431"/>
      <c r="KRX7" s="1431"/>
      <c r="KRY7" s="1431"/>
      <c r="KRZ7" s="1431"/>
      <c r="KSA7" s="1431"/>
      <c r="KSB7" s="1431"/>
      <c r="KSC7" s="1431"/>
      <c r="KSD7" s="1431"/>
      <c r="KSE7" s="1431"/>
      <c r="KSF7" s="1431"/>
      <c r="KSG7" s="1431"/>
      <c r="KSH7" s="1431"/>
      <c r="KSI7" s="1431"/>
      <c r="KSJ7" s="1431"/>
      <c r="KSK7" s="1431"/>
      <c r="KSL7" s="1431"/>
      <c r="KSM7" s="1431"/>
      <c r="KSN7" s="1431"/>
      <c r="KSO7" s="1431"/>
      <c r="KSP7" s="1431"/>
      <c r="KSQ7" s="1431"/>
      <c r="KSR7" s="1431"/>
      <c r="KSS7" s="1431"/>
      <c r="KST7" s="1431"/>
      <c r="KSU7" s="1431"/>
      <c r="KSV7" s="1431"/>
      <c r="KSW7" s="1431"/>
      <c r="KSX7" s="1431"/>
      <c r="KSY7" s="1431"/>
      <c r="KSZ7" s="1431"/>
      <c r="KTA7" s="1431"/>
      <c r="KTB7" s="1431"/>
      <c r="KTC7" s="1431"/>
      <c r="KTD7" s="1431"/>
      <c r="KTE7" s="1431"/>
      <c r="KTF7" s="1431"/>
      <c r="KTG7" s="1431"/>
      <c r="KTH7" s="1431"/>
      <c r="KTI7" s="1431"/>
      <c r="KTJ7" s="1431"/>
      <c r="KTK7" s="1431"/>
      <c r="KTL7" s="1431"/>
      <c r="KTM7" s="1431"/>
      <c r="KTN7" s="1431"/>
      <c r="KTO7" s="1431"/>
      <c r="KTP7" s="1431"/>
      <c r="KTQ7" s="1431"/>
      <c r="KTR7" s="1431"/>
      <c r="KTS7" s="1431"/>
      <c r="KTT7" s="1431"/>
      <c r="KTU7" s="1431"/>
      <c r="KTV7" s="1431"/>
      <c r="KTW7" s="1431"/>
      <c r="KTX7" s="1431"/>
      <c r="KTY7" s="1431"/>
      <c r="KTZ7" s="1431"/>
      <c r="KUA7" s="1431"/>
      <c r="KUB7" s="1431"/>
      <c r="KUC7" s="1431"/>
      <c r="KUD7" s="1431"/>
      <c r="KUE7" s="1431"/>
      <c r="KUF7" s="1431"/>
      <c r="KUG7" s="1431"/>
      <c r="KUH7" s="1431"/>
      <c r="KUI7" s="1431"/>
      <c r="KUJ7" s="1431"/>
      <c r="KUK7" s="1431"/>
      <c r="KUL7" s="1431"/>
      <c r="KUM7" s="1431"/>
      <c r="KUN7" s="1431"/>
      <c r="KUO7" s="1431"/>
      <c r="KUP7" s="1431"/>
      <c r="KUQ7" s="1431"/>
      <c r="KUR7" s="1431"/>
      <c r="KUS7" s="1431"/>
      <c r="KUT7" s="1431"/>
      <c r="KUU7" s="1431"/>
      <c r="KUV7" s="1431"/>
      <c r="KUW7" s="1431"/>
      <c r="KUX7" s="1431"/>
      <c r="KUY7" s="1431"/>
      <c r="KUZ7" s="1431"/>
      <c r="KVA7" s="1431"/>
      <c r="KVB7" s="1431"/>
      <c r="KVC7" s="1431"/>
      <c r="KVD7" s="1431"/>
      <c r="KVE7" s="1431"/>
      <c r="KVF7" s="1431"/>
      <c r="KVG7" s="1431"/>
      <c r="KVH7" s="1431"/>
      <c r="KVI7" s="1431"/>
      <c r="KVJ7" s="1431"/>
      <c r="KVK7" s="1431"/>
      <c r="KVL7" s="1431"/>
      <c r="KVM7" s="1431"/>
      <c r="KVN7" s="1431"/>
      <c r="KVO7" s="1431"/>
      <c r="KVP7" s="1431"/>
      <c r="KVQ7" s="1431"/>
      <c r="KVR7" s="1431"/>
      <c r="KVS7" s="1431"/>
      <c r="KVT7" s="1431"/>
      <c r="KVU7" s="1431"/>
      <c r="KVV7" s="1431"/>
      <c r="KVW7" s="1431"/>
      <c r="KVX7" s="1431"/>
      <c r="KVY7" s="1431"/>
      <c r="KVZ7" s="1431"/>
      <c r="KWA7" s="1431"/>
      <c r="KWB7" s="1431"/>
      <c r="KWC7" s="1431"/>
      <c r="KWD7" s="1431"/>
      <c r="KWE7" s="1431"/>
      <c r="KWF7" s="1431"/>
      <c r="KWG7" s="1431"/>
      <c r="KWH7" s="1431"/>
      <c r="KWI7" s="1431"/>
      <c r="KWJ7" s="1431"/>
      <c r="KWK7" s="1431"/>
      <c r="KWL7" s="1431"/>
      <c r="KWM7" s="1431"/>
      <c r="KWN7" s="1431"/>
      <c r="KWO7" s="1431"/>
      <c r="KWP7" s="1431"/>
      <c r="KWQ7" s="1431"/>
      <c r="KWR7" s="1431"/>
      <c r="KWS7" s="1431"/>
      <c r="KWT7" s="1431"/>
      <c r="KWU7" s="1431"/>
      <c r="KWV7" s="1431"/>
      <c r="KWW7" s="1431"/>
      <c r="KWX7" s="1431"/>
      <c r="KWY7" s="1431"/>
      <c r="KWZ7" s="1431"/>
      <c r="KXA7" s="1431"/>
      <c r="KXB7" s="1431"/>
      <c r="KXC7" s="1431"/>
      <c r="KXD7" s="1431"/>
      <c r="KXE7" s="1431"/>
      <c r="KXF7" s="1431"/>
      <c r="KXG7" s="1431"/>
      <c r="KXH7" s="1431"/>
      <c r="KXI7" s="1431"/>
      <c r="KXJ7" s="1431"/>
      <c r="KXK7" s="1431"/>
      <c r="KXL7" s="1431"/>
      <c r="KXM7" s="1431"/>
      <c r="KXN7" s="1431"/>
      <c r="KXO7" s="1431"/>
      <c r="KXP7" s="1431"/>
      <c r="KXQ7" s="1431"/>
      <c r="KXR7" s="1431"/>
      <c r="KXS7" s="1431"/>
      <c r="KXT7" s="1431"/>
      <c r="KXU7" s="1431"/>
      <c r="KXV7" s="1431"/>
      <c r="KXW7" s="1431"/>
      <c r="KXX7" s="1431"/>
      <c r="KXY7" s="1431"/>
      <c r="KXZ7" s="1431"/>
      <c r="KYA7" s="1431"/>
      <c r="KYB7" s="1431"/>
      <c r="KYC7" s="1431"/>
      <c r="KYD7" s="1431"/>
      <c r="KYE7" s="1431"/>
      <c r="KYF7" s="1431"/>
      <c r="KYG7" s="1431"/>
      <c r="KYH7" s="1431"/>
      <c r="KYI7" s="1431"/>
      <c r="KYJ7" s="1431"/>
      <c r="KYK7" s="1431"/>
      <c r="KYL7" s="1431"/>
      <c r="KYM7" s="1431"/>
      <c r="KYN7" s="1431"/>
      <c r="KYO7" s="1431"/>
      <c r="KYP7" s="1431"/>
      <c r="KYQ7" s="1431"/>
      <c r="KYR7" s="1431"/>
      <c r="KYS7" s="1431"/>
      <c r="KYT7" s="1431"/>
      <c r="KYU7" s="1431"/>
      <c r="KYV7" s="1431"/>
      <c r="KYW7" s="1431"/>
      <c r="KYX7" s="1431"/>
      <c r="KYY7" s="1431"/>
      <c r="KYZ7" s="1431"/>
      <c r="KZA7" s="1431"/>
      <c r="KZB7" s="1431"/>
      <c r="KZC7" s="1431"/>
      <c r="KZD7" s="1431"/>
      <c r="KZE7" s="1431"/>
      <c r="KZF7" s="1431"/>
      <c r="KZG7" s="1431"/>
      <c r="KZH7" s="1431"/>
      <c r="KZI7" s="1431"/>
      <c r="KZJ7" s="1431"/>
      <c r="KZK7" s="1431"/>
      <c r="KZL7" s="1431"/>
      <c r="KZM7" s="1431"/>
      <c r="KZN7" s="1431"/>
      <c r="KZO7" s="1431"/>
      <c r="KZP7" s="1431"/>
      <c r="KZQ7" s="1431"/>
      <c r="KZR7" s="1431"/>
      <c r="KZS7" s="1431"/>
      <c r="KZT7" s="1431"/>
      <c r="KZU7" s="1431"/>
      <c r="KZV7" s="1431"/>
      <c r="KZW7" s="1431"/>
      <c r="KZX7" s="1431"/>
      <c r="KZY7" s="1431"/>
      <c r="KZZ7" s="1431"/>
      <c r="LAA7" s="1431"/>
      <c r="LAB7" s="1431"/>
      <c r="LAC7" s="1431"/>
      <c r="LAD7" s="1431"/>
      <c r="LAE7" s="1431"/>
      <c r="LAF7" s="1431"/>
      <c r="LAG7" s="1431"/>
      <c r="LAH7" s="1431"/>
      <c r="LAI7" s="1431"/>
      <c r="LAJ7" s="1431"/>
      <c r="LAK7" s="1431"/>
      <c r="LAL7" s="1431"/>
      <c r="LAM7" s="1431"/>
      <c r="LAN7" s="1431"/>
      <c r="LAO7" s="1431"/>
      <c r="LAP7" s="1431"/>
      <c r="LAQ7" s="1431"/>
      <c r="LAR7" s="1431"/>
      <c r="LAS7" s="1431"/>
      <c r="LAT7" s="1431"/>
      <c r="LAU7" s="1431"/>
      <c r="LAV7" s="1431"/>
      <c r="LAW7" s="1431"/>
      <c r="LAX7" s="1431"/>
      <c r="LAY7" s="1431"/>
      <c r="LAZ7" s="1431"/>
      <c r="LBA7" s="1431"/>
      <c r="LBB7" s="1431"/>
      <c r="LBC7" s="1431"/>
      <c r="LBD7" s="1431"/>
      <c r="LBE7" s="1431"/>
      <c r="LBF7" s="1431"/>
      <c r="LBG7" s="1431"/>
      <c r="LBH7" s="1431"/>
      <c r="LBI7" s="1431"/>
      <c r="LBJ7" s="1431"/>
      <c r="LBK7" s="1431"/>
      <c r="LBL7" s="1431"/>
      <c r="LBM7" s="1431"/>
      <c r="LBN7" s="1431"/>
      <c r="LBO7" s="1431"/>
      <c r="LBP7" s="1431"/>
      <c r="LBQ7" s="1431"/>
      <c r="LBR7" s="1431"/>
      <c r="LBS7" s="1431"/>
      <c r="LBT7" s="1431"/>
      <c r="LBU7" s="1431"/>
      <c r="LBV7" s="1431"/>
      <c r="LBW7" s="1431"/>
      <c r="LBX7" s="1431"/>
      <c r="LBY7" s="1431"/>
      <c r="LBZ7" s="1431"/>
      <c r="LCA7" s="1431"/>
      <c r="LCB7" s="1431"/>
      <c r="LCC7" s="1431"/>
      <c r="LCD7" s="1431"/>
      <c r="LCE7" s="1431"/>
      <c r="LCF7" s="1431"/>
      <c r="LCG7" s="1431"/>
      <c r="LCH7" s="1431"/>
      <c r="LCI7" s="1431"/>
      <c r="LCJ7" s="1431"/>
      <c r="LCK7" s="1431"/>
      <c r="LCL7" s="1431"/>
      <c r="LCM7" s="1431"/>
      <c r="LCN7" s="1431"/>
      <c r="LCO7" s="1431"/>
      <c r="LCP7" s="1431"/>
      <c r="LCQ7" s="1431"/>
      <c r="LCR7" s="1431"/>
      <c r="LCS7" s="1431"/>
      <c r="LCT7" s="1431"/>
      <c r="LCU7" s="1431"/>
      <c r="LCV7" s="1431"/>
      <c r="LCW7" s="1431"/>
      <c r="LCX7" s="1431"/>
      <c r="LCY7" s="1431"/>
      <c r="LCZ7" s="1431"/>
      <c r="LDA7" s="1431"/>
      <c r="LDB7" s="1431"/>
      <c r="LDC7" s="1431"/>
      <c r="LDD7" s="1431"/>
      <c r="LDE7" s="1431"/>
      <c r="LDF7" s="1431"/>
      <c r="LDG7" s="1431"/>
      <c r="LDH7" s="1431"/>
      <c r="LDI7" s="1431"/>
      <c r="LDJ7" s="1431"/>
      <c r="LDK7" s="1431"/>
      <c r="LDL7" s="1431"/>
      <c r="LDM7" s="1431"/>
      <c r="LDN7" s="1431"/>
      <c r="LDO7" s="1431"/>
      <c r="LDP7" s="1431"/>
      <c r="LDQ7" s="1431"/>
      <c r="LDR7" s="1431"/>
      <c r="LDS7" s="1431"/>
      <c r="LDT7" s="1431"/>
      <c r="LDU7" s="1431"/>
      <c r="LDV7" s="1431"/>
      <c r="LDW7" s="1431"/>
      <c r="LDX7" s="1431"/>
      <c r="LDY7" s="1431"/>
      <c r="LDZ7" s="1431"/>
      <c r="LEA7" s="1431"/>
      <c r="LEB7" s="1431"/>
      <c r="LEC7" s="1431"/>
      <c r="LED7" s="1431"/>
      <c r="LEE7" s="1431"/>
      <c r="LEF7" s="1431"/>
      <c r="LEG7" s="1431"/>
      <c r="LEH7" s="1431"/>
      <c r="LEI7" s="1431"/>
      <c r="LEJ7" s="1431"/>
      <c r="LEK7" s="1431"/>
      <c r="LEL7" s="1431"/>
      <c r="LEM7" s="1431"/>
      <c r="LEN7" s="1431"/>
      <c r="LEO7" s="1431"/>
      <c r="LEP7" s="1431"/>
      <c r="LEQ7" s="1431"/>
      <c r="LER7" s="1431"/>
      <c r="LES7" s="1431"/>
      <c r="LET7" s="1431"/>
      <c r="LEU7" s="1431"/>
      <c r="LEV7" s="1431"/>
      <c r="LEW7" s="1431"/>
      <c r="LEX7" s="1431"/>
      <c r="LEY7" s="1431"/>
      <c r="LEZ7" s="1431"/>
      <c r="LFA7" s="1431"/>
      <c r="LFB7" s="1431"/>
      <c r="LFC7" s="1431"/>
      <c r="LFD7" s="1431"/>
      <c r="LFE7" s="1431"/>
      <c r="LFF7" s="1431"/>
      <c r="LFG7" s="1431"/>
      <c r="LFH7" s="1431"/>
      <c r="LFI7" s="1431"/>
      <c r="LFJ7" s="1431"/>
      <c r="LFK7" s="1431"/>
      <c r="LFL7" s="1431"/>
      <c r="LFM7" s="1431"/>
      <c r="LFN7" s="1431"/>
      <c r="LFO7" s="1431"/>
      <c r="LFP7" s="1431"/>
      <c r="LFQ7" s="1431"/>
      <c r="LFR7" s="1431"/>
      <c r="LFS7" s="1431"/>
      <c r="LFT7" s="1431"/>
      <c r="LFU7" s="1431"/>
      <c r="LFV7" s="1431"/>
      <c r="LFW7" s="1431"/>
      <c r="LFX7" s="1431"/>
      <c r="LFY7" s="1431"/>
      <c r="LFZ7" s="1431"/>
      <c r="LGA7" s="1431"/>
      <c r="LGB7" s="1431"/>
      <c r="LGC7" s="1431"/>
      <c r="LGD7" s="1431"/>
      <c r="LGE7" s="1431"/>
      <c r="LGF7" s="1431"/>
      <c r="LGG7" s="1431"/>
      <c r="LGH7" s="1431"/>
      <c r="LGI7" s="1431"/>
      <c r="LGJ7" s="1431"/>
      <c r="LGK7" s="1431"/>
      <c r="LGL7" s="1431"/>
      <c r="LGM7" s="1431"/>
      <c r="LGN7" s="1431"/>
      <c r="LGO7" s="1431"/>
      <c r="LGP7" s="1431"/>
      <c r="LGQ7" s="1431"/>
      <c r="LGR7" s="1431"/>
      <c r="LGS7" s="1431"/>
      <c r="LGT7" s="1431"/>
      <c r="LGU7" s="1431"/>
      <c r="LGV7" s="1431"/>
      <c r="LGW7" s="1431"/>
      <c r="LGX7" s="1431"/>
      <c r="LGY7" s="1431"/>
      <c r="LGZ7" s="1431"/>
      <c r="LHA7" s="1431"/>
      <c r="LHB7" s="1431"/>
      <c r="LHC7" s="1431"/>
      <c r="LHD7" s="1431"/>
      <c r="LHE7" s="1431"/>
      <c r="LHF7" s="1431"/>
      <c r="LHG7" s="1431"/>
      <c r="LHH7" s="1431"/>
      <c r="LHI7" s="1431"/>
      <c r="LHJ7" s="1431"/>
      <c r="LHK7" s="1431"/>
      <c r="LHL7" s="1431"/>
      <c r="LHM7" s="1431"/>
      <c r="LHN7" s="1431"/>
      <c r="LHO7" s="1431"/>
      <c r="LHP7" s="1431"/>
      <c r="LHQ7" s="1431"/>
      <c r="LHR7" s="1431"/>
      <c r="LHS7" s="1431"/>
      <c r="LHT7" s="1431"/>
      <c r="LHU7" s="1431"/>
      <c r="LHV7" s="1431"/>
      <c r="LHW7" s="1431"/>
      <c r="LHX7" s="1431"/>
      <c r="LHY7" s="1431"/>
      <c r="LHZ7" s="1431"/>
      <c r="LIA7" s="1431"/>
      <c r="LIB7" s="1431"/>
      <c r="LIC7" s="1431"/>
      <c r="LID7" s="1431"/>
      <c r="LIE7" s="1431"/>
      <c r="LIF7" s="1431"/>
      <c r="LIG7" s="1431"/>
      <c r="LIH7" s="1431"/>
      <c r="LII7" s="1431"/>
      <c r="LIJ7" s="1431"/>
      <c r="LIK7" s="1431"/>
      <c r="LIL7" s="1431"/>
      <c r="LIM7" s="1431"/>
      <c r="LIN7" s="1431"/>
      <c r="LIO7" s="1431"/>
      <c r="LIP7" s="1431"/>
      <c r="LIQ7" s="1431"/>
      <c r="LIR7" s="1431"/>
      <c r="LIS7" s="1431"/>
      <c r="LIT7" s="1431"/>
      <c r="LIU7" s="1431"/>
      <c r="LIV7" s="1431"/>
      <c r="LIW7" s="1431"/>
      <c r="LIX7" s="1431"/>
      <c r="LIY7" s="1431"/>
      <c r="LIZ7" s="1431"/>
      <c r="LJA7" s="1431"/>
      <c r="LJB7" s="1431"/>
      <c r="LJC7" s="1431"/>
      <c r="LJD7" s="1431"/>
      <c r="LJE7" s="1431"/>
      <c r="LJF7" s="1431"/>
      <c r="LJG7" s="1431"/>
      <c r="LJH7" s="1431"/>
      <c r="LJI7" s="1431"/>
      <c r="LJJ7" s="1431"/>
      <c r="LJK7" s="1431"/>
      <c r="LJL7" s="1431"/>
      <c r="LJM7" s="1431"/>
      <c r="LJN7" s="1431"/>
      <c r="LJO7" s="1431"/>
      <c r="LJP7" s="1431"/>
      <c r="LJQ7" s="1431"/>
      <c r="LJR7" s="1431"/>
      <c r="LJS7" s="1431"/>
      <c r="LJT7" s="1431"/>
      <c r="LJU7" s="1431"/>
      <c r="LJV7" s="1431"/>
      <c r="LJW7" s="1431"/>
      <c r="LJX7" s="1431"/>
      <c r="LJY7" s="1431"/>
      <c r="LJZ7" s="1431"/>
      <c r="LKA7" s="1431"/>
      <c r="LKB7" s="1431"/>
      <c r="LKC7" s="1431"/>
      <c r="LKD7" s="1431"/>
      <c r="LKE7" s="1431"/>
      <c r="LKF7" s="1431"/>
      <c r="LKG7" s="1431"/>
      <c r="LKH7" s="1431"/>
      <c r="LKI7" s="1431"/>
      <c r="LKJ7" s="1431"/>
      <c r="LKK7" s="1431"/>
      <c r="LKL7" s="1431"/>
      <c r="LKM7" s="1431"/>
      <c r="LKN7" s="1431"/>
      <c r="LKO7" s="1431"/>
      <c r="LKP7" s="1431"/>
      <c r="LKQ7" s="1431"/>
      <c r="LKR7" s="1431"/>
      <c r="LKS7" s="1431"/>
      <c r="LKT7" s="1431"/>
      <c r="LKU7" s="1431"/>
      <c r="LKV7" s="1431"/>
      <c r="LKW7" s="1431"/>
      <c r="LKX7" s="1431"/>
      <c r="LKY7" s="1431"/>
      <c r="LKZ7" s="1431"/>
      <c r="LLA7" s="1431"/>
      <c r="LLB7" s="1431"/>
      <c r="LLC7" s="1431"/>
      <c r="LLD7" s="1431"/>
      <c r="LLE7" s="1431"/>
      <c r="LLF7" s="1431"/>
      <c r="LLG7" s="1431"/>
      <c r="LLH7" s="1431"/>
      <c r="LLI7" s="1431"/>
      <c r="LLJ7" s="1431"/>
      <c r="LLK7" s="1431"/>
      <c r="LLL7" s="1431"/>
      <c r="LLM7" s="1431"/>
      <c r="LLN7" s="1431"/>
      <c r="LLO7" s="1431"/>
      <c r="LLP7" s="1431"/>
      <c r="LLQ7" s="1431"/>
      <c r="LLR7" s="1431"/>
      <c r="LLS7" s="1431"/>
      <c r="LLT7" s="1431"/>
      <c r="LLU7" s="1431"/>
      <c r="LLV7" s="1431"/>
      <c r="LLW7" s="1431"/>
      <c r="LLX7" s="1431"/>
      <c r="LLY7" s="1431"/>
      <c r="LLZ7" s="1431"/>
      <c r="LMA7" s="1431"/>
      <c r="LMB7" s="1431"/>
      <c r="LMC7" s="1431"/>
      <c r="LMD7" s="1431"/>
      <c r="LME7" s="1431"/>
      <c r="LMF7" s="1431"/>
      <c r="LMG7" s="1431"/>
      <c r="LMH7" s="1431"/>
      <c r="LMI7" s="1431"/>
      <c r="LMJ7" s="1431"/>
      <c r="LMK7" s="1431"/>
      <c r="LML7" s="1431"/>
      <c r="LMM7" s="1431"/>
      <c r="LMN7" s="1431"/>
      <c r="LMO7" s="1431"/>
      <c r="LMP7" s="1431"/>
      <c r="LMQ7" s="1431"/>
      <c r="LMR7" s="1431"/>
      <c r="LMS7" s="1431"/>
      <c r="LMT7" s="1431"/>
      <c r="LMU7" s="1431"/>
      <c r="LMV7" s="1431"/>
      <c r="LMW7" s="1431"/>
      <c r="LMX7" s="1431"/>
      <c r="LMY7" s="1431"/>
      <c r="LMZ7" s="1431"/>
      <c r="LNA7" s="1431"/>
      <c r="LNB7" s="1431"/>
      <c r="LNC7" s="1431"/>
      <c r="LND7" s="1431"/>
      <c r="LNE7" s="1431"/>
      <c r="LNF7" s="1431"/>
      <c r="LNG7" s="1431"/>
      <c r="LNH7" s="1431"/>
      <c r="LNI7" s="1431"/>
      <c r="LNJ7" s="1431"/>
      <c r="LNK7" s="1431"/>
      <c r="LNL7" s="1431"/>
      <c r="LNM7" s="1431"/>
      <c r="LNN7" s="1431"/>
      <c r="LNO7" s="1431"/>
      <c r="LNP7" s="1431"/>
      <c r="LNQ7" s="1431"/>
      <c r="LNR7" s="1431"/>
      <c r="LNS7" s="1431"/>
      <c r="LNT7" s="1431"/>
      <c r="LNU7" s="1431"/>
      <c r="LNV7" s="1431"/>
      <c r="LNW7" s="1431"/>
      <c r="LNX7" s="1431"/>
      <c r="LNY7" s="1431"/>
      <c r="LNZ7" s="1431"/>
      <c r="LOA7" s="1431"/>
      <c r="LOB7" s="1431"/>
      <c r="LOC7" s="1431"/>
      <c r="LOD7" s="1431"/>
      <c r="LOE7" s="1431"/>
      <c r="LOF7" s="1431"/>
      <c r="LOG7" s="1431"/>
      <c r="LOH7" s="1431"/>
      <c r="LOI7" s="1431"/>
      <c r="LOJ7" s="1431"/>
      <c r="LOK7" s="1431"/>
      <c r="LOL7" s="1431"/>
      <c r="LOM7" s="1431"/>
      <c r="LON7" s="1431"/>
      <c r="LOO7" s="1431"/>
      <c r="LOP7" s="1431"/>
      <c r="LOQ7" s="1431"/>
      <c r="LOR7" s="1431"/>
      <c r="LOS7" s="1431"/>
      <c r="LOT7" s="1431"/>
      <c r="LOU7" s="1431"/>
      <c r="LOV7" s="1431"/>
      <c r="LOW7" s="1431"/>
      <c r="LOX7" s="1431"/>
      <c r="LOY7" s="1431"/>
      <c r="LOZ7" s="1431"/>
      <c r="LPA7" s="1431"/>
      <c r="LPB7" s="1431"/>
      <c r="LPC7" s="1431"/>
      <c r="LPD7" s="1431"/>
      <c r="LPE7" s="1431"/>
      <c r="LPF7" s="1431"/>
      <c r="LPG7" s="1431"/>
      <c r="LPH7" s="1431"/>
      <c r="LPI7" s="1431"/>
      <c r="LPJ7" s="1431"/>
      <c r="LPK7" s="1431"/>
      <c r="LPL7" s="1431"/>
      <c r="LPM7" s="1431"/>
      <c r="LPN7" s="1431"/>
      <c r="LPO7" s="1431"/>
      <c r="LPP7" s="1431"/>
      <c r="LPQ7" s="1431"/>
      <c r="LPR7" s="1431"/>
      <c r="LPS7" s="1431"/>
      <c r="LPT7" s="1431"/>
      <c r="LPU7" s="1431"/>
      <c r="LPV7" s="1431"/>
      <c r="LPW7" s="1431"/>
      <c r="LPX7" s="1431"/>
      <c r="LPY7" s="1431"/>
      <c r="LPZ7" s="1431"/>
      <c r="LQA7" s="1431"/>
      <c r="LQB7" s="1431"/>
      <c r="LQC7" s="1431"/>
      <c r="LQD7" s="1431"/>
      <c r="LQE7" s="1431"/>
      <c r="LQF7" s="1431"/>
      <c r="LQG7" s="1431"/>
      <c r="LQH7" s="1431"/>
      <c r="LQI7" s="1431"/>
      <c r="LQJ7" s="1431"/>
      <c r="LQK7" s="1431"/>
      <c r="LQL7" s="1431"/>
      <c r="LQM7" s="1431"/>
      <c r="LQN7" s="1431"/>
      <c r="LQO7" s="1431"/>
      <c r="LQP7" s="1431"/>
      <c r="LQQ7" s="1431"/>
      <c r="LQR7" s="1431"/>
      <c r="LQS7" s="1431"/>
      <c r="LQT7" s="1431"/>
      <c r="LQU7" s="1431"/>
      <c r="LQV7" s="1431"/>
      <c r="LQW7" s="1431"/>
      <c r="LQX7" s="1431"/>
      <c r="LQY7" s="1431"/>
      <c r="LQZ7" s="1431"/>
      <c r="LRA7" s="1431"/>
      <c r="LRB7" s="1431"/>
      <c r="LRC7" s="1431"/>
      <c r="LRD7" s="1431"/>
      <c r="LRE7" s="1431"/>
      <c r="LRF7" s="1431"/>
      <c r="LRG7" s="1431"/>
      <c r="LRH7" s="1431"/>
      <c r="LRI7" s="1431"/>
      <c r="LRJ7" s="1431"/>
      <c r="LRK7" s="1431"/>
      <c r="LRL7" s="1431"/>
      <c r="LRM7" s="1431"/>
      <c r="LRN7" s="1431"/>
      <c r="LRO7" s="1431"/>
      <c r="LRP7" s="1431"/>
      <c r="LRQ7" s="1431"/>
      <c r="LRR7" s="1431"/>
      <c r="LRS7" s="1431"/>
      <c r="LRT7" s="1431"/>
      <c r="LRU7" s="1431"/>
      <c r="LRV7" s="1431"/>
      <c r="LRW7" s="1431"/>
      <c r="LRX7" s="1431"/>
      <c r="LRY7" s="1431"/>
      <c r="LRZ7" s="1431"/>
      <c r="LSA7" s="1431"/>
      <c r="LSB7" s="1431"/>
      <c r="LSC7" s="1431"/>
      <c r="LSD7" s="1431"/>
      <c r="LSE7" s="1431"/>
      <c r="LSF7" s="1431"/>
      <c r="LSG7" s="1431"/>
      <c r="LSH7" s="1431"/>
      <c r="LSI7" s="1431"/>
      <c r="LSJ7" s="1431"/>
      <c r="LSK7" s="1431"/>
      <c r="LSL7" s="1431"/>
      <c r="LSM7" s="1431"/>
      <c r="LSN7" s="1431"/>
      <c r="LSO7" s="1431"/>
      <c r="LSP7" s="1431"/>
      <c r="LSQ7" s="1431"/>
      <c r="LSR7" s="1431"/>
      <c r="LSS7" s="1431"/>
      <c r="LST7" s="1431"/>
      <c r="LSU7" s="1431"/>
      <c r="LSV7" s="1431"/>
      <c r="LSW7" s="1431"/>
      <c r="LSX7" s="1431"/>
      <c r="LSY7" s="1431"/>
      <c r="LSZ7" s="1431"/>
      <c r="LTA7" s="1431"/>
      <c r="LTB7" s="1431"/>
      <c r="LTC7" s="1431"/>
      <c r="LTD7" s="1431"/>
      <c r="LTE7" s="1431"/>
      <c r="LTF7" s="1431"/>
      <c r="LTG7" s="1431"/>
      <c r="LTH7" s="1431"/>
      <c r="LTI7" s="1431"/>
      <c r="LTJ7" s="1431"/>
      <c r="LTK7" s="1431"/>
      <c r="LTL7" s="1431"/>
      <c r="LTM7" s="1431"/>
      <c r="LTN7" s="1431"/>
      <c r="LTO7" s="1431"/>
      <c r="LTP7" s="1431"/>
      <c r="LTQ7" s="1431"/>
      <c r="LTR7" s="1431"/>
      <c r="LTS7" s="1431"/>
      <c r="LTT7" s="1431"/>
      <c r="LTU7" s="1431"/>
      <c r="LTV7" s="1431"/>
      <c r="LTW7" s="1431"/>
      <c r="LTX7" s="1431"/>
      <c r="LTY7" s="1431"/>
      <c r="LTZ7" s="1431"/>
      <c r="LUA7" s="1431"/>
      <c r="LUB7" s="1431"/>
      <c r="LUC7" s="1431"/>
      <c r="LUD7" s="1431"/>
      <c r="LUE7" s="1431"/>
      <c r="LUF7" s="1431"/>
      <c r="LUG7" s="1431"/>
      <c r="LUH7" s="1431"/>
      <c r="LUI7" s="1431"/>
      <c r="LUJ7" s="1431"/>
      <c r="LUK7" s="1431"/>
      <c r="LUL7" s="1431"/>
      <c r="LUM7" s="1431"/>
      <c r="LUN7" s="1431"/>
      <c r="LUO7" s="1431"/>
      <c r="LUP7" s="1431"/>
      <c r="LUQ7" s="1431"/>
      <c r="LUR7" s="1431"/>
      <c r="LUS7" s="1431"/>
      <c r="LUT7" s="1431"/>
      <c r="LUU7" s="1431"/>
      <c r="LUV7" s="1431"/>
      <c r="LUW7" s="1431"/>
      <c r="LUX7" s="1431"/>
      <c r="LUY7" s="1431"/>
      <c r="LUZ7" s="1431"/>
      <c r="LVA7" s="1431"/>
      <c r="LVB7" s="1431"/>
      <c r="LVC7" s="1431"/>
      <c r="LVD7" s="1431"/>
      <c r="LVE7" s="1431"/>
      <c r="LVF7" s="1431"/>
      <c r="LVG7" s="1431"/>
      <c r="LVH7" s="1431"/>
      <c r="LVI7" s="1431"/>
      <c r="LVJ7" s="1431"/>
      <c r="LVK7" s="1431"/>
      <c r="LVL7" s="1431"/>
      <c r="LVM7" s="1431"/>
      <c r="LVN7" s="1431"/>
      <c r="LVO7" s="1431"/>
      <c r="LVP7" s="1431"/>
      <c r="LVQ7" s="1431"/>
      <c r="LVR7" s="1431"/>
      <c r="LVS7" s="1431"/>
      <c r="LVT7" s="1431"/>
      <c r="LVU7" s="1431"/>
      <c r="LVV7" s="1431"/>
      <c r="LVW7" s="1431"/>
      <c r="LVX7" s="1431"/>
      <c r="LVY7" s="1431"/>
      <c r="LVZ7" s="1431"/>
      <c r="LWA7" s="1431"/>
      <c r="LWB7" s="1431"/>
      <c r="LWC7" s="1431"/>
      <c r="LWD7" s="1431"/>
      <c r="LWE7" s="1431"/>
      <c r="LWF7" s="1431"/>
      <c r="LWG7" s="1431"/>
      <c r="LWH7" s="1431"/>
      <c r="LWI7" s="1431"/>
      <c r="LWJ7" s="1431"/>
      <c r="LWK7" s="1431"/>
      <c r="LWL7" s="1431"/>
      <c r="LWM7" s="1431"/>
      <c r="LWN7" s="1431"/>
      <c r="LWO7" s="1431"/>
      <c r="LWP7" s="1431"/>
      <c r="LWQ7" s="1431"/>
      <c r="LWR7" s="1431"/>
      <c r="LWS7" s="1431"/>
      <c r="LWT7" s="1431"/>
      <c r="LWU7" s="1431"/>
      <c r="LWV7" s="1431"/>
      <c r="LWW7" s="1431"/>
      <c r="LWX7" s="1431"/>
      <c r="LWY7" s="1431"/>
      <c r="LWZ7" s="1431"/>
      <c r="LXA7" s="1431"/>
      <c r="LXB7" s="1431"/>
      <c r="LXC7" s="1431"/>
      <c r="LXD7" s="1431"/>
      <c r="LXE7" s="1431"/>
      <c r="LXF7" s="1431"/>
      <c r="LXG7" s="1431"/>
      <c r="LXH7" s="1431"/>
      <c r="LXI7" s="1431"/>
      <c r="LXJ7" s="1431"/>
      <c r="LXK7" s="1431"/>
      <c r="LXL7" s="1431"/>
      <c r="LXM7" s="1431"/>
      <c r="LXN7" s="1431"/>
      <c r="LXO7" s="1431"/>
      <c r="LXP7" s="1431"/>
      <c r="LXQ7" s="1431"/>
      <c r="LXR7" s="1431"/>
      <c r="LXS7" s="1431"/>
      <c r="LXT7" s="1431"/>
      <c r="LXU7" s="1431"/>
      <c r="LXV7" s="1431"/>
      <c r="LXW7" s="1431"/>
      <c r="LXX7" s="1431"/>
      <c r="LXY7" s="1431"/>
      <c r="LXZ7" s="1431"/>
      <c r="LYA7" s="1431"/>
      <c r="LYB7" s="1431"/>
      <c r="LYC7" s="1431"/>
      <c r="LYD7" s="1431"/>
      <c r="LYE7" s="1431"/>
      <c r="LYF7" s="1431"/>
      <c r="LYG7" s="1431"/>
      <c r="LYH7" s="1431"/>
      <c r="LYI7" s="1431"/>
      <c r="LYJ7" s="1431"/>
      <c r="LYK7" s="1431"/>
      <c r="LYL7" s="1431"/>
      <c r="LYM7" s="1431"/>
      <c r="LYN7" s="1431"/>
      <c r="LYO7" s="1431"/>
      <c r="LYP7" s="1431"/>
      <c r="LYQ7" s="1431"/>
      <c r="LYR7" s="1431"/>
      <c r="LYS7" s="1431"/>
      <c r="LYT7" s="1431"/>
      <c r="LYU7" s="1431"/>
      <c r="LYV7" s="1431"/>
      <c r="LYW7" s="1431"/>
      <c r="LYX7" s="1431"/>
      <c r="LYY7" s="1431"/>
      <c r="LYZ7" s="1431"/>
      <c r="LZA7" s="1431"/>
      <c r="LZB7" s="1431"/>
      <c r="LZC7" s="1431"/>
      <c r="LZD7" s="1431"/>
      <c r="LZE7" s="1431"/>
      <c r="LZF7" s="1431"/>
      <c r="LZG7" s="1431"/>
      <c r="LZH7" s="1431"/>
      <c r="LZI7" s="1431"/>
      <c r="LZJ7" s="1431"/>
      <c r="LZK7" s="1431"/>
      <c r="LZL7" s="1431"/>
      <c r="LZM7" s="1431"/>
      <c r="LZN7" s="1431"/>
      <c r="LZO7" s="1431"/>
      <c r="LZP7" s="1431"/>
      <c r="LZQ7" s="1431"/>
      <c r="LZR7" s="1431"/>
      <c r="LZS7" s="1431"/>
      <c r="LZT7" s="1431"/>
      <c r="LZU7" s="1431"/>
      <c r="LZV7" s="1431"/>
      <c r="LZW7" s="1431"/>
      <c r="LZX7" s="1431"/>
      <c r="LZY7" s="1431"/>
      <c r="LZZ7" s="1431"/>
      <c r="MAA7" s="1431"/>
      <c r="MAB7" s="1431"/>
      <c r="MAC7" s="1431"/>
      <c r="MAD7" s="1431"/>
      <c r="MAE7" s="1431"/>
      <c r="MAF7" s="1431"/>
      <c r="MAG7" s="1431"/>
      <c r="MAH7" s="1431"/>
      <c r="MAI7" s="1431"/>
      <c r="MAJ7" s="1431"/>
      <c r="MAK7" s="1431"/>
      <c r="MAL7" s="1431"/>
      <c r="MAM7" s="1431"/>
      <c r="MAN7" s="1431"/>
      <c r="MAO7" s="1431"/>
      <c r="MAP7" s="1431"/>
      <c r="MAQ7" s="1431"/>
      <c r="MAR7" s="1431"/>
      <c r="MAS7" s="1431"/>
      <c r="MAT7" s="1431"/>
      <c r="MAU7" s="1431"/>
      <c r="MAV7" s="1431"/>
      <c r="MAW7" s="1431"/>
      <c r="MAX7" s="1431"/>
      <c r="MAY7" s="1431"/>
      <c r="MAZ7" s="1431"/>
      <c r="MBA7" s="1431"/>
      <c r="MBB7" s="1431"/>
      <c r="MBC7" s="1431"/>
      <c r="MBD7" s="1431"/>
      <c r="MBE7" s="1431"/>
      <c r="MBF7" s="1431"/>
      <c r="MBG7" s="1431"/>
      <c r="MBH7" s="1431"/>
      <c r="MBI7" s="1431"/>
      <c r="MBJ7" s="1431"/>
      <c r="MBK7" s="1431"/>
      <c r="MBL7" s="1431"/>
      <c r="MBM7" s="1431"/>
      <c r="MBN7" s="1431"/>
      <c r="MBO7" s="1431"/>
      <c r="MBP7" s="1431"/>
      <c r="MBQ7" s="1431"/>
      <c r="MBR7" s="1431"/>
      <c r="MBS7" s="1431"/>
      <c r="MBT7" s="1431"/>
      <c r="MBU7" s="1431"/>
      <c r="MBV7" s="1431"/>
      <c r="MBW7" s="1431"/>
      <c r="MBX7" s="1431"/>
      <c r="MBY7" s="1431"/>
      <c r="MBZ7" s="1431"/>
      <c r="MCA7" s="1431"/>
      <c r="MCB7" s="1431"/>
      <c r="MCC7" s="1431"/>
      <c r="MCD7" s="1431"/>
      <c r="MCE7" s="1431"/>
      <c r="MCF7" s="1431"/>
      <c r="MCG7" s="1431"/>
      <c r="MCH7" s="1431"/>
      <c r="MCI7" s="1431"/>
      <c r="MCJ7" s="1431"/>
      <c r="MCK7" s="1431"/>
      <c r="MCL7" s="1431"/>
      <c r="MCM7" s="1431"/>
      <c r="MCN7" s="1431"/>
      <c r="MCO7" s="1431"/>
      <c r="MCP7" s="1431"/>
      <c r="MCQ7" s="1431"/>
      <c r="MCR7" s="1431"/>
      <c r="MCS7" s="1431"/>
      <c r="MCT7" s="1431"/>
      <c r="MCU7" s="1431"/>
      <c r="MCV7" s="1431"/>
      <c r="MCW7" s="1431"/>
      <c r="MCX7" s="1431"/>
      <c r="MCY7" s="1431"/>
      <c r="MCZ7" s="1431"/>
      <c r="MDA7" s="1431"/>
      <c r="MDB7" s="1431"/>
      <c r="MDC7" s="1431"/>
      <c r="MDD7" s="1431"/>
      <c r="MDE7" s="1431"/>
      <c r="MDF7" s="1431"/>
      <c r="MDG7" s="1431"/>
      <c r="MDH7" s="1431"/>
      <c r="MDI7" s="1431"/>
      <c r="MDJ7" s="1431"/>
      <c r="MDK7" s="1431"/>
      <c r="MDL7" s="1431"/>
      <c r="MDM7" s="1431"/>
      <c r="MDN7" s="1431"/>
      <c r="MDO7" s="1431"/>
      <c r="MDP7" s="1431"/>
      <c r="MDQ7" s="1431"/>
      <c r="MDR7" s="1431"/>
      <c r="MDS7" s="1431"/>
      <c r="MDT7" s="1431"/>
      <c r="MDU7" s="1431"/>
      <c r="MDV7" s="1431"/>
      <c r="MDW7" s="1431"/>
      <c r="MDX7" s="1431"/>
      <c r="MDY7" s="1431"/>
      <c r="MDZ7" s="1431"/>
      <c r="MEA7" s="1431"/>
      <c r="MEB7" s="1431"/>
      <c r="MEC7" s="1431"/>
      <c r="MED7" s="1431"/>
      <c r="MEE7" s="1431"/>
      <c r="MEF7" s="1431"/>
      <c r="MEG7" s="1431"/>
      <c r="MEH7" s="1431"/>
      <c r="MEI7" s="1431"/>
      <c r="MEJ7" s="1431"/>
      <c r="MEK7" s="1431"/>
      <c r="MEL7" s="1431"/>
      <c r="MEM7" s="1431"/>
      <c r="MEN7" s="1431"/>
      <c r="MEO7" s="1431"/>
      <c r="MEP7" s="1431"/>
      <c r="MEQ7" s="1431"/>
      <c r="MER7" s="1431"/>
      <c r="MES7" s="1431"/>
      <c r="MET7" s="1431"/>
      <c r="MEU7" s="1431"/>
      <c r="MEV7" s="1431"/>
      <c r="MEW7" s="1431"/>
      <c r="MEX7" s="1431"/>
      <c r="MEY7" s="1431"/>
      <c r="MEZ7" s="1431"/>
      <c r="MFA7" s="1431"/>
      <c r="MFB7" s="1431"/>
      <c r="MFC7" s="1431"/>
      <c r="MFD7" s="1431"/>
      <c r="MFE7" s="1431"/>
      <c r="MFF7" s="1431"/>
      <c r="MFG7" s="1431"/>
      <c r="MFH7" s="1431"/>
      <c r="MFI7" s="1431"/>
      <c r="MFJ7" s="1431"/>
      <c r="MFK7" s="1431"/>
      <c r="MFL7" s="1431"/>
      <c r="MFM7" s="1431"/>
      <c r="MFN7" s="1431"/>
      <c r="MFO7" s="1431"/>
      <c r="MFP7" s="1431"/>
      <c r="MFQ7" s="1431"/>
      <c r="MFR7" s="1431"/>
      <c r="MFS7" s="1431"/>
      <c r="MFT7" s="1431"/>
      <c r="MFU7" s="1431"/>
      <c r="MFV7" s="1431"/>
      <c r="MFW7" s="1431"/>
      <c r="MFX7" s="1431"/>
      <c r="MFY7" s="1431"/>
      <c r="MFZ7" s="1431"/>
      <c r="MGA7" s="1431"/>
      <c r="MGB7" s="1431"/>
      <c r="MGC7" s="1431"/>
      <c r="MGD7" s="1431"/>
      <c r="MGE7" s="1431"/>
      <c r="MGF7" s="1431"/>
      <c r="MGG7" s="1431"/>
      <c r="MGH7" s="1431"/>
      <c r="MGI7" s="1431"/>
      <c r="MGJ7" s="1431"/>
      <c r="MGK7" s="1431"/>
      <c r="MGL7" s="1431"/>
      <c r="MGM7" s="1431"/>
      <c r="MGN7" s="1431"/>
      <c r="MGO7" s="1431"/>
      <c r="MGP7" s="1431"/>
      <c r="MGQ7" s="1431"/>
      <c r="MGR7" s="1431"/>
      <c r="MGS7" s="1431"/>
      <c r="MGT7" s="1431"/>
      <c r="MGU7" s="1431"/>
      <c r="MGV7" s="1431"/>
      <c r="MGW7" s="1431"/>
      <c r="MGX7" s="1431"/>
      <c r="MGY7" s="1431"/>
      <c r="MGZ7" s="1431"/>
      <c r="MHA7" s="1431"/>
      <c r="MHB7" s="1431"/>
      <c r="MHC7" s="1431"/>
      <c r="MHD7" s="1431"/>
      <c r="MHE7" s="1431"/>
      <c r="MHF7" s="1431"/>
      <c r="MHG7" s="1431"/>
      <c r="MHH7" s="1431"/>
      <c r="MHI7" s="1431"/>
      <c r="MHJ7" s="1431"/>
      <c r="MHK7" s="1431"/>
      <c r="MHL7" s="1431"/>
      <c r="MHM7" s="1431"/>
      <c r="MHN7" s="1431"/>
      <c r="MHO7" s="1431"/>
      <c r="MHP7" s="1431"/>
      <c r="MHQ7" s="1431"/>
      <c r="MHR7" s="1431"/>
      <c r="MHS7" s="1431"/>
      <c r="MHT7" s="1431"/>
      <c r="MHU7" s="1431"/>
      <c r="MHV7" s="1431"/>
      <c r="MHW7" s="1431"/>
      <c r="MHX7" s="1431"/>
      <c r="MHY7" s="1431"/>
      <c r="MHZ7" s="1431"/>
      <c r="MIA7" s="1431"/>
      <c r="MIB7" s="1431"/>
      <c r="MIC7" s="1431"/>
      <c r="MID7" s="1431"/>
      <c r="MIE7" s="1431"/>
      <c r="MIF7" s="1431"/>
      <c r="MIG7" s="1431"/>
      <c r="MIH7" s="1431"/>
      <c r="MII7" s="1431"/>
      <c r="MIJ7" s="1431"/>
      <c r="MIK7" s="1431"/>
      <c r="MIL7" s="1431"/>
      <c r="MIM7" s="1431"/>
      <c r="MIN7" s="1431"/>
      <c r="MIO7" s="1431"/>
      <c r="MIP7" s="1431"/>
      <c r="MIQ7" s="1431"/>
      <c r="MIR7" s="1431"/>
      <c r="MIS7" s="1431"/>
      <c r="MIT7" s="1431"/>
      <c r="MIU7" s="1431"/>
      <c r="MIV7" s="1431"/>
      <c r="MIW7" s="1431"/>
      <c r="MIX7" s="1431"/>
      <c r="MIY7" s="1431"/>
      <c r="MIZ7" s="1431"/>
      <c r="MJA7" s="1431"/>
      <c r="MJB7" s="1431"/>
      <c r="MJC7" s="1431"/>
      <c r="MJD7" s="1431"/>
      <c r="MJE7" s="1431"/>
      <c r="MJF7" s="1431"/>
      <c r="MJG7" s="1431"/>
      <c r="MJH7" s="1431"/>
      <c r="MJI7" s="1431"/>
      <c r="MJJ7" s="1431"/>
      <c r="MJK7" s="1431"/>
      <c r="MJL7" s="1431"/>
      <c r="MJM7" s="1431"/>
      <c r="MJN7" s="1431"/>
      <c r="MJO7" s="1431"/>
      <c r="MJP7" s="1431"/>
      <c r="MJQ7" s="1431"/>
      <c r="MJR7" s="1431"/>
      <c r="MJS7" s="1431"/>
      <c r="MJT7" s="1431"/>
      <c r="MJU7" s="1431"/>
      <c r="MJV7" s="1431"/>
      <c r="MJW7" s="1431"/>
      <c r="MJX7" s="1431"/>
      <c r="MJY7" s="1431"/>
      <c r="MJZ7" s="1431"/>
      <c r="MKA7" s="1431"/>
      <c r="MKB7" s="1431"/>
      <c r="MKC7" s="1431"/>
      <c r="MKD7" s="1431"/>
      <c r="MKE7" s="1431"/>
      <c r="MKF7" s="1431"/>
      <c r="MKG7" s="1431"/>
      <c r="MKH7" s="1431"/>
      <c r="MKI7" s="1431"/>
      <c r="MKJ7" s="1431"/>
      <c r="MKK7" s="1431"/>
      <c r="MKL7" s="1431"/>
      <c r="MKM7" s="1431"/>
      <c r="MKN7" s="1431"/>
      <c r="MKO7" s="1431"/>
      <c r="MKP7" s="1431"/>
      <c r="MKQ7" s="1431"/>
      <c r="MKR7" s="1431"/>
      <c r="MKS7" s="1431"/>
      <c r="MKT7" s="1431"/>
      <c r="MKU7" s="1431"/>
      <c r="MKV7" s="1431"/>
      <c r="MKW7" s="1431"/>
      <c r="MKX7" s="1431"/>
      <c r="MKY7" s="1431"/>
      <c r="MKZ7" s="1431"/>
      <c r="MLA7" s="1431"/>
      <c r="MLB7" s="1431"/>
      <c r="MLC7" s="1431"/>
      <c r="MLD7" s="1431"/>
      <c r="MLE7" s="1431"/>
      <c r="MLF7" s="1431"/>
      <c r="MLG7" s="1431"/>
      <c r="MLH7" s="1431"/>
      <c r="MLI7" s="1431"/>
      <c r="MLJ7" s="1431"/>
      <c r="MLK7" s="1431"/>
      <c r="MLL7" s="1431"/>
      <c r="MLM7" s="1431"/>
      <c r="MLN7" s="1431"/>
      <c r="MLO7" s="1431"/>
      <c r="MLP7" s="1431"/>
      <c r="MLQ7" s="1431"/>
      <c r="MLR7" s="1431"/>
      <c r="MLS7" s="1431"/>
      <c r="MLT7" s="1431"/>
      <c r="MLU7" s="1431"/>
      <c r="MLV7" s="1431"/>
      <c r="MLW7" s="1431"/>
      <c r="MLX7" s="1431"/>
      <c r="MLY7" s="1431"/>
      <c r="MLZ7" s="1431"/>
      <c r="MMA7" s="1431"/>
      <c r="MMB7" s="1431"/>
      <c r="MMC7" s="1431"/>
      <c r="MMD7" s="1431"/>
      <c r="MME7" s="1431"/>
      <c r="MMF7" s="1431"/>
      <c r="MMG7" s="1431"/>
      <c r="MMH7" s="1431"/>
      <c r="MMI7" s="1431"/>
      <c r="MMJ7" s="1431"/>
      <c r="MMK7" s="1431"/>
      <c r="MML7" s="1431"/>
      <c r="MMM7" s="1431"/>
      <c r="MMN7" s="1431"/>
      <c r="MMO7" s="1431"/>
      <c r="MMP7" s="1431"/>
      <c r="MMQ7" s="1431"/>
      <c r="MMR7" s="1431"/>
      <c r="MMS7" s="1431"/>
      <c r="MMT7" s="1431"/>
      <c r="MMU7" s="1431"/>
      <c r="MMV7" s="1431"/>
      <c r="MMW7" s="1431"/>
      <c r="MMX7" s="1431"/>
      <c r="MMY7" s="1431"/>
      <c r="MMZ7" s="1431"/>
      <c r="MNA7" s="1431"/>
      <c r="MNB7" s="1431"/>
      <c r="MNC7" s="1431"/>
      <c r="MND7" s="1431"/>
      <c r="MNE7" s="1431"/>
      <c r="MNF7" s="1431"/>
      <c r="MNG7" s="1431"/>
      <c r="MNH7" s="1431"/>
      <c r="MNI7" s="1431"/>
      <c r="MNJ7" s="1431"/>
      <c r="MNK7" s="1431"/>
      <c r="MNL7" s="1431"/>
      <c r="MNM7" s="1431"/>
      <c r="MNN7" s="1431"/>
      <c r="MNO7" s="1431"/>
      <c r="MNP7" s="1431"/>
      <c r="MNQ7" s="1431"/>
      <c r="MNR7" s="1431"/>
      <c r="MNS7" s="1431"/>
      <c r="MNT7" s="1431"/>
      <c r="MNU7" s="1431"/>
      <c r="MNV7" s="1431"/>
      <c r="MNW7" s="1431"/>
      <c r="MNX7" s="1431"/>
      <c r="MNY7" s="1431"/>
      <c r="MNZ7" s="1431"/>
      <c r="MOA7" s="1431"/>
      <c r="MOB7" s="1431"/>
      <c r="MOC7" s="1431"/>
      <c r="MOD7" s="1431"/>
      <c r="MOE7" s="1431"/>
      <c r="MOF7" s="1431"/>
      <c r="MOG7" s="1431"/>
      <c r="MOH7" s="1431"/>
      <c r="MOI7" s="1431"/>
      <c r="MOJ7" s="1431"/>
      <c r="MOK7" s="1431"/>
      <c r="MOL7" s="1431"/>
      <c r="MOM7" s="1431"/>
      <c r="MON7" s="1431"/>
      <c r="MOO7" s="1431"/>
      <c r="MOP7" s="1431"/>
      <c r="MOQ7" s="1431"/>
      <c r="MOR7" s="1431"/>
      <c r="MOS7" s="1431"/>
      <c r="MOT7" s="1431"/>
      <c r="MOU7" s="1431"/>
      <c r="MOV7" s="1431"/>
      <c r="MOW7" s="1431"/>
      <c r="MOX7" s="1431"/>
      <c r="MOY7" s="1431"/>
      <c r="MOZ7" s="1431"/>
      <c r="MPA7" s="1431"/>
      <c r="MPB7" s="1431"/>
      <c r="MPC7" s="1431"/>
      <c r="MPD7" s="1431"/>
      <c r="MPE7" s="1431"/>
      <c r="MPF7" s="1431"/>
      <c r="MPG7" s="1431"/>
      <c r="MPH7" s="1431"/>
      <c r="MPI7" s="1431"/>
      <c r="MPJ7" s="1431"/>
      <c r="MPK7" s="1431"/>
      <c r="MPL7" s="1431"/>
      <c r="MPM7" s="1431"/>
      <c r="MPN7" s="1431"/>
      <c r="MPO7" s="1431"/>
      <c r="MPP7" s="1431"/>
      <c r="MPQ7" s="1431"/>
      <c r="MPR7" s="1431"/>
      <c r="MPS7" s="1431"/>
      <c r="MPT7" s="1431"/>
      <c r="MPU7" s="1431"/>
      <c r="MPV7" s="1431"/>
      <c r="MPW7" s="1431"/>
      <c r="MPX7" s="1431"/>
      <c r="MPY7" s="1431"/>
      <c r="MPZ7" s="1431"/>
      <c r="MQA7" s="1431"/>
      <c r="MQB7" s="1431"/>
      <c r="MQC7" s="1431"/>
      <c r="MQD7" s="1431"/>
      <c r="MQE7" s="1431"/>
      <c r="MQF7" s="1431"/>
      <c r="MQG7" s="1431"/>
      <c r="MQH7" s="1431"/>
      <c r="MQI7" s="1431"/>
      <c r="MQJ7" s="1431"/>
      <c r="MQK7" s="1431"/>
      <c r="MQL7" s="1431"/>
      <c r="MQM7" s="1431"/>
      <c r="MQN7" s="1431"/>
      <c r="MQO7" s="1431"/>
      <c r="MQP7" s="1431"/>
      <c r="MQQ7" s="1431"/>
      <c r="MQR7" s="1431"/>
      <c r="MQS7" s="1431"/>
      <c r="MQT7" s="1431"/>
      <c r="MQU7" s="1431"/>
      <c r="MQV7" s="1431"/>
      <c r="MQW7" s="1431"/>
      <c r="MQX7" s="1431"/>
      <c r="MQY7" s="1431"/>
      <c r="MQZ7" s="1431"/>
      <c r="MRA7" s="1431"/>
      <c r="MRB7" s="1431"/>
      <c r="MRC7" s="1431"/>
      <c r="MRD7" s="1431"/>
      <c r="MRE7" s="1431"/>
      <c r="MRF7" s="1431"/>
      <c r="MRG7" s="1431"/>
      <c r="MRH7" s="1431"/>
      <c r="MRI7" s="1431"/>
      <c r="MRJ7" s="1431"/>
      <c r="MRK7" s="1431"/>
      <c r="MRL7" s="1431"/>
      <c r="MRM7" s="1431"/>
      <c r="MRN7" s="1431"/>
      <c r="MRO7" s="1431"/>
      <c r="MRP7" s="1431"/>
      <c r="MRQ7" s="1431"/>
      <c r="MRR7" s="1431"/>
      <c r="MRS7" s="1431"/>
      <c r="MRT7" s="1431"/>
      <c r="MRU7" s="1431"/>
      <c r="MRV7" s="1431"/>
      <c r="MRW7" s="1431"/>
      <c r="MRX7" s="1431"/>
      <c r="MRY7" s="1431"/>
      <c r="MRZ7" s="1431"/>
      <c r="MSA7" s="1431"/>
      <c r="MSB7" s="1431"/>
      <c r="MSC7" s="1431"/>
      <c r="MSD7" s="1431"/>
      <c r="MSE7" s="1431"/>
      <c r="MSF7" s="1431"/>
      <c r="MSG7" s="1431"/>
      <c r="MSH7" s="1431"/>
      <c r="MSI7" s="1431"/>
      <c r="MSJ7" s="1431"/>
      <c r="MSK7" s="1431"/>
      <c r="MSL7" s="1431"/>
      <c r="MSM7" s="1431"/>
      <c r="MSN7" s="1431"/>
      <c r="MSO7" s="1431"/>
      <c r="MSP7" s="1431"/>
      <c r="MSQ7" s="1431"/>
      <c r="MSR7" s="1431"/>
      <c r="MSS7" s="1431"/>
      <c r="MST7" s="1431"/>
      <c r="MSU7" s="1431"/>
      <c r="MSV7" s="1431"/>
      <c r="MSW7" s="1431"/>
      <c r="MSX7" s="1431"/>
      <c r="MSY7" s="1431"/>
      <c r="MSZ7" s="1431"/>
      <c r="MTA7" s="1431"/>
      <c r="MTB7" s="1431"/>
      <c r="MTC7" s="1431"/>
      <c r="MTD7" s="1431"/>
      <c r="MTE7" s="1431"/>
      <c r="MTF7" s="1431"/>
      <c r="MTG7" s="1431"/>
      <c r="MTH7" s="1431"/>
      <c r="MTI7" s="1431"/>
      <c r="MTJ7" s="1431"/>
      <c r="MTK7" s="1431"/>
      <c r="MTL7" s="1431"/>
      <c r="MTM7" s="1431"/>
      <c r="MTN7" s="1431"/>
      <c r="MTO7" s="1431"/>
      <c r="MTP7" s="1431"/>
      <c r="MTQ7" s="1431"/>
      <c r="MTR7" s="1431"/>
      <c r="MTS7" s="1431"/>
      <c r="MTT7" s="1431"/>
      <c r="MTU7" s="1431"/>
      <c r="MTV7" s="1431"/>
      <c r="MTW7" s="1431"/>
      <c r="MTX7" s="1431"/>
      <c r="MTY7" s="1431"/>
      <c r="MTZ7" s="1431"/>
      <c r="MUA7" s="1431"/>
      <c r="MUB7" s="1431"/>
      <c r="MUC7" s="1431"/>
      <c r="MUD7" s="1431"/>
      <c r="MUE7" s="1431"/>
      <c r="MUF7" s="1431"/>
      <c r="MUG7" s="1431"/>
      <c r="MUH7" s="1431"/>
      <c r="MUI7" s="1431"/>
      <c r="MUJ7" s="1431"/>
      <c r="MUK7" s="1431"/>
      <c r="MUL7" s="1431"/>
      <c r="MUM7" s="1431"/>
      <c r="MUN7" s="1431"/>
      <c r="MUO7" s="1431"/>
      <c r="MUP7" s="1431"/>
      <c r="MUQ7" s="1431"/>
      <c r="MUR7" s="1431"/>
      <c r="MUS7" s="1431"/>
      <c r="MUT7" s="1431"/>
      <c r="MUU7" s="1431"/>
      <c r="MUV7" s="1431"/>
      <c r="MUW7" s="1431"/>
      <c r="MUX7" s="1431"/>
      <c r="MUY7" s="1431"/>
      <c r="MUZ7" s="1431"/>
      <c r="MVA7" s="1431"/>
      <c r="MVB7" s="1431"/>
      <c r="MVC7" s="1431"/>
      <c r="MVD7" s="1431"/>
      <c r="MVE7" s="1431"/>
      <c r="MVF7" s="1431"/>
      <c r="MVG7" s="1431"/>
      <c r="MVH7" s="1431"/>
      <c r="MVI7" s="1431"/>
      <c r="MVJ7" s="1431"/>
      <c r="MVK7" s="1431"/>
      <c r="MVL7" s="1431"/>
      <c r="MVM7" s="1431"/>
      <c r="MVN7" s="1431"/>
      <c r="MVO7" s="1431"/>
      <c r="MVP7" s="1431"/>
      <c r="MVQ7" s="1431"/>
      <c r="MVR7" s="1431"/>
      <c r="MVS7" s="1431"/>
      <c r="MVT7" s="1431"/>
      <c r="MVU7" s="1431"/>
      <c r="MVV7" s="1431"/>
      <c r="MVW7" s="1431"/>
      <c r="MVX7" s="1431"/>
      <c r="MVY7" s="1431"/>
      <c r="MVZ7" s="1431"/>
      <c r="MWA7" s="1431"/>
      <c r="MWB7" s="1431"/>
      <c r="MWC7" s="1431"/>
      <c r="MWD7" s="1431"/>
      <c r="MWE7" s="1431"/>
      <c r="MWF7" s="1431"/>
      <c r="MWG7" s="1431"/>
      <c r="MWH7" s="1431"/>
      <c r="MWI7" s="1431"/>
      <c r="MWJ7" s="1431"/>
      <c r="MWK7" s="1431"/>
      <c r="MWL7" s="1431"/>
      <c r="MWM7" s="1431"/>
      <c r="MWN7" s="1431"/>
      <c r="MWO7" s="1431"/>
      <c r="MWP7" s="1431"/>
      <c r="MWQ7" s="1431"/>
      <c r="MWR7" s="1431"/>
      <c r="MWS7" s="1431"/>
      <c r="MWT7" s="1431"/>
      <c r="MWU7" s="1431"/>
      <c r="MWV7" s="1431"/>
      <c r="MWW7" s="1431"/>
      <c r="MWX7" s="1431"/>
      <c r="MWY7" s="1431"/>
      <c r="MWZ7" s="1431"/>
      <c r="MXA7" s="1431"/>
      <c r="MXB7" s="1431"/>
      <c r="MXC7" s="1431"/>
      <c r="MXD7" s="1431"/>
      <c r="MXE7" s="1431"/>
      <c r="MXF7" s="1431"/>
      <c r="MXG7" s="1431"/>
      <c r="MXH7" s="1431"/>
      <c r="MXI7" s="1431"/>
      <c r="MXJ7" s="1431"/>
      <c r="MXK7" s="1431"/>
      <c r="MXL7" s="1431"/>
      <c r="MXM7" s="1431"/>
      <c r="MXN7" s="1431"/>
      <c r="MXO7" s="1431"/>
      <c r="MXP7" s="1431"/>
      <c r="MXQ7" s="1431"/>
      <c r="MXR7" s="1431"/>
      <c r="MXS7" s="1431"/>
      <c r="MXT7" s="1431"/>
      <c r="MXU7" s="1431"/>
      <c r="MXV7" s="1431"/>
      <c r="MXW7" s="1431"/>
      <c r="MXX7" s="1431"/>
      <c r="MXY7" s="1431"/>
      <c r="MXZ7" s="1431"/>
      <c r="MYA7" s="1431"/>
      <c r="MYB7" s="1431"/>
      <c r="MYC7" s="1431"/>
      <c r="MYD7" s="1431"/>
      <c r="MYE7" s="1431"/>
      <c r="MYF7" s="1431"/>
      <c r="MYG7" s="1431"/>
      <c r="MYH7" s="1431"/>
      <c r="MYI7" s="1431"/>
      <c r="MYJ7" s="1431"/>
      <c r="MYK7" s="1431"/>
      <c r="MYL7" s="1431"/>
      <c r="MYM7" s="1431"/>
      <c r="MYN7" s="1431"/>
      <c r="MYO7" s="1431"/>
      <c r="MYP7" s="1431"/>
      <c r="MYQ7" s="1431"/>
      <c r="MYR7" s="1431"/>
      <c r="MYS7" s="1431"/>
      <c r="MYT7" s="1431"/>
      <c r="MYU7" s="1431"/>
      <c r="MYV7" s="1431"/>
      <c r="MYW7" s="1431"/>
      <c r="MYX7" s="1431"/>
      <c r="MYY7" s="1431"/>
      <c r="MYZ7" s="1431"/>
      <c r="MZA7" s="1431"/>
      <c r="MZB7" s="1431"/>
      <c r="MZC7" s="1431"/>
      <c r="MZD7" s="1431"/>
      <c r="MZE7" s="1431"/>
      <c r="MZF7" s="1431"/>
      <c r="MZG7" s="1431"/>
      <c r="MZH7" s="1431"/>
      <c r="MZI7" s="1431"/>
      <c r="MZJ7" s="1431"/>
      <c r="MZK7" s="1431"/>
      <c r="MZL7" s="1431"/>
      <c r="MZM7" s="1431"/>
      <c r="MZN7" s="1431"/>
      <c r="MZO7" s="1431"/>
      <c r="MZP7" s="1431"/>
      <c r="MZQ7" s="1431"/>
      <c r="MZR7" s="1431"/>
      <c r="MZS7" s="1431"/>
      <c r="MZT7" s="1431"/>
      <c r="MZU7" s="1431"/>
      <c r="MZV7" s="1431"/>
      <c r="MZW7" s="1431"/>
      <c r="MZX7" s="1431"/>
      <c r="MZY7" s="1431"/>
      <c r="MZZ7" s="1431"/>
      <c r="NAA7" s="1431"/>
      <c r="NAB7" s="1431"/>
      <c r="NAC7" s="1431"/>
      <c r="NAD7" s="1431"/>
      <c r="NAE7" s="1431"/>
      <c r="NAF7" s="1431"/>
      <c r="NAG7" s="1431"/>
      <c r="NAH7" s="1431"/>
      <c r="NAI7" s="1431"/>
      <c r="NAJ7" s="1431"/>
      <c r="NAK7" s="1431"/>
      <c r="NAL7" s="1431"/>
      <c r="NAM7" s="1431"/>
      <c r="NAN7" s="1431"/>
      <c r="NAO7" s="1431"/>
      <c r="NAP7" s="1431"/>
      <c r="NAQ7" s="1431"/>
      <c r="NAR7" s="1431"/>
      <c r="NAS7" s="1431"/>
      <c r="NAT7" s="1431"/>
      <c r="NAU7" s="1431"/>
      <c r="NAV7" s="1431"/>
      <c r="NAW7" s="1431"/>
      <c r="NAX7" s="1431"/>
      <c r="NAY7" s="1431"/>
      <c r="NAZ7" s="1431"/>
      <c r="NBA7" s="1431"/>
      <c r="NBB7" s="1431"/>
      <c r="NBC7" s="1431"/>
      <c r="NBD7" s="1431"/>
      <c r="NBE7" s="1431"/>
      <c r="NBF7" s="1431"/>
      <c r="NBG7" s="1431"/>
      <c r="NBH7" s="1431"/>
      <c r="NBI7" s="1431"/>
      <c r="NBJ7" s="1431"/>
      <c r="NBK7" s="1431"/>
      <c r="NBL7" s="1431"/>
      <c r="NBM7" s="1431"/>
      <c r="NBN7" s="1431"/>
      <c r="NBO7" s="1431"/>
      <c r="NBP7" s="1431"/>
      <c r="NBQ7" s="1431"/>
      <c r="NBR7" s="1431"/>
      <c r="NBS7" s="1431"/>
      <c r="NBT7" s="1431"/>
      <c r="NBU7" s="1431"/>
      <c r="NBV7" s="1431"/>
      <c r="NBW7" s="1431"/>
      <c r="NBX7" s="1431"/>
      <c r="NBY7" s="1431"/>
      <c r="NBZ7" s="1431"/>
      <c r="NCA7" s="1431"/>
      <c r="NCB7" s="1431"/>
      <c r="NCC7" s="1431"/>
      <c r="NCD7" s="1431"/>
      <c r="NCE7" s="1431"/>
      <c r="NCF7" s="1431"/>
      <c r="NCG7" s="1431"/>
      <c r="NCH7" s="1431"/>
      <c r="NCI7" s="1431"/>
      <c r="NCJ7" s="1431"/>
      <c r="NCK7" s="1431"/>
      <c r="NCL7" s="1431"/>
      <c r="NCM7" s="1431"/>
      <c r="NCN7" s="1431"/>
      <c r="NCO7" s="1431"/>
      <c r="NCP7" s="1431"/>
      <c r="NCQ7" s="1431"/>
      <c r="NCR7" s="1431"/>
      <c r="NCS7" s="1431"/>
      <c r="NCT7" s="1431"/>
      <c r="NCU7" s="1431"/>
      <c r="NCV7" s="1431"/>
      <c r="NCW7" s="1431"/>
      <c r="NCX7" s="1431"/>
      <c r="NCY7" s="1431"/>
      <c r="NCZ7" s="1431"/>
      <c r="NDA7" s="1431"/>
      <c r="NDB7" s="1431"/>
      <c r="NDC7" s="1431"/>
      <c r="NDD7" s="1431"/>
      <c r="NDE7" s="1431"/>
      <c r="NDF7" s="1431"/>
      <c r="NDG7" s="1431"/>
      <c r="NDH7" s="1431"/>
      <c r="NDI7" s="1431"/>
      <c r="NDJ7" s="1431"/>
      <c r="NDK7" s="1431"/>
      <c r="NDL7" s="1431"/>
      <c r="NDM7" s="1431"/>
      <c r="NDN7" s="1431"/>
      <c r="NDO7" s="1431"/>
      <c r="NDP7" s="1431"/>
      <c r="NDQ7" s="1431"/>
      <c r="NDR7" s="1431"/>
      <c r="NDS7" s="1431"/>
      <c r="NDT7" s="1431"/>
      <c r="NDU7" s="1431"/>
      <c r="NDV7" s="1431"/>
      <c r="NDW7" s="1431"/>
      <c r="NDX7" s="1431"/>
      <c r="NDY7" s="1431"/>
      <c r="NDZ7" s="1431"/>
      <c r="NEA7" s="1431"/>
      <c r="NEB7" s="1431"/>
      <c r="NEC7" s="1431"/>
      <c r="NED7" s="1431"/>
      <c r="NEE7" s="1431"/>
      <c r="NEF7" s="1431"/>
      <c r="NEG7" s="1431"/>
      <c r="NEH7" s="1431"/>
      <c r="NEI7" s="1431"/>
      <c r="NEJ7" s="1431"/>
      <c r="NEK7" s="1431"/>
      <c r="NEL7" s="1431"/>
      <c r="NEM7" s="1431"/>
      <c r="NEN7" s="1431"/>
      <c r="NEO7" s="1431"/>
      <c r="NEP7" s="1431"/>
      <c r="NEQ7" s="1431"/>
      <c r="NER7" s="1431"/>
      <c r="NES7" s="1431"/>
      <c r="NET7" s="1431"/>
      <c r="NEU7" s="1431"/>
      <c r="NEV7" s="1431"/>
      <c r="NEW7" s="1431"/>
      <c r="NEX7" s="1431"/>
      <c r="NEY7" s="1431"/>
      <c r="NEZ7" s="1431"/>
      <c r="NFA7" s="1431"/>
      <c r="NFB7" s="1431"/>
      <c r="NFC7" s="1431"/>
      <c r="NFD7" s="1431"/>
      <c r="NFE7" s="1431"/>
      <c r="NFF7" s="1431"/>
      <c r="NFG7" s="1431"/>
      <c r="NFH7" s="1431"/>
      <c r="NFI7" s="1431"/>
      <c r="NFJ7" s="1431"/>
      <c r="NFK7" s="1431"/>
      <c r="NFL7" s="1431"/>
      <c r="NFM7" s="1431"/>
      <c r="NFN7" s="1431"/>
      <c r="NFO7" s="1431"/>
      <c r="NFP7" s="1431"/>
      <c r="NFQ7" s="1431"/>
      <c r="NFR7" s="1431"/>
      <c r="NFS7" s="1431"/>
      <c r="NFT7" s="1431"/>
      <c r="NFU7" s="1431"/>
      <c r="NFV7" s="1431"/>
      <c r="NFW7" s="1431"/>
      <c r="NFX7" s="1431"/>
      <c r="NFY7" s="1431"/>
      <c r="NFZ7" s="1431"/>
      <c r="NGA7" s="1431"/>
      <c r="NGB7" s="1431"/>
      <c r="NGC7" s="1431"/>
      <c r="NGD7" s="1431"/>
      <c r="NGE7" s="1431"/>
      <c r="NGF7" s="1431"/>
      <c r="NGG7" s="1431"/>
      <c r="NGH7" s="1431"/>
      <c r="NGI7" s="1431"/>
      <c r="NGJ7" s="1431"/>
      <c r="NGK7" s="1431"/>
      <c r="NGL7" s="1431"/>
      <c r="NGM7" s="1431"/>
      <c r="NGN7" s="1431"/>
      <c r="NGO7" s="1431"/>
      <c r="NGP7" s="1431"/>
      <c r="NGQ7" s="1431"/>
      <c r="NGR7" s="1431"/>
      <c r="NGS7" s="1431"/>
      <c r="NGT7" s="1431"/>
      <c r="NGU7" s="1431"/>
      <c r="NGV7" s="1431"/>
      <c r="NGW7" s="1431"/>
      <c r="NGX7" s="1431"/>
      <c r="NGY7" s="1431"/>
      <c r="NGZ7" s="1431"/>
      <c r="NHA7" s="1431"/>
      <c r="NHB7" s="1431"/>
      <c r="NHC7" s="1431"/>
      <c r="NHD7" s="1431"/>
      <c r="NHE7" s="1431"/>
      <c r="NHF7" s="1431"/>
      <c r="NHG7" s="1431"/>
      <c r="NHH7" s="1431"/>
      <c r="NHI7" s="1431"/>
      <c r="NHJ7" s="1431"/>
      <c r="NHK7" s="1431"/>
      <c r="NHL7" s="1431"/>
      <c r="NHM7" s="1431"/>
      <c r="NHN7" s="1431"/>
      <c r="NHO7" s="1431"/>
      <c r="NHP7" s="1431"/>
      <c r="NHQ7" s="1431"/>
      <c r="NHR7" s="1431"/>
      <c r="NHS7" s="1431"/>
      <c r="NHT7" s="1431"/>
      <c r="NHU7" s="1431"/>
      <c r="NHV7" s="1431"/>
      <c r="NHW7" s="1431"/>
      <c r="NHX7" s="1431"/>
      <c r="NHY7" s="1431"/>
      <c r="NHZ7" s="1431"/>
      <c r="NIA7" s="1431"/>
      <c r="NIB7" s="1431"/>
      <c r="NIC7" s="1431"/>
      <c r="NID7" s="1431"/>
      <c r="NIE7" s="1431"/>
      <c r="NIF7" s="1431"/>
      <c r="NIG7" s="1431"/>
      <c r="NIH7" s="1431"/>
      <c r="NII7" s="1431"/>
      <c r="NIJ7" s="1431"/>
      <c r="NIK7" s="1431"/>
      <c r="NIL7" s="1431"/>
      <c r="NIM7" s="1431"/>
      <c r="NIN7" s="1431"/>
      <c r="NIO7" s="1431"/>
      <c r="NIP7" s="1431"/>
      <c r="NIQ7" s="1431"/>
      <c r="NIR7" s="1431"/>
      <c r="NIS7" s="1431"/>
      <c r="NIT7" s="1431"/>
      <c r="NIU7" s="1431"/>
      <c r="NIV7" s="1431"/>
      <c r="NIW7" s="1431"/>
      <c r="NIX7" s="1431"/>
      <c r="NIY7" s="1431"/>
      <c r="NIZ7" s="1431"/>
      <c r="NJA7" s="1431"/>
      <c r="NJB7" s="1431"/>
      <c r="NJC7" s="1431"/>
      <c r="NJD7" s="1431"/>
      <c r="NJE7" s="1431"/>
      <c r="NJF7" s="1431"/>
      <c r="NJG7" s="1431"/>
      <c r="NJH7" s="1431"/>
      <c r="NJI7" s="1431"/>
      <c r="NJJ7" s="1431"/>
      <c r="NJK7" s="1431"/>
      <c r="NJL7" s="1431"/>
      <c r="NJM7" s="1431"/>
      <c r="NJN7" s="1431"/>
      <c r="NJO7" s="1431"/>
      <c r="NJP7" s="1431"/>
      <c r="NJQ7" s="1431"/>
      <c r="NJR7" s="1431"/>
      <c r="NJS7" s="1431"/>
      <c r="NJT7" s="1431"/>
      <c r="NJU7" s="1431"/>
      <c r="NJV7" s="1431"/>
      <c r="NJW7" s="1431"/>
      <c r="NJX7" s="1431"/>
      <c r="NJY7" s="1431"/>
      <c r="NJZ7" s="1431"/>
      <c r="NKA7" s="1431"/>
      <c r="NKB7" s="1431"/>
      <c r="NKC7" s="1431"/>
      <c r="NKD7" s="1431"/>
      <c r="NKE7" s="1431"/>
      <c r="NKF7" s="1431"/>
      <c r="NKG7" s="1431"/>
      <c r="NKH7" s="1431"/>
      <c r="NKI7" s="1431"/>
      <c r="NKJ7" s="1431"/>
      <c r="NKK7" s="1431"/>
      <c r="NKL7" s="1431"/>
      <c r="NKM7" s="1431"/>
      <c r="NKN7" s="1431"/>
      <c r="NKO7" s="1431"/>
      <c r="NKP7" s="1431"/>
      <c r="NKQ7" s="1431"/>
      <c r="NKR7" s="1431"/>
      <c r="NKS7" s="1431"/>
      <c r="NKT7" s="1431"/>
      <c r="NKU7" s="1431"/>
      <c r="NKV7" s="1431"/>
      <c r="NKW7" s="1431"/>
      <c r="NKX7" s="1431"/>
      <c r="NKY7" s="1431"/>
      <c r="NKZ7" s="1431"/>
      <c r="NLA7" s="1431"/>
      <c r="NLB7" s="1431"/>
      <c r="NLC7" s="1431"/>
      <c r="NLD7" s="1431"/>
      <c r="NLE7" s="1431"/>
      <c r="NLF7" s="1431"/>
      <c r="NLG7" s="1431"/>
      <c r="NLH7" s="1431"/>
      <c r="NLI7" s="1431"/>
      <c r="NLJ7" s="1431"/>
      <c r="NLK7" s="1431"/>
      <c r="NLL7" s="1431"/>
      <c r="NLM7" s="1431"/>
      <c r="NLN7" s="1431"/>
      <c r="NLO7" s="1431"/>
      <c r="NLP7" s="1431"/>
      <c r="NLQ7" s="1431"/>
      <c r="NLR7" s="1431"/>
      <c r="NLS7" s="1431"/>
      <c r="NLT7" s="1431"/>
      <c r="NLU7" s="1431"/>
      <c r="NLV7" s="1431"/>
      <c r="NLW7" s="1431"/>
      <c r="NLX7" s="1431"/>
      <c r="NLY7" s="1431"/>
      <c r="NLZ7" s="1431"/>
      <c r="NMA7" s="1431"/>
      <c r="NMB7" s="1431"/>
      <c r="NMC7" s="1431"/>
      <c r="NMD7" s="1431"/>
      <c r="NME7" s="1431"/>
      <c r="NMF7" s="1431"/>
      <c r="NMG7" s="1431"/>
      <c r="NMH7" s="1431"/>
      <c r="NMI7" s="1431"/>
      <c r="NMJ7" s="1431"/>
      <c r="NMK7" s="1431"/>
      <c r="NML7" s="1431"/>
      <c r="NMM7" s="1431"/>
      <c r="NMN7" s="1431"/>
      <c r="NMO7" s="1431"/>
      <c r="NMP7" s="1431"/>
      <c r="NMQ7" s="1431"/>
      <c r="NMR7" s="1431"/>
      <c r="NMS7" s="1431"/>
      <c r="NMT7" s="1431"/>
      <c r="NMU7" s="1431"/>
      <c r="NMV7" s="1431"/>
      <c r="NMW7" s="1431"/>
      <c r="NMX7" s="1431"/>
      <c r="NMY7" s="1431"/>
      <c r="NMZ7" s="1431"/>
      <c r="NNA7" s="1431"/>
      <c r="NNB7" s="1431"/>
      <c r="NNC7" s="1431"/>
      <c r="NND7" s="1431"/>
      <c r="NNE7" s="1431"/>
      <c r="NNF7" s="1431"/>
      <c r="NNG7" s="1431"/>
      <c r="NNH7" s="1431"/>
      <c r="NNI7" s="1431"/>
      <c r="NNJ7" s="1431"/>
      <c r="NNK7" s="1431"/>
      <c r="NNL7" s="1431"/>
      <c r="NNM7" s="1431"/>
      <c r="NNN7" s="1431"/>
      <c r="NNO7" s="1431"/>
      <c r="NNP7" s="1431"/>
      <c r="NNQ7" s="1431"/>
      <c r="NNR7" s="1431"/>
      <c r="NNS7" s="1431"/>
      <c r="NNT7" s="1431"/>
      <c r="NNU7" s="1431"/>
      <c r="NNV7" s="1431"/>
      <c r="NNW7" s="1431"/>
      <c r="NNX7" s="1431"/>
      <c r="NNY7" s="1431"/>
      <c r="NNZ7" s="1431"/>
      <c r="NOA7" s="1431"/>
      <c r="NOB7" s="1431"/>
      <c r="NOC7" s="1431"/>
      <c r="NOD7" s="1431"/>
      <c r="NOE7" s="1431"/>
      <c r="NOF7" s="1431"/>
      <c r="NOG7" s="1431"/>
      <c r="NOH7" s="1431"/>
      <c r="NOI7" s="1431"/>
      <c r="NOJ7" s="1431"/>
      <c r="NOK7" s="1431"/>
      <c r="NOL7" s="1431"/>
      <c r="NOM7" s="1431"/>
      <c r="NON7" s="1431"/>
      <c r="NOO7" s="1431"/>
      <c r="NOP7" s="1431"/>
      <c r="NOQ7" s="1431"/>
      <c r="NOR7" s="1431"/>
      <c r="NOS7" s="1431"/>
      <c r="NOT7" s="1431"/>
      <c r="NOU7" s="1431"/>
      <c r="NOV7" s="1431"/>
      <c r="NOW7" s="1431"/>
      <c r="NOX7" s="1431"/>
      <c r="NOY7" s="1431"/>
      <c r="NOZ7" s="1431"/>
      <c r="NPA7" s="1431"/>
      <c r="NPB7" s="1431"/>
      <c r="NPC7" s="1431"/>
      <c r="NPD7" s="1431"/>
      <c r="NPE7" s="1431"/>
      <c r="NPF7" s="1431"/>
      <c r="NPG7" s="1431"/>
      <c r="NPH7" s="1431"/>
      <c r="NPI7" s="1431"/>
      <c r="NPJ7" s="1431"/>
      <c r="NPK7" s="1431"/>
      <c r="NPL7" s="1431"/>
      <c r="NPM7" s="1431"/>
      <c r="NPN7" s="1431"/>
      <c r="NPO7" s="1431"/>
      <c r="NPP7" s="1431"/>
      <c r="NPQ7" s="1431"/>
      <c r="NPR7" s="1431"/>
      <c r="NPS7" s="1431"/>
      <c r="NPT7" s="1431"/>
      <c r="NPU7" s="1431"/>
      <c r="NPV7" s="1431"/>
      <c r="NPW7" s="1431"/>
      <c r="NPX7" s="1431"/>
      <c r="NPY7" s="1431"/>
      <c r="NPZ7" s="1431"/>
      <c r="NQA7" s="1431"/>
      <c r="NQB7" s="1431"/>
      <c r="NQC7" s="1431"/>
      <c r="NQD7" s="1431"/>
      <c r="NQE7" s="1431"/>
      <c r="NQF7" s="1431"/>
      <c r="NQG7" s="1431"/>
      <c r="NQH7" s="1431"/>
      <c r="NQI7" s="1431"/>
      <c r="NQJ7" s="1431"/>
      <c r="NQK7" s="1431"/>
      <c r="NQL7" s="1431"/>
      <c r="NQM7" s="1431"/>
      <c r="NQN7" s="1431"/>
      <c r="NQO7" s="1431"/>
      <c r="NQP7" s="1431"/>
      <c r="NQQ7" s="1431"/>
      <c r="NQR7" s="1431"/>
      <c r="NQS7" s="1431"/>
      <c r="NQT7" s="1431"/>
      <c r="NQU7" s="1431"/>
      <c r="NQV7" s="1431"/>
      <c r="NQW7" s="1431"/>
      <c r="NQX7" s="1431"/>
      <c r="NQY7" s="1431"/>
      <c r="NQZ7" s="1431"/>
      <c r="NRA7" s="1431"/>
      <c r="NRB7" s="1431"/>
      <c r="NRC7" s="1431"/>
      <c r="NRD7" s="1431"/>
      <c r="NRE7" s="1431"/>
      <c r="NRF7" s="1431"/>
      <c r="NRG7" s="1431"/>
      <c r="NRH7" s="1431"/>
      <c r="NRI7" s="1431"/>
      <c r="NRJ7" s="1431"/>
      <c r="NRK7" s="1431"/>
      <c r="NRL7" s="1431"/>
      <c r="NRM7" s="1431"/>
      <c r="NRN7" s="1431"/>
      <c r="NRO7" s="1431"/>
      <c r="NRP7" s="1431"/>
      <c r="NRQ7" s="1431"/>
      <c r="NRR7" s="1431"/>
      <c r="NRS7" s="1431"/>
      <c r="NRT7" s="1431"/>
      <c r="NRU7" s="1431"/>
      <c r="NRV7" s="1431"/>
      <c r="NRW7" s="1431"/>
      <c r="NRX7" s="1431"/>
      <c r="NRY7" s="1431"/>
      <c r="NRZ7" s="1431"/>
      <c r="NSA7" s="1431"/>
      <c r="NSB7" s="1431"/>
      <c r="NSC7" s="1431"/>
      <c r="NSD7" s="1431"/>
      <c r="NSE7" s="1431"/>
      <c r="NSF7" s="1431"/>
      <c r="NSG7" s="1431"/>
      <c r="NSH7" s="1431"/>
      <c r="NSI7" s="1431"/>
      <c r="NSJ7" s="1431"/>
      <c r="NSK7" s="1431"/>
      <c r="NSL7" s="1431"/>
      <c r="NSM7" s="1431"/>
      <c r="NSN7" s="1431"/>
      <c r="NSO7" s="1431"/>
      <c r="NSP7" s="1431"/>
      <c r="NSQ7" s="1431"/>
      <c r="NSR7" s="1431"/>
      <c r="NSS7" s="1431"/>
      <c r="NST7" s="1431"/>
      <c r="NSU7" s="1431"/>
      <c r="NSV7" s="1431"/>
      <c r="NSW7" s="1431"/>
      <c r="NSX7" s="1431"/>
      <c r="NSY7" s="1431"/>
      <c r="NSZ7" s="1431"/>
      <c r="NTA7" s="1431"/>
      <c r="NTB7" s="1431"/>
      <c r="NTC7" s="1431"/>
      <c r="NTD7" s="1431"/>
      <c r="NTE7" s="1431"/>
      <c r="NTF7" s="1431"/>
      <c r="NTG7" s="1431"/>
      <c r="NTH7" s="1431"/>
      <c r="NTI7" s="1431"/>
      <c r="NTJ7" s="1431"/>
      <c r="NTK7" s="1431"/>
      <c r="NTL7" s="1431"/>
      <c r="NTM7" s="1431"/>
      <c r="NTN7" s="1431"/>
      <c r="NTO7" s="1431"/>
      <c r="NTP7" s="1431"/>
      <c r="NTQ7" s="1431"/>
      <c r="NTR7" s="1431"/>
      <c r="NTS7" s="1431"/>
      <c r="NTT7" s="1431"/>
      <c r="NTU7" s="1431"/>
      <c r="NTV7" s="1431"/>
      <c r="NTW7" s="1431"/>
      <c r="NTX7" s="1431"/>
      <c r="NTY7" s="1431"/>
      <c r="NTZ7" s="1431"/>
      <c r="NUA7" s="1431"/>
      <c r="NUB7" s="1431"/>
      <c r="NUC7" s="1431"/>
      <c r="NUD7" s="1431"/>
      <c r="NUE7" s="1431"/>
      <c r="NUF7" s="1431"/>
      <c r="NUG7" s="1431"/>
      <c r="NUH7" s="1431"/>
      <c r="NUI7" s="1431"/>
      <c r="NUJ7" s="1431"/>
      <c r="NUK7" s="1431"/>
      <c r="NUL7" s="1431"/>
      <c r="NUM7" s="1431"/>
      <c r="NUN7" s="1431"/>
      <c r="NUO7" s="1431"/>
      <c r="NUP7" s="1431"/>
      <c r="NUQ7" s="1431"/>
      <c r="NUR7" s="1431"/>
      <c r="NUS7" s="1431"/>
      <c r="NUT7" s="1431"/>
      <c r="NUU7" s="1431"/>
      <c r="NUV7" s="1431"/>
      <c r="NUW7" s="1431"/>
      <c r="NUX7" s="1431"/>
      <c r="NUY7" s="1431"/>
      <c r="NUZ7" s="1431"/>
      <c r="NVA7" s="1431"/>
      <c r="NVB7" s="1431"/>
      <c r="NVC7" s="1431"/>
      <c r="NVD7" s="1431"/>
      <c r="NVE7" s="1431"/>
      <c r="NVF7" s="1431"/>
      <c r="NVG7" s="1431"/>
      <c r="NVH7" s="1431"/>
      <c r="NVI7" s="1431"/>
      <c r="NVJ7" s="1431"/>
      <c r="NVK7" s="1431"/>
      <c r="NVL7" s="1431"/>
      <c r="NVM7" s="1431"/>
      <c r="NVN7" s="1431"/>
      <c r="NVO7" s="1431"/>
      <c r="NVP7" s="1431"/>
      <c r="NVQ7" s="1431"/>
      <c r="NVR7" s="1431"/>
      <c r="NVS7" s="1431"/>
      <c r="NVT7" s="1431"/>
      <c r="NVU7" s="1431"/>
      <c r="NVV7" s="1431"/>
      <c r="NVW7" s="1431"/>
      <c r="NVX7" s="1431"/>
      <c r="NVY7" s="1431"/>
      <c r="NVZ7" s="1431"/>
      <c r="NWA7" s="1431"/>
      <c r="NWB7" s="1431"/>
      <c r="NWC7" s="1431"/>
      <c r="NWD7" s="1431"/>
      <c r="NWE7" s="1431"/>
      <c r="NWF7" s="1431"/>
      <c r="NWG7" s="1431"/>
      <c r="NWH7" s="1431"/>
      <c r="NWI7" s="1431"/>
      <c r="NWJ7" s="1431"/>
      <c r="NWK7" s="1431"/>
      <c r="NWL7" s="1431"/>
      <c r="NWM7" s="1431"/>
      <c r="NWN7" s="1431"/>
      <c r="NWO7" s="1431"/>
      <c r="NWP7" s="1431"/>
      <c r="NWQ7" s="1431"/>
      <c r="NWR7" s="1431"/>
      <c r="NWS7" s="1431"/>
      <c r="NWT7" s="1431"/>
      <c r="NWU7" s="1431"/>
      <c r="NWV7" s="1431"/>
      <c r="NWW7" s="1431"/>
      <c r="NWX7" s="1431"/>
      <c r="NWY7" s="1431"/>
      <c r="NWZ7" s="1431"/>
      <c r="NXA7" s="1431"/>
      <c r="NXB7" s="1431"/>
      <c r="NXC7" s="1431"/>
      <c r="NXD7" s="1431"/>
      <c r="NXE7" s="1431"/>
      <c r="NXF7" s="1431"/>
      <c r="NXG7" s="1431"/>
      <c r="NXH7" s="1431"/>
      <c r="NXI7" s="1431"/>
      <c r="NXJ7" s="1431"/>
      <c r="NXK7" s="1431"/>
      <c r="NXL7" s="1431"/>
      <c r="NXM7" s="1431"/>
      <c r="NXN7" s="1431"/>
      <c r="NXO7" s="1431"/>
      <c r="NXP7" s="1431"/>
      <c r="NXQ7" s="1431"/>
      <c r="NXR7" s="1431"/>
      <c r="NXS7" s="1431"/>
      <c r="NXT7" s="1431"/>
      <c r="NXU7" s="1431"/>
      <c r="NXV7" s="1431"/>
      <c r="NXW7" s="1431"/>
      <c r="NXX7" s="1431"/>
      <c r="NXY7" s="1431"/>
      <c r="NXZ7" s="1431"/>
      <c r="NYA7" s="1431"/>
      <c r="NYB7" s="1431"/>
      <c r="NYC7" s="1431"/>
      <c r="NYD7" s="1431"/>
      <c r="NYE7" s="1431"/>
      <c r="NYF7" s="1431"/>
      <c r="NYG7" s="1431"/>
      <c r="NYH7" s="1431"/>
      <c r="NYI7" s="1431"/>
      <c r="NYJ7" s="1431"/>
      <c r="NYK7" s="1431"/>
      <c r="NYL7" s="1431"/>
      <c r="NYM7" s="1431"/>
      <c r="NYN7" s="1431"/>
      <c r="NYO7" s="1431"/>
      <c r="NYP7" s="1431"/>
      <c r="NYQ7" s="1431"/>
      <c r="NYR7" s="1431"/>
      <c r="NYS7" s="1431"/>
      <c r="NYT7" s="1431"/>
      <c r="NYU7" s="1431"/>
      <c r="NYV7" s="1431"/>
      <c r="NYW7" s="1431"/>
      <c r="NYX7" s="1431"/>
      <c r="NYY7" s="1431"/>
      <c r="NYZ7" s="1431"/>
      <c r="NZA7" s="1431"/>
      <c r="NZB7" s="1431"/>
      <c r="NZC7" s="1431"/>
      <c r="NZD7" s="1431"/>
      <c r="NZE7" s="1431"/>
      <c r="NZF7" s="1431"/>
      <c r="NZG7" s="1431"/>
      <c r="NZH7" s="1431"/>
      <c r="NZI7" s="1431"/>
      <c r="NZJ7" s="1431"/>
      <c r="NZK7" s="1431"/>
      <c r="NZL7" s="1431"/>
      <c r="NZM7" s="1431"/>
      <c r="NZN7" s="1431"/>
      <c r="NZO7" s="1431"/>
      <c r="NZP7" s="1431"/>
      <c r="NZQ7" s="1431"/>
      <c r="NZR7" s="1431"/>
      <c r="NZS7" s="1431"/>
      <c r="NZT7" s="1431"/>
      <c r="NZU7" s="1431"/>
      <c r="NZV7" s="1431"/>
      <c r="NZW7" s="1431"/>
      <c r="NZX7" s="1431"/>
      <c r="NZY7" s="1431"/>
      <c r="NZZ7" s="1431"/>
      <c r="OAA7" s="1431"/>
      <c r="OAB7" s="1431"/>
      <c r="OAC7" s="1431"/>
      <c r="OAD7" s="1431"/>
      <c r="OAE7" s="1431"/>
      <c r="OAF7" s="1431"/>
      <c r="OAG7" s="1431"/>
      <c r="OAH7" s="1431"/>
      <c r="OAI7" s="1431"/>
      <c r="OAJ7" s="1431"/>
      <c r="OAK7" s="1431"/>
      <c r="OAL7" s="1431"/>
      <c r="OAM7" s="1431"/>
      <c r="OAN7" s="1431"/>
      <c r="OAO7" s="1431"/>
      <c r="OAP7" s="1431"/>
      <c r="OAQ7" s="1431"/>
      <c r="OAR7" s="1431"/>
      <c r="OAS7" s="1431"/>
      <c r="OAT7" s="1431"/>
      <c r="OAU7" s="1431"/>
      <c r="OAV7" s="1431"/>
      <c r="OAW7" s="1431"/>
      <c r="OAX7" s="1431"/>
      <c r="OAY7" s="1431"/>
      <c r="OAZ7" s="1431"/>
      <c r="OBA7" s="1431"/>
      <c r="OBB7" s="1431"/>
      <c r="OBC7" s="1431"/>
      <c r="OBD7" s="1431"/>
      <c r="OBE7" s="1431"/>
      <c r="OBF7" s="1431"/>
      <c r="OBG7" s="1431"/>
      <c r="OBH7" s="1431"/>
      <c r="OBI7" s="1431"/>
      <c r="OBJ7" s="1431"/>
      <c r="OBK7" s="1431"/>
      <c r="OBL7" s="1431"/>
      <c r="OBM7" s="1431"/>
      <c r="OBN7" s="1431"/>
      <c r="OBO7" s="1431"/>
      <c r="OBP7" s="1431"/>
      <c r="OBQ7" s="1431"/>
      <c r="OBR7" s="1431"/>
      <c r="OBS7" s="1431"/>
      <c r="OBT7" s="1431"/>
      <c r="OBU7" s="1431"/>
      <c r="OBV7" s="1431"/>
      <c r="OBW7" s="1431"/>
      <c r="OBX7" s="1431"/>
      <c r="OBY7" s="1431"/>
      <c r="OBZ7" s="1431"/>
      <c r="OCA7" s="1431"/>
      <c r="OCB7" s="1431"/>
      <c r="OCC7" s="1431"/>
      <c r="OCD7" s="1431"/>
      <c r="OCE7" s="1431"/>
      <c r="OCF7" s="1431"/>
      <c r="OCG7" s="1431"/>
      <c r="OCH7" s="1431"/>
      <c r="OCI7" s="1431"/>
      <c r="OCJ7" s="1431"/>
      <c r="OCK7" s="1431"/>
      <c r="OCL7" s="1431"/>
      <c r="OCM7" s="1431"/>
      <c r="OCN7" s="1431"/>
      <c r="OCO7" s="1431"/>
      <c r="OCP7" s="1431"/>
      <c r="OCQ7" s="1431"/>
      <c r="OCR7" s="1431"/>
      <c r="OCS7" s="1431"/>
      <c r="OCT7" s="1431"/>
      <c r="OCU7" s="1431"/>
      <c r="OCV7" s="1431"/>
      <c r="OCW7" s="1431"/>
      <c r="OCX7" s="1431"/>
      <c r="OCY7" s="1431"/>
      <c r="OCZ7" s="1431"/>
      <c r="ODA7" s="1431"/>
      <c r="ODB7" s="1431"/>
      <c r="ODC7" s="1431"/>
      <c r="ODD7" s="1431"/>
      <c r="ODE7" s="1431"/>
      <c r="ODF7" s="1431"/>
      <c r="ODG7" s="1431"/>
      <c r="ODH7" s="1431"/>
      <c r="ODI7" s="1431"/>
      <c r="ODJ7" s="1431"/>
      <c r="ODK7" s="1431"/>
      <c r="ODL7" s="1431"/>
      <c r="ODM7" s="1431"/>
      <c r="ODN7" s="1431"/>
      <c r="ODO7" s="1431"/>
      <c r="ODP7" s="1431"/>
      <c r="ODQ7" s="1431"/>
      <c r="ODR7" s="1431"/>
      <c r="ODS7" s="1431"/>
      <c r="ODT7" s="1431"/>
      <c r="ODU7" s="1431"/>
      <c r="ODV7" s="1431"/>
      <c r="ODW7" s="1431"/>
      <c r="ODX7" s="1431"/>
      <c r="ODY7" s="1431"/>
      <c r="ODZ7" s="1431"/>
      <c r="OEA7" s="1431"/>
      <c r="OEB7" s="1431"/>
      <c r="OEC7" s="1431"/>
      <c r="OED7" s="1431"/>
      <c r="OEE7" s="1431"/>
      <c r="OEF7" s="1431"/>
      <c r="OEG7" s="1431"/>
      <c r="OEH7" s="1431"/>
      <c r="OEI7" s="1431"/>
      <c r="OEJ7" s="1431"/>
      <c r="OEK7" s="1431"/>
      <c r="OEL7" s="1431"/>
      <c r="OEM7" s="1431"/>
      <c r="OEN7" s="1431"/>
      <c r="OEO7" s="1431"/>
      <c r="OEP7" s="1431"/>
      <c r="OEQ7" s="1431"/>
      <c r="OER7" s="1431"/>
      <c r="OES7" s="1431"/>
      <c r="OET7" s="1431"/>
      <c r="OEU7" s="1431"/>
      <c r="OEV7" s="1431"/>
      <c r="OEW7" s="1431"/>
      <c r="OEX7" s="1431"/>
      <c r="OEY7" s="1431"/>
      <c r="OEZ7" s="1431"/>
      <c r="OFA7" s="1431"/>
      <c r="OFB7" s="1431"/>
      <c r="OFC7" s="1431"/>
      <c r="OFD7" s="1431"/>
      <c r="OFE7" s="1431"/>
      <c r="OFF7" s="1431"/>
      <c r="OFG7" s="1431"/>
      <c r="OFH7" s="1431"/>
      <c r="OFI7" s="1431"/>
      <c r="OFJ7" s="1431"/>
      <c r="OFK7" s="1431"/>
      <c r="OFL7" s="1431"/>
      <c r="OFM7" s="1431"/>
      <c r="OFN7" s="1431"/>
      <c r="OFO7" s="1431"/>
      <c r="OFP7" s="1431"/>
      <c r="OFQ7" s="1431"/>
      <c r="OFR7" s="1431"/>
      <c r="OFS7" s="1431"/>
      <c r="OFT7" s="1431"/>
      <c r="OFU7" s="1431"/>
      <c r="OFV7" s="1431"/>
      <c r="OFW7" s="1431"/>
      <c r="OFX7" s="1431"/>
      <c r="OFY7" s="1431"/>
      <c r="OFZ7" s="1431"/>
      <c r="OGA7" s="1431"/>
      <c r="OGB7" s="1431"/>
      <c r="OGC7" s="1431"/>
      <c r="OGD7" s="1431"/>
      <c r="OGE7" s="1431"/>
      <c r="OGF7" s="1431"/>
      <c r="OGG7" s="1431"/>
      <c r="OGH7" s="1431"/>
      <c r="OGI7" s="1431"/>
      <c r="OGJ7" s="1431"/>
      <c r="OGK7" s="1431"/>
      <c r="OGL7" s="1431"/>
      <c r="OGM7" s="1431"/>
      <c r="OGN7" s="1431"/>
      <c r="OGO7" s="1431"/>
      <c r="OGP7" s="1431"/>
      <c r="OGQ7" s="1431"/>
      <c r="OGR7" s="1431"/>
      <c r="OGS7" s="1431"/>
      <c r="OGT7" s="1431"/>
      <c r="OGU7" s="1431"/>
      <c r="OGV7" s="1431"/>
      <c r="OGW7" s="1431"/>
      <c r="OGX7" s="1431"/>
      <c r="OGY7" s="1431"/>
      <c r="OGZ7" s="1431"/>
      <c r="OHA7" s="1431"/>
      <c r="OHB7" s="1431"/>
      <c r="OHC7" s="1431"/>
      <c r="OHD7" s="1431"/>
      <c r="OHE7" s="1431"/>
      <c r="OHF7" s="1431"/>
      <c r="OHG7" s="1431"/>
      <c r="OHH7" s="1431"/>
      <c r="OHI7" s="1431"/>
      <c r="OHJ7" s="1431"/>
      <c r="OHK7" s="1431"/>
      <c r="OHL7" s="1431"/>
      <c r="OHM7" s="1431"/>
      <c r="OHN7" s="1431"/>
      <c r="OHO7" s="1431"/>
      <c r="OHP7" s="1431"/>
      <c r="OHQ7" s="1431"/>
      <c r="OHR7" s="1431"/>
      <c r="OHS7" s="1431"/>
      <c r="OHT7" s="1431"/>
      <c r="OHU7" s="1431"/>
      <c r="OHV7" s="1431"/>
      <c r="OHW7" s="1431"/>
      <c r="OHX7" s="1431"/>
      <c r="OHY7" s="1431"/>
      <c r="OHZ7" s="1431"/>
      <c r="OIA7" s="1431"/>
      <c r="OIB7" s="1431"/>
      <c r="OIC7" s="1431"/>
      <c r="OID7" s="1431"/>
      <c r="OIE7" s="1431"/>
      <c r="OIF7" s="1431"/>
      <c r="OIG7" s="1431"/>
      <c r="OIH7" s="1431"/>
      <c r="OII7" s="1431"/>
      <c r="OIJ7" s="1431"/>
      <c r="OIK7" s="1431"/>
      <c r="OIL7" s="1431"/>
      <c r="OIM7" s="1431"/>
      <c r="OIN7" s="1431"/>
      <c r="OIO7" s="1431"/>
      <c r="OIP7" s="1431"/>
      <c r="OIQ7" s="1431"/>
      <c r="OIR7" s="1431"/>
      <c r="OIS7" s="1431"/>
      <c r="OIT7" s="1431"/>
      <c r="OIU7" s="1431"/>
      <c r="OIV7" s="1431"/>
      <c r="OIW7" s="1431"/>
      <c r="OIX7" s="1431"/>
      <c r="OIY7" s="1431"/>
      <c r="OIZ7" s="1431"/>
      <c r="OJA7" s="1431"/>
      <c r="OJB7" s="1431"/>
      <c r="OJC7" s="1431"/>
      <c r="OJD7" s="1431"/>
      <c r="OJE7" s="1431"/>
      <c r="OJF7" s="1431"/>
      <c r="OJG7" s="1431"/>
      <c r="OJH7" s="1431"/>
      <c r="OJI7" s="1431"/>
      <c r="OJJ7" s="1431"/>
      <c r="OJK7" s="1431"/>
      <c r="OJL7" s="1431"/>
      <c r="OJM7" s="1431"/>
      <c r="OJN7" s="1431"/>
      <c r="OJO7" s="1431"/>
      <c r="OJP7" s="1431"/>
      <c r="OJQ7" s="1431"/>
      <c r="OJR7" s="1431"/>
      <c r="OJS7" s="1431"/>
      <c r="OJT7" s="1431"/>
      <c r="OJU7" s="1431"/>
      <c r="OJV7" s="1431"/>
      <c r="OJW7" s="1431"/>
      <c r="OJX7" s="1431"/>
      <c r="OJY7" s="1431"/>
      <c r="OJZ7" s="1431"/>
      <c r="OKA7" s="1431"/>
      <c r="OKB7" s="1431"/>
      <c r="OKC7" s="1431"/>
      <c r="OKD7" s="1431"/>
      <c r="OKE7" s="1431"/>
      <c r="OKF7" s="1431"/>
      <c r="OKG7" s="1431"/>
      <c r="OKH7" s="1431"/>
      <c r="OKI7" s="1431"/>
      <c r="OKJ7" s="1431"/>
      <c r="OKK7" s="1431"/>
      <c r="OKL7" s="1431"/>
      <c r="OKM7" s="1431"/>
      <c r="OKN7" s="1431"/>
      <c r="OKO7" s="1431"/>
      <c r="OKP7" s="1431"/>
      <c r="OKQ7" s="1431"/>
      <c r="OKR7" s="1431"/>
      <c r="OKS7" s="1431"/>
      <c r="OKT7" s="1431"/>
      <c r="OKU7" s="1431"/>
      <c r="OKV7" s="1431"/>
      <c r="OKW7" s="1431"/>
      <c r="OKX7" s="1431"/>
      <c r="OKY7" s="1431"/>
      <c r="OKZ7" s="1431"/>
      <c r="OLA7" s="1431"/>
      <c r="OLB7" s="1431"/>
      <c r="OLC7" s="1431"/>
      <c r="OLD7" s="1431"/>
      <c r="OLE7" s="1431"/>
      <c r="OLF7" s="1431"/>
      <c r="OLG7" s="1431"/>
      <c r="OLH7" s="1431"/>
      <c r="OLI7" s="1431"/>
      <c r="OLJ7" s="1431"/>
      <c r="OLK7" s="1431"/>
      <c r="OLL7" s="1431"/>
      <c r="OLM7" s="1431"/>
      <c r="OLN7" s="1431"/>
      <c r="OLO7" s="1431"/>
      <c r="OLP7" s="1431"/>
      <c r="OLQ7" s="1431"/>
      <c r="OLR7" s="1431"/>
      <c r="OLS7" s="1431"/>
      <c r="OLT7" s="1431"/>
      <c r="OLU7" s="1431"/>
      <c r="OLV7" s="1431"/>
      <c r="OLW7" s="1431"/>
      <c r="OLX7" s="1431"/>
      <c r="OLY7" s="1431"/>
      <c r="OLZ7" s="1431"/>
      <c r="OMA7" s="1431"/>
      <c r="OMB7" s="1431"/>
      <c r="OMC7" s="1431"/>
      <c r="OMD7" s="1431"/>
      <c r="OME7" s="1431"/>
      <c r="OMF7" s="1431"/>
      <c r="OMG7" s="1431"/>
      <c r="OMH7" s="1431"/>
      <c r="OMI7" s="1431"/>
      <c r="OMJ7" s="1431"/>
      <c r="OMK7" s="1431"/>
      <c r="OML7" s="1431"/>
      <c r="OMM7" s="1431"/>
      <c r="OMN7" s="1431"/>
      <c r="OMO7" s="1431"/>
      <c r="OMP7" s="1431"/>
      <c r="OMQ7" s="1431"/>
      <c r="OMR7" s="1431"/>
      <c r="OMS7" s="1431"/>
      <c r="OMT7" s="1431"/>
      <c r="OMU7" s="1431"/>
      <c r="OMV7" s="1431"/>
      <c r="OMW7" s="1431"/>
      <c r="OMX7" s="1431"/>
      <c r="OMY7" s="1431"/>
      <c r="OMZ7" s="1431"/>
      <c r="ONA7" s="1431"/>
      <c r="ONB7" s="1431"/>
      <c r="ONC7" s="1431"/>
      <c r="OND7" s="1431"/>
      <c r="ONE7" s="1431"/>
      <c r="ONF7" s="1431"/>
      <c r="ONG7" s="1431"/>
      <c r="ONH7" s="1431"/>
      <c r="ONI7" s="1431"/>
      <c r="ONJ7" s="1431"/>
      <c r="ONK7" s="1431"/>
      <c r="ONL7" s="1431"/>
      <c r="ONM7" s="1431"/>
      <c r="ONN7" s="1431"/>
      <c r="ONO7" s="1431"/>
      <c r="ONP7" s="1431"/>
      <c r="ONQ7" s="1431"/>
      <c r="ONR7" s="1431"/>
      <c r="ONS7" s="1431"/>
      <c r="ONT7" s="1431"/>
      <c r="ONU7" s="1431"/>
      <c r="ONV7" s="1431"/>
      <c r="ONW7" s="1431"/>
      <c r="ONX7" s="1431"/>
      <c r="ONY7" s="1431"/>
      <c r="ONZ7" s="1431"/>
      <c r="OOA7" s="1431"/>
      <c r="OOB7" s="1431"/>
      <c r="OOC7" s="1431"/>
      <c r="OOD7" s="1431"/>
      <c r="OOE7" s="1431"/>
      <c r="OOF7" s="1431"/>
      <c r="OOG7" s="1431"/>
      <c r="OOH7" s="1431"/>
      <c r="OOI7" s="1431"/>
      <c r="OOJ7" s="1431"/>
      <c r="OOK7" s="1431"/>
      <c r="OOL7" s="1431"/>
      <c r="OOM7" s="1431"/>
      <c r="OON7" s="1431"/>
      <c r="OOO7" s="1431"/>
      <c r="OOP7" s="1431"/>
      <c r="OOQ7" s="1431"/>
      <c r="OOR7" s="1431"/>
      <c r="OOS7" s="1431"/>
      <c r="OOT7" s="1431"/>
      <c r="OOU7" s="1431"/>
      <c r="OOV7" s="1431"/>
      <c r="OOW7" s="1431"/>
      <c r="OOX7" s="1431"/>
      <c r="OOY7" s="1431"/>
      <c r="OOZ7" s="1431"/>
      <c r="OPA7" s="1431"/>
      <c r="OPB7" s="1431"/>
      <c r="OPC7" s="1431"/>
      <c r="OPD7" s="1431"/>
      <c r="OPE7" s="1431"/>
      <c r="OPF7" s="1431"/>
      <c r="OPG7" s="1431"/>
      <c r="OPH7" s="1431"/>
      <c r="OPI7" s="1431"/>
      <c r="OPJ7" s="1431"/>
      <c r="OPK7" s="1431"/>
      <c r="OPL7" s="1431"/>
      <c r="OPM7" s="1431"/>
      <c r="OPN7" s="1431"/>
      <c r="OPO7" s="1431"/>
      <c r="OPP7" s="1431"/>
      <c r="OPQ7" s="1431"/>
      <c r="OPR7" s="1431"/>
      <c r="OPS7" s="1431"/>
      <c r="OPT7" s="1431"/>
      <c r="OPU7" s="1431"/>
      <c r="OPV7" s="1431"/>
      <c r="OPW7" s="1431"/>
      <c r="OPX7" s="1431"/>
      <c r="OPY7" s="1431"/>
      <c r="OPZ7" s="1431"/>
      <c r="OQA7" s="1431"/>
      <c r="OQB7" s="1431"/>
      <c r="OQC7" s="1431"/>
      <c r="OQD7" s="1431"/>
      <c r="OQE7" s="1431"/>
      <c r="OQF7" s="1431"/>
      <c r="OQG7" s="1431"/>
      <c r="OQH7" s="1431"/>
      <c r="OQI7" s="1431"/>
      <c r="OQJ7" s="1431"/>
      <c r="OQK7" s="1431"/>
      <c r="OQL7" s="1431"/>
      <c r="OQM7" s="1431"/>
      <c r="OQN7" s="1431"/>
      <c r="OQO7" s="1431"/>
      <c r="OQP7" s="1431"/>
      <c r="OQQ7" s="1431"/>
      <c r="OQR7" s="1431"/>
      <c r="OQS7" s="1431"/>
      <c r="OQT7" s="1431"/>
      <c r="OQU7" s="1431"/>
      <c r="OQV7" s="1431"/>
      <c r="OQW7" s="1431"/>
      <c r="OQX7" s="1431"/>
      <c r="OQY7" s="1431"/>
      <c r="OQZ7" s="1431"/>
      <c r="ORA7" s="1431"/>
      <c r="ORB7" s="1431"/>
      <c r="ORC7" s="1431"/>
      <c r="ORD7" s="1431"/>
      <c r="ORE7" s="1431"/>
      <c r="ORF7" s="1431"/>
      <c r="ORG7" s="1431"/>
      <c r="ORH7" s="1431"/>
      <c r="ORI7" s="1431"/>
      <c r="ORJ7" s="1431"/>
      <c r="ORK7" s="1431"/>
      <c r="ORL7" s="1431"/>
      <c r="ORM7" s="1431"/>
      <c r="ORN7" s="1431"/>
      <c r="ORO7" s="1431"/>
      <c r="ORP7" s="1431"/>
      <c r="ORQ7" s="1431"/>
      <c r="ORR7" s="1431"/>
      <c r="ORS7" s="1431"/>
      <c r="ORT7" s="1431"/>
      <c r="ORU7" s="1431"/>
      <c r="ORV7" s="1431"/>
      <c r="ORW7" s="1431"/>
      <c r="ORX7" s="1431"/>
      <c r="ORY7" s="1431"/>
      <c r="ORZ7" s="1431"/>
      <c r="OSA7" s="1431"/>
      <c r="OSB7" s="1431"/>
      <c r="OSC7" s="1431"/>
      <c r="OSD7" s="1431"/>
      <c r="OSE7" s="1431"/>
      <c r="OSF7" s="1431"/>
      <c r="OSG7" s="1431"/>
      <c r="OSH7" s="1431"/>
      <c r="OSI7" s="1431"/>
      <c r="OSJ7" s="1431"/>
      <c r="OSK7" s="1431"/>
      <c r="OSL7" s="1431"/>
      <c r="OSM7" s="1431"/>
      <c r="OSN7" s="1431"/>
      <c r="OSO7" s="1431"/>
      <c r="OSP7" s="1431"/>
      <c r="OSQ7" s="1431"/>
      <c r="OSR7" s="1431"/>
      <c r="OSS7" s="1431"/>
      <c r="OST7" s="1431"/>
      <c r="OSU7" s="1431"/>
      <c r="OSV7" s="1431"/>
      <c r="OSW7" s="1431"/>
      <c r="OSX7" s="1431"/>
      <c r="OSY7" s="1431"/>
      <c r="OSZ7" s="1431"/>
      <c r="OTA7" s="1431"/>
      <c r="OTB7" s="1431"/>
      <c r="OTC7" s="1431"/>
      <c r="OTD7" s="1431"/>
      <c r="OTE7" s="1431"/>
      <c r="OTF7" s="1431"/>
      <c r="OTG7" s="1431"/>
      <c r="OTH7" s="1431"/>
      <c r="OTI7" s="1431"/>
      <c r="OTJ7" s="1431"/>
      <c r="OTK7" s="1431"/>
      <c r="OTL7" s="1431"/>
      <c r="OTM7" s="1431"/>
      <c r="OTN7" s="1431"/>
      <c r="OTO7" s="1431"/>
      <c r="OTP7" s="1431"/>
      <c r="OTQ7" s="1431"/>
      <c r="OTR7" s="1431"/>
      <c r="OTS7" s="1431"/>
      <c r="OTT7" s="1431"/>
      <c r="OTU7" s="1431"/>
      <c r="OTV7" s="1431"/>
      <c r="OTW7" s="1431"/>
      <c r="OTX7" s="1431"/>
      <c r="OTY7" s="1431"/>
      <c r="OTZ7" s="1431"/>
      <c r="OUA7" s="1431"/>
      <c r="OUB7" s="1431"/>
      <c r="OUC7" s="1431"/>
      <c r="OUD7" s="1431"/>
      <c r="OUE7" s="1431"/>
      <c r="OUF7" s="1431"/>
      <c r="OUG7" s="1431"/>
      <c r="OUH7" s="1431"/>
      <c r="OUI7" s="1431"/>
      <c r="OUJ7" s="1431"/>
      <c r="OUK7" s="1431"/>
      <c r="OUL7" s="1431"/>
      <c r="OUM7" s="1431"/>
      <c r="OUN7" s="1431"/>
      <c r="OUO7" s="1431"/>
      <c r="OUP7" s="1431"/>
      <c r="OUQ7" s="1431"/>
      <c r="OUR7" s="1431"/>
      <c r="OUS7" s="1431"/>
      <c r="OUT7" s="1431"/>
      <c r="OUU7" s="1431"/>
      <c r="OUV7" s="1431"/>
      <c r="OUW7" s="1431"/>
      <c r="OUX7" s="1431"/>
      <c r="OUY7" s="1431"/>
      <c r="OUZ7" s="1431"/>
      <c r="OVA7" s="1431"/>
      <c r="OVB7" s="1431"/>
      <c r="OVC7" s="1431"/>
      <c r="OVD7" s="1431"/>
      <c r="OVE7" s="1431"/>
      <c r="OVF7" s="1431"/>
      <c r="OVG7" s="1431"/>
      <c r="OVH7" s="1431"/>
      <c r="OVI7" s="1431"/>
      <c r="OVJ7" s="1431"/>
      <c r="OVK7" s="1431"/>
      <c r="OVL7" s="1431"/>
      <c r="OVM7" s="1431"/>
      <c r="OVN7" s="1431"/>
      <c r="OVO7" s="1431"/>
      <c r="OVP7" s="1431"/>
      <c r="OVQ7" s="1431"/>
      <c r="OVR7" s="1431"/>
      <c r="OVS7" s="1431"/>
      <c r="OVT7" s="1431"/>
      <c r="OVU7" s="1431"/>
      <c r="OVV7" s="1431"/>
      <c r="OVW7" s="1431"/>
      <c r="OVX7" s="1431"/>
      <c r="OVY7" s="1431"/>
      <c r="OVZ7" s="1431"/>
      <c r="OWA7" s="1431"/>
      <c r="OWB7" s="1431"/>
      <c r="OWC7" s="1431"/>
      <c r="OWD7" s="1431"/>
      <c r="OWE7" s="1431"/>
      <c r="OWF7" s="1431"/>
      <c r="OWG7" s="1431"/>
      <c r="OWH7" s="1431"/>
      <c r="OWI7" s="1431"/>
      <c r="OWJ7" s="1431"/>
      <c r="OWK7" s="1431"/>
      <c r="OWL7" s="1431"/>
      <c r="OWM7" s="1431"/>
      <c r="OWN7" s="1431"/>
      <c r="OWO7" s="1431"/>
      <c r="OWP7" s="1431"/>
      <c r="OWQ7" s="1431"/>
      <c r="OWR7" s="1431"/>
      <c r="OWS7" s="1431"/>
      <c r="OWT7" s="1431"/>
      <c r="OWU7" s="1431"/>
      <c r="OWV7" s="1431"/>
      <c r="OWW7" s="1431"/>
      <c r="OWX7" s="1431"/>
      <c r="OWY7" s="1431"/>
      <c r="OWZ7" s="1431"/>
      <c r="OXA7" s="1431"/>
      <c r="OXB7" s="1431"/>
      <c r="OXC7" s="1431"/>
      <c r="OXD7" s="1431"/>
      <c r="OXE7" s="1431"/>
      <c r="OXF7" s="1431"/>
      <c r="OXG7" s="1431"/>
      <c r="OXH7" s="1431"/>
      <c r="OXI7" s="1431"/>
      <c r="OXJ7" s="1431"/>
      <c r="OXK7" s="1431"/>
      <c r="OXL7" s="1431"/>
      <c r="OXM7" s="1431"/>
      <c r="OXN7" s="1431"/>
      <c r="OXO7" s="1431"/>
      <c r="OXP7" s="1431"/>
      <c r="OXQ7" s="1431"/>
      <c r="OXR7" s="1431"/>
      <c r="OXS7" s="1431"/>
      <c r="OXT7" s="1431"/>
      <c r="OXU7" s="1431"/>
      <c r="OXV7" s="1431"/>
      <c r="OXW7" s="1431"/>
      <c r="OXX7" s="1431"/>
      <c r="OXY7" s="1431"/>
      <c r="OXZ7" s="1431"/>
      <c r="OYA7" s="1431"/>
      <c r="OYB7" s="1431"/>
      <c r="OYC7" s="1431"/>
      <c r="OYD7" s="1431"/>
      <c r="OYE7" s="1431"/>
      <c r="OYF7" s="1431"/>
      <c r="OYG7" s="1431"/>
      <c r="OYH7" s="1431"/>
      <c r="OYI7" s="1431"/>
      <c r="OYJ7" s="1431"/>
      <c r="OYK7" s="1431"/>
      <c r="OYL7" s="1431"/>
      <c r="OYM7" s="1431"/>
      <c r="OYN7" s="1431"/>
      <c r="OYO7" s="1431"/>
      <c r="OYP7" s="1431"/>
      <c r="OYQ7" s="1431"/>
      <c r="OYR7" s="1431"/>
      <c r="OYS7" s="1431"/>
      <c r="OYT7" s="1431"/>
      <c r="OYU7" s="1431"/>
      <c r="OYV7" s="1431"/>
      <c r="OYW7" s="1431"/>
      <c r="OYX7" s="1431"/>
      <c r="OYY7" s="1431"/>
      <c r="OYZ7" s="1431"/>
      <c r="OZA7" s="1431"/>
      <c r="OZB7" s="1431"/>
      <c r="OZC7" s="1431"/>
      <c r="OZD7" s="1431"/>
      <c r="OZE7" s="1431"/>
      <c r="OZF7" s="1431"/>
      <c r="OZG7" s="1431"/>
      <c r="OZH7" s="1431"/>
      <c r="OZI7" s="1431"/>
      <c r="OZJ7" s="1431"/>
      <c r="OZK7" s="1431"/>
      <c r="OZL7" s="1431"/>
      <c r="OZM7" s="1431"/>
      <c r="OZN7" s="1431"/>
      <c r="OZO7" s="1431"/>
      <c r="OZP7" s="1431"/>
      <c r="OZQ7" s="1431"/>
      <c r="OZR7" s="1431"/>
      <c r="OZS7" s="1431"/>
      <c r="OZT7" s="1431"/>
      <c r="OZU7" s="1431"/>
      <c r="OZV7" s="1431"/>
      <c r="OZW7" s="1431"/>
      <c r="OZX7" s="1431"/>
      <c r="OZY7" s="1431"/>
      <c r="OZZ7" s="1431"/>
      <c r="PAA7" s="1431"/>
      <c r="PAB7" s="1431"/>
      <c r="PAC7" s="1431"/>
      <c r="PAD7" s="1431"/>
      <c r="PAE7" s="1431"/>
      <c r="PAF7" s="1431"/>
      <c r="PAG7" s="1431"/>
      <c r="PAH7" s="1431"/>
      <c r="PAI7" s="1431"/>
      <c r="PAJ7" s="1431"/>
      <c r="PAK7" s="1431"/>
      <c r="PAL7" s="1431"/>
      <c r="PAM7" s="1431"/>
      <c r="PAN7" s="1431"/>
      <c r="PAO7" s="1431"/>
      <c r="PAP7" s="1431"/>
      <c r="PAQ7" s="1431"/>
      <c r="PAR7" s="1431"/>
      <c r="PAS7" s="1431"/>
      <c r="PAT7" s="1431"/>
      <c r="PAU7" s="1431"/>
      <c r="PAV7" s="1431"/>
      <c r="PAW7" s="1431"/>
      <c r="PAX7" s="1431"/>
      <c r="PAY7" s="1431"/>
      <c r="PAZ7" s="1431"/>
      <c r="PBA7" s="1431"/>
      <c r="PBB7" s="1431"/>
      <c r="PBC7" s="1431"/>
      <c r="PBD7" s="1431"/>
      <c r="PBE7" s="1431"/>
      <c r="PBF7" s="1431"/>
      <c r="PBG7" s="1431"/>
      <c r="PBH7" s="1431"/>
      <c r="PBI7" s="1431"/>
      <c r="PBJ7" s="1431"/>
      <c r="PBK7" s="1431"/>
      <c r="PBL7" s="1431"/>
      <c r="PBM7" s="1431"/>
      <c r="PBN7" s="1431"/>
      <c r="PBO7" s="1431"/>
      <c r="PBP7" s="1431"/>
      <c r="PBQ7" s="1431"/>
      <c r="PBR7" s="1431"/>
      <c r="PBS7" s="1431"/>
      <c r="PBT7" s="1431"/>
      <c r="PBU7" s="1431"/>
      <c r="PBV7" s="1431"/>
      <c r="PBW7" s="1431"/>
      <c r="PBX7" s="1431"/>
      <c r="PBY7" s="1431"/>
      <c r="PBZ7" s="1431"/>
      <c r="PCA7" s="1431"/>
      <c r="PCB7" s="1431"/>
      <c r="PCC7" s="1431"/>
      <c r="PCD7" s="1431"/>
      <c r="PCE7" s="1431"/>
      <c r="PCF7" s="1431"/>
      <c r="PCG7" s="1431"/>
      <c r="PCH7" s="1431"/>
      <c r="PCI7" s="1431"/>
      <c r="PCJ7" s="1431"/>
      <c r="PCK7" s="1431"/>
      <c r="PCL7" s="1431"/>
      <c r="PCM7" s="1431"/>
      <c r="PCN7" s="1431"/>
      <c r="PCO7" s="1431"/>
      <c r="PCP7" s="1431"/>
      <c r="PCQ7" s="1431"/>
      <c r="PCR7" s="1431"/>
      <c r="PCS7" s="1431"/>
      <c r="PCT7" s="1431"/>
      <c r="PCU7" s="1431"/>
      <c r="PCV7" s="1431"/>
      <c r="PCW7" s="1431"/>
      <c r="PCX7" s="1431"/>
      <c r="PCY7" s="1431"/>
      <c r="PCZ7" s="1431"/>
      <c r="PDA7" s="1431"/>
      <c r="PDB7" s="1431"/>
      <c r="PDC7" s="1431"/>
      <c r="PDD7" s="1431"/>
      <c r="PDE7" s="1431"/>
      <c r="PDF7" s="1431"/>
      <c r="PDG7" s="1431"/>
      <c r="PDH7" s="1431"/>
      <c r="PDI7" s="1431"/>
      <c r="PDJ7" s="1431"/>
      <c r="PDK7" s="1431"/>
      <c r="PDL7" s="1431"/>
      <c r="PDM7" s="1431"/>
      <c r="PDN7" s="1431"/>
      <c r="PDO7" s="1431"/>
      <c r="PDP7" s="1431"/>
      <c r="PDQ7" s="1431"/>
      <c r="PDR7" s="1431"/>
      <c r="PDS7" s="1431"/>
      <c r="PDT7" s="1431"/>
      <c r="PDU7" s="1431"/>
      <c r="PDV7" s="1431"/>
      <c r="PDW7" s="1431"/>
      <c r="PDX7" s="1431"/>
      <c r="PDY7" s="1431"/>
      <c r="PDZ7" s="1431"/>
      <c r="PEA7" s="1431"/>
      <c r="PEB7" s="1431"/>
      <c r="PEC7" s="1431"/>
      <c r="PED7" s="1431"/>
      <c r="PEE7" s="1431"/>
      <c r="PEF7" s="1431"/>
      <c r="PEG7" s="1431"/>
      <c r="PEH7" s="1431"/>
      <c r="PEI7" s="1431"/>
      <c r="PEJ7" s="1431"/>
      <c r="PEK7" s="1431"/>
      <c r="PEL7" s="1431"/>
      <c r="PEM7" s="1431"/>
      <c r="PEN7" s="1431"/>
      <c r="PEO7" s="1431"/>
      <c r="PEP7" s="1431"/>
      <c r="PEQ7" s="1431"/>
      <c r="PER7" s="1431"/>
      <c r="PES7" s="1431"/>
      <c r="PET7" s="1431"/>
      <c r="PEU7" s="1431"/>
      <c r="PEV7" s="1431"/>
      <c r="PEW7" s="1431"/>
      <c r="PEX7" s="1431"/>
      <c r="PEY7" s="1431"/>
      <c r="PEZ7" s="1431"/>
      <c r="PFA7" s="1431"/>
      <c r="PFB7" s="1431"/>
      <c r="PFC7" s="1431"/>
      <c r="PFD7" s="1431"/>
      <c r="PFE7" s="1431"/>
      <c r="PFF7" s="1431"/>
      <c r="PFG7" s="1431"/>
      <c r="PFH7" s="1431"/>
      <c r="PFI7" s="1431"/>
      <c r="PFJ7" s="1431"/>
      <c r="PFK7" s="1431"/>
      <c r="PFL7" s="1431"/>
      <c r="PFM7" s="1431"/>
      <c r="PFN7" s="1431"/>
      <c r="PFO7" s="1431"/>
      <c r="PFP7" s="1431"/>
      <c r="PFQ7" s="1431"/>
      <c r="PFR7" s="1431"/>
      <c r="PFS7" s="1431"/>
      <c r="PFT7" s="1431"/>
      <c r="PFU7" s="1431"/>
      <c r="PFV7" s="1431"/>
      <c r="PFW7" s="1431"/>
      <c r="PFX7" s="1431"/>
      <c r="PFY7" s="1431"/>
      <c r="PFZ7" s="1431"/>
      <c r="PGA7" s="1431"/>
      <c r="PGB7" s="1431"/>
      <c r="PGC7" s="1431"/>
      <c r="PGD7" s="1431"/>
      <c r="PGE7" s="1431"/>
      <c r="PGF7" s="1431"/>
      <c r="PGG7" s="1431"/>
      <c r="PGH7" s="1431"/>
      <c r="PGI7" s="1431"/>
      <c r="PGJ7" s="1431"/>
      <c r="PGK7" s="1431"/>
      <c r="PGL7" s="1431"/>
      <c r="PGM7" s="1431"/>
      <c r="PGN7" s="1431"/>
      <c r="PGO7" s="1431"/>
      <c r="PGP7" s="1431"/>
      <c r="PGQ7" s="1431"/>
      <c r="PGR7" s="1431"/>
      <c r="PGS7" s="1431"/>
      <c r="PGT7" s="1431"/>
      <c r="PGU7" s="1431"/>
      <c r="PGV7" s="1431"/>
      <c r="PGW7" s="1431"/>
      <c r="PGX7" s="1431"/>
      <c r="PGY7" s="1431"/>
      <c r="PGZ7" s="1431"/>
      <c r="PHA7" s="1431"/>
      <c r="PHB7" s="1431"/>
      <c r="PHC7" s="1431"/>
      <c r="PHD7" s="1431"/>
      <c r="PHE7" s="1431"/>
      <c r="PHF7" s="1431"/>
      <c r="PHG7" s="1431"/>
      <c r="PHH7" s="1431"/>
      <c r="PHI7" s="1431"/>
      <c r="PHJ7" s="1431"/>
      <c r="PHK7" s="1431"/>
      <c r="PHL7" s="1431"/>
      <c r="PHM7" s="1431"/>
      <c r="PHN7" s="1431"/>
      <c r="PHO7" s="1431"/>
      <c r="PHP7" s="1431"/>
      <c r="PHQ7" s="1431"/>
      <c r="PHR7" s="1431"/>
      <c r="PHS7" s="1431"/>
      <c r="PHT7" s="1431"/>
      <c r="PHU7" s="1431"/>
      <c r="PHV7" s="1431"/>
      <c r="PHW7" s="1431"/>
      <c r="PHX7" s="1431"/>
      <c r="PHY7" s="1431"/>
      <c r="PHZ7" s="1431"/>
      <c r="PIA7" s="1431"/>
      <c r="PIB7" s="1431"/>
      <c r="PIC7" s="1431"/>
      <c r="PID7" s="1431"/>
      <c r="PIE7" s="1431"/>
      <c r="PIF7" s="1431"/>
      <c r="PIG7" s="1431"/>
      <c r="PIH7" s="1431"/>
      <c r="PII7" s="1431"/>
      <c r="PIJ7" s="1431"/>
      <c r="PIK7" s="1431"/>
      <c r="PIL7" s="1431"/>
      <c r="PIM7" s="1431"/>
      <c r="PIN7" s="1431"/>
      <c r="PIO7" s="1431"/>
      <c r="PIP7" s="1431"/>
      <c r="PIQ7" s="1431"/>
      <c r="PIR7" s="1431"/>
      <c r="PIS7" s="1431"/>
      <c r="PIT7" s="1431"/>
      <c r="PIU7" s="1431"/>
      <c r="PIV7" s="1431"/>
      <c r="PIW7" s="1431"/>
      <c r="PIX7" s="1431"/>
      <c r="PIY7" s="1431"/>
      <c r="PIZ7" s="1431"/>
      <c r="PJA7" s="1431"/>
      <c r="PJB7" s="1431"/>
      <c r="PJC7" s="1431"/>
      <c r="PJD7" s="1431"/>
      <c r="PJE7" s="1431"/>
      <c r="PJF7" s="1431"/>
      <c r="PJG7" s="1431"/>
      <c r="PJH7" s="1431"/>
      <c r="PJI7" s="1431"/>
      <c r="PJJ7" s="1431"/>
      <c r="PJK7" s="1431"/>
      <c r="PJL7" s="1431"/>
      <c r="PJM7" s="1431"/>
      <c r="PJN7" s="1431"/>
      <c r="PJO7" s="1431"/>
      <c r="PJP7" s="1431"/>
      <c r="PJQ7" s="1431"/>
      <c r="PJR7" s="1431"/>
      <c r="PJS7" s="1431"/>
      <c r="PJT7" s="1431"/>
      <c r="PJU7" s="1431"/>
      <c r="PJV7" s="1431"/>
      <c r="PJW7" s="1431"/>
      <c r="PJX7" s="1431"/>
      <c r="PJY7" s="1431"/>
      <c r="PJZ7" s="1431"/>
      <c r="PKA7" s="1431"/>
      <c r="PKB7" s="1431"/>
      <c r="PKC7" s="1431"/>
      <c r="PKD7" s="1431"/>
      <c r="PKE7" s="1431"/>
      <c r="PKF7" s="1431"/>
      <c r="PKG7" s="1431"/>
      <c r="PKH7" s="1431"/>
      <c r="PKI7" s="1431"/>
      <c r="PKJ7" s="1431"/>
      <c r="PKK7" s="1431"/>
      <c r="PKL7" s="1431"/>
      <c r="PKM7" s="1431"/>
      <c r="PKN7" s="1431"/>
      <c r="PKO7" s="1431"/>
      <c r="PKP7" s="1431"/>
      <c r="PKQ7" s="1431"/>
      <c r="PKR7" s="1431"/>
      <c r="PKS7" s="1431"/>
      <c r="PKT7" s="1431"/>
      <c r="PKU7" s="1431"/>
      <c r="PKV7" s="1431"/>
      <c r="PKW7" s="1431"/>
      <c r="PKX7" s="1431"/>
      <c r="PKY7" s="1431"/>
      <c r="PKZ7" s="1431"/>
      <c r="PLA7" s="1431"/>
      <c r="PLB7" s="1431"/>
      <c r="PLC7" s="1431"/>
      <c r="PLD7" s="1431"/>
      <c r="PLE7" s="1431"/>
      <c r="PLF7" s="1431"/>
      <c r="PLG7" s="1431"/>
      <c r="PLH7" s="1431"/>
      <c r="PLI7" s="1431"/>
      <c r="PLJ7" s="1431"/>
      <c r="PLK7" s="1431"/>
      <c r="PLL7" s="1431"/>
      <c r="PLM7" s="1431"/>
      <c r="PLN7" s="1431"/>
      <c r="PLO7" s="1431"/>
      <c r="PLP7" s="1431"/>
      <c r="PLQ7" s="1431"/>
      <c r="PLR7" s="1431"/>
      <c r="PLS7" s="1431"/>
      <c r="PLT7" s="1431"/>
      <c r="PLU7" s="1431"/>
      <c r="PLV7" s="1431"/>
      <c r="PLW7" s="1431"/>
      <c r="PLX7" s="1431"/>
      <c r="PLY7" s="1431"/>
      <c r="PLZ7" s="1431"/>
      <c r="PMA7" s="1431"/>
      <c r="PMB7" s="1431"/>
      <c r="PMC7" s="1431"/>
      <c r="PMD7" s="1431"/>
      <c r="PME7" s="1431"/>
      <c r="PMF7" s="1431"/>
      <c r="PMG7" s="1431"/>
      <c r="PMH7" s="1431"/>
      <c r="PMI7" s="1431"/>
      <c r="PMJ7" s="1431"/>
      <c r="PMK7" s="1431"/>
      <c r="PML7" s="1431"/>
      <c r="PMM7" s="1431"/>
      <c r="PMN7" s="1431"/>
      <c r="PMO7" s="1431"/>
      <c r="PMP7" s="1431"/>
      <c r="PMQ7" s="1431"/>
      <c r="PMR7" s="1431"/>
      <c r="PMS7" s="1431"/>
      <c r="PMT7" s="1431"/>
      <c r="PMU7" s="1431"/>
      <c r="PMV7" s="1431"/>
      <c r="PMW7" s="1431"/>
      <c r="PMX7" s="1431"/>
      <c r="PMY7" s="1431"/>
      <c r="PMZ7" s="1431"/>
      <c r="PNA7" s="1431"/>
      <c r="PNB7" s="1431"/>
      <c r="PNC7" s="1431"/>
      <c r="PND7" s="1431"/>
      <c r="PNE7" s="1431"/>
      <c r="PNF7" s="1431"/>
      <c r="PNG7" s="1431"/>
      <c r="PNH7" s="1431"/>
      <c r="PNI7" s="1431"/>
      <c r="PNJ7" s="1431"/>
      <c r="PNK7" s="1431"/>
      <c r="PNL7" s="1431"/>
      <c r="PNM7" s="1431"/>
      <c r="PNN7" s="1431"/>
      <c r="PNO7" s="1431"/>
      <c r="PNP7" s="1431"/>
      <c r="PNQ7" s="1431"/>
      <c r="PNR7" s="1431"/>
      <c r="PNS7" s="1431"/>
      <c r="PNT7" s="1431"/>
      <c r="PNU7" s="1431"/>
      <c r="PNV7" s="1431"/>
      <c r="PNW7" s="1431"/>
      <c r="PNX7" s="1431"/>
      <c r="PNY7" s="1431"/>
      <c r="PNZ7" s="1431"/>
      <c r="POA7" s="1431"/>
      <c r="POB7" s="1431"/>
      <c r="POC7" s="1431"/>
      <c r="POD7" s="1431"/>
      <c r="POE7" s="1431"/>
      <c r="POF7" s="1431"/>
      <c r="POG7" s="1431"/>
      <c r="POH7" s="1431"/>
      <c r="POI7" s="1431"/>
      <c r="POJ7" s="1431"/>
      <c r="POK7" s="1431"/>
      <c r="POL7" s="1431"/>
      <c r="POM7" s="1431"/>
      <c r="PON7" s="1431"/>
      <c r="POO7" s="1431"/>
      <c r="POP7" s="1431"/>
      <c r="POQ7" s="1431"/>
      <c r="POR7" s="1431"/>
      <c r="POS7" s="1431"/>
      <c r="POT7" s="1431"/>
      <c r="POU7" s="1431"/>
      <c r="POV7" s="1431"/>
      <c r="POW7" s="1431"/>
      <c r="POX7" s="1431"/>
      <c r="POY7" s="1431"/>
      <c r="POZ7" s="1431"/>
      <c r="PPA7" s="1431"/>
      <c r="PPB7" s="1431"/>
      <c r="PPC7" s="1431"/>
      <c r="PPD7" s="1431"/>
      <c r="PPE7" s="1431"/>
      <c r="PPF7" s="1431"/>
      <c r="PPG7" s="1431"/>
      <c r="PPH7" s="1431"/>
      <c r="PPI7" s="1431"/>
      <c r="PPJ7" s="1431"/>
      <c r="PPK7" s="1431"/>
      <c r="PPL7" s="1431"/>
      <c r="PPM7" s="1431"/>
      <c r="PPN7" s="1431"/>
      <c r="PPO7" s="1431"/>
      <c r="PPP7" s="1431"/>
      <c r="PPQ7" s="1431"/>
      <c r="PPR7" s="1431"/>
      <c r="PPS7" s="1431"/>
      <c r="PPT7" s="1431"/>
      <c r="PPU7" s="1431"/>
      <c r="PPV7" s="1431"/>
      <c r="PPW7" s="1431"/>
      <c r="PPX7" s="1431"/>
      <c r="PPY7" s="1431"/>
      <c r="PPZ7" s="1431"/>
      <c r="PQA7" s="1431"/>
      <c r="PQB7" s="1431"/>
      <c r="PQC7" s="1431"/>
      <c r="PQD7" s="1431"/>
      <c r="PQE7" s="1431"/>
      <c r="PQF7" s="1431"/>
      <c r="PQG7" s="1431"/>
      <c r="PQH7" s="1431"/>
      <c r="PQI7" s="1431"/>
      <c r="PQJ7" s="1431"/>
      <c r="PQK7" s="1431"/>
      <c r="PQL7" s="1431"/>
      <c r="PQM7" s="1431"/>
      <c r="PQN7" s="1431"/>
      <c r="PQO7" s="1431"/>
      <c r="PQP7" s="1431"/>
      <c r="PQQ7" s="1431"/>
      <c r="PQR7" s="1431"/>
      <c r="PQS7" s="1431"/>
      <c r="PQT7" s="1431"/>
      <c r="PQU7" s="1431"/>
      <c r="PQV7" s="1431"/>
      <c r="PQW7" s="1431"/>
      <c r="PQX7" s="1431"/>
      <c r="PQY7" s="1431"/>
      <c r="PQZ7" s="1431"/>
      <c r="PRA7" s="1431"/>
      <c r="PRB7" s="1431"/>
      <c r="PRC7" s="1431"/>
      <c r="PRD7" s="1431"/>
      <c r="PRE7" s="1431"/>
      <c r="PRF7" s="1431"/>
      <c r="PRG7" s="1431"/>
      <c r="PRH7" s="1431"/>
      <c r="PRI7" s="1431"/>
      <c r="PRJ7" s="1431"/>
      <c r="PRK7" s="1431"/>
      <c r="PRL7" s="1431"/>
      <c r="PRM7" s="1431"/>
      <c r="PRN7" s="1431"/>
      <c r="PRO7" s="1431"/>
      <c r="PRP7" s="1431"/>
      <c r="PRQ7" s="1431"/>
      <c r="PRR7" s="1431"/>
      <c r="PRS7" s="1431"/>
      <c r="PRT7" s="1431"/>
      <c r="PRU7" s="1431"/>
      <c r="PRV7" s="1431"/>
      <c r="PRW7" s="1431"/>
      <c r="PRX7" s="1431"/>
      <c r="PRY7" s="1431"/>
      <c r="PRZ7" s="1431"/>
      <c r="PSA7" s="1431"/>
      <c r="PSB7" s="1431"/>
      <c r="PSC7" s="1431"/>
      <c r="PSD7" s="1431"/>
      <c r="PSE7" s="1431"/>
      <c r="PSF7" s="1431"/>
      <c r="PSG7" s="1431"/>
      <c r="PSH7" s="1431"/>
      <c r="PSI7" s="1431"/>
      <c r="PSJ7" s="1431"/>
      <c r="PSK7" s="1431"/>
      <c r="PSL7" s="1431"/>
      <c r="PSM7" s="1431"/>
      <c r="PSN7" s="1431"/>
      <c r="PSO7" s="1431"/>
      <c r="PSP7" s="1431"/>
      <c r="PSQ7" s="1431"/>
      <c r="PSR7" s="1431"/>
      <c r="PSS7" s="1431"/>
      <c r="PST7" s="1431"/>
      <c r="PSU7" s="1431"/>
      <c r="PSV7" s="1431"/>
      <c r="PSW7" s="1431"/>
      <c r="PSX7" s="1431"/>
      <c r="PSY7" s="1431"/>
      <c r="PSZ7" s="1431"/>
      <c r="PTA7" s="1431"/>
      <c r="PTB7" s="1431"/>
      <c r="PTC7" s="1431"/>
      <c r="PTD7" s="1431"/>
      <c r="PTE7" s="1431"/>
      <c r="PTF7" s="1431"/>
      <c r="PTG7" s="1431"/>
      <c r="PTH7" s="1431"/>
      <c r="PTI7" s="1431"/>
      <c r="PTJ7" s="1431"/>
      <c r="PTK7" s="1431"/>
      <c r="PTL7" s="1431"/>
      <c r="PTM7" s="1431"/>
      <c r="PTN7" s="1431"/>
      <c r="PTO7" s="1431"/>
      <c r="PTP7" s="1431"/>
      <c r="PTQ7" s="1431"/>
      <c r="PTR7" s="1431"/>
      <c r="PTS7" s="1431"/>
      <c r="PTT7" s="1431"/>
      <c r="PTU7" s="1431"/>
      <c r="PTV7" s="1431"/>
      <c r="PTW7" s="1431"/>
      <c r="PTX7" s="1431"/>
      <c r="PTY7" s="1431"/>
      <c r="PTZ7" s="1431"/>
      <c r="PUA7" s="1431"/>
      <c r="PUB7" s="1431"/>
      <c r="PUC7" s="1431"/>
      <c r="PUD7" s="1431"/>
      <c r="PUE7" s="1431"/>
      <c r="PUF7" s="1431"/>
      <c r="PUG7" s="1431"/>
      <c r="PUH7" s="1431"/>
      <c r="PUI7" s="1431"/>
      <c r="PUJ7" s="1431"/>
      <c r="PUK7" s="1431"/>
      <c r="PUL7" s="1431"/>
      <c r="PUM7" s="1431"/>
      <c r="PUN7" s="1431"/>
      <c r="PUO7" s="1431"/>
      <c r="PUP7" s="1431"/>
      <c r="PUQ7" s="1431"/>
      <c r="PUR7" s="1431"/>
      <c r="PUS7" s="1431"/>
      <c r="PUT7" s="1431"/>
      <c r="PUU7" s="1431"/>
      <c r="PUV7" s="1431"/>
      <c r="PUW7" s="1431"/>
      <c r="PUX7" s="1431"/>
      <c r="PUY7" s="1431"/>
      <c r="PUZ7" s="1431"/>
      <c r="PVA7" s="1431"/>
      <c r="PVB7" s="1431"/>
      <c r="PVC7" s="1431"/>
      <c r="PVD7" s="1431"/>
      <c r="PVE7" s="1431"/>
      <c r="PVF7" s="1431"/>
      <c r="PVG7" s="1431"/>
      <c r="PVH7" s="1431"/>
      <c r="PVI7" s="1431"/>
      <c r="PVJ7" s="1431"/>
      <c r="PVK7" s="1431"/>
      <c r="PVL7" s="1431"/>
      <c r="PVM7" s="1431"/>
      <c r="PVN7" s="1431"/>
      <c r="PVO7" s="1431"/>
      <c r="PVP7" s="1431"/>
      <c r="PVQ7" s="1431"/>
      <c r="PVR7" s="1431"/>
      <c r="PVS7" s="1431"/>
      <c r="PVT7" s="1431"/>
      <c r="PVU7" s="1431"/>
      <c r="PVV7" s="1431"/>
      <c r="PVW7" s="1431"/>
      <c r="PVX7" s="1431"/>
      <c r="PVY7" s="1431"/>
      <c r="PVZ7" s="1431"/>
      <c r="PWA7" s="1431"/>
      <c r="PWB7" s="1431"/>
      <c r="PWC7" s="1431"/>
      <c r="PWD7" s="1431"/>
      <c r="PWE7" s="1431"/>
      <c r="PWF7" s="1431"/>
      <c r="PWG7" s="1431"/>
      <c r="PWH7" s="1431"/>
      <c r="PWI7" s="1431"/>
      <c r="PWJ7" s="1431"/>
      <c r="PWK7" s="1431"/>
      <c r="PWL7" s="1431"/>
      <c r="PWM7" s="1431"/>
      <c r="PWN7" s="1431"/>
      <c r="PWO7" s="1431"/>
      <c r="PWP7" s="1431"/>
      <c r="PWQ7" s="1431"/>
      <c r="PWR7" s="1431"/>
      <c r="PWS7" s="1431"/>
      <c r="PWT7" s="1431"/>
      <c r="PWU7" s="1431"/>
      <c r="PWV7" s="1431"/>
      <c r="PWW7" s="1431"/>
      <c r="PWX7" s="1431"/>
      <c r="PWY7" s="1431"/>
      <c r="PWZ7" s="1431"/>
      <c r="PXA7" s="1431"/>
      <c r="PXB7" s="1431"/>
      <c r="PXC7" s="1431"/>
      <c r="PXD7" s="1431"/>
      <c r="PXE7" s="1431"/>
      <c r="PXF7" s="1431"/>
      <c r="PXG7" s="1431"/>
      <c r="PXH7" s="1431"/>
      <c r="PXI7" s="1431"/>
      <c r="PXJ7" s="1431"/>
      <c r="PXK7" s="1431"/>
      <c r="PXL7" s="1431"/>
      <c r="PXM7" s="1431"/>
      <c r="PXN7" s="1431"/>
      <c r="PXO7" s="1431"/>
      <c r="PXP7" s="1431"/>
      <c r="PXQ7" s="1431"/>
      <c r="PXR7" s="1431"/>
      <c r="PXS7" s="1431"/>
      <c r="PXT7" s="1431"/>
      <c r="PXU7" s="1431"/>
      <c r="PXV7" s="1431"/>
      <c r="PXW7" s="1431"/>
      <c r="PXX7" s="1431"/>
      <c r="PXY7" s="1431"/>
      <c r="PXZ7" s="1431"/>
      <c r="PYA7" s="1431"/>
      <c r="PYB7" s="1431"/>
      <c r="PYC7" s="1431"/>
      <c r="PYD7" s="1431"/>
      <c r="PYE7" s="1431"/>
      <c r="PYF7" s="1431"/>
      <c r="PYG7" s="1431"/>
      <c r="PYH7" s="1431"/>
      <c r="PYI7" s="1431"/>
      <c r="PYJ7" s="1431"/>
      <c r="PYK7" s="1431"/>
      <c r="PYL7" s="1431"/>
      <c r="PYM7" s="1431"/>
      <c r="PYN7" s="1431"/>
      <c r="PYO7" s="1431"/>
      <c r="PYP7" s="1431"/>
      <c r="PYQ7" s="1431"/>
      <c r="PYR7" s="1431"/>
      <c r="PYS7" s="1431"/>
      <c r="PYT7" s="1431"/>
      <c r="PYU7" s="1431"/>
      <c r="PYV7" s="1431"/>
      <c r="PYW7" s="1431"/>
      <c r="PYX7" s="1431"/>
      <c r="PYY7" s="1431"/>
      <c r="PYZ7" s="1431"/>
      <c r="PZA7" s="1431"/>
      <c r="PZB7" s="1431"/>
      <c r="PZC7" s="1431"/>
      <c r="PZD7" s="1431"/>
      <c r="PZE7" s="1431"/>
      <c r="PZF7" s="1431"/>
      <c r="PZG7" s="1431"/>
      <c r="PZH7" s="1431"/>
      <c r="PZI7" s="1431"/>
      <c r="PZJ7" s="1431"/>
      <c r="PZK7" s="1431"/>
      <c r="PZL7" s="1431"/>
      <c r="PZM7" s="1431"/>
      <c r="PZN7" s="1431"/>
      <c r="PZO7" s="1431"/>
      <c r="PZP7" s="1431"/>
      <c r="PZQ7" s="1431"/>
      <c r="PZR7" s="1431"/>
      <c r="PZS7" s="1431"/>
      <c r="PZT7" s="1431"/>
      <c r="PZU7" s="1431"/>
      <c r="PZV7" s="1431"/>
      <c r="PZW7" s="1431"/>
      <c r="PZX7" s="1431"/>
      <c r="PZY7" s="1431"/>
      <c r="PZZ7" s="1431"/>
      <c r="QAA7" s="1431"/>
      <c r="QAB7" s="1431"/>
      <c r="QAC7" s="1431"/>
      <c r="QAD7" s="1431"/>
      <c r="QAE7" s="1431"/>
      <c r="QAF7" s="1431"/>
      <c r="QAG7" s="1431"/>
      <c r="QAH7" s="1431"/>
      <c r="QAI7" s="1431"/>
      <c r="QAJ7" s="1431"/>
      <c r="QAK7" s="1431"/>
      <c r="QAL7" s="1431"/>
      <c r="QAM7" s="1431"/>
      <c r="QAN7" s="1431"/>
      <c r="QAO7" s="1431"/>
      <c r="QAP7" s="1431"/>
      <c r="QAQ7" s="1431"/>
      <c r="QAR7" s="1431"/>
      <c r="QAS7" s="1431"/>
      <c r="QAT7" s="1431"/>
      <c r="QAU7" s="1431"/>
      <c r="QAV7" s="1431"/>
      <c r="QAW7" s="1431"/>
      <c r="QAX7" s="1431"/>
      <c r="QAY7" s="1431"/>
      <c r="QAZ7" s="1431"/>
      <c r="QBA7" s="1431"/>
      <c r="QBB7" s="1431"/>
      <c r="QBC7" s="1431"/>
      <c r="QBD7" s="1431"/>
      <c r="QBE7" s="1431"/>
      <c r="QBF7" s="1431"/>
      <c r="QBG7" s="1431"/>
      <c r="QBH7" s="1431"/>
      <c r="QBI7" s="1431"/>
      <c r="QBJ7" s="1431"/>
      <c r="QBK7" s="1431"/>
      <c r="QBL7" s="1431"/>
      <c r="QBM7" s="1431"/>
      <c r="QBN7" s="1431"/>
      <c r="QBO7" s="1431"/>
      <c r="QBP7" s="1431"/>
      <c r="QBQ7" s="1431"/>
      <c r="QBR7" s="1431"/>
      <c r="QBS7" s="1431"/>
      <c r="QBT7" s="1431"/>
      <c r="QBU7" s="1431"/>
      <c r="QBV7" s="1431"/>
      <c r="QBW7" s="1431"/>
      <c r="QBX7" s="1431"/>
      <c r="QBY7" s="1431"/>
      <c r="QBZ7" s="1431"/>
      <c r="QCA7" s="1431"/>
      <c r="QCB7" s="1431"/>
      <c r="QCC7" s="1431"/>
      <c r="QCD7" s="1431"/>
      <c r="QCE7" s="1431"/>
      <c r="QCF7" s="1431"/>
      <c r="QCG7" s="1431"/>
      <c r="QCH7" s="1431"/>
      <c r="QCI7" s="1431"/>
      <c r="QCJ7" s="1431"/>
      <c r="QCK7" s="1431"/>
      <c r="QCL7" s="1431"/>
      <c r="QCM7" s="1431"/>
      <c r="QCN7" s="1431"/>
      <c r="QCO7" s="1431"/>
      <c r="QCP7" s="1431"/>
      <c r="QCQ7" s="1431"/>
      <c r="QCR7" s="1431"/>
      <c r="QCS7" s="1431"/>
      <c r="QCT7" s="1431"/>
      <c r="QCU7" s="1431"/>
      <c r="QCV7" s="1431"/>
      <c r="QCW7" s="1431"/>
      <c r="QCX7" s="1431"/>
      <c r="QCY7" s="1431"/>
      <c r="QCZ7" s="1431"/>
      <c r="QDA7" s="1431"/>
      <c r="QDB7" s="1431"/>
      <c r="QDC7" s="1431"/>
      <c r="QDD7" s="1431"/>
      <c r="QDE7" s="1431"/>
      <c r="QDF7" s="1431"/>
      <c r="QDG7" s="1431"/>
      <c r="QDH7" s="1431"/>
      <c r="QDI7" s="1431"/>
      <c r="QDJ7" s="1431"/>
      <c r="QDK7" s="1431"/>
      <c r="QDL7" s="1431"/>
      <c r="QDM7" s="1431"/>
      <c r="QDN7" s="1431"/>
      <c r="QDO7" s="1431"/>
      <c r="QDP7" s="1431"/>
      <c r="QDQ7" s="1431"/>
      <c r="QDR7" s="1431"/>
      <c r="QDS7" s="1431"/>
      <c r="QDT7" s="1431"/>
      <c r="QDU7" s="1431"/>
      <c r="QDV7" s="1431"/>
      <c r="QDW7" s="1431"/>
      <c r="QDX7" s="1431"/>
      <c r="QDY7" s="1431"/>
      <c r="QDZ7" s="1431"/>
      <c r="QEA7" s="1431"/>
      <c r="QEB7" s="1431"/>
      <c r="QEC7" s="1431"/>
      <c r="QED7" s="1431"/>
      <c r="QEE7" s="1431"/>
      <c r="QEF7" s="1431"/>
      <c r="QEG7" s="1431"/>
      <c r="QEH7" s="1431"/>
      <c r="QEI7" s="1431"/>
      <c r="QEJ7" s="1431"/>
      <c r="QEK7" s="1431"/>
      <c r="QEL7" s="1431"/>
      <c r="QEM7" s="1431"/>
      <c r="QEN7" s="1431"/>
      <c r="QEO7" s="1431"/>
      <c r="QEP7" s="1431"/>
      <c r="QEQ7" s="1431"/>
      <c r="QER7" s="1431"/>
      <c r="QES7" s="1431"/>
      <c r="QET7" s="1431"/>
      <c r="QEU7" s="1431"/>
      <c r="QEV7" s="1431"/>
      <c r="QEW7" s="1431"/>
      <c r="QEX7" s="1431"/>
      <c r="QEY7" s="1431"/>
      <c r="QEZ7" s="1431"/>
      <c r="QFA7" s="1431"/>
      <c r="QFB7" s="1431"/>
      <c r="QFC7" s="1431"/>
      <c r="QFD7" s="1431"/>
      <c r="QFE7" s="1431"/>
      <c r="QFF7" s="1431"/>
      <c r="QFG7" s="1431"/>
      <c r="QFH7" s="1431"/>
      <c r="QFI7" s="1431"/>
      <c r="QFJ7" s="1431"/>
      <c r="QFK7" s="1431"/>
      <c r="QFL7" s="1431"/>
      <c r="QFM7" s="1431"/>
      <c r="QFN7" s="1431"/>
      <c r="QFO7" s="1431"/>
      <c r="QFP7" s="1431"/>
      <c r="QFQ7" s="1431"/>
      <c r="QFR7" s="1431"/>
      <c r="QFS7" s="1431"/>
      <c r="QFT7" s="1431"/>
      <c r="QFU7" s="1431"/>
      <c r="QFV7" s="1431"/>
      <c r="QFW7" s="1431"/>
      <c r="QFX7" s="1431"/>
      <c r="QFY7" s="1431"/>
      <c r="QFZ7" s="1431"/>
      <c r="QGA7" s="1431"/>
      <c r="QGB7" s="1431"/>
      <c r="QGC7" s="1431"/>
      <c r="QGD7" s="1431"/>
      <c r="QGE7" s="1431"/>
      <c r="QGF7" s="1431"/>
      <c r="QGG7" s="1431"/>
      <c r="QGH7" s="1431"/>
      <c r="QGI7" s="1431"/>
      <c r="QGJ7" s="1431"/>
      <c r="QGK7" s="1431"/>
      <c r="QGL7" s="1431"/>
      <c r="QGM7" s="1431"/>
      <c r="QGN7" s="1431"/>
      <c r="QGO7" s="1431"/>
      <c r="QGP7" s="1431"/>
      <c r="QGQ7" s="1431"/>
      <c r="QGR7" s="1431"/>
      <c r="QGS7" s="1431"/>
      <c r="QGT7" s="1431"/>
      <c r="QGU7" s="1431"/>
      <c r="QGV7" s="1431"/>
      <c r="QGW7" s="1431"/>
      <c r="QGX7" s="1431"/>
      <c r="QGY7" s="1431"/>
      <c r="QGZ7" s="1431"/>
      <c r="QHA7" s="1431"/>
      <c r="QHB7" s="1431"/>
      <c r="QHC7" s="1431"/>
      <c r="QHD7" s="1431"/>
      <c r="QHE7" s="1431"/>
      <c r="QHF7" s="1431"/>
      <c r="QHG7" s="1431"/>
      <c r="QHH7" s="1431"/>
      <c r="QHI7" s="1431"/>
      <c r="QHJ7" s="1431"/>
      <c r="QHK7" s="1431"/>
      <c r="QHL7" s="1431"/>
      <c r="QHM7" s="1431"/>
      <c r="QHN7" s="1431"/>
      <c r="QHO7" s="1431"/>
      <c r="QHP7" s="1431"/>
      <c r="QHQ7" s="1431"/>
      <c r="QHR7" s="1431"/>
      <c r="QHS7" s="1431"/>
      <c r="QHT7" s="1431"/>
      <c r="QHU7" s="1431"/>
      <c r="QHV7" s="1431"/>
      <c r="QHW7" s="1431"/>
      <c r="QHX7" s="1431"/>
      <c r="QHY7" s="1431"/>
      <c r="QHZ7" s="1431"/>
      <c r="QIA7" s="1431"/>
      <c r="QIB7" s="1431"/>
      <c r="QIC7" s="1431"/>
      <c r="QID7" s="1431"/>
      <c r="QIE7" s="1431"/>
      <c r="QIF7" s="1431"/>
      <c r="QIG7" s="1431"/>
      <c r="QIH7" s="1431"/>
      <c r="QII7" s="1431"/>
      <c r="QIJ7" s="1431"/>
      <c r="QIK7" s="1431"/>
      <c r="QIL7" s="1431"/>
      <c r="QIM7" s="1431"/>
      <c r="QIN7" s="1431"/>
      <c r="QIO7" s="1431"/>
      <c r="QIP7" s="1431"/>
      <c r="QIQ7" s="1431"/>
      <c r="QIR7" s="1431"/>
      <c r="QIS7" s="1431"/>
      <c r="QIT7" s="1431"/>
      <c r="QIU7" s="1431"/>
      <c r="QIV7" s="1431"/>
      <c r="QIW7" s="1431"/>
      <c r="QIX7" s="1431"/>
      <c r="QIY7" s="1431"/>
      <c r="QIZ7" s="1431"/>
      <c r="QJA7" s="1431"/>
      <c r="QJB7" s="1431"/>
      <c r="QJC7" s="1431"/>
      <c r="QJD7" s="1431"/>
      <c r="QJE7" s="1431"/>
      <c r="QJF7" s="1431"/>
      <c r="QJG7" s="1431"/>
      <c r="QJH7" s="1431"/>
      <c r="QJI7" s="1431"/>
      <c r="QJJ7" s="1431"/>
      <c r="QJK7" s="1431"/>
      <c r="QJL7" s="1431"/>
      <c r="QJM7" s="1431"/>
      <c r="QJN7" s="1431"/>
      <c r="QJO7" s="1431"/>
      <c r="QJP7" s="1431"/>
      <c r="QJQ7" s="1431"/>
      <c r="QJR7" s="1431"/>
      <c r="QJS7" s="1431"/>
      <c r="QJT7" s="1431"/>
      <c r="QJU7" s="1431"/>
      <c r="QJV7" s="1431"/>
      <c r="QJW7" s="1431"/>
      <c r="QJX7" s="1431"/>
      <c r="QJY7" s="1431"/>
      <c r="QJZ7" s="1431"/>
      <c r="QKA7" s="1431"/>
      <c r="QKB7" s="1431"/>
      <c r="QKC7" s="1431"/>
      <c r="QKD7" s="1431"/>
      <c r="QKE7" s="1431"/>
      <c r="QKF7" s="1431"/>
      <c r="QKG7" s="1431"/>
      <c r="QKH7" s="1431"/>
      <c r="QKI7" s="1431"/>
      <c r="QKJ7" s="1431"/>
      <c r="QKK7" s="1431"/>
      <c r="QKL7" s="1431"/>
      <c r="QKM7" s="1431"/>
      <c r="QKN7" s="1431"/>
      <c r="QKO7" s="1431"/>
      <c r="QKP7" s="1431"/>
      <c r="QKQ7" s="1431"/>
      <c r="QKR7" s="1431"/>
      <c r="QKS7" s="1431"/>
      <c r="QKT7" s="1431"/>
      <c r="QKU7" s="1431"/>
      <c r="QKV7" s="1431"/>
      <c r="QKW7" s="1431"/>
      <c r="QKX7" s="1431"/>
      <c r="QKY7" s="1431"/>
      <c r="QKZ7" s="1431"/>
      <c r="QLA7" s="1431"/>
      <c r="QLB7" s="1431"/>
      <c r="QLC7" s="1431"/>
      <c r="QLD7" s="1431"/>
      <c r="QLE7" s="1431"/>
      <c r="QLF7" s="1431"/>
      <c r="QLG7" s="1431"/>
      <c r="QLH7" s="1431"/>
      <c r="QLI7" s="1431"/>
      <c r="QLJ7" s="1431"/>
      <c r="QLK7" s="1431"/>
      <c r="QLL7" s="1431"/>
      <c r="QLM7" s="1431"/>
      <c r="QLN7" s="1431"/>
      <c r="QLO7" s="1431"/>
      <c r="QLP7" s="1431"/>
      <c r="QLQ7" s="1431"/>
      <c r="QLR7" s="1431"/>
      <c r="QLS7" s="1431"/>
      <c r="QLT7" s="1431"/>
      <c r="QLU7" s="1431"/>
      <c r="QLV7" s="1431"/>
      <c r="QLW7" s="1431"/>
      <c r="QLX7" s="1431"/>
      <c r="QLY7" s="1431"/>
      <c r="QLZ7" s="1431"/>
      <c r="QMA7" s="1431"/>
      <c r="QMB7" s="1431"/>
      <c r="QMC7" s="1431"/>
      <c r="QMD7" s="1431"/>
      <c r="QME7" s="1431"/>
      <c r="QMF7" s="1431"/>
      <c r="QMG7" s="1431"/>
      <c r="QMH7" s="1431"/>
      <c r="QMI7" s="1431"/>
      <c r="QMJ7" s="1431"/>
      <c r="QMK7" s="1431"/>
      <c r="QML7" s="1431"/>
      <c r="QMM7" s="1431"/>
      <c r="QMN7" s="1431"/>
      <c r="QMO7" s="1431"/>
      <c r="QMP7" s="1431"/>
      <c r="QMQ7" s="1431"/>
      <c r="QMR7" s="1431"/>
      <c r="QMS7" s="1431"/>
      <c r="QMT7" s="1431"/>
      <c r="QMU7" s="1431"/>
      <c r="QMV7" s="1431"/>
      <c r="QMW7" s="1431"/>
      <c r="QMX7" s="1431"/>
      <c r="QMY7" s="1431"/>
      <c r="QMZ7" s="1431"/>
      <c r="QNA7" s="1431"/>
      <c r="QNB7" s="1431"/>
      <c r="QNC7" s="1431"/>
      <c r="QND7" s="1431"/>
      <c r="QNE7" s="1431"/>
      <c r="QNF7" s="1431"/>
      <c r="QNG7" s="1431"/>
      <c r="QNH7" s="1431"/>
      <c r="QNI7" s="1431"/>
      <c r="QNJ7" s="1431"/>
      <c r="QNK7" s="1431"/>
      <c r="QNL7" s="1431"/>
      <c r="QNM7" s="1431"/>
      <c r="QNN7" s="1431"/>
      <c r="QNO7" s="1431"/>
      <c r="QNP7" s="1431"/>
      <c r="QNQ7" s="1431"/>
      <c r="QNR7" s="1431"/>
      <c r="QNS7" s="1431"/>
      <c r="QNT7" s="1431"/>
      <c r="QNU7" s="1431"/>
      <c r="QNV7" s="1431"/>
      <c r="QNW7" s="1431"/>
      <c r="QNX7" s="1431"/>
      <c r="QNY7" s="1431"/>
      <c r="QNZ7" s="1431"/>
      <c r="QOA7" s="1431"/>
      <c r="QOB7" s="1431"/>
      <c r="QOC7" s="1431"/>
      <c r="QOD7" s="1431"/>
      <c r="QOE7" s="1431"/>
      <c r="QOF7" s="1431"/>
      <c r="QOG7" s="1431"/>
      <c r="QOH7" s="1431"/>
      <c r="QOI7" s="1431"/>
      <c r="QOJ7" s="1431"/>
      <c r="QOK7" s="1431"/>
      <c r="QOL7" s="1431"/>
      <c r="QOM7" s="1431"/>
      <c r="QON7" s="1431"/>
      <c r="QOO7" s="1431"/>
      <c r="QOP7" s="1431"/>
      <c r="QOQ7" s="1431"/>
      <c r="QOR7" s="1431"/>
      <c r="QOS7" s="1431"/>
      <c r="QOT7" s="1431"/>
      <c r="QOU7" s="1431"/>
      <c r="QOV7" s="1431"/>
      <c r="QOW7" s="1431"/>
      <c r="QOX7" s="1431"/>
      <c r="QOY7" s="1431"/>
      <c r="QOZ7" s="1431"/>
      <c r="QPA7" s="1431"/>
      <c r="QPB7" s="1431"/>
      <c r="QPC7" s="1431"/>
      <c r="QPD7" s="1431"/>
      <c r="QPE7" s="1431"/>
      <c r="QPF7" s="1431"/>
      <c r="QPG7" s="1431"/>
      <c r="QPH7" s="1431"/>
      <c r="QPI7" s="1431"/>
      <c r="QPJ7" s="1431"/>
      <c r="QPK7" s="1431"/>
      <c r="QPL7" s="1431"/>
      <c r="QPM7" s="1431"/>
      <c r="QPN7" s="1431"/>
      <c r="QPO7" s="1431"/>
      <c r="QPP7" s="1431"/>
      <c r="QPQ7" s="1431"/>
      <c r="QPR7" s="1431"/>
      <c r="QPS7" s="1431"/>
      <c r="QPT7" s="1431"/>
      <c r="QPU7" s="1431"/>
      <c r="QPV7" s="1431"/>
      <c r="QPW7" s="1431"/>
      <c r="QPX7" s="1431"/>
      <c r="QPY7" s="1431"/>
      <c r="QPZ7" s="1431"/>
      <c r="QQA7" s="1431"/>
      <c r="QQB7" s="1431"/>
      <c r="QQC7" s="1431"/>
      <c r="QQD7" s="1431"/>
      <c r="QQE7" s="1431"/>
      <c r="QQF7" s="1431"/>
      <c r="QQG7" s="1431"/>
      <c r="QQH7" s="1431"/>
      <c r="QQI7" s="1431"/>
      <c r="QQJ7" s="1431"/>
      <c r="QQK7" s="1431"/>
      <c r="QQL7" s="1431"/>
      <c r="QQM7" s="1431"/>
      <c r="QQN7" s="1431"/>
      <c r="QQO7" s="1431"/>
      <c r="QQP7" s="1431"/>
      <c r="QQQ7" s="1431"/>
      <c r="QQR7" s="1431"/>
      <c r="QQS7" s="1431"/>
      <c r="QQT7" s="1431"/>
      <c r="QQU7" s="1431"/>
      <c r="QQV7" s="1431"/>
      <c r="QQW7" s="1431"/>
      <c r="QQX7" s="1431"/>
      <c r="QQY7" s="1431"/>
      <c r="QQZ7" s="1431"/>
      <c r="QRA7" s="1431"/>
      <c r="QRB7" s="1431"/>
      <c r="QRC7" s="1431"/>
      <c r="QRD7" s="1431"/>
      <c r="QRE7" s="1431"/>
      <c r="QRF7" s="1431"/>
      <c r="QRG7" s="1431"/>
      <c r="QRH7" s="1431"/>
      <c r="QRI7" s="1431"/>
      <c r="QRJ7" s="1431"/>
      <c r="QRK7" s="1431"/>
      <c r="QRL7" s="1431"/>
      <c r="QRM7" s="1431"/>
      <c r="QRN7" s="1431"/>
      <c r="QRO7" s="1431"/>
      <c r="QRP7" s="1431"/>
      <c r="QRQ7" s="1431"/>
      <c r="QRR7" s="1431"/>
      <c r="QRS7" s="1431"/>
      <c r="QRT7" s="1431"/>
      <c r="QRU7" s="1431"/>
      <c r="QRV7" s="1431"/>
      <c r="QRW7" s="1431"/>
      <c r="QRX7" s="1431"/>
      <c r="QRY7" s="1431"/>
      <c r="QRZ7" s="1431"/>
      <c r="QSA7" s="1431"/>
      <c r="QSB7" s="1431"/>
      <c r="QSC7" s="1431"/>
      <c r="QSD7" s="1431"/>
      <c r="QSE7" s="1431"/>
      <c r="QSF7" s="1431"/>
      <c r="QSG7" s="1431"/>
      <c r="QSH7" s="1431"/>
      <c r="QSI7" s="1431"/>
      <c r="QSJ7" s="1431"/>
      <c r="QSK7" s="1431"/>
      <c r="QSL7" s="1431"/>
      <c r="QSM7" s="1431"/>
      <c r="QSN7" s="1431"/>
      <c r="QSO7" s="1431"/>
      <c r="QSP7" s="1431"/>
      <c r="QSQ7" s="1431"/>
      <c r="QSR7" s="1431"/>
      <c r="QSS7" s="1431"/>
      <c r="QST7" s="1431"/>
      <c r="QSU7" s="1431"/>
      <c r="QSV7" s="1431"/>
      <c r="QSW7" s="1431"/>
      <c r="QSX7" s="1431"/>
      <c r="QSY7" s="1431"/>
      <c r="QSZ7" s="1431"/>
      <c r="QTA7" s="1431"/>
      <c r="QTB7" s="1431"/>
      <c r="QTC7" s="1431"/>
      <c r="QTD7" s="1431"/>
      <c r="QTE7" s="1431"/>
      <c r="QTF7" s="1431"/>
      <c r="QTG7" s="1431"/>
      <c r="QTH7" s="1431"/>
      <c r="QTI7" s="1431"/>
      <c r="QTJ7" s="1431"/>
      <c r="QTK7" s="1431"/>
      <c r="QTL7" s="1431"/>
      <c r="QTM7" s="1431"/>
      <c r="QTN7" s="1431"/>
      <c r="QTO7" s="1431"/>
      <c r="QTP7" s="1431"/>
      <c r="QTQ7" s="1431"/>
      <c r="QTR7" s="1431"/>
      <c r="QTS7" s="1431"/>
      <c r="QTT7" s="1431"/>
      <c r="QTU7" s="1431"/>
      <c r="QTV7" s="1431"/>
      <c r="QTW7" s="1431"/>
      <c r="QTX7" s="1431"/>
      <c r="QTY7" s="1431"/>
      <c r="QTZ7" s="1431"/>
      <c r="QUA7" s="1431"/>
      <c r="QUB7" s="1431"/>
      <c r="QUC7" s="1431"/>
      <c r="QUD7" s="1431"/>
      <c r="QUE7" s="1431"/>
      <c r="QUF7" s="1431"/>
      <c r="QUG7" s="1431"/>
      <c r="QUH7" s="1431"/>
      <c r="QUI7" s="1431"/>
      <c r="QUJ7" s="1431"/>
      <c r="QUK7" s="1431"/>
      <c r="QUL7" s="1431"/>
      <c r="QUM7" s="1431"/>
      <c r="QUN7" s="1431"/>
      <c r="QUO7" s="1431"/>
      <c r="QUP7" s="1431"/>
      <c r="QUQ7" s="1431"/>
      <c r="QUR7" s="1431"/>
      <c r="QUS7" s="1431"/>
      <c r="QUT7" s="1431"/>
      <c r="QUU7" s="1431"/>
      <c r="QUV7" s="1431"/>
      <c r="QUW7" s="1431"/>
      <c r="QUX7" s="1431"/>
      <c r="QUY7" s="1431"/>
      <c r="QUZ7" s="1431"/>
      <c r="QVA7" s="1431"/>
      <c r="QVB7" s="1431"/>
      <c r="QVC7" s="1431"/>
      <c r="QVD7" s="1431"/>
      <c r="QVE7" s="1431"/>
      <c r="QVF7" s="1431"/>
      <c r="QVG7" s="1431"/>
      <c r="QVH7" s="1431"/>
      <c r="QVI7" s="1431"/>
      <c r="QVJ7" s="1431"/>
      <c r="QVK7" s="1431"/>
      <c r="QVL7" s="1431"/>
      <c r="QVM7" s="1431"/>
      <c r="QVN7" s="1431"/>
      <c r="QVO7" s="1431"/>
      <c r="QVP7" s="1431"/>
      <c r="QVQ7" s="1431"/>
      <c r="QVR7" s="1431"/>
      <c r="QVS7" s="1431"/>
      <c r="QVT7" s="1431"/>
      <c r="QVU7" s="1431"/>
      <c r="QVV7" s="1431"/>
      <c r="QVW7" s="1431"/>
      <c r="QVX7" s="1431"/>
      <c r="QVY7" s="1431"/>
      <c r="QVZ7" s="1431"/>
      <c r="QWA7" s="1431"/>
      <c r="QWB7" s="1431"/>
      <c r="QWC7" s="1431"/>
      <c r="QWD7" s="1431"/>
      <c r="QWE7" s="1431"/>
      <c r="QWF7" s="1431"/>
      <c r="QWG7" s="1431"/>
      <c r="QWH7" s="1431"/>
      <c r="QWI7" s="1431"/>
      <c r="QWJ7" s="1431"/>
      <c r="QWK7" s="1431"/>
      <c r="QWL7" s="1431"/>
      <c r="QWM7" s="1431"/>
      <c r="QWN7" s="1431"/>
      <c r="QWO7" s="1431"/>
      <c r="QWP7" s="1431"/>
      <c r="QWQ7" s="1431"/>
      <c r="QWR7" s="1431"/>
      <c r="QWS7" s="1431"/>
      <c r="QWT7" s="1431"/>
      <c r="QWU7" s="1431"/>
      <c r="QWV7" s="1431"/>
      <c r="QWW7" s="1431"/>
      <c r="QWX7" s="1431"/>
      <c r="QWY7" s="1431"/>
      <c r="QWZ7" s="1431"/>
      <c r="QXA7" s="1431"/>
      <c r="QXB7" s="1431"/>
      <c r="QXC7" s="1431"/>
      <c r="QXD7" s="1431"/>
      <c r="QXE7" s="1431"/>
      <c r="QXF7" s="1431"/>
      <c r="QXG7" s="1431"/>
      <c r="QXH7" s="1431"/>
      <c r="QXI7" s="1431"/>
      <c r="QXJ7" s="1431"/>
      <c r="QXK7" s="1431"/>
      <c r="QXL7" s="1431"/>
      <c r="QXM7" s="1431"/>
      <c r="QXN7" s="1431"/>
      <c r="QXO7" s="1431"/>
      <c r="QXP7" s="1431"/>
      <c r="QXQ7" s="1431"/>
      <c r="QXR7" s="1431"/>
      <c r="QXS7" s="1431"/>
      <c r="QXT7" s="1431"/>
      <c r="QXU7" s="1431"/>
      <c r="QXV7" s="1431"/>
      <c r="QXW7" s="1431"/>
      <c r="QXX7" s="1431"/>
      <c r="QXY7" s="1431"/>
      <c r="QXZ7" s="1431"/>
      <c r="QYA7" s="1431"/>
      <c r="QYB7" s="1431"/>
      <c r="QYC7" s="1431"/>
      <c r="QYD7" s="1431"/>
      <c r="QYE7" s="1431"/>
      <c r="QYF7" s="1431"/>
      <c r="QYG7" s="1431"/>
      <c r="QYH7" s="1431"/>
      <c r="QYI7" s="1431"/>
      <c r="QYJ7" s="1431"/>
      <c r="QYK7" s="1431"/>
      <c r="QYL7" s="1431"/>
      <c r="QYM7" s="1431"/>
      <c r="QYN7" s="1431"/>
      <c r="QYO7" s="1431"/>
      <c r="QYP7" s="1431"/>
      <c r="QYQ7" s="1431"/>
      <c r="QYR7" s="1431"/>
      <c r="QYS7" s="1431"/>
      <c r="QYT7" s="1431"/>
      <c r="QYU7" s="1431"/>
      <c r="QYV7" s="1431"/>
      <c r="QYW7" s="1431"/>
      <c r="QYX7" s="1431"/>
      <c r="QYY7" s="1431"/>
      <c r="QYZ7" s="1431"/>
      <c r="QZA7" s="1431"/>
      <c r="QZB7" s="1431"/>
      <c r="QZC7" s="1431"/>
      <c r="QZD7" s="1431"/>
      <c r="QZE7" s="1431"/>
      <c r="QZF7" s="1431"/>
      <c r="QZG7" s="1431"/>
      <c r="QZH7" s="1431"/>
      <c r="QZI7" s="1431"/>
      <c r="QZJ7" s="1431"/>
      <c r="QZK7" s="1431"/>
      <c r="QZL7" s="1431"/>
      <c r="QZM7" s="1431"/>
      <c r="QZN7" s="1431"/>
      <c r="QZO7" s="1431"/>
      <c r="QZP7" s="1431"/>
      <c r="QZQ7" s="1431"/>
      <c r="QZR7" s="1431"/>
      <c r="QZS7" s="1431"/>
      <c r="QZT7" s="1431"/>
      <c r="QZU7" s="1431"/>
      <c r="QZV7" s="1431"/>
      <c r="QZW7" s="1431"/>
      <c r="QZX7" s="1431"/>
      <c r="QZY7" s="1431"/>
      <c r="QZZ7" s="1431"/>
      <c r="RAA7" s="1431"/>
      <c r="RAB7" s="1431"/>
      <c r="RAC7" s="1431"/>
      <c r="RAD7" s="1431"/>
      <c r="RAE7" s="1431"/>
      <c r="RAF7" s="1431"/>
      <c r="RAG7" s="1431"/>
      <c r="RAH7" s="1431"/>
      <c r="RAI7" s="1431"/>
      <c r="RAJ7" s="1431"/>
      <c r="RAK7" s="1431"/>
      <c r="RAL7" s="1431"/>
      <c r="RAM7" s="1431"/>
      <c r="RAN7" s="1431"/>
      <c r="RAO7" s="1431"/>
      <c r="RAP7" s="1431"/>
      <c r="RAQ7" s="1431"/>
      <c r="RAR7" s="1431"/>
      <c r="RAS7" s="1431"/>
      <c r="RAT7" s="1431"/>
      <c r="RAU7" s="1431"/>
      <c r="RAV7" s="1431"/>
      <c r="RAW7" s="1431"/>
      <c r="RAX7" s="1431"/>
      <c r="RAY7" s="1431"/>
      <c r="RAZ7" s="1431"/>
      <c r="RBA7" s="1431"/>
      <c r="RBB7" s="1431"/>
      <c r="RBC7" s="1431"/>
      <c r="RBD7" s="1431"/>
      <c r="RBE7" s="1431"/>
      <c r="RBF7" s="1431"/>
      <c r="RBG7" s="1431"/>
      <c r="RBH7" s="1431"/>
      <c r="RBI7" s="1431"/>
      <c r="RBJ7" s="1431"/>
      <c r="RBK7" s="1431"/>
      <c r="RBL7" s="1431"/>
      <c r="RBM7" s="1431"/>
      <c r="RBN7" s="1431"/>
      <c r="RBO7" s="1431"/>
      <c r="RBP7" s="1431"/>
      <c r="RBQ7" s="1431"/>
      <c r="RBR7" s="1431"/>
      <c r="RBS7" s="1431"/>
      <c r="RBT7" s="1431"/>
      <c r="RBU7" s="1431"/>
      <c r="RBV7" s="1431"/>
      <c r="RBW7" s="1431"/>
      <c r="RBX7" s="1431"/>
      <c r="RBY7" s="1431"/>
      <c r="RBZ7" s="1431"/>
      <c r="RCA7" s="1431"/>
      <c r="RCB7" s="1431"/>
      <c r="RCC7" s="1431"/>
      <c r="RCD7" s="1431"/>
      <c r="RCE7" s="1431"/>
      <c r="RCF7" s="1431"/>
      <c r="RCG7" s="1431"/>
      <c r="RCH7" s="1431"/>
      <c r="RCI7" s="1431"/>
      <c r="RCJ7" s="1431"/>
      <c r="RCK7" s="1431"/>
      <c r="RCL7" s="1431"/>
      <c r="RCM7" s="1431"/>
      <c r="RCN7" s="1431"/>
      <c r="RCO7" s="1431"/>
      <c r="RCP7" s="1431"/>
      <c r="RCQ7" s="1431"/>
      <c r="RCR7" s="1431"/>
      <c r="RCS7" s="1431"/>
      <c r="RCT7" s="1431"/>
      <c r="RCU7" s="1431"/>
      <c r="RCV7" s="1431"/>
      <c r="RCW7" s="1431"/>
      <c r="RCX7" s="1431"/>
      <c r="RCY7" s="1431"/>
      <c r="RCZ7" s="1431"/>
      <c r="RDA7" s="1431"/>
      <c r="RDB7" s="1431"/>
      <c r="RDC7" s="1431"/>
      <c r="RDD7" s="1431"/>
      <c r="RDE7" s="1431"/>
      <c r="RDF7" s="1431"/>
      <c r="RDG7" s="1431"/>
      <c r="RDH7" s="1431"/>
      <c r="RDI7" s="1431"/>
      <c r="RDJ7" s="1431"/>
      <c r="RDK7" s="1431"/>
      <c r="RDL7" s="1431"/>
      <c r="RDM7" s="1431"/>
      <c r="RDN7" s="1431"/>
      <c r="RDO7" s="1431"/>
      <c r="RDP7" s="1431"/>
      <c r="RDQ7" s="1431"/>
      <c r="RDR7" s="1431"/>
      <c r="RDS7" s="1431"/>
      <c r="RDT7" s="1431"/>
      <c r="RDU7" s="1431"/>
      <c r="RDV7" s="1431"/>
      <c r="RDW7" s="1431"/>
      <c r="RDX7" s="1431"/>
      <c r="RDY7" s="1431"/>
      <c r="RDZ7" s="1431"/>
      <c r="REA7" s="1431"/>
      <c r="REB7" s="1431"/>
      <c r="REC7" s="1431"/>
      <c r="RED7" s="1431"/>
      <c r="REE7" s="1431"/>
      <c r="REF7" s="1431"/>
      <c r="REG7" s="1431"/>
      <c r="REH7" s="1431"/>
      <c r="REI7" s="1431"/>
      <c r="REJ7" s="1431"/>
      <c r="REK7" s="1431"/>
      <c r="REL7" s="1431"/>
      <c r="REM7" s="1431"/>
      <c r="REN7" s="1431"/>
      <c r="REO7" s="1431"/>
      <c r="REP7" s="1431"/>
      <c r="REQ7" s="1431"/>
      <c r="RER7" s="1431"/>
      <c r="RES7" s="1431"/>
      <c r="RET7" s="1431"/>
      <c r="REU7" s="1431"/>
      <c r="REV7" s="1431"/>
      <c r="REW7" s="1431"/>
      <c r="REX7" s="1431"/>
      <c r="REY7" s="1431"/>
      <c r="REZ7" s="1431"/>
      <c r="RFA7" s="1431"/>
      <c r="RFB7" s="1431"/>
      <c r="RFC7" s="1431"/>
      <c r="RFD7" s="1431"/>
      <c r="RFE7" s="1431"/>
      <c r="RFF7" s="1431"/>
      <c r="RFG7" s="1431"/>
      <c r="RFH7" s="1431"/>
      <c r="RFI7" s="1431"/>
      <c r="RFJ7" s="1431"/>
      <c r="RFK7" s="1431"/>
      <c r="RFL7" s="1431"/>
      <c r="RFM7" s="1431"/>
      <c r="RFN7" s="1431"/>
      <c r="RFO7" s="1431"/>
      <c r="RFP7" s="1431"/>
      <c r="RFQ7" s="1431"/>
      <c r="RFR7" s="1431"/>
      <c r="RFS7" s="1431"/>
      <c r="RFT7" s="1431"/>
      <c r="RFU7" s="1431"/>
      <c r="RFV7" s="1431"/>
      <c r="RFW7" s="1431"/>
      <c r="RFX7" s="1431"/>
      <c r="RFY7" s="1431"/>
      <c r="RFZ7" s="1431"/>
      <c r="RGA7" s="1431"/>
      <c r="RGB7" s="1431"/>
      <c r="RGC7" s="1431"/>
      <c r="RGD7" s="1431"/>
      <c r="RGE7" s="1431"/>
      <c r="RGF7" s="1431"/>
      <c r="RGG7" s="1431"/>
      <c r="RGH7" s="1431"/>
      <c r="RGI7" s="1431"/>
      <c r="RGJ7" s="1431"/>
      <c r="RGK7" s="1431"/>
      <c r="RGL7" s="1431"/>
      <c r="RGM7" s="1431"/>
      <c r="RGN7" s="1431"/>
      <c r="RGO7" s="1431"/>
      <c r="RGP7" s="1431"/>
      <c r="RGQ7" s="1431"/>
      <c r="RGR7" s="1431"/>
      <c r="RGS7" s="1431"/>
      <c r="RGT7" s="1431"/>
      <c r="RGU7" s="1431"/>
      <c r="RGV7" s="1431"/>
      <c r="RGW7" s="1431"/>
      <c r="RGX7" s="1431"/>
      <c r="RGY7" s="1431"/>
      <c r="RGZ7" s="1431"/>
      <c r="RHA7" s="1431"/>
      <c r="RHB7" s="1431"/>
      <c r="RHC7" s="1431"/>
      <c r="RHD7" s="1431"/>
      <c r="RHE7" s="1431"/>
      <c r="RHF7" s="1431"/>
      <c r="RHG7" s="1431"/>
      <c r="RHH7" s="1431"/>
      <c r="RHI7" s="1431"/>
      <c r="RHJ7" s="1431"/>
      <c r="RHK7" s="1431"/>
      <c r="RHL7" s="1431"/>
      <c r="RHM7" s="1431"/>
      <c r="RHN7" s="1431"/>
      <c r="RHO7" s="1431"/>
      <c r="RHP7" s="1431"/>
      <c r="RHQ7" s="1431"/>
      <c r="RHR7" s="1431"/>
      <c r="RHS7" s="1431"/>
      <c r="RHT7" s="1431"/>
      <c r="RHU7" s="1431"/>
      <c r="RHV7" s="1431"/>
      <c r="RHW7" s="1431"/>
      <c r="RHX7" s="1431"/>
      <c r="RHY7" s="1431"/>
      <c r="RHZ7" s="1431"/>
      <c r="RIA7" s="1431"/>
      <c r="RIB7" s="1431"/>
      <c r="RIC7" s="1431"/>
      <c r="RID7" s="1431"/>
      <c r="RIE7" s="1431"/>
      <c r="RIF7" s="1431"/>
      <c r="RIG7" s="1431"/>
      <c r="RIH7" s="1431"/>
      <c r="RII7" s="1431"/>
      <c r="RIJ7" s="1431"/>
      <c r="RIK7" s="1431"/>
      <c r="RIL7" s="1431"/>
      <c r="RIM7" s="1431"/>
      <c r="RIN7" s="1431"/>
      <c r="RIO7" s="1431"/>
      <c r="RIP7" s="1431"/>
      <c r="RIQ7" s="1431"/>
      <c r="RIR7" s="1431"/>
      <c r="RIS7" s="1431"/>
      <c r="RIT7" s="1431"/>
      <c r="RIU7" s="1431"/>
      <c r="RIV7" s="1431"/>
      <c r="RIW7" s="1431"/>
      <c r="RIX7" s="1431"/>
      <c r="RIY7" s="1431"/>
      <c r="RIZ7" s="1431"/>
      <c r="RJA7" s="1431"/>
      <c r="RJB7" s="1431"/>
      <c r="RJC7" s="1431"/>
      <c r="RJD7" s="1431"/>
      <c r="RJE7" s="1431"/>
      <c r="RJF7" s="1431"/>
      <c r="RJG7" s="1431"/>
      <c r="RJH7" s="1431"/>
      <c r="RJI7" s="1431"/>
      <c r="RJJ7" s="1431"/>
      <c r="RJK7" s="1431"/>
      <c r="RJL7" s="1431"/>
      <c r="RJM7" s="1431"/>
      <c r="RJN7" s="1431"/>
      <c r="RJO7" s="1431"/>
      <c r="RJP7" s="1431"/>
      <c r="RJQ7" s="1431"/>
      <c r="RJR7" s="1431"/>
      <c r="RJS7" s="1431"/>
      <c r="RJT7" s="1431"/>
      <c r="RJU7" s="1431"/>
      <c r="RJV7" s="1431"/>
      <c r="RJW7" s="1431"/>
      <c r="RJX7" s="1431"/>
      <c r="RJY7" s="1431"/>
      <c r="RJZ7" s="1431"/>
      <c r="RKA7" s="1431"/>
      <c r="RKB7" s="1431"/>
      <c r="RKC7" s="1431"/>
      <c r="RKD7" s="1431"/>
      <c r="RKE7" s="1431"/>
      <c r="RKF7" s="1431"/>
      <c r="RKG7" s="1431"/>
      <c r="RKH7" s="1431"/>
      <c r="RKI7" s="1431"/>
      <c r="RKJ7" s="1431"/>
      <c r="RKK7" s="1431"/>
      <c r="RKL7" s="1431"/>
      <c r="RKM7" s="1431"/>
      <c r="RKN7" s="1431"/>
      <c r="RKO7" s="1431"/>
      <c r="RKP7" s="1431"/>
      <c r="RKQ7" s="1431"/>
      <c r="RKR7" s="1431"/>
      <c r="RKS7" s="1431"/>
      <c r="RKT7" s="1431"/>
      <c r="RKU7" s="1431"/>
      <c r="RKV7" s="1431"/>
      <c r="RKW7" s="1431"/>
      <c r="RKX7" s="1431"/>
      <c r="RKY7" s="1431"/>
      <c r="RKZ7" s="1431"/>
      <c r="RLA7" s="1431"/>
      <c r="RLB7" s="1431"/>
      <c r="RLC7" s="1431"/>
      <c r="RLD7" s="1431"/>
      <c r="RLE7" s="1431"/>
      <c r="RLF7" s="1431"/>
      <c r="RLG7" s="1431"/>
      <c r="RLH7" s="1431"/>
      <c r="RLI7" s="1431"/>
      <c r="RLJ7" s="1431"/>
      <c r="RLK7" s="1431"/>
      <c r="RLL7" s="1431"/>
      <c r="RLM7" s="1431"/>
      <c r="RLN7" s="1431"/>
      <c r="RLO7" s="1431"/>
      <c r="RLP7" s="1431"/>
      <c r="RLQ7" s="1431"/>
      <c r="RLR7" s="1431"/>
      <c r="RLS7" s="1431"/>
      <c r="RLT7" s="1431"/>
      <c r="RLU7" s="1431"/>
      <c r="RLV7" s="1431"/>
      <c r="RLW7" s="1431"/>
      <c r="RLX7" s="1431"/>
      <c r="RLY7" s="1431"/>
      <c r="RLZ7" s="1431"/>
      <c r="RMA7" s="1431"/>
      <c r="RMB7" s="1431"/>
      <c r="RMC7" s="1431"/>
      <c r="RMD7" s="1431"/>
      <c r="RME7" s="1431"/>
      <c r="RMF7" s="1431"/>
      <c r="RMG7" s="1431"/>
      <c r="RMH7" s="1431"/>
      <c r="RMI7" s="1431"/>
      <c r="RMJ7" s="1431"/>
      <c r="RMK7" s="1431"/>
      <c r="RML7" s="1431"/>
      <c r="RMM7" s="1431"/>
      <c r="RMN7" s="1431"/>
      <c r="RMO7" s="1431"/>
      <c r="RMP7" s="1431"/>
      <c r="RMQ7" s="1431"/>
      <c r="RMR7" s="1431"/>
      <c r="RMS7" s="1431"/>
      <c r="RMT7" s="1431"/>
      <c r="RMU7" s="1431"/>
      <c r="RMV7" s="1431"/>
      <c r="RMW7" s="1431"/>
      <c r="RMX7" s="1431"/>
      <c r="RMY7" s="1431"/>
      <c r="RMZ7" s="1431"/>
      <c r="RNA7" s="1431"/>
      <c r="RNB7" s="1431"/>
      <c r="RNC7" s="1431"/>
      <c r="RND7" s="1431"/>
      <c r="RNE7" s="1431"/>
      <c r="RNF7" s="1431"/>
      <c r="RNG7" s="1431"/>
      <c r="RNH7" s="1431"/>
      <c r="RNI7" s="1431"/>
      <c r="RNJ7" s="1431"/>
      <c r="RNK7" s="1431"/>
      <c r="RNL7" s="1431"/>
      <c r="RNM7" s="1431"/>
      <c r="RNN7" s="1431"/>
      <c r="RNO7" s="1431"/>
      <c r="RNP7" s="1431"/>
      <c r="RNQ7" s="1431"/>
      <c r="RNR7" s="1431"/>
      <c r="RNS7" s="1431"/>
      <c r="RNT7" s="1431"/>
      <c r="RNU7" s="1431"/>
      <c r="RNV7" s="1431"/>
      <c r="RNW7" s="1431"/>
      <c r="RNX7" s="1431"/>
      <c r="RNY7" s="1431"/>
      <c r="RNZ7" s="1431"/>
      <c r="ROA7" s="1431"/>
      <c r="ROB7" s="1431"/>
      <c r="ROC7" s="1431"/>
      <c r="ROD7" s="1431"/>
      <c r="ROE7" s="1431"/>
      <c r="ROF7" s="1431"/>
      <c r="ROG7" s="1431"/>
      <c r="ROH7" s="1431"/>
      <c r="ROI7" s="1431"/>
      <c r="ROJ7" s="1431"/>
      <c r="ROK7" s="1431"/>
      <c r="ROL7" s="1431"/>
      <c r="ROM7" s="1431"/>
      <c r="RON7" s="1431"/>
      <c r="ROO7" s="1431"/>
      <c r="ROP7" s="1431"/>
      <c r="ROQ7" s="1431"/>
      <c r="ROR7" s="1431"/>
      <c r="ROS7" s="1431"/>
      <c r="ROT7" s="1431"/>
      <c r="ROU7" s="1431"/>
      <c r="ROV7" s="1431"/>
      <c r="ROW7" s="1431"/>
      <c r="ROX7" s="1431"/>
      <c r="ROY7" s="1431"/>
      <c r="ROZ7" s="1431"/>
      <c r="RPA7" s="1431"/>
      <c r="RPB7" s="1431"/>
      <c r="RPC7" s="1431"/>
      <c r="RPD7" s="1431"/>
      <c r="RPE7" s="1431"/>
      <c r="RPF7" s="1431"/>
      <c r="RPG7" s="1431"/>
      <c r="RPH7" s="1431"/>
      <c r="RPI7" s="1431"/>
      <c r="RPJ7" s="1431"/>
      <c r="RPK7" s="1431"/>
      <c r="RPL7" s="1431"/>
      <c r="RPM7" s="1431"/>
      <c r="RPN7" s="1431"/>
      <c r="RPO7" s="1431"/>
      <c r="RPP7" s="1431"/>
      <c r="RPQ7" s="1431"/>
      <c r="RPR7" s="1431"/>
      <c r="RPS7" s="1431"/>
      <c r="RPT7" s="1431"/>
      <c r="RPU7" s="1431"/>
      <c r="RPV7" s="1431"/>
      <c r="RPW7" s="1431"/>
      <c r="RPX7" s="1431"/>
      <c r="RPY7" s="1431"/>
      <c r="RPZ7" s="1431"/>
      <c r="RQA7" s="1431"/>
      <c r="RQB7" s="1431"/>
      <c r="RQC7" s="1431"/>
      <c r="RQD7" s="1431"/>
      <c r="RQE7" s="1431"/>
      <c r="RQF7" s="1431"/>
      <c r="RQG7" s="1431"/>
      <c r="RQH7" s="1431"/>
      <c r="RQI7" s="1431"/>
      <c r="RQJ7" s="1431"/>
      <c r="RQK7" s="1431"/>
      <c r="RQL7" s="1431"/>
      <c r="RQM7" s="1431"/>
      <c r="RQN7" s="1431"/>
      <c r="RQO7" s="1431"/>
      <c r="RQP7" s="1431"/>
      <c r="RQQ7" s="1431"/>
      <c r="RQR7" s="1431"/>
      <c r="RQS7" s="1431"/>
      <c r="RQT7" s="1431"/>
      <c r="RQU7" s="1431"/>
      <c r="RQV7" s="1431"/>
      <c r="RQW7" s="1431"/>
      <c r="RQX7" s="1431"/>
      <c r="RQY7" s="1431"/>
      <c r="RQZ7" s="1431"/>
      <c r="RRA7" s="1431"/>
      <c r="RRB7" s="1431"/>
      <c r="RRC7" s="1431"/>
      <c r="RRD7" s="1431"/>
      <c r="RRE7" s="1431"/>
      <c r="RRF7" s="1431"/>
      <c r="RRG7" s="1431"/>
      <c r="RRH7" s="1431"/>
      <c r="RRI7" s="1431"/>
      <c r="RRJ7" s="1431"/>
      <c r="RRK7" s="1431"/>
      <c r="RRL7" s="1431"/>
      <c r="RRM7" s="1431"/>
      <c r="RRN7" s="1431"/>
      <c r="RRO7" s="1431"/>
      <c r="RRP7" s="1431"/>
      <c r="RRQ7" s="1431"/>
      <c r="RRR7" s="1431"/>
      <c r="RRS7" s="1431"/>
      <c r="RRT7" s="1431"/>
      <c r="RRU7" s="1431"/>
      <c r="RRV7" s="1431"/>
      <c r="RRW7" s="1431"/>
      <c r="RRX7" s="1431"/>
      <c r="RRY7" s="1431"/>
      <c r="RRZ7" s="1431"/>
      <c r="RSA7" s="1431"/>
      <c r="RSB7" s="1431"/>
      <c r="RSC7" s="1431"/>
      <c r="RSD7" s="1431"/>
      <c r="RSE7" s="1431"/>
      <c r="RSF7" s="1431"/>
      <c r="RSG7" s="1431"/>
      <c r="RSH7" s="1431"/>
      <c r="RSI7" s="1431"/>
      <c r="RSJ7" s="1431"/>
      <c r="RSK7" s="1431"/>
      <c r="RSL7" s="1431"/>
      <c r="RSM7" s="1431"/>
      <c r="RSN7" s="1431"/>
      <c r="RSO7" s="1431"/>
      <c r="RSP7" s="1431"/>
      <c r="RSQ7" s="1431"/>
      <c r="RSR7" s="1431"/>
      <c r="RSS7" s="1431"/>
      <c r="RST7" s="1431"/>
      <c r="RSU7" s="1431"/>
      <c r="RSV7" s="1431"/>
      <c r="RSW7" s="1431"/>
      <c r="RSX7" s="1431"/>
      <c r="RSY7" s="1431"/>
      <c r="RSZ7" s="1431"/>
      <c r="RTA7" s="1431"/>
      <c r="RTB7" s="1431"/>
      <c r="RTC7" s="1431"/>
      <c r="RTD7" s="1431"/>
      <c r="RTE7" s="1431"/>
      <c r="RTF7" s="1431"/>
      <c r="RTG7" s="1431"/>
      <c r="RTH7" s="1431"/>
      <c r="RTI7" s="1431"/>
      <c r="RTJ7" s="1431"/>
      <c r="RTK7" s="1431"/>
      <c r="RTL7" s="1431"/>
      <c r="RTM7" s="1431"/>
      <c r="RTN7" s="1431"/>
      <c r="RTO7" s="1431"/>
      <c r="RTP7" s="1431"/>
      <c r="RTQ7" s="1431"/>
      <c r="RTR7" s="1431"/>
      <c r="RTS7" s="1431"/>
      <c r="RTT7" s="1431"/>
      <c r="RTU7" s="1431"/>
      <c r="RTV7" s="1431"/>
      <c r="RTW7" s="1431"/>
      <c r="RTX7" s="1431"/>
      <c r="RTY7" s="1431"/>
      <c r="RTZ7" s="1431"/>
      <c r="RUA7" s="1431"/>
      <c r="RUB7" s="1431"/>
      <c r="RUC7" s="1431"/>
      <c r="RUD7" s="1431"/>
      <c r="RUE7" s="1431"/>
      <c r="RUF7" s="1431"/>
      <c r="RUG7" s="1431"/>
      <c r="RUH7" s="1431"/>
      <c r="RUI7" s="1431"/>
      <c r="RUJ7" s="1431"/>
      <c r="RUK7" s="1431"/>
      <c r="RUL7" s="1431"/>
      <c r="RUM7" s="1431"/>
      <c r="RUN7" s="1431"/>
      <c r="RUO7" s="1431"/>
      <c r="RUP7" s="1431"/>
      <c r="RUQ7" s="1431"/>
      <c r="RUR7" s="1431"/>
      <c r="RUS7" s="1431"/>
      <c r="RUT7" s="1431"/>
      <c r="RUU7" s="1431"/>
      <c r="RUV7" s="1431"/>
      <c r="RUW7" s="1431"/>
      <c r="RUX7" s="1431"/>
      <c r="RUY7" s="1431"/>
      <c r="RUZ7" s="1431"/>
      <c r="RVA7" s="1431"/>
      <c r="RVB7" s="1431"/>
      <c r="RVC7" s="1431"/>
      <c r="RVD7" s="1431"/>
      <c r="RVE7" s="1431"/>
      <c r="RVF7" s="1431"/>
      <c r="RVG7" s="1431"/>
      <c r="RVH7" s="1431"/>
      <c r="RVI7" s="1431"/>
      <c r="RVJ7" s="1431"/>
      <c r="RVK7" s="1431"/>
      <c r="RVL7" s="1431"/>
      <c r="RVM7" s="1431"/>
      <c r="RVN7" s="1431"/>
      <c r="RVO7" s="1431"/>
      <c r="RVP7" s="1431"/>
      <c r="RVQ7" s="1431"/>
      <c r="RVR7" s="1431"/>
      <c r="RVS7" s="1431"/>
      <c r="RVT7" s="1431"/>
      <c r="RVU7" s="1431"/>
      <c r="RVV7" s="1431"/>
      <c r="RVW7" s="1431"/>
      <c r="RVX7" s="1431"/>
      <c r="RVY7" s="1431"/>
      <c r="RVZ7" s="1431"/>
      <c r="RWA7" s="1431"/>
      <c r="RWB7" s="1431"/>
      <c r="RWC7" s="1431"/>
      <c r="RWD7" s="1431"/>
      <c r="RWE7" s="1431"/>
      <c r="RWF7" s="1431"/>
      <c r="RWG7" s="1431"/>
      <c r="RWH7" s="1431"/>
      <c r="RWI7" s="1431"/>
      <c r="RWJ7" s="1431"/>
      <c r="RWK7" s="1431"/>
      <c r="RWL7" s="1431"/>
      <c r="RWM7" s="1431"/>
      <c r="RWN7" s="1431"/>
      <c r="RWO7" s="1431"/>
      <c r="RWP7" s="1431"/>
      <c r="RWQ7" s="1431"/>
      <c r="RWR7" s="1431"/>
      <c r="RWS7" s="1431"/>
      <c r="RWT7" s="1431"/>
      <c r="RWU7" s="1431"/>
      <c r="RWV7" s="1431"/>
      <c r="RWW7" s="1431"/>
      <c r="RWX7" s="1431"/>
      <c r="RWY7" s="1431"/>
      <c r="RWZ7" s="1431"/>
      <c r="RXA7" s="1431"/>
      <c r="RXB7" s="1431"/>
      <c r="RXC7" s="1431"/>
      <c r="RXD7" s="1431"/>
      <c r="RXE7" s="1431"/>
      <c r="RXF7" s="1431"/>
      <c r="RXG7" s="1431"/>
      <c r="RXH7" s="1431"/>
      <c r="RXI7" s="1431"/>
      <c r="RXJ7" s="1431"/>
      <c r="RXK7" s="1431"/>
      <c r="RXL7" s="1431"/>
      <c r="RXM7" s="1431"/>
      <c r="RXN7" s="1431"/>
      <c r="RXO7" s="1431"/>
      <c r="RXP7" s="1431"/>
      <c r="RXQ7" s="1431"/>
      <c r="RXR7" s="1431"/>
      <c r="RXS7" s="1431"/>
      <c r="RXT7" s="1431"/>
      <c r="RXU7" s="1431"/>
      <c r="RXV7" s="1431"/>
      <c r="RXW7" s="1431"/>
      <c r="RXX7" s="1431"/>
      <c r="RXY7" s="1431"/>
      <c r="RXZ7" s="1431"/>
      <c r="RYA7" s="1431"/>
      <c r="RYB7" s="1431"/>
      <c r="RYC7" s="1431"/>
      <c r="RYD7" s="1431"/>
      <c r="RYE7" s="1431"/>
      <c r="RYF7" s="1431"/>
      <c r="RYG7" s="1431"/>
      <c r="RYH7" s="1431"/>
      <c r="RYI7" s="1431"/>
      <c r="RYJ7" s="1431"/>
      <c r="RYK7" s="1431"/>
      <c r="RYL7" s="1431"/>
      <c r="RYM7" s="1431"/>
      <c r="RYN7" s="1431"/>
      <c r="RYO7" s="1431"/>
      <c r="RYP7" s="1431"/>
      <c r="RYQ7" s="1431"/>
      <c r="RYR7" s="1431"/>
      <c r="RYS7" s="1431"/>
      <c r="RYT7" s="1431"/>
      <c r="RYU7" s="1431"/>
      <c r="RYV7" s="1431"/>
      <c r="RYW7" s="1431"/>
      <c r="RYX7" s="1431"/>
      <c r="RYY7" s="1431"/>
      <c r="RYZ7" s="1431"/>
      <c r="RZA7" s="1431"/>
      <c r="RZB7" s="1431"/>
      <c r="RZC7" s="1431"/>
      <c r="RZD7" s="1431"/>
      <c r="RZE7" s="1431"/>
      <c r="RZF7" s="1431"/>
      <c r="RZG7" s="1431"/>
      <c r="RZH7" s="1431"/>
      <c r="RZI7" s="1431"/>
      <c r="RZJ7" s="1431"/>
      <c r="RZK7" s="1431"/>
      <c r="RZL7" s="1431"/>
      <c r="RZM7" s="1431"/>
      <c r="RZN7" s="1431"/>
      <c r="RZO7" s="1431"/>
      <c r="RZP7" s="1431"/>
      <c r="RZQ7" s="1431"/>
      <c r="RZR7" s="1431"/>
      <c r="RZS7" s="1431"/>
      <c r="RZT7" s="1431"/>
      <c r="RZU7" s="1431"/>
      <c r="RZV7" s="1431"/>
      <c r="RZW7" s="1431"/>
      <c r="RZX7" s="1431"/>
      <c r="RZY7" s="1431"/>
      <c r="RZZ7" s="1431"/>
      <c r="SAA7" s="1431"/>
      <c r="SAB7" s="1431"/>
      <c r="SAC7" s="1431"/>
      <c r="SAD7" s="1431"/>
      <c r="SAE7" s="1431"/>
      <c r="SAF7" s="1431"/>
      <c r="SAG7" s="1431"/>
      <c r="SAH7" s="1431"/>
      <c r="SAI7" s="1431"/>
      <c r="SAJ7" s="1431"/>
      <c r="SAK7" s="1431"/>
      <c r="SAL7" s="1431"/>
      <c r="SAM7" s="1431"/>
      <c r="SAN7" s="1431"/>
      <c r="SAO7" s="1431"/>
      <c r="SAP7" s="1431"/>
      <c r="SAQ7" s="1431"/>
      <c r="SAR7" s="1431"/>
      <c r="SAS7" s="1431"/>
      <c r="SAT7" s="1431"/>
      <c r="SAU7" s="1431"/>
      <c r="SAV7" s="1431"/>
      <c r="SAW7" s="1431"/>
      <c r="SAX7" s="1431"/>
      <c r="SAY7" s="1431"/>
      <c r="SAZ7" s="1431"/>
      <c r="SBA7" s="1431"/>
      <c r="SBB7" s="1431"/>
      <c r="SBC7" s="1431"/>
      <c r="SBD7" s="1431"/>
      <c r="SBE7" s="1431"/>
      <c r="SBF7" s="1431"/>
      <c r="SBG7" s="1431"/>
      <c r="SBH7" s="1431"/>
      <c r="SBI7" s="1431"/>
      <c r="SBJ7" s="1431"/>
      <c r="SBK7" s="1431"/>
      <c r="SBL7" s="1431"/>
      <c r="SBM7" s="1431"/>
      <c r="SBN7" s="1431"/>
      <c r="SBO7" s="1431"/>
      <c r="SBP7" s="1431"/>
      <c r="SBQ7" s="1431"/>
      <c r="SBR7" s="1431"/>
      <c r="SBS7" s="1431"/>
      <c r="SBT7" s="1431"/>
      <c r="SBU7" s="1431"/>
      <c r="SBV7" s="1431"/>
      <c r="SBW7" s="1431"/>
      <c r="SBX7" s="1431"/>
      <c r="SBY7" s="1431"/>
      <c r="SBZ7" s="1431"/>
      <c r="SCA7" s="1431"/>
      <c r="SCB7" s="1431"/>
      <c r="SCC7" s="1431"/>
      <c r="SCD7" s="1431"/>
      <c r="SCE7" s="1431"/>
      <c r="SCF7" s="1431"/>
      <c r="SCG7" s="1431"/>
      <c r="SCH7" s="1431"/>
      <c r="SCI7" s="1431"/>
      <c r="SCJ7" s="1431"/>
      <c r="SCK7" s="1431"/>
      <c r="SCL7" s="1431"/>
      <c r="SCM7" s="1431"/>
      <c r="SCN7" s="1431"/>
      <c r="SCO7" s="1431"/>
      <c r="SCP7" s="1431"/>
      <c r="SCQ7" s="1431"/>
      <c r="SCR7" s="1431"/>
      <c r="SCS7" s="1431"/>
      <c r="SCT7" s="1431"/>
      <c r="SCU7" s="1431"/>
      <c r="SCV7" s="1431"/>
      <c r="SCW7" s="1431"/>
      <c r="SCX7" s="1431"/>
      <c r="SCY7" s="1431"/>
      <c r="SCZ7" s="1431"/>
      <c r="SDA7" s="1431"/>
      <c r="SDB7" s="1431"/>
      <c r="SDC7" s="1431"/>
      <c r="SDD7" s="1431"/>
      <c r="SDE7" s="1431"/>
      <c r="SDF7" s="1431"/>
      <c r="SDG7" s="1431"/>
      <c r="SDH7" s="1431"/>
      <c r="SDI7" s="1431"/>
      <c r="SDJ7" s="1431"/>
      <c r="SDK7" s="1431"/>
      <c r="SDL7" s="1431"/>
      <c r="SDM7" s="1431"/>
      <c r="SDN7" s="1431"/>
      <c r="SDO7" s="1431"/>
      <c r="SDP7" s="1431"/>
      <c r="SDQ7" s="1431"/>
      <c r="SDR7" s="1431"/>
      <c r="SDS7" s="1431"/>
      <c r="SDT7" s="1431"/>
      <c r="SDU7" s="1431"/>
      <c r="SDV7" s="1431"/>
      <c r="SDW7" s="1431"/>
      <c r="SDX7" s="1431"/>
      <c r="SDY7" s="1431"/>
      <c r="SDZ7" s="1431"/>
      <c r="SEA7" s="1431"/>
      <c r="SEB7" s="1431"/>
      <c r="SEC7" s="1431"/>
      <c r="SED7" s="1431"/>
      <c r="SEE7" s="1431"/>
      <c r="SEF7" s="1431"/>
      <c r="SEG7" s="1431"/>
      <c r="SEH7" s="1431"/>
      <c r="SEI7" s="1431"/>
      <c r="SEJ7" s="1431"/>
      <c r="SEK7" s="1431"/>
      <c r="SEL7" s="1431"/>
      <c r="SEM7" s="1431"/>
      <c r="SEN7" s="1431"/>
      <c r="SEO7" s="1431"/>
      <c r="SEP7" s="1431"/>
      <c r="SEQ7" s="1431"/>
      <c r="SER7" s="1431"/>
      <c r="SES7" s="1431"/>
      <c r="SET7" s="1431"/>
      <c r="SEU7" s="1431"/>
      <c r="SEV7" s="1431"/>
      <c r="SEW7" s="1431"/>
      <c r="SEX7" s="1431"/>
      <c r="SEY7" s="1431"/>
      <c r="SEZ7" s="1431"/>
      <c r="SFA7" s="1431"/>
      <c r="SFB7" s="1431"/>
      <c r="SFC7" s="1431"/>
      <c r="SFD7" s="1431"/>
      <c r="SFE7" s="1431"/>
      <c r="SFF7" s="1431"/>
      <c r="SFG7" s="1431"/>
      <c r="SFH7" s="1431"/>
      <c r="SFI7" s="1431"/>
      <c r="SFJ7" s="1431"/>
      <c r="SFK7" s="1431"/>
      <c r="SFL7" s="1431"/>
      <c r="SFM7" s="1431"/>
      <c r="SFN7" s="1431"/>
      <c r="SFO7" s="1431"/>
      <c r="SFP7" s="1431"/>
      <c r="SFQ7" s="1431"/>
      <c r="SFR7" s="1431"/>
      <c r="SFS7" s="1431"/>
      <c r="SFT7" s="1431"/>
      <c r="SFU7" s="1431"/>
      <c r="SFV7" s="1431"/>
      <c r="SFW7" s="1431"/>
      <c r="SFX7" s="1431"/>
      <c r="SFY7" s="1431"/>
      <c r="SFZ7" s="1431"/>
      <c r="SGA7" s="1431"/>
      <c r="SGB7" s="1431"/>
      <c r="SGC7" s="1431"/>
      <c r="SGD7" s="1431"/>
      <c r="SGE7" s="1431"/>
      <c r="SGF7" s="1431"/>
      <c r="SGG7" s="1431"/>
      <c r="SGH7" s="1431"/>
      <c r="SGI7" s="1431"/>
      <c r="SGJ7" s="1431"/>
      <c r="SGK7" s="1431"/>
      <c r="SGL7" s="1431"/>
      <c r="SGM7" s="1431"/>
      <c r="SGN7" s="1431"/>
      <c r="SGO7" s="1431"/>
      <c r="SGP7" s="1431"/>
      <c r="SGQ7" s="1431"/>
      <c r="SGR7" s="1431"/>
      <c r="SGS7" s="1431"/>
      <c r="SGT7" s="1431"/>
      <c r="SGU7" s="1431"/>
      <c r="SGV7" s="1431"/>
      <c r="SGW7" s="1431"/>
      <c r="SGX7" s="1431"/>
      <c r="SGY7" s="1431"/>
      <c r="SGZ7" s="1431"/>
      <c r="SHA7" s="1431"/>
      <c r="SHB7" s="1431"/>
      <c r="SHC7" s="1431"/>
      <c r="SHD7" s="1431"/>
      <c r="SHE7" s="1431"/>
      <c r="SHF7" s="1431"/>
      <c r="SHG7" s="1431"/>
      <c r="SHH7" s="1431"/>
      <c r="SHI7" s="1431"/>
      <c r="SHJ7" s="1431"/>
      <c r="SHK7" s="1431"/>
      <c r="SHL7" s="1431"/>
      <c r="SHM7" s="1431"/>
      <c r="SHN7" s="1431"/>
      <c r="SHO7" s="1431"/>
      <c r="SHP7" s="1431"/>
      <c r="SHQ7" s="1431"/>
      <c r="SHR7" s="1431"/>
      <c r="SHS7" s="1431"/>
      <c r="SHT7" s="1431"/>
      <c r="SHU7" s="1431"/>
      <c r="SHV7" s="1431"/>
      <c r="SHW7" s="1431"/>
      <c r="SHX7" s="1431"/>
      <c r="SHY7" s="1431"/>
      <c r="SHZ7" s="1431"/>
      <c r="SIA7" s="1431"/>
      <c r="SIB7" s="1431"/>
      <c r="SIC7" s="1431"/>
      <c r="SID7" s="1431"/>
      <c r="SIE7" s="1431"/>
      <c r="SIF7" s="1431"/>
      <c r="SIG7" s="1431"/>
      <c r="SIH7" s="1431"/>
      <c r="SII7" s="1431"/>
      <c r="SIJ7" s="1431"/>
      <c r="SIK7" s="1431"/>
      <c r="SIL7" s="1431"/>
      <c r="SIM7" s="1431"/>
      <c r="SIN7" s="1431"/>
      <c r="SIO7" s="1431"/>
      <c r="SIP7" s="1431"/>
      <c r="SIQ7" s="1431"/>
      <c r="SIR7" s="1431"/>
      <c r="SIS7" s="1431"/>
      <c r="SIT7" s="1431"/>
      <c r="SIU7" s="1431"/>
      <c r="SIV7" s="1431"/>
      <c r="SIW7" s="1431"/>
      <c r="SIX7" s="1431"/>
      <c r="SIY7" s="1431"/>
      <c r="SIZ7" s="1431"/>
      <c r="SJA7" s="1431"/>
      <c r="SJB7" s="1431"/>
      <c r="SJC7" s="1431"/>
      <c r="SJD7" s="1431"/>
      <c r="SJE7" s="1431"/>
      <c r="SJF7" s="1431"/>
      <c r="SJG7" s="1431"/>
      <c r="SJH7" s="1431"/>
      <c r="SJI7" s="1431"/>
      <c r="SJJ7" s="1431"/>
      <c r="SJK7" s="1431"/>
      <c r="SJL7" s="1431"/>
      <c r="SJM7" s="1431"/>
      <c r="SJN7" s="1431"/>
      <c r="SJO7" s="1431"/>
      <c r="SJP7" s="1431"/>
      <c r="SJQ7" s="1431"/>
      <c r="SJR7" s="1431"/>
      <c r="SJS7" s="1431"/>
      <c r="SJT7" s="1431"/>
      <c r="SJU7" s="1431"/>
      <c r="SJV7" s="1431"/>
      <c r="SJW7" s="1431"/>
      <c r="SJX7" s="1431"/>
      <c r="SJY7" s="1431"/>
      <c r="SJZ7" s="1431"/>
      <c r="SKA7" s="1431"/>
      <c r="SKB7" s="1431"/>
      <c r="SKC7" s="1431"/>
      <c r="SKD7" s="1431"/>
      <c r="SKE7" s="1431"/>
      <c r="SKF7" s="1431"/>
      <c r="SKG7" s="1431"/>
      <c r="SKH7" s="1431"/>
      <c r="SKI7" s="1431"/>
      <c r="SKJ7" s="1431"/>
      <c r="SKK7" s="1431"/>
      <c r="SKL7" s="1431"/>
      <c r="SKM7" s="1431"/>
      <c r="SKN7" s="1431"/>
      <c r="SKO7" s="1431"/>
      <c r="SKP7" s="1431"/>
      <c r="SKQ7" s="1431"/>
      <c r="SKR7" s="1431"/>
      <c r="SKS7" s="1431"/>
      <c r="SKT7" s="1431"/>
      <c r="SKU7" s="1431"/>
      <c r="SKV7" s="1431"/>
      <c r="SKW7" s="1431"/>
      <c r="SKX7" s="1431"/>
      <c r="SKY7" s="1431"/>
      <c r="SKZ7" s="1431"/>
      <c r="SLA7" s="1431"/>
      <c r="SLB7" s="1431"/>
      <c r="SLC7" s="1431"/>
      <c r="SLD7" s="1431"/>
      <c r="SLE7" s="1431"/>
      <c r="SLF7" s="1431"/>
      <c r="SLG7" s="1431"/>
      <c r="SLH7" s="1431"/>
      <c r="SLI7" s="1431"/>
      <c r="SLJ7" s="1431"/>
      <c r="SLK7" s="1431"/>
      <c r="SLL7" s="1431"/>
      <c r="SLM7" s="1431"/>
      <c r="SLN7" s="1431"/>
      <c r="SLO7" s="1431"/>
      <c r="SLP7" s="1431"/>
      <c r="SLQ7" s="1431"/>
      <c r="SLR7" s="1431"/>
      <c r="SLS7" s="1431"/>
      <c r="SLT7" s="1431"/>
      <c r="SLU7" s="1431"/>
      <c r="SLV7" s="1431"/>
      <c r="SLW7" s="1431"/>
      <c r="SLX7" s="1431"/>
      <c r="SLY7" s="1431"/>
      <c r="SLZ7" s="1431"/>
      <c r="SMA7" s="1431"/>
      <c r="SMB7" s="1431"/>
      <c r="SMC7" s="1431"/>
      <c r="SMD7" s="1431"/>
      <c r="SME7" s="1431"/>
      <c r="SMF7" s="1431"/>
      <c r="SMG7" s="1431"/>
      <c r="SMH7" s="1431"/>
      <c r="SMI7" s="1431"/>
      <c r="SMJ7" s="1431"/>
      <c r="SMK7" s="1431"/>
      <c r="SML7" s="1431"/>
      <c r="SMM7" s="1431"/>
      <c r="SMN7" s="1431"/>
      <c r="SMO7" s="1431"/>
      <c r="SMP7" s="1431"/>
      <c r="SMQ7" s="1431"/>
      <c r="SMR7" s="1431"/>
      <c r="SMS7" s="1431"/>
      <c r="SMT7" s="1431"/>
      <c r="SMU7" s="1431"/>
      <c r="SMV7" s="1431"/>
      <c r="SMW7" s="1431"/>
      <c r="SMX7" s="1431"/>
      <c r="SMY7" s="1431"/>
      <c r="SMZ7" s="1431"/>
      <c r="SNA7" s="1431"/>
      <c r="SNB7" s="1431"/>
      <c r="SNC7" s="1431"/>
      <c r="SND7" s="1431"/>
      <c r="SNE7" s="1431"/>
      <c r="SNF7" s="1431"/>
      <c r="SNG7" s="1431"/>
      <c r="SNH7" s="1431"/>
      <c r="SNI7" s="1431"/>
      <c r="SNJ7" s="1431"/>
      <c r="SNK7" s="1431"/>
      <c r="SNL7" s="1431"/>
      <c r="SNM7" s="1431"/>
      <c r="SNN7" s="1431"/>
      <c r="SNO7" s="1431"/>
      <c r="SNP7" s="1431"/>
      <c r="SNQ7" s="1431"/>
      <c r="SNR7" s="1431"/>
      <c r="SNS7" s="1431"/>
      <c r="SNT7" s="1431"/>
      <c r="SNU7" s="1431"/>
      <c r="SNV7" s="1431"/>
      <c r="SNW7" s="1431"/>
      <c r="SNX7" s="1431"/>
      <c r="SNY7" s="1431"/>
      <c r="SNZ7" s="1431"/>
      <c r="SOA7" s="1431"/>
      <c r="SOB7" s="1431"/>
      <c r="SOC7" s="1431"/>
      <c r="SOD7" s="1431"/>
      <c r="SOE7" s="1431"/>
      <c r="SOF7" s="1431"/>
      <c r="SOG7" s="1431"/>
      <c r="SOH7" s="1431"/>
      <c r="SOI7" s="1431"/>
      <c r="SOJ7" s="1431"/>
      <c r="SOK7" s="1431"/>
      <c r="SOL7" s="1431"/>
      <c r="SOM7" s="1431"/>
      <c r="SON7" s="1431"/>
      <c r="SOO7" s="1431"/>
      <c r="SOP7" s="1431"/>
      <c r="SOQ7" s="1431"/>
      <c r="SOR7" s="1431"/>
      <c r="SOS7" s="1431"/>
      <c r="SOT7" s="1431"/>
      <c r="SOU7" s="1431"/>
      <c r="SOV7" s="1431"/>
      <c r="SOW7" s="1431"/>
      <c r="SOX7" s="1431"/>
      <c r="SOY7" s="1431"/>
      <c r="SOZ7" s="1431"/>
      <c r="SPA7" s="1431"/>
      <c r="SPB7" s="1431"/>
      <c r="SPC7" s="1431"/>
      <c r="SPD7" s="1431"/>
      <c r="SPE7" s="1431"/>
      <c r="SPF7" s="1431"/>
      <c r="SPG7" s="1431"/>
      <c r="SPH7" s="1431"/>
      <c r="SPI7" s="1431"/>
      <c r="SPJ7" s="1431"/>
      <c r="SPK7" s="1431"/>
      <c r="SPL7" s="1431"/>
      <c r="SPM7" s="1431"/>
      <c r="SPN7" s="1431"/>
      <c r="SPO7" s="1431"/>
      <c r="SPP7" s="1431"/>
      <c r="SPQ7" s="1431"/>
      <c r="SPR7" s="1431"/>
      <c r="SPS7" s="1431"/>
      <c r="SPT7" s="1431"/>
      <c r="SPU7" s="1431"/>
      <c r="SPV7" s="1431"/>
      <c r="SPW7" s="1431"/>
      <c r="SPX7" s="1431"/>
      <c r="SPY7" s="1431"/>
      <c r="SPZ7" s="1431"/>
      <c r="SQA7" s="1431"/>
      <c r="SQB7" s="1431"/>
      <c r="SQC7" s="1431"/>
      <c r="SQD7" s="1431"/>
      <c r="SQE7" s="1431"/>
      <c r="SQF7" s="1431"/>
      <c r="SQG7" s="1431"/>
      <c r="SQH7" s="1431"/>
      <c r="SQI7" s="1431"/>
      <c r="SQJ7" s="1431"/>
      <c r="SQK7" s="1431"/>
      <c r="SQL7" s="1431"/>
      <c r="SQM7" s="1431"/>
      <c r="SQN7" s="1431"/>
      <c r="SQO7" s="1431"/>
      <c r="SQP7" s="1431"/>
      <c r="SQQ7" s="1431"/>
      <c r="SQR7" s="1431"/>
      <c r="SQS7" s="1431"/>
      <c r="SQT7" s="1431"/>
      <c r="SQU7" s="1431"/>
      <c r="SQV7" s="1431"/>
      <c r="SQW7" s="1431"/>
      <c r="SQX7" s="1431"/>
      <c r="SQY7" s="1431"/>
      <c r="SQZ7" s="1431"/>
      <c r="SRA7" s="1431"/>
      <c r="SRB7" s="1431"/>
      <c r="SRC7" s="1431"/>
      <c r="SRD7" s="1431"/>
      <c r="SRE7" s="1431"/>
      <c r="SRF7" s="1431"/>
      <c r="SRG7" s="1431"/>
      <c r="SRH7" s="1431"/>
      <c r="SRI7" s="1431"/>
      <c r="SRJ7" s="1431"/>
      <c r="SRK7" s="1431"/>
      <c r="SRL7" s="1431"/>
      <c r="SRM7" s="1431"/>
      <c r="SRN7" s="1431"/>
      <c r="SRO7" s="1431"/>
      <c r="SRP7" s="1431"/>
      <c r="SRQ7" s="1431"/>
      <c r="SRR7" s="1431"/>
      <c r="SRS7" s="1431"/>
      <c r="SRT7" s="1431"/>
      <c r="SRU7" s="1431"/>
      <c r="SRV7" s="1431"/>
      <c r="SRW7" s="1431"/>
      <c r="SRX7" s="1431"/>
      <c r="SRY7" s="1431"/>
      <c r="SRZ7" s="1431"/>
      <c r="SSA7" s="1431"/>
      <c r="SSB7" s="1431"/>
      <c r="SSC7" s="1431"/>
      <c r="SSD7" s="1431"/>
      <c r="SSE7" s="1431"/>
      <c r="SSF7" s="1431"/>
      <c r="SSG7" s="1431"/>
      <c r="SSH7" s="1431"/>
      <c r="SSI7" s="1431"/>
      <c r="SSJ7" s="1431"/>
      <c r="SSK7" s="1431"/>
      <c r="SSL7" s="1431"/>
      <c r="SSM7" s="1431"/>
      <c r="SSN7" s="1431"/>
      <c r="SSO7" s="1431"/>
      <c r="SSP7" s="1431"/>
      <c r="SSQ7" s="1431"/>
      <c r="SSR7" s="1431"/>
      <c r="SSS7" s="1431"/>
      <c r="SST7" s="1431"/>
      <c r="SSU7" s="1431"/>
      <c r="SSV7" s="1431"/>
      <c r="SSW7" s="1431"/>
      <c r="SSX7" s="1431"/>
      <c r="SSY7" s="1431"/>
      <c r="SSZ7" s="1431"/>
      <c r="STA7" s="1431"/>
      <c r="STB7" s="1431"/>
      <c r="STC7" s="1431"/>
      <c r="STD7" s="1431"/>
      <c r="STE7" s="1431"/>
      <c r="STF7" s="1431"/>
      <c r="STG7" s="1431"/>
      <c r="STH7" s="1431"/>
      <c r="STI7" s="1431"/>
      <c r="STJ7" s="1431"/>
      <c r="STK7" s="1431"/>
      <c r="STL7" s="1431"/>
      <c r="STM7" s="1431"/>
      <c r="STN7" s="1431"/>
      <c r="STO7" s="1431"/>
      <c r="STP7" s="1431"/>
      <c r="STQ7" s="1431"/>
      <c r="STR7" s="1431"/>
      <c r="STS7" s="1431"/>
      <c r="STT7" s="1431"/>
      <c r="STU7" s="1431"/>
      <c r="STV7" s="1431"/>
      <c r="STW7" s="1431"/>
      <c r="STX7" s="1431"/>
      <c r="STY7" s="1431"/>
      <c r="STZ7" s="1431"/>
      <c r="SUA7" s="1431"/>
      <c r="SUB7" s="1431"/>
      <c r="SUC7" s="1431"/>
      <c r="SUD7" s="1431"/>
      <c r="SUE7" s="1431"/>
      <c r="SUF7" s="1431"/>
      <c r="SUG7" s="1431"/>
      <c r="SUH7" s="1431"/>
      <c r="SUI7" s="1431"/>
      <c r="SUJ7" s="1431"/>
      <c r="SUK7" s="1431"/>
      <c r="SUL7" s="1431"/>
      <c r="SUM7" s="1431"/>
      <c r="SUN7" s="1431"/>
      <c r="SUO7" s="1431"/>
      <c r="SUP7" s="1431"/>
      <c r="SUQ7" s="1431"/>
      <c r="SUR7" s="1431"/>
      <c r="SUS7" s="1431"/>
      <c r="SUT7" s="1431"/>
      <c r="SUU7" s="1431"/>
      <c r="SUV7" s="1431"/>
      <c r="SUW7" s="1431"/>
      <c r="SUX7" s="1431"/>
      <c r="SUY7" s="1431"/>
      <c r="SUZ7" s="1431"/>
      <c r="SVA7" s="1431"/>
      <c r="SVB7" s="1431"/>
      <c r="SVC7" s="1431"/>
      <c r="SVD7" s="1431"/>
      <c r="SVE7" s="1431"/>
      <c r="SVF7" s="1431"/>
      <c r="SVG7" s="1431"/>
      <c r="SVH7" s="1431"/>
      <c r="SVI7" s="1431"/>
      <c r="SVJ7" s="1431"/>
      <c r="SVK7" s="1431"/>
      <c r="SVL7" s="1431"/>
      <c r="SVM7" s="1431"/>
      <c r="SVN7" s="1431"/>
      <c r="SVO7" s="1431"/>
      <c r="SVP7" s="1431"/>
      <c r="SVQ7" s="1431"/>
      <c r="SVR7" s="1431"/>
      <c r="SVS7" s="1431"/>
      <c r="SVT7" s="1431"/>
      <c r="SVU7" s="1431"/>
      <c r="SVV7" s="1431"/>
      <c r="SVW7" s="1431"/>
      <c r="SVX7" s="1431"/>
      <c r="SVY7" s="1431"/>
      <c r="SVZ7" s="1431"/>
      <c r="SWA7" s="1431"/>
      <c r="SWB7" s="1431"/>
      <c r="SWC7" s="1431"/>
      <c r="SWD7" s="1431"/>
      <c r="SWE7" s="1431"/>
      <c r="SWF7" s="1431"/>
      <c r="SWG7" s="1431"/>
      <c r="SWH7" s="1431"/>
      <c r="SWI7" s="1431"/>
      <c r="SWJ7" s="1431"/>
      <c r="SWK7" s="1431"/>
      <c r="SWL7" s="1431"/>
      <c r="SWM7" s="1431"/>
      <c r="SWN7" s="1431"/>
      <c r="SWO7" s="1431"/>
      <c r="SWP7" s="1431"/>
      <c r="SWQ7" s="1431"/>
      <c r="SWR7" s="1431"/>
      <c r="SWS7" s="1431"/>
      <c r="SWT7" s="1431"/>
      <c r="SWU7" s="1431"/>
      <c r="SWV7" s="1431"/>
      <c r="SWW7" s="1431"/>
      <c r="SWX7" s="1431"/>
      <c r="SWY7" s="1431"/>
      <c r="SWZ7" s="1431"/>
      <c r="SXA7" s="1431"/>
      <c r="SXB7" s="1431"/>
      <c r="SXC7" s="1431"/>
      <c r="SXD7" s="1431"/>
      <c r="SXE7" s="1431"/>
      <c r="SXF7" s="1431"/>
      <c r="SXG7" s="1431"/>
      <c r="SXH7" s="1431"/>
      <c r="SXI7" s="1431"/>
      <c r="SXJ7" s="1431"/>
      <c r="SXK7" s="1431"/>
      <c r="SXL7" s="1431"/>
      <c r="SXM7" s="1431"/>
      <c r="SXN7" s="1431"/>
      <c r="SXO7" s="1431"/>
      <c r="SXP7" s="1431"/>
      <c r="SXQ7" s="1431"/>
      <c r="SXR7" s="1431"/>
      <c r="SXS7" s="1431"/>
      <c r="SXT7" s="1431"/>
      <c r="SXU7" s="1431"/>
      <c r="SXV7" s="1431"/>
      <c r="SXW7" s="1431"/>
      <c r="SXX7" s="1431"/>
      <c r="SXY7" s="1431"/>
      <c r="SXZ7" s="1431"/>
      <c r="SYA7" s="1431"/>
      <c r="SYB7" s="1431"/>
      <c r="SYC7" s="1431"/>
      <c r="SYD7" s="1431"/>
      <c r="SYE7" s="1431"/>
      <c r="SYF7" s="1431"/>
      <c r="SYG7" s="1431"/>
      <c r="SYH7" s="1431"/>
      <c r="SYI7" s="1431"/>
      <c r="SYJ7" s="1431"/>
      <c r="SYK7" s="1431"/>
      <c r="SYL7" s="1431"/>
      <c r="SYM7" s="1431"/>
      <c r="SYN7" s="1431"/>
      <c r="SYO7" s="1431"/>
      <c r="SYP7" s="1431"/>
      <c r="SYQ7" s="1431"/>
      <c r="SYR7" s="1431"/>
      <c r="SYS7" s="1431"/>
      <c r="SYT7" s="1431"/>
      <c r="SYU7" s="1431"/>
      <c r="SYV7" s="1431"/>
      <c r="SYW7" s="1431"/>
      <c r="SYX7" s="1431"/>
      <c r="SYY7" s="1431"/>
      <c r="SYZ7" s="1431"/>
      <c r="SZA7" s="1431"/>
      <c r="SZB7" s="1431"/>
      <c r="SZC7" s="1431"/>
      <c r="SZD7" s="1431"/>
      <c r="SZE7" s="1431"/>
      <c r="SZF7" s="1431"/>
      <c r="SZG7" s="1431"/>
      <c r="SZH7" s="1431"/>
      <c r="SZI7" s="1431"/>
      <c r="SZJ7" s="1431"/>
      <c r="SZK7" s="1431"/>
      <c r="SZL7" s="1431"/>
      <c r="SZM7" s="1431"/>
      <c r="SZN7" s="1431"/>
      <c r="SZO7" s="1431"/>
      <c r="SZP7" s="1431"/>
      <c r="SZQ7" s="1431"/>
      <c r="SZR7" s="1431"/>
      <c r="SZS7" s="1431"/>
      <c r="SZT7" s="1431"/>
      <c r="SZU7" s="1431"/>
      <c r="SZV7" s="1431"/>
      <c r="SZW7" s="1431"/>
      <c r="SZX7" s="1431"/>
      <c r="SZY7" s="1431"/>
      <c r="SZZ7" s="1431"/>
      <c r="TAA7" s="1431"/>
      <c r="TAB7" s="1431"/>
      <c r="TAC7" s="1431"/>
      <c r="TAD7" s="1431"/>
      <c r="TAE7" s="1431"/>
      <c r="TAF7" s="1431"/>
      <c r="TAG7" s="1431"/>
      <c r="TAH7" s="1431"/>
      <c r="TAI7" s="1431"/>
      <c r="TAJ7" s="1431"/>
      <c r="TAK7" s="1431"/>
      <c r="TAL7" s="1431"/>
      <c r="TAM7" s="1431"/>
      <c r="TAN7" s="1431"/>
      <c r="TAO7" s="1431"/>
      <c r="TAP7" s="1431"/>
      <c r="TAQ7" s="1431"/>
      <c r="TAR7" s="1431"/>
      <c r="TAS7" s="1431"/>
      <c r="TAT7" s="1431"/>
      <c r="TAU7" s="1431"/>
      <c r="TAV7" s="1431"/>
      <c r="TAW7" s="1431"/>
      <c r="TAX7" s="1431"/>
      <c r="TAY7" s="1431"/>
      <c r="TAZ7" s="1431"/>
      <c r="TBA7" s="1431"/>
      <c r="TBB7" s="1431"/>
      <c r="TBC7" s="1431"/>
      <c r="TBD7" s="1431"/>
      <c r="TBE7" s="1431"/>
      <c r="TBF7" s="1431"/>
      <c r="TBG7" s="1431"/>
      <c r="TBH7" s="1431"/>
      <c r="TBI7" s="1431"/>
      <c r="TBJ7" s="1431"/>
      <c r="TBK7" s="1431"/>
      <c r="TBL7" s="1431"/>
      <c r="TBM7" s="1431"/>
      <c r="TBN7" s="1431"/>
      <c r="TBO7" s="1431"/>
      <c r="TBP7" s="1431"/>
      <c r="TBQ7" s="1431"/>
      <c r="TBR7" s="1431"/>
      <c r="TBS7" s="1431"/>
      <c r="TBT7" s="1431"/>
      <c r="TBU7" s="1431"/>
      <c r="TBV7" s="1431"/>
      <c r="TBW7" s="1431"/>
      <c r="TBX7" s="1431"/>
      <c r="TBY7" s="1431"/>
      <c r="TBZ7" s="1431"/>
      <c r="TCA7" s="1431"/>
      <c r="TCB7" s="1431"/>
      <c r="TCC7" s="1431"/>
      <c r="TCD7" s="1431"/>
      <c r="TCE7" s="1431"/>
      <c r="TCF7" s="1431"/>
      <c r="TCG7" s="1431"/>
      <c r="TCH7" s="1431"/>
      <c r="TCI7" s="1431"/>
      <c r="TCJ7" s="1431"/>
      <c r="TCK7" s="1431"/>
      <c r="TCL7" s="1431"/>
      <c r="TCM7" s="1431"/>
      <c r="TCN7" s="1431"/>
      <c r="TCO7" s="1431"/>
      <c r="TCP7" s="1431"/>
      <c r="TCQ7" s="1431"/>
      <c r="TCR7" s="1431"/>
      <c r="TCS7" s="1431"/>
      <c r="TCT7" s="1431"/>
      <c r="TCU7" s="1431"/>
      <c r="TCV7" s="1431"/>
      <c r="TCW7" s="1431"/>
      <c r="TCX7" s="1431"/>
      <c r="TCY7" s="1431"/>
      <c r="TCZ7" s="1431"/>
      <c r="TDA7" s="1431"/>
      <c r="TDB7" s="1431"/>
      <c r="TDC7" s="1431"/>
      <c r="TDD7" s="1431"/>
      <c r="TDE7" s="1431"/>
      <c r="TDF7" s="1431"/>
      <c r="TDG7" s="1431"/>
      <c r="TDH7" s="1431"/>
      <c r="TDI7" s="1431"/>
      <c r="TDJ7" s="1431"/>
      <c r="TDK7" s="1431"/>
      <c r="TDL7" s="1431"/>
      <c r="TDM7" s="1431"/>
      <c r="TDN7" s="1431"/>
      <c r="TDO7" s="1431"/>
      <c r="TDP7" s="1431"/>
      <c r="TDQ7" s="1431"/>
      <c r="TDR7" s="1431"/>
      <c r="TDS7" s="1431"/>
      <c r="TDT7" s="1431"/>
      <c r="TDU7" s="1431"/>
      <c r="TDV7" s="1431"/>
      <c r="TDW7" s="1431"/>
      <c r="TDX7" s="1431"/>
      <c r="TDY7" s="1431"/>
      <c r="TDZ7" s="1431"/>
      <c r="TEA7" s="1431"/>
      <c r="TEB7" s="1431"/>
      <c r="TEC7" s="1431"/>
      <c r="TED7" s="1431"/>
      <c r="TEE7" s="1431"/>
      <c r="TEF7" s="1431"/>
      <c r="TEG7" s="1431"/>
      <c r="TEH7" s="1431"/>
      <c r="TEI7" s="1431"/>
      <c r="TEJ7" s="1431"/>
      <c r="TEK7" s="1431"/>
      <c r="TEL7" s="1431"/>
      <c r="TEM7" s="1431"/>
      <c r="TEN7" s="1431"/>
      <c r="TEO7" s="1431"/>
      <c r="TEP7" s="1431"/>
      <c r="TEQ7" s="1431"/>
      <c r="TER7" s="1431"/>
      <c r="TES7" s="1431"/>
      <c r="TET7" s="1431"/>
      <c r="TEU7" s="1431"/>
      <c r="TEV7" s="1431"/>
      <c r="TEW7" s="1431"/>
      <c r="TEX7" s="1431"/>
      <c r="TEY7" s="1431"/>
      <c r="TEZ7" s="1431"/>
      <c r="TFA7" s="1431"/>
      <c r="TFB7" s="1431"/>
      <c r="TFC7" s="1431"/>
      <c r="TFD7" s="1431"/>
      <c r="TFE7" s="1431"/>
      <c r="TFF7" s="1431"/>
      <c r="TFG7" s="1431"/>
      <c r="TFH7" s="1431"/>
      <c r="TFI7" s="1431"/>
      <c r="TFJ7" s="1431"/>
      <c r="TFK7" s="1431"/>
      <c r="TFL7" s="1431"/>
      <c r="TFM7" s="1431"/>
      <c r="TFN7" s="1431"/>
      <c r="TFO7" s="1431"/>
      <c r="TFP7" s="1431"/>
      <c r="TFQ7" s="1431"/>
      <c r="TFR7" s="1431"/>
      <c r="TFS7" s="1431"/>
      <c r="TFT7" s="1431"/>
      <c r="TFU7" s="1431"/>
      <c r="TFV7" s="1431"/>
      <c r="TFW7" s="1431"/>
      <c r="TFX7" s="1431"/>
      <c r="TFY7" s="1431"/>
      <c r="TFZ7" s="1431"/>
      <c r="TGA7" s="1431"/>
      <c r="TGB7" s="1431"/>
      <c r="TGC7" s="1431"/>
      <c r="TGD7" s="1431"/>
      <c r="TGE7" s="1431"/>
      <c r="TGF7" s="1431"/>
      <c r="TGG7" s="1431"/>
      <c r="TGH7" s="1431"/>
      <c r="TGI7" s="1431"/>
      <c r="TGJ7" s="1431"/>
      <c r="TGK7" s="1431"/>
      <c r="TGL7" s="1431"/>
      <c r="TGM7" s="1431"/>
      <c r="TGN7" s="1431"/>
      <c r="TGO7" s="1431"/>
      <c r="TGP7" s="1431"/>
      <c r="TGQ7" s="1431"/>
      <c r="TGR7" s="1431"/>
      <c r="TGS7" s="1431"/>
      <c r="TGT7" s="1431"/>
      <c r="TGU7" s="1431"/>
      <c r="TGV7" s="1431"/>
      <c r="TGW7" s="1431"/>
      <c r="TGX7" s="1431"/>
      <c r="TGY7" s="1431"/>
      <c r="TGZ7" s="1431"/>
      <c r="THA7" s="1431"/>
      <c r="THB7" s="1431"/>
      <c r="THC7" s="1431"/>
      <c r="THD7" s="1431"/>
      <c r="THE7" s="1431"/>
      <c r="THF7" s="1431"/>
      <c r="THG7" s="1431"/>
      <c r="THH7" s="1431"/>
      <c r="THI7" s="1431"/>
      <c r="THJ7" s="1431"/>
      <c r="THK7" s="1431"/>
      <c r="THL7" s="1431"/>
      <c r="THM7" s="1431"/>
      <c r="THN7" s="1431"/>
      <c r="THO7" s="1431"/>
      <c r="THP7" s="1431"/>
      <c r="THQ7" s="1431"/>
      <c r="THR7" s="1431"/>
      <c r="THS7" s="1431"/>
      <c r="THT7" s="1431"/>
      <c r="THU7" s="1431"/>
      <c r="THV7" s="1431"/>
      <c r="THW7" s="1431"/>
      <c r="THX7" s="1431"/>
      <c r="THY7" s="1431"/>
      <c r="THZ7" s="1431"/>
      <c r="TIA7" s="1431"/>
      <c r="TIB7" s="1431"/>
      <c r="TIC7" s="1431"/>
      <c r="TID7" s="1431"/>
      <c r="TIE7" s="1431"/>
      <c r="TIF7" s="1431"/>
      <c r="TIG7" s="1431"/>
      <c r="TIH7" s="1431"/>
      <c r="TII7" s="1431"/>
      <c r="TIJ7" s="1431"/>
      <c r="TIK7" s="1431"/>
      <c r="TIL7" s="1431"/>
      <c r="TIM7" s="1431"/>
      <c r="TIN7" s="1431"/>
      <c r="TIO7" s="1431"/>
      <c r="TIP7" s="1431"/>
      <c r="TIQ7" s="1431"/>
      <c r="TIR7" s="1431"/>
      <c r="TIS7" s="1431"/>
      <c r="TIT7" s="1431"/>
      <c r="TIU7" s="1431"/>
      <c r="TIV7" s="1431"/>
      <c r="TIW7" s="1431"/>
      <c r="TIX7" s="1431"/>
      <c r="TIY7" s="1431"/>
      <c r="TIZ7" s="1431"/>
      <c r="TJA7" s="1431"/>
      <c r="TJB7" s="1431"/>
      <c r="TJC7" s="1431"/>
      <c r="TJD7" s="1431"/>
      <c r="TJE7" s="1431"/>
      <c r="TJF7" s="1431"/>
      <c r="TJG7" s="1431"/>
      <c r="TJH7" s="1431"/>
      <c r="TJI7" s="1431"/>
      <c r="TJJ7" s="1431"/>
      <c r="TJK7" s="1431"/>
      <c r="TJL7" s="1431"/>
      <c r="TJM7" s="1431"/>
      <c r="TJN7" s="1431"/>
      <c r="TJO7" s="1431"/>
      <c r="TJP7" s="1431"/>
      <c r="TJQ7" s="1431"/>
      <c r="TJR7" s="1431"/>
      <c r="TJS7" s="1431"/>
      <c r="TJT7" s="1431"/>
      <c r="TJU7" s="1431"/>
      <c r="TJV7" s="1431"/>
      <c r="TJW7" s="1431"/>
      <c r="TJX7" s="1431"/>
      <c r="TJY7" s="1431"/>
      <c r="TJZ7" s="1431"/>
      <c r="TKA7" s="1431"/>
      <c r="TKB7" s="1431"/>
      <c r="TKC7" s="1431"/>
      <c r="TKD7" s="1431"/>
      <c r="TKE7" s="1431"/>
      <c r="TKF7" s="1431"/>
      <c r="TKG7" s="1431"/>
      <c r="TKH7" s="1431"/>
      <c r="TKI7" s="1431"/>
      <c r="TKJ7" s="1431"/>
      <c r="TKK7" s="1431"/>
      <c r="TKL7" s="1431"/>
      <c r="TKM7" s="1431"/>
      <c r="TKN7" s="1431"/>
      <c r="TKO7" s="1431"/>
      <c r="TKP7" s="1431"/>
      <c r="TKQ7" s="1431"/>
      <c r="TKR7" s="1431"/>
      <c r="TKS7" s="1431"/>
      <c r="TKT7" s="1431"/>
      <c r="TKU7" s="1431"/>
      <c r="TKV7" s="1431"/>
      <c r="TKW7" s="1431"/>
      <c r="TKX7" s="1431"/>
      <c r="TKY7" s="1431"/>
      <c r="TKZ7" s="1431"/>
      <c r="TLA7" s="1431"/>
      <c r="TLB7" s="1431"/>
      <c r="TLC7" s="1431"/>
      <c r="TLD7" s="1431"/>
      <c r="TLE7" s="1431"/>
      <c r="TLF7" s="1431"/>
      <c r="TLG7" s="1431"/>
      <c r="TLH7" s="1431"/>
      <c r="TLI7" s="1431"/>
      <c r="TLJ7" s="1431"/>
      <c r="TLK7" s="1431"/>
      <c r="TLL7" s="1431"/>
      <c r="TLM7" s="1431"/>
      <c r="TLN7" s="1431"/>
      <c r="TLO7" s="1431"/>
      <c r="TLP7" s="1431"/>
      <c r="TLQ7" s="1431"/>
      <c r="TLR7" s="1431"/>
      <c r="TLS7" s="1431"/>
      <c r="TLT7" s="1431"/>
      <c r="TLU7" s="1431"/>
      <c r="TLV7" s="1431"/>
      <c r="TLW7" s="1431"/>
      <c r="TLX7" s="1431"/>
      <c r="TLY7" s="1431"/>
      <c r="TLZ7" s="1431"/>
      <c r="TMA7" s="1431"/>
      <c r="TMB7" s="1431"/>
      <c r="TMC7" s="1431"/>
      <c r="TMD7" s="1431"/>
      <c r="TME7" s="1431"/>
      <c r="TMF7" s="1431"/>
      <c r="TMG7" s="1431"/>
      <c r="TMH7" s="1431"/>
      <c r="TMI7" s="1431"/>
      <c r="TMJ7" s="1431"/>
      <c r="TMK7" s="1431"/>
      <c r="TML7" s="1431"/>
      <c r="TMM7" s="1431"/>
      <c r="TMN7" s="1431"/>
      <c r="TMO7" s="1431"/>
      <c r="TMP7" s="1431"/>
      <c r="TMQ7" s="1431"/>
      <c r="TMR7" s="1431"/>
      <c r="TMS7" s="1431"/>
      <c r="TMT7" s="1431"/>
      <c r="TMU7" s="1431"/>
      <c r="TMV7" s="1431"/>
      <c r="TMW7" s="1431"/>
      <c r="TMX7" s="1431"/>
      <c r="TMY7" s="1431"/>
      <c r="TMZ7" s="1431"/>
      <c r="TNA7" s="1431"/>
      <c r="TNB7" s="1431"/>
      <c r="TNC7" s="1431"/>
      <c r="TND7" s="1431"/>
      <c r="TNE7" s="1431"/>
      <c r="TNF7" s="1431"/>
      <c r="TNG7" s="1431"/>
      <c r="TNH7" s="1431"/>
      <c r="TNI7" s="1431"/>
      <c r="TNJ7" s="1431"/>
      <c r="TNK7" s="1431"/>
      <c r="TNL7" s="1431"/>
      <c r="TNM7" s="1431"/>
      <c r="TNN7" s="1431"/>
      <c r="TNO7" s="1431"/>
      <c r="TNP7" s="1431"/>
      <c r="TNQ7" s="1431"/>
      <c r="TNR7" s="1431"/>
      <c r="TNS7" s="1431"/>
      <c r="TNT7" s="1431"/>
      <c r="TNU7" s="1431"/>
      <c r="TNV7" s="1431"/>
      <c r="TNW7" s="1431"/>
      <c r="TNX7" s="1431"/>
      <c r="TNY7" s="1431"/>
      <c r="TNZ7" s="1431"/>
      <c r="TOA7" s="1431"/>
      <c r="TOB7" s="1431"/>
      <c r="TOC7" s="1431"/>
      <c r="TOD7" s="1431"/>
      <c r="TOE7" s="1431"/>
      <c r="TOF7" s="1431"/>
      <c r="TOG7" s="1431"/>
      <c r="TOH7" s="1431"/>
      <c r="TOI7" s="1431"/>
      <c r="TOJ7" s="1431"/>
      <c r="TOK7" s="1431"/>
      <c r="TOL7" s="1431"/>
      <c r="TOM7" s="1431"/>
      <c r="TON7" s="1431"/>
      <c r="TOO7" s="1431"/>
      <c r="TOP7" s="1431"/>
      <c r="TOQ7" s="1431"/>
      <c r="TOR7" s="1431"/>
      <c r="TOS7" s="1431"/>
      <c r="TOT7" s="1431"/>
      <c r="TOU7" s="1431"/>
      <c r="TOV7" s="1431"/>
      <c r="TOW7" s="1431"/>
      <c r="TOX7" s="1431"/>
      <c r="TOY7" s="1431"/>
      <c r="TOZ7" s="1431"/>
      <c r="TPA7" s="1431"/>
      <c r="TPB7" s="1431"/>
      <c r="TPC7" s="1431"/>
      <c r="TPD7" s="1431"/>
      <c r="TPE7" s="1431"/>
      <c r="TPF7" s="1431"/>
      <c r="TPG7" s="1431"/>
      <c r="TPH7" s="1431"/>
      <c r="TPI7" s="1431"/>
      <c r="TPJ7" s="1431"/>
      <c r="TPK7" s="1431"/>
      <c r="TPL7" s="1431"/>
      <c r="TPM7" s="1431"/>
      <c r="TPN7" s="1431"/>
      <c r="TPO7" s="1431"/>
      <c r="TPP7" s="1431"/>
      <c r="TPQ7" s="1431"/>
      <c r="TPR7" s="1431"/>
      <c r="TPS7" s="1431"/>
      <c r="TPT7" s="1431"/>
      <c r="TPU7" s="1431"/>
      <c r="TPV7" s="1431"/>
      <c r="TPW7" s="1431"/>
      <c r="TPX7" s="1431"/>
      <c r="TPY7" s="1431"/>
      <c r="TPZ7" s="1431"/>
      <c r="TQA7" s="1431"/>
      <c r="TQB7" s="1431"/>
      <c r="TQC7" s="1431"/>
      <c r="TQD7" s="1431"/>
      <c r="TQE7" s="1431"/>
      <c r="TQF7" s="1431"/>
      <c r="TQG7" s="1431"/>
      <c r="TQH7" s="1431"/>
      <c r="TQI7" s="1431"/>
      <c r="TQJ7" s="1431"/>
      <c r="TQK7" s="1431"/>
      <c r="TQL7" s="1431"/>
      <c r="TQM7" s="1431"/>
      <c r="TQN7" s="1431"/>
      <c r="TQO7" s="1431"/>
      <c r="TQP7" s="1431"/>
      <c r="TQQ7" s="1431"/>
      <c r="TQR7" s="1431"/>
      <c r="TQS7" s="1431"/>
      <c r="TQT7" s="1431"/>
      <c r="TQU7" s="1431"/>
      <c r="TQV7" s="1431"/>
      <c r="TQW7" s="1431"/>
      <c r="TQX7" s="1431"/>
      <c r="TQY7" s="1431"/>
      <c r="TQZ7" s="1431"/>
      <c r="TRA7" s="1431"/>
      <c r="TRB7" s="1431"/>
      <c r="TRC7" s="1431"/>
      <c r="TRD7" s="1431"/>
      <c r="TRE7" s="1431"/>
      <c r="TRF7" s="1431"/>
      <c r="TRG7" s="1431"/>
      <c r="TRH7" s="1431"/>
      <c r="TRI7" s="1431"/>
      <c r="TRJ7" s="1431"/>
      <c r="TRK7" s="1431"/>
      <c r="TRL7" s="1431"/>
      <c r="TRM7" s="1431"/>
      <c r="TRN7" s="1431"/>
      <c r="TRO7" s="1431"/>
      <c r="TRP7" s="1431"/>
      <c r="TRQ7" s="1431"/>
      <c r="TRR7" s="1431"/>
      <c r="TRS7" s="1431"/>
      <c r="TRT7" s="1431"/>
      <c r="TRU7" s="1431"/>
      <c r="TRV7" s="1431"/>
      <c r="TRW7" s="1431"/>
      <c r="TRX7" s="1431"/>
      <c r="TRY7" s="1431"/>
      <c r="TRZ7" s="1431"/>
      <c r="TSA7" s="1431"/>
      <c r="TSB7" s="1431"/>
      <c r="TSC7" s="1431"/>
      <c r="TSD7" s="1431"/>
      <c r="TSE7" s="1431"/>
      <c r="TSF7" s="1431"/>
      <c r="TSG7" s="1431"/>
      <c r="TSH7" s="1431"/>
      <c r="TSI7" s="1431"/>
      <c r="TSJ7" s="1431"/>
      <c r="TSK7" s="1431"/>
      <c r="TSL7" s="1431"/>
      <c r="TSM7" s="1431"/>
      <c r="TSN7" s="1431"/>
      <c r="TSO7" s="1431"/>
      <c r="TSP7" s="1431"/>
      <c r="TSQ7" s="1431"/>
      <c r="TSR7" s="1431"/>
      <c r="TSS7" s="1431"/>
      <c r="TST7" s="1431"/>
      <c r="TSU7" s="1431"/>
      <c r="TSV7" s="1431"/>
      <c r="TSW7" s="1431"/>
      <c r="TSX7" s="1431"/>
      <c r="TSY7" s="1431"/>
      <c r="TSZ7" s="1431"/>
      <c r="TTA7" s="1431"/>
      <c r="TTB7" s="1431"/>
      <c r="TTC7" s="1431"/>
      <c r="TTD7" s="1431"/>
      <c r="TTE7" s="1431"/>
      <c r="TTF7" s="1431"/>
      <c r="TTG7" s="1431"/>
      <c r="TTH7" s="1431"/>
      <c r="TTI7" s="1431"/>
      <c r="TTJ7" s="1431"/>
      <c r="TTK7" s="1431"/>
      <c r="TTL7" s="1431"/>
      <c r="TTM7" s="1431"/>
      <c r="TTN7" s="1431"/>
      <c r="TTO7" s="1431"/>
      <c r="TTP7" s="1431"/>
      <c r="TTQ7" s="1431"/>
      <c r="TTR7" s="1431"/>
      <c r="TTS7" s="1431"/>
      <c r="TTT7" s="1431"/>
      <c r="TTU7" s="1431"/>
      <c r="TTV7" s="1431"/>
      <c r="TTW7" s="1431"/>
      <c r="TTX7" s="1431"/>
      <c r="TTY7" s="1431"/>
      <c r="TTZ7" s="1431"/>
      <c r="TUA7" s="1431"/>
      <c r="TUB7" s="1431"/>
      <c r="TUC7" s="1431"/>
      <c r="TUD7" s="1431"/>
      <c r="TUE7" s="1431"/>
      <c r="TUF7" s="1431"/>
      <c r="TUG7" s="1431"/>
      <c r="TUH7" s="1431"/>
      <c r="TUI7" s="1431"/>
      <c r="TUJ7" s="1431"/>
      <c r="TUK7" s="1431"/>
      <c r="TUL7" s="1431"/>
      <c r="TUM7" s="1431"/>
      <c r="TUN7" s="1431"/>
      <c r="TUO7" s="1431"/>
      <c r="TUP7" s="1431"/>
      <c r="TUQ7" s="1431"/>
      <c r="TUR7" s="1431"/>
      <c r="TUS7" s="1431"/>
      <c r="TUT7" s="1431"/>
      <c r="TUU7" s="1431"/>
      <c r="TUV7" s="1431"/>
      <c r="TUW7" s="1431"/>
      <c r="TUX7" s="1431"/>
      <c r="TUY7" s="1431"/>
      <c r="TUZ7" s="1431"/>
      <c r="TVA7" s="1431"/>
      <c r="TVB7" s="1431"/>
      <c r="TVC7" s="1431"/>
      <c r="TVD7" s="1431"/>
      <c r="TVE7" s="1431"/>
      <c r="TVF7" s="1431"/>
      <c r="TVG7" s="1431"/>
      <c r="TVH7" s="1431"/>
      <c r="TVI7" s="1431"/>
      <c r="TVJ7" s="1431"/>
      <c r="TVK7" s="1431"/>
      <c r="TVL7" s="1431"/>
      <c r="TVM7" s="1431"/>
      <c r="TVN7" s="1431"/>
      <c r="TVO7" s="1431"/>
      <c r="TVP7" s="1431"/>
      <c r="TVQ7" s="1431"/>
      <c r="TVR7" s="1431"/>
      <c r="TVS7" s="1431"/>
      <c r="TVT7" s="1431"/>
      <c r="TVU7" s="1431"/>
      <c r="TVV7" s="1431"/>
      <c r="TVW7" s="1431"/>
      <c r="TVX7" s="1431"/>
      <c r="TVY7" s="1431"/>
      <c r="TVZ7" s="1431"/>
      <c r="TWA7" s="1431"/>
      <c r="TWB7" s="1431"/>
      <c r="TWC7" s="1431"/>
      <c r="TWD7" s="1431"/>
      <c r="TWE7" s="1431"/>
      <c r="TWF7" s="1431"/>
      <c r="TWG7" s="1431"/>
      <c r="TWH7" s="1431"/>
      <c r="TWI7" s="1431"/>
      <c r="TWJ7" s="1431"/>
      <c r="TWK7" s="1431"/>
      <c r="TWL7" s="1431"/>
      <c r="TWM7" s="1431"/>
      <c r="TWN7" s="1431"/>
      <c r="TWO7" s="1431"/>
      <c r="TWP7" s="1431"/>
      <c r="TWQ7" s="1431"/>
      <c r="TWR7" s="1431"/>
      <c r="TWS7" s="1431"/>
      <c r="TWT7" s="1431"/>
      <c r="TWU7" s="1431"/>
      <c r="TWV7" s="1431"/>
      <c r="TWW7" s="1431"/>
      <c r="TWX7" s="1431"/>
      <c r="TWY7" s="1431"/>
      <c r="TWZ7" s="1431"/>
      <c r="TXA7" s="1431"/>
      <c r="TXB7" s="1431"/>
      <c r="TXC7" s="1431"/>
      <c r="TXD7" s="1431"/>
      <c r="TXE7" s="1431"/>
      <c r="TXF7" s="1431"/>
      <c r="TXG7" s="1431"/>
      <c r="TXH7" s="1431"/>
      <c r="TXI7" s="1431"/>
      <c r="TXJ7" s="1431"/>
      <c r="TXK7" s="1431"/>
      <c r="TXL7" s="1431"/>
      <c r="TXM7" s="1431"/>
      <c r="TXN7" s="1431"/>
      <c r="TXO7" s="1431"/>
      <c r="TXP7" s="1431"/>
      <c r="TXQ7" s="1431"/>
      <c r="TXR7" s="1431"/>
      <c r="TXS7" s="1431"/>
      <c r="TXT7" s="1431"/>
      <c r="TXU7" s="1431"/>
      <c r="TXV7" s="1431"/>
      <c r="TXW7" s="1431"/>
      <c r="TXX7" s="1431"/>
      <c r="TXY7" s="1431"/>
      <c r="TXZ7" s="1431"/>
      <c r="TYA7" s="1431"/>
      <c r="TYB7" s="1431"/>
      <c r="TYC7" s="1431"/>
      <c r="TYD7" s="1431"/>
      <c r="TYE7" s="1431"/>
      <c r="TYF7" s="1431"/>
      <c r="TYG7" s="1431"/>
      <c r="TYH7" s="1431"/>
      <c r="TYI7" s="1431"/>
      <c r="TYJ7" s="1431"/>
      <c r="TYK7" s="1431"/>
      <c r="TYL7" s="1431"/>
      <c r="TYM7" s="1431"/>
      <c r="TYN7" s="1431"/>
      <c r="TYO7" s="1431"/>
      <c r="TYP7" s="1431"/>
      <c r="TYQ7" s="1431"/>
      <c r="TYR7" s="1431"/>
      <c r="TYS7" s="1431"/>
      <c r="TYT7" s="1431"/>
      <c r="TYU7" s="1431"/>
      <c r="TYV7" s="1431"/>
      <c r="TYW7" s="1431"/>
      <c r="TYX7" s="1431"/>
      <c r="TYY7" s="1431"/>
      <c r="TYZ7" s="1431"/>
      <c r="TZA7" s="1431"/>
      <c r="TZB7" s="1431"/>
      <c r="TZC7" s="1431"/>
      <c r="TZD7" s="1431"/>
      <c r="TZE7" s="1431"/>
      <c r="TZF7" s="1431"/>
      <c r="TZG7" s="1431"/>
      <c r="TZH7" s="1431"/>
      <c r="TZI7" s="1431"/>
      <c r="TZJ7" s="1431"/>
      <c r="TZK7" s="1431"/>
      <c r="TZL7" s="1431"/>
      <c r="TZM7" s="1431"/>
      <c r="TZN7" s="1431"/>
      <c r="TZO7" s="1431"/>
      <c r="TZP7" s="1431"/>
      <c r="TZQ7" s="1431"/>
      <c r="TZR7" s="1431"/>
      <c r="TZS7" s="1431"/>
      <c r="TZT7" s="1431"/>
      <c r="TZU7" s="1431"/>
      <c r="TZV7" s="1431"/>
      <c r="TZW7" s="1431"/>
      <c r="TZX7" s="1431"/>
      <c r="TZY7" s="1431"/>
      <c r="TZZ7" s="1431"/>
      <c r="UAA7" s="1431"/>
      <c r="UAB7" s="1431"/>
      <c r="UAC7" s="1431"/>
      <c r="UAD7" s="1431"/>
      <c r="UAE7" s="1431"/>
      <c r="UAF7" s="1431"/>
      <c r="UAG7" s="1431"/>
      <c r="UAH7" s="1431"/>
      <c r="UAI7" s="1431"/>
      <c r="UAJ7" s="1431"/>
      <c r="UAK7" s="1431"/>
      <c r="UAL7" s="1431"/>
      <c r="UAM7" s="1431"/>
      <c r="UAN7" s="1431"/>
      <c r="UAO7" s="1431"/>
      <c r="UAP7" s="1431"/>
      <c r="UAQ7" s="1431"/>
      <c r="UAR7" s="1431"/>
      <c r="UAS7" s="1431"/>
      <c r="UAT7" s="1431"/>
      <c r="UAU7" s="1431"/>
      <c r="UAV7" s="1431"/>
      <c r="UAW7" s="1431"/>
      <c r="UAX7" s="1431"/>
      <c r="UAY7" s="1431"/>
      <c r="UAZ7" s="1431"/>
      <c r="UBA7" s="1431"/>
      <c r="UBB7" s="1431"/>
      <c r="UBC7" s="1431"/>
      <c r="UBD7" s="1431"/>
      <c r="UBE7" s="1431"/>
      <c r="UBF7" s="1431"/>
      <c r="UBG7" s="1431"/>
      <c r="UBH7" s="1431"/>
      <c r="UBI7" s="1431"/>
      <c r="UBJ7" s="1431"/>
      <c r="UBK7" s="1431"/>
      <c r="UBL7" s="1431"/>
      <c r="UBM7" s="1431"/>
      <c r="UBN7" s="1431"/>
      <c r="UBO7" s="1431"/>
      <c r="UBP7" s="1431"/>
      <c r="UBQ7" s="1431"/>
      <c r="UBR7" s="1431"/>
      <c r="UBS7" s="1431"/>
      <c r="UBT7" s="1431"/>
      <c r="UBU7" s="1431"/>
      <c r="UBV7" s="1431"/>
      <c r="UBW7" s="1431"/>
      <c r="UBX7" s="1431"/>
      <c r="UBY7" s="1431"/>
      <c r="UBZ7" s="1431"/>
      <c r="UCA7" s="1431"/>
      <c r="UCB7" s="1431"/>
      <c r="UCC7" s="1431"/>
      <c r="UCD7" s="1431"/>
      <c r="UCE7" s="1431"/>
      <c r="UCF7" s="1431"/>
      <c r="UCG7" s="1431"/>
      <c r="UCH7" s="1431"/>
      <c r="UCI7" s="1431"/>
      <c r="UCJ7" s="1431"/>
      <c r="UCK7" s="1431"/>
      <c r="UCL7" s="1431"/>
      <c r="UCM7" s="1431"/>
      <c r="UCN7" s="1431"/>
      <c r="UCO7" s="1431"/>
      <c r="UCP7" s="1431"/>
      <c r="UCQ7" s="1431"/>
      <c r="UCR7" s="1431"/>
      <c r="UCS7" s="1431"/>
      <c r="UCT7" s="1431"/>
      <c r="UCU7" s="1431"/>
      <c r="UCV7" s="1431"/>
      <c r="UCW7" s="1431"/>
      <c r="UCX7" s="1431"/>
      <c r="UCY7" s="1431"/>
      <c r="UCZ7" s="1431"/>
      <c r="UDA7" s="1431"/>
      <c r="UDB7" s="1431"/>
      <c r="UDC7" s="1431"/>
      <c r="UDD7" s="1431"/>
      <c r="UDE7" s="1431"/>
      <c r="UDF7" s="1431"/>
      <c r="UDG7" s="1431"/>
      <c r="UDH7" s="1431"/>
      <c r="UDI7" s="1431"/>
      <c r="UDJ7" s="1431"/>
      <c r="UDK7" s="1431"/>
      <c r="UDL7" s="1431"/>
      <c r="UDM7" s="1431"/>
      <c r="UDN7" s="1431"/>
      <c r="UDO7" s="1431"/>
      <c r="UDP7" s="1431"/>
      <c r="UDQ7" s="1431"/>
      <c r="UDR7" s="1431"/>
      <c r="UDS7" s="1431"/>
      <c r="UDT7" s="1431"/>
      <c r="UDU7" s="1431"/>
      <c r="UDV7" s="1431"/>
      <c r="UDW7" s="1431"/>
      <c r="UDX7" s="1431"/>
      <c r="UDY7" s="1431"/>
      <c r="UDZ7" s="1431"/>
      <c r="UEA7" s="1431"/>
      <c r="UEB7" s="1431"/>
      <c r="UEC7" s="1431"/>
      <c r="UED7" s="1431"/>
      <c r="UEE7" s="1431"/>
      <c r="UEF7" s="1431"/>
      <c r="UEG7" s="1431"/>
      <c r="UEH7" s="1431"/>
      <c r="UEI7" s="1431"/>
      <c r="UEJ7" s="1431"/>
      <c r="UEK7" s="1431"/>
      <c r="UEL7" s="1431"/>
      <c r="UEM7" s="1431"/>
      <c r="UEN7" s="1431"/>
      <c r="UEO7" s="1431"/>
      <c r="UEP7" s="1431"/>
      <c r="UEQ7" s="1431"/>
      <c r="UER7" s="1431"/>
      <c r="UES7" s="1431"/>
      <c r="UET7" s="1431"/>
      <c r="UEU7" s="1431"/>
      <c r="UEV7" s="1431"/>
      <c r="UEW7" s="1431"/>
      <c r="UEX7" s="1431"/>
      <c r="UEY7" s="1431"/>
      <c r="UEZ7" s="1431"/>
      <c r="UFA7" s="1431"/>
      <c r="UFB7" s="1431"/>
      <c r="UFC7" s="1431"/>
      <c r="UFD7" s="1431"/>
      <c r="UFE7" s="1431"/>
      <c r="UFF7" s="1431"/>
      <c r="UFG7" s="1431"/>
      <c r="UFH7" s="1431"/>
      <c r="UFI7" s="1431"/>
      <c r="UFJ7" s="1431"/>
      <c r="UFK7" s="1431"/>
      <c r="UFL7" s="1431"/>
      <c r="UFM7" s="1431"/>
      <c r="UFN7" s="1431"/>
      <c r="UFO7" s="1431"/>
      <c r="UFP7" s="1431"/>
      <c r="UFQ7" s="1431"/>
      <c r="UFR7" s="1431"/>
      <c r="UFS7" s="1431"/>
      <c r="UFT7" s="1431"/>
      <c r="UFU7" s="1431"/>
      <c r="UFV7" s="1431"/>
      <c r="UFW7" s="1431"/>
      <c r="UFX7" s="1431"/>
      <c r="UFY7" s="1431"/>
      <c r="UFZ7" s="1431"/>
      <c r="UGA7" s="1431"/>
      <c r="UGB7" s="1431"/>
      <c r="UGC7" s="1431"/>
      <c r="UGD7" s="1431"/>
      <c r="UGE7" s="1431"/>
      <c r="UGF7" s="1431"/>
      <c r="UGG7" s="1431"/>
      <c r="UGH7" s="1431"/>
      <c r="UGI7" s="1431"/>
      <c r="UGJ7" s="1431"/>
      <c r="UGK7" s="1431"/>
      <c r="UGL7" s="1431"/>
      <c r="UGM7" s="1431"/>
      <c r="UGN7" s="1431"/>
      <c r="UGO7" s="1431"/>
      <c r="UGP7" s="1431"/>
      <c r="UGQ7" s="1431"/>
      <c r="UGR7" s="1431"/>
      <c r="UGS7" s="1431"/>
      <c r="UGT7" s="1431"/>
      <c r="UGU7" s="1431"/>
      <c r="UGV7" s="1431"/>
      <c r="UGW7" s="1431"/>
      <c r="UGX7" s="1431"/>
      <c r="UGY7" s="1431"/>
      <c r="UGZ7" s="1431"/>
      <c r="UHA7" s="1431"/>
      <c r="UHB7" s="1431"/>
      <c r="UHC7" s="1431"/>
      <c r="UHD7" s="1431"/>
      <c r="UHE7" s="1431"/>
      <c r="UHF7" s="1431"/>
      <c r="UHG7" s="1431"/>
      <c r="UHH7" s="1431"/>
      <c r="UHI7" s="1431"/>
      <c r="UHJ7" s="1431"/>
      <c r="UHK7" s="1431"/>
      <c r="UHL7" s="1431"/>
      <c r="UHM7" s="1431"/>
      <c r="UHN7" s="1431"/>
      <c r="UHO7" s="1431"/>
      <c r="UHP7" s="1431"/>
      <c r="UHQ7" s="1431"/>
      <c r="UHR7" s="1431"/>
      <c r="UHS7" s="1431"/>
      <c r="UHT7" s="1431"/>
      <c r="UHU7" s="1431"/>
      <c r="UHV7" s="1431"/>
      <c r="UHW7" s="1431"/>
      <c r="UHX7" s="1431"/>
      <c r="UHY7" s="1431"/>
      <c r="UHZ7" s="1431"/>
      <c r="UIA7" s="1431"/>
      <c r="UIB7" s="1431"/>
      <c r="UIC7" s="1431"/>
      <c r="UID7" s="1431"/>
      <c r="UIE7" s="1431"/>
      <c r="UIF7" s="1431"/>
      <c r="UIG7" s="1431"/>
      <c r="UIH7" s="1431"/>
      <c r="UII7" s="1431"/>
      <c r="UIJ7" s="1431"/>
      <c r="UIK7" s="1431"/>
      <c r="UIL7" s="1431"/>
      <c r="UIM7" s="1431"/>
      <c r="UIN7" s="1431"/>
      <c r="UIO7" s="1431"/>
      <c r="UIP7" s="1431"/>
      <c r="UIQ7" s="1431"/>
      <c r="UIR7" s="1431"/>
      <c r="UIS7" s="1431"/>
      <c r="UIT7" s="1431"/>
      <c r="UIU7" s="1431"/>
      <c r="UIV7" s="1431"/>
      <c r="UIW7" s="1431"/>
      <c r="UIX7" s="1431"/>
      <c r="UIY7" s="1431"/>
      <c r="UIZ7" s="1431"/>
      <c r="UJA7" s="1431"/>
      <c r="UJB7" s="1431"/>
      <c r="UJC7" s="1431"/>
      <c r="UJD7" s="1431"/>
      <c r="UJE7" s="1431"/>
      <c r="UJF7" s="1431"/>
      <c r="UJG7" s="1431"/>
      <c r="UJH7" s="1431"/>
      <c r="UJI7" s="1431"/>
      <c r="UJJ7" s="1431"/>
      <c r="UJK7" s="1431"/>
      <c r="UJL7" s="1431"/>
      <c r="UJM7" s="1431"/>
      <c r="UJN7" s="1431"/>
      <c r="UJO7" s="1431"/>
      <c r="UJP7" s="1431"/>
      <c r="UJQ7" s="1431"/>
      <c r="UJR7" s="1431"/>
      <c r="UJS7" s="1431"/>
      <c r="UJT7" s="1431"/>
      <c r="UJU7" s="1431"/>
      <c r="UJV7" s="1431"/>
      <c r="UJW7" s="1431"/>
      <c r="UJX7" s="1431"/>
      <c r="UJY7" s="1431"/>
      <c r="UJZ7" s="1431"/>
      <c r="UKA7" s="1431"/>
      <c r="UKB7" s="1431"/>
      <c r="UKC7" s="1431"/>
      <c r="UKD7" s="1431"/>
      <c r="UKE7" s="1431"/>
      <c r="UKF7" s="1431"/>
      <c r="UKG7" s="1431"/>
      <c r="UKH7" s="1431"/>
      <c r="UKI7" s="1431"/>
      <c r="UKJ7" s="1431"/>
      <c r="UKK7" s="1431"/>
      <c r="UKL7" s="1431"/>
      <c r="UKM7" s="1431"/>
      <c r="UKN7" s="1431"/>
      <c r="UKO7" s="1431"/>
      <c r="UKP7" s="1431"/>
      <c r="UKQ7" s="1431"/>
      <c r="UKR7" s="1431"/>
      <c r="UKS7" s="1431"/>
      <c r="UKT7" s="1431"/>
      <c r="UKU7" s="1431"/>
      <c r="UKV7" s="1431"/>
      <c r="UKW7" s="1431"/>
      <c r="UKX7" s="1431"/>
      <c r="UKY7" s="1431"/>
      <c r="UKZ7" s="1431"/>
      <c r="ULA7" s="1431"/>
      <c r="ULB7" s="1431"/>
      <c r="ULC7" s="1431"/>
      <c r="ULD7" s="1431"/>
      <c r="ULE7" s="1431"/>
      <c r="ULF7" s="1431"/>
      <c r="ULG7" s="1431"/>
      <c r="ULH7" s="1431"/>
      <c r="ULI7" s="1431"/>
      <c r="ULJ7" s="1431"/>
      <c r="ULK7" s="1431"/>
      <c r="ULL7" s="1431"/>
      <c r="ULM7" s="1431"/>
      <c r="ULN7" s="1431"/>
      <c r="ULO7" s="1431"/>
      <c r="ULP7" s="1431"/>
      <c r="ULQ7" s="1431"/>
      <c r="ULR7" s="1431"/>
      <c r="ULS7" s="1431"/>
      <c r="ULT7" s="1431"/>
      <c r="ULU7" s="1431"/>
      <c r="ULV7" s="1431"/>
      <c r="ULW7" s="1431"/>
      <c r="ULX7" s="1431"/>
      <c r="ULY7" s="1431"/>
      <c r="ULZ7" s="1431"/>
      <c r="UMA7" s="1431"/>
      <c r="UMB7" s="1431"/>
      <c r="UMC7" s="1431"/>
      <c r="UMD7" s="1431"/>
      <c r="UME7" s="1431"/>
      <c r="UMF7" s="1431"/>
      <c r="UMG7" s="1431"/>
      <c r="UMH7" s="1431"/>
      <c r="UMI7" s="1431"/>
      <c r="UMJ7" s="1431"/>
      <c r="UMK7" s="1431"/>
      <c r="UML7" s="1431"/>
      <c r="UMM7" s="1431"/>
      <c r="UMN7" s="1431"/>
      <c r="UMO7" s="1431"/>
      <c r="UMP7" s="1431"/>
      <c r="UMQ7" s="1431"/>
      <c r="UMR7" s="1431"/>
      <c r="UMS7" s="1431"/>
      <c r="UMT7" s="1431"/>
      <c r="UMU7" s="1431"/>
      <c r="UMV7" s="1431"/>
      <c r="UMW7" s="1431"/>
      <c r="UMX7" s="1431"/>
      <c r="UMY7" s="1431"/>
      <c r="UMZ7" s="1431"/>
      <c r="UNA7" s="1431"/>
      <c r="UNB7" s="1431"/>
      <c r="UNC7" s="1431"/>
      <c r="UND7" s="1431"/>
      <c r="UNE7" s="1431"/>
      <c r="UNF7" s="1431"/>
      <c r="UNG7" s="1431"/>
      <c r="UNH7" s="1431"/>
      <c r="UNI7" s="1431"/>
      <c r="UNJ7" s="1431"/>
      <c r="UNK7" s="1431"/>
      <c r="UNL7" s="1431"/>
      <c r="UNM7" s="1431"/>
      <c r="UNN7" s="1431"/>
      <c r="UNO7" s="1431"/>
      <c r="UNP7" s="1431"/>
      <c r="UNQ7" s="1431"/>
      <c r="UNR7" s="1431"/>
      <c r="UNS7" s="1431"/>
      <c r="UNT7" s="1431"/>
      <c r="UNU7" s="1431"/>
      <c r="UNV7" s="1431"/>
      <c r="UNW7" s="1431"/>
      <c r="UNX7" s="1431"/>
      <c r="UNY7" s="1431"/>
      <c r="UNZ7" s="1431"/>
      <c r="UOA7" s="1431"/>
      <c r="UOB7" s="1431"/>
      <c r="UOC7" s="1431"/>
      <c r="UOD7" s="1431"/>
      <c r="UOE7" s="1431"/>
      <c r="UOF7" s="1431"/>
      <c r="UOG7" s="1431"/>
      <c r="UOH7" s="1431"/>
      <c r="UOI7" s="1431"/>
      <c r="UOJ7" s="1431"/>
      <c r="UOK7" s="1431"/>
      <c r="UOL7" s="1431"/>
      <c r="UOM7" s="1431"/>
      <c r="UON7" s="1431"/>
      <c r="UOO7" s="1431"/>
      <c r="UOP7" s="1431"/>
      <c r="UOQ7" s="1431"/>
      <c r="UOR7" s="1431"/>
      <c r="UOS7" s="1431"/>
      <c r="UOT7" s="1431"/>
      <c r="UOU7" s="1431"/>
      <c r="UOV7" s="1431"/>
      <c r="UOW7" s="1431"/>
      <c r="UOX7" s="1431"/>
      <c r="UOY7" s="1431"/>
      <c r="UOZ7" s="1431"/>
      <c r="UPA7" s="1431"/>
      <c r="UPB7" s="1431"/>
      <c r="UPC7" s="1431"/>
      <c r="UPD7" s="1431"/>
      <c r="UPE7" s="1431"/>
      <c r="UPF7" s="1431"/>
      <c r="UPG7" s="1431"/>
      <c r="UPH7" s="1431"/>
      <c r="UPI7" s="1431"/>
      <c r="UPJ7" s="1431"/>
      <c r="UPK7" s="1431"/>
      <c r="UPL7" s="1431"/>
      <c r="UPM7" s="1431"/>
      <c r="UPN7" s="1431"/>
      <c r="UPO7" s="1431"/>
      <c r="UPP7" s="1431"/>
      <c r="UPQ7" s="1431"/>
      <c r="UPR7" s="1431"/>
      <c r="UPS7" s="1431"/>
      <c r="UPT7" s="1431"/>
      <c r="UPU7" s="1431"/>
      <c r="UPV7" s="1431"/>
      <c r="UPW7" s="1431"/>
      <c r="UPX7" s="1431"/>
      <c r="UPY7" s="1431"/>
      <c r="UPZ7" s="1431"/>
      <c r="UQA7" s="1431"/>
      <c r="UQB7" s="1431"/>
      <c r="UQC7" s="1431"/>
      <c r="UQD7" s="1431"/>
      <c r="UQE7" s="1431"/>
      <c r="UQF7" s="1431"/>
      <c r="UQG7" s="1431"/>
      <c r="UQH7" s="1431"/>
      <c r="UQI7" s="1431"/>
      <c r="UQJ7" s="1431"/>
      <c r="UQK7" s="1431"/>
      <c r="UQL7" s="1431"/>
      <c r="UQM7" s="1431"/>
      <c r="UQN7" s="1431"/>
      <c r="UQO7" s="1431"/>
      <c r="UQP7" s="1431"/>
      <c r="UQQ7" s="1431"/>
      <c r="UQR7" s="1431"/>
      <c r="UQS7" s="1431"/>
      <c r="UQT7" s="1431"/>
      <c r="UQU7" s="1431"/>
      <c r="UQV7" s="1431"/>
      <c r="UQW7" s="1431"/>
      <c r="UQX7" s="1431"/>
      <c r="UQY7" s="1431"/>
      <c r="UQZ7" s="1431"/>
      <c r="URA7" s="1431"/>
      <c r="URB7" s="1431"/>
      <c r="URC7" s="1431"/>
      <c r="URD7" s="1431"/>
      <c r="URE7" s="1431"/>
      <c r="URF7" s="1431"/>
      <c r="URG7" s="1431"/>
      <c r="URH7" s="1431"/>
      <c r="URI7" s="1431"/>
      <c r="URJ7" s="1431"/>
      <c r="URK7" s="1431"/>
      <c r="URL7" s="1431"/>
      <c r="URM7" s="1431"/>
      <c r="URN7" s="1431"/>
      <c r="URO7" s="1431"/>
      <c r="URP7" s="1431"/>
      <c r="URQ7" s="1431"/>
      <c r="URR7" s="1431"/>
      <c r="URS7" s="1431"/>
      <c r="URT7" s="1431"/>
      <c r="URU7" s="1431"/>
      <c r="URV7" s="1431"/>
      <c r="URW7" s="1431"/>
      <c r="URX7" s="1431"/>
      <c r="URY7" s="1431"/>
      <c r="URZ7" s="1431"/>
      <c r="USA7" s="1431"/>
      <c r="USB7" s="1431"/>
      <c r="USC7" s="1431"/>
      <c r="USD7" s="1431"/>
      <c r="USE7" s="1431"/>
      <c r="USF7" s="1431"/>
      <c r="USG7" s="1431"/>
      <c r="USH7" s="1431"/>
      <c r="USI7" s="1431"/>
      <c r="USJ7" s="1431"/>
      <c r="USK7" s="1431"/>
      <c r="USL7" s="1431"/>
      <c r="USM7" s="1431"/>
      <c r="USN7" s="1431"/>
      <c r="USO7" s="1431"/>
      <c r="USP7" s="1431"/>
      <c r="USQ7" s="1431"/>
      <c r="USR7" s="1431"/>
      <c r="USS7" s="1431"/>
      <c r="UST7" s="1431"/>
      <c r="USU7" s="1431"/>
      <c r="USV7" s="1431"/>
      <c r="USW7" s="1431"/>
      <c r="USX7" s="1431"/>
      <c r="USY7" s="1431"/>
      <c r="USZ7" s="1431"/>
      <c r="UTA7" s="1431"/>
      <c r="UTB7" s="1431"/>
      <c r="UTC7" s="1431"/>
      <c r="UTD7" s="1431"/>
      <c r="UTE7" s="1431"/>
      <c r="UTF7" s="1431"/>
      <c r="UTG7" s="1431"/>
      <c r="UTH7" s="1431"/>
      <c r="UTI7" s="1431"/>
      <c r="UTJ7" s="1431"/>
      <c r="UTK7" s="1431"/>
      <c r="UTL7" s="1431"/>
      <c r="UTM7" s="1431"/>
      <c r="UTN7" s="1431"/>
      <c r="UTO7" s="1431"/>
      <c r="UTP7" s="1431"/>
      <c r="UTQ7" s="1431"/>
      <c r="UTR7" s="1431"/>
      <c r="UTS7" s="1431"/>
      <c r="UTT7" s="1431"/>
      <c r="UTU7" s="1431"/>
      <c r="UTV7" s="1431"/>
      <c r="UTW7" s="1431"/>
      <c r="UTX7" s="1431"/>
      <c r="UTY7" s="1431"/>
      <c r="UTZ7" s="1431"/>
      <c r="UUA7" s="1431"/>
      <c r="UUB7" s="1431"/>
      <c r="UUC7" s="1431"/>
      <c r="UUD7" s="1431"/>
      <c r="UUE7" s="1431"/>
      <c r="UUF7" s="1431"/>
      <c r="UUG7" s="1431"/>
      <c r="UUH7" s="1431"/>
      <c r="UUI7" s="1431"/>
      <c r="UUJ7" s="1431"/>
      <c r="UUK7" s="1431"/>
      <c r="UUL7" s="1431"/>
      <c r="UUM7" s="1431"/>
      <c r="UUN7" s="1431"/>
      <c r="UUO7" s="1431"/>
      <c r="UUP7" s="1431"/>
      <c r="UUQ7" s="1431"/>
      <c r="UUR7" s="1431"/>
      <c r="UUS7" s="1431"/>
      <c r="UUT7" s="1431"/>
      <c r="UUU7" s="1431"/>
      <c r="UUV7" s="1431"/>
      <c r="UUW7" s="1431"/>
      <c r="UUX7" s="1431"/>
      <c r="UUY7" s="1431"/>
      <c r="UUZ7" s="1431"/>
      <c r="UVA7" s="1431"/>
      <c r="UVB7" s="1431"/>
      <c r="UVC7" s="1431"/>
      <c r="UVD7" s="1431"/>
      <c r="UVE7" s="1431"/>
      <c r="UVF7" s="1431"/>
      <c r="UVG7" s="1431"/>
      <c r="UVH7" s="1431"/>
      <c r="UVI7" s="1431"/>
      <c r="UVJ7" s="1431"/>
      <c r="UVK7" s="1431"/>
      <c r="UVL7" s="1431"/>
      <c r="UVM7" s="1431"/>
      <c r="UVN7" s="1431"/>
      <c r="UVO7" s="1431"/>
      <c r="UVP7" s="1431"/>
      <c r="UVQ7" s="1431"/>
      <c r="UVR7" s="1431"/>
      <c r="UVS7" s="1431"/>
      <c r="UVT7" s="1431"/>
      <c r="UVU7" s="1431"/>
      <c r="UVV7" s="1431"/>
      <c r="UVW7" s="1431"/>
      <c r="UVX7" s="1431"/>
      <c r="UVY7" s="1431"/>
      <c r="UVZ7" s="1431"/>
      <c r="UWA7" s="1431"/>
      <c r="UWB7" s="1431"/>
      <c r="UWC7" s="1431"/>
      <c r="UWD7" s="1431"/>
      <c r="UWE7" s="1431"/>
      <c r="UWF7" s="1431"/>
      <c r="UWG7" s="1431"/>
      <c r="UWH7" s="1431"/>
      <c r="UWI7" s="1431"/>
      <c r="UWJ7" s="1431"/>
      <c r="UWK7" s="1431"/>
      <c r="UWL7" s="1431"/>
      <c r="UWM7" s="1431"/>
      <c r="UWN7" s="1431"/>
      <c r="UWO7" s="1431"/>
      <c r="UWP7" s="1431"/>
      <c r="UWQ7" s="1431"/>
      <c r="UWR7" s="1431"/>
      <c r="UWS7" s="1431"/>
      <c r="UWT7" s="1431"/>
      <c r="UWU7" s="1431"/>
      <c r="UWV7" s="1431"/>
      <c r="UWW7" s="1431"/>
      <c r="UWX7" s="1431"/>
      <c r="UWY7" s="1431"/>
      <c r="UWZ7" s="1431"/>
      <c r="UXA7" s="1431"/>
      <c r="UXB7" s="1431"/>
      <c r="UXC7" s="1431"/>
      <c r="UXD7" s="1431"/>
      <c r="UXE7" s="1431"/>
      <c r="UXF7" s="1431"/>
      <c r="UXG7" s="1431"/>
      <c r="UXH7" s="1431"/>
      <c r="UXI7" s="1431"/>
      <c r="UXJ7" s="1431"/>
      <c r="UXK7" s="1431"/>
      <c r="UXL7" s="1431"/>
      <c r="UXM7" s="1431"/>
      <c r="UXN7" s="1431"/>
      <c r="UXO7" s="1431"/>
      <c r="UXP7" s="1431"/>
      <c r="UXQ7" s="1431"/>
      <c r="UXR7" s="1431"/>
      <c r="UXS7" s="1431"/>
      <c r="UXT7" s="1431"/>
      <c r="UXU7" s="1431"/>
      <c r="UXV7" s="1431"/>
      <c r="UXW7" s="1431"/>
      <c r="UXX7" s="1431"/>
      <c r="UXY7" s="1431"/>
      <c r="UXZ7" s="1431"/>
      <c r="UYA7" s="1431"/>
      <c r="UYB7" s="1431"/>
      <c r="UYC7" s="1431"/>
      <c r="UYD7" s="1431"/>
      <c r="UYE7" s="1431"/>
      <c r="UYF7" s="1431"/>
      <c r="UYG7" s="1431"/>
      <c r="UYH7" s="1431"/>
      <c r="UYI7" s="1431"/>
      <c r="UYJ7" s="1431"/>
      <c r="UYK7" s="1431"/>
      <c r="UYL7" s="1431"/>
      <c r="UYM7" s="1431"/>
      <c r="UYN7" s="1431"/>
      <c r="UYO7" s="1431"/>
      <c r="UYP7" s="1431"/>
      <c r="UYQ7" s="1431"/>
      <c r="UYR7" s="1431"/>
      <c r="UYS7" s="1431"/>
      <c r="UYT7" s="1431"/>
      <c r="UYU7" s="1431"/>
      <c r="UYV7" s="1431"/>
      <c r="UYW7" s="1431"/>
      <c r="UYX7" s="1431"/>
      <c r="UYY7" s="1431"/>
      <c r="UYZ7" s="1431"/>
      <c r="UZA7" s="1431"/>
      <c r="UZB7" s="1431"/>
      <c r="UZC7" s="1431"/>
      <c r="UZD7" s="1431"/>
      <c r="UZE7" s="1431"/>
      <c r="UZF7" s="1431"/>
      <c r="UZG7" s="1431"/>
      <c r="UZH7" s="1431"/>
      <c r="UZI7" s="1431"/>
      <c r="UZJ7" s="1431"/>
      <c r="UZK7" s="1431"/>
      <c r="UZL7" s="1431"/>
      <c r="UZM7" s="1431"/>
      <c r="UZN7" s="1431"/>
      <c r="UZO7" s="1431"/>
      <c r="UZP7" s="1431"/>
      <c r="UZQ7" s="1431"/>
      <c r="UZR7" s="1431"/>
      <c r="UZS7" s="1431"/>
      <c r="UZT7" s="1431"/>
      <c r="UZU7" s="1431"/>
      <c r="UZV7" s="1431"/>
      <c r="UZW7" s="1431"/>
      <c r="UZX7" s="1431"/>
      <c r="UZY7" s="1431"/>
      <c r="UZZ7" s="1431"/>
      <c r="VAA7" s="1431"/>
      <c r="VAB7" s="1431"/>
      <c r="VAC7" s="1431"/>
      <c r="VAD7" s="1431"/>
      <c r="VAE7" s="1431"/>
      <c r="VAF7" s="1431"/>
      <c r="VAG7" s="1431"/>
      <c r="VAH7" s="1431"/>
      <c r="VAI7" s="1431"/>
      <c r="VAJ7" s="1431"/>
      <c r="VAK7" s="1431"/>
      <c r="VAL7" s="1431"/>
      <c r="VAM7" s="1431"/>
      <c r="VAN7" s="1431"/>
      <c r="VAO7" s="1431"/>
      <c r="VAP7" s="1431"/>
      <c r="VAQ7" s="1431"/>
      <c r="VAR7" s="1431"/>
      <c r="VAS7" s="1431"/>
      <c r="VAT7" s="1431"/>
      <c r="VAU7" s="1431"/>
      <c r="VAV7" s="1431"/>
      <c r="VAW7" s="1431"/>
      <c r="VAX7" s="1431"/>
      <c r="VAY7" s="1431"/>
      <c r="VAZ7" s="1431"/>
      <c r="VBA7" s="1431"/>
      <c r="VBB7" s="1431"/>
      <c r="VBC7" s="1431"/>
      <c r="VBD7" s="1431"/>
      <c r="VBE7" s="1431"/>
      <c r="VBF7" s="1431"/>
      <c r="VBG7" s="1431"/>
      <c r="VBH7" s="1431"/>
      <c r="VBI7" s="1431"/>
      <c r="VBJ7" s="1431"/>
      <c r="VBK7" s="1431"/>
      <c r="VBL7" s="1431"/>
      <c r="VBM7" s="1431"/>
      <c r="VBN7" s="1431"/>
      <c r="VBO7" s="1431"/>
      <c r="VBP7" s="1431"/>
      <c r="VBQ7" s="1431"/>
      <c r="VBR7" s="1431"/>
      <c r="VBS7" s="1431"/>
      <c r="VBT7" s="1431"/>
      <c r="VBU7" s="1431"/>
      <c r="VBV7" s="1431"/>
      <c r="VBW7" s="1431"/>
      <c r="VBX7" s="1431"/>
      <c r="VBY7" s="1431"/>
      <c r="VBZ7" s="1431"/>
      <c r="VCA7" s="1431"/>
      <c r="VCB7" s="1431"/>
      <c r="VCC7" s="1431"/>
      <c r="VCD7" s="1431"/>
      <c r="VCE7" s="1431"/>
      <c r="VCF7" s="1431"/>
      <c r="VCG7" s="1431"/>
      <c r="VCH7" s="1431"/>
      <c r="VCI7" s="1431"/>
      <c r="VCJ7" s="1431"/>
      <c r="VCK7" s="1431"/>
      <c r="VCL7" s="1431"/>
      <c r="VCM7" s="1431"/>
      <c r="VCN7" s="1431"/>
      <c r="VCO7" s="1431"/>
      <c r="VCP7" s="1431"/>
      <c r="VCQ7" s="1431"/>
      <c r="VCR7" s="1431"/>
      <c r="VCS7" s="1431"/>
      <c r="VCT7" s="1431"/>
      <c r="VCU7" s="1431"/>
      <c r="VCV7" s="1431"/>
      <c r="VCW7" s="1431"/>
      <c r="VCX7" s="1431"/>
      <c r="VCY7" s="1431"/>
      <c r="VCZ7" s="1431"/>
      <c r="VDA7" s="1431"/>
      <c r="VDB7" s="1431"/>
      <c r="VDC7" s="1431"/>
      <c r="VDD7" s="1431"/>
      <c r="VDE7" s="1431"/>
      <c r="VDF7" s="1431"/>
      <c r="VDG7" s="1431"/>
      <c r="VDH7" s="1431"/>
      <c r="VDI7" s="1431"/>
      <c r="VDJ7" s="1431"/>
      <c r="VDK7" s="1431"/>
      <c r="VDL7" s="1431"/>
      <c r="VDM7" s="1431"/>
      <c r="VDN7" s="1431"/>
      <c r="VDO7" s="1431"/>
      <c r="VDP7" s="1431"/>
      <c r="VDQ7" s="1431"/>
      <c r="VDR7" s="1431"/>
      <c r="VDS7" s="1431"/>
      <c r="VDT7" s="1431"/>
      <c r="VDU7" s="1431"/>
      <c r="VDV7" s="1431"/>
      <c r="VDW7" s="1431"/>
      <c r="VDX7" s="1431"/>
      <c r="VDY7" s="1431"/>
      <c r="VDZ7" s="1431"/>
      <c r="VEA7" s="1431"/>
      <c r="VEB7" s="1431"/>
      <c r="VEC7" s="1431"/>
      <c r="VED7" s="1431"/>
      <c r="VEE7" s="1431"/>
      <c r="VEF7" s="1431"/>
      <c r="VEG7" s="1431"/>
      <c r="VEH7" s="1431"/>
      <c r="VEI7" s="1431"/>
      <c r="VEJ7" s="1431"/>
      <c r="VEK7" s="1431"/>
      <c r="VEL7" s="1431"/>
      <c r="VEM7" s="1431"/>
      <c r="VEN7" s="1431"/>
      <c r="VEO7" s="1431"/>
      <c r="VEP7" s="1431"/>
      <c r="VEQ7" s="1431"/>
      <c r="VER7" s="1431"/>
      <c r="VES7" s="1431"/>
      <c r="VET7" s="1431"/>
      <c r="VEU7" s="1431"/>
      <c r="VEV7" s="1431"/>
      <c r="VEW7" s="1431"/>
      <c r="VEX7" s="1431"/>
      <c r="VEY7" s="1431"/>
      <c r="VEZ7" s="1431"/>
      <c r="VFA7" s="1431"/>
      <c r="VFB7" s="1431"/>
      <c r="VFC7" s="1431"/>
      <c r="VFD7" s="1431"/>
      <c r="VFE7" s="1431"/>
      <c r="VFF7" s="1431"/>
      <c r="VFG7" s="1431"/>
      <c r="VFH7" s="1431"/>
      <c r="VFI7" s="1431"/>
      <c r="VFJ7" s="1431"/>
      <c r="VFK7" s="1431"/>
      <c r="VFL7" s="1431"/>
      <c r="VFM7" s="1431"/>
      <c r="VFN7" s="1431"/>
      <c r="VFO7" s="1431"/>
      <c r="VFP7" s="1431"/>
      <c r="VFQ7" s="1431"/>
      <c r="VFR7" s="1431"/>
      <c r="VFS7" s="1431"/>
      <c r="VFT7" s="1431"/>
      <c r="VFU7" s="1431"/>
      <c r="VFV7" s="1431"/>
      <c r="VFW7" s="1431"/>
      <c r="VFX7" s="1431"/>
      <c r="VFY7" s="1431"/>
      <c r="VFZ7" s="1431"/>
      <c r="VGA7" s="1431"/>
      <c r="VGB7" s="1431"/>
      <c r="VGC7" s="1431"/>
      <c r="VGD7" s="1431"/>
      <c r="VGE7" s="1431"/>
      <c r="VGF7" s="1431"/>
      <c r="VGG7" s="1431"/>
      <c r="VGH7" s="1431"/>
      <c r="VGI7" s="1431"/>
      <c r="VGJ7" s="1431"/>
      <c r="VGK7" s="1431"/>
      <c r="VGL7" s="1431"/>
      <c r="VGM7" s="1431"/>
      <c r="VGN7" s="1431"/>
      <c r="VGO7" s="1431"/>
      <c r="VGP7" s="1431"/>
      <c r="VGQ7" s="1431"/>
      <c r="VGR7" s="1431"/>
      <c r="VGS7" s="1431"/>
      <c r="VGT7" s="1431"/>
      <c r="VGU7" s="1431"/>
      <c r="VGV7" s="1431"/>
      <c r="VGW7" s="1431"/>
      <c r="VGX7" s="1431"/>
      <c r="VGY7" s="1431"/>
      <c r="VGZ7" s="1431"/>
      <c r="VHA7" s="1431"/>
      <c r="VHB7" s="1431"/>
      <c r="VHC7" s="1431"/>
      <c r="VHD7" s="1431"/>
      <c r="VHE7" s="1431"/>
      <c r="VHF7" s="1431"/>
      <c r="VHG7" s="1431"/>
      <c r="VHH7" s="1431"/>
      <c r="VHI7" s="1431"/>
      <c r="VHJ7" s="1431"/>
      <c r="VHK7" s="1431"/>
      <c r="VHL7" s="1431"/>
      <c r="VHM7" s="1431"/>
      <c r="VHN7" s="1431"/>
      <c r="VHO7" s="1431"/>
      <c r="VHP7" s="1431"/>
      <c r="VHQ7" s="1431"/>
      <c r="VHR7" s="1431"/>
      <c r="VHS7" s="1431"/>
      <c r="VHT7" s="1431"/>
      <c r="VHU7" s="1431"/>
      <c r="VHV7" s="1431"/>
      <c r="VHW7" s="1431"/>
      <c r="VHX7" s="1431"/>
      <c r="VHY7" s="1431"/>
      <c r="VHZ7" s="1431"/>
      <c r="VIA7" s="1431"/>
      <c r="VIB7" s="1431"/>
      <c r="VIC7" s="1431"/>
      <c r="VID7" s="1431"/>
      <c r="VIE7" s="1431"/>
      <c r="VIF7" s="1431"/>
      <c r="VIG7" s="1431"/>
      <c r="VIH7" s="1431"/>
      <c r="VII7" s="1431"/>
      <c r="VIJ7" s="1431"/>
      <c r="VIK7" s="1431"/>
      <c r="VIL7" s="1431"/>
      <c r="VIM7" s="1431"/>
      <c r="VIN7" s="1431"/>
      <c r="VIO7" s="1431"/>
      <c r="VIP7" s="1431"/>
      <c r="VIQ7" s="1431"/>
      <c r="VIR7" s="1431"/>
      <c r="VIS7" s="1431"/>
      <c r="VIT7" s="1431"/>
      <c r="VIU7" s="1431"/>
      <c r="VIV7" s="1431"/>
      <c r="VIW7" s="1431"/>
      <c r="VIX7" s="1431"/>
      <c r="VIY7" s="1431"/>
      <c r="VIZ7" s="1431"/>
      <c r="VJA7" s="1431"/>
      <c r="VJB7" s="1431"/>
      <c r="VJC7" s="1431"/>
      <c r="VJD7" s="1431"/>
      <c r="VJE7" s="1431"/>
      <c r="VJF7" s="1431"/>
      <c r="VJG7" s="1431"/>
      <c r="VJH7" s="1431"/>
      <c r="VJI7" s="1431"/>
      <c r="VJJ7" s="1431"/>
      <c r="VJK7" s="1431"/>
      <c r="VJL7" s="1431"/>
      <c r="VJM7" s="1431"/>
      <c r="VJN7" s="1431"/>
      <c r="VJO7" s="1431"/>
      <c r="VJP7" s="1431"/>
      <c r="VJQ7" s="1431"/>
      <c r="VJR7" s="1431"/>
      <c r="VJS7" s="1431"/>
      <c r="VJT7" s="1431"/>
      <c r="VJU7" s="1431"/>
      <c r="VJV7" s="1431"/>
      <c r="VJW7" s="1431"/>
      <c r="VJX7" s="1431"/>
      <c r="VJY7" s="1431"/>
      <c r="VJZ7" s="1431"/>
      <c r="VKA7" s="1431"/>
      <c r="VKB7" s="1431"/>
      <c r="VKC7" s="1431"/>
      <c r="VKD7" s="1431"/>
      <c r="VKE7" s="1431"/>
      <c r="VKF7" s="1431"/>
      <c r="VKG7" s="1431"/>
      <c r="VKH7" s="1431"/>
      <c r="VKI7" s="1431"/>
      <c r="VKJ7" s="1431"/>
      <c r="VKK7" s="1431"/>
      <c r="VKL7" s="1431"/>
      <c r="VKM7" s="1431"/>
      <c r="VKN7" s="1431"/>
      <c r="VKO7" s="1431"/>
      <c r="VKP7" s="1431"/>
      <c r="VKQ7" s="1431"/>
      <c r="VKR7" s="1431"/>
      <c r="VKS7" s="1431"/>
      <c r="VKT7" s="1431"/>
      <c r="VKU7" s="1431"/>
      <c r="VKV7" s="1431"/>
      <c r="VKW7" s="1431"/>
      <c r="VKX7" s="1431"/>
      <c r="VKY7" s="1431"/>
      <c r="VKZ7" s="1431"/>
      <c r="VLA7" s="1431"/>
      <c r="VLB7" s="1431"/>
      <c r="VLC7" s="1431"/>
      <c r="VLD7" s="1431"/>
      <c r="VLE7" s="1431"/>
      <c r="VLF7" s="1431"/>
      <c r="VLG7" s="1431"/>
      <c r="VLH7" s="1431"/>
      <c r="VLI7" s="1431"/>
      <c r="VLJ7" s="1431"/>
      <c r="VLK7" s="1431"/>
      <c r="VLL7" s="1431"/>
      <c r="VLM7" s="1431"/>
      <c r="VLN7" s="1431"/>
      <c r="VLO7" s="1431"/>
      <c r="VLP7" s="1431"/>
      <c r="VLQ7" s="1431"/>
      <c r="VLR7" s="1431"/>
      <c r="VLS7" s="1431"/>
      <c r="VLT7" s="1431"/>
      <c r="VLU7" s="1431"/>
      <c r="VLV7" s="1431"/>
      <c r="VLW7" s="1431"/>
      <c r="VLX7" s="1431"/>
      <c r="VLY7" s="1431"/>
      <c r="VLZ7" s="1431"/>
      <c r="VMA7" s="1431"/>
      <c r="VMB7" s="1431"/>
      <c r="VMC7" s="1431"/>
      <c r="VMD7" s="1431"/>
      <c r="VME7" s="1431"/>
      <c r="VMF7" s="1431"/>
      <c r="VMG7" s="1431"/>
      <c r="VMH7" s="1431"/>
      <c r="VMI7" s="1431"/>
      <c r="VMJ7" s="1431"/>
      <c r="VMK7" s="1431"/>
      <c r="VML7" s="1431"/>
      <c r="VMM7" s="1431"/>
      <c r="VMN7" s="1431"/>
      <c r="VMO7" s="1431"/>
      <c r="VMP7" s="1431"/>
      <c r="VMQ7" s="1431"/>
      <c r="VMR7" s="1431"/>
      <c r="VMS7" s="1431"/>
      <c r="VMT7" s="1431"/>
      <c r="VMU7" s="1431"/>
      <c r="VMV7" s="1431"/>
      <c r="VMW7" s="1431"/>
      <c r="VMX7" s="1431"/>
      <c r="VMY7" s="1431"/>
      <c r="VMZ7" s="1431"/>
      <c r="VNA7" s="1431"/>
      <c r="VNB7" s="1431"/>
      <c r="VNC7" s="1431"/>
      <c r="VND7" s="1431"/>
      <c r="VNE7" s="1431"/>
      <c r="VNF7" s="1431"/>
      <c r="VNG7" s="1431"/>
      <c r="VNH7" s="1431"/>
      <c r="VNI7" s="1431"/>
      <c r="VNJ7" s="1431"/>
      <c r="VNK7" s="1431"/>
      <c r="VNL7" s="1431"/>
      <c r="VNM7" s="1431"/>
      <c r="VNN7" s="1431"/>
      <c r="VNO7" s="1431"/>
      <c r="VNP7" s="1431"/>
      <c r="VNQ7" s="1431"/>
      <c r="VNR7" s="1431"/>
      <c r="VNS7" s="1431"/>
      <c r="VNT7" s="1431"/>
      <c r="VNU7" s="1431"/>
      <c r="VNV7" s="1431"/>
      <c r="VNW7" s="1431"/>
      <c r="VNX7" s="1431"/>
      <c r="VNY7" s="1431"/>
      <c r="VNZ7" s="1431"/>
      <c r="VOA7" s="1431"/>
      <c r="VOB7" s="1431"/>
      <c r="VOC7" s="1431"/>
      <c r="VOD7" s="1431"/>
      <c r="VOE7" s="1431"/>
      <c r="VOF7" s="1431"/>
      <c r="VOG7" s="1431"/>
      <c r="VOH7" s="1431"/>
      <c r="VOI7" s="1431"/>
      <c r="VOJ7" s="1431"/>
      <c r="VOK7" s="1431"/>
      <c r="VOL7" s="1431"/>
      <c r="VOM7" s="1431"/>
      <c r="VON7" s="1431"/>
      <c r="VOO7" s="1431"/>
      <c r="VOP7" s="1431"/>
      <c r="VOQ7" s="1431"/>
      <c r="VOR7" s="1431"/>
      <c r="VOS7" s="1431"/>
      <c r="VOT7" s="1431"/>
      <c r="VOU7" s="1431"/>
      <c r="VOV7" s="1431"/>
      <c r="VOW7" s="1431"/>
      <c r="VOX7" s="1431"/>
      <c r="VOY7" s="1431"/>
      <c r="VOZ7" s="1431"/>
      <c r="VPA7" s="1431"/>
      <c r="VPB7" s="1431"/>
      <c r="VPC7" s="1431"/>
      <c r="VPD7" s="1431"/>
      <c r="VPE7" s="1431"/>
      <c r="VPF7" s="1431"/>
      <c r="VPG7" s="1431"/>
      <c r="VPH7" s="1431"/>
      <c r="VPI7" s="1431"/>
      <c r="VPJ7" s="1431"/>
      <c r="VPK7" s="1431"/>
      <c r="VPL7" s="1431"/>
      <c r="VPM7" s="1431"/>
      <c r="VPN7" s="1431"/>
      <c r="VPO7" s="1431"/>
      <c r="VPP7" s="1431"/>
      <c r="VPQ7" s="1431"/>
      <c r="VPR7" s="1431"/>
      <c r="VPS7" s="1431"/>
      <c r="VPT7" s="1431"/>
      <c r="VPU7" s="1431"/>
      <c r="VPV7" s="1431"/>
      <c r="VPW7" s="1431"/>
      <c r="VPX7" s="1431"/>
      <c r="VPY7" s="1431"/>
      <c r="VPZ7" s="1431"/>
      <c r="VQA7" s="1431"/>
      <c r="VQB7" s="1431"/>
      <c r="VQC7" s="1431"/>
      <c r="VQD7" s="1431"/>
      <c r="VQE7" s="1431"/>
      <c r="VQF7" s="1431"/>
      <c r="VQG7" s="1431"/>
      <c r="VQH7" s="1431"/>
      <c r="VQI7" s="1431"/>
      <c r="VQJ7" s="1431"/>
      <c r="VQK7" s="1431"/>
      <c r="VQL7" s="1431"/>
      <c r="VQM7" s="1431"/>
      <c r="VQN7" s="1431"/>
      <c r="VQO7" s="1431"/>
      <c r="VQP7" s="1431"/>
      <c r="VQQ7" s="1431"/>
      <c r="VQR7" s="1431"/>
      <c r="VQS7" s="1431"/>
      <c r="VQT7" s="1431"/>
      <c r="VQU7" s="1431"/>
      <c r="VQV7" s="1431"/>
      <c r="VQW7" s="1431"/>
      <c r="VQX7" s="1431"/>
      <c r="VQY7" s="1431"/>
      <c r="VQZ7" s="1431"/>
      <c r="VRA7" s="1431"/>
      <c r="VRB7" s="1431"/>
      <c r="VRC7" s="1431"/>
      <c r="VRD7" s="1431"/>
      <c r="VRE7" s="1431"/>
      <c r="VRF7" s="1431"/>
      <c r="VRG7" s="1431"/>
      <c r="VRH7" s="1431"/>
      <c r="VRI7" s="1431"/>
      <c r="VRJ7" s="1431"/>
      <c r="VRK7" s="1431"/>
      <c r="VRL7" s="1431"/>
      <c r="VRM7" s="1431"/>
      <c r="VRN7" s="1431"/>
      <c r="VRO7" s="1431"/>
      <c r="VRP7" s="1431"/>
      <c r="VRQ7" s="1431"/>
      <c r="VRR7" s="1431"/>
      <c r="VRS7" s="1431"/>
      <c r="VRT7" s="1431"/>
      <c r="VRU7" s="1431"/>
      <c r="VRV7" s="1431"/>
      <c r="VRW7" s="1431"/>
      <c r="VRX7" s="1431"/>
      <c r="VRY7" s="1431"/>
      <c r="VRZ7" s="1431"/>
      <c r="VSA7" s="1431"/>
      <c r="VSB7" s="1431"/>
      <c r="VSC7" s="1431"/>
      <c r="VSD7" s="1431"/>
      <c r="VSE7" s="1431"/>
      <c r="VSF7" s="1431"/>
      <c r="VSG7" s="1431"/>
      <c r="VSH7" s="1431"/>
      <c r="VSI7" s="1431"/>
      <c r="VSJ7" s="1431"/>
      <c r="VSK7" s="1431"/>
      <c r="VSL7" s="1431"/>
      <c r="VSM7" s="1431"/>
      <c r="VSN7" s="1431"/>
      <c r="VSO7" s="1431"/>
      <c r="VSP7" s="1431"/>
      <c r="VSQ7" s="1431"/>
      <c r="VSR7" s="1431"/>
      <c r="VSS7" s="1431"/>
      <c r="VST7" s="1431"/>
      <c r="VSU7" s="1431"/>
      <c r="VSV7" s="1431"/>
      <c r="VSW7" s="1431"/>
      <c r="VSX7" s="1431"/>
      <c r="VSY7" s="1431"/>
      <c r="VSZ7" s="1431"/>
      <c r="VTA7" s="1431"/>
      <c r="VTB7" s="1431"/>
      <c r="VTC7" s="1431"/>
      <c r="VTD7" s="1431"/>
      <c r="VTE7" s="1431"/>
      <c r="VTF7" s="1431"/>
      <c r="VTG7" s="1431"/>
      <c r="VTH7" s="1431"/>
      <c r="VTI7" s="1431"/>
      <c r="VTJ7" s="1431"/>
      <c r="VTK7" s="1431"/>
      <c r="VTL7" s="1431"/>
      <c r="VTM7" s="1431"/>
      <c r="VTN7" s="1431"/>
      <c r="VTO7" s="1431"/>
      <c r="VTP7" s="1431"/>
      <c r="VTQ7" s="1431"/>
      <c r="VTR7" s="1431"/>
      <c r="VTS7" s="1431"/>
      <c r="VTT7" s="1431"/>
      <c r="VTU7" s="1431"/>
      <c r="VTV7" s="1431"/>
      <c r="VTW7" s="1431"/>
      <c r="VTX7" s="1431"/>
      <c r="VTY7" s="1431"/>
      <c r="VTZ7" s="1431"/>
      <c r="VUA7" s="1431"/>
      <c r="VUB7" s="1431"/>
      <c r="VUC7" s="1431"/>
      <c r="VUD7" s="1431"/>
      <c r="VUE7" s="1431"/>
      <c r="VUF7" s="1431"/>
      <c r="VUG7" s="1431"/>
      <c r="VUH7" s="1431"/>
      <c r="VUI7" s="1431"/>
      <c r="VUJ7" s="1431"/>
      <c r="VUK7" s="1431"/>
      <c r="VUL7" s="1431"/>
      <c r="VUM7" s="1431"/>
      <c r="VUN7" s="1431"/>
      <c r="VUO7" s="1431"/>
      <c r="VUP7" s="1431"/>
      <c r="VUQ7" s="1431"/>
      <c r="VUR7" s="1431"/>
      <c r="VUS7" s="1431"/>
      <c r="VUT7" s="1431"/>
      <c r="VUU7" s="1431"/>
      <c r="VUV7" s="1431"/>
      <c r="VUW7" s="1431"/>
      <c r="VUX7" s="1431"/>
      <c r="VUY7" s="1431"/>
      <c r="VUZ7" s="1431"/>
      <c r="VVA7" s="1431"/>
      <c r="VVB7" s="1431"/>
      <c r="VVC7" s="1431"/>
      <c r="VVD7" s="1431"/>
      <c r="VVE7" s="1431"/>
      <c r="VVF7" s="1431"/>
      <c r="VVG7" s="1431"/>
      <c r="VVH7" s="1431"/>
      <c r="VVI7" s="1431"/>
      <c r="VVJ7" s="1431"/>
      <c r="VVK7" s="1431"/>
      <c r="VVL7" s="1431"/>
      <c r="VVM7" s="1431"/>
      <c r="VVN7" s="1431"/>
      <c r="VVO7" s="1431"/>
      <c r="VVP7" s="1431"/>
      <c r="VVQ7" s="1431"/>
      <c r="VVR7" s="1431"/>
      <c r="VVS7" s="1431"/>
      <c r="VVT7" s="1431"/>
      <c r="VVU7" s="1431"/>
      <c r="VVV7" s="1431"/>
      <c r="VVW7" s="1431"/>
      <c r="VVX7" s="1431"/>
      <c r="VVY7" s="1431"/>
      <c r="VVZ7" s="1431"/>
      <c r="VWA7" s="1431"/>
      <c r="VWB7" s="1431"/>
      <c r="VWC7" s="1431"/>
      <c r="VWD7" s="1431"/>
      <c r="VWE7" s="1431"/>
      <c r="VWF7" s="1431"/>
      <c r="VWG7" s="1431"/>
      <c r="VWH7" s="1431"/>
      <c r="VWI7" s="1431"/>
      <c r="VWJ7" s="1431"/>
      <c r="VWK7" s="1431"/>
      <c r="VWL7" s="1431"/>
      <c r="VWM7" s="1431"/>
      <c r="VWN7" s="1431"/>
      <c r="VWO7" s="1431"/>
      <c r="VWP7" s="1431"/>
      <c r="VWQ7" s="1431"/>
      <c r="VWR7" s="1431"/>
      <c r="VWS7" s="1431"/>
      <c r="VWT7" s="1431"/>
      <c r="VWU7" s="1431"/>
      <c r="VWV7" s="1431"/>
      <c r="VWW7" s="1431"/>
      <c r="VWX7" s="1431"/>
      <c r="VWY7" s="1431"/>
      <c r="VWZ7" s="1431"/>
      <c r="VXA7" s="1431"/>
      <c r="VXB7" s="1431"/>
      <c r="VXC7" s="1431"/>
      <c r="VXD7" s="1431"/>
      <c r="VXE7" s="1431"/>
      <c r="VXF7" s="1431"/>
      <c r="VXG7" s="1431"/>
      <c r="VXH7" s="1431"/>
      <c r="VXI7" s="1431"/>
      <c r="VXJ7" s="1431"/>
      <c r="VXK7" s="1431"/>
      <c r="VXL7" s="1431"/>
      <c r="VXM7" s="1431"/>
      <c r="VXN7" s="1431"/>
      <c r="VXO7" s="1431"/>
      <c r="VXP7" s="1431"/>
      <c r="VXQ7" s="1431"/>
      <c r="VXR7" s="1431"/>
      <c r="VXS7" s="1431"/>
      <c r="VXT7" s="1431"/>
      <c r="VXU7" s="1431"/>
      <c r="VXV7" s="1431"/>
      <c r="VXW7" s="1431"/>
      <c r="VXX7" s="1431"/>
      <c r="VXY7" s="1431"/>
      <c r="VXZ7" s="1431"/>
      <c r="VYA7" s="1431"/>
      <c r="VYB7" s="1431"/>
      <c r="VYC7" s="1431"/>
      <c r="VYD7" s="1431"/>
      <c r="VYE7" s="1431"/>
      <c r="VYF7" s="1431"/>
      <c r="VYG7" s="1431"/>
      <c r="VYH7" s="1431"/>
      <c r="VYI7" s="1431"/>
      <c r="VYJ7" s="1431"/>
      <c r="VYK7" s="1431"/>
      <c r="VYL7" s="1431"/>
      <c r="VYM7" s="1431"/>
      <c r="VYN7" s="1431"/>
      <c r="VYO7" s="1431"/>
      <c r="VYP7" s="1431"/>
      <c r="VYQ7" s="1431"/>
      <c r="VYR7" s="1431"/>
      <c r="VYS7" s="1431"/>
      <c r="VYT7" s="1431"/>
      <c r="VYU7" s="1431"/>
      <c r="VYV7" s="1431"/>
      <c r="VYW7" s="1431"/>
      <c r="VYX7" s="1431"/>
      <c r="VYY7" s="1431"/>
      <c r="VYZ7" s="1431"/>
      <c r="VZA7" s="1431"/>
      <c r="VZB7" s="1431"/>
      <c r="VZC7" s="1431"/>
      <c r="VZD7" s="1431"/>
      <c r="VZE7" s="1431"/>
      <c r="VZF7" s="1431"/>
      <c r="VZG7" s="1431"/>
      <c r="VZH7" s="1431"/>
      <c r="VZI7" s="1431"/>
      <c r="VZJ7" s="1431"/>
      <c r="VZK7" s="1431"/>
      <c r="VZL7" s="1431"/>
      <c r="VZM7" s="1431"/>
      <c r="VZN7" s="1431"/>
      <c r="VZO7" s="1431"/>
      <c r="VZP7" s="1431"/>
      <c r="VZQ7" s="1431"/>
      <c r="VZR7" s="1431"/>
      <c r="VZS7" s="1431"/>
      <c r="VZT7" s="1431"/>
      <c r="VZU7" s="1431"/>
      <c r="VZV7" s="1431"/>
      <c r="VZW7" s="1431"/>
      <c r="VZX7" s="1431"/>
      <c r="VZY7" s="1431"/>
      <c r="VZZ7" s="1431"/>
      <c r="WAA7" s="1431"/>
      <c r="WAB7" s="1431"/>
      <c r="WAC7" s="1431"/>
      <c r="WAD7" s="1431"/>
      <c r="WAE7" s="1431"/>
      <c r="WAF7" s="1431"/>
      <c r="WAG7" s="1431"/>
      <c r="WAH7" s="1431"/>
      <c r="WAI7" s="1431"/>
      <c r="WAJ7" s="1431"/>
      <c r="WAK7" s="1431"/>
      <c r="WAL7" s="1431"/>
      <c r="WAM7" s="1431"/>
      <c r="WAN7" s="1431"/>
      <c r="WAO7" s="1431"/>
      <c r="WAP7" s="1431"/>
      <c r="WAQ7" s="1431"/>
      <c r="WAR7" s="1431"/>
      <c r="WAS7" s="1431"/>
      <c r="WAT7" s="1431"/>
      <c r="WAU7" s="1431"/>
      <c r="WAV7" s="1431"/>
      <c r="WAW7" s="1431"/>
      <c r="WAX7" s="1431"/>
      <c r="WAY7" s="1431"/>
      <c r="WAZ7" s="1431"/>
      <c r="WBA7" s="1431"/>
      <c r="WBB7" s="1431"/>
      <c r="WBC7" s="1431"/>
      <c r="WBD7" s="1431"/>
      <c r="WBE7" s="1431"/>
      <c r="WBF7" s="1431"/>
      <c r="WBG7" s="1431"/>
      <c r="WBH7" s="1431"/>
      <c r="WBI7" s="1431"/>
      <c r="WBJ7" s="1431"/>
      <c r="WBK7" s="1431"/>
      <c r="WBL7" s="1431"/>
      <c r="WBM7" s="1431"/>
      <c r="WBN7" s="1431"/>
      <c r="WBO7" s="1431"/>
      <c r="WBP7" s="1431"/>
      <c r="WBQ7" s="1431"/>
      <c r="WBR7" s="1431"/>
      <c r="WBS7" s="1431"/>
      <c r="WBT7" s="1431"/>
      <c r="WBU7" s="1431"/>
      <c r="WBV7" s="1431"/>
      <c r="WBW7" s="1431"/>
      <c r="WBX7" s="1431"/>
      <c r="WBY7" s="1431"/>
      <c r="WBZ7" s="1431"/>
      <c r="WCA7" s="1431"/>
      <c r="WCB7" s="1431"/>
      <c r="WCC7" s="1431"/>
      <c r="WCD7" s="1431"/>
      <c r="WCE7" s="1431"/>
      <c r="WCF7" s="1431"/>
      <c r="WCG7" s="1431"/>
      <c r="WCH7" s="1431"/>
      <c r="WCI7" s="1431"/>
      <c r="WCJ7" s="1431"/>
      <c r="WCK7" s="1431"/>
      <c r="WCL7" s="1431"/>
      <c r="WCM7" s="1431"/>
      <c r="WCN7" s="1431"/>
      <c r="WCO7" s="1431"/>
      <c r="WCP7" s="1431"/>
      <c r="WCQ7" s="1431"/>
      <c r="WCR7" s="1431"/>
      <c r="WCS7" s="1431"/>
      <c r="WCT7" s="1431"/>
      <c r="WCU7" s="1431"/>
      <c r="WCV7" s="1431"/>
      <c r="WCW7" s="1431"/>
      <c r="WCX7" s="1431"/>
      <c r="WCY7" s="1431"/>
      <c r="WCZ7" s="1431"/>
      <c r="WDA7" s="1431"/>
      <c r="WDB7" s="1431"/>
      <c r="WDC7" s="1431"/>
      <c r="WDD7" s="1431"/>
      <c r="WDE7" s="1431"/>
      <c r="WDF7" s="1431"/>
      <c r="WDG7" s="1431"/>
      <c r="WDH7" s="1431"/>
      <c r="WDI7" s="1431"/>
      <c r="WDJ7" s="1431"/>
      <c r="WDK7" s="1431"/>
      <c r="WDL7" s="1431"/>
      <c r="WDM7" s="1431"/>
      <c r="WDN7" s="1431"/>
      <c r="WDO7" s="1431"/>
      <c r="WDP7" s="1431"/>
      <c r="WDQ7" s="1431"/>
      <c r="WDR7" s="1431"/>
      <c r="WDS7" s="1431"/>
      <c r="WDT7" s="1431"/>
      <c r="WDU7" s="1431"/>
      <c r="WDV7" s="1431"/>
      <c r="WDW7" s="1431"/>
      <c r="WDX7" s="1431"/>
      <c r="WDY7" s="1431"/>
      <c r="WDZ7" s="1431"/>
      <c r="WEA7" s="1431"/>
      <c r="WEB7" s="1431"/>
      <c r="WEC7" s="1431"/>
      <c r="WED7" s="1431"/>
      <c r="WEE7" s="1431"/>
      <c r="WEF7" s="1431"/>
      <c r="WEG7" s="1431"/>
      <c r="WEH7" s="1431"/>
      <c r="WEI7" s="1431"/>
      <c r="WEJ7" s="1431"/>
      <c r="WEK7" s="1431"/>
      <c r="WEL7" s="1431"/>
      <c r="WEM7" s="1431"/>
      <c r="WEN7" s="1431"/>
      <c r="WEO7" s="1431"/>
      <c r="WEP7" s="1431"/>
      <c r="WEQ7" s="1431"/>
      <c r="WER7" s="1431"/>
      <c r="WES7" s="1431"/>
      <c r="WET7" s="1431"/>
      <c r="WEU7" s="1431"/>
      <c r="WEV7" s="1431"/>
      <c r="WEW7" s="1431"/>
      <c r="WEX7" s="1431"/>
      <c r="WEY7" s="1431"/>
      <c r="WEZ7" s="1431"/>
      <c r="WFA7" s="1431"/>
      <c r="WFB7" s="1431"/>
      <c r="WFC7" s="1431"/>
      <c r="WFD7" s="1431"/>
      <c r="WFE7" s="1431"/>
      <c r="WFF7" s="1431"/>
      <c r="WFG7" s="1431"/>
      <c r="WFH7" s="1431"/>
      <c r="WFI7" s="1431"/>
      <c r="WFJ7" s="1431"/>
      <c r="WFK7" s="1431"/>
      <c r="WFL7" s="1431"/>
      <c r="WFM7" s="1431"/>
      <c r="WFN7" s="1431"/>
      <c r="WFO7" s="1431"/>
      <c r="WFP7" s="1431"/>
      <c r="WFQ7" s="1431"/>
      <c r="WFR7" s="1431"/>
      <c r="WFS7" s="1431"/>
      <c r="WFT7" s="1431"/>
      <c r="WFU7" s="1431"/>
      <c r="WFV7" s="1431"/>
      <c r="WFW7" s="1431"/>
      <c r="WFX7" s="1431"/>
      <c r="WFY7" s="1431"/>
      <c r="WFZ7" s="1431"/>
      <c r="WGA7" s="1431"/>
      <c r="WGB7" s="1431"/>
      <c r="WGC7" s="1431"/>
      <c r="WGD7" s="1431"/>
      <c r="WGE7" s="1431"/>
      <c r="WGF7" s="1431"/>
      <c r="WGG7" s="1431"/>
      <c r="WGH7" s="1431"/>
      <c r="WGI7" s="1431"/>
      <c r="WGJ7" s="1431"/>
      <c r="WGK7" s="1431"/>
      <c r="WGL7" s="1431"/>
      <c r="WGM7" s="1431"/>
      <c r="WGN7" s="1431"/>
      <c r="WGO7" s="1431"/>
      <c r="WGP7" s="1431"/>
      <c r="WGQ7" s="1431"/>
      <c r="WGR7" s="1431"/>
      <c r="WGS7" s="1431"/>
      <c r="WGT7" s="1431"/>
      <c r="WGU7" s="1431"/>
      <c r="WGV7" s="1431"/>
      <c r="WGW7" s="1431"/>
      <c r="WGX7" s="1431"/>
      <c r="WGY7" s="1431"/>
      <c r="WGZ7" s="1431"/>
      <c r="WHA7" s="1431"/>
      <c r="WHB7" s="1431"/>
      <c r="WHC7" s="1431"/>
      <c r="WHD7" s="1431"/>
      <c r="WHE7" s="1431"/>
      <c r="WHF7" s="1431"/>
      <c r="WHG7" s="1431"/>
      <c r="WHH7" s="1431"/>
      <c r="WHI7" s="1431"/>
      <c r="WHJ7" s="1431"/>
      <c r="WHK7" s="1431"/>
      <c r="WHL7" s="1431"/>
      <c r="WHM7" s="1431"/>
      <c r="WHN7" s="1431"/>
      <c r="WHO7" s="1431"/>
      <c r="WHP7" s="1431"/>
      <c r="WHQ7" s="1431"/>
      <c r="WHR7" s="1431"/>
      <c r="WHS7" s="1431"/>
      <c r="WHT7" s="1431"/>
      <c r="WHU7" s="1431"/>
      <c r="WHV7" s="1431"/>
      <c r="WHW7" s="1431"/>
      <c r="WHX7" s="1431"/>
      <c r="WHY7" s="1431"/>
      <c r="WHZ7" s="1431"/>
      <c r="WIA7" s="1431"/>
      <c r="WIB7" s="1431"/>
      <c r="WIC7" s="1431"/>
      <c r="WID7" s="1431"/>
      <c r="WIE7" s="1431"/>
      <c r="WIF7" s="1431"/>
      <c r="WIG7" s="1431"/>
      <c r="WIH7" s="1431"/>
      <c r="WII7" s="1431"/>
      <c r="WIJ7" s="1431"/>
      <c r="WIK7" s="1431"/>
      <c r="WIL7" s="1431"/>
      <c r="WIM7" s="1431"/>
      <c r="WIN7" s="1431"/>
      <c r="WIO7" s="1431"/>
      <c r="WIP7" s="1431"/>
      <c r="WIQ7" s="1431"/>
      <c r="WIR7" s="1431"/>
      <c r="WIS7" s="1431"/>
      <c r="WIT7" s="1431"/>
      <c r="WIU7" s="1431"/>
      <c r="WIV7" s="1431"/>
      <c r="WIW7" s="1431"/>
      <c r="WIX7" s="1431"/>
      <c r="WIY7" s="1431"/>
      <c r="WIZ7" s="1431"/>
      <c r="WJA7" s="1431"/>
      <c r="WJB7" s="1431"/>
      <c r="WJC7" s="1431"/>
      <c r="WJD7" s="1431"/>
      <c r="WJE7" s="1431"/>
      <c r="WJF7" s="1431"/>
      <c r="WJG7" s="1431"/>
      <c r="WJH7" s="1431"/>
      <c r="WJI7" s="1431"/>
      <c r="WJJ7" s="1431"/>
      <c r="WJK7" s="1431"/>
      <c r="WJL7" s="1431"/>
      <c r="WJM7" s="1431"/>
      <c r="WJN7" s="1431"/>
      <c r="WJO7" s="1431"/>
      <c r="WJP7" s="1431"/>
      <c r="WJQ7" s="1431"/>
      <c r="WJR7" s="1431"/>
      <c r="WJS7" s="1431"/>
      <c r="WJT7" s="1431"/>
      <c r="WJU7" s="1431"/>
      <c r="WJV7" s="1431"/>
      <c r="WJW7" s="1431"/>
      <c r="WJX7" s="1431"/>
      <c r="WJY7" s="1431"/>
      <c r="WJZ7" s="1431"/>
      <c r="WKA7" s="1431"/>
      <c r="WKB7" s="1431"/>
      <c r="WKC7" s="1431"/>
      <c r="WKD7" s="1431"/>
      <c r="WKE7" s="1431"/>
      <c r="WKF7" s="1431"/>
      <c r="WKG7" s="1431"/>
      <c r="WKH7" s="1431"/>
      <c r="WKI7" s="1431"/>
      <c r="WKJ7" s="1431"/>
      <c r="WKK7" s="1431"/>
      <c r="WKL7" s="1431"/>
      <c r="WKM7" s="1431"/>
      <c r="WKN7" s="1431"/>
      <c r="WKO7" s="1431"/>
      <c r="WKP7" s="1431"/>
      <c r="WKQ7" s="1431"/>
      <c r="WKR7" s="1431"/>
      <c r="WKS7" s="1431"/>
      <c r="WKT7" s="1431"/>
      <c r="WKU7" s="1431"/>
      <c r="WKV7" s="1431"/>
      <c r="WKW7" s="1431"/>
      <c r="WKX7" s="1431"/>
      <c r="WKY7" s="1431"/>
      <c r="WKZ7" s="1431"/>
      <c r="WLA7" s="1431"/>
      <c r="WLB7" s="1431"/>
      <c r="WLC7" s="1431"/>
      <c r="WLD7" s="1431"/>
      <c r="WLE7" s="1431"/>
      <c r="WLF7" s="1431"/>
      <c r="WLG7" s="1431"/>
      <c r="WLH7" s="1431"/>
      <c r="WLI7" s="1431"/>
      <c r="WLJ7" s="1431"/>
      <c r="WLK7" s="1431"/>
      <c r="WLL7" s="1431"/>
      <c r="WLM7" s="1431"/>
      <c r="WLN7" s="1431"/>
      <c r="WLO7" s="1431"/>
      <c r="WLP7" s="1431"/>
      <c r="WLQ7" s="1431"/>
      <c r="WLR7" s="1431"/>
      <c r="WLS7" s="1431"/>
      <c r="WLT7" s="1431"/>
      <c r="WLU7" s="1431"/>
      <c r="WLV7" s="1431"/>
      <c r="WLW7" s="1431"/>
      <c r="WLX7" s="1431"/>
      <c r="WLY7" s="1431"/>
      <c r="WLZ7" s="1431"/>
      <c r="WMA7" s="1431"/>
      <c r="WMB7" s="1431"/>
      <c r="WMC7" s="1431"/>
      <c r="WMD7" s="1431"/>
      <c r="WME7" s="1431"/>
      <c r="WMF7" s="1431"/>
      <c r="WMG7" s="1431"/>
      <c r="WMH7" s="1431"/>
      <c r="WMI7" s="1431"/>
      <c r="WMJ7" s="1431"/>
      <c r="WMK7" s="1431"/>
      <c r="WML7" s="1431"/>
      <c r="WMM7" s="1431"/>
      <c r="WMN7" s="1431"/>
      <c r="WMO7" s="1431"/>
      <c r="WMP7" s="1431"/>
      <c r="WMQ7" s="1431"/>
      <c r="WMR7" s="1431"/>
      <c r="WMS7" s="1431"/>
      <c r="WMT7" s="1431"/>
      <c r="WMU7" s="1431"/>
      <c r="WMV7" s="1431"/>
      <c r="WMW7" s="1431"/>
      <c r="WMX7" s="1431"/>
      <c r="WMY7" s="1431"/>
      <c r="WMZ7" s="1431"/>
      <c r="WNA7" s="1431"/>
      <c r="WNB7" s="1431"/>
      <c r="WNC7" s="1431"/>
      <c r="WND7" s="1431"/>
      <c r="WNE7" s="1431"/>
      <c r="WNF7" s="1431"/>
      <c r="WNG7" s="1431"/>
      <c r="WNH7" s="1431"/>
      <c r="WNI7" s="1431"/>
      <c r="WNJ7" s="1431"/>
      <c r="WNK7" s="1431"/>
      <c r="WNL7" s="1431"/>
      <c r="WNM7" s="1431"/>
      <c r="WNN7" s="1431"/>
      <c r="WNO7" s="1431"/>
      <c r="WNP7" s="1431"/>
      <c r="WNQ7" s="1431"/>
      <c r="WNR7" s="1431"/>
      <c r="WNS7" s="1431"/>
      <c r="WNT7" s="1431"/>
      <c r="WNU7" s="1431"/>
      <c r="WNV7" s="1431"/>
      <c r="WNW7" s="1431"/>
      <c r="WNX7" s="1431"/>
      <c r="WNY7" s="1431"/>
      <c r="WNZ7" s="1431"/>
      <c r="WOA7" s="1431"/>
      <c r="WOB7" s="1431"/>
      <c r="WOC7" s="1431"/>
      <c r="WOD7" s="1431"/>
      <c r="WOE7" s="1431"/>
      <c r="WOF7" s="1431"/>
      <c r="WOG7" s="1431"/>
      <c r="WOH7" s="1431"/>
      <c r="WOI7" s="1431"/>
      <c r="WOJ7" s="1431"/>
      <c r="WOK7" s="1431"/>
      <c r="WOL7" s="1431"/>
      <c r="WOM7" s="1431"/>
      <c r="WON7" s="1431"/>
      <c r="WOO7" s="1431"/>
      <c r="WOP7" s="1431"/>
      <c r="WOQ7" s="1431"/>
      <c r="WOR7" s="1431"/>
      <c r="WOS7" s="1431"/>
      <c r="WOT7" s="1431"/>
      <c r="WOU7" s="1431"/>
      <c r="WOV7" s="1431"/>
      <c r="WOW7" s="1431"/>
      <c r="WOX7" s="1431"/>
      <c r="WOY7" s="1431"/>
      <c r="WOZ7" s="1431"/>
      <c r="WPA7" s="1431"/>
      <c r="WPB7" s="1431"/>
      <c r="WPC7" s="1431"/>
      <c r="WPD7" s="1431"/>
      <c r="WPE7" s="1431"/>
      <c r="WPF7" s="1431"/>
      <c r="WPG7" s="1431"/>
      <c r="WPH7" s="1431"/>
      <c r="WPI7" s="1431"/>
      <c r="WPJ7" s="1431"/>
      <c r="WPK7" s="1431"/>
      <c r="WPL7" s="1431"/>
      <c r="WPM7" s="1431"/>
      <c r="WPN7" s="1431"/>
      <c r="WPO7" s="1431"/>
      <c r="WPP7" s="1431"/>
      <c r="WPQ7" s="1431"/>
      <c r="WPR7" s="1431"/>
      <c r="WPS7" s="1431"/>
      <c r="WPT7" s="1431"/>
      <c r="WPU7" s="1431"/>
      <c r="WPV7" s="1431"/>
      <c r="WPW7" s="1431"/>
      <c r="WPX7" s="1431"/>
      <c r="WPY7" s="1431"/>
      <c r="WPZ7" s="1431"/>
      <c r="WQA7" s="1431"/>
      <c r="WQB7" s="1431"/>
      <c r="WQC7" s="1431"/>
      <c r="WQD7" s="1431"/>
      <c r="WQE7" s="1431"/>
      <c r="WQF7" s="1431"/>
      <c r="WQG7" s="1431"/>
      <c r="WQH7" s="1431"/>
      <c r="WQI7" s="1431"/>
      <c r="WQJ7" s="1431"/>
      <c r="WQK7" s="1431"/>
      <c r="WQL7" s="1431"/>
      <c r="WQM7" s="1431"/>
      <c r="WQN7" s="1431"/>
      <c r="WQO7" s="1431"/>
      <c r="WQP7" s="1431"/>
      <c r="WQQ7" s="1431"/>
      <c r="WQR7" s="1431"/>
      <c r="WQS7" s="1431"/>
      <c r="WQT7" s="1431"/>
      <c r="WQU7" s="1431"/>
      <c r="WQV7" s="1431"/>
      <c r="WQW7" s="1431"/>
      <c r="WQX7" s="1431"/>
      <c r="WQY7" s="1431"/>
      <c r="WQZ7" s="1431"/>
      <c r="WRA7" s="1431"/>
      <c r="WRB7" s="1431"/>
      <c r="WRC7" s="1431"/>
      <c r="WRD7" s="1431"/>
      <c r="WRE7" s="1431"/>
      <c r="WRF7" s="1431"/>
      <c r="WRG7" s="1431"/>
      <c r="WRH7" s="1431"/>
      <c r="WRI7" s="1431"/>
      <c r="WRJ7" s="1431"/>
      <c r="WRK7" s="1431"/>
      <c r="WRL7" s="1431"/>
      <c r="WRM7" s="1431"/>
      <c r="WRN7" s="1431"/>
      <c r="WRO7" s="1431"/>
      <c r="WRP7" s="1431"/>
      <c r="WRQ7" s="1431"/>
      <c r="WRR7" s="1431"/>
      <c r="WRS7" s="1431"/>
      <c r="WRT7" s="1431"/>
      <c r="WRU7" s="1431"/>
      <c r="WRV7" s="1431"/>
      <c r="WRW7" s="1431"/>
      <c r="WRX7" s="1431"/>
      <c r="WRY7" s="1431"/>
      <c r="WRZ7" s="1431"/>
      <c r="WSA7" s="1431"/>
      <c r="WSB7" s="1431"/>
      <c r="WSC7" s="1431"/>
      <c r="WSD7" s="1431"/>
      <c r="WSE7" s="1431"/>
      <c r="WSF7" s="1431"/>
      <c r="WSG7" s="1431"/>
      <c r="WSH7" s="1431"/>
      <c r="WSI7" s="1431"/>
      <c r="WSJ7" s="1431"/>
      <c r="WSK7" s="1431"/>
      <c r="WSL7" s="1431"/>
      <c r="WSM7" s="1431"/>
      <c r="WSN7" s="1431"/>
      <c r="WSO7" s="1431"/>
      <c r="WSP7" s="1431"/>
      <c r="WSQ7" s="1431"/>
      <c r="WSR7" s="1431"/>
      <c r="WSS7" s="1431"/>
      <c r="WST7" s="1431"/>
      <c r="WSU7" s="1431"/>
      <c r="WSV7" s="1431"/>
      <c r="WSW7" s="1431"/>
      <c r="WSX7" s="1431"/>
      <c r="WSY7" s="1431"/>
      <c r="WSZ7" s="1431"/>
      <c r="WTA7" s="1431"/>
      <c r="WTB7" s="1431"/>
      <c r="WTC7" s="1431"/>
      <c r="WTD7" s="1431"/>
      <c r="WTE7" s="1431"/>
      <c r="WTF7" s="1431"/>
      <c r="WTG7" s="1431"/>
      <c r="WTH7" s="1431"/>
      <c r="WTI7" s="1431"/>
      <c r="WTJ7" s="1431"/>
      <c r="WTK7" s="1431"/>
      <c r="WTL7" s="1431"/>
      <c r="WTM7" s="1431"/>
      <c r="WTN7" s="1431"/>
      <c r="WTO7" s="1431"/>
      <c r="WTP7" s="1431"/>
      <c r="WTQ7" s="1431"/>
      <c r="WTR7" s="1431"/>
      <c r="WTS7" s="1431"/>
      <c r="WTT7" s="1431"/>
      <c r="WTU7" s="1431"/>
      <c r="WTV7" s="1431"/>
      <c r="WTW7" s="1431"/>
      <c r="WTX7" s="1431"/>
      <c r="WTY7" s="1431"/>
      <c r="WTZ7" s="1431"/>
      <c r="WUA7" s="1431"/>
      <c r="WUB7" s="1431"/>
      <c r="WUC7" s="1431"/>
      <c r="WUD7" s="1431"/>
      <c r="WUE7" s="1431"/>
      <c r="WUF7" s="1431"/>
      <c r="WUG7" s="1431"/>
      <c r="WUH7" s="1431"/>
      <c r="WUI7" s="1431"/>
      <c r="WUJ7" s="1431"/>
      <c r="WUK7" s="1431"/>
      <c r="WUL7" s="1431"/>
      <c r="WUM7" s="1431"/>
      <c r="WUN7" s="1431"/>
      <c r="WUO7" s="1431"/>
      <c r="WUP7" s="1431"/>
      <c r="WUQ7" s="1431"/>
      <c r="WUR7" s="1431"/>
      <c r="WUS7" s="1431"/>
      <c r="WUT7" s="1431"/>
      <c r="WUU7" s="1431"/>
      <c r="WUV7" s="1431"/>
      <c r="WUW7" s="1431"/>
      <c r="WUX7" s="1431"/>
      <c r="WUY7" s="1431"/>
      <c r="WUZ7" s="1431"/>
      <c r="WVA7" s="1431"/>
      <c r="WVB7" s="1431"/>
      <c r="WVC7" s="1431"/>
      <c r="WVD7" s="1431"/>
      <c r="WVE7" s="1431"/>
      <c r="WVF7" s="1431"/>
      <c r="WVG7" s="1431"/>
      <c r="WVH7" s="1431"/>
      <c r="WVI7" s="1431"/>
      <c r="WVJ7" s="1431"/>
      <c r="WVK7" s="1431"/>
      <c r="WVL7" s="1431"/>
      <c r="WVM7" s="1431"/>
      <c r="WVN7" s="1431"/>
      <c r="WVO7" s="1431"/>
      <c r="WVP7" s="1431"/>
      <c r="WVQ7" s="1431"/>
      <c r="WVR7" s="1431"/>
      <c r="WVS7" s="1431"/>
      <c r="WVT7" s="1431"/>
      <c r="WVU7" s="1431"/>
      <c r="WVV7" s="1431"/>
      <c r="WVW7" s="1431"/>
      <c r="WVX7" s="1431"/>
      <c r="WVY7" s="1431"/>
      <c r="WVZ7" s="1431"/>
      <c r="WWA7" s="1431"/>
      <c r="WWB7" s="1431"/>
      <c r="WWC7" s="1431"/>
      <c r="WWD7" s="1431"/>
      <c r="WWE7" s="1431"/>
      <c r="WWF7" s="1431"/>
      <c r="WWG7" s="1431"/>
      <c r="WWH7" s="1431"/>
      <c r="WWI7" s="1431"/>
      <c r="WWJ7" s="1431"/>
      <c r="WWK7" s="1431"/>
      <c r="WWL7" s="1431"/>
      <c r="WWM7" s="1431"/>
      <c r="WWN7" s="1431"/>
      <c r="WWO7" s="1431"/>
      <c r="WWP7" s="1431"/>
      <c r="WWQ7" s="1431"/>
      <c r="WWR7" s="1431"/>
      <c r="WWS7" s="1431"/>
      <c r="WWT7" s="1431"/>
      <c r="WWU7" s="1431"/>
      <c r="WWV7" s="1431"/>
      <c r="WWW7" s="1431"/>
      <c r="WWX7" s="1431"/>
      <c r="WWY7" s="1431"/>
      <c r="WWZ7" s="1431"/>
      <c r="WXA7" s="1431"/>
      <c r="WXB7" s="1431"/>
      <c r="WXC7" s="1431"/>
      <c r="WXD7" s="1431"/>
      <c r="WXE7" s="1431"/>
      <c r="WXF7" s="1431"/>
      <c r="WXG7" s="1431"/>
      <c r="WXH7" s="1431"/>
      <c r="WXI7" s="1431"/>
      <c r="WXJ7" s="1431"/>
      <c r="WXK7" s="1431"/>
      <c r="WXL7" s="1431"/>
      <c r="WXM7" s="1431"/>
      <c r="WXN7" s="1431"/>
      <c r="WXO7" s="1431"/>
      <c r="WXP7" s="1431"/>
      <c r="WXQ7" s="1431"/>
      <c r="WXR7" s="1431"/>
      <c r="WXS7" s="1431"/>
      <c r="WXT7" s="1431"/>
      <c r="WXU7" s="1431"/>
      <c r="WXV7" s="1431"/>
      <c r="WXW7" s="1431"/>
      <c r="WXX7" s="1431"/>
      <c r="WXY7" s="1431"/>
      <c r="WXZ7" s="1431"/>
      <c r="WYA7" s="1431"/>
      <c r="WYB7" s="1431"/>
      <c r="WYC7" s="1431"/>
      <c r="WYD7" s="1431"/>
      <c r="WYE7" s="1431"/>
      <c r="WYF7" s="1431"/>
      <c r="WYG7" s="1431"/>
      <c r="WYH7" s="1431"/>
      <c r="WYI7" s="1431"/>
      <c r="WYJ7" s="1431"/>
      <c r="WYK7" s="1431"/>
      <c r="WYL7" s="1431"/>
      <c r="WYM7" s="1431"/>
      <c r="WYN7" s="1431"/>
      <c r="WYO7" s="1431"/>
      <c r="WYP7" s="1431"/>
      <c r="WYQ7" s="1431"/>
      <c r="WYR7" s="1431"/>
      <c r="WYS7" s="1431"/>
      <c r="WYT7" s="1431"/>
      <c r="WYU7" s="1431"/>
      <c r="WYV7" s="1431"/>
      <c r="WYW7" s="1431"/>
      <c r="WYX7" s="1431"/>
      <c r="WYY7" s="1431"/>
      <c r="WYZ7" s="1431"/>
      <c r="WZA7" s="1431"/>
      <c r="WZB7" s="1431"/>
      <c r="WZC7" s="1431"/>
      <c r="WZD7" s="1431"/>
      <c r="WZE7" s="1431"/>
      <c r="WZF7" s="1431"/>
      <c r="WZG7" s="1431"/>
      <c r="WZH7" s="1431"/>
      <c r="WZI7" s="1431"/>
      <c r="WZJ7" s="1431"/>
      <c r="WZK7" s="1431"/>
      <c r="WZL7" s="1431"/>
      <c r="WZM7" s="1431"/>
      <c r="WZN7" s="1431"/>
      <c r="WZO7" s="1431"/>
      <c r="WZP7" s="1431"/>
      <c r="WZQ7" s="1431"/>
      <c r="WZR7" s="1431"/>
      <c r="WZS7" s="1431"/>
      <c r="WZT7" s="1431"/>
      <c r="WZU7" s="1431"/>
      <c r="WZV7" s="1431"/>
      <c r="WZW7" s="1431"/>
      <c r="WZX7" s="1431"/>
      <c r="WZY7" s="1431"/>
      <c r="WZZ7" s="1431"/>
      <c r="XAA7" s="1431"/>
      <c r="XAB7" s="1431"/>
      <c r="XAC7" s="1431"/>
      <c r="XAD7" s="1431"/>
      <c r="XAE7" s="1431"/>
      <c r="XAF7" s="1431"/>
      <c r="XAG7" s="1431"/>
      <c r="XAH7" s="1431"/>
      <c r="XAI7" s="1431"/>
      <c r="XAJ7" s="1431"/>
      <c r="XAK7" s="1431"/>
      <c r="XAL7" s="1431"/>
      <c r="XAM7" s="1431"/>
      <c r="XAN7" s="1431"/>
      <c r="XAO7" s="1431"/>
      <c r="XAP7" s="1431"/>
      <c r="XAQ7" s="1431"/>
      <c r="XAR7" s="1431"/>
      <c r="XAS7" s="1431"/>
      <c r="XAT7" s="1431"/>
      <c r="XAU7" s="1431"/>
      <c r="XAV7" s="1431"/>
      <c r="XAW7" s="1431"/>
      <c r="XAX7" s="1431"/>
      <c r="XAY7" s="1431"/>
      <c r="XAZ7" s="1431"/>
      <c r="XBA7" s="1431"/>
      <c r="XBB7" s="1431"/>
      <c r="XBC7" s="1431"/>
      <c r="XBD7" s="1431"/>
      <c r="XBE7" s="1431"/>
      <c r="XBF7" s="1431"/>
      <c r="XBG7" s="1431"/>
      <c r="XBH7" s="1431"/>
      <c r="XBI7" s="1431"/>
      <c r="XBJ7" s="1431"/>
      <c r="XBK7" s="1431"/>
      <c r="XBL7" s="1431"/>
      <c r="XBM7" s="1431"/>
      <c r="XBN7" s="1431"/>
      <c r="XBO7" s="1431"/>
      <c r="XBP7" s="1431"/>
      <c r="XBQ7" s="1431"/>
      <c r="XBR7" s="1431"/>
      <c r="XBS7" s="1431"/>
      <c r="XBT7" s="1431"/>
      <c r="XBU7" s="1431"/>
      <c r="XBV7" s="1431"/>
      <c r="XBW7" s="1431"/>
      <c r="XBX7" s="1431"/>
      <c r="XBY7" s="1431"/>
      <c r="XBZ7" s="1431"/>
      <c r="XCA7" s="1431"/>
      <c r="XCB7" s="1431"/>
      <c r="XCC7" s="1431"/>
      <c r="XCD7" s="1431"/>
      <c r="XCE7" s="1431"/>
      <c r="XCF7" s="1431"/>
      <c r="XCG7" s="1431"/>
      <c r="XCH7" s="1431"/>
      <c r="XCI7" s="1431"/>
      <c r="XCJ7" s="1431"/>
      <c r="XCK7" s="1431"/>
      <c r="XCL7" s="1431"/>
      <c r="XCM7" s="1431"/>
      <c r="XCN7" s="1431"/>
      <c r="XCO7" s="1431"/>
      <c r="XCP7" s="1431"/>
      <c r="XCQ7" s="1431"/>
      <c r="XCR7" s="1431"/>
      <c r="XCS7" s="1431"/>
      <c r="XCT7" s="1431"/>
      <c r="XCU7" s="1431"/>
      <c r="XCV7" s="1431"/>
      <c r="XCW7" s="1431"/>
      <c r="XCX7" s="1431"/>
      <c r="XCY7" s="1431"/>
      <c r="XCZ7" s="1431"/>
      <c r="XDA7" s="1431"/>
      <c r="XDB7" s="1431"/>
      <c r="XDC7" s="1431"/>
      <c r="XDD7" s="1431"/>
      <c r="XDE7" s="1431"/>
      <c r="XDF7" s="1431"/>
      <c r="XDG7" s="1431"/>
      <c r="XDH7" s="1431"/>
      <c r="XDI7" s="1431"/>
      <c r="XDJ7" s="1431"/>
      <c r="XDK7" s="1431"/>
      <c r="XDL7" s="1431"/>
      <c r="XDM7" s="1431"/>
      <c r="XDN7" s="1431"/>
      <c r="XDO7" s="1431"/>
      <c r="XDP7" s="1431"/>
      <c r="XDQ7" s="1431"/>
      <c r="XDR7" s="1431"/>
      <c r="XDS7" s="1431"/>
      <c r="XDT7" s="1431"/>
      <c r="XDU7" s="1431"/>
      <c r="XDV7" s="1431"/>
      <c r="XDW7" s="1431"/>
      <c r="XDX7" s="1431"/>
      <c r="XDY7" s="1431"/>
      <c r="XDZ7" s="1431"/>
      <c r="XEA7" s="1431"/>
      <c r="XEB7" s="1431"/>
      <c r="XEC7" s="1431"/>
      <c r="XED7" s="1431"/>
      <c r="XEE7" s="1431"/>
      <c r="XEF7" s="1431"/>
      <c r="XEG7" s="1431"/>
      <c r="XEH7" s="1431"/>
      <c r="XEI7" s="1431"/>
      <c r="XEJ7" s="1431"/>
      <c r="XEK7" s="1431"/>
      <c r="XEL7" s="1431"/>
      <c r="XEM7" s="1431"/>
      <c r="XEN7" s="1431"/>
      <c r="XEO7" s="1431"/>
      <c r="XEP7" s="1431"/>
      <c r="XEQ7" s="1431"/>
      <c r="XER7" s="1431"/>
      <c r="XES7" s="1431"/>
      <c r="XET7" s="1431"/>
      <c r="XEU7" s="1431"/>
      <c r="XEV7" s="1431"/>
    </row>
    <row r="8" spans="1:16376" s="366" customFormat="1" ht="45" customHeight="1" x14ac:dyDescent="0.25">
      <c r="A8" s="1379" t="s">
        <v>1719</v>
      </c>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540"/>
      <c r="AJ8" s="1434"/>
      <c r="AK8" s="1434"/>
      <c r="AL8" s="1434"/>
      <c r="AM8" s="1434"/>
      <c r="AN8" s="1434"/>
      <c r="AO8" s="1434"/>
      <c r="AP8" s="1434"/>
      <c r="AQ8" s="1434"/>
      <c r="AR8" s="1434"/>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c r="BP8" s="1434"/>
      <c r="BQ8" s="1434"/>
      <c r="BR8" s="1434"/>
      <c r="BS8" s="1434"/>
      <c r="BT8" s="1434"/>
      <c r="BU8" s="1434"/>
      <c r="BV8" s="1434"/>
      <c r="BW8" s="1434"/>
      <c r="BX8" s="1434"/>
      <c r="BY8" s="1434"/>
      <c r="BZ8" s="1434"/>
      <c r="CA8" s="1434"/>
      <c r="CB8" s="1434"/>
      <c r="CC8" s="1434"/>
      <c r="CD8" s="1434"/>
      <c r="CE8" s="1434"/>
      <c r="CF8" s="1434"/>
      <c r="CG8" s="1434"/>
      <c r="CH8" s="1434"/>
      <c r="CI8" s="1434"/>
      <c r="CJ8" s="1434"/>
      <c r="CK8" s="1434"/>
      <c r="CL8" s="1434"/>
      <c r="CM8" s="1434"/>
      <c r="CN8" s="1434"/>
      <c r="CO8" s="1434"/>
      <c r="CP8" s="1434"/>
      <c r="CQ8" s="1434"/>
      <c r="CR8" s="1434"/>
      <c r="CS8" s="1434"/>
      <c r="CT8" s="1434"/>
      <c r="CU8" s="1434"/>
      <c r="CV8" s="1434"/>
      <c r="CW8" s="1434"/>
      <c r="CX8" s="1434"/>
      <c r="CY8" s="1434"/>
      <c r="CZ8" s="1434"/>
      <c r="DA8" s="1434"/>
      <c r="DB8" s="1434"/>
      <c r="DC8" s="1434"/>
      <c r="DD8" s="1434"/>
      <c r="DE8" s="1434"/>
      <c r="DF8" s="1434"/>
      <c r="DG8" s="1434"/>
      <c r="DH8" s="1434"/>
      <c r="DI8" s="1434"/>
      <c r="DJ8" s="1434"/>
      <c r="DK8" s="1434"/>
      <c r="DL8" s="1434"/>
      <c r="DM8" s="1434"/>
      <c r="DN8" s="1434"/>
      <c r="DO8" s="1434"/>
      <c r="DP8" s="1434"/>
      <c r="DQ8" s="1434"/>
      <c r="DR8" s="1434"/>
      <c r="DS8" s="1434"/>
      <c r="DT8" s="1434"/>
      <c r="DU8" s="1434"/>
      <c r="DV8" s="1434"/>
      <c r="DW8" s="1434"/>
      <c r="DX8" s="1434"/>
      <c r="DY8" s="1434"/>
      <c r="DZ8" s="1434"/>
      <c r="EA8" s="1434"/>
      <c r="EB8" s="1434"/>
      <c r="EC8" s="1434"/>
      <c r="ED8" s="1434"/>
      <c r="EE8" s="1434"/>
      <c r="EF8" s="1434"/>
      <c r="EG8" s="1434"/>
      <c r="EH8" s="1434"/>
      <c r="EI8" s="1434"/>
      <c r="EJ8" s="1434"/>
      <c r="EK8" s="1434"/>
      <c r="EL8" s="1434"/>
      <c r="EM8" s="1434"/>
      <c r="EN8" s="1434"/>
      <c r="EO8" s="1434"/>
      <c r="EP8" s="1434"/>
      <c r="EQ8" s="1434"/>
      <c r="ER8" s="1434"/>
      <c r="ES8" s="1434"/>
      <c r="ET8" s="1434"/>
      <c r="EU8" s="1434"/>
      <c r="EV8" s="1434"/>
      <c r="EW8" s="1434"/>
      <c r="EX8" s="1434"/>
      <c r="EY8" s="1434"/>
      <c r="EZ8" s="1434"/>
      <c r="FA8" s="1434"/>
      <c r="FB8" s="1434"/>
      <c r="FC8" s="1434"/>
      <c r="FD8" s="1434"/>
      <c r="FE8" s="1434"/>
      <c r="FF8" s="1434"/>
      <c r="FG8" s="1434"/>
      <c r="FH8" s="1434"/>
      <c r="FI8" s="1434"/>
      <c r="FJ8" s="1434"/>
      <c r="FK8" s="1434"/>
      <c r="FL8" s="1434"/>
      <c r="FM8" s="1434"/>
      <c r="FN8" s="1434"/>
      <c r="FO8" s="1434"/>
      <c r="FP8" s="1434"/>
      <c r="FQ8" s="1434"/>
      <c r="FR8" s="1434"/>
      <c r="FS8" s="1434"/>
      <c r="FT8" s="1434"/>
      <c r="FU8" s="1434"/>
      <c r="FV8" s="1434"/>
      <c r="FW8" s="1434"/>
      <c r="FX8" s="1434"/>
      <c r="FY8" s="1434"/>
      <c r="FZ8" s="1434"/>
      <c r="GA8" s="1434"/>
      <c r="GB8" s="1434"/>
      <c r="GC8" s="1434"/>
      <c r="GD8" s="1434"/>
      <c r="GE8" s="1434"/>
      <c r="GF8" s="1434"/>
      <c r="GG8" s="1434"/>
      <c r="GH8" s="1434"/>
      <c r="GI8" s="1434"/>
      <c r="GJ8" s="1434"/>
      <c r="GK8" s="1434"/>
      <c r="GL8" s="1434"/>
      <c r="GM8" s="1434"/>
      <c r="GN8" s="1434"/>
      <c r="GO8" s="1434"/>
      <c r="GP8" s="1434"/>
      <c r="GQ8" s="1434"/>
      <c r="GR8" s="1434"/>
      <c r="GS8" s="1434"/>
      <c r="GT8" s="1434"/>
      <c r="GU8" s="1434"/>
      <c r="GV8" s="1434"/>
      <c r="GW8" s="1434"/>
      <c r="GX8" s="1434"/>
      <c r="GY8" s="1434"/>
      <c r="GZ8" s="1434"/>
      <c r="HA8" s="1434"/>
      <c r="HB8" s="1434"/>
      <c r="HC8" s="1434"/>
      <c r="HD8" s="1434"/>
      <c r="HE8" s="1434"/>
      <c r="HF8" s="1434"/>
      <c r="HG8" s="1434"/>
      <c r="HH8" s="1434"/>
      <c r="HI8" s="1434"/>
      <c r="HJ8" s="1434"/>
      <c r="HK8" s="1434"/>
      <c r="HL8" s="1434"/>
      <c r="HM8" s="1434"/>
      <c r="HN8" s="1434"/>
      <c r="HO8" s="1434"/>
      <c r="HP8" s="1434"/>
      <c r="HQ8" s="1434"/>
      <c r="HR8" s="1434"/>
      <c r="HS8" s="1434"/>
      <c r="HT8" s="1434"/>
      <c r="HU8" s="1434"/>
      <c r="HV8" s="1434"/>
      <c r="HW8" s="1434"/>
      <c r="HX8" s="1434"/>
      <c r="HY8" s="1434"/>
      <c r="HZ8" s="1434"/>
      <c r="IA8" s="1434"/>
      <c r="IB8" s="1434"/>
      <c r="IC8" s="1434"/>
      <c r="ID8" s="1434"/>
      <c r="IE8" s="1434"/>
      <c r="IF8" s="1434"/>
      <c r="IG8" s="1434"/>
      <c r="IH8" s="1434"/>
      <c r="II8" s="1434"/>
      <c r="IJ8" s="1434"/>
      <c r="IK8" s="1434"/>
      <c r="IL8" s="1434"/>
      <c r="IM8" s="1434"/>
      <c r="IN8" s="1434"/>
      <c r="IO8" s="1434"/>
      <c r="IP8" s="1434"/>
      <c r="IQ8" s="1434"/>
      <c r="IR8" s="1434"/>
      <c r="IS8" s="1434"/>
      <c r="IT8" s="1434"/>
      <c r="IU8" s="1434"/>
      <c r="IV8" s="1434"/>
      <c r="IW8" s="1434"/>
      <c r="IX8" s="1434"/>
      <c r="IY8" s="1434"/>
      <c r="IZ8" s="1434"/>
      <c r="JA8" s="1434"/>
      <c r="JB8" s="1434"/>
      <c r="JC8" s="1434"/>
      <c r="JD8" s="1434"/>
      <c r="JE8" s="1434"/>
      <c r="JF8" s="1434"/>
      <c r="JG8" s="1434"/>
      <c r="JH8" s="1434"/>
      <c r="JI8" s="1434"/>
      <c r="JJ8" s="1434"/>
      <c r="JK8" s="1434"/>
      <c r="JL8" s="1434"/>
      <c r="JM8" s="1434"/>
      <c r="JN8" s="1434"/>
      <c r="JO8" s="1434"/>
      <c r="JP8" s="1434"/>
      <c r="JQ8" s="1434"/>
      <c r="JR8" s="1434"/>
      <c r="JS8" s="1434"/>
      <c r="JT8" s="1434"/>
      <c r="JU8" s="1434"/>
      <c r="JV8" s="1434"/>
      <c r="JW8" s="1434"/>
      <c r="JX8" s="1434"/>
      <c r="JY8" s="1434"/>
      <c r="JZ8" s="1434"/>
      <c r="KA8" s="1434"/>
      <c r="KB8" s="1434"/>
      <c r="KC8" s="1434"/>
      <c r="KD8" s="1434"/>
      <c r="KE8" s="1434"/>
      <c r="KF8" s="1434"/>
      <c r="KG8" s="1434"/>
      <c r="KH8" s="1434"/>
      <c r="KI8" s="1434"/>
      <c r="KJ8" s="1434"/>
      <c r="KK8" s="1434"/>
      <c r="KL8" s="1434"/>
      <c r="KM8" s="1434"/>
      <c r="KN8" s="1434"/>
      <c r="KO8" s="1434"/>
      <c r="KP8" s="1434"/>
      <c r="KQ8" s="1434"/>
      <c r="KR8" s="1434"/>
      <c r="KS8" s="1434"/>
      <c r="KT8" s="1434"/>
      <c r="KU8" s="1434"/>
      <c r="KV8" s="1434"/>
      <c r="KW8" s="1434"/>
      <c r="KX8" s="1434"/>
      <c r="KY8" s="1434"/>
      <c r="KZ8" s="1434"/>
      <c r="LA8" s="1434"/>
      <c r="LB8" s="1434"/>
      <c r="LC8" s="1434"/>
      <c r="LD8" s="1434"/>
      <c r="LE8" s="1434"/>
      <c r="LF8" s="1434"/>
      <c r="LG8" s="1434"/>
      <c r="LH8" s="1434"/>
      <c r="LI8" s="1434"/>
      <c r="LJ8" s="1434"/>
      <c r="LK8" s="1434"/>
      <c r="LL8" s="1434"/>
      <c r="LM8" s="1434"/>
      <c r="LN8" s="1434"/>
      <c r="LO8" s="1434"/>
      <c r="LP8" s="1434"/>
      <c r="LQ8" s="1434"/>
      <c r="LR8" s="1434"/>
      <c r="LS8" s="1434"/>
      <c r="LT8" s="1434"/>
      <c r="LU8" s="1434"/>
      <c r="LV8" s="1434"/>
      <c r="LW8" s="1434"/>
      <c r="LX8" s="1434"/>
      <c r="LY8" s="1434"/>
      <c r="LZ8" s="1434"/>
      <c r="MA8" s="1434"/>
      <c r="MB8" s="1434"/>
      <c r="MC8" s="1434"/>
      <c r="MD8" s="1434"/>
      <c r="ME8" s="1434"/>
      <c r="MF8" s="1434"/>
      <c r="MG8" s="1434"/>
      <c r="MH8" s="1434"/>
      <c r="MI8" s="1434"/>
      <c r="MJ8" s="1434"/>
      <c r="MK8" s="1434"/>
      <c r="ML8" s="1434"/>
      <c r="MM8" s="1434"/>
      <c r="MN8" s="1434"/>
      <c r="MO8" s="1434"/>
      <c r="MP8" s="1434"/>
      <c r="MQ8" s="1434"/>
      <c r="MR8" s="1434"/>
      <c r="MS8" s="1434"/>
      <c r="MT8" s="1434"/>
      <c r="MU8" s="1434"/>
      <c r="MV8" s="1434"/>
      <c r="MW8" s="1434"/>
      <c r="MX8" s="1434"/>
      <c r="MY8" s="1434"/>
      <c r="MZ8" s="1434"/>
      <c r="NA8" s="1434"/>
      <c r="NB8" s="1434"/>
      <c r="NC8" s="1434"/>
      <c r="ND8" s="1434"/>
      <c r="NE8" s="1434"/>
      <c r="NF8" s="1434"/>
      <c r="NG8" s="1434"/>
      <c r="NH8" s="1434"/>
      <c r="NI8" s="1434"/>
      <c r="NJ8" s="1434"/>
      <c r="NK8" s="1434"/>
      <c r="NL8" s="1434"/>
      <c r="NM8" s="1434"/>
      <c r="NN8" s="1434"/>
      <c r="NO8" s="1434"/>
      <c r="NP8" s="1434"/>
      <c r="NQ8" s="1434"/>
      <c r="NR8" s="1434"/>
      <c r="NS8" s="1434"/>
      <c r="NT8" s="1434"/>
      <c r="NU8" s="1434"/>
      <c r="NV8" s="1434"/>
      <c r="NW8" s="1434"/>
      <c r="NX8" s="1434"/>
      <c r="NY8" s="1434"/>
      <c r="NZ8" s="1434"/>
      <c r="OA8" s="1434"/>
      <c r="OB8" s="1434"/>
      <c r="OC8" s="1434"/>
      <c r="OD8" s="1434"/>
      <c r="OE8" s="1434"/>
      <c r="OF8" s="1434"/>
      <c r="OG8" s="1434"/>
      <c r="OH8" s="1434"/>
      <c r="OI8" s="1434"/>
      <c r="OJ8" s="1434"/>
      <c r="OK8" s="1434"/>
      <c r="OL8" s="1434"/>
      <c r="OM8" s="1434"/>
      <c r="ON8" s="1434"/>
      <c r="OO8" s="1434"/>
      <c r="OP8" s="1434"/>
      <c r="OQ8" s="1434"/>
      <c r="OR8" s="1434"/>
      <c r="OS8" s="1434"/>
      <c r="OT8" s="1434"/>
      <c r="OU8" s="1434"/>
      <c r="OV8" s="1434"/>
      <c r="OW8" s="1434"/>
      <c r="OX8" s="1434"/>
      <c r="OY8" s="1434"/>
      <c r="OZ8" s="1434"/>
      <c r="PA8" s="1434"/>
      <c r="PB8" s="1434"/>
      <c r="PC8" s="1434"/>
      <c r="PD8" s="1434"/>
      <c r="PE8" s="1434"/>
      <c r="PF8" s="1434"/>
      <c r="PG8" s="1434"/>
      <c r="PH8" s="1434"/>
      <c r="PI8" s="1434"/>
      <c r="PJ8" s="1434"/>
      <c r="PK8" s="1434"/>
      <c r="PL8" s="1434"/>
      <c r="PM8" s="1434"/>
      <c r="PN8" s="1434"/>
      <c r="PO8" s="1434"/>
      <c r="PP8" s="1434"/>
      <c r="PQ8" s="1434"/>
      <c r="PR8" s="1434"/>
      <c r="PS8" s="1434"/>
      <c r="PT8" s="1434"/>
      <c r="PU8" s="1434"/>
      <c r="PV8" s="1434"/>
      <c r="PW8" s="1434"/>
      <c r="PX8" s="1434"/>
      <c r="PY8" s="1434"/>
      <c r="PZ8" s="1434"/>
      <c r="QA8" s="1434"/>
      <c r="QB8" s="1434"/>
      <c r="QC8" s="1434"/>
      <c r="QD8" s="1434"/>
      <c r="QE8" s="1434"/>
      <c r="QF8" s="1434"/>
      <c r="QG8" s="1434"/>
      <c r="QH8" s="1434"/>
      <c r="QI8" s="1434"/>
      <c r="QJ8" s="1434"/>
      <c r="QK8" s="1434"/>
      <c r="QL8" s="1434"/>
      <c r="QM8" s="1434"/>
      <c r="QN8" s="1434"/>
      <c r="QO8" s="1434"/>
      <c r="QP8" s="1434"/>
      <c r="QQ8" s="1434"/>
      <c r="QR8" s="1434"/>
      <c r="QS8" s="1434"/>
      <c r="QT8" s="1434"/>
      <c r="QU8" s="1434"/>
      <c r="QV8" s="1434"/>
      <c r="QW8" s="1434"/>
      <c r="QX8" s="1434"/>
      <c r="QY8" s="1434"/>
      <c r="QZ8" s="1434"/>
      <c r="RA8" s="1434"/>
      <c r="RB8" s="1434"/>
      <c r="RC8" s="1434"/>
      <c r="RD8" s="1434"/>
      <c r="RE8" s="1434"/>
      <c r="RF8" s="1434"/>
      <c r="RG8" s="1434"/>
      <c r="RH8" s="1434"/>
      <c r="RI8" s="1434"/>
      <c r="RJ8" s="1434"/>
      <c r="RK8" s="1434"/>
      <c r="RL8" s="1434"/>
      <c r="RM8" s="1434"/>
      <c r="RN8" s="1434"/>
      <c r="RO8" s="1434"/>
      <c r="RP8" s="1434"/>
      <c r="RQ8" s="1434"/>
      <c r="RR8" s="1434"/>
      <c r="RS8" s="1434"/>
      <c r="RT8" s="1434"/>
      <c r="RU8" s="1434"/>
      <c r="RV8" s="1434"/>
      <c r="RW8" s="1434"/>
      <c r="RX8" s="1434"/>
      <c r="RY8" s="1434"/>
      <c r="RZ8" s="1434"/>
      <c r="SA8" s="1434"/>
      <c r="SB8" s="1434"/>
      <c r="SC8" s="1434"/>
      <c r="SD8" s="1434"/>
      <c r="SE8" s="1434"/>
      <c r="SF8" s="1434"/>
      <c r="SG8" s="1434"/>
      <c r="SH8" s="1434"/>
      <c r="SI8" s="1434"/>
      <c r="SJ8" s="1434"/>
      <c r="SK8" s="1434"/>
      <c r="SL8" s="1434"/>
      <c r="SM8" s="1434"/>
      <c r="SN8" s="1434"/>
      <c r="SO8" s="1434"/>
      <c r="SP8" s="1434"/>
      <c r="SQ8" s="1434"/>
      <c r="SR8" s="1434"/>
      <c r="SS8" s="1434"/>
      <c r="ST8" s="1434"/>
      <c r="SU8" s="1434"/>
      <c r="SV8" s="1434"/>
      <c r="SW8" s="1434"/>
      <c r="SX8" s="1434"/>
      <c r="SY8" s="1434"/>
      <c r="SZ8" s="1434"/>
      <c r="TA8" s="1434"/>
      <c r="TB8" s="1434"/>
      <c r="TC8" s="1434"/>
      <c r="TD8" s="1434"/>
      <c r="TE8" s="1434"/>
      <c r="TF8" s="1434"/>
      <c r="TG8" s="1434"/>
      <c r="TH8" s="1434"/>
      <c r="TI8" s="1434"/>
      <c r="TJ8" s="1434"/>
      <c r="TK8" s="1434"/>
      <c r="TL8" s="1434"/>
      <c r="TM8" s="1434"/>
      <c r="TN8" s="1434"/>
      <c r="TO8" s="1434"/>
      <c r="TP8" s="1434"/>
      <c r="TQ8" s="1434"/>
      <c r="TR8" s="1434"/>
      <c r="TS8" s="1434"/>
      <c r="TT8" s="1434"/>
      <c r="TU8" s="1434"/>
      <c r="TV8" s="1434"/>
      <c r="TW8" s="1434"/>
      <c r="TX8" s="1434"/>
      <c r="TY8" s="1434"/>
      <c r="TZ8" s="1434"/>
      <c r="UA8" s="1434"/>
      <c r="UB8" s="1434"/>
      <c r="UC8" s="1434"/>
      <c r="UD8" s="1434"/>
      <c r="UE8" s="1434"/>
      <c r="UF8" s="1434"/>
      <c r="UG8" s="1434"/>
      <c r="UH8" s="1434"/>
      <c r="UI8" s="1434"/>
      <c r="UJ8" s="1434"/>
      <c r="UK8" s="1434"/>
      <c r="UL8" s="1434"/>
      <c r="UM8" s="1434"/>
      <c r="UN8" s="1434"/>
      <c r="UO8" s="1434"/>
      <c r="UP8" s="1434"/>
      <c r="UQ8" s="1434"/>
      <c r="UR8" s="1434"/>
      <c r="US8" s="1434"/>
      <c r="UT8" s="1434"/>
      <c r="UU8" s="1434"/>
      <c r="UV8" s="1434"/>
      <c r="UW8" s="1434"/>
      <c r="UX8" s="1434"/>
      <c r="UY8" s="1434"/>
      <c r="UZ8" s="1434"/>
      <c r="VA8" s="1434"/>
      <c r="VB8" s="1434"/>
      <c r="VC8" s="1434"/>
      <c r="VD8" s="1434"/>
      <c r="VE8" s="1434"/>
      <c r="VF8" s="1434"/>
      <c r="VG8" s="1434"/>
      <c r="VH8" s="1434"/>
      <c r="VI8" s="1434"/>
      <c r="VJ8" s="1434"/>
      <c r="VK8" s="1434"/>
      <c r="VL8" s="1434"/>
      <c r="VM8" s="1434"/>
      <c r="VN8" s="1434"/>
      <c r="VO8" s="1434"/>
      <c r="VP8" s="1434"/>
      <c r="VQ8" s="1434"/>
      <c r="VR8" s="1434"/>
      <c r="VS8" s="1434"/>
      <c r="VT8" s="1434"/>
      <c r="VU8" s="1434"/>
      <c r="VV8" s="1434"/>
      <c r="VW8" s="1434"/>
      <c r="VX8" s="1434"/>
      <c r="VY8" s="1434"/>
      <c r="VZ8" s="1434"/>
      <c r="WA8" s="1434"/>
      <c r="WB8" s="1434"/>
      <c r="WC8" s="1434"/>
      <c r="WD8" s="1434"/>
      <c r="WE8" s="1434"/>
      <c r="WF8" s="1434"/>
      <c r="WG8" s="1434"/>
      <c r="WH8" s="1434"/>
      <c r="WI8" s="1434"/>
      <c r="WJ8" s="1434"/>
      <c r="WK8" s="1434"/>
      <c r="WL8" s="1434"/>
      <c r="WM8" s="1434"/>
      <c r="WN8" s="1434"/>
      <c r="WO8" s="1434"/>
      <c r="WP8" s="1434"/>
      <c r="WQ8" s="1434"/>
      <c r="WR8" s="1434"/>
      <c r="WS8" s="1434"/>
      <c r="WT8" s="1434"/>
      <c r="WU8" s="1434"/>
      <c r="WV8" s="1434"/>
      <c r="WW8" s="1434"/>
      <c r="WX8" s="1434"/>
      <c r="WY8" s="1434"/>
      <c r="WZ8" s="1434"/>
      <c r="XA8" s="1434"/>
      <c r="XB8" s="1434"/>
      <c r="XC8" s="1434"/>
      <c r="XD8" s="1434"/>
      <c r="XE8" s="1434"/>
      <c r="XF8" s="1434"/>
      <c r="XG8" s="1434"/>
      <c r="XH8" s="1434"/>
      <c r="XI8" s="1434"/>
      <c r="XJ8" s="1434"/>
      <c r="XK8" s="1434"/>
      <c r="XL8" s="1434"/>
      <c r="XM8" s="1434"/>
      <c r="XN8" s="1434"/>
      <c r="XO8" s="1434"/>
      <c r="XP8" s="1434"/>
      <c r="XQ8" s="1434"/>
      <c r="XR8" s="1434"/>
      <c r="XS8" s="1434"/>
      <c r="XT8" s="1434"/>
      <c r="XU8" s="1434"/>
      <c r="XV8" s="1434"/>
      <c r="XW8" s="1434"/>
      <c r="XX8" s="1434"/>
      <c r="XY8" s="1434"/>
      <c r="XZ8" s="1434"/>
      <c r="YA8" s="1434"/>
      <c r="YB8" s="1434"/>
      <c r="YC8" s="1434"/>
      <c r="YD8" s="1434"/>
      <c r="YE8" s="1434"/>
      <c r="YF8" s="1434"/>
      <c r="YG8" s="1434"/>
      <c r="YH8" s="1434"/>
      <c r="YI8" s="1434"/>
      <c r="YJ8" s="1434"/>
      <c r="YK8" s="1434"/>
      <c r="YL8" s="1434"/>
      <c r="YM8" s="1434"/>
      <c r="YN8" s="1434"/>
      <c r="YO8" s="1434"/>
      <c r="YP8" s="1434"/>
      <c r="YQ8" s="1434"/>
      <c r="YR8" s="1434"/>
      <c r="YS8" s="1434"/>
      <c r="YT8" s="1434"/>
      <c r="YU8" s="1434"/>
      <c r="YV8" s="1434"/>
      <c r="YW8" s="1434"/>
      <c r="YX8" s="1434"/>
      <c r="YY8" s="1434"/>
      <c r="YZ8" s="1434"/>
      <c r="ZA8" s="1434"/>
      <c r="ZB8" s="1434"/>
      <c r="ZC8" s="1434"/>
      <c r="ZD8" s="1434"/>
      <c r="ZE8" s="1434"/>
      <c r="ZF8" s="1434"/>
      <c r="ZG8" s="1434"/>
      <c r="ZH8" s="1434"/>
      <c r="ZI8" s="1434"/>
      <c r="ZJ8" s="1434"/>
      <c r="ZK8" s="1434"/>
      <c r="ZL8" s="1434"/>
      <c r="ZM8" s="1434"/>
      <c r="ZN8" s="1434"/>
      <c r="ZO8" s="1434"/>
      <c r="ZP8" s="1434"/>
      <c r="ZQ8" s="1434"/>
      <c r="ZR8" s="1434"/>
      <c r="ZS8" s="1434"/>
      <c r="ZT8" s="1434"/>
      <c r="ZU8" s="1434"/>
      <c r="ZV8" s="1434"/>
      <c r="ZW8" s="1434"/>
      <c r="ZX8" s="1434"/>
      <c r="ZY8" s="1434"/>
      <c r="ZZ8" s="1434"/>
      <c r="AAA8" s="1434"/>
      <c r="AAB8" s="1434"/>
      <c r="AAC8" s="1434"/>
      <c r="AAD8" s="1434"/>
      <c r="AAE8" s="1434"/>
      <c r="AAF8" s="1434"/>
      <c r="AAG8" s="1434"/>
      <c r="AAH8" s="1434"/>
      <c r="AAI8" s="1434"/>
      <c r="AAJ8" s="1434"/>
      <c r="AAK8" s="1434"/>
      <c r="AAL8" s="1434"/>
      <c r="AAM8" s="1434"/>
      <c r="AAN8" s="1434"/>
      <c r="AAO8" s="1434"/>
      <c r="AAP8" s="1434"/>
      <c r="AAQ8" s="1434"/>
      <c r="AAR8" s="1434"/>
      <c r="AAS8" s="1434"/>
      <c r="AAT8" s="1434"/>
      <c r="AAU8" s="1434"/>
      <c r="AAV8" s="1434"/>
      <c r="AAW8" s="1434"/>
      <c r="AAX8" s="1434"/>
      <c r="AAY8" s="1434"/>
      <c r="AAZ8" s="1434"/>
      <c r="ABA8" s="1434"/>
      <c r="ABB8" s="1434"/>
      <c r="ABC8" s="1434"/>
      <c r="ABD8" s="1434"/>
      <c r="ABE8" s="1434"/>
      <c r="ABF8" s="1434"/>
      <c r="ABG8" s="1434"/>
      <c r="ABH8" s="1434"/>
      <c r="ABI8" s="1434"/>
      <c r="ABJ8" s="1434"/>
      <c r="ABK8" s="1434"/>
      <c r="ABL8" s="1434"/>
      <c r="ABM8" s="1434"/>
      <c r="ABN8" s="1434"/>
      <c r="ABO8" s="1434"/>
      <c r="ABP8" s="1434"/>
      <c r="ABQ8" s="1434"/>
      <c r="ABR8" s="1434"/>
      <c r="ABS8" s="1434"/>
      <c r="ABT8" s="1434"/>
      <c r="ABU8" s="1434"/>
      <c r="ABV8" s="1434"/>
      <c r="ABW8" s="1434"/>
      <c r="ABX8" s="1434"/>
      <c r="ABY8" s="1434"/>
      <c r="ABZ8" s="1434"/>
      <c r="ACA8" s="1434"/>
      <c r="ACB8" s="1434"/>
      <c r="ACC8" s="1434"/>
      <c r="ACD8" s="1434"/>
      <c r="ACE8" s="1434"/>
      <c r="ACF8" s="1434"/>
      <c r="ACG8" s="1434"/>
      <c r="ACH8" s="1434"/>
      <c r="ACI8" s="1434"/>
      <c r="ACJ8" s="1434"/>
      <c r="ACK8" s="1434"/>
      <c r="ACL8" s="1434"/>
      <c r="ACM8" s="1434"/>
      <c r="ACN8" s="1434"/>
      <c r="ACO8" s="1434"/>
      <c r="ACP8" s="1434"/>
      <c r="ACQ8" s="1434"/>
      <c r="ACR8" s="1434"/>
      <c r="ACS8" s="1434"/>
      <c r="ACT8" s="1434"/>
      <c r="ACU8" s="1434"/>
      <c r="ACV8" s="1434"/>
      <c r="ACW8" s="1434"/>
      <c r="ACX8" s="1434"/>
      <c r="ACY8" s="1434"/>
      <c r="ACZ8" s="1434"/>
      <c r="ADA8" s="1434"/>
      <c r="ADB8" s="1434"/>
      <c r="ADC8" s="1434"/>
      <c r="ADD8" s="1434"/>
      <c r="ADE8" s="1434"/>
      <c r="ADF8" s="1434"/>
      <c r="ADG8" s="1434"/>
      <c r="ADH8" s="1434"/>
      <c r="ADI8" s="1434"/>
      <c r="ADJ8" s="1434"/>
      <c r="ADK8" s="1434"/>
      <c r="ADL8" s="1434"/>
      <c r="ADM8" s="1434"/>
      <c r="ADN8" s="1434"/>
      <c r="ADO8" s="1434"/>
      <c r="ADP8" s="1434"/>
      <c r="ADQ8" s="1434"/>
      <c r="ADR8" s="1434"/>
      <c r="ADS8" s="1434"/>
      <c r="ADT8" s="1434"/>
      <c r="ADU8" s="1434"/>
      <c r="ADV8" s="1434"/>
      <c r="ADW8" s="1434"/>
      <c r="ADX8" s="1434"/>
      <c r="ADY8" s="1434"/>
      <c r="ADZ8" s="1434"/>
      <c r="AEA8" s="1434"/>
      <c r="AEB8" s="1434"/>
      <c r="AEC8" s="1434"/>
      <c r="AED8" s="1434"/>
      <c r="AEE8" s="1434"/>
      <c r="AEF8" s="1434"/>
      <c r="AEG8" s="1434"/>
      <c r="AEH8" s="1434"/>
      <c r="AEI8" s="1434"/>
      <c r="AEJ8" s="1434"/>
      <c r="AEK8" s="1434"/>
      <c r="AEL8" s="1434"/>
      <c r="AEM8" s="1434"/>
      <c r="AEN8" s="1434"/>
      <c r="AEO8" s="1434"/>
      <c r="AEP8" s="1434"/>
      <c r="AEQ8" s="1434"/>
      <c r="AER8" s="1434"/>
      <c r="AES8" s="1434"/>
      <c r="AET8" s="1434"/>
      <c r="AEU8" s="1434"/>
      <c r="AEV8" s="1434"/>
      <c r="AEW8" s="1434"/>
      <c r="AEX8" s="1434"/>
      <c r="AEY8" s="1434"/>
      <c r="AEZ8" s="1434"/>
      <c r="AFA8" s="1434"/>
      <c r="AFB8" s="1434"/>
      <c r="AFC8" s="1434"/>
      <c r="AFD8" s="1434"/>
      <c r="AFE8" s="1434"/>
      <c r="AFF8" s="1434"/>
      <c r="AFG8" s="1434"/>
      <c r="AFH8" s="1434"/>
      <c r="AFI8" s="1434"/>
      <c r="AFJ8" s="1434"/>
      <c r="AFK8" s="1434"/>
      <c r="AFL8" s="1434"/>
      <c r="AFM8" s="1434"/>
      <c r="AFN8" s="1434"/>
      <c r="AFO8" s="1434"/>
      <c r="AFP8" s="1434"/>
      <c r="AFQ8" s="1434"/>
      <c r="AFR8" s="1434"/>
      <c r="AFS8" s="1434"/>
      <c r="AFT8" s="1434"/>
      <c r="AFU8" s="1434"/>
      <c r="AFV8" s="1434"/>
      <c r="AFW8" s="1434"/>
      <c r="AFX8" s="1434"/>
      <c r="AFY8" s="1434"/>
      <c r="AFZ8" s="1434"/>
      <c r="AGA8" s="1434"/>
      <c r="AGB8" s="1434"/>
      <c r="AGC8" s="1434"/>
      <c r="AGD8" s="1434"/>
      <c r="AGE8" s="1434"/>
      <c r="AGF8" s="1434"/>
      <c r="AGG8" s="1434"/>
      <c r="AGH8" s="1434"/>
      <c r="AGI8" s="1434"/>
      <c r="AGJ8" s="1434"/>
      <c r="AGK8" s="1434"/>
      <c r="AGL8" s="1434"/>
      <c r="AGM8" s="1434"/>
      <c r="AGN8" s="1434"/>
      <c r="AGO8" s="1434"/>
      <c r="AGP8" s="1434"/>
      <c r="AGQ8" s="1434"/>
      <c r="AGR8" s="1434"/>
      <c r="AGS8" s="1434"/>
      <c r="AGT8" s="1434"/>
      <c r="AGU8" s="1434"/>
      <c r="AGV8" s="1434"/>
      <c r="AGW8" s="1434"/>
      <c r="AGX8" s="1434"/>
      <c r="AGY8" s="1434"/>
      <c r="AGZ8" s="1434"/>
      <c r="AHA8" s="1434"/>
      <c r="AHB8" s="1434"/>
      <c r="AHC8" s="1434"/>
      <c r="AHD8" s="1434"/>
      <c r="AHE8" s="1434"/>
      <c r="AHF8" s="1434"/>
      <c r="AHG8" s="1434"/>
      <c r="AHH8" s="1434"/>
      <c r="AHI8" s="1434"/>
      <c r="AHJ8" s="1434"/>
      <c r="AHK8" s="1434"/>
      <c r="AHL8" s="1434"/>
      <c r="AHM8" s="1434"/>
      <c r="AHN8" s="1434"/>
      <c r="AHO8" s="1434"/>
      <c r="AHP8" s="1434"/>
      <c r="AHQ8" s="1434"/>
      <c r="AHR8" s="1434"/>
      <c r="AHS8" s="1434"/>
      <c r="AHT8" s="1434"/>
      <c r="AHU8" s="1434"/>
      <c r="AHV8" s="1434"/>
      <c r="AHW8" s="1434"/>
      <c r="AHX8" s="1434"/>
      <c r="AHY8" s="1434"/>
      <c r="AHZ8" s="1434"/>
      <c r="AIA8" s="1434"/>
      <c r="AIB8" s="1434"/>
      <c r="AIC8" s="1434"/>
      <c r="AID8" s="1434"/>
      <c r="AIE8" s="1434"/>
      <c r="AIF8" s="1434"/>
      <c r="AIG8" s="1434"/>
      <c r="AIH8" s="1434"/>
      <c r="AII8" s="1434"/>
      <c r="AIJ8" s="1434"/>
      <c r="AIK8" s="1434"/>
      <c r="AIL8" s="1434"/>
      <c r="AIM8" s="1434"/>
      <c r="AIN8" s="1434"/>
      <c r="AIO8" s="1434"/>
      <c r="AIP8" s="1434"/>
      <c r="AIQ8" s="1434"/>
      <c r="AIR8" s="1434"/>
      <c r="AIS8" s="1434"/>
      <c r="AIT8" s="1434"/>
      <c r="AIU8" s="1434"/>
      <c r="AIV8" s="1434"/>
      <c r="AIW8" s="1434"/>
      <c r="AIX8" s="1434"/>
      <c r="AIY8" s="1434"/>
      <c r="AIZ8" s="1434"/>
      <c r="AJA8" s="1434"/>
      <c r="AJB8" s="1434"/>
      <c r="AJC8" s="1434"/>
      <c r="AJD8" s="1434"/>
      <c r="AJE8" s="1434"/>
      <c r="AJF8" s="1434"/>
      <c r="AJG8" s="1434"/>
      <c r="AJH8" s="1434"/>
      <c r="AJI8" s="1434"/>
      <c r="AJJ8" s="1434"/>
      <c r="AJK8" s="1434"/>
      <c r="AJL8" s="1434"/>
      <c r="AJM8" s="1434"/>
      <c r="AJN8" s="1434"/>
      <c r="AJO8" s="1434"/>
      <c r="AJP8" s="1434"/>
      <c r="AJQ8" s="1434"/>
      <c r="AJR8" s="1434"/>
      <c r="AJS8" s="1434"/>
      <c r="AJT8" s="1434"/>
      <c r="AJU8" s="1434"/>
      <c r="AJV8" s="1434"/>
      <c r="AJW8" s="1434"/>
      <c r="AJX8" s="1434"/>
      <c r="AJY8" s="1434"/>
      <c r="AJZ8" s="1434"/>
      <c r="AKA8" s="1434"/>
      <c r="AKB8" s="1434"/>
      <c r="AKC8" s="1434"/>
      <c r="AKD8" s="1434"/>
      <c r="AKE8" s="1434"/>
      <c r="AKF8" s="1434"/>
      <c r="AKG8" s="1434"/>
      <c r="AKH8" s="1434"/>
      <c r="AKI8" s="1434"/>
      <c r="AKJ8" s="1434"/>
      <c r="AKK8" s="1434"/>
      <c r="AKL8" s="1434"/>
      <c r="AKM8" s="1434"/>
      <c r="AKN8" s="1434"/>
      <c r="AKO8" s="1434"/>
      <c r="AKP8" s="1434"/>
      <c r="AKQ8" s="1434"/>
      <c r="AKR8" s="1434"/>
      <c r="AKS8" s="1434"/>
      <c r="AKT8" s="1434"/>
      <c r="AKU8" s="1434"/>
      <c r="AKV8" s="1434"/>
      <c r="AKW8" s="1434"/>
      <c r="AKX8" s="1434"/>
      <c r="AKY8" s="1434"/>
      <c r="AKZ8" s="1434"/>
      <c r="ALA8" s="1434"/>
      <c r="ALB8" s="1434"/>
      <c r="ALC8" s="1434"/>
      <c r="ALD8" s="1434"/>
      <c r="ALE8" s="1434"/>
      <c r="ALF8" s="1434"/>
      <c r="ALG8" s="1434"/>
      <c r="ALH8" s="1434"/>
      <c r="ALI8" s="1434"/>
      <c r="ALJ8" s="1434"/>
      <c r="ALK8" s="1434"/>
      <c r="ALL8" s="1434"/>
      <c r="ALM8" s="1434"/>
      <c r="ALN8" s="1434"/>
      <c r="ALO8" s="1434"/>
      <c r="ALP8" s="1434"/>
      <c r="ALQ8" s="1434"/>
      <c r="ALR8" s="1434"/>
      <c r="ALS8" s="1434"/>
      <c r="ALT8" s="1434"/>
      <c r="ALU8" s="1434"/>
      <c r="ALV8" s="1434"/>
      <c r="ALW8" s="1434"/>
      <c r="ALX8" s="1434"/>
      <c r="ALY8" s="1434"/>
      <c r="ALZ8" s="1434"/>
      <c r="AMA8" s="1434"/>
      <c r="AMB8" s="1434"/>
      <c r="AMC8" s="1434"/>
      <c r="AMD8" s="1434"/>
      <c r="AME8" s="1434"/>
      <c r="AMF8" s="1434"/>
      <c r="AMG8" s="1434"/>
      <c r="AMH8" s="1434"/>
      <c r="AMI8" s="1434"/>
      <c r="AMJ8" s="1434"/>
      <c r="AMK8" s="1434"/>
      <c r="AML8" s="1434"/>
      <c r="AMM8" s="1434"/>
      <c r="AMN8" s="1434"/>
      <c r="AMO8" s="1434"/>
      <c r="AMP8" s="1434"/>
      <c r="AMQ8" s="1434"/>
      <c r="AMR8" s="1434"/>
      <c r="AMS8" s="1434"/>
      <c r="AMT8" s="1434"/>
      <c r="AMU8" s="1434"/>
      <c r="AMV8" s="1434"/>
      <c r="AMW8" s="1434"/>
      <c r="AMX8" s="1434"/>
      <c r="AMY8" s="1434"/>
      <c r="AMZ8" s="1434"/>
      <c r="ANA8" s="1434"/>
      <c r="ANB8" s="1434"/>
      <c r="ANC8" s="1434"/>
      <c r="AND8" s="1434"/>
      <c r="ANE8" s="1434"/>
      <c r="ANF8" s="1434"/>
      <c r="ANG8" s="1434"/>
      <c r="ANH8" s="1434"/>
      <c r="ANI8" s="1434"/>
      <c r="ANJ8" s="1434"/>
      <c r="ANK8" s="1434"/>
      <c r="ANL8" s="1434"/>
      <c r="ANM8" s="1434"/>
      <c r="ANN8" s="1434"/>
      <c r="ANO8" s="1434"/>
      <c r="ANP8" s="1434"/>
      <c r="ANQ8" s="1434"/>
      <c r="ANR8" s="1434"/>
      <c r="ANS8" s="1434"/>
      <c r="ANT8" s="1434"/>
      <c r="ANU8" s="1434"/>
      <c r="ANV8" s="1434"/>
      <c r="ANW8" s="1434"/>
      <c r="ANX8" s="1434"/>
      <c r="ANY8" s="1434"/>
      <c r="ANZ8" s="1434"/>
      <c r="AOA8" s="1434"/>
      <c r="AOB8" s="1434"/>
      <c r="AOC8" s="1434"/>
      <c r="AOD8" s="1434"/>
      <c r="AOE8" s="1434"/>
      <c r="AOF8" s="1434"/>
      <c r="AOG8" s="1434"/>
      <c r="AOH8" s="1434"/>
      <c r="AOI8" s="1434"/>
      <c r="AOJ8" s="1434"/>
      <c r="AOK8" s="1434"/>
      <c r="AOL8" s="1434"/>
      <c r="AOM8" s="1434"/>
      <c r="AON8" s="1434"/>
      <c r="AOO8" s="1434"/>
      <c r="AOP8" s="1434"/>
      <c r="AOQ8" s="1434"/>
      <c r="AOR8" s="1434"/>
      <c r="AOS8" s="1434"/>
      <c r="AOT8" s="1434"/>
      <c r="AOU8" s="1434"/>
      <c r="AOV8" s="1434"/>
      <c r="AOW8" s="1434"/>
      <c r="AOX8" s="1434"/>
      <c r="AOY8" s="1434"/>
      <c r="AOZ8" s="1434"/>
      <c r="APA8" s="1434"/>
      <c r="APB8" s="1434"/>
      <c r="APC8" s="1434"/>
      <c r="APD8" s="1434"/>
      <c r="APE8" s="1434"/>
      <c r="APF8" s="1434"/>
      <c r="APG8" s="1434"/>
      <c r="APH8" s="1434"/>
      <c r="API8" s="1434"/>
      <c r="APJ8" s="1434"/>
      <c r="APK8" s="1434"/>
      <c r="APL8" s="1434"/>
      <c r="APM8" s="1434"/>
      <c r="APN8" s="1434"/>
      <c r="APO8" s="1434"/>
      <c r="APP8" s="1434"/>
      <c r="APQ8" s="1434"/>
      <c r="APR8" s="1434"/>
      <c r="APS8" s="1434"/>
      <c r="APT8" s="1434"/>
      <c r="APU8" s="1434"/>
      <c r="APV8" s="1434"/>
      <c r="APW8" s="1434"/>
      <c r="APX8" s="1434"/>
      <c r="APY8" s="1434"/>
      <c r="APZ8" s="1434"/>
      <c r="AQA8" s="1434"/>
      <c r="AQB8" s="1434"/>
      <c r="AQC8" s="1434"/>
      <c r="AQD8" s="1434"/>
      <c r="AQE8" s="1434"/>
      <c r="AQF8" s="1434"/>
      <c r="AQG8" s="1434"/>
      <c r="AQH8" s="1434"/>
      <c r="AQI8" s="1434"/>
      <c r="AQJ8" s="1434"/>
      <c r="AQK8" s="1434"/>
      <c r="AQL8" s="1434"/>
      <c r="AQM8" s="1434"/>
      <c r="AQN8" s="1434"/>
      <c r="AQO8" s="1434"/>
      <c r="AQP8" s="1434"/>
      <c r="AQQ8" s="1434"/>
      <c r="AQR8" s="1434"/>
      <c r="AQS8" s="1434"/>
      <c r="AQT8" s="1434"/>
      <c r="AQU8" s="1434"/>
      <c r="AQV8" s="1434"/>
      <c r="AQW8" s="1434"/>
      <c r="AQX8" s="1434"/>
      <c r="AQY8" s="1434"/>
      <c r="AQZ8" s="1434"/>
      <c r="ARA8" s="1434"/>
      <c r="ARB8" s="1434"/>
      <c r="ARC8" s="1434"/>
      <c r="ARD8" s="1434"/>
      <c r="ARE8" s="1434"/>
      <c r="ARF8" s="1434"/>
      <c r="ARG8" s="1434"/>
      <c r="ARH8" s="1434"/>
      <c r="ARI8" s="1434"/>
      <c r="ARJ8" s="1434"/>
      <c r="ARK8" s="1434"/>
      <c r="ARL8" s="1434"/>
      <c r="ARM8" s="1434"/>
      <c r="ARN8" s="1434"/>
      <c r="ARO8" s="1434"/>
      <c r="ARP8" s="1434"/>
      <c r="ARQ8" s="1434"/>
      <c r="ARR8" s="1434"/>
      <c r="ARS8" s="1434"/>
      <c r="ART8" s="1434"/>
      <c r="ARU8" s="1434"/>
      <c r="ARV8" s="1434"/>
      <c r="ARW8" s="1434"/>
      <c r="ARX8" s="1434"/>
      <c r="ARY8" s="1434"/>
      <c r="ARZ8" s="1434"/>
      <c r="ASA8" s="1434"/>
      <c r="ASB8" s="1434"/>
      <c r="ASC8" s="1434"/>
      <c r="ASD8" s="1434"/>
      <c r="ASE8" s="1434"/>
      <c r="ASF8" s="1434"/>
      <c r="ASG8" s="1434"/>
      <c r="ASH8" s="1434"/>
      <c r="ASI8" s="1434"/>
      <c r="ASJ8" s="1434"/>
      <c r="ASK8" s="1434"/>
      <c r="ASL8" s="1434"/>
      <c r="ASM8" s="1434"/>
      <c r="ASN8" s="1434"/>
      <c r="ASO8" s="1434"/>
      <c r="ASP8" s="1434"/>
      <c r="ASQ8" s="1434"/>
      <c r="ASR8" s="1434"/>
      <c r="ASS8" s="1434"/>
      <c r="AST8" s="1434"/>
      <c r="ASU8" s="1434"/>
      <c r="ASV8" s="1434"/>
      <c r="ASW8" s="1434"/>
      <c r="ASX8" s="1434"/>
      <c r="ASY8" s="1434"/>
      <c r="ASZ8" s="1434"/>
      <c r="ATA8" s="1434"/>
      <c r="ATB8" s="1434"/>
      <c r="ATC8" s="1434"/>
      <c r="ATD8" s="1434"/>
      <c r="ATE8" s="1434"/>
      <c r="ATF8" s="1434"/>
      <c r="ATG8" s="1434"/>
      <c r="ATH8" s="1434"/>
      <c r="ATI8" s="1434"/>
      <c r="ATJ8" s="1434"/>
      <c r="ATK8" s="1434"/>
      <c r="ATL8" s="1434"/>
      <c r="ATM8" s="1434"/>
      <c r="ATN8" s="1434"/>
      <c r="ATO8" s="1434"/>
      <c r="ATP8" s="1434"/>
      <c r="ATQ8" s="1434"/>
      <c r="ATR8" s="1434"/>
      <c r="ATS8" s="1434"/>
      <c r="ATT8" s="1434"/>
      <c r="ATU8" s="1434"/>
      <c r="ATV8" s="1434"/>
      <c r="ATW8" s="1434"/>
      <c r="ATX8" s="1434"/>
      <c r="ATY8" s="1434"/>
      <c r="ATZ8" s="1434"/>
      <c r="AUA8" s="1434"/>
      <c r="AUB8" s="1434"/>
      <c r="AUC8" s="1434"/>
      <c r="AUD8" s="1434"/>
      <c r="AUE8" s="1434"/>
      <c r="AUF8" s="1434"/>
      <c r="AUG8" s="1434"/>
      <c r="AUH8" s="1434"/>
      <c r="AUI8" s="1434"/>
      <c r="AUJ8" s="1434"/>
      <c r="AUK8" s="1434"/>
      <c r="AUL8" s="1434"/>
      <c r="AUM8" s="1434"/>
      <c r="AUN8" s="1434"/>
      <c r="AUO8" s="1434"/>
      <c r="AUP8" s="1434"/>
      <c r="AUQ8" s="1434"/>
      <c r="AUR8" s="1434"/>
      <c r="AUS8" s="1434"/>
      <c r="AUT8" s="1434"/>
      <c r="AUU8" s="1434"/>
      <c r="AUV8" s="1434"/>
      <c r="AUW8" s="1434"/>
      <c r="AUX8" s="1434"/>
      <c r="AUY8" s="1434"/>
      <c r="AUZ8" s="1434"/>
      <c r="AVA8" s="1434"/>
      <c r="AVB8" s="1434"/>
      <c r="AVC8" s="1434"/>
      <c r="AVD8" s="1434"/>
      <c r="AVE8" s="1434"/>
      <c r="AVF8" s="1434"/>
      <c r="AVG8" s="1434"/>
      <c r="AVH8" s="1434"/>
      <c r="AVI8" s="1434"/>
      <c r="AVJ8" s="1434"/>
      <c r="AVK8" s="1434"/>
      <c r="AVL8" s="1434"/>
      <c r="AVM8" s="1434"/>
      <c r="AVN8" s="1434"/>
      <c r="AVO8" s="1434"/>
      <c r="AVP8" s="1434"/>
      <c r="AVQ8" s="1434"/>
      <c r="AVR8" s="1434"/>
      <c r="AVS8" s="1434"/>
      <c r="AVT8" s="1434"/>
      <c r="AVU8" s="1434"/>
      <c r="AVV8" s="1434"/>
      <c r="AVW8" s="1434"/>
      <c r="AVX8" s="1434"/>
      <c r="AVY8" s="1434"/>
      <c r="AVZ8" s="1434"/>
      <c r="AWA8" s="1434"/>
      <c r="AWB8" s="1434"/>
      <c r="AWC8" s="1434"/>
      <c r="AWD8" s="1434"/>
      <c r="AWE8" s="1434"/>
      <c r="AWF8" s="1434"/>
      <c r="AWG8" s="1434"/>
      <c r="AWH8" s="1434"/>
      <c r="AWI8" s="1434"/>
      <c r="AWJ8" s="1434"/>
      <c r="AWK8" s="1434"/>
      <c r="AWL8" s="1434"/>
      <c r="AWM8" s="1434"/>
      <c r="AWN8" s="1434"/>
      <c r="AWO8" s="1434"/>
      <c r="AWP8" s="1434"/>
      <c r="AWQ8" s="1434"/>
      <c r="AWR8" s="1434"/>
      <c r="AWS8" s="1434"/>
      <c r="AWT8" s="1434"/>
      <c r="AWU8" s="1434"/>
      <c r="AWV8" s="1434"/>
      <c r="AWW8" s="1434"/>
      <c r="AWX8" s="1434"/>
      <c r="AWY8" s="1434"/>
      <c r="AWZ8" s="1434"/>
      <c r="AXA8" s="1434"/>
      <c r="AXB8" s="1434"/>
      <c r="AXC8" s="1434"/>
      <c r="AXD8" s="1434"/>
      <c r="AXE8" s="1434"/>
      <c r="AXF8" s="1434"/>
      <c r="AXG8" s="1434"/>
      <c r="AXH8" s="1434"/>
      <c r="AXI8" s="1434"/>
      <c r="AXJ8" s="1434"/>
      <c r="AXK8" s="1434"/>
      <c r="AXL8" s="1434"/>
      <c r="AXM8" s="1434"/>
      <c r="AXN8" s="1434"/>
      <c r="AXO8" s="1434"/>
      <c r="AXP8" s="1434"/>
      <c r="AXQ8" s="1434"/>
      <c r="AXR8" s="1434"/>
      <c r="AXS8" s="1434"/>
      <c r="AXT8" s="1434"/>
      <c r="AXU8" s="1434"/>
      <c r="AXV8" s="1434"/>
      <c r="AXW8" s="1434"/>
      <c r="AXX8" s="1434"/>
      <c r="AXY8" s="1434"/>
      <c r="AXZ8" s="1434"/>
      <c r="AYA8" s="1434"/>
      <c r="AYB8" s="1434"/>
      <c r="AYC8" s="1434"/>
      <c r="AYD8" s="1434"/>
      <c r="AYE8" s="1434"/>
      <c r="AYF8" s="1434"/>
      <c r="AYG8" s="1434"/>
      <c r="AYH8" s="1434"/>
      <c r="AYI8" s="1434"/>
      <c r="AYJ8" s="1434"/>
      <c r="AYK8" s="1434"/>
      <c r="AYL8" s="1434"/>
      <c r="AYM8" s="1434"/>
      <c r="AYN8" s="1434"/>
      <c r="AYO8" s="1434"/>
      <c r="AYP8" s="1434"/>
      <c r="AYQ8" s="1434"/>
      <c r="AYR8" s="1434"/>
      <c r="AYS8" s="1434"/>
      <c r="AYT8" s="1434"/>
      <c r="AYU8" s="1434"/>
      <c r="AYV8" s="1434"/>
      <c r="AYW8" s="1434"/>
      <c r="AYX8" s="1434"/>
      <c r="AYY8" s="1434"/>
      <c r="AYZ8" s="1434"/>
      <c r="AZA8" s="1434"/>
      <c r="AZB8" s="1434"/>
      <c r="AZC8" s="1434"/>
      <c r="AZD8" s="1434"/>
      <c r="AZE8" s="1434"/>
      <c r="AZF8" s="1434"/>
      <c r="AZG8" s="1434"/>
      <c r="AZH8" s="1434"/>
      <c r="AZI8" s="1434"/>
      <c r="AZJ8" s="1434"/>
      <c r="AZK8" s="1434"/>
      <c r="AZL8" s="1434"/>
      <c r="AZM8" s="1434"/>
      <c r="AZN8" s="1434"/>
      <c r="AZO8" s="1434"/>
      <c r="AZP8" s="1434"/>
      <c r="AZQ8" s="1434"/>
      <c r="AZR8" s="1434"/>
      <c r="AZS8" s="1434"/>
      <c r="AZT8" s="1434"/>
      <c r="AZU8" s="1434"/>
      <c r="AZV8" s="1434"/>
      <c r="AZW8" s="1434"/>
      <c r="AZX8" s="1434"/>
      <c r="AZY8" s="1434"/>
      <c r="AZZ8" s="1434"/>
      <c r="BAA8" s="1434"/>
      <c r="BAB8" s="1434"/>
      <c r="BAC8" s="1434"/>
      <c r="BAD8" s="1434"/>
      <c r="BAE8" s="1434"/>
      <c r="BAF8" s="1434"/>
      <c r="BAG8" s="1434"/>
      <c r="BAH8" s="1434"/>
      <c r="BAI8" s="1434"/>
      <c r="BAJ8" s="1434"/>
      <c r="BAK8" s="1434"/>
      <c r="BAL8" s="1434"/>
      <c r="BAM8" s="1434"/>
      <c r="BAN8" s="1434"/>
      <c r="BAO8" s="1434"/>
      <c r="BAP8" s="1434"/>
      <c r="BAQ8" s="1434"/>
      <c r="BAR8" s="1434"/>
      <c r="BAS8" s="1434"/>
      <c r="BAT8" s="1434"/>
      <c r="BAU8" s="1434"/>
      <c r="BAV8" s="1434"/>
      <c r="BAW8" s="1434"/>
      <c r="BAX8" s="1434"/>
      <c r="BAY8" s="1434"/>
      <c r="BAZ8" s="1434"/>
      <c r="BBA8" s="1434"/>
      <c r="BBB8" s="1434"/>
      <c r="BBC8" s="1434"/>
      <c r="BBD8" s="1434"/>
      <c r="BBE8" s="1434"/>
      <c r="BBF8" s="1434"/>
      <c r="BBG8" s="1434"/>
      <c r="BBH8" s="1434"/>
      <c r="BBI8" s="1434"/>
      <c r="BBJ8" s="1434"/>
      <c r="BBK8" s="1434"/>
      <c r="BBL8" s="1434"/>
      <c r="BBM8" s="1434"/>
      <c r="BBN8" s="1434"/>
      <c r="BBO8" s="1434"/>
      <c r="BBP8" s="1434"/>
      <c r="BBQ8" s="1434"/>
      <c r="BBR8" s="1434"/>
      <c r="BBS8" s="1434"/>
      <c r="BBT8" s="1434"/>
      <c r="BBU8" s="1434"/>
      <c r="BBV8" s="1434"/>
      <c r="BBW8" s="1434"/>
      <c r="BBX8" s="1434"/>
      <c r="BBY8" s="1434"/>
      <c r="BBZ8" s="1434"/>
      <c r="BCA8" s="1434"/>
      <c r="BCB8" s="1434"/>
      <c r="BCC8" s="1434"/>
      <c r="BCD8" s="1434"/>
      <c r="BCE8" s="1434"/>
      <c r="BCF8" s="1434"/>
      <c r="BCG8" s="1434"/>
      <c r="BCH8" s="1434"/>
      <c r="BCI8" s="1434"/>
      <c r="BCJ8" s="1434"/>
      <c r="BCK8" s="1434"/>
      <c r="BCL8" s="1434"/>
      <c r="BCM8" s="1434"/>
      <c r="BCN8" s="1434"/>
      <c r="BCO8" s="1434"/>
      <c r="BCP8" s="1434"/>
      <c r="BCQ8" s="1434"/>
      <c r="BCR8" s="1434"/>
      <c r="BCS8" s="1434"/>
      <c r="BCT8" s="1434"/>
      <c r="BCU8" s="1434"/>
      <c r="BCV8" s="1434"/>
      <c r="BCW8" s="1434"/>
      <c r="BCX8" s="1434"/>
      <c r="BCY8" s="1434"/>
      <c r="BCZ8" s="1434"/>
      <c r="BDA8" s="1434"/>
      <c r="BDB8" s="1434"/>
      <c r="BDC8" s="1434"/>
      <c r="BDD8" s="1434"/>
      <c r="BDE8" s="1434"/>
      <c r="BDF8" s="1434"/>
      <c r="BDG8" s="1434"/>
      <c r="BDH8" s="1434"/>
      <c r="BDI8" s="1434"/>
      <c r="BDJ8" s="1434"/>
      <c r="BDK8" s="1434"/>
      <c r="BDL8" s="1434"/>
      <c r="BDM8" s="1434"/>
      <c r="BDN8" s="1434"/>
      <c r="BDO8" s="1434"/>
      <c r="BDP8" s="1434"/>
      <c r="BDQ8" s="1434"/>
      <c r="BDR8" s="1434"/>
      <c r="BDS8" s="1434"/>
      <c r="BDT8" s="1434"/>
      <c r="BDU8" s="1434"/>
      <c r="BDV8" s="1434"/>
      <c r="BDW8" s="1434"/>
      <c r="BDX8" s="1434"/>
      <c r="BDY8" s="1434"/>
      <c r="BDZ8" s="1434"/>
      <c r="BEA8" s="1434"/>
      <c r="BEB8" s="1434"/>
      <c r="BEC8" s="1434"/>
      <c r="BED8" s="1434"/>
      <c r="BEE8" s="1434"/>
      <c r="BEF8" s="1434"/>
      <c r="BEG8" s="1434"/>
      <c r="BEH8" s="1434"/>
      <c r="BEI8" s="1434"/>
      <c r="BEJ8" s="1434"/>
      <c r="BEK8" s="1434"/>
      <c r="BEL8" s="1434"/>
      <c r="BEM8" s="1434"/>
      <c r="BEN8" s="1434"/>
      <c r="BEO8" s="1434"/>
      <c r="BEP8" s="1434"/>
      <c r="BEQ8" s="1434"/>
      <c r="BER8" s="1434"/>
      <c r="BES8" s="1434"/>
      <c r="BET8" s="1434"/>
      <c r="BEU8" s="1434"/>
      <c r="BEV8" s="1434"/>
      <c r="BEW8" s="1434"/>
      <c r="BEX8" s="1434"/>
      <c r="BEY8" s="1434"/>
      <c r="BEZ8" s="1434"/>
      <c r="BFA8" s="1434"/>
      <c r="BFB8" s="1434"/>
      <c r="BFC8" s="1434"/>
      <c r="BFD8" s="1434"/>
      <c r="BFE8" s="1434"/>
      <c r="BFF8" s="1434"/>
      <c r="BFG8" s="1434"/>
      <c r="BFH8" s="1434"/>
      <c r="BFI8" s="1434"/>
      <c r="BFJ8" s="1434"/>
      <c r="BFK8" s="1434"/>
      <c r="BFL8" s="1434"/>
      <c r="BFM8" s="1434"/>
      <c r="BFN8" s="1434"/>
      <c r="BFO8" s="1434"/>
      <c r="BFP8" s="1434"/>
      <c r="BFQ8" s="1434"/>
      <c r="BFR8" s="1434"/>
      <c r="BFS8" s="1434"/>
      <c r="BFT8" s="1434"/>
      <c r="BFU8" s="1434"/>
      <c r="BFV8" s="1434"/>
      <c r="BFW8" s="1434"/>
      <c r="BFX8" s="1434"/>
      <c r="BFY8" s="1434"/>
      <c r="BFZ8" s="1434"/>
      <c r="BGA8" s="1434"/>
      <c r="BGB8" s="1434"/>
      <c r="BGC8" s="1434"/>
      <c r="BGD8" s="1434"/>
      <c r="BGE8" s="1434"/>
      <c r="BGF8" s="1434"/>
      <c r="BGG8" s="1434"/>
      <c r="BGH8" s="1434"/>
      <c r="BGI8" s="1434"/>
      <c r="BGJ8" s="1434"/>
      <c r="BGK8" s="1434"/>
      <c r="BGL8" s="1434"/>
      <c r="BGM8" s="1434"/>
      <c r="BGN8" s="1434"/>
      <c r="BGO8" s="1434"/>
      <c r="BGP8" s="1434"/>
      <c r="BGQ8" s="1434"/>
      <c r="BGR8" s="1434"/>
      <c r="BGS8" s="1434"/>
      <c r="BGT8" s="1434"/>
      <c r="BGU8" s="1434"/>
      <c r="BGV8" s="1434"/>
      <c r="BGW8" s="1434"/>
      <c r="BGX8" s="1434"/>
      <c r="BGY8" s="1434"/>
      <c r="BGZ8" s="1434"/>
      <c r="BHA8" s="1434"/>
      <c r="BHB8" s="1434"/>
      <c r="BHC8" s="1434"/>
      <c r="BHD8" s="1434"/>
      <c r="BHE8" s="1434"/>
      <c r="BHF8" s="1434"/>
      <c r="BHG8" s="1434"/>
      <c r="BHH8" s="1434"/>
      <c r="BHI8" s="1434"/>
      <c r="BHJ8" s="1434"/>
      <c r="BHK8" s="1434"/>
      <c r="BHL8" s="1434"/>
      <c r="BHM8" s="1434"/>
      <c r="BHN8" s="1434"/>
      <c r="BHO8" s="1434"/>
      <c r="BHP8" s="1434"/>
      <c r="BHQ8" s="1434"/>
      <c r="BHR8" s="1434"/>
      <c r="BHS8" s="1434"/>
      <c r="BHT8" s="1434"/>
      <c r="BHU8" s="1434"/>
      <c r="BHV8" s="1434"/>
      <c r="BHW8" s="1434"/>
      <c r="BHX8" s="1434"/>
      <c r="BHY8" s="1434"/>
      <c r="BHZ8" s="1434"/>
      <c r="BIA8" s="1434"/>
      <c r="BIB8" s="1434"/>
      <c r="BIC8" s="1434"/>
      <c r="BID8" s="1434"/>
      <c r="BIE8" s="1434"/>
      <c r="BIF8" s="1434"/>
      <c r="BIG8" s="1434"/>
      <c r="BIH8" s="1434"/>
      <c r="BII8" s="1434"/>
      <c r="BIJ8" s="1434"/>
      <c r="BIK8" s="1434"/>
      <c r="BIL8" s="1434"/>
      <c r="BIM8" s="1434"/>
      <c r="BIN8" s="1434"/>
      <c r="BIO8" s="1434"/>
      <c r="BIP8" s="1434"/>
      <c r="BIQ8" s="1434"/>
      <c r="BIR8" s="1434"/>
      <c r="BIS8" s="1434"/>
      <c r="BIT8" s="1434"/>
      <c r="BIU8" s="1434"/>
      <c r="BIV8" s="1434"/>
      <c r="BIW8" s="1434"/>
      <c r="BIX8" s="1434"/>
      <c r="BIY8" s="1434"/>
      <c r="BIZ8" s="1434"/>
      <c r="BJA8" s="1434"/>
      <c r="BJB8" s="1434"/>
      <c r="BJC8" s="1434"/>
      <c r="BJD8" s="1434"/>
      <c r="BJE8" s="1434"/>
      <c r="BJF8" s="1434"/>
      <c r="BJG8" s="1434"/>
      <c r="BJH8" s="1434"/>
      <c r="BJI8" s="1434"/>
      <c r="BJJ8" s="1434"/>
      <c r="BJK8" s="1434"/>
      <c r="BJL8" s="1434"/>
      <c r="BJM8" s="1434"/>
      <c r="BJN8" s="1434"/>
      <c r="BJO8" s="1434"/>
      <c r="BJP8" s="1434"/>
      <c r="BJQ8" s="1434"/>
      <c r="BJR8" s="1434"/>
      <c r="BJS8" s="1434"/>
      <c r="BJT8" s="1434"/>
      <c r="BJU8" s="1434"/>
      <c r="BJV8" s="1434"/>
      <c r="BJW8" s="1434"/>
      <c r="BJX8" s="1434"/>
      <c r="BJY8" s="1434"/>
      <c r="BJZ8" s="1434"/>
      <c r="BKA8" s="1434"/>
      <c r="BKB8" s="1434"/>
      <c r="BKC8" s="1434"/>
      <c r="BKD8" s="1434"/>
      <c r="BKE8" s="1434"/>
      <c r="BKF8" s="1434"/>
      <c r="BKG8" s="1434"/>
      <c r="BKH8" s="1434"/>
      <c r="BKI8" s="1434"/>
      <c r="BKJ8" s="1434"/>
      <c r="BKK8" s="1434"/>
      <c r="BKL8" s="1434"/>
      <c r="BKM8" s="1434"/>
      <c r="BKN8" s="1434"/>
      <c r="BKO8" s="1434"/>
      <c r="BKP8" s="1434"/>
      <c r="BKQ8" s="1434"/>
      <c r="BKR8" s="1434"/>
      <c r="BKS8" s="1434"/>
      <c r="BKT8" s="1434"/>
      <c r="BKU8" s="1434"/>
      <c r="BKV8" s="1434"/>
      <c r="BKW8" s="1434"/>
      <c r="BKX8" s="1434"/>
      <c r="BKY8" s="1434"/>
      <c r="BKZ8" s="1434"/>
      <c r="BLA8" s="1434"/>
      <c r="BLB8" s="1434"/>
      <c r="BLC8" s="1434"/>
      <c r="BLD8" s="1434"/>
      <c r="BLE8" s="1434"/>
      <c r="BLF8" s="1434"/>
      <c r="BLG8" s="1434"/>
      <c r="BLH8" s="1434"/>
      <c r="BLI8" s="1434"/>
      <c r="BLJ8" s="1434"/>
      <c r="BLK8" s="1434"/>
      <c r="BLL8" s="1434"/>
      <c r="BLM8" s="1434"/>
      <c r="BLN8" s="1434"/>
      <c r="BLO8" s="1434"/>
      <c r="BLP8" s="1434"/>
      <c r="BLQ8" s="1434"/>
      <c r="BLR8" s="1434"/>
      <c r="BLS8" s="1434"/>
      <c r="BLT8" s="1434"/>
      <c r="BLU8" s="1434"/>
      <c r="BLV8" s="1434"/>
      <c r="BLW8" s="1434"/>
      <c r="BLX8" s="1434"/>
      <c r="BLY8" s="1434"/>
      <c r="BLZ8" s="1434"/>
      <c r="BMA8" s="1434"/>
      <c r="BMB8" s="1434"/>
      <c r="BMC8" s="1434"/>
      <c r="BMD8" s="1434"/>
      <c r="BME8" s="1434"/>
      <c r="BMF8" s="1434"/>
      <c r="BMG8" s="1434"/>
      <c r="BMH8" s="1434"/>
      <c r="BMI8" s="1434"/>
      <c r="BMJ8" s="1434"/>
      <c r="BMK8" s="1434"/>
      <c r="BML8" s="1434"/>
      <c r="BMM8" s="1434"/>
      <c r="BMN8" s="1434"/>
      <c r="BMO8" s="1434"/>
      <c r="BMP8" s="1434"/>
      <c r="BMQ8" s="1434"/>
      <c r="BMR8" s="1434"/>
      <c r="BMS8" s="1434"/>
      <c r="BMT8" s="1434"/>
      <c r="BMU8" s="1434"/>
      <c r="BMV8" s="1434"/>
      <c r="BMW8" s="1434"/>
      <c r="BMX8" s="1434"/>
      <c r="BMY8" s="1434"/>
      <c r="BMZ8" s="1434"/>
      <c r="BNA8" s="1434"/>
      <c r="BNB8" s="1434"/>
      <c r="BNC8" s="1434"/>
      <c r="BND8" s="1434"/>
      <c r="BNE8" s="1434"/>
      <c r="BNF8" s="1434"/>
      <c r="BNG8" s="1434"/>
      <c r="BNH8" s="1434"/>
      <c r="BNI8" s="1434"/>
      <c r="BNJ8" s="1434"/>
      <c r="BNK8" s="1434"/>
      <c r="BNL8" s="1434"/>
      <c r="BNM8" s="1434"/>
      <c r="BNN8" s="1434"/>
      <c r="BNO8" s="1434"/>
      <c r="BNP8" s="1434"/>
      <c r="BNQ8" s="1434"/>
      <c r="BNR8" s="1434"/>
      <c r="BNS8" s="1434"/>
      <c r="BNT8" s="1434"/>
      <c r="BNU8" s="1434"/>
      <c r="BNV8" s="1434"/>
      <c r="BNW8" s="1434"/>
      <c r="BNX8" s="1434"/>
      <c r="BNY8" s="1434"/>
      <c r="BNZ8" s="1434"/>
      <c r="BOA8" s="1434"/>
      <c r="BOB8" s="1434"/>
      <c r="BOC8" s="1434"/>
      <c r="BOD8" s="1434"/>
      <c r="BOE8" s="1434"/>
      <c r="BOF8" s="1434"/>
      <c r="BOG8" s="1434"/>
      <c r="BOH8" s="1434"/>
      <c r="BOI8" s="1434"/>
      <c r="BOJ8" s="1434"/>
      <c r="BOK8" s="1434"/>
      <c r="BOL8" s="1434"/>
      <c r="BOM8" s="1434"/>
      <c r="BON8" s="1434"/>
      <c r="BOO8" s="1434"/>
      <c r="BOP8" s="1434"/>
      <c r="BOQ8" s="1434"/>
      <c r="BOR8" s="1434"/>
      <c r="BOS8" s="1434"/>
      <c r="BOT8" s="1434"/>
      <c r="BOU8" s="1434"/>
      <c r="BOV8" s="1434"/>
      <c r="BOW8" s="1434"/>
      <c r="BOX8" s="1434"/>
      <c r="BOY8" s="1434"/>
      <c r="BOZ8" s="1434"/>
      <c r="BPA8" s="1434"/>
      <c r="BPB8" s="1434"/>
      <c r="BPC8" s="1434"/>
      <c r="BPD8" s="1434"/>
      <c r="BPE8" s="1434"/>
      <c r="BPF8" s="1434"/>
      <c r="BPG8" s="1434"/>
      <c r="BPH8" s="1434"/>
      <c r="BPI8" s="1434"/>
      <c r="BPJ8" s="1434"/>
      <c r="BPK8" s="1434"/>
      <c r="BPL8" s="1434"/>
      <c r="BPM8" s="1434"/>
      <c r="BPN8" s="1434"/>
      <c r="BPO8" s="1434"/>
      <c r="BPP8" s="1434"/>
      <c r="BPQ8" s="1434"/>
      <c r="BPR8" s="1434"/>
      <c r="BPS8" s="1434"/>
      <c r="BPT8" s="1434"/>
      <c r="BPU8" s="1434"/>
      <c r="BPV8" s="1434"/>
      <c r="BPW8" s="1434"/>
      <c r="BPX8" s="1434"/>
      <c r="BPY8" s="1434"/>
      <c r="BPZ8" s="1434"/>
      <c r="BQA8" s="1434"/>
      <c r="BQB8" s="1434"/>
      <c r="BQC8" s="1434"/>
      <c r="BQD8" s="1434"/>
      <c r="BQE8" s="1434"/>
      <c r="BQF8" s="1434"/>
      <c r="BQG8" s="1434"/>
      <c r="BQH8" s="1434"/>
      <c r="BQI8" s="1434"/>
      <c r="BQJ8" s="1434"/>
      <c r="BQK8" s="1434"/>
      <c r="BQL8" s="1434"/>
      <c r="BQM8" s="1434"/>
      <c r="BQN8" s="1434"/>
      <c r="BQO8" s="1434"/>
      <c r="BQP8" s="1434"/>
      <c r="BQQ8" s="1434"/>
      <c r="BQR8" s="1434"/>
      <c r="BQS8" s="1434"/>
      <c r="BQT8" s="1434"/>
      <c r="BQU8" s="1434"/>
      <c r="BQV8" s="1434"/>
      <c r="BQW8" s="1434"/>
      <c r="BQX8" s="1434"/>
      <c r="BQY8" s="1434"/>
      <c r="BQZ8" s="1434"/>
      <c r="BRA8" s="1434"/>
      <c r="BRB8" s="1434"/>
      <c r="BRC8" s="1434"/>
      <c r="BRD8" s="1434"/>
      <c r="BRE8" s="1434"/>
      <c r="BRF8" s="1434"/>
      <c r="BRG8" s="1434"/>
      <c r="BRH8" s="1434"/>
      <c r="BRI8" s="1434"/>
      <c r="BRJ8" s="1434"/>
      <c r="BRK8" s="1434"/>
      <c r="BRL8" s="1434"/>
      <c r="BRM8" s="1434"/>
      <c r="BRN8" s="1434"/>
      <c r="BRO8" s="1434"/>
      <c r="BRP8" s="1434"/>
      <c r="BRQ8" s="1434"/>
      <c r="BRR8" s="1434"/>
      <c r="BRS8" s="1434"/>
      <c r="BRT8" s="1434"/>
      <c r="BRU8" s="1434"/>
      <c r="BRV8" s="1434"/>
      <c r="BRW8" s="1434"/>
      <c r="BRX8" s="1434"/>
      <c r="BRY8" s="1434"/>
      <c r="BRZ8" s="1434"/>
      <c r="BSA8" s="1434"/>
      <c r="BSB8" s="1434"/>
      <c r="BSC8" s="1434"/>
      <c r="BSD8" s="1434"/>
      <c r="BSE8" s="1434"/>
      <c r="BSF8" s="1434"/>
      <c r="BSG8" s="1434"/>
      <c r="BSH8" s="1434"/>
      <c r="BSI8" s="1434"/>
      <c r="BSJ8" s="1434"/>
      <c r="BSK8" s="1434"/>
      <c r="BSL8" s="1434"/>
      <c r="BSM8" s="1434"/>
      <c r="BSN8" s="1434"/>
      <c r="BSO8" s="1434"/>
      <c r="BSP8" s="1434"/>
      <c r="BSQ8" s="1434"/>
      <c r="BSR8" s="1434"/>
      <c r="BSS8" s="1434"/>
      <c r="BST8" s="1434"/>
      <c r="BSU8" s="1434"/>
      <c r="BSV8" s="1434"/>
      <c r="BSW8" s="1434"/>
      <c r="BSX8" s="1434"/>
      <c r="BSY8" s="1434"/>
      <c r="BSZ8" s="1434"/>
      <c r="BTA8" s="1434"/>
      <c r="BTB8" s="1434"/>
      <c r="BTC8" s="1434"/>
      <c r="BTD8" s="1434"/>
      <c r="BTE8" s="1434"/>
      <c r="BTF8" s="1434"/>
      <c r="BTG8" s="1434"/>
      <c r="BTH8" s="1434"/>
      <c r="BTI8" s="1434"/>
      <c r="BTJ8" s="1434"/>
      <c r="BTK8" s="1434"/>
      <c r="BTL8" s="1434"/>
      <c r="BTM8" s="1434"/>
      <c r="BTN8" s="1434"/>
      <c r="BTO8" s="1434"/>
      <c r="BTP8" s="1434"/>
      <c r="BTQ8" s="1434"/>
      <c r="BTR8" s="1434"/>
      <c r="BTS8" s="1434"/>
      <c r="BTT8" s="1434"/>
      <c r="BTU8" s="1434"/>
      <c r="BTV8" s="1434"/>
      <c r="BTW8" s="1434"/>
      <c r="BTX8" s="1434"/>
      <c r="BTY8" s="1434"/>
      <c r="BTZ8" s="1434"/>
      <c r="BUA8" s="1434"/>
      <c r="BUB8" s="1434"/>
      <c r="BUC8" s="1434"/>
      <c r="BUD8" s="1434"/>
      <c r="BUE8" s="1434"/>
      <c r="BUF8" s="1434"/>
      <c r="BUG8" s="1434"/>
      <c r="BUH8" s="1434"/>
      <c r="BUI8" s="1434"/>
      <c r="BUJ8" s="1434"/>
      <c r="BUK8" s="1434"/>
      <c r="BUL8" s="1434"/>
      <c r="BUM8" s="1434"/>
      <c r="BUN8" s="1434"/>
      <c r="BUO8" s="1434"/>
      <c r="BUP8" s="1434"/>
      <c r="BUQ8" s="1434"/>
      <c r="BUR8" s="1434"/>
      <c r="BUS8" s="1434"/>
      <c r="BUT8" s="1434"/>
      <c r="BUU8" s="1434"/>
      <c r="BUV8" s="1434"/>
      <c r="BUW8" s="1434"/>
      <c r="BUX8" s="1434"/>
      <c r="BUY8" s="1434"/>
      <c r="BUZ8" s="1434"/>
      <c r="BVA8" s="1434"/>
      <c r="BVB8" s="1434"/>
      <c r="BVC8" s="1434"/>
      <c r="BVD8" s="1434"/>
      <c r="BVE8" s="1434"/>
      <c r="BVF8" s="1434"/>
      <c r="BVG8" s="1434"/>
      <c r="BVH8" s="1434"/>
      <c r="BVI8" s="1434"/>
      <c r="BVJ8" s="1434"/>
      <c r="BVK8" s="1434"/>
      <c r="BVL8" s="1434"/>
      <c r="BVM8" s="1434"/>
      <c r="BVN8" s="1434"/>
      <c r="BVO8" s="1434"/>
      <c r="BVP8" s="1434"/>
      <c r="BVQ8" s="1434"/>
      <c r="BVR8" s="1434"/>
      <c r="BVS8" s="1434"/>
      <c r="BVT8" s="1434"/>
      <c r="BVU8" s="1434"/>
      <c r="BVV8" s="1434"/>
      <c r="BVW8" s="1434"/>
      <c r="BVX8" s="1434"/>
      <c r="BVY8" s="1434"/>
      <c r="BVZ8" s="1434"/>
      <c r="BWA8" s="1434"/>
      <c r="BWB8" s="1434"/>
      <c r="BWC8" s="1434"/>
      <c r="BWD8" s="1434"/>
      <c r="BWE8" s="1434"/>
      <c r="BWF8" s="1434"/>
      <c r="BWG8" s="1434"/>
      <c r="BWH8" s="1434"/>
      <c r="BWI8" s="1434"/>
      <c r="BWJ8" s="1434"/>
      <c r="BWK8" s="1434"/>
      <c r="BWL8" s="1434"/>
      <c r="BWM8" s="1434"/>
      <c r="BWN8" s="1434"/>
      <c r="BWO8" s="1434"/>
      <c r="BWP8" s="1434"/>
      <c r="BWQ8" s="1434"/>
      <c r="BWR8" s="1434"/>
      <c r="BWS8" s="1434"/>
      <c r="BWT8" s="1434"/>
      <c r="BWU8" s="1434"/>
      <c r="BWV8" s="1434"/>
      <c r="BWW8" s="1434"/>
      <c r="BWX8" s="1434"/>
      <c r="BWY8" s="1434"/>
      <c r="BWZ8" s="1434"/>
      <c r="BXA8" s="1434"/>
      <c r="BXB8" s="1434"/>
      <c r="BXC8" s="1434"/>
      <c r="BXD8" s="1434"/>
      <c r="BXE8" s="1434"/>
      <c r="BXF8" s="1434"/>
      <c r="BXG8" s="1434"/>
      <c r="BXH8" s="1434"/>
      <c r="BXI8" s="1434"/>
      <c r="BXJ8" s="1434"/>
      <c r="BXK8" s="1434"/>
      <c r="BXL8" s="1434"/>
      <c r="BXM8" s="1434"/>
      <c r="BXN8" s="1434"/>
      <c r="BXO8" s="1434"/>
      <c r="BXP8" s="1434"/>
      <c r="BXQ8" s="1434"/>
      <c r="BXR8" s="1434"/>
      <c r="BXS8" s="1434"/>
      <c r="BXT8" s="1434"/>
      <c r="BXU8" s="1434"/>
      <c r="BXV8" s="1434"/>
      <c r="BXW8" s="1434"/>
      <c r="BXX8" s="1434"/>
      <c r="BXY8" s="1434"/>
      <c r="BXZ8" s="1434"/>
      <c r="BYA8" s="1434"/>
      <c r="BYB8" s="1434"/>
      <c r="BYC8" s="1434"/>
      <c r="BYD8" s="1434"/>
      <c r="BYE8" s="1434"/>
      <c r="BYF8" s="1434"/>
      <c r="BYG8" s="1434"/>
      <c r="BYH8" s="1434"/>
      <c r="BYI8" s="1434"/>
      <c r="BYJ8" s="1434"/>
      <c r="BYK8" s="1434"/>
      <c r="BYL8" s="1434"/>
      <c r="BYM8" s="1434"/>
      <c r="BYN8" s="1434"/>
      <c r="BYO8" s="1434"/>
      <c r="BYP8" s="1434"/>
      <c r="BYQ8" s="1434"/>
      <c r="BYR8" s="1434"/>
      <c r="BYS8" s="1434"/>
      <c r="BYT8" s="1434"/>
      <c r="BYU8" s="1434"/>
      <c r="BYV8" s="1434"/>
      <c r="BYW8" s="1434"/>
      <c r="BYX8" s="1434"/>
      <c r="BYY8" s="1434"/>
      <c r="BYZ8" s="1434"/>
      <c r="BZA8" s="1434"/>
      <c r="BZB8" s="1434"/>
      <c r="BZC8" s="1434"/>
      <c r="BZD8" s="1434"/>
      <c r="BZE8" s="1434"/>
      <c r="BZF8" s="1434"/>
      <c r="BZG8" s="1434"/>
      <c r="BZH8" s="1434"/>
      <c r="BZI8" s="1434"/>
      <c r="BZJ8" s="1434"/>
      <c r="BZK8" s="1434"/>
      <c r="BZL8" s="1434"/>
      <c r="BZM8" s="1434"/>
      <c r="BZN8" s="1434"/>
      <c r="BZO8" s="1434"/>
      <c r="BZP8" s="1434"/>
      <c r="BZQ8" s="1434"/>
      <c r="BZR8" s="1434"/>
      <c r="BZS8" s="1434"/>
      <c r="BZT8" s="1434"/>
      <c r="BZU8" s="1434"/>
      <c r="BZV8" s="1434"/>
      <c r="BZW8" s="1434"/>
      <c r="BZX8" s="1434"/>
      <c r="BZY8" s="1434"/>
      <c r="BZZ8" s="1434"/>
      <c r="CAA8" s="1434"/>
      <c r="CAB8" s="1434"/>
      <c r="CAC8" s="1434"/>
      <c r="CAD8" s="1434"/>
      <c r="CAE8" s="1434"/>
      <c r="CAF8" s="1434"/>
      <c r="CAG8" s="1434"/>
      <c r="CAH8" s="1434"/>
      <c r="CAI8" s="1434"/>
      <c r="CAJ8" s="1434"/>
      <c r="CAK8" s="1434"/>
      <c r="CAL8" s="1434"/>
      <c r="CAM8" s="1434"/>
      <c r="CAN8" s="1434"/>
      <c r="CAO8" s="1434"/>
      <c r="CAP8" s="1434"/>
      <c r="CAQ8" s="1434"/>
      <c r="CAR8" s="1434"/>
      <c r="CAS8" s="1434"/>
      <c r="CAT8" s="1434"/>
      <c r="CAU8" s="1434"/>
      <c r="CAV8" s="1434"/>
      <c r="CAW8" s="1434"/>
      <c r="CAX8" s="1434"/>
      <c r="CAY8" s="1434"/>
      <c r="CAZ8" s="1434"/>
      <c r="CBA8" s="1434"/>
      <c r="CBB8" s="1434"/>
      <c r="CBC8" s="1434"/>
      <c r="CBD8" s="1434"/>
      <c r="CBE8" s="1434"/>
      <c r="CBF8" s="1434"/>
      <c r="CBG8" s="1434"/>
      <c r="CBH8" s="1434"/>
      <c r="CBI8" s="1434"/>
      <c r="CBJ8" s="1434"/>
      <c r="CBK8" s="1434"/>
      <c r="CBL8" s="1434"/>
      <c r="CBM8" s="1434"/>
      <c r="CBN8" s="1434"/>
      <c r="CBO8" s="1434"/>
      <c r="CBP8" s="1434"/>
      <c r="CBQ8" s="1434"/>
      <c r="CBR8" s="1434"/>
      <c r="CBS8" s="1434"/>
      <c r="CBT8" s="1434"/>
      <c r="CBU8" s="1434"/>
      <c r="CBV8" s="1434"/>
      <c r="CBW8" s="1434"/>
      <c r="CBX8" s="1434"/>
      <c r="CBY8" s="1434"/>
      <c r="CBZ8" s="1434"/>
      <c r="CCA8" s="1434"/>
      <c r="CCB8" s="1434"/>
      <c r="CCC8" s="1434"/>
      <c r="CCD8" s="1434"/>
      <c r="CCE8" s="1434"/>
      <c r="CCF8" s="1434"/>
      <c r="CCG8" s="1434"/>
      <c r="CCH8" s="1434"/>
      <c r="CCI8" s="1434"/>
      <c r="CCJ8" s="1434"/>
      <c r="CCK8" s="1434"/>
      <c r="CCL8" s="1434"/>
      <c r="CCM8" s="1434"/>
      <c r="CCN8" s="1434"/>
      <c r="CCO8" s="1434"/>
      <c r="CCP8" s="1434"/>
      <c r="CCQ8" s="1434"/>
      <c r="CCR8" s="1434"/>
      <c r="CCS8" s="1434"/>
      <c r="CCT8" s="1434"/>
      <c r="CCU8" s="1434"/>
      <c r="CCV8" s="1434"/>
      <c r="CCW8" s="1434"/>
      <c r="CCX8" s="1434"/>
      <c r="CCY8" s="1434"/>
      <c r="CCZ8" s="1434"/>
      <c r="CDA8" s="1434"/>
      <c r="CDB8" s="1434"/>
      <c r="CDC8" s="1434"/>
      <c r="CDD8" s="1434"/>
      <c r="CDE8" s="1434"/>
      <c r="CDF8" s="1434"/>
      <c r="CDG8" s="1434"/>
      <c r="CDH8" s="1434"/>
      <c r="CDI8" s="1434"/>
      <c r="CDJ8" s="1434"/>
      <c r="CDK8" s="1434"/>
      <c r="CDL8" s="1434"/>
      <c r="CDM8" s="1434"/>
      <c r="CDN8" s="1434"/>
      <c r="CDO8" s="1434"/>
      <c r="CDP8" s="1434"/>
      <c r="CDQ8" s="1434"/>
      <c r="CDR8" s="1434"/>
      <c r="CDS8" s="1434"/>
      <c r="CDT8" s="1434"/>
      <c r="CDU8" s="1434"/>
      <c r="CDV8" s="1434"/>
      <c r="CDW8" s="1434"/>
      <c r="CDX8" s="1434"/>
      <c r="CDY8" s="1434"/>
      <c r="CDZ8" s="1434"/>
      <c r="CEA8" s="1434"/>
      <c r="CEB8" s="1434"/>
      <c r="CEC8" s="1434"/>
      <c r="CED8" s="1434"/>
      <c r="CEE8" s="1434"/>
      <c r="CEF8" s="1434"/>
      <c r="CEG8" s="1434"/>
      <c r="CEH8" s="1434"/>
      <c r="CEI8" s="1434"/>
      <c r="CEJ8" s="1434"/>
      <c r="CEK8" s="1434"/>
      <c r="CEL8" s="1434"/>
      <c r="CEM8" s="1434"/>
      <c r="CEN8" s="1434"/>
      <c r="CEO8" s="1434"/>
      <c r="CEP8" s="1434"/>
      <c r="CEQ8" s="1434"/>
      <c r="CER8" s="1434"/>
      <c r="CES8" s="1434"/>
      <c r="CET8" s="1434"/>
      <c r="CEU8" s="1434"/>
      <c r="CEV8" s="1434"/>
      <c r="CEW8" s="1434"/>
      <c r="CEX8" s="1434"/>
      <c r="CEY8" s="1434"/>
      <c r="CEZ8" s="1434"/>
      <c r="CFA8" s="1434"/>
      <c r="CFB8" s="1434"/>
      <c r="CFC8" s="1434"/>
      <c r="CFD8" s="1434"/>
      <c r="CFE8" s="1434"/>
      <c r="CFF8" s="1434"/>
      <c r="CFG8" s="1434"/>
      <c r="CFH8" s="1434"/>
      <c r="CFI8" s="1434"/>
      <c r="CFJ8" s="1434"/>
      <c r="CFK8" s="1434"/>
      <c r="CFL8" s="1434"/>
      <c r="CFM8" s="1434"/>
      <c r="CFN8" s="1434"/>
      <c r="CFO8" s="1434"/>
      <c r="CFP8" s="1434"/>
      <c r="CFQ8" s="1434"/>
      <c r="CFR8" s="1434"/>
      <c r="CFS8" s="1434"/>
      <c r="CFT8" s="1434"/>
      <c r="CFU8" s="1434"/>
      <c r="CFV8" s="1434"/>
      <c r="CFW8" s="1434"/>
      <c r="CFX8" s="1434"/>
      <c r="CFY8" s="1434"/>
      <c r="CFZ8" s="1434"/>
      <c r="CGA8" s="1434"/>
      <c r="CGB8" s="1434"/>
      <c r="CGC8" s="1434"/>
      <c r="CGD8" s="1434"/>
      <c r="CGE8" s="1434"/>
      <c r="CGF8" s="1434"/>
      <c r="CGG8" s="1434"/>
      <c r="CGH8" s="1434"/>
      <c r="CGI8" s="1434"/>
      <c r="CGJ8" s="1434"/>
      <c r="CGK8" s="1434"/>
      <c r="CGL8" s="1434"/>
      <c r="CGM8" s="1434"/>
      <c r="CGN8" s="1434"/>
      <c r="CGO8" s="1434"/>
      <c r="CGP8" s="1434"/>
      <c r="CGQ8" s="1434"/>
      <c r="CGR8" s="1434"/>
      <c r="CGS8" s="1434"/>
      <c r="CGT8" s="1434"/>
      <c r="CGU8" s="1434"/>
      <c r="CGV8" s="1434"/>
      <c r="CGW8" s="1434"/>
      <c r="CGX8" s="1434"/>
      <c r="CGY8" s="1434"/>
      <c r="CGZ8" s="1434"/>
      <c r="CHA8" s="1434"/>
      <c r="CHB8" s="1434"/>
      <c r="CHC8" s="1434"/>
      <c r="CHD8" s="1434"/>
      <c r="CHE8" s="1434"/>
      <c r="CHF8" s="1434"/>
      <c r="CHG8" s="1434"/>
      <c r="CHH8" s="1434"/>
      <c r="CHI8" s="1434"/>
      <c r="CHJ8" s="1434"/>
      <c r="CHK8" s="1434"/>
      <c r="CHL8" s="1434"/>
      <c r="CHM8" s="1434"/>
      <c r="CHN8" s="1434"/>
      <c r="CHO8" s="1434"/>
      <c r="CHP8" s="1434"/>
      <c r="CHQ8" s="1434"/>
      <c r="CHR8" s="1434"/>
      <c r="CHS8" s="1434"/>
      <c r="CHT8" s="1434"/>
      <c r="CHU8" s="1434"/>
      <c r="CHV8" s="1434"/>
      <c r="CHW8" s="1434"/>
      <c r="CHX8" s="1434"/>
      <c r="CHY8" s="1434"/>
      <c r="CHZ8" s="1434"/>
      <c r="CIA8" s="1434"/>
      <c r="CIB8" s="1434"/>
      <c r="CIC8" s="1434"/>
      <c r="CID8" s="1434"/>
      <c r="CIE8" s="1434"/>
      <c r="CIF8" s="1434"/>
      <c r="CIG8" s="1434"/>
      <c r="CIH8" s="1434"/>
      <c r="CII8" s="1434"/>
      <c r="CIJ8" s="1434"/>
      <c r="CIK8" s="1434"/>
      <c r="CIL8" s="1434"/>
      <c r="CIM8" s="1434"/>
      <c r="CIN8" s="1434"/>
      <c r="CIO8" s="1434"/>
      <c r="CIP8" s="1434"/>
      <c r="CIQ8" s="1434"/>
      <c r="CIR8" s="1434"/>
      <c r="CIS8" s="1434"/>
      <c r="CIT8" s="1434"/>
      <c r="CIU8" s="1434"/>
      <c r="CIV8" s="1434"/>
      <c r="CIW8" s="1434"/>
      <c r="CIX8" s="1434"/>
      <c r="CIY8" s="1434"/>
      <c r="CIZ8" s="1434"/>
      <c r="CJA8" s="1434"/>
      <c r="CJB8" s="1434"/>
      <c r="CJC8" s="1434"/>
      <c r="CJD8" s="1434"/>
      <c r="CJE8" s="1434"/>
      <c r="CJF8" s="1434"/>
      <c r="CJG8" s="1434"/>
      <c r="CJH8" s="1434"/>
      <c r="CJI8" s="1434"/>
      <c r="CJJ8" s="1434"/>
      <c r="CJK8" s="1434"/>
      <c r="CJL8" s="1434"/>
      <c r="CJM8" s="1434"/>
      <c r="CJN8" s="1434"/>
      <c r="CJO8" s="1434"/>
      <c r="CJP8" s="1434"/>
      <c r="CJQ8" s="1434"/>
      <c r="CJR8" s="1434"/>
      <c r="CJS8" s="1434"/>
      <c r="CJT8" s="1434"/>
      <c r="CJU8" s="1434"/>
      <c r="CJV8" s="1434"/>
      <c r="CJW8" s="1434"/>
      <c r="CJX8" s="1434"/>
      <c r="CJY8" s="1434"/>
      <c r="CJZ8" s="1434"/>
      <c r="CKA8" s="1434"/>
      <c r="CKB8" s="1434"/>
      <c r="CKC8" s="1434"/>
      <c r="CKD8" s="1434"/>
      <c r="CKE8" s="1434"/>
      <c r="CKF8" s="1434"/>
      <c r="CKG8" s="1434"/>
      <c r="CKH8" s="1434"/>
      <c r="CKI8" s="1434"/>
      <c r="CKJ8" s="1434"/>
      <c r="CKK8" s="1434"/>
      <c r="CKL8" s="1434"/>
      <c r="CKM8" s="1434"/>
      <c r="CKN8" s="1434"/>
      <c r="CKO8" s="1434"/>
      <c r="CKP8" s="1434"/>
      <c r="CKQ8" s="1434"/>
      <c r="CKR8" s="1434"/>
      <c r="CKS8" s="1434"/>
      <c r="CKT8" s="1434"/>
      <c r="CKU8" s="1434"/>
      <c r="CKV8" s="1434"/>
      <c r="CKW8" s="1434"/>
      <c r="CKX8" s="1434"/>
      <c r="CKY8" s="1434"/>
      <c r="CKZ8" s="1434"/>
      <c r="CLA8" s="1434"/>
      <c r="CLB8" s="1434"/>
      <c r="CLC8" s="1434"/>
      <c r="CLD8" s="1434"/>
      <c r="CLE8" s="1434"/>
      <c r="CLF8" s="1434"/>
      <c r="CLG8" s="1434"/>
      <c r="CLH8" s="1434"/>
      <c r="CLI8" s="1434"/>
      <c r="CLJ8" s="1434"/>
      <c r="CLK8" s="1434"/>
      <c r="CLL8" s="1434"/>
      <c r="CLM8" s="1434"/>
      <c r="CLN8" s="1434"/>
      <c r="CLO8" s="1434"/>
      <c r="CLP8" s="1434"/>
      <c r="CLQ8" s="1434"/>
      <c r="CLR8" s="1434"/>
      <c r="CLS8" s="1434"/>
      <c r="CLT8" s="1434"/>
      <c r="CLU8" s="1434"/>
      <c r="CLV8" s="1434"/>
      <c r="CLW8" s="1434"/>
      <c r="CLX8" s="1434"/>
      <c r="CLY8" s="1434"/>
      <c r="CLZ8" s="1434"/>
      <c r="CMA8" s="1434"/>
      <c r="CMB8" s="1434"/>
      <c r="CMC8" s="1434"/>
      <c r="CMD8" s="1434"/>
      <c r="CME8" s="1434"/>
      <c r="CMF8" s="1434"/>
      <c r="CMG8" s="1434"/>
      <c r="CMH8" s="1434"/>
      <c r="CMI8" s="1434"/>
      <c r="CMJ8" s="1434"/>
      <c r="CMK8" s="1434"/>
      <c r="CML8" s="1434"/>
      <c r="CMM8" s="1434"/>
      <c r="CMN8" s="1434"/>
      <c r="CMO8" s="1434"/>
      <c r="CMP8" s="1434"/>
      <c r="CMQ8" s="1434"/>
      <c r="CMR8" s="1434"/>
      <c r="CMS8" s="1434"/>
      <c r="CMT8" s="1434"/>
      <c r="CMU8" s="1434"/>
      <c r="CMV8" s="1434"/>
      <c r="CMW8" s="1434"/>
      <c r="CMX8" s="1434"/>
      <c r="CMY8" s="1434"/>
      <c r="CMZ8" s="1434"/>
      <c r="CNA8" s="1434"/>
      <c r="CNB8" s="1434"/>
      <c r="CNC8" s="1434"/>
      <c r="CND8" s="1434"/>
      <c r="CNE8" s="1434"/>
      <c r="CNF8" s="1434"/>
      <c r="CNG8" s="1434"/>
      <c r="CNH8" s="1434"/>
      <c r="CNI8" s="1434"/>
      <c r="CNJ8" s="1434"/>
      <c r="CNK8" s="1434"/>
      <c r="CNL8" s="1434"/>
      <c r="CNM8" s="1434"/>
      <c r="CNN8" s="1434"/>
      <c r="CNO8" s="1434"/>
      <c r="CNP8" s="1434"/>
      <c r="CNQ8" s="1434"/>
      <c r="CNR8" s="1434"/>
      <c r="CNS8" s="1434"/>
      <c r="CNT8" s="1434"/>
      <c r="CNU8" s="1434"/>
      <c r="CNV8" s="1434"/>
      <c r="CNW8" s="1434"/>
      <c r="CNX8" s="1434"/>
      <c r="CNY8" s="1434"/>
      <c r="CNZ8" s="1434"/>
      <c r="COA8" s="1434"/>
      <c r="COB8" s="1434"/>
      <c r="COC8" s="1434"/>
      <c r="COD8" s="1434"/>
      <c r="COE8" s="1434"/>
      <c r="COF8" s="1434"/>
      <c r="COG8" s="1434"/>
      <c r="COH8" s="1434"/>
      <c r="COI8" s="1434"/>
      <c r="COJ8" s="1434"/>
      <c r="COK8" s="1434"/>
      <c r="COL8" s="1434"/>
      <c r="COM8" s="1434"/>
      <c r="CON8" s="1434"/>
      <c r="COO8" s="1434"/>
      <c r="COP8" s="1434"/>
      <c r="COQ8" s="1434"/>
      <c r="COR8" s="1434"/>
      <c r="COS8" s="1434"/>
      <c r="COT8" s="1434"/>
      <c r="COU8" s="1434"/>
      <c r="COV8" s="1434"/>
      <c r="COW8" s="1434"/>
      <c r="COX8" s="1434"/>
      <c r="COY8" s="1434"/>
      <c r="COZ8" s="1434"/>
      <c r="CPA8" s="1434"/>
      <c r="CPB8" s="1434"/>
      <c r="CPC8" s="1434"/>
      <c r="CPD8" s="1434"/>
      <c r="CPE8" s="1434"/>
      <c r="CPF8" s="1434"/>
      <c r="CPG8" s="1434"/>
      <c r="CPH8" s="1434"/>
      <c r="CPI8" s="1434"/>
      <c r="CPJ8" s="1434"/>
      <c r="CPK8" s="1434"/>
      <c r="CPL8" s="1434"/>
      <c r="CPM8" s="1434"/>
      <c r="CPN8" s="1434"/>
      <c r="CPO8" s="1434"/>
      <c r="CPP8" s="1434"/>
      <c r="CPQ8" s="1434"/>
      <c r="CPR8" s="1434"/>
      <c r="CPS8" s="1434"/>
      <c r="CPT8" s="1434"/>
      <c r="CPU8" s="1434"/>
      <c r="CPV8" s="1434"/>
      <c r="CPW8" s="1434"/>
      <c r="CPX8" s="1434"/>
      <c r="CPY8" s="1434"/>
      <c r="CPZ8" s="1434"/>
      <c r="CQA8" s="1434"/>
      <c r="CQB8" s="1434"/>
      <c r="CQC8" s="1434"/>
      <c r="CQD8" s="1434"/>
      <c r="CQE8" s="1434"/>
      <c r="CQF8" s="1434"/>
      <c r="CQG8" s="1434"/>
      <c r="CQH8" s="1434"/>
      <c r="CQI8" s="1434"/>
      <c r="CQJ8" s="1434"/>
      <c r="CQK8" s="1434"/>
      <c r="CQL8" s="1434"/>
      <c r="CQM8" s="1434"/>
      <c r="CQN8" s="1434"/>
      <c r="CQO8" s="1434"/>
      <c r="CQP8" s="1434"/>
      <c r="CQQ8" s="1434"/>
      <c r="CQR8" s="1434"/>
      <c r="CQS8" s="1434"/>
      <c r="CQT8" s="1434"/>
      <c r="CQU8" s="1434"/>
      <c r="CQV8" s="1434"/>
      <c r="CQW8" s="1434"/>
      <c r="CQX8" s="1434"/>
      <c r="CQY8" s="1434"/>
      <c r="CQZ8" s="1434"/>
      <c r="CRA8" s="1434"/>
      <c r="CRB8" s="1434"/>
      <c r="CRC8" s="1434"/>
      <c r="CRD8" s="1434"/>
      <c r="CRE8" s="1434"/>
      <c r="CRF8" s="1434"/>
      <c r="CRG8" s="1434"/>
      <c r="CRH8" s="1434"/>
      <c r="CRI8" s="1434"/>
      <c r="CRJ8" s="1434"/>
      <c r="CRK8" s="1434"/>
      <c r="CRL8" s="1434"/>
      <c r="CRM8" s="1434"/>
      <c r="CRN8" s="1434"/>
      <c r="CRO8" s="1434"/>
      <c r="CRP8" s="1434"/>
      <c r="CRQ8" s="1434"/>
      <c r="CRR8" s="1434"/>
      <c r="CRS8" s="1434"/>
      <c r="CRT8" s="1434"/>
      <c r="CRU8" s="1434"/>
      <c r="CRV8" s="1434"/>
      <c r="CRW8" s="1434"/>
      <c r="CRX8" s="1434"/>
      <c r="CRY8" s="1434"/>
      <c r="CRZ8" s="1434"/>
      <c r="CSA8" s="1434"/>
      <c r="CSB8" s="1434"/>
      <c r="CSC8" s="1434"/>
      <c r="CSD8" s="1434"/>
      <c r="CSE8" s="1434"/>
      <c r="CSF8" s="1434"/>
      <c r="CSG8" s="1434"/>
      <c r="CSH8" s="1434"/>
      <c r="CSI8" s="1434"/>
      <c r="CSJ8" s="1434"/>
      <c r="CSK8" s="1434"/>
      <c r="CSL8" s="1434"/>
      <c r="CSM8" s="1434"/>
      <c r="CSN8" s="1434"/>
      <c r="CSO8" s="1434"/>
      <c r="CSP8" s="1434"/>
      <c r="CSQ8" s="1434"/>
      <c r="CSR8" s="1434"/>
      <c r="CSS8" s="1434"/>
      <c r="CST8" s="1434"/>
      <c r="CSU8" s="1434"/>
      <c r="CSV8" s="1434"/>
      <c r="CSW8" s="1434"/>
      <c r="CSX8" s="1434"/>
      <c r="CSY8" s="1434"/>
      <c r="CSZ8" s="1434"/>
      <c r="CTA8" s="1434"/>
      <c r="CTB8" s="1434"/>
      <c r="CTC8" s="1434"/>
      <c r="CTD8" s="1434"/>
      <c r="CTE8" s="1434"/>
      <c r="CTF8" s="1434"/>
      <c r="CTG8" s="1434"/>
      <c r="CTH8" s="1434"/>
      <c r="CTI8" s="1434"/>
      <c r="CTJ8" s="1434"/>
      <c r="CTK8" s="1434"/>
      <c r="CTL8" s="1434"/>
      <c r="CTM8" s="1434"/>
      <c r="CTN8" s="1434"/>
      <c r="CTO8" s="1434"/>
      <c r="CTP8" s="1434"/>
      <c r="CTQ8" s="1434"/>
      <c r="CTR8" s="1434"/>
      <c r="CTS8" s="1434"/>
      <c r="CTT8" s="1434"/>
      <c r="CTU8" s="1434"/>
      <c r="CTV8" s="1434"/>
      <c r="CTW8" s="1434"/>
      <c r="CTX8" s="1434"/>
      <c r="CTY8" s="1434"/>
      <c r="CTZ8" s="1434"/>
      <c r="CUA8" s="1434"/>
      <c r="CUB8" s="1434"/>
      <c r="CUC8" s="1434"/>
      <c r="CUD8" s="1434"/>
      <c r="CUE8" s="1434"/>
      <c r="CUF8" s="1434"/>
      <c r="CUG8" s="1434"/>
      <c r="CUH8" s="1434"/>
      <c r="CUI8" s="1434"/>
      <c r="CUJ8" s="1434"/>
      <c r="CUK8" s="1434"/>
      <c r="CUL8" s="1434"/>
      <c r="CUM8" s="1434"/>
      <c r="CUN8" s="1434"/>
      <c r="CUO8" s="1434"/>
      <c r="CUP8" s="1434"/>
      <c r="CUQ8" s="1434"/>
      <c r="CUR8" s="1434"/>
      <c r="CUS8" s="1434"/>
      <c r="CUT8" s="1434"/>
      <c r="CUU8" s="1434"/>
      <c r="CUV8" s="1434"/>
      <c r="CUW8" s="1434"/>
      <c r="CUX8" s="1434"/>
      <c r="CUY8" s="1434"/>
      <c r="CUZ8" s="1434"/>
      <c r="CVA8" s="1434"/>
      <c r="CVB8" s="1434"/>
      <c r="CVC8" s="1434"/>
      <c r="CVD8" s="1434"/>
      <c r="CVE8" s="1434"/>
      <c r="CVF8" s="1434"/>
      <c r="CVG8" s="1434"/>
      <c r="CVH8" s="1434"/>
      <c r="CVI8" s="1434"/>
      <c r="CVJ8" s="1434"/>
      <c r="CVK8" s="1434"/>
      <c r="CVL8" s="1434"/>
      <c r="CVM8" s="1434"/>
      <c r="CVN8" s="1434"/>
      <c r="CVO8" s="1434"/>
      <c r="CVP8" s="1434"/>
      <c r="CVQ8" s="1434"/>
      <c r="CVR8" s="1434"/>
      <c r="CVS8" s="1434"/>
      <c r="CVT8" s="1434"/>
      <c r="CVU8" s="1434"/>
      <c r="CVV8" s="1434"/>
      <c r="CVW8" s="1434"/>
      <c r="CVX8" s="1434"/>
      <c r="CVY8" s="1434"/>
      <c r="CVZ8" s="1434"/>
      <c r="CWA8" s="1434"/>
      <c r="CWB8" s="1434"/>
      <c r="CWC8" s="1434"/>
      <c r="CWD8" s="1434"/>
      <c r="CWE8" s="1434"/>
      <c r="CWF8" s="1434"/>
      <c r="CWG8" s="1434"/>
      <c r="CWH8" s="1434"/>
      <c r="CWI8" s="1434"/>
      <c r="CWJ8" s="1434"/>
      <c r="CWK8" s="1434"/>
      <c r="CWL8" s="1434"/>
      <c r="CWM8" s="1434"/>
      <c r="CWN8" s="1434"/>
      <c r="CWO8" s="1434"/>
      <c r="CWP8" s="1434"/>
      <c r="CWQ8" s="1434"/>
      <c r="CWR8" s="1434"/>
      <c r="CWS8" s="1434"/>
      <c r="CWT8" s="1434"/>
      <c r="CWU8" s="1434"/>
      <c r="CWV8" s="1434"/>
      <c r="CWW8" s="1434"/>
      <c r="CWX8" s="1434"/>
      <c r="CWY8" s="1434"/>
      <c r="CWZ8" s="1434"/>
      <c r="CXA8" s="1434"/>
      <c r="CXB8" s="1434"/>
      <c r="CXC8" s="1434"/>
      <c r="CXD8" s="1434"/>
      <c r="CXE8" s="1434"/>
      <c r="CXF8" s="1434"/>
      <c r="CXG8" s="1434"/>
      <c r="CXH8" s="1434"/>
      <c r="CXI8" s="1434"/>
      <c r="CXJ8" s="1434"/>
      <c r="CXK8" s="1434"/>
      <c r="CXL8" s="1434"/>
      <c r="CXM8" s="1434"/>
      <c r="CXN8" s="1434"/>
      <c r="CXO8" s="1434"/>
      <c r="CXP8" s="1434"/>
      <c r="CXQ8" s="1434"/>
      <c r="CXR8" s="1434"/>
      <c r="CXS8" s="1434"/>
      <c r="CXT8" s="1434"/>
      <c r="CXU8" s="1434"/>
      <c r="CXV8" s="1434"/>
      <c r="CXW8" s="1434"/>
      <c r="CXX8" s="1434"/>
      <c r="CXY8" s="1434"/>
      <c r="CXZ8" s="1434"/>
      <c r="CYA8" s="1434"/>
      <c r="CYB8" s="1434"/>
      <c r="CYC8" s="1434"/>
      <c r="CYD8" s="1434"/>
      <c r="CYE8" s="1434"/>
      <c r="CYF8" s="1434"/>
      <c r="CYG8" s="1434"/>
      <c r="CYH8" s="1434"/>
      <c r="CYI8" s="1434"/>
      <c r="CYJ8" s="1434"/>
      <c r="CYK8" s="1434"/>
      <c r="CYL8" s="1434"/>
      <c r="CYM8" s="1434"/>
      <c r="CYN8" s="1434"/>
      <c r="CYO8" s="1434"/>
      <c r="CYP8" s="1434"/>
      <c r="CYQ8" s="1434"/>
      <c r="CYR8" s="1434"/>
      <c r="CYS8" s="1434"/>
      <c r="CYT8" s="1434"/>
      <c r="CYU8" s="1434"/>
      <c r="CYV8" s="1434"/>
      <c r="CYW8" s="1434"/>
      <c r="CYX8" s="1434"/>
      <c r="CYY8" s="1434"/>
      <c r="CYZ8" s="1434"/>
      <c r="CZA8" s="1434"/>
      <c r="CZB8" s="1434"/>
      <c r="CZC8" s="1434"/>
      <c r="CZD8" s="1434"/>
      <c r="CZE8" s="1434"/>
      <c r="CZF8" s="1434"/>
      <c r="CZG8" s="1434"/>
      <c r="CZH8" s="1434"/>
      <c r="CZI8" s="1434"/>
      <c r="CZJ8" s="1434"/>
      <c r="CZK8" s="1434"/>
      <c r="CZL8" s="1434"/>
      <c r="CZM8" s="1434"/>
      <c r="CZN8" s="1434"/>
      <c r="CZO8" s="1434"/>
      <c r="CZP8" s="1434"/>
      <c r="CZQ8" s="1434"/>
      <c r="CZR8" s="1434"/>
      <c r="CZS8" s="1434"/>
      <c r="CZT8" s="1434"/>
      <c r="CZU8" s="1434"/>
      <c r="CZV8" s="1434"/>
      <c r="CZW8" s="1434"/>
      <c r="CZX8" s="1434"/>
      <c r="CZY8" s="1434"/>
      <c r="CZZ8" s="1434"/>
      <c r="DAA8" s="1434"/>
      <c r="DAB8" s="1434"/>
      <c r="DAC8" s="1434"/>
      <c r="DAD8" s="1434"/>
      <c r="DAE8" s="1434"/>
      <c r="DAF8" s="1434"/>
      <c r="DAG8" s="1434"/>
      <c r="DAH8" s="1434"/>
      <c r="DAI8" s="1434"/>
      <c r="DAJ8" s="1434"/>
      <c r="DAK8" s="1434"/>
      <c r="DAL8" s="1434"/>
      <c r="DAM8" s="1434"/>
      <c r="DAN8" s="1434"/>
      <c r="DAO8" s="1434"/>
      <c r="DAP8" s="1434"/>
      <c r="DAQ8" s="1434"/>
      <c r="DAR8" s="1434"/>
      <c r="DAS8" s="1434"/>
      <c r="DAT8" s="1434"/>
      <c r="DAU8" s="1434"/>
      <c r="DAV8" s="1434"/>
      <c r="DAW8" s="1434"/>
      <c r="DAX8" s="1434"/>
      <c r="DAY8" s="1434"/>
      <c r="DAZ8" s="1434"/>
      <c r="DBA8" s="1434"/>
      <c r="DBB8" s="1434"/>
      <c r="DBC8" s="1434"/>
      <c r="DBD8" s="1434"/>
      <c r="DBE8" s="1434"/>
      <c r="DBF8" s="1434"/>
      <c r="DBG8" s="1434"/>
      <c r="DBH8" s="1434"/>
      <c r="DBI8" s="1434"/>
      <c r="DBJ8" s="1434"/>
      <c r="DBK8" s="1434"/>
      <c r="DBL8" s="1434"/>
      <c r="DBM8" s="1434"/>
      <c r="DBN8" s="1434"/>
      <c r="DBO8" s="1434"/>
      <c r="DBP8" s="1434"/>
      <c r="DBQ8" s="1434"/>
      <c r="DBR8" s="1434"/>
      <c r="DBS8" s="1434"/>
      <c r="DBT8" s="1434"/>
      <c r="DBU8" s="1434"/>
      <c r="DBV8" s="1434"/>
      <c r="DBW8" s="1434"/>
      <c r="DBX8" s="1434"/>
      <c r="DBY8" s="1434"/>
      <c r="DBZ8" s="1434"/>
      <c r="DCA8" s="1434"/>
      <c r="DCB8" s="1434"/>
      <c r="DCC8" s="1434"/>
      <c r="DCD8" s="1434"/>
      <c r="DCE8" s="1434"/>
      <c r="DCF8" s="1434"/>
      <c r="DCG8" s="1434"/>
      <c r="DCH8" s="1434"/>
      <c r="DCI8" s="1434"/>
      <c r="DCJ8" s="1434"/>
      <c r="DCK8" s="1434"/>
      <c r="DCL8" s="1434"/>
      <c r="DCM8" s="1434"/>
      <c r="DCN8" s="1434"/>
      <c r="DCO8" s="1434"/>
      <c r="DCP8" s="1434"/>
      <c r="DCQ8" s="1434"/>
      <c r="DCR8" s="1434"/>
      <c r="DCS8" s="1434"/>
      <c r="DCT8" s="1434"/>
      <c r="DCU8" s="1434"/>
      <c r="DCV8" s="1434"/>
      <c r="DCW8" s="1434"/>
      <c r="DCX8" s="1434"/>
      <c r="DCY8" s="1434"/>
      <c r="DCZ8" s="1434"/>
      <c r="DDA8" s="1434"/>
      <c r="DDB8" s="1434"/>
      <c r="DDC8" s="1434"/>
      <c r="DDD8" s="1434"/>
      <c r="DDE8" s="1434"/>
      <c r="DDF8" s="1434"/>
      <c r="DDG8" s="1434"/>
      <c r="DDH8" s="1434"/>
      <c r="DDI8" s="1434"/>
      <c r="DDJ8" s="1434"/>
      <c r="DDK8" s="1434"/>
      <c r="DDL8" s="1434"/>
      <c r="DDM8" s="1434"/>
      <c r="DDN8" s="1434"/>
      <c r="DDO8" s="1434"/>
      <c r="DDP8" s="1434"/>
      <c r="DDQ8" s="1434"/>
      <c r="DDR8" s="1434"/>
      <c r="DDS8" s="1434"/>
      <c r="DDT8" s="1434"/>
      <c r="DDU8" s="1434"/>
      <c r="DDV8" s="1434"/>
      <c r="DDW8" s="1434"/>
      <c r="DDX8" s="1434"/>
      <c r="DDY8" s="1434"/>
      <c r="DDZ8" s="1434"/>
      <c r="DEA8" s="1434"/>
      <c r="DEB8" s="1434"/>
      <c r="DEC8" s="1434"/>
      <c r="DED8" s="1434"/>
      <c r="DEE8" s="1434"/>
      <c r="DEF8" s="1434"/>
      <c r="DEG8" s="1434"/>
      <c r="DEH8" s="1434"/>
      <c r="DEI8" s="1434"/>
      <c r="DEJ8" s="1434"/>
      <c r="DEK8" s="1434"/>
      <c r="DEL8" s="1434"/>
      <c r="DEM8" s="1434"/>
      <c r="DEN8" s="1434"/>
      <c r="DEO8" s="1434"/>
      <c r="DEP8" s="1434"/>
      <c r="DEQ8" s="1434"/>
      <c r="DER8" s="1434"/>
      <c r="DES8" s="1434"/>
      <c r="DET8" s="1434"/>
      <c r="DEU8" s="1434"/>
      <c r="DEV8" s="1434"/>
      <c r="DEW8" s="1434"/>
      <c r="DEX8" s="1434"/>
      <c r="DEY8" s="1434"/>
      <c r="DEZ8" s="1434"/>
      <c r="DFA8" s="1434"/>
      <c r="DFB8" s="1434"/>
      <c r="DFC8" s="1434"/>
      <c r="DFD8" s="1434"/>
      <c r="DFE8" s="1434"/>
      <c r="DFF8" s="1434"/>
      <c r="DFG8" s="1434"/>
      <c r="DFH8" s="1434"/>
      <c r="DFI8" s="1434"/>
      <c r="DFJ8" s="1434"/>
      <c r="DFK8" s="1434"/>
      <c r="DFL8" s="1434"/>
      <c r="DFM8" s="1434"/>
      <c r="DFN8" s="1434"/>
      <c r="DFO8" s="1434"/>
      <c r="DFP8" s="1434"/>
      <c r="DFQ8" s="1434"/>
      <c r="DFR8" s="1434"/>
      <c r="DFS8" s="1434"/>
      <c r="DFT8" s="1434"/>
      <c r="DFU8" s="1434"/>
      <c r="DFV8" s="1434"/>
      <c r="DFW8" s="1434"/>
      <c r="DFX8" s="1434"/>
      <c r="DFY8" s="1434"/>
      <c r="DFZ8" s="1434"/>
      <c r="DGA8" s="1434"/>
      <c r="DGB8" s="1434"/>
      <c r="DGC8" s="1434"/>
      <c r="DGD8" s="1434"/>
      <c r="DGE8" s="1434"/>
      <c r="DGF8" s="1434"/>
      <c r="DGG8" s="1434"/>
      <c r="DGH8" s="1434"/>
      <c r="DGI8" s="1434"/>
      <c r="DGJ8" s="1434"/>
      <c r="DGK8" s="1434"/>
      <c r="DGL8" s="1434"/>
      <c r="DGM8" s="1434"/>
      <c r="DGN8" s="1434"/>
      <c r="DGO8" s="1434"/>
      <c r="DGP8" s="1434"/>
      <c r="DGQ8" s="1434"/>
      <c r="DGR8" s="1434"/>
      <c r="DGS8" s="1434"/>
      <c r="DGT8" s="1434"/>
      <c r="DGU8" s="1434"/>
      <c r="DGV8" s="1434"/>
      <c r="DGW8" s="1434"/>
      <c r="DGX8" s="1434"/>
      <c r="DGY8" s="1434"/>
      <c r="DGZ8" s="1434"/>
      <c r="DHA8" s="1434"/>
      <c r="DHB8" s="1434"/>
      <c r="DHC8" s="1434"/>
      <c r="DHD8" s="1434"/>
      <c r="DHE8" s="1434"/>
      <c r="DHF8" s="1434"/>
      <c r="DHG8" s="1434"/>
      <c r="DHH8" s="1434"/>
      <c r="DHI8" s="1434"/>
      <c r="DHJ8" s="1434"/>
      <c r="DHK8" s="1434"/>
      <c r="DHL8" s="1434"/>
      <c r="DHM8" s="1434"/>
      <c r="DHN8" s="1434"/>
      <c r="DHO8" s="1434"/>
      <c r="DHP8" s="1434"/>
      <c r="DHQ8" s="1434"/>
      <c r="DHR8" s="1434"/>
      <c r="DHS8" s="1434"/>
      <c r="DHT8" s="1434"/>
      <c r="DHU8" s="1434"/>
      <c r="DHV8" s="1434"/>
      <c r="DHW8" s="1434"/>
      <c r="DHX8" s="1434"/>
      <c r="DHY8" s="1434"/>
      <c r="DHZ8" s="1434"/>
      <c r="DIA8" s="1434"/>
      <c r="DIB8" s="1434"/>
      <c r="DIC8" s="1434"/>
      <c r="DID8" s="1434"/>
      <c r="DIE8" s="1434"/>
      <c r="DIF8" s="1434"/>
      <c r="DIG8" s="1434"/>
      <c r="DIH8" s="1434"/>
      <c r="DII8" s="1434"/>
      <c r="DIJ8" s="1434"/>
      <c r="DIK8" s="1434"/>
      <c r="DIL8" s="1434"/>
      <c r="DIM8" s="1434"/>
      <c r="DIN8" s="1434"/>
      <c r="DIO8" s="1434"/>
      <c r="DIP8" s="1434"/>
      <c r="DIQ8" s="1434"/>
      <c r="DIR8" s="1434"/>
      <c r="DIS8" s="1434"/>
      <c r="DIT8" s="1434"/>
      <c r="DIU8" s="1434"/>
      <c r="DIV8" s="1434"/>
      <c r="DIW8" s="1434"/>
      <c r="DIX8" s="1434"/>
      <c r="DIY8" s="1434"/>
      <c r="DIZ8" s="1434"/>
      <c r="DJA8" s="1434"/>
      <c r="DJB8" s="1434"/>
      <c r="DJC8" s="1434"/>
      <c r="DJD8" s="1434"/>
      <c r="DJE8" s="1434"/>
      <c r="DJF8" s="1434"/>
      <c r="DJG8" s="1434"/>
      <c r="DJH8" s="1434"/>
      <c r="DJI8" s="1434"/>
      <c r="DJJ8" s="1434"/>
      <c r="DJK8" s="1434"/>
      <c r="DJL8" s="1434"/>
      <c r="DJM8" s="1434"/>
      <c r="DJN8" s="1434"/>
      <c r="DJO8" s="1434"/>
      <c r="DJP8" s="1434"/>
      <c r="DJQ8" s="1434"/>
      <c r="DJR8" s="1434"/>
      <c r="DJS8" s="1434"/>
      <c r="DJT8" s="1434"/>
      <c r="DJU8" s="1434"/>
      <c r="DJV8" s="1434"/>
      <c r="DJW8" s="1434"/>
      <c r="DJX8" s="1434"/>
      <c r="DJY8" s="1434"/>
      <c r="DJZ8" s="1434"/>
      <c r="DKA8" s="1434"/>
      <c r="DKB8" s="1434"/>
      <c r="DKC8" s="1434"/>
      <c r="DKD8" s="1434"/>
      <c r="DKE8" s="1434"/>
      <c r="DKF8" s="1434"/>
      <c r="DKG8" s="1434"/>
      <c r="DKH8" s="1434"/>
      <c r="DKI8" s="1434"/>
      <c r="DKJ8" s="1434"/>
      <c r="DKK8" s="1434"/>
      <c r="DKL8" s="1434"/>
      <c r="DKM8" s="1434"/>
      <c r="DKN8" s="1434"/>
      <c r="DKO8" s="1434"/>
      <c r="DKP8" s="1434"/>
      <c r="DKQ8" s="1434"/>
      <c r="DKR8" s="1434"/>
      <c r="DKS8" s="1434"/>
      <c r="DKT8" s="1434"/>
      <c r="DKU8" s="1434"/>
      <c r="DKV8" s="1434"/>
      <c r="DKW8" s="1434"/>
      <c r="DKX8" s="1434"/>
      <c r="DKY8" s="1434"/>
      <c r="DKZ8" s="1434"/>
      <c r="DLA8" s="1434"/>
      <c r="DLB8" s="1434"/>
      <c r="DLC8" s="1434"/>
      <c r="DLD8" s="1434"/>
      <c r="DLE8" s="1434"/>
      <c r="DLF8" s="1434"/>
      <c r="DLG8" s="1434"/>
      <c r="DLH8" s="1434"/>
      <c r="DLI8" s="1434"/>
      <c r="DLJ8" s="1434"/>
      <c r="DLK8" s="1434"/>
      <c r="DLL8" s="1434"/>
      <c r="DLM8" s="1434"/>
      <c r="DLN8" s="1434"/>
      <c r="DLO8" s="1434"/>
      <c r="DLP8" s="1434"/>
      <c r="DLQ8" s="1434"/>
      <c r="DLR8" s="1434"/>
      <c r="DLS8" s="1434"/>
      <c r="DLT8" s="1434"/>
      <c r="DLU8" s="1434"/>
      <c r="DLV8" s="1434"/>
      <c r="DLW8" s="1434"/>
      <c r="DLX8" s="1434"/>
      <c r="DLY8" s="1434"/>
      <c r="DLZ8" s="1434"/>
      <c r="DMA8" s="1434"/>
      <c r="DMB8" s="1434"/>
      <c r="DMC8" s="1434"/>
      <c r="DMD8" s="1434"/>
      <c r="DME8" s="1434"/>
      <c r="DMF8" s="1434"/>
      <c r="DMG8" s="1434"/>
      <c r="DMH8" s="1434"/>
      <c r="DMI8" s="1434"/>
      <c r="DMJ8" s="1434"/>
      <c r="DMK8" s="1434"/>
      <c r="DML8" s="1434"/>
      <c r="DMM8" s="1434"/>
      <c r="DMN8" s="1434"/>
      <c r="DMO8" s="1434"/>
      <c r="DMP8" s="1434"/>
      <c r="DMQ8" s="1434"/>
      <c r="DMR8" s="1434"/>
      <c r="DMS8" s="1434"/>
      <c r="DMT8" s="1434"/>
      <c r="DMU8" s="1434"/>
      <c r="DMV8" s="1434"/>
      <c r="DMW8" s="1434"/>
      <c r="DMX8" s="1434"/>
      <c r="DMY8" s="1434"/>
      <c r="DMZ8" s="1434"/>
      <c r="DNA8" s="1434"/>
      <c r="DNB8" s="1434"/>
      <c r="DNC8" s="1434"/>
      <c r="DND8" s="1434"/>
      <c r="DNE8" s="1434"/>
      <c r="DNF8" s="1434"/>
      <c r="DNG8" s="1434"/>
      <c r="DNH8" s="1434"/>
      <c r="DNI8" s="1434"/>
      <c r="DNJ8" s="1434"/>
      <c r="DNK8" s="1434"/>
      <c r="DNL8" s="1434"/>
      <c r="DNM8" s="1434"/>
      <c r="DNN8" s="1434"/>
      <c r="DNO8" s="1434"/>
      <c r="DNP8" s="1434"/>
      <c r="DNQ8" s="1434"/>
      <c r="DNR8" s="1434"/>
      <c r="DNS8" s="1434"/>
      <c r="DNT8" s="1434"/>
      <c r="DNU8" s="1434"/>
      <c r="DNV8" s="1434"/>
      <c r="DNW8" s="1434"/>
      <c r="DNX8" s="1434"/>
      <c r="DNY8" s="1434"/>
      <c r="DNZ8" s="1434"/>
      <c r="DOA8" s="1434"/>
      <c r="DOB8" s="1434"/>
      <c r="DOC8" s="1434"/>
      <c r="DOD8" s="1434"/>
      <c r="DOE8" s="1434"/>
      <c r="DOF8" s="1434"/>
      <c r="DOG8" s="1434"/>
      <c r="DOH8" s="1434"/>
      <c r="DOI8" s="1434"/>
      <c r="DOJ8" s="1434"/>
      <c r="DOK8" s="1434"/>
      <c r="DOL8" s="1434"/>
      <c r="DOM8" s="1434"/>
      <c r="DON8" s="1434"/>
      <c r="DOO8" s="1434"/>
      <c r="DOP8" s="1434"/>
      <c r="DOQ8" s="1434"/>
      <c r="DOR8" s="1434"/>
      <c r="DOS8" s="1434"/>
      <c r="DOT8" s="1434"/>
      <c r="DOU8" s="1434"/>
      <c r="DOV8" s="1434"/>
      <c r="DOW8" s="1434"/>
      <c r="DOX8" s="1434"/>
      <c r="DOY8" s="1434"/>
      <c r="DOZ8" s="1434"/>
      <c r="DPA8" s="1434"/>
      <c r="DPB8" s="1434"/>
      <c r="DPC8" s="1434"/>
      <c r="DPD8" s="1434"/>
      <c r="DPE8" s="1434"/>
      <c r="DPF8" s="1434"/>
      <c r="DPG8" s="1434"/>
      <c r="DPH8" s="1434"/>
      <c r="DPI8" s="1434"/>
      <c r="DPJ8" s="1434"/>
      <c r="DPK8" s="1434"/>
      <c r="DPL8" s="1434"/>
      <c r="DPM8" s="1434"/>
      <c r="DPN8" s="1434"/>
      <c r="DPO8" s="1434"/>
      <c r="DPP8" s="1434"/>
      <c r="DPQ8" s="1434"/>
      <c r="DPR8" s="1434"/>
      <c r="DPS8" s="1434"/>
      <c r="DPT8" s="1434"/>
      <c r="DPU8" s="1434"/>
      <c r="DPV8" s="1434"/>
      <c r="DPW8" s="1434"/>
      <c r="DPX8" s="1434"/>
      <c r="DPY8" s="1434"/>
      <c r="DPZ8" s="1434"/>
      <c r="DQA8" s="1434"/>
      <c r="DQB8" s="1434"/>
      <c r="DQC8" s="1434"/>
      <c r="DQD8" s="1434"/>
      <c r="DQE8" s="1434"/>
      <c r="DQF8" s="1434"/>
      <c r="DQG8" s="1434"/>
      <c r="DQH8" s="1434"/>
      <c r="DQI8" s="1434"/>
      <c r="DQJ8" s="1434"/>
      <c r="DQK8" s="1434"/>
      <c r="DQL8" s="1434"/>
      <c r="DQM8" s="1434"/>
      <c r="DQN8" s="1434"/>
      <c r="DQO8" s="1434"/>
      <c r="DQP8" s="1434"/>
      <c r="DQQ8" s="1434"/>
      <c r="DQR8" s="1434"/>
      <c r="DQS8" s="1434"/>
      <c r="DQT8" s="1434"/>
      <c r="DQU8" s="1434"/>
      <c r="DQV8" s="1434"/>
      <c r="DQW8" s="1434"/>
      <c r="DQX8" s="1434"/>
      <c r="DQY8" s="1434"/>
      <c r="DQZ8" s="1434"/>
      <c r="DRA8" s="1434"/>
      <c r="DRB8" s="1434"/>
      <c r="DRC8" s="1434"/>
      <c r="DRD8" s="1434"/>
      <c r="DRE8" s="1434"/>
      <c r="DRF8" s="1434"/>
      <c r="DRG8" s="1434"/>
      <c r="DRH8" s="1434"/>
      <c r="DRI8" s="1434"/>
      <c r="DRJ8" s="1434"/>
      <c r="DRK8" s="1434"/>
      <c r="DRL8" s="1434"/>
      <c r="DRM8" s="1434"/>
      <c r="DRN8" s="1434"/>
      <c r="DRO8" s="1434"/>
      <c r="DRP8" s="1434"/>
      <c r="DRQ8" s="1434"/>
      <c r="DRR8" s="1434"/>
      <c r="DRS8" s="1434"/>
      <c r="DRT8" s="1434"/>
      <c r="DRU8" s="1434"/>
      <c r="DRV8" s="1434"/>
      <c r="DRW8" s="1434"/>
      <c r="DRX8" s="1434"/>
      <c r="DRY8" s="1434"/>
      <c r="DRZ8" s="1434"/>
      <c r="DSA8" s="1434"/>
      <c r="DSB8" s="1434"/>
      <c r="DSC8" s="1434"/>
      <c r="DSD8" s="1434"/>
      <c r="DSE8" s="1434"/>
      <c r="DSF8" s="1434"/>
      <c r="DSG8" s="1434"/>
      <c r="DSH8" s="1434"/>
      <c r="DSI8" s="1434"/>
      <c r="DSJ8" s="1434"/>
      <c r="DSK8" s="1434"/>
      <c r="DSL8" s="1434"/>
      <c r="DSM8" s="1434"/>
      <c r="DSN8" s="1434"/>
      <c r="DSO8" s="1434"/>
      <c r="DSP8" s="1434"/>
      <c r="DSQ8" s="1434"/>
      <c r="DSR8" s="1434"/>
      <c r="DSS8" s="1434"/>
      <c r="DST8" s="1434"/>
      <c r="DSU8" s="1434"/>
      <c r="DSV8" s="1434"/>
      <c r="DSW8" s="1434"/>
      <c r="DSX8" s="1434"/>
      <c r="DSY8" s="1434"/>
      <c r="DSZ8" s="1434"/>
      <c r="DTA8" s="1434"/>
      <c r="DTB8" s="1434"/>
      <c r="DTC8" s="1434"/>
      <c r="DTD8" s="1434"/>
      <c r="DTE8" s="1434"/>
      <c r="DTF8" s="1434"/>
      <c r="DTG8" s="1434"/>
      <c r="DTH8" s="1434"/>
      <c r="DTI8" s="1434"/>
      <c r="DTJ8" s="1434"/>
      <c r="DTK8" s="1434"/>
      <c r="DTL8" s="1434"/>
      <c r="DTM8" s="1434"/>
      <c r="DTN8" s="1434"/>
      <c r="DTO8" s="1434"/>
      <c r="DTP8" s="1434"/>
      <c r="DTQ8" s="1434"/>
      <c r="DTR8" s="1434"/>
      <c r="DTS8" s="1434"/>
      <c r="DTT8" s="1434"/>
      <c r="DTU8" s="1434"/>
      <c r="DTV8" s="1434"/>
      <c r="DTW8" s="1434"/>
      <c r="DTX8" s="1434"/>
      <c r="DTY8" s="1434"/>
      <c r="DTZ8" s="1434"/>
      <c r="DUA8" s="1434"/>
      <c r="DUB8" s="1434"/>
      <c r="DUC8" s="1434"/>
      <c r="DUD8" s="1434"/>
      <c r="DUE8" s="1434"/>
      <c r="DUF8" s="1434"/>
      <c r="DUG8" s="1434"/>
      <c r="DUH8" s="1434"/>
      <c r="DUI8" s="1434"/>
      <c r="DUJ8" s="1434"/>
      <c r="DUK8" s="1434"/>
      <c r="DUL8" s="1434"/>
      <c r="DUM8" s="1434"/>
      <c r="DUN8" s="1434"/>
      <c r="DUO8" s="1434"/>
      <c r="DUP8" s="1434"/>
      <c r="DUQ8" s="1434"/>
      <c r="DUR8" s="1434"/>
      <c r="DUS8" s="1434"/>
      <c r="DUT8" s="1434"/>
      <c r="DUU8" s="1434"/>
      <c r="DUV8" s="1434"/>
      <c r="DUW8" s="1434"/>
      <c r="DUX8" s="1434"/>
      <c r="DUY8" s="1434"/>
      <c r="DUZ8" s="1434"/>
      <c r="DVA8" s="1434"/>
      <c r="DVB8" s="1434"/>
      <c r="DVC8" s="1434"/>
      <c r="DVD8" s="1434"/>
      <c r="DVE8" s="1434"/>
      <c r="DVF8" s="1434"/>
      <c r="DVG8" s="1434"/>
      <c r="DVH8" s="1434"/>
      <c r="DVI8" s="1434"/>
      <c r="DVJ8" s="1434"/>
      <c r="DVK8" s="1434"/>
      <c r="DVL8" s="1434"/>
      <c r="DVM8" s="1434"/>
      <c r="DVN8" s="1434"/>
      <c r="DVO8" s="1434"/>
      <c r="DVP8" s="1434"/>
      <c r="DVQ8" s="1434"/>
      <c r="DVR8" s="1434"/>
      <c r="DVS8" s="1434"/>
      <c r="DVT8" s="1434"/>
      <c r="DVU8" s="1434"/>
      <c r="DVV8" s="1434"/>
      <c r="DVW8" s="1434"/>
      <c r="DVX8" s="1434"/>
      <c r="DVY8" s="1434"/>
      <c r="DVZ8" s="1434"/>
      <c r="DWA8" s="1434"/>
      <c r="DWB8" s="1434"/>
      <c r="DWC8" s="1434"/>
      <c r="DWD8" s="1434"/>
      <c r="DWE8" s="1434"/>
      <c r="DWF8" s="1434"/>
      <c r="DWG8" s="1434"/>
      <c r="DWH8" s="1434"/>
      <c r="DWI8" s="1434"/>
      <c r="DWJ8" s="1434"/>
      <c r="DWK8" s="1434"/>
      <c r="DWL8" s="1434"/>
      <c r="DWM8" s="1434"/>
      <c r="DWN8" s="1434"/>
      <c r="DWO8" s="1434"/>
      <c r="DWP8" s="1434"/>
      <c r="DWQ8" s="1434"/>
      <c r="DWR8" s="1434"/>
      <c r="DWS8" s="1434"/>
      <c r="DWT8" s="1434"/>
      <c r="DWU8" s="1434"/>
      <c r="DWV8" s="1434"/>
      <c r="DWW8" s="1434"/>
      <c r="DWX8" s="1434"/>
      <c r="DWY8" s="1434"/>
      <c r="DWZ8" s="1434"/>
      <c r="DXA8" s="1434"/>
      <c r="DXB8" s="1434"/>
      <c r="DXC8" s="1434"/>
      <c r="DXD8" s="1434"/>
      <c r="DXE8" s="1434"/>
      <c r="DXF8" s="1434"/>
      <c r="DXG8" s="1434"/>
      <c r="DXH8" s="1434"/>
      <c r="DXI8" s="1434"/>
      <c r="DXJ8" s="1434"/>
      <c r="DXK8" s="1434"/>
      <c r="DXL8" s="1434"/>
      <c r="DXM8" s="1434"/>
      <c r="DXN8" s="1434"/>
      <c r="DXO8" s="1434"/>
      <c r="DXP8" s="1434"/>
      <c r="DXQ8" s="1434"/>
      <c r="DXR8" s="1434"/>
      <c r="DXS8" s="1434"/>
      <c r="DXT8" s="1434"/>
      <c r="DXU8" s="1434"/>
      <c r="DXV8" s="1434"/>
      <c r="DXW8" s="1434"/>
      <c r="DXX8" s="1434"/>
      <c r="DXY8" s="1434"/>
      <c r="DXZ8" s="1434"/>
      <c r="DYA8" s="1434"/>
      <c r="DYB8" s="1434"/>
      <c r="DYC8" s="1434"/>
      <c r="DYD8" s="1434"/>
      <c r="DYE8" s="1434"/>
      <c r="DYF8" s="1434"/>
      <c r="DYG8" s="1434"/>
      <c r="DYH8" s="1434"/>
      <c r="DYI8" s="1434"/>
      <c r="DYJ8" s="1434"/>
      <c r="DYK8" s="1434"/>
      <c r="DYL8" s="1434"/>
      <c r="DYM8" s="1434"/>
      <c r="DYN8" s="1434"/>
      <c r="DYO8" s="1434"/>
      <c r="DYP8" s="1434"/>
      <c r="DYQ8" s="1434"/>
      <c r="DYR8" s="1434"/>
      <c r="DYS8" s="1434"/>
      <c r="DYT8" s="1434"/>
      <c r="DYU8" s="1434"/>
      <c r="DYV8" s="1434"/>
      <c r="DYW8" s="1434"/>
      <c r="DYX8" s="1434"/>
      <c r="DYY8" s="1434"/>
      <c r="DYZ8" s="1434"/>
      <c r="DZA8" s="1434"/>
      <c r="DZB8" s="1434"/>
      <c r="DZC8" s="1434"/>
      <c r="DZD8" s="1434"/>
      <c r="DZE8" s="1434"/>
      <c r="DZF8" s="1434"/>
      <c r="DZG8" s="1434"/>
      <c r="DZH8" s="1434"/>
      <c r="DZI8" s="1434"/>
      <c r="DZJ8" s="1434"/>
      <c r="DZK8" s="1434"/>
      <c r="DZL8" s="1434"/>
      <c r="DZM8" s="1434"/>
      <c r="DZN8" s="1434"/>
      <c r="DZO8" s="1434"/>
      <c r="DZP8" s="1434"/>
      <c r="DZQ8" s="1434"/>
      <c r="DZR8" s="1434"/>
      <c r="DZS8" s="1434"/>
      <c r="DZT8" s="1434"/>
      <c r="DZU8" s="1434"/>
      <c r="DZV8" s="1434"/>
      <c r="DZW8" s="1434"/>
      <c r="DZX8" s="1434"/>
      <c r="DZY8" s="1434"/>
      <c r="DZZ8" s="1434"/>
      <c r="EAA8" s="1434"/>
      <c r="EAB8" s="1434"/>
      <c r="EAC8" s="1434"/>
      <c r="EAD8" s="1434"/>
      <c r="EAE8" s="1434"/>
      <c r="EAF8" s="1434"/>
      <c r="EAG8" s="1434"/>
      <c r="EAH8" s="1434"/>
      <c r="EAI8" s="1434"/>
      <c r="EAJ8" s="1434"/>
      <c r="EAK8" s="1434"/>
      <c r="EAL8" s="1434"/>
      <c r="EAM8" s="1434"/>
      <c r="EAN8" s="1434"/>
      <c r="EAO8" s="1434"/>
      <c r="EAP8" s="1434"/>
      <c r="EAQ8" s="1434"/>
      <c r="EAR8" s="1434"/>
      <c r="EAS8" s="1434"/>
      <c r="EAT8" s="1434"/>
      <c r="EAU8" s="1434"/>
      <c r="EAV8" s="1434"/>
      <c r="EAW8" s="1434"/>
      <c r="EAX8" s="1434"/>
      <c r="EAY8" s="1434"/>
      <c r="EAZ8" s="1434"/>
      <c r="EBA8" s="1434"/>
      <c r="EBB8" s="1434"/>
      <c r="EBC8" s="1434"/>
      <c r="EBD8" s="1434"/>
      <c r="EBE8" s="1434"/>
      <c r="EBF8" s="1434"/>
      <c r="EBG8" s="1434"/>
      <c r="EBH8" s="1434"/>
      <c r="EBI8" s="1434"/>
      <c r="EBJ8" s="1434"/>
      <c r="EBK8" s="1434"/>
      <c r="EBL8" s="1434"/>
      <c r="EBM8" s="1434"/>
      <c r="EBN8" s="1434"/>
      <c r="EBO8" s="1434"/>
      <c r="EBP8" s="1434"/>
      <c r="EBQ8" s="1434"/>
      <c r="EBR8" s="1434"/>
      <c r="EBS8" s="1434"/>
      <c r="EBT8" s="1434"/>
      <c r="EBU8" s="1434"/>
      <c r="EBV8" s="1434"/>
      <c r="EBW8" s="1434"/>
      <c r="EBX8" s="1434"/>
      <c r="EBY8" s="1434"/>
      <c r="EBZ8" s="1434"/>
      <c r="ECA8" s="1434"/>
      <c r="ECB8" s="1434"/>
      <c r="ECC8" s="1434"/>
      <c r="ECD8" s="1434"/>
      <c r="ECE8" s="1434"/>
      <c r="ECF8" s="1434"/>
      <c r="ECG8" s="1434"/>
      <c r="ECH8" s="1434"/>
      <c r="ECI8" s="1434"/>
      <c r="ECJ8" s="1434"/>
      <c r="ECK8" s="1434"/>
      <c r="ECL8" s="1434"/>
      <c r="ECM8" s="1434"/>
      <c r="ECN8" s="1434"/>
      <c r="ECO8" s="1434"/>
      <c r="ECP8" s="1434"/>
      <c r="ECQ8" s="1434"/>
      <c r="ECR8" s="1434"/>
      <c r="ECS8" s="1434"/>
      <c r="ECT8" s="1434"/>
      <c r="ECU8" s="1434"/>
      <c r="ECV8" s="1434"/>
      <c r="ECW8" s="1434"/>
      <c r="ECX8" s="1434"/>
      <c r="ECY8" s="1434"/>
      <c r="ECZ8" s="1434"/>
      <c r="EDA8" s="1434"/>
      <c r="EDB8" s="1434"/>
      <c r="EDC8" s="1434"/>
      <c r="EDD8" s="1434"/>
      <c r="EDE8" s="1434"/>
      <c r="EDF8" s="1434"/>
      <c r="EDG8" s="1434"/>
      <c r="EDH8" s="1434"/>
      <c r="EDI8" s="1434"/>
      <c r="EDJ8" s="1434"/>
      <c r="EDK8" s="1434"/>
      <c r="EDL8" s="1434"/>
      <c r="EDM8" s="1434"/>
      <c r="EDN8" s="1434"/>
      <c r="EDO8" s="1434"/>
      <c r="EDP8" s="1434"/>
      <c r="EDQ8" s="1434"/>
      <c r="EDR8" s="1434"/>
      <c r="EDS8" s="1434"/>
      <c r="EDT8" s="1434"/>
      <c r="EDU8" s="1434"/>
      <c r="EDV8" s="1434"/>
      <c r="EDW8" s="1434"/>
      <c r="EDX8" s="1434"/>
      <c r="EDY8" s="1434"/>
      <c r="EDZ8" s="1434"/>
      <c r="EEA8" s="1434"/>
      <c r="EEB8" s="1434"/>
      <c r="EEC8" s="1434"/>
      <c r="EED8" s="1434"/>
      <c r="EEE8" s="1434"/>
      <c r="EEF8" s="1434"/>
      <c r="EEG8" s="1434"/>
      <c r="EEH8" s="1434"/>
      <c r="EEI8" s="1434"/>
      <c r="EEJ8" s="1434"/>
      <c r="EEK8" s="1434"/>
      <c r="EEL8" s="1434"/>
      <c r="EEM8" s="1434"/>
      <c r="EEN8" s="1434"/>
      <c r="EEO8" s="1434"/>
      <c r="EEP8" s="1434"/>
      <c r="EEQ8" s="1434"/>
      <c r="EER8" s="1434"/>
      <c r="EES8" s="1434"/>
      <c r="EET8" s="1434"/>
      <c r="EEU8" s="1434"/>
      <c r="EEV8" s="1434"/>
      <c r="EEW8" s="1434"/>
      <c r="EEX8" s="1434"/>
      <c r="EEY8" s="1434"/>
      <c r="EEZ8" s="1434"/>
      <c r="EFA8" s="1434"/>
      <c r="EFB8" s="1434"/>
      <c r="EFC8" s="1434"/>
      <c r="EFD8" s="1434"/>
      <c r="EFE8" s="1434"/>
      <c r="EFF8" s="1434"/>
      <c r="EFG8" s="1434"/>
      <c r="EFH8" s="1434"/>
      <c r="EFI8" s="1434"/>
      <c r="EFJ8" s="1434"/>
      <c r="EFK8" s="1434"/>
      <c r="EFL8" s="1434"/>
      <c r="EFM8" s="1434"/>
      <c r="EFN8" s="1434"/>
      <c r="EFO8" s="1434"/>
      <c r="EFP8" s="1434"/>
      <c r="EFQ8" s="1434"/>
      <c r="EFR8" s="1434"/>
      <c r="EFS8" s="1434"/>
      <c r="EFT8" s="1434"/>
      <c r="EFU8" s="1434"/>
      <c r="EFV8" s="1434"/>
      <c r="EFW8" s="1434"/>
      <c r="EFX8" s="1434"/>
      <c r="EFY8" s="1434"/>
      <c r="EFZ8" s="1434"/>
      <c r="EGA8" s="1434"/>
      <c r="EGB8" s="1434"/>
      <c r="EGC8" s="1434"/>
      <c r="EGD8" s="1434"/>
      <c r="EGE8" s="1434"/>
      <c r="EGF8" s="1434"/>
      <c r="EGG8" s="1434"/>
      <c r="EGH8" s="1434"/>
      <c r="EGI8" s="1434"/>
      <c r="EGJ8" s="1434"/>
      <c r="EGK8" s="1434"/>
      <c r="EGL8" s="1434"/>
      <c r="EGM8" s="1434"/>
      <c r="EGN8" s="1434"/>
      <c r="EGO8" s="1434"/>
      <c r="EGP8" s="1434"/>
      <c r="EGQ8" s="1434"/>
      <c r="EGR8" s="1434"/>
      <c r="EGS8" s="1434"/>
      <c r="EGT8" s="1434"/>
      <c r="EGU8" s="1434"/>
      <c r="EGV8" s="1434"/>
      <c r="EGW8" s="1434"/>
      <c r="EGX8" s="1434"/>
      <c r="EGY8" s="1434"/>
      <c r="EGZ8" s="1434"/>
      <c r="EHA8" s="1434"/>
      <c r="EHB8" s="1434"/>
      <c r="EHC8" s="1434"/>
      <c r="EHD8" s="1434"/>
      <c r="EHE8" s="1434"/>
      <c r="EHF8" s="1434"/>
      <c r="EHG8" s="1434"/>
      <c r="EHH8" s="1434"/>
      <c r="EHI8" s="1434"/>
      <c r="EHJ8" s="1434"/>
      <c r="EHK8" s="1434"/>
      <c r="EHL8" s="1434"/>
      <c r="EHM8" s="1434"/>
      <c r="EHN8" s="1434"/>
      <c r="EHO8" s="1434"/>
      <c r="EHP8" s="1434"/>
      <c r="EHQ8" s="1434"/>
      <c r="EHR8" s="1434"/>
      <c r="EHS8" s="1434"/>
      <c r="EHT8" s="1434"/>
      <c r="EHU8" s="1434"/>
      <c r="EHV8" s="1434"/>
      <c r="EHW8" s="1434"/>
      <c r="EHX8" s="1434"/>
      <c r="EHY8" s="1434"/>
      <c r="EHZ8" s="1434"/>
      <c r="EIA8" s="1434"/>
      <c r="EIB8" s="1434"/>
      <c r="EIC8" s="1434"/>
      <c r="EID8" s="1434"/>
      <c r="EIE8" s="1434"/>
      <c r="EIF8" s="1434"/>
      <c r="EIG8" s="1434"/>
      <c r="EIH8" s="1434"/>
      <c r="EII8" s="1434"/>
      <c r="EIJ8" s="1434"/>
      <c r="EIK8" s="1434"/>
      <c r="EIL8" s="1434"/>
      <c r="EIM8" s="1434"/>
      <c r="EIN8" s="1434"/>
      <c r="EIO8" s="1434"/>
      <c r="EIP8" s="1434"/>
      <c r="EIQ8" s="1434"/>
      <c r="EIR8" s="1434"/>
      <c r="EIS8" s="1434"/>
      <c r="EIT8" s="1434"/>
      <c r="EIU8" s="1434"/>
      <c r="EIV8" s="1434"/>
      <c r="EIW8" s="1434"/>
      <c r="EIX8" s="1434"/>
      <c r="EIY8" s="1434"/>
      <c r="EIZ8" s="1434"/>
      <c r="EJA8" s="1434"/>
      <c r="EJB8" s="1434"/>
      <c r="EJC8" s="1434"/>
      <c r="EJD8" s="1434"/>
      <c r="EJE8" s="1434"/>
      <c r="EJF8" s="1434"/>
      <c r="EJG8" s="1434"/>
      <c r="EJH8" s="1434"/>
      <c r="EJI8" s="1434"/>
      <c r="EJJ8" s="1434"/>
      <c r="EJK8" s="1434"/>
      <c r="EJL8" s="1434"/>
      <c r="EJM8" s="1434"/>
      <c r="EJN8" s="1434"/>
      <c r="EJO8" s="1434"/>
      <c r="EJP8" s="1434"/>
      <c r="EJQ8" s="1434"/>
      <c r="EJR8" s="1434"/>
      <c r="EJS8" s="1434"/>
      <c r="EJT8" s="1434"/>
      <c r="EJU8" s="1434"/>
      <c r="EJV8" s="1434"/>
      <c r="EJW8" s="1434"/>
      <c r="EJX8" s="1434"/>
      <c r="EJY8" s="1434"/>
      <c r="EJZ8" s="1434"/>
      <c r="EKA8" s="1434"/>
      <c r="EKB8" s="1434"/>
      <c r="EKC8" s="1434"/>
      <c r="EKD8" s="1434"/>
      <c r="EKE8" s="1434"/>
      <c r="EKF8" s="1434"/>
      <c r="EKG8" s="1434"/>
      <c r="EKH8" s="1434"/>
      <c r="EKI8" s="1434"/>
      <c r="EKJ8" s="1434"/>
      <c r="EKK8" s="1434"/>
      <c r="EKL8" s="1434"/>
      <c r="EKM8" s="1434"/>
      <c r="EKN8" s="1434"/>
      <c r="EKO8" s="1434"/>
      <c r="EKP8" s="1434"/>
      <c r="EKQ8" s="1434"/>
      <c r="EKR8" s="1434"/>
      <c r="EKS8" s="1434"/>
      <c r="EKT8" s="1434"/>
      <c r="EKU8" s="1434"/>
      <c r="EKV8" s="1434"/>
      <c r="EKW8" s="1434"/>
      <c r="EKX8" s="1434"/>
      <c r="EKY8" s="1434"/>
      <c r="EKZ8" s="1434"/>
      <c r="ELA8" s="1434"/>
      <c r="ELB8" s="1434"/>
      <c r="ELC8" s="1434"/>
      <c r="ELD8" s="1434"/>
      <c r="ELE8" s="1434"/>
      <c r="ELF8" s="1434"/>
      <c r="ELG8" s="1434"/>
      <c r="ELH8" s="1434"/>
      <c r="ELI8" s="1434"/>
      <c r="ELJ8" s="1434"/>
      <c r="ELK8" s="1434"/>
      <c r="ELL8" s="1434"/>
      <c r="ELM8" s="1434"/>
      <c r="ELN8" s="1434"/>
      <c r="ELO8" s="1434"/>
      <c r="ELP8" s="1434"/>
      <c r="ELQ8" s="1434"/>
      <c r="ELR8" s="1434"/>
      <c r="ELS8" s="1434"/>
      <c r="ELT8" s="1434"/>
      <c r="ELU8" s="1434"/>
      <c r="ELV8" s="1434"/>
      <c r="ELW8" s="1434"/>
      <c r="ELX8" s="1434"/>
      <c r="ELY8" s="1434"/>
      <c r="ELZ8" s="1434"/>
      <c r="EMA8" s="1434"/>
      <c r="EMB8" s="1434"/>
      <c r="EMC8" s="1434"/>
      <c r="EMD8" s="1434"/>
      <c r="EME8" s="1434"/>
      <c r="EMF8" s="1434"/>
      <c r="EMG8" s="1434"/>
      <c r="EMH8" s="1434"/>
      <c r="EMI8" s="1434"/>
      <c r="EMJ8" s="1434"/>
      <c r="EMK8" s="1434"/>
      <c r="EML8" s="1434"/>
      <c r="EMM8" s="1434"/>
      <c r="EMN8" s="1434"/>
      <c r="EMO8" s="1434"/>
      <c r="EMP8" s="1434"/>
      <c r="EMQ8" s="1434"/>
      <c r="EMR8" s="1434"/>
      <c r="EMS8" s="1434"/>
      <c r="EMT8" s="1434"/>
      <c r="EMU8" s="1434"/>
      <c r="EMV8" s="1434"/>
      <c r="EMW8" s="1434"/>
      <c r="EMX8" s="1434"/>
      <c r="EMY8" s="1434"/>
      <c r="EMZ8" s="1434"/>
      <c r="ENA8" s="1434"/>
      <c r="ENB8" s="1434"/>
      <c r="ENC8" s="1434"/>
      <c r="END8" s="1434"/>
      <c r="ENE8" s="1434"/>
      <c r="ENF8" s="1434"/>
      <c r="ENG8" s="1434"/>
      <c r="ENH8" s="1434"/>
      <c r="ENI8" s="1434"/>
      <c r="ENJ8" s="1434"/>
      <c r="ENK8" s="1434"/>
      <c r="ENL8" s="1434"/>
      <c r="ENM8" s="1434"/>
      <c r="ENN8" s="1434"/>
      <c r="ENO8" s="1434"/>
      <c r="ENP8" s="1434"/>
      <c r="ENQ8" s="1434"/>
      <c r="ENR8" s="1434"/>
      <c r="ENS8" s="1434"/>
      <c r="ENT8" s="1434"/>
      <c r="ENU8" s="1434"/>
      <c r="ENV8" s="1434"/>
      <c r="ENW8" s="1434"/>
      <c r="ENX8" s="1434"/>
      <c r="ENY8" s="1434"/>
      <c r="ENZ8" s="1434"/>
      <c r="EOA8" s="1434"/>
      <c r="EOB8" s="1434"/>
      <c r="EOC8" s="1434"/>
      <c r="EOD8" s="1434"/>
      <c r="EOE8" s="1434"/>
      <c r="EOF8" s="1434"/>
      <c r="EOG8" s="1434"/>
      <c r="EOH8" s="1434"/>
      <c r="EOI8" s="1434"/>
      <c r="EOJ8" s="1434"/>
      <c r="EOK8" s="1434"/>
      <c r="EOL8" s="1434"/>
      <c r="EOM8" s="1434"/>
      <c r="EON8" s="1434"/>
      <c r="EOO8" s="1434"/>
      <c r="EOP8" s="1434"/>
      <c r="EOQ8" s="1434"/>
      <c r="EOR8" s="1434"/>
      <c r="EOS8" s="1434"/>
      <c r="EOT8" s="1434"/>
      <c r="EOU8" s="1434"/>
      <c r="EOV8" s="1434"/>
      <c r="EOW8" s="1434"/>
      <c r="EOX8" s="1434"/>
      <c r="EOY8" s="1434"/>
      <c r="EOZ8" s="1434"/>
      <c r="EPA8" s="1434"/>
      <c r="EPB8" s="1434"/>
      <c r="EPC8" s="1434"/>
      <c r="EPD8" s="1434"/>
      <c r="EPE8" s="1434"/>
      <c r="EPF8" s="1434"/>
      <c r="EPG8" s="1434"/>
      <c r="EPH8" s="1434"/>
      <c r="EPI8" s="1434"/>
      <c r="EPJ8" s="1434"/>
      <c r="EPK8" s="1434"/>
      <c r="EPL8" s="1434"/>
      <c r="EPM8" s="1434"/>
      <c r="EPN8" s="1434"/>
      <c r="EPO8" s="1434"/>
      <c r="EPP8" s="1434"/>
      <c r="EPQ8" s="1434"/>
      <c r="EPR8" s="1434"/>
      <c r="EPS8" s="1434"/>
      <c r="EPT8" s="1434"/>
      <c r="EPU8" s="1434"/>
      <c r="EPV8" s="1434"/>
      <c r="EPW8" s="1434"/>
      <c r="EPX8" s="1434"/>
      <c r="EPY8" s="1434"/>
      <c r="EPZ8" s="1434"/>
      <c r="EQA8" s="1434"/>
      <c r="EQB8" s="1434"/>
      <c r="EQC8" s="1434"/>
      <c r="EQD8" s="1434"/>
      <c r="EQE8" s="1434"/>
      <c r="EQF8" s="1434"/>
      <c r="EQG8" s="1434"/>
      <c r="EQH8" s="1434"/>
      <c r="EQI8" s="1434"/>
      <c r="EQJ8" s="1434"/>
      <c r="EQK8" s="1434"/>
      <c r="EQL8" s="1434"/>
      <c r="EQM8" s="1434"/>
      <c r="EQN8" s="1434"/>
      <c r="EQO8" s="1434"/>
      <c r="EQP8" s="1434"/>
      <c r="EQQ8" s="1434"/>
      <c r="EQR8" s="1434"/>
      <c r="EQS8" s="1434"/>
      <c r="EQT8" s="1434"/>
      <c r="EQU8" s="1434"/>
      <c r="EQV8" s="1434"/>
      <c r="EQW8" s="1434"/>
      <c r="EQX8" s="1434"/>
      <c r="EQY8" s="1434"/>
      <c r="EQZ8" s="1434"/>
      <c r="ERA8" s="1434"/>
      <c r="ERB8" s="1434"/>
      <c r="ERC8" s="1434"/>
      <c r="ERD8" s="1434"/>
      <c r="ERE8" s="1434"/>
      <c r="ERF8" s="1434"/>
      <c r="ERG8" s="1434"/>
      <c r="ERH8" s="1434"/>
      <c r="ERI8" s="1434"/>
      <c r="ERJ8" s="1434"/>
      <c r="ERK8" s="1434"/>
      <c r="ERL8" s="1434"/>
      <c r="ERM8" s="1434"/>
      <c r="ERN8" s="1434"/>
      <c r="ERO8" s="1434"/>
      <c r="ERP8" s="1434"/>
      <c r="ERQ8" s="1434"/>
      <c r="ERR8" s="1434"/>
      <c r="ERS8" s="1434"/>
      <c r="ERT8" s="1434"/>
      <c r="ERU8" s="1434"/>
      <c r="ERV8" s="1434"/>
      <c r="ERW8" s="1434"/>
      <c r="ERX8" s="1434"/>
      <c r="ERY8" s="1434"/>
      <c r="ERZ8" s="1434"/>
      <c r="ESA8" s="1434"/>
      <c r="ESB8" s="1434"/>
      <c r="ESC8" s="1434"/>
      <c r="ESD8" s="1434"/>
      <c r="ESE8" s="1434"/>
      <c r="ESF8" s="1434"/>
      <c r="ESG8" s="1434"/>
      <c r="ESH8" s="1434"/>
      <c r="ESI8" s="1434"/>
      <c r="ESJ8" s="1434"/>
      <c r="ESK8" s="1434"/>
      <c r="ESL8" s="1434"/>
      <c r="ESM8" s="1434"/>
      <c r="ESN8" s="1434"/>
      <c r="ESO8" s="1434"/>
      <c r="ESP8" s="1434"/>
      <c r="ESQ8" s="1434"/>
      <c r="ESR8" s="1434"/>
      <c r="ESS8" s="1434"/>
      <c r="EST8" s="1434"/>
      <c r="ESU8" s="1434"/>
      <c r="ESV8" s="1434"/>
      <c r="ESW8" s="1434"/>
      <c r="ESX8" s="1434"/>
      <c r="ESY8" s="1434"/>
      <c r="ESZ8" s="1434"/>
      <c r="ETA8" s="1434"/>
      <c r="ETB8" s="1434"/>
      <c r="ETC8" s="1434"/>
      <c r="ETD8" s="1434"/>
      <c r="ETE8" s="1434"/>
      <c r="ETF8" s="1434"/>
      <c r="ETG8" s="1434"/>
      <c r="ETH8" s="1434"/>
      <c r="ETI8" s="1434"/>
      <c r="ETJ8" s="1434"/>
      <c r="ETK8" s="1434"/>
      <c r="ETL8" s="1434"/>
      <c r="ETM8" s="1434"/>
      <c r="ETN8" s="1434"/>
      <c r="ETO8" s="1434"/>
      <c r="ETP8" s="1434"/>
      <c r="ETQ8" s="1434"/>
      <c r="ETR8" s="1434"/>
      <c r="ETS8" s="1434"/>
      <c r="ETT8" s="1434"/>
      <c r="ETU8" s="1434"/>
      <c r="ETV8" s="1434"/>
      <c r="ETW8" s="1434"/>
      <c r="ETX8" s="1434"/>
      <c r="ETY8" s="1434"/>
      <c r="ETZ8" s="1434"/>
      <c r="EUA8" s="1434"/>
      <c r="EUB8" s="1434"/>
      <c r="EUC8" s="1434"/>
      <c r="EUD8" s="1434"/>
      <c r="EUE8" s="1434"/>
      <c r="EUF8" s="1434"/>
      <c r="EUG8" s="1434"/>
      <c r="EUH8" s="1434"/>
      <c r="EUI8" s="1434"/>
      <c r="EUJ8" s="1434"/>
      <c r="EUK8" s="1434"/>
      <c r="EUL8" s="1434"/>
      <c r="EUM8" s="1434"/>
      <c r="EUN8" s="1434"/>
      <c r="EUO8" s="1434"/>
      <c r="EUP8" s="1434"/>
      <c r="EUQ8" s="1434"/>
      <c r="EUR8" s="1434"/>
      <c r="EUS8" s="1434"/>
      <c r="EUT8" s="1434"/>
      <c r="EUU8" s="1434"/>
      <c r="EUV8" s="1434"/>
      <c r="EUW8" s="1434"/>
      <c r="EUX8" s="1434"/>
      <c r="EUY8" s="1434"/>
      <c r="EUZ8" s="1434"/>
      <c r="EVA8" s="1434"/>
      <c r="EVB8" s="1434"/>
      <c r="EVC8" s="1434"/>
      <c r="EVD8" s="1434"/>
      <c r="EVE8" s="1434"/>
      <c r="EVF8" s="1434"/>
      <c r="EVG8" s="1434"/>
      <c r="EVH8" s="1434"/>
      <c r="EVI8" s="1434"/>
      <c r="EVJ8" s="1434"/>
      <c r="EVK8" s="1434"/>
      <c r="EVL8" s="1434"/>
      <c r="EVM8" s="1434"/>
      <c r="EVN8" s="1434"/>
      <c r="EVO8" s="1434"/>
      <c r="EVP8" s="1434"/>
      <c r="EVQ8" s="1434"/>
      <c r="EVR8" s="1434"/>
      <c r="EVS8" s="1434"/>
      <c r="EVT8" s="1434"/>
      <c r="EVU8" s="1434"/>
      <c r="EVV8" s="1434"/>
      <c r="EVW8" s="1434"/>
      <c r="EVX8" s="1434"/>
      <c r="EVY8" s="1434"/>
      <c r="EVZ8" s="1434"/>
      <c r="EWA8" s="1434"/>
      <c r="EWB8" s="1434"/>
      <c r="EWC8" s="1434"/>
      <c r="EWD8" s="1434"/>
      <c r="EWE8" s="1434"/>
      <c r="EWF8" s="1434"/>
      <c r="EWG8" s="1434"/>
      <c r="EWH8" s="1434"/>
      <c r="EWI8" s="1434"/>
      <c r="EWJ8" s="1434"/>
      <c r="EWK8" s="1434"/>
      <c r="EWL8" s="1434"/>
      <c r="EWM8" s="1434"/>
      <c r="EWN8" s="1434"/>
      <c r="EWO8" s="1434"/>
      <c r="EWP8" s="1434"/>
      <c r="EWQ8" s="1434"/>
      <c r="EWR8" s="1434"/>
      <c r="EWS8" s="1434"/>
      <c r="EWT8" s="1434"/>
      <c r="EWU8" s="1434"/>
      <c r="EWV8" s="1434"/>
      <c r="EWW8" s="1434"/>
      <c r="EWX8" s="1434"/>
      <c r="EWY8" s="1434"/>
      <c r="EWZ8" s="1434"/>
      <c r="EXA8" s="1434"/>
      <c r="EXB8" s="1434"/>
      <c r="EXC8" s="1434"/>
      <c r="EXD8" s="1434"/>
      <c r="EXE8" s="1434"/>
      <c r="EXF8" s="1434"/>
      <c r="EXG8" s="1434"/>
      <c r="EXH8" s="1434"/>
      <c r="EXI8" s="1434"/>
      <c r="EXJ8" s="1434"/>
      <c r="EXK8" s="1434"/>
      <c r="EXL8" s="1434"/>
      <c r="EXM8" s="1434"/>
      <c r="EXN8" s="1434"/>
      <c r="EXO8" s="1434"/>
      <c r="EXP8" s="1434"/>
      <c r="EXQ8" s="1434"/>
      <c r="EXR8" s="1434"/>
      <c r="EXS8" s="1434"/>
      <c r="EXT8" s="1434"/>
      <c r="EXU8" s="1434"/>
      <c r="EXV8" s="1434"/>
      <c r="EXW8" s="1434"/>
      <c r="EXX8" s="1434"/>
      <c r="EXY8" s="1434"/>
      <c r="EXZ8" s="1434"/>
      <c r="EYA8" s="1434"/>
      <c r="EYB8" s="1434"/>
      <c r="EYC8" s="1434"/>
      <c r="EYD8" s="1434"/>
      <c r="EYE8" s="1434"/>
      <c r="EYF8" s="1434"/>
      <c r="EYG8" s="1434"/>
      <c r="EYH8" s="1434"/>
      <c r="EYI8" s="1434"/>
      <c r="EYJ8" s="1434"/>
      <c r="EYK8" s="1434"/>
      <c r="EYL8" s="1434"/>
      <c r="EYM8" s="1434"/>
      <c r="EYN8" s="1434"/>
      <c r="EYO8" s="1434"/>
      <c r="EYP8" s="1434"/>
      <c r="EYQ8" s="1434"/>
      <c r="EYR8" s="1434"/>
      <c r="EYS8" s="1434"/>
      <c r="EYT8" s="1434"/>
      <c r="EYU8" s="1434"/>
      <c r="EYV8" s="1434"/>
      <c r="EYW8" s="1434"/>
      <c r="EYX8" s="1434"/>
      <c r="EYY8" s="1434"/>
      <c r="EYZ8" s="1434"/>
      <c r="EZA8" s="1434"/>
      <c r="EZB8" s="1434"/>
      <c r="EZC8" s="1434"/>
      <c r="EZD8" s="1434"/>
      <c r="EZE8" s="1434"/>
      <c r="EZF8" s="1434"/>
      <c r="EZG8" s="1434"/>
      <c r="EZH8" s="1434"/>
      <c r="EZI8" s="1434"/>
      <c r="EZJ8" s="1434"/>
      <c r="EZK8" s="1434"/>
      <c r="EZL8" s="1434"/>
      <c r="EZM8" s="1434"/>
      <c r="EZN8" s="1434"/>
      <c r="EZO8" s="1434"/>
      <c r="EZP8" s="1434"/>
      <c r="EZQ8" s="1434"/>
      <c r="EZR8" s="1434"/>
      <c r="EZS8" s="1434"/>
      <c r="EZT8" s="1434"/>
      <c r="EZU8" s="1434"/>
      <c r="EZV8" s="1434"/>
      <c r="EZW8" s="1434"/>
      <c r="EZX8" s="1434"/>
      <c r="EZY8" s="1434"/>
      <c r="EZZ8" s="1434"/>
      <c r="FAA8" s="1434"/>
      <c r="FAB8" s="1434"/>
      <c r="FAC8" s="1434"/>
      <c r="FAD8" s="1434"/>
      <c r="FAE8" s="1434"/>
      <c r="FAF8" s="1434"/>
      <c r="FAG8" s="1434"/>
      <c r="FAH8" s="1434"/>
      <c r="FAI8" s="1434"/>
      <c r="FAJ8" s="1434"/>
      <c r="FAK8" s="1434"/>
      <c r="FAL8" s="1434"/>
      <c r="FAM8" s="1434"/>
      <c r="FAN8" s="1434"/>
      <c r="FAO8" s="1434"/>
      <c r="FAP8" s="1434"/>
      <c r="FAQ8" s="1434"/>
      <c r="FAR8" s="1434"/>
      <c r="FAS8" s="1434"/>
      <c r="FAT8" s="1434"/>
      <c r="FAU8" s="1434"/>
      <c r="FAV8" s="1434"/>
      <c r="FAW8" s="1434"/>
      <c r="FAX8" s="1434"/>
      <c r="FAY8" s="1434"/>
      <c r="FAZ8" s="1434"/>
      <c r="FBA8" s="1434"/>
      <c r="FBB8" s="1434"/>
      <c r="FBC8" s="1434"/>
      <c r="FBD8" s="1434"/>
      <c r="FBE8" s="1434"/>
      <c r="FBF8" s="1434"/>
      <c r="FBG8" s="1434"/>
      <c r="FBH8" s="1434"/>
      <c r="FBI8" s="1434"/>
      <c r="FBJ8" s="1434"/>
      <c r="FBK8" s="1434"/>
      <c r="FBL8" s="1434"/>
      <c r="FBM8" s="1434"/>
      <c r="FBN8" s="1434"/>
      <c r="FBO8" s="1434"/>
      <c r="FBP8" s="1434"/>
      <c r="FBQ8" s="1434"/>
      <c r="FBR8" s="1434"/>
      <c r="FBS8" s="1434"/>
      <c r="FBT8" s="1434"/>
      <c r="FBU8" s="1434"/>
      <c r="FBV8" s="1434"/>
      <c r="FBW8" s="1434"/>
      <c r="FBX8" s="1434"/>
      <c r="FBY8" s="1434"/>
      <c r="FBZ8" s="1434"/>
      <c r="FCA8" s="1434"/>
      <c r="FCB8" s="1434"/>
      <c r="FCC8" s="1434"/>
      <c r="FCD8" s="1434"/>
      <c r="FCE8" s="1434"/>
      <c r="FCF8" s="1434"/>
      <c r="FCG8" s="1434"/>
      <c r="FCH8" s="1434"/>
      <c r="FCI8" s="1434"/>
      <c r="FCJ8" s="1434"/>
      <c r="FCK8" s="1434"/>
      <c r="FCL8" s="1434"/>
      <c r="FCM8" s="1434"/>
      <c r="FCN8" s="1434"/>
      <c r="FCO8" s="1434"/>
      <c r="FCP8" s="1434"/>
      <c r="FCQ8" s="1434"/>
      <c r="FCR8" s="1434"/>
      <c r="FCS8" s="1434"/>
      <c r="FCT8" s="1434"/>
      <c r="FCU8" s="1434"/>
      <c r="FCV8" s="1434"/>
      <c r="FCW8" s="1434"/>
      <c r="FCX8" s="1434"/>
      <c r="FCY8" s="1434"/>
      <c r="FCZ8" s="1434"/>
      <c r="FDA8" s="1434"/>
      <c r="FDB8" s="1434"/>
      <c r="FDC8" s="1434"/>
      <c r="FDD8" s="1434"/>
      <c r="FDE8" s="1434"/>
      <c r="FDF8" s="1434"/>
      <c r="FDG8" s="1434"/>
      <c r="FDH8" s="1434"/>
      <c r="FDI8" s="1434"/>
      <c r="FDJ8" s="1434"/>
      <c r="FDK8" s="1434"/>
      <c r="FDL8" s="1434"/>
      <c r="FDM8" s="1434"/>
      <c r="FDN8" s="1434"/>
      <c r="FDO8" s="1434"/>
      <c r="FDP8" s="1434"/>
      <c r="FDQ8" s="1434"/>
      <c r="FDR8" s="1434"/>
      <c r="FDS8" s="1434"/>
      <c r="FDT8" s="1434"/>
      <c r="FDU8" s="1434"/>
      <c r="FDV8" s="1434"/>
      <c r="FDW8" s="1434"/>
      <c r="FDX8" s="1434"/>
      <c r="FDY8" s="1434"/>
      <c r="FDZ8" s="1434"/>
      <c r="FEA8" s="1434"/>
      <c r="FEB8" s="1434"/>
      <c r="FEC8" s="1434"/>
      <c r="FED8" s="1434"/>
      <c r="FEE8" s="1434"/>
      <c r="FEF8" s="1434"/>
      <c r="FEG8" s="1434"/>
      <c r="FEH8" s="1434"/>
      <c r="FEI8" s="1434"/>
      <c r="FEJ8" s="1434"/>
      <c r="FEK8" s="1434"/>
      <c r="FEL8" s="1434"/>
      <c r="FEM8" s="1434"/>
      <c r="FEN8" s="1434"/>
      <c r="FEO8" s="1434"/>
      <c r="FEP8" s="1434"/>
      <c r="FEQ8" s="1434"/>
      <c r="FER8" s="1434"/>
      <c r="FES8" s="1434"/>
      <c r="FET8" s="1434"/>
      <c r="FEU8" s="1434"/>
      <c r="FEV8" s="1434"/>
      <c r="FEW8" s="1434"/>
      <c r="FEX8" s="1434"/>
      <c r="FEY8" s="1434"/>
      <c r="FEZ8" s="1434"/>
      <c r="FFA8" s="1434"/>
      <c r="FFB8" s="1434"/>
      <c r="FFC8" s="1434"/>
      <c r="FFD8" s="1434"/>
      <c r="FFE8" s="1434"/>
      <c r="FFF8" s="1434"/>
      <c r="FFG8" s="1434"/>
      <c r="FFH8" s="1434"/>
      <c r="FFI8" s="1434"/>
      <c r="FFJ8" s="1434"/>
      <c r="FFK8" s="1434"/>
      <c r="FFL8" s="1434"/>
      <c r="FFM8" s="1434"/>
      <c r="FFN8" s="1434"/>
      <c r="FFO8" s="1434"/>
      <c r="FFP8" s="1434"/>
      <c r="FFQ8" s="1434"/>
      <c r="FFR8" s="1434"/>
      <c r="FFS8" s="1434"/>
      <c r="FFT8" s="1434"/>
      <c r="FFU8" s="1434"/>
      <c r="FFV8" s="1434"/>
      <c r="FFW8" s="1434"/>
      <c r="FFX8" s="1434"/>
      <c r="FFY8" s="1434"/>
      <c r="FFZ8" s="1434"/>
      <c r="FGA8" s="1434"/>
      <c r="FGB8" s="1434"/>
      <c r="FGC8" s="1434"/>
      <c r="FGD8" s="1434"/>
      <c r="FGE8" s="1434"/>
      <c r="FGF8" s="1434"/>
      <c r="FGG8" s="1434"/>
      <c r="FGH8" s="1434"/>
      <c r="FGI8" s="1434"/>
      <c r="FGJ8" s="1434"/>
      <c r="FGK8" s="1434"/>
      <c r="FGL8" s="1434"/>
      <c r="FGM8" s="1434"/>
      <c r="FGN8" s="1434"/>
      <c r="FGO8" s="1434"/>
      <c r="FGP8" s="1434"/>
      <c r="FGQ8" s="1434"/>
      <c r="FGR8" s="1434"/>
      <c r="FGS8" s="1434"/>
      <c r="FGT8" s="1434"/>
      <c r="FGU8" s="1434"/>
      <c r="FGV8" s="1434"/>
      <c r="FGW8" s="1434"/>
      <c r="FGX8" s="1434"/>
      <c r="FGY8" s="1434"/>
      <c r="FGZ8" s="1434"/>
      <c r="FHA8" s="1434"/>
      <c r="FHB8" s="1434"/>
      <c r="FHC8" s="1434"/>
      <c r="FHD8" s="1434"/>
      <c r="FHE8" s="1434"/>
      <c r="FHF8" s="1434"/>
      <c r="FHG8" s="1434"/>
      <c r="FHH8" s="1434"/>
      <c r="FHI8" s="1434"/>
      <c r="FHJ8" s="1434"/>
      <c r="FHK8" s="1434"/>
      <c r="FHL8" s="1434"/>
      <c r="FHM8" s="1434"/>
      <c r="FHN8" s="1434"/>
      <c r="FHO8" s="1434"/>
      <c r="FHP8" s="1434"/>
      <c r="FHQ8" s="1434"/>
      <c r="FHR8" s="1434"/>
      <c r="FHS8" s="1434"/>
      <c r="FHT8" s="1434"/>
      <c r="FHU8" s="1434"/>
      <c r="FHV8" s="1434"/>
      <c r="FHW8" s="1434"/>
      <c r="FHX8" s="1434"/>
      <c r="FHY8" s="1434"/>
      <c r="FHZ8" s="1434"/>
      <c r="FIA8" s="1434"/>
      <c r="FIB8" s="1434"/>
      <c r="FIC8" s="1434"/>
      <c r="FID8" s="1434"/>
      <c r="FIE8" s="1434"/>
      <c r="FIF8" s="1434"/>
      <c r="FIG8" s="1434"/>
      <c r="FIH8" s="1434"/>
      <c r="FII8" s="1434"/>
      <c r="FIJ8" s="1434"/>
      <c r="FIK8" s="1434"/>
      <c r="FIL8" s="1434"/>
      <c r="FIM8" s="1434"/>
      <c r="FIN8" s="1434"/>
      <c r="FIO8" s="1434"/>
      <c r="FIP8" s="1434"/>
      <c r="FIQ8" s="1434"/>
      <c r="FIR8" s="1434"/>
      <c r="FIS8" s="1434"/>
      <c r="FIT8" s="1434"/>
      <c r="FIU8" s="1434"/>
      <c r="FIV8" s="1434"/>
      <c r="FIW8" s="1434"/>
      <c r="FIX8" s="1434"/>
      <c r="FIY8" s="1434"/>
      <c r="FIZ8" s="1434"/>
      <c r="FJA8" s="1434"/>
      <c r="FJB8" s="1434"/>
      <c r="FJC8" s="1434"/>
      <c r="FJD8" s="1434"/>
      <c r="FJE8" s="1434"/>
      <c r="FJF8" s="1434"/>
      <c r="FJG8" s="1434"/>
      <c r="FJH8" s="1434"/>
      <c r="FJI8" s="1434"/>
      <c r="FJJ8" s="1434"/>
      <c r="FJK8" s="1434"/>
      <c r="FJL8" s="1434"/>
      <c r="FJM8" s="1434"/>
      <c r="FJN8" s="1434"/>
      <c r="FJO8" s="1434"/>
      <c r="FJP8" s="1434"/>
      <c r="FJQ8" s="1434"/>
      <c r="FJR8" s="1434"/>
      <c r="FJS8" s="1434"/>
      <c r="FJT8" s="1434"/>
      <c r="FJU8" s="1434"/>
      <c r="FJV8" s="1434"/>
      <c r="FJW8" s="1434"/>
      <c r="FJX8" s="1434"/>
      <c r="FJY8" s="1434"/>
      <c r="FJZ8" s="1434"/>
      <c r="FKA8" s="1434"/>
      <c r="FKB8" s="1434"/>
      <c r="FKC8" s="1434"/>
      <c r="FKD8" s="1434"/>
      <c r="FKE8" s="1434"/>
      <c r="FKF8" s="1434"/>
      <c r="FKG8" s="1434"/>
      <c r="FKH8" s="1434"/>
      <c r="FKI8" s="1434"/>
      <c r="FKJ8" s="1434"/>
      <c r="FKK8" s="1434"/>
      <c r="FKL8" s="1434"/>
      <c r="FKM8" s="1434"/>
      <c r="FKN8" s="1434"/>
      <c r="FKO8" s="1434"/>
      <c r="FKP8" s="1434"/>
      <c r="FKQ8" s="1434"/>
      <c r="FKR8" s="1434"/>
      <c r="FKS8" s="1434"/>
      <c r="FKT8" s="1434"/>
      <c r="FKU8" s="1434"/>
      <c r="FKV8" s="1434"/>
      <c r="FKW8" s="1434"/>
      <c r="FKX8" s="1434"/>
      <c r="FKY8" s="1434"/>
      <c r="FKZ8" s="1434"/>
      <c r="FLA8" s="1434"/>
      <c r="FLB8" s="1434"/>
      <c r="FLC8" s="1434"/>
      <c r="FLD8" s="1434"/>
      <c r="FLE8" s="1434"/>
      <c r="FLF8" s="1434"/>
      <c r="FLG8" s="1434"/>
      <c r="FLH8" s="1434"/>
      <c r="FLI8" s="1434"/>
      <c r="FLJ8" s="1434"/>
      <c r="FLK8" s="1434"/>
      <c r="FLL8" s="1434"/>
      <c r="FLM8" s="1434"/>
      <c r="FLN8" s="1434"/>
      <c r="FLO8" s="1434"/>
      <c r="FLP8" s="1434"/>
      <c r="FLQ8" s="1434"/>
      <c r="FLR8" s="1434"/>
      <c r="FLS8" s="1434"/>
      <c r="FLT8" s="1434"/>
      <c r="FLU8" s="1434"/>
      <c r="FLV8" s="1434"/>
      <c r="FLW8" s="1434"/>
      <c r="FLX8" s="1434"/>
      <c r="FLY8" s="1434"/>
      <c r="FLZ8" s="1434"/>
      <c r="FMA8" s="1434"/>
      <c r="FMB8" s="1434"/>
      <c r="FMC8" s="1434"/>
      <c r="FMD8" s="1434"/>
      <c r="FME8" s="1434"/>
      <c r="FMF8" s="1434"/>
      <c r="FMG8" s="1434"/>
      <c r="FMH8" s="1434"/>
      <c r="FMI8" s="1434"/>
      <c r="FMJ8" s="1434"/>
      <c r="FMK8" s="1434"/>
      <c r="FML8" s="1434"/>
      <c r="FMM8" s="1434"/>
      <c r="FMN8" s="1434"/>
      <c r="FMO8" s="1434"/>
      <c r="FMP8" s="1434"/>
      <c r="FMQ8" s="1434"/>
      <c r="FMR8" s="1434"/>
      <c r="FMS8" s="1434"/>
      <c r="FMT8" s="1434"/>
      <c r="FMU8" s="1434"/>
      <c r="FMV8" s="1434"/>
      <c r="FMW8" s="1434"/>
      <c r="FMX8" s="1434"/>
      <c r="FMY8" s="1434"/>
      <c r="FMZ8" s="1434"/>
      <c r="FNA8" s="1434"/>
      <c r="FNB8" s="1434"/>
      <c r="FNC8" s="1434"/>
      <c r="FND8" s="1434"/>
      <c r="FNE8" s="1434"/>
      <c r="FNF8" s="1434"/>
      <c r="FNG8" s="1434"/>
      <c r="FNH8" s="1434"/>
      <c r="FNI8" s="1434"/>
      <c r="FNJ8" s="1434"/>
      <c r="FNK8" s="1434"/>
      <c r="FNL8" s="1434"/>
      <c r="FNM8" s="1434"/>
      <c r="FNN8" s="1434"/>
      <c r="FNO8" s="1434"/>
      <c r="FNP8" s="1434"/>
      <c r="FNQ8" s="1434"/>
      <c r="FNR8" s="1434"/>
      <c r="FNS8" s="1434"/>
      <c r="FNT8" s="1434"/>
      <c r="FNU8" s="1434"/>
      <c r="FNV8" s="1434"/>
      <c r="FNW8" s="1434"/>
      <c r="FNX8" s="1434"/>
      <c r="FNY8" s="1434"/>
      <c r="FNZ8" s="1434"/>
      <c r="FOA8" s="1434"/>
      <c r="FOB8" s="1434"/>
      <c r="FOC8" s="1434"/>
      <c r="FOD8" s="1434"/>
      <c r="FOE8" s="1434"/>
      <c r="FOF8" s="1434"/>
      <c r="FOG8" s="1434"/>
      <c r="FOH8" s="1434"/>
      <c r="FOI8" s="1434"/>
      <c r="FOJ8" s="1434"/>
      <c r="FOK8" s="1434"/>
      <c r="FOL8" s="1434"/>
      <c r="FOM8" s="1434"/>
      <c r="FON8" s="1434"/>
      <c r="FOO8" s="1434"/>
      <c r="FOP8" s="1434"/>
      <c r="FOQ8" s="1434"/>
      <c r="FOR8" s="1434"/>
      <c r="FOS8" s="1434"/>
      <c r="FOT8" s="1434"/>
      <c r="FOU8" s="1434"/>
      <c r="FOV8" s="1434"/>
      <c r="FOW8" s="1434"/>
      <c r="FOX8" s="1434"/>
      <c r="FOY8" s="1434"/>
      <c r="FOZ8" s="1434"/>
      <c r="FPA8" s="1434"/>
      <c r="FPB8" s="1434"/>
      <c r="FPC8" s="1434"/>
      <c r="FPD8" s="1434"/>
      <c r="FPE8" s="1434"/>
      <c r="FPF8" s="1434"/>
      <c r="FPG8" s="1434"/>
      <c r="FPH8" s="1434"/>
      <c r="FPI8" s="1434"/>
      <c r="FPJ8" s="1434"/>
      <c r="FPK8" s="1434"/>
      <c r="FPL8" s="1434"/>
      <c r="FPM8" s="1434"/>
      <c r="FPN8" s="1434"/>
      <c r="FPO8" s="1434"/>
      <c r="FPP8" s="1434"/>
      <c r="FPQ8" s="1434"/>
      <c r="FPR8" s="1434"/>
      <c r="FPS8" s="1434"/>
      <c r="FPT8" s="1434"/>
      <c r="FPU8" s="1434"/>
      <c r="FPV8" s="1434"/>
      <c r="FPW8" s="1434"/>
      <c r="FPX8" s="1434"/>
      <c r="FPY8" s="1434"/>
      <c r="FPZ8" s="1434"/>
      <c r="FQA8" s="1434"/>
      <c r="FQB8" s="1434"/>
      <c r="FQC8" s="1434"/>
      <c r="FQD8" s="1434"/>
      <c r="FQE8" s="1434"/>
      <c r="FQF8" s="1434"/>
      <c r="FQG8" s="1434"/>
      <c r="FQH8" s="1434"/>
      <c r="FQI8" s="1434"/>
      <c r="FQJ8" s="1434"/>
      <c r="FQK8" s="1434"/>
      <c r="FQL8" s="1434"/>
      <c r="FQM8" s="1434"/>
      <c r="FQN8" s="1434"/>
      <c r="FQO8" s="1434"/>
      <c r="FQP8" s="1434"/>
      <c r="FQQ8" s="1434"/>
      <c r="FQR8" s="1434"/>
      <c r="FQS8" s="1434"/>
      <c r="FQT8" s="1434"/>
      <c r="FQU8" s="1434"/>
      <c r="FQV8" s="1434"/>
      <c r="FQW8" s="1434"/>
      <c r="FQX8" s="1434"/>
      <c r="FQY8" s="1434"/>
      <c r="FQZ8" s="1434"/>
      <c r="FRA8" s="1434"/>
      <c r="FRB8" s="1434"/>
      <c r="FRC8" s="1434"/>
      <c r="FRD8" s="1434"/>
      <c r="FRE8" s="1434"/>
      <c r="FRF8" s="1434"/>
      <c r="FRG8" s="1434"/>
      <c r="FRH8" s="1434"/>
      <c r="FRI8" s="1434"/>
      <c r="FRJ8" s="1434"/>
      <c r="FRK8" s="1434"/>
      <c r="FRL8" s="1434"/>
      <c r="FRM8" s="1434"/>
      <c r="FRN8" s="1434"/>
      <c r="FRO8" s="1434"/>
      <c r="FRP8" s="1434"/>
      <c r="FRQ8" s="1434"/>
      <c r="FRR8" s="1434"/>
      <c r="FRS8" s="1434"/>
      <c r="FRT8" s="1434"/>
      <c r="FRU8" s="1434"/>
      <c r="FRV8" s="1434"/>
      <c r="FRW8" s="1434"/>
      <c r="FRX8" s="1434"/>
      <c r="FRY8" s="1434"/>
      <c r="FRZ8" s="1434"/>
      <c r="FSA8" s="1434"/>
      <c r="FSB8" s="1434"/>
      <c r="FSC8" s="1434"/>
      <c r="FSD8" s="1434"/>
      <c r="FSE8" s="1434"/>
      <c r="FSF8" s="1434"/>
      <c r="FSG8" s="1434"/>
      <c r="FSH8" s="1434"/>
      <c r="FSI8" s="1434"/>
      <c r="FSJ8" s="1434"/>
      <c r="FSK8" s="1434"/>
      <c r="FSL8" s="1434"/>
      <c r="FSM8" s="1434"/>
      <c r="FSN8" s="1434"/>
      <c r="FSO8" s="1434"/>
      <c r="FSP8" s="1434"/>
      <c r="FSQ8" s="1434"/>
      <c r="FSR8" s="1434"/>
      <c r="FSS8" s="1434"/>
      <c r="FST8" s="1434"/>
      <c r="FSU8" s="1434"/>
      <c r="FSV8" s="1434"/>
      <c r="FSW8" s="1434"/>
      <c r="FSX8" s="1434"/>
      <c r="FSY8" s="1434"/>
      <c r="FSZ8" s="1434"/>
      <c r="FTA8" s="1434"/>
      <c r="FTB8" s="1434"/>
      <c r="FTC8" s="1434"/>
      <c r="FTD8" s="1434"/>
      <c r="FTE8" s="1434"/>
      <c r="FTF8" s="1434"/>
      <c r="FTG8" s="1434"/>
      <c r="FTH8" s="1434"/>
      <c r="FTI8" s="1434"/>
      <c r="FTJ8" s="1434"/>
      <c r="FTK8" s="1434"/>
      <c r="FTL8" s="1434"/>
      <c r="FTM8" s="1434"/>
      <c r="FTN8" s="1434"/>
      <c r="FTO8" s="1434"/>
      <c r="FTP8" s="1434"/>
      <c r="FTQ8" s="1434"/>
      <c r="FTR8" s="1434"/>
      <c r="FTS8" s="1434"/>
      <c r="FTT8" s="1434"/>
      <c r="FTU8" s="1434"/>
      <c r="FTV8" s="1434"/>
      <c r="FTW8" s="1434"/>
      <c r="FTX8" s="1434"/>
      <c r="FTY8" s="1434"/>
      <c r="FTZ8" s="1434"/>
      <c r="FUA8" s="1434"/>
      <c r="FUB8" s="1434"/>
      <c r="FUC8" s="1434"/>
      <c r="FUD8" s="1434"/>
      <c r="FUE8" s="1434"/>
      <c r="FUF8" s="1434"/>
      <c r="FUG8" s="1434"/>
      <c r="FUH8" s="1434"/>
      <c r="FUI8" s="1434"/>
      <c r="FUJ8" s="1434"/>
      <c r="FUK8" s="1434"/>
      <c r="FUL8" s="1434"/>
      <c r="FUM8" s="1434"/>
      <c r="FUN8" s="1434"/>
      <c r="FUO8" s="1434"/>
      <c r="FUP8" s="1434"/>
      <c r="FUQ8" s="1434"/>
      <c r="FUR8" s="1434"/>
      <c r="FUS8" s="1434"/>
      <c r="FUT8" s="1434"/>
      <c r="FUU8" s="1434"/>
      <c r="FUV8" s="1434"/>
      <c r="FUW8" s="1434"/>
      <c r="FUX8" s="1434"/>
      <c r="FUY8" s="1434"/>
      <c r="FUZ8" s="1434"/>
      <c r="FVA8" s="1434"/>
      <c r="FVB8" s="1434"/>
      <c r="FVC8" s="1434"/>
      <c r="FVD8" s="1434"/>
      <c r="FVE8" s="1434"/>
      <c r="FVF8" s="1434"/>
      <c r="FVG8" s="1434"/>
      <c r="FVH8" s="1434"/>
      <c r="FVI8" s="1434"/>
      <c r="FVJ8" s="1434"/>
      <c r="FVK8" s="1434"/>
      <c r="FVL8" s="1434"/>
      <c r="FVM8" s="1434"/>
      <c r="FVN8" s="1434"/>
      <c r="FVO8" s="1434"/>
      <c r="FVP8" s="1434"/>
      <c r="FVQ8" s="1434"/>
      <c r="FVR8" s="1434"/>
      <c r="FVS8" s="1434"/>
      <c r="FVT8" s="1434"/>
      <c r="FVU8" s="1434"/>
      <c r="FVV8" s="1434"/>
      <c r="FVW8" s="1434"/>
      <c r="FVX8" s="1434"/>
      <c r="FVY8" s="1434"/>
      <c r="FVZ8" s="1434"/>
      <c r="FWA8" s="1434"/>
      <c r="FWB8" s="1434"/>
      <c r="FWC8" s="1434"/>
      <c r="FWD8" s="1434"/>
      <c r="FWE8" s="1434"/>
      <c r="FWF8" s="1434"/>
      <c r="FWG8" s="1434"/>
      <c r="FWH8" s="1434"/>
      <c r="FWI8" s="1434"/>
      <c r="FWJ8" s="1434"/>
      <c r="FWK8" s="1434"/>
      <c r="FWL8" s="1434"/>
      <c r="FWM8" s="1434"/>
      <c r="FWN8" s="1434"/>
      <c r="FWO8" s="1434"/>
      <c r="FWP8" s="1434"/>
      <c r="FWQ8" s="1434"/>
      <c r="FWR8" s="1434"/>
      <c r="FWS8" s="1434"/>
      <c r="FWT8" s="1434"/>
      <c r="FWU8" s="1434"/>
      <c r="FWV8" s="1434"/>
      <c r="FWW8" s="1434"/>
      <c r="FWX8" s="1434"/>
      <c r="FWY8" s="1434"/>
      <c r="FWZ8" s="1434"/>
      <c r="FXA8" s="1434"/>
      <c r="FXB8" s="1434"/>
      <c r="FXC8" s="1434"/>
      <c r="FXD8" s="1434"/>
      <c r="FXE8" s="1434"/>
      <c r="FXF8" s="1434"/>
      <c r="FXG8" s="1434"/>
      <c r="FXH8" s="1434"/>
      <c r="FXI8" s="1434"/>
      <c r="FXJ8" s="1434"/>
      <c r="FXK8" s="1434"/>
      <c r="FXL8" s="1434"/>
      <c r="FXM8" s="1434"/>
      <c r="FXN8" s="1434"/>
      <c r="FXO8" s="1434"/>
      <c r="FXP8" s="1434"/>
      <c r="FXQ8" s="1434"/>
      <c r="FXR8" s="1434"/>
      <c r="FXS8" s="1434"/>
      <c r="FXT8" s="1434"/>
      <c r="FXU8" s="1434"/>
      <c r="FXV8" s="1434"/>
      <c r="FXW8" s="1434"/>
      <c r="FXX8" s="1434"/>
      <c r="FXY8" s="1434"/>
      <c r="FXZ8" s="1434"/>
      <c r="FYA8" s="1434"/>
      <c r="FYB8" s="1434"/>
      <c r="FYC8" s="1434"/>
      <c r="FYD8" s="1434"/>
      <c r="FYE8" s="1434"/>
      <c r="FYF8" s="1434"/>
      <c r="FYG8" s="1434"/>
      <c r="FYH8" s="1434"/>
      <c r="FYI8" s="1434"/>
      <c r="FYJ8" s="1434"/>
      <c r="FYK8" s="1434"/>
      <c r="FYL8" s="1434"/>
      <c r="FYM8" s="1434"/>
      <c r="FYN8" s="1434"/>
      <c r="FYO8" s="1434"/>
      <c r="FYP8" s="1434"/>
      <c r="FYQ8" s="1434"/>
      <c r="FYR8" s="1434"/>
      <c r="FYS8" s="1434"/>
      <c r="FYT8" s="1434"/>
      <c r="FYU8" s="1434"/>
      <c r="FYV8" s="1434"/>
      <c r="FYW8" s="1434"/>
      <c r="FYX8" s="1434"/>
      <c r="FYY8" s="1434"/>
      <c r="FYZ8" s="1434"/>
      <c r="FZA8" s="1434"/>
      <c r="FZB8" s="1434"/>
      <c r="FZC8" s="1434"/>
      <c r="FZD8" s="1434"/>
      <c r="FZE8" s="1434"/>
      <c r="FZF8" s="1434"/>
      <c r="FZG8" s="1434"/>
      <c r="FZH8" s="1434"/>
      <c r="FZI8" s="1434"/>
      <c r="FZJ8" s="1434"/>
      <c r="FZK8" s="1434"/>
      <c r="FZL8" s="1434"/>
      <c r="FZM8" s="1434"/>
      <c r="FZN8" s="1434"/>
      <c r="FZO8" s="1434"/>
      <c r="FZP8" s="1434"/>
      <c r="FZQ8" s="1434"/>
      <c r="FZR8" s="1434"/>
      <c r="FZS8" s="1434"/>
      <c r="FZT8" s="1434"/>
      <c r="FZU8" s="1434"/>
      <c r="FZV8" s="1434"/>
      <c r="FZW8" s="1434"/>
      <c r="FZX8" s="1434"/>
      <c r="FZY8" s="1434"/>
      <c r="FZZ8" s="1434"/>
      <c r="GAA8" s="1434"/>
      <c r="GAB8" s="1434"/>
      <c r="GAC8" s="1434"/>
      <c r="GAD8" s="1434"/>
      <c r="GAE8" s="1434"/>
      <c r="GAF8" s="1434"/>
      <c r="GAG8" s="1434"/>
      <c r="GAH8" s="1434"/>
      <c r="GAI8" s="1434"/>
      <c r="GAJ8" s="1434"/>
      <c r="GAK8" s="1434"/>
      <c r="GAL8" s="1434"/>
      <c r="GAM8" s="1434"/>
      <c r="GAN8" s="1434"/>
      <c r="GAO8" s="1434"/>
      <c r="GAP8" s="1434"/>
      <c r="GAQ8" s="1434"/>
      <c r="GAR8" s="1434"/>
      <c r="GAS8" s="1434"/>
      <c r="GAT8" s="1434"/>
      <c r="GAU8" s="1434"/>
      <c r="GAV8" s="1434"/>
      <c r="GAW8" s="1434"/>
      <c r="GAX8" s="1434"/>
      <c r="GAY8" s="1434"/>
      <c r="GAZ8" s="1434"/>
      <c r="GBA8" s="1434"/>
      <c r="GBB8" s="1434"/>
      <c r="GBC8" s="1434"/>
      <c r="GBD8" s="1434"/>
      <c r="GBE8" s="1434"/>
      <c r="GBF8" s="1434"/>
      <c r="GBG8" s="1434"/>
      <c r="GBH8" s="1434"/>
      <c r="GBI8" s="1434"/>
      <c r="GBJ8" s="1434"/>
      <c r="GBK8" s="1434"/>
      <c r="GBL8" s="1434"/>
      <c r="GBM8" s="1434"/>
      <c r="GBN8" s="1434"/>
      <c r="GBO8" s="1434"/>
      <c r="GBP8" s="1434"/>
      <c r="GBQ8" s="1434"/>
      <c r="GBR8" s="1434"/>
      <c r="GBS8" s="1434"/>
      <c r="GBT8" s="1434"/>
      <c r="GBU8" s="1434"/>
      <c r="GBV8" s="1434"/>
      <c r="GBW8" s="1434"/>
      <c r="GBX8" s="1434"/>
      <c r="GBY8" s="1434"/>
      <c r="GBZ8" s="1434"/>
      <c r="GCA8" s="1434"/>
      <c r="GCB8" s="1434"/>
      <c r="GCC8" s="1434"/>
      <c r="GCD8" s="1434"/>
      <c r="GCE8" s="1434"/>
      <c r="GCF8" s="1434"/>
      <c r="GCG8" s="1434"/>
      <c r="GCH8" s="1434"/>
      <c r="GCI8" s="1434"/>
      <c r="GCJ8" s="1434"/>
      <c r="GCK8" s="1434"/>
      <c r="GCL8" s="1434"/>
      <c r="GCM8" s="1434"/>
      <c r="GCN8" s="1434"/>
      <c r="GCO8" s="1434"/>
      <c r="GCP8" s="1434"/>
      <c r="GCQ8" s="1434"/>
      <c r="GCR8" s="1434"/>
      <c r="GCS8" s="1434"/>
      <c r="GCT8" s="1434"/>
      <c r="GCU8" s="1434"/>
      <c r="GCV8" s="1434"/>
      <c r="GCW8" s="1434"/>
      <c r="GCX8" s="1434"/>
      <c r="GCY8" s="1434"/>
      <c r="GCZ8" s="1434"/>
      <c r="GDA8" s="1434"/>
      <c r="GDB8" s="1434"/>
      <c r="GDC8" s="1434"/>
      <c r="GDD8" s="1434"/>
      <c r="GDE8" s="1434"/>
      <c r="GDF8" s="1434"/>
      <c r="GDG8" s="1434"/>
      <c r="GDH8" s="1434"/>
      <c r="GDI8" s="1434"/>
      <c r="GDJ8" s="1434"/>
      <c r="GDK8" s="1434"/>
      <c r="GDL8" s="1434"/>
      <c r="GDM8" s="1434"/>
      <c r="GDN8" s="1434"/>
      <c r="GDO8" s="1434"/>
      <c r="GDP8" s="1434"/>
      <c r="GDQ8" s="1434"/>
      <c r="GDR8" s="1434"/>
      <c r="GDS8" s="1434"/>
      <c r="GDT8" s="1434"/>
      <c r="GDU8" s="1434"/>
      <c r="GDV8" s="1434"/>
      <c r="GDW8" s="1434"/>
      <c r="GDX8" s="1434"/>
      <c r="GDY8" s="1434"/>
      <c r="GDZ8" s="1434"/>
      <c r="GEA8" s="1434"/>
      <c r="GEB8" s="1434"/>
      <c r="GEC8" s="1434"/>
      <c r="GED8" s="1434"/>
      <c r="GEE8" s="1434"/>
      <c r="GEF8" s="1434"/>
      <c r="GEG8" s="1434"/>
      <c r="GEH8" s="1434"/>
      <c r="GEI8" s="1434"/>
      <c r="GEJ8" s="1434"/>
      <c r="GEK8" s="1434"/>
      <c r="GEL8" s="1434"/>
      <c r="GEM8" s="1434"/>
      <c r="GEN8" s="1434"/>
      <c r="GEO8" s="1434"/>
      <c r="GEP8" s="1434"/>
      <c r="GEQ8" s="1434"/>
      <c r="GER8" s="1434"/>
      <c r="GES8" s="1434"/>
      <c r="GET8" s="1434"/>
      <c r="GEU8" s="1434"/>
      <c r="GEV8" s="1434"/>
      <c r="GEW8" s="1434"/>
      <c r="GEX8" s="1434"/>
      <c r="GEY8" s="1434"/>
      <c r="GEZ8" s="1434"/>
      <c r="GFA8" s="1434"/>
      <c r="GFB8" s="1434"/>
      <c r="GFC8" s="1434"/>
      <c r="GFD8" s="1434"/>
      <c r="GFE8" s="1434"/>
      <c r="GFF8" s="1434"/>
      <c r="GFG8" s="1434"/>
      <c r="GFH8" s="1434"/>
      <c r="GFI8" s="1434"/>
      <c r="GFJ8" s="1434"/>
      <c r="GFK8" s="1434"/>
      <c r="GFL8" s="1434"/>
      <c r="GFM8" s="1434"/>
      <c r="GFN8" s="1434"/>
      <c r="GFO8" s="1434"/>
      <c r="GFP8" s="1434"/>
      <c r="GFQ8" s="1434"/>
      <c r="GFR8" s="1434"/>
      <c r="GFS8" s="1434"/>
      <c r="GFT8" s="1434"/>
      <c r="GFU8" s="1434"/>
      <c r="GFV8" s="1434"/>
      <c r="GFW8" s="1434"/>
      <c r="GFX8" s="1434"/>
      <c r="GFY8" s="1434"/>
      <c r="GFZ8" s="1434"/>
      <c r="GGA8" s="1434"/>
      <c r="GGB8" s="1434"/>
      <c r="GGC8" s="1434"/>
      <c r="GGD8" s="1434"/>
      <c r="GGE8" s="1434"/>
      <c r="GGF8" s="1434"/>
      <c r="GGG8" s="1434"/>
      <c r="GGH8" s="1434"/>
      <c r="GGI8" s="1434"/>
      <c r="GGJ8" s="1434"/>
      <c r="GGK8" s="1434"/>
      <c r="GGL8" s="1434"/>
      <c r="GGM8" s="1434"/>
      <c r="GGN8" s="1434"/>
      <c r="GGO8" s="1434"/>
      <c r="GGP8" s="1434"/>
      <c r="GGQ8" s="1434"/>
      <c r="GGR8" s="1434"/>
      <c r="GGS8" s="1434"/>
      <c r="GGT8" s="1434"/>
      <c r="GGU8" s="1434"/>
      <c r="GGV8" s="1434"/>
      <c r="GGW8" s="1434"/>
      <c r="GGX8" s="1434"/>
      <c r="GGY8" s="1434"/>
      <c r="GGZ8" s="1434"/>
      <c r="GHA8" s="1434"/>
      <c r="GHB8" s="1434"/>
      <c r="GHC8" s="1434"/>
      <c r="GHD8" s="1434"/>
      <c r="GHE8" s="1434"/>
      <c r="GHF8" s="1434"/>
      <c r="GHG8" s="1434"/>
      <c r="GHH8" s="1434"/>
      <c r="GHI8" s="1434"/>
      <c r="GHJ8" s="1434"/>
      <c r="GHK8" s="1434"/>
      <c r="GHL8" s="1434"/>
      <c r="GHM8" s="1434"/>
      <c r="GHN8" s="1434"/>
      <c r="GHO8" s="1434"/>
      <c r="GHP8" s="1434"/>
      <c r="GHQ8" s="1434"/>
      <c r="GHR8" s="1434"/>
      <c r="GHS8" s="1434"/>
      <c r="GHT8" s="1434"/>
      <c r="GHU8" s="1434"/>
      <c r="GHV8" s="1434"/>
      <c r="GHW8" s="1434"/>
      <c r="GHX8" s="1434"/>
      <c r="GHY8" s="1434"/>
      <c r="GHZ8" s="1434"/>
      <c r="GIA8" s="1434"/>
      <c r="GIB8" s="1434"/>
      <c r="GIC8" s="1434"/>
      <c r="GID8" s="1434"/>
      <c r="GIE8" s="1434"/>
      <c r="GIF8" s="1434"/>
      <c r="GIG8" s="1434"/>
      <c r="GIH8" s="1434"/>
      <c r="GII8" s="1434"/>
      <c r="GIJ8" s="1434"/>
      <c r="GIK8" s="1434"/>
      <c r="GIL8" s="1434"/>
      <c r="GIM8" s="1434"/>
      <c r="GIN8" s="1434"/>
      <c r="GIO8" s="1434"/>
      <c r="GIP8" s="1434"/>
      <c r="GIQ8" s="1434"/>
      <c r="GIR8" s="1434"/>
      <c r="GIS8" s="1434"/>
      <c r="GIT8" s="1434"/>
      <c r="GIU8" s="1434"/>
      <c r="GIV8" s="1434"/>
      <c r="GIW8" s="1434"/>
      <c r="GIX8" s="1434"/>
      <c r="GIY8" s="1434"/>
      <c r="GIZ8" s="1434"/>
      <c r="GJA8" s="1434"/>
      <c r="GJB8" s="1434"/>
      <c r="GJC8" s="1434"/>
      <c r="GJD8" s="1434"/>
      <c r="GJE8" s="1434"/>
      <c r="GJF8" s="1434"/>
      <c r="GJG8" s="1434"/>
      <c r="GJH8" s="1434"/>
      <c r="GJI8" s="1434"/>
      <c r="GJJ8" s="1434"/>
      <c r="GJK8" s="1434"/>
      <c r="GJL8" s="1434"/>
      <c r="GJM8" s="1434"/>
      <c r="GJN8" s="1434"/>
      <c r="GJO8" s="1434"/>
      <c r="GJP8" s="1434"/>
      <c r="GJQ8" s="1434"/>
      <c r="GJR8" s="1434"/>
      <c r="GJS8" s="1434"/>
      <c r="GJT8" s="1434"/>
      <c r="GJU8" s="1434"/>
      <c r="GJV8" s="1434"/>
      <c r="GJW8" s="1434"/>
      <c r="GJX8" s="1434"/>
      <c r="GJY8" s="1434"/>
      <c r="GJZ8" s="1434"/>
      <c r="GKA8" s="1434"/>
      <c r="GKB8" s="1434"/>
      <c r="GKC8" s="1434"/>
      <c r="GKD8" s="1434"/>
      <c r="GKE8" s="1434"/>
      <c r="GKF8" s="1434"/>
      <c r="GKG8" s="1434"/>
      <c r="GKH8" s="1434"/>
      <c r="GKI8" s="1434"/>
      <c r="GKJ8" s="1434"/>
      <c r="GKK8" s="1434"/>
      <c r="GKL8" s="1434"/>
      <c r="GKM8" s="1434"/>
      <c r="GKN8" s="1434"/>
      <c r="GKO8" s="1434"/>
      <c r="GKP8" s="1434"/>
      <c r="GKQ8" s="1434"/>
      <c r="GKR8" s="1434"/>
      <c r="GKS8" s="1434"/>
      <c r="GKT8" s="1434"/>
      <c r="GKU8" s="1434"/>
      <c r="GKV8" s="1434"/>
      <c r="GKW8" s="1434"/>
      <c r="GKX8" s="1434"/>
      <c r="GKY8" s="1434"/>
      <c r="GKZ8" s="1434"/>
      <c r="GLA8" s="1434"/>
      <c r="GLB8" s="1434"/>
      <c r="GLC8" s="1434"/>
      <c r="GLD8" s="1434"/>
      <c r="GLE8" s="1434"/>
      <c r="GLF8" s="1434"/>
      <c r="GLG8" s="1434"/>
      <c r="GLH8" s="1434"/>
      <c r="GLI8" s="1434"/>
      <c r="GLJ8" s="1434"/>
      <c r="GLK8" s="1434"/>
      <c r="GLL8" s="1434"/>
      <c r="GLM8" s="1434"/>
      <c r="GLN8" s="1434"/>
      <c r="GLO8" s="1434"/>
      <c r="GLP8" s="1434"/>
      <c r="GLQ8" s="1434"/>
      <c r="GLR8" s="1434"/>
      <c r="GLS8" s="1434"/>
      <c r="GLT8" s="1434"/>
      <c r="GLU8" s="1434"/>
      <c r="GLV8" s="1434"/>
      <c r="GLW8" s="1434"/>
      <c r="GLX8" s="1434"/>
      <c r="GLY8" s="1434"/>
      <c r="GLZ8" s="1434"/>
      <c r="GMA8" s="1434"/>
      <c r="GMB8" s="1434"/>
      <c r="GMC8" s="1434"/>
      <c r="GMD8" s="1434"/>
      <c r="GME8" s="1434"/>
      <c r="GMF8" s="1434"/>
      <c r="GMG8" s="1434"/>
      <c r="GMH8" s="1434"/>
      <c r="GMI8" s="1434"/>
      <c r="GMJ8" s="1434"/>
      <c r="GMK8" s="1434"/>
      <c r="GML8" s="1434"/>
      <c r="GMM8" s="1434"/>
      <c r="GMN8" s="1434"/>
      <c r="GMO8" s="1434"/>
      <c r="GMP8" s="1434"/>
      <c r="GMQ8" s="1434"/>
      <c r="GMR8" s="1434"/>
      <c r="GMS8" s="1434"/>
      <c r="GMT8" s="1434"/>
      <c r="GMU8" s="1434"/>
      <c r="GMV8" s="1434"/>
      <c r="GMW8" s="1434"/>
      <c r="GMX8" s="1434"/>
      <c r="GMY8" s="1434"/>
      <c r="GMZ8" s="1434"/>
      <c r="GNA8" s="1434"/>
      <c r="GNB8" s="1434"/>
      <c r="GNC8" s="1434"/>
      <c r="GND8" s="1434"/>
      <c r="GNE8" s="1434"/>
      <c r="GNF8" s="1434"/>
      <c r="GNG8" s="1434"/>
      <c r="GNH8" s="1434"/>
      <c r="GNI8" s="1434"/>
      <c r="GNJ8" s="1434"/>
      <c r="GNK8" s="1434"/>
      <c r="GNL8" s="1434"/>
      <c r="GNM8" s="1434"/>
      <c r="GNN8" s="1434"/>
      <c r="GNO8" s="1434"/>
      <c r="GNP8" s="1434"/>
      <c r="GNQ8" s="1434"/>
      <c r="GNR8" s="1434"/>
      <c r="GNS8" s="1434"/>
      <c r="GNT8" s="1434"/>
      <c r="GNU8" s="1434"/>
      <c r="GNV8" s="1434"/>
      <c r="GNW8" s="1434"/>
      <c r="GNX8" s="1434"/>
      <c r="GNY8" s="1434"/>
      <c r="GNZ8" s="1434"/>
      <c r="GOA8" s="1434"/>
      <c r="GOB8" s="1434"/>
      <c r="GOC8" s="1434"/>
      <c r="GOD8" s="1434"/>
      <c r="GOE8" s="1434"/>
      <c r="GOF8" s="1434"/>
      <c r="GOG8" s="1434"/>
      <c r="GOH8" s="1434"/>
      <c r="GOI8" s="1434"/>
      <c r="GOJ8" s="1434"/>
      <c r="GOK8" s="1434"/>
      <c r="GOL8" s="1434"/>
      <c r="GOM8" s="1434"/>
      <c r="GON8" s="1434"/>
      <c r="GOO8" s="1434"/>
      <c r="GOP8" s="1434"/>
      <c r="GOQ8" s="1434"/>
      <c r="GOR8" s="1434"/>
      <c r="GOS8" s="1434"/>
      <c r="GOT8" s="1434"/>
      <c r="GOU8" s="1434"/>
      <c r="GOV8" s="1434"/>
      <c r="GOW8" s="1434"/>
      <c r="GOX8" s="1434"/>
      <c r="GOY8" s="1434"/>
      <c r="GOZ8" s="1434"/>
      <c r="GPA8" s="1434"/>
      <c r="GPB8" s="1434"/>
      <c r="GPC8" s="1434"/>
      <c r="GPD8" s="1434"/>
      <c r="GPE8" s="1434"/>
      <c r="GPF8" s="1434"/>
      <c r="GPG8" s="1434"/>
      <c r="GPH8" s="1434"/>
      <c r="GPI8" s="1434"/>
      <c r="GPJ8" s="1434"/>
      <c r="GPK8" s="1434"/>
      <c r="GPL8" s="1434"/>
      <c r="GPM8" s="1434"/>
      <c r="GPN8" s="1434"/>
      <c r="GPO8" s="1434"/>
      <c r="GPP8" s="1434"/>
      <c r="GPQ8" s="1434"/>
      <c r="GPR8" s="1434"/>
      <c r="GPS8" s="1434"/>
      <c r="GPT8" s="1434"/>
      <c r="GPU8" s="1434"/>
      <c r="GPV8" s="1434"/>
      <c r="GPW8" s="1434"/>
      <c r="GPX8" s="1434"/>
      <c r="GPY8" s="1434"/>
      <c r="GPZ8" s="1434"/>
      <c r="GQA8" s="1434"/>
      <c r="GQB8" s="1434"/>
      <c r="GQC8" s="1434"/>
      <c r="GQD8" s="1434"/>
      <c r="GQE8" s="1434"/>
      <c r="GQF8" s="1434"/>
      <c r="GQG8" s="1434"/>
      <c r="GQH8" s="1434"/>
      <c r="GQI8" s="1434"/>
      <c r="GQJ8" s="1434"/>
      <c r="GQK8" s="1434"/>
      <c r="GQL8" s="1434"/>
      <c r="GQM8" s="1434"/>
      <c r="GQN8" s="1434"/>
      <c r="GQO8" s="1434"/>
      <c r="GQP8" s="1434"/>
      <c r="GQQ8" s="1434"/>
      <c r="GQR8" s="1434"/>
      <c r="GQS8" s="1434"/>
      <c r="GQT8" s="1434"/>
      <c r="GQU8" s="1434"/>
      <c r="GQV8" s="1434"/>
      <c r="GQW8" s="1434"/>
      <c r="GQX8" s="1434"/>
      <c r="GQY8" s="1434"/>
      <c r="GQZ8" s="1434"/>
      <c r="GRA8" s="1434"/>
      <c r="GRB8" s="1434"/>
      <c r="GRC8" s="1434"/>
      <c r="GRD8" s="1434"/>
      <c r="GRE8" s="1434"/>
      <c r="GRF8" s="1434"/>
      <c r="GRG8" s="1434"/>
      <c r="GRH8" s="1434"/>
      <c r="GRI8" s="1434"/>
      <c r="GRJ8" s="1434"/>
      <c r="GRK8" s="1434"/>
      <c r="GRL8" s="1434"/>
      <c r="GRM8" s="1434"/>
      <c r="GRN8" s="1434"/>
      <c r="GRO8" s="1434"/>
      <c r="GRP8" s="1434"/>
      <c r="GRQ8" s="1434"/>
      <c r="GRR8" s="1434"/>
      <c r="GRS8" s="1434"/>
      <c r="GRT8" s="1434"/>
      <c r="GRU8" s="1434"/>
      <c r="GRV8" s="1434"/>
      <c r="GRW8" s="1434"/>
      <c r="GRX8" s="1434"/>
      <c r="GRY8" s="1434"/>
      <c r="GRZ8" s="1434"/>
      <c r="GSA8" s="1434"/>
      <c r="GSB8" s="1434"/>
      <c r="GSC8" s="1434"/>
      <c r="GSD8" s="1434"/>
      <c r="GSE8" s="1434"/>
      <c r="GSF8" s="1434"/>
      <c r="GSG8" s="1434"/>
      <c r="GSH8" s="1434"/>
      <c r="GSI8" s="1434"/>
      <c r="GSJ8" s="1434"/>
      <c r="GSK8" s="1434"/>
      <c r="GSL8" s="1434"/>
      <c r="GSM8" s="1434"/>
      <c r="GSN8" s="1434"/>
      <c r="GSO8" s="1434"/>
      <c r="GSP8" s="1434"/>
      <c r="GSQ8" s="1434"/>
      <c r="GSR8" s="1434"/>
      <c r="GSS8" s="1434"/>
      <c r="GST8" s="1434"/>
      <c r="GSU8" s="1434"/>
      <c r="GSV8" s="1434"/>
      <c r="GSW8" s="1434"/>
      <c r="GSX8" s="1434"/>
      <c r="GSY8" s="1434"/>
      <c r="GSZ8" s="1434"/>
      <c r="GTA8" s="1434"/>
      <c r="GTB8" s="1434"/>
      <c r="GTC8" s="1434"/>
      <c r="GTD8" s="1434"/>
      <c r="GTE8" s="1434"/>
      <c r="GTF8" s="1434"/>
      <c r="GTG8" s="1434"/>
      <c r="GTH8" s="1434"/>
      <c r="GTI8" s="1434"/>
      <c r="GTJ8" s="1434"/>
      <c r="GTK8" s="1434"/>
      <c r="GTL8" s="1434"/>
      <c r="GTM8" s="1434"/>
      <c r="GTN8" s="1434"/>
      <c r="GTO8" s="1434"/>
      <c r="GTP8" s="1434"/>
      <c r="GTQ8" s="1434"/>
      <c r="GTR8" s="1434"/>
      <c r="GTS8" s="1434"/>
      <c r="GTT8" s="1434"/>
      <c r="GTU8" s="1434"/>
      <c r="GTV8" s="1434"/>
      <c r="GTW8" s="1434"/>
      <c r="GTX8" s="1434"/>
      <c r="GTY8" s="1434"/>
      <c r="GTZ8" s="1434"/>
      <c r="GUA8" s="1434"/>
      <c r="GUB8" s="1434"/>
      <c r="GUC8" s="1434"/>
      <c r="GUD8" s="1434"/>
      <c r="GUE8" s="1434"/>
      <c r="GUF8" s="1434"/>
      <c r="GUG8" s="1434"/>
      <c r="GUH8" s="1434"/>
      <c r="GUI8" s="1434"/>
      <c r="GUJ8" s="1434"/>
      <c r="GUK8" s="1434"/>
      <c r="GUL8" s="1434"/>
      <c r="GUM8" s="1434"/>
      <c r="GUN8" s="1434"/>
      <c r="GUO8" s="1434"/>
      <c r="GUP8" s="1434"/>
      <c r="GUQ8" s="1434"/>
      <c r="GUR8" s="1434"/>
      <c r="GUS8" s="1434"/>
      <c r="GUT8" s="1434"/>
      <c r="GUU8" s="1434"/>
      <c r="GUV8" s="1434"/>
      <c r="GUW8" s="1434"/>
      <c r="GUX8" s="1434"/>
      <c r="GUY8" s="1434"/>
      <c r="GUZ8" s="1434"/>
      <c r="GVA8" s="1434"/>
      <c r="GVB8" s="1434"/>
      <c r="GVC8" s="1434"/>
      <c r="GVD8" s="1434"/>
      <c r="GVE8" s="1434"/>
      <c r="GVF8" s="1434"/>
      <c r="GVG8" s="1434"/>
      <c r="GVH8" s="1434"/>
      <c r="GVI8" s="1434"/>
      <c r="GVJ8" s="1434"/>
      <c r="GVK8" s="1434"/>
      <c r="GVL8" s="1434"/>
      <c r="GVM8" s="1434"/>
      <c r="GVN8" s="1434"/>
      <c r="GVO8" s="1434"/>
      <c r="GVP8" s="1434"/>
      <c r="GVQ8" s="1434"/>
      <c r="GVR8" s="1434"/>
      <c r="GVS8" s="1434"/>
      <c r="GVT8" s="1434"/>
      <c r="GVU8" s="1434"/>
      <c r="GVV8" s="1434"/>
      <c r="GVW8" s="1434"/>
      <c r="GVX8" s="1434"/>
      <c r="GVY8" s="1434"/>
      <c r="GVZ8" s="1434"/>
      <c r="GWA8" s="1434"/>
      <c r="GWB8" s="1434"/>
      <c r="GWC8" s="1434"/>
      <c r="GWD8" s="1434"/>
      <c r="GWE8" s="1434"/>
      <c r="GWF8" s="1434"/>
      <c r="GWG8" s="1434"/>
      <c r="GWH8" s="1434"/>
      <c r="GWI8" s="1434"/>
      <c r="GWJ8" s="1434"/>
      <c r="GWK8" s="1434"/>
      <c r="GWL8" s="1434"/>
      <c r="GWM8" s="1434"/>
      <c r="GWN8" s="1434"/>
      <c r="GWO8" s="1434"/>
      <c r="GWP8" s="1434"/>
      <c r="GWQ8" s="1434"/>
      <c r="GWR8" s="1434"/>
      <c r="GWS8" s="1434"/>
      <c r="GWT8" s="1434"/>
      <c r="GWU8" s="1434"/>
      <c r="GWV8" s="1434"/>
      <c r="GWW8" s="1434"/>
      <c r="GWX8" s="1434"/>
      <c r="GWY8" s="1434"/>
      <c r="GWZ8" s="1434"/>
      <c r="GXA8" s="1434"/>
      <c r="GXB8" s="1434"/>
      <c r="GXC8" s="1434"/>
      <c r="GXD8" s="1434"/>
      <c r="GXE8" s="1434"/>
      <c r="GXF8" s="1434"/>
      <c r="GXG8" s="1434"/>
      <c r="GXH8" s="1434"/>
      <c r="GXI8" s="1434"/>
      <c r="GXJ8" s="1434"/>
      <c r="GXK8" s="1434"/>
      <c r="GXL8" s="1434"/>
      <c r="GXM8" s="1434"/>
      <c r="GXN8" s="1434"/>
      <c r="GXO8" s="1434"/>
      <c r="GXP8" s="1434"/>
      <c r="GXQ8" s="1434"/>
      <c r="GXR8" s="1434"/>
      <c r="GXS8" s="1434"/>
      <c r="GXT8" s="1434"/>
      <c r="GXU8" s="1434"/>
      <c r="GXV8" s="1434"/>
      <c r="GXW8" s="1434"/>
      <c r="GXX8" s="1434"/>
      <c r="GXY8" s="1434"/>
      <c r="GXZ8" s="1434"/>
      <c r="GYA8" s="1434"/>
      <c r="GYB8" s="1434"/>
      <c r="GYC8" s="1434"/>
      <c r="GYD8" s="1434"/>
      <c r="GYE8" s="1434"/>
      <c r="GYF8" s="1434"/>
      <c r="GYG8" s="1434"/>
      <c r="GYH8" s="1434"/>
      <c r="GYI8" s="1434"/>
      <c r="GYJ8" s="1434"/>
      <c r="GYK8" s="1434"/>
      <c r="GYL8" s="1434"/>
      <c r="GYM8" s="1434"/>
      <c r="GYN8" s="1434"/>
      <c r="GYO8" s="1434"/>
      <c r="GYP8" s="1434"/>
      <c r="GYQ8" s="1434"/>
      <c r="GYR8" s="1434"/>
      <c r="GYS8" s="1434"/>
      <c r="GYT8" s="1434"/>
      <c r="GYU8" s="1434"/>
      <c r="GYV8" s="1434"/>
      <c r="GYW8" s="1434"/>
      <c r="GYX8" s="1434"/>
      <c r="GYY8" s="1434"/>
      <c r="GYZ8" s="1434"/>
      <c r="GZA8" s="1434"/>
      <c r="GZB8" s="1434"/>
      <c r="GZC8" s="1434"/>
      <c r="GZD8" s="1434"/>
      <c r="GZE8" s="1434"/>
      <c r="GZF8" s="1434"/>
      <c r="GZG8" s="1434"/>
      <c r="GZH8" s="1434"/>
      <c r="GZI8" s="1434"/>
      <c r="GZJ8" s="1434"/>
      <c r="GZK8" s="1434"/>
      <c r="GZL8" s="1434"/>
      <c r="GZM8" s="1434"/>
      <c r="GZN8" s="1434"/>
      <c r="GZO8" s="1434"/>
      <c r="GZP8" s="1434"/>
      <c r="GZQ8" s="1434"/>
      <c r="GZR8" s="1434"/>
      <c r="GZS8" s="1434"/>
      <c r="GZT8" s="1434"/>
      <c r="GZU8" s="1434"/>
      <c r="GZV8" s="1434"/>
      <c r="GZW8" s="1434"/>
      <c r="GZX8" s="1434"/>
      <c r="GZY8" s="1434"/>
      <c r="GZZ8" s="1434"/>
      <c r="HAA8" s="1434"/>
      <c r="HAB8" s="1434"/>
      <c r="HAC8" s="1434"/>
      <c r="HAD8" s="1434"/>
      <c r="HAE8" s="1434"/>
      <c r="HAF8" s="1434"/>
      <c r="HAG8" s="1434"/>
      <c r="HAH8" s="1434"/>
      <c r="HAI8" s="1434"/>
      <c r="HAJ8" s="1434"/>
      <c r="HAK8" s="1434"/>
      <c r="HAL8" s="1434"/>
      <c r="HAM8" s="1434"/>
      <c r="HAN8" s="1434"/>
      <c r="HAO8" s="1434"/>
      <c r="HAP8" s="1434"/>
      <c r="HAQ8" s="1434"/>
      <c r="HAR8" s="1434"/>
      <c r="HAS8" s="1434"/>
      <c r="HAT8" s="1434"/>
      <c r="HAU8" s="1434"/>
      <c r="HAV8" s="1434"/>
      <c r="HAW8" s="1434"/>
      <c r="HAX8" s="1434"/>
      <c r="HAY8" s="1434"/>
      <c r="HAZ8" s="1434"/>
      <c r="HBA8" s="1434"/>
      <c r="HBB8" s="1434"/>
      <c r="HBC8" s="1434"/>
      <c r="HBD8" s="1434"/>
      <c r="HBE8" s="1434"/>
      <c r="HBF8" s="1434"/>
      <c r="HBG8" s="1434"/>
      <c r="HBH8" s="1434"/>
      <c r="HBI8" s="1434"/>
      <c r="HBJ8" s="1434"/>
      <c r="HBK8" s="1434"/>
      <c r="HBL8" s="1434"/>
      <c r="HBM8" s="1434"/>
      <c r="HBN8" s="1434"/>
      <c r="HBO8" s="1434"/>
      <c r="HBP8" s="1434"/>
      <c r="HBQ8" s="1434"/>
      <c r="HBR8" s="1434"/>
      <c r="HBS8" s="1434"/>
      <c r="HBT8" s="1434"/>
      <c r="HBU8" s="1434"/>
      <c r="HBV8" s="1434"/>
      <c r="HBW8" s="1434"/>
      <c r="HBX8" s="1434"/>
      <c r="HBY8" s="1434"/>
      <c r="HBZ8" s="1434"/>
      <c r="HCA8" s="1434"/>
      <c r="HCB8" s="1434"/>
      <c r="HCC8" s="1434"/>
      <c r="HCD8" s="1434"/>
      <c r="HCE8" s="1434"/>
      <c r="HCF8" s="1434"/>
      <c r="HCG8" s="1434"/>
      <c r="HCH8" s="1434"/>
      <c r="HCI8" s="1434"/>
      <c r="HCJ8" s="1434"/>
      <c r="HCK8" s="1434"/>
      <c r="HCL8" s="1434"/>
      <c r="HCM8" s="1434"/>
      <c r="HCN8" s="1434"/>
      <c r="HCO8" s="1434"/>
      <c r="HCP8" s="1434"/>
      <c r="HCQ8" s="1434"/>
      <c r="HCR8" s="1434"/>
      <c r="HCS8" s="1434"/>
      <c r="HCT8" s="1434"/>
      <c r="HCU8" s="1434"/>
      <c r="HCV8" s="1434"/>
      <c r="HCW8" s="1434"/>
      <c r="HCX8" s="1434"/>
      <c r="HCY8" s="1434"/>
      <c r="HCZ8" s="1434"/>
      <c r="HDA8" s="1434"/>
      <c r="HDB8" s="1434"/>
      <c r="HDC8" s="1434"/>
      <c r="HDD8" s="1434"/>
      <c r="HDE8" s="1434"/>
      <c r="HDF8" s="1434"/>
      <c r="HDG8" s="1434"/>
      <c r="HDH8" s="1434"/>
      <c r="HDI8" s="1434"/>
      <c r="HDJ8" s="1434"/>
      <c r="HDK8" s="1434"/>
      <c r="HDL8" s="1434"/>
      <c r="HDM8" s="1434"/>
      <c r="HDN8" s="1434"/>
      <c r="HDO8" s="1434"/>
      <c r="HDP8" s="1434"/>
      <c r="HDQ8" s="1434"/>
      <c r="HDR8" s="1434"/>
      <c r="HDS8" s="1434"/>
      <c r="HDT8" s="1434"/>
      <c r="HDU8" s="1434"/>
      <c r="HDV8" s="1434"/>
      <c r="HDW8" s="1434"/>
      <c r="HDX8" s="1434"/>
      <c r="HDY8" s="1434"/>
      <c r="HDZ8" s="1434"/>
      <c r="HEA8" s="1434"/>
      <c r="HEB8" s="1434"/>
      <c r="HEC8" s="1434"/>
      <c r="HED8" s="1434"/>
      <c r="HEE8" s="1434"/>
      <c r="HEF8" s="1434"/>
      <c r="HEG8" s="1434"/>
      <c r="HEH8" s="1434"/>
      <c r="HEI8" s="1434"/>
      <c r="HEJ8" s="1434"/>
      <c r="HEK8" s="1434"/>
      <c r="HEL8" s="1434"/>
      <c r="HEM8" s="1434"/>
      <c r="HEN8" s="1434"/>
      <c r="HEO8" s="1434"/>
      <c r="HEP8" s="1434"/>
      <c r="HEQ8" s="1434"/>
      <c r="HER8" s="1434"/>
      <c r="HES8" s="1434"/>
      <c r="HET8" s="1434"/>
      <c r="HEU8" s="1434"/>
      <c r="HEV8" s="1434"/>
      <c r="HEW8" s="1434"/>
      <c r="HEX8" s="1434"/>
      <c r="HEY8" s="1434"/>
      <c r="HEZ8" s="1434"/>
      <c r="HFA8" s="1434"/>
      <c r="HFB8" s="1434"/>
      <c r="HFC8" s="1434"/>
      <c r="HFD8" s="1434"/>
      <c r="HFE8" s="1434"/>
      <c r="HFF8" s="1434"/>
      <c r="HFG8" s="1434"/>
      <c r="HFH8" s="1434"/>
      <c r="HFI8" s="1434"/>
      <c r="HFJ8" s="1434"/>
      <c r="HFK8" s="1434"/>
      <c r="HFL8" s="1434"/>
      <c r="HFM8" s="1434"/>
      <c r="HFN8" s="1434"/>
      <c r="HFO8" s="1434"/>
      <c r="HFP8" s="1434"/>
      <c r="HFQ8" s="1434"/>
      <c r="HFR8" s="1434"/>
      <c r="HFS8" s="1434"/>
      <c r="HFT8" s="1434"/>
      <c r="HFU8" s="1434"/>
      <c r="HFV8" s="1434"/>
      <c r="HFW8" s="1434"/>
      <c r="HFX8" s="1434"/>
      <c r="HFY8" s="1434"/>
      <c r="HFZ8" s="1434"/>
      <c r="HGA8" s="1434"/>
      <c r="HGB8" s="1434"/>
      <c r="HGC8" s="1434"/>
      <c r="HGD8" s="1434"/>
      <c r="HGE8" s="1434"/>
      <c r="HGF8" s="1434"/>
      <c r="HGG8" s="1434"/>
      <c r="HGH8" s="1434"/>
      <c r="HGI8" s="1434"/>
      <c r="HGJ8" s="1434"/>
      <c r="HGK8" s="1434"/>
      <c r="HGL8" s="1434"/>
      <c r="HGM8" s="1434"/>
      <c r="HGN8" s="1434"/>
      <c r="HGO8" s="1434"/>
      <c r="HGP8" s="1434"/>
      <c r="HGQ8" s="1434"/>
      <c r="HGR8" s="1434"/>
      <c r="HGS8" s="1434"/>
      <c r="HGT8" s="1434"/>
      <c r="HGU8" s="1434"/>
      <c r="HGV8" s="1434"/>
      <c r="HGW8" s="1434"/>
      <c r="HGX8" s="1434"/>
      <c r="HGY8" s="1434"/>
      <c r="HGZ8" s="1434"/>
      <c r="HHA8" s="1434"/>
      <c r="HHB8" s="1434"/>
      <c r="HHC8" s="1434"/>
      <c r="HHD8" s="1434"/>
      <c r="HHE8" s="1434"/>
      <c r="HHF8" s="1434"/>
      <c r="HHG8" s="1434"/>
      <c r="HHH8" s="1434"/>
      <c r="HHI8" s="1434"/>
      <c r="HHJ8" s="1434"/>
      <c r="HHK8" s="1434"/>
      <c r="HHL8" s="1434"/>
      <c r="HHM8" s="1434"/>
      <c r="HHN8" s="1434"/>
      <c r="HHO8" s="1434"/>
      <c r="HHP8" s="1434"/>
      <c r="HHQ8" s="1434"/>
      <c r="HHR8" s="1434"/>
      <c r="HHS8" s="1434"/>
      <c r="HHT8" s="1434"/>
      <c r="HHU8" s="1434"/>
      <c r="HHV8" s="1434"/>
      <c r="HHW8" s="1434"/>
      <c r="HHX8" s="1434"/>
      <c r="HHY8" s="1434"/>
      <c r="HHZ8" s="1434"/>
      <c r="HIA8" s="1434"/>
      <c r="HIB8" s="1434"/>
      <c r="HIC8" s="1434"/>
      <c r="HID8" s="1434"/>
      <c r="HIE8" s="1434"/>
      <c r="HIF8" s="1434"/>
      <c r="HIG8" s="1434"/>
      <c r="HIH8" s="1434"/>
      <c r="HII8" s="1434"/>
      <c r="HIJ8" s="1434"/>
      <c r="HIK8" s="1434"/>
      <c r="HIL8" s="1434"/>
      <c r="HIM8" s="1434"/>
      <c r="HIN8" s="1434"/>
      <c r="HIO8" s="1434"/>
      <c r="HIP8" s="1434"/>
      <c r="HIQ8" s="1434"/>
      <c r="HIR8" s="1434"/>
      <c r="HIS8" s="1434"/>
      <c r="HIT8" s="1434"/>
      <c r="HIU8" s="1434"/>
      <c r="HIV8" s="1434"/>
      <c r="HIW8" s="1434"/>
      <c r="HIX8" s="1434"/>
      <c r="HIY8" s="1434"/>
      <c r="HIZ8" s="1434"/>
      <c r="HJA8" s="1434"/>
      <c r="HJB8" s="1434"/>
      <c r="HJC8" s="1434"/>
      <c r="HJD8" s="1434"/>
      <c r="HJE8" s="1434"/>
      <c r="HJF8" s="1434"/>
      <c r="HJG8" s="1434"/>
      <c r="HJH8" s="1434"/>
      <c r="HJI8" s="1434"/>
      <c r="HJJ8" s="1434"/>
      <c r="HJK8" s="1434"/>
      <c r="HJL8" s="1434"/>
      <c r="HJM8" s="1434"/>
      <c r="HJN8" s="1434"/>
      <c r="HJO8" s="1434"/>
      <c r="HJP8" s="1434"/>
      <c r="HJQ8" s="1434"/>
      <c r="HJR8" s="1434"/>
      <c r="HJS8" s="1434"/>
      <c r="HJT8" s="1434"/>
      <c r="HJU8" s="1434"/>
      <c r="HJV8" s="1434"/>
      <c r="HJW8" s="1434"/>
      <c r="HJX8" s="1434"/>
      <c r="HJY8" s="1434"/>
      <c r="HJZ8" s="1434"/>
      <c r="HKA8" s="1434"/>
      <c r="HKB8" s="1434"/>
      <c r="HKC8" s="1434"/>
      <c r="HKD8" s="1434"/>
      <c r="HKE8" s="1434"/>
      <c r="HKF8" s="1434"/>
      <c r="HKG8" s="1434"/>
      <c r="HKH8" s="1434"/>
      <c r="HKI8" s="1434"/>
      <c r="HKJ8" s="1434"/>
      <c r="HKK8" s="1434"/>
      <c r="HKL8" s="1434"/>
      <c r="HKM8" s="1434"/>
      <c r="HKN8" s="1434"/>
      <c r="HKO8" s="1434"/>
      <c r="HKP8" s="1434"/>
      <c r="HKQ8" s="1434"/>
      <c r="HKR8" s="1434"/>
      <c r="HKS8" s="1434"/>
      <c r="HKT8" s="1434"/>
      <c r="HKU8" s="1434"/>
      <c r="HKV8" s="1434"/>
      <c r="HKW8" s="1434"/>
      <c r="HKX8" s="1434"/>
      <c r="HKY8" s="1434"/>
      <c r="HKZ8" s="1434"/>
      <c r="HLA8" s="1434"/>
      <c r="HLB8" s="1434"/>
      <c r="HLC8" s="1434"/>
      <c r="HLD8" s="1434"/>
      <c r="HLE8" s="1434"/>
      <c r="HLF8" s="1434"/>
      <c r="HLG8" s="1434"/>
      <c r="HLH8" s="1434"/>
      <c r="HLI8" s="1434"/>
      <c r="HLJ8" s="1434"/>
      <c r="HLK8" s="1434"/>
      <c r="HLL8" s="1434"/>
      <c r="HLM8" s="1434"/>
      <c r="HLN8" s="1434"/>
      <c r="HLO8" s="1434"/>
      <c r="HLP8" s="1434"/>
      <c r="HLQ8" s="1434"/>
      <c r="HLR8" s="1434"/>
      <c r="HLS8" s="1434"/>
      <c r="HLT8" s="1434"/>
      <c r="HLU8" s="1434"/>
      <c r="HLV8" s="1434"/>
      <c r="HLW8" s="1434"/>
      <c r="HLX8" s="1434"/>
      <c r="HLY8" s="1434"/>
      <c r="HLZ8" s="1434"/>
      <c r="HMA8" s="1434"/>
      <c r="HMB8" s="1434"/>
      <c r="HMC8" s="1434"/>
      <c r="HMD8" s="1434"/>
      <c r="HME8" s="1434"/>
      <c r="HMF8" s="1434"/>
      <c r="HMG8" s="1434"/>
      <c r="HMH8" s="1434"/>
      <c r="HMI8" s="1434"/>
      <c r="HMJ8" s="1434"/>
      <c r="HMK8" s="1434"/>
      <c r="HML8" s="1434"/>
      <c r="HMM8" s="1434"/>
      <c r="HMN8" s="1434"/>
      <c r="HMO8" s="1434"/>
      <c r="HMP8" s="1434"/>
      <c r="HMQ8" s="1434"/>
      <c r="HMR8" s="1434"/>
      <c r="HMS8" s="1434"/>
      <c r="HMT8" s="1434"/>
      <c r="HMU8" s="1434"/>
      <c r="HMV8" s="1434"/>
      <c r="HMW8" s="1434"/>
      <c r="HMX8" s="1434"/>
      <c r="HMY8" s="1434"/>
      <c r="HMZ8" s="1434"/>
      <c r="HNA8" s="1434"/>
      <c r="HNB8" s="1434"/>
      <c r="HNC8" s="1434"/>
      <c r="HND8" s="1434"/>
      <c r="HNE8" s="1434"/>
      <c r="HNF8" s="1434"/>
      <c r="HNG8" s="1434"/>
      <c r="HNH8" s="1434"/>
      <c r="HNI8" s="1434"/>
      <c r="HNJ8" s="1434"/>
      <c r="HNK8" s="1434"/>
      <c r="HNL8" s="1434"/>
      <c r="HNM8" s="1434"/>
      <c r="HNN8" s="1434"/>
      <c r="HNO8" s="1434"/>
      <c r="HNP8" s="1434"/>
      <c r="HNQ8" s="1434"/>
      <c r="HNR8" s="1434"/>
      <c r="HNS8" s="1434"/>
      <c r="HNT8" s="1434"/>
      <c r="HNU8" s="1434"/>
      <c r="HNV8" s="1434"/>
      <c r="HNW8" s="1434"/>
      <c r="HNX8" s="1434"/>
      <c r="HNY8" s="1434"/>
      <c r="HNZ8" s="1434"/>
      <c r="HOA8" s="1434"/>
      <c r="HOB8" s="1434"/>
      <c r="HOC8" s="1434"/>
      <c r="HOD8" s="1434"/>
      <c r="HOE8" s="1434"/>
      <c r="HOF8" s="1434"/>
      <c r="HOG8" s="1434"/>
      <c r="HOH8" s="1434"/>
      <c r="HOI8" s="1434"/>
      <c r="HOJ8" s="1434"/>
      <c r="HOK8" s="1434"/>
      <c r="HOL8" s="1434"/>
      <c r="HOM8" s="1434"/>
      <c r="HON8" s="1434"/>
      <c r="HOO8" s="1434"/>
      <c r="HOP8" s="1434"/>
      <c r="HOQ8" s="1434"/>
      <c r="HOR8" s="1434"/>
      <c r="HOS8" s="1434"/>
      <c r="HOT8" s="1434"/>
      <c r="HOU8" s="1434"/>
      <c r="HOV8" s="1434"/>
      <c r="HOW8" s="1434"/>
      <c r="HOX8" s="1434"/>
      <c r="HOY8" s="1434"/>
      <c r="HOZ8" s="1434"/>
      <c r="HPA8" s="1434"/>
      <c r="HPB8" s="1434"/>
      <c r="HPC8" s="1434"/>
      <c r="HPD8" s="1434"/>
      <c r="HPE8" s="1434"/>
      <c r="HPF8" s="1434"/>
      <c r="HPG8" s="1434"/>
      <c r="HPH8" s="1434"/>
      <c r="HPI8" s="1434"/>
      <c r="HPJ8" s="1434"/>
      <c r="HPK8" s="1434"/>
      <c r="HPL8" s="1434"/>
      <c r="HPM8" s="1434"/>
      <c r="HPN8" s="1434"/>
      <c r="HPO8" s="1434"/>
      <c r="HPP8" s="1434"/>
      <c r="HPQ8" s="1434"/>
      <c r="HPR8" s="1434"/>
      <c r="HPS8" s="1434"/>
      <c r="HPT8" s="1434"/>
      <c r="HPU8" s="1434"/>
      <c r="HPV8" s="1434"/>
      <c r="HPW8" s="1434"/>
      <c r="HPX8" s="1434"/>
      <c r="HPY8" s="1434"/>
      <c r="HPZ8" s="1434"/>
      <c r="HQA8" s="1434"/>
      <c r="HQB8" s="1434"/>
      <c r="HQC8" s="1434"/>
      <c r="HQD8" s="1434"/>
      <c r="HQE8" s="1434"/>
      <c r="HQF8" s="1434"/>
      <c r="HQG8" s="1434"/>
      <c r="HQH8" s="1434"/>
      <c r="HQI8" s="1434"/>
      <c r="HQJ8" s="1434"/>
      <c r="HQK8" s="1434"/>
      <c r="HQL8" s="1434"/>
      <c r="HQM8" s="1434"/>
      <c r="HQN8" s="1434"/>
      <c r="HQO8" s="1434"/>
      <c r="HQP8" s="1434"/>
      <c r="HQQ8" s="1434"/>
      <c r="HQR8" s="1434"/>
      <c r="HQS8" s="1434"/>
      <c r="HQT8" s="1434"/>
      <c r="HQU8" s="1434"/>
      <c r="HQV8" s="1434"/>
      <c r="HQW8" s="1434"/>
      <c r="HQX8" s="1434"/>
      <c r="HQY8" s="1434"/>
      <c r="HQZ8" s="1434"/>
      <c r="HRA8" s="1434"/>
      <c r="HRB8" s="1434"/>
      <c r="HRC8" s="1434"/>
      <c r="HRD8" s="1434"/>
      <c r="HRE8" s="1434"/>
      <c r="HRF8" s="1434"/>
      <c r="HRG8" s="1434"/>
      <c r="HRH8" s="1434"/>
      <c r="HRI8" s="1434"/>
      <c r="HRJ8" s="1434"/>
      <c r="HRK8" s="1434"/>
      <c r="HRL8" s="1434"/>
      <c r="HRM8" s="1434"/>
      <c r="HRN8" s="1434"/>
      <c r="HRO8" s="1434"/>
      <c r="HRP8" s="1434"/>
      <c r="HRQ8" s="1434"/>
      <c r="HRR8" s="1434"/>
      <c r="HRS8" s="1434"/>
      <c r="HRT8" s="1434"/>
      <c r="HRU8" s="1434"/>
      <c r="HRV8" s="1434"/>
      <c r="HRW8" s="1434"/>
      <c r="HRX8" s="1434"/>
      <c r="HRY8" s="1434"/>
      <c r="HRZ8" s="1434"/>
      <c r="HSA8" s="1434"/>
      <c r="HSB8" s="1434"/>
      <c r="HSC8" s="1434"/>
      <c r="HSD8" s="1434"/>
      <c r="HSE8" s="1434"/>
      <c r="HSF8" s="1434"/>
      <c r="HSG8" s="1434"/>
      <c r="HSH8" s="1434"/>
      <c r="HSI8" s="1434"/>
      <c r="HSJ8" s="1434"/>
      <c r="HSK8" s="1434"/>
      <c r="HSL8" s="1434"/>
      <c r="HSM8" s="1434"/>
      <c r="HSN8" s="1434"/>
      <c r="HSO8" s="1434"/>
      <c r="HSP8" s="1434"/>
      <c r="HSQ8" s="1434"/>
      <c r="HSR8" s="1434"/>
      <c r="HSS8" s="1434"/>
      <c r="HST8" s="1434"/>
      <c r="HSU8" s="1434"/>
      <c r="HSV8" s="1434"/>
      <c r="HSW8" s="1434"/>
      <c r="HSX8" s="1434"/>
      <c r="HSY8" s="1434"/>
      <c r="HSZ8" s="1434"/>
      <c r="HTA8" s="1434"/>
      <c r="HTB8" s="1434"/>
      <c r="HTC8" s="1434"/>
      <c r="HTD8" s="1434"/>
      <c r="HTE8" s="1434"/>
      <c r="HTF8" s="1434"/>
      <c r="HTG8" s="1434"/>
      <c r="HTH8" s="1434"/>
      <c r="HTI8" s="1434"/>
      <c r="HTJ8" s="1434"/>
      <c r="HTK8" s="1434"/>
      <c r="HTL8" s="1434"/>
      <c r="HTM8" s="1434"/>
      <c r="HTN8" s="1434"/>
      <c r="HTO8" s="1434"/>
      <c r="HTP8" s="1434"/>
      <c r="HTQ8" s="1434"/>
      <c r="HTR8" s="1434"/>
      <c r="HTS8" s="1434"/>
      <c r="HTT8" s="1434"/>
      <c r="HTU8" s="1434"/>
      <c r="HTV8" s="1434"/>
      <c r="HTW8" s="1434"/>
      <c r="HTX8" s="1434"/>
      <c r="HTY8" s="1434"/>
      <c r="HTZ8" s="1434"/>
      <c r="HUA8" s="1434"/>
      <c r="HUB8" s="1434"/>
      <c r="HUC8" s="1434"/>
      <c r="HUD8" s="1434"/>
      <c r="HUE8" s="1434"/>
      <c r="HUF8" s="1434"/>
      <c r="HUG8" s="1434"/>
      <c r="HUH8" s="1434"/>
      <c r="HUI8" s="1434"/>
      <c r="HUJ8" s="1434"/>
      <c r="HUK8" s="1434"/>
      <c r="HUL8" s="1434"/>
      <c r="HUM8" s="1434"/>
      <c r="HUN8" s="1434"/>
      <c r="HUO8" s="1434"/>
      <c r="HUP8" s="1434"/>
      <c r="HUQ8" s="1434"/>
      <c r="HUR8" s="1434"/>
      <c r="HUS8" s="1434"/>
      <c r="HUT8" s="1434"/>
      <c r="HUU8" s="1434"/>
      <c r="HUV8" s="1434"/>
      <c r="HUW8" s="1434"/>
      <c r="HUX8" s="1434"/>
      <c r="HUY8" s="1434"/>
      <c r="HUZ8" s="1434"/>
      <c r="HVA8" s="1434"/>
      <c r="HVB8" s="1434"/>
      <c r="HVC8" s="1434"/>
      <c r="HVD8" s="1434"/>
      <c r="HVE8" s="1434"/>
      <c r="HVF8" s="1434"/>
      <c r="HVG8" s="1434"/>
      <c r="HVH8" s="1434"/>
      <c r="HVI8" s="1434"/>
      <c r="HVJ8" s="1434"/>
      <c r="HVK8" s="1434"/>
      <c r="HVL8" s="1434"/>
      <c r="HVM8" s="1434"/>
      <c r="HVN8" s="1434"/>
      <c r="HVO8" s="1434"/>
      <c r="HVP8" s="1434"/>
      <c r="HVQ8" s="1434"/>
      <c r="HVR8" s="1434"/>
      <c r="HVS8" s="1434"/>
      <c r="HVT8" s="1434"/>
      <c r="HVU8" s="1434"/>
      <c r="HVV8" s="1434"/>
      <c r="HVW8" s="1434"/>
      <c r="HVX8" s="1434"/>
      <c r="HVY8" s="1434"/>
      <c r="HVZ8" s="1434"/>
      <c r="HWA8" s="1434"/>
      <c r="HWB8" s="1434"/>
      <c r="HWC8" s="1434"/>
      <c r="HWD8" s="1434"/>
      <c r="HWE8" s="1434"/>
      <c r="HWF8" s="1434"/>
      <c r="HWG8" s="1434"/>
      <c r="HWH8" s="1434"/>
      <c r="HWI8" s="1434"/>
      <c r="HWJ8" s="1434"/>
      <c r="HWK8" s="1434"/>
      <c r="HWL8" s="1434"/>
      <c r="HWM8" s="1434"/>
      <c r="HWN8" s="1434"/>
      <c r="HWO8" s="1434"/>
      <c r="HWP8" s="1434"/>
      <c r="HWQ8" s="1434"/>
      <c r="HWR8" s="1434"/>
      <c r="HWS8" s="1434"/>
      <c r="HWT8" s="1434"/>
      <c r="HWU8" s="1434"/>
      <c r="HWV8" s="1434"/>
      <c r="HWW8" s="1434"/>
      <c r="HWX8" s="1434"/>
      <c r="HWY8" s="1434"/>
      <c r="HWZ8" s="1434"/>
      <c r="HXA8" s="1434"/>
      <c r="HXB8" s="1434"/>
      <c r="HXC8" s="1434"/>
      <c r="HXD8" s="1434"/>
      <c r="HXE8" s="1434"/>
      <c r="HXF8" s="1434"/>
      <c r="HXG8" s="1434"/>
      <c r="HXH8" s="1434"/>
      <c r="HXI8" s="1434"/>
      <c r="HXJ8" s="1434"/>
      <c r="HXK8" s="1434"/>
      <c r="HXL8" s="1434"/>
      <c r="HXM8" s="1434"/>
      <c r="HXN8" s="1434"/>
      <c r="HXO8" s="1434"/>
      <c r="HXP8" s="1434"/>
      <c r="HXQ8" s="1434"/>
      <c r="HXR8" s="1434"/>
      <c r="HXS8" s="1434"/>
      <c r="HXT8" s="1434"/>
      <c r="HXU8" s="1434"/>
      <c r="HXV8" s="1434"/>
      <c r="HXW8" s="1434"/>
      <c r="HXX8" s="1434"/>
      <c r="HXY8" s="1434"/>
      <c r="HXZ8" s="1434"/>
      <c r="HYA8" s="1434"/>
      <c r="HYB8" s="1434"/>
      <c r="HYC8" s="1434"/>
      <c r="HYD8" s="1434"/>
      <c r="HYE8" s="1434"/>
      <c r="HYF8" s="1434"/>
      <c r="HYG8" s="1434"/>
      <c r="HYH8" s="1434"/>
      <c r="HYI8" s="1434"/>
      <c r="HYJ8" s="1434"/>
      <c r="HYK8" s="1434"/>
      <c r="HYL8" s="1434"/>
      <c r="HYM8" s="1434"/>
      <c r="HYN8" s="1434"/>
      <c r="HYO8" s="1434"/>
      <c r="HYP8" s="1434"/>
      <c r="HYQ8" s="1434"/>
      <c r="HYR8" s="1434"/>
      <c r="HYS8" s="1434"/>
      <c r="HYT8" s="1434"/>
      <c r="HYU8" s="1434"/>
      <c r="HYV8" s="1434"/>
      <c r="HYW8" s="1434"/>
      <c r="HYX8" s="1434"/>
      <c r="HYY8" s="1434"/>
      <c r="HYZ8" s="1434"/>
      <c r="HZA8" s="1434"/>
      <c r="HZB8" s="1434"/>
      <c r="HZC8" s="1434"/>
      <c r="HZD8" s="1434"/>
      <c r="HZE8" s="1434"/>
      <c r="HZF8" s="1434"/>
      <c r="HZG8" s="1434"/>
      <c r="HZH8" s="1434"/>
      <c r="HZI8" s="1434"/>
      <c r="HZJ8" s="1434"/>
      <c r="HZK8" s="1434"/>
      <c r="HZL8" s="1434"/>
      <c r="HZM8" s="1434"/>
      <c r="HZN8" s="1434"/>
      <c r="HZO8" s="1434"/>
      <c r="HZP8" s="1434"/>
      <c r="HZQ8" s="1434"/>
      <c r="HZR8" s="1434"/>
      <c r="HZS8" s="1434"/>
      <c r="HZT8" s="1434"/>
      <c r="HZU8" s="1434"/>
      <c r="HZV8" s="1434"/>
      <c r="HZW8" s="1434"/>
      <c r="HZX8" s="1434"/>
      <c r="HZY8" s="1434"/>
      <c r="HZZ8" s="1434"/>
      <c r="IAA8" s="1434"/>
      <c r="IAB8" s="1434"/>
      <c r="IAC8" s="1434"/>
      <c r="IAD8" s="1434"/>
      <c r="IAE8" s="1434"/>
      <c r="IAF8" s="1434"/>
      <c r="IAG8" s="1434"/>
      <c r="IAH8" s="1434"/>
      <c r="IAI8" s="1434"/>
      <c r="IAJ8" s="1434"/>
      <c r="IAK8" s="1434"/>
      <c r="IAL8" s="1434"/>
      <c r="IAM8" s="1434"/>
      <c r="IAN8" s="1434"/>
      <c r="IAO8" s="1434"/>
      <c r="IAP8" s="1434"/>
      <c r="IAQ8" s="1434"/>
      <c r="IAR8" s="1434"/>
      <c r="IAS8" s="1434"/>
      <c r="IAT8" s="1434"/>
      <c r="IAU8" s="1434"/>
      <c r="IAV8" s="1434"/>
      <c r="IAW8" s="1434"/>
      <c r="IAX8" s="1434"/>
      <c r="IAY8" s="1434"/>
      <c r="IAZ8" s="1434"/>
      <c r="IBA8" s="1434"/>
      <c r="IBB8" s="1434"/>
      <c r="IBC8" s="1434"/>
      <c r="IBD8" s="1434"/>
      <c r="IBE8" s="1434"/>
      <c r="IBF8" s="1434"/>
      <c r="IBG8" s="1434"/>
      <c r="IBH8" s="1434"/>
      <c r="IBI8" s="1434"/>
      <c r="IBJ8" s="1434"/>
      <c r="IBK8" s="1434"/>
      <c r="IBL8" s="1434"/>
      <c r="IBM8" s="1434"/>
      <c r="IBN8" s="1434"/>
      <c r="IBO8" s="1434"/>
      <c r="IBP8" s="1434"/>
      <c r="IBQ8" s="1434"/>
      <c r="IBR8" s="1434"/>
      <c r="IBS8" s="1434"/>
      <c r="IBT8" s="1434"/>
      <c r="IBU8" s="1434"/>
      <c r="IBV8" s="1434"/>
      <c r="IBW8" s="1434"/>
      <c r="IBX8" s="1434"/>
      <c r="IBY8" s="1434"/>
      <c r="IBZ8" s="1434"/>
      <c r="ICA8" s="1434"/>
      <c r="ICB8" s="1434"/>
      <c r="ICC8" s="1434"/>
      <c r="ICD8" s="1434"/>
      <c r="ICE8" s="1434"/>
      <c r="ICF8" s="1434"/>
      <c r="ICG8" s="1434"/>
      <c r="ICH8" s="1434"/>
      <c r="ICI8" s="1434"/>
      <c r="ICJ8" s="1434"/>
      <c r="ICK8" s="1434"/>
      <c r="ICL8" s="1434"/>
      <c r="ICM8" s="1434"/>
      <c r="ICN8" s="1434"/>
      <c r="ICO8" s="1434"/>
      <c r="ICP8" s="1434"/>
      <c r="ICQ8" s="1434"/>
      <c r="ICR8" s="1434"/>
      <c r="ICS8" s="1434"/>
      <c r="ICT8" s="1434"/>
      <c r="ICU8" s="1434"/>
      <c r="ICV8" s="1434"/>
      <c r="ICW8" s="1434"/>
      <c r="ICX8" s="1434"/>
      <c r="ICY8" s="1434"/>
      <c r="ICZ8" s="1434"/>
      <c r="IDA8" s="1434"/>
      <c r="IDB8" s="1434"/>
      <c r="IDC8" s="1434"/>
      <c r="IDD8" s="1434"/>
      <c r="IDE8" s="1434"/>
      <c r="IDF8" s="1434"/>
      <c r="IDG8" s="1434"/>
      <c r="IDH8" s="1434"/>
      <c r="IDI8" s="1434"/>
      <c r="IDJ8" s="1434"/>
      <c r="IDK8" s="1434"/>
      <c r="IDL8" s="1434"/>
      <c r="IDM8" s="1434"/>
      <c r="IDN8" s="1434"/>
      <c r="IDO8" s="1434"/>
      <c r="IDP8" s="1434"/>
      <c r="IDQ8" s="1434"/>
      <c r="IDR8" s="1434"/>
      <c r="IDS8" s="1434"/>
      <c r="IDT8" s="1434"/>
      <c r="IDU8" s="1434"/>
      <c r="IDV8" s="1434"/>
      <c r="IDW8" s="1434"/>
      <c r="IDX8" s="1434"/>
      <c r="IDY8" s="1434"/>
      <c r="IDZ8" s="1434"/>
      <c r="IEA8" s="1434"/>
      <c r="IEB8" s="1434"/>
      <c r="IEC8" s="1434"/>
      <c r="IED8" s="1434"/>
      <c r="IEE8" s="1434"/>
      <c r="IEF8" s="1434"/>
      <c r="IEG8" s="1434"/>
      <c r="IEH8" s="1434"/>
      <c r="IEI8" s="1434"/>
      <c r="IEJ8" s="1434"/>
      <c r="IEK8" s="1434"/>
      <c r="IEL8" s="1434"/>
      <c r="IEM8" s="1434"/>
      <c r="IEN8" s="1434"/>
      <c r="IEO8" s="1434"/>
      <c r="IEP8" s="1434"/>
      <c r="IEQ8" s="1434"/>
      <c r="IER8" s="1434"/>
      <c r="IES8" s="1434"/>
      <c r="IET8" s="1434"/>
      <c r="IEU8" s="1434"/>
      <c r="IEV8" s="1434"/>
      <c r="IEW8" s="1434"/>
      <c r="IEX8" s="1434"/>
      <c r="IEY8" s="1434"/>
      <c r="IEZ8" s="1434"/>
      <c r="IFA8" s="1434"/>
      <c r="IFB8" s="1434"/>
      <c r="IFC8" s="1434"/>
      <c r="IFD8" s="1434"/>
      <c r="IFE8" s="1434"/>
      <c r="IFF8" s="1434"/>
      <c r="IFG8" s="1434"/>
      <c r="IFH8" s="1434"/>
      <c r="IFI8" s="1434"/>
      <c r="IFJ8" s="1434"/>
      <c r="IFK8" s="1434"/>
      <c r="IFL8" s="1434"/>
      <c r="IFM8" s="1434"/>
      <c r="IFN8" s="1434"/>
      <c r="IFO8" s="1434"/>
      <c r="IFP8" s="1434"/>
      <c r="IFQ8" s="1434"/>
      <c r="IFR8" s="1434"/>
      <c r="IFS8" s="1434"/>
      <c r="IFT8" s="1434"/>
      <c r="IFU8" s="1434"/>
      <c r="IFV8" s="1434"/>
      <c r="IFW8" s="1434"/>
      <c r="IFX8" s="1434"/>
      <c r="IFY8" s="1434"/>
      <c r="IFZ8" s="1434"/>
      <c r="IGA8" s="1434"/>
      <c r="IGB8" s="1434"/>
      <c r="IGC8" s="1434"/>
      <c r="IGD8" s="1434"/>
      <c r="IGE8" s="1434"/>
      <c r="IGF8" s="1434"/>
      <c r="IGG8" s="1434"/>
      <c r="IGH8" s="1434"/>
      <c r="IGI8" s="1434"/>
      <c r="IGJ8" s="1434"/>
      <c r="IGK8" s="1434"/>
      <c r="IGL8" s="1434"/>
      <c r="IGM8" s="1434"/>
      <c r="IGN8" s="1434"/>
      <c r="IGO8" s="1434"/>
      <c r="IGP8" s="1434"/>
      <c r="IGQ8" s="1434"/>
      <c r="IGR8" s="1434"/>
      <c r="IGS8" s="1434"/>
      <c r="IGT8" s="1434"/>
      <c r="IGU8" s="1434"/>
      <c r="IGV8" s="1434"/>
      <c r="IGW8" s="1434"/>
      <c r="IGX8" s="1434"/>
      <c r="IGY8" s="1434"/>
      <c r="IGZ8" s="1434"/>
      <c r="IHA8" s="1434"/>
      <c r="IHB8" s="1434"/>
      <c r="IHC8" s="1434"/>
      <c r="IHD8" s="1434"/>
      <c r="IHE8" s="1434"/>
      <c r="IHF8" s="1434"/>
      <c r="IHG8" s="1434"/>
      <c r="IHH8" s="1434"/>
      <c r="IHI8" s="1434"/>
      <c r="IHJ8" s="1434"/>
      <c r="IHK8" s="1434"/>
      <c r="IHL8" s="1434"/>
      <c r="IHM8" s="1434"/>
      <c r="IHN8" s="1434"/>
      <c r="IHO8" s="1434"/>
      <c r="IHP8" s="1434"/>
      <c r="IHQ8" s="1434"/>
      <c r="IHR8" s="1434"/>
      <c r="IHS8" s="1434"/>
      <c r="IHT8" s="1434"/>
      <c r="IHU8" s="1434"/>
      <c r="IHV8" s="1434"/>
      <c r="IHW8" s="1434"/>
      <c r="IHX8" s="1434"/>
      <c r="IHY8" s="1434"/>
      <c r="IHZ8" s="1434"/>
      <c r="IIA8" s="1434"/>
      <c r="IIB8" s="1434"/>
      <c r="IIC8" s="1434"/>
      <c r="IID8" s="1434"/>
      <c r="IIE8" s="1434"/>
      <c r="IIF8" s="1434"/>
      <c r="IIG8" s="1434"/>
      <c r="IIH8" s="1434"/>
      <c r="III8" s="1434"/>
      <c r="IIJ8" s="1434"/>
      <c r="IIK8" s="1434"/>
      <c r="IIL8" s="1434"/>
      <c r="IIM8" s="1434"/>
      <c r="IIN8" s="1434"/>
      <c r="IIO8" s="1434"/>
      <c r="IIP8" s="1434"/>
      <c r="IIQ8" s="1434"/>
      <c r="IIR8" s="1434"/>
      <c r="IIS8" s="1434"/>
      <c r="IIT8" s="1434"/>
      <c r="IIU8" s="1434"/>
      <c r="IIV8" s="1434"/>
      <c r="IIW8" s="1434"/>
      <c r="IIX8" s="1434"/>
      <c r="IIY8" s="1434"/>
      <c r="IIZ8" s="1434"/>
      <c r="IJA8" s="1434"/>
      <c r="IJB8" s="1434"/>
      <c r="IJC8" s="1434"/>
      <c r="IJD8" s="1434"/>
      <c r="IJE8" s="1434"/>
      <c r="IJF8" s="1434"/>
      <c r="IJG8" s="1434"/>
      <c r="IJH8" s="1434"/>
      <c r="IJI8" s="1434"/>
      <c r="IJJ8" s="1434"/>
      <c r="IJK8" s="1434"/>
      <c r="IJL8" s="1434"/>
      <c r="IJM8" s="1434"/>
      <c r="IJN8" s="1434"/>
      <c r="IJO8" s="1434"/>
      <c r="IJP8" s="1434"/>
      <c r="IJQ8" s="1434"/>
      <c r="IJR8" s="1434"/>
      <c r="IJS8" s="1434"/>
      <c r="IJT8" s="1434"/>
      <c r="IJU8" s="1434"/>
      <c r="IJV8" s="1434"/>
      <c r="IJW8" s="1434"/>
      <c r="IJX8" s="1434"/>
      <c r="IJY8" s="1434"/>
      <c r="IJZ8" s="1434"/>
      <c r="IKA8" s="1434"/>
      <c r="IKB8" s="1434"/>
      <c r="IKC8" s="1434"/>
      <c r="IKD8" s="1434"/>
      <c r="IKE8" s="1434"/>
      <c r="IKF8" s="1434"/>
      <c r="IKG8" s="1434"/>
      <c r="IKH8" s="1434"/>
      <c r="IKI8" s="1434"/>
      <c r="IKJ8" s="1434"/>
      <c r="IKK8" s="1434"/>
      <c r="IKL8" s="1434"/>
      <c r="IKM8" s="1434"/>
      <c r="IKN8" s="1434"/>
      <c r="IKO8" s="1434"/>
      <c r="IKP8" s="1434"/>
      <c r="IKQ8" s="1434"/>
      <c r="IKR8" s="1434"/>
      <c r="IKS8" s="1434"/>
      <c r="IKT8" s="1434"/>
      <c r="IKU8" s="1434"/>
      <c r="IKV8" s="1434"/>
      <c r="IKW8" s="1434"/>
      <c r="IKX8" s="1434"/>
      <c r="IKY8" s="1434"/>
      <c r="IKZ8" s="1434"/>
      <c r="ILA8" s="1434"/>
      <c r="ILB8" s="1434"/>
      <c r="ILC8" s="1434"/>
      <c r="ILD8" s="1434"/>
      <c r="ILE8" s="1434"/>
      <c r="ILF8" s="1434"/>
      <c r="ILG8" s="1434"/>
      <c r="ILH8" s="1434"/>
      <c r="ILI8" s="1434"/>
      <c r="ILJ8" s="1434"/>
      <c r="ILK8" s="1434"/>
      <c r="ILL8" s="1434"/>
      <c r="ILM8" s="1434"/>
      <c r="ILN8" s="1434"/>
      <c r="ILO8" s="1434"/>
      <c r="ILP8" s="1434"/>
      <c r="ILQ8" s="1434"/>
      <c r="ILR8" s="1434"/>
      <c r="ILS8" s="1434"/>
      <c r="ILT8" s="1434"/>
      <c r="ILU8" s="1434"/>
      <c r="ILV8" s="1434"/>
      <c r="ILW8" s="1434"/>
      <c r="ILX8" s="1434"/>
      <c r="ILY8" s="1434"/>
      <c r="ILZ8" s="1434"/>
      <c r="IMA8" s="1434"/>
      <c r="IMB8" s="1434"/>
      <c r="IMC8" s="1434"/>
      <c r="IMD8" s="1434"/>
      <c r="IME8" s="1434"/>
      <c r="IMF8" s="1434"/>
      <c r="IMG8" s="1434"/>
      <c r="IMH8" s="1434"/>
      <c r="IMI8" s="1434"/>
      <c r="IMJ8" s="1434"/>
      <c r="IMK8" s="1434"/>
      <c r="IML8" s="1434"/>
      <c r="IMM8" s="1434"/>
      <c r="IMN8" s="1434"/>
      <c r="IMO8" s="1434"/>
      <c r="IMP8" s="1434"/>
      <c r="IMQ8" s="1434"/>
      <c r="IMR8" s="1434"/>
      <c r="IMS8" s="1434"/>
      <c r="IMT8" s="1434"/>
      <c r="IMU8" s="1434"/>
      <c r="IMV8" s="1434"/>
      <c r="IMW8" s="1434"/>
      <c r="IMX8" s="1434"/>
      <c r="IMY8" s="1434"/>
      <c r="IMZ8" s="1434"/>
      <c r="INA8" s="1434"/>
      <c r="INB8" s="1434"/>
      <c r="INC8" s="1434"/>
      <c r="IND8" s="1434"/>
      <c r="INE8" s="1434"/>
      <c r="INF8" s="1434"/>
      <c r="ING8" s="1434"/>
      <c r="INH8" s="1434"/>
      <c r="INI8" s="1434"/>
      <c r="INJ8" s="1434"/>
      <c r="INK8" s="1434"/>
      <c r="INL8" s="1434"/>
      <c r="INM8" s="1434"/>
      <c r="INN8" s="1434"/>
      <c r="INO8" s="1434"/>
      <c r="INP8" s="1434"/>
      <c r="INQ8" s="1434"/>
      <c r="INR8" s="1434"/>
      <c r="INS8" s="1434"/>
      <c r="INT8" s="1434"/>
      <c r="INU8" s="1434"/>
      <c r="INV8" s="1434"/>
      <c r="INW8" s="1434"/>
      <c r="INX8" s="1434"/>
      <c r="INY8" s="1434"/>
      <c r="INZ8" s="1434"/>
      <c r="IOA8" s="1434"/>
      <c r="IOB8" s="1434"/>
      <c r="IOC8" s="1434"/>
      <c r="IOD8" s="1434"/>
      <c r="IOE8" s="1434"/>
      <c r="IOF8" s="1434"/>
      <c r="IOG8" s="1434"/>
      <c r="IOH8" s="1434"/>
      <c r="IOI8" s="1434"/>
      <c r="IOJ8" s="1434"/>
      <c r="IOK8" s="1434"/>
      <c r="IOL8" s="1434"/>
      <c r="IOM8" s="1434"/>
      <c r="ION8" s="1434"/>
      <c r="IOO8" s="1434"/>
      <c r="IOP8" s="1434"/>
      <c r="IOQ8" s="1434"/>
      <c r="IOR8" s="1434"/>
      <c r="IOS8" s="1434"/>
      <c r="IOT8" s="1434"/>
      <c r="IOU8" s="1434"/>
      <c r="IOV8" s="1434"/>
      <c r="IOW8" s="1434"/>
      <c r="IOX8" s="1434"/>
      <c r="IOY8" s="1434"/>
      <c r="IOZ8" s="1434"/>
      <c r="IPA8" s="1434"/>
      <c r="IPB8" s="1434"/>
      <c r="IPC8" s="1434"/>
      <c r="IPD8" s="1434"/>
      <c r="IPE8" s="1434"/>
      <c r="IPF8" s="1434"/>
      <c r="IPG8" s="1434"/>
      <c r="IPH8" s="1434"/>
      <c r="IPI8" s="1434"/>
      <c r="IPJ8" s="1434"/>
      <c r="IPK8" s="1434"/>
      <c r="IPL8" s="1434"/>
      <c r="IPM8" s="1434"/>
      <c r="IPN8" s="1434"/>
      <c r="IPO8" s="1434"/>
      <c r="IPP8" s="1434"/>
      <c r="IPQ8" s="1434"/>
      <c r="IPR8" s="1434"/>
      <c r="IPS8" s="1434"/>
      <c r="IPT8" s="1434"/>
      <c r="IPU8" s="1434"/>
      <c r="IPV8" s="1434"/>
      <c r="IPW8" s="1434"/>
      <c r="IPX8" s="1434"/>
      <c r="IPY8" s="1434"/>
      <c r="IPZ8" s="1434"/>
      <c r="IQA8" s="1434"/>
      <c r="IQB8" s="1434"/>
      <c r="IQC8" s="1434"/>
      <c r="IQD8" s="1434"/>
      <c r="IQE8" s="1434"/>
      <c r="IQF8" s="1434"/>
      <c r="IQG8" s="1434"/>
      <c r="IQH8" s="1434"/>
      <c r="IQI8" s="1434"/>
      <c r="IQJ8" s="1434"/>
      <c r="IQK8" s="1434"/>
      <c r="IQL8" s="1434"/>
      <c r="IQM8" s="1434"/>
      <c r="IQN8" s="1434"/>
      <c r="IQO8" s="1434"/>
      <c r="IQP8" s="1434"/>
      <c r="IQQ8" s="1434"/>
      <c r="IQR8" s="1434"/>
      <c r="IQS8" s="1434"/>
      <c r="IQT8" s="1434"/>
      <c r="IQU8" s="1434"/>
      <c r="IQV8" s="1434"/>
      <c r="IQW8" s="1434"/>
      <c r="IQX8" s="1434"/>
      <c r="IQY8" s="1434"/>
      <c r="IQZ8" s="1434"/>
      <c r="IRA8" s="1434"/>
      <c r="IRB8" s="1434"/>
      <c r="IRC8" s="1434"/>
      <c r="IRD8" s="1434"/>
      <c r="IRE8" s="1434"/>
      <c r="IRF8" s="1434"/>
      <c r="IRG8" s="1434"/>
      <c r="IRH8" s="1434"/>
      <c r="IRI8" s="1434"/>
      <c r="IRJ8" s="1434"/>
      <c r="IRK8" s="1434"/>
      <c r="IRL8" s="1434"/>
      <c r="IRM8" s="1434"/>
      <c r="IRN8" s="1434"/>
      <c r="IRO8" s="1434"/>
      <c r="IRP8" s="1434"/>
      <c r="IRQ8" s="1434"/>
      <c r="IRR8" s="1434"/>
      <c r="IRS8" s="1434"/>
      <c r="IRT8" s="1434"/>
      <c r="IRU8" s="1434"/>
      <c r="IRV8" s="1434"/>
      <c r="IRW8" s="1434"/>
      <c r="IRX8" s="1434"/>
      <c r="IRY8" s="1434"/>
      <c r="IRZ8" s="1434"/>
      <c r="ISA8" s="1434"/>
      <c r="ISB8" s="1434"/>
      <c r="ISC8" s="1434"/>
      <c r="ISD8" s="1434"/>
      <c r="ISE8" s="1434"/>
      <c r="ISF8" s="1434"/>
      <c r="ISG8" s="1434"/>
      <c r="ISH8" s="1434"/>
      <c r="ISI8" s="1434"/>
      <c r="ISJ8" s="1434"/>
      <c r="ISK8" s="1434"/>
      <c r="ISL8" s="1434"/>
      <c r="ISM8" s="1434"/>
      <c r="ISN8" s="1434"/>
      <c r="ISO8" s="1434"/>
      <c r="ISP8" s="1434"/>
      <c r="ISQ8" s="1434"/>
      <c r="ISR8" s="1434"/>
      <c r="ISS8" s="1434"/>
      <c r="IST8" s="1434"/>
      <c r="ISU8" s="1434"/>
      <c r="ISV8" s="1434"/>
      <c r="ISW8" s="1434"/>
      <c r="ISX8" s="1434"/>
      <c r="ISY8" s="1434"/>
      <c r="ISZ8" s="1434"/>
      <c r="ITA8" s="1434"/>
      <c r="ITB8" s="1434"/>
      <c r="ITC8" s="1434"/>
      <c r="ITD8" s="1434"/>
      <c r="ITE8" s="1434"/>
      <c r="ITF8" s="1434"/>
      <c r="ITG8" s="1434"/>
      <c r="ITH8" s="1434"/>
      <c r="ITI8" s="1434"/>
      <c r="ITJ8" s="1434"/>
      <c r="ITK8" s="1434"/>
      <c r="ITL8" s="1434"/>
      <c r="ITM8" s="1434"/>
      <c r="ITN8" s="1434"/>
      <c r="ITO8" s="1434"/>
      <c r="ITP8" s="1434"/>
      <c r="ITQ8" s="1434"/>
      <c r="ITR8" s="1434"/>
      <c r="ITS8" s="1434"/>
      <c r="ITT8" s="1434"/>
      <c r="ITU8" s="1434"/>
      <c r="ITV8" s="1434"/>
      <c r="ITW8" s="1434"/>
      <c r="ITX8" s="1434"/>
      <c r="ITY8" s="1434"/>
      <c r="ITZ8" s="1434"/>
      <c r="IUA8" s="1434"/>
      <c r="IUB8" s="1434"/>
      <c r="IUC8" s="1434"/>
      <c r="IUD8" s="1434"/>
      <c r="IUE8" s="1434"/>
      <c r="IUF8" s="1434"/>
      <c r="IUG8" s="1434"/>
      <c r="IUH8" s="1434"/>
      <c r="IUI8" s="1434"/>
      <c r="IUJ8" s="1434"/>
      <c r="IUK8" s="1434"/>
      <c r="IUL8" s="1434"/>
      <c r="IUM8" s="1434"/>
      <c r="IUN8" s="1434"/>
      <c r="IUO8" s="1434"/>
      <c r="IUP8" s="1434"/>
      <c r="IUQ8" s="1434"/>
      <c r="IUR8" s="1434"/>
      <c r="IUS8" s="1434"/>
      <c r="IUT8" s="1434"/>
      <c r="IUU8" s="1434"/>
      <c r="IUV8" s="1434"/>
      <c r="IUW8" s="1434"/>
      <c r="IUX8" s="1434"/>
      <c r="IUY8" s="1434"/>
      <c r="IUZ8" s="1434"/>
      <c r="IVA8" s="1434"/>
      <c r="IVB8" s="1434"/>
      <c r="IVC8" s="1434"/>
      <c r="IVD8" s="1434"/>
      <c r="IVE8" s="1434"/>
      <c r="IVF8" s="1434"/>
      <c r="IVG8" s="1434"/>
      <c r="IVH8" s="1434"/>
      <c r="IVI8" s="1434"/>
      <c r="IVJ8" s="1434"/>
      <c r="IVK8" s="1434"/>
      <c r="IVL8" s="1434"/>
      <c r="IVM8" s="1434"/>
      <c r="IVN8" s="1434"/>
      <c r="IVO8" s="1434"/>
      <c r="IVP8" s="1434"/>
      <c r="IVQ8" s="1434"/>
      <c r="IVR8" s="1434"/>
      <c r="IVS8" s="1434"/>
      <c r="IVT8" s="1434"/>
      <c r="IVU8" s="1434"/>
      <c r="IVV8" s="1434"/>
      <c r="IVW8" s="1434"/>
      <c r="IVX8" s="1434"/>
      <c r="IVY8" s="1434"/>
      <c r="IVZ8" s="1434"/>
      <c r="IWA8" s="1434"/>
      <c r="IWB8" s="1434"/>
      <c r="IWC8" s="1434"/>
      <c r="IWD8" s="1434"/>
      <c r="IWE8" s="1434"/>
      <c r="IWF8" s="1434"/>
      <c r="IWG8" s="1434"/>
      <c r="IWH8" s="1434"/>
      <c r="IWI8" s="1434"/>
      <c r="IWJ8" s="1434"/>
      <c r="IWK8" s="1434"/>
      <c r="IWL8" s="1434"/>
      <c r="IWM8" s="1434"/>
      <c r="IWN8" s="1434"/>
      <c r="IWO8" s="1434"/>
      <c r="IWP8" s="1434"/>
      <c r="IWQ8" s="1434"/>
      <c r="IWR8" s="1434"/>
      <c r="IWS8" s="1434"/>
      <c r="IWT8" s="1434"/>
      <c r="IWU8" s="1434"/>
      <c r="IWV8" s="1434"/>
      <c r="IWW8" s="1434"/>
      <c r="IWX8" s="1434"/>
      <c r="IWY8" s="1434"/>
      <c r="IWZ8" s="1434"/>
      <c r="IXA8" s="1434"/>
      <c r="IXB8" s="1434"/>
      <c r="IXC8" s="1434"/>
      <c r="IXD8" s="1434"/>
      <c r="IXE8" s="1434"/>
      <c r="IXF8" s="1434"/>
      <c r="IXG8" s="1434"/>
      <c r="IXH8" s="1434"/>
      <c r="IXI8" s="1434"/>
      <c r="IXJ8" s="1434"/>
      <c r="IXK8" s="1434"/>
      <c r="IXL8" s="1434"/>
      <c r="IXM8" s="1434"/>
      <c r="IXN8" s="1434"/>
      <c r="IXO8" s="1434"/>
      <c r="IXP8" s="1434"/>
      <c r="IXQ8" s="1434"/>
      <c r="IXR8" s="1434"/>
      <c r="IXS8" s="1434"/>
      <c r="IXT8" s="1434"/>
      <c r="IXU8" s="1434"/>
      <c r="IXV8" s="1434"/>
      <c r="IXW8" s="1434"/>
      <c r="IXX8" s="1434"/>
      <c r="IXY8" s="1434"/>
      <c r="IXZ8" s="1434"/>
      <c r="IYA8" s="1434"/>
      <c r="IYB8" s="1434"/>
      <c r="IYC8" s="1434"/>
      <c r="IYD8" s="1434"/>
      <c r="IYE8" s="1434"/>
      <c r="IYF8" s="1434"/>
      <c r="IYG8" s="1434"/>
      <c r="IYH8" s="1434"/>
      <c r="IYI8" s="1434"/>
      <c r="IYJ8" s="1434"/>
      <c r="IYK8" s="1434"/>
      <c r="IYL8" s="1434"/>
      <c r="IYM8" s="1434"/>
      <c r="IYN8" s="1434"/>
      <c r="IYO8" s="1434"/>
      <c r="IYP8" s="1434"/>
      <c r="IYQ8" s="1434"/>
      <c r="IYR8" s="1434"/>
      <c r="IYS8" s="1434"/>
      <c r="IYT8" s="1434"/>
      <c r="IYU8" s="1434"/>
      <c r="IYV8" s="1434"/>
      <c r="IYW8" s="1434"/>
      <c r="IYX8" s="1434"/>
      <c r="IYY8" s="1434"/>
      <c r="IYZ8" s="1434"/>
      <c r="IZA8" s="1434"/>
      <c r="IZB8" s="1434"/>
      <c r="IZC8" s="1434"/>
      <c r="IZD8" s="1434"/>
      <c r="IZE8" s="1434"/>
      <c r="IZF8" s="1434"/>
      <c r="IZG8" s="1434"/>
      <c r="IZH8" s="1434"/>
      <c r="IZI8" s="1434"/>
      <c r="IZJ8" s="1434"/>
      <c r="IZK8" s="1434"/>
      <c r="IZL8" s="1434"/>
      <c r="IZM8" s="1434"/>
      <c r="IZN8" s="1434"/>
      <c r="IZO8" s="1434"/>
      <c r="IZP8" s="1434"/>
      <c r="IZQ8" s="1434"/>
      <c r="IZR8" s="1434"/>
      <c r="IZS8" s="1434"/>
      <c r="IZT8" s="1434"/>
      <c r="IZU8" s="1434"/>
      <c r="IZV8" s="1434"/>
      <c r="IZW8" s="1434"/>
      <c r="IZX8" s="1434"/>
      <c r="IZY8" s="1434"/>
      <c r="IZZ8" s="1434"/>
      <c r="JAA8" s="1434"/>
      <c r="JAB8" s="1434"/>
      <c r="JAC8" s="1434"/>
      <c r="JAD8" s="1434"/>
      <c r="JAE8" s="1434"/>
      <c r="JAF8" s="1434"/>
      <c r="JAG8" s="1434"/>
      <c r="JAH8" s="1434"/>
      <c r="JAI8" s="1434"/>
      <c r="JAJ8" s="1434"/>
      <c r="JAK8" s="1434"/>
      <c r="JAL8" s="1434"/>
      <c r="JAM8" s="1434"/>
      <c r="JAN8" s="1434"/>
      <c r="JAO8" s="1434"/>
      <c r="JAP8" s="1434"/>
      <c r="JAQ8" s="1434"/>
      <c r="JAR8" s="1434"/>
      <c r="JAS8" s="1434"/>
      <c r="JAT8" s="1434"/>
      <c r="JAU8" s="1434"/>
      <c r="JAV8" s="1434"/>
      <c r="JAW8" s="1434"/>
      <c r="JAX8" s="1434"/>
      <c r="JAY8" s="1434"/>
      <c r="JAZ8" s="1434"/>
      <c r="JBA8" s="1434"/>
      <c r="JBB8" s="1434"/>
      <c r="JBC8" s="1434"/>
      <c r="JBD8" s="1434"/>
      <c r="JBE8" s="1434"/>
      <c r="JBF8" s="1434"/>
      <c r="JBG8" s="1434"/>
      <c r="JBH8" s="1434"/>
      <c r="JBI8" s="1434"/>
      <c r="JBJ8" s="1434"/>
      <c r="JBK8" s="1434"/>
      <c r="JBL8" s="1434"/>
      <c r="JBM8" s="1434"/>
      <c r="JBN8" s="1434"/>
      <c r="JBO8" s="1434"/>
      <c r="JBP8" s="1434"/>
      <c r="JBQ8" s="1434"/>
      <c r="JBR8" s="1434"/>
      <c r="JBS8" s="1434"/>
      <c r="JBT8" s="1434"/>
      <c r="JBU8" s="1434"/>
      <c r="JBV8" s="1434"/>
      <c r="JBW8" s="1434"/>
      <c r="JBX8" s="1434"/>
      <c r="JBY8" s="1434"/>
      <c r="JBZ8" s="1434"/>
      <c r="JCA8" s="1434"/>
      <c r="JCB8" s="1434"/>
      <c r="JCC8" s="1434"/>
      <c r="JCD8" s="1434"/>
      <c r="JCE8" s="1434"/>
      <c r="JCF8" s="1434"/>
      <c r="JCG8" s="1434"/>
      <c r="JCH8" s="1434"/>
      <c r="JCI8" s="1434"/>
      <c r="JCJ8" s="1434"/>
      <c r="JCK8" s="1434"/>
      <c r="JCL8" s="1434"/>
      <c r="JCM8" s="1434"/>
      <c r="JCN8" s="1434"/>
      <c r="JCO8" s="1434"/>
      <c r="JCP8" s="1434"/>
      <c r="JCQ8" s="1434"/>
      <c r="JCR8" s="1434"/>
      <c r="JCS8" s="1434"/>
      <c r="JCT8" s="1434"/>
      <c r="JCU8" s="1434"/>
      <c r="JCV8" s="1434"/>
      <c r="JCW8" s="1434"/>
      <c r="JCX8" s="1434"/>
      <c r="JCY8" s="1434"/>
      <c r="JCZ8" s="1434"/>
      <c r="JDA8" s="1434"/>
      <c r="JDB8" s="1434"/>
      <c r="JDC8" s="1434"/>
      <c r="JDD8" s="1434"/>
      <c r="JDE8" s="1434"/>
      <c r="JDF8" s="1434"/>
      <c r="JDG8" s="1434"/>
      <c r="JDH8" s="1434"/>
      <c r="JDI8" s="1434"/>
      <c r="JDJ8" s="1434"/>
      <c r="JDK8" s="1434"/>
      <c r="JDL8" s="1434"/>
      <c r="JDM8" s="1434"/>
      <c r="JDN8" s="1434"/>
      <c r="JDO8" s="1434"/>
      <c r="JDP8" s="1434"/>
      <c r="JDQ8" s="1434"/>
      <c r="JDR8" s="1434"/>
      <c r="JDS8" s="1434"/>
      <c r="JDT8" s="1434"/>
      <c r="JDU8" s="1434"/>
      <c r="JDV8" s="1434"/>
      <c r="JDW8" s="1434"/>
      <c r="JDX8" s="1434"/>
      <c r="JDY8" s="1434"/>
      <c r="JDZ8" s="1434"/>
      <c r="JEA8" s="1434"/>
      <c r="JEB8" s="1434"/>
      <c r="JEC8" s="1434"/>
      <c r="JED8" s="1434"/>
      <c r="JEE8" s="1434"/>
      <c r="JEF8" s="1434"/>
      <c r="JEG8" s="1434"/>
      <c r="JEH8" s="1434"/>
      <c r="JEI8" s="1434"/>
      <c r="JEJ8" s="1434"/>
      <c r="JEK8" s="1434"/>
      <c r="JEL8" s="1434"/>
      <c r="JEM8" s="1434"/>
      <c r="JEN8" s="1434"/>
      <c r="JEO8" s="1434"/>
      <c r="JEP8" s="1434"/>
      <c r="JEQ8" s="1434"/>
      <c r="JER8" s="1434"/>
      <c r="JES8" s="1434"/>
      <c r="JET8" s="1434"/>
      <c r="JEU8" s="1434"/>
      <c r="JEV8" s="1434"/>
      <c r="JEW8" s="1434"/>
      <c r="JEX8" s="1434"/>
      <c r="JEY8" s="1434"/>
      <c r="JEZ8" s="1434"/>
      <c r="JFA8" s="1434"/>
      <c r="JFB8" s="1434"/>
      <c r="JFC8" s="1434"/>
      <c r="JFD8" s="1434"/>
      <c r="JFE8" s="1434"/>
      <c r="JFF8" s="1434"/>
      <c r="JFG8" s="1434"/>
      <c r="JFH8" s="1434"/>
      <c r="JFI8" s="1434"/>
      <c r="JFJ8" s="1434"/>
      <c r="JFK8" s="1434"/>
      <c r="JFL8" s="1434"/>
      <c r="JFM8" s="1434"/>
      <c r="JFN8" s="1434"/>
      <c r="JFO8" s="1434"/>
      <c r="JFP8" s="1434"/>
      <c r="JFQ8" s="1434"/>
      <c r="JFR8" s="1434"/>
      <c r="JFS8" s="1434"/>
      <c r="JFT8" s="1434"/>
      <c r="JFU8" s="1434"/>
      <c r="JFV8" s="1434"/>
      <c r="JFW8" s="1434"/>
      <c r="JFX8" s="1434"/>
      <c r="JFY8" s="1434"/>
      <c r="JFZ8" s="1434"/>
      <c r="JGA8" s="1434"/>
      <c r="JGB8" s="1434"/>
      <c r="JGC8" s="1434"/>
      <c r="JGD8" s="1434"/>
      <c r="JGE8" s="1434"/>
      <c r="JGF8" s="1434"/>
      <c r="JGG8" s="1434"/>
      <c r="JGH8" s="1434"/>
      <c r="JGI8" s="1434"/>
      <c r="JGJ8" s="1434"/>
      <c r="JGK8" s="1434"/>
      <c r="JGL8" s="1434"/>
      <c r="JGM8" s="1434"/>
      <c r="JGN8" s="1434"/>
      <c r="JGO8" s="1434"/>
      <c r="JGP8" s="1434"/>
      <c r="JGQ8" s="1434"/>
      <c r="JGR8" s="1434"/>
      <c r="JGS8" s="1434"/>
      <c r="JGT8" s="1434"/>
      <c r="JGU8" s="1434"/>
      <c r="JGV8" s="1434"/>
      <c r="JGW8" s="1434"/>
      <c r="JGX8" s="1434"/>
      <c r="JGY8" s="1434"/>
      <c r="JGZ8" s="1434"/>
      <c r="JHA8" s="1434"/>
      <c r="JHB8" s="1434"/>
      <c r="JHC8" s="1434"/>
      <c r="JHD8" s="1434"/>
      <c r="JHE8" s="1434"/>
      <c r="JHF8" s="1434"/>
      <c r="JHG8" s="1434"/>
      <c r="JHH8" s="1434"/>
      <c r="JHI8" s="1434"/>
      <c r="JHJ8" s="1434"/>
      <c r="JHK8" s="1434"/>
      <c r="JHL8" s="1434"/>
      <c r="JHM8" s="1434"/>
      <c r="JHN8" s="1434"/>
      <c r="JHO8" s="1434"/>
      <c r="JHP8" s="1434"/>
      <c r="JHQ8" s="1434"/>
      <c r="JHR8" s="1434"/>
      <c r="JHS8" s="1434"/>
      <c r="JHT8" s="1434"/>
      <c r="JHU8" s="1434"/>
      <c r="JHV8" s="1434"/>
      <c r="JHW8" s="1434"/>
      <c r="JHX8" s="1434"/>
      <c r="JHY8" s="1434"/>
      <c r="JHZ8" s="1434"/>
      <c r="JIA8" s="1434"/>
      <c r="JIB8" s="1434"/>
      <c r="JIC8" s="1434"/>
      <c r="JID8" s="1434"/>
      <c r="JIE8" s="1434"/>
      <c r="JIF8" s="1434"/>
      <c r="JIG8" s="1434"/>
      <c r="JIH8" s="1434"/>
      <c r="JII8" s="1434"/>
      <c r="JIJ8" s="1434"/>
      <c r="JIK8" s="1434"/>
      <c r="JIL8" s="1434"/>
      <c r="JIM8" s="1434"/>
      <c r="JIN8" s="1434"/>
      <c r="JIO8" s="1434"/>
      <c r="JIP8" s="1434"/>
      <c r="JIQ8" s="1434"/>
      <c r="JIR8" s="1434"/>
      <c r="JIS8" s="1434"/>
      <c r="JIT8" s="1434"/>
      <c r="JIU8" s="1434"/>
      <c r="JIV8" s="1434"/>
      <c r="JIW8" s="1434"/>
      <c r="JIX8" s="1434"/>
      <c r="JIY8" s="1434"/>
      <c r="JIZ8" s="1434"/>
      <c r="JJA8" s="1434"/>
      <c r="JJB8" s="1434"/>
      <c r="JJC8" s="1434"/>
      <c r="JJD8" s="1434"/>
      <c r="JJE8" s="1434"/>
      <c r="JJF8" s="1434"/>
      <c r="JJG8" s="1434"/>
      <c r="JJH8" s="1434"/>
      <c r="JJI8" s="1434"/>
      <c r="JJJ8" s="1434"/>
      <c r="JJK8" s="1434"/>
      <c r="JJL8" s="1434"/>
      <c r="JJM8" s="1434"/>
      <c r="JJN8" s="1434"/>
      <c r="JJO8" s="1434"/>
      <c r="JJP8" s="1434"/>
      <c r="JJQ8" s="1434"/>
      <c r="JJR8" s="1434"/>
      <c r="JJS8" s="1434"/>
      <c r="JJT8" s="1434"/>
      <c r="JJU8" s="1434"/>
      <c r="JJV8" s="1434"/>
      <c r="JJW8" s="1434"/>
      <c r="JJX8" s="1434"/>
      <c r="JJY8" s="1434"/>
      <c r="JJZ8" s="1434"/>
      <c r="JKA8" s="1434"/>
      <c r="JKB8" s="1434"/>
      <c r="JKC8" s="1434"/>
      <c r="JKD8" s="1434"/>
      <c r="JKE8" s="1434"/>
      <c r="JKF8" s="1434"/>
      <c r="JKG8" s="1434"/>
      <c r="JKH8" s="1434"/>
      <c r="JKI8" s="1434"/>
      <c r="JKJ8" s="1434"/>
      <c r="JKK8" s="1434"/>
      <c r="JKL8" s="1434"/>
      <c r="JKM8" s="1434"/>
      <c r="JKN8" s="1434"/>
      <c r="JKO8" s="1434"/>
      <c r="JKP8" s="1434"/>
      <c r="JKQ8" s="1434"/>
      <c r="JKR8" s="1434"/>
      <c r="JKS8" s="1434"/>
      <c r="JKT8" s="1434"/>
      <c r="JKU8" s="1434"/>
      <c r="JKV8" s="1434"/>
      <c r="JKW8" s="1434"/>
      <c r="JKX8" s="1434"/>
      <c r="JKY8" s="1434"/>
      <c r="JKZ8" s="1434"/>
      <c r="JLA8" s="1434"/>
      <c r="JLB8" s="1434"/>
      <c r="JLC8" s="1434"/>
      <c r="JLD8" s="1434"/>
      <c r="JLE8" s="1434"/>
      <c r="JLF8" s="1434"/>
      <c r="JLG8" s="1434"/>
      <c r="JLH8" s="1434"/>
      <c r="JLI8" s="1434"/>
      <c r="JLJ8" s="1434"/>
      <c r="JLK8" s="1434"/>
      <c r="JLL8" s="1434"/>
      <c r="JLM8" s="1434"/>
      <c r="JLN8" s="1434"/>
      <c r="JLO8" s="1434"/>
      <c r="JLP8" s="1434"/>
      <c r="JLQ8" s="1434"/>
      <c r="JLR8" s="1434"/>
      <c r="JLS8" s="1434"/>
      <c r="JLT8" s="1434"/>
      <c r="JLU8" s="1434"/>
      <c r="JLV8" s="1434"/>
      <c r="JLW8" s="1434"/>
      <c r="JLX8" s="1434"/>
      <c r="JLY8" s="1434"/>
      <c r="JLZ8" s="1434"/>
      <c r="JMA8" s="1434"/>
      <c r="JMB8" s="1434"/>
      <c r="JMC8" s="1434"/>
      <c r="JMD8" s="1434"/>
      <c r="JME8" s="1434"/>
      <c r="JMF8" s="1434"/>
      <c r="JMG8" s="1434"/>
      <c r="JMH8" s="1434"/>
      <c r="JMI8" s="1434"/>
      <c r="JMJ8" s="1434"/>
      <c r="JMK8" s="1434"/>
      <c r="JML8" s="1434"/>
      <c r="JMM8" s="1434"/>
      <c r="JMN8" s="1434"/>
      <c r="JMO8" s="1434"/>
      <c r="JMP8" s="1434"/>
      <c r="JMQ8" s="1434"/>
      <c r="JMR8" s="1434"/>
      <c r="JMS8" s="1434"/>
      <c r="JMT8" s="1434"/>
      <c r="JMU8" s="1434"/>
      <c r="JMV8" s="1434"/>
      <c r="JMW8" s="1434"/>
      <c r="JMX8" s="1434"/>
      <c r="JMY8" s="1434"/>
      <c r="JMZ8" s="1434"/>
      <c r="JNA8" s="1434"/>
      <c r="JNB8" s="1434"/>
      <c r="JNC8" s="1434"/>
      <c r="JND8" s="1434"/>
      <c r="JNE8" s="1434"/>
      <c r="JNF8" s="1434"/>
      <c r="JNG8" s="1434"/>
      <c r="JNH8" s="1434"/>
      <c r="JNI8" s="1434"/>
      <c r="JNJ8" s="1434"/>
      <c r="JNK8" s="1434"/>
      <c r="JNL8" s="1434"/>
      <c r="JNM8" s="1434"/>
      <c r="JNN8" s="1434"/>
      <c r="JNO8" s="1434"/>
      <c r="JNP8" s="1434"/>
      <c r="JNQ8" s="1434"/>
      <c r="JNR8" s="1434"/>
      <c r="JNS8" s="1434"/>
      <c r="JNT8" s="1434"/>
      <c r="JNU8" s="1434"/>
      <c r="JNV8" s="1434"/>
      <c r="JNW8" s="1434"/>
      <c r="JNX8" s="1434"/>
      <c r="JNY8" s="1434"/>
      <c r="JNZ8" s="1434"/>
      <c r="JOA8" s="1434"/>
      <c r="JOB8" s="1434"/>
      <c r="JOC8" s="1434"/>
      <c r="JOD8" s="1434"/>
      <c r="JOE8" s="1434"/>
      <c r="JOF8" s="1434"/>
      <c r="JOG8" s="1434"/>
      <c r="JOH8" s="1434"/>
      <c r="JOI8" s="1434"/>
      <c r="JOJ8" s="1434"/>
      <c r="JOK8" s="1434"/>
      <c r="JOL8" s="1434"/>
      <c r="JOM8" s="1434"/>
      <c r="JON8" s="1434"/>
      <c r="JOO8" s="1434"/>
      <c r="JOP8" s="1434"/>
      <c r="JOQ8" s="1434"/>
      <c r="JOR8" s="1434"/>
      <c r="JOS8" s="1434"/>
      <c r="JOT8" s="1434"/>
      <c r="JOU8" s="1434"/>
      <c r="JOV8" s="1434"/>
      <c r="JOW8" s="1434"/>
      <c r="JOX8" s="1434"/>
      <c r="JOY8" s="1434"/>
      <c r="JOZ8" s="1434"/>
      <c r="JPA8" s="1434"/>
      <c r="JPB8" s="1434"/>
      <c r="JPC8" s="1434"/>
      <c r="JPD8" s="1434"/>
      <c r="JPE8" s="1434"/>
      <c r="JPF8" s="1434"/>
      <c r="JPG8" s="1434"/>
      <c r="JPH8" s="1434"/>
      <c r="JPI8" s="1434"/>
      <c r="JPJ8" s="1434"/>
      <c r="JPK8" s="1434"/>
      <c r="JPL8" s="1434"/>
      <c r="JPM8" s="1434"/>
      <c r="JPN8" s="1434"/>
      <c r="JPO8" s="1434"/>
      <c r="JPP8" s="1434"/>
      <c r="JPQ8" s="1434"/>
      <c r="JPR8" s="1434"/>
      <c r="JPS8" s="1434"/>
      <c r="JPT8" s="1434"/>
      <c r="JPU8" s="1434"/>
      <c r="JPV8" s="1434"/>
      <c r="JPW8" s="1434"/>
      <c r="JPX8" s="1434"/>
      <c r="JPY8" s="1434"/>
      <c r="JPZ8" s="1434"/>
      <c r="JQA8" s="1434"/>
      <c r="JQB8" s="1434"/>
      <c r="JQC8" s="1434"/>
      <c r="JQD8" s="1434"/>
      <c r="JQE8" s="1434"/>
      <c r="JQF8" s="1434"/>
      <c r="JQG8" s="1434"/>
      <c r="JQH8" s="1434"/>
      <c r="JQI8" s="1434"/>
      <c r="JQJ8" s="1434"/>
      <c r="JQK8" s="1434"/>
      <c r="JQL8" s="1434"/>
      <c r="JQM8" s="1434"/>
      <c r="JQN8" s="1434"/>
      <c r="JQO8" s="1434"/>
      <c r="JQP8" s="1434"/>
      <c r="JQQ8" s="1434"/>
      <c r="JQR8" s="1434"/>
      <c r="JQS8" s="1434"/>
      <c r="JQT8" s="1434"/>
      <c r="JQU8" s="1434"/>
      <c r="JQV8" s="1434"/>
      <c r="JQW8" s="1434"/>
      <c r="JQX8" s="1434"/>
      <c r="JQY8" s="1434"/>
      <c r="JQZ8" s="1434"/>
      <c r="JRA8" s="1434"/>
      <c r="JRB8" s="1434"/>
      <c r="JRC8" s="1434"/>
      <c r="JRD8" s="1434"/>
      <c r="JRE8" s="1434"/>
      <c r="JRF8" s="1434"/>
      <c r="JRG8" s="1434"/>
      <c r="JRH8" s="1434"/>
      <c r="JRI8" s="1434"/>
      <c r="JRJ8" s="1434"/>
      <c r="JRK8" s="1434"/>
      <c r="JRL8" s="1434"/>
      <c r="JRM8" s="1434"/>
      <c r="JRN8" s="1434"/>
      <c r="JRO8" s="1434"/>
      <c r="JRP8" s="1434"/>
      <c r="JRQ8" s="1434"/>
      <c r="JRR8" s="1434"/>
      <c r="JRS8" s="1434"/>
      <c r="JRT8" s="1434"/>
      <c r="JRU8" s="1434"/>
      <c r="JRV8" s="1434"/>
      <c r="JRW8" s="1434"/>
      <c r="JRX8" s="1434"/>
      <c r="JRY8" s="1434"/>
      <c r="JRZ8" s="1434"/>
      <c r="JSA8" s="1434"/>
      <c r="JSB8" s="1434"/>
      <c r="JSC8" s="1434"/>
      <c r="JSD8" s="1434"/>
      <c r="JSE8" s="1434"/>
      <c r="JSF8" s="1434"/>
      <c r="JSG8" s="1434"/>
      <c r="JSH8" s="1434"/>
      <c r="JSI8" s="1434"/>
      <c r="JSJ8" s="1434"/>
      <c r="JSK8" s="1434"/>
      <c r="JSL8" s="1434"/>
      <c r="JSM8" s="1434"/>
      <c r="JSN8" s="1434"/>
      <c r="JSO8" s="1434"/>
      <c r="JSP8" s="1434"/>
      <c r="JSQ8" s="1434"/>
      <c r="JSR8" s="1434"/>
      <c r="JSS8" s="1434"/>
      <c r="JST8" s="1434"/>
      <c r="JSU8" s="1434"/>
      <c r="JSV8" s="1434"/>
      <c r="JSW8" s="1434"/>
      <c r="JSX8" s="1434"/>
      <c r="JSY8" s="1434"/>
      <c r="JSZ8" s="1434"/>
      <c r="JTA8" s="1434"/>
      <c r="JTB8" s="1434"/>
      <c r="JTC8" s="1434"/>
      <c r="JTD8" s="1434"/>
      <c r="JTE8" s="1434"/>
      <c r="JTF8" s="1434"/>
      <c r="JTG8" s="1434"/>
      <c r="JTH8" s="1434"/>
      <c r="JTI8" s="1434"/>
      <c r="JTJ8" s="1434"/>
      <c r="JTK8" s="1434"/>
      <c r="JTL8" s="1434"/>
      <c r="JTM8" s="1434"/>
      <c r="JTN8" s="1434"/>
      <c r="JTO8" s="1434"/>
      <c r="JTP8" s="1434"/>
      <c r="JTQ8" s="1434"/>
      <c r="JTR8" s="1434"/>
      <c r="JTS8" s="1434"/>
      <c r="JTT8" s="1434"/>
      <c r="JTU8" s="1434"/>
      <c r="JTV8" s="1434"/>
      <c r="JTW8" s="1434"/>
      <c r="JTX8" s="1434"/>
      <c r="JTY8" s="1434"/>
      <c r="JTZ8" s="1434"/>
      <c r="JUA8" s="1434"/>
      <c r="JUB8" s="1434"/>
      <c r="JUC8" s="1434"/>
      <c r="JUD8" s="1434"/>
      <c r="JUE8" s="1434"/>
      <c r="JUF8" s="1434"/>
      <c r="JUG8" s="1434"/>
      <c r="JUH8" s="1434"/>
      <c r="JUI8" s="1434"/>
      <c r="JUJ8" s="1434"/>
      <c r="JUK8" s="1434"/>
      <c r="JUL8" s="1434"/>
      <c r="JUM8" s="1434"/>
      <c r="JUN8" s="1434"/>
      <c r="JUO8" s="1434"/>
      <c r="JUP8" s="1434"/>
      <c r="JUQ8" s="1434"/>
      <c r="JUR8" s="1434"/>
      <c r="JUS8" s="1434"/>
      <c r="JUT8" s="1434"/>
      <c r="JUU8" s="1434"/>
      <c r="JUV8" s="1434"/>
      <c r="JUW8" s="1434"/>
      <c r="JUX8" s="1434"/>
      <c r="JUY8" s="1434"/>
      <c r="JUZ8" s="1434"/>
      <c r="JVA8" s="1434"/>
      <c r="JVB8" s="1434"/>
      <c r="JVC8" s="1434"/>
      <c r="JVD8" s="1434"/>
      <c r="JVE8" s="1434"/>
      <c r="JVF8" s="1434"/>
      <c r="JVG8" s="1434"/>
      <c r="JVH8" s="1434"/>
      <c r="JVI8" s="1434"/>
      <c r="JVJ8" s="1434"/>
      <c r="JVK8" s="1434"/>
      <c r="JVL8" s="1434"/>
      <c r="JVM8" s="1434"/>
      <c r="JVN8" s="1434"/>
      <c r="JVO8" s="1434"/>
      <c r="JVP8" s="1434"/>
      <c r="JVQ8" s="1434"/>
      <c r="JVR8" s="1434"/>
      <c r="JVS8" s="1434"/>
      <c r="JVT8" s="1434"/>
      <c r="JVU8" s="1434"/>
      <c r="JVV8" s="1434"/>
      <c r="JVW8" s="1434"/>
      <c r="JVX8" s="1434"/>
      <c r="JVY8" s="1434"/>
      <c r="JVZ8" s="1434"/>
      <c r="JWA8" s="1434"/>
      <c r="JWB8" s="1434"/>
      <c r="JWC8" s="1434"/>
      <c r="JWD8" s="1434"/>
      <c r="JWE8" s="1434"/>
      <c r="JWF8" s="1434"/>
      <c r="JWG8" s="1434"/>
      <c r="JWH8" s="1434"/>
      <c r="JWI8" s="1434"/>
      <c r="JWJ8" s="1434"/>
      <c r="JWK8" s="1434"/>
      <c r="JWL8" s="1434"/>
      <c r="JWM8" s="1434"/>
      <c r="JWN8" s="1434"/>
      <c r="JWO8" s="1434"/>
      <c r="JWP8" s="1434"/>
      <c r="JWQ8" s="1434"/>
      <c r="JWR8" s="1434"/>
      <c r="JWS8" s="1434"/>
      <c r="JWT8" s="1434"/>
      <c r="JWU8" s="1434"/>
      <c r="JWV8" s="1434"/>
      <c r="JWW8" s="1434"/>
      <c r="JWX8" s="1434"/>
      <c r="JWY8" s="1434"/>
      <c r="JWZ8" s="1434"/>
      <c r="JXA8" s="1434"/>
      <c r="JXB8" s="1434"/>
      <c r="JXC8" s="1434"/>
      <c r="JXD8" s="1434"/>
      <c r="JXE8" s="1434"/>
      <c r="JXF8" s="1434"/>
      <c r="JXG8" s="1434"/>
      <c r="JXH8" s="1434"/>
      <c r="JXI8" s="1434"/>
      <c r="JXJ8" s="1434"/>
      <c r="JXK8" s="1434"/>
      <c r="JXL8" s="1434"/>
      <c r="JXM8" s="1434"/>
      <c r="JXN8" s="1434"/>
      <c r="JXO8" s="1434"/>
      <c r="JXP8" s="1434"/>
      <c r="JXQ8" s="1434"/>
      <c r="JXR8" s="1434"/>
      <c r="JXS8" s="1434"/>
      <c r="JXT8" s="1434"/>
      <c r="JXU8" s="1434"/>
      <c r="JXV8" s="1434"/>
      <c r="JXW8" s="1434"/>
      <c r="JXX8" s="1434"/>
      <c r="JXY8" s="1434"/>
      <c r="JXZ8" s="1434"/>
      <c r="JYA8" s="1434"/>
      <c r="JYB8" s="1434"/>
      <c r="JYC8" s="1434"/>
      <c r="JYD8" s="1434"/>
      <c r="JYE8" s="1434"/>
      <c r="JYF8" s="1434"/>
      <c r="JYG8" s="1434"/>
      <c r="JYH8" s="1434"/>
      <c r="JYI8" s="1434"/>
      <c r="JYJ8" s="1434"/>
      <c r="JYK8" s="1434"/>
      <c r="JYL8" s="1434"/>
      <c r="JYM8" s="1434"/>
      <c r="JYN8" s="1434"/>
      <c r="JYO8" s="1434"/>
      <c r="JYP8" s="1434"/>
      <c r="JYQ8" s="1434"/>
      <c r="JYR8" s="1434"/>
      <c r="JYS8" s="1434"/>
      <c r="JYT8" s="1434"/>
      <c r="JYU8" s="1434"/>
      <c r="JYV8" s="1434"/>
      <c r="JYW8" s="1434"/>
      <c r="JYX8" s="1434"/>
      <c r="JYY8" s="1434"/>
      <c r="JYZ8" s="1434"/>
      <c r="JZA8" s="1434"/>
      <c r="JZB8" s="1434"/>
      <c r="JZC8" s="1434"/>
      <c r="JZD8" s="1434"/>
      <c r="JZE8" s="1434"/>
      <c r="JZF8" s="1434"/>
      <c r="JZG8" s="1434"/>
      <c r="JZH8" s="1434"/>
      <c r="JZI8" s="1434"/>
      <c r="JZJ8" s="1434"/>
      <c r="JZK8" s="1434"/>
      <c r="JZL8" s="1434"/>
      <c r="JZM8" s="1434"/>
      <c r="JZN8" s="1434"/>
      <c r="JZO8" s="1434"/>
      <c r="JZP8" s="1434"/>
      <c r="JZQ8" s="1434"/>
      <c r="JZR8" s="1434"/>
      <c r="JZS8" s="1434"/>
      <c r="JZT8" s="1434"/>
      <c r="JZU8" s="1434"/>
      <c r="JZV8" s="1434"/>
      <c r="JZW8" s="1434"/>
      <c r="JZX8" s="1434"/>
      <c r="JZY8" s="1434"/>
      <c r="JZZ8" s="1434"/>
      <c r="KAA8" s="1434"/>
      <c r="KAB8" s="1434"/>
      <c r="KAC8" s="1434"/>
      <c r="KAD8" s="1434"/>
      <c r="KAE8" s="1434"/>
      <c r="KAF8" s="1434"/>
      <c r="KAG8" s="1434"/>
      <c r="KAH8" s="1434"/>
      <c r="KAI8" s="1434"/>
      <c r="KAJ8" s="1434"/>
      <c r="KAK8" s="1434"/>
      <c r="KAL8" s="1434"/>
      <c r="KAM8" s="1434"/>
      <c r="KAN8" s="1434"/>
      <c r="KAO8" s="1434"/>
      <c r="KAP8" s="1434"/>
      <c r="KAQ8" s="1434"/>
      <c r="KAR8" s="1434"/>
      <c r="KAS8" s="1434"/>
      <c r="KAT8" s="1434"/>
      <c r="KAU8" s="1434"/>
      <c r="KAV8" s="1434"/>
      <c r="KAW8" s="1434"/>
      <c r="KAX8" s="1434"/>
      <c r="KAY8" s="1434"/>
      <c r="KAZ8" s="1434"/>
      <c r="KBA8" s="1434"/>
      <c r="KBB8" s="1434"/>
      <c r="KBC8" s="1434"/>
      <c r="KBD8" s="1434"/>
      <c r="KBE8" s="1434"/>
      <c r="KBF8" s="1434"/>
      <c r="KBG8" s="1434"/>
      <c r="KBH8" s="1434"/>
      <c r="KBI8" s="1434"/>
      <c r="KBJ8" s="1434"/>
      <c r="KBK8" s="1434"/>
      <c r="KBL8" s="1434"/>
      <c r="KBM8" s="1434"/>
      <c r="KBN8" s="1434"/>
      <c r="KBO8" s="1434"/>
      <c r="KBP8" s="1434"/>
      <c r="KBQ8" s="1434"/>
      <c r="KBR8" s="1434"/>
      <c r="KBS8" s="1434"/>
      <c r="KBT8" s="1434"/>
      <c r="KBU8" s="1434"/>
      <c r="KBV8" s="1434"/>
      <c r="KBW8" s="1434"/>
      <c r="KBX8" s="1434"/>
      <c r="KBY8" s="1434"/>
      <c r="KBZ8" s="1434"/>
      <c r="KCA8" s="1434"/>
      <c r="KCB8" s="1434"/>
      <c r="KCC8" s="1434"/>
      <c r="KCD8" s="1434"/>
      <c r="KCE8" s="1434"/>
      <c r="KCF8" s="1434"/>
      <c r="KCG8" s="1434"/>
      <c r="KCH8" s="1434"/>
      <c r="KCI8" s="1434"/>
      <c r="KCJ8" s="1434"/>
      <c r="KCK8" s="1434"/>
      <c r="KCL8" s="1434"/>
      <c r="KCM8" s="1434"/>
      <c r="KCN8" s="1434"/>
      <c r="KCO8" s="1434"/>
      <c r="KCP8" s="1434"/>
      <c r="KCQ8" s="1434"/>
      <c r="KCR8" s="1434"/>
      <c r="KCS8" s="1434"/>
      <c r="KCT8" s="1434"/>
      <c r="KCU8" s="1434"/>
      <c r="KCV8" s="1434"/>
      <c r="KCW8" s="1434"/>
      <c r="KCX8" s="1434"/>
      <c r="KCY8" s="1434"/>
      <c r="KCZ8" s="1434"/>
      <c r="KDA8" s="1434"/>
      <c r="KDB8" s="1434"/>
      <c r="KDC8" s="1434"/>
      <c r="KDD8" s="1434"/>
      <c r="KDE8" s="1434"/>
      <c r="KDF8" s="1434"/>
      <c r="KDG8" s="1434"/>
      <c r="KDH8" s="1434"/>
      <c r="KDI8" s="1434"/>
      <c r="KDJ8" s="1434"/>
      <c r="KDK8" s="1434"/>
      <c r="KDL8" s="1434"/>
      <c r="KDM8" s="1434"/>
      <c r="KDN8" s="1434"/>
      <c r="KDO8" s="1434"/>
      <c r="KDP8" s="1434"/>
      <c r="KDQ8" s="1434"/>
      <c r="KDR8" s="1434"/>
      <c r="KDS8" s="1434"/>
      <c r="KDT8" s="1434"/>
      <c r="KDU8" s="1434"/>
      <c r="KDV8" s="1434"/>
      <c r="KDW8" s="1434"/>
      <c r="KDX8" s="1434"/>
      <c r="KDY8" s="1434"/>
      <c r="KDZ8" s="1434"/>
      <c r="KEA8" s="1434"/>
      <c r="KEB8" s="1434"/>
      <c r="KEC8" s="1434"/>
      <c r="KED8" s="1434"/>
      <c r="KEE8" s="1434"/>
      <c r="KEF8" s="1434"/>
      <c r="KEG8" s="1434"/>
      <c r="KEH8" s="1434"/>
      <c r="KEI8" s="1434"/>
      <c r="KEJ8" s="1434"/>
      <c r="KEK8" s="1434"/>
      <c r="KEL8" s="1434"/>
      <c r="KEM8" s="1434"/>
      <c r="KEN8" s="1434"/>
      <c r="KEO8" s="1434"/>
      <c r="KEP8" s="1434"/>
      <c r="KEQ8" s="1434"/>
      <c r="KER8" s="1434"/>
      <c r="KES8" s="1434"/>
      <c r="KET8" s="1434"/>
      <c r="KEU8" s="1434"/>
      <c r="KEV8" s="1434"/>
      <c r="KEW8" s="1434"/>
      <c r="KEX8" s="1434"/>
      <c r="KEY8" s="1434"/>
      <c r="KEZ8" s="1434"/>
      <c r="KFA8" s="1434"/>
      <c r="KFB8" s="1434"/>
      <c r="KFC8" s="1434"/>
      <c r="KFD8" s="1434"/>
      <c r="KFE8" s="1434"/>
      <c r="KFF8" s="1434"/>
      <c r="KFG8" s="1434"/>
      <c r="KFH8" s="1434"/>
      <c r="KFI8" s="1434"/>
      <c r="KFJ8" s="1434"/>
      <c r="KFK8" s="1434"/>
      <c r="KFL8" s="1434"/>
      <c r="KFM8" s="1434"/>
      <c r="KFN8" s="1434"/>
      <c r="KFO8" s="1434"/>
      <c r="KFP8" s="1434"/>
      <c r="KFQ8" s="1434"/>
      <c r="KFR8" s="1434"/>
      <c r="KFS8" s="1434"/>
      <c r="KFT8" s="1434"/>
      <c r="KFU8" s="1434"/>
      <c r="KFV8" s="1434"/>
      <c r="KFW8" s="1434"/>
      <c r="KFX8" s="1434"/>
      <c r="KFY8" s="1434"/>
      <c r="KFZ8" s="1434"/>
      <c r="KGA8" s="1434"/>
      <c r="KGB8" s="1434"/>
      <c r="KGC8" s="1434"/>
      <c r="KGD8" s="1434"/>
      <c r="KGE8" s="1434"/>
      <c r="KGF8" s="1434"/>
      <c r="KGG8" s="1434"/>
      <c r="KGH8" s="1434"/>
      <c r="KGI8" s="1434"/>
      <c r="KGJ8" s="1434"/>
      <c r="KGK8" s="1434"/>
      <c r="KGL8" s="1434"/>
      <c r="KGM8" s="1434"/>
      <c r="KGN8" s="1434"/>
      <c r="KGO8" s="1434"/>
      <c r="KGP8" s="1434"/>
      <c r="KGQ8" s="1434"/>
      <c r="KGR8" s="1434"/>
      <c r="KGS8" s="1434"/>
      <c r="KGT8" s="1434"/>
      <c r="KGU8" s="1434"/>
      <c r="KGV8" s="1434"/>
      <c r="KGW8" s="1434"/>
      <c r="KGX8" s="1434"/>
      <c r="KGY8" s="1434"/>
      <c r="KGZ8" s="1434"/>
      <c r="KHA8" s="1434"/>
      <c r="KHB8" s="1434"/>
      <c r="KHC8" s="1434"/>
      <c r="KHD8" s="1434"/>
      <c r="KHE8" s="1434"/>
      <c r="KHF8" s="1434"/>
      <c r="KHG8" s="1434"/>
      <c r="KHH8" s="1434"/>
      <c r="KHI8" s="1434"/>
      <c r="KHJ8" s="1434"/>
      <c r="KHK8" s="1434"/>
      <c r="KHL8" s="1434"/>
      <c r="KHM8" s="1434"/>
      <c r="KHN8" s="1434"/>
      <c r="KHO8" s="1434"/>
      <c r="KHP8" s="1434"/>
      <c r="KHQ8" s="1434"/>
      <c r="KHR8" s="1434"/>
      <c r="KHS8" s="1434"/>
      <c r="KHT8" s="1434"/>
      <c r="KHU8" s="1434"/>
      <c r="KHV8" s="1434"/>
      <c r="KHW8" s="1434"/>
      <c r="KHX8" s="1434"/>
      <c r="KHY8" s="1434"/>
      <c r="KHZ8" s="1434"/>
      <c r="KIA8" s="1434"/>
      <c r="KIB8" s="1434"/>
      <c r="KIC8" s="1434"/>
      <c r="KID8" s="1434"/>
      <c r="KIE8" s="1434"/>
      <c r="KIF8" s="1434"/>
      <c r="KIG8" s="1434"/>
      <c r="KIH8" s="1434"/>
      <c r="KII8" s="1434"/>
      <c r="KIJ8" s="1434"/>
      <c r="KIK8" s="1434"/>
      <c r="KIL8" s="1434"/>
      <c r="KIM8" s="1434"/>
      <c r="KIN8" s="1434"/>
      <c r="KIO8" s="1434"/>
      <c r="KIP8" s="1434"/>
      <c r="KIQ8" s="1434"/>
      <c r="KIR8" s="1434"/>
      <c r="KIS8" s="1434"/>
      <c r="KIT8" s="1434"/>
      <c r="KIU8" s="1434"/>
      <c r="KIV8" s="1434"/>
      <c r="KIW8" s="1434"/>
      <c r="KIX8" s="1434"/>
      <c r="KIY8" s="1434"/>
      <c r="KIZ8" s="1434"/>
      <c r="KJA8" s="1434"/>
      <c r="KJB8" s="1434"/>
      <c r="KJC8" s="1434"/>
      <c r="KJD8" s="1434"/>
      <c r="KJE8" s="1434"/>
      <c r="KJF8" s="1434"/>
      <c r="KJG8" s="1434"/>
      <c r="KJH8" s="1434"/>
      <c r="KJI8" s="1434"/>
      <c r="KJJ8" s="1434"/>
      <c r="KJK8" s="1434"/>
      <c r="KJL8" s="1434"/>
      <c r="KJM8" s="1434"/>
      <c r="KJN8" s="1434"/>
      <c r="KJO8" s="1434"/>
      <c r="KJP8" s="1434"/>
      <c r="KJQ8" s="1434"/>
      <c r="KJR8" s="1434"/>
      <c r="KJS8" s="1434"/>
      <c r="KJT8" s="1434"/>
      <c r="KJU8" s="1434"/>
      <c r="KJV8" s="1434"/>
      <c r="KJW8" s="1434"/>
      <c r="KJX8" s="1434"/>
      <c r="KJY8" s="1434"/>
      <c r="KJZ8" s="1434"/>
      <c r="KKA8" s="1434"/>
      <c r="KKB8" s="1434"/>
      <c r="KKC8" s="1434"/>
      <c r="KKD8" s="1434"/>
      <c r="KKE8" s="1434"/>
      <c r="KKF8" s="1434"/>
      <c r="KKG8" s="1434"/>
      <c r="KKH8" s="1434"/>
      <c r="KKI8" s="1434"/>
      <c r="KKJ8" s="1434"/>
      <c r="KKK8" s="1434"/>
      <c r="KKL8" s="1434"/>
      <c r="KKM8" s="1434"/>
      <c r="KKN8" s="1434"/>
      <c r="KKO8" s="1434"/>
      <c r="KKP8" s="1434"/>
      <c r="KKQ8" s="1434"/>
      <c r="KKR8" s="1434"/>
      <c r="KKS8" s="1434"/>
      <c r="KKT8" s="1434"/>
      <c r="KKU8" s="1434"/>
      <c r="KKV8" s="1434"/>
      <c r="KKW8" s="1434"/>
      <c r="KKX8" s="1434"/>
      <c r="KKY8" s="1434"/>
      <c r="KKZ8" s="1434"/>
      <c r="KLA8" s="1434"/>
      <c r="KLB8" s="1434"/>
      <c r="KLC8" s="1434"/>
      <c r="KLD8" s="1434"/>
      <c r="KLE8" s="1434"/>
      <c r="KLF8" s="1434"/>
      <c r="KLG8" s="1434"/>
      <c r="KLH8" s="1434"/>
      <c r="KLI8" s="1434"/>
      <c r="KLJ8" s="1434"/>
      <c r="KLK8" s="1434"/>
      <c r="KLL8" s="1434"/>
      <c r="KLM8" s="1434"/>
      <c r="KLN8" s="1434"/>
      <c r="KLO8" s="1434"/>
      <c r="KLP8" s="1434"/>
      <c r="KLQ8" s="1434"/>
      <c r="KLR8" s="1434"/>
      <c r="KLS8" s="1434"/>
      <c r="KLT8" s="1434"/>
      <c r="KLU8" s="1434"/>
      <c r="KLV8" s="1434"/>
      <c r="KLW8" s="1434"/>
      <c r="KLX8" s="1434"/>
      <c r="KLY8" s="1434"/>
      <c r="KLZ8" s="1434"/>
      <c r="KMA8" s="1434"/>
      <c r="KMB8" s="1434"/>
      <c r="KMC8" s="1434"/>
      <c r="KMD8" s="1434"/>
      <c r="KME8" s="1434"/>
      <c r="KMF8" s="1434"/>
      <c r="KMG8" s="1434"/>
      <c r="KMH8" s="1434"/>
      <c r="KMI8" s="1434"/>
      <c r="KMJ8" s="1434"/>
      <c r="KMK8" s="1434"/>
      <c r="KML8" s="1434"/>
      <c r="KMM8" s="1434"/>
      <c r="KMN8" s="1434"/>
      <c r="KMO8" s="1434"/>
      <c r="KMP8" s="1434"/>
      <c r="KMQ8" s="1434"/>
      <c r="KMR8" s="1434"/>
      <c r="KMS8" s="1434"/>
      <c r="KMT8" s="1434"/>
      <c r="KMU8" s="1434"/>
      <c r="KMV8" s="1434"/>
      <c r="KMW8" s="1434"/>
      <c r="KMX8" s="1434"/>
      <c r="KMY8" s="1434"/>
      <c r="KMZ8" s="1434"/>
      <c r="KNA8" s="1434"/>
      <c r="KNB8" s="1434"/>
      <c r="KNC8" s="1434"/>
      <c r="KND8" s="1434"/>
      <c r="KNE8" s="1434"/>
      <c r="KNF8" s="1434"/>
      <c r="KNG8" s="1434"/>
      <c r="KNH8" s="1434"/>
      <c r="KNI8" s="1434"/>
      <c r="KNJ8" s="1434"/>
      <c r="KNK8" s="1434"/>
      <c r="KNL8" s="1434"/>
      <c r="KNM8" s="1434"/>
      <c r="KNN8" s="1434"/>
      <c r="KNO8" s="1434"/>
      <c r="KNP8" s="1434"/>
      <c r="KNQ8" s="1434"/>
      <c r="KNR8" s="1434"/>
      <c r="KNS8" s="1434"/>
      <c r="KNT8" s="1434"/>
      <c r="KNU8" s="1434"/>
      <c r="KNV8" s="1434"/>
      <c r="KNW8" s="1434"/>
      <c r="KNX8" s="1434"/>
      <c r="KNY8" s="1434"/>
      <c r="KNZ8" s="1434"/>
      <c r="KOA8" s="1434"/>
      <c r="KOB8" s="1434"/>
      <c r="KOC8" s="1434"/>
      <c r="KOD8" s="1434"/>
      <c r="KOE8" s="1434"/>
      <c r="KOF8" s="1434"/>
      <c r="KOG8" s="1434"/>
      <c r="KOH8" s="1434"/>
      <c r="KOI8" s="1434"/>
      <c r="KOJ8" s="1434"/>
      <c r="KOK8" s="1434"/>
      <c r="KOL8" s="1434"/>
      <c r="KOM8" s="1434"/>
      <c r="KON8" s="1434"/>
      <c r="KOO8" s="1434"/>
      <c r="KOP8" s="1434"/>
      <c r="KOQ8" s="1434"/>
      <c r="KOR8" s="1434"/>
      <c r="KOS8" s="1434"/>
      <c r="KOT8" s="1434"/>
      <c r="KOU8" s="1434"/>
      <c r="KOV8" s="1434"/>
      <c r="KOW8" s="1434"/>
      <c r="KOX8" s="1434"/>
      <c r="KOY8" s="1434"/>
      <c r="KOZ8" s="1434"/>
      <c r="KPA8" s="1434"/>
      <c r="KPB8" s="1434"/>
      <c r="KPC8" s="1434"/>
      <c r="KPD8" s="1434"/>
      <c r="KPE8" s="1434"/>
      <c r="KPF8" s="1434"/>
      <c r="KPG8" s="1434"/>
      <c r="KPH8" s="1434"/>
      <c r="KPI8" s="1434"/>
      <c r="KPJ8" s="1434"/>
      <c r="KPK8" s="1434"/>
      <c r="KPL8" s="1434"/>
      <c r="KPM8" s="1434"/>
      <c r="KPN8" s="1434"/>
      <c r="KPO8" s="1434"/>
      <c r="KPP8" s="1434"/>
      <c r="KPQ8" s="1434"/>
      <c r="KPR8" s="1434"/>
      <c r="KPS8" s="1434"/>
      <c r="KPT8" s="1434"/>
      <c r="KPU8" s="1434"/>
      <c r="KPV8" s="1434"/>
      <c r="KPW8" s="1434"/>
      <c r="KPX8" s="1434"/>
      <c r="KPY8" s="1434"/>
      <c r="KPZ8" s="1434"/>
      <c r="KQA8" s="1434"/>
      <c r="KQB8" s="1434"/>
      <c r="KQC8" s="1434"/>
      <c r="KQD8" s="1434"/>
      <c r="KQE8" s="1434"/>
      <c r="KQF8" s="1434"/>
      <c r="KQG8" s="1434"/>
      <c r="KQH8" s="1434"/>
      <c r="KQI8" s="1434"/>
      <c r="KQJ8" s="1434"/>
      <c r="KQK8" s="1434"/>
      <c r="KQL8" s="1434"/>
      <c r="KQM8" s="1434"/>
      <c r="KQN8" s="1434"/>
      <c r="KQO8" s="1434"/>
      <c r="KQP8" s="1434"/>
      <c r="KQQ8" s="1434"/>
      <c r="KQR8" s="1434"/>
      <c r="KQS8" s="1434"/>
      <c r="KQT8" s="1434"/>
      <c r="KQU8" s="1434"/>
      <c r="KQV8" s="1434"/>
      <c r="KQW8" s="1434"/>
      <c r="KQX8" s="1434"/>
      <c r="KQY8" s="1434"/>
      <c r="KQZ8" s="1434"/>
      <c r="KRA8" s="1434"/>
      <c r="KRB8" s="1434"/>
      <c r="KRC8" s="1434"/>
      <c r="KRD8" s="1434"/>
      <c r="KRE8" s="1434"/>
      <c r="KRF8" s="1434"/>
      <c r="KRG8" s="1434"/>
      <c r="KRH8" s="1434"/>
      <c r="KRI8" s="1434"/>
      <c r="KRJ8" s="1434"/>
      <c r="KRK8" s="1434"/>
      <c r="KRL8" s="1434"/>
      <c r="KRM8" s="1434"/>
      <c r="KRN8" s="1434"/>
      <c r="KRO8" s="1434"/>
      <c r="KRP8" s="1434"/>
      <c r="KRQ8" s="1434"/>
      <c r="KRR8" s="1434"/>
      <c r="KRS8" s="1434"/>
      <c r="KRT8" s="1434"/>
      <c r="KRU8" s="1434"/>
      <c r="KRV8" s="1434"/>
      <c r="KRW8" s="1434"/>
      <c r="KRX8" s="1434"/>
      <c r="KRY8" s="1434"/>
      <c r="KRZ8" s="1434"/>
      <c r="KSA8" s="1434"/>
      <c r="KSB8" s="1434"/>
      <c r="KSC8" s="1434"/>
      <c r="KSD8" s="1434"/>
      <c r="KSE8" s="1434"/>
      <c r="KSF8" s="1434"/>
      <c r="KSG8" s="1434"/>
      <c r="KSH8" s="1434"/>
      <c r="KSI8" s="1434"/>
      <c r="KSJ8" s="1434"/>
      <c r="KSK8" s="1434"/>
      <c r="KSL8" s="1434"/>
      <c r="KSM8" s="1434"/>
      <c r="KSN8" s="1434"/>
      <c r="KSO8" s="1434"/>
      <c r="KSP8" s="1434"/>
      <c r="KSQ8" s="1434"/>
      <c r="KSR8" s="1434"/>
      <c r="KSS8" s="1434"/>
      <c r="KST8" s="1434"/>
      <c r="KSU8" s="1434"/>
      <c r="KSV8" s="1434"/>
      <c r="KSW8" s="1434"/>
      <c r="KSX8" s="1434"/>
      <c r="KSY8" s="1434"/>
      <c r="KSZ8" s="1434"/>
      <c r="KTA8" s="1434"/>
      <c r="KTB8" s="1434"/>
      <c r="KTC8" s="1434"/>
      <c r="KTD8" s="1434"/>
      <c r="KTE8" s="1434"/>
      <c r="KTF8" s="1434"/>
      <c r="KTG8" s="1434"/>
      <c r="KTH8" s="1434"/>
      <c r="KTI8" s="1434"/>
      <c r="KTJ8" s="1434"/>
      <c r="KTK8" s="1434"/>
      <c r="KTL8" s="1434"/>
      <c r="KTM8" s="1434"/>
      <c r="KTN8" s="1434"/>
      <c r="KTO8" s="1434"/>
      <c r="KTP8" s="1434"/>
      <c r="KTQ8" s="1434"/>
      <c r="KTR8" s="1434"/>
      <c r="KTS8" s="1434"/>
      <c r="KTT8" s="1434"/>
      <c r="KTU8" s="1434"/>
      <c r="KTV8" s="1434"/>
      <c r="KTW8" s="1434"/>
      <c r="KTX8" s="1434"/>
      <c r="KTY8" s="1434"/>
      <c r="KTZ8" s="1434"/>
      <c r="KUA8" s="1434"/>
      <c r="KUB8" s="1434"/>
      <c r="KUC8" s="1434"/>
      <c r="KUD8" s="1434"/>
      <c r="KUE8" s="1434"/>
      <c r="KUF8" s="1434"/>
      <c r="KUG8" s="1434"/>
      <c r="KUH8" s="1434"/>
      <c r="KUI8" s="1434"/>
      <c r="KUJ8" s="1434"/>
      <c r="KUK8" s="1434"/>
      <c r="KUL8" s="1434"/>
      <c r="KUM8" s="1434"/>
      <c r="KUN8" s="1434"/>
      <c r="KUO8" s="1434"/>
      <c r="KUP8" s="1434"/>
      <c r="KUQ8" s="1434"/>
      <c r="KUR8" s="1434"/>
      <c r="KUS8" s="1434"/>
      <c r="KUT8" s="1434"/>
      <c r="KUU8" s="1434"/>
      <c r="KUV8" s="1434"/>
      <c r="KUW8" s="1434"/>
      <c r="KUX8" s="1434"/>
      <c r="KUY8" s="1434"/>
      <c r="KUZ8" s="1434"/>
      <c r="KVA8" s="1434"/>
      <c r="KVB8" s="1434"/>
      <c r="KVC8" s="1434"/>
      <c r="KVD8" s="1434"/>
      <c r="KVE8" s="1434"/>
      <c r="KVF8" s="1434"/>
      <c r="KVG8" s="1434"/>
      <c r="KVH8" s="1434"/>
      <c r="KVI8" s="1434"/>
      <c r="KVJ8" s="1434"/>
      <c r="KVK8" s="1434"/>
      <c r="KVL8" s="1434"/>
      <c r="KVM8" s="1434"/>
      <c r="KVN8" s="1434"/>
      <c r="KVO8" s="1434"/>
      <c r="KVP8" s="1434"/>
      <c r="KVQ8" s="1434"/>
      <c r="KVR8" s="1434"/>
      <c r="KVS8" s="1434"/>
      <c r="KVT8" s="1434"/>
      <c r="KVU8" s="1434"/>
      <c r="KVV8" s="1434"/>
      <c r="KVW8" s="1434"/>
      <c r="KVX8" s="1434"/>
      <c r="KVY8" s="1434"/>
      <c r="KVZ8" s="1434"/>
      <c r="KWA8" s="1434"/>
      <c r="KWB8" s="1434"/>
      <c r="KWC8" s="1434"/>
      <c r="KWD8" s="1434"/>
      <c r="KWE8" s="1434"/>
      <c r="KWF8" s="1434"/>
      <c r="KWG8" s="1434"/>
      <c r="KWH8" s="1434"/>
      <c r="KWI8" s="1434"/>
      <c r="KWJ8" s="1434"/>
      <c r="KWK8" s="1434"/>
      <c r="KWL8" s="1434"/>
      <c r="KWM8" s="1434"/>
      <c r="KWN8" s="1434"/>
      <c r="KWO8" s="1434"/>
      <c r="KWP8" s="1434"/>
      <c r="KWQ8" s="1434"/>
      <c r="KWR8" s="1434"/>
      <c r="KWS8" s="1434"/>
      <c r="KWT8" s="1434"/>
      <c r="KWU8" s="1434"/>
      <c r="KWV8" s="1434"/>
      <c r="KWW8" s="1434"/>
      <c r="KWX8" s="1434"/>
      <c r="KWY8" s="1434"/>
      <c r="KWZ8" s="1434"/>
      <c r="KXA8" s="1434"/>
      <c r="KXB8" s="1434"/>
      <c r="KXC8" s="1434"/>
      <c r="KXD8" s="1434"/>
      <c r="KXE8" s="1434"/>
      <c r="KXF8" s="1434"/>
      <c r="KXG8" s="1434"/>
      <c r="KXH8" s="1434"/>
      <c r="KXI8" s="1434"/>
      <c r="KXJ8" s="1434"/>
      <c r="KXK8" s="1434"/>
      <c r="KXL8" s="1434"/>
      <c r="KXM8" s="1434"/>
      <c r="KXN8" s="1434"/>
      <c r="KXO8" s="1434"/>
      <c r="KXP8" s="1434"/>
      <c r="KXQ8" s="1434"/>
      <c r="KXR8" s="1434"/>
      <c r="KXS8" s="1434"/>
      <c r="KXT8" s="1434"/>
      <c r="KXU8" s="1434"/>
      <c r="KXV8" s="1434"/>
      <c r="KXW8" s="1434"/>
      <c r="KXX8" s="1434"/>
      <c r="KXY8" s="1434"/>
      <c r="KXZ8" s="1434"/>
      <c r="KYA8" s="1434"/>
      <c r="KYB8" s="1434"/>
      <c r="KYC8" s="1434"/>
      <c r="KYD8" s="1434"/>
      <c r="KYE8" s="1434"/>
      <c r="KYF8" s="1434"/>
      <c r="KYG8" s="1434"/>
      <c r="KYH8" s="1434"/>
      <c r="KYI8" s="1434"/>
      <c r="KYJ8" s="1434"/>
      <c r="KYK8" s="1434"/>
      <c r="KYL8" s="1434"/>
      <c r="KYM8" s="1434"/>
      <c r="KYN8" s="1434"/>
      <c r="KYO8" s="1434"/>
      <c r="KYP8" s="1434"/>
      <c r="KYQ8" s="1434"/>
      <c r="KYR8" s="1434"/>
      <c r="KYS8" s="1434"/>
      <c r="KYT8" s="1434"/>
      <c r="KYU8" s="1434"/>
      <c r="KYV8" s="1434"/>
      <c r="KYW8" s="1434"/>
      <c r="KYX8" s="1434"/>
      <c r="KYY8" s="1434"/>
      <c r="KYZ8" s="1434"/>
      <c r="KZA8" s="1434"/>
      <c r="KZB8" s="1434"/>
      <c r="KZC8" s="1434"/>
      <c r="KZD8" s="1434"/>
      <c r="KZE8" s="1434"/>
      <c r="KZF8" s="1434"/>
      <c r="KZG8" s="1434"/>
      <c r="KZH8" s="1434"/>
      <c r="KZI8" s="1434"/>
      <c r="KZJ8" s="1434"/>
      <c r="KZK8" s="1434"/>
      <c r="KZL8" s="1434"/>
      <c r="KZM8" s="1434"/>
      <c r="KZN8" s="1434"/>
      <c r="KZO8" s="1434"/>
      <c r="KZP8" s="1434"/>
      <c r="KZQ8" s="1434"/>
      <c r="KZR8" s="1434"/>
      <c r="KZS8" s="1434"/>
      <c r="KZT8" s="1434"/>
      <c r="KZU8" s="1434"/>
      <c r="KZV8" s="1434"/>
      <c r="KZW8" s="1434"/>
      <c r="KZX8" s="1434"/>
      <c r="KZY8" s="1434"/>
      <c r="KZZ8" s="1434"/>
      <c r="LAA8" s="1434"/>
      <c r="LAB8" s="1434"/>
      <c r="LAC8" s="1434"/>
      <c r="LAD8" s="1434"/>
      <c r="LAE8" s="1434"/>
      <c r="LAF8" s="1434"/>
      <c r="LAG8" s="1434"/>
      <c r="LAH8" s="1434"/>
      <c r="LAI8" s="1434"/>
      <c r="LAJ8" s="1434"/>
      <c r="LAK8" s="1434"/>
      <c r="LAL8" s="1434"/>
      <c r="LAM8" s="1434"/>
      <c r="LAN8" s="1434"/>
      <c r="LAO8" s="1434"/>
      <c r="LAP8" s="1434"/>
      <c r="LAQ8" s="1434"/>
      <c r="LAR8" s="1434"/>
      <c r="LAS8" s="1434"/>
      <c r="LAT8" s="1434"/>
      <c r="LAU8" s="1434"/>
      <c r="LAV8" s="1434"/>
      <c r="LAW8" s="1434"/>
      <c r="LAX8" s="1434"/>
      <c r="LAY8" s="1434"/>
      <c r="LAZ8" s="1434"/>
      <c r="LBA8" s="1434"/>
      <c r="LBB8" s="1434"/>
      <c r="LBC8" s="1434"/>
      <c r="LBD8" s="1434"/>
      <c r="LBE8" s="1434"/>
      <c r="LBF8" s="1434"/>
      <c r="LBG8" s="1434"/>
      <c r="LBH8" s="1434"/>
      <c r="LBI8" s="1434"/>
      <c r="LBJ8" s="1434"/>
      <c r="LBK8" s="1434"/>
      <c r="LBL8" s="1434"/>
      <c r="LBM8" s="1434"/>
      <c r="LBN8" s="1434"/>
      <c r="LBO8" s="1434"/>
      <c r="LBP8" s="1434"/>
      <c r="LBQ8" s="1434"/>
      <c r="LBR8" s="1434"/>
      <c r="LBS8" s="1434"/>
      <c r="LBT8" s="1434"/>
      <c r="LBU8" s="1434"/>
      <c r="LBV8" s="1434"/>
      <c r="LBW8" s="1434"/>
      <c r="LBX8" s="1434"/>
      <c r="LBY8" s="1434"/>
      <c r="LBZ8" s="1434"/>
      <c r="LCA8" s="1434"/>
      <c r="LCB8" s="1434"/>
      <c r="LCC8" s="1434"/>
      <c r="LCD8" s="1434"/>
      <c r="LCE8" s="1434"/>
      <c r="LCF8" s="1434"/>
      <c r="LCG8" s="1434"/>
      <c r="LCH8" s="1434"/>
      <c r="LCI8" s="1434"/>
      <c r="LCJ8" s="1434"/>
      <c r="LCK8" s="1434"/>
      <c r="LCL8" s="1434"/>
      <c r="LCM8" s="1434"/>
      <c r="LCN8" s="1434"/>
      <c r="LCO8" s="1434"/>
      <c r="LCP8" s="1434"/>
      <c r="LCQ8" s="1434"/>
      <c r="LCR8" s="1434"/>
      <c r="LCS8" s="1434"/>
      <c r="LCT8" s="1434"/>
      <c r="LCU8" s="1434"/>
      <c r="LCV8" s="1434"/>
      <c r="LCW8" s="1434"/>
      <c r="LCX8" s="1434"/>
      <c r="LCY8" s="1434"/>
      <c r="LCZ8" s="1434"/>
      <c r="LDA8" s="1434"/>
      <c r="LDB8" s="1434"/>
      <c r="LDC8" s="1434"/>
      <c r="LDD8" s="1434"/>
      <c r="LDE8" s="1434"/>
      <c r="LDF8" s="1434"/>
      <c r="LDG8" s="1434"/>
      <c r="LDH8" s="1434"/>
      <c r="LDI8" s="1434"/>
      <c r="LDJ8" s="1434"/>
      <c r="LDK8" s="1434"/>
      <c r="LDL8" s="1434"/>
      <c r="LDM8" s="1434"/>
      <c r="LDN8" s="1434"/>
      <c r="LDO8" s="1434"/>
      <c r="LDP8" s="1434"/>
      <c r="LDQ8" s="1434"/>
      <c r="LDR8" s="1434"/>
      <c r="LDS8" s="1434"/>
      <c r="LDT8" s="1434"/>
      <c r="LDU8" s="1434"/>
      <c r="LDV8" s="1434"/>
      <c r="LDW8" s="1434"/>
      <c r="LDX8" s="1434"/>
      <c r="LDY8" s="1434"/>
      <c r="LDZ8" s="1434"/>
      <c r="LEA8" s="1434"/>
      <c r="LEB8" s="1434"/>
      <c r="LEC8" s="1434"/>
      <c r="LED8" s="1434"/>
      <c r="LEE8" s="1434"/>
      <c r="LEF8" s="1434"/>
      <c r="LEG8" s="1434"/>
      <c r="LEH8" s="1434"/>
      <c r="LEI8" s="1434"/>
      <c r="LEJ8" s="1434"/>
      <c r="LEK8" s="1434"/>
      <c r="LEL8" s="1434"/>
      <c r="LEM8" s="1434"/>
      <c r="LEN8" s="1434"/>
      <c r="LEO8" s="1434"/>
      <c r="LEP8" s="1434"/>
      <c r="LEQ8" s="1434"/>
      <c r="LER8" s="1434"/>
      <c r="LES8" s="1434"/>
      <c r="LET8" s="1434"/>
      <c r="LEU8" s="1434"/>
      <c r="LEV8" s="1434"/>
      <c r="LEW8" s="1434"/>
      <c r="LEX8" s="1434"/>
      <c r="LEY8" s="1434"/>
      <c r="LEZ8" s="1434"/>
      <c r="LFA8" s="1434"/>
      <c r="LFB8" s="1434"/>
      <c r="LFC8" s="1434"/>
      <c r="LFD8" s="1434"/>
      <c r="LFE8" s="1434"/>
      <c r="LFF8" s="1434"/>
      <c r="LFG8" s="1434"/>
      <c r="LFH8" s="1434"/>
      <c r="LFI8" s="1434"/>
      <c r="LFJ8" s="1434"/>
      <c r="LFK8" s="1434"/>
      <c r="LFL8" s="1434"/>
      <c r="LFM8" s="1434"/>
      <c r="LFN8" s="1434"/>
      <c r="LFO8" s="1434"/>
      <c r="LFP8" s="1434"/>
      <c r="LFQ8" s="1434"/>
      <c r="LFR8" s="1434"/>
      <c r="LFS8" s="1434"/>
      <c r="LFT8" s="1434"/>
      <c r="LFU8" s="1434"/>
      <c r="LFV8" s="1434"/>
      <c r="LFW8" s="1434"/>
      <c r="LFX8" s="1434"/>
      <c r="LFY8" s="1434"/>
      <c r="LFZ8" s="1434"/>
      <c r="LGA8" s="1434"/>
      <c r="LGB8" s="1434"/>
      <c r="LGC8" s="1434"/>
      <c r="LGD8" s="1434"/>
      <c r="LGE8" s="1434"/>
      <c r="LGF8" s="1434"/>
      <c r="LGG8" s="1434"/>
      <c r="LGH8" s="1434"/>
      <c r="LGI8" s="1434"/>
      <c r="LGJ8" s="1434"/>
      <c r="LGK8" s="1434"/>
      <c r="LGL8" s="1434"/>
      <c r="LGM8" s="1434"/>
      <c r="LGN8" s="1434"/>
      <c r="LGO8" s="1434"/>
      <c r="LGP8" s="1434"/>
      <c r="LGQ8" s="1434"/>
      <c r="LGR8" s="1434"/>
      <c r="LGS8" s="1434"/>
      <c r="LGT8" s="1434"/>
      <c r="LGU8" s="1434"/>
      <c r="LGV8" s="1434"/>
      <c r="LGW8" s="1434"/>
      <c r="LGX8" s="1434"/>
      <c r="LGY8" s="1434"/>
      <c r="LGZ8" s="1434"/>
      <c r="LHA8" s="1434"/>
      <c r="LHB8" s="1434"/>
      <c r="LHC8" s="1434"/>
      <c r="LHD8" s="1434"/>
      <c r="LHE8" s="1434"/>
      <c r="LHF8" s="1434"/>
      <c r="LHG8" s="1434"/>
      <c r="LHH8" s="1434"/>
      <c r="LHI8" s="1434"/>
      <c r="LHJ8" s="1434"/>
      <c r="LHK8" s="1434"/>
      <c r="LHL8" s="1434"/>
      <c r="LHM8" s="1434"/>
      <c r="LHN8" s="1434"/>
      <c r="LHO8" s="1434"/>
      <c r="LHP8" s="1434"/>
      <c r="LHQ8" s="1434"/>
      <c r="LHR8" s="1434"/>
      <c r="LHS8" s="1434"/>
      <c r="LHT8" s="1434"/>
      <c r="LHU8" s="1434"/>
      <c r="LHV8" s="1434"/>
      <c r="LHW8" s="1434"/>
      <c r="LHX8" s="1434"/>
      <c r="LHY8" s="1434"/>
      <c r="LHZ8" s="1434"/>
      <c r="LIA8" s="1434"/>
      <c r="LIB8" s="1434"/>
      <c r="LIC8" s="1434"/>
      <c r="LID8" s="1434"/>
      <c r="LIE8" s="1434"/>
      <c r="LIF8" s="1434"/>
      <c r="LIG8" s="1434"/>
      <c r="LIH8" s="1434"/>
      <c r="LII8" s="1434"/>
      <c r="LIJ8" s="1434"/>
      <c r="LIK8" s="1434"/>
      <c r="LIL8" s="1434"/>
      <c r="LIM8" s="1434"/>
      <c r="LIN8" s="1434"/>
      <c r="LIO8" s="1434"/>
      <c r="LIP8" s="1434"/>
      <c r="LIQ8" s="1434"/>
      <c r="LIR8" s="1434"/>
      <c r="LIS8" s="1434"/>
      <c r="LIT8" s="1434"/>
      <c r="LIU8" s="1434"/>
      <c r="LIV8" s="1434"/>
      <c r="LIW8" s="1434"/>
      <c r="LIX8" s="1434"/>
      <c r="LIY8" s="1434"/>
      <c r="LIZ8" s="1434"/>
      <c r="LJA8" s="1434"/>
      <c r="LJB8" s="1434"/>
      <c r="LJC8" s="1434"/>
      <c r="LJD8" s="1434"/>
      <c r="LJE8" s="1434"/>
      <c r="LJF8" s="1434"/>
      <c r="LJG8" s="1434"/>
      <c r="LJH8" s="1434"/>
      <c r="LJI8" s="1434"/>
      <c r="LJJ8" s="1434"/>
      <c r="LJK8" s="1434"/>
      <c r="LJL8" s="1434"/>
      <c r="LJM8" s="1434"/>
      <c r="LJN8" s="1434"/>
      <c r="LJO8" s="1434"/>
      <c r="LJP8" s="1434"/>
      <c r="LJQ8" s="1434"/>
      <c r="LJR8" s="1434"/>
      <c r="LJS8" s="1434"/>
      <c r="LJT8" s="1434"/>
      <c r="LJU8" s="1434"/>
      <c r="LJV8" s="1434"/>
      <c r="LJW8" s="1434"/>
      <c r="LJX8" s="1434"/>
      <c r="LJY8" s="1434"/>
      <c r="LJZ8" s="1434"/>
      <c r="LKA8" s="1434"/>
      <c r="LKB8" s="1434"/>
      <c r="LKC8" s="1434"/>
      <c r="LKD8" s="1434"/>
      <c r="LKE8" s="1434"/>
      <c r="LKF8" s="1434"/>
      <c r="LKG8" s="1434"/>
      <c r="LKH8" s="1434"/>
      <c r="LKI8" s="1434"/>
      <c r="LKJ8" s="1434"/>
      <c r="LKK8" s="1434"/>
      <c r="LKL8" s="1434"/>
      <c r="LKM8" s="1434"/>
      <c r="LKN8" s="1434"/>
      <c r="LKO8" s="1434"/>
      <c r="LKP8" s="1434"/>
      <c r="LKQ8" s="1434"/>
      <c r="LKR8" s="1434"/>
      <c r="LKS8" s="1434"/>
      <c r="LKT8" s="1434"/>
      <c r="LKU8" s="1434"/>
      <c r="LKV8" s="1434"/>
      <c r="LKW8" s="1434"/>
      <c r="LKX8" s="1434"/>
      <c r="LKY8" s="1434"/>
      <c r="LKZ8" s="1434"/>
      <c r="LLA8" s="1434"/>
      <c r="LLB8" s="1434"/>
      <c r="LLC8" s="1434"/>
      <c r="LLD8" s="1434"/>
      <c r="LLE8" s="1434"/>
      <c r="LLF8" s="1434"/>
      <c r="LLG8" s="1434"/>
      <c r="LLH8" s="1434"/>
      <c r="LLI8" s="1434"/>
      <c r="LLJ8" s="1434"/>
      <c r="LLK8" s="1434"/>
      <c r="LLL8" s="1434"/>
      <c r="LLM8" s="1434"/>
      <c r="LLN8" s="1434"/>
      <c r="LLO8" s="1434"/>
      <c r="LLP8" s="1434"/>
      <c r="LLQ8" s="1434"/>
      <c r="LLR8" s="1434"/>
      <c r="LLS8" s="1434"/>
      <c r="LLT8" s="1434"/>
      <c r="LLU8" s="1434"/>
      <c r="LLV8" s="1434"/>
      <c r="LLW8" s="1434"/>
      <c r="LLX8" s="1434"/>
      <c r="LLY8" s="1434"/>
      <c r="LLZ8" s="1434"/>
      <c r="LMA8" s="1434"/>
      <c r="LMB8" s="1434"/>
      <c r="LMC8" s="1434"/>
      <c r="LMD8" s="1434"/>
      <c r="LME8" s="1434"/>
      <c r="LMF8" s="1434"/>
      <c r="LMG8" s="1434"/>
      <c r="LMH8" s="1434"/>
      <c r="LMI8" s="1434"/>
      <c r="LMJ8" s="1434"/>
      <c r="LMK8" s="1434"/>
      <c r="LML8" s="1434"/>
      <c r="LMM8" s="1434"/>
      <c r="LMN8" s="1434"/>
      <c r="LMO8" s="1434"/>
      <c r="LMP8" s="1434"/>
      <c r="LMQ8" s="1434"/>
      <c r="LMR8" s="1434"/>
      <c r="LMS8" s="1434"/>
      <c r="LMT8" s="1434"/>
      <c r="LMU8" s="1434"/>
      <c r="LMV8" s="1434"/>
      <c r="LMW8" s="1434"/>
      <c r="LMX8" s="1434"/>
      <c r="LMY8" s="1434"/>
      <c r="LMZ8" s="1434"/>
      <c r="LNA8" s="1434"/>
      <c r="LNB8" s="1434"/>
      <c r="LNC8" s="1434"/>
      <c r="LND8" s="1434"/>
      <c r="LNE8" s="1434"/>
      <c r="LNF8" s="1434"/>
      <c r="LNG8" s="1434"/>
      <c r="LNH8" s="1434"/>
      <c r="LNI8" s="1434"/>
      <c r="LNJ8" s="1434"/>
      <c r="LNK8" s="1434"/>
      <c r="LNL8" s="1434"/>
      <c r="LNM8" s="1434"/>
      <c r="LNN8" s="1434"/>
      <c r="LNO8" s="1434"/>
      <c r="LNP8" s="1434"/>
      <c r="LNQ8" s="1434"/>
      <c r="LNR8" s="1434"/>
      <c r="LNS8" s="1434"/>
      <c r="LNT8" s="1434"/>
      <c r="LNU8" s="1434"/>
      <c r="LNV8" s="1434"/>
      <c r="LNW8" s="1434"/>
      <c r="LNX8" s="1434"/>
      <c r="LNY8" s="1434"/>
      <c r="LNZ8" s="1434"/>
      <c r="LOA8" s="1434"/>
      <c r="LOB8" s="1434"/>
      <c r="LOC8" s="1434"/>
      <c r="LOD8" s="1434"/>
      <c r="LOE8" s="1434"/>
      <c r="LOF8" s="1434"/>
      <c r="LOG8" s="1434"/>
      <c r="LOH8" s="1434"/>
      <c r="LOI8" s="1434"/>
      <c r="LOJ8" s="1434"/>
      <c r="LOK8" s="1434"/>
      <c r="LOL8" s="1434"/>
      <c r="LOM8" s="1434"/>
      <c r="LON8" s="1434"/>
      <c r="LOO8" s="1434"/>
      <c r="LOP8" s="1434"/>
      <c r="LOQ8" s="1434"/>
      <c r="LOR8" s="1434"/>
      <c r="LOS8" s="1434"/>
      <c r="LOT8" s="1434"/>
      <c r="LOU8" s="1434"/>
      <c r="LOV8" s="1434"/>
      <c r="LOW8" s="1434"/>
      <c r="LOX8" s="1434"/>
      <c r="LOY8" s="1434"/>
      <c r="LOZ8" s="1434"/>
      <c r="LPA8" s="1434"/>
      <c r="LPB8" s="1434"/>
      <c r="LPC8" s="1434"/>
      <c r="LPD8" s="1434"/>
      <c r="LPE8" s="1434"/>
      <c r="LPF8" s="1434"/>
      <c r="LPG8" s="1434"/>
      <c r="LPH8" s="1434"/>
      <c r="LPI8" s="1434"/>
      <c r="LPJ8" s="1434"/>
      <c r="LPK8" s="1434"/>
      <c r="LPL8" s="1434"/>
      <c r="LPM8" s="1434"/>
      <c r="LPN8" s="1434"/>
      <c r="LPO8" s="1434"/>
      <c r="LPP8" s="1434"/>
      <c r="LPQ8" s="1434"/>
      <c r="LPR8" s="1434"/>
      <c r="LPS8" s="1434"/>
      <c r="LPT8" s="1434"/>
      <c r="LPU8" s="1434"/>
      <c r="LPV8" s="1434"/>
      <c r="LPW8" s="1434"/>
      <c r="LPX8" s="1434"/>
      <c r="LPY8" s="1434"/>
      <c r="LPZ8" s="1434"/>
      <c r="LQA8" s="1434"/>
      <c r="LQB8" s="1434"/>
      <c r="LQC8" s="1434"/>
      <c r="LQD8" s="1434"/>
      <c r="LQE8" s="1434"/>
      <c r="LQF8" s="1434"/>
      <c r="LQG8" s="1434"/>
      <c r="LQH8" s="1434"/>
      <c r="LQI8" s="1434"/>
      <c r="LQJ8" s="1434"/>
      <c r="LQK8" s="1434"/>
      <c r="LQL8" s="1434"/>
      <c r="LQM8" s="1434"/>
      <c r="LQN8" s="1434"/>
      <c r="LQO8" s="1434"/>
      <c r="LQP8" s="1434"/>
      <c r="LQQ8" s="1434"/>
      <c r="LQR8" s="1434"/>
      <c r="LQS8" s="1434"/>
      <c r="LQT8" s="1434"/>
      <c r="LQU8" s="1434"/>
      <c r="LQV8" s="1434"/>
      <c r="LQW8" s="1434"/>
      <c r="LQX8" s="1434"/>
      <c r="LQY8" s="1434"/>
      <c r="LQZ8" s="1434"/>
      <c r="LRA8" s="1434"/>
      <c r="LRB8" s="1434"/>
      <c r="LRC8" s="1434"/>
      <c r="LRD8" s="1434"/>
      <c r="LRE8" s="1434"/>
      <c r="LRF8" s="1434"/>
      <c r="LRG8" s="1434"/>
      <c r="LRH8" s="1434"/>
      <c r="LRI8" s="1434"/>
      <c r="LRJ8" s="1434"/>
      <c r="LRK8" s="1434"/>
      <c r="LRL8" s="1434"/>
      <c r="LRM8" s="1434"/>
      <c r="LRN8" s="1434"/>
      <c r="LRO8" s="1434"/>
      <c r="LRP8" s="1434"/>
      <c r="LRQ8" s="1434"/>
      <c r="LRR8" s="1434"/>
      <c r="LRS8" s="1434"/>
      <c r="LRT8" s="1434"/>
      <c r="LRU8" s="1434"/>
      <c r="LRV8" s="1434"/>
      <c r="LRW8" s="1434"/>
      <c r="LRX8" s="1434"/>
      <c r="LRY8" s="1434"/>
      <c r="LRZ8" s="1434"/>
      <c r="LSA8" s="1434"/>
      <c r="LSB8" s="1434"/>
      <c r="LSC8" s="1434"/>
      <c r="LSD8" s="1434"/>
      <c r="LSE8" s="1434"/>
      <c r="LSF8" s="1434"/>
      <c r="LSG8" s="1434"/>
      <c r="LSH8" s="1434"/>
      <c r="LSI8" s="1434"/>
      <c r="LSJ8" s="1434"/>
      <c r="LSK8" s="1434"/>
      <c r="LSL8" s="1434"/>
      <c r="LSM8" s="1434"/>
      <c r="LSN8" s="1434"/>
      <c r="LSO8" s="1434"/>
      <c r="LSP8" s="1434"/>
      <c r="LSQ8" s="1434"/>
      <c r="LSR8" s="1434"/>
      <c r="LSS8" s="1434"/>
      <c r="LST8" s="1434"/>
      <c r="LSU8" s="1434"/>
      <c r="LSV8" s="1434"/>
      <c r="LSW8" s="1434"/>
      <c r="LSX8" s="1434"/>
      <c r="LSY8" s="1434"/>
      <c r="LSZ8" s="1434"/>
      <c r="LTA8" s="1434"/>
      <c r="LTB8" s="1434"/>
      <c r="LTC8" s="1434"/>
      <c r="LTD8" s="1434"/>
      <c r="LTE8" s="1434"/>
      <c r="LTF8" s="1434"/>
      <c r="LTG8" s="1434"/>
      <c r="LTH8" s="1434"/>
      <c r="LTI8" s="1434"/>
      <c r="LTJ8" s="1434"/>
      <c r="LTK8" s="1434"/>
      <c r="LTL8" s="1434"/>
      <c r="LTM8" s="1434"/>
      <c r="LTN8" s="1434"/>
      <c r="LTO8" s="1434"/>
      <c r="LTP8" s="1434"/>
      <c r="LTQ8" s="1434"/>
      <c r="LTR8" s="1434"/>
      <c r="LTS8" s="1434"/>
      <c r="LTT8" s="1434"/>
      <c r="LTU8" s="1434"/>
      <c r="LTV8" s="1434"/>
      <c r="LTW8" s="1434"/>
      <c r="LTX8" s="1434"/>
      <c r="LTY8" s="1434"/>
      <c r="LTZ8" s="1434"/>
      <c r="LUA8" s="1434"/>
      <c r="LUB8" s="1434"/>
      <c r="LUC8" s="1434"/>
      <c r="LUD8" s="1434"/>
      <c r="LUE8" s="1434"/>
      <c r="LUF8" s="1434"/>
      <c r="LUG8" s="1434"/>
      <c r="LUH8" s="1434"/>
      <c r="LUI8" s="1434"/>
      <c r="LUJ8" s="1434"/>
      <c r="LUK8" s="1434"/>
      <c r="LUL8" s="1434"/>
      <c r="LUM8" s="1434"/>
      <c r="LUN8" s="1434"/>
      <c r="LUO8" s="1434"/>
      <c r="LUP8" s="1434"/>
      <c r="LUQ8" s="1434"/>
      <c r="LUR8" s="1434"/>
      <c r="LUS8" s="1434"/>
      <c r="LUT8" s="1434"/>
      <c r="LUU8" s="1434"/>
      <c r="LUV8" s="1434"/>
      <c r="LUW8" s="1434"/>
      <c r="LUX8" s="1434"/>
      <c r="LUY8" s="1434"/>
      <c r="LUZ8" s="1434"/>
      <c r="LVA8" s="1434"/>
      <c r="LVB8" s="1434"/>
      <c r="LVC8" s="1434"/>
      <c r="LVD8" s="1434"/>
      <c r="LVE8" s="1434"/>
      <c r="LVF8" s="1434"/>
      <c r="LVG8" s="1434"/>
      <c r="LVH8" s="1434"/>
      <c r="LVI8" s="1434"/>
      <c r="LVJ8" s="1434"/>
      <c r="LVK8" s="1434"/>
      <c r="LVL8" s="1434"/>
      <c r="LVM8" s="1434"/>
      <c r="LVN8" s="1434"/>
      <c r="LVO8" s="1434"/>
      <c r="LVP8" s="1434"/>
      <c r="LVQ8" s="1434"/>
      <c r="LVR8" s="1434"/>
      <c r="LVS8" s="1434"/>
      <c r="LVT8" s="1434"/>
      <c r="LVU8" s="1434"/>
      <c r="LVV8" s="1434"/>
      <c r="LVW8" s="1434"/>
      <c r="LVX8" s="1434"/>
      <c r="LVY8" s="1434"/>
      <c r="LVZ8" s="1434"/>
      <c r="LWA8" s="1434"/>
      <c r="LWB8" s="1434"/>
      <c r="LWC8" s="1434"/>
      <c r="LWD8" s="1434"/>
      <c r="LWE8" s="1434"/>
      <c r="LWF8" s="1434"/>
      <c r="LWG8" s="1434"/>
      <c r="LWH8" s="1434"/>
      <c r="LWI8" s="1434"/>
      <c r="LWJ8" s="1434"/>
      <c r="LWK8" s="1434"/>
      <c r="LWL8" s="1434"/>
      <c r="LWM8" s="1434"/>
      <c r="LWN8" s="1434"/>
      <c r="LWO8" s="1434"/>
      <c r="LWP8" s="1434"/>
      <c r="LWQ8" s="1434"/>
      <c r="LWR8" s="1434"/>
      <c r="LWS8" s="1434"/>
      <c r="LWT8" s="1434"/>
      <c r="LWU8" s="1434"/>
      <c r="LWV8" s="1434"/>
      <c r="LWW8" s="1434"/>
      <c r="LWX8" s="1434"/>
      <c r="LWY8" s="1434"/>
      <c r="LWZ8" s="1434"/>
      <c r="LXA8" s="1434"/>
      <c r="LXB8" s="1434"/>
      <c r="LXC8" s="1434"/>
      <c r="LXD8" s="1434"/>
      <c r="LXE8" s="1434"/>
      <c r="LXF8" s="1434"/>
      <c r="LXG8" s="1434"/>
      <c r="LXH8" s="1434"/>
      <c r="LXI8" s="1434"/>
      <c r="LXJ8" s="1434"/>
      <c r="LXK8" s="1434"/>
      <c r="LXL8" s="1434"/>
      <c r="LXM8" s="1434"/>
      <c r="LXN8" s="1434"/>
      <c r="LXO8" s="1434"/>
      <c r="LXP8" s="1434"/>
      <c r="LXQ8" s="1434"/>
      <c r="LXR8" s="1434"/>
      <c r="LXS8" s="1434"/>
      <c r="LXT8" s="1434"/>
      <c r="LXU8" s="1434"/>
      <c r="LXV8" s="1434"/>
      <c r="LXW8" s="1434"/>
      <c r="LXX8" s="1434"/>
      <c r="LXY8" s="1434"/>
      <c r="LXZ8" s="1434"/>
      <c r="LYA8" s="1434"/>
      <c r="LYB8" s="1434"/>
      <c r="LYC8" s="1434"/>
      <c r="LYD8" s="1434"/>
      <c r="LYE8" s="1434"/>
      <c r="LYF8" s="1434"/>
      <c r="LYG8" s="1434"/>
      <c r="LYH8" s="1434"/>
      <c r="LYI8" s="1434"/>
      <c r="LYJ8" s="1434"/>
      <c r="LYK8" s="1434"/>
      <c r="LYL8" s="1434"/>
      <c r="LYM8" s="1434"/>
      <c r="LYN8" s="1434"/>
      <c r="LYO8" s="1434"/>
      <c r="LYP8" s="1434"/>
      <c r="LYQ8" s="1434"/>
      <c r="LYR8" s="1434"/>
      <c r="LYS8" s="1434"/>
      <c r="LYT8" s="1434"/>
      <c r="LYU8" s="1434"/>
      <c r="LYV8" s="1434"/>
      <c r="LYW8" s="1434"/>
      <c r="LYX8" s="1434"/>
      <c r="LYY8" s="1434"/>
      <c r="LYZ8" s="1434"/>
      <c r="LZA8" s="1434"/>
      <c r="LZB8" s="1434"/>
      <c r="LZC8" s="1434"/>
      <c r="LZD8" s="1434"/>
      <c r="LZE8" s="1434"/>
      <c r="LZF8" s="1434"/>
      <c r="LZG8" s="1434"/>
      <c r="LZH8" s="1434"/>
      <c r="LZI8" s="1434"/>
      <c r="LZJ8" s="1434"/>
      <c r="LZK8" s="1434"/>
      <c r="LZL8" s="1434"/>
      <c r="LZM8" s="1434"/>
      <c r="LZN8" s="1434"/>
      <c r="LZO8" s="1434"/>
      <c r="LZP8" s="1434"/>
      <c r="LZQ8" s="1434"/>
      <c r="LZR8" s="1434"/>
      <c r="LZS8" s="1434"/>
      <c r="LZT8" s="1434"/>
      <c r="LZU8" s="1434"/>
      <c r="LZV8" s="1434"/>
      <c r="LZW8" s="1434"/>
      <c r="LZX8" s="1434"/>
      <c r="LZY8" s="1434"/>
      <c r="LZZ8" s="1434"/>
      <c r="MAA8" s="1434"/>
      <c r="MAB8" s="1434"/>
      <c r="MAC8" s="1434"/>
      <c r="MAD8" s="1434"/>
      <c r="MAE8" s="1434"/>
      <c r="MAF8" s="1434"/>
      <c r="MAG8" s="1434"/>
      <c r="MAH8" s="1434"/>
      <c r="MAI8" s="1434"/>
      <c r="MAJ8" s="1434"/>
      <c r="MAK8" s="1434"/>
      <c r="MAL8" s="1434"/>
      <c r="MAM8" s="1434"/>
      <c r="MAN8" s="1434"/>
      <c r="MAO8" s="1434"/>
      <c r="MAP8" s="1434"/>
      <c r="MAQ8" s="1434"/>
      <c r="MAR8" s="1434"/>
      <c r="MAS8" s="1434"/>
      <c r="MAT8" s="1434"/>
      <c r="MAU8" s="1434"/>
      <c r="MAV8" s="1434"/>
      <c r="MAW8" s="1434"/>
      <c r="MAX8" s="1434"/>
      <c r="MAY8" s="1434"/>
      <c r="MAZ8" s="1434"/>
      <c r="MBA8" s="1434"/>
      <c r="MBB8" s="1434"/>
      <c r="MBC8" s="1434"/>
      <c r="MBD8" s="1434"/>
      <c r="MBE8" s="1434"/>
      <c r="MBF8" s="1434"/>
      <c r="MBG8" s="1434"/>
      <c r="MBH8" s="1434"/>
      <c r="MBI8" s="1434"/>
      <c r="MBJ8" s="1434"/>
      <c r="MBK8" s="1434"/>
      <c r="MBL8" s="1434"/>
      <c r="MBM8" s="1434"/>
      <c r="MBN8" s="1434"/>
      <c r="MBO8" s="1434"/>
      <c r="MBP8" s="1434"/>
      <c r="MBQ8" s="1434"/>
      <c r="MBR8" s="1434"/>
      <c r="MBS8" s="1434"/>
      <c r="MBT8" s="1434"/>
      <c r="MBU8" s="1434"/>
      <c r="MBV8" s="1434"/>
      <c r="MBW8" s="1434"/>
      <c r="MBX8" s="1434"/>
      <c r="MBY8" s="1434"/>
      <c r="MBZ8" s="1434"/>
      <c r="MCA8" s="1434"/>
      <c r="MCB8" s="1434"/>
      <c r="MCC8" s="1434"/>
      <c r="MCD8" s="1434"/>
      <c r="MCE8" s="1434"/>
      <c r="MCF8" s="1434"/>
      <c r="MCG8" s="1434"/>
      <c r="MCH8" s="1434"/>
      <c r="MCI8" s="1434"/>
      <c r="MCJ8" s="1434"/>
      <c r="MCK8" s="1434"/>
      <c r="MCL8" s="1434"/>
      <c r="MCM8" s="1434"/>
      <c r="MCN8" s="1434"/>
      <c r="MCO8" s="1434"/>
      <c r="MCP8" s="1434"/>
      <c r="MCQ8" s="1434"/>
      <c r="MCR8" s="1434"/>
      <c r="MCS8" s="1434"/>
      <c r="MCT8" s="1434"/>
      <c r="MCU8" s="1434"/>
      <c r="MCV8" s="1434"/>
      <c r="MCW8" s="1434"/>
      <c r="MCX8" s="1434"/>
      <c r="MCY8" s="1434"/>
      <c r="MCZ8" s="1434"/>
      <c r="MDA8" s="1434"/>
      <c r="MDB8" s="1434"/>
      <c r="MDC8" s="1434"/>
      <c r="MDD8" s="1434"/>
      <c r="MDE8" s="1434"/>
      <c r="MDF8" s="1434"/>
      <c r="MDG8" s="1434"/>
      <c r="MDH8" s="1434"/>
      <c r="MDI8" s="1434"/>
      <c r="MDJ8" s="1434"/>
      <c r="MDK8" s="1434"/>
      <c r="MDL8" s="1434"/>
      <c r="MDM8" s="1434"/>
      <c r="MDN8" s="1434"/>
      <c r="MDO8" s="1434"/>
      <c r="MDP8" s="1434"/>
      <c r="MDQ8" s="1434"/>
      <c r="MDR8" s="1434"/>
      <c r="MDS8" s="1434"/>
      <c r="MDT8" s="1434"/>
      <c r="MDU8" s="1434"/>
      <c r="MDV8" s="1434"/>
      <c r="MDW8" s="1434"/>
      <c r="MDX8" s="1434"/>
      <c r="MDY8" s="1434"/>
      <c r="MDZ8" s="1434"/>
      <c r="MEA8" s="1434"/>
      <c r="MEB8" s="1434"/>
      <c r="MEC8" s="1434"/>
      <c r="MED8" s="1434"/>
      <c r="MEE8" s="1434"/>
      <c r="MEF8" s="1434"/>
      <c r="MEG8" s="1434"/>
      <c r="MEH8" s="1434"/>
      <c r="MEI8" s="1434"/>
      <c r="MEJ8" s="1434"/>
      <c r="MEK8" s="1434"/>
      <c r="MEL8" s="1434"/>
      <c r="MEM8" s="1434"/>
      <c r="MEN8" s="1434"/>
      <c r="MEO8" s="1434"/>
      <c r="MEP8" s="1434"/>
      <c r="MEQ8" s="1434"/>
      <c r="MER8" s="1434"/>
      <c r="MES8" s="1434"/>
      <c r="MET8" s="1434"/>
      <c r="MEU8" s="1434"/>
      <c r="MEV8" s="1434"/>
      <c r="MEW8" s="1434"/>
      <c r="MEX8" s="1434"/>
      <c r="MEY8" s="1434"/>
      <c r="MEZ8" s="1434"/>
      <c r="MFA8" s="1434"/>
      <c r="MFB8" s="1434"/>
      <c r="MFC8" s="1434"/>
      <c r="MFD8" s="1434"/>
      <c r="MFE8" s="1434"/>
      <c r="MFF8" s="1434"/>
      <c r="MFG8" s="1434"/>
      <c r="MFH8" s="1434"/>
      <c r="MFI8" s="1434"/>
      <c r="MFJ8" s="1434"/>
      <c r="MFK8" s="1434"/>
      <c r="MFL8" s="1434"/>
      <c r="MFM8" s="1434"/>
      <c r="MFN8" s="1434"/>
      <c r="MFO8" s="1434"/>
      <c r="MFP8" s="1434"/>
      <c r="MFQ8" s="1434"/>
      <c r="MFR8" s="1434"/>
      <c r="MFS8" s="1434"/>
      <c r="MFT8" s="1434"/>
      <c r="MFU8" s="1434"/>
      <c r="MFV8" s="1434"/>
      <c r="MFW8" s="1434"/>
      <c r="MFX8" s="1434"/>
      <c r="MFY8" s="1434"/>
      <c r="MFZ8" s="1434"/>
      <c r="MGA8" s="1434"/>
      <c r="MGB8" s="1434"/>
      <c r="MGC8" s="1434"/>
      <c r="MGD8" s="1434"/>
      <c r="MGE8" s="1434"/>
      <c r="MGF8" s="1434"/>
      <c r="MGG8" s="1434"/>
      <c r="MGH8" s="1434"/>
      <c r="MGI8" s="1434"/>
      <c r="MGJ8" s="1434"/>
      <c r="MGK8" s="1434"/>
      <c r="MGL8" s="1434"/>
      <c r="MGM8" s="1434"/>
      <c r="MGN8" s="1434"/>
      <c r="MGO8" s="1434"/>
      <c r="MGP8" s="1434"/>
      <c r="MGQ8" s="1434"/>
      <c r="MGR8" s="1434"/>
      <c r="MGS8" s="1434"/>
      <c r="MGT8" s="1434"/>
      <c r="MGU8" s="1434"/>
      <c r="MGV8" s="1434"/>
      <c r="MGW8" s="1434"/>
      <c r="MGX8" s="1434"/>
      <c r="MGY8" s="1434"/>
      <c r="MGZ8" s="1434"/>
      <c r="MHA8" s="1434"/>
      <c r="MHB8" s="1434"/>
      <c r="MHC8" s="1434"/>
      <c r="MHD8" s="1434"/>
      <c r="MHE8" s="1434"/>
      <c r="MHF8" s="1434"/>
      <c r="MHG8" s="1434"/>
      <c r="MHH8" s="1434"/>
      <c r="MHI8" s="1434"/>
      <c r="MHJ8" s="1434"/>
      <c r="MHK8" s="1434"/>
      <c r="MHL8" s="1434"/>
      <c r="MHM8" s="1434"/>
      <c r="MHN8" s="1434"/>
      <c r="MHO8" s="1434"/>
      <c r="MHP8" s="1434"/>
      <c r="MHQ8" s="1434"/>
      <c r="MHR8" s="1434"/>
      <c r="MHS8" s="1434"/>
      <c r="MHT8" s="1434"/>
      <c r="MHU8" s="1434"/>
      <c r="MHV8" s="1434"/>
      <c r="MHW8" s="1434"/>
      <c r="MHX8" s="1434"/>
      <c r="MHY8" s="1434"/>
      <c r="MHZ8" s="1434"/>
      <c r="MIA8" s="1434"/>
      <c r="MIB8" s="1434"/>
      <c r="MIC8" s="1434"/>
      <c r="MID8" s="1434"/>
      <c r="MIE8" s="1434"/>
      <c r="MIF8" s="1434"/>
      <c r="MIG8" s="1434"/>
      <c r="MIH8" s="1434"/>
      <c r="MII8" s="1434"/>
      <c r="MIJ8" s="1434"/>
      <c r="MIK8" s="1434"/>
      <c r="MIL8" s="1434"/>
      <c r="MIM8" s="1434"/>
      <c r="MIN8" s="1434"/>
      <c r="MIO8" s="1434"/>
      <c r="MIP8" s="1434"/>
      <c r="MIQ8" s="1434"/>
      <c r="MIR8" s="1434"/>
      <c r="MIS8" s="1434"/>
      <c r="MIT8" s="1434"/>
      <c r="MIU8" s="1434"/>
      <c r="MIV8" s="1434"/>
      <c r="MIW8" s="1434"/>
      <c r="MIX8" s="1434"/>
      <c r="MIY8" s="1434"/>
      <c r="MIZ8" s="1434"/>
      <c r="MJA8" s="1434"/>
      <c r="MJB8" s="1434"/>
      <c r="MJC8" s="1434"/>
      <c r="MJD8" s="1434"/>
      <c r="MJE8" s="1434"/>
      <c r="MJF8" s="1434"/>
      <c r="MJG8" s="1434"/>
      <c r="MJH8" s="1434"/>
      <c r="MJI8" s="1434"/>
      <c r="MJJ8" s="1434"/>
      <c r="MJK8" s="1434"/>
      <c r="MJL8" s="1434"/>
      <c r="MJM8" s="1434"/>
      <c r="MJN8" s="1434"/>
      <c r="MJO8" s="1434"/>
      <c r="MJP8" s="1434"/>
      <c r="MJQ8" s="1434"/>
      <c r="MJR8" s="1434"/>
      <c r="MJS8" s="1434"/>
      <c r="MJT8" s="1434"/>
      <c r="MJU8" s="1434"/>
      <c r="MJV8" s="1434"/>
      <c r="MJW8" s="1434"/>
      <c r="MJX8" s="1434"/>
      <c r="MJY8" s="1434"/>
      <c r="MJZ8" s="1434"/>
      <c r="MKA8" s="1434"/>
      <c r="MKB8" s="1434"/>
      <c r="MKC8" s="1434"/>
      <c r="MKD8" s="1434"/>
      <c r="MKE8" s="1434"/>
      <c r="MKF8" s="1434"/>
      <c r="MKG8" s="1434"/>
      <c r="MKH8" s="1434"/>
      <c r="MKI8" s="1434"/>
      <c r="MKJ8" s="1434"/>
      <c r="MKK8" s="1434"/>
      <c r="MKL8" s="1434"/>
      <c r="MKM8" s="1434"/>
      <c r="MKN8" s="1434"/>
      <c r="MKO8" s="1434"/>
      <c r="MKP8" s="1434"/>
      <c r="MKQ8" s="1434"/>
      <c r="MKR8" s="1434"/>
      <c r="MKS8" s="1434"/>
      <c r="MKT8" s="1434"/>
      <c r="MKU8" s="1434"/>
      <c r="MKV8" s="1434"/>
      <c r="MKW8" s="1434"/>
      <c r="MKX8" s="1434"/>
      <c r="MKY8" s="1434"/>
      <c r="MKZ8" s="1434"/>
      <c r="MLA8" s="1434"/>
      <c r="MLB8" s="1434"/>
      <c r="MLC8" s="1434"/>
      <c r="MLD8" s="1434"/>
      <c r="MLE8" s="1434"/>
      <c r="MLF8" s="1434"/>
      <c r="MLG8" s="1434"/>
      <c r="MLH8" s="1434"/>
      <c r="MLI8" s="1434"/>
      <c r="MLJ8" s="1434"/>
      <c r="MLK8" s="1434"/>
      <c r="MLL8" s="1434"/>
      <c r="MLM8" s="1434"/>
      <c r="MLN8" s="1434"/>
      <c r="MLO8" s="1434"/>
      <c r="MLP8" s="1434"/>
      <c r="MLQ8" s="1434"/>
      <c r="MLR8" s="1434"/>
      <c r="MLS8" s="1434"/>
      <c r="MLT8" s="1434"/>
      <c r="MLU8" s="1434"/>
      <c r="MLV8" s="1434"/>
      <c r="MLW8" s="1434"/>
      <c r="MLX8" s="1434"/>
      <c r="MLY8" s="1434"/>
      <c r="MLZ8" s="1434"/>
      <c r="MMA8" s="1434"/>
      <c r="MMB8" s="1434"/>
      <c r="MMC8" s="1434"/>
      <c r="MMD8" s="1434"/>
      <c r="MME8" s="1434"/>
      <c r="MMF8" s="1434"/>
      <c r="MMG8" s="1434"/>
      <c r="MMH8" s="1434"/>
      <c r="MMI8" s="1434"/>
      <c r="MMJ8" s="1434"/>
      <c r="MMK8" s="1434"/>
      <c r="MML8" s="1434"/>
      <c r="MMM8" s="1434"/>
      <c r="MMN8" s="1434"/>
      <c r="MMO8" s="1434"/>
      <c r="MMP8" s="1434"/>
      <c r="MMQ8" s="1434"/>
      <c r="MMR8" s="1434"/>
      <c r="MMS8" s="1434"/>
      <c r="MMT8" s="1434"/>
      <c r="MMU8" s="1434"/>
      <c r="MMV8" s="1434"/>
      <c r="MMW8" s="1434"/>
      <c r="MMX8" s="1434"/>
      <c r="MMY8" s="1434"/>
      <c r="MMZ8" s="1434"/>
      <c r="MNA8" s="1434"/>
      <c r="MNB8" s="1434"/>
      <c r="MNC8" s="1434"/>
      <c r="MND8" s="1434"/>
      <c r="MNE8" s="1434"/>
      <c r="MNF8" s="1434"/>
      <c r="MNG8" s="1434"/>
      <c r="MNH8" s="1434"/>
      <c r="MNI8" s="1434"/>
      <c r="MNJ8" s="1434"/>
      <c r="MNK8" s="1434"/>
      <c r="MNL8" s="1434"/>
      <c r="MNM8" s="1434"/>
      <c r="MNN8" s="1434"/>
      <c r="MNO8" s="1434"/>
      <c r="MNP8" s="1434"/>
      <c r="MNQ8" s="1434"/>
      <c r="MNR8" s="1434"/>
      <c r="MNS8" s="1434"/>
      <c r="MNT8" s="1434"/>
      <c r="MNU8" s="1434"/>
      <c r="MNV8" s="1434"/>
      <c r="MNW8" s="1434"/>
      <c r="MNX8" s="1434"/>
      <c r="MNY8" s="1434"/>
      <c r="MNZ8" s="1434"/>
      <c r="MOA8" s="1434"/>
      <c r="MOB8" s="1434"/>
      <c r="MOC8" s="1434"/>
      <c r="MOD8" s="1434"/>
      <c r="MOE8" s="1434"/>
      <c r="MOF8" s="1434"/>
      <c r="MOG8" s="1434"/>
      <c r="MOH8" s="1434"/>
      <c r="MOI8" s="1434"/>
      <c r="MOJ8" s="1434"/>
      <c r="MOK8" s="1434"/>
      <c r="MOL8" s="1434"/>
      <c r="MOM8" s="1434"/>
      <c r="MON8" s="1434"/>
      <c r="MOO8" s="1434"/>
      <c r="MOP8" s="1434"/>
      <c r="MOQ8" s="1434"/>
      <c r="MOR8" s="1434"/>
      <c r="MOS8" s="1434"/>
      <c r="MOT8" s="1434"/>
      <c r="MOU8" s="1434"/>
      <c r="MOV8" s="1434"/>
      <c r="MOW8" s="1434"/>
      <c r="MOX8" s="1434"/>
      <c r="MOY8" s="1434"/>
      <c r="MOZ8" s="1434"/>
      <c r="MPA8" s="1434"/>
      <c r="MPB8" s="1434"/>
      <c r="MPC8" s="1434"/>
      <c r="MPD8" s="1434"/>
      <c r="MPE8" s="1434"/>
      <c r="MPF8" s="1434"/>
      <c r="MPG8" s="1434"/>
      <c r="MPH8" s="1434"/>
      <c r="MPI8" s="1434"/>
      <c r="MPJ8" s="1434"/>
      <c r="MPK8" s="1434"/>
      <c r="MPL8" s="1434"/>
      <c r="MPM8" s="1434"/>
      <c r="MPN8" s="1434"/>
      <c r="MPO8" s="1434"/>
      <c r="MPP8" s="1434"/>
      <c r="MPQ8" s="1434"/>
      <c r="MPR8" s="1434"/>
      <c r="MPS8" s="1434"/>
      <c r="MPT8" s="1434"/>
      <c r="MPU8" s="1434"/>
      <c r="MPV8" s="1434"/>
      <c r="MPW8" s="1434"/>
      <c r="MPX8" s="1434"/>
      <c r="MPY8" s="1434"/>
      <c r="MPZ8" s="1434"/>
      <c r="MQA8" s="1434"/>
      <c r="MQB8" s="1434"/>
      <c r="MQC8" s="1434"/>
      <c r="MQD8" s="1434"/>
      <c r="MQE8" s="1434"/>
      <c r="MQF8" s="1434"/>
      <c r="MQG8" s="1434"/>
      <c r="MQH8" s="1434"/>
      <c r="MQI8" s="1434"/>
      <c r="MQJ8" s="1434"/>
      <c r="MQK8" s="1434"/>
      <c r="MQL8" s="1434"/>
      <c r="MQM8" s="1434"/>
      <c r="MQN8" s="1434"/>
      <c r="MQO8" s="1434"/>
      <c r="MQP8" s="1434"/>
      <c r="MQQ8" s="1434"/>
      <c r="MQR8" s="1434"/>
      <c r="MQS8" s="1434"/>
      <c r="MQT8" s="1434"/>
      <c r="MQU8" s="1434"/>
      <c r="MQV8" s="1434"/>
      <c r="MQW8" s="1434"/>
      <c r="MQX8" s="1434"/>
      <c r="MQY8" s="1434"/>
      <c r="MQZ8" s="1434"/>
      <c r="MRA8" s="1434"/>
      <c r="MRB8" s="1434"/>
      <c r="MRC8" s="1434"/>
      <c r="MRD8" s="1434"/>
      <c r="MRE8" s="1434"/>
      <c r="MRF8" s="1434"/>
      <c r="MRG8" s="1434"/>
      <c r="MRH8" s="1434"/>
      <c r="MRI8" s="1434"/>
      <c r="MRJ8" s="1434"/>
      <c r="MRK8" s="1434"/>
      <c r="MRL8" s="1434"/>
      <c r="MRM8" s="1434"/>
      <c r="MRN8" s="1434"/>
      <c r="MRO8" s="1434"/>
      <c r="MRP8" s="1434"/>
      <c r="MRQ8" s="1434"/>
      <c r="MRR8" s="1434"/>
      <c r="MRS8" s="1434"/>
      <c r="MRT8" s="1434"/>
      <c r="MRU8" s="1434"/>
      <c r="MRV8" s="1434"/>
      <c r="MRW8" s="1434"/>
      <c r="MRX8" s="1434"/>
      <c r="MRY8" s="1434"/>
      <c r="MRZ8" s="1434"/>
      <c r="MSA8" s="1434"/>
      <c r="MSB8" s="1434"/>
      <c r="MSC8" s="1434"/>
      <c r="MSD8" s="1434"/>
      <c r="MSE8" s="1434"/>
      <c r="MSF8" s="1434"/>
      <c r="MSG8" s="1434"/>
      <c r="MSH8" s="1434"/>
      <c r="MSI8" s="1434"/>
      <c r="MSJ8" s="1434"/>
      <c r="MSK8" s="1434"/>
      <c r="MSL8" s="1434"/>
      <c r="MSM8" s="1434"/>
      <c r="MSN8" s="1434"/>
      <c r="MSO8" s="1434"/>
      <c r="MSP8" s="1434"/>
      <c r="MSQ8" s="1434"/>
      <c r="MSR8" s="1434"/>
      <c r="MSS8" s="1434"/>
      <c r="MST8" s="1434"/>
      <c r="MSU8" s="1434"/>
      <c r="MSV8" s="1434"/>
      <c r="MSW8" s="1434"/>
      <c r="MSX8" s="1434"/>
      <c r="MSY8" s="1434"/>
      <c r="MSZ8" s="1434"/>
      <c r="MTA8" s="1434"/>
      <c r="MTB8" s="1434"/>
      <c r="MTC8" s="1434"/>
      <c r="MTD8" s="1434"/>
      <c r="MTE8" s="1434"/>
      <c r="MTF8" s="1434"/>
      <c r="MTG8" s="1434"/>
      <c r="MTH8" s="1434"/>
      <c r="MTI8" s="1434"/>
      <c r="MTJ8" s="1434"/>
      <c r="MTK8" s="1434"/>
      <c r="MTL8" s="1434"/>
      <c r="MTM8" s="1434"/>
      <c r="MTN8" s="1434"/>
      <c r="MTO8" s="1434"/>
      <c r="MTP8" s="1434"/>
      <c r="MTQ8" s="1434"/>
      <c r="MTR8" s="1434"/>
      <c r="MTS8" s="1434"/>
      <c r="MTT8" s="1434"/>
      <c r="MTU8" s="1434"/>
      <c r="MTV8" s="1434"/>
      <c r="MTW8" s="1434"/>
      <c r="MTX8" s="1434"/>
      <c r="MTY8" s="1434"/>
      <c r="MTZ8" s="1434"/>
      <c r="MUA8" s="1434"/>
      <c r="MUB8" s="1434"/>
      <c r="MUC8" s="1434"/>
      <c r="MUD8" s="1434"/>
      <c r="MUE8" s="1434"/>
      <c r="MUF8" s="1434"/>
      <c r="MUG8" s="1434"/>
      <c r="MUH8" s="1434"/>
      <c r="MUI8" s="1434"/>
      <c r="MUJ8" s="1434"/>
      <c r="MUK8" s="1434"/>
      <c r="MUL8" s="1434"/>
      <c r="MUM8" s="1434"/>
      <c r="MUN8" s="1434"/>
      <c r="MUO8" s="1434"/>
      <c r="MUP8" s="1434"/>
      <c r="MUQ8" s="1434"/>
      <c r="MUR8" s="1434"/>
      <c r="MUS8" s="1434"/>
      <c r="MUT8" s="1434"/>
      <c r="MUU8" s="1434"/>
      <c r="MUV8" s="1434"/>
      <c r="MUW8" s="1434"/>
      <c r="MUX8" s="1434"/>
      <c r="MUY8" s="1434"/>
      <c r="MUZ8" s="1434"/>
      <c r="MVA8" s="1434"/>
      <c r="MVB8" s="1434"/>
      <c r="MVC8" s="1434"/>
      <c r="MVD8" s="1434"/>
      <c r="MVE8" s="1434"/>
      <c r="MVF8" s="1434"/>
      <c r="MVG8" s="1434"/>
      <c r="MVH8" s="1434"/>
      <c r="MVI8" s="1434"/>
      <c r="MVJ8" s="1434"/>
      <c r="MVK8" s="1434"/>
      <c r="MVL8" s="1434"/>
      <c r="MVM8" s="1434"/>
      <c r="MVN8" s="1434"/>
      <c r="MVO8" s="1434"/>
      <c r="MVP8" s="1434"/>
      <c r="MVQ8" s="1434"/>
      <c r="MVR8" s="1434"/>
      <c r="MVS8" s="1434"/>
      <c r="MVT8" s="1434"/>
      <c r="MVU8" s="1434"/>
      <c r="MVV8" s="1434"/>
      <c r="MVW8" s="1434"/>
      <c r="MVX8" s="1434"/>
      <c r="MVY8" s="1434"/>
      <c r="MVZ8" s="1434"/>
      <c r="MWA8" s="1434"/>
      <c r="MWB8" s="1434"/>
      <c r="MWC8" s="1434"/>
      <c r="MWD8" s="1434"/>
      <c r="MWE8" s="1434"/>
      <c r="MWF8" s="1434"/>
      <c r="MWG8" s="1434"/>
      <c r="MWH8" s="1434"/>
      <c r="MWI8" s="1434"/>
      <c r="MWJ8" s="1434"/>
      <c r="MWK8" s="1434"/>
      <c r="MWL8" s="1434"/>
      <c r="MWM8" s="1434"/>
      <c r="MWN8" s="1434"/>
      <c r="MWO8" s="1434"/>
      <c r="MWP8" s="1434"/>
      <c r="MWQ8" s="1434"/>
      <c r="MWR8" s="1434"/>
      <c r="MWS8" s="1434"/>
      <c r="MWT8" s="1434"/>
      <c r="MWU8" s="1434"/>
      <c r="MWV8" s="1434"/>
      <c r="MWW8" s="1434"/>
      <c r="MWX8" s="1434"/>
      <c r="MWY8" s="1434"/>
      <c r="MWZ8" s="1434"/>
      <c r="MXA8" s="1434"/>
      <c r="MXB8" s="1434"/>
      <c r="MXC8" s="1434"/>
      <c r="MXD8" s="1434"/>
      <c r="MXE8" s="1434"/>
      <c r="MXF8" s="1434"/>
      <c r="MXG8" s="1434"/>
      <c r="MXH8" s="1434"/>
      <c r="MXI8" s="1434"/>
      <c r="MXJ8" s="1434"/>
      <c r="MXK8" s="1434"/>
      <c r="MXL8" s="1434"/>
      <c r="MXM8" s="1434"/>
      <c r="MXN8" s="1434"/>
      <c r="MXO8" s="1434"/>
      <c r="MXP8" s="1434"/>
      <c r="MXQ8" s="1434"/>
      <c r="MXR8" s="1434"/>
      <c r="MXS8" s="1434"/>
      <c r="MXT8" s="1434"/>
      <c r="MXU8" s="1434"/>
      <c r="MXV8" s="1434"/>
      <c r="MXW8" s="1434"/>
      <c r="MXX8" s="1434"/>
      <c r="MXY8" s="1434"/>
      <c r="MXZ8" s="1434"/>
      <c r="MYA8" s="1434"/>
      <c r="MYB8" s="1434"/>
      <c r="MYC8" s="1434"/>
      <c r="MYD8" s="1434"/>
      <c r="MYE8" s="1434"/>
      <c r="MYF8" s="1434"/>
      <c r="MYG8" s="1434"/>
      <c r="MYH8" s="1434"/>
      <c r="MYI8" s="1434"/>
      <c r="MYJ8" s="1434"/>
      <c r="MYK8" s="1434"/>
      <c r="MYL8" s="1434"/>
      <c r="MYM8" s="1434"/>
      <c r="MYN8" s="1434"/>
      <c r="MYO8" s="1434"/>
      <c r="MYP8" s="1434"/>
      <c r="MYQ8" s="1434"/>
      <c r="MYR8" s="1434"/>
      <c r="MYS8" s="1434"/>
      <c r="MYT8" s="1434"/>
      <c r="MYU8" s="1434"/>
      <c r="MYV8" s="1434"/>
      <c r="MYW8" s="1434"/>
      <c r="MYX8" s="1434"/>
      <c r="MYY8" s="1434"/>
      <c r="MYZ8" s="1434"/>
      <c r="MZA8" s="1434"/>
      <c r="MZB8" s="1434"/>
      <c r="MZC8" s="1434"/>
      <c r="MZD8" s="1434"/>
      <c r="MZE8" s="1434"/>
      <c r="MZF8" s="1434"/>
      <c r="MZG8" s="1434"/>
      <c r="MZH8" s="1434"/>
      <c r="MZI8" s="1434"/>
      <c r="MZJ8" s="1434"/>
      <c r="MZK8" s="1434"/>
      <c r="MZL8" s="1434"/>
      <c r="MZM8" s="1434"/>
      <c r="MZN8" s="1434"/>
      <c r="MZO8" s="1434"/>
      <c r="MZP8" s="1434"/>
      <c r="MZQ8" s="1434"/>
      <c r="MZR8" s="1434"/>
      <c r="MZS8" s="1434"/>
      <c r="MZT8" s="1434"/>
      <c r="MZU8" s="1434"/>
      <c r="MZV8" s="1434"/>
      <c r="MZW8" s="1434"/>
      <c r="MZX8" s="1434"/>
      <c r="MZY8" s="1434"/>
      <c r="MZZ8" s="1434"/>
      <c r="NAA8" s="1434"/>
      <c r="NAB8" s="1434"/>
      <c r="NAC8" s="1434"/>
      <c r="NAD8" s="1434"/>
      <c r="NAE8" s="1434"/>
      <c r="NAF8" s="1434"/>
      <c r="NAG8" s="1434"/>
      <c r="NAH8" s="1434"/>
      <c r="NAI8" s="1434"/>
      <c r="NAJ8" s="1434"/>
      <c r="NAK8" s="1434"/>
      <c r="NAL8" s="1434"/>
      <c r="NAM8" s="1434"/>
      <c r="NAN8" s="1434"/>
      <c r="NAO8" s="1434"/>
      <c r="NAP8" s="1434"/>
      <c r="NAQ8" s="1434"/>
      <c r="NAR8" s="1434"/>
      <c r="NAS8" s="1434"/>
      <c r="NAT8" s="1434"/>
      <c r="NAU8" s="1434"/>
      <c r="NAV8" s="1434"/>
      <c r="NAW8" s="1434"/>
      <c r="NAX8" s="1434"/>
      <c r="NAY8" s="1434"/>
      <c r="NAZ8" s="1434"/>
      <c r="NBA8" s="1434"/>
      <c r="NBB8" s="1434"/>
      <c r="NBC8" s="1434"/>
      <c r="NBD8" s="1434"/>
      <c r="NBE8" s="1434"/>
      <c r="NBF8" s="1434"/>
      <c r="NBG8" s="1434"/>
      <c r="NBH8" s="1434"/>
      <c r="NBI8" s="1434"/>
      <c r="NBJ8" s="1434"/>
      <c r="NBK8" s="1434"/>
      <c r="NBL8" s="1434"/>
      <c r="NBM8" s="1434"/>
      <c r="NBN8" s="1434"/>
      <c r="NBO8" s="1434"/>
      <c r="NBP8" s="1434"/>
      <c r="NBQ8" s="1434"/>
      <c r="NBR8" s="1434"/>
      <c r="NBS8" s="1434"/>
      <c r="NBT8" s="1434"/>
      <c r="NBU8" s="1434"/>
      <c r="NBV8" s="1434"/>
      <c r="NBW8" s="1434"/>
      <c r="NBX8" s="1434"/>
      <c r="NBY8" s="1434"/>
      <c r="NBZ8" s="1434"/>
      <c r="NCA8" s="1434"/>
      <c r="NCB8" s="1434"/>
      <c r="NCC8" s="1434"/>
      <c r="NCD8" s="1434"/>
      <c r="NCE8" s="1434"/>
      <c r="NCF8" s="1434"/>
      <c r="NCG8" s="1434"/>
      <c r="NCH8" s="1434"/>
      <c r="NCI8" s="1434"/>
      <c r="NCJ8" s="1434"/>
      <c r="NCK8" s="1434"/>
      <c r="NCL8" s="1434"/>
      <c r="NCM8" s="1434"/>
      <c r="NCN8" s="1434"/>
      <c r="NCO8" s="1434"/>
      <c r="NCP8" s="1434"/>
      <c r="NCQ8" s="1434"/>
      <c r="NCR8" s="1434"/>
      <c r="NCS8" s="1434"/>
      <c r="NCT8" s="1434"/>
      <c r="NCU8" s="1434"/>
      <c r="NCV8" s="1434"/>
      <c r="NCW8" s="1434"/>
      <c r="NCX8" s="1434"/>
      <c r="NCY8" s="1434"/>
      <c r="NCZ8" s="1434"/>
      <c r="NDA8" s="1434"/>
      <c r="NDB8" s="1434"/>
      <c r="NDC8" s="1434"/>
      <c r="NDD8" s="1434"/>
      <c r="NDE8" s="1434"/>
      <c r="NDF8" s="1434"/>
      <c r="NDG8" s="1434"/>
      <c r="NDH8" s="1434"/>
      <c r="NDI8" s="1434"/>
      <c r="NDJ8" s="1434"/>
      <c r="NDK8" s="1434"/>
      <c r="NDL8" s="1434"/>
      <c r="NDM8" s="1434"/>
      <c r="NDN8" s="1434"/>
      <c r="NDO8" s="1434"/>
      <c r="NDP8" s="1434"/>
      <c r="NDQ8" s="1434"/>
      <c r="NDR8" s="1434"/>
      <c r="NDS8" s="1434"/>
      <c r="NDT8" s="1434"/>
      <c r="NDU8" s="1434"/>
      <c r="NDV8" s="1434"/>
      <c r="NDW8" s="1434"/>
      <c r="NDX8" s="1434"/>
      <c r="NDY8" s="1434"/>
      <c r="NDZ8" s="1434"/>
      <c r="NEA8" s="1434"/>
      <c r="NEB8" s="1434"/>
      <c r="NEC8" s="1434"/>
      <c r="NED8" s="1434"/>
      <c r="NEE8" s="1434"/>
      <c r="NEF8" s="1434"/>
      <c r="NEG8" s="1434"/>
      <c r="NEH8" s="1434"/>
      <c r="NEI8" s="1434"/>
      <c r="NEJ8" s="1434"/>
      <c r="NEK8" s="1434"/>
      <c r="NEL8" s="1434"/>
      <c r="NEM8" s="1434"/>
      <c r="NEN8" s="1434"/>
      <c r="NEO8" s="1434"/>
      <c r="NEP8" s="1434"/>
      <c r="NEQ8" s="1434"/>
      <c r="NER8" s="1434"/>
      <c r="NES8" s="1434"/>
      <c r="NET8" s="1434"/>
      <c r="NEU8" s="1434"/>
      <c r="NEV8" s="1434"/>
      <c r="NEW8" s="1434"/>
      <c r="NEX8" s="1434"/>
      <c r="NEY8" s="1434"/>
      <c r="NEZ8" s="1434"/>
      <c r="NFA8" s="1434"/>
      <c r="NFB8" s="1434"/>
      <c r="NFC8" s="1434"/>
      <c r="NFD8" s="1434"/>
      <c r="NFE8" s="1434"/>
      <c r="NFF8" s="1434"/>
      <c r="NFG8" s="1434"/>
      <c r="NFH8" s="1434"/>
      <c r="NFI8" s="1434"/>
      <c r="NFJ8" s="1434"/>
      <c r="NFK8" s="1434"/>
      <c r="NFL8" s="1434"/>
      <c r="NFM8" s="1434"/>
      <c r="NFN8" s="1434"/>
      <c r="NFO8" s="1434"/>
      <c r="NFP8" s="1434"/>
      <c r="NFQ8" s="1434"/>
      <c r="NFR8" s="1434"/>
      <c r="NFS8" s="1434"/>
      <c r="NFT8" s="1434"/>
      <c r="NFU8" s="1434"/>
      <c r="NFV8" s="1434"/>
      <c r="NFW8" s="1434"/>
      <c r="NFX8" s="1434"/>
      <c r="NFY8" s="1434"/>
      <c r="NFZ8" s="1434"/>
      <c r="NGA8" s="1434"/>
      <c r="NGB8" s="1434"/>
      <c r="NGC8" s="1434"/>
      <c r="NGD8" s="1434"/>
      <c r="NGE8" s="1434"/>
      <c r="NGF8" s="1434"/>
      <c r="NGG8" s="1434"/>
      <c r="NGH8" s="1434"/>
      <c r="NGI8" s="1434"/>
      <c r="NGJ8" s="1434"/>
      <c r="NGK8" s="1434"/>
      <c r="NGL8" s="1434"/>
      <c r="NGM8" s="1434"/>
      <c r="NGN8" s="1434"/>
      <c r="NGO8" s="1434"/>
      <c r="NGP8" s="1434"/>
      <c r="NGQ8" s="1434"/>
      <c r="NGR8" s="1434"/>
      <c r="NGS8" s="1434"/>
      <c r="NGT8" s="1434"/>
      <c r="NGU8" s="1434"/>
      <c r="NGV8" s="1434"/>
      <c r="NGW8" s="1434"/>
      <c r="NGX8" s="1434"/>
      <c r="NGY8" s="1434"/>
      <c r="NGZ8" s="1434"/>
      <c r="NHA8" s="1434"/>
      <c r="NHB8" s="1434"/>
      <c r="NHC8" s="1434"/>
      <c r="NHD8" s="1434"/>
      <c r="NHE8" s="1434"/>
      <c r="NHF8" s="1434"/>
      <c r="NHG8" s="1434"/>
      <c r="NHH8" s="1434"/>
      <c r="NHI8" s="1434"/>
      <c r="NHJ8" s="1434"/>
      <c r="NHK8" s="1434"/>
      <c r="NHL8" s="1434"/>
      <c r="NHM8" s="1434"/>
      <c r="NHN8" s="1434"/>
      <c r="NHO8" s="1434"/>
      <c r="NHP8" s="1434"/>
      <c r="NHQ8" s="1434"/>
      <c r="NHR8" s="1434"/>
      <c r="NHS8" s="1434"/>
      <c r="NHT8" s="1434"/>
      <c r="NHU8" s="1434"/>
      <c r="NHV8" s="1434"/>
      <c r="NHW8" s="1434"/>
      <c r="NHX8" s="1434"/>
      <c r="NHY8" s="1434"/>
      <c r="NHZ8" s="1434"/>
      <c r="NIA8" s="1434"/>
      <c r="NIB8" s="1434"/>
      <c r="NIC8" s="1434"/>
      <c r="NID8" s="1434"/>
      <c r="NIE8" s="1434"/>
      <c r="NIF8" s="1434"/>
      <c r="NIG8" s="1434"/>
      <c r="NIH8" s="1434"/>
      <c r="NII8" s="1434"/>
      <c r="NIJ8" s="1434"/>
      <c r="NIK8" s="1434"/>
      <c r="NIL8" s="1434"/>
      <c r="NIM8" s="1434"/>
      <c r="NIN8" s="1434"/>
      <c r="NIO8" s="1434"/>
      <c r="NIP8" s="1434"/>
      <c r="NIQ8" s="1434"/>
      <c r="NIR8" s="1434"/>
      <c r="NIS8" s="1434"/>
      <c r="NIT8" s="1434"/>
      <c r="NIU8" s="1434"/>
      <c r="NIV8" s="1434"/>
      <c r="NIW8" s="1434"/>
      <c r="NIX8" s="1434"/>
      <c r="NIY8" s="1434"/>
      <c r="NIZ8" s="1434"/>
      <c r="NJA8" s="1434"/>
      <c r="NJB8" s="1434"/>
      <c r="NJC8" s="1434"/>
      <c r="NJD8" s="1434"/>
      <c r="NJE8" s="1434"/>
      <c r="NJF8" s="1434"/>
      <c r="NJG8" s="1434"/>
      <c r="NJH8" s="1434"/>
      <c r="NJI8" s="1434"/>
      <c r="NJJ8" s="1434"/>
      <c r="NJK8" s="1434"/>
      <c r="NJL8" s="1434"/>
      <c r="NJM8" s="1434"/>
      <c r="NJN8" s="1434"/>
      <c r="NJO8" s="1434"/>
      <c r="NJP8" s="1434"/>
      <c r="NJQ8" s="1434"/>
      <c r="NJR8" s="1434"/>
      <c r="NJS8" s="1434"/>
      <c r="NJT8" s="1434"/>
      <c r="NJU8" s="1434"/>
      <c r="NJV8" s="1434"/>
      <c r="NJW8" s="1434"/>
      <c r="NJX8" s="1434"/>
      <c r="NJY8" s="1434"/>
      <c r="NJZ8" s="1434"/>
      <c r="NKA8" s="1434"/>
      <c r="NKB8" s="1434"/>
      <c r="NKC8" s="1434"/>
      <c r="NKD8" s="1434"/>
      <c r="NKE8" s="1434"/>
      <c r="NKF8" s="1434"/>
      <c r="NKG8" s="1434"/>
      <c r="NKH8" s="1434"/>
      <c r="NKI8" s="1434"/>
      <c r="NKJ8" s="1434"/>
      <c r="NKK8" s="1434"/>
      <c r="NKL8" s="1434"/>
      <c r="NKM8" s="1434"/>
      <c r="NKN8" s="1434"/>
      <c r="NKO8" s="1434"/>
      <c r="NKP8" s="1434"/>
      <c r="NKQ8" s="1434"/>
      <c r="NKR8" s="1434"/>
      <c r="NKS8" s="1434"/>
      <c r="NKT8" s="1434"/>
      <c r="NKU8" s="1434"/>
      <c r="NKV8" s="1434"/>
      <c r="NKW8" s="1434"/>
      <c r="NKX8" s="1434"/>
      <c r="NKY8" s="1434"/>
      <c r="NKZ8" s="1434"/>
      <c r="NLA8" s="1434"/>
      <c r="NLB8" s="1434"/>
      <c r="NLC8" s="1434"/>
      <c r="NLD8" s="1434"/>
      <c r="NLE8" s="1434"/>
      <c r="NLF8" s="1434"/>
      <c r="NLG8" s="1434"/>
      <c r="NLH8" s="1434"/>
      <c r="NLI8" s="1434"/>
      <c r="NLJ8" s="1434"/>
      <c r="NLK8" s="1434"/>
      <c r="NLL8" s="1434"/>
      <c r="NLM8" s="1434"/>
      <c r="NLN8" s="1434"/>
      <c r="NLO8" s="1434"/>
      <c r="NLP8" s="1434"/>
      <c r="NLQ8" s="1434"/>
      <c r="NLR8" s="1434"/>
      <c r="NLS8" s="1434"/>
      <c r="NLT8" s="1434"/>
      <c r="NLU8" s="1434"/>
      <c r="NLV8" s="1434"/>
      <c r="NLW8" s="1434"/>
      <c r="NLX8" s="1434"/>
      <c r="NLY8" s="1434"/>
      <c r="NLZ8" s="1434"/>
      <c r="NMA8" s="1434"/>
      <c r="NMB8" s="1434"/>
      <c r="NMC8" s="1434"/>
      <c r="NMD8" s="1434"/>
      <c r="NME8" s="1434"/>
      <c r="NMF8" s="1434"/>
      <c r="NMG8" s="1434"/>
      <c r="NMH8" s="1434"/>
      <c r="NMI8" s="1434"/>
      <c r="NMJ8" s="1434"/>
      <c r="NMK8" s="1434"/>
      <c r="NML8" s="1434"/>
      <c r="NMM8" s="1434"/>
      <c r="NMN8" s="1434"/>
      <c r="NMO8" s="1434"/>
      <c r="NMP8" s="1434"/>
      <c r="NMQ8" s="1434"/>
      <c r="NMR8" s="1434"/>
      <c r="NMS8" s="1434"/>
      <c r="NMT8" s="1434"/>
      <c r="NMU8" s="1434"/>
      <c r="NMV8" s="1434"/>
      <c r="NMW8" s="1434"/>
      <c r="NMX8" s="1434"/>
      <c r="NMY8" s="1434"/>
      <c r="NMZ8" s="1434"/>
      <c r="NNA8" s="1434"/>
      <c r="NNB8" s="1434"/>
      <c r="NNC8" s="1434"/>
      <c r="NND8" s="1434"/>
      <c r="NNE8" s="1434"/>
      <c r="NNF8" s="1434"/>
      <c r="NNG8" s="1434"/>
      <c r="NNH8" s="1434"/>
      <c r="NNI8" s="1434"/>
      <c r="NNJ8" s="1434"/>
      <c r="NNK8" s="1434"/>
      <c r="NNL8" s="1434"/>
      <c r="NNM8" s="1434"/>
      <c r="NNN8" s="1434"/>
      <c r="NNO8" s="1434"/>
      <c r="NNP8" s="1434"/>
      <c r="NNQ8" s="1434"/>
      <c r="NNR8" s="1434"/>
      <c r="NNS8" s="1434"/>
      <c r="NNT8" s="1434"/>
      <c r="NNU8" s="1434"/>
      <c r="NNV8" s="1434"/>
      <c r="NNW8" s="1434"/>
      <c r="NNX8" s="1434"/>
      <c r="NNY8" s="1434"/>
      <c r="NNZ8" s="1434"/>
      <c r="NOA8" s="1434"/>
      <c r="NOB8" s="1434"/>
      <c r="NOC8" s="1434"/>
      <c r="NOD8" s="1434"/>
      <c r="NOE8" s="1434"/>
      <c r="NOF8" s="1434"/>
      <c r="NOG8" s="1434"/>
      <c r="NOH8" s="1434"/>
      <c r="NOI8" s="1434"/>
      <c r="NOJ8" s="1434"/>
      <c r="NOK8" s="1434"/>
      <c r="NOL8" s="1434"/>
      <c r="NOM8" s="1434"/>
      <c r="NON8" s="1434"/>
      <c r="NOO8" s="1434"/>
      <c r="NOP8" s="1434"/>
      <c r="NOQ8" s="1434"/>
      <c r="NOR8" s="1434"/>
      <c r="NOS8" s="1434"/>
      <c r="NOT8" s="1434"/>
      <c r="NOU8" s="1434"/>
      <c r="NOV8" s="1434"/>
      <c r="NOW8" s="1434"/>
      <c r="NOX8" s="1434"/>
      <c r="NOY8" s="1434"/>
      <c r="NOZ8" s="1434"/>
      <c r="NPA8" s="1434"/>
      <c r="NPB8" s="1434"/>
      <c r="NPC8" s="1434"/>
      <c r="NPD8" s="1434"/>
      <c r="NPE8" s="1434"/>
      <c r="NPF8" s="1434"/>
      <c r="NPG8" s="1434"/>
      <c r="NPH8" s="1434"/>
      <c r="NPI8" s="1434"/>
      <c r="NPJ8" s="1434"/>
      <c r="NPK8" s="1434"/>
      <c r="NPL8" s="1434"/>
      <c r="NPM8" s="1434"/>
      <c r="NPN8" s="1434"/>
      <c r="NPO8" s="1434"/>
      <c r="NPP8" s="1434"/>
      <c r="NPQ8" s="1434"/>
      <c r="NPR8" s="1434"/>
      <c r="NPS8" s="1434"/>
      <c r="NPT8" s="1434"/>
      <c r="NPU8" s="1434"/>
      <c r="NPV8" s="1434"/>
      <c r="NPW8" s="1434"/>
      <c r="NPX8" s="1434"/>
      <c r="NPY8" s="1434"/>
      <c r="NPZ8" s="1434"/>
      <c r="NQA8" s="1434"/>
      <c r="NQB8" s="1434"/>
      <c r="NQC8" s="1434"/>
      <c r="NQD8" s="1434"/>
      <c r="NQE8" s="1434"/>
      <c r="NQF8" s="1434"/>
      <c r="NQG8" s="1434"/>
      <c r="NQH8" s="1434"/>
      <c r="NQI8" s="1434"/>
      <c r="NQJ8" s="1434"/>
      <c r="NQK8" s="1434"/>
      <c r="NQL8" s="1434"/>
      <c r="NQM8" s="1434"/>
      <c r="NQN8" s="1434"/>
      <c r="NQO8" s="1434"/>
      <c r="NQP8" s="1434"/>
      <c r="NQQ8" s="1434"/>
      <c r="NQR8" s="1434"/>
      <c r="NQS8" s="1434"/>
      <c r="NQT8" s="1434"/>
      <c r="NQU8" s="1434"/>
      <c r="NQV8" s="1434"/>
      <c r="NQW8" s="1434"/>
      <c r="NQX8" s="1434"/>
      <c r="NQY8" s="1434"/>
      <c r="NQZ8" s="1434"/>
      <c r="NRA8" s="1434"/>
      <c r="NRB8" s="1434"/>
      <c r="NRC8" s="1434"/>
      <c r="NRD8" s="1434"/>
      <c r="NRE8" s="1434"/>
      <c r="NRF8" s="1434"/>
      <c r="NRG8" s="1434"/>
      <c r="NRH8" s="1434"/>
      <c r="NRI8" s="1434"/>
      <c r="NRJ8" s="1434"/>
      <c r="NRK8" s="1434"/>
      <c r="NRL8" s="1434"/>
      <c r="NRM8" s="1434"/>
      <c r="NRN8" s="1434"/>
      <c r="NRO8" s="1434"/>
      <c r="NRP8" s="1434"/>
      <c r="NRQ8" s="1434"/>
      <c r="NRR8" s="1434"/>
      <c r="NRS8" s="1434"/>
      <c r="NRT8" s="1434"/>
      <c r="NRU8" s="1434"/>
      <c r="NRV8" s="1434"/>
      <c r="NRW8" s="1434"/>
      <c r="NRX8" s="1434"/>
      <c r="NRY8" s="1434"/>
      <c r="NRZ8" s="1434"/>
      <c r="NSA8" s="1434"/>
      <c r="NSB8" s="1434"/>
      <c r="NSC8" s="1434"/>
      <c r="NSD8" s="1434"/>
      <c r="NSE8" s="1434"/>
      <c r="NSF8" s="1434"/>
      <c r="NSG8" s="1434"/>
      <c r="NSH8" s="1434"/>
      <c r="NSI8" s="1434"/>
      <c r="NSJ8" s="1434"/>
      <c r="NSK8" s="1434"/>
      <c r="NSL8" s="1434"/>
      <c r="NSM8" s="1434"/>
      <c r="NSN8" s="1434"/>
      <c r="NSO8" s="1434"/>
      <c r="NSP8" s="1434"/>
      <c r="NSQ8" s="1434"/>
      <c r="NSR8" s="1434"/>
      <c r="NSS8" s="1434"/>
      <c r="NST8" s="1434"/>
      <c r="NSU8" s="1434"/>
      <c r="NSV8" s="1434"/>
      <c r="NSW8" s="1434"/>
      <c r="NSX8" s="1434"/>
      <c r="NSY8" s="1434"/>
      <c r="NSZ8" s="1434"/>
      <c r="NTA8" s="1434"/>
      <c r="NTB8" s="1434"/>
      <c r="NTC8" s="1434"/>
      <c r="NTD8" s="1434"/>
      <c r="NTE8" s="1434"/>
      <c r="NTF8" s="1434"/>
      <c r="NTG8" s="1434"/>
      <c r="NTH8" s="1434"/>
      <c r="NTI8" s="1434"/>
      <c r="NTJ8" s="1434"/>
      <c r="NTK8" s="1434"/>
      <c r="NTL8" s="1434"/>
      <c r="NTM8" s="1434"/>
      <c r="NTN8" s="1434"/>
      <c r="NTO8" s="1434"/>
      <c r="NTP8" s="1434"/>
      <c r="NTQ8" s="1434"/>
      <c r="NTR8" s="1434"/>
      <c r="NTS8" s="1434"/>
      <c r="NTT8" s="1434"/>
      <c r="NTU8" s="1434"/>
      <c r="NTV8" s="1434"/>
      <c r="NTW8" s="1434"/>
      <c r="NTX8" s="1434"/>
      <c r="NTY8" s="1434"/>
      <c r="NTZ8" s="1434"/>
      <c r="NUA8" s="1434"/>
      <c r="NUB8" s="1434"/>
      <c r="NUC8" s="1434"/>
      <c r="NUD8" s="1434"/>
      <c r="NUE8" s="1434"/>
      <c r="NUF8" s="1434"/>
      <c r="NUG8" s="1434"/>
      <c r="NUH8" s="1434"/>
      <c r="NUI8" s="1434"/>
      <c r="NUJ8" s="1434"/>
      <c r="NUK8" s="1434"/>
      <c r="NUL8" s="1434"/>
      <c r="NUM8" s="1434"/>
      <c r="NUN8" s="1434"/>
      <c r="NUO8" s="1434"/>
      <c r="NUP8" s="1434"/>
      <c r="NUQ8" s="1434"/>
      <c r="NUR8" s="1434"/>
      <c r="NUS8" s="1434"/>
      <c r="NUT8" s="1434"/>
      <c r="NUU8" s="1434"/>
      <c r="NUV8" s="1434"/>
      <c r="NUW8" s="1434"/>
      <c r="NUX8" s="1434"/>
      <c r="NUY8" s="1434"/>
      <c r="NUZ8" s="1434"/>
      <c r="NVA8" s="1434"/>
      <c r="NVB8" s="1434"/>
      <c r="NVC8" s="1434"/>
      <c r="NVD8" s="1434"/>
      <c r="NVE8" s="1434"/>
      <c r="NVF8" s="1434"/>
      <c r="NVG8" s="1434"/>
      <c r="NVH8" s="1434"/>
      <c r="NVI8" s="1434"/>
      <c r="NVJ8" s="1434"/>
      <c r="NVK8" s="1434"/>
      <c r="NVL8" s="1434"/>
      <c r="NVM8" s="1434"/>
      <c r="NVN8" s="1434"/>
      <c r="NVO8" s="1434"/>
      <c r="NVP8" s="1434"/>
      <c r="NVQ8" s="1434"/>
      <c r="NVR8" s="1434"/>
      <c r="NVS8" s="1434"/>
      <c r="NVT8" s="1434"/>
      <c r="NVU8" s="1434"/>
      <c r="NVV8" s="1434"/>
      <c r="NVW8" s="1434"/>
      <c r="NVX8" s="1434"/>
      <c r="NVY8" s="1434"/>
      <c r="NVZ8" s="1434"/>
      <c r="NWA8" s="1434"/>
      <c r="NWB8" s="1434"/>
      <c r="NWC8" s="1434"/>
      <c r="NWD8" s="1434"/>
      <c r="NWE8" s="1434"/>
      <c r="NWF8" s="1434"/>
      <c r="NWG8" s="1434"/>
      <c r="NWH8" s="1434"/>
      <c r="NWI8" s="1434"/>
      <c r="NWJ8" s="1434"/>
      <c r="NWK8" s="1434"/>
      <c r="NWL8" s="1434"/>
      <c r="NWM8" s="1434"/>
      <c r="NWN8" s="1434"/>
      <c r="NWO8" s="1434"/>
      <c r="NWP8" s="1434"/>
      <c r="NWQ8" s="1434"/>
      <c r="NWR8" s="1434"/>
      <c r="NWS8" s="1434"/>
      <c r="NWT8" s="1434"/>
      <c r="NWU8" s="1434"/>
      <c r="NWV8" s="1434"/>
      <c r="NWW8" s="1434"/>
      <c r="NWX8" s="1434"/>
      <c r="NWY8" s="1434"/>
      <c r="NWZ8" s="1434"/>
      <c r="NXA8" s="1434"/>
      <c r="NXB8" s="1434"/>
      <c r="NXC8" s="1434"/>
      <c r="NXD8" s="1434"/>
      <c r="NXE8" s="1434"/>
      <c r="NXF8" s="1434"/>
      <c r="NXG8" s="1434"/>
      <c r="NXH8" s="1434"/>
      <c r="NXI8" s="1434"/>
      <c r="NXJ8" s="1434"/>
      <c r="NXK8" s="1434"/>
      <c r="NXL8" s="1434"/>
      <c r="NXM8" s="1434"/>
      <c r="NXN8" s="1434"/>
      <c r="NXO8" s="1434"/>
      <c r="NXP8" s="1434"/>
      <c r="NXQ8" s="1434"/>
      <c r="NXR8" s="1434"/>
      <c r="NXS8" s="1434"/>
      <c r="NXT8" s="1434"/>
      <c r="NXU8" s="1434"/>
      <c r="NXV8" s="1434"/>
      <c r="NXW8" s="1434"/>
      <c r="NXX8" s="1434"/>
      <c r="NXY8" s="1434"/>
      <c r="NXZ8" s="1434"/>
      <c r="NYA8" s="1434"/>
      <c r="NYB8" s="1434"/>
      <c r="NYC8" s="1434"/>
      <c r="NYD8" s="1434"/>
      <c r="NYE8" s="1434"/>
      <c r="NYF8" s="1434"/>
      <c r="NYG8" s="1434"/>
      <c r="NYH8" s="1434"/>
      <c r="NYI8" s="1434"/>
      <c r="NYJ8" s="1434"/>
      <c r="NYK8" s="1434"/>
      <c r="NYL8" s="1434"/>
      <c r="NYM8" s="1434"/>
      <c r="NYN8" s="1434"/>
      <c r="NYO8" s="1434"/>
      <c r="NYP8" s="1434"/>
      <c r="NYQ8" s="1434"/>
      <c r="NYR8" s="1434"/>
      <c r="NYS8" s="1434"/>
      <c r="NYT8" s="1434"/>
      <c r="NYU8" s="1434"/>
      <c r="NYV8" s="1434"/>
      <c r="NYW8" s="1434"/>
      <c r="NYX8" s="1434"/>
      <c r="NYY8" s="1434"/>
      <c r="NYZ8" s="1434"/>
      <c r="NZA8" s="1434"/>
      <c r="NZB8" s="1434"/>
      <c r="NZC8" s="1434"/>
      <c r="NZD8" s="1434"/>
      <c r="NZE8" s="1434"/>
      <c r="NZF8" s="1434"/>
      <c r="NZG8" s="1434"/>
      <c r="NZH8" s="1434"/>
      <c r="NZI8" s="1434"/>
      <c r="NZJ8" s="1434"/>
      <c r="NZK8" s="1434"/>
      <c r="NZL8" s="1434"/>
      <c r="NZM8" s="1434"/>
      <c r="NZN8" s="1434"/>
      <c r="NZO8" s="1434"/>
      <c r="NZP8" s="1434"/>
      <c r="NZQ8" s="1434"/>
      <c r="NZR8" s="1434"/>
      <c r="NZS8" s="1434"/>
      <c r="NZT8" s="1434"/>
      <c r="NZU8" s="1434"/>
      <c r="NZV8" s="1434"/>
      <c r="NZW8" s="1434"/>
      <c r="NZX8" s="1434"/>
      <c r="NZY8" s="1434"/>
      <c r="NZZ8" s="1434"/>
      <c r="OAA8" s="1434"/>
      <c r="OAB8" s="1434"/>
      <c r="OAC8" s="1434"/>
      <c r="OAD8" s="1434"/>
      <c r="OAE8" s="1434"/>
      <c r="OAF8" s="1434"/>
      <c r="OAG8" s="1434"/>
      <c r="OAH8" s="1434"/>
      <c r="OAI8" s="1434"/>
      <c r="OAJ8" s="1434"/>
      <c r="OAK8" s="1434"/>
      <c r="OAL8" s="1434"/>
      <c r="OAM8" s="1434"/>
      <c r="OAN8" s="1434"/>
      <c r="OAO8" s="1434"/>
      <c r="OAP8" s="1434"/>
      <c r="OAQ8" s="1434"/>
      <c r="OAR8" s="1434"/>
      <c r="OAS8" s="1434"/>
      <c r="OAT8" s="1434"/>
      <c r="OAU8" s="1434"/>
      <c r="OAV8" s="1434"/>
      <c r="OAW8" s="1434"/>
      <c r="OAX8" s="1434"/>
      <c r="OAY8" s="1434"/>
      <c r="OAZ8" s="1434"/>
      <c r="OBA8" s="1434"/>
      <c r="OBB8" s="1434"/>
      <c r="OBC8" s="1434"/>
      <c r="OBD8" s="1434"/>
      <c r="OBE8" s="1434"/>
      <c r="OBF8" s="1434"/>
      <c r="OBG8" s="1434"/>
      <c r="OBH8" s="1434"/>
      <c r="OBI8" s="1434"/>
      <c r="OBJ8" s="1434"/>
      <c r="OBK8" s="1434"/>
      <c r="OBL8" s="1434"/>
      <c r="OBM8" s="1434"/>
      <c r="OBN8" s="1434"/>
      <c r="OBO8" s="1434"/>
      <c r="OBP8" s="1434"/>
      <c r="OBQ8" s="1434"/>
      <c r="OBR8" s="1434"/>
      <c r="OBS8" s="1434"/>
      <c r="OBT8" s="1434"/>
      <c r="OBU8" s="1434"/>
      <c r="OBV8" s="1434"/>
      <c r="OBW8" s="1434"/>
      <c r="OBX8" s="1434"/>
      <c r="OBY8" s="1434"/>
      <c r="OBZ8" s="1434"/>
      <c r="OCA8" s="1434"/>
      <c r="OCB8" s="1434"/>
      <c r="OCC8" s="1434"/>
      <c r="OCD8" s="1434"/>
      <c r="OCE8" s="1434"/>
      <c r="OCF8" s="1434"/>
      <c r="OCG8" s="1434"/>
      <c r="OCH8" s="1434"/>
      <c r="OCI8" s="1434"/>
      <c r="OCJ8" s="1434"/>
      <c r="OCK8" s="1434"/>
      <c r="OCL8" s="1434"/>
      <c r="OCM8" s="1434"/>
      <c r="OCN8" s="1434"/>
      <c r="OCO8" s="1434"/>
      <c r="OCP8" s="1434"/>
      <c r="OCQ8" s="1434"/>
      <c r="OCR8" s="1434"/>
      <c r="OCS8" s="1434"/>
      <c r="OCT8" s="1434"/>
      <c r="OCU8" s="1434"/>
      <c r="OCV8" s="1434"/>
      <c r="OCW8" s="1434"/>
      <c r="OCX8" s="1434"/>
      <c r="OCY8" s="1434"/>
      <c r="OCZ8" s="1434"/>
      <c r="ODA8" s="1434"/>
      <c r="ODB8" s="1434"/>
      <c r="ODC8" s="1434"/>
      <c r="ODD8" s="1434"/>
      <c r="ODE8" s="1434"/>
      <c r="ODF8" s="1434"/>
      <c r="ODG8" s="1434"/>
      <c r="ODH8" s="1434"/>
      <c r="ODI8" s="1434"/>
      <c r="ODJ8" s="1434"/>
      <c r="ODK8" s="1434"/>
      <c r="ODL8" s="1434"/>
      <c r="ODM8" s="1434"/>
      <c r="ODN8" s="1434"/>
      <c r="ODO8" s="1434"/>
      <c r="ODP8" s="1434"/>
      <c r="ODQ8" s="1434"/>
      <c r="ODR8" s="1434"/>
      <c r="ODS8" s="1434"/>
      <c r="ODT8" s="1434"/>
      <c r="ODU8" s="1434"/>
      <c r="ODV8" s="1434"/>
      <c r="ODW8" s="1434"/>
      <c r="ODX8" s="1434"/>
      <c r="ODY8" s="1434"/>
      <c r="ODZ8" s="1434"/>
      <c r="OEA8" s="1434"/>
      <c r="OEB8" s="1434"/>
      <c r="OEC8" s="1434"/>
      <c r="OED8" s="1434"/>
      <c r="OEE8" s="1434"/>
      <c r="OEF8" s="1434"/>
      <c r="OEG8" s="1434"/>
      <c r="OEH8" s="1434"/>
      <c r="OEI8" s="1434"/>
      <c r="OEJ8" s="1434"/>
      <c r="OEK8" s="1434"/>
      <c r="OEL8" s="1434"/>
      <c r="OEM8" s="1434"/>
      <c r="OEN8" s="1434"/>
      <c r="OEO8" s="1434"/>
      <c r="OEP8" s="1434"/>
      <c r="OEQ8" s="1434"/>
      <c r="OER8" s="1434"/>
      <c r="OES8" s="1434"/>
      <c r="OET8" s="1434"/>
      <c r="OEU8" s="1434"/>
      <c r="OEV8" s="1434"/>
      <c r="OEW8" s="1434"/>
      <c r="OEX8" s="1434"/>
      <c r="OEY8" s="1434"/>
      <c r="OEZ8" s="1434"/>
      <c r="OFA8" s="1434"/>
      <c r="OFB8" s="1434"/>
      <c r="OFC8" s="1434"/>
      <c r="OFD8" s="1434"/>
      <c r="OFE8" s="1434"/>
      <c r="OFF8" s="1434"/>
      <c r="OFG8" s="1434"/>
      <c r="OFH8" s="1434"/>
      <c r="OFI8" s="1434"/>
      <c r="OFJ8" s="1434"/>
      <c r="OFK8" s="1434"/>
      <c r="OFL8" s="1434"/>
      <c r="OFM8" s="1434"/>
      <c r="OFN8" s="1434"/>
      <c r="OFO8" s="1434"/>
      <c r="OFP8" s="1434"/>
      <c r="OFQ8" s="1434"/>
      <c r="OFR8" s="1434"/>
      <c r="OFS8" s="1434"/>
      <c r="OFT8" s="1434"/>
      <c r="OFU8" s="1434"/>
      <c r="OFV8" s="1434"/>
      <c r="OFW8" s="1434"/>
      <c r="OFX8" s="1434"/>
      <c r="OFY8" s="1434"/>
      <c r="OFZ8" s="1434"/>
      <c r="OGA8" s="1434"/>
      <c r="OGB8" s="1434"/>
      <c r="OGC8" s="1434"/>
      <c r="OGD8" s="1434"/>
      <c r="OGE8" s="1434"/>
      <c r="OGF8" s="1434"/>
      <c r="OGG8" s="1434"/>
      <c r="OGH8" s="1434"/>
      <c r="OGI8" s="1434"/>
      <c r="OGJ8" s="1434"/>
      <c r="OGK8" s="1434"/>
      <c r="OGL8" s="1434"/>
      <c r="OGM8" s="1434"/>
      <c r="OGN8" s="1434"/>
      <c r="OGO8" s="1434"/>
      <c r="OGP8" s="1434"/>
      <c r="OGQ8" s="1434"/>
      <c r="OGR8" s="1434"/>
      <c r="OGS8" s="1434"/>
      <c r="OGT8" s="1434"/>
      <c r="OGU8" s="1434"/>
      <c r="OGV8" s="1434"/>
      <c r="OGW8" s="1434"/>
      <c r="OGX8" s="1434"/>
      <c r="OGY8" s="1434"/>
      <c r="OGZ8" s="1434"/>
      <c r="OHA8" s="1434"/>
      <c r="OHB8" s="1434"/>
      <c r="OHC8" s="1434"/>
      <c r="OHD8" s="1434"/>
      <c r="OHE8" s="1434"/>
      <c r="OHF8" s="1434"/>
      <c r="OHG8" s="1434"/>
      <c r="OHH8" s="1434"/>
      <c r="OHI8" s="1434"/>
      <c r="OHJ8" s="1434"/>
      <c r="OHK8" s="1434"/>
      <c r="OHL8" s="1434"/>
      <c r="OHM8" s="1434"/>
      <c r="OHN8" s="1434"/>
      <c r="OHO8" s="1434"/>
      <c r="OHP8" s="1434"/>
      <c r="OHQ8" s="1434"/>
      <c r="OHR8" s="1434"/>
      <c r="OHS8" s="1434"/>
      <c r="OHT8" s="1434"/>
      <c r="OHU8" s="1434"/>
      <c r="OHV8" s="1434"/>
      <c r="OHW8" s="1434"/>
      <c r="OHX8" s="1434"/>
      <c r="OHY8" s="1434"/>
      <c r="OHZ8" s="1434"/>
      <c r="OIA8" s="1434"/>
      <c r="OIB8" s="1434"/>
      <c r="OIC8" s="1434"/>
      <c r="OID8" s="1434"/>
      <c r="OIE8" s="1434"/>
      <c r="OIF8" s="1434"/>
      <c r="OIG8" s="1434"/>
      <c r="OIH8" s="1434"/>
      <c r="OII8" s="1434"/>
      <c r="OIJ8" s="1434"/>
      <c r="OIK8" s="1434"/>
      <c r="OIL8" s="1434"/>
      <c r="OIM8" s="1434"/>
      <c r="OIN8" s="1434"/>
      <c r="OIO8" s="1434"/>
      <c r="OIP8" s="1434"/>
      <c r="OIQ8" s="1434"/>
      <c r="OIR8" s="1434"/>
      <c r="OIS8" s="1434"/>
      <c r="OIT8" s="1434"/>
      <c r="OIU8" s="1434"/>
      <c r="OIV8" s="1434"/>
      <c r="OIW8" s="1434"/>
      <c r="OIX8" s="1434"/>
      <c r="OIY8" s="1434"/>
      <c r="OIZ8" s="1434"/>
      <c r="OJA8" s="1434"/>
      <c r="OJB8" s="1434"/>
      <c r="OJC8" s="1434"/>
      <c r="OJD8" s="1434"/>
      <c r="OJE8" s="1434"/>
      <c r="OJF8" s="1434"/>
      <c r="OJG8" s="1434"/>
      <c r="OJH8" s="1434"/>
      <c r="OJI8" s="1434"/>
      <c r="OJJ8" s="1434"/>
      <c r="OJK8" s="1434"/>
      <c r="OJL8" s="1434"/>
      <c r="OJM8" s="1434"/>
      <c r="OJN8" s="1434"/>
      <c r="OJO8" s="1434"/>
      <c r="OJP8" s="1434"/>
      <c r="OJQ8" s="1434"/>
      <c r="OJR8" s="1434"/>
      <c r="OJS8" s="1434"/>
      <c r="OJT8" s="1434"/>
      <c r="OJU8" s="1434"/>
      <c r="OJV8" s="1434"/>
      <c r="OJW8" s="1434"/>
      <c r="OJX8" s="1434"/>
      <c r="OJY8" s="1434"/>
      <c r="OJZ8" s="1434"/>
      <c r="OKA8" s="1434"/>
      <c r="OKB8" s="1434"/>
      <c r="OKC8" s="1434"/>
      <c r="OKD8" s="1434"/>
      <c r="OKE8" s="1434"/>
      <c r="OKF8" s="1434"/>
      <c r="OKG8" s="1434"/>
      <c r="OKH8" s="1434"/>
      <c r="OKI8" s="1434"/>
      <c r="OKJ8" s="1434"/>
      <c r="OKK8" s="1434"/>
      <c r="OKL8" s="1434"/>
      <c r="OKM8" s="1434"/>
      <c r="OKN8" s="1434"/>
      <c r="OKO8" s="1434"/>
      <c r="OKP8" s="1434"/>
      <c r="OKQ8" s="1434"/>
      <c r="OKR8" s="1434"/>
      <c r="OKS8" s="1434"/>
      <c r="OKT8" s="1434"/>
      <c r="OKU8" s="1434"/>
      <c r="OKV8" s="1434"/>
      <c r="OKW8" s="1434"/>
      <c r="OKX8" s="1434"/>
      <c r="OKY8" s="1434"/>
      <c r="OKZ8" s="1434"/>
      <c r="OLA8" s="1434"/>
      <c r="OLB8" s="1434"/>
      <c r="OLC8" s="1434"/>
      <c r="OLD8" s="1434"/>
      <c r="OLE8" s="1434"/>
      <c r="OLF8" s="1434"/>
      <c r="OLG8" s="1434"/>
      <c r="OLH8" s="1434"/>
      <c r="OLI8" s="1434"/>
      <c r="OLJ8" s="1434"/>
      <c r="OLK8" s="1434"/>
      <c r="OLL8" s="1434"/>
      <c r="OLM8" s="1434"/>
      <c r="OLN8" s="1434"/>
      <c r="OLO8" s="1434"/>
      <c r="OLP8" s="1434"/>
      <c r="OLQ8" s="1434"/>
      <c r="OLR8" s="1434"/>
      <c r="OLS8" s="1434"/>
      <c r="OLT8" s="1434"/>
      <c r="OLU8" s="1434"/>
      <c r="OLV8" s="1434"/>
      <c r="OLW8" s="1434"/>
      <c r="OLX8" s="1434"/>
      <c r="OLY8" s="1434"/>
      <c r="OLZ8" s="1434"/>
      <c r="OMA8" s="1434"/>
      <c r="OMB8" s="1434"/>
      <c r="OMC8" s="1434"/>
      <c r="OMD8" s="1434"/>
      <c r="OME8" s="1434"/>
      <c r="OMF8" s="1434"/>
      <c r="OMG8" s="1434"/>
      <c r="OMH8" s="1434"/>
      <c r="OMI8" s="1434"/>
      <c r="OMJ8" s="1434"/>
      <c r="OMK8" s="1434"/>
      <c r="OML8" s="1434"/>
      <c r="OMM8" s="1434"/>
      <c r="OMN8" s="1434"/>
      <c r="OMO8" s="1434"/>
      <c r="OMP8" s="1434"/>
      <c r="OMQ8" s="1434"/>
      <c r="OMR8" s="1434"/>
      <c r="OMS8" s="1434"/>
      <c r="OMT8" s="1434"/>
      <c r="OMU8" s="1434"/>
      <c r="OMV8" s="1434"/>
      <c r="OMW8" s="1434"/>
      <c r="OMX8" s="1434"/>
      <c r="OMY8" s="1434"/>
      <c r="OMZ8" s="1434"/>
      <c r="ONA8" s="1434"/>
      <c r="ONB8" s="1434"/>
      <c r="ONC8" s="1434"/>
      <c r="OND8" s="1434"/>
      <c r="ONE8" s="1434"/>
      <c r="ONF8" s="1434"/>
      <c r="ONG8" s="1434"/>
      <c r="ONH8" s="1434"/>
      <c r="ONI8" s="1434"/>
      <c r="ONJ8" s="1434"/>
      <c r="ONK8" s="1434"/>
      <c r="ONL8" s="1434"/>
      <c r="ONM8" s="1434"/>
      <c r="ONN8" s="1434"/>
      <c r="ONO8" s="1434"/>
      <c r="ONP8" s="1434"/>
      <c r="ONQ8" s="1434"/>
      <c r="ONR8" s="1434"/>
      <c r="ONS8" s="1434"/>
      <c r="ONT8" s="1434"/>
      <c r="ONU8" s="1434"/>
      <c r="ONV8" s="1434"/>
      <c r="ONW8" s="1434"/>
      <c r="ONX8" s="1434"/>
      <c r="ONY8" s="1434"/>
      <c r="ONZ8" s="1434"/>
      <c r="OOA8" s="1434"/>
      <c r="OOB8" s="1434"/>
      <c r="OOC8" s="1434"/>
      <c r="OOD8" s="1434"/>
      <c r="OOE8" s="1434"/>
      <c r="OOF8" s="1434"/>
      <c r="OOG8" s="1434"/>
      <c r="OOH8" s="1434"/>
      <c r="OOI8" s="1434"/>
      <c r="OOJ8" s="1434"/>
      <c r="OOK8" s="1434"/>
      <c r="OOL8" s="1434"/>
      <c r="OOM8" s="1434"/>
      <c r="OON8" s="1434"/>
      <c r="OOO8" s="1434"/>
      <c r="OOP8" s="1434"/>
      <c r="OOQ8" s="1434"/>
      <c r="OOR8" s="1434"/>
      <c r="OOS8" s="1434"/>
      <c r="OOT8" s="1434"/>
      <c r="OOU8" s="1434"/>
      <c r="OOV8" s="1434"/>
      <c r="OOW8" s="1434"/>
      <c r="OOX8" s="1434"/>
      <c r="OOY8" s="1434"/>
      <c r="OOZ8" s="1434"/>
      <c r="OPA8" s="1434"/>
      <c r="OPB8" s="1434"/>
      <c r="OPC8" s="1434"/>
      <c r="OPD8" s="1434"/>
      <c r="OPE8" s="1434"/>
      <c r="OPF8" s="1434"/>
      <c r="OPG8" s="1434"/>
      <c r="OPH8" s="1434"/>
      <c r="OPI8" s="1434"/>
      <c r="OPJ8" s="1434"/>
      <c r="OPK8" s="1434"/>
      <c r="OPL8" s="1434"/>
      <c r="OPM8" s="1434"/>
      <c r="OPN8" s="1434"/>
      <c r="OPO8" s="1434"/>
      <c r="OPP8" s="1434"/>
      <c r="OPQ8" s="1434"/>
      <c r="OPR8" s="1434"/>
      <c r="OPS8" s="1434"/>
      <c r="OPT8" s="1434"/>
      <c r="OPU8" s="1434"/>
      <c r="OPV8" s="1434"/>
      <c r="OPW8" s="1434"/>
      <c r="OPX8" s="1434"/>
      <c r="OPY8" s="1434"/>
      <c r="OPZ8" s="1434"/>
      <c r="OQA8" s="1434"/>
      <c r="OQB8" s="1434"/>
      <c r="OQC8" s="1434"/>
      <c r="OQD8" s="1434"/>
      <c r="OQE8" s="1434"/>
      <c r="OQF8" s="1434"/>
      <c r="OQG8" s="1434"/>
      <c r="OQH8" s="1434"/>
      <c r="OQI8" s="1434"/>
      <c r="OQJ8" s="1434"/>
      <c r="OQK8" s="1434"/>
      <c r="OQL8" s="1434"/>
      <c r="OQM8" s="1434"/>
      <c r="OQN8" s="1434"/>
      <c r="OQO8" s="1434"/>
      <c r="OQP8" s="1434"/>
      <c r="OQQ8" s="1434"/>
      <c r="OQR8" s="1434"/>
      <c r="OQS8" s="1434"/>
      <c r="OQT8" s="1434"/>
      <c r="OQU8" s="1434"/>
      <c r="OQV8" s="1434"/>
      <c r="OQW8" s="1434"/>
      <c r="OQX8" s="1434"/>
      <c r="OQY8" s="1434"/>
      <c r="OQZ8" s="1434"/>
      <c r="ORA8" s="1434"/>
      <c r="ORB8" s="1434"/>
      <c r="ORC8" s="1434"/>
      <c r="ORD8" s="1434"/>
      <c r="ORE8" s="1434"/>
      <c r="ORF8" s="1434"/>
      <c r="ORG8" s="1434"/>
      <c r="ORH8" s="1434"/>
      <c r="ORI8" s="1434"/>
      <c r="ORJ8" s="1434"/>
      <c r="ORK8" s="1434"/>
      <c r="ORL8" s="1434"/>
      <c r="ORM8" s="1434"/>
      <c r="ORN8" s="1434"/>
      <c r="ORO8" s="1434"/>
      <c r="ORP8" s="1434"/>
      <c r="ORQ8" s="1434"/>
      <c r="ORR8" s="1434"/>
      <c r="ORS8" s="1434"/>
      <c r="ORT8" s="1434"/>
      <c r="ORU8" s="1434"/>
      <c r="ORV8" s="1434"/>
      <c r="ORW8" s="1434"/>
      <c r="ORX8" s="1434"/>
      <c r="ORY8" s="1434"/>
      <c r="ORZ8" s="1434"/>
      <c r="OSA8" s="1434"/>
      <c r="OSB8" s="1434"/>
      <c r="OSC8" s="1434"/>
      <c r="OSD8" s="1434"/>
      <c r="OSE8" s="1434"/>
      <c r="OSF8" s="1434"/>
      <c r="OSG8" s="1434"/>
      <c r="OSH8" s="1434"/>
      <c r="OSI8" s="1434"/>
      <c r="OSJ8" s="1434"/>
      <c r="OSK8" s="1434"/>
      <c r="OSL8" s="1434"/>
      <c r="OSM8" s="1434"/>
      <c r="OSN8" s="1434"/>
      <c r="OSO8" s="1434"/>
      <c r="OSP8" s="1434"/>
      <c r="OSQ8" s="1434"/>
      <c r="OSR8" s="1434"/>
      <c r="OSS8" s="1434"/>
      <c r="OST8" s="1434"/>
      <c r="OSU8" s="1434"/>
      <c r="OSV8" s="1434"/>
      <c r="OSW8" s="1434"/>
      <c r="OSX8" s="1434"/>
      <c r="OSY8" s="1434"/>
      <c r="OSZ8" s="1434"/>
      <c r="OTA8" s="1434"/>
      <c r="OTB8" s="1434"/>
      <c r="OTC8" s="1434"/>
      <c r="OTD8" s="1434"/>
      <c r="OTE8" s="1434"/>
      <c r="OTF8" s="1434"/>
      <c r="OTG8" s="1434"/>
      <c r="OTH8" s="1434"/>
      <c r="OTI8" s="1434"/>
      <c r="OTJ8" s="1434"/>
      <c r="OTK8" s="1434"/>
      <c r="OTL8" s="1434"/>
      <c r="OTM8" s="1434"/>
      <c r="OTN8" s="1434"/>
      <c r="OTO8" s="1434"/>
      <c r="OTP8" s="1434"/>
      <c r="OTQ8" s="1434"/>
      <c r="OTR8" s="1434"/>
      <c r="OTS8" s="1434"/>
      <c r="OTT8" s="1434"/>
      <c r="OTU8" s="1434"/>
      <c r="OTV8" s="1434"/>
      <c r="OTW8" s="1434"/>
      <c r="OTX8" s="1434"/>
      <c r="OTY8" s="1434"/>
      <c r="OTZ8" s="1434"/>
      <c r="OUA8" s="1434"/>
      <c r="OUB8" s="1434"/>
      <c r="OUC8" s="1434"/>
      <c r="OUD8" s="1434"/>
      <c r="OUE8" s="1434"/>
      <c r="OUF8" s="1434"/>
      <c r="OUG8" s="1434"/>
      <c r="OUH8" s="1434"/>
      <c r="OUI8" s="1434"/>
      <c r="OUJ8" s="1434"/>
      <c r="OUK8" s="1434"/>
      <c r="OUL8" s="1434"/>
      <c r="OUM8" s="1434"/>
      <c r="OUN8" s="1434"/>
      <c r="OUO8" s="1434"/>
      <c r="OUP8" s="1434"/>
      <c r="OUQ8" s="1434"/>
      <c r="OUR8" s="1434"/>
      <c r="OUS8" s="1434"/>
      <c r="OUT8" s="1434"/>
      <c r="OUU8" s="1434"/>
      <c r="OUV8" s="1434"/>
      <c r="OUW8" s="1434"/>
      <c r="OUX8" s="1434"/>
      <c r="OUY8" s="1434"/>
      <c r="OUZ8" s="1434"/>
      <c r="OVA8" s="1434"/>
      <c r="OVB8" s="1434"/>
      <c r="OVC8" s="1434"/>
      <c r="OVD8" s="1434"/>
      <c r="OVE8" s="1434"/>
      <c r="OVF8" s="1434"/>
      <c r="OVG8" s="1434"/>
      <c r="OVH8" s="1434"/>
      <c r="OVI8" s="1434"/>
      <c r="OVJ8" s="1434"/>
      <c r="OVK8" s="1434"/>
      <c r="OVL8" s="1434"/>
      <c r="OVM8" s="1434"/>
      <c r="OVN8" s="1434"/>
      <c r="OVO8" s="1434"/>
      <c r="OVP8" s="1434"/>
      <c r="OVQ8" s="1434"/>
      <c r="OVR8" s="1434"/>
      <c r="OVS8" s="1434"/>
      <c r="OVT8" s="1434"/>
      <c r="OVU8" s="1434"/>
      <c r="OVV8" s="1434"/>
      <c r="OVW8" s="1434"/>
      <c r="OVX8" s="1434"/>
      <c r="OVY8" s="1434"/>
      <c r="OVZ8" s="1434"/>
      <c r="OWA8" s="1434"/>
      <c r="OWB8" s="1434"/>
      <c r="OWC8" s="1434"/>
      <c r="OWD8" s="1434"/>
      <c r="OWE8" s="1434"/>
      <c r="OWF8" s="1434"/>
      <c r="OWG8" s="1434"/>
      <c r="OWH8" s="1434"/>
      <c r="OWI8" s="1434"/>
      <c r="OWJ8" s="1434"/>
      <c r="OWK8" s="1434"/>
      <c r="OWL8" s="1434"/>
      <c r="OWM8" s="1434"/>
      <c r="OWN8" s="1434"/>
      <c r="OWO8" s="1434"/>
      <c r="OWP8" s="1434"/>
      <c r="OWQ8" s="1434"/>
      <c r="OWR8" s="1434"/>
      <c r="OWS8" s="1434"/>
      <c r="OWT8" s="1434"/>
      <c r="OWU8" s="1434"/>
      <c r="OWV8" s="1434"/>
      <c r="OWW8" s="1434"/>
      <c r="OWX8" s="1434"/>
      <c r="OWY8" s="1434"/>
      <c r="OWZ8" s="1434"/>
      <c r="OXA8" s="1434"/>
      <c r="OXB8" s="1434"/>
      <c r="OXC8" s="1434"/>
      <c r="OXD8" s="1434"/>
      <c r="OXE8" s="1434"/>
      <c r="OXF8" s="1434"/>
      <c r="OXG8" s="1434"/>
      <c r="OXH8" s="1434"/>
      <c r="OXI8" s="1434"/>
      <c r="OXJ8" s="1434"/>
      <c r="OXK8" s="1434"/>
      <c r="OXL8" s="1434"/>
      <c r="OXM8" s="1434"/>
      <c r="OXN8" s="1434"/>
      <c r="OXO8" s="1434"/>
      <c r="OXP8" s="1434"/>
      <c r="OXQ8" s="1434"/>
      <c r="OXR8" s="1434"/>
      <c r="OXS8" s="1434"/>
      <c r="OXT8" s="1434"/>
      <c r="OXU8" s="1434"/>
      <c r="OXV8" s="1434"/>
      <c r="OXW8" s="1434"/>
      <c r="OXX8" s="1434"/>
      <c r="OXY8" s="1434"/>
      <c r="OXZ8" s="1434"/>
      <c r="OYA8" s="1434"/>
      <c r="OYB8" s="1434"/>
      <c r="OYC8" s="1434"/>
      <c r="OYD8" s="1434"/>
      <c r="OYE8" s="1434"/>
      <c r="OYF8" s="1434"/>
      <c r="OYG8" s="1434"/>
      <c r="OYH8" s="1434"/>
      <c r="OYI8" s="1434"/>
      <c r="OYJ8" s="1434"/>
      <c r="OYK8" s="1434"/>
      <c r="OYL8" s="1434"/>
      <c r="OYM8" s="1434"/>
      <c r="OYN8" s="1434"/>
      <c r="OYO8" s="1434"/>
      <c r="OYP8" s="1434"/>
      <c r="OYQ8" s="1434"/>
      <c r="OYR8" s="1434"/>
      <c r="OYS8" s="1434"/>
      <c r="OYT8" s="1434"/>
      <c r="OYU8" s="1434"/>
      <c r="OYV8" s="1434"/>
      <c r="OYW8" s="1434"/>
      <c r="OYX8" s="1434"/>
      <c r="OYY8" s="1434"/>
      <c r="OYZ8" s="1434"/>
      <c r="OZA8" s="1434"/>
      <c r="OZB8" s="1434"/>
      <c r="OZC8" s="1434"/>
      <c r="OZD8" s="1434"/>
      <c r="OZE8" s="1434"/>
      <c r="OZF8" s="1434"/>
      <c r="OZG8" s="1434"/>
      <c r="OZH8" s="1434"/>
      <c r="OZI8" s="1434"/>
      <c r="OZJ8" s="1434"/>
      <c r="OZK8" s="1434"/>
      <c r="OZL8" s="1434"/>
      <c r="OZM8" s="1434"/>
      <c r="OZN8" s="1434"/>
      <c r="OZO8" s="1434"/>
      <c r="OZP8" s="1434"/>
      <c r="OZQ8" s="1434"/>
      <c r="OZR8" s="1434"/>
      <c r="OZS8" s="1434"/>
      <c r="OZT8" s="1434"/>
      <c r="OZU8" s="1434"/>
      <c r="OZV8" s="1434"/>
      <c r="OZW8" s="1434"/>
      <c r="OZX8" s="1434"/>
      <c r="OZY8" s="1434"/>
      <c r="OZZ8" s="1434"/>
      <c r="PAA8" s="1434"/>
      <c r="PAB8" s="1434"/>
      <c r="PAC8" s="1434"/>
      <c r="PAD8" s="1434"/>
      <c r="PAE8" s="1434"/>
      <c r="PAF8" s="1434"/>
      <c r="PAG8" s="1434"/>
      <c r="PAH8" s="1434"/>
      <c r="PAI8" s="1434"/>
      <c r="PAJ8" s="1434"/>
      <c r="PAK8" s="1434"/>
      <c r="PAL8" s="1434"/>
      <c r="PAM8" s="1434"/>
      <c r="PAN8" s="1434"/>
      <c r="PAO8" s="1434"/>
      <c r="PAP8" s="1434"/>
      <c r="PAQ8" s="1434"/>
      <c r="PAR8" s="1434"/>
      <c r="PAS8" s="1434"/>
      <c r="PAT8" s="1434"/>
      <c r="PAU8" s="1434"/>
      <c r="PAV8" s="1434"/>
      <c r="PAW8" s="1434"/>
      <c r="PAX8" s="1434"/>
      <c r="PAY8" s="1434"/>
      <c r="PAZ8" s="1434"/>
      <c r="PBA8" s="1434"/>
      <c r="PBB8" s="1434"/>
      <c r="PBC8" s="1434"/>
      <c r="PBD8" s="1434"/>
      <c r="PBE8" s="1434"/>
      <c r="PBF8" s="1434"/>
      <c r="PBG8" s="1434"/>
      <c r="PBH8" s="1434"/>
      <c r="PBI8" s="1434"/>
      <c r="PBJ8" s="1434"/>
      <c r="PBK8" s="1434"/>
      <c r="PBL8" s="1434"/>
      <c r="PBM8" s="1434"/>
      <c r="PBN8" s="1434"/>
      <c r="PBO8" s="1434"/>
      <c r="PBP8" s="1434"/>
      <c r="PBQ8" s="1434"/>
      <c r="PBR8" s="1434"/>
      <c r="PBS8" s="1434"/>
      <c r="PBT8" s="1434"/>
      <c r="PBU8" s="1434"/>
      <c r="PBV8" s="1434"/>
      <c r="PBW8" s="1434"/>
      <c r="PBX8" s="1434"/>
      <c r="PBY8" s="1434"/>
      <c r="PBZ8" s="1434"/>
      <c r="PCA8" s="1434"/>
      <c r="PCB8" s="1434"/>
      <c r="PCC8" s="1434"/>
      <c r="PCD8" s="1434"/>
      <c r="PCE8" s="1434"/>
      <c r="PCF8" s="1434"/>
      <c r="PCG8" s="1434"/>
      <c r="PCH8" s="1434"/>
      <c r="PCI8" s="1434"/>
      <c r="PCJ8" s="1434"/>
      <c r="PCK8" s="1434"/>
      <c r="PCL8" s="1434"/>
      <c r="PCM8" s="1434"/>
      <c r="PCN8" s="1434"/>
      <c r="PCO8" s="1434"/>
      <c r="PCP8" s="1434"/>
      <c r="PCQ8" s="1434"/>
      <c r="PCR8" s="1434"/>
      <c r="PCS8" s="1434"/>
      <c r="PCT8" s="1434"/>
      <c r="PCU8" s="1434"/>
      <c r="PCV8" s="1434"/>
      <c r="PCW8" s="1434"/>
      <c r="PCX8" s="1434"/>
      <c r="PCY8" s="1434"/>
      <c r="PCZ8" s="1434"/>
      <c r="PDA8" s="1434"/>
      <c r="PDB8" s="1434"/>
      <c r="PDC8" s="1434"/>
      <c r="PDD8" s="1434"/>
      <c r="PDE8" s="1434"/>
      <c r="PDF8" s="1434"/>
      <c r="PDG8" s="1434"/>
      <c r="PDH8" s="1434"/>
      <c r="PDI8" s="1434"/>
      <c r="PDJ8" s="1434"/>
      <c r="PDK8" s="1434"/>
      <c r="PDL8" s="1434"/>
      <c r="PDM8" s="1434"/>
      <c r="PDN8" s="1434"/>
      <c r="PDO8" s="1434"/>
      <c r="PDP8" s="1434"/>
      <c r="PDQ8" s="1434"/>
      <c r="PDR8" s="1434"/>
      <c r="PDS8" s="1434"/>
      <c r="PDT8" s="1434"/>
      <c r="PDU8" s="1434"/>
      <c r="PDV8" s="1434"/>
      <c r="PDW8" s="1434"/>
      <c r="PDX8" s="1434"/>
      <c r="PDY8" s="1434"/>
      <c r="PDZ8" s="1434"/>
      <c r="PEA8" s="1434"/>
      <c r="PEB8" s="1434"/>
      <c r="PEC8" s="1434"/>
      <c r="PED8" s="1434"/>
      <c r="PEE8" s="1434"/>
      <c r="PEF8" s="1434"/>
      <c r="PEG8" s="1434"/>
      <c r="PEH8" s="1434"/>
      <c r="PEI8" s="1434"/>
      <c r="PEJ8" s="1434"/>
      <c r="PEK8" s="1434"/>
      <c r="PEL8" s="1434"/>
      <c r="PEM8" s="1434"/>
      <c r="PEN8" s="1434"/>
      <c r="PEO8" s="1434"/>
      <c r="PEP8" s="1434"/>
      <c r="PEQ8" s="1434"/>
      <c r="PER8" s="1434"/>
      <c r="PES8" s="1434"/>
      <c r="PET8" s="1434"/>
      <c r="PEU8" s="1434"/>
      <c r="PEV8" s="1434"/>
      <c r="PEW8" s="1434"/>
      <c r="PEX8" s="1434"/>
      <c r="PEY8" s="1434"/>
      <c r="PEZ8" s="1434"/>
      <c r="PFA8" s="1434"/>
      <c r="PFB8" s="1434"/>
      <c r="PFC8" s="1434"/>
      <c r="PFD8" s="1434"/>
      <c r="PFE8" s="1434"/>
      <c r="PFF8" s="1434"/>
      <c r="PFG8" s="1434"/>
      <c r="PFH8" s="1434"/>
      <c r="PFI8" s="1434"/>
      <c r="PFJ8" s="1434"/>
      <c r="PFK8" s="1434"/>
      <c r="PFL8" s="1434"/>
      <c r="PFM8" s="1434"/>
      <c r="PFN8" s="1434"/>
      <c r="PFO8" s="1434"/>
      <c r="PFP8" s="1434"/>
      <c r="PFQ8" s="1434"/>
      <c r="PFR8" s="1434"/>
      <c r="PFS8" s="1434"/>
      <c r="PFT8" s="1434"/>
      <c r="PFU8" s="1434"/>
      <c r="PFV8" s="1434"/>
      <c r="PFW8" s="1434"/>
      <c r="PFX8" s="1434"/>
      <c r="PFY8" s="1434"/>
      <c r="PFZ8" s="1434"/>
      <c r="PGA8" s="1434"/>
      <c r="PGB8" s="1434"/>
      <c r="PGC8" s="1434"/>
      <c r="PGD8" s="1434"/>
      <c r="PGE8" s="1434"/>
      <c r="PGF8" s="1434"/>
      <c r="PGG8" s="1434"/>
      <c r="PGH8" s="1434"/>
      <c r="PGI8" s="1434"/>
      <c r="PGJ8" s="1434"/>
      <c r="PGK8" s="1434"/>
      <c r="PGL8" s="1434"/>
      <c r="PGM8" s="1434"/>
      <c r="PGN8" s="1434"/>
      <c r="PGO8" s="1434"/>
      <c r="PGP8" s="1434"/>
      <c r="PGQ8" s="1434"/>
      <c r="PGR8" s="1434"/>
      <c r="PGS8" s="1434"/>
      <c r="PGT8" s="1434"/>
      <c r="PGU8" s="1434"/>
      <c r="PGV8" s="1434"/>
      <c r="PGW8" s="1434"/>
      <c r="PGX8" s="1434"/>
      <c r="PGY8" s="1434"/>
      <c r="PGZ8" s="1434"/>
      <c r="PHA8" s="1434"/>
      <c r="PHB8" s="1434"/>
      <c r="PHC8" s="1434"/>
      <c r="PHD8" s="1434"/>
      <c r="PHE8" s="1434"/>
      <c r="PHF8" s="1434"/>
      <c r="PHG8" s="1434"/>
      <c r="PHH8" s="1434"/>
      <c r="PHI8" s="1434"/>
      <c r="PHJ8" s="1434"/>
      <c r="PHK8" s="1434"/>
      <c r="PHL8" s="1434"/>
      <c r="PHM8" s="1434"/>
      <c r="PHN8" s="1434"/>
      <c r="PHO8" s="1434"/>
      <c r="PHP8" s="1434"/>
      <c r="PHQ8" s="1434"/>
      <c r="PHR8" s="1434"/>
      <c r="PHS8" s="1434"/>
      <c r="PHT8" s="1434"/>
      <c r="PHU8" s="1434"/>
      <c r="PHV8" s="1434"/>
      <c r="PHW8" s="1434"/>
      <c r="PHX8" s="1434"/>
      <c r="PHY8" s="1434"/>
      <c r="PHZ8" s="1434"/>
      <c r="PIA8" s="1434"/>
      <c r="PIB8" s="1434"/>
      <c r="PIC8" s="1434"/>
      <c r="PID8" s="1434"/>
      <c r="PIE8" s="1434"/>
      <c r="PIF8" s="1434"/>
      <c r="PIG8" s="1434"/>
      <c r="PIH8" s="1434"/>
      <c r="PII8" s="1434"/>
      <c r="PIJ8" s="1434"/>
      <c r="PIK8" s="1434"/>
      <c r="PIL8" s="1434"/>
      <c r="PIM8" s="1434"/>
      <c r="PIN8" s="1434"/>
      <c r="PIO8" s="1434"/>
      <c r="PIP8" s="1434"/>
      <c r="PIQ8" s="1434"/>
      <c r="PIR8" s="1434"/>
      <c r="PIS8" s="1434"/>
      <c r="PIT8" s="1434"/>
      <c r="PIU8" s="1434"/>
      <c r="PIV8" s="1434"/>
      <c r="PIW8" s="1434"/>
      <c r="PIX8" s="1434"/>
      <c r="PIY8" s="1434"/>
      <c r="PIZ8" s="1434"/>
      <c r="PJA8" s="1434"/>
      <c r="PJB8" s="1434"/>
      <c r="PJC8" s="1434"/>
      <c r="PJD8" s="1434"/>
      <c r="PJE8" s="1434"/>
      <c r="PJF8" s="1434"/>
      <c r="PJG8" s="1434"/>
      <c r="PJH8" s="1434"/>
      <c r="PJI8" s="1434"/>
      <c r="PJJ8" s="1434"/>
      <c r="PJK8" s="1434"/>
      <c r="PJL8" s="1434"/>
      <c r="PJM8" s="1434"/>
      <c r="PJN8" s="1434"/>
      <c r="PJO8" s="1434"/>
      <c r="PJP8" s="1434"/>
      <c r="PJQ8" s="1434"/>
      <c r="PJR8" s="1434"/>
      <c r="PJS8" s="1434"/>
      <c r="PJT8" s="1434"/>
      <c r="PJU8" s="1434"/>
      <c r="PJV8" s="1434"/>
      <c r="PJW8" s="1434"/>
      <c r="PJX8" s="1434"/>
      <c r="PJY8" s="1434"/>
      <c r="PJZ8" s="1434"/>
      <c r="PKA8" s="1434"/>
      <c r="PKB8" s="1434"/>
      <c r="PKC8" s="1434"/>
      <c r="PKD8" s="1434"/>
      <c r="PKE8" s="1434"/>
      <c r="PKF8" s="1434"/>
      <c r="PKG8" s="1434"/>
      <c r="PKH8" s="1434"/>
      <c r="PKI8" s="1434"/>
      <c r="PKJ8" s="1434"/>
      <c r="PKK8" s="1434"/>
      <c r="PKL8" s="1434"/>
      <c r="PKM8" s="1434"/>
      <c r="PKN8" s="1434"/>
      <c r="PKO8" s="1434"/>
      <c r="PKP8" s="1434"/>
      <c r="PKQ8" s="1434"/>
      <c r="PKR8" s="1434"/>
      <c r="PKS8" s="1434"/>
      <c r="PKT8" s="1434"/>
      <c r="PKU8" s="1434"/>
      <c r="PKV8" s="1434"/>
      <c r="PKW8" s="1434"/>
      <c r="PKX8" s="1434"/>
      <c r="PKY8" s="1434"/>
      <c r="PKZ8" s="1434"/>
      <c r="PLA8" s="1434"/>
      <c r="PLB8" s="1434"/>
      <c r="PLC8" s="1434"/>
      <c r="PLD8" s="1434"/>
      <c r="PLE8" s="1434"/>
      <c r="PLF8" s="1434"/>
      <c r="PLG8" s="1434"/>
      <c r="PLH8" s="1434"/>
      <c r="PLI8" s="1434"/>
      <c r="PLJ8" s="1434"/>
      <c r="PLK8" s="1434"/>
      <c r="PLL8" s="1434"/>
      <c r="PLM8" s="1434"/>
      <c r="PLN8" s="1434"/>
      <c r="PLO8" s="1434"/>
      <c r="PLP8" s="1434"/>
      <c r="PLQ8" s="1434"/>
      <c r="PLR8" s="1434"/>
      <c r="PLS8" s="1434"/>
      <c r="PLT8" s="1434"/>
      <c r="PLU8" s="1434"/>
      <c r="PLV8" s="1434"/>
      <c r="PLW8" s="1434"/>
      <c r="PLX8" s="1434"/>
      <c r="PLY8" s="1434"/>
      <c r="PLZ8" s="1434"/>
      <c r="PMA8" s="1434"/>
      <c r="PMB8" s="1434"/>
      <c r="PMC8" s="1434"/>
      <c r="PMD8" s="1434"/>
      <c r="PME8" s="1434"/>
      <c r="PMF8" s="1434"/>
      <c r="PMG8" s="1434"/>
      <c r="PMH8" s="1434"/>
      <c r="PMI8" s="1434"/>
      <c r="PMJ8" s="1434"/>
      <c r="PMK8" s="1434"/>
      <c r="PML8" s="1434"/>
      <c r="PMM8" s="1434"/>
      <c r="PMN8" s="1434"/>
      <c r="PMO8" s="1434"/>
      <c r="PMP8" s="1434"/>
      <c r="PMQ8" s="1434"/>
      <c r="PMR8" s="1434"/>
      <c r="PMS8" s="1434"/>
      <c r="PMT8" s="1434"/>
      <c r="PMU8" s="1434"/>
      <c r="PMV8" s="1434"/>
      <c r="PMW8" s="1434"/>
      <c r="PMX8" s="1434"/>
      <c r="PMY8" s="1434"/>
      <c r="PMZ8" s="1434"/>
      <c r="PNA8" s="1434"/>
      <c r="PNB8" s="1434"/>
      <c r="PNC8" s="1434"/>
      <c r="PND8" s="1434"/>
      <c r="PNE8" s="1434"/>
      <c r="PNF8" s="1434"/>
      <c r="PNG8" s="1434"/>
      <c r="PNH8" s="1434"/>
      <c r="PNI8" s="1434"/>
      <c r="PNJ8" s="1434"/>
      <c r="PNK8" s="1434"/>
      <c r="PNL8" s="1434"/>
      <c r="PNM8" s="1434"/>
      <c r="PNN8" s="1434"/>
      <c r="PNO8" s="1434"/>
      <c r="PNP8" s="1434"/>
      <c r="PNQ8" s="1434"/>
      <c r="PNR8" s="1434"/>
      <c r="PNS8" s="1434"/>
      <c r="PNT8" s="1434"/>
      <c r="PNU8" s="1434"/>
      <c r="PNV8" s="1434"/>
      <c r="PNW8" s="1434"/>
      <c r="PNX8" s="1434"/>
      <c r="PNY8" s="1434"/>
      <c r="PNZ8" s="1434"/>
      <c r="POA8" s="1434"/>
      <c r="POB8" s="1434"/>
      <c r="POC8" s="1434"/>
      <c r="POD8" s="1434"/>
      <c r="POE8" s="1434"/>
      <c r="POF8" s="1434"/>
      <c r="POG8" s="1434"/>
      <c r="POH8" s="1434"/>
      <c r="POI8" s="1434"/>
      <c r="POJ8" s="1434"/>
      <c r="POK8" s="1434"/>
      <c r="POL8" s="1434"/>
      <c r="POM8" s="1434"/>
      <c r="PON8" s="1434"/>
      <c r="POO8" s="1434"/>
      <c r="POP8" s="1434"/>
      <c r="POQ8" s="1434"/>
      <c r="POR8" s="1434"/>
      <c r="POS8" s="1434"/>
      <c r="POT8" s="1434"/>
      <c r="POU8" s="1434"/>
      <c r="POV8" s="1434"/>
      <c r="POW8" s="1434"/>
      <c r="POX8" s="1434"/>
      <c r="POY8" s="1434"/>
      <c r="POZ8" s="1434"/>
      <c r="PPA8" s="1434"/>
      <c r="PPB8" s="1434"/>
      <c r="PPC8" s="1434"/>
      <c r="PPD8" s="1434"/>
      <c r="PPE8" s="1434"/>
      <c r="PPF8" s="1434"/>
      <c r="PPG8" s="1434"/>
      <c r="PPH8" s="1434"/>
      <c r="PPI8" s="1434"/>
      <c r="PPJ8" s="1434"/>
      <c r="PPK8" s="1434"/>
      <c r="PPL8" s="1434"/>
      <c r="PPM8" s="1434"/>
      <c r="PPN8" s="1434"/>
      <c r="PPO8" s="1434"/>
      <c r="PPP8" s="1434"/>
      <c r="PPQ8" s="1434"/>
      <c r="PPR8" s="1434"/>
      <c r="PPS8" s="1434"/>
      <c r="PPT8" s="1434"/>
      <c r="PPU8" s="1434"/>
      <c r="PPV8" s="1434"/>
      <c r="PPW8" s="1434"/>
      <c r="PPX8" s="1434"/>
      <c r="PPY8" s="1434"/>
      <c r="PPZ8" s="1434"/>
      <c r="PQA8" s="1434"/>
      <c r="PQB8" s="1434"/>
      <c r="PQC8" s="1434"/>
      <c r="PQD8" s="1434"/>
      <c r="PQE8" s="1434"/>
      <c r="PQF8" s="1434"/>
      <c r="PQG8" s="1434"/>
      <c r="PQH8" s="1434"/>
      <c r="PQI8" s="1434"/>
      <c r="PQJ8" s="1434"/>
      <c r="PQK8" s="1434"/>
      <c r="PQL8" s="1434"/>
      <c r="PQM8" s="1434"/>
      <c r="PQN8" s="1434"/>
      <c r="PQO8" s="1434"/>
      <c r="PQP8" s="1434"/>
      <c r="PQQ8" s="1434"/>
      <c r="PQR8" s="1434"/>
      <c r="PQS8" s="1434"/>
      <c r="PQT8" s="1434"/>
      <c r="PQU8" s="1434"/>
      <c r="PQV8" s="1434"/>
      <c r="PQW8" s="1434"/>
      <c r="PQX8" s="1434"/>
      <c r="PQY8" s="1434"/>
      <c r="PQZ8" s="1434"/>
      <c r="PRA8" s="1434"/>
      <c r="PRB8" s="1434"/>
      <c r="PRC8" s="1434"/>
      <c r="PRD8" s="1434"/>
      <c r="PRE8" s="1434"/>
      <c r="PRF8" s="1434"/>
      <c r="PRG8" s="1434"/>
      <c r="PRH8" s="1434"/>
      <c r="PRI8" s="1434"/>
      <c r="PRJ8" s="1434"/>
      <c r="PRK8" s="1434"/>
      <c r="PRL8" s="1434"/>
      <c r="PRM8" s="1434"/>
      <c r="PRN8" s="1434"/>
      <c r="PRO8" s="1434"/>
      <c r="PRP8" s="1434"/>
      <c r="PRQ8" s="1434"/>
      <c r="PRR8" s="1434"/>
      <c r="PRS8" s="1434"/>
      <c r="PRT8" s="1434"/>
      <c r="PRU8" s="1434"/>
      <c r="PRV8" s="1434"/>
      <c r="PRW8" s="1434"/>
      <c r="PRX8" s="1434"/>
      <c r="PRY8" s="1434"/>
      <c r="PRZ8" s="1434"/>
      <c r="PSA8" s="1434"/>
      <c r="PSB8" s="1434"/>
      <c r="PSC8" s="1434"/>
      <c r="PSD8" s="1434"/>
      <c r="PSE8" s="1434"/>
      <c r="PSF8" s="1434"/>
      <c r="PSG8" s="1434"/>
      <c r="PSH8" s="1434"/>
      <c r="PSI8" s="1434"/>
      <c r="PSJ8" s="1434"/>
      <c r="PSK8" s="1434"/>
      <c r="PSL8" s="1434"/>
      <c r="PSM8" s="1434"/>
      <c r="PSN8" s="1434"/>
      <c r="PSO8" s="1434"/>
      <c r="PSP8" s="1434"/>
      <c r="PSQ8" s="1434"/>
      <c r="PSR8" s="1434"/>
      <c r="PSS8" s="1434"/>
      <c r="PST8" s="1434"/>
      <c r="PSU8" s="1434"/>
      <c r="PSV8" s="1434"/>
      <c r="PSW8" s="1434"/>
      <c r="PSX8" s="1434"/>
      <c r="PSY8" s="1434"/>
      <c r="PSZ8" s="1434"/>
      <c r="PTA8" s="1434"/>
      <c r="PTB8" s="1434"/>
      <c r="PTC8" s="1434"/>
      <c r="PTD8" s="1434"/>
      <c r="PTE8" s="1434"/>
      <c r="PTF8" s="1434"/>
      <c r="PTG8" s="1434"/>
      <c r="PTH8" s="1434"/>
      <c r="PTI8" s="1434"/>
      <c r="PTJ8" s="1434"/>
      <c r="PTK8" s="1434"/>
      <c r="PTL8" s="1434"/>
      <c r="PTM8" s="1434"/>
      <c r="PTN8" s="1434"/>
      <c r="PTO8" s="1434"/>
      <c r="PTP8" s="1434"/>
      <c r="PTQ8" s="1434"/>
      <c r="PTR8" s="1434"/>
      <c r="PTS8" s="1434"/>
      <c r="PTT8" s="1434"/>
      <c r="PTU8" s="1434"/>
      <c r="PTV8" s="1434"/>
      <c r="PTW8" s="1434"/>
      <c r="PTX8" s="1434"/>
      <c r="PTY8" s="1434"/>
      <c r="PTZ8" s="1434"/>
      <c r="PUA8" s="1434"/>
      <c r="PUB8" s="1434"/>
      <c r="PUC8" s="1434"/>
      <c r="PUD8" s="1434"/>
      <c r="PUE8" s="1434"/>
      <c r="PUF8" s="1434"/>
      <c r="PUG8" s="1434"/>
      <c r="PUH8" s="1434"/>
      <c r="PUI8" s="1434"/>
      <c r="PUJ8" s="1434"/>
      <c r="PUK8" s="1434"/>
      <c r="PUL8" s="1434"/>
      <c r="PUM8" s="1434"/>
      <c r="PUN8" s="1434"/>
      <c r="PUO8" s="1434"/>
      <c r="PUP8" s="1434"/>
      <c r="PUQ8" s="1434"/>
      <c r="PUR8" s="1434"/>
      <c r="PUS8" s="1434"/>
      <c r="PUT8" s="1434"/>
      <c r="PUU8" s="1434"/>
      <c r="PUV8" s="1434"/>
      <c r="PUW8" s="1434"/>
      <c r="PUX8" s="1434"/>
      <c r="PUY8" s="1434"/>
      <c r="PUZ8" s="1434"/>
      <c r="PVA8" s="1434"/>
      <c r="PVB8" s="1434"/>
      <c r="PVC8" s="1434"/>
      <c r="PVD8" s="1434"/>
      <c r="PVE8" s="1434"/>
      <c r="PVF8" s="1434"/>
      <c r="PVG8" s="1434"/>
      <c r="PVH8" s="1434"/>
      <c r="PVI8" s="1434"/>
      <c r="PVJ8" s="1434"/>
      <c r="PVK8" s="1434"/>
      <c r="PVL8" s="1434"/>
      <c r="PVM8" s="1434"/>
      <c r="PVN8" s="1434"/>
      <c r="PVO8" s="1434"/>
      <c r="PVP8" s="1434"/>
      <c r="PVQ8" s="1434"/>
      <c r="PVR8" s="1434"/>
      <c r="PVS8" s="1434"/>
      <c r="PVT8" s="1434"/>
      <c r="PVU8" s="1434"/>
      <c r="PVV8" s="1434"/>
      <c r="PVW8" s="1434"/>
      <c r="PVX8" s="1434"/>
      <c r="PVY8" s="1434"/>
      <c r="PVZ8" s="1434"/>
      <c r="PWA8" s="1434"/>
      <c r="PWB8" s="1434"/>
      <c r="PWC8" s="1434"/>
      <c r="PWD8" s="1434"/>
      <c r="PWE8" s="1434"/>
      <c r="PWF8" s="1434"/>
      <c r="PWG8" s="1434"/>
      <c r="PWH8" s="1434"/>
      <c r="PWI8" s="1434"/>
      <c r="PWJ8" s="1434"/>
      <c r="PWK8" s="1434"/>
      <c r="PWL8" s="1434"/>
      <c r="PWM8" s="1434"/>
      <c r="PWN8" s="1434"/>
      <c r="PWO8" s="1434"/>
      <c r="PWP8" s="1434"/>
      <c r="PWQ8" s="1434"/>
      <c r="PWR8" s="1434"/>
      <c r="PWS8" s="1434"/>
      <c r="PWT8" s="1434"/>
      <c r="PWU8" s="1434"/>
      <c r="PWV8" s="1434"/>
      <c r="PWW8" s="1434"/>
      <c r="PWX8" s="1434"/>
      <c r="PWY8" s="1434"/>
      <c r="PWZ8" s="1434"/>
      <c r="PXA8" s="1434"/>
      <c r="PXB8" s="1434"/>
      <c r="PXC8" s="1434"/>
      <c r="PXD8" s="1434"/>
      <c r="PXE8" s="1434"/>
      <c r="PXF8" s="1434"/>
      <c r="PXG8" s="1434"/>
      <c r="PXH8" s="1434"/>
      <c r="PXI8" s="1434"/>
      <c r="PXJ8" s="1434"/>
      <c r="PXK8" s="1434"/>
      <c r="PXL8" s="1434"/>
      <c r="PXM8" s="1434"/>
      <c r="PXN8" s="1434"/>
      <c r="PXO8" s="1434"/>
      <c r="PXP8" s="1434"/>
      <c r="PXQ8" s="1434"/>
      <c r="PXR8" s="1434"/>
      <c r="PXS8" s="1434"/>
      <c r="PXT8" s="1434"/>
      <c r="PXU8" s="1434"/>
      <c r="PXV8" s="1434"/>
      <c r="PXW8" s="1434"/>
      <c r="PXX8" s="1434"/>
      <c r="PXY8" s="1434"/>
      <c r="PXZ8" s="1434"/>
      <c r="PYA8" s="1434"/>
      <c r="PYB8" s="1434"/>
      <c r="PYC8" s="1434"/>
      <c r="PYD8" s="1434"/>
      <c r="PYE8" s="1434"/>
      <c r="PYF8" s="1434"/>
      <c r="PYG8" s="1434"/>
      <c r="PYH8" s="1434"/>
      <c r="PYI8" s="1434"/>
      <c r="PYJ8" s="1434"/>
      <c r="PYK8" s="1434"/>
      <c r="PYL8" s="1434"/>
      <c r="PYM8" s="1434"/>
      <c r="PYN8" s="1434"/>
      <c r="PYO8" s="1434"/>
      <c r="PYP8" s="1434"/>
      <c r="PYQ8" s="1434"/>
      <c r="PYR8" s="1434"/>
      <c r="PYS8" s="1434"/>
      <c r="PYT8" s="1434"/>
      <c r="PYU8" s="1434"/>
      <c r="PYV8" s="1434"/>
      <c r="PYW8" s="1434"/>
      <c r="PYX8" s="1434"/>
      <c r="PYY8" s="1434"/>
      <c r="PYZ8" s="1434"/>
      <c r="PZA8" s="1434"/>
      <c r="PZB8" s="1434"/>
      <c r="PZC8" s="1434"/>
      <c r="PZD8" s="1434"/>
      <c r="PZE8" s="1434"/>
      <c r="PZF8" s="1434"/>
      <c r="PZG8" s="1434"/>
      <c r="PZH8" s="1434"/>
      <c r="PZI8" s="1434"/>
      <c r="PZJ8" s="1434"/>
      <c r="PZK8" s="1434"/>
      <c r="PZL8" s="1434"/>
      <c r="PZM8" s="1434"/>
      <c r="PZN8" s="1434"/>
      <c r="PZO8" s="1434"/>
      <c r="PZP8" s="1434"/>
      <c r="PZQ8" s="1434"/>
      <c r="PZR8" s="1434"/>
      <c r="PZS8" s="1434"/>
      <c r="PZT8" s="1434"/>
      <c r="PZU8" s="1434"/>
      <c r="PZV8" s="1434"/>
      <c r="PZW8" s="1434"/>
      <c r="PZX8" s="1434"/>
      <c r="PZY8" s="1434"/>
      <c r="PZZ8" s="1434"/>
      <c r="QAA8" s="1434"/>
      <c r="QAB8" s="1434"/>
      <c r="QAC8" s="1434"/>
      <c r="QAD8" s="1434"/>
      <c r="QAE8" s="1434"/>
      <c r="QAF8" s="1434"/>
      <c r="QAG8" s="1434"/>
      <c r="QAH8" s="1434"/>
      <c r="QAI8" s="1434"/>
      <c r="QAJ8" s="1434"/>
      <c r="QAK8" s="1434"/>
      <c r="QAL8" s="1434"/>
      <c r="QAM8" s="1434"/>
      <c r="QAN8" s="1434"/>
      <c r="QAO8" s="1434"/>
      <c r="QAP8" s="1434"/>
      <c r="QAQ8" s="1434"/>
      <c r="QAR8" s="1434"/>
      <c r="QAS8" s="1434"/>
      <c r="QAT8" s="1434"/>
      <c r="QAU8" s="1434"/>
      <c r="QAV8" s="1434"/>
      <c r="QAW8" s="1434"/>
      <c r="QAX8" s="1434"/>
      <c r="QAY8" s="1434"/>
      <c r="QAZ8" s="1434"/>
      <c r="QBA8" s="1434"/>
      <c r="QBB8" s="1434"/>
      <c r="QBC8" s="1434"/>
      <c r="QBD8" s="1434"/>
      <c r="QBE8" s="1434"/>
      <c r="QBF8" s="1434"/>
      <c r="QBG8" s="1434"/>
      <c r="QBH8" s="1434"/>
      <c r="QBI8" s="1434"/>
      <c r="QBJ8" s="1434"/>
      <c r="QBK8" s="1434"/>
      <c r="QBL8" s="1434"/>
      <c r="QBM8" s="1434"/>
      <c r="QBN8" s="1434"/>
      <c r="QBO8" s="1434"/>
      <c r="QBP8" s="1434"/>
      <c r="QBQ8" s="1434"/>
      <c r="QBR8" s="1434"/>
      <c r="QBS8" s="1434"/>
      <c r="QBT8" s="1434"/>
      <c r="QBU8" s="1434"/>
      <c r="QBV8" s="1434"/>
      <c r="QBW8" s="1434"/>
      <c r="QBX8" s="1434"/>
      <c r="QBY8" s="1434"/>
      <c r="QBZ8" s="1434"/>
      <c r="QCA8" s="1434"/>
      <c r="QCB8" s="1434"/>
      <c r="QCC8" s="1434"/>
      <c r="QCD8" s="1434"/>
      <c r="QCE8" s="1434"/>
      <c r="QCF8" s="1434"/>
      <c r="QCG8" s="1434"/>
      <c r="QCH8" s="1434"/>
      <c r="QCI8" s="1434"/>
      <c r="QCJ8" s="1434"/>
      <c r="QCK8" s="1434"/>
      <c r="QCL8" s="1434"/>
      <c r="QCM8" s="1434"/>
      <c r="QCN8" s="1434"/>
      <c r="QCO8" s="1434"/>
      <c r="QCP8" s="1434"/>
      <c r="QCQ8" s="1434"/>
      <c r="QCR8" s="1434"/>
      <c r="QCS8" s="1434"/>
      <c r="QCT8" s="1434"/>
      <c r="QCU8" s="1434"/>
      <c r="QCV8" s="1434"/>
      <c r="QCW8" s="1434"/>
      <c r="QCX8" s="1434"/>
      <c r="QCY8" s="1434"/>
      <c r="QCZ8" s="1434"/>
      <c r="QDA8" s="1434"/>
      <c r="QDB8" s="1434"/>
      <c r="QDC8" s="1434"/>
      <c r="QDD8" s="1434"/>
      <c r="QDE8" s="1434"/>
      <c r="QDF8" s="1434"/>
      <c r="QDG8" s="1434"/>
      <c r="QDH8" s="1434"/>
      <c r="QDI8" s="1434"/>
      <c r="QDJ8" s="1434"/>
      <c r="QDK8" s="1434"/>
      <c r="QDL8" s="1434"/>
      <c r="QDM8" s="1434"/>
      <c r="QDN8" s="1434"/>
      <c r="QDO8" s="1434"/>
      <c r="QDP8" s="1434"/>
      <c r="QDQ8" s="1434"/>
      <c r="QDR8" s="1434"/>
      <c r="QDS8" s="1434"/>
      <c r="QDT8" s="1434"/>
      <c r="QDU8" s="1434"/>
      <c r="QDV8" s="1434"/>
      <c r="QDW8" s="1434"/>
      <c r="QDX8" s="1434"/>
      <c r="QDY8" s="1434"/>
      <c r="QDZ8" s="1434"/>
      <c r="QEA8" s="1434"/>
      <c r="QEB8" s="1434"/>
      <c r="QEC8" s="1434"/>
      <c r="QED8" s="1434"/>
      <c r="QEE8" s="1434"/>
      <c r="QEF8" s="1434"/>
      <c r="QEG8" s="1434"/>
      <c r="QEH8" s="1434"/>
      <c r="QEI8" s="1434"/>
      <c r="QEJ8" s="1434"/>
      <c r="QEK8" s="1434"/>
      <c r="QEL8" s="1434"/>
      <c r="QEM8" s="1434"/>
      <c r="QEN8" s="1434"/>
      <c r="QEO8" s="1434"/>
      <c r="QEP8" s="1434"/>
      <c r="QEQ8" s="1434"/>
      <c r="QER8" s="1434"/>
      <c r="QES8" s="1434"/>
      <c r="QET8" s="1434"/>
      <c r="QEU8" s="1434"/>
      <c r="QEV8" s="1434"/>
      <c r="QEW8" s="1434"/>
      <c r="QEX8" s="1434"/>
      <c r="QEY8" s="1434"/>
      <c r="QEZ8" s="1434"/>
      <c r="QFA8" s="1434"/>
      <c r="QFB8" s="1434"/>
      <c r="QFC8" s="1434"/>
      <c r="QFD8" s="1434"/>
      <c r="QFE8" s="1434"/>
      <c r="QFF8" s="1434"/>
      <c r="QFG8" s="1434"/>
      <c r="QFH8" s="1434"/>
      <c r="QFI8" s="1434"/>
      <c r="QFJ8" s="1434"/>
      <c r="QFK8" s="1434"/>
      <c r="QFL8" s="1434"/>
      <c r="QFM8" s="1434"/>
      <c r="QFN8" s="1434"/>
      <c r="QFO8" s="1434"/>
      <c r="QFP8" s="1434"/>
      <c r="QFQ8" s="1434"/>
      <c r="QFR8" s="1434"/>
      <c r="QFS8" s="1434"/>
      <c r="QFT8" s="1434"/>
      <c r="QFU8" s="1434"/>
      <c r="QFV8" s="1434"/>
      <c r="QFW8" s="1434"/>
      <c r="QFX8" s="1434"/>
      <c r="QFY8" s="1434"/>
      <c r="QFZ8" s="1434"/>
      <c r="QGA8" s="1434"/>
      <c r="QGB8" s="1434"/>
      <c r="QGC8" s="1434"/>
      <c r="QGD8" s="1434"/>
      <c r="QGE8" s="1434"/>
      <c r="QGF8" s="1434"/>
      <c r="QGG8" s="1434"/>
      <c r="QGH8" s="1434"/>
      <c r="QGI8" s="1434"/>
      <c r="QGJ8" s="1434"/>
      <c r="QGK8" s="1434"/>
      <c r="QGL8" s="1434"/>
      <c r="QGM8" s="1434"/>
      <c r="QGN8" s="1434"/>
      <c r="QGO8" s="1434"/>
      <c r="QGP8" s="1434"/>
      <c r="QGQ8" s="1434"/>
      <c r="QGR8" s="1434"/>
      <c r="QGS8" s="1434"/>
      <c r="QGT8" s="1434"/>
      <c r="QGU8" s="1434"/>
      <c r="QGV8" s="1434"/>
      <c r="QGW8" s="1434"/>
      <c r="QGX8" s="1434"/>
      <c r="QGY8" s="1434"/>
      <c r="QGZ8" s="1434"/>
      <c r="QHA8" s="1434"/>
      <c r="QHB8" s="1434"/>
      <c r="QHC8" s="1434"/>
      <c r="QHD8" s="1434"/>
      <c r="QHE8" s="1434"/>
      <c r="QHF8" s="1434"/>
      <c r="QHG8" s="1434"/>
      <c r="QHH8" s="1434"/>
      <c r="QHI8" s="1434"/>
      <c r="QHJ8" s="1434"/>
      <c r="QHK8" s="1434"/>
      <c r="QHL8" s="1434"/>
      <c r="QHM8" s="1434"/>
      <c r="QHN8" s="1434"/>
      <c r="QHO8" s="1434"/>
      <c r="QHP8" s="1434"/>
      <c r="QHQ8" s="1434"/>
      <c r="QHR8" s="1434"/>
      <c r="QHS8" s="1434"/>
      <c r="QHT8" s="1434"/>
      <c r="QHU8" s="1434"/>
      <c r="QHV8" s="1434"/>
      <c r="QHW8" s="1434"/>
      <c r="QHX8" s="1434"/>
      <c r="QHY8" s="1434"/>
      <c r="QHZ8" s="1434"/>
      <c r="QIA8" s="1434"/>
      <c r="QIB8" s="1434"/>
      <c r="QIC8" s="1434"/>
      <c r="QID8" s="1434"/>
      <c r="QIE8" s="1434"/>
      <c r="QIF8" s="1434"/>
      <c r="QIG8" s="1434"/>
      <c r="QIH8" s="1434"/>
      <c r="QII8" s="1434"/>
      <c r="QIJ8" s="1434"/>
      <c r="QIK8" s="1434"/>
      <c r="QIL8" s="1434"/>
      <c r="QIM8" s="1434"/>
      <c r="QIN8" s="1434"/>
      <c r="QIO8" s="1434"/>
      <c r="QIP8" s="1434"/>
      <c r="QIQ8" s="1434"/>
      <c r="QIR8" s="1434"/>
      <c r="QIS8" s="1434"/>
      <c r="QIT8" s="1434"/>
      <c r="QIU8" s="1434"/>
      <c r="QIV8" s="1434"/>
      <c r="QIW8" s="1434"/>
      <c r="QIX8" s="1434"/>
      <c r="QIY8" s="1434"/>
      <c r="QIZ8" s="1434"/>
      <c r="QJA8" s="1434"/>
      <c r="QJB8" s="1434"/>
      <c r="QJC8" s="1434"/>
      <c r="QJD8" s="1434"/>
      <c r="QJE8" s="1434"/>
      <c r="QJF8" s="1434"/>
      <c r="QJG8" s="1434"/>
      <c r="QJH8" s="1434"/>
      <c r="QJI8" s="1434"/>
      <c r="QJJ8" s="1434"/>
      <c r="QJK8" s="1434"/>
      <c r="QJL8" s="1434"/>
      <c r="QJM8" s="1434"/>
      <c r="QJN8" s="1434"/>
      <c r="QJO8" s="1434"/>
      <c r="QJP8" s="1434"/>
      <c r="QJQ8" s="1434"/>
      <c r="QJR8" s="1434"/>
      <c r="QJS8" s="1434"/>
      <c r="QJT8" s="1434"/>
      <c r="QJU8" s="1434"/>
      <c r="QJV8" s="1434"/>
      <c r="QJW8" s="1434"/>
      <c r="QJX8" s="1434"/>
      <c r="QJY8" s="1434"/>
      <c r="QJZ8" s="1434"/>
      <c r="QKA8" s="1434"/>
      <c r="QKB8" s="1434"/>
      <c r="QKC8" s="1434"/>
      <c r="QKD8" s="1434"/>
      <c r="QKE8" s="1434"/>
      <c r="QKF8" s="1434"/>
      <c r="QKG8" s="1434"/>
      <c r="QKH8" s="1434"/>
      <c r="QKI8" s="1434"/>
      <c r="QKJ8" s="1434"/>
      <c r="QKK8" s="1434"/>
      <c r="QKL8" s="1434"/>
      <c r="QKM8" s="1434"/>
      <c r="QKN8" s="1434"/>
      <c r="QKO8" s="1434"/>
      <c r="QKP8" s="1434"/>
      <c r="QKQ8" s="1434"/>
      <c r="QKR8" s="1434"/>
      <c r="QKS8" s="1434"/>
      <c r="QKT8" s="1434"/>
      <c r="QKU8" s="1434"/>
      <c r="QKV8" s="1434"/>
      <c r="QKW8" s="1434"/>
      <c r="QKX8" s="1434"/>
      <c r="QKY8" s="1434"/>
      <c r="QKZ8" s="1434"/>
      <c r="QLA8" s="1434"/>
      <c r="QLB8" s="1434"/>
      <c r="QLC8" s="1434"/>
      <c r="QLD8" s="1434"/>
      <c r="QLE8" s="1434"/>
      <c r="QLF8" s="1434"/>
      <c r="QLG8" s="1434"/>
      <c r="QLH8" s="1434"/>
      <c r="QLI8" s="1434"/>
      <c r="QLJ8" s="1434"/>
      <c r="QLK8" s="1434"/>
      <c r="QLL8" s="1434"/>
      <c r="QLM8" s="1434"/>
      <c r="QLN8" s="1434"/>
      <c r="QLO8" s="1434"/>
      <c r="QLP8" s="1434"/>
      <c r="QLQ8" s="1434"/>
      <c r="QLR8" s="1434"/>
      <c r="QLS8" s="1434"/>
      <c r="QLT8" s="1434"/>
      <c r="QLU8" s="1434"/>
      <c r="QLV8" s="1434"/>
      <c r="QLW8" s="1434"/>
      <c r="QLX8" s="1434"/>
      <c r="QLY8" s="1434"/>
      <c r="QLZ8" s="1434"/>
      <c r="QMA8" s="1434"/>
      <c r="QMB8" s="1434"/>
      <c r="QMC8" s="1434"/>
      <c r="QMD8" s="1434"/>
      <c r="QME8" s="1434"/>
      <c r="QMF8" s="1434"/>
      <c r="QMG8" s="1434"/>
      <c r="QMH8" s="1434"/>
      <c r="QMI8" s="1434"/>
      <c r="QMJ8" s="1434"/>
      <c r="QMK8" s="1434"/>
      <c r="QML8" s="1434"/>
      <c r="QMM8" s="1434"/>
      <c r="QMN8" s="1434"/>
      <c r="QMO8" s="1434"/>
      <c r="QMP8" s="1434"/>
      <c r="QMQ8" s="1434"/>
      <c r="QMR8" s="1434"/>
      <c r="QMS8" s="1434"/>
      <c r="QMT8" s="1434"/>
      <c r="QMU8" s="1434"/>
      <c r="QMV8" s="1434"/>
      <c r="QMW8" s="1434"/>
      <c r="QMX8" s="1434"/>
      <c r="QMY8" s="1434"/>
      <c r="QMZ8" s="1434"/>
      <c r="QNA8" s="1434"/>
      <c r="QNB8" s="1434"/>
      <c r="QNC8" s="1434"/>
      <c r="QND8" s="1434"/>
      <c r="QNE8" s="1434"/>
      <c r="QNF8" s="1434"/>
      <c r="QNG8" s="1434"/>
      <c r="QNH8" s="1434"/>
      <c r="QNI8" s="1434"/>
      <c r="QNJ8" s="1434"/>
      <c r="QNK8" s="1434"/>
      <c r="QNL8" s="1434"/>
      <c r="QNM8" s="1434"/>
      <c r="QNN8" s="1434"/>
      <c r="QNO8" s="1434"/>
      <c r="QNP8" s="1434"/>
      <c r="QNQ8" s="1434"/>
      <c r="QNR8" s="1434"/>
      <c r="QNS8" s="1434"/>
      <c r="QNT8" s="1434"/>
      <c r="QNU8" s="1434"/>
      <c r="QNV8" s="1434"/>
      <c r="QNW8" s="1434"/>
      <c r="QNX8" s="1434"/>
      <c r="QNY8" s="1434"/>
      <c r="QNZ8" s="1434"/>
      <c r="QOA8" s="1434"/>
      <c r="QOB8" s="1434"/>
      <c r="QOC8" s="1434"/>
      <c r="QOD8" s="1434"/>
      <c r="QOE8" s="1434"/>
      <c r="QOF8" s="1434"/>
      <c r="QOG8" s="1434"/>
      <c r="QOH8" s="1434"/>
      <c r="QOI8" s="1434"/>
      <c r="QOJ8" s="1434"/>
      <c r="QOK8" s="1434"/>
      <c r="QOL8" s="1434"/>
      <c r="QOM8" s="1434"/>
      <c r="QON8" s="1434"/>
      <c r="QOO8" s="1434"/>
      <c r="QOP8" s="1434"/>
      <c r="QOQ8" s="1434"/>
      <c r="QOR8" s="1434"/>
      <c r="QOS8" s="1434"/>
      <c r="QOT8" s="1434"/>
      <c r="QOU8" s="1434"/>
      <c r="QOV8" s="1434"/>
      <c r="QOW8" s="1434"/>
      <c r="QOX8" s="1434"/>
      <c r="QOY8" s="1434"/>
      <c r="QOZ8" s="1434"/>
      <c r="QPA8" s="1434"/>
      <c r="QPB8" s="1434"/>
      <c r="QPC8" s="1434"/>
      <c r="QPD8" s="1434"/>
      <c r="QPE8" s="1434"/>
      <c r="QPF8" s="1434"/>
      <c r="QPG8" s="1434"/>
      <c r="QPH8" s="1434"/>
      <c r="QPI8" s="1434"/>
      <c r="QPJ8" s="1434"/>
      <c r="QPK8" s="1434"/>
      <c r="QPL8" s="1434"/>
      <c r="QPM8" s="1434"/>
      <c r="QPN8" s="1434"/>
      <c r="QPO8" s="1434"/>
      <c r="QPP8" s="1434"/>
      <c r="QPQ8" s="1434"/>
      <c r="QPR8" s="1434"/>
      <c r="QPS8" s="1434"/>
      <c r="QPT8" s="1434"/>
      <c r="QPU8" s="1434"/>
      <c r="QPV8" s="1434"/>
      <c r="QPW8" s="1434"/>
      <c r="QPX8" s="1434"/>
      <c r="QPY8" s="1434"/>
      <c r="QPZ8" s="1434"/>
      <c r="QQA8" s="1434"/>
      <c r="QQB8" s="1434"/>
      <c r="QQC8" s="1434"/>
      <c r="QQD8" s="1434"/>
      <c r="QQE8" s="1434"/>
      <c r="QQF8" s="1434"/>
      <c r="QQG8" s="1434"/>
      <c r="QQH8" s="1434"/>
      <c r="QQI8" s="1434"/>
      <c r="QQJ8" s="1434"/>
      <c r="QQK8" s="1434"/>
      <c r="QQL8" s="1434"/>
      <c r="QQM8" s="1434"/>
      <c r="QQN8" s="1434"/>
      <c r="QQO8" s="1434"/>
      <c r="QQP8" s="1434"/>
      <c r="QQQ8" s="1434"/>
      <c r="QQR8" s="1434"/>
      <c r="QQS8" s="1434"/>
      <c r="QQT8" s="1434"/>
      <c r="QQU8" s="1434"/>
      <c r="QQV8" s="1434"/>
      <c r="QQW8" s="1434"/>
      <c r="QQX8" s="1434"/>
      <c r="QQY8" s="1434"/>
      <c r="QQZ8" s="1434"/>
      <c r="QRA8" s="1434"/>
      <c r="QRB8" s="1434"/>
      <c r="QRC8" s="1434"/>
      <c r="QRD8" s="1434"/>
      <c r="QRE8" s="1434"/>
      <c r="QRF8" s="1434"/>
      <c r="QRG8" s="1434"/>
      <c r="QRH8" s="1434"/>
      <c r="QRI8" s="1434"/>
      <c r="QRJ8" s="1434"/>
      <c r="QRK8" s="1434"/>
      <c r="QRL8" s="1434"/>
      <c r="QRM8" s="1434"/>
      <c r="QRN8" s="1434"/>
      <c r="QRO8" s="1434"/>
      <c r="QRP8" s="1434"/>
      <c r="QRQ8" s="1434"/>
      <c r="QRR8" s="1434"/>
      <c r="QRS8" s="1434"/>
      <c r="QRT8" s="1434"/>
      <c r="QRU8" s="1434"/>
      <c r="QRV8" s="1434"/>
      <c r="QRW8" s="1434"/>
      <c r="QRX8" s="1434"/>
      <c r="QRY8" s="1434"/>
      <c r="QRZ8" s="1434"/>
      <c r="QSA8" s="1434"/>
      <c r="QSB8" s="1434"/>
      <c r="QSC8" s="1434"/>
      <c r="QSD8" s="1434"/>
      <c r="QSE8" s="1434"/>
      <c r="QSF8" s="1434"/>
      <c r="QSG8" s="1434"/>
      <c r="QSH8" s="1434"/>
      <c r="QSI8" s="1434"/>
      <c r="QSJ8" s="1434"/>
      <c r="QSK8" s="1434"/>
      <c r="QSL8" s="1434"/>
      <c r="QSM8" s="1434"/>
      <c r="QSN8" s="1434"/>
      <c r="QSO8" s="1434"/>
      <c r="QSP8" s="1434"/>
      <c r="QSQ8" s="1434"/>
      <c r="QSR8" s="1434"/>
      <c r="QSS8" s="1434"/>
      <c r="QST8" s="1434"/>
      <c r="QSU8" s="1434"/>
      <c r="QSV8" s="1434"/>
      <c r="QSW8" s="1434"/>
      <c r="QSX8" s="1434"/>
      <c r="QSY8" s="1434"/>
      <c r="QSZ8" s="1434"/>
      <c r="QTA8" s="1434"/>
      <c r="QTB8" s="1434"/>
      <c r="QTC8" s="1434"/>
      <c r="QTD8" s="1434"/>
      <c r="QTE8" s="1434"/>
      <c r="QTF8" s="1434"/>
      <c r="QTG8" s="1434"/>
      <c r="QTH8" s="1434"/>
      <c r="QTI8" s="1434"/>
      <c r="QTJ8" s="1434"/>
      <c r="QTK8" s="1434"/>
      <c r="QTL8" s="1434"/>
      <c r="QTM8" s="1434"/>
      <c r="QTN8" s="1434"/>
      <c r="QTO8" s="1434"/>
      <c r="QTP8" s="1434"/>
      <c r="QTQ8" s="1434"/>
      <c r="QTR8" s="1434"/>
      <c r="QTS8" s="1434"/>
      <c r="QTT8" s="1434"/>
      <c r="QTU8" s="1434"/>
      <c r="QTV8" s="1434"/>
      <c r="QTW8" s="1434"/>
      <c r="QTX8" s="1434"/>
      <c r="QTY8" s="1434"/>
      <c r="QTZ8" s="1434"/>
      <c r="QUA8" s="1434"/>
      <c r="QUB8" s="1434"/>
      <c r="QUC8" s="1434"/>
      <c r="QUD8" s="1434"/>
      <c r="QUE8" s="1434"/>
      <c r="QUF8" s="1434"/>
      <c r="QUG8" s="1434"/>
      <c r="QUH8" s="1434"/>
      <c r="QUI8" s="1434"/>
      <c r="QUJ8" s="1434"/>
      <c r="QUK8" s="1434"/>
      <c r="QUL8" s="1434"/>
      <c r="QUM8" s="1434"/>
      <c r="QUN8" s="1434"/>
      <c r="QUO8" s="1434"/>
      <c r="QUP8" s="1434"/>
      <c r="QUQ8" s="1434"/>
      <c r="QUR8" s="1434"/>
      <c r="QUS8" s="1434"/>
      <c r="QUT8" s="1434"/>
      <c r="QUU8" s="1434"/>
      <c r="QUV8" s="1434"/>
      <c r="QUW8" s="1434"/>
      <c r="QUX8" s="1434"/>
      <c r="QUY8" s="1434"/>
      <c r="QUZ8" s="1434"/>
      <c r="QVA8" s="1434"/>
      <c r="QVB8" s="1434"/>
      <c r="QVC8" s="1434"/>
      <c r="QVD8" s="1434"/>
      <c r="QVE8" s="1434"/>
      <c r="QVF8" s="1434"/>
      <c r="QVG8" s="1434"/>
      <c r="QVH8" s="1434"/>
      <c r="QVI8" s="1434"/>
      <c r="QVJ8" s="1434"/>
      <c r="QVK8" s="1434"/>
      <c r="QVL8" s="1434"/>
      <c r="QVM8" s="1434"/>
      <c r="QVN8" s="1434"/>
      <c r="QVO8" s="1434"/>
      <c r="QVP8" s="1434"/>
      <c r="QVQ8" s="1434"/>
      <c r="QVR8" s="1434"/>
      <c r="QVS8" s="1434"/>
      <c r="QVT8" s="1434"/>
      <c r="QVU8" s="1434"/>
      <c r="QVV8" s="1434"/>
      <c r="QVW8" s="1434"/>
      <c r="QVX8" s="1434"/>
      <c r="QVY8" s="1434"/>
      <c r="QVZ8" s="1434"/>
      <c r="QWA8" s="1434"/>
      <c r="QWB8" s="1434"/>
      <c r="QWC8" s="1434"/>
      <c r="QWD8" s="1434"/>
      <c r="QWE8" s="1434"/>
      <c r="QWF8" s="1434"/>
      <c r="QWG8" s="1434"/>
      <c r="QWH8" s="1434"/>
      <c r="QWI8" s="1434"/>
      <c r="QWJ8" s="1434"/>
      <c r="QWK8" s="1434"/>
      <c r="QWL8" s="1434"/>
      <c r="QWM8" s="1434"/>
      <c r="QWN8" s="1434"/>
      <c r="QWO8" s="1434"/>
      <c r="QWP8" s="1434"/>
      <c r="QWQ8" s="1434"/>
      <c r="QWR8" s="1434"/>
      <c r="QWS8" s="1434"/>
      <c r="QWT8" s="1434"/>
      <c r="QWU8" s="1434"/>
      <c r="QWV8" s="1434"/>
      <c r="QWW8" s="1434"/>
      <c r="QWX8" s="1434"/>
      <c r="QWY8" s="1434"/>
      <c r="QWZ8" s="1434"/>
      <c r="QXA8" s="1434"/>
      <c r="QXB8" s="1434"/>
      <c r="QXC8" s="1434"/>
      <c r="QXD8" s="1434"/>
      <c r="QXE8" s="1434"/>
      <c r="QXF8" s="1434"/>
      <c r="QXG8" s="1434"/>
      <c r="QXH8" s="1434"/>
      <c r="QXI8" s="1434"/>
      <c r="QXJ8" s="1434"/>
      <c r="QXK8" s="1434"/>
      <c r="QXL8" s="1434"/>
      <c r="QXM8" s="1434"/>
      <c r="QXN8" s="1434"/>
      <c r="QXO8" s="1434"/>
      <c r="QXP8" s="1434"/>
      <c r="QXQ8" s="1434"/>
      <c r="QXR8" s="1434"/>
      <c r="QXS8" s="1434"/>
      <c r="QXT8" s="1434"/>
      <c r="QXU8" s="1434"/>
      <c r="QXV8" s="1434"/>
      <c r="QXW8" s="1434"/>
      <c r="QXX8" s="1434"/>
      <c r="QXY8" s="1434"/>
      <c r="QXZ8" s="1434"/>
      <c r="QYA8" s="1434"/>
      <c r="QYB8" s="1434"/>
      <c r="QYC8" s="1434"/>
      <c r="QYD8" s="1434"/>
      <c r="QYE8" s="1434"/>
      <c r="QYF8" s="1434"/>
      <c r="QYG8" s="1434"/>
      <c r="QYH8" s="1434"/>
      <c r="QYI8" s="1434"/>
      <c r="QYJ8" s="1434"/>
      <c r="QYK8" s="1434"/>
      <c r="QYL8" s="1434"/>
      <c r="QYM8" s="1434"/>
      <c r="QYN8" s="1434"/>
      <c r="QYO8" s="1434"/>
      <c r="QYP8" s="1434"/>
      <c r="QYQ8" s="1434"/>
      <c r="QYR8" s="1434"/>
      <c r="QYS8" s="1434"/>
      <c r="QYT8" s="1434"/>
      <c r="QYU8" s="1434"/>
      <c r="QYV8" s="1434"/>
      <c r="QYW8" s="1434"/>
      <c r="QYX8" s="1434"/>
      <c r="QYY8" s="1434"/>
      <c r="QYZ8" s="1434"/>
      <c r="QZA8" s="1434"/>
      <c r="QZB8" s="1434"/>
      <c r="QZC8" s="1434"/>
      <c r="QZD8" s="1434"/>
      <c r="QZE8" s="1434"/>
      <c r="QZF8" s="1434"/>
      <c r="QZG8" s="1434"/>
      <c r="QZH8" s="1434"/>
      <c r="QZI8" s="1434"/>
      <c r="QZJ8" s="1434"/>
      <c r="QZK8" s="1434"/>
      <c r="QZL8" s="1434"/>
      <c r="QZM8" s="1434"/>
      <c r="QZN8" s="1434"/>
      <c r="QZO8" s="1434"/>
      <c r="QZP8" s="1434"/>
      <c r="QZQ8" s="1434"/>
      <c r="QZR8" s="1434"/>
      <c r="QZS8" s="1434"/>
      <c r="QZT8" s="1434"/>
      <c r="QZU8" s="1434"/>
      <c r="QZV8" s="1434"/>
      <c r="QZW8" s="1434"/>
      <c r="QZX8" s="1434"/>
      <c r="QZY8" s="1434"/>
      <c r="QZZ8" s="1434"/>
      <c r="RAA8" s="1434"/>
      <c r="RAB8" s="1434"/>
      <c r="RAC8" s="1434"/>
      <c r="RAD8" s="1434"/>
      <c r="RAE8" s="1434"/>
      <c r="RAF8" s="1434"/>
      <c r="RAG8" s="1434"/>
      <c r="RAH8" s="1434"/>
      <c r="RAI8" s="1434"/>
      <c r="RAJ8" s="1434"/>
      <c r="RAK8" s="1434"/>
      <c r="RAL8" s="1434"/>
      <c r="RAM8" s="1434"/>
      <c r="RAN8" s="1434"/>
      <c r="RAO8" s="1434"/>
      <c r="RAP8" s="1434"/>
      <c r="RAQ8" s="1434"/>
      <c r="RAR8" s="1434"/>
      <c r="RAS8" s="1434"/>
      <c r="RAT8" s="1434"/>
      <c r="RAU8" s="1434"/>
      <c r="RAV8" s="1434"/>
      <c r="RAW8" s="1434"/>
      <c r="RAX8" s="1434"/>
      <c r="RAY8" s="1434"/>
      <c r="RAZ8" s="1434"/>
      <c r="RBA8" s="1434"/>
      <c r="RBB8" s="1434"/>
      <c r="RBC8" s="1434"/>
      <c r="RBD8" s="1434"/>
      <c r="RBE8" s="1434"/>
      <c r="RBF8" s="1434"/>
      <c r="RBG8" s="1434"/>
      <c r="RBH8" s="1434"/>
      <c r="RBI8" s="1434"/>
      <c r="RBJ8" s="1434"/>
      <c r="RBK8" s="1434"/>
      <c r="RBL8" s="1434"/>
      <c r="RBM8" s="1434"/>
      <c r="RBN8" s="1434"/>
      <c r="RBO8" s="1434"/>
      <c r="RBP8" s="1434"/>
      <c r="RBQ8" s="1434"/>
      <c r="RBR8" s="1434"/>
      <c r="RBS8" s="1434"/>
      <c r="RBT8" s="1434"/>
      <c r="RBU8" s="1434"/>
      <c r="RBV8" s="1434"/>
      <c r="RBW8" s="1434"/>
      <c r="RBX8" s="1434"/>
      <c r="RBY8" s="1434"/>
      <c r="RBZ8" s="1434"/>
      <c r="RCA8" s="1434"/>
      <c r="RCB8" s="1434"/>
      <c r="RCC8" s="1434"/>
      <c r="RCD8" s="1434"/>
      <c r="RCE8" s="1434"/>
      <c r="RCF8" s="1434"/>
      <c r="RCG8" s="1434"/>
      <c r="RCH8" s="1434"/>
      <c r="RCI8" s="1434"/>
      <c r="RCJ8" s="1434"/>
      <c r="RCK8" s="1434"/>
      <c r="RCL8" s="1434"/>
      <c r="RCM8" s="1434"/>
      <c r="RCN8" s="1434"/>
      <c r="RCO8" s="1434"/>
      <c r="RCP8" s="1434"/>
      <c r="RCQ8" s="1434"/>
      <c r="RCR8" s="1434"/>
      <c r="RCS8" s="1434"/>
      <c r="RCT8" s="1434"/>
      <c r="RCU8" s="1434"/>
      <c r="RCV8" s="1434"/>
      <c r="RCW8" s="1434"/>
      <c r="RCX8" s="1434"/>
      <c r="RCY8" s="1434"/>
      <c r="RCZ8" s="1434"/>
      <c r="RDA8" s="1434"/>
      <c r="RDB8" s="1434"/>
      <c r="RDC8" s="1434"/>
      <c r="RDD8" s="1434"/>
      <c r="RDE8" s="1434"/>
      <c r="RDF8" s="1434"/>
      <c r="RDG8" s="1434"/>
      <c r="RDH8" s="1434"/>
      <c r="RDI8" s="1434"/>
      <c r="RDJ8" s="1434"/>
      <c r="RDK8" s="1434"/>
      <c r="RDL8" s="1434"/>
      <c r="RDM8" s="1434"/>
      <c r="RDN8" s="1434"/>
      <c r="RDO8" s="1434"/>
      <c r="RDP8" s="1434"/>
      <c r="RDQ8" s="1434"/>
      <c r="RDR8" s="1434"/>
      <c r="RDS8" s="1434"/>
      <c r="RDT8" s="1434"/>
      <c r="RDU8" s="1434"/>
      <c r="RDV8" s="1434"/>
      <c r="RDW8" s="1434"/>
      <c r="RDX8" s="1434"/>
      <c r="RDY8" s="1434"/>
      <c r="RDZ8" s="1434"/>
      <c r="REA8" s="1434"/>
      <c r="REB8" s="1434"/>
      <c r="REC8" s="1434"/>
      <c r="RED8" s="1434"/>
      <c r="REE8" s="1434"/>
      <c r="REF8" s="1434"/>
      <c r="REG8" s="1434"/>
      <c r="REH8" s="1434"/>
      <c r="REI8" s="1434"/>
      <c r="REJ8" s="1434"/>
      <c r="REK8" s="1434"/>
      <c r="REL8" s="1434"/>
      <c r="REM8" s="1434"/>
      <c r="REN8" s="1434"/>
      <c r="REO8" s="1434"/>
      <c r="REP8" s="1434"/>
      <c r="REQ8" s="1434"/>
      <c r="RER8" s="1434"/>
      <c r="RES8" s="1434"/>
      <c r="RET8" s="1434"/>
      <c r="REU8" s="1434"/>
      <c r="REV8" s="1434"/>
      <c r="REW8" s="1434"/>
      <c r="REX8" s="1434"/>
      <c r="REY8" s="1434"/>
      <c r="REZ8" s="1434"/>
      <c r="RFA8" s="1434"/>
      <c r="RFB8" s="1434"/>
      <c r="RFC8" s="1434"/>
      <c r="RFD8" s="1434"/>
      <c r="RFE8" s="1434"/>
      <c r="RFF8" s="1434"/>
      <c r="RFG8" s="1434"/>
      <c r="RFH8" s="1434"/>
      <c r="RFI8" s="1434"/>
      <c r="RFJ8" s="1434"/>
      <c r="RFK8" s="1434"/>
      <c r="RFL8" s="1434"/>
      <c r="RFM8" s="1434"/>
      <c r="RFN8" s="1434"/>
      <c r="RFO8" s="1434"/>
      <c r="RFP8" s="1434"/>
      <c r="RFQ8" s="1434"/>
      <c r="RFR8" s="1434"/>
      <c r="RFS8" s="1434"/>
      <c r="RFT8" s="1434"/>
      <c r="RFU8" s="1434"/>
      <c r="RFV8" s="1434"/>
      <c r="RFW8" s="1434"/>
      <c r="RFX8" s="1434"/>
      <c r="RFY8" s="1434"/>
      <c r="RFZ8" s="1434"/>
      <c r="RGA8" s="1434"/>
      <c r="RGB8" s="1434"/>
      <c r="RGC8" s="1434"/>
      <c r="RGD8" s="1434"/>
      <c r="RGE8" s="1434"/>
      <c r="RGF8" s="1434"/>
      <c r="RGG8" s="1434"/>
      <c r="RGH8" s="1434"/>
      <c r="RGI8" s="1434"/>
      <c r="RGJ8" s="1434"/>
      <c r="RGK8" s="1434"/>
      <c r="RGL8" s="1434"/>
      <c r="RGM8" s="1434"/>
      <c r="RGN8" s="1434"/>
      <c r="RGO8" s="1434"/>
      <c r="RGP8" s="1434"/>
      <c r="RGQ8" s="1434"/>
      <c r="RGR8" s="1434"/>
      <c r="RGS8" s="1434"/>
      <c r="RGT8" s="1434"/>
      <c r="RGU8" s="1434"/>
      <c r="RGV8" s="1434"/>
      <c r="RGW8" s="1434"/>
      <c r="RGX8" s="1434"/>
      <c r="RGY8" s="1434"/>
      <c r="RGZ8" s="1434"/>
      <c r="RHA8" s="1434"/>
      <c r="RHB8" s="1434"/>
      <c r="RHC8" s="1434"/>
      <c r="RHD8" s="1434"/>
      <c r="RHE8" s="1434"/>
      <c r="RHF8" s="1434"/>
      <c r="RHG8" s="1434"/>
      <c r="RHH8" s="1434"/>
      <c r="RHI8" s="1434"/>
      <c r="RHJ8" s="1434"/>
      <c r="RHK8" s="1434"/>
      <c r="RHL8" s="1434"/>
      <c r="RHM8" s="1434"/>
      <c r="RHN8" s="1434"/>
      <c r="RHO8" s="1434"/>
      <c r="RHP8" s="1434"/>
      <c r="RHQ8" s="1434"/>
      <c r="RHR8" s="1434"/>
      <c r="RHS8" s="1434"/>
      <c r="RHT8" s="1434"/>
      <c r="RHU8" s="1434"/>
      <c r="RHV8" s="1434"/>
      <c r="RHW8" s="1434"/>
      <c r="RHX8" s="1434"/>
      <c r="RHY8" s="1434"/>
      <c r="RHZ8" s="1434"/>
      <c r="RIA8" s="1434"/>
      <c r="RIB8" s="1434"/>
      <c r="RIC8" s="1434"/>
      <c r="RID8" s="1434"/>
      <c r="RIE8" s="1434"/>
      <c r="RIF8" s="1434"/>
      <c r="RIG8" s="1434"/>
      <c r="RIH8" s="1434"/>
      <c r="RII8" s="1434"/>
      <c r="RIJ8" s="1434"/>
      <c r="RIK8" s="1434"/>
      <c r="RIL8" s="1434"/>
      <c r="RIM8" s="1434"/>
      <c r="RIN8" s="1434"/>
      <c r="RIO8" s="1434"/>
      <c r="RIP8" s="1434"/>
      <c r="RIQ8" s="1434"/>
      <c r="RIR8" s="1434"/>
      <c r="RIS8" s="1434"/>
      <c r="RIT8" s="1434"/>
      <c r="RIU8" s="1434"/>
      <c r="RIV8" s="1434"/>
      <c r="RIW8" s="1434"/>
      <c r="RIX8" s="1434"/>
      <c r="RIY8" s="1434"/>
      <c r="RIZ8" s="1434"/>
      <c r="RJA8" s="1434"/>
      <c r="RJB8" s="1434"/>
      <c r="RJC8" s="1434"/>
      <c r="RJD8" s="1434"/>
      <c r="RJE8" s="1434"/>
      <c r="RJF8" s="1434"/>
      <c r="RJG8" s="1434"/>
      <c r="RJH8" s="1434"/>
      <c r="RJI8" s="1434"/>
      <c r="RJJ8" s="1434"/>
      <c r="RJK8" s="1434"/>
      <c r="RJL8" s="1434"/>
      <c r="RJM8" s="1434"/>
      <c r="RJN8" s="1434"/>
      <c r="RJO8" s="1434"/>
      <c r="RJP8" s="1434"/>
      <c r="RJQ8" s="1434"/>
      <c r="RJR8" s="1434"/>
      <c r="RJS8" s="1434"/>
      <c r="RJT8" s="1434"/>
      <c r="RJU8" s="1434"/>
      <c r="RJV8" s="1434"/>
      <c r="RJW8" s="1434"/>
      <c r="RJX8" s="1434"/>
      <c r="RJY8" s="1434"/>
      <c r="RJZ8" s="1434"/>
      <c r="RKA8" s="1434"/>
      <c r="RKB8" s="1434"/>
      <c r="RKC8" s="1434"/>
      <c r="RKD8" s="1434"/>
      <c r="RKE8" s="1434"/>
      <c r="RKF8" s="1434"/>
      <c r="RKG8" s="1434"/>
      <c r="RKH8" s="1434"/>
      <c r="RKI8" s="1434"/>
      <c r="RKJ8" s="1434"/>
      <c r="RKK8" s="1434"/>
      <c r="RKL8" s="1434"/>
      <c r="RKM8" s="1434"/>
      <c r="RKN8" s="1434"/>
      <c r="RKO8" s="1434"/>
      <c r="RKP8" s="1434"/>
      <c r="RKQ8" s="1434"/>
      <c r="RKR8" s="1434"/>
      <c r="RKS8" s="1434"/>
      <c r="RKT8" s="1434"/>
      <c r="RKU8" s="1434"/>
      <c r="RKV8" s="1434"/>
      <c r="RKW8" s="1434"/>
      <c r="RKX8" s="1434"/>
      <c r="RKY8" s="1434"/>
      <c r="RKZ8" s="1434"/>
      <c r="RLA8" s="1434"/>
      <c r="RLB8" s="1434"/>
      <c r="RLC8" s="1434"/>
      <c r="RLD8" s="1434"/>
      <c r="RLE8" s="1434"/>
      <c r="RLF8" s="1434"/>
      <c r="RLG8" s="1434"/>
      <c r="RLH8" s="1434"/>
      <c r="RLI8" s="1434"/>
      <c r="RLJ8" s="1434"/>
      <c r="RLK8" s="1434"/>
      <c r="RLL8" s="1434"/>
      <c r="RLM8" s="1434"/>
      <c r="RLN8" s="1434"/>
      <c r="RLO8" s="1434"/>
      <c r="RLP8" s="1434"/>
      <c r="RLQ8" s="1434"/>
      <c r="RLR8" s="1434"/>
      <c r="RLS8" s="1434"/>
      <c r="RLT8" s="1434"/>
      <c r="RLU8" s="1434"/>
      <c r="RLV8" s="1434"/>
      <c r="RLW8" s="1434"/>
      <c r="RLX8" s="1434"/>
      <c r="RLY8" s="1434"/>
      <c r="RLZ8" s="1434"/>
      <c r="RMA8" s="1434"/>
      <c r="RMB8" s="1434"/>
      <c r="RMC8" s="1434"/>
      <c r="RMD8" s="1434"/>
      <c r="RME8" s="1434"/>
      <c r="RMF8" s="1434"/>
      <c r="RMG8" s="1434"/>
      <c r="RMH8" s="1434"/>
      <c r="RMI8" s="1434"/>
      <c r="RMJ8" s="1434"/>
      <c r="RMK8" s="1434"/>
      <c r="RML8" s="1434"/>
      <c r="RMM8" s="1434"/>
      <c r="RMN8" s="1434"/>
      <c r="RMO8" s="1434"/>
      <c r="RMP8" s="1434"/>
      <c r="RMQ8" s="1434"/>
      <c r="RMR8" s="1434"/>
      <c r="RMS8" s="1434"/>
      <c r="RMT8" s="1434"/>
      <c r="RMU8" s="1434"/>
      <c r="RMV8" s="1434"/>
      <c r="RMW8" s="1434"/>
      <c r="RMX8" s="1434"/>
      <c r="RMY8" s="1434"/>
      <c r="RMZ8" s="1434"/>
      <c r="RNA8" s="1434"/>
      <c r="RNB8" s="1434"/>
      <c r="RNC8" s="1434"/>
      <c r="RND8" s="1434"/>
      <c r="RNE8" s="1434"/>
      <c r="RNF8" s="1434"/>
      <c r="RNG8" s="1434"/>
      <c r="RNH8" s="1434"/>
      <c r="RNI8" s="1434"/>
      <c r="RNJ8" s="1434"/>
      <c r="RNK8" s="1434"/>
      <c r="RNL8" s="1434"/>
      <c r="RNM8" s="1434"/>
      <c r="RNN8" s="1434"/>
      <c r="RNO8" s="1434"/>
      <c r="RNP8" s="1434"/>
      <c r="RNQ8" s="1434"/>
      <c r="RNR8" s="1434"/>
      <c r="RNS8" s="1434"/>
      <c r="RNT8" s="1434"/>
      <c r="RNU8" s="1434"/>
      <c r="RNV8" s="1434"/>
      <c r="RNW8" s="1434"/>
      <c r="RNX8" s="1434"/>
      <c r="RNY8" s="1434"/>
      <c r="RNZ8" s="1434"/>
      <c r="ROA8" s="1434"/>
      <c r="ROB8" s="1434"/>
      <c r="ROC8" s="1434"/>
      <c r="ROD8" s="1434"/>
      <c r="ROE8" s="1434"/>
      <c r="ROF8" s="1434"/>
      <c r="ROG8" s="1434"/>
      <c r="ROH8" s="1434"/>
      <c r="ROI8" s="1434"/>
      <c r="ROJ8" s="1434"/>
      <c r="ROK8" s="1434"/>
      <c r="ROL8" s="1434"/>
      <c r="ROM8" s="1434"/>
      <c r="RON8" s="1434"/>
      <c r="ROO8" s="1434"/>
      <c r="ROP8" s="1434"/>
      <c r="ROQ8" s="1434"/>
      <c r="ROR8" s="1434"/>
      <c r="ROS8" s="1434"/>
      <c r="ROT8" s="1434"/>
      <c r="ROU8" s="1434"/>
      <c r="ROV8" s="1434"/>
      <c r="ROW8" s="1434"/>
      <c r="ROX8" s="1434"/>
      <c r="ROY8" s="1434"/>
      <c r="ROZ8" s="1434"/>
      <c r="RPA8" s="1434"/>
      <c r="RPB8" s="1434"/>
      <c r="RPC8" s="1434"/>
      <c r="RPD8" s="1434"/>
      <c r="RPE8" s="1434"/>
      <c r="RPF8" s="1434"/>
      <c r="RPG8" s="1434"/>
      <c r="RPH8" s="1434"/>
      <c r="RPI8" s="1434"/>
      <c r="RPJ8" s="1434"/>
      <c r="RPK8" s="1434"/>
      <c r="RPL8" s="1434"/>
      <c r="RPM8" s="1434"/>
      <c r="RPN8" s="1434"/>
      <c r="RPO8" s="1434"/>
      <c r="RPP8" s="1434"/>
      <c r="RPQ8" s="1434"/>
      <c r="RPR8" s="1434"/>
      <c r="RPS8" s="1434"/>
      <c r="RPT8" s="1434"/>
      <c r="RPU8" s="1434"/>
      <c r="RPV8" s="1434"/>
      <c r="RPW8" s="1434"/>
      <c r="RPX8" s="1434"/>
      <c r="RPY8" s="1434"/>
      <c r="RPZ8" s="1434"/>
      <c r="RQA8" s="1434"/>
      <c r="RQB8" s="1434"/>
      <c r="RQC8" s="1434"/>
      <c r="RQD8" s="1434"/>
      <c r="RQE8" s="1434"/>
      <c r="RQF8" s="1434"/>
      <c r="RQG8" s="1434"/>
      <c r="RQH8" s="1434"/>
      <c r="RQI8" s="1434"/>
      <c r="RQJ8" s="1434"/>
      <c r="RQK8" s="1434"/>
      <c r="RQL8" s="1434"/>
      <c r="RQM8" s="1434"/>
      <c r="RQN8" s="1434"/>
      <c r="RQO8" s="1434"/>
      <c r="RQP8" s="1434"/>
      <c r="RQQ8" s="1434"/>
      <c r="RQR8" s="1434"/>
      <c r="RQS8" s="1434"/>
      <c r="RQT8" s="1434"/>
      <c r="RQU8" s="1434"/>
      <c r="RQV8" s="1434"/>
      <c r="RQW8" s="1434"/>
      <c r="RQX8" s="1434"/>
      <c r="RQY8" s="1434"/>
      <c r="RQZ8" s="1434"/>
      <c r="RRA8" s="1434"/>
      <c r="RRB8" s="1434"/>
      <c r="RRC8" s="1434"/>
      <c r="RRD8" s="1434"/>
      <c r="RRE8" s="1434"/>
      <c r="RRF8" s="1434"/>
      <c r="RRG8" s="1434"/>
      <c r="RRH8" s="1434"/>
      <c r="RRI8" s="1434"/>
      <c r="RRJ8" s="1434"/>
      <c r="RRK8" s="1434"/>
      <c r="RRL8" s="1434"/>
      <c r="RRM8" s="1434"/>
      <c r="RRN8" s="1434"/>
      <c r="RRO8" s="1434"/>
      <c r="RRP8" s="1434"/>
      <c r="RRQ8" s="1434"/>
      <c r="RRR8" s="1434"/>
      <c r="RRS8" s="1434"/>
      <c r="RRT8" s="1434"/>
      <c r="RRU8" s="1434"/>
      <c r="RRV8" s="1434"/>
      <c r="RRW8" s="1434"/>
      <c r="RRX8" s="1434"/>
      <c r="RRY8" s="1434"/>
      <c r="RRZ8" s="1434"/>
      <c r="RSA8" s="1434"/>
      <c r="RSB8" s="1434"/>
      <c r="RSC8" s="1434"/>
      <c r="RSD8" s="1434"/>
      <c r="RSE8" s="1434"/>
      <c r="RSF8" s="1434"/>
      <c r="RSG8" s="1434"/>
      <c r="RSH8" s="1434"/>
      <c r="RSI8" s="1434"/>
      <c r="RSJ8" s="1434"/>
      <c r="RSK8" s="1434"/>
      <c r="RSL8" s="1434"/>
      <c r="RSM8" s="1434"/>
      <c r="RSN8" s="1434"/>
      <c r="RSO8" s="1434"/>
      <c r="RSP8" s="1434"/>
      <c r="RSQ8" s="1434"/>
      <c r="RSR8" s="1434"/>
      <c r="RSS8" s="1434"/>
      <c r="RST8" s="1434"/>
      <c r="RSU8" s="1434"/>
      <c r="RSV8" s="1434"/>
      <c r="RSW8" s="1434"/>
      <c r="RSX8" s="1434"/>
      <c r="RSY8" s="1434"/>
      <c r="RSZ8" s="1434"/>
      <c r="RTA8" s="1434"/>
      <c r="RTB8" s="1434"/>
      <c r="RTC8" s="1434"/>
      <c r="RTD8" s="1434"/>
      <c r="RTE8" s="1434"/>
      <c r="RTF8" s="1434"/>
      <c r="RTG8" s="1434"/>
      <c r="RTH8" s="1434"/>
      <c r="RTI8" s="1434"/>
      <c r="RTJ8" s="1434"/>
      <c r="RTK8" s="1434"/>
      <c r="RTL8" s="1434"/>
      <c r="RTM8" s="1434"/>
      <c r="RTN8" s="1434"/>
      <c r="RTO8" s="1434"/>
      <c r="RTP8" s="1434"/>
      <c r="RTQ8" s="1434"/>
      <c r="RTR8" s="1434"/>
      <c r="RTS8" s="1434"/>
      <c r="RTT8" s="1434"/>
      <c r="RTU8" s="1434"/>
      <c r="RTV8" s="1434"/>
      <c r="RTW8" s="1434"/>
      <c r="RTX8" s="1434"/>
      <c r="RTY8" s="1434"/>
      <c r="RTZ8" s="1434"/>
      <c r="RUA8" s="1434"/>
      <c r="RUB8" s="1434"/>
      <c r="RUC8" s="1434"/>
      <c r="RUD8" s="1434"/>
      <c r="RUE8" s="1434"/>
      <c r="RUF8" s="1434"/>
      <c r="RUG8" s="1434"/>
      <c r="RUH8" s="1434"/>
      <c r="RUI8" s="1434"/>
      <c r="RUJ8" s="1434"/>
      <c r="RUK8" s="1434"/>
      <c r="RUL8" s="1434"/>
      <c r="RUM8" s="1434"/>
      <c r="RUN8" s="1434"/>
      <c r="RUO8" s="1434"/>
      <c r="RUP8" s="1434"/>
      <c r="RUQ8" s="1434"/>
      <c r="RUR8" s="1434"/>
      <c r="RUS8" s="1434"/>
      <c r="RUT8" s="1434"/>
      <c r="RUU8" s="1434"/>
      <c r="RUV8" s="1434"/>
      <c r="RUW8" s="1434"/>
      <c r="RUX8" s="1434"/>
      <c r="RUY8" s="1434"/>
      <c r="RUZ8" s="1434"/>
      <c r="RVA8" s="1434"/>
      <c r="RVB8" s="1434"/>
      <c r="RVC8" s="1434"/>
      <c r="RVD8" s="1434"/>
      <c r="RVE8" s="1434"/>
      <c r="RVF8" s="1434"/>
      <c r="RVG8" s="1434"/>
      <c r="RVH8" s="1434"/>
      <c r="RVI8" s="1434"/>
      <c r="RVJ8" s="1434"/>
      <c r="RVK8" s="1434"/>
      <c r="RVL8" s="1434"/>
      <c r="RVM8" s="1434"/>
      <c r="RVN8" s="1434"/>
      <c r="RVO8" s="1434"/>
      <c r="RVP8" s="1434"/>
      <c r="RVQ8" s="1434"/>
      <c r="RVR8" s="1434"/>
      <c r="RVS8" s="1434"/>
      <c r="RVT8" s="1434"/>
      <c r="RVU8" s="1434"/>
      <c r="RVV8" s="1434"/>
      <c r="RVW8" s="1434"/>
      <c r="RVX8" s="1434"/>
      <c r="RVY8" s="1434"/>
      <c r="RVZ8" s="1434"/>
      <c r="RWA8" s="1434"/>
      <c r="RWB8" s="1434"/>
      <c r="RWC8" s="1434"/>
      <c r="RWD8" s="1434"/>
      <c r="RWE8" s="1434"/>
      <c r="RWF8" s="1434"/>
      <c r="RWG8" s="1434"/>
      <c r="RWH8" s="1434"/>
      <c r="RWI8" s="1434"/>
      <c r="RWJ8" s="1434"/>
      <c r="RWK8" s="1434"/>
      <c r="RWL8" s="1434"/>
      <c r="RWM8" s="1434"/>
      <c r="RWN8" s="1434"/>
      <c r="RWO8" s="1434"/>
      <c r="RWP8" s="1434"/>
      <c r="RWQ8" s="1434"/>
      <c r="RWR8" s="1434"/>
      <c r="RWS8" s="1434"/>
      <c r="RWT8" s="1434"/>
      <c r="RWU8" s="1434"/>
      <c r="RWV8" s="1434"/>
      <c r="RWW8" s="1434"/>
      <c r="RWX8" s="1434"/>
      <c r="RWY8" s="1434"/>
      <c r="RWZ8" s="1434"/>
      <c r="RXA8" s="1434"/>
      <c r="RXB8" s="1434"/>
      <c r="RXC8" s="1434"/>
      <c r="RXD8" s="1434"/>
      <c r="RXE8" s="1434"/>
      <c r="RXF8" s="1434"/>
      <c r="RXG8" s="1434"/>
      <c r="RXH8" s="1434"/>
      <c r="RXI8" s="1434"/>
      <c r="RXJ8" s="1434"/>
      <c r="RXK8" s="1434"/>
      <c r="RXL8" s="1434"/>
      <c r="RXM8" s="1434"/>
      <c r="RXN8" s="1434"/>
      <c r="RXO8" s="1434"/>
      <c r="RXP8" s="1434"/>
      <c r="RXQ8" s="1434"/>
      <c r="RXR8" s="1434"/>
      <c r="RXS8" s="1434"/>
      <c r="RXT8" s="1434"/>
      <c r="RXU8" s="1434"/>
      <c r="RXV8" s="1434"/>
      <c r="RXW8" s="1434"/>
      <c r="RXX8" s="1434"/>
      <c r="RXY8" s="1434"/>
      <c r="RXZ8" s="1434"/>
      <c r="RYA8" s="1434"/>
      <c r="RYB8" s="1434"/>
      <c r="RYC8" s="1434"/>
      <c r="RYD8" s="1434"/>
      <c r="RYE8" s="1434"/>
      <c r="RYF8" s="1434"/>
      <c r="RYG8" s="1434"/>
      <c r="RYH8" s="1434"/>
      <c r="RYI8" s="1434"/>
      <c r="RYJ8" s="1434"/>
      <c r="RYK8" s="1434"/>
      <c r="RYL8" s="1434"/>
      <c r="RYM8" s="1434"/>
      <c r="RYN8" s="1434"/>
      <c r="RYO8" s="1434"/>
      <c r="RYP8" s="1434"/>
      <c r="RYQ8" s="1434"/>
      <c r="RYR8" s="1434"/>
      <c r="RYS8" s="1434"/>
      <c r="RYT8" s="1434"/>
      <c r="RYU8" s="1434"/>
      <c r="RYV8" s="1434"/>
      <c r="RYW8" s="1434"/>
      <c r="RYX8" s="1434"/>
      <c r="RYY8" s="1434"/>
      <c r="RYZ8" s="1434"/>
      <c r="RZA8" s="1434"/>
      <c r="RZB8" s="1434"/>
      <c r="RZC8" s="1434"/>
      <c r="RZD8" s="1434"/>
      <c r="RZE8" s="1434"/>
      <c r="RZF8" s="1434"/>
      <c r="RZG8" s="1434"/>
      <c r="RZH8" s="1434"/>
      <c r="RZI8" s="1434"/>
      <c r="RZJ8" s="1434"/>
      <c r="RZK8" s="1434"/>
      <c r="RZL8" s="1434"/>
      <c r="RZM8" s="1434"/>
      <c r="RZN8" s="1434"/>
      <c r="RZO8" s="1434"/>
      <c r="RZP8" s="1434"/>
      <c r="RZQ8" s="1434"/>
      <c r="RZR8" s="1434"/>
      <c r="RZS8" s="1434"/>
      <c r="RZT8" s="1434"/>
      <c r="RZU8" s="1434"/>
      <c r="RZV8" s="1434"/>
      <c r="RZW8" s="1434"/>
      <c r="RZX8" s="1434"/>
      <c r="RZY8" s="1434"/>
      <c r="RZZ8" s="1434"/>
      <c r="SAA8" s="1434"/>
      <c r="SAB8" s="1434"/>
      <c r="SAC8" s="1434"/>
      <c r="SAD8" s="1434"/>
      <c r="SAE8" s="1434"/>
      <c r="SAF8" s="1434"/>
      <c r="SAG8" s="1434"/>
      <c r="SAH8" s="1434"/>
      <c r="SAI8" s="1434"/>
      <c r="SAJ8" s="1434"/>
      <c r="SAK8" s="1434"/>
      <c r="SAL8" s="1434"/>
      <c r="SAM8" s="1434"/>
      <c r="SAN8" s="1434"/>
      <c r="SAO8" s="1434"/>
      <c r="SAP8" s="1434"/>
      <c r="SAQ8" s="1434"/>
      <c r="SAR8" s="1434"/>
      <c r="SAS8" s="1434"/>
      <c r="SAT8" s="1434"/>
      <c r="SAU8" s="1434"/>
      <c r="SAV8" s="1434"/>
      <c r="SAW8" s="1434"/>
      <c r="SAX8" s="1434"/>
      <c r="SAY8" s="1434"/>
      <c r="SAZ8" s="1434"/>
      <c r="SBA8" s="1434"/>
      <c r="SBB8" s="1434"/>
      <c r="SBC8" s="1434"/>
      <c r="SBD8" s="1434"/>
      <c r="SBE8" s="1434"/>
      <c r="SBF8" s="1434"/>
      <c r="SBG8" s="1434"/>
      <c r="SBH8" s="1434"/>
      <c r="SBI8" s="1434"/>
      <c r="SBJ8" s="1434"/>
      <c r="SBK8" s="1434"/>
      <c r="SBL8" s="1434"/>
      <c r="SBM8" s="1434"/>
      <c r="SBN8" s="1434"/>
      <c r="SBO8" s="1434"/>
      <c r="SBP8" s="1434"/>
      <c r="SBQ8" s="1434"/>
      <c r="SBR8" s="1434"/>
      <c r="SBS8" s="1434"/>
      <c r="SBT8" s="1434"/>
      <c r="SBU8" s="1434"/>
      <c r="SBV8" s="1434"/>
      <c r="SBW8" s="1434"/>
      <c r="SBX8" s="1434"/>
      <c r="SBY8" s="1434"/>
      <c r="SBZ8" s="1434"/>
      <c r="SCA8" s="1434"/>
      <c r="SCB8" s="1434"/>
      <c r="SCC8" s="1434"/>
      <c r="SCD8" s="1434"/>
      <c r="SCE8" s="1434"/>
      <c r="SCF8" s="1434"/>
      <c r="SCG8" s="1434"/>
      <c r="SCH8" s="1434"/>
      <c r="SCI8" s="1434"/>
      <c r="SCJ8" s="1434"/>
      <c r="SCK8" s="1434"/>
      <c r="SCL8" s="1434"/>
      <c r="SCM8" s="1434"/>
      <c r="SCN8" s="1434"/>
      <c r="SCO8" s="1434"/>
      <c r="SCP8" s="1434"/>
      <c r="SCQ8" s="1434"/>
      <c r="SCR8" s="1434"/>
      <c r="SCS8" s="1434"/>
      <c r="SCT8" s="1434"/>
      <c r="SCU8" s="1434"/>
      <c r="SCV8" s="1434"/>
      <c r="SCW8" s="1434"/>
      <c r="SCX8" s="1434"/>
      <c r="SCY8" s="1434"/>
      <c r="SCZ8" s="1434"/>
      <c r="SDA8" s="1434"/>
      <c r="SDB8" s="1434"/>
      <c r="SDC8" s="1434"/>
      <c r="SDD8" s="1434"/>
      <c r="SDE8" s="1434"/>
      <c r="SDF8" s="1434"/>
      <c r="SDG8" s="1434"/>
      <c r="SDH8" s="1434"/>
      <c r="SDI8" s="1434"/>
      <c r="SDJ8" s="1434"/>
      <c r="SDK8" s="1434"/>
      <c r="SDL8" s="1434"/>
      <c r="SDM8" s="1434"/>
      <c r="SDN8" s="1434"/>
      <c r="SDO8" s="1434"/>
      <c r="SDP8" s="1434"/>
      <c r="SDQ8" s="1434"/>
      <c r="SDR8" s="1434"/>
      <c r="SDS8" s="1434"/>
      <c r="SDT8" s="1434"/>
      <c r="SDU8" s="1434"/>
      <c r="SDV8" s="1434"/>
      <c r="SDW8" s="1434"/>
      <c r="SDX8" s="1434"/>
      <c r="SDY8" s="1434"/>
      <c r="SDZ8" s="1434"/>
      <c r="SEA8" s="1434"/>
      <c r="SEB8" s="1434"/>
      <c r="SEC8" s="1434"/>
      <c r="SED8" s="1434"/>
      <c r="SEE8" s="1434"/>
      <c r="SEF8" s="1434"/>
      <c r="SEG8" s="1434"/>
      <c r="SEH8" s="1434"/>
      <c r="SEI8" s="1434"/>
      <c r="SEJ8" s="1434"/>
      <c r="SEK8" s="1434"/>
      <c r="SEL8" s="1434"/>
      <c r="SEM8" s="1434"/>
      <c r="SEN8" s="1434"/>
      <c r="SEO8" s="1434"/>
      <c r="SEP8" s="1434"/>
      <c r="SEQ8" s="1434"/>
      <c r="SER8" s="1434"/>
      <c r="SES8" s="1434"/>
      <c r="SET8" s="1434"/>
      <c r="SEU8" s="1434"/>
      <c r="SEV8" s="1434"/>
      <c r="SEW8" s="1434"/>
      <c r="SEX8" s="1434"/>
      <c r="SEY8" s="1434"/>
      <c r="SEZ8" s="1434"/>
      <c r="SFA8" s="1434"/>
      <c r="SFB8" s="1434"/>
      <c r="SFC8" s="1434"/>
      <c r="SFD8" s="1434"/>
      <c r="SFE8" s="1434"/>
      <c r="SFF8" s="1434"/>
      <c r="SFG8" s="1434"/>
      <c r="SFH8" s="1434"/>
      <c r="SFI8" s="1434"/>
      <c r="SFJ8" s="1434"/>
      <c r="SFK8" s="1434"/>
      <c r="SFL8" s="1434"/>
      <c r="SFM8" s="1434"/>
      <c r="SFN8" s="1434"/>
      <c r="SFO8" s="1434"/>
      <c r="SFP8" s="1434"/>
      <c r="SFQ8" s="1434"/>
      <c r="SFR8" s="1434"/>
      <c r="SFS8" s="1434"/>
      <c r="SFT8" s="1434"/>
      <c r="SFU8" s="1434"/>
      <c r="SFV8" s="1434"/>
      <c r="SFW8" s="1434"/>
      <c r="SFX8" s="1434"/>
      <c r="SFY8" s="1434"/>
      <c r="SFZ8" s="1434"/>
      <c r="SGA8" s="1434"/>
      <c r="SGB8" s="1434"/>
      <c r="SGC8" s="1434"/>
      <c r="SGD8" s="1434"/>
      <c r="SGE8" s="1434"/>
      <c r="SGF8" s="1434"/>
      <c r="SGG8" s="1434"/>
      <c r="SGH8" s="1434"/>
      <c r="SGI8" s="1434"/>
      <c r="SGJ8" s="1434"/>
      <c r="SGK8" s="1434"/>
      <c r="SGL8" s="1434"/>
      <c r="SGM8" s="1434"/>
      <c r="SGN8" s="1434"/>
      <c r="SGO8" s="1434"/>
      <c r="SGP8" s="1434"/>
      <c r="SGQ8" s="1434"/>
      <c r="SGR8" s="1434"/>
      <c r="SGS8" s="1434"/>
      <c r="SGT8" s="1434"/>
      <c r="SGU8" s="1434"/>
      <c r="SGV8" s="1434"/>
      <c r="SGW8" s="1434"/>
      <c r="SGX8" s="1434"/>
      <c r="SGY8" s="1434"/>
      <c r="SGZ8" s="1434"/>
      <c r="SHA8" s="1434"/>
      <c r="SHB8" s="1434"/>
      <c r="SHC8" s="1434"/>
      <c r="SHD8" s="1434"/>
      <c r="SHE8" s="1434"/>
      <c r="SHF8" s="1434"/>
      <c r="SHG8" s="1434"/>
      <c r="SHH8" s="1434"/>
      <c r="SHI8" s="1434"/>
      <c r="SHJ8" s="1434"/>
      <c r="SHK8" s="1434"/>
      <c r="SHL8" s="1434"/>
      <c r="SHM8" s="1434"/>
      <c r="SHN8" s="1434"/>
      <c r="SHO8" s="1434"/>
      <c r="SHP8" s="1434"/>
      <c r="SHQ8" s="1434"/>
      <c r="SHR8" s="1434"/>
      <c r="SHS8" s="1434"/>
      <c r="SHT8" s="1434"/>
      <c r="SHU8" s="1434"/>
      <c r="SHV8" s="1434"/>
      <c r="SHW8" s="1434"/>
      <c r="SHX8" s="1434"/>
      <c r="SHY8" s="1434"/>
      <c r="SHZ8" s="1434"/>
      <c r="SIA8" s="1434"/>
      <c r="SIB8" s="1434"/>
      <c r="SIC8" s="1434"/>
      <c r="SID8" s="1434"/>
      <c r="SIE8" s="1434"/>
      <c r="SIF8" s="1434"/>
      <c r="SIG8" s="1434"/>
      <c r="SIH8" s="1434"/>
      <c r="SII8" s="1434"/>
      <c r="SIJ8" s="1434"/>
      <c r="SIK8" s="1434"/>
      <c r="SIL8" s="1434"/>
      <c r="SIM8" s="1434"/>
      <c r="SIN8" s="1434"/>
      <c r="SIO8" s="1434"/>
      <c r="SIP8" s="1434"/>
      <c r="SIQ8" s="1434"/>
      <c r="SIR8" s="1434"/>
      <c r="SIS8" s="1434"/>
      <c r="SIT8" s="1434"/>
      <c r="SIU8" s="1434"/>
      <c r="SIV8" s="1434"/>
      <c r="SIW8" s="1434"/>
      <c r="SIX8" s="1434"/>
      <c r="SIY8" s="1434"/>
      <c r="SIZ8" s="1434"/>
      <c r="SJA8" s="1434"/>
      <c r="SJB8" s="1434"/>
      <c r="SJC8" s="1434"/>
      <c r="SJD8" s="1434"/>
      <c r="SJE8" s="1434"/>
      <c r="SJF8" s="1434"/>
      <c r="SJG8" s="1434"/>
      <c r="SJH8" s="1434"/>
      <c r="SJI8" s="1434"/>
      <c r="SJJ8" s="1434"/>
      <c r="SJK8" s="1434"/>
      <c r="SJL8" s="1434"/>
      <c r="SJM8" s="1434"/>
      <c r="SJN8" s="1434"/>
      <c r="SJO8" s="1434"/>
      <c r="SJP8" s="1434"/>
      <c r="SJQ8" s="1434"/>
      <c r="SJR8" s="1434"/>
      <c r="SJS8" s="1434"/>
      <c r="SJT8" s="1434"/>
      <c r="SJU8" s="1434"/>
      <c r="SJV8" s="1434"/>
      <c r="SJW8" s="1434"/>
      <c r="SJX8" s="1434"/>
      <c r="SJY8" s="1434"/>
      <c r="SJZ8" s="1434"/>
      <c r="SKA8" s="1434"/>
      <c r="SKB8" s="1434"/>
      <c r="SKC8" s="1434"/>
      <c r="SKD8" s="1434"/>
      <c r="SKE8" s="1434"/>
      <c r="SKF8" s="1434"/>
      <c r="SKG8" s="1434"/>
      <c r="SKH8" s="1434"/>
      <c r="SKI8" s="1434"/>
      <c r="SKJ8" s="1434"/>
      <c r="SKK8" s="1434"/>
      <c r="SKL8" s="1434"/>
      <c r="SKM8" s="1434"/>
      <c r="SKN8" s="1434"/>
      <c r="SKO8" s="1434"/>
      <c r="SKP8" s="1434"/>
      <c r="SKQ8" s="1434"/>
      <c r="SKR8" s="1434"/>
      <c r="SKS8" s="1434"/>
      <c r="SKT8" s="1434"/>
      <c r="SKU8" s="1434"/>
      <c r="SKV8" s="1434"/>
      <c r="SKW8" s="1434"/>
      <c r="SKX8" s="1434"/>
      <c r="SKY8" s="1434"/>
      <c r="SKZ8" s="1434"/>
      <c r="SLA8" s="1434"/>
      <c r="SLB8" s="1434"/>
      <c r="SLC8" s="1434"/>
      <c r="SLD8" s="1434"/>
      <c r="SLE8" s="1434"/>
      <c r="SLF8" s="1434"/>
      <c r="SLG8" s="1434"/>
      <c r="SLH8" s="1434"/>
      <c r="SLI8" s="1434"/>
      <c r="SLJ8" s="1434"/>
      <c r="SLK8" s="1434"/>
      <c r="SLL8" s="1434"/>
      <c r="SLM8" s="1434"/>
      <c r="SLN8" s="1434"/>
      <c r="SLO8" s="1434"/>
      <c r="SLP8" s="1434"/>
      <c r="SLQ8" s="1434"/>
      <c r="SLR8" s="1434"/>
      <c r="SLS8" s="1434"/>
      <c r="SLT8" s="1434"/>
      <c r="SLU8" s="1434"/>
      <c r="SLV8" s="1434"/>
      <c r="SLW8" s="1434"/>
      <c r="SLX8" s="1434"/>
      <c r="SLY8" s="1434"/>
      <c r="SLZ8" s="1434"/>
      <c r="SMA8" s="1434"/>
      <c r="SMB8" s="1434"/>
      <c r="SMC8" s="1434"/>
      <c r="SMD8" s="1434"/>
      <c r="SME8" s="1434"/>
      <c r="SMF8" s="1434"/>
      <c r="SMG8" s="1434"/>
      <c r="SMH8" s="1434"/>
      <c r="SMI8" s="1434"/>
      <c r="SMJ8" s="1434"/>
      <c r="SMK8" s="1434"/>
      <c r="SML8" s="1434"/>
      <c r="SMM8" s="1434"/>
      <c r="SMN8" s="1434"/>
      <c r="SMO8" s="1434"/>
      <c r="SMP8" s="1434"/>
      <c r="SMQ8" s="1434"/>
      <c r="SMR8" s="1434"/>
      <c r="SMS8" s="1434"/>
      <c r="SMT8" s="1434"/>
      <c r="SMU8" s="1434"/>
      <c r="SMV8" s="1434"/>
      <c r="SMW8" s="1434"/>
      <c r="SMX8" s="1434"/>
      <c r="SMY8" s="1434"/>
      <c r="SMZ8" s="1434"/>
      <c r="SNA8" s="1434"/>
      <c r="SNB8" s="1434"/>
      <c r="SNC8" s="1434"/>
      <c r="SND8" s="1434"/>
      <c r="SNE8" s="1434"/>
      <c r="SNF8" s="1434"/>
      <c r="SNG8" s="1434"/>
      <c r="SNH8" s="1434"/>
      <c r="SNI8" s="1434"/>
      <c r="SNJ8" s="1434"/>
      <c r="SNK8" s="1434"/>
      <c r="SNL8" s="1434"/>
      <c r="SNM8" s="1434"/>
      <c r="SNN8" s="1434"/>
      <c r="SNO8" s="1434"/>
      <c r="SNP8" s="1434"/>
      <c r="SNQ8" s="1434"/>
      <c r="SNR8" s="1434"/>
      <c r="SNS8" s="1434"/>
      <c r="SNT8" s="1434"/>
      <c r="SNU8" s="1434"/>
      <c r="SNV8" s="1434"/>
      <c r="SNW8" s="1434"/>
      <c r="SNX8" s="1434"/>
      <c r="SNY8" s="1434"/>
      <c r="SNZ8" s="1434"/>
      <c r="SOA8" s="1434"/>
      <c r="SOB8" s="1434"/>
      <c r="SOC8" s="1434"/>
      <c r="SOD8" s="1434"/>
      <c r="SOE8" s="1434"/>
      <c r="SOF8" s="1434"/>
      <c r="SOG8" s="1434"/>
      <c r="SOH8" s="1434"/>
      <c r="SOI8" s="1434"/>
      <c r="SOJ8" s="1434"/>
      <c r="SOK8" s="1434"/>
      <c r="SOL8" s="1434"/>
      <c r="SOM8" s="1434"/>
      <c r="SON8" s="1434"/>
      <c r="SOO8" s="1434"/>
      <c r="SOP8" s="1434"/>
      <c r="SOQ8" s="1434"/>
      <c r="SOR8" s="1434"/>
      <c r="SOS8" s="1434"/>
      <c r="SOT8" s="1434"/>
      <c r="SOU8" s="1434"/>
      <c r="SOV8" s="1434"/>
      <c r="SOW8" s="1434"/>
      <c r="SOX8" s="1434"/>
      <c r="SOY8" s="1434"/>
      <c r="SOZ8" s="1434"/>
      <c r="SPA8" s="1434"/>
      <c r="SPB8" s="1434"/>
      <c r="SPC8" s="1434"/>
      <c r="SPD8" s="1434"/>
      <c r="SPE8" s="1434"/>
      <c r="SPF8" s="1434"/>
      <c r="SPG8" s="1434"/>
      <c r="SPH8" s="1434"/>
      <c r="SPI8" s="1434"/>
      <c r="SPJ8" s="1434"/>
      <c r="SPK8" s="1434"/>
      <c r="SPL8" s="1434"/>
      <c r="SPM8" s="1434"/>
      <c r="SPN8" s="1434"/>
      <c r="SPO8" s="1434"/>
      <c r="SPP8" s="1434"/>
      <c r="SPQ8" s="1434"/>
      <c r="SPR8" s="1434"/>
      <c r="SPS8" s="1434"/>
      <c r="SPT8" s="1434"/>
      <c r="SPU8" s="1434"/>
      <c r="SPV8" s="1434"/>
      <c r="SPW8" s="1434"/>
      <c r="SPX8" s="1434"/>
      <c r="SPY8" s="1434"/>
      <c r="SPZ8" s="1434"/>
      <c r="SQA8" s="1434"/>
      <c r="SQB8" s="1434"/>
      <c r="SQC8" s="1434"/>
      <c r="SQD8" s="1434"/>
      <c r="SQE8" s="1434"/>
      <c r="SQF8" s="1434"/>
      <c r="SQG8" s="1434"/>
      <c r="SQH8" s="1434"/>
      <c r="SQI8" s="1434"/>
      <c r="SQJ8" s="1434"/>
      <c r="SQK8" s="1434"/>
      <c r="SQL8" s="1434"/>
      <c r="SQM8" s="1434"/>
      <c r="SQN8" s="1434"/>
      <c r="SQO8" s="1434"/>
      <c r="SQP8" s="1434"/>
      <c r="SQQ8" s="1434"/>
      <c r="SQR8" s="1434"/>
      <c r="SQS8" s="1434"/>
      <c r="SQT8" s="1434"/>
      <c r="SQU8" s="1434"/>
      <c r="SQV8" s="1434"/>
      <c r="SQW8" s="1434"/>
      <c r="SQX8" s="1434"/>
      <c r="SQY8" s="1434"/>
      <c r="SQZ8" s="1434"/>
      <c r="SRA8" s="1434"/>
      <c r="SRB8" s="1434"/>
      <c r="SRC8" s="1434"/>
      <c r="SRD8" s="1434"/>
      <c r="SRE8" s="1434"/>
      <c r="SRF8" s="1434"/>
      <c r="SRG8" s="1434"/>
      <c r="SRH8" s="1434"/>
      <c r="SRI8" s="1434"/>
      <c r="SRJ8" s="1434"/>
      <c r="SRK8" s="1434"/>
      <c r="SRL8" s="1434"/>
      <c r="SRM8" s="1434"/>
      <c r="SRN8" s="1434"/>
      <c r="SRO8" s="1434"/>
      <c r="SRP8" s="1434"/>
      <c r="SRQ8" s="1434"/>
      <c r="SRR8" s="1434"/>
      <c r="SRS8" s="1434"/>
      <c r="SRT8" s="1434"/>
      <c r="SRU8" s="1434"/>
      <c r="SRV8" s="1434"/>
      <c r="SRW8" s="1434"/>
      <c r="SRX8" s="1434"/>
      <c r="SRY8" s="1434"/>
      <c r="SRZ8" s="1434"/>
      <c r="SSA8" s="1434"/>
      <c r="SSB8" s="1434"/>
      <c r="SSC8" s="1434"/>
      <c r="SSD8" s="1434"/>
      <c r="SSE8" s="1434"/>
      <c r="SSF8" s="1434"/>
      <c r="SSG8" s="1434"/>
      <c r="SSH8" s="1434"/>
      <c r="SSI8" s="1434"/>
      <c r="SSJ8" s="1434"/>
      <c r="SSK8" s="1434"/>
      <c r="SSL8" s="1434"/>
      <c r="SSM8" s="1434"/>
      <c r="SSN8" s="1434"/>
      <c r="SSO8" s="1434"/>
      <c r="SSP8" s="1434"/>
      <c r="SSQ8" s="1434"/>
      <c r="SSR8" s="1434"/>
      <c r="SSS8" s="1434"/>
      <c r="SST8" s="1434"/>
      <c r="SSU8" s="1434"/>
      <c r="SSV8" s="1434"/>
      <c r="SSW8" s="1434"/>
      <c r="SSX8" s="1434"/>
      <c r="SSY8" s="1434"/>
      <c r="SSZ8" s="1434"/>
      <c r="STA8" s="1434"/>
      <c r="STB8" s="1434"/>
      <c r="STC8" s="1434"/>
      <c r="STD8" s="1434"/>
      <c r="STE8" s="1434"/>
      <c r="STF8" s="1434"/>
      <c r="STG8" s="1434"/>
      <c r="STH8" s="1434"/>
      <c r="STI8" s="1434"/>
      <c r="STJ8" s="1434"/>
      <c r="STK8" s="1434"/>
      <c r="STL8" s="1434"/>
      <c r="STM8" s="1434"/>
      <c r="STN8" s="1434"/>
      <c r="STO8" s="1434"/>
      <c r="STP8" s="1434"/>
      <c r="STQ8" s="1434"/>
      <c r="STR8" s="1434"/>
      <c r="STS8" s="1434"/>
      <c r="STT8" s="1434"/>
      <c r="STU8" s="1434"/>
      <c r="STV8" s="1434"/>
      <c r="STW8" s="1434"/>
      <c r="STX8" s="1434"/>
      <c r="STY8" s="1434"/>
      <c r="STZ8" s="1434"/>
      <c r="SUA8" s="1434"/>
      <c r="SUB8" s="1434"/>
      <c r="SUC8" s="1434"/>
      <c r="SUD8" s="1434"/>
      <c r="SUE8" s="1434"/>
      <c r="SUF8" s="1434"/>
      <c r="SUG8" s="1434"/>
      <c r="SUH8" s="1434"/>
      <c r="SUI8" s="1434"/>
      <c r="SUJ8" s="1434"/>
      <c r="SUK8" s="1434"/>
      <c r="SUL8" s="1434"/>
      <c r="SUM8" s="1434"/>
      <c r="SUN8" s="1434"/>
      <c r="SUO8" s="1434"/>
      <c r="SUP8" s="1434"/>
      <c r="SUQ8" s="1434"/>
      <c r="SUR8" s="1434"/>
      <c r="SUS8" s="1434"/>
      <c r="SUT8" s="1434"/>
      <c r="SUU8" s="1434"/>
      <c r="SUV8" s="1434"/>
      <c r="SUW8" s="1434"/>
      <c r="SUX8" s="1434"/>
      <c r="SUY8" s="1434"/>
      <c r="SUZ8" s="1434"/>
      <c r="SVA8" s="1434"/>
      <c r="SVB8" s="1434"/>
      <c r="SVC8" s="1434"/>
      <c r="SVD8" s="1434"/>
      <c r="SVE8" s="1434"/>
      <c r="SVF8" s="1434"/>
      <c r="SVG8" s="1434"/>
      <c r="SVH8" s="1434"/>
      <c r="SVI8" s="1434"/>
      <c r="SVJ8" s="1434"/>
      <c r="SVK8" s="1434"/>
      <c r="SVL8" s="1434"/>
      <c r="SVM8" s="1434"/>
      <c r="SVN8" s="1434"/>
      <c r="SVO8" s="1434"/>
      <c r="SVP8" s="1434"/>
      <c r="SVQ8" s="1434"/>
      <c r="SVR8" s="1434"/>
      <c r="SVS8" s="1434"/>
      <c r="SVT8" s="1434"/>
      <c r="SVU8" s="1434"/>
      <c r="SVV8" s="1434"/>
      <c r="SVW8" s="1434"/>
      <c r="SVX8" s="1434"/>
      <c r="SVY8" s="1434"/>
      <c r="SVZ8" s="1434"/>
      <c r="SWA8" s="1434"/>
      <c r="SWB8" s="1434"/>
      <c r="SWC8" s="1434"/>
      <c r="SWD8" s="1434"/>
      <c r="SWE8" s="1434"/>
      <c r="SWF8" s="1434"/>
      <c r="SWG8" s="1434"/>
      <c r="SWH8" s="1434"/>
      <c r="SWI8" s="1434"/>
      <c r="SWJ8" s="1434"/>
      <c r="SWK8" s="1434"/>
      <c r="SWL8" s="1434"/>
      <c r="SWM8" s="1434"/>
      <c r="SWN8" s="1434"/>
      <c r="SWO8" s="1434"/>
      <c r="SWP8" s="1434"/>
      <c r="SWQ8" s="1434"/>
      <c r="SWR8" s="1434"/>
      <c r="SWS8" s="1434"/>
      <c r="SWT8" s="1434"/>
      <c r="SWU8" s="1434"/>
      <c r="SWV8" s="1434"/>
      <c r="SWW8" s="1434"/>
      <c r="SWX8" s="1434"/>
      <c r="SWY8" s="1434"/>
      <c r="SWZ8" s="1434"/>
      <c r="SXA8" s="1434"/>
      <c r="SXB8" s="1434"/>
      <c r="SXC8" s="1434"/>
      <c r="SXD8" s="1434"/>
      <c r="SXE8" s="1434"/>
      <c r="SXF8" s="1434"/>
      <c r="SXG8" s="1434"/>
      <c r="SXH8" s="1434"/>
      <c r="SXI8" s="1434"/>
      <c r="SXJ8" s="1434"/>
      <c r="SXK8" s="1434"/>
      <c r="SXL8" s="1434"/>
      <c r="SXM8" s="1434"/>
      <c r="SXN8" s="1434"/>
      <c r="SXO8" s="1434"/>
      <c r="SXP8" s="1434"/>
      <c r="SXQ8" s="1434"/>
      <c r="SXR8" s="1434"/>
      <c r="SXS8" s="1434"/>
      <c r="SXT8" s="1434"/>
      <c r="SXU8" s="1434"/>
      <c r="SXV8" s="1434"/>
      <c r="SXW8" s="1434"/>
      <c r="SXX8" s="1434"/>
      <c r="SXY8" s="1434"/>
      <c r="SXZ8" s="1434"/>
      <c r="SYA8" s="1434"/>
      <c r="SYB8" s="1434"/>
      <c r="SYC8" s="1434"/>
      <c r="SYD8" s="1434"/>
      <c r="SYE8" s="1434"/>
      <c r="SYF8" s="1434"/>
      <c r="SYG8" s="1434"/>
      <c r="SYH8" s="1434"/>
      <c r="SYI8" s="1434"/>
      <c r="SYJ8" s="1434"/>
      <c r="SYK8" s="1434"/>
      <c r="SYL8" s="1434"/>
      <c r="SYM8" s="1434"/>
      <c r="SYN8" s="1434"/>
      <c r="SYO8" s="1434"/>
      <c r="SYP8" s="1434"/>
      <c r="SYQ8" s="1434"/>
      <c r="SYR8" s="1434"/>
      <c r="SYS8" s="1434"/>
      <c r="SYT8" s="1434"/>
      <c r="SYU8" s="1434"/>
      <c r="SYV8" s="1434"/>
      <c r="SYW8" s="1434"/>
      <c r="SYX8" s="1434"/>
      <c r="SYY8" s="1434"/>
      <c r="SYZ8" s="1434"/>
      <c r="SZA8" s="1434"/>
      <c r="SZB8" s="1434"/>
      <c r="SZC8" s="1434"/>
      <c r="SZD8" s="1434"/>
      <c r="SZE8" s="1434"/>
      <c r="SZF8" s="1434"/>
      <c r="SZG8" s="1434"/>
      <c r="SZH8" s="1434"/>
      <c r="SZI8" s="1434"/>
      <c r="SZJ8" s="1434"/>
      <c r="SZK8" s="1434"/>
      <c r="SZL8" s="1434"/>
      <c r="SZM8" s="1434"/>
      <c r="SZN8" s="1434"/>
      <c r="SZO8" s="1434"/>
      <c r="SZP8" s="1434"/>
      <c r="SZQ8" s="1434"/>
      <c r="SZR8" s="1434"/>
      <c r="SZS8" s="1434"/>
      <c r="SZT8" s="1434"/>
      <c r="SZU8" s="1434"/>
      <c r="SZV8" s="1434"/>
      <c r="SZW8" s="1434"/>
      <c r="SZX8" s="1434"/>
      <c r="SZY8" s="1434"/>
      <c r="SZZ8" s="1434"/>
      <c r="TAA8" s="1434"/>
      <c r="TAB8" s="1434"/>
      <c r="TAC8" s="1434"/>
      <c r="TAD8" s="1434"/>
      <c r="TAE8" s="1434"/>
      <c r="TAF8" s="1434"/>
      <c r="TAG8" s="1434"/>
      <c r="TAH8" s="1434"/>
      <c r="TAI8" s="1434"/>
      <c r="TAJ8" s="1434"/>
      <c r="TAK8" s="1434"/>
      <c r="TAL8" s="1434"/>
      <c r="TAM8" s="1434"/>
      <c r="TAN8" s="1434"/>
      <c r="TAO8" s="1434"/>
      <c r="TAP8" s="1434"/>
      <c r="TAQ8" s="1434"/>
      <c r="TAR8" s="1434"/>
      <c r="TAS8" s="1434"/>
      <c r="TAT8" s="1434"/>
      <c r="TAU8" s="1434"/>
      <c r="TAV8" s="1434"/>
      <c r="TAW8" s="1434"/>
      <c r="TAX8" s="1434"/>
      <c r="TAY8" s="1434"/>
      <c r="TAZ8" s="1434"/>
      <c r="TBA8" s="1434"/>
      <c r="TBB8" s="1434"/>
      <c r="TBC8" s="1434"/>
      <c r="TBD8" s="1434"/>
      <c r="TBE8" s="1434"/>
      <c r="TBF8" s="1434"/>
      <c r="TBG8" s="1434"/>
      <c r="TBH8" s="1434"/>
      <c r="TBI8" s="1434"/>
      <c r="TBJ8" s="1434"/>
      <c r="TBK8" s="1434"/>
      <c r="TBL8" s="1434"/>
      <c r="TBM8" s="1434"/>
      <c r="TBN8" s="1434"/>
      <c r="TBO8" s="1434"/>
      <c r="TBP8" s="1434"/>
      <c r="TBQ8" s="1434"/>
      <c r="TBR8" s="1434"/>
      <c r="TBS8" s="1434"/>
      <c r="TBT8" s="1434"/>
      <c r="TBU8" s="1434"/>
      <c r="TBV8" s="1434"/>
      <c r="TBW8" s="1434"/>
      <c r="TBX8" s="1434"/>
      <c r="TBY8" s="1434"/>
      <c r="TBZ8" s="1434"/>
      <c r="TCA8" s="1434"/>
      <c r="TCB8" s="1434"/>
      <c r="TCC8" s="1434"/>
      <c r="TCD8" s="1434"/>
      <c r="TCE8" s="1434"/>
      <c r="TCF8" s="1434"/>
      <c r="TCG8" s="1434"/>
      <c r="TCH8" s="1434"/>
      <c r="TCI8" s="1434"/>
      <c r="TCJ8" s="1434"/>
      <c r="TCK8" s="1434"/>
      <c r="TCL8" s="1434"/>
      <c r="TCM8" s="1434"/>
      <c r="TCN8" s="1434"/>
      <c r="TCO8" s="1434"/>
      <c r="TCP8" s="1434"/>
      <c r="TCQ8" s="1434"/>
      <c r="TCR8" s="1434"/>
      <c r="TCS8" s="1434"/>
      <c r="TCT8" s="1434"/>
      <c r="TCU8" s="1434"/>
      <c r="TCV8" s="1434"/>
      <c r="TCW8" s="1434"/>
      <c r="TCX8" s="1434"/>
      <c r="TCY8" s="1434"/>
      <c r="TCZ8" s="1434"/>
      <c r="TDA8" s="1434"/>
      <c r="TDB8" s="1434"/>
      <c r="TDC8" s="1434"/>
      <c r="TDD8" s="1434"/>
      <c r="TDE8" s="1434"/>
      <c r="TDF8" s="1434"/>
      <c r="TDG8" s="1434"/>
      <c r="TDH8" s="1434"/>
      <c r="TDI8" s="1434"/>
      <c r="TDJ8" s="1434"/>
      <c r="TDK8" s="1434"/>
      <c r="TDL8" s="1434"/>
      <c r="TDM8" s="1434"/>
      <c r="TDN8" s="1434"/>
      <c r="TDO8" s="1434"/>
      <c r="TDP8" s="1434"/>
      <c r="TDQ8" s="1434"/>
      <c r="TDR8" s="1434"/>
      <c r="TDS8" s="1434"/>
      <c r="TDT8" s="1434"/>
      <c r="TDU8" s="1434"/>
      <c r="TDV8" s="1434"/>
      <c r="TDW8" s="1434"/>
      <c r="TDX8" s="1434"/>
      <c r="TDY8" s="1434"/>
      <c r="TDZ8" s="1434"/>
      <c r="TEA8" s="1434"/>
      <c r="TEB8" s="1434"/>
      <c r="TEC8" s="1434"/>
      <c r="TED8" s="1434"/>
      <c r="TEE8" s="1434"/>
      <c r="TEF8" s="1434"/>
      <c r="TEG8" s="1434"/>
      <c r="TEH8" s="1434"/>
      <c r="TEI8" s="1434"/>
      <c r="TEJ8" s="1434"/>
      <c r="TEK8" s="1434"/>
      <c r="TEL8" s="1434"/>
      <c r="TEM8" s="1434"/>
      <c r="TEN8" s="1434"/>
      <c r="TEO8" s="1434"/>
      <c r="TEP8" s="1434"/>
      <c r="TEQ8" s="1434"/>
      <c r="TER8" s="1434"/>
      <c r="TES8" s="1434"/>
      <c r="TET8" s="1434"/>
      <c r="TEU8" s="1434"/>
      <c r="TEV8" s="1434"/>
      <c r="TEW8" s="1434"/>
      <c r="TEX8" s="1434"/>
      <c r="TEY8" s="1434"/>
      <c r="TEZ8" s="1434"/>
      <c r="TFA8" s="1434"/>
      <c r="TFB8" s="1434"/>
      <c r="TFC8" s="1434"/>
      <c r="TFD8" s="1434"/>
      <c r="TFE8" s="1434"/>
      <c r="TFF8" s="1434"/>
      <c r="TFG8" s="1434"/>
      <c r="TFH8" s="1434"/>
      <c r="TFI8" s="1434"/>
      <c r="TFJ8" s="1434"/>
      <c r="TFK8" s="1434"/>
      <c r="TFL8" s="1434"/>
      <c r="TFM8" s="1434"/>
      <c r="TFN8" s="1434"/>
      <c r="TFO8" s="1434"/>
      <c r="TFP8" s="1434"/>
      <c r="TFQ8" s="1434"/>
      <c r="TFR8" s="1434"/>
      <c r="TFS8" s="1434"/>
      <c r="TFT8" s="1434"/>
      <c r="TFU8" s="1434"/>
      <c r="TFV8" s="1434"/>
      <c r="TFW8" s="1434"/>
      <c r="TFX8" s="1434"/>
      <c r="TFY8" s="1434"/>
      <c r="TFZ8" s="1434"/>
      <c r="TGA8" s="1434"/>
      <c r="TGB8" s="1434"/>
      <c r="TGC8" s="1434"/>
      <c r="TGD8" s="1434"/>
      <c r="TGE8" s="1434"/>
      <c r="TGF8" s="1434"/>
      <c r="TGG8" s="1434"/>
      <c r="TGH8" s="1434"/>
      <c r="TGI8" s="1434"/>
      <c r="TGJ8" s="1434"/>
      <c r="TGK8" s="1434"/>
      <c r="TGL8" s="1434"/>
      <c r="TGM8" s="1434"/>
      <c r="TGN8" s="1434"/>
      <c r="TGO8" s="1434"/>
      <c r="TGP8" s="1434"/>
      <c r="TGQ8" s="1434"/>
      <c r="TGR8" s="1434"/>
      <c r="TGS8" s="1434"/>
      <c r="TGT8" s="1434"/>
      <c r="TGU8" s="1434"/>
      <c r="TGV8" s="1434"/>
      <c r="TGW8" s="1434"/>
      <c r="TGX8" s="1434"/>
      <c r="TGY8" s="1434"/>
      <c r="TGZ8" s="1434"/>
      <c r="THA8" s="1434"/>
      <c r="THB8" s="1434"/>
      <c r="THC8" s="1434"/>
      <c r="THD8" s="1434"/>
      <c r="THE8" s="1434"/>
      <c r="THF8" s="1434"/>
      <c r="THG8" s="1434"/>
      <c r="THH8" s="1434"/>
      <c r="THI8" s="1434"/>
      <c r="THJ8" s="1434"/>
      <c r="THK8" s="1434"/>
      <c r="THL8" s="1434"/>
      <c r="THM8" s="1434"/>
      <c r="THN8" s="1434"/>
      <c r="THO8" s="1434"/>
      <c r="THP8" s="1434"/>
      <c r="THQ8" s="1434"/>
      <c r="THR8" s="1434"/>
      <c r="THS8" s="1434"/>
      <c r="THT8" s="1434"/>
      <c r="THU8" s="1434"/>
      <c r="THV8" s="1434"/>
      <c r="THW8" s="1434"/>
      <c r="THX8" s="1434"/>
      <c r="THY8" s="1434"/>
      <c r="THZ8" s="1434"/>
      <c r="TIA8" s="1434"/>
      <c r="TIB8" s="1434"/>
      <c r="TIC8" s="1434"/>
      <c r="TID8" s="1434"/>
      <c r="TIE8" s="1434"/>
      <c r="TIF8" s="1434"/>
      <c r="TIG8" s="1434"/>
      <c r="TIH8" s="1434"/>
      <c r="TII8" s="1434"/>
      <c r="TIJ8" s="1434"/>
      <c r="TIK8" s="1434"/>
      <c r="TIL8" s="1434"/>
      <c r="TIM8" s="1434"/>
      <c r="TIN8" s="1434"/>
      <c r="TIO8" s="1434"/>
      <c r="TIP8" s="1434"/>
      <c r="TIQ8" s="1434"/>
      <c r="TIR8" s="1434"/>
      <c r="TIS8" s="1434"/>
      <c r="TIT8" s="1434"/>
      <c r="TIU8" s="1434"/>
      <c r="TIV8" s="1434"/>
      <c r="TIW8" s="1434"/>
      <c r="TIX8" s="1434"/>
      <c r="TIY8" s="1434"/>
      <c r="TIZ8" s="1434"/>
      <c r="TJA8" s="1434"/>
      <c r="TJB8" s="1434"/>
      <c r="TJC8" s="1434"/>
      <c r="TJD8" s="1434"/>
      <c r="TJE8" s="1434"/>
      <c r="TJF8" s="1434"/>
      <c r="TJG8" s="1434"/>
      <c r="TJH8" s="1434"/>
      <c r="TJI8" s="1434"/>
      <c r="TJJ8" s="1434"/>
      <c r="TJK8" s="1434"/>
      <c r="TJL8" s="1434"/>
      <c r="TJM8" s="1434"/>
      <c r="TJN8" s="1434"/>
      <c r="TJO8" s="1434"/>
      <c r="TJP8" s="1434"/>
      <c r="TJQ8" s="1434"/>
      <c r="TJR8" s="1434"/>
      <c r="TJS8" s="1434"/>
      <c r="TJT8" s="1434"/>
      <c r="TJU8" s="1434"/>
      <c r="TJV8" s="1434"/>
      <c r="TJW8" s="1434"/>
      <c r="TJX8" s="1434"/>
      <c r="TJY8" s="1434"/>
      <c r="TJZ8" s="1434"/>
      <c r="TKA8" s="1434"/>
      <c r="TKB8" s="1434"/>
      <c r="TKC8" s="1434"/>
      <c r="TKD8" s="1434"/>
      <c r="TKE8" s="1434"/>
      <c r="TKF8" s="1434"/>
      <c r="TKG8" s="1434"/>
      <c r="TKH8" s="1434"/>
      <c r="TKI8" s="1434"/>
      <c r="TKJ8" s="1434"/>
      <c r="TKK8" s="1434"/>
      <c r="TKL8" s="1434"/>
      <c r="TKM8" s="1434"/>
      <c r="TKN8" s="1434"/>
      <c r="TKO8" s="1434"/>
      <c r="TKP8" s="1434"/>
      <c r="TKQ8" s="1434"/>
      <c r="TKR8" s="1434"/>
      <c r="TKS8" s="1434"/>
      <c r="TKT8" s="1434"/>
      <c r="TKU8" s="1434"/>
      <c r="TKV8" s="1434"/>
      <c r="TKW8" s="1434"/>
      <c r="TKX8" s="1434"/>
      <c r="TKY8" s="1434"/>
      <c r="TKZ8" s="1434"/>
      <c r="TLA8" s="1434"/>
      <c r="TLB8" s="1434"/>
      <c r="TLC8" s="1434"/>
      <c r="TLD8" s="1434"/>
      <c r="TLE8" s="1434"/>
      <c r="TLF8" s="1434"/>
      <c r="TLG8" s="1434"/>
      <c r="TLH8" s="1434"/>
      <c r="TLI8" s="1434"/>
      <c r="TLJ8" s="1434"/>
      <c r="TLK8" s="1434"/>
      <c r="TLL8" s="1434"/>
      <c r="TLM8" s="1434"/>
      <c r="TLN8" s="1434"/>
      <c r="TLO8" s="1434"/>
      <c r="TLP8" s="1434"/>
      <c r="TLQ8" s="1434"/>
      <c r="TLR8" s="1434"/>
      <c r="TLS8" s="1434"/>
      <c r="TLT8" s="1434"/>
      <c r="TLU8" s="1434"/>
      <c r="TLV8" s="1434"/>
      <c r="TLW8" s="1434"/>
      <c r="TLX8" s="1434"/>
      <c r="TLY8" s="1434"/>
      <c r="TLZ8" s="1434"/>
      <c r="TMA8" s="1434"/>
      <c r="TMB8" s="1434"/>
      <c r="TMC8" s="1434"/>
      <c r="TMD8" s="1434"/>
      <c r="TME8" s="1434"/>
      <c r="TMF8" s="1434"/>
      <c r="TMG8" s="1434"/>
      <c r="TMH8" s="1434"/>
      <c r="TMI8" s="1434"/>
      <c r="TMJ8" s="1434"/>
      <c r="TMK8" s="1434"/>
      <c r="TML8" s="1434"/>
      <c r="TMM8" s="1434"/>
      <c r="TMN8" s="1434"/>
      <c r="TMO8" s="1434"/>
      <c r="TMP8" s="1434"/>
      <c r="TMQ8" s="1434"/>
      <c r="TMR8" s="1434"/>
      <c r="TMS8" s="1434"/>
      <c r="TMT8" s="1434"/>
      <c r="TMU8" s="1434"/>
      <c r="TMV8" s="1434"/>
      <c r="TMW8" s="1434"/>
      <c r="TMX8" s="1434"/>
      <c r="TMY8" s="1434"/>
      <c r="TMZ8" s="1434"/>
      <c r="TNA8" s="1434"/>
      <c r="TNB8" s="1434"/>
      <c r="TNC8" s="1434"/>
      <c r="TND8" s="1434"/>
      <c r="TNE8" s="1434"/>
      <c r="TNF8" s="1434"/>
      <c r="TNG8" s="1434"/>
      <c r="TNH8" s="1434"/>
      <c r="TNI8" s="1434"/>
      <c r="TNJ8" s="1434"/>
      <c r="TNK8" s="1434"/>
      <c r="TNL8" s="1434"/>
      <c r="TNM8" s="1434"/>
      <c r="TNN8" s="1434"/>
      <c r="TNO8" s="1434"/>
      <c r="TNP8" s="1434"/>
      <c r="TNQ8" s="1434"/>
      <c r="TNR8" s="1434"/>
      <c r="TNS8" s="1434"/>
      <c r="TNT8" s="1434"/>
      <c r="TNU8" s="1434"/>
      <c r="TNV8" s="1434"/>
      <c r="TNW8" s="1434"/>
      <c r="TNX8" s="1434"/>
      <c r="TNY8" s="1434"/>
      <c r="TNZ8" s="1434"/>
      <c r="TOA8" s="1434"/>
      <c r="TOB8" s="1434"/>
      <c r="TOC8" s="1434"/>
      <c r="TOD8" s="1434"/>
      <c r="TOE8" s="1434"/>
      <c r="TOF8" s="1434"/>
      <c r="TOG8" s="1434"/>
      <c r="TOH8" s="1434"/>
      <c r="TOI8" s="1434"/>
      <c r="TOJ8" s="1434"/>
      <c r="TOK8" s="1434"/>
      <c r="TOL8" s="1434"/>
      <c r="TOM8" s="1434"/>
      <c r="TON8" s="1434"/>
      <c r="TOO8" s="1434"/>
      <c r="TOP8" s="1434"/>
      <c r="TOQ8" s="1434"/>
      <c r="TOR8" s="1434"/>
      <c r="TOS8" s="1434"/>
      <c r="TOT8" s="1434"/>
      <c r="TOU8" s="1434"/>
      <c r="TOV8" s="1434"/>
      <c r="TOW8" s="1434"/>
      <c r="TOX8" s="1434"/>
      <c r="TOY8" s="1434"/>
      <c r="TOZ8" s="1434"/>
      <c r="TPA8" s="1434"/>
      <c r="TPB8" s="1434"/>
      <c r="TPC8" s="1434"/>
      <c r="TPD8" s="1434"/>
      <c r="TPE8" s="1434"/>
      <c r="TPF8" s="1434"/>
      <c r="TPG8" s="1434"/>
      <c r="TPH8" s="1434"/>
      <c r="TPI8" s="1434"/>
      <c r="TPJ8" s="1434"/>
      <c r="TPK8" s="1434"/>
      <c r="TPL8" s="1434"/>
      <c r="TPM8" s="1434"/>
      <c r="TPN8" s="1434"/>
      <c r="TPO8" s="1434"/>
      <c r="TPP8" s="1434"/>
      <c r="TPQ8" s="1434"/>
      <c r="TPR8" s="1434"/>
      <c r="TPS8" s="1434"/>
      <c r="TPT8" s="1434"/>
      <c r="TPU8" s="1434"/>
      <c r="TPV8" s="1434"/>
      <c r="TPW8" s="1434"/>
      <c r="TPX8" s="1434"/>
      <c r="TPY8" s="1434"/>
      <c r="TPZ8" s="1434"/>
      <c r="TQA8" s="1434"/>
      <c r="TQB8" s="1434"/>
      <c r="TQC8" s="1434"/>
      <c r="TQD8" s="1434"/>
      <c r="TQE8" s="1434"/>
      <c r="TQF8" s="1434"/>
      <c r="TQG8" s="1434"/>
      <c r="TQH8" s="1434"/>
      <c r="TQI8" s="1434"/>
      <c r="TQJ8" s="1434"/>
      <c r="TQK8" s="1434"/>
      <c r="TQL8" s="1434"/>
      <c r="TQM8" s="1434"/>
      <c r="TQN8" s="1434"/>
      <c r="TQO8" s="1434"/>
      <c r="TQP8" s="1434"/>
      <c r="TQQ8" s="1434"/>
      <c r="TQR8" s="1434"/>
      <c r="TQS8" s="1434"/>
      <c r="TQT8" s="1434"/>
      <c r="TQU8" s="1434"/>
      <c r="TQV8" s="1434"/>
      <c r="TQW8" s="1434"/>
      <c r="TQX8" s="1434"/>
      <c r="TQY8" s="1434"/>
      <c r="TQZ8" s="1434"/>
      <c r="TRA8" s="1434"/>
      <c r="TRB8" s="1434"/>
      <c r="TRC8" s="1434"/>
      <c r="TRD8" s="1434"/>
      <c r="TRE8" s="1434"/>
      <c r="TRF8" s="1434"/>
      <c r="TRG8" s="1434"/>
      <c r="TRH8" s="1434"/>
      <c r="TRI8" s="1434"/>
      <c r="TRJ8" s="1434"/>
      <c r="TRK8" s="1434"/>
      <c r="TRL8" s="1434"/>
      <c r="TRM8" s="1434"/>
      <c r="TRN8" s="1434"/>
      <c r="TRO8" s="1434"/>
      <c r="TRP8" s="1434"/>
      <c r="TRQ8" s="1434"/>
      <c r="TRR8" s="1434"/>
      <c r="TRS8" s="1434"/>
      <c r="TRT8" s="1434"/>
      <c r="TRU8" s="1434"/>
      <c r="TRV8" s="1434"/>
      <c r="TRW8" s="1434"/>
      <c r="TRX8" s="1434"/>
      <c r="TRY8" s="1434"/>
      <c r="TRZ8" s="1434"/>
      <c r="TSA8" s="1434"/>
      <c r="TSB8" s="1434"/>
      <c r="TSC8" s="1434"/>
      <c r="TSD8" s="1434"/>
      <c r="TSE8" s="1434"/>
      <c r="TSF8" s="1434"/>
      <c r="TSG8" s="1434"/>
      <c r="TSH8" s="1434"/>
      <c r="TSI8" s="1434"/>
      <c r="TSJ8" s="1434"/>
      <c r="TSK8" s="1434"/>
      <c r="TSL8" s="1434"/>
      <c r="TSM8" s="1434"/>
      <c r="TSN8" s="1434"/>
      <c r="TSO8" s="1434"/>
      <c r="TSP8" s="1434"/>
      <c r="TSQ8" s="1434"/>
      <c r="TSR8" s="1434"/>
      <c r="TSS8" s="1434"/>
      <c r="TST8" s="1434"/>
      <c r="TSU8" s="1434"/>
      <c r="TSV8" s="1434"/>
      <c r="TSW8" s="1434"/>
      <c r="TSX8" s="1434"/>
      <c r="TSY8" s="1434"/>
      <c r="TSZ8" s="1434"/>
      <c r="TTA8" s="1434"/>
      <c r="TTB8" s="1434"/>
      <c r="TTC8" s="1434"/>
      <c r="TTD8" s="1434"/>
      <c r="TTE8" s="1434"/>
      <c r="TTF8" s="1434"/>
      <c r="TTG8" s="1434"/>
      <c r="TTH8" s="1434"/>
      <c r="TTI8" s="1434"/>
      <c r="TTJ8" s="1434"/>
      <c r="TTK8" s="1434"/>
      <c r="TTL8" s="1434"/>
      <c r="TTM8" s="1434"/>
      <c r="TTN8" s="1434"/>
      <c r="TTO8" s="1434"/>
      <c r="TTP8" s="1434"/>
      <c r="TTQ8" s="1434"/>
      <c r="TTR8" s="1434"/>
      <c r="TTS8" s="1434"/>
      <c r="TTT8" s="1434"/>
      <c r="TTU8" s="1434"/>
      <c r="TTV8" s="1434"/>
      <c r="TTW8" s="1434"/>
      <c r="TTX8" s="1434"/>
      <c r="TTY8" s="1434"/>
      <c r="TTZ8" s="1434"/>
      <c r="TUA8" s="1434"/>
      <c r="TUB8" s="1434"/>
      <c r="TUC8" s="1434"/>
      <c r="TUD8" s="1434"/>
      <c r="TUE8" s="1434"/>
      <c r="TUF8" s="1434"/>
      <c r="TUG8" s="1434"/>
      <c r="TUH8" s="1434"/>
      <c r="TUI8" s="1434"/>
      <c r="TUJ8" s="1434"/>
      <c r="TUK8" s="1434"/>
      <c r="TUL8" s="1434"/>
      <c r="TUM8" s="1434"/>
      <c r="TUN8" s="1434"/>
      <c r="TUO8" s="1434"/>
      <c r="TUP8" s="1434"/>
      <c r="TUQ8" s="1434"/>
      <c r="TUR8" s="1434"/>
      <c r="TUS8" s="1434"/>
      <c r="TUT8" s="1434"/>
      <c r="TUU8" s="1434"/>
      <c r="TUV8" s="1434"/>
      <c r="TUW8" s="1434"/>
      <c r="TUX8" s="1434"/>
      <c r="TUY8" s="1434"/>
      <c r="TUZ8" s="1434"/>
      <c r="TVA8" s="1434"/>
      <c r="TVB8" s="1434"/>
      <c r="TVC8" s="1434"/>
      <c r="TVD8" s="1434"/>
      <c r="TVE8" s="1434"/>
      <c r="TVF8" s="1434"/>
      <c r="TVG8" s="1434"/>
      <c r="TVH8" s="1434"/>
      <c r="TVI8" s="1434"/>
      <c r="TVJ8" s="1434"/>
      <c r="TVK8" s="1434"/>
      <c r="TVL8" s="1434"/>
      <c r="TVM8" s="1434"/>
      <c r="TVN8" s="1434"/>
      <c r="TVO8" s="1434"/>
      <c r="TVP8" s="1434"/>
      <c r="TVQ8" s="1434"/>
      <c r="TVR8" s="1434"/>
      <c r="TVS8" s="1434"/>
      <c r="TVT8" s="1434"/>
      <c r="TVU8" s="1434"/>
      <c r="TVV8" s="1434"/>
      <c r="TVW8" s="1434"/>
      <c r="TVX8" s="1434"/>
      <c r="TVY8" s="1434"/>
      <c r="TVZ8" s="1434"/>
      <c r="TWA8" s="1434"/>
      <c r="TWB8" s="1434"/>
      <c r="TWC8" s="1434"/>
      <c r="TWD8" s="1434"/>
      <c r="TWE8" s="1434"/>
      <c r="TWF8" s="1434"/>
      <c r="TWG8" s="1434"/>
      <c r="TWH8" s="1434"/>
      <c r="TWI8" s="1434"/>
      <c r="TWJ8" s="1434"/>
      <c r="TWK8" s="1434"/>
      <c r="TWL8" s="1434"/>
      <c r="TWM8" s="1434"/>
      <c r="TWN8" s="1434"/>
      <c r="TWO8" s="1434"/>
      <c r="TWP8" s="1434"/>
      <c r="TWQ8" s="1434"/>
      <c r="TWR8" s="1434"/>
      <c r="TWS8" s="1434"/>
      <c r="TWT8" s="1434"/>
      <c r="TWU8" s="1434"/>
      <c r="TWV8" s="1434"/>
      <c r="TWW8" s="1434"/>
      <c r="TWX8" s="1434"/>
      <c r="TWY8" s="1434"/>
      <c r="TWZ8" s="1434"/>
      <c r="TXA8" s="1434"/>
      <c r="TXB8" s="1434"/>
      <c r="TXC8" s="1434"/>
      <c r="TXD8" s="1434"/>
      <c r="TXE8" s="1434"/>
      <c r="TXF8" s="1434"/>
      <c r="TXG8" s="1434"/>
      <c r="TXH8" s="1434"/>
      <c r="TXI8" s="1434"/>
      <c r="TXJ8" s="1434"/>
      <c r="TXK8" s="1434"/>
      <c r="TXL8" s="1434"/>
      <c r="TXM8" s="1434"/>
      <c r="TXN8" s="1434"/>
      <c r="TXO8" s="1434"/>
      <c r="TXP8" s="1434"/>
      <c r="TXQ8" s="1434"/>
      <c r="TXR8" s="1434"/>
      <c r="TXS8" s="1434"/>
      <c r="TXT8" s="1434"/>
      <c r="TXU8" s="1434"/>
      <c r="TXV8" s="1434"/>
      <c r="TXW8" s="1434"/>
      <c r="TXX8" s="1434"/>
      <c r="TXY8" s="1434"/>
      <c r="TXZ8" s="1434"/>
      <c r="TYA8" s="1434"/>
      <c r="TYB8" s="1434"/>
      <c r="TYC8" s="1434"/>
      <c r="TYD8" s="1434"/>
      <c r="TYE8" s="1434"/>
      <c r="TYF8" s="1434"/>
      <c r="TYG8" s="1434"/>
      <c r="TYH8" s="1434"/>
      <c r="TYI8" s="1434"/>
      <c r="TYJ8" s="1434"/>
      <c r="TYK8" s="1434"/>
      <c r="TYL8" s="1434"/>
      <c r="TYM8" s="1434"/>
      <c r="TYN8" s="1434"/>
      <c r="TYO8" s="1434"/>
      <c r="TYP8" s="1434"/>
      <c r="TYQ8" s="1434"/>
      <c r="TYR8" s="1434"/>
      <c r="TYS8" s="1434"/>
      <c r="TYT8" s="1434"/>
      <c r="TYU8" s="1434"/>
      <c r="TYV8" s="1434"/>
      <c r="TYW8" s="1434"/>
      <c r="TYX8" s="1434"/>
      <c r="TYY8" s="1434"/>
      <c r="TYZ8" s="1434"/>
      <c r="TZA8" s="1434"/>
      <c r="TZB8" s="1434"/>
      <c r="TZC8" s="1434"/>
      <c r="TZD8" s="1434"/>
      <c r="TZE8" s="1434"/>
      <c r="TZF8" s="1434"/>
      <c r="TZG8" s="1434"/>
      <c r="TZH8" s="1434"/>
      <c r="TZI8" s="1434"/>
      <c r="TZJ8" s="1434"/>
      <c r="TZK8" s="1434"/>
      <c r="TZL8" s="1434"/>
      <c r="TZM8" s="1434"/>
      <c r="TZN8" s="1434"/>
      <c r="TZO8" s="1434"/>
      <c r="TZP8" s="1434"/>
      <c r="TZQ8" s="1434"/>
      <c r="TZR8" s="1434"/>
      <c r="TZS8" s="1434"/>
      <c r="TZT8" s="1434"/>
      <c r="TZU8" s="1434"/>
      <c r="TZV8" s="1434"/>
      <c r="TZW8" s="1434"/>
      <c r="TZX8" s="1434"/>
      <c r="TZY8" s="1434"/>
      <c r="TZZ8" s="1434"/>
      <c r="UAA8" s="1434"/>
      <c r="UAB8" s="1434"/>
      <c r="UAC8" s="1434"/>
      <c r="UAD8" s="1434"/>
      <c r="UAE8" s="1434"/>
      <c r="UAF8" s="1434"/>
      <c r="UAG8" s="1434"/>
      <c r="UAH8" s="1434"/>
      <c r="UAI8" s="1434"/>
      <c r="UAJ8" s="1434"/>
      <c r="UAK8" s="1434"/>
      <c r="UAL8" s="1434"/>
      <c r="UAM8" s="1434"/>
      <c r="UAN8" s="1434"/>
      <c r="UAO8" s="1434"/>
      <c r="UAP8" s="1434"/>
      <c r="UAQ8" s="1434"/>
      <c r="UAR8" s="1434"/>
      <c r="UAS8" s="1434"/>
      <c r="UAT8" s="1434"/>
      <c r="UAU8" s="1434"/>
      <c r="UAV8" s="1434"/>
      <c r="UAW8" s="1434"/>
      <c r="UAX8" s="1434"/>
      <c r="UAY8" s="1434"/>
      <c r="UAZ8" s="1434"/>
      <c r="UBA8" s="1434"/>
      <c r="UBB8" s="1434"/>
      <c r="UBC8" s="1434"/>
      <c r="UBD8" s="1434"/>
      <c r="UBE8" s="1434"/>
      <c r="UBF8" s="1434"/>
      <c r="UBG8" s="1434"/>
      <c r="UBH8" s="1434"/>
      <c r="UBI8" s="1434"/>
      <c r="UBJ8" s="1434"/>
      <c r="UBK8" s="1434"/>
      <c r="UBL8" s="1434"/>
      <c r="UBM8" s="1434"/>
      <c r="UBN8" s="1434"/>
      <c r="UBO8" s="1434"/>
      <c r="UBP8" s="1434"/>
      <c r="UBQ8" s="1434"/>
      <c r="UBR8" s="1434"/>
      <c r="UBS8" s="1434"/>
      <c r="UBT8" s="1434"/>
      <c r="UBU8" s="1434"/>
      <c r="UBV8" s="1434"/>
      <c r="UBW8" s="1434"/>
      <c r="UBX8" s="1434"/>
      <c r="UBY8" s="1434"/>
      <c r="UBZ8" s="1434"/>
      <c r="UCA8" s="1434"/>
      <c r="UCB8" s="1434"/>
      <c r="UCC8" s="1434"/>
      <c r="UCD8" s="1434"/>
      <c r="UCE8" s="1434"/>
      <c r="UCF8" s="1434"/>
      <c r="UCG8" s="1434"/>
      <c r="UCH8" s="1434"/>
      <c r="UCI8" s="1434"/>
      <c r="UCJ8" s="1434"/>
      <c r="UCK8" s="1434"/>
      <c r="UCL8" s="1434"/>
      <c r="UCM8" s="1434"/>
      <c r="UCN8" s="1434"/>
      <c r="UCO8" s="1434"/>
      <c r="UCP8" s="1434"/>
      <c r="UCQ8" s="1434"/>
      <c r="UCR8" s="1434"/>
      <c r="UCS8" s="1434"/>
      <c r="UCT8" s="1434"/>
      <c r="UCU8" s="1434"/>
      <c r="UCV8" s="1434"/>
      <c r="UCW8" s="1434"/>
      <c r="UCX8" s="1434"/>
      <c r="UCY8" s="1434"/>
      <c r="UCZ8" s="1434"/>
      <c r="UDA8" s="1434"/>
      <c r="UDB8" s="1434"/>
      <c r="UDC8" s="1434"/>
      <c r="UDD8" s="1434"/>
      <c r="UDE8" s="1434"/>
      <c r="UDF8" s="1434"/>
      <c r="UDG8" s="1434"/>
      <c r="UDH8" s="1434"/>
      <c r="UDI8" s="1434"/>
      <c r="UDJ8" s="1434"/>
      <c r="UDK8" s="1434"/>
      <c r="UDL8" s="1434"/>
      <c r="UDM8" s="1434"/>
      <c r="UDN8" s="1434"/>
      <c r="UDO8" s="1434"/>
      <c r="UDP8" s="1434"/>
      <c r="UDQ8" s="1434"/>
      <c r="UDR8" s="1434"/>
      <c r="UDS8" s="1434"/>
      <c r="UDT8" s="1434"/>
      <c r="UDU8" s="1434"/>
      <c r="UDV8" s="1434"/>
      <c r="UDW8" s="1434"/>
      <c r="UDX8" s="1434"/>
      <c r="UDY8" s="1434"/>
      <c r="UDZ8" s="1434"/>
      <c r="UEA8" s="1434"/>
      <c r="UEB8" s="1434"/>
      <c r="UEC8" s="1434"/>
      <c r="UED8" s="1434"/>
      <c r="UEE8" s="1434"/>
      <c r="UEF8" s="1434"/>
      <c r="UEG8" s="1434"/>
      <c r="UEH8" s="1434"/>
      <c r="UEI8" s="1434"/>
      <c r="UEJ8" s="1434"/>
      <c r="UEK8" s="1434"/>
      <c r="UEL8" s="1434"/>
      <c r="UEM8" s="1434"/>
      <c r="UEN8" s="1434"/>
      <c r="UEO8" s="1434"/>
      <c r="UEP8" s="1434"/>
      <c r="UEQ8" s="1434"/>
      <c r="UER8" s="1434"/>
      <c r="UES8" s="1434"/>
      <c r="UET8" s="1434"/>
      <c r="UEU8" s="1434"/>
      <c r="UEV8" s="1434"/>
      <c r="UEW8" s="1434"/>
      <c r="UEX8" s="1434"/>
      <c r="UEY8" s="1434"/>
      <c r="UEZ8" s="1434"/>
      <c r="UFA8" s="1434"/>
      <c r="UFB8" s="1434"/>
      <c r="UFC8" s="1434"/>
      <c r="UFD8" s="1434"/>
      <c r="UFE8" s="1434"/>
      <c r="UFF8" s="1434"/>
      <c r="UFG8" s="1434"/>
      <c r="UFH8" s="1434"/>
      <c r="UFI8" s="1434"/>
      <c r="UFJ8" s="1434"/>
      <c r="UFK8" s="1434"/>
      <c r="UFL8" s="1434"/>
      <c r="UFM8" s="1434"/>
      <c r="UFN8" s="1434"/>
      <c r="UFO8" s="1434"/>
      <c r="UFP8" s="1434"/>
      <c r="UFQ8" s="1434"/>
      <c r="UFR8" s="1434"/>
      <c r="UFS8" s="1434"/>
      <c r="UFT8" s="1434"/>
      <c r="UFU8" s="1434"/>
      <c r="UFV8" s="1434"/>
      <c r="UFW8" s="1434"/>
      <c r="UFX8" s="1434"/>
      <c r="UFY8" s="1434"/>
      <c r="UFZ8" s="1434"/>
      <c r="UGA8" s="1434"/>
      <c r="UGB8" s="1434"/>
      <c r="UGC8" s="1434"/>
      <c r="UGD8" s="1434"/>
      <c r="UGE8" s="1434"/>
      <c r="UGF8" s="1434"/>
      <c r="UGG8" s="1434"/>
      <c r="UGH8" s="1434"/>
      <c r="UGI8" s="1434"/>
      <c r="UGJ8" s="1434"/>
      <c r="UGK8" s="1434"/>
      <c r="UGL8" s="1434"/>
      <c r="UGM8" s="1434"/>
      <c r="UGN8" s="1434"/>
      <c r="UGO8" s="1434"/>
      <c r="UGP8" s="1434"/>
      <c r="UGQ8" s="1434"/>
      <c r="UGR8" s="1434"/>
      <c r="UGS8" s="1434"/>
      <c r="UGT8" s="1434"/>
      <c r="UGU8" s="1434"/>
      <c r="UGV8" s="1434"/>
      <c r="UGW8" s="1434"/>
      <c r="UGX8" s="1434"/>
      <c r="UGY8" s="1434"/>
      <c r="UGZ8" s="1434"/>
      <c r="UHA8" s="1434"/>
      <c r="UHB8" s="1434"/>
      <c r="UHC8" s="1434"/>
      <c r="UHD8" s="1434"/>
      <c r="UHE8" s="1434"/>
      <c r="UHF8" s="1434"/>
      <c r="UHG8" s="1434"/>
      <c r="UHH8" s="1434"/>
      <c r="UHI8" s="1434"/>
      <c r="UHJ8" s="1434"/>
      <c r="UHK8" s="1434"/>
      <c r="UHL8" s="1434"/>
      <c r="UHM8" s="1434"/>
      <c r="UHN8" s="1434"/>
      <c r="UHO8" s="1434"/>
      <c r="UHP8" s="1434"/>
      <c r="UHQ8" s="1434"/>
      <c r="UHR8" s="1434"/>
      <c r="UHS8" s="1434"/>
      <c r="UHT8" s="1434"/>
      <c r="UHU8" s="1434"/>
      <c r="UHV8" s="1434"/>
      <c r="UHW8" s="1434"/>
      <c r="UHX8" s="1434"/>
      <c r="UHY8" s="1434"/>
      <c r="UHZ8" s="1434"/>
      <c r="UIA8" s="1434"/>
      <c r="UIB8" s="1434"/>
      <c r="UIC8" s="1434"/>
      <c r="UID8" s="1434"/>
      <c r="UIE8" s="1434"/>
      <c r="UIF8" s="1434"/>
      <c r="UIG8" s="1434"/>
      <c r="UIH8" s="1434"/>
      <c r="UII8" s="1434"/>
      <c r="UIJ8" s="1434"/>
      <c r="UIK8" s="1434"/>
      <c r="UIL8" s="1434"/>
      <c r="UIM8" s="1434"/>
      <c r="UIN8" s="1434"/>
      <c r="UIO8" s="1434"/>
      <c r="UIP8" s="1434"/>
      <c r="UIQ8" s="1434"/>
      <c r="UIR8" s="1434"/>
      <c r="UIS8" s="1434"/>
      <c r="UIT8" s="1434"/>
      <c r="UIU8" s="1434"/>
      <c r="UIV8" s="1434"/>
      <c r="UIW8" s="1434"/>
      <c r="UIX8" s="1434"/>
      <c r="UIY8" s="1434"/>
      <c r="UIZ8" s="1434"/>
      <c r="UJA8" s="1434"/>
      <c r="UJB8" s="1434"/>
      <c r="UJC8" s="1434"/>
      <c r="UJD8" s="1434"/>
      <c r="UJE8" s="1434"/>
      <c r="UJF8" s="1434"/>
      <c r="UJG8" s="1434"/>
      <c r="UJH8" s="1434"/>
      <c r="UJI8" s="1434"/>
      <c r="UJJ8" s="1434"/>
      <c r="UJK8" s="1434"/>
      <c r="UJL8" s="1434"/>
      <c r="UJM8" s="1434"/>
      <c r="UJN8" s="1434"/>
      <c r="UJO8" s="1434"/>
      <c r="UJP8" s="1434"/>
      <c r="UJQ8" s="1434"/>
      <c r="UJR8" s="1434"/>
      <c r="UJS8" s="1434"/>
      <c r="UJT8" s="1434"/>
      <c r="UJU8" s="1434"/>
      <c r="UJV8" s="1434"/>
      <c r="UJW8" s="1434"/>
      <c r="UJX8" s="1434"/>
      <c r="UJY8" s="1434"/>
      <c r="UJZ8" s="1434"/>
      <c r="UKA8" s="1434"/>
      <c r="UKB8" s="1434"/>
      <c r="UKC8" s="1434"/>
      <c r="UKD8" s="1434"/>
      <c r="UKE8" s="1434"/>
      <c r="UKF8" s="1434"/>
      <c r="UKG8" s="1434"/>
      <c r="UKH8" s="1434"/>
      <c r="UKI8" s="1434"/>
      <c r="UKJ8" s="1434"/>
      <c r="UKK8" s="1434"/>
      <c r="UKL8" s="1434"/>
      <c r="UKM8" s="1434"/>
      <c r="UKN8" s="1434"/>
      <c r="UKO8" s="1434"/>
      <c r="UKP8" s="1434"/>
      <c r="UKQ8" s="1434"/>
      <c r="UKR8" s="1434"/>
      <c r="UKS8" s="1434"/>
      <c r="UKT8" s="1434"/>
      <c r="UKU8" s="1434"/>
      <c r="UKV8" s="1434"/>
      <c r="UKW8" s="1434"/>
      <c r="UKX8" s="1434"/>
      <c r="UKY8" s="1434"/>
      <c r="UKZ8" s="1434"/>
      <c r="ULA8" s="1434"/>
      <c r="ULB8" s="1434"/>
      <c r="ULC8" s="1434"/>
      <c r="ULD8" s="1434"/>
      <c r="ULE8" s="1434"/>
      <c r="ULF8" s="1434"/>
      <c r="ULG8" s="1434"/>
      <c r="ULH8" s="1434"/>
      <c r="ULI8" s="1434"/>
      <c r="ULJ8" s="1434"/>
      <c r="ULK8" s="1434"/>
      <c r="ULL8" s="1434"/>
      <c r="ULM8" s="1434"/>
      <c r="ULN8" s="1434"/>
      <c r="ULO8" s="1434"/>
      <c r="ULP8" s="1434"/>
      <c r="ULQ8" s="1434"/>
      <c r="ULR8" s="1434"/>
      <c r="ULS8" s="1434"/>
      <c r="ULT8" s="1434"/>
      <c r="ULU8" s="1434"/>
      <c r="ULV8" s="1434"/>
      <c r="ULW8" s="1434"/>
      <c r="ULX8" s="1434"/>
      <c r="ULY8" s="1434"/>
      <c r="ULZ8" s="1434"/>
      <c r="UMA8" s="1434"/>
      <c r="UMB8" s="1434"/>
      <c r="UMC8" s="1434"/>
      <c r="UMD8" s="1434"/>
      <c r="UME8" s="1434"/>
      <c r="UMF8" s="1434"/>
      <c r="UMG8" s="1434"/>
      <c r="UMH8" s="1434"/>
      <c r="UMI8" s="1434"/>
      <c r="UMJ8" s="1434"/>
      <c r="UMK8" s="1434"/>
      <c r="UML8" s="1434"/>
      <c r="UMM8" s="1434"/>
      <c r="UMN8" s="1434"/>
      <c r="UMO8" s="1434"/>
      <c r="UMP8" s="1434"/>
      <c r="UMQ8" s="1434"/>
      <c r="UMR8" s="1434"/>
      <c r="UMS8" s="1434"/>
      <c r="UMT8" s="1434"/>
      <c r="UMU8" s="1434"/>
      <c r="UMV8" s="1434"/>
      <c r="UMW8" s="1434"/>
      <c r="UMX8" s="1434"/>
      <c r="UMY8" s="1434"/>
      <c r="UMZ8" s="1434"/>
      <c r="UNA8" s="1434"/>
      <c r="UNB8" s="1434"/>
      <c r="UNC8" s="1434"/>
      <c r="UND8" s="1434"/>
      <c r="UNE8" s="1434"/>
      <c r="UNF8" s="1434"/>
      <c r="UNG8" s="1434"/>
      <c r="UNH8" s="1434"/>
      <c r="UNI8" s="1434"/>
      <c r="UNJ8" s="1434"/>
      <c r="UNK8" s="1434"/>
      <c r="UNL8" s="1434"/>
      <c r="UNM8" s="1434"/>
      <c r="UNN8" s="1434"/>
      <c r="UNO8" s="1434"/>
      <c r="UNP8" s="1434"/>
      <c r="UNQ8" s="1434"/>
      <c r="UNR8" s="1434"/>
      <c r="UNS8" s="1434"/>
      <c r="UNT8" s="1434"/>
      <c r="UNU8" s="1434"/>
      <c r="UNV8" s="1434"/>
      <c r="UNW8" s="1434"/>
      <c r="UNX8" s="1434"/>
      <c r="UNY8" s="1434"/>
      <c r="UNZ8" s="1434"/>
      <c r="UOA8" s="1434"/>
      <c r="UOB8" s="1434"/>
      <c r="UOC8" s="1434"/>
      <c r="UOD8" s="1434"/>
      <c r="UOE8" s="1434"/>
      <c r="UOF8" s="1434"/>
      <c r="UOG8" s="1434"/>
      <c r="UOH8" s="1434"/>
      <c r="UOI8" s="1434"/>
      <c r="UOJ8" s="1434"/>
      <c r="UOK8" s="1434"/>
      <c r="UOL8" s="1434"/>
      <c r="UOM8" s="1434"/>
      <c r="UON8" s="1434"/>
      <c r="UOO8" s="1434"/>
      <c r="UOP8" s="1434"/>
      <c r="UOQ8" s="1434"/>
      <c r="UOR8" s="1434"/>
      <c r="UOS8" s="1434"/>
      <c r="UOT8" s="1434"/>
      <c r="UOU8" s="1434"/>
      <c r="UOV8" s="1434"/>
      <c r="UOW8" s="1434"/>
      <c r="UOX8" s="1434"/>
      <c r="UOY8" s="1434"/>
      <c r="UOZ8" s="1434"/>
      <c r="UPA8" s="1434"/>
      <c r="UPB8" s="1434"/>
      <c r="UPC8" s="1434"/>
      <c r="UPD8" s="1434"/>
      <c r="UPE8" s="1434"/>
      <c r="UPF8" s="1434"/>
      <c r="UPG8" s="1434"/>
      <c r="UPH8" s="1434"/>
      <c r="UPI8" s="1434"/>
      <c r="UPJ8" s="1434"/>
      <c r="UPK8" s="1434"/>
      <c r="UPL8" s="1434"/>
      <c r="UPM8" s="1434"/>
      <c r="UPN8" s="1434"/>
      <c r="UPO8" s="1434"/>
      <c r="UPP8" s="1434"/>
      <c r="UPQ8" s="1434"/>
      <c r="UPR8" s="1434"/>
      <c r="UPS8" s="1434"/>
      <c r="UPT8" s="1434"/>
      <c r="UPU8" s="1434"/>
      <c r="UPV8" s="1434"/>
      <c r="UPW8" s="1434"/>
      <c r="UPX8" s="1434"/>
      <c r="UPY8" s="1434"/>
      <c r="UPZ8" s="1434"/>
      <c r="UQA8" s="1434"/>
      <c r="UQB8" s="1434"/>
      <c r="UQC8" s="1434"/>
      <c r="UQD8" s="1434"/>
      <c r="UQE8" s="1434"/>
      <c r="UQF8" s="1434"/>
      <c r="UQG8" s="1434"/>
      <c r="UQH8" s="1434"/>
      <c r="UQI8" s="1434"/>
      <c r="UQJ8" s="1434"/>
      <c r="UQK8" s="1434"/>
      <c r="UQL8" s="1434"/>
      <c r="UQM8" s="1434"/>
      <c r="UQN8" s="1434"/>
      <c r="UQO8" s="1434"/>
      <c r="UQP8" s="1434"/>
      <c r="UQQ8" s="1434"/>
      <c r="UQR8" s="1434"/>
      <c r="UQS8" s="1434"/>
      <c r="UQT8" s="1434"/>
      <c r="UQU8" s="1434"/>
      <c r="UQV8" s="1434"/>
      <c r="UQW8" s="1434"/>
      <c r="UQX8" s="1434"/>
      <c r="UQY8" s="1434"/>
      <c r="UQZ8" s="1434"/>
      <c r="URA8" s="1434"/>
      <c r="URB8" s="1434"/>
      <c r="URC8" s="1434"/>
      <c r="URD8" s="1434"/>
      <c r="URE8" s="1434"/>
      <c r="URF8" s="1434"/>
      <c r="URG8" s="1434"/>
      <c r="URH8" s="1434"/>
      <c r="URI8" s="1434"/>
      <c r="URJ8" s="1434"/>
      <c r="URK8" s="1434"/>
      <c r="URL8" s="1434"/>
      <c r="URM8" s="1434"/>
      <c r="URN8" s="1434"/>
      <c r="URO8" s="1434"/>
      <c r="URP8" s="1434"/>
      <c r="URQ8" s="1434"/>
      <c r="URR8" s="1434"/>
      <c r="URS8" s="1434"/>
      <c r="URT8" s="1434"/>
      <c r="URU8" s="1434"/>
      <c r="URV8" s="1434"/>
      <c r="URW8" s="1434"/>
      <c r="URX8" s="1434"/>
      <c r="URY8" s="1434"/>
      <c r="URZ8" s="1434"/>
      <c r="USA8" s="1434"/>
      <c r="USB8" s="1434"/>
      <c r="USC8" s="1434"/>
      <c r="USD8" s="1434"/>
      <c r="USE8" s="1434"/>
      <c r="USF8" s="1434"/>
      <c r="USG8" s="1434"/>
      <c r="USH8" s="1434"/>
      <c r="USI8" s="1434"/>
      <c r="USJ8" s="1434"/>
      <c r="USK8" s="1434"/>
      <c r="USL8" s="1434"/>
      <c r="USM8" s="1434"/>
      <c r="USN8" s="1434"/>
      <c r="USO8" s="1434"/>
      <c r="USP8" s="1434"/>
      <c r="USQ8" s="1434"/>
      <c r="USR8" s="1434"/>
      <c r="USS8" s="1434"/>
      <c r="UST8" s="1434"/>
      <c r="USU8" s="1434"/>
      <c r="USV8" s="1434"/>
      <c r="USW8" s="1434"/>
      <c r="USX8" s="1434"/>
      <c r="USY8" s="1434"/>
      <c r="USZ8" s="1434"/>
      <c r="UTA8" s="1434"/>
      <c r="UTB8" s="1434"/>
      <c r="UTC8" s="1434"/>
      <c r="UTD8" s="1434"/>
      <c r="UTE8" s="1434"/>
      <c r="UTF8" s="1434"/>
      <c r="UTG8" s="1434"/>
      <c r="UTH8" s="1434"/>
      <c r="UTI8" s="1434"/>
      <c r="UTJ8" s="1434"/>
      <c r="UTK8" s="1434"/>
      <c r="UTL8" s="1434"/>
      <c r="UTM8" s="1434"/>
      <c r="UTN8" s="1434"/>
      <c r="UTO8" s="1434"/>
      <c r="UTP8" s="1434"/>
      <c r="UTQ8" s="1434"/>
      <c r="UTR8" s="1434"/>
      <c r="UTS8" s="1434"/>
      <c r="UTT8" s="1434"/>
      <c r="UTU8" s="1434"/>
      <c r="UTV8" s="1434"/>
      <c r="UTW8" s="1434"/>
      <c r="UTX8" s="1434"/>
      <c r="UTY8" s="1434"/>
      <c r="UTZ8" s="1434"/>
      <c r="UUA8" s="1434"/>
      <c r="UUB8" s="1434"/>
      <c r="UUC8" s="1434"/>
      <c r="UUD8" s="1434"/>
      <c r="UUE8" s="1434"/>
      <c r="UUF8" s="1434"/>
      <c r="UUG8" s="1434"/>
      <c r="UUH8" s="1434"/>
      <c r="UUI8" s="1434"/>
      <c r="UUJ8" s="1434"/>
      <c r="UUK8" s="1434"/>
      <c r="UUL8" s="1434"/>
      <c r="UUM8" s="1434"/>
      <c r="UUN8" s="1434"/>
      <c r="UUO8" s="1434"/>
      <c r="UUP8" s="1434"/>
      <c r="UUQ8" s="1434"/>
      <c r="UUR8" s="1434"/>
      <c r="UUS8" s="1434"/>
      <c r="UUT8" s="1434"/>
      <c r="UUU8" s="1434"/>
      <c r="UUV8" s="1434"/>
      <c r="UUW8" s="1434"/>
      <c r="UUX8" s="1434"/>
      <c r="UUY8" s="1434"/>
      <c r="UUZ8" s="1434"/>
      <c r="UVA8" s="1434"/>
      <c r="UVB8" s="1434"/>
      <c r="UVC8" s="1434"/>
      <c r="UVD8" s="1434"/>
      <c r="UVE8" s="1434"/>
      <c r="UVF8" s="1434"/>
      <c r="UVG8" s="1434"/>
      <c r="UVH8" s="1434"/>
      <c r="UVI8" s="1434"/>
      <c r="UVJ8" s="1434"/>
      <c r="UVK8" s="1434"/>
      <c r="UVL8" s="1434"/>
      <c r="UVM8" s="1434"/>
      <c r="UVN8" s="1434"/>
      <c r="UVO8" s="1434"/>
      <c r="UVP8" s="1434"/>
      <c r="UVQ8" s="1434"/>
      <c r="UVR8" s="1434"/>
      <c r="UVS8" s="1434"/>
      <c r="UVT8" s="1434"/>
      <c r="UVU8" s="1434"/>
      <c r="UVV8" s="1434"/>
      <c r="UVW8" s="1434"/>
      <c r="UVX8" s="1434"/>
      <c r="UVY8" s="1434"/>
      <c r="UVZ8" s="1434"/>
      <c r="UWA8" s="1434"/>
      <c r="UWB8" s="1434"/>
      <c r="UWC8" s="1434"/>
      <c r="UWD8" s="1434"/>
      <c r="UWE8" s="1434"/>
      <c r="UWF8" s="1434"/>
      <c r="UWG8" s="1434"/>
      <c r="UWH8" s="1434"/>
      <c r="UWI8" s="1434"/>
      <c r="UWJ8" s="1434"/>
      <c r="UWK8" s="1434"/>
      <c r="UWL8" s="1434"/>
      <c r="UWM8" s="1434"/>
      <c r="UWN8" s="1434"/>
      <c r="UWO8" s="1434"/>
      <c r="UWP8" s="1434"/>
      <c r="UWQ8" s="1434"/>
      <c r="UWR8" s="1434"/>
      <c r="UWS8" s="1434"/>
      <c r="UWT8" s="1434"/>
      <c r="UWU8" s="1434"/>
      <c r="UWV8" s="1434"/>
      <c r="UWW8" s="1434"/>
      <c r="UWX8" s="1434"/>
      <c r="UWY8" s="1434"/>
      <c r="UWZ8" s="1434"/>
      <c r="UXA8" s="1434"/>
      <c r="UXB8" s="1434"/>
      <c r="UXC8" s="1434"/>
      <c r="UXD8" s="1434"/>
      <c r="UXE8" s="1434"/>
      <c r="UXF8" s="1434"/>
      <c r="UXG8" s="1434"/>
      <c r="UXH8" s="1434"/>
      <c r="UXI8" s="1434"/>
      <c r="UXJ8" s="1434"/>
      <c r="UXK8" s="1434"/>
      <c r="UXL8" s="1434"/>
      <c r="UXM8" s="1434"/>
      <c r="UXN8" s="1434"/>
      <c r="UXO8" s="1434"/>
      <c r="UXP8" s="1434"/>
      <c r="UXQ8" s="1434"/>
      <c r="UXR8" s="1434"/>
      <c r="UXS8" s="1434"/>
      <c r="UXT8" s="1434"/>
      <c r="UXU8" s="1434"/>
      <c r="UXV8" s="1434"/>
      <c r="UXW8" s="1434"/>
      <c r="UXX8" s="1434"/>
      <c r="UXY8" s="1434"/>
      <c r="UXZ8" s="1434"/>
      <c r="UYA8" s="1434"/>
      <c r="UYB8" s="1434"/>
      <c r="UYC8" s="1434"/>
      <c r="UYD8" s="1434"/>
      <c r="UYE8" s="1434"/>
      <c r="UYF8" s="1434"/>
      <c r="UYG8" s="1434"/>
      <c r="UYH8" s="1434"/>
      <c r="UYI8" s="1434"/>
      <c r="UYJ8" s="1434"/>
      <c r="UYK8" s="1434"/>
      <c r="UYL8" s="1434"/>
      <c r="UYM8" s="1434"/>
      <c r="UYN8" s="1434"/>
      <c r="UYO8" s="1434"/>
      <c r="UYP8" s="1434"/>
      <c r="UYQ8" s="1434"/>
      <c r="UYR8" s="1434"/>
      <c r="UYS8" s="1434"/>
      <c r="UYT8" s="1434"/>
      <c r="UYU8" s="1434"/>
      <c r="UYV8" s="1434"/>
      <c r="UYW8" s="1434"/>
      <c r="UYX8" s="1434"/>
      <c r="UYY8" s="1434"/>
      <c r="UYZ8" s="1434"/>
      <c r="UZA8" s="1434"/>
      <c r="UZB8" s="1434"/>
      <c r="UZC8" s="1434"/>
      <c r="UZD8" s="1434"/>
      <c r="UZE8" s="1434"/>
      <c r="UZF8" s="1434"/>
      <c r="UZG8" s="1434"/>
      <c r="UZH8" s="1434"/>
      <c r="UZI8" s="1434"/>
      <c r="UZJ8" s="1434"/>
      <c r="UZK8" s="1434"/>
      <c r="UZL8" s="1434"/>
      <c r="UZM8" s="1434"/>
      <c r="UZN8" s="1434"/>
      <c r="UZO8" s="1434"/>
      <c r="UZP8" s="1434"/>
      <c r="UZQ8" s="1434"/>
      <c r="UZR8" s="1434"/>
      <c r="UZS8" s="1434"/>
      <c r="UZT8" s="1434"/>
      <c r="UZU8" s="1434"/>
      <c r="UZV8" s="1434"/>
      <c r="UZW8" s="1434"/>
      <c r="UZX8" s="1434"/>
      <c r="UZY8" s="1434"/>
      <c r="UZZ8" s="1434"/>
      <c r="VAA8" s="1434"/>
      <c r="VAB8" s="1434"/>
      <c r="VAC8" s="1434"/>
      <c r="VAD8" s="1434"/>
      <c r="VAE8" s="1434"/>
      <c r="VAF8" s="1434"/>
      <c r="VAG8" s="1434"/>
      <c r="VAH8" s="1434"/>
      <c r="VAI8" s="1434"/>
      <c r="VAJ8" s="1434"/>
      <c r="VAK8" s="1434"/>
      <c r="VAL8" s="1434"/>
      <c r="VAM8" s="1434"/>
      <c r="VAN8" s="1434"/>
      <c r="VAO8" s="1434"/>
      <c r="VAP8" s="1434"/>
      <c r="VAQ8" s="1434"/>
      <c r="VAR8" s="1434"/>
      <c r="VAS8" s="1434"/>
      <c r="VAT8" s="1434"/>
      <c r="VAU8" s="1434"/>
      <c r="VAV8" s="1434"/>
      <c r="VAW8" s="1434"/>
      <c r="VAX8" s="1434"/>
      <c r="VAY8" s="1434"/>
      <c r="VAZ8" s="1434"/>
      <c r="VBA8" s="1434"/>
      <c r="VBB8" s="1434"/>
      <c r="VBC8" s="1434"/>
      <c r="VBD8" s="1434"/>
      <c r="VBE8" s="1434"/>
      <c r="VBF8" s="1434"/>
      <c r="VBG8" s="1434"/>
      <c r="VBH8" s="1434"/>
      <c r="VBI8" s="1434"/>
      <c r="VBJ8" s="1434"/>
      <c r="VBK8" s="1434"/>
      <c r="VBL8" s="1434"/>
      <c r="VBM8" s="1434"/>
      <c r="VBN8" s="1434"/>
      <c r="VBO8" s="1434"/>
      <c r="VBP8" s="1434"/>
      <c r="VBQ8" s="1434"/>
      <c r="VBR8" s="1434"/>
      <c r="VBS8" s="1434"/>
      <c r="VBT8" s="1434"/>
      <c r="VBU8" s="1434"/>
      <c r="VBV8" s="1434"/>
      <c r="VBW8" s="1434"/>
      <c r="VBX8" s="1434"/>
      <c r="VBY8" s="1434"/>
      <c r="VBZ8" s="1434"/>
      <c r="VCA8" s="1434"/>
      <c r="VCB8" s="1434"/>
      <c r="VCC8" s="1434"/>
      <c r="VCD8" s="1434"/>
      <c r="VCE8" s="1434"/>
      <c r="VCF8" s="1434"/>
      <c r="VCG8" s="1434"/>
      <c r="VCH8" s="1434"/>
      <c r="VCI8" s="1434"/>
      <c r="VCJ8" s="1434"/>
      <c r="VCK8" s="1434"/>
      <c r="VCL8" s="1434"/>
      <c r="VCM8" s="1434"/>
      <c r="VCN8" s="1434"/>
      <c r="VCO8" s="1434"/>
      <c r="VCP8" s="1434"/>
      <c r="VCQ8" s="1434"/>
      <c r="VCR8" s="1434"/>
      <c r="VCS8" s="1434"/>
      <c r="VCT8" s="1434"/>
      <c r="VCU8" s="1434"/>
      <c r="VCV8" s="1434"/>
      <c r="VCW8" s="1434"/>
      <c r="VCX8" s="1434"/>
      <c r="VCY8" s="1434"/>
      <c r="VCZ8" s="1434"/>
      <c r="VDA8" s="1434"/>
      <c r="VDB8" s="1434"/>
      <c r="VDC8" s="1434"/>
      <c r="VDD8" s="1434"/>
      <c r="VDE8" s="1434"/>
      <c r="VDF8" s="1434"/>
      <c r="VDG8" s="1434"/>
      <c r="VDH8" s="1434"/>
      <c r="VDI8" s="1434"/>
      <c r="VDJ8" s="1434"/>
      <c r="VDK8" s="1434"/>
      <c r="VDL8" s="1434"/>
      <c r="VDM8" s="1434"/>
      <c r="VDN8" s="1434"/>
      <c r="VDO8" s="1434"/>
      <c r="VDP8" s="1434"/>
      <c r="VDQ8" s="1434"/>
      <c r="VDR8" s="1434"/>
      <c r="VDS8" s="1434"/>
      <c r="VDT8" s="1434"/>
      <c r="VDU8" s="1434"/>
      <c r="VDV8" s="1434"/>
      <c r="VDW8" s="1434"/>
      <c r="VDX8" s="1434"/>
      <c r="VDY8" s="1434"/>
      <c r="VDZ8" s="1434"/>
      <c r="VEA8" s="1434"/>
      <c r="VEB8" s="1434"/>
      <c r="VEC8" s="1434"/>
      <c r="VED8" s="1434"/>
      <c r="VEE8" s="1434"/>
      <c r="VEF8" s="1434"/>
      <c r="VEG8" s="1434"/>
      <c r="VEH8" s="1434"/>
      <c r="VEI8" s="1434"/>
      <c r="VEJ8" s="1434"/>
      <c r="VEK8" s="1434"/>
      <c r="VEL8" s="1434"/>
      <c r="VEM8" s="1434"/>
      <c r="VEN8" s="1434"/>
      <c r="VEO8" s="1434"/>
      <c r="VEP8" s="1434"/>
      <c r="VEQ8" s="1434"/>
      <c r="VER8" s="1434"/>
      <c r="VES8" s="1434"/>
      <c r="VET8" s="1434"/>
      <c r="VEU8" s="1434"/>
      <c r="VEV8" s="1434"/>
      <c r="VEW8" s="1434"/>
      <c r="VEX8" s="1434"/>
      <c r="VEY8" s="1434"/>
      <c r="VEZ8" s="1434"/>
      <c r="VFA8" s="1434"/>
      <c r="VFB8" s="1434"/>
      <c r="VFC8" s="1434"/>
      <c r="VFD8" s="1434"/>
      <c r="VFE8" s="1434"/>
      <c r="VFF8" s="1434"/>
      <c r="VFG8" s="1434"/>
      <c r="VFH8" s="1434"/>
      <c r="VFI8" s="1434"/>
      <c r="VFJ8" s="1434"/>
      <c r="VFK8" s="1434"/>
      <c r="VFL8" s="1434"/>
      <c r="VFM8" s="1434"/>
      <c r="VFN8" s="1434"/>
      <c r="VFO8" s="1434"/>
      <c r="VFP8" s="1434"/>
      <c r="VFQ8" s="1434"/>
      <c r="VFR8" s="1434"/>
      <c r="VFS8" s="1434"/>
      <c r="VFT8" s="1434"/>
      <c r="VFU8" s="1434"/>
      <c r="VFV8" s="1434"/>
      <c r="VFW8" s="1434"/>
      <c r="VFX8" s="1434"/>
      <c r="VFY8" s="1434"/>
      <c r="VFZ8" s="1434"/>
      <c r="VGA8" s="1434"/>
      <c r="VGB8" s="1434"/>
      <c r="VGC8" s="1434"/>
      <c r="VGD8" s="1434"/>
      <c r="VGE8" s="1434"/>
      <c r="VGF8" s="1434"/>
      <c r="VGG8" s="1434"/>
      <c r="VGH8" s="1434"/>
      <c r="VGI8" s="1434"/>
      <c r="VGJ8" s="1434"/>
      <c r="VGK8" s="1434"/>
      <c r="VGL8" s="1434"/>
      <c r="VGM8" s="1434"/>
      <c r="VGN8" s="1434"/>
      <c r="VGO8" s="1434"/>
      <c r="VGP8" s="1434"/>
      <c r="VGQ8" s="1434"/>
      <c r="VGR8" s="1434"/>
      <c r="VGS8" s="1434"/>
      <c r="VGT8" s="1434"/>
      <c r="VGU8" s="1434"/>
      <c r="VGV8" s="1434"/>
      <c r="VGW8" s="1434"/>
      <c r="VGX8" s="1434"/>
      <c r="VGY8" s="1434"/>
      <c r="VGZ8" s="1434"/>
      <c r="VHA8" s="1434"/>
      <c r="VHB8" s="1434"/>
      <c r="VHC8" s="1434"/>
      <c r="VHD8" s="1434"/>
      <c r="VHE8" s="1434"/>
      <c r="VHF8" s="1434"/>
      <c r="VHG8" s="1434"/>
      <c r="VHH8" s="1434"/>
      <c r="VHI8" s="1434"/>
      <c r="VHJ8" s="1434"/>
      <c r="VHK8" s="1434"/>
      <c r="VHL8" s="1434"/>
      <c r="VHM8" s="1434"/>
      <c r="VHN8" s="1434"/>
      <c r="VHO8" s="1434"/>
      <c r="VHP8" s="1434"/>
      <c r="VHQ8" s="1434"/>
      <c r="VHR8" s="1434"/>
      <c r="VHS8" s="1434"/>
      <c r="VHT8" s="1434"/>
      <c r="VHU8" s="1434"/>
      <c r="VHV8" s="1434"/>
      <c r="VHW8" s="1434"/>
      <c r="VHX8" s="1434"/>
      <c r="VHY8" s="1434"/>
      <c r="VHZ8" s="1434"/>
      <c r="VIA8" s="1434"/>
      <c r="VIB8" s="1434"/>
      <c r="VIC8" s="1434"/>
      <c r="VID8" s="1434"/>
      <c r="VIE8" s="1434"/>
      <c r="VIF8" s="1434"/>
      <c r="VIG8" s="1434"/>
      <c r="VIH8" s="1434"/>
      <c r="VII8" s="1434"/>
      <c r="VIJ8" s="1434"/>
      <c r="VIK8" s="1434"/>
      <c r="VIL8" s="1434"/>
      <c r="VIM8" s="1434"/>
      <c r="VIN8" s="1434"/>
      <c r="VIO8" s="1434"/>
      <c r="VIP8" s="1434"/>
      <c r="VIQ8" s="1434"/>
      <c r="VIR8" s="1434"/>
      <c r="VIS8" s="1434"/>
      <c r="VIT8" s="1434"/>
      <c r="VIU8" s="1434"/>
      <c r="VIV8" s="1434"/>
      <c r="VIW8" s="1434"/>
      <c r="VIX8" s="1434"/>
      <c r="VIY8" s="1434"/>
      <c r="VIZ8" s="1434"/>
      <c r="VJA8" s="1434"/>
      <c r="VJB8" s="1434"/>
      <c r="VJC8" s="1434"/>
      <c r="VJD8" s="1434"/>
      <c r="VJE8" s="1434"/>
      <c r="VJF8" s="1434"/>
      <c r="VJG8" s="1434"/>
      <c r="VJH8" s="1434"/>
      <c r="VJI8" s="1434"/>
      <c r="VJJ8" s="1434"/>
      <c r="VJK8" s="1434"/>
      <c r="VJL8" s="1434"/>
      <c r="VJM8" s="1434"/>
      <c r="VJN8" s="1434"/>
      <c r="VJO8" s="1434"/>
      <c r="VJP8" s="1434"/>
      <c r="VJQ8" s="1434"/>
      <c r="VJR8" s="1434"/>
      <c r="VJS8" s="1434"/>
      <c r="VJT8" s="1434"/>
      <c r="VJU8" s="1434"/>
      <c r="VJV8" s="1434"/>
      <c r="VJW8" s="1434"/>
      <c r="VJX8" s="1434"/>
      <c r="VJY8" s="1434"/>
      <c r="VJZ8" s="1434"/>
      <c r="VKA8" s="1434"/>
      <c r="VKB8" s="1434"/>
      <c r="VKC8" s="1434"/>
      <c r="VKD8" s="1434"/>
      <c r="VKE8" s="1434"/>
      <c r="VKF8" s="1434"/>
      <c r="VKG8" s="1434"/>
      <c r="VKH8" s="1434"/>
      <c r="VKI8" s="1434"/>
      <c r="VKJ8" s="1434"/>
      <c r="VKK8" s="1434"/>
      <c r="VKL8" s="1434"/>
      <c r="VKM8" s="1434"/>
      <c r="VKN8" s="1434"/>
      <c r="VKO8" s="1434"/>
      <c r="VKP8" s="1434"/>
      <c r="VKQ8" s="1434"/>
      <c r="VKR8" s="1434"/>
      <c r="VKS8" s="1434"/>
      <c r="VKT8" s="1434"/>
      <c r="VKU8" s="1434"/>
      <c r="VKV8" s="1434"/>
      <c r="VKW8" s="1434"/>
      <c r="VKX8" s="1434"/>
      <c r="VKY8" s="1434"/>
      <c r="VKZ8" s="1434"/>
      <c r="VLA8" s="1434"/>
      <c r="VLB8" s="1434"/>
      <c r="VLC8" s="1434"/>
      <c r="VLD8" s="1434"/>
      <c r="VLE8" s="1434"/>
      <c r="VLF8" s="1434"/>
      <c r="VLG8" s="1434"/>
      <c r="VLH8" s="1434"/>
      <c r="VLI8" s="1434"/>
      <c r="VLJ8" s="1434"/>
      <c r="VLK8" s="1434"/>
      <c r="VLL8" s="1434"/>
      <c r="VLM8" s="1434"/>
      <c r="VLN8" s="1434"/>
      <c r="VLO8" s="1434"/>
      <c r="VLP8" s="1434"/>
      <c r="VLQ8" s="1434"/>
      <c r="VLR8" s="1434"/>
      <c r="VLS8" s="1434"/>
      <c r="VLT8" s="1434"/>
      <c r="VLU8" s="1434"/>
      <c r="VLV8" s="1434"/>
      <c r="VLW8" s="1434"/>
      <c r="VLX8" s="1434"/>
      <c r="VLY8" s="1434"/>
      <c r="VLZ8" s="1434"/>
      <c r="VMA8" s="1434"/>
      <c r="VMB8" s="1434"/>
      <c r="VMC8" s="1434"/>
      <c r="VMD8" s="1434"/>
      <c r="VME8" s="1434"/>
      <c r="VMF8" s="1434"/>
      <c r="VMG8" s="1434"/>
      <c r="VMH8" s="1434"/>
      <c r="VMI8" s="1434"/>
      <c r="VMJ8" s="1434"/>
      <c r="VMK8" s="1434"/>
      <c r="VML8" s="1434"/>
      <c r="VMM8" s="1434"/>
      <c r="VMN8" s="1434"/>
      <c r="VMO8" s="1434"/>
      <c r="VMP8" s="1434"/>
      <c r="VMQ8" s="1434"/>
      <c r="VMR8" s="1434"/>
      <c r="VMS8" s="1434"/>
      <c r="VMT8" s="1434"/>
      <c r="VMU8" s="1434"/>
      <c r="VMV8" s="1434"/>
      <c r="VMW8" s="1434"/>
      <c r="VMX8" s="1434"/>
      <c r="VMY8" s="1434"/>
      <c r="VMZ8" s="1434"/>
      <c r="VNA8" s="1434"/>
      <c r="VNB8" s="1434"/>
      <c r="VNC8" s="1434"/>
      <c r="VND8" s="1434"/>
      <c r="VNE8" s="1434"/>
      <c r="VNF8" s="1434"/>
      <c r="VNG8" s="1434"/>
      <c r="VNH8" s="1434"/>
      <c r="VNI8" s="1434"/>
      <c r="VNJ8" s="1434"/>
      <c r="VNK8" s="1434"/>
      <c r="VNL8" s="1434"/>
      <c r="VNM8" s="1434"/>
      <c r="VNN8" s="1434"/>
      <c r="VNO8" s="1434"/>
      <c r="VNP8" s="1434"/>
      <c r="VNQ8" s="1434"/>
      <c r="VNR8" s="1434"/>
      <c r="VNS8" s="1434"/>
      <c r="VNT8" s="1434"/>
      <c r="VNU8" s="1434"/>
      <c r="VNV8" s="1434"/>
      <c r="VNW8" s="1434"/>
      <c r="VNX8" s="1434"/>
      <c r="VNY8" s="1434"/>
      <c r="VNZ8" s="1434"/>
      <c r="VOA8" s="1434"/>
      <c r="VOB8" s="1434"/>
      <c r="VOC8" s="1434"/>
      <c r="VOD8" s="1434"/>
      <c r="VOE8" s="1434"/>
      <c r="VOF8" s="1434"/>
      <c r="VOG8" s="1434"/>
      <c r="VOH8" s="1434"/>
      <c r="VOI8" s="1434"/>
      <c r="VOJ8" s="1434"/>
      <c r="VOK8" s="1434"/>
      <c r="VOL8" s="1434"/>
      <c r="VOM8" s="1434"/>
      <c r="VON8" s="1434"/>
      <c r="VOO8" s="1434"/>
      <c r="VOP8" s="1434"/>
      <c r="VOQ8" s="1434"/>
      <c r="VOR8" s="1434"/>
      <c r="VOS8" s="1434"/>
      <c r="VOT8" s="1434"/>
      <c r="VOU8" s="1434"/>
      <c r="VOV8" s="1434"/>
      <c r="VOW8" s="1434"/>
      <c r="VOX8" s="1434"/>
      <c r="VOY8" s="1434"/>
      <c r="VOZ8" s="1434"/>
      <c r="VPA8" s="1434"/>
      <c r="VPB8" s="1434"/>
      <c r="VPC8" s="1434"/>
      <c r="VPD8" s="1434"/>
      <c r="VPE8" s="1434"/>
      <c r="VPF8" s="1434"/>
      <c r="VPG8" s="1434"/>
      <c r="VPH8" s="1434"/>
      <c r="VPI8" s="1434"/>
      <c r="VPJ8" s="1434"/>
      <c r="VPK8" s="1434"/>
      <c r="VPL8" s="1434"/>
      <c r="VPM8" s="1434"/>
      <c r="VPN8" s="1434"/>
      <c r="VPO8" s="1434"/>
      <c r="VPP8" s="1434"/>
      <c r="VPQ8" s="1434"/>
      <c r="VPR8" s="1434"/>
      <c r="VPS8" s="1434"/>
      <c r="VPT8" s="1434"/>
      <c r="VPU8" s="1434"/>
      <c r="VPV8" s="1434"/>
      <c r="VPW8" s="1434"/>
      <c r="VPX8" s="1434"/>
      <c r="VPY8" s="1434"/>
      <c r="VPZ8" s="1434"/>
      <c r="VQA8" s="1434"/>
      <c r="VQB8" s="1434"/>
      <c r="VQC8" s="1434"/>
      <c r="VQD8" s="1434"/>
      <c r="VQE8" s="1434"/>
      <c r="VQF8" s="1434"/>
      <c r="VQG8" s="1434"/>
      <c r="VQH8" s="1434"/>
      <c r="VQI8" s="1434"/>
      <c r="VQJ8" s="1434"/>
      <c r="VQK8" s="1434"/>
      <c r="VQL8" s="1434"/>
      <c r="VQM8" s="1434"/>
      <c r="VQN8" s="1434"/>
      <c r="VQO8" s="1434"/>
      <c r="VQP8" s="1434"/>
      <c r="VQQ8" s="1434"/>
      <c r="VQR8" s="1434"/>
      <c r="VQS8" s="1434"/>
      <c r="VQT8" s="1434"/>
      <c r="VQU8" s="1434"/>
      <c r="VQV8" s="1434"/>
      <c r="VQW8" s="1434"/>
      <c r="VQX8" s="1434"/>
      <c r="VQY8" s="1434"/>
      <c r="VQZ8" s="1434"/>
      <c r="VRA8" s="1434"/>
      <c r="VRB8" s="1434"/>
      <c r="VRC8" s="1434"/>
      <c r="VRD8" s="1434"/>
      <c r="VRE8" s="1434"/>
      <c r="VRF8" s="1434"/>
      <c r="VRG8" s="1434"/>
      <c r="VRH8" s="1434"/>
      <c r="VRI8" s="1434"/>
      <c r="VRJ8" s="1434"/>
      <c r="VRK8" s="1434"/>
      <c r="VRL8" s="1434"/>
      <c r="VRM8" s="1434"/>
      <c r="VRN8" s="1434"/>
      <c r="VRO8" s="1434"/>
      <c r="VRP8" s="1434"/>
      <c r="VRQ8" s="1434"/>
      <c r="VRR8" s="1434"/>
      <c r="VRS8" s="1434"/>
      <c r="VRT8" s="1434"/>
      <c r="VRU8" s="1434"/>
      <c r="VRV8" s="1434"/>
      <c r="VRW8" s="1434"/>
      <c r="VRX8" s="1434"/>
      <c r="VRY8" s="1434"/>
      <c r="VRZ8" s="1434"/>
      <c r="VSA8" s="1434"/>
      <c r="VSB8" s="1434"/>
      <c r="VSC8" s="1434"/>
      <c r="VSD8" s="1434"/>
      <c r="VSE8" s="1434"/>
      <c r="VSF8" s="1434"/>
      <c r="VSG8" s="1434"/>
      <c r="VSH8" s="1434"/>
      <c r="VSI8" s="1434"/>
      <c r="VSJ8" s="1434"/>
      <c r="VSK8" s="1434"/>
      <c r="VSL8" s="1434"/>
      <c r="VSM8" s="1434"/>
      <c r="VSN8" s="1434"/>
      <c r="VSO8" s="1434"/>
      <c r="VSP8" s="1434"/>
      <c r="VSQ8" s="1434"/>
      <c r="VSR8" s="1434"/>
      <c r="VSS8" s="1434"/>
      <c r="VST8" s="1434"/>
      <c r="VSU8" s="1434"/>
      <c r="VSV8" s="1434"/>
      <c r="VSW8" s="1434"/>
      <c r="VSX8" s="1434"/>
      <c r="VSY8" s="1434"/>
      <c r="VSZ8" s="1434"/>
      <c r="VTA8" s="1434"/>
      <c r="VTB8" s="1434"/>
      <c r="VTC8" s="1434"/>
      <c r="VTD8" s="1434"/>
      <c r="VTE8" s="1434"/>
      <c r="VTF8" s="1434"/>
      <c r="VTG8" s="1434"/>
      <c r="VTH8" s="1434"/>
      <c r="VTI8" s="1434"/>
      <c r="VTJ8" s="1434"/>
      <c r="VTK8" s="1434"/>
      <c r="VTL8" s="1434"/>
      <c r="VTM8" s="1434"/>
      <c r="VTN8" s="1434"/>
      <c r="VTO8" s="1434"/>
      <c r="VTP8" s="1434"/>
      <c r="VTQ8" s="1434"/>
      <c r="VTR8" s="1434"/>
      <c r="VTS8" s="1434"/>
      <c r="VTT8" s="1434"/>
      <c r="VTU8" s="1434"/>
      <c r="VTV8" s="1434"/>
      <c r="VTW8" s="1434"/>
      <c r="VTX8" s="1434"/>
      <c r="VTY8" s="1434"/>
      <c r="VTZ8" s="1434"/>
      <c r="VUA8" s="1434"/>
      <c r="VUB8" s="1434"/>
      <c r="VUC8" s="1434"/>
      <c r="VUD8" s="1434"/>
      <c r="VUE8" s="1434"/>
      <c r="VUF8" s="1434"/>
      <c r="VUG8" s="1434"/>
      <c r="VUH8" s="1434"/>
      <c r="VUI8" s="1434"/>
      <c r="VUJ8" s="1434"/>
      <c r="VUK8" s="1434"/>
      <c r="VUL8" s="1434"/>
      <c r="VUM8" s="1434"/>
      <c r="VUN8" s="1434"/>
      <c r="VUO8" s="1434"/>
      <c r="VUP8" s="1434"/>
      <c r="VUQ8" s="1434"/>
      <c r="VUR8" s="1434"/>
      <c r="VUS8" s="1434"/>
      <c r="VUT8" s="1434"/>
      <c r="VUU8" s="1434"/>
      <c r="VUV8" s="1434"/>
      <c r="VUW8" s="1434"/>
      <c r="VUX8" s="1434"/>
      <c r="VUY8" s="1434"/>
      <c r="VUZ8" s="1434"/>
      <c r="VVA8" s="1434"/>
      <c r="VVB8" s="1434"/>
      <c r="VVC8" s="1434"/>
      <c r="VVD8" s="1434"/>
      <c r="VVE8" s="1434"/>
      <c r="VVF8" s="1434"/>
      <c r="VVG8" s="1434"/>
      <c r="VVH8" s="1434"/>
      <c r="VVI8" s="1434"/>
      <c r="VVJ8" s="1434"/>
      <c r="VVK8" s="1434"/>
      <c r="VVL8" s="1434"/>
      <c r="VVM8" s="1434"/>
      <c r="VVN8" s="1434"/>
      <c r="VVO8" s="1434"/>
      <c r="VVP8" s="1434"/>
      <c r="VVQ8" s="1434"/>
      <c r="VVR8" s="1434"/>
      <c r="VVS8" s="1434"/>
      <c r="VVT8" s="1434"/>
      <c r="VVU8" s="1434"/>
      <c r="VVV8" s="1434"/>
      <c r="VVW8" s="1434"/>
      <c r="VVX8" s="1434"/>
      <c r="VVY8" s="1434"/>
      <c r="VVZ8" s="1434"/>
      <c r="VWA8" s="1434"/>
      <c r="VWB8" s="1434"/>
      <c r="VWC8" s="1434"/>
      <c r="VWD8" s="1434"/>
      <c r="VWE8" s="1434"/>
      <c r="VWF8" s="1434"/>
      <c r="VWG8" s="1434"/>
      <c r="VWH8" s="1434"/>
      <c r="VWI8" s="1434"/>
      <c r="VWJ8" s="1434"/>
      <c r="VWK8" s="1434"/>
      <c r="VWL8" s="1434"/>
      <c r="VWM8" s="1434"/>
      <c r="VWN8" s="1434"/>
      <c r="VWO8" s="1434"/>
      <c r="VWP8" s="1434"/>
      <c r="VWQ8" s="1434"/>
      <c r="VWR8" s="1434"/>
      <c r="VWS8" s="1434"/>
      <c r="VWT8" s="1434"/>
      <c r="VWU8" s="1434"/>
      <c r="VWV8" s="1434"/>
      <c r="VWW8" s="1434"/>
      <c r="VWX8" s="1434"/>
      <c r="VWY8" s="1434"/>
      <c r="VWZ8" s="1434"/>
      <c r="VXA8" s="1434"/>
      <c r="VXB8" s="1434"/>
      <c r="VXC8" s="1434"/>
      <c r="VXD8" s="1434"/>
      <c r="VXE8" s="1434"/>
      <c r="VXF8" s="1434"/>
      <c r="VXG8" s="1434"/>
      <c r="VXH8" s="1434"/>
      <c r="VXI8" s="1434"/>
      <c r="VXJ8" s="1434"/>
      <c r="VXK8" s="1434"/>
      <c r="VXL8" s="1434"/>
      <c r="VXM8" s="1434"/>
      <c r="VXN8" s="1434"/>
      <c r="VXO8" s="1434"/>
      <c r="VXP8" s="1434"/>
      <c r="VXQ8" s="1434"/>
      <c r="VXR8" s="1434"/>
      <c r="VXS8" s="1434"/>
      <c r="VXT8" s="1434"/>
      <c r="VXU8" s="1434"/>
      <c r="VXV8" s="1434"/>
      <c r="VXW8" s="1434"/>
      <c r="VXX8" s="1434"/>
      <c r="VXY8" s="1434"/>
      <c r="VXZ8" s="1434"/>
      <c r="VYA8" s="1434"/>
      <c r="VYB8" s="1434"/>
      <c r="VYC8" s="1434"/>
      <c r="VYD8" s="1434"/>
      <c r="VYE8" s="1434"/>
      <c r="VYF8" s="1434"/>
      <c r="VYG8" s="1434"/>
      <c r="VYH8" s="1434"/>
      <c r="VYI8" s="1434"/>
      <c r="VYJ8" s="1434"/>
      <c r="VYK8" s="1434"/>
      <c r="VYL8" s="1434"/>
      <c r="VYM8" s="1434"/>
      <c r="VYN8" s="1434"/>
      <c r="VYO8" s="1434"/>
      <c r="VYP8" s="1434"/>
      <c r="VYQ8" s="1434"/>
      <c r="VYR8" s="1434"/>
      <c r="VYS8" s="1434"/>
      <c r="VYT8" s="1434"/>
      <c r="VYU8" s="1434"/>
      <c r="VYV8" s="1434"/>
      <c r="VYW8" s="1434"/>
      <c r="VYX8" s="1434"/>
      <c r="VYY8" s="1434"/>
      <c r="VYZ8" s="1434"/>
      <c r="VZA8" s="1434"/>
      <c r="VZB8" s="1434"/>
      <c r="VZC8" s="1434"/>
      <c r="VZD8" s="1434"/>
      <c r="VZE8" s="1434"/>
      <c r="VZF8" s="1434"/>
      <c r="VZG8" s="1434"/>
      <c r="VZH8" s="1434"/>
      <c r="VZI8" s="1434"/>
      <c r="VZJ8" s="1434"/>
      <c r="VZK8" s="1434"/>
      <c r="VZL8" s="1434"/>
      <c r="VZM8" s="1434"/>
      <c r="VZN8" s="1434"/>
      <c r="VZO8" s="1434"/>
      <c r="VZP8" s="1434"/>
      <c r="VZQ8" s="1434"/>
      <c r="VZR8" s="1434"/>
      <c r="VZS8" s="1434"/>
      <c r="VZT8" s="1434"/>
      <c r="VZU8" s="1434"/>
      <c r="VZV8" s="1434"/>
      <c r="VZW8" s="1434"/>
      <c r="VZX8" s="1434"/>
      <c r="VZY8" s="1434"/>
      <c r="VZZ8" s="1434"/>
      <c r="WAA8" s="1434"/>
      <c r="WAB8" s="1434"/>
      <c r="WAC8" s="1434"/>
      <c r="WAD8" s="1434"/>
      <c r="WAE8" s="1434"/>
      <c r="WAF8" s="1434"/>
      <c r="WAG8" s="1434"/>
      <c r="WAH8" s="1434"/>
      <c r="WAI8" s="1434"/>
      <c r="WAJ8" s="1434"/>
      <c r="WAK8" s="1434"/>
      <c r="WAL8" s="1434"/>
      <c r="WAM8" s="1434"/>
      <c r="WAN8" s="1434"/>
      <c r="WAO8" s="1434"/>
      <c r="WAP8" s="1434"/>
      <c r="WAQ8" s="1434"/>
      <c r="WAR8" s="1434"/>
      <c r="WAS8" s="1434"/>
      <c r="WAT8" s="1434"/>
      <c r="WAU8" s="1434"/>
      <c r="WAV8" s="1434"/>
      <c r="WAW8" s="1434"/>
      <c r="WAX8" s="1434"/>
      <c r="WAY8" s="1434"/>
      <c r="WAZ8" s="1434"/>
      <c r="WBA8" s="1434"/>
      <c r="WBB8" s="1434"/>
      <c r="WBC8" s="1434"/>
      <c r="WBD8" s="1434"/>
      <c r="WBE8" s="1434"/>
      <c r="WBF8" s="1434"/>
      <c r="WBG8" s="1434"/>
      <c r="WBH8" s="1434"/>
      <c r="WBI8" s="1434"/>
      <c r="WBJ8" s="1434"/>
      <c r="WBK8" s="1434"/>
      <c r="WBL8" s="1434"/>
      <c r="WBM8" s="1434"/>
      <c r="WBN8" s="1434"/>
      <c r="WBO8" s="1434"/>
      <c r="WBP8" s="1434"/>
      <c r="WBQ8" s="1434"/>
      <c r="WBR8" s="1434"/>
      <c r="WBS8" s="1434"/>
      <c r="WBT8" s="1434"/>
      <c r="WBU8" s="1434"/>
      <c r="WBV8" s="1434"/>
      <c r="WBW8" s="1434"/>
      <c r="WBX8" s="1434"/>
      <c r="WBY8" s="1434"/>
      <c r="WBZ8" s="1434"/>
      <c r="WCA8" s="1434"/>
      <c r="WCB8" s="1434"/>
      <c r="WCC8" s="1434"/>
      <c r="WCD8" s="1434"/>
      <c r="WCE8" s="1434"/>
      <c r="WCF8" s="1434"/>
      <c r="WCG8" s="1434"/>
      <c r="WCH8" s="1434"/>
      <c r="WCI8" s="1434"/>
      <c r="WCJ8" s="1434"/>
      <c r="WCK8" s="1434"/>
      <c r="WCL8" s="1434"/>
      <c r="WCM8" s="1434"/>
      <c r="WCN8" s="1434"/>
      <c r="WCO8" s="1434"/>
      <c r="WCP8" s="1434"/>
      <c r="WCQ8" s="1434"/>
      <c r="WCR8" s="1434"/>
      <c r="WCS8" s="1434"/>
      <c r="WCT8" s="1434"/>
      <c r="WCU8" s="1434"/>
      <c r="WCV8" s="1434"/>
      <c r="WCW8" s="1434"/>
      <c r="WCX8" s="1434"/>
      <c r="WCY8" s="1434"/>
      <c r="WCZ8" s="1434"/>
      <c r="WDA8" s="1434"/>
      <c r="WDB8" s="1434"/>
      <c r="WDC8" s="1434"/>
      <c r="WDD8" s="1434"/>
      <c r="WDE8" s="1434"/>
      <c r="WDF8" s="1434"/>
      <c r="WDG8" s="1434"/>
      <c r="WDH8" s="1434"/>
      <c r="WDI8" s="1434"/>
      <c r="WDJ8" s="1434"/>
      <c r="WDK8" s="1434"/>
      <c r="WDL8" s="1434"/>
      <c r="WDM8" s="1434"/>
      <c r="WDN8" s="1434"/>
      <c r="WDO8" s="1434"/>
      <c r="WDP8" s="1434"/>
      <c r="WDQ8" s="1434"/>
      <c r="WDR8" s="1434"/>
      <c r="WDS8" s="1434"/>
      <c r="WDT8" s="1434"/>
      <c r="WDU8" s="1434"/>
      <c r="WDV8" s="1434"/>
      <c r="WDW8" s="1434"/>
      <c r="WDX8" s="1434"/>
      <c r="WDY8" s="1434"/>
      <c r="WDZ8" s="1434"/>
      <c r="WEA8" s="1434"/>
      <c r="WEB8" s="1434"/>
      <c r="WEC8" s="1434"/>
      <c r="WED8" s="1434"/>
      <c r="WEE8" s="1434"/>
      <c r="WEF8" s="1434"/>
      <c r="WEG8" s="1434"/>
      <c r="WEH8" s="1434"/>
      <c r="WEI8" s="1434"/>
      <c r="WEJ8" s="1434"/>
      <c r="WEK8" s="1434"/>
      <c r="WEL8" s="1434"/>
      <c r="WEM8" s="1434"/>
      <c r="WEN8" s="1434"/>
      <c r="WEO8" s="1434"/>
      <c r="WEP8" s="1434"/>
      <c r="WEQ8" s="1434"/>
      <c r="WER8" s="1434"/>
      <c r="WES8" s="1434"/>
      <c r="WET8" s="1434"/>
      <c r="WEU8" s="1434"/>
      <c r="WEV8" s="1434"/>
      <c r="WEW8" s="1434"/>
      <c r="WEX8" s="1434"/>
      <c r="WEY8" s="1434"/>
      <c r="WEZ8" s="1434"/>
      <c r="WFA8" s="1434"/>
      <c r="WFB8" s="1434"/>
      <c r="WFC8" s="1434"/>
      <c r="WFD8" s="1434"/>
      <c r="WFE8" s="1434"/>
      <c r="WFF8" s="1434"/>
      <c r="WFG8" s="1434"/>
      <c r="WFH8" s="1434"/>
      <c r="WFI8" s="1434"/>
      <c r="WFJ8" s="1434"/>
      <c r="WFK8" s="1434"/>
      <c r="WFL8" s="1434"/>
      <c r="WFM8" s="1434"/>
      <c r="WFN8" s="1434"/>
      <c r="WFO8" s="1434"/>
      <c r="WFP8" s="1434"/>
      <c r="WFQ8" s="1434"/>
      <c r="WFR8" s="1434"/>
      <c r="WFS8" s="1434"/>
      <c r="WFT8" s="1434"/>
      <c r="WFU8" s="1434"/>
      <c r="WFV8" s="1434"/>
      <c r="WFW8" s="1434"/>
      <c r="WFX8" s="1434"/>
      <c r="WFY8" s="1434"/>
      <c r="WFZ8" s="1434"/>
      <c r="WGA8" s="1434"/>
      <c r="WGB8" s="1434"/>
      <c r="WGC8" s="1434"/>
      <c r="WGD8" s="1434"/>
      <c r="WGE8" s="1434"/>
      <c r="WGF8" s="1434"/>
      <c r="WGG8" s="1434"/>
      <c r="WGH8" s="1434"/>
      <c r="WGI8" s="1434"/>
      <c r="WGJ8" s="1434"/>
      <c r="WGK8" s="1434"/>
      <c r="WGL8" s="1434"/>
      <c r="WGM8" s="1434"/>
      <c r="WGN8" s="1434"/>
      <c r="WGO8" s="1434"/>
      <c r="WGP8" s="1434"/>
      <c r="WGQ8" s="1434"/>
      <c r="WGR8" s="1434"/>
      <c r="WGS8" s="1434"/>
      <c r="WGT8" s="1434"/>
      <c r="WGU8" s="1434"/>
      <c r="WGV8" s="1434"/>
      <c r="WGW8" s="1434"/>
      <c r="WGX8" s="1434"/>
      <c r="WGY8" s="1434"/>
      <c r="WGZ8" s="1434"/>
      <c r="WHA8" s="1434"/>
      <c r="WHB8" s="1434"/>
      <c r="WHC8" s="1434"/>
      <c r="WHD8" s="1434"/>
      <c r="WHE8" s="1434"/>
      <c r="WHF8" s="1434"/>
      <c r="WHG8" s="1434"/>
      <c r="WHH8" s="1434"/>
      <c r="WHI8" s="1434"/>
      <c r="WHJ8" s="1434"/>
      <c r="WHK8" s="1434"/>
      <c r="WHL8" s="1434"/>
      <c r="WHM8" s="1434"/>
      <c r="WHN8" s="1434"/>
      <c r="WHO8" s="1434"/>
      <c r="WHP8" s="1434"/>
      <c r="WHQ8" s="1434"/>
      <c r="WHR8" s="1434"/>
      <c r="WHS8" s="1434"/>
      <c r="WHT8" s="1434"/>
      <c r="WHU8" s="1434"/>
      <c r="WHV8" s="1434"/>
      <c r="WHW8" s="1434"/>
      <c r="WHX8" s="1434"/>
      <c r="WHY8" s="1434"/>
      <c r="WHZ8" s="1434"/>
      <c r="WIA8" s="1434"/>
      <c r="WIB8" s="1434"/>
      <c r="WIC8" s="1434"/>
      <c r="WID8" s="1434"/>
      <c r="WIE8" s="1434"/>
      <c r="WIF8" s="1434"/>
      <c r="WIG8" s="1434"/>
      <c r="WIH8" s="1434"/>
      <c r="WII8" s="1434"/>
      <c r="WIJ8" s="1434"/>
      <c r="WIK8" s="1434"/>
      <c r="WIL8" s="1434"/>
      <c r="WIM8" s="1434"/>
      <c r="WIN8" s="1434"/>
      <c r="WIO8" s="1434"/>
      <c r="WIP8" s="1434"/>
      <c r="WIQ8" s="1434"/>
      <c r="WIR8" s="1434"/>
      <c r="WIS8" s="1434"/>
      <c r="WIT8" s="1434"/>
      <c r="WIU8" s="1434"/>
      <c r="WIV8" s="1434"/>
      <c r="WIW8" s="1434"/>
      <c r="WIX8" s="1434"/>
      <c r="WIY8" s="1434"/>
      <c r="WIZ8" s="1434"/>
      <c r="WJA8" s="1434"/>
      <c r="WJB8" s="1434"/>
      <c r="WJC8" s="1434"/>
      <c r="WJD8" s="1434"/>
      <c r="WJE8" s="1434"/>
      <c r="WJF8" s="1434"/>
      <c r="WJG8" s="1434"/>
      <c r="WJH8" s="1434"/>
      <c r="WJI8" s="1434"/>
      <c r="WJJ8" s="1434"/>
      <c r="WJK8" s="1434"/>
      <c r="WJL8" s="1434"/>
      <c r="WJM8" s="1434"/>
      <c r="WJN8" s="1434"/>
      <c r="WJO8" s="1434"/>
      <c r="WJP8" s="1434"/>
      <c r="WJQ8" s="1434"/>
      <c r="WJR8" s="1434"/>
      <c r="WJS8" s="1434"/>
      <c r="WJT8" s="1434"/>
      <c r="WJU8" s="1434"/>
      <c r="WJV8" s="1434"/>
      <c r="WJW8" s="1434"/>
      <c r="WJX8" s="1434"/>
      <c r="WJY8" s="1434"/>
      <c r="WJZ8" s="1434"/>
      <c r="WKA8" s="1434"/>
      <c r="WKB8" s="1434"/>
      <c r="WKC8" s="1434"/>
      <c r="WKD8" s="1434"/>
      <c r="WKE8" s="1434"/>
      <c r="WKF8" s="1434"/>
      <c r="WKG8" s="1434"/>
      <c r="WKH8" s="1434"/>
      <c r="WKI8" s="1434"/>
      <c r="WKJ8" s="1434"/>
      <c r="WKK8" s="1434"/>
      <c r="WKL8" s="1434"/>
      <c r="WKM8" s="1434"/>
      <c r="WKN8" s="1434"/>
      <c r="WKO8" s="1434"/>
      <c r="WKP8" s="1434"/>
      <c r="WKQ8" s="1434"/>
      <c r="WKR8" s="1434"/>
      <c r="WKS8" s="1434"/>
      <c r="WKT8" s="1434"/>
      <c r="WKU8" s="1434"/>
      <c r="WKV8" s="1434"/>
      <c r="WKW8" s="1434"/>
      <c r="WKX8" s="1434"/>
      <c r="WKY8" s="1434"/>
      <c r="WKZ8" s="1434"/>
      <c r="WLA8" s="1434"/>
      <c r="WLB8" s="1434"/>
      <c r="WLC8" s="1434"/>
      <c r="WLD8" s="1434"/>
      <c r="WLE8" s="1434"/>
      <c r="WLF8" s="1434"/>
      <c r="WLG8" s="1434"/>
      <c r="WLH8" s="1434"/>
      <c r="WLI8" s="1434"/>
      <c r="WLJ8" s="1434"/>
      <c r="WLK8" s="1434"/>
      <c r="WLL8" s="1434"/>
      <c r="WLM8" s="1434"/>
      <c r="WLN8" s="1434"/>
      <c r="WLO8" s="1434"/>
      <c r="WLP8" s="1434"/>
      <c r="WLQ8" s="1434"/>
      <c r="WLR8" s="1434"/>
      <c r="WLS8" s="1434"/>
      <c r="WLT8" s="1434"/>
      <c r="WLU8" s="1434"/>
      <c r="WLV8" s="1434"/>
      <c r="WLW8" s="1434"/>
      <c r="WLX8" s="1434"/>
      <c r="WLY8" s="1434"/>
      <c r="WLZ8" s="1434"/>
      <c r="WMA8" s="1434"/>
      <c r="WMB8" s="1434"/>
      <c r="WMC8" s="1434"/>
      <c r="WMD8" s="1434"/>
      <c r="WME8" s="1434"/>
      <c r="WMF8" s="1434"/>
      <c r="WMG8" s="1434"/>
      <c r="WMH8" s="1434"/>
      <c r="WMI8" s="1434"/>
      <c r="WMJ8" s="1434"/>
      <c r="WMK8" s="1434"/>
      <c r="WML8" s="1434"/>
      <c r="WMM8" s="1434"/>
      <c r="WMN8" s="1434"/>
      <c r="WMO8" s="1434"/>
      <c r="WMP8" s="1434"/>
      <c r="WMQ8" s="1434"/>
      <c r="WMR8" s="1434"/>
      <c r="WMS8" s="1434"/>
      <c r="WMT8" s="1434"/>
      <c r="WMU8" s="1434"/>
      <c r="WMV8" s="1434"/>
      <c r="WMW8" s="1434"/>
      <c r="WMX8" s="1434"/>
      <c r="WMY8" s="1434"/>
      <c r="WMZ8" s="1434"/>
      <c r="WNA8" s="1434"/>
      <c r="WNB8" s="1434"/>
      <c r="WNC8" s="1434"/>
      <c r="WND8" s="1434"/>
      <c r="WNE8" s="1434"/>
      <c r="WNF8" s="1434"/>
      <c r="WNG8" s="1434"/>
      <c r="WNH8" s="1434"/>
      <c r="WNI8" s="1434"/>
      <c r="WNJ8" s="1434"/>
      <c r="WNK8" s="1434"/>
      <c r="WNL8" s="1434"/>
      <c r="WNM8" s="1434"/>
      <c r="WNN8" s="1434"/>
      <c r="WNO8" s="1434"/>
      <c r="WNP8" s="1434"/>
      <c r="WNQ8" s="1434"/>
      <c r="WNR8" s="1434"/>
      <c r="WNS8" s="1434"/>
      <c r="WNT8" s="1434"/>
      <c r="WNU8" s="1434"/>
      <c r="WNV8" s="1434"/>
      <c r="WNW8" s="1434"/>
      <c r="WNX8" s="1434"/>
      <c r="WNY8" s="1434"/>
      <c r="WNZ8" s="1434"/>
      <c r="WOA8" s="1434"/>
      <c r="WOB8" s="1434"/>
      <c r="WOC8" s="1434"/>
      <c r="WOD8" s="1434"/>
      <c r="WOE8" s="1434"/>
      <c r="WOF8" s="1434"/>
      <c r="WOG8" s="1434"/>
      <c r="WOH8" s="1434"/>
      <c r="WOI8" s="1434"/>
      <c r="WOJ8" s="1434"/>
      <c r="WOK8" s="1434"/>
      <c r="WOL8" s="1434"/>
      <c r="WOM8" s="1434"/>
      <c r="WON8" s="1434"/>
      <c r="WOO8" s="1434"/>
      <c r="WOP8" s="1434"/>
      <c r="WOQ8" s="1434"/>
      <c r="WOR8" s="1434"/>
      <c r="WOS8" s="1434"/>
      <c r="WOT8" s="1434"/>
      <c r="WOU8" s="1434"/>
      <c r="WOV8" s="1434"/>
      <c r="WOW8" s="1434"/>
      <c r="WOX8" s="1434"/>
      <c r="WOY8" s="1434"/>
      <c r="WOZ8" s="1434"/>
      <c r="WPA8" s="1434"/>
      <c r="WPB8" s="1434"/>
      <c r="WPC8" s="1434"/>
      <c r="WPD8" s="1434"/>
      <c r="WPE8" s="1434"/>
      <c r="WPF8" s="1434"/>
      <c r="WPG8" s="1434"/>
      <c r="WPH8" s="1434"/>
      <c r="WPI8" s="1434"/>
      <c r="WPJ8" s="1434"/>
      <c r="WPK8" s="1434"/>
      <c r="WPL8" s="1434"/>
      <c r="WPM8" s="1434"/>
      <c r="WPN8" s="1434"/>
      <c r="WPO8" s="1434"/>
      <c r="WPP8" s="1434"/>
      <c r="WPQ8" s="1434"/>
      <c r="WPR8" s="1434"/>
      <c r="WPS8" s="1434"/>
      <c r="WPT8" s="1434"/>
      <c r="WPU8" s="1434"/>
      <c r="WPV8" s="1434"/>
      <c r="WPW8" s="1434"/>
      <c r="WPX8" s="1434"/>
      <c r="WPY8" s="1434"/>
      <c r="WPZ8" s="1434"/>
      <c r="WQA8" s="1434"/>
      <c r="WQB8" s="1434"/>
      <c r="WQC8" s="1434"/>
      <c r="WQD8" s="1434"/>
      <c r="WQE8" s="1434"/>
      <c r="WQF8" s="1434"/>
      <c r="WQG8" s="1434"/>
      <c r="WQH8" s="1434"/>
      <c r="WQI8" s="1434"/>
      <c r="WQJ8" s="1434"/>
      <c r="WQK8" s="1434"/>
      <c r="WQL8" s="1434"/>
      <c r="WQM8" s="1434"/>
      <c r="WQN8" s="1434"/>
      <c r="WQO8" s="1434"/>
      <c r="WQP8" s="1434"/>
      <c r="WQQ8" s="1434"/>
      <c r="WQR8" s="1434"/>
      <c r="WQS8" s="1434"/>
      <c r="WQT8" s="1434"/>
      <c r="WQU8" s="1434"/>
      <c r="WQV8" s="1434"/>
      <c r="WQW8" s="1434"/>
      <c r="WQX8" s="1434"/>
      <c r="WQY8" s="1434"/>
      <c r="WQZ8" s="1434"/>
      <c r="WRA8" s="1434"/>
      <c r="WRB8" s="1434"/>
      <c r="WRC8" s="1434"/>
      <c r="WRD8" s="1434"/>
      <c r="WRE8" s="1434"/>
      <c r="WRF8" s="1434"/>
      <c r="WRG8" s="1434"/>
      <c r="WRH8" s="1434"/>
      <c r="WRI8" s="1434"/>
      <c r="WRJ8" s="1434"/>
      <c r="WRK8" s="1434"/>
      <c r="WRL8" s="1434"/>
      <c r="WRM8" s="1434"/>
      <c r="WRN8" s="1434"/>
      <c r="WRO8" s="1434"/>
      <c r="WRP8" s="1434"/>
      <c r="WRQ8" s="1434"/>
      <c r="WRR8" s="1434"/>
      <c r="WRS8" s="1434"/>
      <c r="WRT8" s="1434"/>
      <c r="WRU8" s="1434"/>
      <c r="WRV8" s="1434"/>
      <c r="WRW8" s="1434"/>
      <c r="WRX8" s="1434"/>
      <c r="WRY8" s="1434"/>
      <c r="WRZ8" s="1434"/>
      <c r="WSA8" s="1434"/>
      <c r="WSB8" s="1434"/>
      <c r="WSC8" s="1434"/>
      <c r="WSD8" s="1434"/>
      <c r="WSE8" s="1434"/>
      <c r="WSF8" s="1434"/>
      <c r="WSG8" s="1434"/>
      <c r="WSH8" s="1434"/>
      <c r="WSI8" s="1434"/>
      <c r="WSJ8" s="1434"/>
      <c r="WSK8" s="1434"/>
      <c r="WSL8" s="1434"/>
      <c r="WSM8" s="1434"/>
      <c r="WSN8" s="1434"/>
      <c r="WSO8" s="1434"/>
      <c r="WSP8" s="1434"/>
      <c r="WSQ8" s="1434"/>
      <c r="WSR8" s="1434"/>
      <c r="WSS8" s="1434"/>
      <c r="WST8" s="1434"/>
      <c r="WSU8" s="1434"/>
      <c r="WSV8" s="1434"/>
      <c r="WSW8" s="1434"/>
      <c r="WSX8" s="1434"/>
      <c r="WSY8" s="1434"/>
      <c r="WSZ8" s="1434"/>
      <c r="WTA8" s="1434"/>
      <c r="WTB8" s="1434"/>
      <c r="WTC8" s="1434"/>
      <c r="WTD8" s="1434"/>
      <c r="WTE8" s="1434"/>
      <c r="WTF8" s="1434"/>
      <c r="WTG8" s="1434"/>
      <c r="WTH8" s="1434"/>
      <c r="WTI8" s="1434"/>
      <c r="WTJ8" s="1434"/>
      <c r="WTK8" s="1434"/>
      <c r="WTL8" s="1434"/>
      <c r="WTM8" s="1434"/>
      <c r="WTN8" s="1434"/>
      <c r="WTO8" s="1434"/>
      <c r="WTP8" s="1434"/>
      <c r="WTQ8" s="1434"/>
      <c r="WTR8" s="1434"/>
      <c r="WTS8" s="1434"/>
      <c r="WTT8" s="1434"/>
      <c r="WTU8" s="1434"/>
      <c r="WTV8" s="1434"/>
      <c r="WTW8" s="1434"/>
      <c r="WTX8" s="1434"/>
      <c r="WTY8" s="1434"/>
      <c r="WTZ8" s="1434"/>
      <c r="WUA8" s="1434"/>
      <c r="WUB8" s="1434"/>
      <c r="WUC8" s="1434"/>
      <c r="WUD8" s="1434"/>
      <c r="WUE8" s="1434"/>
      <c r="WUF8" s="1434"/>
      <c r="WUG8" s="1434"/>
      <c r="WUH8" s="1434"/>
      <c r="WUI8" s="1434"/>
      <c r="WUJ8" s="1434"/>
      <c r="WUK8" s="1434"/>
      <c r="WUL8" s="1434"/>
      <c r="WUM8" s="1434"/>
      <c r="WUN8" s="1434"/>
      <c r="WUO8" s="1434"/>
      <c r="WUP8" s="1434"/>
      <c r="WUQ8" s="1434"/>
      <c r="WUR8" s="1434"/>
      <c r="WUS8" s="1434"/>
      <c r="WUT8" s="1434"/>
      <c r="WUU8" s="1434"/>
      <c r="WUV8" s="1434"/>
      <c r="WUW8" s="1434"/>
      <c r="WUX8" s="1434"/>
      <c r="WUY8" s="1434"/>
      <c r="WUZ8" s="1434"/>
      <c r="WVA8" s="1434"/>
      <c r="WVB8" s="1434"/>
      <c r="WVC8" s="1434"/>
      <c r="WVD8" s="1434"/>
      <c r="WVE8" s="1434"/>
      <c r="WVF8" s="1434"/>
      <c r="WVG8" s="1434"/>
      <c r="WVH8" s="1434"/>
      <c r="WVI8" s="1434"/>
      <c r="WVJ8" s="1434"/>
      <c r="WVK8" s="1434"/>
      <c r="WVL8" s="1434"/>
      <c r="WVM8" s="1434"/>
      <c r="WVN8" s="1434"/>
      <c r="WVO8" s="1434"/>
      <c r="WVP8" s="1434"/>
      <c r="WVQ8" s="1434"/>
      <c r="WVR8" s="1434"/>
      <c r="WVS8" s="1434"/>
      <c r="WVT8" s="1434"/>
      <c r="WVU8" s="1434"/>
      <c r="WVV8" s="1434"/>
      <c r="WVW8" s="1434"/>
      <c r="WVX8" s="1434"/>
      <c r="WVY8" s="1434"/>
      <c r="WVZ8" s="1434"/>
      <c r="WWA8" s="1434"/>
      <c r="WWB8" s="1434"/>
      <c r="WWC8" s="1434"/>
      <c r="WWD8" s="1434"/>
      <c r="WWE8" s="1434"/>
      <c r="WWF8" s="1434"/>
      <c r="WWG8" s="1434"/>
      <c r="WWH8" s="1434"/>
      <c r="WWI8" s="1434"/>
      <c r="WWJ8" s="1434"/>
      <c r="WWK8" s="1434"/>
      <c r="WWL8" s="1434"/>
      <c r="WWM8" s="1434"/>
      <c r="WWN8" s="1434"/>
      <c r="WWO8" s="1434"/>
      <c r="WWP8" s="1434"/>
      <c r="WWQ8" s="1434"/>
      <c r="WWR8" s="1434"/>
      <c r="WWS8" s="1434"/>
      <c r="WWT8" s="1434"/>
      <c r="WWU8" s="1434"/>
      <c r="WWV8" s="1434"/>
      <c r="WWW8" s="1434"/>
      <c r="WWX8" s="1434"/>
      <c r="WWY8" s="1434"/>
      <c r="WWZ8" s="1434"/>
      <c r="WXA8" s="1434"/>
      <c r="WXB8" s="1434"/>
      <c r="WXC8" s="1434"/>
      <c r="WXD8" s="1434"/>
      <c r="WXE8" s="1434"/>
      <c r="WXF8" s="1434"/>
      <c r="WXG8" s="1434"/>
      <c r="WXH8" s="1434"/>
      <c r="WXI8" s="1434"/>
      <c r="WXJ8" s="1434"/>
      <c r="WXK8" s="1434"/>
      <c r="WXL8" s="1434"/>
      <c r="WXM8" s="1434"/>
      <c r="WXN8" s="1434"/>
      <c r="WXO8" s="1434"/>
      <c r="WXP8" s="1434"/>
      <c r="WXQ8" s="1434"/>
      <c r="WXR8" s="1434"/>
      <c r="WXS8" s="1434"/>
      <c r="WXT8" s="1434"/>
      <c r="WXU8" s="1434"/>
      <c r="WXV8" s="1434"/>
      <c r="WXW8" s="1434"/>
      <c r="WXX8" s="1434"/>
      <c r="WXY8" s="1434"/>
      <c r="WXZ8" s="1434"/>
      <c r="WYA8" s="1434"/>
      <c r="WYB8" s="1434"/>
      <c r="WYC8" s="1434"/>
      <c r="WYD8" s="1434"/>
      <c r="WYE8" s="1434"/>
      <c r="WYF8" s="1434"/>
      <c r="WYG8" s="1434"/>
      <c r="WYH8" s="1434"/>
      <c r="WYI8" s="1434"/>
      <c r="WYJ8" s="1434"/>
      <c r="WYK8" s="1434"/>
      <c r="WYL8" s="1434"/>
      <c r="WYM8" s="1434"/>
      <c r="WYN8" s="1434"/>
      <c r="WYO8" s="1434"/>
      <c r="WYP8" s="1434"/>
      <c r="WYQ8" s="1434"/>
      <c r="WYR8" s="1434"/>
      <c r="WYS8" s="1434"/>
      <c r="WYT8" s="1434"/>
      <c r="WYU8" s="1434"/>
      <c r="WYV8" s="1434"/>
      <c r="WYW8" s="1434"/>
      <c r="WYX8" s="1434"/>
      <c r="WYY8" s="1434"/>
      <c r="WYZ8" s="1434"/>
      <c r="WZA8" s="1434"/>
      <c r="WZB8" s="1434"/>
      <c r="WZC8" s="1434"/>
      <c r="WZD8" s="1434"/>
      <c r="WZE8" s="1434"/>
      <c r="WZF8" s="1434"/>
      <c r="WZG8" s="1434"/>
      <c r="WZH8" s="1434"/>
      <c r="WZI8" s="1434"/>
      <c r="WZJ8" s="1434"/>
      <c r="WZK8" s="1434"/>
      <c r="WZL8" s="1434"/>
      <c r="WZM8" s="1434"/>
      <c r="WZN8" s="1434"/>
      <c r="WZO8" s="1434"/>
      <c r="WZP8" s="1434"/>
      <c r="WZQ8" s="1434"/>
      <c r="WZR8" s="1434"/>
      <c r="WZS8" s="1434"/>
      <c r="WZT8" s="1434"/>
      <c r="WZU8" s="1434"/>
      <c r="WZV8" s="1434"/>
      <c r="WZW8" s="1434"/>
      <c r="WZX8" s="1434"/>
      <c r="WZY8" s="1434"/>
      <c r="WZZ8" s="1434"/>
      <c r="XAA8" s="1434"/>
      <c r="XAB8" s="1434"/>
      <c r="XAC8" s="1434"/>
      <c r="XAD8" s="1434"/>
      <c r="XAE8" s="1434"/>
      <c r="XAF8" s="1434"/>
      <c r="XAG8" s="1434"/>
      <c r="XAH8" s="1434"/>
      <c r="XAI8" s="1434"/>
      <c r="XAJ8" s="1434"/>
      <c r="XAK8" s="1434"/>
      <c r="XAL8" s="1434"/>
      <c r="XAM8" s="1434"/>
      <c r="XAN8" s="1434"/>
      <c r="XAO8" s="1434"/>
      <c r="XAP8" s="1434"/>
      <c r="XAQ8" s="1434"/>
      <c r="XAR8" s="1434"/>
      <c r="XAS8" s="1434"/>
      <c r="XAT8" s="1434"/>
      <c r="XAU8" s="1434"/>
      <c r="XAV8" s="1434"/>
      <c r="XAW8" s="1434"/>
      <c r="XAX8" s="1434"/>
      <c r="XAY8" s="1434"/>
      <c r="XAZ8" s="1434"/>
      <c r="XBA8" s="1434"/>
      <c r="XBB8" s="1434"/>
      <c r="XBC8" s="1434"/>
      <c r="XBD8" s="1434"/>
      <c r="XBE8" s="1434"/>
      <c r="XBF8" s="1434"/>
      <c r="XBG8" s="1434"/>
      <c r="XBH8" s="1434"/>
      <c r="XBI8" s="1434"/>
      <c r="XBJ8" s="1434"/>
      <c r="XBK8" s="1434"/>
      <c r="XBL8" s="1434"/>
      <c r="XBM8" s="1434"/>
      <c r="XBN8" s="1434"/>
      <c r="XBO8" s="1434"/>
      <c r="XBP8" s="1434"/>
      <c r="XBQ8" s="1434"/>
      <c r="XBR8" s="1434"/>
      <c r="XBS8" s="1434"/>
      <c r="XBT8" s="1434"/>
      <c r="XBU8" s="1434"/>
      <c r="XBV8" s="1434"/>
      <c r="XBW8" s="1434"/>
      <c r="XBX8" s="1434"/>
      <c r="XBY8" s="1434"/>
      <c r="XBZ8" s="1434"/>
      <c r="XCA8" s="1434"/>
      <c r="XCB8" s="1434"/>
      <c r="XCC8" s="1434"/>
      <c r="XCD8" s="1434"/>
      <c r="XCE8" s="1434"/>
      <c r="XCF8" s="1434"/>
      <c r="XCG8" s="1434"/>
      <c r="XCH8" s="1434"/>
      <c r="XCI8" s="1434"/>
      <c r="XCJ8" s="1434"/>
      <c r="XCK8" s="1434"/>
      <c r="XCL8" s="1434"/>
      <c r="XCM8" s="1434"/>
      <c r="XCN8" s="1434"/>
      <c r="XCO8" s="1434"/>
      <c r="XCP8" s="1434"/>
      <c r="XCQ8" s="1434"/>
      <c r="XCR8" s="1434"/>
      <c r="XCS8" s="1434"/>
      <c r="XCT8" s="1434"/>
      <c r="XCU8" s="1434"/>
      <c r="XCV8" s="1434"/>
      <c r="XCW8" s="1434"/>
      <c r="XCX8" s="1434"/>
      <c r="XCY8" s="1434"/>
      <c r="XCZ8" s="1434"/>
      <c r="XDA8" s="1434"/>
      <c r="XDB8" s="1434"/>
      <c r="XDC8" s="1434"/>
      <c r="XDD8" s="1434"/>
      <c r="XDE8" s="1434"/>
      <c r="XDF8" s="1434"/>
      <c r="XDG8" s="1434"/>
      <c r="XDH8" s="1434"/>
      <c r="XDI8" s="1434"/>
      <c r="XDJ8" s="1434"/>
      <c r="XDK8" s="1434"/>
      <c r="XDL8" s="1434"/>
      <c r="XDM8" s="1434"/>
      <c r="XDN8" s="1434"/>
      <c r="XDO8" s="1434"/>
      <c r="XDP8" s="1434"/>
      <c r="XDQ8" s="1434"/>
      <c r="XDR8" s="1434"/>
      <c r="XDS8" s="1434"/>
      <c r="XDT8" s="1434"/>
      <c r="XDU8" s="1434"/>
      <c r="XDV8" s="1434"/>
      <c r="XDW8" s="1434"/>
      <c r="XDX8" s="1434"/>
      <c r="XDY8" s="1434"/>
      <c r="XDZ8" s="1434"/>
      <c r="XEA8" s="1434"/>
      <c r="XEB8" s="1434"/>
      <c r="XEC8" s="1434"/>
      <c r="XED8" s="1434"/>
      <c r="XEE8" s="1434"/>
      <c r="XEF8" s="1434"/>
      <c r="XEG8" s="1434"/>
      <c r="XEH8" s="1434"/>
      <c r="XEI8" s="1434"/>
      <c r="XEJ8" s="1434"/>
      <c r="XEK8" s="1434"/>
      <c r="XEL8" s="1434"/>
      <c r="XEM8" s="1434"/>
      <c r="XEN8" s="1434"/>
      <c r="XEO8" s="1434"/>
      <c r="XEP8" s="1434"/>
      <c r="XEQ8" s="1434"/>
      <c r="XER8" s="1434"/>
      <c r="XES8" s="1434"/>
      <c r="XET8" s="1434"/>
      <c r="XEU8" s="1434"/>
      <c r="XEV8" s="1434"/>
    </row>
    <row r="9" spans="1:16376" s="366" customFormat="1" ht="15" customHeight="1" x14ac:dyDescent="0.25">
      <c r="A9" s="1541"/>
      <c r="B9" s="2099" t="s">
        <v>1717</v>
      </c>
      <c r="C9" s="2079" t="s">
        <v>14</v>
      </c>
      <c r="D9" s="2062" t="str">
        <f>CONCATENATE("Col ", LEFT(ADDRESS(ROW('General Info'!D67),COLUMN('General Info'!D67),4), 1))</f>
        <v>Col D</v>
      </c>
      <c r="E9" s="1926" t="str">
        <f>CONCATENATE("Col ", LEFT(ADDRESS(ROW('General Info'!E67),COLUMN('General Info'!E67),4), 1))</f>
        <v>Col E</v>
      </c>
      <c r="G9" s="1434"/>
      <c r="H9" s="1434"/>
      <c r="I9" s="1434"/>
      <c r="J9" s="1434"/>
      <c r="K9" s="1434"/>
      <c r="L9" s="1434"/>
      <c r="M9" s="1434"/>
      <c r="N9" s="1434"/>
      <c r="O9" s="1434"/>
      <c r="P9" s="1434"/>
      <c r="Q9" s="1434"/>
      <c r="R9" s="1434"/>
      <c r="S9" s="1434"/>
      <c r="T9" s="1434"/>
      <c r="U9" s="1434"/>
      <c r="V9" s="1434"/>
      <c r="AI9" s="1542"/>
    </row>
    <row r="10" spans="1:16376" s="366" customFormat="1" ht="15" customHeight="1" x14ac:dyDescent="0.25">
      <c r="A10" s="1541"/>
      <c r="B10" s="2088" t="s">
        <v>1720</v>
      </c>
      <c r="C10" s="2101" t="str">
        <f>DefCap!C115</f>
        <v>Check: row 114 ≤ row 113</v>
      </c>
      <c r="D10" s="1962" t="str">
        <f>DefCap!D115</f>
        <v/>
      </c>
      <c r="E10" s="2090" t="str">
        <f>DefCap!E115</f>
        <v/>
      </c>
      <c r="G10" s="1434"/>
      <c r="H10" s="1434"/>
      <c r="I10" s="1434"/>
      <c r="J10" s="1434"/>
      <c r="K10" s="1434"/>
      <c r="L10" s="1434"/>
      <c r="M10" s="1434"/>
      <c r="N10" s="1434"/>
      <c r="O10" s="1434"/>
      <c r="P10" s="1434"/>
      <c r="Q10" s="1434"/>
      <c r="R10" s="1434"/>
      <c r="S10" s="1434"/>
      <c r="T10" s="1434"/>
      <c r="U10" s="1434"/>
      <c r="V10" s="1434"/>
      <c r="AI10" s="1542"/>
    </row>
    <row r="11" spans="1:16376" s="366" customFormat="1" ht="15" customHeight="1" x14ac:dyDescent="0.25">
      <c r="A11" s="1541"/>
      <c r="B11" s="545" t="s">
        <v>1720</v>
      </c>
      <c r="C11" s="1543" t="str">
        <f>DefCap!C122</f>
        <v>Check: row 121 ≤ row 120</v>
      </c>
      <c r="D11" s="1565" t="str">
        <f>DefCap!D122</f>
        <v/>
      </c>
      <c r="E11" s="1553" t="str">
        <f>DefCap!E122</f>
        <v/>
      </c>
      <c r="G11" s="1434"/>
      <c r="H11" s="1434"/>
      <c r="I11" s="1434"/>
      <c r="J11" s="1434"/>
      <c r="K11" s="1434"/>
      <c r="L11" s="1434"/>
      <c r="M11" s="1434"/>
      <c r="N11" s="1434"/>
      <c r="O11" s="1434"/>
      <c r="P11" s="1434"/>
      <c r="Q11" s="1434"/>
      <c r="R11" s="1434"/>
      <c r="S11" s="1434"/>
      <c r="T11" s="1434"/>
      <c r="U11" s="1434"/>
      <c r="V11" s="1434"/>
      <c r="AI11" s="1542"/>
    </row>
    <row r="12" spans="1:16376" s="366" customFormat="1" ht="60" customHeight="1" x14ac:dyDescent="0.25">
      <c r="A12" s="1379" t="s">
        <v>1721</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540"/>
      <c r="AJ12" s="1434"/>
      <c r="AK12" s="1434"/>
      <c r="AL12" s="1434"/>
      <c r="AM12" s="1434"/>
      <c r="AN12" s="1434"/>
      <c r="AO12" s="1434"/>
      <c r="AP12" s="1434"/>
      <c r="AQ12" s="1434"/>
      <c r="AR12" s="1434"/>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c r="BP12" s="1434"/>
      <c r="BQ12" s="1434"/>
      <c r="BR12" s="1434"/>
      <c r="BS12" s="1434"/>
      <c r="BT12" s="1434"/>
      <c r="BU12" s="1434"/>
      <c r="BV12" s="1434"/>
      <c r="BW12" s="1434"/>
      <c r="BX12" s="1434"/>
      <c r="BY12" s="1434"/>
      <c r="BZ12" s="1434"/>
      <c r="CA12" s="1434"/>
      <c r="CB12" s="1434"/>
      <c r="CC12" s="1434"/>
      <c r="CD12" s="1434"/>
      <c r="CE12" s="1434"/>
      <c r="CF12" s="1434"/>
      <c r="CG12" s="1434"/>
      <c r="CH12" s="1434"/>
      <c r="CI12" s="1434"/>
      <c r="CJ12" s="1434"/>
      <c r="CK12" s="1434"/>
      <c r="CL12" s="1434"/>
      <c r="CM12" s="1434"/>
      <c r="CN12" s="1434"/>
      <c r="CO12" s="1434"/>
      <c r="CP12" s="1434"/>
      <c r="CQ12" s="1434"/>
      <c r="CR12" s="1434"/>
      <c r="CS12" s="1434"/>
      <c r="CT12" s="1434"/>
      <c r="CU12" s="1434"/>
      <c r="CV12" s="1434"/>
      <c r="CW12" s="1434"/>
      <c r="CX12" s="1434"/>
      <c r="CY12" s="1434"/>
      <c r="CZ12" s="1434"/>
      <c r="DA12" s="1434"/>
      <c r="DB12" s="1434"/>
      <c r="DC12" s="1434"/>
      <c r="DD12" s="1434"/>
      <c r="DE12" s="1434"/>
      <c r="DF12" s="1434"/>
      <c r="DG12" s="1434"/>
      <c r="DH12" s="1434"/>
      <c r="DI12" s="1434"/>
      <c r="DJ12" s="1434"/>
      <c r="DK12" s="1434"/>
      <c r="DL12" s="1434"/>
      <c r="DM12" s="1434"/>
      <c r="DN12" s="1434"/>
      <c r="DO12" s="1434"/>
      <c r="DP12" s="1434"/>
      <c r="DQ12" s="1434"/>
      <c r="DR12" s="1434"/>
      <c r="DS12" s="1434"/>
      <c r="DT12" s="1434"/>
      <c r="DU12" s="1434"/>
      <c r="DV12" s="1434"/>
      <c r="DW12" s="1434"/>
      <c r="DX12" s="1434"/>
      <c r="DY12" s="1434"/>
      <c r="DZ12" s="1434"/>
      <c r="EA12" s="1434"/>
      <c r="EB12" s="1434"/>
      <c r="EC12" s="1434"/>
      <c r="ED12" s="1434"/>
      <c r="EE12" s="1434"/>
      <c r="EF12" s="1434"/>
      <c r="EG12" s="1434"/>
      <c r="EH12" s="1434"/>
      <c r="EI12" s="1434"/>
      <c r="EJ12" s="1434"/>
      <c r="EK12" s="1434"/>
      <c r="EL12" s="1434"/>
      <c r="EM12" s="1434"/>
      <c r="EN12" s="1434"/>
      <c r="EO12" s="1434"/>
      <c r="EP12" s="1434"/>
      <c r="EQ12" s="1434"/>
      <c r="ER12" s="1434"/>
      <c r="ES12" s="1434"/>
      <c r="ET12" s="1434"/>
      <c r="EU12" s="1434"/>
      <c r="EV12" s="1434"/>
      <c r="EW12" s="1434"/>
      <c r="EX12" s="1434"/>
      <c r="EY12" s="1434"/>
      <c r="EZ12" s="1434"/>
      <c r="FA12" s="1434"/>
      <c r="FB12" s="1434"/>
      <c r="FC12" s="1434"/>
      <c r="FD12" s="1434"/>
      <c r="FE12" s="1434"/>
      <c r="FF12" s="1434"/>
      <c r="FG12" s="1434"/>
      <c r="FH12" s="1434"/>
      <c r="FI12" s="1434"/>
      <c r="FJ12" s="1434"/>
      <c r="FK12" s="1434"/>
      <c r="FL12" s="1434"/>
      <c r="FM12" s="1434"/>
      <c r="FN12" s="1434"/>
      <c r="FO12" s="1434"/>
      <c r="FP12" s="1434"/>
      <c r="FQ12" s="1434"/>
      <c r="FR12" s="1434"/>
      <c r="FS12" s="1434"/>
      <c r="FT12" s="1434"/>
      <c r="FU12" s="1434"/>
      <c r="FV12" s="1434"/>
      <c r="FW12" s="1434"/>
      <c r="FX12" s="1434"/>
      <c r="FY12" s="1434"/>
      <c r="FZ12" s="1434"/>
      <c r="GA12" s="1434"/>
      <c r="GB12" s="1434"/>
      <c r="GC12" s="1434"/>
      <c r="GD12" s="1434"/>
      <c r="GE12" s="1434"/>
      <c r="GF12" s="1434"/>
      <c r="GG12" s="1434"/>
      <c r="GH12" s="1434"/>
      <c r="GI12" s="1434"/>
      <c r="GJ12" s="1434"/>
      <c r="GK12" s="1434"/>
      <c r="GL12" s="1434"/>
      <c r="GM12" s="1434"/>
      <c r="GN12" s="1434"/>
      <c r="GO12" s="1434"/>
      <c r="GP12" s="1434"/>
      <c r="GQ12" s="1434"/>
      <c r="GR12" s="1434"/>
      <c r="GS12" s="1434"/>
      <c r="GT12" s="1434"/>
      <c r="GU12" s="1434"/>
      <c r="GV12" s="1434"/>
      <c r="GW12" s="1434"/>
      <c r="GX12" s="1434"/>
      <c r="GY12" s="1434"/>
      <c r="GZ12" s="1434"/>
      <c r="HA12" s="1434"/>
      <c r="HB12" s="1434"/>
      <c r="HC12" s="1434"/>
      <c r="HD12" s="1434"/>
      <c r="HE12" s="1434"/>
      <c r="HF12" s="1434"/>
      <c r="HG12" s="1434"/>
      <c r="HH12" s="1434"/>
      <c r="HI12" s="1434"/>
      <c r="HJ12" s="1434"/>
      <c r="HK12" s="1434"/>
      <c r="HL12" s="1434"/>
      <c r="HM12" s="1434"/>
      <c r="HN12" s="1434"/>
      <c r="HO12" s="1434"/>
      <c r="HP12" s="1434"/>
      <c r="HQ12" s="1434"/>
      <c r="HR12" s="1434"/>
      <c r="HS12" s="1434"/>
      <c r="HT12" s="1434"/>
      <c r="HU12" s="1434"/>
      <c r="HV12" s="1434"/>
      <c r="HW12" s="1434"/>
      <c r="HX12" s="1434"/>
      <c r="HY12" s="1434"/>
      <c r="HZ12" s="1434"/>
      <c r="IA12" s="1434"/>
      <c r="IB12" s="1434"/>
      <c r="IC12" s="1434"/>
      <c r="ID12" s="1434"/>
      <c r="IE12" s="1434"/>
      <c r="IF12" s="1434"/>
      <c r="IG12" s="1434"/>
      <c r="IH12" s="1434"/>
      <c r="II12" s="1434"/>
      <c r="IJ12" s="1434"/>
      <c r="IK12" s="1434"/>
      <c r="IL12" s="1434"/>
      <c r="IM12" s="1434"/>
      <c r="IN12" s="1434"/>
      <c r="IO12" s="1434"/>
      <c r="IP12" s="1434"/>
      <c r="IQ12" s="1434"/>
      <c r="IR12" s="1434"/>
      <c r="IS12" s="1434"/>
      <c r="IT12" s="1434"/>
      <c r="IU12" s="1434"/>
      <c r="IV12" s="1434"/>
      <c r="IW12" s="1434"/>
      <c r="IX12" s="1434"/>
      <c r="IY12" s="1434"/>
      <c r="IZ12" s="1434"/>
      <c r="JA12" s="1434"/>
      <c r="JB12" s="1434"/>
      <c r="JC12" s="1434"/>
      <c r="JD12" s="1434"/>
      <c r="JE12" s="1434"/>
      <c r="JF12" s="1434"/>
      <c r="JG12" s="1434"/>
      <c r="JH12" s="1434"/>
      <c r="JI12" s="1434"/>
      <c r="JJ12" s="1434"/>
      <c r="JK12" s="1434"/>
      <c r="JL12" s="1434"/>
      <c r="JM12" s="1434"/>
      <c r="JN12" s="1434"/>
      <c r="JO12" s="1434"/>
      <c r="JP12" s="1434"/>
      <c r="JQ12" s="1434"/>
      <c r="JR12" s="1434"/>
      <c r="JS12" s="1434"/>
      <c r="JT12" s="1434"/>
      <c r="JU12" s="1434"/>
      <c r="JV12" s="1434"/>
      <c r="JW12" s="1434"/>
      <c r="JX12" s="1434"/>
      <c r="JY12" s="1434"/>
      <c r="JZ12" s="1434"/>
      <c r="KA12" s="1434"/>
      <c r="KB12" s="1434"/>
      <c r="KC12" s="1434"/>
      <c r="KD12" s="1434"/>
      <c r="KE12" s="1434"/>
      <c r="KF12" s="1434"/>
      <c r="KG12" s="1434"/>
      <c r="KH12" s="1434"/>
      <c r="KI12" s="1434"/>
      <c r="KJ12" s="1434"/>
      <c r="KK12" s="1434"/>
      <c r="KL12" s="1434"/>
      <c r="KM12" s="1434"/>
      <c r="KN12" s="1434"/>
      <c r="KO12" s="1434"/>
      <c r="KP12" s="1434"/>
      <c r="KQ12" s="1434"/>
      <c r="KR12" s="1434"/>
      <c r="KS12" s="1434"/>
      <c r="KT12" s="1434"/>
      <c r="KU12" s="1434"/>
      <c r="KV12" s="1434"/>
      <c r="KW12" s="1434"/>
      <c r="KX12" s="1434"/>
      <c r="KY12" s="1434"/>
      <c r="KZ12" s="1434"/>
      <c r="LA12" s="1434"/>
      <c r="LB12" s="1434"/>
      <c r="LC12" s="1434"/>
      <c r="LD12" s="1434"/>
      <c r="LE12" s="1434"/>
      <c r="LF12" s="1434"/>
      <c r="LG12" s="1434"/>
      <c r="LH12" s="1434"/>
      <c r="LI12" s="1434"/>
      <c r="LJ12" s="1434"/>
      <c r="LK12" s="1434"/>
      <c r="LL12" s="1434"/>
      <c r="LM12" s="1434"/>
      <c r="LN12" s="1434"/>
      <c r="LO12" s="1434"/>
      <c r="LP12" s="1434"/>
      <c r="LQ12" s="1434"/>
      <c r="LR12" s="1434"/>
      <c r="LS12" s="1434"/>
      <c r="LT12" s="1434"/>
      <c r="LU12" s="1434"/>
      <c r="LV12" s="1434"/>
      <c r="LW12" s="1434"/>
      <c r="LX12" s="1434"/>
      <c r="LY12" s="1434"/>
      <c r="LZ12" s="1434"/>
      <c r="MA12" s="1434"/>
      <c r="MB12" s="1434"/>
      <c r="MC12" s="1434"/>
      <c r="MD12" s="1434"/>
      <c r="ME12" s="1434"/>
      <c r="MF12" s="1434"/>
      <c r="MG12" s="1434"/>
      <c r="MH12" s="1434"/>
      <c r="MI12" s="1434"/>
      <c r="MJ12" s="1434"/>
      <c r="MK12" s="1434"/>
      <c r="ML12" s="1434"/>
      <c r="MM12" s="1434"/>
      <c r="MN12" s="1434"/>
      <c r="MO12" s="1434"/>
      <c r="MP12" s="1434"/>
      <c r="MQ12" s="1434"/>
      <c r="MR12" s="1434"/>
      <c r="MS12" s="1434"/>
      <c r="MT12" s="1434"/>
      <c r="MU12" s="1434"/>
      <c r="MV12" s="1434"/>
      <c r="MW12" s="1434"/>
      <c r="MX12" s="1434"/>
      <c r="MY12" s="1434"/>
      <c r="MZ12" s="1434"/>
      <c r="NA12" s="1434"/>
      <c r="NB12" s="1434"/>
      <c r="NC12" s="1434"/>
      <c r="ND12" s="1434"/>
      <c r="NE12" s="1434"/>
      <c r="NF12" s="1434"/>
      <c r="NG12" s="1434"/>
      <c r="NH12" s="1434"/>
      <c r="NI12" s="1434"/>
      <c r="NJ12" s="1434"/>
      <c r="NK12" s="1434"/>
      <c r="NL12" s="1434"/>
      <c r="NM12" s="1434"/>
      <c r="NN12" s="1434"/>
      <c r="NO12" s="1434"/>
      <c r="NP12" s="1434"/>
      <c r="NQ12" s="1434"/>
      <c r="NR12" s="1434"/>
      <c r="NS12" s="1434"/>
      <c r="NT12" s="1434"/>
      <c r="NU12" s="1434"/>
      <c r="NV12" s="1434"/>
      <c r="NW12" s="1434"/>
      <c r="NX12" s="1434"/>
      <c r="NY12" s="1434"/>
      <c r="NZ12" s="1434"/>
      <c r="OA12" s="1434"/>
      <c r="OB12" s="1434"/>
      <c r="OC12" s="1434"/>
      <c r="OD12" s="1434"/>
      <c r="OE12" s="1434"/>
      <c r="OF12" s="1434"/>
      <c r="OG12" s="1434"/>
      <c r="OH12" s="1434"/>
      <c r="OI12" s="1434"/>
      <c r="OJ12" s="1434"/>
      <c r="OK12" s="1434"/>
      <c r="OL12" s="1434"/>
      <c r="OM12" s="1434"/>
      <c r="ON12" s="1434"/>
      <c r="OO12" s="1434"/>
      <c r="OP12" s="1434"/>
      <c r="OQ12" s="1434"/>
      <c r="OR12" s="1434"/>
      <c r="OS12" s="1434"/>
      <c r="OT12" s="1434"/>
      <c r="OU12" s="1434"/>
      <c r="OV12" s="1434"/>
      <c r="OW12" s="1434"/>
      <c r="OX12" s="1434"/>
      <c r="OY12" s="1434"/>
      <c r="OZ12" s="1434"/>
      <c r="PA12" s="1434"/>
      <c r="PB12" s="1434"/>
      <c r="PC12" s="1434"/>
      <c r="PD12" s="1434"/>
      <c r="PE12" s="1434"/>
      <c r="PF12" s="1434"/>
      <c r="PG12" s="1434"/>
      <c r="PH12" s="1434"/>
      <c r="PI12" s="1434"/>
      <c r="PJ12" s="1434"/>
      <c r="PK12" s="1434"/>
      <c r="PL12" s="1434"/>
      <c r="PM12" s="1434"/>
      <c r="PN12" s="1434"/>
      <c r="PO12" s="1434"/>
      <c r="PP12" s="1434"/>
      <c r="PQ12" s="1434"/>
      <c r="PR12" s="1434"/>
      <c r="PS12" s="1434"/>
      <c r="PT12" s="1434"/>
      <c r="PU12" s="1434"/>
      <c r="PV12" s="1434"/>
      <c r="PW12" s="1434"/>
      <c r="PX12" s="1434"/>
      <c r="PY12" s="1434"/>
      <c r="PZ12" s="1434"/>
      <c r="QA12" s="1434"/>
      <c r="QB12" s="1434"/>
      <c r="QC12" s="1434"/>
      <c r="QD12" s="1434"/>
      <c r="QE12" s="1434"/>
      <c r="QF12" s="1434"/>
      <c r="QG12" s="1434"/>
      <c r="QH12" s="1434"/>
      <c r="QI12" s="1434"/>
      <c r="QJ12" s="1434"/>
      <c r="QK12" s="1434"/>
      <c r="QL12" s="1434"/>
      <c r="QM12" s="1434"/>
      <c r="QN12" s="1434"/>
      <c r="QO12" s="1434"/>
      <c r="QP12" s="1434"/>
      <c r="QQ12" s="1434"/>
      <c r="QR12" s="1434"/>
      <c r="QS12" s="1434"/>
      <c r="QT12" s="1434"/>
      <c r="QU12" s="1434"/>
      <c r="QV12" s="1434"/>
      <c r="QW12" s="1434"/>
      <c r="QX12" s="1434"/>
      <c r="QY12" s="1434"/>
      <c r="QZ12" s="1434"/>
      <c r="RA12" s="1434"/>
      <c r="RB12" s="1434"/>
      <c r="RC12" s="1434"/>
      <c r="RD12" s="1434"/>
      <c r="RE12" s="1434"/>
      <c r="RF12" s="1434"/>
      <c r="RG12" s="1434"/>
      <c r="RH12" s="1434"/>
      <c r="RI12" s="1434"/>
      <c r="RJ12" s="1434"/>
      <c r="RK12" s="1434"/>
      <c r="RL12" s="1434"/>
      <c r="RM12" s="1434"/>
      <c r="RN12" s="1434"/>
      <c r="RO12" s="1434"/>
      <c r="RP12" s="1434"/>
      <c r="RQ12" s="1434"/>
      <c r="RR12" s="1434"/>
      <c r="RS12" s="1434"/>
      <c r="RT12" s="1434"/>
      <c r="RU12" s="1434"/>
      <c r="RV12" s="1434"/>
      <c r="RW12" s="1434"/>
      <c r="RX12" s="1434"/>
      <c r="RY12" s="1434"/>
      <c r="RZ12" s="1434"/>
      <c r="SA12" s="1434"/>
      <c r="SB12" s="1434"/>
      <c r="SC12" s="1434"/>
      <c r="SD12" s="1434"/>
      <c r="SE12" s="1434"/>
      <c r="SF12" s="1434"/>
      <c r="SG12" s="1434"/>
      <c r="SH12" s="1434"/>
      <c r="SI12" s="1434"/>
      <c r="SJ12" s="1434"/>
      <c r="SK12" s="1434"/>
      <c r="SL12" s="1434"/>
      <c r="SM12" s="1434"/>
      <c r="SN12" s="1434"/>
      <c r="SO12" s="1434"/>
      <c r="SP12" s="1434"/>
      <c r="SQ12" s="1434"/>
      <c r="SR12" s="1434"/>
      <c r="SS12" s="1434"/>
      <c r="ST12" s="1434"/>
      <c r="SU12" s="1434"/>
      <c r="SV12" s="1434"/>
      <c r="SW12" s="1434"/>
      <c r="SX12" s="1434"/>
      <c r="SY12" s="1434"/>
      <c r="SZ12" s="1434"/>
      <c r="TA12" s="1434"/>
      <c r="TB12" s="1434"/>
      <c r="TC12" s="1434"/>
      <c r="TD12" s="1434"/>
      <c r="TE12" s="1434"/>
      <c r="TF12" s="1434"/>
      <c r="TG12" s="1434"/>
      <c r="TH12" s="1434"/>
      <c r="TI12" s="1434"/>
      <c r="TJ12" s="1434"/>
      <c r="TK12" s="1434"/>
      <c r="TL12" s="1434"/>
      <c r="TM12" s="1434"/>
      <c r="TN12" s="1434"/>
      <c r="TO12" s="1434"/>
      <c r="TP12" s="1434"/>
      <c r="TQ12" s="1434"/>
      <c r="TR12" s="1434"/>
      <c r="TS12" s="1434"/>
      <c r="TT12" s="1434"/>
      <c r="TU12" s="1434"/>
      <c r="TV12" s="1434"/>
      <c r="TW12" s="1434"/>
      <c r="TX12" s="1434"/>
      <c r="TY12" s="1434"/>
      <c r="TZ12" s="1434"/>
      <c r="UA12" s="1434"/>
      <c r="UB12" s="1434"/>
      <c r="UC12" s="1434"/>
      <c r="UD12" s="1434"/>
      <c r="UE12" s="1434"/>
      <c r="UF12" s="1434"/>
      <c r="UG12" s="1434"/>
      <c r="UH12" s="1434"/>
      <c r="UI12" s="1434"/>
      <c r="UJ12" s="1434"/>
      <c r="UK12" s="1434"/>
      <c r="UL12" s="1434"/>
      <c r="UM12" s="1434"/>
      <c r="UN12" s="1434"/>
      <c r="UO12" s="1434"/>
      <c r="UP12" s="1434"/>
      <c r="UQ12" s="1434"/>
      <c r="UR12" s="1434"/>
      <c r="US12" s="1434"/>
      <c r="UT12" s="1434"/>
      <c r="UU12" s="1434"/>
      <c r="UV12" s="1434"/>
      <c r="UW12" s="1434"/>
      <c r="UX12" s="1434"/>
      <c r="UY12" s="1434"/>
      <c r="UZ12" s="1434"/>
      <c r="VA12" s="1434"/>
      <c r="VB12" s="1434"/>
      <c r="VC12" s="1434"/>
      <c r="VD12" s="1434"/>
      <c r="VE12" s="1434"/>
      <c r="VF12" s="1434"/>
      <c r="VG12" s="1434"/>
      <c r="VH12" s="1434"/>
      <c r="VI12" s="1434"/>
      <c r="VJ12" s="1434"/>
      <c r="VK12" s="1434"/>
      <c r="VL12" s="1434"/>
      <c r="VM12" s="1434"/>
      <c r="VN12" s="1434"/>
      <c r="VO12" s="1434"/>
      <c r="VP12" s="1434"/>
      <c r="VQ12" s="1434"/>
      <c r="VR12" s="1434"/>
      <c r="VS12" s="1434"/>
      <c r="VT12" s="1434"/>
      <c r="VU12" s="1434"/>
      <c r="VV12" s="1434"/>
      <c r="VW12" s="1434"/>
      <c r="VX12" s="1434"/>
      <c r="VY12" s="1434"/>
      <c r="VZ12" s="1434"/>
      <c r="WA12" s="1434"/>
      <c r="WB12" s="1434"/>
      <c r="WC12" s="1434"/>
      <c r="WD12" s="1434"/>
      <c r="WE12" s="1434"/>
      <c r="WF12" s="1434"/>
      <c r="WG12" s="1434"/>
      <c r="WH12" s="1434"/>
      <c r="WI12" s="1434"/>
      <c r="WJ12" s="1434"/>
      <c r="WK12" s="1434"/>
      <c r="WL12" s="1434"/>
      <c r="WM12" s="1434"/>
      <c r="WN12" s="1434"/>
      <c r="WO12" s="1434"/>
      <c r="WP12" s="1434"/>
      <c r="WQ12" s="1434"/>
      <c r="WR12" s="1434"/>
      <c r="WS12" s="1434"/>
      <c r="WT12" s="1434"/>
      <c r="WU12" s="1434"/>
      <c r="WV12" s="1434"/>
      <c r="WW12" s="1434"/>
      <c r="WX12" s="1434"/>
      <c r="WY12" s="1434"/>
      <c r="WZ12" s="1434"/>
      <c r="XA12" s="1434"/>
      <c r="XB12" s="1434"/>
      <c r="XC12" s="1434"/>
      <c r="XD12" s="1434"/>
      <c r="XE12" s="1434"/>
      <c r="XF12" s="1434"/>
      <c r="XG12" s="1434"/>
      <c r="XH12" s="1434"/>
      <c r="XI12" s="1434"/>
      <c r="XJ12" s="1434"/>
      <c r="XK12" s="1434"/>
      <c r="XL12" s="1434"/>
      <c r="XM12" s="1434"/>
      <c r="XN12" s="1434"/>
      <c r="XO12" s="1434"/>
      <c r="XP12" s="1434"/>
      <c r="XQ12" s="1434"/>
      <c r="XR12" s="1434"/>
      <c r="XS12" s="1434"/>
      <c r="XT12" s="1434"/>
      <c r="XU12" s="1434"/>
      <c r="XV12" s="1434"/>
      <c r="XW12" s="1434"/>
      <c r="XX12" s="1434"/>
      <c r="XY12" s="1434"/>
      <c r="XZ12" s="1434"/>
      <c r="YA12" s="1434"/>
      <c r="YB12" s="1434"/>
      <c r="YC12" s="1434"/>
      <c r="YD12" s="1434"/>
      <c r="YE12" s="1434"/>
      <c r="YF12" s="1434"/>
      <c r="YG12" s="1434"/>
      <c r="YH12" s="1434"/>
      <c r="YI12" s="1434"/>
      <c r="YJ12" s="1434"/>
      <c r="YK12" s="1434"/>
      <c r="YL12" s="1434"/>
      <c r="YM12" s="1434"/>
      <c r="YN12" s="1434"/>
      <c r="YO12" s="1434"/>
      <c r="YP12" s="1434"/>
      <c r="YQ12" s="1434"/>
      <c r="YR12" s="1434"/>
      <c r="YS12" s="1434"/>
      <c r="YT12" s="1434"/>
      <c r="YU12" s="1434"/>
      <c r="YV12" s="1434"/>
      <c r="YW12" s="1434"/>
      <c r="YX12" s="1434"/>
      <c r="YY12" s="1434"/>
      <c r="YZ12" s="1434"/>
      <c r="ZA12" s="1434"/>
      <c r="ZB12" s="1434"/>
      <c r="ZC12" s="1434"/>
      <c r="ZD12" s="1434"/>
      <c r="ZE12" s="1434"/>
      <c r="ZF12" s="1434"/>
      <c r="ZG12" s="1434"/>
      <c r="ZH12" s="1434"/>
      <c r="ZI12" s="1434"/>
      <c r="ZJ12" s="1434"/>
      <c r="ZK12" s="1434"/>
      <c r="ZL12" s="1434"/>
      <c r="ZM12" s="1434"/>
      <c r="ZN12" s="1434"/>
      <c r="ZO12" s="1434"/>
      <c r="ZP12" s="1434"/>
      <c r="ZQ12" s="1434"/>
      <c r="ZR12" s="1434"/>
      <c r="ZS12" s="1434"/>
      <c r="ZT12" s="1434"/>
      <c r="ZU12" s="1434"/>
      <c r="ZV12" s="1434"/>
      <c r="ZW12" s="1434"/>
      <c r="ZX12" s="1434"/>
      <c r="ZY12" s="1434"/>
      <c r="ZZ12" s="1434"/>
      <c r="AAA12" s="1434"/>
      <c r="AAB12" s="1434"/>
      <c r="AAC12" s="1434"/>
      <c r="AAD12" s="1434"/>
      <c r="AAE12" s="1434"/>
      <c r="AAF12" s="1434"/>
      <c r="AAG12" s="1434"/>
      <c r="AAH12" s="1434"/>
      <c r="AAI12" s="1434"/>
      <c r="AAJ12" s="1434"/>
      <c r="AAK12" s="1434"/>
      <c r="AAL12" s="1434"/>
      <c r="AAM12" s="1434"/>
      <c r="AAN12" s="1434"/>
      <c r="AAO12" s="1434"/>
      <c r="AAP12" s="1434"/>
      <c r="AAQ12" s="1434"/>
      <c r="AAR12" s="1434"/>
      <c r="AAS12" s="1434"/>
      <c r="AAT12" s="1434"/>
      <c r="AAU12" s="1434"/>
      <c r="AAV12" s="1434"/>
      <c r="AAW12" s="1434"/>
      <c r="AAX12" s="1434"/>
      <c r="AAY12" s="1434"/>
      <c r="AAZ12" s="1434"/>
      <c r="ABA12" s="1434"/>
      <c r="ABB12" s="1434"/>
      <c r="ABC12" s="1434"/>
      <c r="ABD12" s="1434"/>
      <c r="ABE12" s="1434"/>
      <c r="ABF12" s="1434"/>
      <c r="ABG12" s="1434"/>
      <c r="ABH12" s="1434"/>
      <c r="ABI12" s="1434"/>
      <c r="ABJ12" s="1434"/>
      <c r="ABK12" s="1434"/>
      <c r="ABL12" s="1434"/>
      <c r="ABM12" s="1434"/>
      <c r="ABN12" s="1434"/>
      <c r="ABO12" s="1434"/>
      <c r="ABP12" s="1434"/>
      <c r="ABQ12" s="1434"/>
      <c r="ABR12" s="1434"/>
      <c r="ABS12" s="1434"/>
      <c r="ABT12" s="1434"/>
      <c r="ABU12" s="1434"/>
      <c r="ABV12" s="1434"/>
      <c r="ABW12" s="1434"/>
      <c r="ABX12" s="1434"/>
      <c r="ABY12" s="1434"/>
      <c r="ABZ12" s="1434"/>
      <c r="ACA12" s="1434"/>
      <c r="ACB12" s="1434"/>
      <c r="ACC12" s="1434"/>
      <c r="ACD12" s="1434"/>
      <c r="ACE12" s="1434"/>
      <c r="ACF12" s="1434"/>
      <c r="ACG12" s="1434"/>
      <c r="ACH12" s="1434"/>
      <c r="ACI12" s="1434"/>
      <c r="ACJ12" s="1434"/>
      <c r="ACK12" s="1434"/>
      <c r="ACL12" s="1434"/>
      <c r="ACM12" s="1434"/>
      <c r="ACN12" s="1434"/>
      <c r="ACO12" s="1434"/>
      <c r="ACP12" s="1434"/>
      <c r="ACQ12" s="1434"/>
      <c r="ACR12" s="1434"/>
      <c r="ACS12" s="1434"/>
      <c r="ACT12" s="1434"/>
      <c r="ACU12" s="1434"/>
      <c r="ACV12" s="1434"/>
      <c r="ACW12" s="1434"/>
      <c r="ACX12" s="1434"/>
      <c r="ACY12" s="1434"/>
      <c r="ACZ12" s="1434"/>
      <c r="ADA12" s="1434"/>
      <c r="ADB12" s="1434"/>
      <c r="ADC12" s="1434"/>
      <c r="ADD12" s="1434"/>
      <c r="ADE12" s="1434"/>
      <c r="ADF12" s="1434"/>
      <c r="ADG12" s="1434"/>
      <c r="ADH12" s="1434"/>
      <c r="ADI12" s="1434"/>
      <c r="ADJ12" s="1434"/>
      <c r="ADK12" s="1434"/>
      <c r="ADL12" s="1434"/>
      <c r="ADM12" s="1434"/>
      <c r="ADN12" s="1434"/>
      <c r="ADO12" s="1434"/>
      <c r="ADP12" s="1434"/>
      <c r="ADQ12" s="1434"/>
      <c r="ADR12" s="1434"/>
      <c r="ADS12" s="1434"/>
      <c r="ADT12" s="1434"/>
      <c r="ADU12" s="1434"/>
      <c r="ADV12" s="1434"/>
      <c r="ADW12" s="1434"/>
      <c r="ADX12" s="1434"/>
      <c r="ADY12" s="1434"/>
      <c r="ADZ12" s="1434"/>
      <c r="AEA12" s="1434"/>
      <c r="AEB12" s="1434"/>
      <c r="AEC12" s="1434"/>
      <c r="AED12" s="1434"/>
      <c r="AEE12" s="1434"/>
      <c r="AEF12" s="1434"/>
      <c r="AEG12" s="1434"/>
      <c r="AEH12" s="1434"/>
      <c r="AEI12" s="1434"/>
      <c r="AEJ12" s="1434"/>
      <c r="AEK12" s="1434"/>
      <c r="AEL12" s="1434"/>
      <c r="AEM12" s="1434"/>
      <c r="AEN12" s="1434"/>
      <c r="AEO12" s="1434"/>
      <c r="AEP12" s="1434"/>
      <c r="AEQ12" s="1434"/>
      <c r="AER12" s="1434"/>
      <c r="AES12" s="1434"/>
      <c r="AET12" s="1434"/>
      <c r="AEU12" s="1434"/>
      <c r="AEV12" s="1434"/>
      <c r="AEW12" s="1434"/>
      <c r="AEX12" s="1434"/>
      <c r="AEY12" s="1434"/>
      <c r="AEZ12" s="1434"/>
      <c r="AFA12" s="1434"/>
      <c r="AFB12" s="1434"/>
      <c r="AFC12" s="1434"/>
      <c r="AFD12" s="1434"/>
      <c r="AFE12" s="1434"/>
      <c r="AFF12" s="1434"/>
      <c r="AFG12" s="1434"/>
      <c r="AFH12" s="1434"/>
      <c r="AFI12" s="1434"/>
      <c r="AFJ12" s="1434"/>
      <c r="AFK12" s="1434"/>
      <c r="AFL12" s="1434"/>
      <c r="AFM12" s="1434"/>
      <c r="AFN12" s="1434"/>
      <c r="AFO12" s="1434"/>
      <c r="AFP12" s="1434"/>
      <c r="AFQ12" s="1434"/>
      <c r="AFR12" s="1434"/>
      <c r="AFS12" s="1434"/>
      <c r="AFT12" s="1434"/>
      <c r="AFU12" s="1434"/>
      <c r="AFV12" s="1434"/>
      <c r="AFW12" s="1434"/>
      <c r="AFX12" s="1434"/>
      <c r="AFY12" s="1434"/>
      <c r="AFZ12" s="1434"/>
      <c r="AGA12" s="1434"/>
      <c r="AGB12" s="1434"/>
      <c r="AGC12" s="1434"/>
      <c r="AGD12" s="1434"/>
      <c r="AGE12" s="1434"/>
      <c r="AGF12" s="1434"/>
      <c r="AGG12" s="1434"/>
      <c r="AGH12" s="1434"/>
      <c r="AGI12" s="1434"/>
      <c r="AGJ12" s="1434"/>
      <c r="AGK12" s="1434"/>
      <c r="AGL12" s="1434"/>
      <c r="AGM12" s="1434"/>
      <c r="AGN12" s="1434"/>
      <c r="AGO12" s="1434"/>
      <c r="AGP12" s="1434"/>
      <c r="AGQ12" s="1434"/>
      <c r="AGR12" s="1434"/>
      <c r="AGS12" s="1434"/>
      <c r="AGT12" s="1434"/>
      <c r="AGU12" s="1434"/>
      <c r="AGV12" s="1434"/>
      <c r="AGW12" s="1434"/>
      <c r="AGX12" s="1434"/>
      <c r="AGY12" s="1434"/>
      <c r="AGZ12" s="1434"/>
      <c r="AHA12" s="1434"/>
      <c r="AHB12" s="1434"/>
      <c r="AHC12" s="1434"/>
      <c r="AHD12" s="1434"/>
      <c r="AHE12" s="1434"/>
      <c r="AHF12" s="1434"/>
      <c r="AHG12" s="1434"/>
      <c r="AHH12" s="1434"/>
      <c r="AHI12" s="1434"/>
      <c r="AHJ12" s="1434"/>
      <c r="AHK12" s="1434"/>
      <c r="AHL12" s="1434"/>
      <c r="AHM12" s="1434"/>
      <c r="AHN12" s="1434"/>
      <c r="AHO12" s="1434"/>
      <c r="AHP12" s="1434"/>
      <c r="AHQ12" s="1434"/>
      <c r="AHR12" s="1434"/>
      <c r="AHS12" s="1434"/>
      <c r="AHT12" s="1434"/>
      <c r="AHU12" s="1434"/>
      <c r="AHV12" s="1434"/>
      <c r="AHW12" s="1434"/>
      <c r="AHX12" s="1434"/>
      <c r="AHY12" s="1434"/>
      <c r="AHZ12" s="1434"/>
      <c r="AIA12" s="1434"/>
      <c r="AIB12" s="1434"/>
      <c r="AIC12" s="1434"/>
      <c r="AID12" s="1434"/>
      <c r="AIE12" s="1434"/>
      <c r="AIF12" s="1434"/>
      <c r="AIG12" s="1434"/>
      <c r="AIH12" s="1434"/>
      <c r="AII12" s="1434"/>
      <c r="AIJ12" s="1434"/>
      <c r="AIK12" s="1434"/>
      <c r="AIL12" s="1434"/>
      <c r="AIM12" s="1434"/>
      <c r="AIN12" s="1434"/>
      <c r="AIO12" s="1434"/>
      <c r="AIP12" s="1434"/>
      <c r="AIQ12" s="1434"/>
      <c r="AIR12" s="1434"/>
      <c r="AIS12" s="1434"/>
      <c r="AIT12" s="1434"/>
      <c r="AIU12" s="1434"/>
      <c r="AIV12" s="1434"/>
      <c r="AIW12" s="1434"/>
      <c r="AIX12" s="1434"/>
      <c r="AIY12" s="1434"/>
      <c r="AIZ12" s="1434"/>
      <c r="AJA12" s="1434"/>
      <c r="AJB12" s="1434"/>
      <c r="AJC12" s="1434"/>
      <c r="AJD12" s="1434"/>
      <c r="AJE12" s="1434"/>
      <c r="AJF12" s="1434"/>
      <c r="AJG12" s="1434"/>
      <c r="AJH12" s="1434"/>
      <c r="AJI12" s="1434"/>
      <c r="AJJ12" s="1434"/>
      <c r="AJK12" s="1434"/>
      <c r="AJL12" s="1434"/>
      <c r="AJM12" s="1434"/>
      <c r="AJN12" s="1434"/>
      <c r="AJO12" s="1434"/>
      <c r="AJP12" s="1434"/>
      <c r="AJQ12" s="1434"/>
      <c r="AJR12" s="1434"/>
      <c r="AJS12" s="1434"/>
      <c r="AJT12" s="1434"/>
      <c r="AJU12" s="1434"/>
      <c r="AJV12" s="1434"/>
      <c r="AJW12" s="1434"/>
      <c r="AJX12" s="1434"/>
      <c r="AJY12" s="1434"/>
      <c r="AJZ12" s="1434"/>
      <c r="AKA12" s="1434"/>
      <c r="AKB12" s="1434"/>
      <c r="AKC12" s="1434"/>
      <c r="AKD12" s="1434"/>
      <c r="AKE12" s="1434"/>
      <c r="AKF12" s="1434"/>
      <c r="AKG12" s="1434"/>
      <c r="AKH12" s="1434"/>
      <c r="AKI12" s="1434"/>
      <c r="AKJ12" s="1434"/>
      <c r="AKK12" s="1434"/>
      <c r="AKL12" s="1434"/>
      <c r="AKM12" s="1434"/>
      <c r="AKN12" s="1434"/>
      <c r="AKO12" s="1434"/>
      <c r="AKP12" s="1434"/>
      <c r="AKQ12" s="1434"/>
      <c r="AKR12" s="1434"/>
      <c r="AKS12" s="1434"/>
      <c r="AKT12" s="1434"/>
      <c r="AKU12" s="1434"/>
      <c r="AKV12" s="1434"/>
      <c r="AKW12" s="1434"/>
      <c r="AKX12" s="1434"/>
      <c r="AKY12" s="1434"/>
      <c r="AKZ12" s="1434"/>
      <c r="ALA12" s="1434"/>
      <c r="ALB12" s="1434"/>
      <c r="ALC12" s="1434"/>
      <c r="ALD12" s="1434"/>
      <c r="ALE12" s="1434"/>
      <c r="ALF12" s="1434"/>
      <c r="ALG12" s="1434"/>
      <c r="ALH12" s="1434"/>
      <c r="ALI12" s="1434"/>
      <c r="ALJ12" s="1434"/>
      <c r="ALK12" s="1434"/>
      <c r="ALL12" s="1434"/>
      <c r="ALM12" s="1434"/>
      <c r="ALN12" s="1434"/>
      <c r="ALO12" s="1434"/>
      <c r="ALP12" s="1434"/>
      <c r="ALQ12" s="1434"/>
      <c r="ALR12" s="1434"/>
      <c r="ALS12" s="1434"/>
      <c r="ALT12" s="1434"/>
      <c r="ALU12" s="1434"/>
      <c r="ALV12" s="1434"/>
      <c r="ALW12" s="1434"/>
      <c r="ALX12" s="1434"/>
      <c r="ALY12" s="1434"/>
      <c r="ALZ12" s="1434"/>
      <c r="AMA12" s="1434"/>
      <c r="AMB12" s="1434"/>
      <c r="AMC12" s="1434"/>
      <c r="AMD12" s="1434"/>
      <c r="AME12" s="1434"/>
      <c r="AMF12" s="1434"/>
      <c r="AMG12" s="1434"/>
      <c r="AMH12" s="1434"/>
      <c r="AMI12" s="1434"/>
      <c r="AMJ12" s="1434"/>
      <c r="AMK12" s="1434"/>
      <c r="AML12" s="1434"/>
      <c r="AMM12" s="1434"/>
      <c r="AMN12" s="1434"/>
      <c r="AMO12" s="1434"/>
      <c r="AMP12" s="1434"/>
      <c r="AMQ12" s="1434"/>
      <c r="AMR12" s="1434"/>
      <c r="AMS12" s="1434"/>
      <c r="AMT12" s="1434"/>
      <c r="AMU12" s="1434"/>
      <c r="AMV12" s="1434"/>
      <c r="AMW12" s="1434"/>
      <c r="AMX12" s="1434"/>
      <c r="AMY12" s="1434"/>
      <c r="AMZ12" s="1434"/>
      <c r="ANA12" s="1434"/>
      <c r="ANB12" s="1434"/>
      <c r="ANC12" s="1434"/>
      <c r="AND12" s="1434"/>
      <c r="ANE12" s="1434"/>
      <c r="ANF12" s="1434"/>
      <c r="ANG12" s="1434"/>
      <c r="ANH12" s="1434"/>
      <c r="ANI12" s="1434"/>
      <c r="ANJ12" s="1434"/>
      <c r="ANK12" s="1434"/>
      <c r="ANL12" s="1434"/>
      <c r="ANM12" s="1434"/>
      <c r="ANN12" s="1434"/>
      <c r="ANO12" s="1434"/>
      <c r="ANP12" s="1434"/>
      <c r="ANQ12" s="1434"/>
      <c r="ANR12" s="1434"/>
      <c r="ANS12" s="1434"/>
      <c r="ANT12" s="1434"/>
      <c r="ANU12" s="1434"/>
      <c r="ANV12" s="1434"/>
      <c r="ANW12" s="1434"/>
      <c r="ANX12" s="1434"/>
      <c r="ANY12" s="1434"/>
      <c r="ANZ12" s="1434"/>
      <c r="AOA12" s="1434"/>
      <c r="AOB12" s="1434"/>
      <c r="AOC12" s="1434"/>
      <c r="AOD12" s="1434"/>
      <c r="AOE12" s="1434"/>
      <c r="AOF12" s="1434"/>
      <c r="AOG12" s="1434"/>
      <c r="AOH12" s="1434"/>
      <c r="AOI12" s="1434"/>
      <c r="AOJ12" s="1434"/>
      <c r="AOK12" s="1434"/>
      <c r="AOL12" s="1434"/>
      <c r="AOM12" s="1434"/>
      <c r="AON12" s="1434"/>
      <c r="AOO12" s="1434"/>
      <c r="AOP12" s="1434"/>
      <c r="AOQ12" s="1434"/>
      <c r="AOR12" s="1434"/>
      <c r="AOS12" s="1434"/>
      <c r="AOT12" s="1434"/>
      <c r="AOU12" s="1434"/>
      <c r="AOV12" s="1434"/>
      <c r="AOW12" s="1434"/>
      <c r="AOX12" s="1434"/>
      <c r="AOY12" s="1434"/>
      <c r="AOZ12" s="1434"/>
      <c r="APA12" s="1434"/>
      <c r="APB12" s="1434"/>
      <c r="APC12" s="1434"/>
      <c r="APD12" s="1434"/>
      <c r="APE12" s="1434"/>
      <c r="APF12" s="1434"/>
      <c r="APG12" s="1434"/>
      <c r="APH12" s="1434"/>
      <c r="API12" s="1434"/>
      <c r="APJ12" s="1434"/>
      <c r="APK12" s="1434"/>
      <c r="APL12" s="1434"/>
      <c r="APM12" s="1434"/>
      <c r="APN12" s="1434"/>
      <c r="APO12" s="1434"/>
      <c r="APP12" s="1434"/>
      <c r="APQ12" s="1434"/>
      <c r="APR12" s="1434"/>
      <c r="APS12" s="1434"/>
      <c r="APT12" s="1434"/>
      <c r="APU12" s="1434"/>
      <c r="APV12" s="1434"/>
      <c r="APW12" s="1434"/>
      <c r="APX12" s="1434"/>
      <c r="APY12" s="1434"/>
      <c r="APZ12" s="1434"/>
      <c r="AQA12" s="1434"/>
      <c r="AQB12" s="1434"/>
      <c r="AQC12" s="1434"/>
      <c r="AQD12" s="1434"/>
      <c r="AQE12" s="1434"/>
      <c r="AQF12" s="1434"/>
      <c r="AQG12" s="1434"/>
      <c r="AQH12" s="1434"/>
      <c r="AQI12" s="1434"/>
      <c r="AQJ12" s="1434"/>
      <c r="AQK12" s="1434"/>
      <c r="AQL12" s="1434"/>
      <c r="AQM12" s="1434"/>
      <c r="AQN12" s="1434"/>
      <c r="AQO12" s="1434"/>
      <c r="AQP12" s="1434"/>
      <c r="AQQ12" s="1434"/>
      <c r="AQR12" s="1434"/>
      <c r="AQS12" s="1434"/>
      <c r="AQT12" s="1434"/>
      <c r="AQU12" s="1434"/>
      <c r="AQV12" s="1434"/>
      <c r="AQW12" s="1434"/>
      <c r="AQX12" s="1434"/>
      <c r="AQY12" s="1434"/>
      <c r="AQZ12" s="1434"/>
      <c r="ARA12" s="1434"/>
      <c r="ARB12" s="1434"/>
      <c r="ARC12" s="1434"/>
      <c r="ARD12" s="1434"/>
      <c r="ARE12" s="1434"/>
      <c r="ARF12" s="1434"/>
      <c r="ARG12" s="1434"/>
      <c r="ARH12" s="1434"/>
      <c r="ARI12" s="1434"/>
      <c r="ARJ12" s="1434"/>
      <c r="ARK12" s="1434"/>
      <c r="ARL12" s="1434"/>
      <c r="ARM12" s="1434"/>
      <c r="ARN12" s="1434"/>
      <c r="ARO12" s="1434"/>
      <c r="ARP12" s="1434"/>
      <c r="ARQ12" s="1434"/>
      <c r="ARR12" s="1434"/>
      <c r="ARS12" s="1434"/>
      <c r="ART12" s="1434"/>
      <c r="ARU12" s="1434"/>
      <c r="ARV12" s="1434"/>
      <c r="ARW12" s="1434"/>
      <c r="ARX12" s="1434"/>
      <c r="ARY12" s="1434"/>
      <c r="ARZ12" s="1434"/>
      <c r="ASA12" s="1434"/>
      <c r="ASB12" s="1434"/>
      <c r="ASC12" s="1434"/>
      <c r="ASD12" s="1434"/>
      <c r="ASE12" s="1434"/>
      <c r="ASF12" s="1434"/>
      <c r="ASG12" s="1434"/>
      <c r="ASH12" s="1434"/>
      <c r="ASI12" s="1434"/>
      <c r="ASJ12" s="1434"/>
      <c r="ASK12" s="1434"/>
      <c r="ASL12" s="1434"/>
      <c r="ASM12" s="1434"/>
      <c r="ASN12" s="1434"/>
      <c r="ASO12" s="1434"/>
      <c r="ASP12" s="1434"/>
      <c r="ASQ12" s="1434"/>
      <c r="ASR12" s="1434"/>
      <c r="ASS12" s="1434"/>
      <c r="AST12" s="1434"/>
      <c r="ASU12" s="1434"/>
      <c r="ASV12" s="1434"/>
      <c r="ASW12" s="1434"/>
      <c r="ASX12" s="1434"/>
      <c r="ASY12" s="1434"/>
      <c r="ASZ12" s="1434"/>
      <c r="ATA12" s="1434"/>
      <c r="ATB12" s="1434"/>
      <c r="ATC12" s="1434"/>
      <c r="ATD12" s="1434"/>
      <c r="ATE12" s="1434"/>
      <c r="ATF12" s="1434"/>
      <c r="ATG12" s="1434"/>
      <c r="ATH12" s="1434"/>
      <c r="ATI12" s="1434"/>
      <c r="ATJ12" s="1434"/>
      <c r="ATK12" s="1434"/>
      <c r="ATL12" s="1434"/>
      <c r="ATM12" s="1434"/>
      <c r="ATN12" s="1434"/>
      <c r="ATO12" s="1434"/>
      <c r="ATP12" s="1434"/>
      <c r="ATQ12" s="1434"/>
      <c r="ATR12" s="1434"/>
      <c r="ATS12" s="1434"/>
      <c r="ATT12" s="1434"/>
      <c r="ATU12" s="1434"/>
      <c r="ATV12" s="1434"/>
      <c r="ATW12" s="1434"/>
      <c r="ATX12" s="1434"/>
      <c r="ATY12" s="1434"/>
      <c r="ATZ12" s="1434"/>
      <c r="AUA12" s="1434"/>
      <c r="AUB12" s="1434"/>
      <c r="AUC12" s="1434"/>
      <c r="AUD12" s="1434"/>
      <c r="AUE12" s="1434"/>
      <c r="AUF12" s="1434"/>
      <c r="AUG12" s="1434"/>
      <c r="AUH12" s="1434"/>
      <c r="AUI12" s="1434"/>
      <c r="AUJ12" s="1434"/>
      <c r="AUK12" s="1434"/>
      <c r="AUL12" s="1434"/>
      <c r="AUM12" s="1434"/>
      <c r="AUN12" s="1434"/>
      <c r="AUO12" s="1434"/>
      <c r="AUP12" s="1434"/>
      <c r="AUQ12" s="1434"/>
      <c r="AUR12" s="1434"/>
      <c r="AUS12" s="1434"/>
      <c r="AUT12" s="1434"/>
      <c r="AUU12" s="1434"/>
      <c r="AUV12" s="1434"/>
      <c r="AUW12" s="1434"/>
      <c r="AUX12" s="1434"/>
      <c r="AUY12" s="1434"/>
      <c r="AUZ12" s="1434"/>
      <c r="AVA12" s="1434"/>
      <c r="AVB12" s="1434"/>
      <c r="AVC12" s="1434"/>
      <c r="AVD12" s="1434"/>
      <c r="AVE12" s="1434"/>
      <c r="AVF12" s="1434"/>
      <c r="AVG12" s="1434"/>
      <c r="AVH12" s="1434"/>
      <c r="AVI12" s="1434"/>
      <c r="AVJ12" s="1434"/>
      <c r="AVK12" s="1434"/>
      <c r="AVL12" s="1434"/>
      <c r="AVM12" s="1434"/>
      <c r="AVN12" s="1434"/>
      <c r="AVO12" s="1434"/>
      <c r="AVP12" s="1434"/>
      <c r="AVQ12" s="1434"/>
      <c r="AVR12" s="1434"/>
      <c r="AVS12" s="1434"/>
      <c r="AVT12" s="1434"/>
      <c r="AVU12" s="1434"/>
      <c r="AVV12" s="1434"/>
      <c r="AVW12" s="1434"/>
      <c r="AVX12" s="1434"/>
      <c r="AVY12" s="1434"/>
      <c r="AVZ12" s="1434"/>
      <c r="AWA12" s="1434"/>
      <c r="AWB12" s="1434"/>
      <c r="AWC12" s="1434"/>
      <c r="AWD12" s="1434"/>
      <c r="AWE12" s="1434"/>
      <c r="AWF12" s="1434"/>
      <c r="AWG12" s="1434"/>
      <c r="AWH12" s="1434"/>
      <c r="AWI12" s="1434"/>
      <c r="AWJ12" s="1434"/>
      <c r="AWK12" s="1434"/>
      <c r="AWL12" s="1434"/>
      <c r="AWM12" s="1434"/>
      <c r="AWN12" s="1434"/>
      <c r="AWO12" s="1434"/>
      <c r="AWP12" s="1434"/>
      <c r="AWQ12" s="1434"/>
      <c r="AWR12" s="1434"/>
      <c r="AWS12" s="1434"/>
      <c r="AWT12" s="1434"/>
      <c r="AWU12" s="1434"/>
      <c r="AWV12" s="1434"/>
      <c r="AWW12" s="1434"/>
      <c r="AWX12" s="1434"/>
      <c r="AWY12" s="1434"/>
      <c r="AWZ12" s="1434"/>
      <c r="AXA12" s="1434"/>
      <c r="AXB12" s="1434"/>
      <c r="AXC12" s="1434"/>
      <c r="AXD12" s="1434"/>
      <c r="AXE12" s="1434"/>
      <c r="AXF12" s="1434"/>
      <c r="AXG12" s="1434"/>
      <c r="AXH12" s="1434"/>
      <c r="AXI12" s="1434"/>
      <c r="AXJ12" s="1434"/>
      <c r="AXK12" s="1434"/>
      <c r="AXL12" s="1434"/>
      <c r="AXM12" s="1434"/>
      <c r="AXN12" s="1434"/>
      <c r="AXO12" s="1434"/>
      <c r="AXP12" s="1434"/>
      <c r="AXQ12" s="1434"/>
      <c r="AXR12" s="1434"/>
      <c r="AXS12" s="1434"/>
      <c r="AXT12" s="1434"/>
      <c r="AXU12" s="1434"/>
      <c r="AXV12" s="1434"/>
      <c r="AXW12" s="1434"/>
      <c r="AXX12" s="1434"/>
      <c r="AXY12" s="1434"/>
      <c r="AXZ12" s="1434"/>
      <c r="AYA12" s="1434"/>
      <c r="AYB12" s="1434"/>
      <c r="AYC12" s="1434"/>
      <c r="AYD12" s="1434"/>
      <c r="AYE12" s="1434"/>
      <c r="AYF12" s="1434"/>
      <c r="AYG12" s="1434"/>
      <c r="AYH12" s="1434"/>
      <c r="AYI12" s="1434"/>
      <c r="AYJ12" s="1434"/>
      <c r="AYK12" s="1434"/>
      <c r="AYL12" s="1434"/>
      <c r="AYM12" s="1434"/>
      <c r="AYN12" s="1434"/>
      <c r="AYO12" s="1434"/>
      <c r="AYP12" s="1434"/>
      <c r="AYQ12" s="1434"/>
      <c r="AYR12" s="1434"/>
      <c r="AYS12" s="1434"/>
      <c r="AYT12" s="1434"/>
      <c r="AYU12" s="1434"/>
      <c r="AYV12" s="1434"/>
      <c r="AYW12" s="1434"/>
      <c r="AYX12" s="1434"/>
      <c r="AYY12" s="1434"/>
      <c r="AYZ12" s="1434"/>
      <c r="AZA12" s="1434"/>
      <c r="AZB12" s="1434"/>
      <c r="AZC12" s="1434"/>
      <c r="AZD12" s="1434"/>
      <c r="AZE12" s="1434"/>
      <c r="AZF12" s="1434"/>
      <c r="AZG12" s="1434"/>
      <c r="AZH12" s="1434"/>
      <c r="AZI12" s="1434"/>
      <c r="AZJ12" s="1434"/>
      <c r="AZK12" s="1434"/>
      <c r="AZL12" s="1434"/>
      <c r="AZM12" s="1434"/>
      <c r="AZN12" s="1434"/>
      <c r="AZO12" s="1434"/>
      <c r="AZP12" s="1434"/>
      <c r="AZQ12" s="1434"/>
      <c r="AZR12" s="1434"/>
      <c r="AZS12" s="1434"/>
      <c r="AZT12" s="1434"/>
      <c r="AZU12" s="1434"/>
      <c r="AZV12" s="1434"/>
      <c r="AZW12" s="1434"/>
      <c r="AZX12" s="1434"/>
      <c r="AZY12" s="1434"/>
      <c r="AZZ12" s="1434"/>
      <c r="BAA12" s="1434"/>
      <c r="BAB12" s="1434"/>
      <c r="BAC12" s="1434"/>
      <c r="BAD12" s="1434"/>
      <c r="BAE12" s="1434"/>
      <c r="BAF12" s="1434"/>
      <c r="BAG12" s="1434"/>
      <c r="BAH12" s="1434"/>
      <c r="BAI12" s="1434"/>
      <c r="BAJ12" s="1434"/>
      <c r="BAK12" s="1434"/>
      <c r="BAL12" s="1434"/>
      <c r="BAM12" s="1434"/>
      <c r="BAN12" s="1434"/>
      <c r="BAO12" s="1434"/>
      <c r="BAP12" s="1434"/>
      <c r="BAQ12" s="1434"/>
      <c r="BAR12" s="1434"/>
      <c r="BAS12" s="1434"/>
      <c r="BAT12" s="1434"/>
      <c r="BAU12" s="1434"/>
      <c r="BAV12" s="1434"/>
      <c r="BAW12" s="1434"/>
      <c r="BAX12" s="1434"/>
      <c r="BAY12" s="1434"/>
      <c r="BAZ12" s="1434"/>
      <c r="BBA12" s="1434"/>
      <c r="BBB12" s="1434"/>
      <c r="BBC12" s="1434"/>
      <c r="BBD12" s="1434"/>
      <c r="BBE12" s="1434"/>
      <c r="BBF12" s="1434"/>
      <c r="BBG12" s="1434"/>
      <c r="BBH12" s="1434"/>
      <c r="BBI12" s="1434"/>
      <c r="BBJ12" s="1434"/>
      <c r="BBK12" s="1434"/>
      <c r="BBL12" s="1434"/>
      <c r="BBM12" s="1434"/>
      <c r="BBN12" s="1434"/>
      <c r="BBO12" s="1434"/>
      <c r="BBP12" s="1434"/>
      <c r="BBQ12" s="1434"/>
      <c r="BBR12" s="1434"/>
      <c r="BBS12" s="1434"/>
      <c r="BBT12" s="1434"/>
      <c r="BBU12" s="1434"/>
      <c r="BBV12" s="1434"/>
      <c r="BBW12" s="1434"/>
      <c r="BBX12" s="1434"/>
      <c r="BBY12" s="1434"/>
      <c r="BBZ12" s="1434"/>
      <c r="BCA12" s="1434"/>
      <c r="BCB12" s="1434"/>
      <c r="BCC12" s="1434"/>
      <c r="BCD12" s="1434"/>
      <c r="BCE12" s="1434"/>
      <c r="BCF12" s="1434"/>
      <c r="BCG12" s="1434"/>
      <c r="BCH12" s="1434"/>
      <c r="BCI12" s="1434"/>
      <c r="BCJ12" s="1434"/>
      <c r="BCK12" s="1434"/>
      <c r="BCL12" s="1434"/>
      <c r="BCM12" s="1434"/>
      <c r="BCN12" s="1434"/>
      <c r="BCO12" s="1434"/>
      <c r="BCP12" s="1434"/>
      <c r="BCQ12" s="1434"/>
      <c r="BCR12" s="1434"/>
      <c r="BCS12" s="1434"/>
      <c r="BCT12" s="1434"/>
      <c r="BCU12" s="1434"/>
      <c r="BCV12" s="1434"/>
      <c r="BCW12" s="1434"/>
      <c r="BCX12" s="1434"/>
      <c r="BCY12" s="1434"/>
      <c r="BCZ12" s="1434"/>
      <c r="BDA12" s="1434"/>
      <c r="BDB12" s="1434"/>
      <c r="BDC12" s="1434"/>
      <c r="BDD12" s="1434"/>
      <c r="BDE12" s="1434"/>
      <c r="BDF12" s="1434"/>
      <c r="BDG12" s="1434"/>
      <c r="BDH12" s="1434"/>
      <c r="BDI12" s="1434"/>
      <c r="BDJ12" s="1434"/>
      <c r="BDK12" s="1434"/>
      <c r="BDL12" s="1434"/>
      <c r="BDM12" s="1434"/>
      <c r="BDN12" s="1434"/>
      <c r="BDO12" s="1434"/>
      <c r="BDP12" s="1434"/>
      <c r="BDQ12" s="1434"/>
      <c r="BDR12" s="1434"/>
      <c r="BDS12" s="1434"/>
      <c r="BDT12" s="1434"/>
      <c r="BDU12" s="1434"/>
      <c r="BDV12" s="1434"/>
      <c r="BDW12" s="1434"/>
      <c r="BDX12" s="1434"/>
      <c r="BDY12" s="1434"/>
      <c r="BDZ12" s="1434"/>
      <c r="BEA12" s="1434"/>
      <c r="BEB12" s="1434"/>
      <c r="BEC12" s="1434"/>
      <c r="BED12" s="1434"/>
      <c r="BEE12" s="1434"/>
      <c r="BEF12" s="1434"/>
      <c r="BEG12" s="1434"/>
      <c r="BEH12" s="1434"/>
      <c r="BEI12" s="1434"/>
      <c r="BEJ12" s="1434"/>
      <c r="BEK12" s="1434"/>
      <c r="BEL12" s="1434"/>
      <c r="BEM12" s="1434"/>
      <c r="BEN12" s="1434"/>
      <c r="BEO12" s="1434"/>
      <c r="BEP12" s="1434"/>
      <c r="BEQ12" s="1434"/>
      <c r="BER12" s="1434"/>
      <c r="BES12" s="1434"/>
      <c r="BET12" s="1434"/>
      <c r="BEU12" s="1434"/>
      <c r="BEV12" s="1434"/>
      <c r="BEW12" s="1434"/>
      <c r="BEX12" s="1434"/>
      <c r="BEY12" s="1434"/>
      <c r="BEZ12" s="1434"/>
      <c r="BFA12" s="1434"/>
      <c r="BFB12" s="1434"/>
      <c r="BFC12" s="1434"/>
      <c r="BFD12" s="1434"/>
      <c r="BFE12" s="1434"/>
      <c r="BFF12" s="1434"/>
      <c r="BFG12" s="1434"/>
      <c r="BFH12" s="1434"/>
      <c r="BFI12" s="1434"/>
      <c r="BFJ12" s="1434"/>
      <c r="BFK12" s="1434"/>
      <c r="BFL12" s="1434"/>
      <c r="BFM12" s="1434"/>
      <c r="BFN12" s="1434"/>
      <c r="BFO12" s="1434"/>
      <c r="BFP12" s="1434"/>
      <c r="BFQ12" s="1434"/>
      <c r="BFR12" s="1434"/>
      <c r="BFS12" s="1434"/>
      <c r="BFT12" s="1434"/>
      <c r="BFU12" s="1434"/>
      <c r="BFV12" s="1434"/>
      <c r="BFW12" s="1434"/>
      <c r="BFX12" s="1434"/>
      <c r="BFY12" s="1434"/>
      <c r="BFZ12" s="1434"/>
      <c r="BGA12" s="1434"/>
      <c r="BGB12" s="1434"/>
      <c r="BGC12" s="1434"/>
      <c r="BGD12" s="1434"/>
      <c r="BGE12" s="1434"/>
      <c r="BGF12" s="1434"/>
      <c r="BGG12" s="1434"/>
      <c r="BGH12" s="1434"/>
      <c r="BGI12" s="1434"/>
      <c r="BGJ12" s="1434"/>
      <c r="BGK12" s="1434"/>
      <c r="BGL12" s="1434"/>
      <c r="BGM12" s="1434"/>
      <c r="BGN12" s="1434"/>
      <c r="BGO12" s="1434"/>
      <c r="BGP12" s="1434"/>
      <c r="BGQ12" s="1434"/>
      <c r="BGR12" s="1434"/>
      <c r="BGS12" s="1434"/>
      <c r="BGT12" s="1434"/>
      <c r="BGU12" s="1434"/>
      <c r="BGV12" s="1434"/>
      <c r="BGW12" s="1434"/>
      <c r="BGX12" s="1434"/>
      <c r="BGY12" s="1434"/>
      <c r="BGZ12" s="1434"/>
      <c r="BHA12" s="1434"/>
      <c r="BHB12" s="1434"/>
      <c r="BHC12" s="1434"/>
      <c r="BHD12" s="1434"/>
      <c r="BHE12" s="1434"/>
      <c r="BHF12" s="1434"/>
      <c r="BHG12" s="1434"/>
      <c r="BHH12" s="1434"/>
      <c r="BHI12" s="1434"/>
      <c r="BHJ12" s="1434"/>
      <c r="BHK12" s="1434"/>
      <c r="BHL12" s="1434"/>
      <c r="BHM12" s="1434"/>
      <c r="BHN12" s="1434"/>
      <c r="BHO12" s="1434"/>
      <c r="BHP12" s="1434"/>
      <c r="BHQ12" s="1434"/>
      <c r="BHR12" s="1434"/>
      <c r="BHS12" s="1434"/>
      <c r="BHT12" s="1434"/>
      <c r="BHU12" s="1434"/>
      <c r="BHV12" s="1434"/>
      <c r="BHW12" s="1434"/>
      <c r="BHX12" s="1434"/>
      <c r="BHY12" s="1434"/>
      <c r="BHZ12" s="1434"/>
      <c r="BIA12" s="1434"/>
      <c r="BIB12" s="1434"/>
      <c r="BIC12" s="1434"/>
      <c r="BID12" s="1434"/>
      <c r="BIE12" s="1434"/>
      <c r="BIF12" s="1434"/>
      <c r="BIG12" s="1434"/>
      <c r="BIH12" s="1434"/>
      <c r="BII12" s="1434"/>
      <c r="BIJ12" s="1434"/>
      <c r="BIK12" s="1434"/>
      <c r="BIL12" s="1434"/>
      <c r="BIM12" s="1434"/>
      <c r="BIN12" s="1434"/>
      <c r="BIO12" s="1434"/>
      <c r="BIP12" s="1434"/>
      <c r="BIQ12" s="1434"/>
      <c r="BIR12" s="1434"/>
      <c r="BIS12" s="1434"/>
      <c r="BIT12" s="1434"/>
      <c r="BIU12" s="1434"/>
      <c r="BIV12" s="1434"/>
      <c r="BIW12" s="1434"/>
      <c r="BIX12" s="1434"/>
      <c r="BIY12" s="1434"/>
      <c r="BIZ12" s="1434"/>
      <c r="BJA12" s="1434"/>
      <c r="BJB12" s="1434"/>
      <c r="BJC12" s="1434"/>
      <c r="BJD12" s="1434"/>
      <c r="BJE12" s="1434"/>
      <c r="BJF12" s="1434"/>
      <c r="BJG12" s="1434"/>
      <c r="BJH12" s="1434"/>
      <c r="BJI12" s="1434"/>
      <c r="BJJ12" s="1434"/>
      <c r="BJK12" s="1434"/>
      <c r="BJL12" s="1434"/>
      <c r="BJM12" s="1434"/>
      <c r="BJN12" s="1434"/>
      <c r="BJO12" s="1434"/>
      <c r="BJP12" s="1434"/>
      <c r="BJQ12" s="1434"/>
      <c r="BJR12" s="1434"/>
      <c r="BJS12" s="1434"/>
      <c r="BJT12" s="1434"/>
      <c r="BJU12" s="1434"/>
      <c r="BJV12" s="1434"/>
      <c r="BJW12" s="1434"/>
      <c r="BJX12" s="1434"/>
      <c r="BJY12" s="1434"/>
      <c r="BJZ12" s="1434"/>
      <c r="BKA12" s="1434"/>
      <c r="BKB12" s="1434"/>
      <c r="BKC12" s="1434"/>
      <c r="BKD12" s="1434"/>
      <c r="BKE12" s="1434"/>
      <c r="BKF12" s="1434"/>
      <c r="BKG12" s="1434"/>
      <c r="BKH12" s="1434"/>
      <c r="BKI12" s="1434"/>
      <c r="BKJ12" s="1434"/>
      <c r="BKK12" s="1434"/>
      <c r="BKL12" s="1434"/>
      <c r="BKM12" s="1434"/>
      <c r="BKN12" s="1434"/>
      <c r="BKO12" s="1434"/>
      <c r="BKP12" s="1434"/>
      <c r="BKQ12" s="1434"/>
      <c r="BKR12" s="1434"/>
      <c r="BKS12" s="1434"/>
      <c r="BKT12" s="1434"/>
      <c r="BKU12" s="1434"/>
      <c r="BKV12" s="1434"/>
      <c r="BKW12" s="1434"/>
      <c r="BKX12" s="1434"/>
      <c r="BKY12" s="1434"/>
      <c r="BKZ12" s="1434"/>
      <c r="BLA12" s="1434"/>
      <c r="BLB12" s="1434"/>
      <c r="BLC12" s="1434"/>
      <c r="BLD12" s="1434"/>
      <c r="BLE12" s="1434"/>
      <c r="BLF12" s="1434"/>
      <c r="BLG12" s="1434"/>
      <c r="BLH12" s="1434"/>
      <c r="BLI12" s="1434"/>
      <c r="BLJ12" s="1434"/>
      <c r="BLK12" s="1434"/>
      <c r="BLL12" s="1434"/>
      <c r="BLM12" s="1434"/>
      <c r="BLN12" s="1434"/>
      <c r="BLO12" s="1434"/>
      <c r="BLP12" s="1434"/>
      <c r="BLQ12" s="1434"/>
      <c r="BLR12" s="1434"/>
      <c r="BLS12" s="1434"/>
      <c r="BLT12" s="1434"/>
      <c r="BLU12" s="1434"/>
      <c r="BLV12" s="1434"/>
      <c r="BLW12" s="1434"/>
      <c r="BLX12" s="1434"/>
      <c r="BLY12" s="1434"/>
      <c r="BLZ12" s="1434"/>
      <c r="BMA12" s="1434"/>
      <c r="BMB12" s="1434"/>
      <c r="BMC12" s="1434"/>
      <c r="BMD12" s="1434"/>
      <c r="BME12" s="1434"/>
      <c r="BMF12" s="1434"/>
      <c r="BMG12" s="1434"/>
      <c r="BMH12" s="1434"/>
      <c r="BMI12" s="1434"/>
      <c r="BMJ12" s="1434"/>
      <c r="BMK12" s="1434"/>
      <c r="BML12" s="1434"/>
      <c r="BMM12" s="1434"/>
      <c r="BMN12" s="1434"/>
      <c r="BMO12" s="1434"/>
      <c r="BMP12" s="1434"/>
      <c r="BMQ12" s="1434"/>
      <c r="BMR12" s="1434"/>
      <c r="BMS12" s="1434"/>
      <c r="BMT12" s="1434"/>
      <c r="BMU12" s="1434"/>
      <c r="BMV12" s="1434"/>
      <c r="BMW12" s="1434"/>
      <c r="BMX12" s="1434"/>
      <c r="BMY12" s="1434"/>
      <c r="BMZ12" s="1434"/>
      <c r="BNA12" s="1434"/>
      <c r="BNB12" s="1434"/>
      <c r="BNC12" s="1434"/>
      <c r="BND12" s="1434"/>
      <c r="BNE12" s="1434"/>
      <c r="BNF12" s="1434"/>
      <c r="BNG12" s="1434"/>
      <c r="BNH12" s="1434"/>
      <c r="BNI12" s="1434"/>
      <c r="BNJ12" s="1434"/>
      <c r="BNK12" s="1434"/>
      <c r="BNL12" s="1434"/>
      <c r="BNM12" s="1434"/>
      <c r="BNN12" s="1434"/>
      <c r="BNO12" s="1434"/>
      <c r="BNP12" s="1434"/>
      <c r="BNQ12" s="1434"/>
      <c r="BNR12" s="1434"/>
      <c r="BNS12" s="1434"/>
      <c r="BNT12" s="1434"/>
      <c r="BNU12" s="1434"/>
      <c r="BNV12" s="1434"/>
      <c r="BNW12" s="1434"/>
      <c r="BNX12" s="1434"/>
      <c r="BNY12" s="1434"/>
      <c r="BNZ12" s="1434"/>
      <c r="BOA12" s="1434"/>
      <c r="BOB12" s="1434"/>
      <c r="BOC12" s="1434"/>
      <c r="BOD12" s="1434"/>
      <c r="BOE12" s="1434"/>
      <c r="BOF12" s="1434"/>
      <c r="BOG12" s="1434"/>
      <c r="BOH12" s="1434"/>
      <c r="BOI12" s="1434"/>
      <c r="BOJ12" s="1434"/>
      <c r="BOK12" s="1434"/>
      <c r="BOL12" s="1434"/>
      <c r="BOM12" s="1434"/>
      <c r="BON12" s="1434"/>
      <c r="BOO12" s="1434"/>
      <c r="BOP12" s="1434"/>
      <c r="BOQ12" s="1434"/>
      <c r="BOR12" s="1434"/>
      <c r="BOS12" s="1434"/>
      <c r="BOT12" s="1434"/>
      <c r="BOU12" s="1434"/>
      <c r="BOV12" s="1434"/>
      <c r="BOW12" s="1434"/>
      <c r="BOX12" s="1434"/>
      <c r="BOY12" s="1434"/>
      <c r="BOZ12" s="1434"/>
      <c r="BPA12" s="1434"/>
      <c r="BPB12" s="1434"/>
      <c r="BPC12" s="1434"/>
      <c r="BPD12" s="1434"/>
      <c r="BPE12" s="1434"/>
      <c r="BPF12" s="1434"/>
      <c r="BPG12" s="1434"/>
      <c r="BPH12" s="1434"/>
      <c r="BPI12" s="1434"/>
      <c r="BPJ12" s="1434"/>
      <c r="BPK12" s="1434"/>
      <c r="BPL12" s="1434"/>
      <c r="BPM12" s="1434"/>
      <c r="BPN12" s="1434"/>
      <c r="BPO12" s="1434"/>
      <c r="BPP12" s="1434"/>
      <c r="BPQ12" s="1434"/>
      <c r="BPR12" s="1434"/>
      <c r="BPS12" s="1434"/>
      <c r="BPT12" s="1434"/>
      <c r="BPU12" s="1434"/>
      <c r="BPV12" s="1434"/>
      <c r="BPW12" s="1434"/>
      <c r="BPX12" s="1434"/>
      <c r="BPY12" s="1434"/>
      <c r="BPZ12" s="1434"/>
      <c r="BQA12" s="1434"/>
      <c r="BQB12" s="1434"/>
      <c r="BQC12" s="1434"/>
      <c r="BQD12" s="1434"/>
      <c r="BQE12" s="1434"/>
      <c r="BQF12" s="1434"/>
      <c r="BQG12" s="1434"/>
      <c r="BQH12" s="1434"/>
      <c r="BQI12" s="1434"/>
      <c r="BQJ12" s="1434"/>
      <c r="BQK12" s="1434"/>
      <c r="BQL12" s="1434"/>
      <c r="BQM12" s="1434"/>
      <c r="BQN12" s="1434"/>
      <c r="BQO12" s="1434"/>
      <c r="BQP12" s="1434"/>
      <c r="BQQ12" s="1434"/>
      <c r="BQR12" s="1434"/>
      <c r="BQS12" s="1434"/>
      <c r="BQT12" s="1434"/>
      <c r="BQU12" s="1434"/>
      <c r="BQV12" s="1434"/>
      <c r="BQW12" s="1434"/>
      <c r="BQX12" s="1434"/>
      <c r="BQY12" s="1434"/>
      <c r="BQZ12" s="1434"/>
      <c r="BRA12" s="1434"/>
      <c r="BRB12" s="1434"/>
      <c r="BRC12" s="1434"/>
      <c r="BRD12" s="1434"/>
      <c r="BRE12" s="1434"/>
      <c r="BRF12" s="1434"/>
      <c r="BRG12" s="1434"/>
      <c r="BRH12" s="1434"/>
      <c r="BRI12" s="1434"/>
      <c r="BRJ12" s="1434"/>
      <c r="BRK12" s="1434"/>
      <c r="BRL12" s="1434"/>
      <c r="BRM12" s="1434"/>
      <c r="BRN12" s="1434"/>
      <c r="BRO12" s="1434"/>
      <c r="BRP12" s="1434"/>
      <c r="BRQ12" s="1434"/>
      <c r="BRR12" s="1434"/>
      <c r="BRS12" s="1434"/>
      <c r="BRT12" s="1434"/>
      <c r="BRU12" s="1434"/>
      <c r="BRV12" s="1434"/>
      <c r="BRW12" s="1434"/>
      <c r="BRX12" s="1434"/>
      <c r="BRY12" s="1434"/>
      <c r="BRZ12" s="1434"/>
      <c r="BSA12" s="1434"/>
      <c r="BSB12" s="1434"/>
      <c r="BSC12" s="1434"/>
      <c r="BSD12" s="1434"/>
      <c r="BSE12" s="1434"/>
      <c r="BSF12" s="1434"/>
      <c r="BSG12" s="1434"/>
      <c r="BSH12" s="1434"/>
      <c r="BSI12" s="1434"/>
      <c r="BSJ12" s="1434"/>
      <c r="BSK12" s="1434"/>
      <c r="BSL12" s="1434"/>
      <c r="BSM12" s="1434"/>
      <c r="BSN12" s="1434"/>
      <c r="BSO12" s="1434"/>
      <c r="BSP12" s="1434"/>
      <c r="BSQ12" s="1434"/>
      <c r="BSR12" s="1434"/>
      <c r="BSS12" s="1434"/>
      <c r="BST12" s="1434"/>
      <c r="BSU12" s="1434"/>
      <c r="BSV12" s="1434"/>
      <c r="BSW12" s="1434"/>
      <c r="BSX12" s="1434"/>
      <c r="BSY12" s="1434"/>
      <c r="BSZ12" s="1434"/>
      <c r="BTA12" s="1434"/>
      <c r="BTB12" s="1434"/>
      <c r="BTC12" s="1434"/>
      <c r="BTD12" s="1434"/>
      <c r="BTE12" s="1434"/>
      <c r="BTF12" s="1434"/>
      <c r="BTG12" s="1434"/>
      <c r="BTH12" s="1434"/>
      <c r="BTI12" s="1434"/>
      <c r="BTJ12" s="1434"/>
      <c r="BTK12" s="1434"/>
      <c r="BTL12" s="1434"/>
      <c r="BTM12" s="1434"/>
      <c r="BTN12" s="1434"/>
      <c r="BTO12" s="1434"/>
      <c r="BTP12" s="1434"/>
      <c r="BTQ12" s="1434"/>
      <c r="BTR12" s="1434"/>
      <c r="BTS12" s="1434"/>
      <c r="BTT12" s="1434"/>
      <c r="BTU12" s="1434"/>
      <c r="BTV12" s="1434"/>
      <c r="BTW12" s="1434"/>
      <c r="BTX12" s="1434"/>
      <c r="BTY12" s="1434"/>
      <c r="BTZ12" s="1434"/>
      <c r="BUA12" s="1434"/>
      <c r="BUB12" s="1434"/>
      <c r="BUC12" s="1434"/>
      <c r="BUD12" s="1434"/>
      <c r="BUE12" s="1434"/>
      <c r="BUF12" s="1434"/>
      <c r="BUG12" s="1434"/>
      <c r="BUH12" s="1434"/>
      <c r="BUI12" s="1434"/>
      <c r="BUJ12" s="1434"/>
      <c r="BUK12" s="1434"/>
      <c r="BUL12" s="1434"/>
      <c r="BUM12" s="1434"/>
      <c r="BUN12" s="1434"/>
      <c r="BUO12" s="1434"/>
      <c r="BUP12" s="1434"/>
      <c r="BUQ12" s="1434"/>
      <c r="BUR12" s="1434"/>
      <c r="BUS12" s="1434"/>
      <c r="BUT12" s="1434"/>
      <c r="BUU12" s="1434"/>
      <c r="BUV12" s="1434"/>
      <c r="BUW12" s="1434"/>
      <c r="BUX12" s="1434"/>
      <c r="BUY12" s="1434"/>
      <c r="BUZ12" s="1434"/>
      <c r="BVA12" s="1434"/>
      <c r="BVB12" s="1434"/>
      <c r="BVC12" s="1434"/>
      <c r="BVD12" s="1434"/>
      <c r="BVE12" s="1434"/>
      <c r="BVF12" s="1434"/>
      <c r="BVG12" s="1434"/>
      <c r="BVH12" s="1434"/>
      <c r="BVI12" s="1434"/>
      <c r="BVJ12" s="1434"/>
      <c r="BVK12" s="1434"/>
      <c r="BVL12" s="1434"/>
      <c r="BVM12" s="1434"/>
      <c r="BVN12" s="1434"/>
      <c r="BVO12" s="1434"/>
      <c r="BVP12" s="1434"/>
      <c r="BVQ12" s="1434"/>
      <c r="BVR12" s="1434"/>
      <c r="BVS12" s="1434"/>
      <c r="BVT12" s="1434"/>
      <c r="BVU12" s="1434"/>
      <c r="BVV12" s="1434"/>
      <c r="BVW12" s="1434"/>
      <c r="BVX12" s="1434"/>
      <c r="BVY12" s="1434"/>
      <c r="BVZ12" s="1434"/>
      <c r="BWA12" s="1434"/>
      <c r="BWB12" s="1434"/>
      <c r="BWC12" s="1434"/>
      <c r="BWD12" s="1434"/>
      <c r="BWE12" s="1434"/>
      <c r="BWF12" s="1434"/>
      <c r="BWG12" s="1434"/>
      <c r="BWH12" s="1434"/>
      <c r="BWI12" s="1434"/>
      <c r="BWJ12" s="1434"/>
      <c r="BWK12" s="1434"/>
      <c r="BWL12" s="1434"/>
      <c r="BWM12" s="1434"/>
      <c r="BWN12" s="1434"/>
      <c r="BWO12" s="1434"/>
      <c r="BWP12" s="1434"/>
      <c r="BWQ12" s="1434"/>
      <c r="BWR12" s="1434"/>
      <c r="BWS12" s="1434"/>
      <c r="BWT12" s="1434"/>
      <c r="BWU12" s="1434"/>
      <c r="BWV12" s="1434"/>
      <c r="BWW12" s="1434"/>
      <c r="BWX12" s="1434"/>
      <c r="BWY12" s="1434"/>
      <c r="BWZ12" s="1434"/>
      <c r="BXA12" s="1434"/>
      <c r="BXB12" s="1434"/>
      <c r="BXC12" s="1434"/>
      <c r="BXD12" s="1434"/>
      <c r="BXE12" s="1434"/>
      <c r="BXF12" s="1434"/>
      <c r="BXG12" s="1434"/>
      <c r="BXH12" s="1434"/>
      <c r="BXI12" s="1434"/>
      <c r="BXJ12" s="1434"/>
      <c r="BXK12" s="1434"/>
      <c r="BXL12" s="1434"/>
      <c r="BXM12" s="1434"/>
      <c r="BXN12" s="1434"/>
      <c r="BXO12" s="1434"/>
      <c r="BXP12" s="1434"/>
      <c r="BXQ12" s="1434"/>
      <c r="BXR12" s="1434"/>
      <c r="BXS12" s="1434"/>
      <c r="BXT12" s="1434"/>
      <c r="BXU12" s="1434"/>
      <c r="BXV12" s="1434"/>
      <c r="BXW12" s="1434"/>
      <c r="BXX12" s="1434"/>
      <c r="BXY12" s="1434"/>
      <c r="BXZ12" s="1434"/>
      <c r="BYA12" s="1434"/>
      <c r="BYB12" s="1434"/>
      <c r="BYC12" s="1434"/>
      <c r="BYD12" s="1434"/>
      <c r="BYE12" s="1434"/>
      <c r="BYF12" s="1434"/>
      <c r="BYG12" s="1434"/>
      <c r="BYH12" s="1434"/>
      <c r="BYI12" s="1434"/>
      <c r="BYJ12" s="1434"/>
      <c r="BYK12" s="1434"/>
      <c r="BYL12" s="1434"/>
      <c r="BYM12" s="1434"/>
      <c r="BYN12" s="1434"/>
      <c r="BYO12" s="1434"/>
      <c r="BYP12" s="1434"/>
      <c r="BYQ12" s="1434"/>
      <c r="BYR12" s="1434"/>
      <c r="BYS12" s="1434"/>
      <c r="BYT12" s="1434"/>
      <c r="BYU12" s="1434"/>
      <c r="BYV12" s="1434"/>
      <c r="BYW12" s="1434"/>
      <c r="BYX12" s="1434"/>
      <c r="BYY12" s="1434"/>
      <c r="BYZ12" s="1434"/>
      <c r="BZA12" s="1434"/>
      <c r="BZB12" s="1434"/>
      <c r="BZC12" s="1434"/>
      <c r="BZD12" s="1434"/>
      <c r="BZE12" s="1434"/>
      <c r="BZF12" s="1434"/>
      <c r="BZG12" s="1434"/>
      <c r="BZH12" s="1434"/>
      <c r="BZI12" s="1434"/>
      <c r="BZJ12" s="1434"/>
      <c r="BZK12" s="1434"/>
      <c r="BZL12" s="1434"/>
      <c r="BZM12" s="1434"/>
      <c r="BZN12" s="1434"/>
      <c r="BZO12" s="1434"/>
      <c r="BZP12" s="1434"/>
      <c r="BZQ12" s="1434"/>
      <c r="BZR12" s="1434"/>
      <c r="BZS12" s="1434"/>
      <c r="BZT12" s="1434"/>
      <c r="BZU12" s="1434"/>
      <c r="BZV12" s="1434"/>
      <c r="BZW12" s="1434"/>
      <c r="BZX12" s="1434"/>
      <c r="BZY12" s="1434"/>
      <c r="BZZ12" s="1434"/>
      <c r="CAA12" s="1434"/>
      <c r="CAB12" s="1434"/>
      <c r="CAC12" s="1434"/>
      <c r="CAD12" s="1434"/>
      <c r="CAE12" s="1434"/>
      <c r="CAF12" s="1434"/>
      <c r="CAG12" s="1434"/>
      <c r="CAH12" s="1434"/>
      <c r="CAI12" s="1434"/>
      <c r="CAJ12" s="1434"/>
      <c r="CAK12" s="1434"/>
      <c r="CAL12" s="1434"/>
      <c r="CAM12" s="1434"/>
      <c r="CAN12" s="1434"/>
      <c r="CAO12" s="1434"/>
      <c r="CAP12" s="1434"/>
      <c r="CAQ12" s="1434"/>
      <c r="CAR12" s="1434"/>
      <c r="CAS12" s="1434"/>
      <c r="CAT12" s="1434"/>
      <c r="CAU12" s="1434"/>
      <c r="CAV12" s="1434"/>
      <c r="CAW12" s="1434"/>
      <c r="CAX12" s="1434"/>
      <c r="CAY12" s="1434"/>
      <c r="CAZ12" s="1434"/>
      <c r="CBA12" s="1434"/>
      <c r="CBB12" s="1434"/>
      <c r="CBC12" s="1434"/>
      <c r="CBD12" s="1434"/>
      <c r="CBE12" s="1434"/>
      <c r="CBF12" s="1434"/>
      <c r="CBG12" s="1434"/>
      <c r="CBH12" s="1434"/>
      <c r="CBI12" s="1434"/>
      <c r="CBJ12" s="1434"/>
      <c r="CBK12" s="1434"/>
      <c r="CBL12" s="1434"/>
      <c r="CBM12" s="1434"/>
      <c r="CBN12" s="1434"/>
      <c r="CBO12" s="1434"/>
      <c r="CBP12" s="1434"/>
      <c r="CBQ12" s="1434"/>
      <c r="CBR12" s="1434"/>
      <c r="CBS12" s="1434"/>
      <c r="CBT12" s="1434"/>
      <c r="CBU12" s="1434"/>
      <c r="CBV12" s="1434"/>
      <c r="CBW12" s="1434"/>
      <c r="CBX12" s="1434"/>
      <c r="CBY12" s="1434"/>
      <c r="CBZ12" s="1434"/>
      <c r="CCA12" s="1434"/>
      <c r="CCB12" s="1434"/>
      <c r="CCC12" s="1434"/>
      <c r="CCD12" s="1434"/>
      <c r="CCE12" s="1434"/>
      <c r="CCF12" s="1434"/>
      <c r="CCG12" s="1434"/>
      <c r="CCH12" s="1434"/>
      <c r="CCI12" s="1434"/>
      <c r="CCJ12" s="1434"/>
      <c r="CCK12" s="1434"/>
      <c r="CCL12" s="1434"/>
      <c r="CCM12" s="1434"/>
      <c r="CCN12" s="1434"/>
      <c r="CCO12" s="1434"/>
      <c r="CCP12" s="1434"/>
      <c r="CCQ12" s="1434"/>
      <c r="CCR12" s="1434"/>
      <c r="CCS12" s="1434"/>
      <c r="CCT12" s="1434"/>
      <c r="CCU12" s="1434"/>
      <c r="CCV12" s="1434"/>
      <c r="CCW12" s="1434"/>
      <c r="CCX12" s="1434"/>
      <c r="CCY12" s="1434"/>
      <c r="CCZ12" s="1434"/>
      <c r="CDA12" s="1434"/>
      <c r="CDB12" s="1434"/>
      <c r="CDC12" s="1434"/>
      <c r="CDD12" s="1434"/>
      <c r="CDE12" s="1434"/>
      <c r="CDF12" s="1434"/>
      <c r="CDG12" s="1434"/>
      <c r="CDH12" s="1434"/>
      <c r="CDI12" s="1434"/>
      <c r="CDJ12" s="1434"/>
      <c r="CDK12" s="1434"/>
      <c r="CDL12" s="1434"/>
      <c r="CDM12" s="1434"/>
      <c r="CDN12" s="1434"/>
      <c r="CDO12" s="1434"/>
      <c r="CDP12" s="1434"/>
      <c r="CDQ12" s="1434"/>
      <c r="CDR12" s="1434"/>
      <c r="CDS12" s="1434"/>
      <c r="CDT12" s="1434"/>
      <c r="CDU12" s="1434"/>
      <c r="CDV12" s="1434"/>
      <c r="CDW12" s="1434"/>
      <c r="CDX12" s="1434"/>
      <c r="CDY12" s="1434"/>
      <c r="CDZ12" s="1434"/>
      <c r="CEA12" s="1434"/>
      <c r="CEB12" s="1434"/>
      <c r="CEC12" s="1434"/>
      <c r="CED12" s="1434"/>
      <c r="CEE12" s="1434"/>
      <c r="CEF12" s="1434"/>
      <c r="CEG12" s="1434"/>
      <c r="CEH12" s="1434"/>
      <c r="CEI12" s="1434"/>
      <c r="CEJ12" s="1434"/>
      <c r="CEK12" s="1434"/>
      <c r="CEL12" s="1434"/>
      <c r="CEM12" s="1434"/>
      <c r="CEN12" s="1434"/>
      <c r="CEO12" s="1434"/>
      <c r="CEP12" s="1434"/>
      <c r="CEQ12" s="1434"/>
      <c r="CER12" s="1434"/>
      <c r="CES12" s="1434"/>
      <c r="CET12" s="1434"/>
      <c r="CEU12" s="1434"/>
      <c r="CEV12" s="1434"/>
      <c r="CEW12" s="1434"/>
      <c r="CEX12" s="1434"/>
      <c r="CEY12" s="1434"/>
      <c r="CEZ12" s="1434"/>
      <c r="CFA12" s="1434"/>
      <c r="CFB12" s="1434"/>
      <c r="CFC12" s="1434"/>
      <c r="CFD12" s="1434"/>
      <c r="CFE12" s="1434"/>
      <c r="CFF12" s="1434"/>
      <c r="CFG12" s="1434"/>
      <c r="CFH12" s="1434"/>
      <c r="CFI12" s="1434"/>
      <c r="CFJ12" s="1434"/>
      <c r="CFK12" s="1434"/>
      <c r="CFL12" s="1434"/>
      <c r="CFM12" s="1434"/>
      <c r="CFN12" s="1434"/>
      <c r="CFO12" s="1434"/>
      <c r="CFP12" s="1434"/>
      <c r="CFQ12" s="1434"/>
      <c r="CFR12" s="1434"/>
      <c r="CFS12" s="1434"/>
      <c r="CFT12" s="1434"/>
      <c r="CFU12" s="1434"/>
      <c r="CFV12" s="1434"/>
      <c r="CFW12" s="1434"/>
      <c r="CFX12" s="1434"/>
      <c r="CFY12" s="1434"/>
      <c r="CFZ12" s="1434"/>
      <c r="CGA12" s="1434"/>
      <c r="CGB12" s="1434"/>
      <c r="CGC12" s="1434"/>
      <c r="CGD12" s="1434"/>
      <c r="CGE12" s="1434"/>
      <c r="CGF12" s="1434"/>
      <c r="CGG12" s="1434"/>
      <c r="CGH12" s="1434"/>
      <c r="CGI12" s="1434"/>
      <c r="CGJ12" s="1434"/>
      <c r="CGK12" s="1434"/>
      <c r="CGL12" s="1434"/>
      <c r="CGM12" s="1434"/>
      <c r="CGN12" s="1434"/>
      <c r="CGO12" s="1434"/>
      <c r="CGP12" s="1434"/>
      <c r="CGQ12" s="1434"/>
      <c r="CGR12" s="1434"/>
      <c r="CGS12" s="1434"/>
      <c r="CGT12" s="1434"/>
      <c r="CGU12" s="1434"/>
      <c r="CGV12" s="1434"/>
      <c r="CGW12" s="1434"/>
      <c r="CGX12" s="1434"/>
      <c r="CGY12" s="1434"/>
      <c r="CGZ12" s="1434"/>
      <c r="CHA12" s="1434"/>
      <c r="CHB12" s="1434"/>
      <c r="CHC12" s="1434"/>
      <c r="CHD12" s="1434"/>
      <c r="CHE12" s="1434"/>
      <c r="CHF12" s="1434"/>
      <c r="CHG12" s="1434"/>
      <c r="CHH12" s="1434"/>
      <c r="CHI12" s="1434"/>
      <c r="CHJ12" s="1434"/>
      <c r="CHK12" s="1434"/>
      <c r="CHL12" s="1434"/>
      <c r="CHM12" s="1434"/>
      <c r="CHN12" s="1434"/>
      <c r="CHO12" s="1434"/>
      <c r="CHP12" s="1434"/>
      <c r="CHQ12" s="1434"/>
      <c r="CHR12" s="1434"/>
      <c r="CHS12" s="1434"/>
      <c r="CHT12" s="1434"/>
      <c r="CHU12" s="1434"/>
      <c r="CHV12" s="1434"/>
      <c r="CHW12" s="1434"/>
      <c r="CHX12" s="1434"/>
      <c r="CHY12" s="1434"/>
      <c r="CHZ12" s="1434"/>
      <c r="CIA12" s="1434"/>
      <c r="CIB12" s="1434"/>
      <c r="CIC12" s="1434"/>
      <c r="CID12" s="1434"/>
      <c r="CIE12" s="1434"/>
      <c r="CIF12" s="1434"/>
      <c r="CIG12" s="1434"/>
      <c r="CIH12" s="1434"/>
      <c r="CII12" s="1434"/>
      <c r="CIJ12" s="1434"/>
      <c r="CIK12" s="1434"/>
      <c r="CIL12" s="1434"/>
      <c r="CIM12" s="1434"/>
      <c r="CIN12" s="1434"/>
      <c r="CIO12" s="1434"/>
      <c r="CIP12" s="1434"/>
      <c r="CIQ12" s="1434"/>
      <c r="CIR12" s="1434"/>
      <c r="CIS12" s="1434"/>
      <c r="CIT12" s="1434"/>
      <c r="CIU12" s="1434"/>
      <c r="CIV12" s="1434"/>
      <c r="CIW12" s="1434"/>
      <c r="CIX12" s="1434"/>
      <c r="CIY12" s="1434"/>
      <c r="CIZ12" s="1434"/>
      <c r="CJA12" s="1434"/>
      <c r="CJB12" s="1434"/>
      <c r="CJC12" s="1434"/>
      <c r="CJD12" s="1434"/>
      <c r="CJE12" s="1434"/>
      <c r="CJF12" s="1434"/>
      <c r="CJG12" s="1434"/>
      <c r="CJH12" s="1434"/>
      <c r="CJI12" s="1434"/>
      <c r="CJJ12" s="1434"/>
      <c r="CJK12" s="1434"/>
      <c r="CJL12" s="1434"/>
      <c r="CJM12" s="1434"/>
      <c r="CJN12" s="1434"/>
      <c r="CJO12" s="1434"/>
      <c r="CJP12" s="1434"/>
      <c r="CJQ12" s="1434"/>
      <c r="CJR12" s="1434"/>
      <c r="CJS12" s="1434"/>
      <c r="CJT12" s="1434"/>
      <c r="CJU12" s="1434"/>
      <c r="CJV12" s="1434"/>
      <c r="CJW12" s="1434"/>
      <c r="CJX12" s="1434"/>
      <c r="CJY12" s="1434"/>
      <c r="CJZ12" s="1434"/>
      <c r="CKA12" s="1434"/>
      <c r="CKB12" s="1434"/>
      <c r="CKC12" s="1434"/>
      <c r="CKD12" s="1434"/>
      <c r="CKE12" s="1434"/>
      <c r="CKF12" s="1434"/>
      <c r="CKG12" s="1434"/>
      <c r="CKH12" s="1434"/>
      <c r="CKI12" s="1434"/>
      <c r="CKJ12" s="1434"/>
      <c r="CKK12" s="1434"/>
      <c r="CKL12" s="1434"/>
      <c r="CKM12" s="1434"/>
      <c r="CKN12" s="1434"/>
      <c r="CKO12" s="1434"/>
      <c r="CKP12" s="1434"/>
      <c r="CKQ12" s="1434"/>
      <c r="CKR12" s="1434"/>
      <c r="CKS12" s="1434"/>
      <c r="CKT12" s="1434"/>
      <c r="CKU12" s="1434"/>
      <c r="CKV12" s="1434"/>
      <c r="CKW12" s="1434"/>
      <c r="CKX12" s="1434"/>
      <c r="CKY12" s="1434"/>
      <c r="CKZ12" s="1434"/>
      <c r="CLA12" s="1434"/>
      <c r="CLB12" s="1434"/>
      <c r="CLC12" s="1434"/>
      <c r="CLD12" s="1434"/>
      <c r="CLE12" s="1434"/>
      <c r="CLF12" s="1434"/>
      <c r="CLG12" s="1434"/>
      <c r="CLH12" s="1434"/>
      <c r="CLI12" s="1434"/>
      <c r="CLJ12" s="1434"/>
      <c r="CLK12" s="1434"/>
      <c r="CLL12" s="1434"/>
      <c r="CLM12" s="1434"/>
      <c r="CLN12" s="1434"/>
      <c r="CLO12" s="1434"/>
      <c r="CLP12" s="1434"/>
      <c r="CLQ12" s="1434"/>
      <c r="CLR12" s="1434"/>
      <c r="CLS12" s="1434"/>
      <c r="CLT12" s="1434"/>
      <c r="CLU12" s="1434"/>
      <c r="CLV12" s="1434"/>
      <c r="CLW12" s="1434"/>
      <c r="CLX12" s="1434"/>
      <c r="CLY12" s="1434"/>
      <c r="CLZ12" s="1434"/>
      <c r="CMA12" s="1434"/>
      <c r="CMB12" s="1434"/>
      <c r="CMC12" s="1434"/>
      <c r="CMD12" s="1434"/>
      <c r="CME12" s="1434"/>
      <c r="CMF12" s="1434"/>
      <c r="CMG12" s="1434"/>
      <c r="CMH12" s="1434"/>
      <c r="CMI12" s="1434"/>
      <c r="CMJ12" s="1434"/>
      <c r="CMK12" s="1434"/>
      <c r="CML12" s="1434"/>
      <c r="CMM12" s="1434"/>
      <c r="CMN12" s="1434"/>
      <c r="CMO12" s="1434"/>
      <c r="CMP12" s="1434"/>
      <c r="CMQ12" s="1434"/>
      <c r="CMR12" s="1434"/>
      <c r="CMS12" s="1434"/>
      <c r="CMT12" s="1434"/>
      <c r="CMU12" s="1434"/>
      <c r="CMV12" s="1434"/>
      <c r="CMW12" s="1434"/>
      <c r="CMX12" s="1434"/>
      <c r="CMY12" s="1434"/>
      <c r="CMZ12" s="1434"/>
      <c r="CNA12" s="1434"/>
      <c r="CNB12" s="1434"/>
      <c r="CNC12" s="1434"/>
      <c r="CND12" s="1434"/>
      <c r="CNE12" s="1434"/>
      <c r="CNF12" s="1434"/>
      <c r="CNG12" s="1434"/>
      <c r="CNH12" s="1434"/>
      <c r="CNI12" s="1434"/>
      <c r="CNJ12" s="1434"/>
      <c r="CNK12" s="1434"/>
      <c r="CNL12" s="1434"/>
      <c r="CNM12" s="1434"/>
      <c r="CNN12" s="1434"/>
      <c r="CNO12" s="1434"/>
      <c r="CNP12" s="1434"/>
      <c r="CNQ12" s="1434"/>
      <c r="CNR12" s="1434"/>
      <c r="CNS12" s="1434"/>
      <c r="CNT12" s="1434"/>
      <c r="CNU12" s="1434"/>
      <c r="CNV12" s="1434"/>
      <c r="CNW12" s="1434"/>
      <c r="CNX12" s="1434"/>
      <c r="CNY12" s="1434"/>
      <c r="CNZ12" s="1434"/>
      <c r="COA12" s="1434"/>
      <c r="COB12" s="1434"/>
      <c r="COC12" s="1434"/>
      <c r="COD12" s="1434"/>
      <c r="COE12" s="1434"/>
      <c r="COF12" s="1434"/>
      <c r="COG12" s="1434"/>
      <c r="COH12" s="1434"/>
      <c r="COI12" s="1434"/>
      <c r="COJ12" s="1434"/>
      <c r="COK12" s="1434"/>
      <c r="COL12" s="1434"/>
      <c r="COM12" s="1434"/>
      <c r="CON12" s="1434"/>
      <c r="COO12" s="1434"/>
      <c r="COP12" s="1434"/>
      <c r="COQ12" s="1434"/>
      <c r="COR12" s="1434"/>
      <c r="COS12" s="1434"/>
      <c r="COT12" s="1434"/>
      <c r="COU12" s="1434"/>
      <c r="COV12" s="1434"/>
      <c r="COW12" s="1434"/>
      <c r="COX12" s="1434"/>
      <c r="COY12" s="1434"/>
      <c r="COZ12" s="1434"/>
      <c r="CPA12" s="1434"/>
      <c r="CPB12" s="1434"/>
      <c r="CPC12" s="1434"/>
      <c r="CPD12" s="1434"/>
      <c r="CPE12" s="1434"/>
      <c r="CPF12" s="1434"/>
      <c r="CPG12" s="1434"/>
      <c r="CPH12" s="1434"/>
      <c r="CPI12" s="1434"/>
      <c r="CPJ12" s="1434"/>
      <c r="CPK12" s="1434"/>
      <c r="CPL12" s="1434"/>
      <c r="CPM12" s="1434"/>
      <c r="CPN12" s="1434"/>
      <c r="CPO12" s="1434"/>
      <c r="CPP12" s="1434"/>
      <c r="CPQ12" s="1434"/>
      <c r="CPR12" s="1434"/>
      <c r="CPS12" s="1434"/>
      <c r="CPT12" s="1434"/>
      <c r="CPU12" s="1434"/>
      <c r="CPV12" s="1434"/>
      <c r="CPW12" s="1434"/>
      <c r="CPX12" s="1434"/>
      <c r="CPY12" s="1434"/>
      <c r="CPZ12" s="1434"/>
      <c r="CQA12" s="1434"/>
      <c r="CQB12" s="1434"/>
      <c r="CQC12" s="1434"/>
      <c r="CQD12" s="1434"/>
      <c r="CQE12" s="1434"/>
      <c r="CQF12" s="1434"/>
      <c r="CQG12" s="1434"/>
      <c r="CQH12" s="1434"/>
      <c r="CQI12" s="1434"/>
      <c r="CQJ12" s="1434"/>
      <c r="CQK12" s="1434"/>
      <c r="CQL12" s="1434"/>
      <c r="CQM12" s="1434"/>
      <c r="CQN12" s="1434"/>
      <c r="CQO12" s="1434"/>
      <c r="CQP12" s="1434"/>
      <c r="CQQ12" s="1434"/>
      <c r="CQR12" s="1434"/>
      <c r="CQS12" s="1434"/>
      <c r="CQT12" s="1434"/>
      <c r="CQU12" s="1434"/>
      <c r="CQV12" s="1434"/>
      <c r="CQW12" s="1434"/>
      <c r="CQX12" s="1434"/>
      <c r="CQY12" s="1434"/>
      <c r="CQZ12" s="1434"/>
      <c r="CRA12" s="1434"/>
      <c r="CRB12" s="1434"/>
      <c r="CRC12" s="1434"/>
      <c r="CRD12" s="1434"/>
      <c r="CRE12" s="1434"/>
      <c r="CRF12" s="1434"/>
      <c r="CRG12" s="1434"/>
      <c r="CRH12" s="1434"/>
      <c r="CRI12" s="1434"/>
      <c r="CRJ12" s="1434"/>
      <c r="CRK12" s="1434"/>
      <c r="CRL12" s="1434"/>
      <c r="CRM12" s="1434"/>
      <c r="CRN12" s="1434"/>
      <c r="CRO12" s="1434"/>
      <c r="CRP12" s="1434"/>
      <c r="CRQ12" s="1434"/>
      <c r="CRR12" s="1434"/>
      <c r="CRS12" s="1434"/>
      <c r="CRT12" s="1434"/>
      <c r="CRU12" s="1434"/>
      <c r="CRV12" s="1434"/>
      <c r="CRW12" s="1434"/>
      <c r="CRX12" s="1434"/>
      <c r="CRY12" s="1434"/>
      <c r="CRZ12" s="1434"/>
      <c r="CSA12" s="1434"/>
      <c r="CSB12" s="1434"/>
      <c r="CSC12" s="1434"/>
      <c r="CSD12" s="1434"/>
      <c r="CSE12" s="1434"/>
      <c r="CSF12" s="1434"/>
      <c r="CSG12" s="1434"/>
      <c r="CSH12" s="1434"/>
      <c r="CSI12" s="1434"/>
      <c r="CSJ12" s="1434"/>
      <c r="CSK12" s="1434"/>
      <c r="CSL12" s="1434"/>
      <c r="CSM12" s="1434"/>
      <c r="CSN12" s="1434"/>
      <c r="CSO12" s="1434"/>
      <c r="CSP12" s="1434"/>
      <c r="CSQ12" s="1434"/>
      <c r="CSR12" s="1434"/>
      <c r="CSS12" s="1434"/>
      <c r="CST12" s="1434"/>
      <c r="CSU12" s="1434"/>
      <c r="CSV12" s="1434"/>
      <c r="CSW12" s="1434"/>
      <c r="CSX12" s="1434"/>
      <c r="CSY12" s="1434"/>
      <c r="CSZ12" s="1434"/>
      <c r="CTA12" s="1434"/>
      <c r="CTB12" s="1434"/>
      <c r="CTC12" s="1434"/>
      <c r="CTD12" s="1434"/>
      <c r="CTE12" s="1434"/>
      <c r="CTF12" s="1434"/>
      <c r="CTG12" s="1434"/>
      <c r="CTH12" s="1434"/>
      <c r="CTI12" s="1434"/>
      <c r="CTJ12" s="1434"/>
      <c r="CTK12" s="1434"/>
      <c r="CTL12" s="1434"/>
      <c r="CTM12" s="1434"/>
      <c r="CTN12" s="1434"/>
      <c r="CTO12" s="1434"/>
      <c r="CTP12" s="1434"/>
      <c r="CTQ12" s="1434"/>
      <c r="CTR12" s="1434"/>
      <c r="CTS12" s="1434"/>
      <c r="CTT12" s="1434"/>
      <c r="CTU12" s="1434"/>
      <c r="CTV12" s="1434"/>
      <c r="CTW12" s="1434"/>
      <c r="CTX12" s="1434"/>
      <c r="CTY12" s="1434"/>
      <c r="CTZ12" s="1434"/>
      <c r="CUA12" s="1434"/>
      <c r="CUB12" s="1434"/>
      <c r="CUC12" s="1434"/>
      <c r="CUD12" s="1434"/>
      <c r="CUE12" s="1434"/>
      <c r="CUF12" s="1434"/>
      <c r="CUG12" s="1434"/>
      <c r="CUH12" s="1434"/>
      <c r="CUI12" s="1434"/>
      <c r="CUJ12" s="1434"/>
      <c r="CUK12" s="1434"/>
      <c r="CUL12" s="1434"/>
      <c r="CUM12" s="1434"/>
      <c r="CUN12" s="1434"/>
      <c r="CUO12" s="1434"/>
      <c r="CUP12" s="1434"/>
      <c r="CUQ12" s="1434"/>
      <c r="CUR12" s="1434"/>
      <c r="CUS12" s="1434"/>
      <c r="CUT12" s="1434"/>
      <c r="CUU12" s="1434"/>
      <c r="CUV12" s="1434"/>
      <c r="CUW12" s="1434"/>
      <c r="CUX12" s="1434"/>
      <c r="CUY12" s="1434"/>
      <c r="CUZ12" s="1434"/>
      <c r="CVA12" s="1434"/>
      <c r="CVB12" s="1434"/>
      <c r="CVC12" s="1434"/>
      <c r="CVD12" s="1434"/>
      <c r="CVE12" s="1434"/>
      <c r="CVF12" s="1434"/>
      <c r="CVG12" s="1434"/>
      <c r="CVH12" s="1434"/>
      <c r="CVI12" s="1434"/>
      <c r="CVJ12" s="1434"/>
      <c r="CVK12" s="1434"/>
      <c r="CVL12" s="1434"/>
      <c r="CVM12" s="1434"/>
      <c r="CVN12" s="1434"/>
      <c r="CVO12" s="1434"/>
      <c r="CVP12" s="1434"/>
      <c r="CVQ12" s="1434"/>
      <c r="CVR12" s="1434"/>
      <c r="CVS12" s="1434"/>
      <c r="CVT12" s="1434"/>
      <c r="CVU12" s="1434"/>
      <c r="CVV12" s="1434"/>
      <c r="CVW12" s="1434"/>
      <c r="CVX12" s="1434"/>
      <c r="CVY12" s="1434"/>
      <c r="CVZ12" s="1434"/>
      <c r="CWA12" s="1434"/>
      <c r="CWB12" s="1434"/>
      <c r="CWC12" s="1434"/>
      <c r="CWD12" s="1434"/>
      <c r="CWE12" s="1434"/>
      <c r="CWF12" s="1434"/>
      <c r="CWG12" s="1434"/>
      <c r="CWH12" s="1434"/>
      <c r="CWI12" s="1434"/>
      <c r="CWJ12" s="1434"/>
      <c r="CWK12" s="1434"/>
      <c r="CWL12" s="1434"/>
      <c r="CWM12" s="1434"/>
      <c r="CWN12" s="1434"/>
      <c r="CWO12" s="1434"/>
      <c r="CWP12" s="1434"/>
      <c r="CWQ12" s="1434"/>
      <c r="CWR12" s="1434"/>
      <c r="CWS12" s="1434"/>
      <c r="CWT12" s="1434"/>
      <c r="CWU12" s="1434"/>
      <c r="CWV12" s="1434"/>
      <c r="CWW12" s="1434"/>
      <c r="CWX12" s="1434"/>
      <c r="CWY12" s="1434"/>
      <c r="CWZ12" s="1434"/>
      <c r="CXA12" s="1434"/>
      <c r="CXB12" s="1434"/>
      <c r="CXC12" s="1434"/>
      <c r="CXD12" s="1434"/>
      <c r="CXE12" s="1434"/>
      <c r="CXF12" s="1434"/>
      <c r="CXG12" s="1434"/>
      <c r="CXH12" s="1434"/>
      <c r="CXI12" s="1434"/>
      <c r="CXJ12" s="1434"/>
      <c r="CXK12" s="1434"/>
      <c r="CXL12" s="1434"/>
      <c r="CXM12" s="1434"/>
      <c r="CXN12" s="1434"/>
      <c r="CXO12" s="1434"/>
      <c r="CXP12" s="1434"/>
      <c r="CXQ12" s="1434"/>
      <c r="CXR12" s="1434"/>
      <c r="CXS12" s="1434"/>
      <c r="CXT12" s="1434"/>
      <c r="CXU12" s="1434"/>
      <c r="CXV12" s="1434"/>
      <c r="CXW12" s="1434"/>
      <c r="CXX12" s="1434"/>
      <c r="CXY12" s="1434"/>
      <c r="CXZ12" s="1434"/>
      <c r="CYA12" s="1434"/>
      <c r="CYB12" s="1434"/>
      <c r="CYC12" s="1434"/>
      <c r="CYD12" s="1434"/>
      <c r="CYE12" s="1434"/>
      <c r="CYF12" s="1434"/>
      <c r="CYG12" s="1434"/>
      <c r="CYH12" s="1434"/>
      <c r="CYI12" s="1434"/>
      <c r="CYJ12" s="1434"/>
      <c r="CYK12" s="1434"/>
      <c r="CYL12" s="1434"/>
      <c r="CYM12" s="1434"/>
      <c r="CYN12" s="1434"/>
      <c r="CYO12" s="1434"/>
      <c r="CYP12" s="1434"/>
      <c r="CYQ12" s="1434"/>
      <c r="CYR12" s="1434"/>
      <c r="CYS12" s="1434"/>
      <c r="CYT12" s="1434"/>
      <c r="CYU12" s="1434"/>
      <c r="CYV12" s="1434"/>
      <c r="CYW12" s="1434"/>
      <c r="CYX12" s="1434"/>
      <c r="CYY12" s="1434"/>
      <c r="CYZ12" s="1434"/>
      <c r="CZA12" s="1434"/>
      <c r="CZB12" s="1434"/>
      <c r="CZC12" s="1434"/>
      <c r="CZD12" s="1434"/>
      <c r="CZE12" s="1434"/>
      <c r="CZF12" s="1434"/>
      <c r="CZG12" s="1434"/>
      <c r="CZH12" s="1434"/>
      <c r="CZI12" s="1434"/>
      <c r="CZJ12" s="1434"/>
      <c r="CZK12" s="1434"/>
      <c r="CZL12" s="1434"/>
      <c r="CZM12" s="1434"/>
      <c r="CZN12" s="1434"/>
      <c r="CZO12" s="1434"/>
      <c r="CZP12" s="1434"/>
      <c r="CZQ12" s="1434"/>
      <c r="CZR12" s="1434"/>
      <c r="CZS12" s="1434"/>
      <c r="CZT12" s="1434"/>
      <c r="CZU12" s="1434"/>
      <c r="CZV12" s="1434"/>
      <c r="CZW12" s="1434"/>
      <c r="CZX12" s="1434"/>
      <c r="CZY12" s="1434"/>
      <c r="CZZ12" s="1434"/>
      <c r="DAA12" s="1434"/>
      <c r="DAB12" s="1434"/>
      <c r="DAC12" s="1434"/>
      <c r="DAD12" s="1434"/>
      <c r="DAE12" s="1434"/>
      <c r="DAF12" s="1434"/>
      <c r="DAG12" s="1434"/>
      <c r="DAH12" s="1434"/>
      <c r="DAI12" s="1434"/>
      <c r="DAJ12" s="1434"/>
      <c r="DAK12" s="1434"/>
      <c r="DAL12" s="1434"/>
      <c r="DAM12" s="1434"/>
      <c r="DAN12" s="1434"/>
      <c r="DAO12" s="1434"/>
      <c r="DAP12" s="1434"/>
      <c r="DAQ12" s="1434"/>
      <c r="DAR12" s="1434"/>
      <c r="DAS12" s="1434"/>
      <c r="DAT12" s="1434"/>
      <c r="DAU12" s="1434"/>
      <c r="DAV12" s="1434"/>
      <c r="DAW12" s="1434"/>
      <c r="DAX12" s="1434"/>
      <c r="DAY12" s="1434"/>
      <c r="DAZ12" s="1434"/>
      <c r="DBA12" s="1434"/>
      <c r="DBB12" s="1434"/>
      <c r="DBC12" s="1434"/>
      <c r="DBD12" s="1434"/>
      <c r="DBE12" s="1434"/>
      <c r="DBF12" s="1434"/>
      <c r="DBG12" s="1434"/>
      <c r="DBH12" s="1434"/>
      <c r="DBI12" s="1434"/>
      <c r="DBJ12" s="1434"/>
      <c r="DBK12" s="1434"/>
      <c r="DBL12" s="1434"/>
      <c r="DBM12" s="1434"/>
      <c r="DBN12" s="1434"/>
      <c r="DBO12" s="1434"/>
      <c r="DBP12" s="1434"/>
      <c r="DBQ12" s="1434"/>
      <c r="DBR12" s="1434"/>
      <c r="DBS12" s="1434"/>
      <c r="DBT12" s="1434"/>
      <c r="DBU12" s="1434"/>
      <c r="DBV12" s="1434"/>
      <c r="DBW12" s="1434"/>
      <c r="DBX12" s="1434"/>
      <c r="DBY12" s="1434"/>
      <c r="DBZ12" s="1434"/>
      <c r="DCA12" s="1434"/>
      <c r="DCB12" s="1434"/>
      <c r="DCC12" s="1434"/>
      <c r="DCD12" s="1434"/>
      <c r="DCE12" s="1434"/>
      <c r="DCF12" s="1434"/>
      <c r="DCG12" s="1434"/>
      <c r="DCH12" s="1434"/>
      <c r="DCI12" s="1434"/>
      <c r="DCJ12" s="1434"/>
      <c r="DCK12" s="1434"/>
      <c r="DCL12" s="1434"/>
      <c r="DCM12" s="1434"/>
      <c r="DCN12" s="1434"/>
      <c r="DCO12" s="1434"/>
      <c r="DCP12" s="1434"/>
      <c r="DCQ12" s="1434"/>
      <c r="DCR12" s="1434"/>
      <c r="DCS12" s="1434"/>
      <c r="DCT12" s="1434"/>
      <c r="DCU12" s="1434"/>
      <c r="DCV12" s="1434"/>
      <c r="DCW12" s="1434"/>
      <c r="DCX12" s="1434"/>
      <c r="DCY12" s="1434"/>
      <c r="DCZ12" s="1434"/>
      <c r="DDA12" s="1434"/>
      <c r="DDB12" s="1434"/>
      <c r="DDC12" s="1434"/>
      <c r="DDD12" s="1434"/>
      <c r="DDE12" s="1434"/>
      <c r="DDF12" s="1434"/>
      <c r="DDG12" s="1434"/>
      <c r="DDH12" s="1434"/>
      <c r="DDI12" s="1434"/>
      <c r="DDJ12" s="1434"/>
      <c r="DDK12" s="1434"/>
      <c r="DDL12" s="1434"/>
      <c r="DDM12" s="1434"/>
      <c r="DDN12" s="1434"/>
      <c r="DDO12" s="1434"/>
      <c r="DDP12" s="1434"/>
      <c r="DDQ12" s="1434"/>
      <c r="DDR12" s="1434"/>
      <c r="DDS12" s="1434"/>
      <c r="DDT12" s="1434"/>
      <c r="DDU12" s="1434"/>
      <c r="DDV12" s="1434"/>
      <c r="DDW12" s="1434"/>
      <c r="DDX12" s="1434"/>
      <c r="DDY12" s="1434"/>
      <c r="DDZ12" s="1434"/>
      <c r="DEA12" s="1434"/>
      <c r="DEB12" s="1434"/>
      <c r="DEC12" s="1434"/>
      <c r="DED12" s="1434"/>
      <c r="DEE12" s="1434"/>
      <c r="DEF12" s="1434"/>
      <c r="DEG12" s="1434"/>
      <c r="DEH12" s="1434"/>
      <c r="DEI12" s="1434"/>
      <c r="DEJ12" s="1434"/>
      <c r="DEK12" s="1434"/>
      <c r="DEL12" s="1434"/>
      <c r="DEM12" s="1434"/>
      <c r="DEN12" s="1434"/>
      <c r="DEO12" s="1434"/>
      <c r="DEP12" s="1434"/>
      <c r="DEQ12" s="1434"/>
      <c r="DER12" s="1434"/>
      <c r="DES12" s="1434"/>
      <c r="DET12" s="1434"/>
      <c r="DEU12" s="1434"/>
      <c r="DEV12" s="1434"/>
      <c r="DEW12" s="1434"/>
      <c r="DEX12" s="1434"/>
      <c r="DEY12" s="1434"/>
      <c r="DEZ12" s="1434"/>
      <c r="DFA12" s="1434"/>
      <c r="DFB12" s="1434"/>
      <c r="DFC12" s="1434"/>
      <c r="DFD12" s="1434"/>
      <c r="DFE12" s="1434"/>
      <c r="DFF12" s="1434"/>
      <c r="DFG12" s="1434"/>
      <c r="DFH12" s="1434"/>
      <c r="DFI12" s="1434"/>
      <c r="DFJ12" s="1434"/>
      <c r="DFK12" s="1434"/>
      <c r="DFL12" s="1434"/>
      <c r="DFM12" s="1434"/>
      <c r="DFN12" s="1434"/>
      <c r="DFO12" s="1434"/>
      <c r="DFP12" s="1434"/>
      <c r="DFQ12" s="1434"/>
      <c r="DFR12" s="1434"/>
      <c r="DFS12" s="1434"/>
      <c r="DFT12" s="1434"/>
      <c r="DFU12" s="1434"/>
      <c r="DFV12" s="1434"/>
      <c r="DFW12" s="1434"/>
      <c r="DFX12" s="1434"/>
      <c r="DFY12" s="1434"/>
      <c r="DFZ12" s="1434"/>
      <c r="DGA12" s="1434"/>
      <c r="DGB12" s="1434"/>
      <c r="DGC12" s="1434"/>
      <c r="DGD12" s="1434"/>
      <c r="DGE12" s="1434"/>
      <c r="DGF12" s="1434"/>
      <c r="DGG12" s="1434"/>
      <c r="DGH12" s="1434"/>
      <c r="DGI12" s="1434"/>
      <c r="DGJ12" s="1434"/>
      <c r="DGK12" s="1434"/>
      <c r="DGL12" s="1434"/>
      <c r="DGM12" s="1434"/>
      <c r="DGN12" s="1434"/>
      <c r="DGO12" s="1434"/>
      <c r="DGP12" s="1434"/>
      <c r="DGQ12" s="1434"/>
      <c r="DGR12" s="1434"/>
      <c r="DGS12" s="1434"/>
      <c r="DGT12" s="1434"/>
      <c r="DGU12" s="1434"/>
      <c r="DGV12" s="1434"/>
      <c r="DGW12" s="1434"/>
      <c r="DGX12" s="1434"/>
      <c r="DGY12" s="1434"/>
      <c r="DGZ12" s="1434"/>
      <c r="DHA12" s="1434"/>
      <c r="DHB12" s="1434"/>
      <c r="DHC12" s="1434"/>
      <c r="DHD12" s="1434"/>
      <c r="DHE12" s="1434"/>
      <c r="DHF12" s="1434"/>
      <c r="DHG12" s="1434"/>
      <c r="DHH12" s="1434"/>
      <c r="DHI12" s="1434"/>
      <c r="DHJ12" s="1434"/>
      <c r="DHK12" s="1434"/>
      <c r="DHL12" s="1434"/>
      <c r="DHM12" s="1434"/>
      <c r="DHN12" s="1434"/>
      <c r="DHO12" s="1434"/>
      <c r="DHP12" s="1434"/>
      <c r="DHQ12" s="1434"/>
      <c r="DHR12" s="1434"/>
      <c r="DHS12" s="1434"/>
      <c r="DHT12" s="1434"/>
      <c r="DHU12" s="1434"/>
      <c r="DHV12" s="1434"/>
      <c r="DHW12" s="1434"/>
      <c r="DHX12" s="1434"/>
      <c r="DHY12" s="1434"/>
      <c r="DHZ12" s="1434"/>
      <c r="DIA12" s="1434"/>
      <c r="DIB12" s="1434"/>
      <c r="DIC12" s="1434"/>
      <c r="DID12" s="1434"/>
      <c r="DIE12" s="1434"/>
      <c r="DIF12" s="1434"/>
      <c r="DIG12" s="1434"/>
      <c r="DIH12" s="1434"/>
      <c r="DII12" s="1434"/>
      <c r="DIJ12" s="1434"/>
      <c r="DIK12" s="1434"/>
      <c r="DIL12" s="1434"/>
      <c r="DIM12" s="1434"/>
      <c r="DIN12" s="1434"/>
      <c r="DIO12" s="1434"/>
      <c r="DIP12" s="1434"/>
      <c r="DIQ12" s="1434"/>
      <c r="DIR12" s="1434"/>
      <c r="DIS12" s="1434"/>
      <c r="DIT12" s="1434"/>
      <c r="DIU12" s="1434"/>
      <c r="DIV12" s="1434"/>
      <c r="DIW12" s="1434"/>
      <c r="DIX12" s="1434"/>
      <c r="DIY12" s="1434"/>
      <c r="DIZ12" s="1434"/>
      <c r="DJA12" s="1434"/>
      <c r="DJB12" s="1434"/>
      <c r="DJC12" s="1434"/>
      <c r="DJD12" s="1434"/>
      <c r="DJE12" s="1434"/>
      <c r="DJF12" s="1434"/>
      <c r="DJG12" s="1434"/>
      <c r="DJH12" s="1434"/>
      <c r="DJI12" s="1434"/>
      <c r="DJJ12" s="1434"/>
      <c r="DJK12" s="1434"/>
      <c r="DJL12" s="1434"/>
      <c r="DJM12" s="1434"/>
      <c r="DJN12" s="1434"/>
      <c r="DJO12" s="1434"/>
      <c r="DJP12" s="1434"/>
      <c r="DJQ12" s="1434"/>
      <c r="DJR12" s="1434"/>
      <c r="DJS12" s="1434"/>
      <c r="DJT12" s="1434"/>
      <c r="DJU12" s="1434"/>
      <c r="DJV12" s="1434"/>
      <c r="DJW12" s="1434"/>
      <c r="DJX12" s="1434"/>
      <c r="DJY12" s="1434"/>
      <c r="DJZ12" s="1434"/>
      <c r="DKA12" s="1434"/>
      <c r="DKB12" s="1434"/>
      <c r="DKC12" s="1434"/>
      <c r="DKD12" s="1434"/>
      <c r="DKE12" s="1434"/>
      <c r="DKF12" s="1434"/>
      <c r="DKG12" s="1434"/>
      <c r="DKH12" s="1434"/>
      <c r="DKI12" s="1434"/>
      <c r="DKJ12" s="1434"/>
      <c r="DKK12" s="1434"/>
      <c r="DKL12" s="1434"/>
      <c r="DKM12" s="1434"/>
      <c r="DKN12" s="1434"/>
      <c r="DKO12" s="1434"/>
      <c r="DKP12" s="1434"/>
      <c r="DKQ12" s="1434"/>
      <c r="DKR12" s="1434"/>
      <c r="DKS12" s="1434"/>
      <c r="DKT12" s="1434"/>
      <c r="DKU12" s="1434"/>
      <c r="DKV12" s="1434"/>
      <c r="DKW12" s="1434"/>
      <c r="DKX12" s="1434"/>
      <c r="DKY12" s="1434"/>
      <c r="DKZ12" s="1434"/>
      <c r="DLA12" s="1434"/>
      <c r="DLB12" s="1434"/>
      <c r="DLC12" s="1434"/>
      <c r="DLD12" s="1434"/>
      <c r="DLE12" s="1434"/>
      <c r="DLF12" s="1434"/>
      <c r="DLG12" s="1434"/>
      <c r="DLH12" s="1434"/>
      <c r="DLI12" s="1434"/>
      <c r="DLJ12" s="1434"/>
      <c r="DLK12" s="1434"/>
      <c r="DLL12" s="1434"/>
      <c r="DLM12" s="1434"/>
      <c r="DLN12" s="1434"/>
      <c r="DLO12" s="1434"/>
      <c r="DLP12" s="1434"/>
      <c r="DLQ12" s="1434"/>
      <c r="DLR12" s="1434"/>
      <c r="DLS12" s="1434"/>
      <c r="DLT12" s="1434"/>
      <c r="DLU12" s="1434"/>
      <c r="DLV12" s="1434"/>
      <c r="DLW12" s="1434"/>
      <c r="DLX12" s="1434"/>
      <c r="DLY12" s="1434"/>
      <c r="DLZ12" s="1434"/>
      <c r="DMA12" s="1434"/>
      <c r="DMB12" s="1434"/>
      <c r="DMC12" s="1434"/>
      <c r="DMD12" s="1434"/>
      <c r="DME12" s="1434"/>
      <c r="DMF12" s="1434"/>
      <c r="DMG12" s="1434"/>
      <c r="DMH12" s="1434"/>
      <c r="DMI12" s="1434"/>
      <c r="DMJ12" s="1434"/>
      <c r="DMK12" s="1434"/>
      <c r="DML12" s="1434"/>
      <c r="DMM12" s="1434"/>
      <c r="DMN12" s="1434"/>
      <c r="DMO12" s="1434"/>
      <c r="DMP12" s="1434"/>
      <c r="DMQ12" s="1434"/>
      <c r="DMR12" s="1434"/>
      <c r="DMS12" s="1434"/>
      <c r="DMT12" s="1434"/>
      <c r="DMU12" s="1434"/>
      <c r="DMV12" s="1434"/>
      <c r="DMW12" s="1434"/>
      <c r="DMX12" s="1434"/>
      <c r="DMY12" s="1434"/>
      <c r="DMZ12" s="1434"/>
      <c r="DNA12" s="1434"/>
      <c r="DNB12" s="1434"/>
      <c r="DNC12" s="1434"/>
      <c r="DND12" s="1434"/>
      <c r="DNE12" s="1434"/>
      <c r="DNF12" s="1434"/>
      <c r="DNG12" s="1434"/>
      <c r="DNH12" s="1434"/>
      <c r="DNI12" s="1434"/>
      <c r="DNJ12" s="1434"/>
      <c r="DNK12" s="1434"/>
      <c r="DNL12" s="1434"/>
      <c r="DNM12" s="1434"/>
      <c r="DNN12" s="1434"/>
      <c r="DNO12" s="1434"/>
      <c r="DNP12" s="1434"/>
      <c r="DNQ12" s="1434"/>
      <c r="DNR12" s="1434"/>
      <c r="DNS12" s="1434"/>
      <c r="DNT12" s="1434"/>
      <c r="DNU12" s="1434"/>
      <c r="DNV12" s="1434"/>
      <c r="DNW12" s="1434"/>
      <c r="DNX12" s="1434"/>
      <c r="DNY12" s="1434"/>
      <c r="DNZ12" s="1434"/>
      <c r="DOA12" s="1434"/>
      <c r="DOB12" s="1434"/>
      <c r="DOC12" s="1434"/>
      <c r="DOD12" s="1434"/>
      <c r="DOE12" s="1434"/>
      <c r="DOF12" s="1434"/>
      <c r="DOG12" s="1434"/>
      <c r="DOH12" s="1434"/>
      <c r="DOI12" s="1434"/>
      <c r="DOJ12" s="1434"/>
      <c r="DOK12" s="1434"/>
      <c r="DOL12" s="1434"/>
      <c r="DOM12" s="1434"/>
      <c r="DON12" s="1434"/>
      <c r="DOO12" s="1434"/>
      <c r="DOP12" s="1434"/>
      <c r="DOQ12" s="1434"/>
      <c r="DOR12" s="1434"/>
      <c r="DOS12" s="1434"/>
      <c r="DOT12" s="1434"/>
      <c r="DOU12" s="1434"/>
      <c r="DOV12" s="1434"/>
      <c r="DOW12" s="1434"/>
      <c r="DOX12" s="1434"/>
      <c r="DOY12" s="1434"/>
      <c r="DOZ12" s="1434"/>
      <c r="DPA12" s="1434"/>
      <c r="DPB12" s="1434"/>
      <c r="DPC12" s="1434"/>
      <c r="DPD12" s="1434"/>
      <c r="DPE12" s="1434"/>
      <c r="DPF12" s="1434"/>
      <c r="DPG12" s="1434"/>
      <c r="DPH12" s="1434"/>
      <c r="DPI12" s="1434"/>
      <c r="DPJ12" s="1434"/>
      <c r="DPK12" s="1434"/>
      <c r="DPL12" s="1434"/>
      <c r="DPM12" s="1434"/>
      <c r="DPN12" s="1434"/>
      <c r="DPO12" s="1434"/>
      <c r="DPP12" s="1434"/>
      <c r="DPQ12" s="1434"/>
      <c r="DPR12" s="1434"/>
      <c r="DPS12" s="1434"/>
      <c r="DPT12" s="1434"/>
      <c r="DPU12" s="1434"/>
      <c r="DPV12" s="1434"/>
      <c r="DPW12" s="1434"/>
      <c r="DPX12" s="1434"/>
      <c r="DPY12" s="1434"/>
      <c r="DPZ12" s="1434"/>
      <c r="DQA12" s="1434"/>
      <c r="DQB12" s="1434"/>
      <c r="DQC12" s="1434"/>
      <c r="DQD12" s="1434"/>
      <c r="DQE12" s="1434"/>
      <c r="DQF12" s="1434"/>
      <c r="DQG12" s="1434"/>
      <c r="DQH12" s="1434"/>
      <c r="DQI12" s="1434"/>
      <c r="DQJ12" s="1434"/>
      <c r="DQK12" s="1434"/>
      <c r="DQL12" s="1434"/>
      <c r="DQM12" s="1434"/>
      <c r="DQN12" s="1434"/>
      <c r="DQO12" s="1434"/>
      <c r="DQP12" s="1434"/>
      <c r="DQQ12" s="1434"/>
      <c r="DQR12" s="1434"/>
      <c r="DQS12" s="1434"/>
      <c r="DQT12" s="1434"/>
      <c r="DQU12" s="1434"/>
      <c r="DQV12" s="1434"/>
      <c r="DQW12" s="1434"/>
      <c r="DQX12" s="1434"/>
      <c r="DQY12" s="1434"/>
      <c r="DQZ12" s="1434"/>
      <c r="DRA12" s="1434"/>
      <c r="DRB12" s="1434"/>
      <c r="DRC12" s="1434"/>
      <c r="DRD12" s="1434"/>
      <c r="DRE12" s="1434"/>
      <c r="DRF12" s="1434"/>
      <c r="DRG12" s="1434"/>
      <c r="DRH12" s="1434"/>
      <c r="DRI12" s="1434"/>
      <c r="DRJ12" s="1434"/>
      <c r="DRK12" s="1434"/>
      <c r="DRL12" s="1434"/>
      <c r="DRM12" s="1434"/>
      <c r="DRN12" s="1434"/>
      <c r="DRO12" s="1434"/>
      <c r="DRP12" s="1434"/>
      <c r="DRQ12" s="1434"/>
      <c r="DRR12" s="1434"/>
      <c r="DRS12" s="1434"/>
      <c r="DRT12" s="1434"/>
      <c r="DRU12" s="1434"/>
      <c r="DRV12" s="1434"/>
      <c r="DRW12" s="1434"/>
      <c r="DRX12" s="1434"/>
      <c r="DRY12" s="1434"/>
      <c r="DRZ12" s="1434"/>
      <c r="DSA12" s="1434"/>
      <c r="DSB12" s="1434"/>
      <c r="DSC12" s="1434"/>
      <c r="DSD12" s="1434"/>
      <c r="DSE12" s="1434"/>
      <c r="DSF12" s="1434"/>
      <c r="DSG12" s="1434"/>
      <c r="DSH12" s="1434"/>
      <c r="DSI12" s="1434"/>
      <c r="DSJ12" s="1434"/>
      <c r="DSK12" s="1434"/>
      <c r="DSL12" s="1434"/>
      <c r="DSM12" s="1434"/>
      <c r="DSN12" s="1434"/>
      <c r="DSO12" s="1434"/>
      <c r="DSP12" s="1434"/>
      <c r="DSQ12" s="1434"/>
      <c r="DSR12" s="1434"/>
      <c r="DSS12" s="1434"/>
      <c r="DST12" s="1434"/>
      <c r="DSU12" s="1434"/>
      <c r="DSV12" s="1434"/>
      <c r="DSW12" s="1434"/>
      <c r="DSX12" s="1434"/>
      <c r="DSY12" s="1434"/>
      <c r="DSZ12" s="1434"/>
      <c r="DTA12" s="1434"/>
      <c r="DTB12" s="1434"/>
      <c r="DTC12" s="1434"/>
      <c r="DTD12" s="1434"/>
      <c r="DTE12" s="1434"/>
      <c r="DTF12" s="1434"/>
      <c r="DTG12" s="1434"/>
      <c r="DTH12" s="1434"/>
      <c r="DTI12" s="1434"/>
      <c r="DTJ12" s="1434"/>
      <c r="DTK12" s="1434"/>
      <c r="DTL12" s="1434"/>
      <c r="DTM12" s="1434"/>
      <c r="DTN12" s="1434"/>
      <c r="DTO12" s="1434"/>
      <c r="DTP12" s="1434"/>
      <c r="DTQ12" s="1434"/>
      <c r="DTR12" s="1434"/>
      <c r="DTS12" s="1434"/>
      <c r="DTT12" s="1434"/>
      <c r="DTU12" s="1434"/>
      <c r="DTV12" s="1434"/>
      <c r="DTW12" s="1434"/>
      <c r="DTX12" s="1434"/>
      <c r="DTY12" s="1434"/>
      <c r="DTZ12" s="1434"/>
      <c r="DUA12" s="1434"/>
      <c r="DUB12" s="1434"/>
      <c r="DUC12" s="1434"/>
      <c r="DUD12" s="1434"/>
      <c r="DUE12" s="1434"/>
      <c r="DUF12" s="1434"/>
      <c r="DUG12" s="1434"/>
      <c r="DUH12" s="1434"/>
      <c r="DUI12" s="1434"/>
      <c r="DUJ12" s="1434"/>
      <c r="DUK12" s="1434"/>
      <c r="DUL12" s="1434"/>
      <c r="DUM12" s="1434"/>
      <c r="DUN12" s="1434"/>
      <c r="DUO12" s="1434"/>
      <c r="DUP12" s="1434"/>
      <c r="DUQ12" s="1434"/>
      <c r="DUR12" s="1434"/>
      <c r="DUS12" s="1434"/>
      <c r="DUT12" s="1434"/>
      <c r="DUU12" s="1434"/>
      <c r="DUV12" s="1434"/>
      <c r="DUW12" s="1434"/>
      <c r="DUX12" s="1434"/>
      <c r="DUY12" s="1434"/>
      <c r="DUZ12" s="1434"/>
      <c r="DVA12" s="1434"/>
      <c r="DVB12" s="1434"/>
      <c r="DVC12" s="1434"/>
      <c r="DVD12" s="1434"/>
      <c r="DVE12" s="1434"/>
      <c r="DVF12" s="1434"/>
      <c r="DVG12" s="1434"/>
      <c r="DVH12" s="1434"/>
      <c r="DVI12" s="1434"/>
      <c r="DVJ12" s="1434"/>
      <c r="DVK12" s="1434"/>
      <c r="DVL12" s="1434"/>
      <c r="DVM12" s="1434"/>
      <c r="DVN12" s="1434"/>
      <c r="DVO12" s="1434"/>
      <c r="DVP12" s="1434"/>
      <c r="DVQ12" s="1434"/>
      <c r="DVR12" s="1434"/>
      <c r="DVS12" s="1434"/>
      <c r="DVT12" s="1434"/>
      <c r="DVU12" s="1434"/>
      <c r="DVV12" s="1434"/>
      <c r="DVW12" s="1434"/>
      <c r="DVX12" s="1434"/>
      <c r="DVY12" s="1434"/>
      <c r="DVZ12" s="1434"/>
      <c r="DWA12" s="1434"/>
      <c r="DWB12" s="1434"/>
      <c r="DWC12" s="1434"/>
      <c r="DWD12" s="1434"/>
      <c r="DWE12" s="1434"/>
      <c r="DWF12" s="1434"/>
      <c r="DWG12" s="1434"/>
      <c r="DWH12" s="1434"/>
      <c r="DWI12" s="1434"/>
      <c r="DWJ12" s="1434"/>
      <c r="DWK12" s="1434"/>
      <c r="DWL12" s="1434"/>
      <c r="DWM12" s="1434"/>
      <c r="DWN12" s="1434"/>
      <c r="DWO12" s="1434"/>
      <c r="DWP12" s="1434"/>
      <c r="DWQ12" s="1434"/>
      <c r="DWR12" s="1434"/>
      <c r="DWS12" s="1434"/>
      <c r="DWT12" s="1434"/>
      <c r="DWU12" s="1434"/>
      <c r="DWV12" s="1434"/>
      <c r="DWW12" s="1434"/>
      <c r="DWX12" s="1434"/>
      <c r="DWY12" s="1434"/>
      <c r="DWZ12" s="1434"/>
      <c r="DXA12" s="1434"/>
      <c r="DXB12" s="1434"/>
      <c r="DXC12" s="1434"/>
      <c r="DXD12" s="1434"/>
      <c r="DXE12" s="1434"/>
      <c r="DXF12" s="1434"/>
      <c r="DXG12" s="1434"/>
      <c r="DXH12" s="1434"/>
      <c r="DXI12" s="1434"/>
      <c r="DXJ12" s="1434"/>
      <c r="DXK12" s="1434"/>
      <c r="DXL12" s="1434"/>
      <c r="DXM12" s="1434"/>
      <c r="DXN12" s="1434"/>
      <c r="DXO12" s="1434"/>
      <c r="DXP12" s="1434"/>
      <c r="DXQ12" s="1434"/>
      <c r="DXR12" s="1434"/>
      <c r="DXS12" s="1434"/>
      <c r="DXT12" s="1434"/>
      <c r="DXU12" s="1434"/>
      <c r="DXV12" s="1434"/>
      <c r="DXW12" s="1434"/>
      <c r="DXX12" s="1434"/>
      <c r="DXY12" s="1434"/>
      <c r="DXZ12" s="1434"/>
      <c r="DYA12" s="1434"/>
      <c r="DYB12" s="1434"/>
      <c r="DYC12" s="1434"/>
      <c r="DYD12" s="1434"/>
      <c r="DYE12" s="1434"/>
      <c r="DYF12" s="1434"/>
      <c r="DYG12" s="1434"/>
      <c r="DYH12" s="1434"/>
      <c r="DYI12" s="1434"/>
      <c r="DYJ12" s="1434"/>
      <c r="DYK12" s="1434"/>
      <c r="DYL12" s="1434"/>
      <c r="DYM12" s="1434"/>
      <c r="DYN12" s="1434"/>
      <c r="DYO12" s="1434"/>
      <c r="DYP12" s="1434"/>
      <c r="DYQ12" s="1434"/>
      <c r="DYR12" s="1434"/>
      <c r="DYS12" s="1434"/>
      <c r="DYT12" s="1434"/>
      <c r="DYU12" s="1434"/>
      <c r="DYV12" s="1434"/>
      <c r="DYW12" s="1434"/>
      <c r="DYX12" s="1434"/>
      <c r="DYY12" s="1434"/>
      <c r="DYZ12" s="1434"/>
      <c r="DZA12" s="1434"/>
      <c r="DZB12" s="1434"/>
      <c r="DZC12" s="1434"/>
      <c r="DZD12" s="1434"/>
      <c r="DZE12" s="1434"/>
      <c r="DZF12" s="1434"/>
      <c r="DZG12" s="1434"/>
      <c r="DZH12" s="1434"/>
      <c r="DZI12" s="1434"/>
      <c r="DZJ12" s="1434"/>
      <c r="DZK12" s="1434"/>
      <c r="DZL12" s="1434"/>
      <c r="DZM12" s="1434"/>
      <c r="DZN12" s="1434"/>
      <c r="DZO12" s="1434"/>
      <c r="DZP12" s="1434"/>
      <c r="DZQ12" s="1434"/>
      <c r="DZR12" s="1434"/>
      <c r="DZS12" s="1434"/>
      <c r="DZT12" s="1434"/>
      <c r="DZU12" s="1434"/>
      <c r="DZV12" s="1434"/>
      <c r="DZW12" s="1434"/>
      <c r="DZX12" s="1434"/>
      <c r="DZY12" s="1434"/>
      <c r="DZZ12" s="1434"/>
      <c r="EAA12" s="1434"/>
      <c r="EAB12" s="1434"/>
      <c r="EAC12" s="1434"/>
      <c r="EAD12" s="1434"/>
      <c r="EAE12" s="1434"/>
      <c r="EAF12" s="1434"/>
      <c r="EAG12" s="1434"/>
      <c r="EAH12" s="1434"/>
      <c r="EAI12" s="1434"/>
      <c r="EAJ12" s="1434"/>
      <c r="EAK12" s="1434"/>
      <c r="EAL12" s="1434"/>
      <c r="EAM12" s="1434"/>
      <c r="EAN12" s="1434"/>
      <c r="EAO12" s="1434"/>
      <c r="EAP12" s="1434"/>
      <c r="EAQ12" s="1434"/>
      <c r="EAR12" s="1434"/>
      <c r="EAS12" s="1434"/>
      <c r="EAT12" s="1434"/>
      <c r="EAU12" s="1434"/>
      <c r="EAV12" s="1434"/>
      <c r="EAW12" s="1434"/>
      <c r="EAX12" s="1434"/>
      <c r="EAY12" s="1434"/>
      <c r="EAZ12" s="1434"/>
      <c r="EBA12" s="1434"/>
      <c r="EBB12" s="1434"/>
      <c r="EBC12" s="1434"/>
      <c r="EBD12" s="1434"/>
      <c r="EBE12" s="1434"/>
      <c r="EBF12" s="1434"/>
      <c r="EBG12" s="1434"/>
      <c r="EBH12" s="1434"/>
      <c r="EBI12" s="1434"/>
      <c r="EBJ12" s="1434"/>
      <c r="EBK12" s="1434"/>
      <c r="EBL12" s="1434"/>
      <c r="EBM12" s="1434"/>
      <c r="EBN12" s="1434"/>
      <c r="EBO12" s="1434"/>
      <c r="EBP12" s="1434"/>
      <c r="EBQ12" s="1434"/>
      <c r="EBR12" s="1434"/>
      <c r="EBS12" s="1434"/>
      <c r="EBT12" s="1434"/>
      <c r="EBU12" s="1434"/>
      <c r="EBV12" s="1434"/>
      <c r="EBW12" s="1434"/>
      <c r="EBX12" s="1434"/>
      <c r="EBY12" s="1434"/>
      <c r="EBZ12" s="1434"/>
      <c r="ECA12" s="1434"/>
      <c r="ECB12" s="1434"/>
      <c r="ECC12" s="1434"/>
      <c r="ECD12" s="1434"/>
      <c r="ECE12" s="1434"/>
      <c r="ECF12" s="1434"/>
      <c r="ECG12" s="1434"/>
      <c r="ECH12" s="1434"/>
      <c r="ECI12" s="1434"/>
      <c r="ECJ12" s="1434"/>
      <c r="ECK12" s="1434"/>
      <c r="ECL12" s="1434"/>
      <c r="ECM12" s="1434"/>
      <c r="ECN12" s="1434"/>
      <c r="ECO12" s="1434"/>
      <c r="ECP12" s="1434"/>
      <c r="ECQ12" s="1434"/>
      <c r="ECR12" s="1434"/>
      <c r="ECS12" s="1434"/>
      <c r="ECT12" s="1434"/>
      <c r="ECU12" s="1434"/>
      <c r="ECV12" s="1434"/>
      <c r="ECW12" s="1434"/>
      <c r="ECX12" s="1434"/>
      <c r="ECY12" s="1434"/>
      <c r="ECZ12" s="1434"/>
      <c r="EDA12" s="1434"/>
      <c r="EDB12" s="1434"/>
      <c r="EDC12" s="1434"/>
      <c r="EDD12" s="1434"/>
      <c r="EDE12" s="1434"/>
      <c r="EDF12" s="1434"/>
      <c r="EDG12" s="1434"/>
      <c r="EDH12" s="1434"/>
      <c r="EDI12" s="1434"/>
      <c r="EDJ12" s="1434"/>
      <c r="EDK12" s="1434"/>
      <c r="EDL12" s="1434"/>
      <c r="EDM12" s="1434"/>
      <c r="EDN12" s="1434"/>
      <c r="EDO12" s="1434"/>
      <c r="EDP12" s="1434"/>
      <c r="EDQ12" s="1434"/>
      <c r="EDR12" s="1434"/>
      <c r="EDS12" s="1434"/>
      <c r="EDT12" s="1434"/>
      <c r="EDU12" s="1434"/>
      <c r="EDV12" s="1434"/>
      <c r="EDW12" s="1434"/>
      <c r="EDX12" s="1434"/>
      <c r="EDY12" s="1434"/>
      <c r="EDZ12" s="1434"/>
      <c r="EEA12" s="1434"/>
      <c r="EEB12" s="1434"/>
      <c r="EEC12" s="1434"/>
      <c r="EED12" s="1434"/>
      <c r="EEE12" s="1434"/>
      <c r="EEF12" s="1434"/>
      <c r="EEG12" s="1434"/>
      <c r="EEH12" s="1434"/>
      <c r="EEI12" s="1434"/>
      <c r="EEJ12" s="1434"/>
      <c r="EEK12" s="1434"/>
      <c r="EEL12" s="1434"/>
      <c r="EEM12" s="1434"/>
      <c r="EEN12" s="1434"/>
      <c r="EEO12" s="1434"/>
      <c r="EEP12" s="1434"/>
      <c r="EEQ12" s="1434"/>
      <c r="EER12" s="1434"/>
      <c r="EES12" s="1434"/>
      <c r="EET12" s="1434"/>
      <c r="EEU12" s="1434"/>
      <c r="EEV12" s="1434"/>
      <c r="EEW12" s="1434"/>
      <c r="EEX12" s="1434"/>
      <c r="EEY12" s="1434"/>
      <c r="EEZ12" s="1434"/>
      <c r="EFA12" s="1434"/>
      <c r="EFB12" s="1434"/>
      <c r="EFC12" s="1434"/>
      <c r="EFD12" s="1434"/>
      <c r="EFE12" s="1434"/>
      <c r="EFF12" s="1434"/>
      <c r="EFG12" s="1434"/>
      <c r="EFH12" s="1434"/>
      <c r="EFI12" s="1434"/>
      <c r="EFJ12" s="1434"/>
      <c r="EFK12" s="1434"/>
      <c r="EFL12" s="1434"/>
      <c r="EFM12" s="1434"/>
      <c r="EFN12" s="1434"/>
      <c r="EFO12" s="1434"/>
      <c r="EFP12" s="1434"/>
      <c r="EFQ12" s="1434"/>
      <c r="EFR12" s="1434"/>
      <c r="EFS12" s="1434"/>
      <c r="EFT12" s="1434"/>
      <c r="EFU12" s="1434"/>
      <c r="EFV12" s="1434"/>
      <c r="EFW12" s="1434"/>
      <c r="EFX12" s="1434"/>
      <c r="EFY12" s="1434"/>
      <c r="EFZ12" s="1434"/>
      <c r="EGA12" s="1434"/>
      <c r="EGB12" s="1434"/>
      <c r="EGC12" s="1434"/>
      <c r="EGD12" s="1434"/>
      <c r="EGE12" s="1434"/>
      <c r="EGF12" s="1434"/>
      <c r="EGG12" s="1434"/>
      <c r="EGH12" s="1434"/>
      <c r="EGI12" s="1434"/>
      <c r="EGJ12" s="1434"/>
      <c r="EGK12" s="1434"/>
      <c r="EGL12" s="1434"/>
      <c r="EGM12" s="1434"/>
      <c r="EGN12" s="1434"/>
      <c r="EGO12" s="1434"/>
      <c r="EGP12" s="1434"/>
      <c r="EGQ12" s="1434"/>
      <c r="EGR12" s="1434"/>
      <c r="EGS12" s="1434"/>
      <c r="EGT12" s="1434"/>
      <c r="EGU12" s="1434"/>
      <c r="EGV12" s="1434"/>
      <c r="EGW12" s="1434"/>
      <c r="EGX12" s="1434"/>
      <c r="EGY12" s="1434"/>
      <c r="EGZ12" s="1434"/>
      <c r="EHA12" s="1434"/>
      <c r="EHB12" s="1434"/>
      <c r="EHC12" s="1434"/>
      <c r="EHD12" s="1434"/>
      <c r="EHE12" s="1434"/>
      <c r="EHF12" s="1434"/>
      <c r="EHG12" s="1434"/>
      <c r="EHH12" s="1434"/>
      <c r="EHI12" s="1434"/>
      <c r="EHJ12" s="1434"/>
      <c r="EHK12" s="1434"/>
      <c r="EHL12" s="1434"/>
      <c r="EHM12" s="1434"/>
      <c r="EHN12" s="1434"/>
      <c r="EHO12" s="1434"/>
      <c r="EHP12" s="1434"/>
      <c r="EHQ12" s="1434"/>
      <c r="EHR12" s="1434"/>
      <c r="EHS12" s="1434"/>
      <c r="EHT12" s="1434"/>
      <c r="EHU12" s="1434"/>
      <c r="EHV12" s="1434"/>
      <c r="EHW12" s="1434"/>
      <c r="EHX12" s="1434"/>
      <c r="EHY12" s="1434"/>
      <c r="EHZ12" s="1434"/>
      <c r="EIA12" s="1434"/>
      <c r="EIB12" s="1434"/>
      <c r="EIC12" s="1434"/>
      <c r="EID12" s="1434"/>
      <c r="EIE12" s="1434"/>
      <c r="EIF12" s="1434"/>
      <c r="EIG12" s="1434"/>
      <c r="EIH12" s="1434"/>
      <c r="EII12" s="1434"/>
      <c r="EIJ12" s="1434"/>
      <c r="EIK12" s="1434"/>
      <c r="EIL12" s="1434"/>
      <c r="EIM12" s="1434"/>
      <c r="EIN12" s="1434"/>
      <c r="EIO12" s="1434"/>
      <c r="EIP12" s="1434"/>
      <c r="EIQ12" s="1434"/>
      <c r="EIR12" s="1434"/>
      <c r="EIS12" s="1434"/>
      <c r="EIT12" s="1434"/>
      <c r="EIU12" s="1434"/>
      <c r="EIV12" s="1434"/>
      <c r="EIW12" s="1434"/>
      <c r="EIX12" s="1434"/>
      <c r="EIY12" s="1434"/>
      <c r="EIZ12" s="1434"/>
      <c r="EJA12" s="1434"/>
      <c r="EJB12" s="1434"/>
      <c r="EJC12" s="1434"/>
      <c r="EJD12" s="1434"/>
      <c r="EJE12" s="1434"/>
      <c r="EJF12" s="1434"/>
      <c r="EJG12" s="1434"/>
      <c r="EJH12" s="1434"/>
      <c r="EJI12" s="1434"/>
      <c r="EJJ12" s="1434"/>
      <c r="EJK12" s="1434"/>
      <c r="EJL12" s="1434"/>
      <c r="EJM12" s="1434"/>
      <c r="EJN12" s="1434"/>
      <c r="EJO12" s="1434"/>
      <c r="EJP12" s="1434"/>
      <c r="EJQ12" s="1434"/>
      <c r="EJR12" s="1434"/>
      <c r="EJS12" s="1434"/>
      <c r="EJT12" s="1434"/>
      <c r="EJU12" s="1434"/>
      <c r="EJV12" s="1434"/>
      <c r="EJW12" s="1434"/>
      <c r="EJX12" s="1434"/>
      <c r="EJY12" s="1434"/>
      <c r="EJZ12" s="1434"/>
      <c r="EKA12" s="1434"/>
      <c r="EKB12" s="1434"/>
      <c r="EKC12" s="1434"/>
      <c r="EKD12" s="1434"/>
      <c r="EKE12" s="1434"/>
      <c r="EKF12" s="1434"/>
      <c r="EKG12" s="1434"/>
      <c r="EKH12" s="1434"/>
      <c r="EKI12" s="1434"/>
      <c r="EKJ12" s="1434"/>
      <c r="EKK12" s="1434"/>
      <c r="EKL12" s="1434"/>
      <c r="EKM12" s="1434"/>
      <c r="EKN12" s="1434"/>
      <c r="EKO12" s="1434"/>
      <c r="EKP12" s="1434"/>
      <c r="EKQ12" s="1434"/>
      <c r="EKR12" s="1434"/>
      <c r="EKS12" s="1434"/>
      <c r="EKT12" s="1434"/>
      <c r="EKU12" s="1434"/>
      <c r="EKV12" s="1434"/>
      <c r="EKW12" s="1434"/>
      <c r="EKX12" s="1434"/>
      <c r="EKY12" s="1434"/>
      <c r="EKZ12" s="1434"/>
      <c r="ELA12" s="1434"/>
      <c r="ELB12" s="1434"/>
      <c r="ELC12" s="1434"/>
      <c r="ELD12" s="1434"/>
      <c r="ELE12" s="1434"/>
      <c r="ELF12" s="1434"/>
      <c r="ELG12" s="1434"/>
      <c r="ELH12" s="1434"/>
      <c r="ELI12" s="1434"/>
      <c r="ELJ12" s="1434"/>
      <c r="ELK12" s="1434"/>
      <c r="ELL12" s="1434"/>
      <c r="ELM12" s="1434"/>
      <c r="ELN12" s="1434"/>
      <c r="ELO12" s="1434"/>
      <c r="ELP12" s="1434"/>
      <c r="ELQ12" s="1434"/>
      <c r="ELR12" s="1434"/>
      <c r="ELS12" s="1434"/>
      <c r="ELT12" s="1434"/>
      <c r="ELU12" s="1434"/>
      <c r="ELV12" s="1434"/>
      <c r="ELW12" s="1434"/>
      <c r="ELX12" s="1434"/>
      <c r="ELY12" s="1434"/>
      <c r="ELZ12" s="1434"/>
      <c r="EMA12" s="1434"/>
      <c r="EMB12" s="1434"/>
      <c r="EMC12" s="1434"/>
      <c r="EMD12" s="1434"/>
      <c r="EME12" s="1434"/>
      <c r="EMF12" s="1434"/>
      <c r="EMG12" s="1434"/>
      <c r="EMH12" s="1434"/>
      <c r="EMI12" s="1434"/>
      <c r="EMJ12" s="1434"/>
      <c r="EMK12" s="1434"/>
      <c r="EML12" s="1434"/>
      <c r="EMM12" s="1434"/>
      <c r="EMN12" s="1434"/>
      <c r="EMO12" s="1434"/>
      <c r="EMP12" s="1434"/>
      <c r="EMQ12" s="1434"/>
      <c r="EMR12" s="1434"/>
      <c r="EMS12" s="1434"/>
      <c r="EMT12" s="1434"/>
      <c r="EMU12" s="1434"/>
      <c r="EMV12" s="1434"/>
      <c r="EMW12" s="1434"/>
      <c r="EMX12" s="1434"/>
      <c r="EMY12" s="1434"/>
      <c r="EMZ12" s="1434"/>
      <c r="ENA12" s="1434"/>
      <c r="ENB12" s="1434"/>
      <c r="ENC12" s="1434"/>
      <c r="END12" s="1434"/>
      <c r="ENE12" s="1434"/>
      <c r="ENF12" s="1434"/>
      <c r="ENG12" s="1434"/>
      <c r="ENH12" s="1434"/>
      <c r="ENI12" s="1434"/>
      <c r="ENJ12" s="1434"/>
      <c r="ENK12" s="1434"/>
      <c r="ENL12" s="1434"/>
      <c r="ENM12" s="1434"/>
      <c r="ENN12" s="1434"/>
      <c r="ENO12" s="1434"/>
      <c r="ENP12" s="1434"/>
      <c r="ENQ12" s="1434"/>
      <c r="ENR12" s="1434"/>
      <c r="ENS12" s="1434"/>
      <c r="ENT12" s="1434"/>
      <c r="ENU12" s="1434"/>
      <c r="ENV12" s="1434"/>
      <c r="ENW12" s="1434"/>
      <c r="ENX12" s="1434"/>
      <c r="ENY12" s="1434"/>
      <c r="ENZ12" s="1434"/>
      <c r="EOA12" s="1434"/>
      <c r="EOB12" s="1434"/>
      <c r="EOC12" s="1434"/>
      <c r="EOD12" s="1434"/>
      <c r="EOE12" s="1434"/>
      <c r="EOF12" s="1434"/>
      <c r="EOG12" s="1434"/>
      <c r="EOH12" s="1434"/>
      <c r="EOI12" s="1434"/>
      <c r="EOJ12" s="1434"/>
      <c r="EOK12" s="1434"/>
      <c r="EOL12" s="1434"/>
      <c r="EOM12" s="1434"/>
      <c r="EON12" s="1434"/>
      <c r="EOO12" s="1434"/>
      <c r="EOP12" s="1434"/>
      <c r="EOQ12" s="1434"/>
      <c r="EOR12" s="1434"/>
      <c r="EOS12" s="1434"/>
      <c r="EOT12" s="1434"/>
      <c r="EOU12" s="1434"/>
      <c r="EOV12" s="1434"/>
      <c r="EOW12" s="1434"/>
      <c r="EOX12" s="1434"/>
      <c r="EOY12" s="1434"/>
      <c r="EOZ12" s="1434"/>
      <c r="EPA12" s="1434"/>
      <c r="EPB12" s="1434"/>
      <c r="EPC12" s="1434"/>
      <c r="EPD12" s="1434"/>
      <c r="EPE12" s="1434"/>
      <c r="EPF12" s="1434"/>
      <c r="EPG12" s="1434"/>
      <c r="EPH12" s="1434"/>
      <c r="EPI12" s="1434"/>
      <c r="EPJ12" s="1434"/>
      <c r="EPK12" s="1434"/>
      <c r="EPL12" s="1434"/>
      <c r="EPM12" s="1434"/>
      <c r="EPN12" s="1434"/>
      <c r="EPO12" s="1434"/>
      <c r="EPP12" s="1434"/>
      <c r="EPQ12" s="1434"/>
      <c r="EPR12" s="1434"/>
      <c r="EPS12" s="1434"/>
      <c r="EPT12" s="1434"/>
      <c r="EPU12" s="1434"/>
      <c r="EPV12" s="1434"/>
      <c r="EPW12" s="1434"/>
      <c r="EPX12" s="1434"/>
      <c r="EPY12" s="1434"/>
      <c r="EPZ12" s="1434"/>
      <c r="EQA12" s="1434"/>
      <c r="EQB12" s="1434"/>
      <c r="EQC12" s="1434"/>
      <c r="EQD12" s="1434"/>
      <c r="EQE12" s="1434"/>
      <c r="EQF12" s="1434"/>
      <c r="EQG12" s="1434"/>
      <c r="EQH12" s="1434"/>
      <c r="EQI12" s="1434"/>
      <c r="EQJ12" s="1434"/>
      <c r="EQK12" s="1434"/>
      <c r="EQL12" s="1434"/>
      <c r="EQM12" s="1434"/>
      <c r="EQN12" s="1434"/>
      <c r="EQO12" s="1434"/>
      <c r="EQP12" s="1434"/>
      <c r="EQQ12" s="1434"/>
      <c r="EQR12" s="1434"/>
      <c r="EQS12" s="1434"/>
      <c r="EQT12" s="1434"/>
      <c r="EQU12" s="1434"/>
      <c r="EQV12" s="1434"/>
      <c r="EQW12" s="1434"/>
      <c r="EQX12" s="1434"/>
      <c r="EQY12" s="1434"/>
      <c r="EQZ12" s="1434"/>
      <c r="ERA12" s="1434"/>
      <c r="ERB12" s="1434"/>
      <c r="ERC12" s="1434"/>
      <c r="ERD12" s="1434"/>
      <c r="ERE12" s="1434"/>
      <c r="ERF12" s="1434"/>
      <c r="ERG12" s="1434"/>
      <c r="ERH12" s="1434"/>
      <c r="ERI12" s="1434"/>
      <c r="ERJ12" s="1434"/>
      <c r="ERK12" s="1434"/>
      <c r="ERL12" s="1434"/>
      <c r="ERM12" s="1434"/>
      <c r="ERN12" s="1434"/>
      <c r="ERO12" s="1434"/>
      <c r="ERP12" s="1434"/>
      <c r="ERQ12" s="1434"/>
      <c r="ERR12" s="1434"/>
      <c r="ERS12" s="1434"/>
      <c r="ERT12" s="1434"/>
      <c r="ERU12" s="1434"/>
      <c r="ERV12" s="1434"/>
      <c r="ERW12" s="1434"/>
      <c r="ERX12" s="1434"/>
      <c r="ERY12" s="1434"/>
      <c r="ERZ12" s="1434"/>
      <c r="ESA12" s="1434"/>
      <c r="ESB12" s="1434"/>
      <c r="ESC12" s="1434"/>
      <c r="ESD12" s="1434"/>
      <c r="ESE12" s="1434"/>
      <c r="ESF12" s="1434"/>
      <c r="ESG12" s="1434"/>
      <c r="ESH12" s="1434"/>
      <c r="ESI12" s="1434"/>
      <c r="ESJ12" s="1434"/>
      <c r="ESK12" s="1434"/>
      <c r="ESL12" s="1434"/>
      <c r="ESM12" s="1434"/>
      <c r="ESN12" s="1434"/>
      <c r="ESO12" s="1434"/>
      <c r="ESP12" s="1434"/>
      <c r="ESQ12" s="1434"/>
      <c r="ESR12" s="1434"/>
      <c r="ESS12" s="1434"/>
      <c r="EST12" s="1434"/>
      <c r="ESU12" s="1434"/>
      <c r="ESV12" s="1434"/>
      <c r="ESW12" s="1434"/>
      <c r="ESX12" s="1434"/>
      <c r="ESY12" s="1434"/>
      <c r="ESZ12" s="1434"/>
      <c r="ETA12" s="1434"/>
      <c r="ETB12" s="1434"/>
      <c r="ETC12" s="1434"/>
      <c r="ETD12" s="1434"/>
      <c r="ETE12" s="1434"/>
      <c r="ETF12" s="1434"/>
      <c r="ETG12" s="1434"/>
      <c r="ETH12" s="1434"/>
      <c r="ETI12" s="1434"/>
      <c r="ETJ12" s="1434"/>
      <c r="ETK12" s="1434"/>
      <c r="ETL12" s="1434"/>
      <c r="ETM12" s="1434"/>
      <c r="ETN12" s="1434"/>
      <c r="ETO12" s="1434"/>
      <c r="ETP12" s="1434"/>
      <c r="ETQ12" s="1434"/>
      <c r="ETR12" s="1434"/>
      <c r="ETS12" s="1434"/>
      <c r="ETT12" s="1434"/>
      <c r="ETU12" s="1434"/>
      <c r="ETV12" s="1434"/>
      <c r="ETW12" s="1434"/>
      <c r="ETX12" s="1434"/>
      <c r="ETY12" s="1434"/>
      <c r="ETZ12" s="1434"/>
      <c r="EUA12" s="1434"/>
      <c r="EUB12" s="1434"/>
      <c r="EUC12" s="1434"/>
      <c r="EUD12" s="1434"/>
      <c r="EUE12" s="1434"/>
      <c r="EUF12" s="1434"/>
      <c r="EUG12" s="1434"/>
      <c r="EUH12" s="1434"/>
      <c r="EUI12" s="1434"/>
      <c r="EUJ12" s="1434"/>
      <c r="EUK12" s="1434"/>
      <c r="EUL12" s="1434"/>
      <c r="EUM12" s="1434"/>
      <c r="EUN12" s="1434"/>
      <c r="EUO12" s="1434"/>
      <c r="EUP12" s="1434"/>
      <c r="EUQ12" s="1434"/>
      <c r="EUR12" s="1434"/>
      <c r="EUS12" s="1434"/>
      <c r="EUT12" s="1434"/>
      <c r="EUU12" s="1434"/>
      <c r="EUV12" s="1434"/>
      <c r="EUW12" s="1434"/>
      <c r="EUX12" s="1434"/>
      <c r="EUY12" s="1434"/>
      <c r="EUZ12" s="1434"/>
      <c r="EVA12" s="1434"/>
      <c r="EVB12" s="1434"/>
      <c r="EVC12" s="1434"/>
      <c r="EVD12" s="1434"/>
      <c r="EVE12" s="1434"/>
      <c r="EVF12" s="1434"/>
      <c r="EVG12" s="1434"/>
      <c r="EVH12" s="1434"/>
      <c r="EVI12" s="1434"/>
      <c r="EVJ12" s="1434"/>
      <c r="EVK12" s="1434"/>
      <c r="EVL12" s="1434"/>
      <c r="EVM12" s="1434"/>
      <c r="EVN12" s="1434"/>
      <c r="EVO12" s="1434"/>
      <c r="EVP12" s="1434"/>
      <c r="EVQ12" s="1434"/>
      <c r="EVR12" s="1434"/>
      <c r="EVS12" s="1434"/>
      <c r="EVT12" s="1434"/>
      <c r="EVU12" s="1434"/>
      <c r="EVV12" s="1434"/>
      <c r="EVW12" s="1434"/>
      <c r="EVX12" s="1434"/>
      <c r="EVY12" s="1434"/>
      <c r="EVZ12" s="1434"/>
      <c r="EWA12" s="1434"/>
      <c r="EWB12" s="1434"/>
      <c r="EWC12" s="1434"/>
      <c r="EWD12" s="1434"/>
      <c r="EWE12" s="1434"/>
      <c r="EWF12" s="1434"/>
      <c r="EWG12" s="1434"/>
      <c r="EWH12" s="1434"/>
      <c r="EWI12" s="1434"/>
      <c r="EWJ12" s="1434"/>
      <c r="EWK12" s="1434"/>
      <c r="EWL12" s="1434"/>
      <c r="EWM12" s="1434"/>
      <c r="EWN12" s="1434"/>
      <c r="EWO12" s="1434"/>
      <c r="EWP12" s="1434"/>
      <c r="EWQ12" s="1434"/>
      <c r="EWR12" s="1434"/>
      <c r="EWS12" s="1434"/>
      <c r="EWT12" s="1434"/>
      <c r="EWU12" s="1434"/>
      <c r="EWV12" s="1434"/>
      <c r="EWW12" s="1434"/>
      <c r="EWX12" s="1434"/>
      <c r="EWY12" s="1434"/>
      <c r="EWZ12" s="1434"/>
      <c r="EXA12" s="1434"/>
      <c r="EXB12" s="1434"/>
      <c r="EXC12" s="1434"/>
      <c r="EXD12" s="1434"/>
      <c r="EXE12" s="1434"/>
      <c r="EXF12" s="1434"/>
      <c r="EXG12" s="1434"/>
      <c r="EXH12" s="1434"/>
      <c r="EXI12" s="1434"/>
      <c r="EXJ12" s="1434"/>
      <c r="EXK12" s="1434"/>
      <c r="EXL12" s="1434"/>
      <c r="EXM12" s="1434"/>
      <c r="EXN12" s="1434"/>
      <c r="EXO12" s="1434"/>
      <c r="EXP12" s="1434"/>
      <c r="EXQ12" s="1434"/>
      <c r="EXR12" s="1434"/>
      <c r="EXS12" s="1434"/>
      <c r="EXT12" s="1434"/>
      <c r="EXU12" s="1434"/>
      <c r="EXV12" s="1434"/>
      <c r="EXW12" s="1434"/>
      <c r="EXX12" s="1434"/>
      <c r="EXY12" s="1434"/>
      <c r="EXZ12" s="1434"/>
      <c r="EYA12" s="1434"/>
      <c r="EYB12" s="1434"/>
      <c r="EYC12" s="1434"/>
      <c r="EYD12" s="1434"/>
      <c r="EYE12" s="1434"/>
      <c r="EYF12" s="1434"/>
      <c r="EYG12" s="1434"/>
      <c r="EYH12" s="1434"/>
      <c r="EYI12" s="1434"/>
      <c r="EYJ12" s="1434"/>
      <c r="EYK12" s="1434"/>
      <c r="EYL12" s="1434"/>
      <c r="EYM12" s="1434"/>
      <c r="EYN12" s="1434"/>
      <c r="EYO12" s="1434"/>
      <c r="EYP12" s="1434"/>
      <c r="EYQ12" s="1434"/>
      <c r="EYR12" s="1434"/>
      <c r="EYS12" s="1434"/>
      <c r="EYT12" s="1434"/>
      <c r="EYU12" s="1434"/>
      <c r="EYV12" s="1434"/>
      <c r="EYW12" s="1434"/>
      <c r="EYX12" s="1434"/>
      <c r="EYY12" s="1434"/>
      <c r="EYZ12" s="1434"/>
      <c r="EZA12" s="1434"/>
      <c r="EZB12" s="1434"/>
      <c r="EZC12" s="1434"/>
      <c r="EZD12" s="1434"/>
      <c r="EZE12" s="1434"/>
      <c r="EZF12" s="1434"/>
      <c r="EZG12" s="1434"/>
      <c r="EZH12" s="1434"/>
      <c r="EZI12" s="1434"/>
      <c r="EZJ12" s="1434"/>
      <c r="EZK12" s="1434"/>
      <c r="EZL12" s="1434"/>
      <c r="EZM12" s="1434"/>
      <c r="EZN12" s="1434"/>
      <c r="EZO12" s="1434"/>
      <c r="EZP12" s="1434"/>
      <c r="EZQ12" s="1434"/>
      <c r="EZR12" s="1434"/>
      <c r="EZS12" s="1434"/>
      <c r="EZT12" s="1434"/>
      <c r="EZU12" s="1434"/>
      <c r="EZV12" s="1434"/>
      <c r="EZW12" s="1434"/>
      <c r="EZX12" s="1434"/>
      <c r="EZY12" s="1434"/>
      <c r="EZZ12" s="1434"/>
      <c r="FAA12" s="1434"/>
      <c r="FAB12" s="1434"/>
      <c r="FAC12" s="1434"/>
      <c r="FAD12" s="1434"/>
      <c r="FAE12" s="1434"/>
      <c r="FAF12" s="1434"/>
      <c r="FAG12" s="1434"/>
      <c r="FAH12" s="1434"/>
      <c r="FAI12" s="1434"/>
      <c r="FAJ12" s="1434"/>
      <c r="FAK12" s="1434"/>
      <c r="FAL12" s="1434"/>
      <c r="FAM12" s="1434"/>
      <c r="FAN12" s="1434"/>
      <c r="FAO12" s="1434"/>
      <c r="FAP12" s="1434"/>
      <c r="FAQ12" s="1434"/>
      <c r="FAR12" s="1434"/>
      <c r="FAS12" s="1434"/>
      <c r="FAT12" s="1434"/>
      <c r="FAU12" s="1434"/>
      <c r="FAV12" s="1434"/>
      <c r="FAW12" s="1434"/>
      <c r="FAX12" s="1434"/>
      <c r="FAY12" s="1434"/>
      <c r="FAZ12" s="1434"/>
      <c r="FBA12" s="1434"/>
      <c r="FBB12" s="1434"/>
      <c r="FBC12" s="1434"/>
      <c r="FBD12" s="1434"/>
      <c r="FBE12" s="1434"/>
      <c r="FBF12" s="1434"/>
      <c r="FBG12" s="1434"/>
      <c r="FBH12" s="1434"/>
      <c r="FBI12" s="1434"/>
      <c r="FBJ12" s="1434"/>
      <c r="FBK12" s="1434"/>
      <c r="FBL12" s="1434"/>
      <c r="FBM12" s="1434"/>
      <c r="FBN12" s="1434"/>
      <c r="FBO12" s="1434"/>
      <c r="FBP12" s="1434"/>
      <c r="FBQ12" s="1434"/>
      <c r="FBR12" s="1434"/>
      <c r="FBS12" s="1434"/>
      <c r="FBT12" s="1434"/>
      <c r="FBU12" s="1434"/>
      <c r="FBV12" s="1434"/>
      <c r="FBW12" s="1434"/>
      <c r="FBX12" s="1434"/>
      <c r="FBY12" s="1434"/>
      <c r="FBZ12" s="1434"/>
      <c r="FCA12" s="1434"/>
      <c r="FCB12" s="1434"/>
      <c r="FCC12" s="1434"/>
      <c r="FCD12" s="1434"/>
      <c r="FCE12" s="1434"/>
      <c r="FCF12" s="1434"/>
      <c r="FCG12" s="1434"/>
      <c r="FCH12" s="1434"/>
      <c r="FCI12" s="1434"/>
      <c r="FCJ12" s="1434"/>
      <c r="FCK12" s="1434"/>
      <c r="FCL12" s="1434"/>
      <c r="FCM12" s="1434"/>
      <c r="FCN12" s="1434"/>
      <c r="FCO12" s="1434"/>
      <c r="FCP12" s="1434"/>
      <c r="FCQ12" s="1434"/>
      <c r="FCR12" s="1434"/>
      <c r="FCS12" s="1434"/>
      <c r="FCT12" s="1434"/>
      <c r="FCU12" s="1434"/>
      <c r="FCV12" s="1434"/>
      <c r="FCW12" s="1434"/>
      <c r="FCX12" s="1434"/>
      <c r="FCY12" s="1434"/>
      <c r="FCZ12" s="1434"/>
      <c r="FDA12" s="1434"/>
      <c r="FDB12" s="1434"/>
      <c r="FDC12" s="1434"/>
      <c r="FDD12" s="1434"/>
      <c r="FDE12" s="1434"/>
      <c r="FDF12" s="1434"/>
      <c r="FDG12" s="1434"/>
      <c r="FDH12" s="1434"/>
      <c r="FDI12" s="1434"/>
      <c r="FDJ12" s="1434"/>
      <c r="FDK12" s="1434"/>
      <c r="FDL12" s="1434"/>
      <c r="FDM12" s="1434"/>
      <c r="FDN12" s="1434"/>
      <c r="FDO12" s="1434"/>
      <c r="FDP12" s="1434"/>
      <c r="FDQ12" s="1434"/>
      <c r="FDR12" s="1434"/>
      <c r="FDS12" s="1434"/>
      <c r="FDT12" s="1434"/>
      <c r="FDU12" s="1434"/>
      <c r="FDV12" s="1434"/>
      <c r="FDW12" s="1434"/>
      <c r="FDX12" s="1434"/>
      <c r="FDY12" s="1434"/>
      <c r="FDZ12" s="1434"/>
      <c r="FEA12" s="1434"/>
      <c r="FEB12" s="1434"/>
      <c r="FEC12" s="1434"/>
      <c r="FED12" s="1434"/>
      <c r="FEE12" s="1434"/>
      <c r="FEF12" s="1434"/>
      <c r="FEG12" s="1434"/>
      <c r="FEH12" s="1434"/>
      <c r="FEI12" s="1434"/>
      <c r="FEJ12" s="1434"/>
      <c r="FEK12" s="1434"/>
      <c r="FEL12" s="1434"/>
      <c r="FEM12" s="1434"/>
      <c r="FEN12" s="1434"/>
      <c r="FEO12" s="1434"/>
      <c r="FEP12" s="1434"/>
      <c r="FEQ12" s="1434"/>
      <c r="FER12" s="1434"/>
      <c r="FES12" s="1434"/>
      <c r="FET12" s="1434"/>
      <c r="FEU12" s="1434"/>
      <c r="FEV12" s="1434"/>
      <c r="FEW12" s="1434"/>
      <c r="FEX12" s="1434"/>
      <c r="FEY12" s="1434"/>
      <c r="FEZ12" s="1434"/>
      <c r="FFA12" s="1434"/>
      <c r="FFB12" s="1434"/>
      <c r="FFC12" s="1434"/>
      <c r="FFD12" s="1434"/>
      <c r="FFE12" s="1434"/>
      <c r="FFF12" s="1434"/>
      <c r="FFG12" s="1434"/>
      <c r="FFH12" s="1434"/>
      <c r="FFI12" s="1434"/>
      <c r="FFJ12" s="1434"/>
      <c r="FFK12" s="1434"/>
      <c r="FFL12" s="1434"/>
      <c r="FFM12" s="1434"/>
      <c r="FFN12" s="1434"/>
      <c r="FFO12" s="1434"/>
      <c r="FFP12" s="1434"/>
      <c r="FFQ12" s="1434"/>
      <c r="FFR12" s="1434"/>
      <c r="FFS12" s="1434"/>
      <c r="FFT12" s="1434"/>
      <c r="FFU12" s="1434"/>
      <c r="FFV12" s="1434"/>
      <c r="FFW12" s="1434"/>
      <c r="FFX12" s="1434"/>
      <c r="FFY12" s="1434"/>
      <c r="FFZ12" s="1434"/>
      <c r="FGA12" s="1434"/>
      <c r="FGB12" s="1434"/>
      <c r="FGC12" s="1434"/>
      <c r="FGD12" s="1434"/>
      <c r="FGE12" s="1434"/>
      <c r="FGF12" s="1434"/>
      <c r="FGG12" s="1434"/>
      <c r="FGH12" s="1434"/>
      <c r="FGI12" s="1434"/>
      <c r="FGJ12" s="1434"/>
      <c r="FGK12" s="1434"/>
      <c r="FGL12" s="1434"/>
      <c r="FGM12" s="1434"/>
      <c r="FGN12" s="1434"/>
      <c r="FGO12" s="1434"/>
      <c r="FGP12" s="1434"/>
      <c r="FGQ12" s="1434"/>
      <c r="FGR12" s="1434"/>
      <c r="FGS12" s="1434"/>
      <c r="FGT12" s="1434"/>
      <c r="FGU12" s="1434"/>
      <c r="FGV12" s="1434"/>
      <c r="FGW12" s="1434"/>
      <c r="FGX12" s="1434"/>
      <c r="FGY12" s="1434"/>
      <c r="FGZ12" s="1434"/>
      <c r="FHA12" s="1434"/>
      <c r="FHB12" s="1434"/>
      <c r="FHC12" s="1434"/>
      <c r="FHD12" s="1434"/>
      <c r="FHE12" s="1434"/>
      <c r="FHF12" s="1434"/>
      <c r="FHG12" s="1434"/>
      <c r="FHH12" s="1434"/>
      <c r="FHI12" s="1434"/>
      <c r="FHJ12" s="1434"/>
      <c r="FHK12" s="1434"/>
      <c r="FHL12" s="1434"/>
      <c r="FHM12" s="1434"/>
      <c r="FHN12" s="1434"/>
      <c r="FHO12" s="1434"/>
      <c r="FHP12" s="1434"/>
      <c r="FHQ12" s="1434"/>
      <c r="FHR12" s="1434"/>
      <c r="FHS12" s="1434"/>
      <c r="FHT12" s="1434"/>
      <c r="FHU12" s="1434"/>
      <c r="FHV12" s="1434"/>
      <c r="FHW12" s="1434"/>
      <c r="FHX12" s="1434"/>
      <c r="FHY12" s="1434"/>
      <c r="FHZ12" s="1434"/>
      <c r="FIA12" s="1434"/>
      <c r="FIB12" s="1434"/>
      <c r="FIC12" s="1434"/>
      <c r="FID12" s="1434"/>
      <c r="FIE12" s="1434"/>
      <c r="FIF12" s="1434"/>
      <c r="FIG12" s="1434"/>
      <c r="FIH12" s="1434"/>
      <c r="FII12" s="1434"/>
      <c r="FIJ12" s="1434"/>
      <c r="FIK12" s="1434"/>
      <c r="FIL12" s="1434"/>
      <c r="FIM12" s="1434"/>
      <c r="FIN12" s="1434"/>
      <c r="FIO12" s="1434"/>
      <c r="FIP12" s="1434"/>
      <c r="FIQ12" s="1434"/>
      <c r="FIR12" s="1434"/>
      <c r="FIS12" s="1434"/>
      <c r="FIT12" s="1434"/>
      <c r="FIU12" s="1434"/>
      <c r="FIV12" s="1434"/>
      <c r="FIW12" s="1434"/>
      <c r="FIX12" s="1434"/>
      <c r="FIY12" s="1434"/>
      <c r="FIZ12" s="1434"/>
      <c r="FJA12" s="1434"/>
      <c r="FJB12" s="1434"/>
      <c r="FJC12" s="1434"/>
      <c r="FJD12" s="1434"/>
      <c r="FJE12" s="1434"/>
      <c r="FJF12" s="1434"/>
      <c r="FJG12" s="1434"/>
      <c r="FJH12" s="1434"/>
      <c r="FJI12" s="1434"/>
      <c r="FJJ12" s="1434"/>
      <c r="FJK12" s="1434"/>
      <c r="FJL12" s="1434"/>
      <c r="FJM12" s="1434"/>
      <c r="FJN12" s="1434"/>
      <c r="FJO12" s="1434"/>
      <c r="FJP12" s="1434"/>
      <c r="FJQ12" s="1434"/>
      <c r="FJR12" s="1434"/>
      <c r="FJS12" s="1434"/>
      <c r="FJT12" s="1434"/>
      <c r="FJU12" s="1434"/>
      <c r="FJV12" s="1434"/>
      <c r="FJW12" s="1434"/>
      <c r="FJX12" s="1434"/>
      <c r="FJY12" s="1434"/>
      <c r="FJZ12" s="1434"/>
      <c r="FKA12" s="1434"/>
      <c r="FKB12" s="1434"/>
      <c r="FKC12" s="1434"/>
      <c r="FKD12" s="1434"/>
      <c r="FKE12" s="1434"/>
      <c r="FKF12" s="1434"/>
      <c r="FKG12" s="1434"/>
      <c r="FKH12" s="1434"/>
      <c r="FKI12" s="1434"/>
      <c r="FKJ12" s="1434"/>
      <c r="FKK12" s="1434"/>
      <c r="FKL12" s="1434"/>
      <c r="FKM12" s="1434"/>
      <c r="FKN12" s="1434"/>
      <c r="FKO12" s="1434"/>
      <c r="FKP12" s="1434"/>
      <c r="FKQ12" s="1434"/>
      <c r="FKR12" s="1434"/>
      <c r="FKS12" s="1434"/>
      <c r="FKT12" s="1434"/>
      <c r="FKU12" s="1434"/>
      <c r="FKV12" s="1434"/>
      <c r="FKW12" s="1434"/>
      <c r="FKX12" s="1434"/>
      <c r="FKY12" s="1434"/>
      <c r="FKZ12" s="1434"/>
      <c r="FLA12" s="1434"/>
      <c r="FLB12" s="1434"/>
      <c r="FLC12" s="1434"/>
      <c r="FLD12" s="1434"/>
      <c r="FLE12" s="1434"/>
      <c r="FLF12" s="1434"/>
      <c r="FLG12" s="1434"/>
      <c r="FLH12" s="1434"/>
      <c r="FLI12" s="1434"/>
      <c r="FLJ12" s="1434"/>
      <c r="FLK12" s="1434"/>
      <c r="FLL12" s="1434"/>
      <c r="FLM12" s="1434"/>
      <c r="FLN12" s="1434"/>
      <c r="FLO12" s="1434"/>
      <c r="FLP12" s="1434"/>
      <c r="FLQ12" s="1434"/>
      <c r="FLR12" s="1434"/>
      <c r="FLS12" s="1434"/>
      <c r="FLT12" s="1434"/>
      <c r="FLU12" s="1434"/>
      <c r="FLV12" s="1434"/>
      <c r="FLW12" s="1434"/>
      <c r="FLX12" s="1434"/>
      <c r="FLY12" s="1434"/>
      <c r="FLZ12" s="1434"/>
      <c r="FMA12" s="1434"/>
      <c r="FMB12" s="1434"/>
      <c r="FMC12" s="1434"/>
      <c r="FMD12" s="1434"/>
      <c r="FME12" s="1434"/>
      <c r="FMF12" s="1434"/>
      <c r="FMG12" s="1434"/>
      <c r="FMH12" s="1434"/>
      <c r="FMI12" s="1434"/>
      <c r="FMJ12" s="1434"/>
      <c r="FMK12" s="1434"/>
      <c r="FML12" s="1434"/>
      <c r="FMM12" s="1434"/>
      <c r="FMN12" s="1434"/>
      <c r="FMO12" s="1434"/>
      <c r="FMP12" s="1434"/>
      <c r="FMQ12" s="1434"/>
      <c r="FMR12" s="1434"/>
      <c r="FMS12" s="1434"/>
      <c r="FMT12" s="1434"/>
      <c r="FMU12" s="1434"/>
      <c r="FMV12" s="1434"/>
      <c r="FMW12" s="1434"/>
      <c r="FMX12" s="1434"/>
      <c r="FMY12" s="1434"/>
      <c r="FMZ12" s="1434"/>
      <c r="FNA12" s="1434"/>
      <c r="FNB12" s="1434"/>
      <c r="FNC12" s="1434"/>
      <c r="FND12" s="1434"/>
      <c r="FNE12" s="1434"/>
      <c r="FNF12" s="1434"/>
      <c r="FNG12" s="1434"/>
      <c r="FNH12" s="1434"/>
      <c r="FNI12" s="1434"/>
      <c r="FNJ12" s="1434"/>
      <c r="FNK12" s="1434"/>
      <c r="FNL12" s="1434"/>
      <c r="FNM12" s="1434"/>
      <c r="FNN12" s="1434"/>
      <c r="FNO12" s="1434"/>
      <c r="FNP12" s="1434"/>
      <c r="FNQ12" s="1434"/>
      <c r="FNR12" s="1434"/>
      <c r="FNS12" s="1434"/>
      <c r="FNT12" s="1434"/>
      <c r="FNU12" s="1434"/>
      <c r="FNV12" s="1434"/>
      <c r="FNW12" s="1434"/>
      <c r="FNX12" s="1434"/>
      <c r="FNY12" s="1434"/>
      <c r="FNZ12" s="1434"/>
      <c r="FOA12" s="1434"/>
      <c r="FOB12" s="1434"/>
      <c r="FOC12" s="1434"/>
      <c r="FOD12" s="1434"/>
      <c r="FOE12" s="1434"/>
      <c r="FOF12" s="1434"/>
      <c r="FOG12" s="1434"/>
      <c r="FOH12" s="1434"/>
      <c r="FOI12" s="1434"/>
      <c r="FOJ12" s="1434"/>
      <c r="FOK12" s="1434"/>
      <c r="FOL12" s="1434"/>
      <c r="FOM12" s="1434"/>
      <c r="FON12" s="1434"/>
      <c r="FOO12" s="1434"/>
      <c r="FOP12" s="1434"/>
      <c r="FOQ12" s="1434"/>
      <c r="FOR12" s="1434"/>
      <c r="FOS12" s="1434"/>
      <c r="FOT12" s="1434"/>
      <c r="FOU12" s="1434"/>
      <c r="FOV12" s="1434"/>
      <c r="FOW12" s="1434"/>
      <c r="FOX12" s="1434"/>
      <c r="FOY12" s="1434"/>
      <c r="FOZ12" s="1434"/>
      <c r="FPA12" s="1434"/>
      <c r="FPB12" s="1434"/>
      <c r="FPC12" s="1434"/>
      <c r="FPD12" s="1434"/>
      <c r="FPE12" s="1434"/>
      <c r="FPF12" s="1434"/>
      <c r="FPG12" s="1434"/>
      <c r="FPH12" s="1434"/>
      <c r="FPI12" s="1434"/>
      <c r="FPJ12" s="1434"/>
      <c r="FPK12" s="1434"/>
      <c r="FPL12" s="1434"/>
      <c r="FPM12" s="1434"/>
      <c r="FPN12" s="1434"/>
      <c r="FPO12" s="1434"/>
      <c r="FPP12" s="1434"/>
      <c r="FPQ12" s="1434"/>
      <c r="FPR12" s="1434"/>
      <c r="FPS12" s="1434"/>
      <c r="FPT12" s="1434"/>
      <c r="FPU12" s="1434"/>
      <c r="FPV12" s="1434"/>
      <c r="FPW12" s="1434"/>
      <c r="FPX12" s="1434"/>
      <c r="FPY12" s="1434"/>
      <c r="FPZ12" s="1434"/>
      <c r="FQA12" s="1434"/>
      <c r="FQB12" s="1434"/>
      <c r="FQC12" s="1434"/>
      <c r="FQD12" s="1434"/>
      <c r="FQE12" s="1434"/>
      <c r="FQF12" s="1434"/>
      <c r="FQG12" s="1434"/>
      <c r="FQH12" s="1434"/>
      <c r="FQI12" s="1434"/>
      <c r="FQJ12" s="1434"/>
      <c r="FQK12" s="1434"/>
      <c r="FQL12" s="1434"/>
      <c r="FQM12" s="1434"/>
      <c r="FQN12" s="1434"/>
      <c r="FQO12" s="1434"/>
      <c r="FQP12" s="1434"/>
      <c r="FQQ12" s="1434"/>
      <c r="FQR12" s="1434"/>
      <c r="FQS12" s="1434"/>
      <c r="FQT12" s="1434"/>
      <c r="FQU12" s="1434"/>
      <c r="FQV12" s="1434"/>
      <c r="FQW12" s="1434"/>
      <c r="FQX12" s="1434"/>
      <c r="FQY12" s="1434"/>
      <c r="FQZ12" s="1434"/>
      <c r="FRA12" s="1434"/>
      <c r="FRB12" s="1434"/>
      <c r="FRC12" s="1434"/>
      <c r="FRD12" s="1434"/>
      <c r="FRE12" s="1434"/>
      <c r="FRF12" s="1434"/>
      <c r="FRG12" s="1434"/>
      <c r="FRH12" s="1434"/>
      <c r="FRI12" s="1434"/>
      <c r="FRJ12" s="1434"/>
      <c r="FRK12" s="1434"/>
      <c r="FRL12" s="1434"/>
      <c r="FRM12" s="1434"/>
      <c r="FRN12" s="1434"/>
      <c r="FRO12" s="1434"/>
      <c r="FRP12" s="1434"/>
      <c r="FRQ12" s="1434"/>
      <c r="FRR12" s="1434"/>
      <c r="FRS12" s="1434"/>
      <c r="FRT12" s="1434"/>
      <c r="FRU12" s="1434"/>
      <c r="FRV12" s="1434"/>
      <c r="FRW12" s="1434"/>
      <c r="FRX12" s="1434"/>
      <c r="FRY12" s="1434"/>
      <c r="FRZ12" s="1434"/>
      <c r="FSA12" s="1434"/>
      <c r="FSB12" s="1434"/>
      <c r="FSC12" s="1434"/>
      <c r="FSD12" s="1434"/>
      <c r="FSE12" s="1434"/>
      <c r="FSF12" s="1434"/>
      <c r="FSG12" s="1434"/>
      <c r="FSH12" s="1434"/>
      <c r="FSI12" s="1434"/>
      <c r="FSJ12" s="1434"/>
      <c r="FSK12" s="1434"/>
      <c r="FSL12" s="1434"/>
      <c r="FSM12" s="1434"/>
      <c r="FSN12" s="1434"/>
      <c r="FSO12" s="1434"/>
      <c r="FSP12" s="1434"/>
      <c r="FSQ12" s="1434"/>
      <c r="FSR12" s="1434"/>
      <c r="FSS12" s="1434"/>
      <c r="FST12" s="1434"/>
      <c r="FSU12" s="1434"/>
      <c r="FSV12" s="1434"/>
      <c r="FSW12" s="1434"/>
      <c r="FSX12" s="1434"/>
      <c r="FSY12" s="1434"/>
      <c r="FSZ12" s="1434"/>
      <c r="FTA12" s="1434"/>
      <c r="FTB12" s="1434"/>
      <c r="FTC12" s="1434"/>
      <c r="FTD12" s="1434"/>
      <c r="FTE12" s="1434"/>
      <c r="FTF12" s="1434"/>
      <c r="FTG12" s="1434"/>
      <c r="FTH12" s="1434"/>
      <c r="FTI12" s="1434"/>
      <c r="FTJ12" s="1434"/>
      <c r="FTK12" s="1434"/>
      <c r="FTL12" s="1434"/>
      <c r="FTM12" s="1434"/>
      <c r="FTN12" s="1434"/>
      <c r="FTO12" s="1434"/>
      <c r="FTP12" s="1434"/>
      <c r="FTQ12" s="1434"/>
      <c r="FTR12" s="1434"/>
      <c r="FTS12" s="1434"/>
      <c r="FTT12" s="1434"/>
      <c r="FTU12" s="1434"/>
      <c r="FTV12" s="1434"/>
      <c r="FTW12" s="1434"/>
      <c r="FTX12" s="1434"/>
      <c r="FTY12" s="1434"/>
      <c r="FTZ12" s="1434"/>
      <c r="FUA12" s="1434"/>
      <c r="FUB12" s="1434"/>
      <c r="FUC12" s="1434"/>
      <c r="FUD12" s="1434"/>
      <c r="FUE12" s="1434"/>
      <c r="FUF12" s="1434"/>
      <c r="FUG12" s="1434"/>
      <c r="FUH12" s="1434"/>
      <c r="FUI12" s="1434"/>
      <c r="FUJ12" s="1434"/>
      <c r="FUK12" s="1434"/>
      <c r="FUL12" s="1434"/>
      <c r="FUM12" s="1434"/>
      <c r="FUN12" s="1434"/>
      <c r="FUO12" s="1434"/>
      <c r="FUP12" s="1434"/>
      <c r="FUQ12" s="1434"/>
      <c r="FUR12" s="1434"/>
      <c r="FUS12" s="1434"/>
      <c r="FUT12" s="1434"/>
      <c r="FUU12" s="1434"/>
      <c r="FUV12" s="1434"/>
      <c r="FUW12" s="1434"/>
      <c r="FUX12" s="1434"/>
      <c r="FUY12" s="1434"/>
      <c r="FUZ12" s="1434"/>
      <c r="FVA12" s="1434"/>
      <c r="FVB12" s="1434"/>
      <c r="FVC12" s="1434"/>
      <c r="FVD12" s="1434"/>
      <c r="FVE12" s="1434"/>
      <c r="FVF12" s="1434"/>
      <c r="FVG12" s="1434"/>
      <c r="FVH12" s="1434"/>
      <c r="FVI12" s="1434"/>
      <c r="FVJ12" s="1434"/>
      <c r="FVK12" s="1434"/>
      <c r="FVL12" s="1434"/>
      <c r="FVM12" s="1434"/>
      <c r="FVN12" s="1434"/>
      <c r="FVO12" s="1434"/>
      <c r="FVP12" s="1434"/>
      <c r="FVQ12" s="1434"/>
      <c r="FVR12" s="1434"/>
      <c r="FVS12" s="1434"/>
      <c r="FVT12" s="1434"/>
      <c r="FVU12" s="1434"/>
      <c r="FVV12" s="1434"/>
      <c r="FVW12" s="1434"/>
      <c r="FVX12" s="1434"/>
      <c r="FVY12" s="1434"/>
      <c r="FVZ12" s="1434"/>
      <c r="FWA12" s="1434"/>
      <c r="FWB12" s="1434"/>
      <c r="FWC12" s="1434"/>
      <c r="FWD12" s="1434"/>
      <c r="FWE12" s="1434"/>
      <c r="FWF12" s="1434"/>
      <c r="FWG12" s="1434"/>
      <c r="FWH12" s="1434"/>
      <c r="FWI12" s="1434"/>
      <c r="FWJ12" s="1434"/>
      <c r="FWK12" s="1434"/>
      <c r="FWL12" s="1434"/>
      <c r="FWM12" s="1434"/>
      <c r="FWN12" s="1434"/>
      <c r="FWO12" s="1434"/>
      <c r="FWP12" s="1434"/>
      <c r="FWQ12" s="1434"/>
      <c r="FWR12" s="1434"/>
      <c r="FWS12" s="1434"/>
      <c r="FWT12" s="1434"/>
      <c r="FWU12" s="1434"/>
      <c r="FWV12" s="1434"/>
      <c r="FWW12" s="1434"/>
      <c r="FWX12" s="1434"/>
      <c r="FWY12" s="1434"/>
      <c r="FWZ12" s="1434"/>
      <c r="FXA12" s="1434"/>
      <c r="FXB12" s="1434"/>
      <c r="FXC12" s="1434"/>
      <c r="FXD12" s="1434"/>
      <c r="FXE12" s="1434"/>
      <c r="FXF12" s="1434"/>
      <c r="FXG12" s="1434"/>
      <c r="FXH12" s="1434"/>
      <c r="FXI12" s="1434"/>
      <c r="FXJ12" s="1434"/>
      <c r="FXK12" s="1434"/>
      <c r="FXL12" s="1434"/>
      <c r="FXM12" s="1434"/>
      <c r="FXN12" s="1434"/>
      <c r="FXO12" s="1434"/>
      <c r="FXP12" s="1434"/>
      <c r="FXQ12" s="1434"/>
      <c r="FXR12" s="1434"/>
      <c r="FXS12" s="1434"/>
      <c r="FXT12" s="1434"/>
      <c r="FXU12" s="1434"/>
      <c r="FXV12" s="1434"/>
      <c r="FXW12" s="1434"/>
      <c r="FXX12" s="1434"/>
      <c r="FXY12" s="1434"/>
      <c r="FXZ12" s="1434"/>
      <c r="FYA12" s="1434"/>
      <c r="FYB12" s="1434"/>
      <c r="FYC12" s="1434"/>
      <c r="FYD12" s="1434"/>
      <c r="FYE12" s="1434"/>
      <c r="FYF12" s="1434"/>
      <c r="FYG12" s="1434"/>
      <c r="FYH12" s="1434"/>
      <c r="FYI12" s="1434"/>
      <c r="FYJ12" s="1434"/>
      <c r="FYK12" s="1434"/>
      <c r="FYL12" s="1434"/>
      <c r="FYM12" s="1434"/>
      <c r="FYN12" s="1434"/>
      <c r="FYO12" s="1434"/>
      <c r="FYP12" s="1434"/>
      <c r="FYQ12" s="1434"/>
      <c r="FYR12" s="1434"/>
      <c r="FYS12" s="1434"/>
      <c r="FYT12" s="1434"/>
      <c r="FYU12" s="1434"/>
      <c r="FYV12" s="1434"/>
      <c r="FYW12" s="1434"/>
      <c r="FYX12" s="1434"/>
      <c r="FYY12" s="1434"/>
      <c r="FYZ12" s="1434"/>
      <c r="FZA12" s="1434"/>
      <c r="FZB12" s="1434"/>
      <c r="FZC12" s="1434"/>
      <c r="FZD12" s="1434"/>
      <c r="FZE12" s="1434"/>
      <c r="FZF12" s="1434"/>
      <c r="FZG12" s="1434"/>
      <c r="FZH12" s="1434"/>
      <c r="FZI12" s="1434"/>
      <c r="FZJ12" s="1434"/>
      <c r="FZK12" s="1434"/>
      <c r="FZL12" s="1434"/>
      <c r="FZM12" s="1434"/>
      <c r="FZN12" s="1434"/>
      <c r="FZO12" s="1434"/>
      <c r="FZP12" s="1434"/>
      <c r="FZQ12" s="1434"/>
      <c r="FZR12" s="1434"/>
      <c r="FZS12" s="1434"/>
      <c r="FZT12" s="1434"/>
      <c r="FZU12" s="1434"/>
      <c r="FZV12" s="1434"/>
      <c r="FZW12" s="1434"/>
      <c r="FZX12" s="1434"/>
      <c r="FZY12" s="1434"/>
      <c r="FZZ12" s="1434"/>
      <c r="GAA12" s="1434"/>
      <c r="GAB12" s="1434"/>
      <c r="GAC12" s="1434"/>
      <c r="GAD12" s="1434"/>
      <c r="GAE12" s="1434"/>
      <c r="GAF12" s="1434"/>
      <c r="GAG12" s="1434"/>
      <c r="GAH12" s="1434"/>
      <c r="GAI12" s="1434"/>
      <c r="GAJ12" s="1434"/>
      <c r="GAK12" s="1434"/>
      <c r="GAL12" s="1434"/>
      <c r="GAM12" s="1434"/>
      <c r="GAN12" s="1434"/>
      <c r="GAO12" s="1434"/>
      <c r="GAP12" s="1434"/>
      <c r="GAQ12" s="1434"/>
      <c r="GAR12" s="1434"/>
      <c r="GAS12" s="1434"/>
      <c r="GAT12" s="1434"/>
      <c r="GAU12" s="1434"/>
      <c r="GAV12" s="1434"/>
      <c r="GAW12" s="1434"/>
      <c r="GAX12" s="1434"/>
      <c r="GAY12" s="1434"/>
      <c r="GAZ12" s="1434"/>
      <c r="GBA12" s="1434"/>
      <c r="GBB12" s="1434"/>
      <c r="GBC12" s="1434"/>
      <c r="GBD12" s="1434"/>
      <c r="GBE12" s="1434"/>
      <c r="GBF12" s="1434"/>
      <c r="GBG12" s="1434"/>
      <c r="GBH12" s="1434"/>
      <c r="GBI12" s="1434"/>
      <c r="GBJ12" s="1434"/>
      <c r="GBK12" s="1434"/>
      <c r="GBL12" s="1434"/>
      <c r="GBM12" s="1434"/>
      <c r="GBN12" s="1434"/>
      <c r="GBO12" s="1434"/>
      <c r="GBP12" s="1434"/>
      <c r="GBQ12" s="1434"/>
      <c r="GBR12" s="1434"/>
      <c r="GBS12" s="1434"/>
      <c r="GBT12" s="1434"/>
      <c r="GBU12" s="1434"/>
      <c r="GBV12" s="1434"/>
      <c r="GBW12" s="1434"/>
      <c r="GBX12" s="1434"/>
      <c r="GBY12" s="1434"/>
      <c r="GBZ12" s="1434"/>
      <c r="GCA12" s="1434"/>
      <c r="GCB12" s="1434"/>
      <c r="GCC12" s="1434"/>
      <c r="GCD12" s="1434"/>
      <c r="GCE12" s="1434"/>
      <c r="GCF12" s="1434"/>
      <c r="GCG12" s="1434"/>
      <c r="GCH12" s="1434"/>
      <c r="GCI12" s="1434"/>
      <c r="GCJ12" s="1434"/>
      <c r="GCK12" s="1434"/>
      <c r="GCL12" s="1434"/>
      <c r="GCM12" s="1434"/>
      <c r="GCN12" s="1434"/>
      <c r="GCO12" s="1434"/>
      <c r="GCP12" s="1434"/>
      <c r="GCQ12" s="1434"/>
      <c r="GCR12" s="1434"/>
      <c r="GCS12" s="1434"/>
      <c r="GCT12" s="1434"/>
      <c r="GCU12" s="1434"/>
      <c r="GCV12" s="1434"/>
      <c r="GCW12" s="1434"/>
      <c r="GCX12" s="1434"/>
      <c r="GCY12" s="1434"/>
      <c r="GCZ12" s="1434"/>
      <c r="GDA12" s="1434"/>
      <c r="GDB12" s="1434"/>
      <c r="GDC12" s="1434"/>
      <c r="GDD12" s="1434"/>
      <c r="GDE12" s="1434"/>
      <c r="GDF12" s="1434"/>
      <c r="GDG12" s="1434"/>
      <c r="GDH12" s="1434"/>
      <c r="GDI12" s="1434"/>
      <c r="GDJ12" s="1434"/>
      <c r="GDK12" s="1434"/>
      <c r="GDL12" s="1434"/>
      <c r="GDM12" s="1434"/>
      <c r="GDN12" s="1434"/>
      <c r="GDO12" s="1434"/>
      <c r="GDP12" s="1434"/>
      <c r="GDQ12" s="1434"/>
      <c r="GDR12" s="1434"/>
      <c r="GDS12" s="1434"/>
      <c r="GDT12" s="1434"/>
      <c r="GDU12" s="1434"/>
      <c r="GDV12" s="1434"/>
      <c r="GDW12" s="1434"/>
      <c r="GDX12" s="1434"/>
      <c r="GDY12" s="1434"/>
      <c r="GDZ12" s="1434"/>
      <c r="GEA12" s="1434"/>
      <c r="GEB12" s="1434"/>
      <c r="GEC12" s="1434"/>
      <c r="GED12" s="1434"/>
      <c r="GEE12" s="1434"/>
      <c r="GEF12" s="1434"/>
      <c r="GEG12" s="1434"/>
      <c r="GEH12" s="1434"/>
      <c r="GEI12" s="1434"/>
      <c r="GEJ12" s="1434"/>
      <c r="GEK12" s="1434"/>
      <c r="GEL12" s="1434"/>
      <c r="GEM12" s="1434"/>
      <c r="GEN12" s="1434"/>
      <c r="GEO12" s="1434"/>
      <c r="GEP12" s="1434"/>
      <c r="GEQ12" s="1434"/>
      <c r="GER12" s="1434"/>
      <c r="GES12" s="1434"/>
      <c r="GET12" s="1434"/>
      <c r="GEU12" s="1434"/>
      <c r="GEV12" s="1434"/>
      <c r="GEW12" s="1434"/>
      <c r="GEX12" s="1434"/>
      <c r="GEY12" s="1434"/>
      <c r="GEZ12" s="1434"/>
      <c r="GFA12" s="1434"/>
      <c r="GFB12" s="1434"/>
      <c r="GFC12" s="1434"/>
      <c r="GFD12" s="1434"/>
      <c r="GFE12" s="1434"/>
      <c r="GFF12" s="1434"/>
      <c r="GFG12" s="1434"/>
      <c r="GFH12" s="1434"/>
      <c r="GFI12" s="1434"/>
      <c r="GFJ12" s="1434"/>
      <c r="GFK12" s="1434"/>
      <c r="GFL12" s="1434"/>
      <c r="GFM12" s="1434"/>
      <c r="GFN12" s="1434"/>
      <c r="GFO12" s="1434"/>
      <c r="GFP12" s="1434"/>
      <c r="GFQ12" s="1434"/>
      <c r="GFR12" s="1434"/>
      <c r="GFS12" s="1434"/>
      <c r="GFT12" s="1434"/>
      <c r="GFU12" s="1434"/>
      <c r="GFV12" s="1434"/>
      <c r="GFW12" s="1434"/>
      <c r="GFX12" s="1434"/>
      <c r="GFY12" s="1434"/>
      <c r="GFZ12" s="1434"/>
      <c r="GGA12" s="1434"/>
      <c r="GGB12" s="1434"/>
      <c r="GGC12" s="1434"/>
      <c r="GGD12" s="1434"/>
      <c r="GGE12" s="1434"/>
      <c r="GGF12" s="1434"/>
      <c r="GGG12" s="1434"/>
      <c r="GGH12" s="1434"/>
      <c r="GGI12" s="1434"/>
      <c r="GGJ12" s="1434"/>
      <c r="GGK12" s="1434"/>
      <c r="GGL12" s="1434"/>
      <c r="GGM12" s="1434"/>
      <c r="GGN12" s="1434"/>
      <c r="GGO12" s="1434"/>
      <c r="GGP12" s="1434"/>
      <c r="GGQ12" s="1434"/>
      <c r="GGR12" s="1434"/>
      <c r="GGS12" s="1434"/>
      <c r="GGT12" s="1434"/>
      <c r="GGU12" s="1434"/>
      <c r="GGV12" s="1434"/>
      <c r="GGW12" s="1434"/>
      <c r="GGX12" s="1434"/>
      <c r="GGY12" s="1434"/>
      <c r="GGZ12" s="1434"/>
      <c r="GHA12" s="1434"/>
      <c r="GHB12" s="1434"/>
      <c r="GHC12" s="1434"/>
      <c r="GHD12" s="1434"/>
      <c r="GHE12" s="1434"/>
      <c r="GHF12" s="1434"/>
      <c r="GHG12" s="1434"/>
      <c r="GHH12" s="1434"/>
      <c r="GHI12" s="1434"/>
      <c r="GHJ12" s="1434"/>
      <c r="GHK12" s="1434"/>
      <c r="GHL12" s="1434"/>
      <c r="GHM12" s="1434"/>
      <c r="GHN12" s="1434"/>
      <c r="GHO12" s="1434"/>
      <c r="GHP12" s="1434"/>
      <c r="GHQ12" s="1434"/>
      <c r="GHR12" s="1434"/>
      <c r="GHS12" s="1434"/>
      <c r="GHT12" s="1434"/>
      <c r="GHU12" s="1434"/>
      <c r="GHV12" s="1434"/>
      <c r="GHW12" s="1434"/>
      <c r="GHX12" s="1434"/>
      <c r="GHY12" s="1434"/>
      <c r="GHZ12" s="1434"/>
      <c r="GIA12" s="1434"/>
      <c r="GIB12" s="1434"/>
      <c r="GIC12" s="1434"/>
      <c r="GID12" s="1434"/>
      <c r="GIE12" s="1434"/>
      <c r="GIF12" s="1434"/>
      <c r="GIG12" s="1434"/>
      <c r="GIH12" s="1434"/>
      <c r="GII12" s="1434"/>
      <c r="GIJ12" s="1434"/>
      <c r="GIK12" s="1434"/>
      <c r="GIL12" s="1434"/>
      <c r="GIM12" s="1434"/>
      <c r="GIN12" s="1434"/>
      <c r="GIO12" s="1434"/>
      <c r="GIP12" s="1434"/>
      <c r="GIQ12" s="1434"/>
      <c r="GIR12" s="1434"/>
      <c r="GIS12" s="1434"/>
      <c r="GIT12" s="1434"/>
      <c r="GIU12" s="1434"/>
      <c r="GIV12" s="1434"/>
      <c r="GIW12" s="1434"/>
      <c r="GIX12" s="1434"/>
      <c r="GIY12" s="1434"/>
      <c r="GIZ12" s="1434"/>
      <c r="GJA12" s="1434"/>
      <c r="GJB12" s="1434"/>
      <c r="GJC12" s="1434"/>
      <c r="GJD12" s="1434"/>
      <c r="GJE12" s="1434"/>
      <c r="GJF12" s="1434"/>
      <c r="GJG12" s="1434"/>
      <c r="GJH12" s="1434"/>
      <c r="GJI12" s="1434"/>
      <c r="GJJ12" s="1434"/>
      <c r="GJK12" s="1434"/>
      <c r="GJL12" s="1434"/>
      <c r="GJM12" s="1434"/>
      <c r="GJN12" s="1434"/>
      <c r="GJO12" s="1434"/>
      <c r="GJP12" s="1434"/>
      <c r="GJQ12" s="1434"/>
      <c r="GJR12" s="1434"/>
      <c r="GJS12" s="1434"/>
      <c r="GJT12" s="1434"/>
      <c r="GJU12" s="1434"/>
      <c r="GJV12" s="1434"/>
      <c r="GJW12" s="1434"/>
      <c r="GJX12" s="1434"/>
      <c r="GJY12" s="1434"/>
      <c r="GJZ12" s="1434"/>
      <c r="GKA12" s="1434"/>
      <c r="GKB12" s="1434"/>
      <c r="GKC12" s="1434"/>
      <c r="GKD12" s="1434"/>
      <c r="GKE12" s="1434"/>
      <c r="GKF12" s="1434"/>
      <c r="GKG12" s="1434"/>
      <c r="GKH12" s="1434"/>
      <c r="GKI12" s="1434"/>
      <c r="GKJ12" s="1434"/>
      <c r="GKK12" s="1434"/>
      <c r="GKL12" s="1434"/>
      <c r="GKM12" s="1434"/>
      <c r="GKN12" s="1434"/>
      <c r="GKO12" s="1434"/>
      <c r="GKP12" s="1434"/>
      <c r="GKQ12" s="1434"/>
      <c r="GKR12" s="1434"/>
      <c r="GKS12" s="1434"/>
      <c r="GKT12" s="1434"/>
      <c r="GKU12" s="1434"/>
      <c r="GKV12" s="1434"/>
      <c r="GKW12" s="1434"/>
      <c r="GKX12" s="1434"/>
      <c r="GKY12" s="1434"/>
      <c r="GKZ12" s="1434"/>
      <c r="GLA12" s="1434"/>
      <c r="GLB12" s="1434"/>
      <c r="GLC12" s="1434"/>
      <c r="GLD12" s="1434"/>
      <c r="GLE12" s="1434"/>
      <c r="GLF12" s="1434"/>
      <c r="GLG12" s="1434"/>
      <c r="GLH12" s="1434"/>
      <c r="GLI12" s="1434"/>
      <c r="GLJ12" s="1434"/>
      <c r="GLK12" s="1434"/>
      <c r="GLL12" s="1434"/>
      <c r="GLM12" s="1434"/>
      <c r="GLN12" s="1434"/>
      <c r="GLO12" s="1434"/>
      <c r="GLP12" s="1434"/>
      <c r="GLQ12" s="1434"/>
      <c r="GLR12" s="1434"/>
      <c r="GLS12" s="1434"/>
      <c r="GLT12" s="1434"/>
      <c r="GLU12" s="1434"/>
      <c r="GLV12" s="1434"/>
      <c r="GLW12" s="1434"/>
      <c r="GLX12" s="1434"/>
      <c r="GLY12" s="1434"/>
      <c r="GLZ12" s="1434"/>
      <c r="GMA12" s="1434"/>
      <c r="GMB12" s="1434"/>
      <c r="GMC12" s="1434"/>
      <c r="GMD12" s="1434"/>
      <c r="GME12" s="1434"/>
      <c r="GMF12" s="1434"/>
      <c r="GMG12" s="1434"/>
      <c r="GMH12" s="1434"/>
      <c r="GMI12" s="1434"/>
      <c r="GMJ12" s="1434"/>
      <c r="GMK12" s="1434"/>
      <c r="GML12" s="1434"/>
      <c r="GMM12" s="1434"/>
      <c r="GMN12" s="1434"/>
      <c r="GMO12" s="1434"/>
      <c r="GMP12" s="1434"/>
      <c r="GMQ12" s="1434"/>
      <c r="GMR12" s="1434"/>
      <c r="GMS12" s="1434"/>
      <c r="GMT12" s="1434"/>
      <c r="GMU12" s="1434"/>
      <c r="GMV12" s="1434"/>
      <c r="GMW12" s="1434"/>
      <c r="GMX12" s="1434"/>
      <c r="GMY12" s="1434"/>
      <c r="GMZ12" s="1434"/>
      <c r="GNA12" s="1434"/>
      <c r="GNB12" s="1434"/>
      <c r="GNC12" s="1434"/>
      <c r="GND12" s="1434"/>
      <c r="GNE12" s="1434"/>
      <c r="GNF12" s="1434"/>
      <c r="GNG12" s="1434"/>
      <c r="GNH12" s="1434"/>
      <c r="GNI12" s="1434"/>
      <c r="GNJ12" s="1434"/>
      <c r="GNK12" s="1434"/>
      <c r="GNL12" s="1434"/>
      <c r="GNM12" s="1434"/>
      <c r="GNN12" s="1434"/>
      <c r="GNO12" s="1434"/>
      <c r="GNP12" s="1434"/>
      <c r="GNQ12" s="1434"/>
      <c r="GNR12" s="1434"/>
      <c r="GNS12" s="1434"/>
      <c r="GNT12" s="1434"/>
      <c r="GNU12" s="1434"/>
      <c r="GNV12" s="1434"/>
      <c r="GNW12" s="1434"/>
      <c r="GNX12" s="1434"/>
      <c r="GNY12" s="1434"/>
      <c r="GNZ12" s="1434"/>
      <c r="GOA12" s="1434"/>
      <c r="GOB12" s="1434"/>
      <c r="GOC12" s="1434"/>
      <c r="GOD12" s="1434"/>
      <c r="GOE12" s="1434"/>
      <c r="GOF12" s="1434"/>
      <c r="GOG12" s="1434"/>
      <c r="GOH12" s="1434"/>
      <c r="GOI12" s="1434"/>
      <c r="GOJ12" s="1434"/>
      <c r="GOK12" s="1434"/>
      <c r="GOL12" s="1434"/>
      <c r="GOM12" s="1434"/>
      <c r="GON12" s="1434"/>
      <c r="GOO12" s="1434"/>
      <c r="GOP12" s="1434"/>
      <c r="GOQ12" s="1434"/>
      <c r="GOR12" s="1434"/>
      <c r="GOS12" s="1434"/>
      <c r="GOT12" s="1434"/>
      <c r="GOU12" s="1434"/>
      <c r="GOV12" s="1434"/>
      <c r="GOW12" s="1434"/>
      <c r="GOX12" s="1434"/>
      <c r="GOY12" s="1434"/>
      <c r="GOZ12" s="1434"/>
      <c r="GPA12" s="1434"/>
      <c r="GPB12" s="1434"/>
      <c r="GPC12" s="1434"/>
      <c r="GPD12" s="1434"/>
      <c r="GPE12" s="1434"/>
      <c r="GPF12" s="1434"/>
      <c r="GPG12" s="1434"/>
      <c r="GPH12" s="1434"/>
      <c r="GPI12" s="1434"/>
      <c r="GPJ12" s="1434"/>
      <c r="GPK12" s="1434"/>
      <c r="GPL12" s="1434"/>
      <c r="GPM12" s="1434"/>
      <c r="GPN12" s="1434"/>
      <c r="GPO12" s="1434"/>
      <c r="GPP12" s="1434"/>
      <c r="GPQ12" s="1434"/>
      <c r="GPR12" s="1434"/>
      <c r="GPS12" s="1434"/>
      <c r="GPT12" s="1434"/>
      <c r="GPU12" s="1434"/>
      <c r="GPV12" s="1434"/>
      <c r="GPW12" s="1434"/>
      <c r="GPX12" s="1434"/>
      <c r="GPY12" s="1434"/>
      <c r="GPZ12" s="1434"/>
      <c r="GQA12" s="1434"/>
      <c r="GQB12" s="1434"/>
      <c r="GQC12" s="1434"/>
      <c r="GQD12" s="1434"/>
      <c r="GQE12" s="1434"/>
      <c r="GQF12" s="1434"/>
      <c r="GQG12" s="1434"/>
      <c r="GQH12" s="1434"/>
      <c r="GQI12" s="1434"/>
      <c r="GQJ12" s="1434"/>
      <c r="GQK12" s="1434"/>
      <c r="GQL12" s="1434"/>
      <c r="GQM12" s="1434"/>
      <c r="GQN12" s="1434"/>
      <c r="GQO12" s="1434"/>
      <c r="GQP12" s="1434"/>
      <c r="GQQ12" s="1434"/>
      <c r="GQR12" s="1434"/>
      <c r="GQS12" s="1434"/>
      <c r="GQT12" s="1434"/>
      <c r="GQU12" s="1434"/>
      <c r="GQV12" s="1434"/>
      <c r="GQW12" s="1434"/>
      <c r="GQX12" s="1434"/>
      <c r="GQY12" s="1434"/>
      <c r="GQZ12" s="1434"/>
      <c r="GRA12" s="1434"/>
      <c r="GRB12" s="1434"/>
      <c r="GRC12" s="1434"/>
      <c r="GRD12" s="1434"/>
      <c r="GRE12" s="1434"/>
      <c r="GRF12" s="1434"/>
      <c r="GRG12" s="1434"/>
      <c r="GRH12" s="1434"/>
      <c r="GRI12" s="1434"/>
      <c r="GRJ12" s="1434"/>
      <c r="GRK12" s="1434"/>
      <c r="GRL12" s="1434"/>
      <c r="GRM12" s="1434"/>
      <c r="GRN12" s="1434"/>
      <c r="GRO12" s="1434"/>
      <c r="GRP12" s="1434"/>
      <c r="GRQ12" s="1434"/>
      <c r="GRR12" s="1434"/>
      <c r="GRS12" s="1434"/>
      <c r="GRT12" s="1434"/>
      <c r="GRU12" s="1434"/>
      <c r="GRV12" s="1434"/>
      <c r="GRW12" s="1434"/>
      <c r="GRX12" s="1434"/>
      <c r="GRY12" s="1434"/>
      <c r="GRZ12" s="1434"/>
      <c r="GSA12" s="1434"/>
      <c r="GSB12" s="1434"/>
      <c r="GSC12" s="1434"/>
      <c r="GSD12" s="1434"/>
      <c r="GSE12" s="1434"/>
      <c r="GSF12" s="1434"/>
      <c r="GSG12" s="1434"/>
      <c r="GSH12" s="1434"/>
      <c r="GSI12" s="1434"/>
      <c r="GSJ12" s="1434"/>
      <c r="GSK12" s="1434"/>
      <c r="GSL12" s="1434"/>
      <c r="GSM12" s="1434"/>
      <c r="GSN12" s="1434"/>
      <c r="GSO12" s="1434"/>
      <c r="GSP12" s="1434"/>
      <c r="GSQ12" s="1434"/>
      <c r="GSR12" s="1434"/>
      <c r="GSS12" s="1434"/>
      <c r="GST12" s="1434"/>
      <c r="GSU12" s="1434"/>
      <c r="GSV12" s="1434"/>
      <c r="GSW12" s="1434"/>
      <c r="GSX12" s="1434"/>
      <c r="GSY12" s="1434"/>
      <c r="GSZ12" s="1434"/>
      <c r="GTA12" s="1434"/>
      <c r="GTB12" s="1434"/>
      <c r="GTC12" s="1434"/>
      <c r="GTD12" s="1434"/>
      <c r="GTE12" s="1434"/>
      <c r="GTF12" s="1434"/>
      <c r="GTG12" s="1434"/>
      <c r="GTH12" s="1434"/>
      <c r="GTI12" s="1434"/>
      <c r="GTJ12" s="1434"/>
      <c r="GTK12" s="1434"/>
      <c r="GTL12" s="1434"/>
      <c r="GTM12" s="1434"/>
      <c r="GTN12" s="1434"/>
      <c r="GTO12" s="1434"/>
      <c r="GTP12" s="1434"/>
      <c r="GTQ12" s="1434"/>
      <c r="GTR12" s="1434"/>
      <c r="GTS12" s="1434"/>
      <c r="GTT12" s="1434"/>
      <c r="GTU12" s="1434"/>
      <c r="GTV12" s="1434"/>
      <c r="GTW12" s="1434"/>
      <c r="GTX12" s="1434"/>
      <c r="GTY12" s="1434"/>
      <c r="GTZ12" s="1434"/>
      <c r="GUA12" s="1434"/>
      <c r="GUB12" s="1434"/>
      <c r="GUC12" s="1434"/>
      <c r="GUD12" s="1434"/>
      <c r="GUE12" s="1434"/>
      <c r="GUF12" s="1434"/>
      <c r="GUG12" s="1434"/>
      <c r="GUH12" s="1434"/>
      <c r="GUI12" s="1434"/>
      <c r="GUJ12" s="1434"/>
      <c r="GUK12" s="1434"/>
      <c r="GUL12" s="1434"/>
      <c r="GUM12" s="1434"/>
      <c r="GUN12" s="1434"/>
      <c r="GUO12" s="1434"/>
      <c r="GUP12" s="1434"/>
      <c r="GUQ12" s="1434"/>
      <c r="GUR12" s="1434"/>
      <c r="GUS12" s="1434"/>
      <c r="GUT12" s="1434"/>
      <c r="GUU12" s="1434"/>
      <c r="GUV12" s="1434"/>
      <c r="GUW12" s="1434"/>
      <c r="GUX12" s="1434"/>
      <c r="GUY12" s="1434"/>
      <c r="GUZ12" s="1434"/>
      <c r="GVA12" s="1434"/>
      <c r="GVB12" s="1434"/>
      <c r="GVC12" s="1434"/>
      <c r="GVD12" s="1434"/>
      <c r="GVE12" s="1434"/>
      <c r="GVF12" s="1434"/>
      <c r="GVG12" s="1434"/>
      <c r="GVH12" s="1434"/>
      <c r="GVI12" s="1434"/>
      <c r="GVJ12" s="1434"/>
      <c r="GVK12" s="1434"/>
      <c r="GVL12" s="1434"/>
      <c r="GVM12" s="1434"/>
      <c r="GVN12" s="1434"/>
      <c r="GVO12" s="1434"/>
      <c r="GVP12" s="1434"/>
      <c r="GVQ12" s="1434"/>
      <c r="GVR12" s="1434"/>
      <c r="GVS12" s="1434"/>
      <c r="GVT12" s="1434"/>
      <c r="GVU12" s="1434"/>
      <c r="GVV12" s="1434"/>
      <c r="GVW12" s="1434"/>
      <c r="GVX12" s="1434"/>
      <c r="GVY12" s="1434"/>
      <c r="GVZ12" s="1434"/>
      <c r="GWA12" s="1434"/>
      <c r="GWB12" s="1434"/>
      <c r="GWC12" s="1434"/>
      <c r="GWD12" s="1434"/>
      <c r="GWE12" s="1434"/>
      <c r="GWF12" s="1434"/>
      <c r="GWG12" s="1434"/>
      <c r="GWH12" s="1434"/>
      <c r="GWI12" s="1434"/>
      <c r="GWJ12" s="1434"/>
      <c r="GWK12" s="1434"/>
      <c r="GWL12" s="1434"/>
      <c r="GWM12" s="1434"/>
      <c r="GWN12" s="1434"/>
      <c r="GWO12" s="1434"/>
      <c r="GWP12" s="1434"/>
      <c r="GWQ12" s="1434"/>
      <c r="GWR12" s="1434"/>
      <c r="GWS12" s="1434"/>
      <c r="GWT12" s="1434"/>
      <c r="GWU12" s="1434"/>
      <c r="GWV12" s="1434"/>
      <c r="GWW12" s="1434"/>
      <c r="GWX12" s="1434"/>
      <c r="GWY12" s="1434"/>
      <c r="GWZ12" s="1434"/>
      <c r="GXA12" s="1434"/>
      <c r="GXB12" s="1434"/>
      <c r="GXC12" s="1434"/>
      <c r="GXD12" s="1434"/>
      <c r="GXE12" s="1434"/>
      <c r="GXF12" s="1434"/>
      <c r="GXG12" s="1434"/>
      <c r="GXH12" s="1434"/>
      <c r="GXI12" s="1434"/>
      <c r="GXJ12" s="1434"/>
      <c r="GXK12" s="1434"/>
      <c r="GXL12" s="1434"/>
      <c r="GXM12" s="1434"/>
      <c r="GXN12" s="1434"/>
      <c r="GXO12" s="1434"/>
      <c r="GXP12" s="1434"/>
      <c r="GXQ12" s="1434"/>
      <c r="GXR12" s="1434"/>
      <c r="GXS12" s="1434"/>
      <c r="GXT12" s="1434"/>
      <c r="GXU12" s="1434"/>
      <c r="GXV12" s="1434"/>
      <c r="GXW12" s="1434"/>
      <c r="GXX12" s="1434"/>
      <c r="GXY12" s="1434"/>
      <c r="GXZ12" s="1434"/>
      <c r="GYA12" s="1434"/>
      <c r="GYB12" s="1434"/>
      <c r="GYC12" s="1434"/>
      <c r="GYD12" s="1434"/>
      <c r="GYE12" s="1434"/>
      <c r="GYF12" s="1434"/>
      <c r="GYG12" s="1434"/>
      <c r="GYH12" s="1434"/>
      <c r="GYI12" s="1434"/>
      <c r="GYJ12" s="1434"/>
      <c r="GYK12" s="1434"/>
      <c r="GYL12" s="1434"/>
      <c r="GYM12" s="1434"/>
      <c r="GYN12" s="1434"/>
      <c r="GYO12" s="1434"/>
      <c r="GYP12" s="1434"/>
      <c r="GYQ12" s="1434"/>
      <c r="GYR12" s="1434"/>
      <c r="GYS12" s="1434"/>
      <c r="GYT12" s="1434"/>
      <c r="GYU12" s="1434"/>
      <c r="GYV12" s="1434"/>
      <c r="GYW12" s="1434"/>
      <c r="GYX12" s="1434"/>
      <c r="GYY12" s="1434"/>
      <c r="GYZ12" s="1434"/>
      <c r="GZA12" s="1434"/>
      <c r="GZB12" s="1434"/>
      <c r="GZC12" s="1434"/>
      <c r="GZD12" s="1434"/>
      <c r="GZE12" s="1434"/>
      <c r="GZF12" s="1434"/>
      <c r="GZG12" s="1434"/>
      <c r="GZH12" s="1434"/>
      <c r="GZI12" s="1434"/>
      <c r="GZJ12" s="1434"/>
      <c r="GZK12" s="1434"/>
      <c r="GZL12" s="1434"/>
      <c r="GZM12" s="1434"/>
      <c r="GZN12" s="1434"/>
      <c r="GZO12" s="1434"/>
      <c r="GZP12" s="1434"/>
      <c r="GZQ12" s="1434"/>
      <c r="GZR12" s="1434"/>
      <c r="GZS12" s="1434"/>
      <c r="GZT12" s="1434"/>
      <c r="GZU12" s="1434"/>
      <c r="GZV12" s="1434"/>
      <c r="GZW12" s="1434"/>
      <c r="GZX12" s="1434"/>
      <c r="GZY12" s="1434"/>
      <c r="GZZ12" s="1434"/>
      <c r="HAA12" s="1434"/>
      <c r="HAB12" s="1434"/>
      <c r="HAC12" s="1434"/>
      <c r="HAD12" s="1434"/>
      <c r="HAE12" s="1434"/>
      <c r="HAF12" s="1434"/>
      <c r="HAG12" s="1434"/>
      <c r="HAH12" s="1434"/>
      <c r="HAI12" s="1434"/>
      <c r="HAJ12" s="1434"/>
      <c r="HAK12" s="1434"/>
      <c r="HAL12" s="1434"/>
      <c r="HAM12" s="1434"/>
      <c r="HAN12" s="1434"/>
      <c r="HAO12" s="1434"/>
      <c r="HAP12" s="1434"/>
      <c r="HAQ12" s="1434"/>
      <c r="HAR12" s="1434"/>
      <c r="HAS12" s="1434"/>
      <c r="HAT12" s="1434"/>
      <c r="HAU12" s="1434"/>
      <c r="HAV12" s="1434"/>
      <c r="HAW12" s="1434"/>
      <c r="HAX12" s="1434"/>
      <c r="HAY12" s="1434"/>
      <c r="HAZ12" s="1434"/>
      <c r="HBA12" s="1434"/>
      <c r="HBB12" s="1434"/>
      <c r="HBC12" s="1434"/>
      <c r="HBD12" s="1434"/>
      <c r="HBE12" s="1434"/>
      <c r="HBF12" s="1434"/>
      <c r="HBG12" s="1434"/>
      <c r="HBH12" s="1434"/>
      <c r="HBI12" s="1434"/>
      <c r="HBJ12" s="1434"/>
      <c r="HBK12" s="1434"/>
      <c r="HBL12" s="1434"/>
      <c r="HBM12" s="1434"/>
      <c r="HBN12" s="1434"/>
      <c r="HBO12" s="1434"/>
      <c r="HBP12" s="1434"/>
      <c r="HBQ12" s="1434"/>
      <c r="HBR12" s="1434"/>
      <c r="HBS12" s="1434"/>
      <c r="HBT12" s="1434"/>
      <c r="HBU12" s="1434"/>
      <c r="HBV12" s="1434"/>
      <c r="HBW12" s="1434"/>
      <c r="HBX12" s="1434"/>
      <c r="HBY12" s="1434"/>
      <c r="HBZ12" s="1434"/>
      <c r="HCA12" s="1434"/>
      <c r="HCB12" s="1434"/>
      <c r="HCC12" s="1434"/>
      <c r="HCD12" s="1434"/>
      <c r="HCE12" s="1434"/>
      <c r="HCF12" s="1434"/>
      <c r="HCG12" s="1434"/>
      <c r="HCH12" s="1434"/>
      <c r="HCI12" s="1434"/>
      <c r="HCJ12" s="1434"/>
      <c r="HCK12" s="1434"/>
      <c r="HCL12" s="1434"/>
      <c r="HCM12" s="1434"/>
      <c r="HCN12" s="1434"/>
      <c r="HCO12" s="1434"/>
      <c r="HCP12" s="1434"/>
      <c r="HCQ12" s="1434"/>
      <c r="HCR12" s="1434"/>
      <c r="HCS12" s="1434"/>
      <c r="HCT12" s="1434"/>
      <c r="HCU12" s="1434"/>
      <c r="HCV12" s="1434"/>
      <c r="HCW12" s="1434"/>
      <c r="HCX12" s="1434"/>
      <c r="HCY12" s="1434"/>
      <c r="HCZ12" s="1434"/>
      <c r="HDA12" s="1434"/>
      <c r="HDB12" s="1434"/>
      <c r="HDC12" s="1434"/>
      <c r="HDD12" s="1434"/>
      <c r="HDE12" s="1434"/>
      <c r="HDF12" s="1434"/>
      <c r="HDG12" s="1434"/>
      <c r="HDH12" s="1434"/>
      <c r="HDI12" s="1434"/>
      <c r="HDJ12" s="1434"/>
      <c r="HDK12" s="1434"/>
      <c r="HDL12" s="1434"/>
      <c r="HDM12" s="1434"/>
      <c r="HDN12" s="1434"/>
      <c r="HDO12" s="1434"/>
      <c r="HDP12" s="1434"/>
      <c r="HDQ12" s="1434"/>
      <c r="HDR12" s="1434"/>
      <c r="HDS12" s="1434"/>
      <c r="HDT12" s="1434"/>
      <c r="HDU12" s="1434"/>
      <c r="HDV12" s="1434"/>
      <c r="HDW12" s="1434"/>
      <c r="HDX12" s="1434"/>
      <c r="HDY12" s="1434"/>
      <c r="HDZ12" s="1434"/>
      <c r="HEA12" s="1434"/>
      <c r="HEB12" s="1434"/>
      <c r="HEC12" s="1434"/>
      <c r="HED12" s="1434"/>
      <c r="HEE12" s="1434"/>
      <c r="HEF12" s="1434"/>
      <c r="HEG12" s="1434"/>
      <c r="HEH12" s="1434"/>
      <c r="HEI12" s="1434"/>
      <c r="HEJ12" s="1434"/>
      <c r="HEK12" s="1434"/>
      <c r="HEL12" s="1434"/>
      <c r="HEM12" s="1434"/>
      <c r="HEN12" s="1434"/>
      <c r="HEO12" s="1434"/>
      <c r="HEP12" s="1434"/>
      <c r="HEQ12" s="1434"/>
      <c r="HER12" s="1434"/>
      <c r="HES12" s="1434"/>
      <c r="HET12" s="1434"/>
      <c r="HEU12" s="1434"/>
      <c r="HEV12" s="1434"/>
      <c r="HEW12" s="1434"/>
      <c r="HEX12" s="1434"/>
      <c r="HEY12" s="1434"/>
      <c r="HEZ12" s="1434"/>
      <c r="HFA12" s="1434"/>
      <c r="HFB12" s="1434"/>
      <c r="HFC12" s="1434"/>
      <c r="HFD12" s="1434"/>
      <c r="HFE12" s="1434"/>
      <c r="HFF12" s="1434"/>
      <c r="HFG12" s="1434"/>
      <c r="HFH12" s="1434"/>
      <c r="HFI12" s="1434"/>
      <c r="HFJ12" s="1434"/>
      <c r="HFK12" s="1434"/>
      <c r="HFL12" s="1434"/>
      <c r="HFM12" s="1434"/>
      <c r="HFN12" s="1434"/>
      <c r="HFO12" s="1434"/>
      <c r="HFP12" s="1434"/>
      <c r="HFQ12" s="1434"/>
      <c r="HFR12" s="1434"/>
      <c r="HFS12" s="1434"/>
      <c r="HFT12" s="1434"/>
      <c r="HFU12" s="1434"/>
      <c r="HFV12" s="1434"/>
      <c r="HFW12" s="1434"/>
      <c r="HFX12" s="1434"/>
      <c r="HFY12" s="1434"/>
      <c r="HFZ12" s="1434"/>
      <c r="HGA12" s="1434"/>
      <c r="HGB12" s="1434"/>
      <c r="HGC12" s="1434"/>
      <c r="HGD12" s="1434"/>
      <c r="HGE12" s="1434"/>
      <c r="HGF12" s="1434"/>
      <c r="HGG12" s="1434"/>
      <c r="HGH12" s="1434"/>
      <c r="HGI12" s="1434"/>
      <c r="HGJ12" s="1434"/>
      <c r="HGK12" s="1434"/>
      <c r="HGL12" s="1434"/>
      <c r="HGM12" s="1434"/>
      <c r="HGN12" s="1434"/>
      <c r="HGO12" s="1434"/>
      <c r="HGP12" s="1434"/>
      <c r="HGQ12" s="1434"/>
      <c r="HGR12" s="1434"/>
      <c r="HGS12" s="1434"/>
      <c r="HGT12" s="1434"/>
      <c r="HGU12" s="1434"/>
      <c r="HGV12" s="1434"/>
      <c r="HGW12" s="1434"/>
      <c r="HGX12" s="1434"/>
      <c r="HGY12" s="1434"/>
      <c r="HGZ12" s="1434"/>
      <c r="HHA12" s="1434"/>
      <c r="HHB12" s="1434"/>
      <c r="HHC12" s="1434"/>
      <c r="HHD12" s="1434"/>
      <c r="HHE12" s="1434"/>
      <c r="HHF12" s="1434"/>
      <c r="HHG12" s="1434"/>
      <c r="HHH12" s="1434"/>
      <c r="HHI12" s="1434"/>
      <c r="HHJ12" s="1434"/>
      <c r="HHK12" s="1434"/>
      <c r="HHL12" s="1434"/>
      <c r="HHM12" s="1434"/>
      <c r="HHN12" s="1434"/>
      <c r="HHO12" s="1434"/>
      <c r="HHP12" s="1434"/>
      <c r="HHQ12" s="1434"/>
      <c r="HHR12" s="1434"/>
      <c r="HHS12" s="1434"/>
      <c r="HHT12" s="1434"/>
      <c r="HHU12" s="1434"/>
      <c r="HHV12" s="1434"/>
      <c r="HHW12" s="1434"/>
      <c r="HHX12" s="1434"/>
      <c r="HHY12" s="1434"/>
      <c r="HHZ12" s="1434"/>
      <c r="HIA12" s="1434"/>
      <c r="HIB12" s="1434"/>
      <c r="HIC12" s="1434"/>
      <c r="HID12" s="1434"/>
      <c r="HIE12" s="1434"/>
      <c r="HIF12" s="1434"/>
      <c r="HIG12" s="1434"/>
      <c r="HIH12" s="1434"/>
      <c r="HII12" s="1434"/>
      <c r="HIJ12" s="1434"/>
      <c r="HIK12" s="1434"/>
      <c r="HIL12" s="1434"/>
      <c r="HIM12" s="1434"/>
      <c r="HIN12" s="1434"/>
      <c r="HIO12" s="1434"/>
      <c r="HIP12" s="1434"/>
      <c r="HIQ12" s="1434"/>
      <c r="HIR12" s="1434"/>
      <c r="HIS12" s="1434"/>
      <c r="HIT12" s="1434"/>
      <c r="HIU12" s="1434"/>
      <c r="HIV12" s="1434"/>
      <c r="HIW12" s="1434"/>
      <c r="HIX12" s="1434"/>
      <c r="HIY12" s="1434"/>
      <c r="HIZ12" s="1434"/>
      <c r="HJA12" s="1434"/>
      <c r="HJB12" s="1434"/>
      <c r="HJC12" s="1434"/>
      <c r="HJD12" s="1434"/>
      <c r="HJE12" s="1434"/>
      <c r="HJF12" s="1434"/>
      <c r="HJG12" s="1434"/>
      <c r="HJH12" s="1434"/>
      <c r="HJI12" s="1434"/>
      <c r="HJJ12" s="1434"/>
      <c r="HJK12" s="1434"/>
      <c r="HJL12" s="1434"/>
      <c r="HJM12" s="1434"/>
      <c r="HJN12" s="1434"/>
      <c r="HJO12" s="1434"/>
      <c r="HJP12" s="1434"/>
      <c r="HJQ12" s="1434"/>
      <c r="HJR12" s="1434"/>
      <c r="HJS12" s="1434"/>
      <c r="HJT12" s="1434"/>
      <c r="HJU12" s="1434"/>
      <c r="HJV12" s="1434"/>
      <c r="HJW12" s="1434"/>
      <c r="HJX12" s="1434"/>
      <c r="HJY12" s="1434"/>
      <c r="HJZ12" s="1434"/>
      <c r="HKA12" s="1434"/>
      <c r="HKB12" s="1434"/>
      <c r="HKC12" s="1434"/>
      <c r="HKD12" s="1434"/>
      <c r="HKE12" s="1434"/>
      <c r="HKF12" s="1434"/>
      <c r="HKG12" s="1434"/>
      <c r="HKH12" s="1434"/>
      <c r="HKI12" s="1434"/>
      <c r="HKJ12" s="1434"/>
      <c r="HKK12" s="1434"/>
      <c r="HKL12" s="1434"/>
      <c r="HKM12" s="1434"/>
      <c r="HKN12" s="1434"/>
      <c r="HKO12" s="1434"/>
      <c r="HKP12" s="1434"/>
      <c r="HKQ12" s="1434"/>
      <c r="HKR12" s="1434"/>
      <c r="HKS12" s="1434"/>
      <c r="HKT12" s="1434"/>
      <c r="HKU12" s="1434"/>
      <c r="HKV12" s="1434"/>
      <c r="HKW12" s="1434"/>
      <c r="HKX12" s="1434"/>
      <c r="HKY12" s="1434"/>
      <c r="HKZ12" s="1434"/>
      <c r="HLA12" s="1434"/>
      <c r="HLB12" s="1434"/>
      <c r="HLC12" s="1434"/>
      <c r="HLD12" s="1434"/>
      <c r="HLE12" s="1434"/>
      <c r="HLF12" s="1434"/>
      <c r="HLG12" s="1434"/>
      <c r="HLH12" s="1434"/>
      <c r="HLI12" s="1434"/>
      <c r="HLJ12" s="1434"/>
      <c r="HLK12" s="1434"/>
      <c r="HLL12" s="1434"/>
      <c r="HLM12" s="1434"/>
      <c r="HLN12" s="1434"/>
      <c r="HLO12" s="1434"/>
      <c r="HLP12" s="1434"/>
      <c r="HLQ12" s="1434"/>
      <c r="HLR12" s="1434"/>
      <c r="HLS12" s="1434"/>
      <c r="HLT12" s="1434"/>
      <c r="HLU12" s="1434"/>
      <c r="HLV12" s="1434"/>
      <c r="HLW12" s="1434"/>
      <c r="HLX12" s="1434"/>
      <c r="HLY12" s="1434"/>
      <c r="HLZ12" s="1434"/>
      <c r="HMA12" s="1434"/>
      <c r="HMB12" s="1434"/>
      <c r="HMC12" s="1434"/>
      <c r="HMD12" s="1434"/>
      <c r="HME12" s="1434"/>
      <c r="HMF12" s="1434"/>
      <c r="HMG12" s="1434"/>
      <c r="HMH12" s="1434"/>
      <c r="HMI12" s="1434"/>
      <c r="HMJ12" s="1434"/>
      <c r="HMK12" s="1434"/>
      <c r="HML12" s="1434"/>
      <c r="HMM12" s="1434"/>
      <c r="HMN12" s="1434"/>
      <c r="HMO12" s="1434"/>
      <c r="HMP12" s="1434"/>
      <c r="HMQ12" s="1434"/>
      <c r="HMR12" s="1434"/>
      <c r="HMS12" s="1434"/>
      <c r="HMT12" s="1434"/>
      <c r="HMU12" s="1434"/>
      <c r="HMV12" s="1434"/>
      <c r="HMW12" s="1434"/>
      <c r="HMX12" s="1434"/>
      <c r="HMY12" s="1434"/>
      <c r="HMZ12" s="1434"/>
      <c r="HNA12" s="1434"/>
      <c r="HNB12" s="1434"/>
      <c r="HNC12" s="1434"/>
      <c r="HND12" s="1434"/>
      <c r="HNE12" s="1434"/>
      <c r="HNF12" s="1434"/>
      <c r="HNG12" s="1434"/>
      <c r="HNH12" s="1434"/>
      <c r="HNI12" s="1434"/>
      <c r="HNJ12" s="1434"/>
      <c r="HNK12" s="1434"/>
      <c r="HNL12" s="1434"/>
      <c r="HNM12" s="1434"/>
      <c r="HNN12" s="1434"/>
      <c r="HNO12" s="1434"/>
      <c r="HNP12" s="1434"/>
      <c r="HNQ12" s="1434"/>
      <c r="HNR12" s="1434"/>
      <c r="HNS12" s="1434"/>
      <c r="HNT12" s="1434"/>
      <c r="HNU12" s="1434"/>
      <c r="HNV12" s="1434"/>
      <c r="HNW12" s="1434"/>
      <c r="HNX12" s="1434"/>
      <c r="HNY12" s="1434"/>
      <c r="HNZ12" s="1434"/>
      <c r="HOA12" s="1434"/>
      <c r="HOB12" s="1434"/>
      <c r="HOC12" s="1434"/>
      <c r="HOD12" s="1434"/>
      <c r="HOE12" s="1434"/>
      <c r="HOF12" s="1434"/>
      <c r="HOG12" s="1434"/>
      <c r="HOH12" s="1434"/>
      <c r="HOI12" s="1434"/>
      <c r="HOJ12" s="1434"/>
      <c r="HOK12" s="1434"/>
      <c r="HOL12" s="1434"/>
      <c r="HOM12" s="1434"/>
      <c r="HON12" s="1434"/>
      <c r="HOO12" s="1434"/>
      <c r="HOP12" s="1434"/>
      <c r="HOQ12" s="1434"/>
      <c r="HOR12" s="1434"/>
      <c r="HOS12" s="1434"/>
      <c r="HOT12" s="1434"/>
      <c r="HOU12" s="1434"/>
      <c r="HOV12" s="1434"/>
      <c r="HOW12" s="1434"/>
      <c r="HOX12" s="1434"/>
      <c r="HOY12" s="1434"/>
      <c r="HOZ12" s="1434"/>
      <c r="HPA12" s="1434"/>
      <c r="HPB12" s="1434"/>
      <c r="HPC12" s="1434"/>
      <c r="HPD12" s="1434"/>
      <c r="HPE12" s="1434"/>
      <c r="HPF12" s="1434"/>
      <c r="HPG12" s="1434"/>
      <c r="HPH12" s="1434"/>
      <c r="HPI12" s="1434"/>
      <c r="HPJ12" s="1434"/>
      <c r="HPK12" s="1434"/>
      <c r="HPL12" s="1434"/>
      <c r="HPM12" s="1434"/>
      <c r="HPN12" s="1434"/>
      <c r="HPO12" s="1434"/>
      <c r="HPP12" s="1434"/>
      <c r="HPQ12" s="1434"/>
      <c r="HPR12" s="1434"/>
      <c r="HPS12" s="1434"/>
      <c r="HPT12" s="1434"/>
      <c r="HPU12" s="1434"/>
      <c r="HPV12" s="1434"/>
      <c r="HPW12" s="1434"/>
      <c r="HPX12" s="1434"/>
      <c r="HPY12" s="1434"/>
      <c r="HPZ12" s="1434"/>
      <c r="HQA12" s="1434"/>
      <c r="HQB12" s="1434"/>
      <c r="HQC12" s="1434"/>
      <c r="HQD12" s="1434"/>
      <c r="HQE12" s="1434"/>
      <c r="HQF12" s="1434"/>
      <c r="HQG12" s="1434"/>
      <c r="HQH12" s="1434"/>
      <c r="HQI12" s="1434"/>
      <c r="HQJ12" s="1434"/>
      <c r="HQK12" s="1434"/>
      <c r="HQL12" s="1434"/>
      <c r="HQM12" s="1434"/>
      <c r="HQN12" s="1434"/>
      <c r="HQO12" s="1434"/>
      <c r="HQP12" s="1434"/>
      <c r="HQQ12" s="1434"/>
      <c r="HQR12" s="1434"/>
      <c r="HQS12" s="1434"/>
      <c r="HQT12" s="1434"/>
      <c r="HQU12" s="1434"/>
      <c r="HQV12" s="1434"/>
      <c r="HQW12" s="1434"/>
      <c r="HQX12" s="1434"/>
      <c r="HQY12" s="1434"/>
      <c r="HQZ12" s="1434"/>
      <c r="HRA12" s="1434"/>
      <c r="HRB12" s="1434"/>
      <c r="HRC12" s="1434"/>
      <c r="HRD12" s="1434"/>
      <c r="HRE12" s="1434"/>
      <c r="HRF12" s="1434"/>
      <c r="HRG12" s="1434"/>
      <c r="HRH12" s="1434"/>
      <c r="HRI12" s="1434"/>
      <c r="HRJ12" s="1434"/>
      <c r="HRK12" s="1434"/>
      <c r="HRL12" s="1434"/>
      <c r="HRM12" s="1434"/>
      <c r="HRN12" s="1434"/>
      <c r="HRO12" s="1434"/>
      <c r="HRP12" s="1434"/>
      <c r="HRQ12" s="1434"/>
      <c r="HRR12" s="1434"/>
      <c r="HRS12" s="1434"/>
      <c r="HRT12" s="1434"/>
      <c r="HRU12" s="1434"/>
      <c r="HRV12" s="1434"/>
      <c r="HRW12" s="1434"/>
      <c r="HRX12" s="1434"/>
      <c r="HRY12" s="1434"/>
      <c r="HRZ12" s="1434"/>
      <c r="HSA12" s="1434"/>
      <c r="HSB12" s="1434"/>
      <c r="HSC12" s="1434"/>
      <c r="HSD12" s="1434"/>
      <c r="HSE12" s="1434"/>
      <c r="HSF12" s="1434"/>
      <c r="HSG12" s="1434"/>
      <c r="HSH12" s="1434"/>
      <c r="HSI12" s="1434"/>
      <c r="HSJ12" s="1434"/>
      <c r="HSK12" s="1434"/>
      <c r="HSL12" s="1434"/>
      <c r="HSM12" s="1434"/>
      <c r="HSN12" s="1434"/>
      <c r="HSO12" s="1434"/>
      <c r="HSP12" s="1434"/>
      <c r="HSQ12" s="1434"/>
      <c r="HSR12" s="1434"/>
      <c r="HSS12" s="1434"/>
      <c r="HST12" s="1434"/>
      <c r="HSU12" s="1434"/>
      <c r="HSV12" s="1434"/>
      <c r="HSW12" s="1434"/>
      <c r="HSX12" s="1434"/>
      <c r="HSY12" s="1434"/>
      <c r="HSZ12" s="1434"/>
      <c r="HTA12" s="1434"/>
      <c r="HTB12" s="1434"/>
      <c r="HTC12" s="1434"/>
      <c r="HTD12" s="1434"/>
      <c r="HTE12" s="1434"/>
      <c r="HTF12" s="1434"/>
      <c r="HTG12" s="1434"/>
      <c r="HTH12" s="1434"/>
      <c r="HTI12" s="1434"/>
      <c r="HTJ12" s="1434"/>
      <c r="HTK12" s="1434"/>
      <c r="HTL12" s="1434"/>
      <c r="HTM12" s="1434"/>
      <c r="HTN12" s="1434"/>
      <c r="HTO12" s="1434"/>
      <c r="HTP12" s="1434"/>
      <c r="HTQ12" s="1434"/>
      <c r="HTR12" s="1434"/>
      <c r="HTS12" s="1434"/>
      <c r="HTT12" s="1434"/>
      <c r="HTU12" s="1434"/>
      <c r="HTV12" s="1434"/>
      <c r="HTW12" s="1434"/>
      <c r="HTX12" s="1434"/>
      <c r="HTY12" s="1434"/>
      <c r="HTZ12" s="1434"/>
      <c r="HUA12" s="1434"/>
      <c r="HUB12" s="1434"/>
      <c r="HUC12" s="1434"/>
      <c r="HUD12" s="1434"/>
      <c r="HUE12" s="1434"/>
      <c r="HUF12" s="1434"/>
      <c r="HUG12" s="1434"/>
      <c r="HUH12" s="1434"/>
      <c r="HUI12" s="1434"/>
      <c r="HUJ12" s="1434"/>
      <c r="HUK12" s="1434"/>
      <c r="HUL12" s="1434"/>
      <c r="HUM12" s="1434"/>
      <c r="HUN12" s="1434"/>
      <c r="HUO12" s="1434"/>
      <c r="HUP12" s="1434"/>
      <c r="HUQ12" s="1434"/>
      <c r="HUR12" s="1434"/>
      <c r="HUS12" s="1434"/>
      <c r="HUT12" s="1434"/>
      <c r="HUU12" s="1434"/>
      <c r="HUV12" s="1434"/>
      <c r="HUW12" s="1434"/>
      <c r="HUX12" s="1434"/>
      <c r="HUY12" s="1434"/>
      <c r="HUZ12" s="1434"/>
      <c r="HVA12" s="1434"/>
      <c r="HVB12" s="1434"/>
      <c r="HVC12" s="1434"/>
      <c r="HVD12" s="1434"/>
      <c r="HVE12" s="1434"/>
      <c r="HVF12" s="1434"/>
      <c r="HVG12" s="1434"/>
      <c r="HVH12" s="1434"/>
      <c r="HVI12" s="1434"/>
      <c r="HVJ12" s="1434"/>
      <c r="HVK12" s="1434"/>
      <c r="HVL12" s="1434"/>
      <c r="HVM12" s="1434"/>
      <c r="HVN12" s="1434"/>
      <c r="HVO12" s="1434"/>
      <c r="HVP12" s="1434"/>
      <c r="HVQ12" s="1434"/>
      <c r="HVR12" s="1434"/>
      <c r="HVS12" s="1434"/>
      <c r="HVT12" s="1434"/>
      <c r="HVU12" s="1434"/>
      <c r="HVV12" s="1434"/>
      <c r="HVW12" s="1434"/>
      <c r="HVX12" s="1434"/>
      <c r="HVY12" s="1434"/>
      <c r="HVZ12" s="1434"/>
      <c r="HWA12" s="1434"/>
      <c r="HWB12" s="1434"/>
      <c r="HWC12" s="1434"/>
      <c r="HWD12" s="1434"/>
      <c r="HWE12" s="1434"/>
      <c r="HWF12" s="1434"/>
      <c r="HWG12" s="1434"/>
      <c r="HWH12" s="1434"/>
      <c r="HWI12" s="1434"/>
      <c r="HWJ12" s="1434"/>
      <c r="HWK12" s="1434"/>
      <c r="HWL12" s="1434"/>
      <c r="HWM12" s="1434"/>
      <c r="HWN12" s="1434"/>
      <c r="HWO12" s="1434"/>
      <c r="HWP12" s="1434"/>
      <c r="HWQ12" s="1434"/>
      <c r="HWR12" s="1434"/>
      <c r="HWS12" s="1434"/>
      <c r="HWT12" s="1434"/>
      <c r="HWU12" s="1434"/>
      <c r="HWV12" s="1434"/>
      <c r="HWW12" s="1434"/>
      <c r="HWX12" s="1434"/>
      <c r="HWY12" s="1434"/>
      <c r="HWZ12" s="1434"/>
      <c r="HXA12" s="1434"/>
      <c r="HXB12" s="1434"/>
      <c r="HXC12" s="1434"/>
      <c r="HXD12" s="1434"/>
      <c r="HXE12" s="1434"/>
      <c r="HXF12" s="1434"/>
      <c r="HXG12" s="1434"/>
      <c r="HXH12" s="1434"/>
      <c r="HXI12" s="1434"/>
      <c r="HXJ12" s="1434"/>
      <c r="HXK12" s="1434"/>
      <c r="HXL12" s="1434"/>
      <c r="HXM12" s="1434"/>
      <c r="HXN12" s="1434"/>
      <c r="HXO12" s="1434"/>
      <c r="HXP12" s="1434"/>
      <c r="HXQ12" s="1434"/>
      <c r="HXR12" s="1434"/>
      <c r="HXS12" s="1434"/>
      <c r="HXT12" s="1434"/>
      <c r="HXU12" s="1434"/>
      <c r="HXV12" s="1434"/>
      <c r="HXW12" s="1434"/>
      <c r="HXX12" s="1434"/>
      <c r="HXY12" s="1434"/>
      <c r="HXZ12" s="1434"/>
      <c r="HYA12" s="1434"/>
      <c r="HYB12" s="1434"/>
      <c r="HYC12" s="1434"/>
      <c r="HYD12" s="1434"/>
      <c r="HYE12" s="1434"/>
      <c r="HYF12" s="1434"/>
      <c r="HYG12" s="1434"/>
      <c r="HYH12" s="1434"/>
      <c r="HYI12" s="1434"/>
      <c r="HYJ12" s="1434"/>
      <c r="HYK12" s="1434"/>
      <c r="HYL12" s="1434"/>
      <c r="HYM12" s="1434"/>
      <c r="HYN12" s="1434"/>
      <c r="HYO12" s="1434"/>
      <c r="HYP12" s="1434"/>
      <c r="HYQ12" s="1434"/>
      <c r="HYR12" s="1434"/>
      <c r="HYS12" s="1434"/>
      <c r="HYT12" s="1434"/>
      <c r="HYU12" s="1434"/>
      <c r="HYV12" s="1434"/>
      <c r="HYW12" s="1434"/>
      <c r="HYX12" s="1434"/>
      <c r="HYY12" s="1434"/>
      <c r="HYZ12" s="1434"/>
      <c r="HZA12" s="1434"/>
      <c r="HZB12" s="1434"/>
      <c r="HZC12" s="1434"/>
      <c r="HZD12" s="1434"/>
      <c r="HZE12" s="1434"/>
      <c r="HZF12" s="1434"/>
      <c r="HZG12" s="1434"/>
      <c r="HZH12" s="1434"/>
      <c r="HZI12" s="1434"/>
      <c r="HZJ12" s="1434"/>
      <c r="HZK12" s="1434"/>
      <c r="HZL12" s="1434"/>
      <c r="HZM12" s="1434"/>
      <c r="HZN12" s="1434"/>
      <c r="HZO12" s="1434"/>
      <c r="HZP12" s="1434"/>
      <c r="HZQ12" s="1434"/>
      <c r="HZR12" s="1434"/>
      <c r="HZS12" s="1434"/>
      <c r="HZT12" s="1434"/>
      <c r="HZU12" s="1434"/>
      <c r="HZV12" s="1434"/>
      <c r="HZW12" s="1434"/>
      <c r="HZX12" s="1434"/>
      <c r="HZY12" s="1434"/>
      <c r="HZZ12" s="1434"/>
      <c r="IAA12" s="1434"/>
      <c r="IAB12" s="1434"/>
      <c r="IAC12" s="1434"/>
      <c r="IAD12" s="1434"/>
      <c r="IAE12" s="1434"/>
      <c r="IAF12" s="1434"/>
      <c r="IAG12" s="1434"/>
      <c r="IAH12" s="1434"/>
      <c r="IAI12" s="1434"/>
      <c r="IAJ12" s="1434"/>
      <c r="IAK12" s="1434"/>
      <c r="IAL12" s="1434"/>
      <c r="IAM12" s="1434"/>
      <c r="IAN12" s="1434"/>
      <c r="IAO12" s="1434"/>
      <c r="IAP12" s="1434"/>
      <c r="IAQ12" s="1434"/>
      <c r="IAR12" s="1434"/>
      <c r="IAS12" s="1434"/>
      <c r="IAT12" s="1434"/>
      <c r="IAU12" s="1434"/>
      <c r="IAV12" s="1434"/>
      <c r="IAW12" s="1434"/>
      <c r="IAX12" s="1434"/>
      <c r="IAY12" s="1434"/>
      <c r="IAZ12" s="1434"/>
      <c r="IBA12" s="1434"/>
      <c r="IBB12" s="1434"/>
      <c r="IBC12" s="1434"/>
      <c r="IBD12" s="1434"/>
      <c r="IBE12" s="1434"/>
      <c r="IBF12" s="1434"/>
      <c r="IBG12" s="1434"/>
      <c r="IBH12" s="1434"/>
      <c r="IBI12" s="1434"/>
      <c r="IBJ12" s="1434"/>
      <c r="IBK12" s="1434"/>
      <c r="IBL12" s="1434"/>
      <c r="IBM12" s="1434"/>
      <c r="IBN12" s="1434"/>
      <c r="IBO12" s="1434"/>
      <c r="IBP12" s="1434"/>
      <c r="IBQ12" s="1434"/>
      <c r="IBR12" s="1434"/>
      <c r="IBS12" s="1434"/>
      <c r="IBT12" s="1434"/>
      <c r="IBU12" s="1434"/>
      <c r="IBV12" s="1434"/>
      <c r="IBW12" s="1434"/>
      <c r="IBX12" s="1434"/>
      <c r="IBY12" s="1434"/>
      <c r="IBZ12" s="1434"/>
      <c r="ICA12" s="1434"/>
      <c r="ICB12" s="1434"/>
      <c r="ICC12" s="1434"/>
      <c r="ICD12" s="1434"/>
      <c r="ICE12" s="1434"/>
      <c r="ICF12" s="1434"/>
      <c r="ICG12" s="1434"/>
      <c r="ICH12" s="1434"/>
      <c r="ICI12" s="1434"/>
      <c r="ICJ12" s="1434"/>
      <c r="ICK12" s="1434"/>
      <c r="ICL12" s="1434"/>
      <c r="ICM12" s="1434"/>
      <c r="ICN12" s="1434"/>
      <c r="ICO12" s="1434"/>
      <c r="ICP12" s="1434"/>
      <c r="ICQ12" s="1434"/>
      <c r="ICR12" s="1434"/>
      <c r="ICS12" s="1434"/>
      <c r="ICT12" s="1434"/>
      <c r="ICU12" s="1434"/>
      <c r="ICV12" s="1434"/>
      <c r="ICW12" s="1434"/>
      <c r="ICX12" s="1434"/>
      <c r="ICY12" s="1434"/>
      <c r="ICZ12" s="1434"/>
      <c r="IDA12" s="1434"/>
      <c r="IDB12" s="1434"/>
      <c r="IDC12" s="1434"/>
      <c r="IDD12" s="1434"/>
      <c r="IDE12" s="1434"/>
      <c r="IDF12" s="1434"/>
      <c r="IDG12" s="1434"/>
      <c r="IDH12" s="1434"/>
      <c r="IDI12" s="1434"/>
      <c r="IDJ12" s="1434"/>
      <c r="IDK12" s="1434"/>
      <c r="IDL12" s="1434"/>
      <c r="IDM12" s="1434"/>
      <c r="IDN12" s="1434"/>
      <c r="IDO12" s="1434"/>
      <c r="IDP12" s="1434"/>
      <c r="IDQ12" s="1434"/>
      <c r="IDR12" s="1434"/>
      <c r="IDS12" s="1434"/>
      <c r="IDT12" s="1434"/>
      <c r="IDU12" s="1434"/>
      <c r="IDV12" s="1434"/>
      <c r="IDW12" s="1434"/>
      <c r="IDX12" s="1434"/>
      <c r="IDY12" s="1434"/>
      <c r="IDZ12" s="1434"/>
      <c r="IEA12" s="1434"/>
      <c r="IEB12" s="1434"/>
      <c r="IEC12" s="1434"/>
      <c r="IED12" s="1434"/>
      <c r="IEE12" s="1434"/>
      <c r="IEF12" s="1434"/>
      <c r="IEG12" s="1434"/>
      <c r="IEH12" s="1434"/>
      <c r="IEI12" s="1434"/>
      <c r="IEJ12" s="1434"/>
      <c r="IEK12" s="1434"/>
      <c r="IEL12" s="1434"/>
      <c r="IEM12" s="1434"/>
      <c r="IEN12" s="1434"/>
      <c r="IEO12" s="1434"/>
      <c r="IEP12" s="1434"/>
      <c r="IEQ12" s="1434"/>
      <c r="IER12" s="1434"/>
      <c r="IES12" s="1434"/>
      <c r="IET12" s="1434"/>
      <c r="IEU12" s="1434"/>
      <c r="IEV12" s="1434"/>
      <c r="IEW12" s="1434"/>
      <c r="IEX12" s="1434"/>
      <c r="IEY12" s="1434"/>
      <c r="IEZ12" s="1434"/>
      <c r="IFA12" s="1434"/>
      <c r="IFB12" s="1434"/>
      <c r="IFC12" s="1434"/>
      <c r="IFD12" s="1434"/>
      <c r="IFE12" s="1434"/>
      <c r="IFF12" s="1434"/>
      <c r="IFG12" s="1434"/>
      <c r="IFH12" s="1434"/>
      <c r="IFI12" s="1434"/>
      <c r="IFJ12" s="1434"/>
      <c r="IFK12" s="1434"/>
      <c r="IFL12" s="1434"/>
      <c r="IFM12" s="1434"/>
      <c r="IFN12" s="1434"/>
      <c r="IFO12" s="1434"/>
      <c r="IFP12" s="1434"/>
      <c r="IFQ12" s="1434"/>
      <c r="IFR12" s="1434"/>
      <c r="IFS12" s="1434"/>
      <c r="IFT12" s="1434"/>
      <c r="IFU12" s="1434"/>
      <c r="IFV12" s="1434"/>
      <c r="IFW12" s="1434"/>
      <c r="IFX12" s="1434"/>
      <c r="IFY12" s="1434"/>
      <c r="IFZ12" s="1434"/>
      <c r="IGA12" s="1434"/>
      <c r="IGB12" s="1434"/>
      <c r="IGC12" s="1434"/>
      <c r="IGD12" s="1434"/>
      <c r="IGE12" s="1434"/>
      <c r="IGF12" s="1434"/>
      <c r="IGG12" s="1434"/>
      <c r="IGH12" s="1434"/>
      <c r="IGI12" s="1434"/>
      <c r="IGJ12" s="1434"/>
      <c r="IGK12" s="1434"/>
      <c r="IGL12" s="1434"/>
      <c r="IGM12" s="1434"/>
      <c r="IGN12" s="1434"/>
      <c r="IGO12" s="1434"/>
      <c r="IGP12" s="1434"/>
      <c r="IGQ12" s="1434"/>
      <c r="IGR12" s="1434"/>
      <c r="IGS12" s="1434"/>
      <c r="IGT12" s="1434"/>
      <c r="IGU12" s="1434"/>
      <c r="IGV12" s="1434"/>
      <c r="IGW12" s="1434"/>
      <c r="IGX12" s="1434"/>
      <c r="IGY12" s="1434"/>
      <c r="IGZ12" s="1434"/>
      <c r="IHA12" s="1434"/>
      <c r="IHB12" s="1434"/>
      <c r="IHC12" s="1434"/>
      <c r="IHD12" s="1434"/>
      <c r="IHE12" s="1434"/>
      <c r="IHF12" s="1434"/>
      <c r="IHG12" s="1434"/>
      <c r="IHH12" s="1434"/>
      <c r="IHI12" s="1434"/>
      <c r="IHJ12" s="1434"/>
      <c r="IHK12" s="1434"/>
      <c r="IHL12" s="1434"/>
      <c r="IHM12" s="1434"/>
      <c r="IHN12" s="1434"/>
      <c r="IHO12" s="1434"/>
      <c r="IHP12" s="1434"/>
      <c r="IHQ12" s="1434"/>
      <c r="IHR12" s="1434"/>
      <c r="IHS12" s="1434"/>
      <c r="IHT12" s="1434"/>
      <c r="IHU12" s="1434"/>
      <c r="IHV12" s="1434"/>
      <c r="IHW12" s="1434"/>
      <c r="IHX12" s="1434"/>
      <c r="IHY12" s="1434"/>
      <c r="IHZ12" s="1434"/>
      <c r="IIA12" s="1434"/>
      <c r="IIB12" s="1434"/>
      <c r="IIC12" s="1434"/>
      <c r="IID12" s="1434"/>
      <c r="IIE12" s="1434"/>
      <c r="IIF12" s="1434"/>
      <c r="IIG12" s="1434"/>
      <c r="IIH12" s="1434"/>
      <c r="III12" s="1434"/>
      <c r="IIJ12" s="1434"/>
      <c r="IIK12" s="1434"/>
      <c r="IIL12" s="1434"/>
      <c r="IIM12" s="1434"/>
      <c r="IIN12" s="1434"/>
      <c r="IIO12" s="1434"/>
      <c r="IIP12" s="1434"/>
      <c r="IIQ12" s="1434"/>
      <c r="IIR12" s="1434"/>
      <c r="IIS12" s="1434"/>
      <c r="IIT12" s="1434"/>
      <c r="IIU12" s="1434"/>
      <c r="IIV12" s="1434"/>
      <c r="IIW12" s="1434"/>
      <c r="IIX12" s="1434"/>
      <c r="IIY12" s="1434"/>
      <c r="IIZ12" s="1434"/>
      <c r="IJA12" s="1434"/>
      <c r="IJB12" s="1434"/>
      <c r="IJC12" s="1434"/>
      <c r="IJD12" s="1434"/>
      <c r="IJE12" s="1434"/>
      <c r="IJF12" s="1434"/>
      <c r="IJG12" s="1434"/>
      <c r="IJH12" s="1434"/>
      <c r="IJI12" s="1434"/>
      <c r="IJJ12" s="1434"/>
      <c r="IJK12" s="1434"/>
      <c r="IJL12" s="1434"/>
      <c r="IJM12" s="1434"/>
      <c r="IJN12" s="1434"/>
      <c r="IJO12" s="1434"/>
      <c r="IJP12" s="1434"/>
      <c r="IJQ12" s="1434"/>
      <c r="IJR12" s="1434"/>
      <c r="IJS12" s="1434"/>
      <c r="IJT12" s="1434"/>
      <c r="IJU12" s="1434"/>
      <c r="IJV12" s="1434"/>
      <c r="IJW12" s="1434"/>
      <c r="IJX12" s="1434"/>
      <c r="IJY12" s="1434"/>
      <c r="IJZ12" s="1434"/>
      <c r="IKA12" s="1434"/>
      <c r="IKB12" s="1434"/>
      <c r="IKC12" s="1434"/>
      <c r="IKD12" s="1434"/>
      <c r="IKE12" s="1434"/>
      <c r="IKF12" s="1434"/>
      <c r="IKG12" s="1434"/>
      <c r="IKH12" s="1434"/>
      <c r="IKI12" s="1434"/>
      <c r="IKJ12" s="1434"/>
      <c r="IKK12" s="1434"/>
      <c r="IKL12" s="1434"/>
      <c r="IKM12" s="1434"/>
      <c r="IKN12" s="1434"/>
      <c r="IKO12" s="1434"/>
      <c r="IKP12" s="1434"/>
      <c r="IKQ12" s="1434"/>
      <c r="IKR12" s="1434"/>
      <c r="IKS12" s="1434"/>
      <c r="IKT12" s="1434"/>
      <c r="IKU12" s="1434"/>
      <c r="IKV12" s="1434"/>
      <c r="IKW12" s="1434"/>
      <c r="IKX12" s="1434"/>
      <c r="IKY12" s="1434"/>
      <c r="IKZ12" s="1434"/>
      <c r="ILA12" s="1434"/>
      <c r="ILB12" s="1434"/>
      <c r="ILC12" s="1434"/>
      <c r="ILD12" s="1434"/>
      <c r="ILE12" s="1434"/>
      <c r="ILF12" s="1434"/>
      <c r="ILG12" s="1434"/>
      <c r="ILH12" s="1434"/>
      <c r="ILI12" s="1434"/>
      <c r="ILJ12" s="1434"/>
      <c r="ILK12" s="1434"/>
      <c r="ILL12" s="1434"/>
      <c r="ILM12" s="1434"/>
      <c r="ILN12" s="1434"/>
      <c r="ILO12" s="1434"/>
      <c r="ILP12" s="1434"/>
      <c r="ILQ12" s="1434"/>
      <c r="ILR12" s="1434"/>
      <c r="ILS12" s="1434"/>
      <c r="ILT12" s="1434"/>
      <c r="ILU12" s="1434"/>
      <c r="ILV12" s="1434"/>
      <c r="ILW12" s="1434"/>
      <c r="ILX12" s="1434"/>
      <c r="ILY12" s="1434"/>
      <c r="ILZ12" s="1434"/>
      <c r="IMA12" s="1434"/>
      <c r="IMB12" s="1434"/>
      <c r="IMC12" s="1434"/>
      <c r="IMD12" s="1434"/>
      <c r="IME12" s="1434"/>
      <c r="IMF12" s="1434"/>
      <c r="IMG12" s="1434"/>
      <c r="IMH12" s="1434"/>
      <c r="IMI12" s="1434"/>
      <c r="IMJ12" s="1434"/>
      <c r="IMK12" s="1434"/>
      <c r="IML12" s="1434"/>
      <c r="IMM12" s="1434"/>
      <c r="IMN12" s="1434"/>
      <c r="IMO12" s="1434"/>
      <c r="IMP12" s="1434"/>
      <c r="IMQ12" s="1434"/>
      <c r="IMR12" s="1434"/>
      <c r="IMS12" s="1434"/>
      <c r="IMT12" s="1434"/>
      <c r="IMU12" s="1434"/>
      <c r="IMV12" s="1434"/>
      <c r="IMW12" s="1434"/>
      <c r="IMX12" s="1434"/>
      <c r="IMY12" s="1434"/>
      <c r="IMZ12" s="1434"/>
      <c r="INA12" s="1434"/>
      <c r="INB12" s="1434"/>
      <c r="INC12" s="1434"/>
      <c r="IND12" s="1434"/>
      <c r="INE12" s="1434"/>
      <c r="INF12" s="1434"/>
      <c r="ING12" s="1434"/>
      <c r="INH12" s="1434"/>
      <c r="INI12" s="1434"/>
      <c r="INJ12" s="1434"/>
      <c r="INK12" s="1434"/>
      <c r="INL12" s="1434"/>
      <c r="INM12" s="1434"/>
      <c r="INN12" s="1434"/>
      <c r="INO12" s="1434"/>
      <c r="INP12" s="1434"/>
      <c r="INQ12" s="1434"/>
      <c r="INR12" s="1434"/>
      <c r="INS12" s="1434"/>
      <c r="INT12" s="1434"/>
      <c r="INU12" s="1434"/>
      <c r="INV12" s="1434"/>
      <c r="INW12" s="1434"/>
      <c r="INX12" s="1434"/>
      <c r="INY12" s="1434"/>
      <c r="INZ12" s="1434"/>
      <c r="IOA12" s="1434"/>
      <c r="IOB12" s="1434"/>
      <c r="IOC12" s="1434"/>
      <c r="IOD12" s="1434"/>
      <c r="IOE12" s="1434"/>
      <c r="IOF12" s="1434"/>
      <c r="IOG12" s="1434"/>
      <c r="IOH12" s="1434"/>
      <c r="IOI12" s="1434"/>
      <c r="IOJ12" s="1434"/>
      <c r="IOK12" s="1434"/>
      <c r="IOL12" s="1434"/>
      <c r="IOM12" s="1434"/>
      <c r="ION12" s="1434"/>
      <c r="IOO12" s="1434"/>
      <c r="IOP12" s="1434"/>
      <c r="IOQ12" s="1434"/>
      <c r="IOR12" s="1434"/>
      <c r="IOS12" s="1434"/>
      <c r="IOT12" s="1434"/>
      <c r="IOU12" s="1434"/>
      <c r="IOV12" s="1434"/>
      <c r="IOW12" s="1434"/>
      <c r="IOX12" s="1434"/>
      <c r="IOY12" s="1434"/>
      <c r="IOZ12" s="1434"/>
      <c r="IPA12" s="1434"/>
      <c r="IPB12" s="1434"/>
      <c r="IPC12" s="1434"/>
      <c r="IPD12" s="1434"/>
      <c r="IPE12" s="1434"/>
      <c r="IPF12" s="1434"/>
      <c r="IPG12" s="1434"/>
      <c r="IPH12" s="1434"/>
      <c r="IPI12" s="1434"/>
      <c r="IPJ12" s="1434"/>
      <c r="IPK12" s="1434"/>
      <c r="IPL12" s="1434"/>
      <c r="IPM12" s="1434"/>
      <c r="IPN12" s="1434"/>
      <c r="IPO12" s="1434"/>
      <c r="IPP12" s="1434"/>
      <c r="IPQ12" s="1434"/>
      <c r="IPR12" s="1434"/>
      <c r="IPS12" s="1434"/>
      <c r="IPT12" s="1434"/>
      <c r="IPU12" s="1434"/>
      <c r="IPV12" s="1434"/>
      <c r="IPW12" s="1434"/>
      <c r="IPX12" s="1434"/>
      <c r="IPY12" s="1434"/>
      <c r="IPZ12" s="1434"/>
      <c r="IQA12" s="1434"/>
      <c r="IQB12" s="1434"/>
      <c r="IQC12" s="1434"/>
      <c r="IQD12" s="1434"/>
      <c r="IQE12" s="1434"/>
      <c r="IQF12" s="1434"/>
      <c r="IQG12" s="1434"/>
      <c r="IQH12" s="1434"/>
      <c r="IQI12" s="1434"/>
      <c r="IQJ12" s="1434"/>
      <c r="IQK12" s="1434"/>
      <c r="IQL12" s="1434"/>
      <c r="IQM12" s="1434"/>
      <c r="IQN12" s="1434"/>
      <c r="IQO12" s="1434"/>
      <c r="IQP12" s="1434"/>
      <c r="IQQ12" s="1434"/>
      <c r="IQR12" s="1434"/>
      <c r="IQS12" s="1434"/>
      <c r="IQT12" s="1434"/>
      <c r="IQU12" s="1434"/>
      <c r="IQV12" s="1434"/>
      <c r="IQW12" s="1434"/>
      <c r="IQX12" s="1434"/>
      <c r="IQY12" s="1434"/>
      <c r="IQZ12" s="1434"/>
      <c r="IRA12" s="1434"/>
      <c r="IRB12" s="1434"/>
      <c r="IRC12" s="1434"/>
      <c r="IRD12" s="1434"/>
      <c r="IRE12" s="1434"/>
      <c r="IRF12" s="1434"/>
      <c r="IRG12" s="1434"/>
      <c r="IRH12" s="1434"/>
      <c r="IRI12" s="1434"/>
      <c r="IRJ12" s="1434"/>
      <c r="IRK12" s="1434"/>
      <c r="IRL12" s="1434"/>
      <c r="IRM12" s="1434"/>
      <c r="IRN12" s="1434"/>
      <c r="IRO12" s="1434"/>
      <c r="IRP12" s="1434"/>
      <c r="IRQ12" s="1434"/>
      <c r="IRR12" s="1434"/>
      <c r="IRS12" s="1434"/>
      <c r="IRT12" s="1434"/>
      <c r="IRU12" s="1434"/>
      <c r="IRV12" s="1434"/>
      <c r="IRW12" s="1434"/>
      <c r="IRX12" s="1434"/>
      <c r="IRY12" s="1434"/>
      <c r="IRZ12" s="1434"/>
      <c r="ISA12" s="1434"/>
      <c r="ISB12" s="1434"/>
      <c r="ISC12" s="1434"/>
      <c r="ISD12" s="1434"/>
      <c r="ISE12" s="1434"/>
      <c r="ISF12" s="1434"/>
      <c r="ISG12" s="1434"/>
      <c r="ISH12" s="1434"/>
      <c r="ISI12" s="1434"/>
      <c r="ISJ12" s="1434"/>
      <c r="ISK12" s="1434"/>
      <c r="ISL12" s="1434"/>
      <c r="ISM12" s="1434"/>
      <c r="ISN12" s="1434"/>
      <c r="ISO12" s="1434"/>
      <c r="ISP12" s="1434"/>
      <c r="ISQ12" s="1434"/>
      <c r="ISR12" s="1434"/>
      <c r="ISS12" s="1434"/>
      <c r="IST12" s="1434"/>
      <c r="ISU12" s="1434"/>
      <c r="ISV12" s="1434"/>
      <c r="ISW12" s="1434"/>
      <c r="ISX12" s="1434"/>
      <c r="ISY12" s="1434"/>
      <c r="ISZ12" s="1434"/>
      <c r="ITA12" s="1434"/>
      <c r="ITB12" s="1434"/>
      <c r="ITC12" s="1434"/>
      <c r="ITD12" s="1434"/>
      <c r="ITE12" s="1434"/>
      <c r="ITF12" s="1434"/>
      <c r="ITG12" s="1434"/>
      <c r="ITH12" s="1434"/>
      <c r="ITI12" s="1434"/>
      <c r="ITJ12" s="1434"/>
      <c r="ITK12" s="1434"/>
      <c r="ITL12" s="1434"/>
      <c r="ITM12" s="1434"/>
      <c r="ITN12" s="1434"/>
      <c r="ITO12" s="1434"/>
      <c r="ITP12" s="1434"/>
      <c r="ITQ12" s="1434"/>
      <c r="ITR12" s="1434"/>
      <c r="ITS12" s="1434"/>
      <c r="ITT12" s="1434"/>
      <c r="ITU12" s="1434"/>
      <c r="ITV12" s="1434"/>
      <c r="ITW12" s="1434"/>
      <c r="ITX12" s="1434"/>
      <c r="ITY12" s="1434"/>
      <c r="ITZ12" s="1434"/>
      <c r="IUA12" s="1434"/>
      <c r="IUB12" s="1434"/>
      <c r="IUC12" s="1434"/>
      <c r="IUD12" s="1434"/>
      <c r="IUE12" s="1434"/>
      <c r="IUF12" s="1434"/>
      <c r="IUG12" s="1434"/>
      <c r="IUH12" s="1434"/>
      <c r="IUI12" s="1434"/>
      <c r="IUJ12" s="1434"/>
      <c r="IUK12" s="1434"/>
      <c r="IUL12" s="1434"/>
      <c r="IUM12" s="1434"/>
      <c r="IUN12" s="1434"/>
      <c r="IUO12" s="1434"/>
      <c r="IUP12" s="1434"/>
      <c r="IUQ12" s="1434"/>
      <c r="IUR12" s="1434"/>
      <c r="IUS12" s="1434"/>
      <c r="IUT12" s="1434"/>
      <c r="IUU12" s="1434"/>
      <c r="IUV12" s="1434"/>
      <c r="IUW12" s="1434"/>
      <c r="IUX12" s="1434"/>
      <c r="IUY12" s="1434"/>
      <c r="IUZ12" s="1434"/>
      <c r="IVA12" s="1434"/>
      <c r="IVB12" s="1434"/>
      <c r="IVC12" s="1434"/>
      <c r="IVD12" s="1434"/>
      <c r="IVE12" s="1434"/>
      <c r="IVF12" s="1434"/>
      <c r="IVG12" s="1434"/>
      <c r="IVH12" s="1434"/>
      <c r="IVI12" s="1434"/>
      <c r="IVJ12" s="1434"/>
      <c r="IVK12" s="1434"/>
      <c r="IVL12" s="1434"/>
      <c r="IVM12" s="1434"/>
      <c r="IVN12" s="1434"/>
      <c r="IVO12" s="1434"/>
      <c r="IVP12" s="1434"/>
      <c r="IVQ12" s="1434"/>
      <c r="IVR12" s="1434"/>
      <c r="IVS12" s="1434"/>
      <c r="IVT12" s="1434"/>
      <c r="IVU12" s="1434"/>
      <c r="IVV12" s="1434"/>
      <c r="IVW12" s="1434"/>
      <c r="IVX12" s="1434"/>
      <c r="IVY12" s="1434"/>
      <c r="IVZ12" s="1434"/>
      <c r="IWA12" s="1434"/>
      <c r="IWB12" s="1434"/>
      <c r="IWC12" s="1434"/>
      <c r="IWD12" s="1434"/>
      <c r="IWE12" s="1434"/>
      <c r="IWF12" s="1434"/>
      <c r="IWG12" s="1434"/>
      <c r="IWH12" s="1434"/>
      <c r="IWI12" s="1434"/>
      <c r="IWJ12" s="1434"/>
      <c r="IWK12" s="1434"/>
      <c r="IWL12" s="1434"/>
      <c r="IWM12" s="1434"/>
      <c r="IWN12" s="1434"/>
      <c r="IWO12" s="1434"/>
      <c r="IWP12" s="1434"/>
      <c r="IWQ12" s="1434"/>
      <c r="IWR12" s="1434"/>
      <c r="IWS12" s="1434"/>
      <c r="IWT12" s="1434"/>
      <c r="IWU12" s="1434"/>
      <c r="IWV12" s="1434"/>
      <c r="IWW12" s="1434"/>
      <c r="IWX12" s="1434"/>
      <c r="IWY12" s="1434"/>
      <c r="IWZ12" s="1434"/>
      <c r="IXA12" s="1434"/>
      <c r="IXB12" s="1434"/>
      <c r="IXC12" s="1434"/>
      <c r="IXD12" s="1434"/>
      <c r="IXE12" s="1434"/>
      <c r="IXF12" s="1434"/>
      <c r="IXG12" s="1434"/>
      <c r="IXH12" s="1434"/>
      <c r="IXI12" s="1434"/>
      <c r="IXJ12" s="1434"/>
      <c r="IXK12" s="1434"/>
      <c r="IXL12" s="1434"/>
      <c r="IXM12" s="1434"/>
      <c r="IXN12" s="1434"/>
      <c r="IXO12" s="1434"/>
      <c r="IXP12" s="1434"/>
      <c r="IXQ12" s="1434"/>
      <c r="IXR12" s="1434"/>
      <c r="IXS12" s="1434"/>
      <c r="IXT12" s="1434"/>
      <c r="IXU12" s="1434"/>
      <c r="IXV12" s="1434"/>
      <c r="IXW12" s="1434"/>
      <c r="IXX12" s="1434"/>
      <c r="IXY12" s="1434"/>
      <c r="IXZ12" s="1434"/>
      <c r="IYA12" s="1434"/>
      <c r="IYB12" s="1434"/>
      <c r="IYC12" s="1434"/>
      <c r="IYD12" s="1434"/>
      <c r="IYE12" s="1434"/>
      <c r="IYF12" s="1434"/>
      <c r="IYG12" s="1434"/>
      <c r="IYH12" s="1434"/>
      <c r="IYI12" s="1434"/>
      <c r="IYJ12" s="1434"/>
      <c r="IYK12" s="1434"/>
      <c r="IYL12" s="1434"/>
      <c r="IYM12" s="1434"/>
      <c r="IYN12" s="1434"/>
      <c r="IYO12" s="1434"/>
      <c r="IYP12" s="1434"/>
      <c r="IYQ12" s="1434"/>
      <c r="IYR12" s="1434"/>
      <c r="IYS12" s="1434"/>
      <c r="IYT12" s="1434"/>
      <c r="IYU12" s="1434"/>
      <c r="IYV12" s="1434"/>
      <c r="IYW12" s="1434"/>
      <c r="IYX12" s="1434"/>
      <c r="IYY12" s="1434"/>
      <c r="IYZ12" s="1434"/>
      <c r="IZA12" s="1434"/>
      <c r="IZB12" s="1434"/>
      <c r="IZC12" s="1434"/>
      <c r="IZD12" s="1434"/>
      <c r="IZE12" s="1434"/>
      <c r="IZF12" s="1434"/>
      <c r="IZG12" s="1434"/>
      <c r="IZH12" s="1434"/>
      <c r="IZI12" s="1434"/>
      <c r="IZJ12" s="1434"/>
      <c r="IZK12" s="1434"/>
      <c r="IZL12" s="1434"/>
      <c r="IZM12" s="1434"/>
      <c r="IZN12" s="1434"/>
      <c r="IZO12" s="1434"/>
      <c r="IZP12" s="1434"/>
      <c r="IZQ12" s="1434"/>
      <c r="IZR12" s="1434"/>
      <c r="IZS12" s="1434"/>
      <c r="IZT12" s="1434"/>
      <c r="IZU12" s="1434"/>
      <c r="IZV12" s="1434"/>
      <c r="IZW12" s="1434"/>
      <c r="IZX12" s="1434"/>
      <c r="IZY12" s="1434"/>
      <c r="IZZ12" s="1434"/>
      <c r="JAA12" s="1434"/>
      <c r="JAB12" s="1434"/>
      <c r="JAC12" s="1434"/>
      <c r="JAD12" s="1434"/>
      <c r="JAE12" s="1434"/>
      <c r="JAF12" s="1434"/>
      <c r="JAG12" s="1434"/>
      <c r="JAH12" s="1434"/>
      <c r="JAI12" s="1434"/>
      <c r="JAJ12" s="1434"/>
      <c r="JAK12" s="1434"/>
      <c r="JAL12" s="1434"/>
      <c r="JAM12" s="1434"/>
      <c r="JAN12" s="1434"/>
      <c r="JAO12" s="1434"/>
      <c r="JAP12" s="1434"/>
      <c r="JAQ12" s="1434"/>
      <c r="JAR12" s="1434"/>
      <c r="JAS12" s="1434"/>
      <c r="JAT12" s="1434"/>
      <c r="JAU12" s="1434"/>
      <c r="JAV12" s="1434"/>
      <c r="JAW12" s="1434"/>
      <c r="JAX12" s="1434"/>
      <c r="JAY12" s="1434"/>
      <c r="JAZ12" s="1434"/>
      <c r="JBA12" s="1434"/>
      <c r="JBB12" s="1434"/>
      <c r="JBC12" s="1434"/>
      <c r="JBD12" s="1434"/>
      <c r="JBE12" s="1434"/>
      <c r="JBF12" s="1434"/>
      <c r="JBG12" s="1434"/>
      <c r="JBH12" s="1434"/>
      <c r="JBI12" s="1434"/>
      <c r="JBJ12" s="1434"/>
      <c r="JBK12" s="1434"/>
      <c r="JBL12" s="1434"/>
      <c r="JBM12" s="1434"/>
      <c r="JBN12" s="1434"/>
      <c r="JBO12" s="1434"/>
      <c r="JBP12" s="1434"/>
      <c r="JBQ12" s="1434"/>
      <c r="JBR12" s="1434"/>
      <c r="JBS12" s="1434"/>
      <c r="JBT12" s="1434"/>
      <c r="JBU12" s="1434"/>
      <c r="JBV12" s="1434"/>
      <c r="JBW12" s="1434"/>
      <c r="JBX12" s="1434"/>
      <c r="JBY12" s="1434"/>
      <c r="JBZ12" s="1434"/>
      <c r="JCA12" s="1434"/>
      <c r="JCB12" s="1434"/>
      <c r="JCC12" s="1434"/>
      <c r="JCD12" s="1434"/>
      <c r="JCE12" s="1434"/>
      <c r="JCF12" s="1434"/>
      <c r="JCG12" s="1434"/>
      <c r="JCH12" s="1434"/>
      <c r="JCI12" s="1434"/>
      <c r="JCJ12" s="1434"/>
      <c r="JCK12" s="1434"/>
      <c r="JCL12" s="1434"/>
      <c r="JCM12" s="1434"/>
      <c r="JCN12" s="1434"/>
      <c r="JCO12" s="1434"/>
      <c r="JCP12" s="1434"/>
      <c r="JCQ12" s="1434"/>
      <c r="JCR12" s="1434"/>
      <c r="JCS12" s="1434"/>
      <c r="JCT12" s="1434"/>
      <c r="JCU12" s="1434"/>
      <c r="JCV12" s="1434"/>
      <c r="JCW12" s="1434"/>
      <c r="JCX12" s="1434"/>
      <c r="JCY12" s="1434"/>
      <c r="JCZ12" s="1434"/>
      <c r="JDA12" s="1434"/>
      <c r="JDB12" s="1434"/>
      <c r="JDC12" s="1434"/>
      <c r="JDD12" s="1434"/>
      <c r="JDE12" s="1434"/>
      <c r="JDF12" s="1434"/>
      <c r="JDG12" s="1434"/>
      <c r="JDH12" s="1434"/>
      <c r="JDI12" s="1434"/>
      <c r="JDJ12" s="1434"/>
      <c r="JDK12" s="1434"/>
      <c r="JDL12" s="1434"/>
      <c r="JDM12" s="1434"/>
      <c r="JDN12" s="1434"/>
      <c r="JDO12" s="1434"/>
      <c r="JDP12" s="1434"/>
      <c r="JDQ12" s="1434"/>
      <c r="JDR12" s="1434"/>
      <c r="JDS12" s="1434"/>
      <c r="JDT12" s="1434"/>
      <c r="JDU12" s="1434"/>
      <c r="JDV12" s="1434"/>
      <c r="JDW12" s="1434"/>
      <c r="JDX12" s="1434"/>
      <c r="JDY12" s="1434"/>
      <c r="JDZ12" s="1434"/>
      <c r="JEA12" s="1434"/>
      <c r="JEB12" s="1434"/>
      <c r="JEC12" s="1434"/>
      <c r="JED12" s="1434"/>
      <c r="JEE12" s="1434"/>
      <c r="JEF12" s="1434"/>
      <c r="JEG12" s="1434"/>
      <c r="JEH12" s="1434"/>
      <c r="JEI12" s="1434"/>
      <c r="JEJ12" s="1434"/>
      <c r="JEK12" s="1434"/>
      <c r="JEL12" s="1434"/>
      <c r="JEM12" s="1434"/>
      <c r="JEN12" s="1434"/>
      <c r="JEO12" s="1434"/>
      <c r="JEP12" s="1434"/>
      <c r="JEQ12" s="1434"/>
      <c r="JER12" s="1434"/>
      <c r="JES12" s="1434"/>
      <c r="JET12" s="1434"/>
      <c r="JEU12" s="1434"/>
      <c r="JEV12" s="1434"/>
      <c r="JEW12" s="1434"/>
      <c r="JEX12" s="1434"/>
      <c r="JEY12" s="1434"/>
      <c r="JEZ12" s="1434"/>
      <c r="JFA12" s="1434"/>
      <c r="JFB12" s="1434"/>
      <c r="JFC12" s="1434"/>
      <c r="JFD12" s="1434"/>
      <c r="JFE12" s="1434"/>
      <c r="JFF12" s="1434"/>
      <c r="JFG12" s="1434"/>
      <c r="JFH12" s="1434"/>
      <c r="JFI12" s="1434"/>
      <c r="JFJ12" s="1434"/>
      <c r="JFK12" s="1434"/>
      <c r="JFL12" s="1434"/>
      <c r="JFM12" s="1434"/>
      <c r="JFN12" s="1434"/>
      <c r="JFO12" s="1434"/>
      <c r="JFP12" s="1434"/>
      <c r="JFQ12" s="1434"/>
      <c r="JFR12" s="1434"/>
      <c r="JFS12" s="1434"/>
      <c r="JFT12" s="1434"/>
      <c r="JFU12" s="1434"/>
      <c r="JFV12" s="1434"/>
      <c r="JFW12" s="1434"/>
      <c r="JFX12" s="1434"/>
      <c r="JFY12" s="1434"/>
      <c r="JFZ12" s="1434"/>
      <c r="JGA12" s="1434"/>
      <c r="JGB12" s="1434"/>
      <c r="JGC12" s="1434"/>
      <c r="JGD12" s="1434"/>
      <c r="JGE12" s="1434"/>
      <c r="JGF12" s="1434"/>
      <c r="JGG12" s="1434"/>
      <c r="JGH12" s="1434"/>
      <c r="JGI12" s="1434"/>
      <c r="JGJ12" s="1434"/>
      <c r="JGK12" s="1434"/>
      <c r="JGL12" s="1434"/>
      <c r="JGM12" s="1434"/>
      <c r="JGN12" s="1434"/>
      <c r="JGO12" s="1434"/>
      <c r="JGP12" s="1434"/>
      <c r="JGQ12" s="1434"/>
      <c r="JGR12" s="1434"/>
      <c r="JGS12" s="1434"/>
      <c r="JGT12" s="1434"/>
      <c r="JGU12" s="1434"/>
      <c r="JGV12" s="1434"/>
      <c r="JGW12" s="1434"/>
      <c r="JGX12" s="1434"/>
      <c r="JGY12" s="1434"/>
      <c r="JGZ12" s="1434"/>
      <c r="JHA12" s="1434"/>
      <c r="JHB12" s="1434"/>
      <c r="JHC12" s="1434"/>
      <c r="JHD12" s="1434"/>
      <c r="JHE12" s="1434"/>
      <c r="JHF12" s="1434"/>
      <c r="JHG12" s="1434"/>
      <c r="JHH12" s="1434"/>
      <c r="JHI12" s="1434"/>
      <c r="JHJ12" s="1434"/>
      <c r="JHK12" s="1434"/>
      <c r="JHL12" s="1434"/>
      <c r="JHM12" s="1434"/>
      <c r="JHN12" s="1434"/>
      <c r="JHO12" s="1434"/>
      <c r="JHP12" s="1434"/>
      <c r="JHQ12" s="1434"/>
      <c r="JHR12" s="1434"/>
      <c r="JHS12" s="1434"/>
      <c r="JHT12" s="1434"/>
      <c r="JHU12" s="1434"/>
      <c r="JHV12" s="1434"/>
      <c r="JHW12" s="1434"/>
      <c r="JHX12" s="1434"/>
      <c r="JHY12" s="1434"/>
      <c r="JHZ12" s="1434"/>
      <c r="JIA12" s="1434"/>
      <c r="JIB12" s="1434"/>
      <c r="JIC12" s="1434"/>
      <c r="JID12" s="1434"/>
      <c r="JIE12" s="1434"/>
      <c r="JIF12" s="1434"/>
      <c r="JIG12" s="1434"/>
      <c r="JIH12" s="1434"/>
      <c r="JII12" s="1434"/>
      <c r="JIJ12" s="1434"/>
      <c r="JIK12" s="1434"/>
      <c r="JIL12" s="1434"/>
      <c r="JIM12" s="1434"/>
      <c r="JIN12" s="1434"/>
      <c r="JIO12" s="1434"/>
      <c r="JIP12" s="1434"/>
      <c r="JIQ12" s="1434"/>
      <c r="JIR12" s="1434"/>
      <c r="JIS12" s="1434"/>
      <c r="JIT12" s="1434"/>
      <c r="JIU12" s="1434"/>
      <c r="JIV12" s="1434"/>
      <c r="JIW12" s="1434"/>
      <c r="JIX12" s="1434"/>
      <c r="JIY12" s="1434"/>
      <c r="JIZ12" s="1434"/>
      <c r="JJA12" s="1434"/>
      <c r="JJB12" s="1434"/>
      <c r="JJC12" s="1434"/>
      <c r="JJD12" s="1434"/>
      <c r="JJE12" s="1434"/>
      <c r="JJF12" s="1434"/>
      <c r="JJG12" s="1434"/>
      <c r="JJH12" s="1434"/>
      <c r="JJI12" s="1434"/>
      <c r="JJJ12" s="1434"/>
      <c r="JJK12" s="1434"/>
      <c r="JJL12" s="1434"/>
      <c r="JJM12" s="1434"/>
      <c r="JJN12" s="1434"/>
      <c r="JJO12" s="1434"/>
      <c r="JJP12" s="1434"/>
      <c r="JJQ12" s="1434"/>
      <c r="JJR12" s="1434"/>
      <c r="JJS12" s="1434"/>
      <c r="JJT12" s="1434"/>
      <c r="JJU12" s="1434"/>
      <c r="JJV12" s="1434"/>
      <c r="JJW12" s="1434"/>
      <c r="JJX12" s="1434"/>
      <c r="JJY12" s="1434"/>
      <c r="JJZ12" s="1434"/>
      <c r="JKA12" s="1434"/>
      <c r="JKB12" s="1434"/>
      <c r="JKC12" s="1434"/>
      <c r="JKD12" s="1434"/>
      <c r="JKE12" s="1434"/>
      <c r="JKF12" s="1434"/>
      <c r="JKG12" s="1434"/>
      <c r="JKH12" s="1434"/>
      <c r="JKI12" s="1434"/>
      <c r="JKJ12" s="1434"/>
      <c r="JKK12" s="1434"/>
      <c r="JKL12" s="1434"/>
      <c r="JKM12" s="1434"/>
      <c r="JKN12" s="1434"/>
      <c r="JKO12" s="1434"/>
      <c r="JKP12" s="1434"/>
      <c r="JKQ12" s="1434"/>
      <c r="JKR12" s="1434"/>
      <c r="JKS12" s="1434"/>
      <c r="JKT12" s="1434"/>
      <c r="JKU12" s="1434"/>
      <c r="JKV12" s="1434"/>
      <c r="JKW12" s="1434"/>
      <c r="JKX12" s="1434"/>
      <c r="JKY12" s="1434"/>
      <c r="JKZ12" s="1434"/>
      <c r="JLA12" s="1434"/>
      <c r="JLB12" s="1434"/>
      <c r="JLC12" s="1434"/>
      <c r="JLD12" s="1434"/>
      <c r="JLE12" s="1434"/>
      <c r="JLF12" s="1434"/>
      <c r="JLG12" s="1434"/>
      <c r="JLH12" s="1434"/>
      <c r="JLI12" s="1434"/>
      <c r="JLJ12" s="1434"/>
      <c r="JLK12" s="1434"/>
      <c r="JLL12" s="1434"/>
      <c r="JLM12" s="1434"/>
      <c r="JLN12" s="1434"/>
      <c r="JLO12" s="1434"/>
      <c r="JLP12" s="1434"/>
      <c r="JLQ12" s="1434"/>
      <c r="JLR12" s="1434"/>
      <c r="JLS12" s="1434"/>
      <c r="JLT12" s="1434"/>
      <c r="JLU12" s="1434"/>
      <c r="JLV12" s="1434"/>
      <c r="JLW12" s="1434"/>
      <c r="JLX12" s="1434"/>
      <c r="JLY12" s="1434"/>
      <c r="JLZ12" s="1434"/>
      <c r="JMA12" s="1434"/>
      <c r="JMB12" s="1434"/>
      <c r="JMC12" s="1434"/>
      <c r="JMD12" s="1434"/>
      <c r="JME12" s="1434"/>
      <c r="JMF12" s="1434"/>
      <c r="JMG12" s="1434"/>
      <c r="JMH12" s="1434"/>
      <c r="JMI12" s="1434"/>
      <c r="JMJ12" s="1434"/>
      <c r="JMK12" s="1434"/>
      <c r="JML12" s="1434"/>
      <c r="JMM12" s="1434"/>
      <c r="JMN12" s="1434"/>
      <c r="JMO12" s="1434"/>
      <c r="JMP12" s="1434"/>
      <c r="JMQ12" s="1434"/>
      <c r="JMR12" s="1434"/>
      <c r="JMS12" s="1434"/>
      <c r="JMT12" s="1434"/>
      <c r="JMU12" s="1434"/>
      <c r="JMV12" s="1434"/>
      <c r="JMW12" s="1434"/>
      <c r="JMX12" s="1434"/>
      <c r="JMY12" s="1434"/>
      <c r="JMZ12" s="1434"/>
      <c r="JNA12" s="1434"/>
      <c r="JNB12" s="1434"/>
      <c r="JNC12" s="1434"/>
      <c r="JND12" s="1434"/>
      <c r="JNE12" s="1434"/>
      <c r="JNF12" s="1434"/>
      <c r="JNG12" s="1434"/>
      <c r="JNH12" s="1434"/>
      <c r="JNI12" s="1434"/>
      <c r="JNJ12" s="1434"/>
      <c r="JNK12" s="1434"/>
      <c r="JNL12" s="1434"/>
      <c r="JNM12" s="1434"/>
      <c r="JNN12" s="1434"/>
      <c r="JNO12" s="1434"/>
      <c r="JNP12" s="1434"/>
      <c r="JNQ12" s="1434"/>
      <c r="JNR12" s="1434"/>
      <c r="JNS12" s="1434"/>
      <c r="JNT12" s="1434"/>
      <c r="JNU12" s="1434"/>
      <c r="JNV12" s="1434"/>
      <c r="JNW12" s="1434"/>
      <c r="JNX12" s="1434"/>
      <c r="JNY12" s="1434"/>
      <c r="JNZ12" s="1434"/>
      <c r="JOA12" s="1434"/>
      <c r="JOB12" s="1434"/>
      <c r="JOC12" s="1434"/>
      <c r="JOD12" s="1434"/>
      <c r="JOE12" s="1434"/>
      <c r="JOF12" s="1434"/>
      <c r="JOG12" s="1434"/>
      <c r="JOH12" s="1434"/>
      <c r="JOI12" s="1434"/>
      <c r="JOJ12" s="1434"/>
      <c r="JOK12" s="1434"/>
      <c r="JOL12" s="1434"/>
      <c r="JOM12" s="1434"/>
      <c r="JON12" s="1434"/>
      <c r="JOO12" s="1434"/>
      <c r="JOP12" s="1434"/>
      <c r="JOQ12" s="1434"/>
      <c r="JOR12" s="1434"/>
      <c r="JOS12" s="1434"/>
      <c r="JOT12" s="1434"/>
      <c r="JOU12" s="1434"/>
      <c r="JOV12" s="1434"/>
      <c r="JOW12" s="1434"/>
      <c r="JOX12" s="1434"/>
      <c r="JOY12" s="1434"/>
      <c r="JOZ12" s="1434"/>
      <c r="JPA12" s="1434"/>
      <c r="JPB12" s="1434"/>
      <c r="JPC12" s="1434"/>
      <c r="JPD12" s="1434"/>
      <c r="JPE12" s="1434"/>
      <c r="JPF12" s="1434"/>
      <c r="JPG12" s="1434"/>
      <c r="JPH12" s="1434"/>
      <c r="JPI12" s="1434"/>
      <c r="JPJ12" s="1434"/>
      <c r="JPK12" s="1434"/>
      <c r="JPL12" s="1434"/>
      <c r="JPM12" s="1434"/>
      <c r="JPN12" s="1434"/>
      <c r="JPO12" s="1434"/>
      <c r="JPP12" s="1434"/>
      <c r="JPQ12" s="1434"/>
      <c r="JPR12" s="1434"/>
      <c r="JPS12" s="1434"/>
      <c r="JPT12" s="1434"/>
      <c r="JPU12" s="1434"/>
      <c r="JPV12" s="1434"/>
      <c r="JPW12" s="1434"/>
      <c r="JPX12" s="1434"/>
      <c r="JPY12" s="1434"/>
      <c r="JPZ12" s="1434"/>
      <c r="JQA12" s="1434"/>
      <c r="JQB12" s="1434"/>
      <c r="JQC12" s="1434"/>
      <c r="JQD12" s="1434"/>
      <c r="JQE12" s="1434"/>
      <c r="JQF12" s="1434"/>
      <c r="JQG12" s="1434"/>
      <c r="JQH12" s="1434"/>
      <c r="JQI12" s="1434"/>
      <c r="JQJ12" s="1434"/>
      <c r="JQK12" s="1434"/>
      <c r="JQL12" s="1434"/>
      <c r="JQM12" s="1434"/>
      <c r="JQN12" s="1434"/>
      <c r="JQO12" s="1434"/>
      <c r="JQP12" s="1434"/>
      <c r="JQQ12" s="1434"/>
      <c r="JQR12" s="1434"/>
      <c r="JQS12" s="1434"/>
      <c r="JQT12" s="1434"/>
      <c r="JQU12" s="1434"/>
      <c r="JQV12" s="1434"/>
      <c r="JQW12" s="1434"/>
      <c r="JQX12" s="1434"/>
      <c r="JQY12" s="1434"/>
      <c r="JQZ12" s="1434"/>
      <c r="JRA12" s="1434"/>
      <c r="JRB12" s="1434"/>
      <c r="JRC12" s="1434"/>
      <c r="JRD12" s="1434"/>
      <c r="JRE12" s="1434"/>
      <c r="JRF12" s="1434"/>
      <c r="JRG12" s="1434"/>
      <c r="JRH12" s="1434"/>
      <c r="JRI12" s="1434"/>
      <c r="JRJ12" s="1434"/>
      <c r="JRK12" s="1434"/>
      <c r="JRL12" s="1434"/>
      <c r="JRM12" s="1434"/>
      <c r="JRN12" s="1434"/>
      <c r="JRO12" s="1434"/>
      <c r="JRP12" s="1434"/>
      <c r="JRQ12" s="1434"/>
      <c r="JRR12" s="1434"/>
      <c r="JRS12" s="1434"/>
      <c r="JRT12" s="1434"/>
      <c r="JRU12" s="1434"/>
      <c r="JRV12" s="1434"/>
      <c r="JRW12" s="1434"/>
      <c r="JRX12" s="1434"/>
      <c r="JRY12" s="1434"/>
      <c r="JRZ12" s="1434"/>
      <c r="JSA12" s="1434"/>
      <c r="JSB12" s="1434"/>
      <c r="JSC12" s="1434"/>
      <c r="JSD12" s="1434"/>
      <c r="JSE12" s="1434"/>
      <c r="JSF12" s="1434"/>
      <c r="JSG12" s="1434"/>
      <c r="JSH12" s="1434"/>
      <c r="JSI12" s="1434"/>
      <c r="JSJ12" s="1434"/>
      <c r="JSK12" s="1434"/>
      <c r="JSL12" s="1434"/>
      <c r="JSM12" s="1434"/>
      <c r="JSN12" s="1434"/>
      <c r="JSO12" s="1434"/>
      <c r="JSP12" s="1434"/>
      <c r="JSQ12" s="1434"/>
      <c r="JSR12" s="1434"/>
      <c r="JSS12" s="1434"/>
      <c r="JST12" s="1434"/>
      <c r="JSU12" s="1434"/>
      <c r="JSV12" s="1434"/>
      <c r="JSW12" s="1434"/>
      <c r="JSX12" s="1434"/>
      <c r="JSY12" s="1434"/>
      <c r="JSZ12" s="1434"/>
      <c r="JTA12" s="1434"/>
      <c r="JTB12" s="1434"/>
      <c r="JTC12" s="1434"/>
      <c r="JTD12" s="1434"/>
      <c r="JTE12" s="1434"/>
      <c r="JTF12" s="1434"/>
      <c r="JTG12" s="1434"/>
      <c r="JTH12" s="1434"/>
      <c r="JTI12" s="1434"/>
      <c r="JTJ12" s="1434"/>
      <c r="JTK12" s="1434"/>
      <c r="JTL12" s="1434"/>
      <c r="JTM12" s="1434"/>
      <c r="JTN12" s="1434"/>
      <c r="JTO12" s="1434"/>
      <c r="JTP12" s="1434"/>
      <c r="JTQ12" s="1434"/>
      <c r="JTR12" s="1434"/>
      <c r="JTS12" s="1434"/>
      <c r="JTT12" s="1434"/>
      <c r="JTU12" s="1434"/>
      <c r="JTV12" s="1434"/>
      <c r="JTW12" s="1434"/>
      <c r="JTX12" s="1434"/>
      <c r="JTY12" s="1434"/>
      <c r="JTZ12" s="1434"/>
      <c r="JUA12" s="1434"/>
      <c r="JUB12" s="1434"/>
      <c r="JUC12" s="1434"/>
      <c r="JUD12" s="1434"/>
      <c r="JUE12" s="1434"/>
      <c r="JUF12" s="1434"/>
      <c r="JUG12" s="1434"/>
      <c r="JUH12" s="1434"/>
      <c r="JUI12" s="1434"/>
      <c r="JUJ12" s="1434"/>
      <c r="JUK12" s="1434"/>
      <c r="JUL12" s="1434"/>
      <c r="JUM12" s="1434"/>
      <c r="JUN12" s="1434"/>
      <c r="JUO12" s="1434"/>
      <c r="JUP12" s="1434"/>
      <c r="JUQ12" s="1434"/>
      <c r="JUR12" s="1434"/>
      <c r="JUS12" s="1434"/>
      <c r="JUT12" s="1434"/>
      <c r="JUU12" s="1434"/>
      <c r="JUV12" s="1434"/>
      <c r="JUW12" s="1434"/>
      <c r="JUX12" s="1434"/>
      <c r="JUY12" s="1434"/>
      <c r="JUZ12" s="1434"/>
      <c r="JVA12" s="1434"/>
      <c r="JVB12" s="1434"/>
      <c r="JVC12" s="1434"/>
      <c r="JVD12" s="1434"/>
      <c r="JVE12" s="1434"/>
      <c r="JVF12" s="1434"/>
      <c r="JVG12" s="1434"/>
      <c r="JVH12" s="1434"/>
      <c r="JVI12" s="1434"/>
      <c r="JVJ12" s="1434"/>
      <c r="JVK12" s="1434"/>
      <c r="JVL12" s="1434"/>
      <c r="JVM12" s="1434"/>
      <c r="JVN12" s="1434"/>
      <c r="JVO12" s="1434"/>
      <c r="JVP12" s="1434"/>
      <c r="JVQ12" s="1434"/>
      <c r="JVR12" s="1434"/>
      <c r="JVS12" s="1434"/>
      <c r="JVT12" s="1434"/>
      <c r="JVU12" s="1434"/>
      <c r="JVV12" s="1434"/>
      <c r="JVW12" s="1434"/>
      <c r="JVX12" s="1434"/>
      <c r="JVY12" s="1434"/>
      <c r="JVZ12" s="1434"/>
      <c r="JWA12" s="1434"/>
      <c r="JWB12" s="1434"/>
      <c r="JWC12" s="1434"/>
      <c r="JWD12" s="1434"/>
      <c r="JWE12" s="1434"/>
      <c r="JWF12" s="1434"/>
      <c r="JWG12" s="1434"/>
      <c r="JWH12" s="1434"/>
      <c r="JWI12" s="1434"/>
      <c r="JWJ12" s="1434"/>
      <c r="JWK12" s="1434"/>
      <c r="JWL12" s="1434"/>
      <c r="JWM12" s="1434"/>
      <c r="JWN12" s="1434"/>
      <c r="JWO12" s="1434"/>
      <c r="JWP12" s="1434"/>
      <c r="JWQ12" s="1434"/>
      <c r="JWR12" s="1434"/>
      <c r="JWS12" s="1434"/>
      <c r="JWT12" s="1434"/>
      <c r="JWU12" s="1434"/>
      <c r="JWV12" s="1434"/>
      <c r="JWW12" s="1434"/>
      <c r="JWX12" s="1434"/>
      <c r="JWY12" s="1434"/>
      <c r="JWZ12" s="1434"/>
      <c r="JXA12" s="1434"/>
      <c r="JXB12" s="1434"/>
      <c r="JXC12" s="1434"/>
      <c r="JXD12" s="1434"/>
      <c r="JXE12" s="1434"/>
      <c r="JXF12" s="1434"/>
      <c r="JXG12" s="1434"/>
      <c r="JXH12" s="1434"/>
      <c r="JXI12" s="1434"/>
      <c r="JXJ12" s="1434"/>
      <c r="JXK12" s="1434"/>
      <c r="JXL12" s="1434"/>
      <c r="JXM12" s="1434"/>
      <c r="JXN12" s="1434"/>
      <c r="JXO12" s="1434"/>
      <c r="JXP12" s="1434"/>
      <c r="JXQ12" s="1434"/>
      <c r="JXR12" s="1434"/>
      <c r="JXS12" s="1434"/>
      <c r="JXT12" s="1434"/>
      <c r="JXU12" s="1434"/>
      <c r="JXV12" s="1434"/>
      <c r="JXW12" s="1434"/>
      <c r="JXX12" s="1434"/>
      <c r="JXY12" s="1434"/>
      <c r="JXZ12" s="1434"/>
      <c r="JYA12" s="1434"/>
      <c r="JYB12" s="1434"/>
      <c r="JYC12" s="1434"/>
      <c r="JYD12" s="1434"/>
      <c r="JYE12" s="1434"/>
      <c r="JYF12" s="1434"/>
      <c r="JYG12" s="1434"/>
      <c r="JYH12" s="1434"/>
      <c r="JYI12" s="1434"/>
      <c r="JYJ12" s="1434"/>
      <c r="JYK12" s="1434"/>
      <c r="JYL12" s="1434"/>
      <c r="JYM12" s="1434"/>
      <c r="JYN12" s="1434"/>
      <c r="JYO12" s="1434"/>
      <c r="JYP12" s="1434"/>
      <c r="JYQ12" s="1434"/>
      <c r="JYR12" s="1434"/>
      <c r="JYS12" s="1434"/>
      <c r="JYT12" s="1434"/>
      <c r="JYU12" s="1434"/>
      <c r="JYV12" s="1434"/>
      <c r="JYW12" s="1434"/>
      <c r="JYX12" s="1434"/>
      <c r="JYY12" s="1434"/>
      <c r="JYZ12" s="1434"/>
      <c r="JZA12" s="1434"/>
      <c r="JZB12" s="1434"/>
      <c r="JZC12" s="1434"/>
      <c r="JZD12" s="1434"/>
      <c r="JZE12" s="1434"/>
      <c r="JZF12" s="1434"/>
      <c r="JZG12" s="1434"/>
      <c r="JZH12" s="1434"/>
      <c r="JZI12" s="1434"/>
      <c r="JZJ12" s="1434"/>
      <c r="JZK12" s="1434"/>
      <c r="JZL12" s="1434"/>
      <c r="JZM12" s="1434"/>
      <c r="JZN12" s="1434"/>
      <c r="JZO12" s="1434"/>
      <c r="JZP12" s="1434"/>
      <c r="JZQ12" s="1434"/>
      <c r="JZR12" s="1434"/>
      <c r="JZS12" s="1434"/>
      <c r="JZT12" s="1434"/>
      <c r="JZU12" s="1434"/>
      <c r="JZV12" s="1434"/>
      <c r="JZW12" s="1434"/>
      <c r="JZX12" s="1434"/>
      <c r="JZY12" s="1434"/>
      <c r="JZZ12" s="1434"/>
      <c r="KAA12" s="1434"/>
      <c r="KAB12" s="1434"/>
      <c r="KAC12" s="1434"/>
      <c r="KAD12" s="1434"/>
      <c r="KAE12" s="1434"/>
      <c r="KAF12" s="1434"/>
      <c r="KAG12" s="1434"/>
      <c r="KAH12" s="1434"/>
      <c r="KAI12" s="1434"/>
      <c r="KAJ12" s="1434"/>
      <c r="KAK12" s="1434"/>
      <c r="KAL12" s="1434"/>
      <c r="KAM12" s="1434"/>
      <c r="KAN12" s="1434"/>
      <c r="KAO12" s="1434"/>
      <c r="KAP12" s="1434"/>
      <c r="KAQ12" s="1434"/>
      <c r="KAR12" s="1434"/>
      <c r="KAS12" s="1434"/>
      <c r="KAT12" s="1434"/>
      <c r="KAU12" s="1434"/>
      <c r="KAV12" s="1434"/>
      <c r="KAW12" s="1434"/>
      <c r="KAX12" s="1434"/>
      <c r="KAY12" s="1434"/>
      <c r="KAZ12" s="1434"/>
      <c r="KBA12" s="1434"/>
      <c r="KBB12" s="1434"/>
      <c r="KBC12" s="1434"/>
      <c r="KBD12" s="1434"/>
      <c r="KBE12" s="1434"/>
      <c r="KBF12" s="1434"/>
      <c r="KBG12" s="1434"/>
      <c r="KBH12" s="1434"/>
      <c r="KBI12" s="1434"/>
      <c r="KBJ12" s="1434"/>
      <c r="KBK12" s="1434"/>
      <c r="KBL12" s="1434"/>
      <c r="KBM12" s="1434"/>
      <c r="KBN12" s="1434"/>
      <c r="KBO12" s="1434"/>
      <c r="KBP12" s="1434"/>
      <c r="KBQ12" s="1434"/>
      <c r="KBR12" s="1434"/>
      <c r="KBS12" s="1434"/>
      <c r="KBT12" s="1434"/>
      <c r="KBU12" s="1434"/>
      <c r="KBV12" s="1434"/>
      <c r="KBW12" s="1434"/>
      <c r="KBX12" s="1434"/>
      <c r="KBY12" s="1434"/>
      <c r="KBZ12" s="1434"/>
      <c r="KCA12" s="1434"/>
      <c r="KCB12" s="1434"/>
      <c r="KCC12" s="1434"/>
      <c r="KCD12" s="1434"/>
      <c r="KCE12" s="1434"/>
      <c r="KCF12" s="1434"/>
      <c r="KCG12" s="1434"/>
      <c r="KCH12" s="1434"/>
      <c r="KCI12" s="1434"/>
      <c r="KCJ12" s="1434"/>
      <c r="KCK12" s="1434"/>
      <c r="KCL12" s="1434"/>
      <c r="KCM12" s="1434"/>
      <c r="KCN12" s="1434"/>
      <c r="KCO12" s="1434"/>
      <c r="KCP12" s="1434"/>
      <c r="KCQ12" s="1434"/>
      <c r="KCR12" s="1434"/>
      <c r="KCS12" s="1434"/>
      <c r="KCT12" s="1434"/>
      <c r="KCU12" s="1434"/>
      <c r="KCV12" s="1434"/>
      <c r="KCW12" s="1434"/>
      <c r="KCX12" s="1434"/>
      <c r="KCY12" s="1434"/>
      <c r="KCZ12" s="1434"/>
      <c r="KDA12" s="1434"/>
      <c r="KDB12" s="1434"/>
      <c r="KDC12" s="1434"/>
      <c r="KDD12" s="1434"/>
      <c r="KDE12" s="1434"/>
      <c r="KDF12" s="1434"/>
      <c r="KDG12" s="1434"/>
      <c r="KDH12" s="1434"/>
      <c r="KDI12" s="1434"/>
      <c r="KDJ12" s="1434"/>
      <c r="KDK12" s="1434"/>
      <c r="KDL12" s="1434"/>
      <c r="KDM12" s="1434"/>
      <c r="KDN12" s="1434"/>
      <c r="KDO12" s="1434"/>
      <c r="KDP12" s="1434"/>
      <c r="KDQ12" s="1434"/>
      <c r="KDR12" s="1434"/>
      <c r="KDS12" s="1434"/>
      <c r="KDT12" s="1434"/>
      <c r="KDU12" s="1434"/>
      <c r="KDV12" s="1434"/>
      <c r="KDW12" s="1434"/>
      <c r="KDX12" s="1434"/>
      <c r="KDY12" s="1434"/>
      <c r="KDZ12" s="1434"/>
      <c r="KEA12" s="1434"/>
      <c r="KEB12" s="1434"/>
      <c r="KEC12" s="1434"/>
      <c r="KED12" s="1434"/>
      <c r="KEE12" s="1434"/>
      <c r="KEF12" s="1434"/>
      <c r="KEG12" s="1434"/>
      <c r="KEH12" s="1434"/>
      <c r="KEI12" s="1434"/>
      <c r="KEJ12" s="1434"/>
      <c r="KEK12" s="1434"/>
      <c r="KEL12" s="1434"/>
      <c r="KEM12" s="1434"/>
      <c r="KEN12" s="1434"/>
      <c r="KEO12" s="1434"/>
      <c r="KEP12" s="1434"/>
      <c r="KEQ12" s="1434"/>
      <c r="KER12" s="1434"/>
      <c r="KES12" s="1434"/>
      <c r="KET12" s="1434"/>
      <c r="KEU12" s="1434"/>
      <c r="KEV12" s="1434"/>
      <c r="KEW12" s="1434"/>
      <c r="KEX12" s="1434"/>
      <c r="KEY12" s="1434"/>
      <c r="KEZ12" s="1434"/>
      <c r="KFA12" s="1434"/>
      <c r="KFB12" s="1434"/>
      <c r="KFC12" s="1434"/>
      <c r="KFD12" s="1434"/>
      <c r="KFE12" s="1434"/>
      <c r="KFF12" s="1434"/>
      <c r="KFG12" s="1434"/>
      <c r="KFH12" s="1434"/>
      <c r="KFI12" s="1434"/>
      <c r="KFJ12" s="1434"/>
      <c r="KFK12" s="1434"/>
      <c r="KFL12" s="1434"/>
      <c r="KFM12" s="1434"/>
      <c r="KFN12" s="1434"/>
      <c r="KFO12" s="1434"/>
      <c r="KFP12" s="1434"/>
      <c r="KFQ12" s="1434"/>
      <c r="KFR12" s="1434"/>
      <c r="KFS12" s="1434"/>
      <c r="KFT12" s="1434"/>
      <c r="KFU12" s="1434"/>
      <c r="KFV12" s="1434"/>
      <c r="KFW12" s="1434"/>
      <c r="KFX12" s="1434"/>
      <c r="KFY12" s="1434"/>
      <c r="KFZ12" s="1434"/>
      <c r="KGA12" s="1434"/>
      <c r="KGB12" s="1434"/>
      <c r="KGC12" s="1434"/>
      <c r="KGD12" s="1434"/>
      <c r="KGE12" s="1434"/>
      <c r="KGF12" s="1434"/>
      <c r="KGG12" s="1434"/>
      <c r="KGH12" s="1434"/>
      <c r="KGI12" s="1434"/>
      <c r="KGJ12" s="1434"/>
      <c r="KGK12" s="1434"/>
      <c r="KGL12" s="1434"/>
      <c r="KGM12" s="1434"/>
      <c r="KGN12" s="1434"/>
      <c r="KGO12" s="1434"/>
      <c r="KGP12" s="1434"/>
      <c r="KGQ12" s="1434"/>
      <c r="KGR12" s="1434"/>
      <c r="KGS12" s="1434"/>
      <c r="KGT12" s="1434"/>
      <c r="KGU12" s="1434"/>
      <c r="KGV12" s="1434"/>
      <c r="KGW12" s="1434"/>
      <c r="KGX12" s="1434"/>
      <c r="KGY12" s="1434"/>
      <c r="KGZ12" s="1434"/>
      <c r="KHA12" s="1434"/>
      <c r="KHB12" s="1434"/>
      <c r="KHC12" s="1434"/>
      <c r="KHD12" s="1434"/>
      <c r="KHE12" s="1434"/>
      <c r="KHF12" s="1434"/>
      <c r="KHG12" s="1434"/>
      <c r="KHH12" s="1434"/>
      <c r="KHI12" s="1434"/>
      <c r="KHJ12" s="1434"/>
      <c r="KHK12" s="1434"/>
      <c r="KHL12" s="1434"/>
      <c r="KHM12" s="1434"/>
      <c r="KHN12" s="1434"/>
      <c r="KHO12" s="1434"/>
      <c r="KHP12" s="1434"/>
      <c r="KHQ12" s="1434"/>
      <c r="KHR12" s="1434"/>
      <c r="KHS12" s="1434"/>
      <c r="KHT12" s="1434"/>
      <c r="KHU12" s="1434"/>
      <c r="KHV12" s="1434"/>
      <c r="KHW12" s="1434"/>
      <c r="KHX12" s="1434"/>
      <c r="KHY12" s="1434"/>
      <c r="KHZ12" s="1434"/>
      <c r="KIA12" s="1434"/>
      <c r="KIB12" s="1434"/>
      <c r="KIC12" s="1434"/>
      <c r="KID12" s="1434"/>
      <c r="KIE12" s="1434"/>
      <c r="KIF12" s="1434"/>
      <c r="KIG12" s="1434"/>
      <c r="KIH12" s="1434"/>
      <c r="KII12" s="1434"/>
      <c r="KIJ12" s="1434"/>
      <c r="KIK12" s="1434"/>
      <c r="KIL12" s="1434"/>
      <c r="KIM12" s="1434"/>
      <c r="KIN12" s="1434"/>
      <c r="KIO12" s="1434"/>
      <c r="KIP12" s="1434"/>
      <c r="KIQ12" s="1434"/>
      <c r="KIR12" s="1434"/>
      <c r="KIS12" s="1434"/>
      <c r="KIT12" s="1434"/>
      <c r="KIU12" s="1434"/>
      <c r="KIV12" s="1434"/>
      <c r="KIW12" s="1434"/>
      <c r="KIX12" s="1434"/>
      <c r="KIY12" s="1434"/>
      <c r="KIZ12" s="1434"/>
      <c r="KJA12" s="1434"/>
      <c r="KJB12" s="1434"/>
      <c r="KJC12" s="1434"/>
      <c r="KJD12" s="1434"/>
      <c r="KJE12" s="1434"/>
      <c r="KJF12" s="1434"/>
      <c r="KJG12" s="1434"/>
      <c r="KJH12" s="1434"/>
      <c r="KJI12" s="1434"/>
      <c r="KJJ12" s="1434"/>
      <c r="KJK12" s="1434"/>
      <c r="KJL12" s="1434"/>
      <c r="KJM12" s="1434"/>
      <c r="KJN12" s="1434"/>
      <c r="KJO12" s="1434"/>
      <c r="KJP12" s="1434"/>
      <c r="KJQ12" s="1434"/>
      <c r="KJR12" s="1434"/>
      <c r="KJS12" s="1434"/>
      <c r="KJT12" s="1434"/>
      <c r="KJU12" s="1434"/>
      <c r="KJV12" s="1434"/>
      <c r="KJW12" s="1434"/>
      <c r="KJX12" s="1434"/>
      <c r="KJY12" s="1434"/>
      <c r="KJZ12" s="1434"/>
      <c r="KKA12" s="1434"/>
      <c r="KKB12" s="1434"/>
      <c r="KKC12" s="1434"/>
      <c r="KKD12" s="1434"/>
      <c r="KKE12" s="1434"/>
      <c r="KKF12" s="1434"/>
      <c r="KKG12" s="1434"/>
      <c r="KKH12" s="1434"/>
      <c r="KKI12" s="1434"/>
      <c r="KKJ12" s="1434"/>
      <c r="KKK12" s="1434"/>
      <c r="KKL12" s="1434"/>
      <c r="KKM12" s="1434"/>
      <c r="KKN12" s="1434"/>
      <c r="KKO12" s="1434"/>
      <c r="KKP12" s="1434"/>
      <c r="KKQ12" s="1434"/>
      <c r="KKR12" s="1434"/>
      <c r="KKS12" s="1434"/>
      <c r="KKT12" s="1434"/>
      <c r="KKU12" s="1434"/>
      <c r="KKV12" s="1434"/>
      <c r="KKW12" s="1434"/>
      <c r="KKX12" s="1434"/>
      <c r="KKY12" s="1434"/>
      <c r="KKZ12" s="1434"/>
      <c r="KLA12" s="1434"/>
      <c r="KLB12" s="1434"/>
      <c r="KLC12" s="1434"/>
      <c r="KLD12" s="1434"/>
      <c r="KLE12" s="1434"/>
      <c r="KLF12" s="1434"/>
      <c r="KLG12" s="1434"/>
      <c r="KLH12" s="1434"/>
      <c r="KLI12" s="1434"/>
      <c r="KLJ12" s="1434"/>
      <c r="KLK12" s="1434"/>
      <c r="KLL12" s="1434"/>
      <c r="KLM12" s="1434"/>
      <c r="KLN12" s="1434"/>
      <c r="KLO12" s="1434"/>
      <c r="KLP12" s="1434"/>
      <c r="KLQ12" s="1434"/>
      <c r="KLR12" s="1434"/>
      <c r="KLS12" s="1434"/>
      <c r="KLT12" s="1434"/>
      <c r="KLU12" s="1434"/>
      <c r="KLV12" s="1434"/>
      <c r="KLW12" s="1434"/>
      <c r="KLX12" s="1434"/>
      <c r="KLY12" s="1434"/>
      <c r="KLZ12" s="1434"/>
      <c r="KMA12" s="1434"/>
      <c r="KMB12" s="1434"/>
      <c r="KMC12" s="1434"/>
      <c r="KMD12" s="1434"/>
      <c r="KME12" s="1434"/>
      <c r="KMF12" s="1434"/>
      <c r="KMG12" s="1434"/>
      <c r="KMH12" s="1434"/>
      <c r="KMI12" s="1434"/>
      <c r="KMJ12" s="1434"/>
      <c r="KMK12" s="1434"/>
      <c r="KML12" s="1434"/>
      <c r="KMM12" s="1434"/>
      <c r="KMN12" s="1434"/>
      <c r="KMO12" s="1434"/>
      <c r="KMP12" s="1434"/>
      <c r="KMQ12" s="1434"/>
      <c r="KMR12" s="1434"/>
      <c r="KMS12" s="1434"/>
      <c r="KMT12" s="1434"/>
      <c r="KMU12" s="1434"/>
      <c r="KMV12" s="1434"/>
      <c r="KMW12" s="1434"/>
      <c r="KMX12" s="1434"/>
      <c r="KMY12" s="1434"/>
      <c r="KMZ12" s="1434"/>
      <c r="KNA12" s="1434"/>
      <c r="KNB12" s="1434"/>
      <c r="KNC12" s="1434"/>
      <c r="KND12" s="1434"/>
      <c r="KNE12" s="1434"/>
      <c r="KNF12" s="1434"/>
      <c r="KNG12" s="1434"/>
      <c r="KNH12" s="1434"/>
      <c r="KNI12" s="1434"/>
      <c r="KNJ12" s="1434"/>
      <c r="KNK12" s="1434"/>
      <c r="KNL12" s="1434"/>
      <c r="KNM12" s="1434"/>
      <c r="KNN12" s="1434"/>
      <c r="KNO12" s="1434"/>
      <c r="KNP12" s="1434"/>
      <c r="KNQ12" s="1434"/>
      <c r="KNR12" s="1434"/>
      <c r="KNS12" s="1434"/>
      <c r="KNT12" s="1434"/>
      <c r="KNU12" s="1434"/>
      <c r="KNV12" s="1434"/>
      <c r="KNW12" s="1434"/>
      <c r="KNX12" s="1434"/>
      <c r="KNY12" s="1434"/>
      <c r="KNZ12" s="1434"/>
      <c r="KOA12" s="1434"/>
      <c r="KOB12" s="1434"/>
      <c r="KOC12" s="1434"/>
      <c r="KOD12" s="1434"/>
      <c r="KOE12" s="1434"/>
      <c r="KOF12" s="1434"/>
      <c r="KOG12" s="1434"/>
      <c r="KOH12" s="1434"/>
      <c r="KOI12" s="1434"/>
      <c r="KOJ12" s="1434"/>
      <c r="KOK12" s="1434"/>
      <c r="KOL12" s="1434"/>
      <c r="KOM12" s="1434"/>
      <c r="KON12" s="1434"/>
      <c r="KOO12" s="1434"/>
      <c r="KOP12" s="1434"/>
      <c r="KOQ12" s="1434"/>
      <c r="KOR12" s="1434"/>
      <c r="KOS12" s="1434"/>
      <c r="KOT12" s="1434"/>
      <c r="KOU12" s="1434"/>
      <c r="KOV12" s="1434"/>
      <c r="KOW12" s="1434"/>
      <c r="KOX12" s="1434"/>
      <c r="KOY12" s="1434"/>
      <c r="KOZ12" s="1434"/>
      <c r="KPA12" s="1434"/>
      <c r="KPB12" s="1434"/>
      <c r="KPC12" s="1434"/>
      <c r="KPD12" s="1434"/>
      <c r="KPE12" s="1434"/>
      <c r="KPF12" s="1434"/>
      <c r="KPG12" s="1434"/>
      <c r="KPH12" s="1434"/>
      <c r="KPI12" s="1434"/>
      <c r="KPJ12" s="1434"/>
      <c r="KPK12" s="1434"/>
      <c r="KPL12" s="1434"/>
      <c r="KPM12" s="1434"/>
      <c r="KPN12" s="1434"/>
      <c r="KPO12" s="1434"/>
      <c r="KPP12" s="1434"/>
      <c r="KPQ12" s="1434"/>
      <c r="KPR12" s="1434"/>
      <c r="KPS12" s="1434"/>
      <c r="KPT12" s="1434"/>
      <c r="KPU12" s="1434"/>
      <c r="KPV12" s="1434"/>
      <c r="KPW12" s="1434"/>
      <c r="KPX12" s="1434"/>
      <c r="KPY12" s="1434"/>
      <c r="KPZ12" s="1434"/>
      <c r="KQA12" s="1434"/>
      <c r="KQB12" s="1434"/>
      <c r="KQC12" s="1434"/>
      <c r="KQD12" s="1434"/>
      <c r="KQE12" s="1434"/>
      <c r="KQF12" s="1434"/>
      <c r="KQG12" s="1434"/>
      <c r="KQH12" s="1434"/>
      <c r="KQI12" s="1434"/>
      <c r="KQJ12" s="1434"/>
      <c r="KQK12" s="1434"/>
      <c r="KQL12" s="1434"/>
      <c r="KQM12" s="1434"/>
      <c r="KQN12" s="1434"/>
      <c r="KQO12" s="1434"/>
      <c r="KQP12" s="1434"/>
      <c r="KQQ12" s="1434"/>
      <c r="KQR12" s="1434"/>
      <c r="KQS12" s="1434"/>
      <c r="KQT12" s="1434"/>
      <c r="KQU12" s="1434"/>
      <c r="KQV12" s="1434"/>
      <c r="KQW12" s="1434"/>
      <c r="KQX12" s="1434"/>
      <c r="KQY12" s="1434"/>
      <c r="KQZ12" s="1434"/>
      <c r="KRA12" s="1434"/>
      <c r="KRB12" s="1434"/>
      <c r="KRC12" s="1434"/>
      <c r="KRD12" s="1434"/>
      <c r="KRE12" s="1434"/>
      <c r="KRF12" s="1434"/>
      <c r="KRG12" s="1434"/>
      <c r="KRH12" s="1434"/>
      <c r="KRI12" s="1434"/>
      <c r="KRJ12" s="1434"/>
      <c r="KRK12" s="1434"/>
      <c r="KRL12" s="1434"/>
      <c r="KRM12" s="1434"/>
      <c r="KRN12" s="1434"/>
      <c r="KRO12" s="1434"/>
      <c r="KRP12" s="1434"/>
      <c r="KRQ12" s="1434"/>
      <c r="KRR12" s="1434"/>
      <c r="KRS12" s="1434"/>
      <c r="KRT12" s="1434"/>
      <c r="KRU12" s="1434"/>
      <c r="KRV12" s="1434"/>
      <c r="KRW12" s="1434"/>
      <c r="KRX12" s="1434"/>
      <c r="KRY12" s="1434"/>
      <c r="KRZ12" s="1434"/>
      <c r="KSA12" s="1434"/>
      <c r="KSB12" s="1434"/>
      <c r="KSC12" s="1434"/>
      <c r="KSD12" s="1434"/>
      <c r="KSE12" s="1434"/>
      <c r="KSF12" s="1434"/>
      <c r="KSG12" s="1434"/>
      <c r="KSH12" s="1434"/>
      <c r="KSI12" s="1434"/>
      <c r="KSJ12" s="1434"/>
      <c r="KSK12" s="1434"/>
      <c r="KSL12" s="1434"/>
      <c r="KSM12" s="1434"/>
      <c r="KSN12" s="1434"/>
      <c r="KSO12" s="1434"/>
      <c r="KSP12" s="1434"/>
      <c r="KSQ12" s="1434"/>
      <c r="KSR12" s="1434"/>
      <c r="KSS12" s="1434"/>
      <c r="KST12" s="1434"/>
      <c r="KSU12" s="1434"/>
      <c r="KSV12" s="1434"/>
      <c r="KSW12" s="1434"/>
      <c r="KSX12" s="1434"/>
      <c r="KSY12" s="1434"/>
      <c r="KSZ12" s="1434"/>
      <c r="KTA12" s="1434"/>
      <c r="KTB12" s="1434"/>
      <c r="KTC12" s="1434"/>
      <c r="KTD12" s="1434"/>
      <c r="KTE12" s="1434"/>
      <c r="KTF12" s="1434"/>
      <c r="KTG12" s="1434"/>
      <c r="KTH12" s="1434"/>
      <c r="KTI12" s="1434"/>
      <c r="KTJ12" s="1434"/>
      <c r="KTK12" s="1434"/>
      <c r="KTL12" s="1434"/>
      <c r="KTM12" s="1434"/>
      <c r="KTN12" s="1434"/>
      <c r="KTO12" s="1434"/>
      <c r="KTP12" s="1434"/>
      <c r="KTQ12" s="1434"/>
      <c r="KTR12" s="1434"/>
      <c r="KTS12" s="1434"/>
      <c r="KTT12" s="1434"/>
      <c r="KTU12" s="1434"/>
      <c r="KTV12" s="1434"/>
      <c r="KTW12" s="1434"/>
      <c r="KTX12" s="1434"/>
      <c r="KTY12" s="1434"/>
      <c r="KTZ12" s="1434"/>
      <c r="KUA12" s="1434"/>
      <c r="KUB12" s="1434"/>
      <c r="KUC12" s="1434"/>
      <c r="KUD12" s="1434"/>
      <c r="KUE12" s="1434"/>
      <c r="KUF12" s="1434"/>
      <c r="KUG12" s="1434"/>
      <c r="KUH12" s="1434"/>
      <c r="KUI12" s="1434"/>
      <c r="KUJ12" s="1434"/>
      <c r="KUK12" s="1434"/>
      <c r="KUL12" s="1434"/>
      <c r="KUM12" s="1434"/>
      <c r="KUN12" s="1434"/>
      <c r="KUO12" s="1434"/>
      <c r="KUP12" s="1434"/>
      <c r="KUQ12" s="1434"/>
      <c r="KUR12" s="1434"/>
      <c r="KUS12" s="1434"/>
      <c r="KUT12" s="1434"/>
      <c r="KUU12" s="1434"/>
      <c r="KUV12" s="1434"/>
      <c r="KUW12" s="1434"/>
      <c r="KUX12" s="1434"/>
      <c r="KUY12" s="1434"/>
      <c r="KUZ12" s="1434"/>
      <c r="KVA12" s="1434"/>
      <c r="KVB12" s="1434"/>
      <c r="KVC12" s="1434"/>
      <c r="KVD12" s="1434"/>
      <c r="KVE12" s="1434"/>
      <c r="KVF12" s="1434"/>
      <c r="KVG12" s="1434"/>
      <c r="KVH12" s="1434"/>
      <c r="KVI12" s="1434"/>
      <c r="KVJ12" s="1434"/>
      <c r="KVK12" s="1434"/>
      <c r="KVL12" s="1434"/>
      <c r="KVM12" s="1434"/>
      <c r="KVN12" s="1434"/>
      <c r="KVO12" s="1434"/>
      <c r="KVP12" s="1434"/>
      <c r="KVQ12" s="1434"/>
      <c r="KVR12" s="1434"/>
      <c r="KVS12" s="1434"/>
      <c r="KVT12" s="1434"/>
      <c r="KVU12" s="1434"/>
      <c r="KVV12" s="1434"/>
      <c r="KVW12" s="1434"/>
      <c r="KVX12" s="1434"/>
      <c r="KVY12" s="1434"/>
      <c r="KVZ12" s="1434"/>
      <c r="KWA12" s="1434"/>
      <c r="KWB12" s="1434"/>
      <c r="KWC12" s="1434"/>
      <c r="KWD12" s="1434"/>
      <c r="KWE12" s="1434"/>
      <c r="KWF12" s="1434"/>
      <c r="KWG12" s="1434"/>
      <c r="KWH12" s="1434"/>
      <c r="KWI12" s="1434"/>
      <c r="KWJ12" s="1434"/>
      <c r="KWK12" s="1434"/>
      <c r="KWL12" s="1434"/>
      <c r="KWM12" s="1434"/>
      <c r="KWN12" s="1434"/>
      <c r="KWO12" s="1434"/>
      <c r="KWP12" s="1434"/>
      <c r="KWQ12" s="1434"/>
      <c r="KWR12" s="1434"/>
      <c r="KWS12" s="1434"/>
      <c r="KWT12" s="1434"/>
      <c r="KWU12" s="1434"/>
      <c r="KWV12" s="1434"/>
      <c r="KWW12" s="1434"/>
      <c r="KWX12" s="1434"/>
      <c r="KWY12" s="1434"/>
      <c r="KWZ12" s="1434"/>
      <c r="KXA12" s="1434"/>
      <c r="KXB12" s="1434"/>
      <c r="KXC12" s="1434"/>
      <c r="KXD12" s="1434"/>
      <c r="KXE12" s="1434"/>
      <c r="KXF12" s="1434"/>
      <c r="KXG12" s="1434"/>
      <c r="KXH12" s="1434"/>
      <c r="KXI12" s="1434"/>
      <c r="KXJ12" s="1434"/>
      <c r="KXK12" s="1434"/>
      <c r="KXL12" s="1434"/>
      <c r="KXM12" s="1434"/>
      <c r="KXN12" s="1434"/>
      <c r="KXO12" s="1434"/>
      <c r="KXP12" s="1434"/>
      <c r="KXQ12" s="1434"/>
      <c r="KXR12" s="1434"/>
      <c r="KXS12" s="1434"/>
      <c r="KXT12" s="1434"/>
      <c r="KXU12" s="1434"/>
      <c r="KXV12" s="1434"/>
      <c r="KXW12" s="1434"/>
      <c r="KXX12" s="1434"/>
      <c r="KXY12" s="1434"/>
      <c r="KXZ12" s="1434"/>
      <c r="KYA12" s="1434"/>
      <c r="KYB12" s="1434"/>
      <c r="KYC12" s="1434"/>
      <c r="KYD12" s="1434"/>
      <c r="KYE12" s="1434"/>
      <c r="KYF12" s="1434"/>
      <c r="KYG12" s="1434"/>
      <c r="KYH12" s="1434"/>
      <c r="KYI12" s="1434"/>
      <c r="KYJ12" s="1434"/>
      <c r="KYK12" s="1434"/>
      <c r="KYL12" s="1434"/>
      <c r="KYM12" s="1434"/>
      <c r="KYN12" s="1434"/>
      <c r="KYO12" s="1434"/>
      <c r="KYP12" s="1434"/>
      <c r="KYQ12" s="1434"/>
      <c r="KYR12" s="1434"/>
      <c r="KYS12" s="1434"/>
      <c r="KYT12" s="1434"/>
      <c r="KYU12" s="1434"/>
      <c r="KYV12" s="1434"/>
      <c r="KYW12" s="1434"/>
      <c r="KYX12" s="1434"/>
      <c r="KYY12" s="1434"/>
      <c r="KYZ12" s="1434"/>
      <c r="KZA12" s="1434"/>
      <c r="KZB12" s="1434"/>
      <c r="KZC12" s="1434"/>
      <c r="KZD12" s="1434"/>
      <c r="KZE12" s="1434"/>
      <c r="KZF12" s="1434"/>
      <c r="KZG12" s="1434"/>
      <c r="KZH12" s="1434"/>
      <c r="KZI12" s="1434"/>
      <c r="KZJ12" s="1434"/>
      <c r="KZK12" s="1434"/>
      <c r="KZL12" s="1434"/>
      <c r="KZM12" s="1434"/>
      <c r="KZN12" s="1434"/>
      <c r="KZO12" s="1434"/>
      <c r="KZP12" s="1434"/>
      <c r="KZQ12" s="1434"/>
      <c r="KZR12" s="1434"/>
      <c r="KZS12" s="1434"/>
      <c r="KZT12" s="1434"/>
      <c r="KZU12" s="1434"/>
      <c r="KZV12" s="1434"/>
      <c r="KZW12" s="1434"/>
      <c r="KZX12" s="1434"/>
      <c r="KZY12" s="1434"/>
      <c r="KZZ12" s="1434"/>
      <c r="LAA12" s="1434"/>
      <c r="LAB12" s="1434"/>
      <c r="LAC12" s="1434"/>
      <c r="LAD12" s="1434"/>
      <c r="LAE12" s="1434"/>
      <c r="LAF12" s="1434"/>
      <c r="LAG12" s="1434"/>
      <c r="LAH12" s="1434"/>
      <c r="LAI12" s="1434"/>
      <c r="LAJ12" s="1434"/>
      <c r="LAK12" s="1434"/>
      <c r="LAL12" s="1434"/>
      <c r="LAM12" s="1434"/>
      <c r="LAN12" s="1434"/>
      <c r="LAO12" s="1434"/>
      <c r="LAP12" s="1434"/>
      <c r="LAQ12" s="1434"/>
      <c r="LAR12" s="1434"/>
      <c r="LAS12" s="1434"/>
      <c r="LAT12" s="1434"/>
      <c r="LAU12" s="1434"/>
      <c r="LAV12" s="1434"/>
      <c r="LAW12" s="1434"/>
      <c r="LAX12" s="1434"/>
      <c r="LAY12" s="1434"/>
      <c r="LAZ12" s="1434"/>
      <c r="LBA12" s="1434"/>
      <c r="LBB12" s="1434"/>
      <c r="LBC12" s="1434"/>
      <c r="LBD12" s="1434"/>
      <c r="LBE12" s="1434"/>
      <c r="LBF12" s="1434"/>
      <c r="LBG12" s="1434"/>
      <c r="LBH12" s="1434"/>
      <c r="LBI12" s="1434"/>
      <c r="LBJ12" s="1434"/>
      <c r="LBK12" s="1434"/>
      <c r="LBL12" s="1434"/>
      <c r="LBM12" s="1434"/>
      <c r="LBN12" s="1434"/>
      <c r="LBO12" s="1434"/>
      <c r="LBP12" s="1434"/>
      <c r="LBQ12" s="1434"/>
      <c r="LBR12" s="1434"/>
      <c r="LBS12" s="1434"/>
      <c r="LBT12" s="1434"/>
      <c r="LBU12" s="1434"/>
      <c r="LBV12" s="1434"/>
      <c r="LBW12" s="1434"/>
      <c r="LBX12" s="1434"/>
      <c r="LBY12" s="1434"/>
      <c r="LBZ12" s="1434"/>
      <c r="LCA12" s="1434"/>
      <c r="LCB12" s="1434"/>
      <c r="LCC12" s="1434"/>
      <c r="LCD12" s="1434"/>
      <c r="LCE12" s="1434"/>
      <c r="LCF12" s="1434"/>
      <c r="LCG12" s="1434"/>
      <c r="LCH12" s="1434"/>
      <c r="LCI12" s="1434"/>
      <c r="LCJ12" s="1434"/>
      <c r="LCK12" s="1434"/>
      <c r="LCL12" s="1434"/>
      <c r="LCM12" s="1434"/>
      <c r="LCN12" s="1434"/>
      <c r="LCO12" s="1434"/>
      <c r="LCP12" s="1434"/>
      <c r="LCQ12" s="1434"/>
      <c r="LCR12" s="1434"/>
      <c r="LCS12" s="1434"/>
      <c r="LCT12" s="1434"/>
      <c r="LCU12" s="1434"/>
      <c r="LCV12" s="1434"/>
      <c r="LCW12" s="1434"/>
      <c r="LCX12" s="1434"/>
      <c r="LCY12" s="1434"/>
      <c r="LCZ12" s="1434"/>
      <c r="LDA12" s="1434"/>
      <c r="LDB12" s="1434"/>
      <c r="LDC12" s="1434"/>
      <c r="LDD12" s="1434"/>
      <c r="LDE12" s="1434"/>
      <c r="LDF12" s="1434"/>
      <c r="LDG12" s="1434"/>
      <c r="LDH12" s="1434"/>
      <c r="LDI12" s="1434"/>
      <c r="LDJ12" s="1434"/>
      <c r="LDK12" s="1434"/>
      <c r="LDL12" s="1434"/>
      <c r="LDM12" s="1434"/>
      <c r="LDN12" s="1434"/>
      <c r="LDO12" s="1434"/>
      <c r="LDP12" s="1434"/>
      <c r="LDQ12" s="1434"/>
      <c r="LDR12" s="1434"/>
      <c r="LDS12" s="1434"/>
      <c r="LDT12" s="1434"/>
      <c r="LDU12" s="1434"/>
      <c r="LDV12" s="1434"/>
      <c r="LDW12" s="1434"/>
      <c r="LDX12" s="1434"/>
      <c r="LDY12" s="1434"/>
      <c r="LDZ12" s="1434"/>
      <c r="LEA12" s="1434"/>
      <c r="LEB12" s="1434"/>
      <c r="LEC12" s="1434"/>
      <c r="LED12" s="1434"/>
      <c r="LEE12" s="1434"/>
      <c r="LEF12" s="1434"/>
      <c r="LEG12" s="1434"/>
      <c r="LEH12" s="1434"/>
      <c r="LEI12" s="1434"/>
      <c r="LEJ12" s="1434"/>
      <c r="LEK12" s="1434"/>
      <c r="LEL12" s="1434"/>
      <c r="LEM12" s="1434"/>
      <c r="LEN12" s="1434"/>
      <c r="LEO12" s="1434"/>
      <c r="LEP12" s="1434"/>
      <c r="LEQ12" s="1434"/>
      <c r="LER12" s="1434"/>
      <c r="LES12" s="1434"/>
      <c r="LET12" s="1434"/>
      <c r="LEU12" s="1434"/>
      <c r="LEV12" s="1434"/>
      <c r="LEW12" s="1434"/>
      <c r="LEX12" s="1434"/>
      <c r="LEY12" s="1434"/>
      <c r="LEZ12" s="1434"/>
      <c r="LFA12" s="1434"/>
      <c r="LFB12" s="1434"/>
      <c r="LFC12" s="1434"/>
      <c r="LFD12" s="1434"/>
      <c r="LFE12" s="1434"/>
      <c r="LFF12" s="1434"/>
      <c r="LFG12" s="1434"/>
      <c r="LFH12" s="1434"/>
      <c r="LFI12" s="1434"/>
      <c r="LFJ12" s="1434"/>
      <c r="LFK12" s="1434"/>
      <c r="LFL12" s="1434"/>
      <c r="LFM12" s="1434"/>
      <c r="LFN12" s="1434"/>
      <c r="LFO12" s="1434"/>
      <c r="LFP12" s="1434"/>
      <c r="LFQ12" s="1434"/>
      <c r="LFR12" s="1434"/>
      <c r="LFS12" s="1434"/>
      <c r="LFT12" s="1434"/>
      <c r="LFU12" s="1434"/>
      <c r="LFV12" s="1434"/>
      <c r="LFW12" s="1434"/>
      <c r="LFX12" s="1434"/>
      <c r="LFY12" s="1434"/>
      <c r="LFZ12" s="1434"/>
      <c r="LGA12" s="1434"/>
      <c r="LGB12" s="1434"/>
      <c r="LGC12" s="1434"/>
      <c r="LGD12" s="1434"/>
      <c r="LGE12" s="1434"/>
      <c r="LGF12" s="1434"/>
      <c r="LGG12" s="1434"/>
      <c r="LGH12" s="1434"/>
      <c r="LGI12" s="1434"/>
      <c r="LGJ12" s="1434"/>
      <c r="LGK12" s="1434"/>
      <c r="LGL12" s="1434"/>
      <c r="LGM12" s="1434"/>
      <c r="LGN12" s="1434"/>
      <c r="LGO12" s="1434"/>
      <c r="LGP12" s="1434"/>
      <c r="LGQ12" s="1434"/>
      <c r="LGR12" s="1434"/>
      <c r="LGS12" s="1434"/>
      <c r="LGT12" s="1434"/>
      <c r="LGU12" s="1434"/>
      <c r="LGV12" s="1434"/>
      <c r="LGW12" s="1434"/>
      <c r="LGX12" s="1434"/>
      <c r="LGY12" s="1434"/>
      <c r="LGZ12" s="1434"/>
      <c r="LHA12" s="1434"/>
      <c r="LHB12" s="1434"/>
      <c r="LHC12" s="1434"/>
      <c r="LHD12" s="1434"/>
      <c r="LHE12" s="1434"/>
      <c r="LHF12" s="1434"/>
      <c r="LHG12" s="1434"/>
      <c r="LHH12" s="1434"/>
      <c r="LHI12" s="1434"/>
      <c r="LHJ12" s="1434"/>
      <c r="LHK12" s="1434"/>
      <c r="LHL12" s="1434"/>
      <c r="LHM12" s="1434"/>
      <c r="LHN12" s="1434"/>
      <c r="LHO12" s="1434"/>
      <c r="LHP12" s="1434"/>
      <c r="LHQ12" s="1434"/>
      <c r="LHR12" s="1434"/>
      <c r="LHS12" s="1434"/>
      <c r="LHT12" s="1434"/>
      <c r="LHU12" s="1434"/>
      <c r="LHV12" s="1434"/>
      <c r="LHW12" s="1434"/>
      <c r="LHX12" s="1434"/>
      <c r="LHY12" s="1434"/>
      <c r="LHZ12" s="1434"/>
      <c r="LIA12" s="1434"/>
      <c r="LIB12" s="1434"/>
      <c r="LIC12" s="1434"/>
      <c r="LID12" s="1434"/>
      <c r="LIE12" s="1434"/>
      <c r="LIF12" s="1434"/>
      <c r="LIG12" s="1434"/>
      <c r="LIH12" s="1434"/>
      <c r="LII12" s="1434"/>
      <c r="LIJ12" s="1434"/>
      <c r="LIK12" s="1434"/>
      <c r="LIL12" s="1434"/>
      <c r="LIM12" s="1434"/>
      <c r="LIN12" s="1434"/>
      <c r="LIO12" s="1434"/>
      <c r="LIP12" s="1434"/>
      <c r="LIQ12" s="1434"/>
      <c r="LIR12" s="1434"/>
      <c r="LIS12" s="1434"/>
      <c r="LIT12" s="1434"/>
      <c r="LIU12" s="1434"/>
      <c r="LIV12" s="1434"/>
      <c r="LIW12" s="1434"/>
      <c r="LIX12" s="1434"/>
      <c r="LIY12" s="1434"/>
      <c r="LIZ12" s="1434"/>
      <c r="LJA12" s="1434"/>
      <c r="LJB12" s="1434"/>
      <c r="LJC12" s="1434"/>
      <c r="LJD12" s="1434"/>
      <c r="LJE12" s="1434"/>
      <c r="LJF12" s="1434"/>
      <c r="LJG12" s="1434"/>
      <c r="LJH12" s="1434"/>
      <c r="LJI12" s="1434"/>
      <c r="LJJ12" s="1434"/>
      <c r="LJK12" s="1434"/>
      <c r="LJL12" s="1434"/>
      <c r="LJM12" s="1434"/>
      <c r="LJN12" s="1434"/>
      <c r="LJO12" s="1434"/>
      <c r="LJP12" s="1434"/>
      <c r="LJQ12" s="1434"/>
      <c r="LJR12" s="1434"/>
      <c r="LJS12" s="1434"/>
      <c r="LJT12" s="1434"/>
      <c r="LJU12" s="1434"/>
      <c r="LJV12" s="1434"/>
      <c r="LJW12" s="1434"/>
      <c r="LJX12" s="1434"/>
      <c r="LJY12" s="1434"/>
      <c r="LJZ12" s="1434"/>
      <c r="LKA12" s="1434"/>
      <c r="LKB12" s="1434"/>
      <c r="LKC12" s="1434"/>
      <c r="LKD12" s="1434"/>
      <c r="LKE12" s="1434"/>
      <c r="LKF12" s="1434"/>
      <c r="LKG12" s="1434"/>
      <c r="LKH12" s="1434"/>
      <c r="LKI12" s="1434"/>
      <c r="LKJ12" s="1434"/>
      <c r="LKK12" s="1434"/>
      <c r="LKL12" s="1434"/>
      <c r="LKM12" s="1434"/>
      <c r="LKN12" s="1434"/>
      <c r="LKO12" s="1434"/>
      <c r="LKP12" s="1434"/>
      <c r="LKQ12" s="1434"/>
      <c r="LKR12" s="1434"/>
      <c r="LKS12" s="1434"/>
      <c r="LKT12" s="1434"/>
      <c r="LKU12" s="1434"/>
      <c r="LKV12" s="1434"/>
      <c r="LKW12" s="1434"/>
      <c r="LKX12" s="1434"/>
      <c r="LKY12" s="1434"/>
      <c r="LKZ12" s="1434"/>
      <c r="LLA12" s="1434"/>
      <c r="LLB12" s="1434"/>
      <c r="LLC12" s="1434"/>
      <c r="LLD12" s="1434"/>
      <c r="LLE12" s="1434"/>
      <c r="LLF12" s="1434"/>
      <c r="LLG12" s="1434"/>
      <c r="LLH12" s="1434"/>
      <c r="LLI12" s="1434"/>
      <c r="LLJ12" s="1434"/>
      <c r="LLK12" s="1434"/>
      <c r="LLL12" s="1434"/>
      <c r="LLM12" s="1434"/>
      <c r="LLN12" s="1434"/>
      <c r="LLO12" s="1434"/>
      <c r="LLP12" s="1434"/>
      <c r="LLQ12" s="1434"/>
      <c r="LLR12" s="1434"/>
      <c r="LLS12" s="1434"/>
      <c r="LLT12" s="1434"/>
      <c r="LLU12" s="1434"/>
      <c r="LLV12" s="1434"/>
      <c r="LLW12" s="1434"/>
      <c r="LLX12" s="1434"/>
      <c r="LLY12" s="1434"/>
      <c r="LLZ12" s="1434"/>
      <c r="LMA12" s="1434"/>
      <c r="LMB12" s="1434"/>
      <c r="LMC12" s="1434"/>
      <c r="LMD12" s="1434"/>
      <c r="LME12" s="1434"/>
      <c r="LMF12" s="1434"/>
      <c r="LMG12" s="1434"/>
      <c r="LMH12" s="1434"/>
      <c r="LMI12" s="1434"/>
      <c r="LMJ12" s="1434"/>
      <c r="LMK12" s="1434"/>
      <c r="LML12" s="1434"/>
      <c r="LMM12" s="1434"/>
      <c r="LMN12" s="1434"/>
      <c r="LMO12" s="1434"/>
      <c r="LMP12" s="1434"/>
      <c r="LMQ12" s="1434"/>
      <c r="LMR12" s="1434"/>
      <c r="LMS12" s="1434"/>
      <c r="LMT12" s="1434"/>
      <c r="LMU12" s="1434"/>
      <c r="LMV12" s="1434"/>
      <c r="LMW12" s="1434"/>
      <c r="LMX12" s="1434"/>
      <c r="LMY12" s="1434"/>
      <c r="LMZ12" s="1434"/>
      <c r="LNA12" s="1434"/>
      <c r="LNB12" s="1434"/>
      <c r="LNC12" s="1434"/>
      <c r="LND12" s="1434"/>
      <c r="LNE12" s="1434"/>
      <c r="LNF12" s="1434"/>
      <c r="LNG12" s="1434"/>
      <c r="LNH12" s="1434"/>
      <c r="LNI12" s="1434"/>
      <c r="LNJ12" s="1434"/>
      <c r="LNK12" s="1434"/>
      <c r="LNL12" s="1434"/>
      <c r="LNM12" s="1434"/>
      <c r="LNN12" s="1434"/>
      <c r="LNO12" s="1434"/>
      <c r="LNP12" s="1434"/>
      <c r="LNQ12" s="1434"/>
      <c r="LNR12" s="1434"/>
      <c r="LNS12" s="1434"/>
      <c r="LNT12" s="1434"/>
      <c r="LNU12" s="1434"/>
      <c r="LNV12" s="1434"/>
      <c r="LNW12" s="1434"/>
      <c r="LNX12" s="1434"/>
      <c r="LNY12" s="1434"/>
      <c r="LNZ12" s="1434"/>
      <c r="LOA12" s="1434"/>
      <c r="LOB12" s="1434"/>
      <c r="LOC12" s="1434"/>
      <c r="LOD12" s="1434"/>
      <c r="LOE12" s="1434"/>
      <c r="LOF12" s="1434"/>
      <c r="LOG12" s="1434"/>
      <c r="LOH12" s="1434"/>
      <c r="LOI12" s="1434"/>
      <c r="LOJ12" s="1434"/>
      <c r="LOK12" s="1434"/>
      <c r="LOL12" s="1434"/>
      <c r="LOM12" s="1434"/>
      <c r="LON12" s="1434"/>
      <c r="LOO12" s="1434"/>
      <c r="LOP12" s="1434"/>
      <c r="LOQ12" s="1434"/>
      <c r="LOR12" s="1434"/>
      <c r="LOS12" s="1434"/>
      <c r="LOT12" s="1434"/>
      <c r="LOU12" s="1434"/>
      <c r="LOV12" s="1434"/>
      <c r="LOW12" s="1434"/>
      <c r="LOX12" s="1434"/>
      <c r="LOY12" s="1434"/>
      <c r="LOZ12" s="1434"/>
      <c r="LPA12" s="1434"/>
      <c r="LPB12" s="1434"/>
      <c r="LPC12" s="1434"/>
      <c r="LPD12" s="1434"/>
      <c r="LPE12" s="1434"/>
      <c r="LPF12" s="1434"/>
      <c r="LPG12" s="1434"/>
      <c r="LPH12" s="1434"/>
      <c r="LPI12" s="1434"/>
      <c r="LPJ12" s="1434"/>
      <c r="LPK12" s="1434"/>
      <c r="LPL12" s="1434"/>
      <c r="LPM12" s="1434"/>
      <c r="LPN12" s="1434"/>
      <c r="LPO12" s="1434"/>
      <c r="LPP12" s="1434"/>
      <c r="LPQ12" s="1434"/>
      <c r="LPR12" s="1434"/>
      <c r="LPS12" s="1434"/>
      <c r="LPT12" s="1434"/>
      <c r="LPU12" s="1434"/>
      <c r="LPV12" s="1434"/>
      <c r="LPW12" s="1434"/>
      <c r="LPX12" s="1434"/>
      <c r="LPY12" s="1434"/>
      <c r="LPZ12" s="1434"/>
      <c r="LQA12" s="1434"/>
      <c r="LQB12" s="1434"/>
      <c r="LQC12" s="1434"/>
      <c r="LQD12" s="1434"/>
      <c r="LQE12" s="1434"/>
      <c r="LQF12" s="1434"/>
      <c r="LQG12" s="1434"/>
      <c r="LQH12" s="1434"/>
      <c r="LQI12" s="1434"/>
      <c r="LQJ12" s="1434"/>
      <c r="LQK12" s="1434"/>
      <c r="LQL12" s="1434"/>
      <c r="LQM12" s="1434"/>
      <c r="LQN12" s="1434"/>
      <c r="LQO12" s="1434"/>
      <c r="LQP12" s="1434"/>
      <c r="LQQ12" s="1434"/>
      <c r="LQR12" s="1434"/>
      <c r="LQS12" s="1434"/>
      <c r="LQT12" s="1434"/>
      <c r="LQU12" s="1434"/>
      <c r="LQV12" s="1434"/>
      <c r="LQW12" s="1434"/>
      <c r="LQX12" s="1434"/>
      <c r="LQY12" s="1434"/>
      <c r="LQZ12" s="1434"/>
      <c r="LRA12" s="1434"/>
      <c r="LRB12" s="1434"/>
      <c r="LRC12" s="1434"/>
      <c r="LRD12" s="1434"/>
      <c r="LRE12" s="1434"/>
      <c r="LRF12" s="1434"/>
      <c r="LRG12" s="1434"/>
      <c r="LRH12" s="1434"/>
      <c r="LRI12" s="1434"/>
      <c r="LRJ12" s="1434"/>
      <c r="LRK12" s="1434"/>
      <c r="LRL12" s="1434"/>
      <c r="LRM12" s="1434"/>
      <c r="LRN12" s="1434"/>
      <c r="LRO12" s="1434"/>
      <c r="LRP12" s="1434"/>
      <c r="LRQ12" s="1434"/>
      <c r="LRR12" s="1434"/>
      <c r="LRS12" s="1434"/>
      <c r="LRT12" s="1434"/>
      <c r="LRU12" s="1434"/>
      <c r="LRV12" s="1434"/>
      <c r="LRW12" s="1434"/>
      <c r="LRX12" s="1434"/>
      <c r="LRY12" s="1434"/>
      <c r="LRZ12" s="1434"/>
      <c r="LSA12" s="1434"/>
      <c r="LSB12" s="1434"/>
      <c r="LSC12" s="1434"/>
      <c r="LSD12" s="1434"/>
      <c r="LSE12" s="1434"/>
      <c r="LSF12" s="1434"/>
      <c r="LSG12" s="1434"/>
      <c r="LSH12" s="1434"/>
      <c r="LSI12" s="1434"/>
      <c r="LSJ12" s="1434"/>
      <c r="LSK12" s="1434"/>
      <c r="LSL12" s="1434"/>
      <c r="LSM12" s="1434"/>
      <c r="LSN12" s="1434"/>
      <c r="LSO12" s="1434"/>
      <c r="LSP12" s="1434"/>
      <c r="LSQ12" s="1434"/>
      <c r="LSR12" s="1434"/>
      <c r="LSS12" s="1434"/>
      <c r="LST12" s="1434"/>
      <c r="LSU12" s="1434"/>
      <c r="LSV12" s="1434"/>
      <c r="LSW12" s="1434"/>
      <c r="LSX12" s="1434"/>
      <c r="LSY12" s="1434"/>
      <c r="LSZ12" s="1434"/>
      <c r="LTA12" s="1434"/>
      <c r="LTB12" s="1434"/>
      <c r="LTC12" s="1434"/>
      <c r="LTD12" s="1434"/>
      <c r="LTE12" s="1434"/>
      <c r="LTF12" s="1434"/>
      <c r="LTG12" s="1434"/>
      <c r="LTH12" s="1434"/>
      <c r="LTI12" s="1434"/>
      <c r="LTJ12" s="1434"/>
      <c r="LTK12" s="1434"/>
      <c r="LTL12" s="1434"/>
      <c r="LTM12" s="1434"/>
      <c r="LTN12" s="1434"/>
      <c r="LTO12" s="1434"/>
      <c r="LTP12" s="1434"/>
      <c r="LTQ12" s="1434"/>
      <c r="LTR12" s="1434"/>
      <c r="LTS12" s="1434"/>
      <c r="LTT12" s="1434"/>
      <c r="LTU12" s="1434"/>
      <c r="LTV12" s="1434"/>
      <c r="LTW12" s="1434"/>
      <c r="LTX12" s="1434"/>
      <c r="LTY12" s="1434"/>
      <c r="LTZ12" s="1434"/>
      <c r="LUA12" s="1434"/>
      <c r="LUB12" s="1434"/>
      <c r="LUC12" s="1434"/>
      <c r="LUD12" s="1434"/>
      <c r="LUE12" s="1434"/>
      <c r="LUF12" s="1434"/>
      <c r="LUG12" s="1434"/>
      <c r="LUH12" s="1434"/>
      <c r="LUI12" s="1434"/>
      <c r="LUJ12" s="1434"/>
      <c r="LUK12" s="1434"/>
      <c r="LUL12" s="1434"/>
      <c r="LUM12" s="1434"/>
      <c r="LUN12" s="1434"/>
      <c r="LUO12" s="1434"/>
      <c r="LUP12" s="1434"/>
      <c r="LUQ12" s="1434"/>
      <c r="LUR12" s="1434"/>
      <c r="LUS12" s="1434"/>
      <c r="LUT12" s="1434"/>
      <c r="LUU12" s="1434"/>
      <c r="LUV12" s="1434"/>
      <c r="LUW12" s="1434"/>
      <c r="LUX12" s="1434"/>
      <c r="LUY12" s="1434"/>
      <c r="LUZ12" s="1434"/>
      <c r="LVA12" s="1434"/>
      <c r="LVB12" s="1434"/>
      <c r="LVC12" s="1434"/>
      <c r="LVD12" s="1434"/>
      <c r="LVE12" s="1434"/>
      <c r="LVF12" s="1434"/>
      <c r="LVG12" s="1434"/>
      <c r="LVH12" s="1434"/>
      <c r="LVI12" s="1434"/>
      <c r="LVJ12" s="1434"/>
      <c r="LVK12" s="1434"/>
      <c r="LVL12" s="1434"/>
      <c r="LVM12" s="1434"/>
      <c r="LVN12" s="1434"/>
      <c r="LVO12" s="1434"/>
      <c r="LVP12" s="1434"/>
      <c r="LVQ12" s="1434"/>
      <c r="LVR12" s="1434"/>
      <c r="LVS12" s="1434"/>
      <c r="LVT12" s="1434"/>
      <c r="LVU12" s="1434"/>
      <c r="LVV12" s="1434"/>
      <c r="LVW12" s="1434"/>
      <c r="LVX12" s="1434"/>
      <c r="LVY12" s="1434"/>
      <c r="LVZ12" s="1434"/>
      <c r="LWA12" s="1434"/>
      <c r="LWB12" s="1434"/>
      <c r="LWC12" s="1434"/>
      <c r="LWD12" s="1434"/>
      <c r="LWE12" s="1434"/>
      <c r="LWF12" s="1434"/>
      <c r="LWG12" s="1434"/>
      <c r="LWH12" s="1434"/>
      <c r="LWI12" s="1434"/>
      <c r="LWJ12" s="1434"/>
      <c r="LWK12" s="1434"/>
      <c r="LWL12" s="1434"/>
      <c r="LWM12" s="1434"/>
      <c r="LWN12" s="1434"/>
      <c r="LWO12" s="1434"/>
      <c r="LWP12" s="1434"/>
      <c r="LWQ12" s="1434"/>
      <c r="LWR12" s="1434"/>
      <c r="LWS12" s="1434"/>
      <c r="LWT12" s="1434"/>
      <c r="LWU12" s="1434"/>
      <c r="LWV12" s="1434"/>
      <c r="LWW12" s="1434"/>
      <c r="LWX12" s="1434"/>
      <c r="LWY12" s="1434"/>
      <c r="LWZ12" s="1434"/>
      <c r="LXA12" s="1434"/>
      <c r="LXB12" s="1434"/>
      <c r="LXC12" s="1434"/>
      <c r="LXD12" s="1434"/>
      <c r="LXE12" s="1434"/>
      <c r="LXF12" s="1434"/>
      <c r="LXG12" s="1434"/>
      <c r="LXH12" s="1434"/>
      <c r="LXI12" s="1434"/>
      <c r="LXJ12" s="1434"/>
      <c r="LXK12" s="1434"/>
      <c r="LXL12" s="1434"/>
      <c r="LXM12" s="1434"/>
      <c r="LXN12" s="1434"/>
      <c r="LXO12" s="1434"/>
      <c r="LXP12" s="1434"/>
      <c r="LXQ12" s="1434"/>
      <c r="LXR12" s="1434"/>
      <c r="LXS12" s="1434"/>
      <c r="LXT12" s="1434"/>
      <c r="LXU12" s="1434"/>
      <c r="LXV12" s="1434"/>
      <c r="LXW12" s="1434"/>
      <c r="LXX12" s="1434"/>
      <c r="LXY12" s="1434"/>
      <c r="LXZ12" s="1434"/>
      <c r="LYA12" s="1434"/>
      <c r="LYB12" s="1434"/>
      <c r="LYC12" s="1434"/>
      <c r="LYD12" s="1434"/>
      <c r="LYE12" s="1434"/>
      <c r="LYF12" s="1434"/>
      <c r="LYG12" s="1434"/>
      <c r="LYH12" s="1434"/>
      <c r="LYI12" s="1434"/>
      <c r="LYJ12" s="1434"/>
      <c r="LYK12" s="1434"/>
      <c r="LYL12" s="1434"/>
      <c r="LYM12" s="1434"/>
      <c r="LYN12" s="1434"/>
      <c r="LYO12" s="1434"/>
      <c r="LYP12" s="1434"/>
      <c r="LYQ12" s="1434"/>
      <c r="LYR12" s="1434"/>
      <c r="LYS12" s="1434"/>
      <c r="LYT12" s="1434"/>
      <c r="LYU12" s="1434"/>
      <c r="LYV12" s="1434"/>
      <c r="LYW12" s="1434"/>
      <c r="LYX12" s="1434"/>
      <c r="LYY12" s="1434"/>
      <c r="LYZ12" s="1434"/>
      <c r="LZA12" s="1434"/>
      <c r="LZB12" s="1434"/>
      <c r="LZC12" s="1434"/>
      <c r="LZD12" s="1434"/>
      <c r="LZE12" s="1434"/>
      <c r="LZF12" s="1434"/>
      <c r="LZG12" s="1434"/>
      <c r="LZH12" s="1434"/>
      <c r="LZI12" s="1434"/>
      <c r="LZJ12" s="1434"/>
      <c r="LZK12" s="1434"/>
      <c r="LZL12" s="1434"/>
      <c r="LZM12" s="1434"/>
      <c r="LZN12" s="1434"/>
      <c r="LZO12" s="1434"/>
      <c r="LZP12" s="1434"/>
      <c r="LZQ12" s="1434"/>
      <c r="LZR12" s="1434"/>
      <c r="LZS12" s="1434"/>
      <c r="LZT12" s="1434"/>
      <c r="LZU12" s="1434"/>
      <c r="LZV12" s="1434"/>
      <c r="LZW12" s="1434"/>
      <c r="LZX12" s="1434"/>
      <c r="LZY12" s="1434"/>
      <c r="LZZ12" s="1434"/>
      <c r="MAA12" s="1434"/>
      <c r="MAB12" s="1434"/>
      <c r="MAC12" s="1434"/>
      <c r="MAD12" s="1434"/>
      <c r="MAE12" s="1434"/>
      <c r="MAF12" s="1434"/>
      <c r="MAG12" s="1434"/>
      <c r="MAH12" s="1434"/>
      <c r="MAI12" s="1434"/>
      <c r="MAJ12" s="1434"/>
      <c r="MAK12" s="1434"/>
      <c r="MAL12" s="1434"/>
      <c r="MAM12" s="1434"/>
      <c r="MAN12" s="1434"/>
      <c r="MAO12" s="1434"/>
      <c r="MAP12" s="1434"/>
      <c r="MAQ12" s="1434"/>
      <c r="MAR12" s="1434"/>
      <c r="MAS12" s="1434"/>
      <c r="MAT12" s="1434"/>
      <c r="MAU12" s="1434"/>
      <c r="MAV12" s="1434"/>
      <c r="MAW12" s="1434"/>
      <c r="MAX12" s="1434"/>
      <c r="MAY12" s="1434"/>
      <c r="MAZ12" s="1434"/>
      <c r="MBA12" s="1434"/>
      <c r="MBB12" s="1434"/>
      <c r="MBC12" s="1434"/>
      <c r="MBD12" s="1434"/>
      <c r="MBE12" s="1434"/>
      <c r="MBF12" s="1434"/>
      <c r="MBG12" s="1434"/>
      <c r="MBH12" s="1434"/>
      <c r="MBI12" s="1434"/>
      <c r="MBJ12" s="1434"/>
      <c r="MBK12" s="1434"/>
      <c r="MBL12" s="1434"/>
      <c r="MBM12" s="1434"/>
      <c r="MBN12" s="1434"/>
      <c r="MBO12" s="1434"/>
      <c r="MBP12" s="1434"/>
      <c r="MBQ12" s="1434"/>
      <c r="MBR12" s="1434"/>
      <c r="MBS12" s="1434"/>
      <c r="MBT12" s="1434"/>
      <c r="MBU12" s="1434"/>
      <c r="MBV12" s="1434"/>
      <c r="MBW12" s="1434"/>
      <c r="MBX12" s="1434"/>
      <c r="MBY12" s="1434"/>
      <c r="MBZ12" s="1434"/>
      <c r="MCA12" s="1434"/>
      <c r="MCB12" s="1434"/>
      <c r="MCC12" s="1434"/>
      <c r="MCD12" s="1434"/>
      <c r="MCE12" s="1434"/>
      <c r="MCF12" s="1434"/>
      <c r="MCG12" s="1434"/>
      <c r="MCH12" s="1434"/>
      <c r="MCI12" s="1434"/>
      <c r="MCJ12" s="1434"/>
      <c r="MCK12" s="1434"/>
      <c r="MCL12" s="1434"/>
      <c r="MCM12" s="1434"/>
      <c r="MCN12" s="1434"/>
      <c r="MCO12" s="1434"/>
      <c r="MCP12" s="1434"/>
      <c r="MCQ12" s="1434"/>
      <c r="MCR12" s="1434"/>
      <c r="MCS12" s="1434"/>
      <c r="MCT12" s="1434"/>
      <c r="MCU12" s="1434"/>
      <c r="MCV12" s="1434"/>
      <c r="MCW12" s="1434"/>
      <c r="MCX12" s="1434"/>
      <c r="MCY12" s="1434"/>
      <c r="MCZ12" s="1434"/>
      <c r="MDA12" s="1434"/>
      <c r="MDB12" s="1434"/>
      <c r="MDC12" s="1434"/>
      <c r="MDD12" s="1434"/>
      <c r="MDE12" s="1434"/>
      <c r="MDF12" s="1434"/>
      <c r="MDG12" s="1434"/>
      <c r="MDH12" s="1434"/>
      <c r="MDI12" s="1434"/>
      <c r="MDJ12" s="1434"/>
      <c r="MDK12" s="1434"/>
      <c r="MDL12" s="1434"/>
      <c r="MDM12" s="1434"/>
      <c r="MDN12" s="1434"/>
      <c r="MDO12" s="1434"/>
      <c r="MDP12" s="1434"/>
      <c r="MDQ12" s="1434"/>
      <c r="MDR12" s="1434"/>
      <c r="MDS12" s="1434"/>
      <c r="MDT12" s="1434"/>
      <c r="MDU12" s="1434"/>
      <c r="MDV12" s="1434"/>
      <c r="MDW12" s="1434"/>
      <c r="MDX12" s="1434"/>
      <c r="MDY12" s="1434"/>
      <c r="MDZ12" s="1434"/>
      <c r="MEA12" s="1434"/>
      <c r="MEB12" s="1434"/>
      <c r="MEC12" s="1434"/>
      <c r="MED12" s="1434"/>
      <c r="MEE12" s="1434"/>
      <c r="MEF12" s="1434"/>
      <c r="MEG12" s="1434"/>
      <c r="MEH12" s="1434"/>
      <c r="MEI12" s="1434"/>
      <c r="MEJ12" s="1434"/>
      <c r="MEK12" s="1434"/>
      <c r="MEL12" s="1434"/>
      <c r="MEM12" s="1434"/>
      <c r="MEN12" s="1434"/>
      <c r="MEO12" s="1434"/>
      <c r="MEP12" s="1434"/>
      <c r="MEQ12" s="1434"/>
      <c r="MER12" s="1434"/>
      <c r="MES12" s="1434"/>
      <c r="MET12" s="1434"/>
      <c r="MEU12" s="1434"/>
      <c r="MEV12" s="1434"/>
      <c r="MEW12" s="1434"/>
      <c r="MEX12" s="1434"/>
      <c r="MEY12" s="1434"/>
      <c r="MEZ12" s="1434"/>
      <c r="MFA12" s="1434"/>
      <c r="MFB12" s="1434"/>
      <c r="MFC12" s="1434"/>
      <c r="MFD12" s="1434"/>
      <c r="MFE12" s="1434"/>
      <c r="MFF12" s="1434"/>
      <c r="MFG12" s="1434"/>
      <c r="MFH12" s="1434"/>
      <c r="MFI12" s="1434"/>
      <c r="MFJ12" s="1434"/>
      <c r="MFK12" s="1434"/>
      <c r="MFL12" s="1434"/>
      <c r="MFM12" s="1434"/>
      <c r="MFN12" s="1434"/>
      <c r="MFO12" s="1434"/>
      <c r="MFP12" s="1434"/>
      <c r="MFQ12" s="1434"/>
      <c r="MFR12" s="1434"/>
      <c r="MFS12" s="1434"/>
      <c r="MFT12" s="1434"/>
      <c r="MFU12" s="1434"/>
      <c r="MFV12" s="1434"/>
      <c r="MFW12" s="1434"/>
      <c r="MFX12" s="1434"/>
      <c r="MFY12" s="1434"/>
      <c r="MFZ12" s="1434"/>
      <c r="MGA12" s="1434"/>
      <c r="MGB12" s="1434"/>
      <c r="MGC12" s="1434"/>
      <c r="MGD12" s="1434"/>
      <c r="MGE12" s="1434"/>
      <c r="MGF12" s="1434"/>
      <c r="MGG12" s="1434"/>
      <c r="MGH12" s="1434"/>
      <c r="MGI12" s="1434"/>
      <c r="MGJ12" s="1434"/>
      <c r="MGK12" s="1434"/>
      <c r="MGL12" s="1434"/>
      <c r="MGM12" s="1434"/>
      <c r="MGN12" s="1434"/>
      <c r="MGO12" s="1434"/>
      <c r="MGP12" s="1434"/>
      <c r="MGQ12" s="1434"/>
      <c r="MGR12" s="1434"/>
      <c r="MGS12" s="1434"/>
      <c r="MGT12" s="1434"/>
      <c r="MGU12" s="1434"/>
      <c r="MGV12" s="1434"/>
      <c r="MGW12" s="1434"/>
      <c r="MGX12" s="1434"/>
      <c r="MGY12" s="1434"/>
      <c r="MGZ12" s="1434"/>
      <c r="MHA12" s="1434"/>
      <c r="MHB12" s="1434"/>
      <c r="MHC12" s="1434"/>
      <c r="MHD12" s="1434"/>
      <c r="MHE12" s="1434"/>
      <c r="MHF12" s="1434"/>
      <c r="MHG12" s="1434"/>
      <c r="MHH12" s="1434"/>
      <c r="MHI12" s="1434"/>
      <c r="MHJ12" s="1434"/>
      <c r="MHK12" s="1434"/>
      <c r="MHL12" s="1434"/>
      <c r="MHM12" s="1434"/>
      <c r="MHN12" s="1434"/>
      <c r="MHO12" s="1434"/>
      <c r="MHP12" s="1434"/>
      <c r="MHQ12" s="1434"/>
      <c r="MHR12" s="1434"/>
      <c r="MHS12" s="1434"/>
      <c r="MHT12" s="1434"/>
      <c r="MHU12" s="1434"/>
      <c r="MHV12" s="1434"/>
      <c r="MHW12" s="1434"/>
      <c r="MHX12" s="1434"/>
      <c r="MHY12" s="1434"/>
      <c r="MHZ12" s="1434"/>
      <c r="MIA12" s="1434"/>
      <c r="MIB12" s="1434"/>
      <c r="MIC12" s="1434"/>
      <c r="MID12" s="1434"/>
      <c r="MIE12" s="1434"/>
      <c r="MIF12" s="1434"/>
      <c r="MIG12" s="1434"/>
      <c r="MIH12" s="1434"/>
      <c r="MII12" s="1434"/>
      <c r="MIJ12" s="1434"/>
      <c r="MIK12" s="1434"/>
      <c r="MIL12" s="1434"/>
      <c r="MIM12" s="1434"/>
      <c r="MIN12" s="1434"/>
      <c r="MIO12" s="1434"/>
      <c r="MIP12" s="1434"/>
      <c r="MIQ12" s="1434"/>
      <c r="MIR12" s="1434"/>
      <c r="MIS12" s="1434"/>
      <c r="MIT12" s="1434"/>
      <c r="MIU12" s="1434"/>
      <c r="MIV12" s="1434"/>
      <c r="MIW12" s="1434"/>
      <c r="MIX12" s="1434"/>
      <c r="MIY12" s="1434"/>
      <c r="MIZ12" s="1434"/>
      <c r="MJA12" s="1434"/>
      <c r="MJB12" s="1434"/>
      <c r="MJC12" s="1434"/>
      <c r="MJD12" s="1434"/>
      <c r="MJE12" s="1434"/>
      <c r="MJF12" s="1434"/>
      <c r="MJG12" s="1434"/>
      <c r="MJH12" s="1434"/>
      <c r="MJI12" s="1434"/>
      <c r="MJJ12" s="1434"/>
      <c r="MJK12" s="1434"/>
      <c r="MJL12" s="1434"/>
      <c r="MJM12" s="1434"/>
      <c r="MJN12" s="1434"/>
      <c r="MJO12" s="1434"/>
      <c r="MJP12" s="1434"/>
      <c r="MJQ12" s="1434"/>
      <c r="MJR12" s="1434"/>
      <c r="MJS12" s="1434"/>
      <c r="MJT12" s="1434"/>
      <c r="MJU12" s="1434"/>
      <c r="MJV12" s="1434"/>
      <c r="MJW12" s="1434"/>
      <c r="MJX12" s="1434"/>
      <c r="MJY12" s="1434"/>
      <c r="MJZ12" s="1434"/>
      <c r="MKA12" s="1434"/>
      <c r="MKB12" s="1434"/>
      <c r="MKC12" s="1434"/>
      <c r="MKD12" s="1434"/>
      <c r="MKE12" s="1434"/>
      <c r="MKF12" s="1434"/>
      <c r="MKG12" s="1434"/>
      <c r="MKH12" s="1434"/>
      <c r="MKI12" s="1434"/>
      <c r="MKJ12" s="1434"/>
      <c r="MKK12" s="1434"/>
      <c r="MKL12" s="1434"/>
      <c r="MKM12" s="1434"/>
      <c r="MKN12" s="1434"/>
      <c r="MKO12" s="1434"/>
      <c r="MKP12" s="1434"/>
      <c r="MKQ12" s="1434"/>
      <c r="MKR12" s="1434"/>
      <c r="MKS12" s="1434"/>
      <c r="MKT12" s="1434"/>
      <c r="MKU12" s="1434"/>
      <c r="MKV12" s="1434"/>
      <c r="MKW12" s="1434"/>
      <c r="MKX12" s="1434"/>
      <c r="MKY12" s="1434"/>
      <c r="MKZ12" s="1434"/>
      <c r="MLA12" s="1434"/>
      <c r="MLB12" s="1434"/>
      <c r="MLC12" s="1434"/>
      <c r="MLD12" s="1434"/>
      <c r="MLE12" s="1434"/>
      <c r="MLF12" s="1434"/>
      <c r="MLG12" s="1434"/>
      <c r="MLH12" s="1434"/>
      <c r="MLI12" s="1434"/>
      <c r="MLJ12" s="1434"/>
      <c r="MLK12" s="1434"/>
      <c r="MLL12" s="1434"/>
      <c r="MLM12" s="1434"/>
      <c r="MLN12" s="1434"/>
      <c r="MLO12" s="1434"/>
      <c r="MLP12" s="1434"/>
      <c r="MLQ12" s="1434"/>
      <c r="MLR12" s="1434"/>
      <c r="MLS12" s="1434"/>
      <c r="MLT12" s="1434"/>
      <c r="MLU12" s="1434"/>
      <c r="MLV12" s="1434"/>
      <c r="MLW12" s="1434"/>
      <c r="MLX12" s="1434"/>
      <c r="MLY12" s="1434"/>
      <c r="MLZ12" s="1434"/>
      <c r="MMA12" s="1434"/>
      <c r="MMB12" s="1434"/>
      <c r="MMC12" s="1434"/>
      <c r="MMD12" s="1434"/>
      <c r="MME12" s="1434"/>
      <c r="MMF12" s="1434"/>
      <c r="MMG12" s="1434"/>
      <c r="MMH12" s="1434"/>
      <c r="MMI12" s="1434"/>
      <c r="MMJ12" s="1434"/>
      <c r="MMK12" s="1434"/>
      <c r="MML12" s="1434"/>
      <c r="MMM12" s="1434"/>
      <c r="MMN12" s="1434"/>
      <c r="MMO12" s="1434"/>
      <c r="MMP12" s="1434"/>
      <c r="MMQ12" s="1434"/>
      <c r="MMR12" s="1434"/>
      <c r="MMS12" s="1434"/>
      <c r="MMT12" s="1434"/>
      <c r="MMU12" s="1434"/>
      <c r="MMV12" s="1434"/>
      <c r="MMW12" s="1434"/>
      <c r="MMX12" s="1434"/>
      <c r="MMY12" s="1434"/>
      <c r="MMZ12" s="1434"/>
      <c r="MNA12" s="1434"/>
      <c r="MNB12" s="1434"/>
      <c r="MNC12" s="1434"/>
      <c r="MND12" s="1434"/>
      <c r="MNE12" s="1434"/>
      <c r="MNF12" s="1434"/>
      <c r="MNG12" s="1434"/>
      <c r="MNH12" s="1434"/>
      <c r="MNI12" s="1434"/>
      <c r="MNJ12" s="1434"/>
      <c r="MNK12" s="1434"/>
      <c r="MNL12" s="1434"/>
      <c r="MNM12" s="1434"/>
      <c r="MNN12" s="1434"/>
      <c r="MNO12" s="1434"/>
      <c r="MNP12" s="1434"/>
      <c r="MNQ12" s="1434"/>
      <c r="MNR12" s="1434"/>
      <c r="MNS12" s="1434"/>
      <c r="MNT12" s="1434"/>
      <c r="MNU12" s="1434"/>
      <c r="MNV12" s="1434"/>
      <c r="MNW12" s="1434"/>
      <c r="MNX12" s="1434"/>
      <c r="MNY12" s="1434"/>
      <c r="MNZ12" s="1434"/>
      <c r="MOA12" s="1434"/>
      <c r="MOB12" s="1434"/>
      <c r="MOC12" s="1434"/>
      <c r="MOD12" s="1434"/>
      <c r="MOE12" s="1434"/>
      <c r="MOF12" s="1434"/>
      <c r="MOG12" s="1434"/>
      <c r="MOH12" s="1434"/>
      <c r="MOI12" s="1434"/>
      <c r="MOJ12" s="1434"/>
      <c r="MOK12" s="1434"/>
      <c r="MOL12" s="1434"/>
      <c r="MOM12" s="1434"/>
      <c r="MON12" s="1434"/>
      <c r="MOO12" s="1434"/>
      <c r="MOP12" s="1434"/>
      <c r="MOQ12" s="1434"/>
      <c r="MOR12" s="1434"/>
      <c r="MOS12" s="1434"/>
      <c r="MOT12" s="1434"/>
      <c r="MOU12" s="1434"/>
      <c r="MOV12" s="1434"/>
      <c r="MOW12" s="1434"/>
      <c r="MOX12" s="1434"/>
      <c r="MOY12" s="1434"/>
      <c r="MOZ12" s="1434"/>
      <c r="MPA12" s="1434"/>
      <c r="MPB12" s="1434"/>
      <c r="MPC12" s="1434"/>
      <c r="MPD12" s="1434"/>
      <c r="MPE12" s="1434"/>
      <c r="MPF12" s="1434"/>
      <c r="MPG12" s="1434"/>
      <c r="MPH12" s="1434"/>
      <c r="MPI12" s="1434"/>
      <c r="MPJ12" s="1434"/>
      <c r="MPK12" s="1434"/>
      <c r="MPL12" s="1434"/>
      <c r="MPM12" s="1434"/>
      <c r="MPN12" s="1434"/>
      <c r="MPO12" s="1434"/>
      <c r="MPP12" s="1434"/>
      <c r="MPQ12" s="1434"/>
      <c r="MPR12" s="1434"/>
      <c r="MPS12" s="1434"/>
      <c r="MPT12" s="1434"/>
      <c r="MPU12" s="1434"/>
      <c r="MPV12" s="1434"/>
      <c r="MPW12" s="1434"/>
      <c r="MPX12" s="1434"/>
      <c r="MPY12" s="1434"/>
      <c r="MPZ12" s="1434"/>
      <c r="MQA12" s="1434"/>
      <c r="MQB12" s="1434"/>
      <c r="MQC12" s="1434"/>
      <c r="MQD12" s="1434"/>
      <c r="MQE12" s="1434"/>
      <c r="MQF12" s="1434"/>
      <c r="MQG12" s="1434"/>
      <c r="MQH12" s="1434"/>
      <c r="MQI12" s="1434"/>
      <c r="MQJ12" s="1434"/>
      <c r="MQK12" s="1434"/>
      <c r="MQL12" s="1434"/>
      <c r="MQM12" s="1434"/>
      <c r="MQN12" s="1434"/>
      <c r="MQO12" s="1434"/>
      <c r="MQP12" s="1434"/>
      <c r="MQQ12" s="1434"/>
      <c r="MQR12" s="1434"/>
      <c r="MQS12" s="1434"/>
      <c r="MQT12" s="1434"/>
      <c r="MQU12" s="1434"/>
      <c r="MQV12" s="1434"/>
      <c r="MQW12" s="1434"/>
      <c r="MQX12" s="1434"/>
      <c r="MQY12" s="1434"/>
      <c r="MQZ12" s="1434"/>
      <c r="MRA12" s="1434"/>
      <c r="MRB12" s="1434"/>
      <c r="MRC12" s="1434"/>
      <c r="MRD12" s="1434"/>
      <c r="MRE12" s="1434"/>
      <c r="MRF12" s="1434"/>
      <c r="MRG12" s="1434"/>
      <c r="MRH12" s="1434"/>
      <c r="MRI12" s="1434"/>
      <c r="MRJ12" s="1434"/>
      <c r="MRK12" s="1434"/>
      <c r="MRL12" s="1434"/>
      <c r="MRM12" s="1434"/>
      <c r="MRN12" s="1434"/>
      <c r="MRO12" s="1434"/>
      <c r="MRP12" s="1434"/>
      <c r="MRQ12" s="1434"/>
      <c r="MRR12" s="1434"/>
      <c r="MRS12" s="1434"/>
      <c r="MRT12" s="1434"/>
      <c r="MRU12" s="1434"/>
      <c r="MRV12" s="1434"/>
      <c r="MRW12" s="1434"/>
      <c r="MRX12" s="1434"/>
      <c r="MRY12" s="1434"/>
      <c r="MRZ12" s="1434"/>
      <c r="MSA12" s="1434"/>
      <c r="MSB12" s="1434"/>
      <c r="MSC12" s="1434"/>
      <c r="MSD12" s="1434"/>
      <c r="MSE12" s="1434"/>
      <c r="MSF12" s="1434"/>
      <c r="MSG12" s="1434"/>
      <c r="MSH12" s="1434"/>
      <c r="MSI12" s="1434"/>
      <c r="MSJ12" s="1434"/>
      <c r="MSK12" s="1434"/>
      <c r="MSL12" s="1434"/>
      <c r="MSM12" s="1434"/>
      <c r="MSN12" s="1434"/>
      <c r="MSO12" s="1434"/>
      <c r="MSP12" s="1434"/>
      <c r="MSQ12" s="1434"/>
      <c r="MSR12" s="1434"/>
      <c r="MSS12" s="1434"/>
      <c r="MST12" s="1434"/>
      <c r="MSU12" s="1434"/>
      <c r="MSV12" s="1434"/>
      <c r="MSW12" s="1434"/>
      <c r="MSX12" s="1434"/>
      <c r="MSY12" s="1434"/>
      <c r="MSZ12" s="1434"/>
      <c r="MTA12" s="1434"/>
      <c r="MTB12" s="1434"/>
      <c r="MTC12" s="1434"/>
      <c r="MTD12" s="1434"/>
      <c r="MTE12" s="1434"/>
      <c r="MTF12" s="1434"/>
      <c r="MTG12" s="1434"/>
      <c r="MTH12" s="1434"/>
      <c r="MTI12" s="1434"/>
      <c r="MTJ12" s="1434"/>
      <c r="MTK12" s="1434"/>
      <c r="MTL12" s="1434"/>
      <c r="MTM12" s="1434"/>
      <c r="MTN12" s="1434"/>
      <c r="MTO12" s="1434"/>
      <c r="MTP12" s="1434"/>
      <c r="MTQ12" s="1434"/>
      <c r="MTR12" s="1434"/>
      <c r="MTS12" s="1434"/>
      <c r="MTT12" s="1434"/>
      <c r="MTU12" s="1434"/>
      <c r="MTV12" s="1434"/>
      <c r="MTW12" s="1434"/>
      <c r="MTX12" s="1434"/>
      <c r="MTY12" s="1434"/>
      <c r="MTZ12" s="1434"/>
      <c r="MUA12" s="1434"/>
      <c r="MUB12" s="1434"/>
      <c r="MUC12" s="1434"/>
      <c r="MUD12" s="1434"/>
      <c r="MUE12" s="1434"/>
      <c r="MUF12" s="1434"/>
      <c r="MUG12" s="1434"/>
      <c r="MUH12" s="1434"/>
      <c r="MUI12" s="1434"/>
      <c r="MUJ12" s="1434"/>
      <c r="MUK12" s="1434"/>
      <c r="MUL12" s="1434"/>
      <c r="MUM12" s="1434"/>
      <c r="MUN12" s="1434"/>
      <c r="MUO12" s="1434"/>
      <c r="MUP12" s="1434"/>
      <c r="MUQ12" s="1434"/>
      <c r="MUR12" s="1434"/>
      <c r="MUS12" s="1434"/>
      <c r="MUT12" s="1434"/>
      <c r="MUU12" s="1434"/>
      <c r="MUV12" s="1434"/>
      <c r="MUW12" s="1434"/>
      <c r="MUX12" s="1434"/>
      <c r="MUY12" s="1434"/>
      <c r="MUZ12" s="1434"/>
      <c r="MVA12" s="1434"/>
      <c r="MVB12" s="1434"/>
      <c r="MVC12" s="1434"/>
      <c r="MVD12" s="1434"/>
      <c r="MVE12" s="1434"/>
      <c r="MVF12" s="1434"/>
      <c r="MVG12" s="1434"/>
      <c r="MVH12" s="1434"/>
      <c r="MVI12" s="1434"/>
      <c r="MVJ12" s="1434"/>
      <c r="MVK12" s="1434"/>
      <c r="MVL12" s="1434"/>
      <c r="MVM12" s="1434"/>
      <c r="MVN12" s="1434"/>
      <c r="MVO12" s="1434"/>
      <c r="MVP12" s="1434"/>
      <c r="MVQ12" s="1434"/>
      <c r="MVR12" s="1434"/>
      <c r="MVS12" s="1434"/>
      <c r="MVT12" s="1434"/>
      <c r="MVU12" s="1434"/>
      <c r="MVV12" s="1434"/>
      <c r="MVW12" s="1434"/>
      <c r="MVX12" s="1434"/>
      <c r="MVY12" s="1434"/>
      <c r="MVZ12" s="1434"/>
      <c r="MWA12" s="1434"/>
      <c r="MWB12" s="1434"/>
      <c r="MWC12" s="1434"/>
      <c r="MWD12" s="1434"/>
      <c r="MWE12" s="1434"/>
      <c r="MWF12" s="1434"/>
      <c r="MWG12" s="1434"/>
      <c r="MWH12" s="1434"/>
      <c r="MWI12" s="1434"/>
      <c r="MWJ12" s="1434"/>
      <c r="MWK12" s="1434"/>
      <c r="MWL12" s="1434"/>
      <c r="MWM12" s="1434"/>
      <c r="MWN12" s="1434"/>
      <c r="MWO12" s="1434"/>
      <c r="MWP12" s="1434"/>
      <c r="MWQ12" s="1434"/>
      <c r="MWR12" s="1434"/>
      <c r="MWS12" s="1434"/>
      <c r="MWT12" s="1434"/>
      <c r="MWU12" s="1434"/>
      <c r="MWV12" s="1434"/>
      <c r="MWW12" s="1434"/>
      <c r="MWX12" s="1434"/>
      <c r="MWY12" s="1434"/>
      <c r="MWZ12" s="1434"/>
      <c r="MXA12" s="1434"/>
      <c r="MXB12" s="1434"/>
      <c r="MXC12" s="1434"/>
      <c r="MXD12" s="1434"/>
      <c r="MXE12" s="1434"/>
      <c r="MXF12" s="1434"/>
      <c r="MXG12" s="1434"/>
      <c r="MXH12" s="1434"/>
      <c r="MXI12" s="1434"/>
      <c r="MXJ12" s="1434"/>
      <c r="MXK12" s="1434"/>
      <c r="MXL12" s="1434"/>
      <c r="MXM12" s="1434"/>
      <c r="MXN12" s="1434"/>
      <c r="MXO12" s="1434"/>
      <c r="MXP12" s="1434"/>
      <c r="MXQ12" s="1434"/>
      <c r="MXR12" s="1434"/>
      <c r="MXS12" s="1434"/>
      <c r="MXT12" s="1434"/>
      <c r="MXU12" s="1434"/>
      <c r="MXV12" s="1434"/>
      <c r="MXW12" s="1434"/>
      <c r="MXX12" s="1434"/>
      <c r="MXY12" s="1434"/>
      <c r="MXZ12" s="1434"/>
      <c r="MYA12" s="1434"/>
      <c r="MYB12" s="1434"/>
      <c r="MYC12" s="1434"/>
      <c r="MYD12" s="1434"/>
      <c r="MYE12" s="1434"/>
      <c r="MYF12" s="1434"/>
      <c r="MYG12" s="1434"/>
      <c r="MYH12" s="1434"/>
      <c r="MYI12" s="1434"/>
      <c r="MYJ12" s="1434"/>
      <c r="MYK12" s="1434"/>
      <c r="MYL12" s="1434"/>
      <c r="MYM12" s="1434"/>
      <c r="MYN12" s="1434"/>
      <c r="MYO12" s="1434"/>
      <c r="MYP12" s="1434"/>
      <c r="MYQ12" s="1434"/>
      <c r="MYR12" s="1434"/>
      <c r="MYS12" s="1434"/>
      <c r="MYT12" s="1434"/>
      <c r="MYU12" s="1434"/>
      <c r="MYV12" s="1434"/>
      <c r="MYW12" s="1434"/>
      <c r="MYX12" s="1434"/>
      <c r="MYY12" s="1434"/>
      <c r="MYZ12" s="1434"/>
      <c r="MZA12" s="1434"/>
      <c r="MZB12" s="1434"/>
      <c r="MZC12" s="1434"/>
      <c r="MZD12" s="1434"/>
      <c r="MZE12" s="1434"/>
      <c r="MZF12" s="1434"/>
      <c r="MZG12" s="1434"/>
      <c r="MZH12" s="1434"/>
      <c r="MZI12" s="1434"/>
      <c r="MZJ12" s="1434"/>
      <c r="MZK12" s="1434"/>
      <c r="MZL12" s="1434"/>
      <c r="MZM12" s="1434"/>
      <c r="MZN12" s="1434"/>
      <c r="MZO12" s="1434"/>
      <c r="MZP12" s="1434"/>
      <c r="MZQ12" s="1434"/>
      <c r="MZR12" s="1434"/>
      <c r="MZS12" s="1434"/>
      <c r="MZT12" s="1434"/>
      <c r="MZU12" s="1434"/>
      <c r="MZV12" s="1434"/>
      <c r="MZW12" s="1434"/>
      <c r="MZX12" s="1434"/>
      <c r="MZY12" s="1434"/>
      <c r="MZZ12" s="1434"/>
      <c r="NAA12" s="1434"/>
      <c r="NAB12" s="1434"/>
      <c r="NAC12" s="1434"/>
      <c r="NAD12" s="1434"/>
      <c r="NAE12" s="1434"/>
      <c r="NAF12" s="1434"/>
      <c r="NAG12" s="1434"/>
      <c r="NAH12" s="1434"/>
      <c r="NAI12" s="1434"/>
      <c r="NAJ12" s="1434"/>
      <c r="NAK12" s="1434"/>
      <c r="NAL12" s="1434"/>
      <c r="NAM12" s="1434"/>
      <c r="NAN12" s="1434"/>
      <c r="NAO12" s="1434"/>
      <c r="NAP12" s="1434"/>
      <c r="NAQ12" s="1434"/>
      <c r="NAR12" s="1434"/>
      <c r="NAS12" s="1434"/>
      <c r="NAT12" s="1434"/>
      <c r="NAU12" s="1434"/>
      <c r="NAV12" s="1434"/>
      <c r="NAW12" s="1434"/>
      <c r="NAX12" s="1434"/>
      <c r="NAY12" s="1434"/>
      <c r="NAZ12" s="1434"/>
      <c r="NBA12" s="1434"/>
      <c r="NBB12" s="1434"/>
      <c r="NBC12" s="1434"/>
      <c r="NBD12" s="1434"/>
      <c r="NBE12" s="1434"/>
      <c r="NBF12" s="1434"/>
      <c r="NBG12" s="1434"/>
      <c r="NBH12" s="1434"/>
      <c r="NBI12" s="1434"/>
      <c r="NBJ12" s="1434"/>
      <c r="NBK12" s="1434"/>
      <c r="NBL12" s="1434"/>
      <c r="NBM12" s="1434"/>
      <c r="NBN12" s="1434"/>
      <c r="NBO12" s="1434"/>
      <c r="NBP12" s="1434"/>
      <c r="NBQ12" s="1434"/>
      <c r="NBR12" s="1434"/>
      <c r="NBS12" s="1434"/>
      <c r="NBT12" s="1434"/>
      <c r="NBU12" s="1434"/>
      <c r="NBV12" s="1434"/>
      <c r="NBW12" s="1434"/>
      <c r="NBX12" s="1434"/>
      <c r="NBY12" s="1434"/>
      <c r="NBZ12" s="1434"/>
      <c r="NCA12" s="1434"/>
      <c r="NCB12" s="1434"/>
      <c r="NCC12" s="1434"/>
      <c r="NCD12" s="1434"/>
      <c r="NCE12" s="1434"/>
      <c r="NCF12" s="1434"/>
      <c r="NCG12" s="1434"/>
      <c r="NCH12" s="1434"/>
      <c r="NCI12" s="1434"/>
      <c r="NCJ12" s="1434"/>
      <c r="NCK12" s="1434"/>
      <c r="NCL12" s="1434"/>
      <c r="NCM12" s="1434"/>
      <c r="NCN12" s="1434"/>
      <c r="NCO12" s="1434"/>
      <c r="NCP12" s="1434"/>
      <c r="NCQ12" s="1434"/>
      <c r="NCR12" s="1434"/>
      <c r="NCS12" s="1434"/>
      <c r="NCT12" s="1434"/>
      <c r="NCU12" s="1434"/>
      <c r="NCV12" s="1434"/>
      <c r="NCW12" s="1434"/>
      <c r="NCX12" s="1434"/>
      <c r="NCY12" s="1434"/>
      <c r="NCZ12" s="1434"/>
      <c r="NDA12" s="1434"/>
      <c r="NDB12" s="1434"/>
      <c r="NDC12" s="1434"/>
      <c r="NDD12" s="1434"/>
      <c r="NDE12" s="1434"/>
      <c r="NDF12" s="1434"/>
      <c r="NDG12" s="1434"/>
      <c r="NDH12" s="1434"/>
      <c r="NDI12" s="1434"/>
      <c r="NDJ12" s="1434"/>
      <c r="NDK12" s="1434"/>
      <c r="NDL12" s="1434"/>
      <c r="NDM12" s="1434"/>
      <c r="NDN12" s="1434"/>
      <c r="NDO12" s="1434"/>
      <c r="NDP12" s="1434"/>
      <c r="NDQ12" s="1434"/>
      <c r="NDR12" s="1434"/>
      <c r="NDS12" s="1434"/>
      <c r="NDT12" s="1434"/>
      <c r="NDU12" s="1434"/>
      <c r="NDV12" s="1434"/>
      <c r="NDW12" s="1434"/>
      <c r="NDX12" s="1434"/>
      <c r="NDY12" s="1434"/>
      <c r="NDZ12" s="1434"/>
      <c r="NEA12" s="1434"/>
      <c r="NEB12" s="1434"/>
      <c r="NEC12" s="1434"/>
      <c r="NED12" s="1434"/>
      <c r="NEE12" s="1434"/>
      <c r="NEF12" s="1434"/>
      <c r="NEG12" s="1434"/>
      <c r="NEH12" s="1434"/>
      <c r="NEI12" s="1434"/>
      <c r="NEJ12" s="1434"/>
      <c r="NEK12" s="1434"/>
      <c r="NEL12" s="1434"/>
      <c r="NEM12" s="1434"/>
      <c r="NEN12" s="1434"/>
      <c r="NEO12" s="1434"/>
      <c r="NEP12" s="1434"/>
      <c r="NEQ12" s="1434"/>
      <c r="NER12" s="1434"/>
      <c r="NES12" s="1434"/>
      <c r="NET12" s="1434"/>
      <c r="NEU12" s="1434"/>
      <c r="NEV12" s="1434"/>
      <c r="NEW12" s="1434"/>
      <c r="NEX12" s="1434"/>
      <c r="NEY12" s="1434"/>
      <c r="NEZ12" s="1434"/>
      <c r="NFA12" s="1434"/>
      <c r="NFB12" s="1434"/>
      <c r="NFC12" s="1434"/>
      <c r="NFD12" s="1434"/>
      <c r="NFE12" s="1434"/>
      <c r="NFF12" s="1434"/>
      <c r="NFG12" s="1434"/>
      <c r="NFH12" s="1434"/>
      <c r="NFI12" s="1434"/>
      <c r="NFJ12" s="1434"/>
      <c r="NFK12" s="1434"/>
      <c r="NFL12" s="1434"/>
      <c r="NFM12" s="1434"/>
      <c r="NFN12" s="1434"/>
      <c r="NFO12" s="1434"/>
      <c r="NFP12" s="1434"/>
      <c r="NFQ12" s="1434"/>
      <c r="NFR12" s="1434"/>
      <c r="NFS12" s="1434"/>
      <c r="NFT12" s="1434"/>
      <c r="NFU12" s="1434"/>
      <c r="NFV12" s="1434"/>
      <c r="NFW12" s="1434"/>
      <c r="NFX12" s="1434"/>
      <c r="NFY12" s="1434"/>
      <c r="NFZ12" s="1434"/>
      <c r="NGA12" s="1434"/>
      <c r="NGB12" s="1434"/>
      <c r="NGC12" s="1434"/>
      <c r="NGD12" s="1434"/>
      <c r="NGE12" s="1434"/>
      <c r="NGF12" s="1434"/>
      <c r="NGG12" s="1434"/>
      <c r="NGH12" s="1434"/>
      <c r="NGI12" s="1434"/>
      <c r="NGJ12" s="1434"/>
      <c r="NGK12" s="1434"/>
      <c r="NGL12" s="1434"/>
      <c r="NGM12" s="1434"/>
      <c r="NGN12" s="1434"/>
      <c r="NGO12" s="1434"/>
      <c r="NGP12" s="1434"/>
      <c r="NGQ12" s="1434"/>
      <c r="NGR12" s="1434"/>
      <c r="NGS12" s="1434"/>
      <c r="NGT12" s="1434"/>
      <c r="NGU12" s="1434"/>
      <c r="NGV12" s="1434"/>
      <c r="NGW12" s="1434"/>
      <c r="NGX12" s="1434"/>
      <c r="NGY12" s="1434"/>
      <c r="NGZ12" s="1434"/>
      <c r="NHA12" s="1434"/>
      <c r="NHB12" s="1434"/>
      <c r="NHC12" s="1434"/>
      <c r="NHD12" s="1434"/>
      <c r="NHE12" s="1434"/>
      <c r="NHF12" s="1434"/>
      <c r="NHG12" s="1434"/>
      <c r="NHH12" s="1434"/>
      <c r="NHI12" s="1434"/>
      <c r="NHJ12" s="1434"/>
      <c r="NHK12" s="1434"/>
      <c r="NHL12" s="1434"/>
      <c r="NHM12" s="1434"/>
      <c r="NHN12" s="1434"/>
      <c r="NHO12" s="1434"/>
      <c r="NHP12" s="1434"/>
      <c r="NHQ12" s="1434"/>
      <c r="NHR12" s="1434"/>
      <c r="NHS12" s="1434"/>
      <c r="NHT12" s="1434"/>
      <c r="NHU12" s="1434"/>
      <c r="NHV12" s="1434"/>
      <c r="NHW12" s="1434"/>
      <c r="NHX12" s="1434"/>
      <c r="NHY12" s="1434"/>
      <c r="NHZ12" s="1434"/>
      <c r="NIA12" s="1434"/>
      <c r="NIB12" s="1434"/>
      <c r="NIC12" s="1434"/>
      <c r="NID12" s="1434"/>
      <c r="NIE12" s="1434"/>
      <c r="NIF12" s="1434"/>
      <c r="NIG12" s="1434"/>
      <c r="NIH12" s="1434"/>
      <c r="NII12" s="1434"/>
      <c r="NIJ12" s="1434"/>
      <c r="NIK12" s="1434"/>
      <c r="NIL12" s="1434"/>
      <c r="NIM12" s="1434"/>
      <c r="NIN12" s="1434"/>
      <c r="NIO12" s="1434"/>
      <c r="NIP12" s="1434"/>
      <c r="NIQ12" s="1434"/>
      <c r="NIR12" s="1434"/>
      <c r="NIS12" s="1434"/>
      <c r="NIT12" s="1434"/>
      <c r="NIU12" s="1434"/>
      <c r="NIV12" s="1434"/>
      <c r="NIW12" s="1434"/>
      <c r="NIX12" s="1434"/>
      <c r="NIY12" s="1434"/>
      <c r="NIZ12" s="1434"/>
      <c r="NJA12" s="1434"/>
      <c r="NJB12" s="1434"/>
      <c r="NJC12" s="1434"/>
      <c r="NJD12" s="1434"/>
      <c r="NJE12" s="1434"/>
      <c r="NJF12" s="1434"/>
      <c r="NJG12" s="1434"/>
      <c r="NJH12" s="1434"/>
      <c r="NJI12" s="1434"/>
      <c r="NJJ12" s="1434"/>
      <c r="NJK12" s="1434"/>
      <c r="NJL12" s="1434"/>
      <c r="NJM12" s="1434"/>
      <c r="NJN12" s="1434"/>
      <c r="NJO12" s="1434"/>
      <c r="NJP12" s="1434"/>
      <c r="NJQ12" s="1434"/>
      <c r="NJR12" s="1434"/>
      <c r="NJS12" s="1434"/>
      <c r="NJT12" s="1434"/>
      <c r="NJU12" s="1434"/>
      <c r="NJV12" s="1434"/>
      <c r="NJW12" s="1434"/>
      <c r="NJX12" s="1434"/>
      <c r="NJY12" s="1434"/>
      <c r="NJZ12" s="1434"/>
      <c r="NKA12" s="1434"/>
      <c r="NKB12" s="1434"/>
      <c r="NKC12" s="1434"/>
      <c r="NKD12" s="1434"/>
      <c r="NKE12" s="1434"/>
      <c r="NKF12" s="1434"/>
      <c r="NKG12" s="1434"/>
      <c r="NKH12" s="1434"/>
      <c r="NKI12" s="1434"/>
      <c r="NKJ12" s="1434"/>
      <c r="NKK12" s="1434"/>
      <c r="NKL12" s="1434"/>
      <c r="NKM12" s="1434"/>
      <c r="NKN12" s="1434"/>
      <c r="NKO12" s="1434"/>
      <c r="NKP12" s="1434"/>
      <c r="NKQ12" s="1434"/>
      <c r="NKR12" s="1434"/>
      <c r="NKS12" s="1434"/>
      <c r="NKT12" s="1434"/>
      <c r="NKU12" s="1434"/>
      <c r="NKV12" s="1434"/>
      <c r="NKW12" s="1434"/>
      <c r="NKX12" s="1434"/>
      <c r="NKY12" s="1434"/>
      <c r="NKZ12" s="1434"/>
      <c r="NLA12" s="1434"/>
      <c r="NLB12" s="1434"/>
      <c r="NLC12" s="1434"/>
      <c r="NLD12" s="1434"/>
      <c r="NLE12" s="1434"/>
      <c r="NLF12" s="1434"/>
      <c r="NLG12" s="1434"/>
      <c r="NLH12" s="1434"/>
      <c r="NLI12" s="1434"/>
      <c r="NLJ12" s="1434"/>
      <c r="NLK12" s="1434"/>
      <c r="NLL12" s="1434"/>
      <c r="NLM12" s="1434"/>
      <c r="NLN12" s="1434"/>
      <c r="NLO12" s="1434"/>
      <c r="NLP12" s="1434"/>
      <c r="NLQ12" s="1434"/>
      <c r="NLR12" s="1434"/>
      <c r="NLS12" s="1434"/>
      <c r="NLT12" s="1434"/>
      <c r="NLU12" s="1434"/>
      <c r="NLV12" s="1434"/>
      <c r="NLW12" s="1434"/>
      <c r="NLX12" s="1434"/>
      <c r="NLY12" s="1434"/>
      <c r="NLZ12" s="1434"/>
      <c r="NMA12" s="1434"/>
      <c r="NMB12" s="1434"/>
      <c r="NMC12" s="1434"/>
      <c r="NMD12" s="1434"/>
      <c r="NME12" s="1434"/>
      <c r="NMF12" s="1434"/>
      <c r="NMG12" s="1434"/>
      <c r="NMH12" s="1434"/>
      <c r="NMI12" s="1434"/>
      <c r="NMJ12" s="1434"/>
      <c r="NMK12" s="1434"/>
      <c r="NML12" s="1434"/>
      <c r="NMM12" s="1434"/>
      <c r="NMN12" s="1434"/>
      <c r="NMO12" s="1434"/>
      <c r="NMP12" s="1434"/>
      <c r="NMQ12" s="1434"/>
      <c r="NMR12" s="1434"/>
      <c r="NMS12" s="1434"/>
      <c r="NMT12" s="1434"/>
      <c r="NMU12" s="1434"/>
      <c r="NMV12" s="1434"/>
      <c r="NMW12" s="1434"/>
      <c r="NMX12" s="1434"/>
      <c r="NMY12" s="1434"/>
      <c r="NMZ12" s="1434"/>
      <c r="NNA12" s="1434"/>
      <c r="NNB12" s="1434"/>
      <c r="NNC12" s="1434"/>
      <c r="NND12" s="1434"/>
      <c r="NNE12" s="1434"/>
      <c r="NNF12" s="1434"/>
      <c r="NNG12" s="1434"/>
      <c r="NNH12" s="1434"/>
      <c r="NNI12" s="1434"/>
      <c r="NNJ12" s="1434"/>
      <c r="NNK12" s="1434"/>
      <c r="NNL12" s="1434"/>
      <c r="NNM12" s="1434"/>
      <c r="NNN12" s="1434"/>
      <c r="NNO12" s="1434"/>
      <c r="NNP12" s="1434"/>
      <c r="NNQ12" s="1434"/>
      <c r="NNR12" s="1434"/>
      <c r="NNS12" s="1434"/>
      <c r="NNT12" s="1434"/>
      <c r="NNU12" s="1434"/>
      <c r="NNV12" s="1434"/>
      <c r="NNW12" s="1434"/>
      <c r="NNX12" s="1434"/>
      <c r="NNY12" s="1434"/>
      <c r="NNZ12" s="1434"/>
      <c r="NOA12" s="1434"/>
      <c r="NOB12" s="1434"/>
      <c r="NOC12" s="1434"/>
      <c r="NOD12" s="1434"/>
      <c r="NOE12" s="1434"/>
      <c r="NOF12" s="1434"/>
      <c r="NOG12" s="1434"/>
      <c r="NOH12" s="1434"/>
      <c r="NOI12" s="1434"/>
      <c r="NOJ12" s="1434"/>
      <c r="NOK12" s="1434"/>
      <c r="NOL12" s="1434"/>
      <c r="NOM12" s="1434"/>
      <c r="NON12" s="1434"/>
      <c r="NOO12" s="1434"/>
      <c r="NOP12" s="1434"/>
      <c r="NOQ12" s="1434"/>
      <c r="NOR12" s="1434"/>
      <c r="NOS12" s="1434"/>
      <c r="NOT12" s="1434"/>
      <c r="NOU12" s="1434"/>
      <c r="NOV12" s="1434"/>
      <c r="NOW12" s="1434"/>
      <c r="NOX12" s="1434"/>
      <c r="NOY12" s="1434"/>
      <c r="NOZ12" s="1434"/>
      <c r="NPA12" s="1434"/>
      <c r="NPB12" s="1434"/>
      <c r="NPC12" s="1434"/>
      <c r="NPD12" s="1434"/>
      <c r="NPE12" s="1434"/>
      <c r="NPF12" s="1434"/>
      <c r="NPG12" s="1434"/>
      <c r="NPH12" s="1434"/>
      <c r="NPI12" s="1434"/>
      <c r="NPJ12" s="1434"/>
      <c r="NPK12" s="1434"/>
      <c r="NPL12" s="1434"/>
      <c r="NPM12" s="1434"/>
      <c r="NPN12" s="1434"/>
      <c r="NPO12" s="1434"/>
      <c r="NPP12" s="1434"/>
      <c r="NPQ12" s="1434"/>
      <c r="NPR12" s="1434"/>
      <c r="NPS12" s="1434"/>
      <c r="NPT12" s="1434"/>
      <c r="NPU12" s="1434"/>
      <c r="NPV12" s="1434"/>
      <c r="NPW12" s="1434"/>
      <c r="NPX12" s="1434"/>
      <c r="NPY12" s="1434"/>
      <c r="NPZ12" s="1434"/>
      <c r="NQA12" s="1434"/>
      <c r="NQB12" s="1434"/>
      <c r="NQC12" s="1434"/>
      <c r="NQD12" s="1434"/>
      <c r="NQE12" s="1434"/>
      <c r="NQF12" s="1434"/>
      <c r="NQG12" s="1434"/>
      <c r="NQH12" s="1434"/>
      <c r="NQI12" s="1434"/>
      <c r="NQJ12" s="1434"/>
      <c r="NQK12" s="1434"/>
      <c r="NQL12" s="1434"/>
      <c r="NQM12" s="1434"/>
      <c r="NQN12" s="1434"/>
      <c r="NQO12" s="1434"/>
      <c r="NQP12" s="1434"/>
      <c r="NQQ12" s="1434"/>
      <c r="NQR12" s="1434"/>
      <c r="NQS12" s="1434"/>
      <c r="NQT12" s="1434"/>
      <c r="NQU12" s="1434"/>
      <c r="NQV12" s="1434"/>
      <c r="NQW12" s="1434"/>
      <c r="NQX12" s="1434"/>
      <c r="NQY12" s="1434"/>
      <c r="NQZ12" s="1434"/>
      <c r="NRA12" s="1434"/>
      <c r="NRB12" s="1434"/>
      <c r="NRC12" s="1434"/>
      <c r="NRD12" s="1434"/>
      <c r="NRE12" s="1434"/>
      <c r="NRF12" s="1434"/>
      <c r="NRG12" s="1434"/>
      <c r="NRH12" s="1434"/>
      <c r="NRI12" s="1434"/>
      <c r="NRJ12" s="1434"/>
      <c r="NRK12" s="1434"/>
      <c r="NRL12" s="1434"/>
      <c r="NRM12" s="1434"/>
      <c r="NRN12" s="1434"/>
      <c r="NRO12" s="1434"/>
      <c r="NRP12" s="1434"/>
      <c r="NRQ12" s="1434"/>
      <c r="NRR12" s="1434"/>
      <c r="NRS12" s="1434"/>
      <c r="NRT12" s="1434"/>
      <c r="NRU12" s="1434"/>
      <c r="NRV12" s="1434"/>
      <c r="NRW12" s="1434"/>
      <c r="NRX12" s="1434"/>
      <c r="NRY12" s="1434"/>
      <c r="NRZ12" s="1434"/>
      <c r="NSA12" s="1434"/>
      <c r="NSB12" s="1434"/>
      <c r="NSC12" s="1434"/>
      <c r="NSD12" s="1434"/>
      <c r="NSE12" s="1434"/>
      <c r="NSF12" s="1434"/>
      <c r="NSG12" s="1434"/>
      <c r="NSH12" s="1434"/>
      <c r="NSI12" s="1434"/>
      <c r="NSJ12" s="1434"/>
      <c r="NSK12" s="1434"/>
      <c r="NSL12" s="1434"/>
      <c r="NSM12" s="1434"/>
      <c r="NSN12" s="1434"/>
      <c r="NSO12" s="1434"/>
      <c r="NSP12" s="1434"/>
      <c r="NSQ12" s="1434"/>
      <c r="NSR12" s="1434"/>
      <c r="NSS12" s="1434"/>
      <c r="NST12" s="1434"/>
      <c r="NSU12" s="1434"/>
      <c r="NSV12" s="1434"/>
      <c r="NSW12" s="1434"/>
      <c r="NSX12" s="1434"/>
      <c r="NSY12" s="1434"/>
      <c r="NSZ12" s="1434"/>
      <c r="NTA12" s="1434"/>
      <c r="NTB12" s="1434"/>
      <c r="NTC12" s="1434"/>
      <c r="NTD12" s="1434"/>
      <c r="NTE12" s="1434"/>
      <c r="NTF12" s="1434"/>
      <c r="NTG12" s="1434"/>
      <c r="NTH12" s="1434"/>
      <c r="NTI12" s="1434"/>
      <c r="NTJ12" s="1434"/>
      <c r="NTK12" s="1434"/>
      <c r="NTL12" s="1434"/>
      <c r="NTM12" s="1434"/>
      <c r="NTN12" s="1434"/>
      <c r="NTO12" s="1434"/>
      <c r="NTP12" s="1434"/>
      <c r="NTQ12" s="1434"/>
      <c r="NTR12" s="1434"/>
      <c r="NTS12" s="1434"/>
      <c r="NTT12" s="1434"/>
      <c r="NTU12" s="1434"/>
      <c r="NTV12" s="1434"/>
      <c r="NTW12" s="1434"/>
      <c r="NTX12" s="1434"/>
      <c r="NTY12" s="1434"/>
      <c r="NTZ12" s="1434"/>
      <c r="NUA12" s="1434"/>
      <c r="NUB12" s="1434"/>
      <c r="NUC12" s="1434"/>
      <c r="NUD12" s="1434"/>
      <c r="NUE12" s="1434"/>
      <c r="NUF12" s="1434"/>
      <c r="NUG12" s="1434"/>
      <c r="NUH12" s="1434"/>
      <c r="NUI12" s="1434"/>
      <c r="NUJ12" s="1434"/>
      <c r="NUK12" s="1434"/>
      <c r="NUL12" s="1434"/>
      <c r="NUM12" s="1434"/>
      <c r="NUN12" s="1434"/>
      <c r="NUO12" s="1434"/>
      <c r="NUP12" s="1434"/>
      <c r="NUQ12" s="1434"/>
      <c r="NUR12" s="1434"/>
      <c r="NUS12" s="1434"/>
      <c r="NUT12" s="1434"/>
      <c r="NUU12" s="1434"/>
      <c r="NUV12" s="1434"/>
      <c r="NUW12" s="1434"/>
      <c r="NUX12" s="1434"/>
      <c r="NUY12" s="1434"/>
      <c r="NUZ12" s="1434"/>
      <c r="NVA12" s="1434"/>
      <c r="NVB12" s="1434"/>
      <c r="NVC12" s="1434"/>
      <c r="NVD12" s="1434"/>
      <c r="NVE12" s="1434"/>
      <c r="NVF12" s="1434"/>
      <c r="NVG12" s="1434"/>
      <c r="NVH12" s="1434"/>
      <c r="NVI12" s="1434"/>
      <c r="NVJ12" s="1434"/>
      <c r="NVK12" s="1434"/>
      <c r="NVL12" s="1434"/>
      <c r="NVM12" s="1434"/>
      <c r="NVN12" s="1434"/>
      <c r="NVO12" s="1434"/>
      <c r="NVP12" s="1434"/>
      <c r="NVQ12" s="1434"/>
      <c r="NVR12" s="1434"/>
      <c r="NVS12" s="1434"/>
      <c r="NVT12" s="1434"/>
      <c r="NVU12" s="1434"/>
      <c r="NVV12" s="1434"/>
      <c r="NVW12" s="1434"/>
      <c r="NVX12" s="1434"/>
      <c r="NVY12" s="1434"/>
      <c r="NVZ12" s="1434"/>
      <c r="NWA12" s="1434"/>
      <c r="NWB12" s="1434"/>
      <c r="NWC12" s="1434"/>
      <c r="NWD12" s="1434"/>
      <c r="NWE12" s="1434"/>
      <c r="NWF12" s="1434"/>
      <c r="NWG12" s="1434"/>
      <c r="NWH12" s="1434"/>
      <c r="NWI12" s="1434"/>
      <c r="NWJ12" s="1434"/>
      <c r="NWK12" s="1434"/>
      <c r="NWL12" s="1434"/>
      <c r="NWM12" s="1434"/>
      <c r="NWN12" s="1434"/>
      <c r="NWO12" s="1434"/>
      <c r="NWP12" s="1434"/>
      <c r="NWQ12" s="1434"/>
      <c r="NWR12" s="1434"/>
      <c r="NWS12" s="1434"/>
      <c r="NWT12" s="1434"/>
      <c r="NWU12" s="1434"/>
      <c r="NWV12" s="1434"/>
      <c r="NWW12" s="1434"/>
      <c r="NWX12" s="1434"/>
      <c r="NWY12" s="1434"/>
      <c r="NWZ12" s="1434"/>
      <c r="NXA12" s="1434"/>
      <c r="NXB12" s="1434"/>
      <c r="NXC12" s="1434"/>
      <c r="NXD12" s="1434"/>
      <c r="NXE12" s="1434"/>
      <c r="NXF12" s="1434"/>
      <c r="NXG12" s="1434"/>
      <c r="NXH12" s="1434"/>
      <c r="NXI12" s="1434"/>
      <c r="NXJ12" s="1434"/>
      <c r="NXK12" s="1434"/>
      <c r="NXL12" s="1434"/>
      <c r="NXM12" s="1434"/>
      <c r="NXN12" s="1434"/>
      <c r="NXO12" s="1434"/>
      <c r="NXP12" s="1434"/>
      <c r="NXQ12" s="1434"/>
      <c r="NXR12" s="1434"/>
      <c r="NXS12" s="1434"/>
      <c r="NXT12" s="1434"/>
      <c r="NXU12" s="1434"/>
      <c r="NXV12" s="1434"/>
      <c r="NXW12" s="1434"/>
      <c r="NXX12" s="1434"/>
      <c r="NXY12" s="1434"/>
      <c r="NXZ12" s="1434"/>
      <c r="NYA12" s="1434"/>
      <c r="NYB12" s="1434"/>
      <c r="NYC12" s="1434"/>
      <c r="NYD12" s="1434"/>
      <c r="NYE12" s="1434"/>
      <c r="NYF12" s="1434"/>
      <c r="NYG12" s="1434"/>
      <c r="NYH12" s="1434"/>
      <c r="NYI12" s="1434"/>
      <c r="NYJ12" s="1434"/>
      <c r="NYK12" s="1434"/>
      <c r="NYL12" s="1434"/>
      <c r="NYM12" s="1434"/>
      <c r="NYN12" s="1434"/>
      <c r="NYO12" s="1434"/>
      <c r="NYP12" s="1434"/>
      <c r="NYQ12" s="1434"/>
      <c r="NYR12" s="1434"/>
      <c r="NYS12" s="1434"/>
      <c r="NYT12" s="1434"/>
      <c r="NYU12" s="1434"/>
      <c r="NYV12" s="1434"/>
      <c r="NYW12" s="1434"/>
      <c r="NYX12" s="1434"/>
      <c r="NYY12" s="1434"/>
      <c r="NYZ12" s="1434"/>
      <c r="NZA12" s="1434"/>
      <c r="NZB12" s="1434"/>
      <c r="NZC12" s="1434"/>
      <c r="NZD12" s="1434"/>
      <c r="NZE12" s="1434"/>
      <c r="NZF12" s="1434"/>
      <c r="NZG12" s="1434"/>
      <c r="NZH12" s="1434"/>
      <c r="NZI12" s="1434"/>
      <c r="NZJ12" s="1434"/>
      <c r="NZK12" s="1434"/>
      <c r="NZL12" s="1434"/>
      <c r="NZM12" s="1434"/>
      <c r="NZN12" s="1434"/>
      <c r="NZO12" s="1434"/>
      <c r="NZP12" s="1434"/>
      <c r="NZQ12" s="1434"/>
      <c r="NZR12" s="1434"/>
      <c r="NZS12" s="1434"/>
      <c r="NZT12" s="1434"/>
      <c r="NZU12" s="1434"/>
      <c r="NZV12" s="1434"/>
      <c r="NZW12" s="1434"/>
      <c r="NZX12" s="1434"/>
      <c r="NZY12" s="1434"/>
      <c r="NZZ12" s="1434"/>
      <c r="OAA12" s="1434"/>
      <c r="OAB12" s="1434"/>
      <c r="OAC12" s="1434"/>
      <c r="OAD12" s="1434"/>
      <c r="OAE12" s="1434"/>
      <c r="OAF12" s="1434"/>
      <c r="OAG12" s="1434"/>
      <c r="OAH12" s="1434"/>
      <c r="OAI12" s="1434"/>
      <c r="OAJ12" s="1434"/>
      <c r="OAK12" s="1434"/>
      <c r="OAL12" s="1434"/>
      <c r="OAM12" s="1434"/>
      <c r="OAN12" s="1434"/>
      <c r="OAO12" s="1434"/>
      <c r="OAP12" s="1434"/>
      <c r="OAQ12" s="1434"/>
      <c r="OAR12" s="1434"/>
      <c r="OAS12" s="1434"/>
      <c r="OAT12" s="1434"/>
      <c r="OAU12" s="1434"/>
      <c r="OAV12" s="1434"/>
      <c r="OAW12" s="1434"/>
      <c r="OAX12" s="1434"/>
      <c r="OAY12" s="1434"/>
      <c r="OAZ12" s="1434"/>
      <c r="OBA12" s="1434"/>
      <c r="OBB12" s="1434"/>
      <c r="OBC12" s="1434"/>
      <c r="OBD12" s="1434"/>
      <c r="OBE12" s="1434"/>
      <c r="OBF12" s="1434"/>
      <c r="OBG12" s="1434"/>
      <c r="OBH12" s="1434"/>
      <c r="OBI12" s="1434"/>
      <c r="OBJ12" s="1434"/>
      <c r="OBK12" s="1434"/>
      <c r="OBL12" s="1434"/>
      <c r="OBM12" s="1434"/>
      <c r="OBN12" s="1434"/>
      <c r="OBO12" s="1434"/>
      <c r="OBP12" s="1434"/>
      <c r="OBQ12" s="1434"/>
      <c r="OBR12" s="1434"/>
      <c r="OBS12" s="1434"/>
      <c r="OBT12" s="1434"/>
      <c r="OBU12" s="1434"/>
      <c r="OBV12" s="1434"/>
      <c r="OBW12" s="1434"/>
      <c r="OBX12" s="1434"/>
      <c r="OBY12" s="1434"/>
      <c r="OBZ12" s="1434"/>
      <c r="OCA12" s="1434"/>
      <c r="OCB12" s="1434"/>
      <c r="OCC12" s="1434"/>
      <c r="OCD12" s="1434"/>
      <c r="OCE12" s="1434"/>
      <c r="OCF12" s="1434"/>
      <c r="OCG12" s="1434"/>
      <c r="OCH12" s="1434"/>
      <c r="OCI12" s="1434"/>
      <c r="OCJ12" s="1434"/>
      <c r="OCK12" s="1434"/>
      <c r="OCL12" s="1434"/>
      <c r="OCM12" s="1434"/>
      <c r="OCN12" s="1434"/>
      <c r="OCO12" s="1434"/>
      <c r="OCP12" s="1434"/>
      <c r="OCQ12" s="1434"/>
      <c r="OCR12" s="1434"/>
      <c r="OCS12" s="1434"/>
      <c r="OCT12" s="1434"/>
      <c r="OCU12" s="1434"/>
      <c r="OCV12" s="1434"/>
      <c r="OCW12" s="1434"/>
      <c r="OCX12" s="1434"/>
      <c r="OCY12" s="1434"/>
      <c r="OCZ12" s="1434"/>
      <c r="ODA12" s="1434"/>
      <c r="ODB12" s="1434"/>
      <c r="ODC12" s="1434"/>
      <c r="ODD12" s="1434"/>
      <c r="ODE12" s="1434"/>
      <c r="ODF12" s="1434"/>
      <c r="ODG12" s="1434"/>
      <c r="ODH12" s="1434"/>
      <c r="ODI12" s="1434"/>
      <c r="ODJ12" s="1434"/>
      <c r="ODK12" s="1434"/>
      <c r="ODL12" s="1434"/>
      <c r="ODM12" s="1434"/>
      <c r="ODN12" s="1434"/>
      <c r="ODO12" s="1434"/>
      <c r="ODP12" s="1434"/>
      <c r="ODQ12" s="1434"/>
      <c r="ODR12" s="1434"/>
      <c r="ODS12" s="1434"/>
      <c r="ODT12" s="1434"/>
      <c r="ODU12" s="1434"/>
      <c r="ODV12" s="1434"/>
      <c r="ODW12" s="1434"/>
      <c r="ODX12" s="1434"/>
      <c r="ODY12" s="1434"/>
      <c r="ODZ12" s="1434"/>
      <c r="OEA12" s="1434"/>
      <c r="OEB12" s="1434"/>
      <c r="OEC12" s="1434"/>
      <c r="OED12" s="1434"/>
      <c r="OEE12" s="1434"/>
      <c r="OEF12" s="1434"/>
      <c r="OEG12" s="1434"/>
      <c r="OEH12" s="1434"/>
      <c r="OEI12" s="1434"/>
      <c r="OEJ12" s="1434"/>
      <c r="OEK12" s="1434"/>
      <c r="OEL12" s="1434"/>
      <c r="OEM12" s="1434"/>
      <c r="OEN12" s="1434"/>
      <c r="OEO12" s="1434"/>
      <c r="OEP12" s="1434"/>
      <c r="OEQ12" s="1434"/>
      <c r="OER12" s="1434"/>
      <c r="OES12" s="1434"/>
      <c r="OET12" s="1434"/>
      <c r="OEU12" s="1434"/>
      <c r="OEV12" s="1434"/>
      <c r="OEW12" s="1434"/>
      <c r="OEX12" s="1434"/>
      <c r="OEY12" s="1434"/>
      <c r="OEZ12" s="1434"/>
      <c r="OFA12" s="1434"/>
      <c r="OFB12" s="1434"/>
      <c r="OFC12" s="1434"/>
      <c r="OFD12" s="1434"/>
      <c r="OFE12" s="1434"/>
      <c r="OFF12" s="1434"/>
      <c r="OFG12" s="1434"/>
      <c r="OFH12" s="1434"/>
      <c r="OFI12" s="1434"/>
      <c r="OFJ12" s="1434"/>
      <c r="OFK12" s="1434"/>
      <c r="OFL12" s="1434"/>
      <c r="OFM12" s="1434"/>
      <c r="OFN12" s="1434"/>
      <c r="OFO12" s="1434"/>
      <c r="OFP12" s="1434"/>
      <c r="OFQ12" s="1434"/>
      <c r="OFR12" s="1434"/>
      <c r="OFS12" s="1434"/>
      <c r="OFT12" s="1434"/>
      <c r="OFU12" s="1434"/>
      <c r="OFV12" s="1434"/>
      <c r="OFW12" s="1434"/>
      <c r="OFX12" s="1434"/>
      <c r="OFY12" s="1434"/>
      <c r="OFZ12" s="1434"/>
      <c r="OGA12" s="1434"/>
      <c r="OGB12" s="1434"/>
      <c r="OGC12" s="1434"/>
      <c r="OGD12" s="1434"/>
      <c r="OGE12" s="1434"/>
      <c r="OGF12" s="1434"/>
      <c r="OGG12" s="1434"/>
      <c r="OGH12" s="1434"/>
      <c r="OGI12" s="1434"/>
      <c r="OGJ12" s="1434"/>
      <c r="OGK12" s="1434"/>
      <c r="OGL12" s="1434"/>
      <c r="OGM12" s="1434"/>
      <c r="OGN12" s="1434"/>
      <c r="OGO12" s="1434"/>
      <c r="OGP12" s="1434"/>
      <c r="OGQ12" s="1434"/>
      <c r="OGR12" s="1434"/>
      <c r="OGS12" s="1434"/>
      <c r="OGT12" s="1434"/>
      <c r="OGU12" s="1434"/>
      <c r="OGV12" s="1434"/>
      <c r="OGW12" s="1434"/>
      <c r="OGX12" s="1434"/>
      <c r="OGY12" s="1434"/>
      <c r="OGZ12" s="1434"/>
      <c r="OHA12" s="1434"/>
      <c r="OHB12" s="1434"/>
      <c r="OHC12" s="1434"/>
      <c r="OHD12" s="1434"/>
      <c r="OHE12" s="1434"/>
      <c r="OHF12" s="1434"/>
      <c r="OHG12" s="1434"/>
      <c r="OHH12" s="1434"/>
      <c r="OHI12" s="1434"/>
      <c r="OHJ12" s="1434"/>
      <c r="OHK12" s="1434"/>
      <c r="OHL12" s="1434"/>
      <c r="OHM12" s="1434"/>
      <c r="OHN12" s="1434"/>
      <c r="OHO12" s="1434"/>
      <c r="OHP12" s="1434"/>
      <c r="OHQ12" s="1434"/>
      <c r="OHR12" s="1434"/>
      <c r="OHS12" s="1434"/>
      <c r="OHT12" s="1434"/>
      <c r="OHU12" s="1434"/>
      <c r="OHV12" s="1434"/>
      <c r="OHW12" s="1434"/>
      <c r="OHX12" s="1434"/>
      <c r="OHY12" s="1434"/>
      <c r="OHZ12" s="1434"/>
      <c r="OIA12" s="1434"/>
      <c r="OIB12" s="1434"/>
      <c r="OIC12" s="1434"/>
      <c r="OID12" s="1434"/>
      <c r="OIE12" s="1434"/>
      <c r="OIF12" s="1434"/>
      <c r="OIG12" s="1434"/>
      <c r="OIH12" s="1434"/>
      <c r="OII12" s="1434"/>
      <c r="OIJ12" s="1434"/>
      <c r="OIK12" s="1434"/>
      <c r="OIL12" s="1434"/>
      <c r="OIM12" s="1434"/>
      <c r="OIN12" s="1434"/>
      <c r="OIO12" s="1434"/>
      <c r="OIP12" s="1434"/>
      <c r="OIQ12" s="1434"/>
      <c r="OIR12" s="1434"/>
      <c r="OIS12" s="1434"/>
      <c r="OIT12" s="1434"/>
      <c r="OIU12" s="1434"/>
      <c r="OIV12" s="1434"/>
      <c r="OIW12" s="1434"/>
      <c r="OIX12" s="1434"/>
      <c r="OIY12" s="1434"/>
      <c r="OIZ12" s="1434"/>
      <c r="OJA12" s="1434"/>
      <c r="OJB12" s="1434"/>
      <c r="OJC12" s="1434"/>
      <c r="OJD12" s="1434"/>
      <c r="OJE12" s="1434"/>
      <c r="OJF12" s="1434"/>
      <c r="OJG12" s="1434"/>
      <c r="OJH12" s="1434"/>
      <c r="OJI12" s="1434"/>
      <c r="OJJ12" s="1434"/>
      <c r="OJK12" s="1434"/>
      <c r="OJL12" s="1434"/>
      <c r="OJM12" s="1434"/>
      <c r="OJN12" s="1434"/>
      <c r="OJO12" s="1434"/>
      <c r="OJP12" s="1434"/>
      <c r="OJQ12" s="1434"/>
      <c r="OJR12" s="1434"/>
      <c r="OJS12" s="1434"/>
      <c r="OJT12" s="1434"/>
      <c r="OJU12" s="1434"/>
      <c r="OJV12" s="1434"/>
      <c r="OJW12" s="1434"/>
      <c r="OJX12" s="1434"/>
      <c r="OJY12" s="1434"/>
      <c r="OJZ12" s="1434"/>
      <c r="OKA12" s="1434"/>
      <c r="OKB12" s="1434"/>
      <c r="OKC12" s="1434"/>
      <c r="OKD12" s="1434"/>
      <c r="OKE12" s="1434"/>
      <c r="OKF12" s="1434"/>
      <c r="OKG12" s="1434"/>
      <c r="OKH12" s="1434"/>
      <c r="OKI12" s="1434"/>
      <c r="OKJ12" s="1434"/>
      <c r="OKK12" s="1434"/>
      <c r="OKL12" s="1434"/>
      <c r="OKM12" s="1434"/>
      <c r="OKN12" s="1434"/>
      <c r="OKO12" s="1434"/>
      <c r="OKP12" s="1434"/>
      <c r="OKQ12" s="1434"/>
      <c r="OKR12" s="1434"/>
      <c r="OKS12" s="1434"/>
      <c r="OKT12" s="1434"/>
      <c r="OKU12" s="1434"/>
      <c r="OKV12" s="1434"/>
      <c r="OKW12" s="1434"/>
      <c r="OKX12" s="1434"/>
      <c r="OKY12" s="1434"/>
      <c r="OKZ12" s="1434"/>
      <c r="OLA12" s="1434"/>
      <c r="OLB12" s="1434"/>
      <c r="OLC12" s="1434"/>
      <c r="OLD12" s="1434"/>
      <c r="OLE12" s="1434"/>
      <c r="OLF12" s="1434"/>
      <c r="OLG12" s="1434"/>
      <c r="OLH12" s="1434"/>
      <c r="OLI12" s="1434"/>
      <c r="OLJ12" s="1434"/>
      <c r="OLK12" s="1434"/>
      <c r="OLL12" s="1434"/>
      <c r="OLM12" s="1434"/>
      <c r="OLN12" s="1434"/>
      <c r="OLO12" s="1434"/>
      <c r="OLP12" s="1434"/>
      <c r="OLQ12" s="1434"/>
      <c r="OLR12" s="1434"/>
      <c r="OLS12" s="1434"/>
      <c r="OLT12" s="1434"/>
      <c r="OLU12" s="1434"/>
      <c r="OLV12" s="1434"/>
      <c r="OLW12" s="1434"/>
      <c r="OLX12" s="1434"/>
      <c r="OLY12" s="1434"/>
      <c r="OLZ12" s="1434"/>
      <c r="OMA12" s="1434"/>
      <c r="OMB12" s="1434"/>
      <c r="OMC12" s="1434"/>
      <c r="OMD12" s="1434"/>
      <c r="OME12" s="1434"/>
      <c r="OMF12" s="1434"/>
      <c r="OMG12" s="1434"/>
      <c r="OMH12" s="1434"/>
      <c r="OMI12" s="1434"/>
      <c r="OMJ12" s="1434"/>
      <c r="OMK12" s="1434"/>
      <c r="OML12" s="1434"/>
      <c r="OMM12" s="1434"/>
      <c r="OMN12" s="1434"/>
      <c r="OMO12" s="1434"/>
      <c r="OMP12" s="1434"/>
      <c r="OMQ12" s="1434"/>
      <c r="OMR12" s="1434"/>
      <c r="OMS12" s="1434"/>
      <c r="OMT12" s="1434"/>
      <c r="OMU12" s="1434"/>
      <c r="OMV12" s="1434"/>
      <c r="OMW12" s="1434"/>
      <c r="OMX12" s="1434"/>
      <c r="OMY12" s="1434"/>
      <c r="OMZ12" s="1434"/>
      <c r="ONA12" s="1434"/>
      <c r="ONB12" s="1434"/>
      <c r="ONC12" s="1434"/>
      <c r="OND12" s="1434"/>
      <c r="ONE12" s="1434"/>
      <c r="ONF12" s="1434"/>
      <c r="ONG12" s="1434"/>
      <c r="ONH12" s="1434"/>
      <c r="ONI12" s="1434"/>
      <c r="ONJ12" s="1434"/>
      <c r="ONK12" s="1434"/>
      <c r="ONL12" s="1434"/>
      <c r="ONM12" s="1434"/>
      <c r="ONN12" s="1434"/>
      <c r="ONO12" s="1434"/>
      <c r="ONP12" s="1434"/>
      <c r="ONQ12" s="1434"/>
      <c r="ONR12" s="1434"/>
      <c r="ONS12" s="1434"/>
      <c r="ONT12" s="1434"/>
      <c r="ONU12" s="1434"/>
      <c r="ONV12" s="1434"/>
      <c r="ONW12" s="1434"/>
      <c r="ONX12" s="1434"/>
      <c r="ONY12" s="1434"/>
      <c r="ONZ12" s="1434"/>
      <c r="OOA12" s="1434"/>
      <c r="OOB12" s="1434"/>
      <c r="OOC12" s="1434"/>
      <c r="OOD12" s="1434"/>
      <c r="OOE12" s="1434"/>
      <c r="OOF12" s="1434"/>
      <c r="OOG12" s="1434"/>
      <c r="OOH12" s="1434"/>
      <c r="OOI12" s="1434"/>
      <c r="OOJ12" s="1434"/>
      <c r="OOK12" s="1434"/>
      <c r="OOL12" s="1434"/>
      <c r="OOM12" s="1434"/>
      <c r="OON12" s="1434"/>
      <c r="OOO12" s="1434"/>
      <c r="OOP12" s="1434"/>
      <c r="OOQ12" s="1434"/>
      <c r="OOR12" s="1434"/>
      <c r="OOS12" s="1434"/>
      <c r="OOT12" s="1434"/>
      <c r="OOU12" s="1434"/>
      <c r="OOV12" s="1434"/>
      <c r="OOW12" s="1434"/>
      <c r="OOX12" s="1434"/>
      <c r="OOY12" s="1434"/>
      <c r="OOZ12" s="1434"/>
      <c r="OPA12" s="1434"/>
      <c r="OPB12" s="1434"/>
      <c r="OPC12" s="1434"/>
      <c r="OPD12" s="1434"/>
      <c r="OPE12" s="1434"/>
      <c r="OPF12" s="1434"/>
      <c r="OPG12" s="1434"/>
      <c r="OPH12" s="1434"/>
      <c r="OPI12" s="1434"/>
      <c r="OPJ12" s="1434"/>
      <c r="OPK12" s="1434"/>
      <c r="OPL12" s="1434"/>
      <c r="OPM12" s="1434"/>
      <c r="OPN12" s="1434"/>
      <c r="OPO12" s="1434"/>
      <c r="OPP12" s="1434"/>
      <c r="OPQ12" s="1434"/>
      <c r="OPR12" s="1434"/>
      <c r="OPS12" s="1434"/>
      <c r="OPT12" s="1434"/>
      <c r="OPU12" s="1434"/>
      <c r="OPV12" s="1434"/>
      <c r="OPW12" s="1434"/>
      <c r="OPX12" s="1434"/>
      <c r="OPY12" s="1434"/>
      <c r="OPZ12" s="1434"/>
      <c r="OQA12" s="1434"/>
      <c r="OQB12" s="1434"/>
      <c r="OQC12" s="1434"/>
      <c r="OQD12" s="1434"/>
      <c r="OQE12" s="1434"/>
      <c r="OQF12" s="1434"/>
      <c r="OQG12" s="1434"/>
      <c r="OQH12" s="1434"/>
      <c r="OQI12" s="1434"/>
      <c r="OQJ12" s="1434"/>
      <c r="OQK12" s="1434"/>
      <c r="OQL12" s="1434"/>
      <c r="OQM12" s="1434"/>
      <c r="OQN12" s="1434"/>
      <c r="OQO12" s="1434"/>
      <c r="OQP12" s="1434"/>
      <c r="OQQ12" s="1434"/>
      <c r="OQR12" s="1434"/>
      <c r="OQS12" s="1434"/>
      <c r="OQT12" s="1434"/>
      <c r="OQU12" s="1434"/>
      <c r="OQV12" s="1434"/>
      <c r="OQW12" s="1434"/>
      <c r="OQX12" s="1434"/>
      <c r="OQY12" s="1434"/>
      <c r="OQZ12" s="1434"/>
      <c r="ORA12" s="1434"/>
      <c r="ORB12" s="1434"/>
      <c r="ORC12" s="1434"/>
      <c r="ORD12" s="1434"/>
      <c r="ORE12" s="1434"/>
      <c r="ORF12" s="1434"/>
      <c r="ORG12" s="1434"/>
      <c r="ORH12" s="1434"/>
      <c r="ORI12" s="1434"/>
      <c r="ORJ12" s="1434"/>
      <c r="ORK12" s="1434"/>
      <c r="ORL12" s="1434"/>
      <c r="ORM12" s="1434"/>
      <c r="ORN12" s="1434"/>
      <c r="ORO12" s="1434"/>
      <c r="ORP12" s="1434"/>
      <c r="ORQ12" s="1434"/>
      <c r="ORR12" s="1434"/>
      <c r="ORS12" s="1434"/>
      <c r="ORT12" s="1434"/>
      <c r="ORU12" s="1434"/>
      <c r="ORV12" s="1434"/>
      <c r="ORW12" s="1434"/>
      <c r="ORX12" s="1434"/>
      <c r="ORY12" s="1434"/>
      <c r="ORZ12" s="1434"/>
      <c r="OSA12" s="1434"/>
      <c r="OSB12" s="1434"/>
      <c r="OSC12" s="1434"/>
      <c r="OSD12" s="1434"/>
      <c r="OSE12" s="1434"/>
      <c r="OSF12" s="1434"/>
      <c r="OSG12" s="1434"/>
      <c r="OSH12" s="1434"/>
      <c r="OSI12" s="1434"/>
      <c r="OSJ12" s="1434"/>
      <c r="OSK12" s="1434"/>
      <c r="OSL12" s="1434"/>
      <c r="OSM12" s="1434"/>
      <c r="OSN12" s="1434"/>
      <c r="OSO12" s="1434"/>
      <c r="OSP12" s="1434"/>
      <c r="OSQ12" s="1434"/>
      <c r="OSR12" s="1434"/>
      <c r="OSS12" s="1434"/>
      <c r="OST12" s="1434"/>
      <c r="OSU12" s="1434"/>
      <c r="OSV12" s="1434"/>
      <c r="OSW12" s="1434"/>
      <c r="OSX12" s="1434"/>
      <c r="OSY12" s="1434"/>
      <c r="OSZ12" s="1434"/>
      <c r="OTA12" s="1434"/>
      <c r="OTB12" s="1434"/>
      <c r="OTC12" s="1434"/>
      <c r="OTD12" s="1434"/>
      <c r="OTE12" s="1434"/>
      <c r="OTF12" s="1434"/>
      <c r="OTG12" s="1434"/>
      <c r="OTH12" s="1434"/>
      <c r="OTI12" s="1434"/>
      <c r="OTJ12" s="1434"/>
      <c r="OTK12" s="1434"/>
      <c r="OTL12" s="1434"/>
      <c r="OTM12" s="1434"/>
      <c r="OTN12" s="1434"/>
      <c r="OTO12" s="1434"/>
      <c r="OTP12" s="1434"/>
      <c r="OTQ12" s="1434"/>
      <c r="OTR12" s="1434"/>
      <c r="OTS12" s="1434"/>
      <c r="OTT12" s="1434"/>
      <c r="OTU12" s="1434"/>
      <c r="OTV12" s="1434"/>
      <c r="OTW12" s="1434"/>
      <c r="OTX12" s="1434"/>
      <c r="OTY12" s="1434"/>
      <c r="OTZ12" s="1434"/>
      <c r="OUA12" s="1434"/>
      <c r="OUB12" s="1434"/>
      <c r="OUC12" s="1434"/>
      <c r="OUD12" s="1434"/>
      <c r="OUE12" s="1434"/>
      <c r="OUF12" s="1434"/>
      <c r="OUG12" s="1434"/>
      <c r="OUH12" s="1434"/>
      <c r="OUI12" s="1434"/>
      <c r="OUJ12" s="1434"/>
      <c r="OUK12" s="1434"/>
      <c r="OUL12" s="1434"/>
      <c r="OUM12" s="1434"/>
      <c r="OUN12" s="1434"/>
      <c r="OUO12" s="1434"/>
      <c r="OUP12" s="1434"/>
      <c r="OUQ12" s="1434"/>
      <c r="OUR12" s="1434"/>
      <c r="OUS12" s="1434"/>
      <c r="OUT12" s="1434"/>
      <c r="OUU12" s="1434"/>
      <c r="OUV12" s="1434"/>
      <c r="OUW12" s="1434"/>
      <c r="OUX12" s="1434"/>
      <c r="OUY12" s="1434"/>
      <c r="OUZ12" s="1434"/>
      <c r="OVA12" s="1434"/>
      <c r="OVB12" s="1434"/>
      <c r="OVC12" s="1434"/>
      <c r="OVD12" s="1434"/>
      <c r="OVE12" s="1434"/>
      <c r="OVF12" s="1434"/>
      <c r="OVG12" s="1434"/>
      <c r="OVH12" s="1434"/>
      <c r="OVI12" s="1434"/>
      <c r="OVJ12" s="1434"/>
      <c r="OVK12" s="1434"/>
      <c r="OVL12" s="1434"/>
      <c r="OVM12" s="1434"/>
      <c r="OVN12" s="1434"/>
      <c r="OVO12" s="1434"/>
      <c r="OVP12" s="1434"/>
      <c r="OVQ12" s="1434"/>
      <c r="OVR12" s="1434"/>
      <c r="OVS12" s="1434"/>
      <c r="OVT12" s="1434"/>
      <c r="OVU12" s="1434"/>
      <c r="OVV12" s="1434"/>
      <c r="OVW12" s="1434"/>
      <c r="OVX12" s="1434"/>
      <c r="OVY12" s="1434"/>
      <c r="OVZ12" s="1434"/>
      <c r="OWA12" s="1434"/>
      <c r="OWB12" s="1434"/>
      <c r="OWC12" s="1434"/>
      <c r="OWD12" s="1434"/>
      <c r="OWE12" s="1434"/>
      <c r="OWF12" s="1434"/>
      <c r="OWG12" s="1434"/>
      <c r="OWH12" s="1434"/>
      <c r="OWI12" s="1434"/>
      <c r="OWJ12" s="1434"/>
      <c r="OWK12" s="1434"/>
      <c r="OWL12" s="1434"/>
      <c r="OWM12" s="1434"/>
      <c r="OWN12" s="1434"/>
      <c r="OWO12" s="1434"/>
      <c r="OWP12" s="1434"/>
      <c r="OWQ12" s="1434"/>
      <c r="OWR12" s="1434"/>
      <c r="OWS12" s="1434"/>
      <c r="OWT12" s="1434"/>
      <c r="OWU12" s="1434"/>
      <c r="OWV12" s="1434"/>
      <c r="OWW12" s="1434"/>
      <c r="OWX12" s="1434"/>
      <c r="OWY12" s="1434"/>
      <c r="OWZ12" s="1434"/>
      <c r="OXA12" s="1434"/>
      <c r="OXB12" s="1434"/>
      <c r="OXC12" s="1434"/>
      <c r="OXD12" s="1434"/>
      <c r="OXE12" s="1434"/>
      <c r="OXF12" s="1434"/>
      <c r="OXG12" s="1434"/>
      <c r="OXH12" s="1434"/>
      <c r="OXI12" s="1434"/>
      <c r="OXJ12" s="1434"/>
      <c r="OXK12" s="1434"/>
      <c r="OXL12" s="1434"/>
      <c r="OXM12" s="1434"/>
      <c r="OXN12" s="1434"/>
      <c r="OXO12" s="1434"/>
      <c r="OXP12" s="1434"/>
      <c r="OXQ12" s="1434"/>
      <c r="OXR12" s="1434"/>
      <c r="OXS12" s="1434"/>
      <c r="OXT12" s="1434"/>
      <c r="OXU12" s="1434"/>
      <c r="OXV12" s="1434"/>
      <c r="OXW12" s="1434"/>
      <c r="OXX12" s="1434"/>
      <c r="OXY12" s="1434"/>
      <c r="OXZ12" s="1434"/>
      <c r="OYA12" s="1434"/>
      <c r="OYB12" s="1434"/>
      <c r="OYC12" s="1434"/>
      <c r="OYD12" s="1434"/>
      <c r="OYE12" s="1434"/>
      <c r="OYF12" s="1434"/>
      <c r="OYG12" s="1434"/>
      <c r="OYH12" s="1434"/>
      <c r="OYI12" s="1434"/>
      <c r="OYJ12" s="1434"/>
      <c r="OYK12" s="1434"/>
      <c r="OYL12" s="1434"/>
      <c r="OYM12" s="1434"/>
      <c r="OYN12" s="1434"/>
      <c r="OYO12" s="1434"/>
      <c r="OYP12" s="1434"/>
      <c r="OYQ12" s="1434"/>
      <c r="OYR12" s="1434"/>
      <c r="OYS12" s="1434"/>
      <c r="OYT12" s="1434"/>
      <c r="OYU12" s="1434"/>
      <c r="OYV12" s="1434"/>
      <c r="OYW12" s="1434"/>
      <c r="OYX12" s="1434"/>
      <c r="OYY12" s="1434"/>
      <c r="OYZ12" s="1434"/>
      <c r="OZA12" s="1434"/>
      <c r="OZB12" s="1434"/>
      <c r="OZC12" s="1434"/>
      <c r="OZD12" s="1434"/>
      <c r="OZE12" s="1434"/>
      <c r="OZF12" s="1434"/>
      <c r="OZG12" s="1434"/>
      <c r="OZH12" s="1434"/>
      <c r="OZI12" s="1434"/>
      <c r="OZJ12" s="1434"/>
      <c r="OZK12" s="1434"/>
      <c r="OZL12" s="1434"/>
      <c r="OZM12" s="1434"/>
      <c r="OZN12" s="1434"/>
      <c r="OZO12" s="1434"/>
      <c r="OZP12" s="1434"/>
      <c r="OZQ12" s="1434"/>
      <c r="OZR12" s="1434"/>
      <c r="OZS12" s="1434"/>
      <c r="OZT12" s="1434"/>
      <c r="OZU12" s="1434"/>
      <c r="OZV12" s="1434"/>
      <c r="OZW12" s="1434"/>
      <c r="OZX12" s="1434"/>
      <c r="OZY12" s="1434"/>
      <c r="OZZ12" s="1434"/>
      <c r="PAA12" s="1434"/>
      <c r="PAB12" s="1434"/>
      <c r="PAC12" s="1434"/>
      <c r="PAD12" s="1434"/>
      <c r="PAE12" s="1434"/>
      <c r="PAF12" s="1434"/>
      <c r="PAG12" s="1434"/>
      <c r="PAH12" s="1434"/>
      <c r="PAI12" s="1434"/>
      <c r="PAJ12" s="1434"/>
      <c r="PAK12" s="1434"/>
      <c r="PAL12" s="1434"/>
      <c r="PAM12" s="1434"/>
      <c r="PAN12" s="1434"/>
      <c r="PAO12" s="1434"/>
      <c r="PAP12" s="1434"/>
      <c r="PAQ12" s="1434"/>
      <c r="PAR12" s="1434"/>
      <c r="PAS12" s="1434"/>
      <c r="PAT12" s="1434"/>
      <c r="PAU12" s="1434"/>
      <c r="PAV12" s="1434"/>
      <c r="PAW12" s="1434"/>
      <c r="PAX12" s="1434"/>
      <c r="PAY12" s="1434"/>
      <c r="PAZ12" s="1434"/>
      <c r="PBA12" s="1434"/>
      <c r="PBB12" s="1434"/>
      <c r="PBC12" s="1434"/>
      <c r="PBD12" s="1434"/>
      <c r="PBE12" s="1434"/>
      <c r="PBF12" s="1434"/>
      <c r="PBG12" s="1434"/>
      <c r="PBH12" s="1434"/>
      <c r="PBI12" s="1434"/>
      <c r="PBJ12" s="1434"/>
      <c r="PBK12" s="1434"/>
      <c r="PBL12" s="1434"/>
      <c r="PBM12" s="1434"/>
      <c r="PBN12" s="1434"/>
      <c r="PBO12" s="1434"/>
      <c r="PBP12" s="1434"/>
      <c r="PBQ12" s="1434"/>
      <c r="PBR12" s="1434"/>
      <c r="PBS12" s="1434"/>
      <c r="PBT12" s="1434"/>
      <c r="PBU12" s="1434"/>
      <c r="PBV12" s="1434"/>
      <c r="PBW12" s="1434"/>
      <c r="PBX12" s="1434"/>
      <c r="PBY12" s="1434"/>
      <c r="PBZ12" s="1434"/>
      <c r="PCA12" s="1434"/>
      <c r="PCB12" s="1434"/>
      <c r="PCC12" s="1434"/>
      <c r="PCD12" s="1434"/>
      <c r="PCE12" s="1434"/>
      <c r="PCF12" s="1434"/>
      <c r="PCG12" s="1434"/>
      <c r="PCH12" s="1434"/>
      <c r="PCI12" s="1434"/>
      <c r="PCJ12" s="1434"/>
      <c r="PCK12" s="1434"/>
      <c r="PCL12" s="1434"/>
      <c r="PCM12" s="1434"/>
      <c r="PCN12" s="1434"/>
      <c r="PCO12" s="1434"/>
      <c r="PCP12" s="1434"/>
      <c r="PCQ12" s="1434"/>
      <c r="PCR12" s="1434"/>
      <c r="PCS12" s="1434"/>
      <c r="PCT12" s="1434"/>
      <c r="PCU12" s="1434"/>
      <c r="PCV12" s="1434"/>
      <c r="PCW12" s="1434"/>
      <c r="PCX12" s="1434"/>
      <c r="PCY12" s="1434"/>
      <c r="PCZ12" s="1434"/>
      <c r="PDA12" s="1434"/>
      <c r="PDB12" s="1434"/>
      <c r="PDC12" s="1434"/>
      <c r="PDD12" s="1434"/>
      <c r="PDE12" s="1434"/>
      <c r="PDF12" s="1434"/>
      <c r="PDG12" s="1434"/>
      <c r="PDH12" s="1434"/>
      <c r="PDI12" s="1434"/>
      <c r="PDJ12" s="1434"/>
      <c r="PDK12" s="1434"/>
      <c r="PDL12" s="1434"/>
      <c r="PDM12" s="1434"/>
      <c r="PDN12" s="1434"/>
      <c r="PDO12" s="1434"/>
      <c r="PDP12" s="1434"/>
      <c r="PDQ12" s="1434"/>
      <c r="PDR12" s="1434"/>
      <c r="PDS12" s="1434"/>
      <c r="PDT12" s="1434"/>
      <c r="PDU12" s="1434"/>
      <c r="PDV12" s="1434"/>
      <c r="PDW12" s="1434"/>
      <c r="PDX12" s="1434"/>
      <c r="PDY12" s="1434"/>
      <c r="PDZ12" s="1434"/>
      <c r="PEA12" s="1434"/>
      <c r="PEB12" s="1434"/>
      <c r="PEC12" s="1434"/>
      <c r="PED12" s="1434"/>
      <c r="PEE12" s="1434"/>
      <c r="PEF12" s="1434"/>
      <c r="PEG12" s="1434"/>
      <c r="PEH12" s="1434"/>
      <c r="PEI12" s="1434"/>
      <c r="PEJ12" s="1434"/>
      <c r="PEK12" s="1434"/>
      <c r="PEL12" s="1434"/>
      <c r="PEM12" s="1434"/>
      <c r="PEN12" s="1434"/>
      <c r="PEO12" s="1434"/>
      <c r="PEP12" s="1434"/>
      <c r="PEQ12" s="1434"/>
      <c r="PER12" s="1434"/>
      <c r="PES12" s="1434"/>
      <c r="PET12" s="1434"/>
      <c r="PEU12" s="1434"/>
      <c r="PEV12" s="1434"/>
      <c r="PEW12" s="1434"/>
      <c r="PEX12" s="1434"/>
      <c r="PEY12" s="1434"/>
      <c r="PEZ12" s="1434"/>
      <c r="PFA12" s="1434"/>
      <c r="PFB12" s="1434"/>
      <c r="PFC12" s="1434"/>
      <c r="PFD12" s="1434"/>
      <c r="PFE12" s="1434"/>
      <c r="PFF12" s="1434"/>
      <c r="PFG12" s="1434"/>
      <c r="PFH12" s="1434"/>
      <c r="PFI12" s="1434"/>
      <c r="PFJ12" s="1434"/>
      <c r="PFK12" s="1434"/>
      <c r="PFL12" s="1434"/>
      <c r="PFM12" s="1434"/>
      <c r="PFN12" s="1434"/>
      <c r="PFO12" s="1434"/>
      <c r="PFP12" s="1434"/>
      <c r="PFQ12" s="1434"/>
      <c r="PFR12" s="1434"/>
      <c r="PFS12" s="1434"/>
      <c r="PFT12" s="1434"/>
      <c r="PFU12" s="1434"/>
      <c r="PFV12" s="1434"/>
      <c r="PFW12" s="1434"/>
      <c r="PFX12" s="1434"/>
      <c r="PFY12" s="1434"/>
      <c r="PFZ12" s="1434"/>
      <c r="PGA12" s="1434"/>
      <c r="PGB12" s="1434"/>
      <c r="PGC12" s="1434"/>
      <c r="PGD12" s="1434"/>
      <c r="PGE12" s="1434"/>
      <c r="PGF12" s="1434"/>
      <c r="PGG12" s="1434"/>
      <c r="PGH12" s="1434"/>
      <c r="PGI12" s="1434"/>
      <c r="PGJ12" s="1434"/>
      <c r="PGK12" s="1434"/>
      <c r="PGL12" s="1434"/>
      <c r="PGM12" s="1434"/>
      <c r="PGN12" s="1434"/>
      <c r="PGO12" s="1434"/>
      <c r="PGP12" s="1434"/>
      <c r="PGQ12" s="1434"/>
      <c r="PGR12" s="1434"/>
      <c r="PGS12" s="1434"/>
      <c r="PGT12" s="1434"/>
      <c r="PGU12" s="1434"/>
      <c r="PGV12" s="1434"/>
      <c r="PGW12" s="1434"/>
      <c r="PGX12" s="1434"/>
      <c r="PGY12" s="1434"/>
      <c r="PGZ12" s="1434"/>
      <c r="PHA12" s="1434"/>
      <c r="PHB12" s="1434"/>
      <c r="PHC12" s="1434"/>
      <c r="PHD12" s="1434"/>
      <c r="PHE12" s="1434"/>
      <c r="PHF12" s="1434"/>
      <c r="PHG12" s="1434"/>
      <c r="PHH12" s="1434"/>
      <c r="PHI12" s="1434"/>
      <c r="PHJ12" s="1434"/>
      <c r="PHK12" s="1434"/>
      <c r="PHL12" s="1434"/>
      <c r="PHM12" s="1434"/>
      <c r="PHN12" s="1434"/>
      <c r="PHO12" s="1434"/>
      <c r="PHP12" s="1434"/>
      <c r="PHQ12" s="1434"/>
      <c r="PHR12" s="1434"/>
      <c r="PHS12" s="1434"/>
      <c r="PHT12" s="1434"/>
      <c r="PHU12" s="1434"/>
      <c r="PHV12" s="1434"/>
      <c r="PHW12" s="1434"/>
      <c r="PHX12" s="1434"/>
      <c r="PHY12" s="1434"/>
      <c r="PHZ12" s="1434"/>
      <c r="PIA12" s="1434"/>
      <c r="PIB12" s="1434"/>
      <c r="PIC12" s="1434"/>
      <c r="PID12" s="1434"/>
      <c r="PIE12" s="1434"/>
      <c r="PIF12" s="1434"/>
      <c r="PIG12" s="1434"/>
      <c r="PIH12" s="1434"/>
      <c r="PII12" s="1434"/>
      <c r="PIJ12" s="1434"/>
      <c r="PIK12" s="1434"/>
      <c r="PIL12" s="1434"/>
      <c r="PIM12" s="1434"/>
      <c r="PIN12" s="1434"/>
      <c r="PIO12" s="1434"/>
      <c r="PIP12" s="1434"/>
      <c r="PIQ12" s="1434"/>
      <c r="PIR12" s="1434"/>
      <c r="PIS12" s="1434"/>
      <c r="PIT12" s="1434"/>
      <c r="PIU12" s="1434"/>
      <c r="PIV12" s="1434"/>
      <c r="PIW12" s="1434"/>
      <c r="PIX12" s="1434"/>
      <c r="PIY12" s="1434"/>
      <c r="PIZ12" s="1434"/>
      <c r="PJA12" s="1434"/>
      <c r="PJB12" s="1434"/>
      <c r="PJC12" s="1434"/>
      <c r="PJD12" s="1434"/>
      <c r="PJE12" s="1434"/>
      <c r="PJF12" s="1434"/>
      <c r="PJG12" s="1434"/>
      <c r="PJH12" s="1434"/>
      <c r="PJI12" s="1434"/>
      <c r="PJJ12" s="1434"/>
      <c r="PJK12" s="1434"/>
      <c r="PJL12" s="1434"/>
      <c r="PJM12" s="1434"/>
      <c r="PJN12" s="1434"/>
      <c r="PJO12" s="1434"/>
      <c r="PJP12" s="1434"/>
      <c r="PJQ12" s="1434"/>
      <c r="PJR12" s="1434"/>
      <c r="PJS12" s="1434"/>
      <c r="PJT12" s="1434"/>
      <c r="PJU12" s="1434"/>
      <c r="PJV12" s="1434"/>
      <c r="PJW12" s="1434"/>
      <c r="PJX12" s="1434"/>
      <c r="PJY12" s="1434"/>
      <c r="PJZ12" s="1434"/>
      <c r="PKA12" s="1434"/>
      <c r="PKB12" s="1434"/>
      <c r="PKC12" s="1434"/>
      <c r="PKD12" s="1434"/>
      <c r="PKE12" s="1434"/>
      <c r="PKF12" s="1434"/>
      <c r="PKG12" s="1434"/>
      <c r="PKH12" s="1434"/>
      <c r="PKI12" s="1434"/>
      <c r="PKJ12" s="1434"/>
      <c r="PKK12" s="1434"/>
      <c r="PKL12" s="1434"/>
      <c r="PKM12" s="1434"/>
      <c r="PKN12" s="1434"/>
      <c r="PKO12" s="1434"/>
      <c r="PKP12" s="1434"/>
      <c r="PKQ12" s="1434"/>
      <c r="PKR12" s="1434"/>
      <c r="PKS12" s="1434"/>
      <c r="PKT12" s="1434"/>
      <c r="PKU12" s="1434"/>
      <c r="PKV12" s="1434"/>
      <c r="PKW12" s="1434"/>
      <c r="PKX12" s="1434"/>
      <c r="PKY12" s="1434"/>
      <c r="PKZ12" s="1434"/>
      <c r="PLA12" s="1434"/>
      <c r="PLB12" s="1434"/>
      <c r="PLC12" s="1434"/>
      <c r="PLD12" s="1434"/>
      <c r="PLE12" s="1434"/>
      <c r="PLF12" s="1434"/>
      <c r="PLG12" s="1434"/>
      <c r="PLH12" s="1434"/>
      <c r="PLI12" s="1434"/>
      <c r="PLJ12" s="1434"/>
      <c r="PLK12" s="1434"/>
      <c r="PLL12" s="1434"/>
      <c r="PLM12" s="1434"/>
      <c r="PLN12" s="1434"/>
      <c r="PLO12" s="1434"/>
      <c r="PLP12" s="1434"/>
      <c r="PLQ12" s="1434"/>
      <c r="PLR12" s="1434"/>
      <c r="PLS12" s="1434"/>
      <c r="PLT12" s="1434"/>
      <c r="PLU12" s="1434"/>
      <c r="PLV12" s="1434"/>
      <c r="PLW12" s="1434"/>
      <c r="PLX12" s="1434"/>
      <c r="PLY12" s="1434"/>
      <c r="PLZ12" s="1434"/>
      <c r="PMA12" s="1434"/>
      <c r="PMB12" s="1434"/>
      <c r="PMC12" s="1434"/>
      <c r="PMD12" s="1434"/>
      <c r="PME12" s="1434"/>
      <c r="PMF12" s="1434"/>
      <c r="PMG12" s="1434"/>
      <c r="PMH12" s="1434"/>
      <c r="PMI12" s="1434"/>
      <c r="PMJ12" s="1434"/>
      <c r="PMK12" s="1434"/>
      <c r="PML12" s="1434"/>
      <c r="PMM12" s="1434"/>
      <c r="PMN12" s="1434"/>
      <c r="PMO12" s="1434"/>
      <c r="PMP12" s="1434"/>
      <c r="PMQ12" s="1434"/>
      <c r="PMR12" s="1434"/>
      <c r="PMS12" s="1434"/>
      <c r="PMT12" s="1434"/>
      <c r="PMU12" s="1434"/>
      <c r="PMV12" s="1434"/>
      <c r="PMW12" s="1434"/>
      <c r="PMX12" s="1434"/>
      <c r="PMY12" s="1434"/>
      <c r="PMZ12" s="1434"/>
      <c r="PNA12" s="1434"/>
      <c r="PNB12" s="1434"/>
      <c r="PNC12" s="1434"/>
      <c r="PND12" s="1434"/>
      <c r="PNE12" s="1434"/>
      <c r="PNF12" s="1434"/>
      <c r="PNG12" s="1434"/>
      <c r="PNH12" s="1434"/>
      <c r="PNI12" s="1434"/>
      <c r="PNJ12" s="1434"/>
      <c r="PNK12" s="1434"/>
      <c r="PNL12" s="1434"/>
      <c r="PNM12" s="1434"/>
      <c r="PNN12" s="1434"/>
      <c r="PNO12" s="1434"/>
      <c r="PNP12" s="1434"/>
      <c r="PNQ12" s="1434"/>
      <c r="PNR12" s="1434"/>
      <c r="PNS12" s="1434"/>
      <c r="PNT12" s="1434"/>
      <c r="PNU12" s="1434"/>
      <c r="PNV12" s="1434"/>
      <c r="PNW12" s="1434"/>
      <c r="PNX12" s="1434"/>
      <c r="PNY12" s="1434"/>
      <c r="PNZ12" s="1434"/>
      <c r="POA12" s="1434"/>
      <c r="POB12" s="1434"/>
      <c r="POC12" s="1434"/>
      <c r="POD12" s="1434"/>
      <c r="POE12" s="1434"/>
      <c r="POF12" s="1434"/>
      <c r="POG12" s="1434"/>
      <c r="POH12" s="1434"/>
      <c r="POI12" s="1434"/>
      <c r="POJ12" s="1434"/>
      <c r="POK12" s="1434"/>
      <c r="POL12" s="1434"/>
      <c r="POM12" s="1434"/>
      <c r="PON12" s="1434"/>
      <c r="POO12" s="1434"/>
      <c r="POP12" s="1434"/>
      <c r="POQ12" s="1434"/>
      <c r="POR12" s="1434"/>
      <c r="POS12" s="1434"/>
      <c r="POT12" s="1434"/>
      <c r="POU12" s="1434"/>
      <c r="POV12" s="1434"/>
      <c r="POW12" s="1434"/>
      <c r="POX12" s="1434"/>
      <c r="POY12" s="1434"/>
      <c r="POZ12" s="1434"/>
      <c r="PPA12" s="1434"/>
      <c r="PPB12" s="1434"/>
      <c r="PPC12" s="1434"/>
      <c r="PPD12" s="1434"/>
      <c r="PPE12" s="1434"/>
      <c r="PPF12" s="1434"/>
      <c r="PPG12" s="1434"/>
      <c r="PPH12" s="1434"/>
      <c r="PPI12" s="1434"/>
      <c r="PPJ12" s="1434"/>
      <c r="PPK12" s="1434"/>
      <c r="PPL12" s="1434"/>
      <c r="PPM12" s="1434"/>
      <c r="PPN12" s="1434"/>
      <c r="PPO12" s="1434"/>
      <c r="PPP12" s="1434"/>
      <c r="PPQ12" s="1434"/>
      <c r="PPR12" s="1434"/>
      <c r="PPS12" s="1434"/>
      <c r="PPT12" s="1434"/>
      <c r="PPU12" s="1434"/>
      <c r="PPV12" s="1434"/>
      <c r="PPW12" s="1434"/>
      <c r="PPX12" s="1434"/>
      <c r="PPY12" s="1434"/>
      <c r="PPZ12" s="1434"/>
      <c r="PQA12" s="1434"/>
      <c r="PQB12" s="1434"/>
      <c r="PQC12" s="1434"/>
      <c r="PQD12" s="1434"/>
      <c r="PQE12" s="1434"/>
      <c r="PQF12" s="1434"/>
      <c r="PQG12" s="1434"/>
      <c r="PQH12" s="1434"/>
      <c r="PQI12" s="1434"/>
      <c r="PQJ12" s="1434"/>
      <c r="PQK12" s="1434"/>
      <c r="PQL12" s="1434"/>
      <c r="PQM12" s="1434"/>
      <c r="PQN12" s="1434"/>
      <c r="PQO12" s="1434"/>
      <c r="PQP12" s="1434"/>
      <c r="PQQ12" s="1434"/>
      <c r="PQR12" s="1434"/>
      <c r="PQS12" s="1434"/>
      <c r="PQT12" s="1434"/>
      <c r="PQU12" s="1434"/>
      <c r="PQV12" s="1434"/>
      <c r="PQW12" s="1434"/>
      <c r="PQX12" s="1434"/>
      <c r="PQY12" s="1434"/>
      <c r="PQZ12" s="1434"/>
      <c r="PRA12" s="1434"/>
      <c r="PRB12" s="1434"/>
      <c r="PRC12" s="1434"/>
      <c r="PRD12" s="1434"/>
      <c r="PRE12" s="1434"/>
      <c r="PRF12" s="1434"/>
      <c r="PRG12" s="1434"/>
      <c r="PRH12" s="1434"/>
      <c r="PRI12" s="1434"/>
      <c r="PRJ12" s="1434"/>
      <c r="PRK12" s="1434"/>
      <c r="PRL12" s="1434"/>
      <c r="PRM12" s="1434"/>
      <c r="PRN12" s="1434"/>
      <c r="PRO12" s="1434"/>
      <c r="PRP12" s="1434"/>
      <c r="PRQ12" s="1434"/>
      <c r="PRR12" s="1434"/>
      <c r="PRS12" s="1434"/>
      <c r="PRT12" s="1434"/>
      <c r="PRU12" s="1434"/>
      <c r="PRV12" s="1434"/>
      <c r="PRW12" s="1434"/>
      <c r="PRX12" s="1434"/>
      <c r="PRY12" s="1434"/>
      <c r="PRZ12" s="1434"/>
      <c r="PSA12" s="1434"/>
      <c r="PSB12" s="1434"/>
      <c r="PSC12" s="1434"/>
      <c r="PSD12" s="1434"/>
      <c r="PSE12" s="1434"/>
      <c r="PSF12" s="1434"/>
      <c r="PSG12" s="1434"/>
      <c r="PSH12" s="1434"/>
      <c r="PSI12" s="1434"/>
      <c r="PSJ12" s="1434"/>
      <c r="PSK12" s="1434"/>
      <c r="PSL12" s="1434"/>
      <c r="PSM12" s="1434"/>
      <c r="PSN12" s="1434"/>
      <c r="PSO12" s="1434"/>
      <c r="PSP12" s="1434"/>
      <c r="PSQ12" s="1434"/>
      <c r="PSR12" s="1434"/>
      <c r="PSS12" s="1434"/>
      <c r="PST12" s="1434"/>
      <c r="PSU12" s="1434"/>
      <c r="PSV12" s="1434"/>
      <c r="PSW12" s="1434"/>
      <c r="PSX12" s="1434"/>
      <c r="PSY12" s="1434"/>
      <c r="PSZ12" s="1434"/>
      <c r="PTA12" s="1434"/>
      <c r="PTB12" s="1434"/>
      <c r="PTC12" s="1434"/>
      <c r="PTD12" s="1434"/>
      <c r="PTE12" s="1434"/>
      <c r="PTF12" s="1434"/>
      <c r="PTG12" s="1434"/>
      <c r="PTH12" s="1434"/>
      <c r="PTI12" s="1434"/>
      <c r="PTJ12" s="1434"/>
      <c r="PTK12" s="1434"/>
      <c r="PTL12" s="1434"/>
      <c r="PTM12" s="1434"/>
      <c r="PTN12" s="1434"/>
      <c r="PTO12" s="1434"/>
      <c r="PTP12" s="1434"/>
      <c r="PTQ12" s="1434"/>
      <c r="PTR12" s="1434"/>
      <c r="PTS12" s="1434"/>
      <c r="PTT12" s="1434"/>
      <c r="PTU12" s="1434"/>
      <c r="PTV12" s="1434"/>
      <c r="PTW12" s="1434"/>
      <c r="PTX12" s="1434"/>
      <c r="PTY12" s="1434"/>
      <c r="PTZ12" s="1434"/>
      <c r="PUA12" s="1434"/>
      <c r="PUB12" s="1434"/>
      <c r="PUC12" s="1434"/>
      <c r="PUD12" s="1434"/>
      <c r="PUE12" s="1434"/>
      <c r="PUF12" s="1434"/>
      <c r="PUG12" s="1434"/>
      <c r="PUH12" s="1434"/>
      <c r="PUI12" s="1434"/>
      <c r="PUJ12" s="1434"/>
      <c r="PUK12" s="1434"/>
      <c r="PUL12" s="1434"/>
      <c r="PUM12" s="1434"/>
      <c r="PUN12" s="1434"/>
      <c r="PUO12" s="1434"/>
      <c r="PUP12" s="1434"/>
      <c r="PUQ12" s="1434"/>
      <c r="PUR12" s="1434"/>
      <c r="PUS12" s="1434"/>
      <c r="PUT12" s="1434"/>
      <c r="PUU12" s="1434"/>
      <c r="PUV12" s="1434"/>
      <c r="PUW12" s="1434"/>
      <c r="PUX12" s="1434"/>
      <c r="PUY12" s="1434"/>
      <c r="PUZ12" s="1434"/>
      <c r="PVA12" s="1434"/>
      <c r="PVB12" s="1434"/>
      <c r="PVC12" s="1434"/>
      <c r="PVD12" s="1434"/>
      <c r="PVE12" s="1434"/>
      <c r="PVF12" s="1434"/>
      <c r="PVG12" s="1434"/>
      <c r="PVH12" s="1434"/>
      <c r="PVI12" s="1434"/>
      <c r="PVJ12" s="1434"/>
      <c r="PVK12" s="1434"/>
      <c r="PVL12" s="1434"/>
      <c r="PVM12" s="1434"/>
      <c r="PVN12" s="1434"/>
      <c r="PVO12" s="1434"/>
      <c r="PVP12" s="1434"/>
      <c r="PVQ12" s="1434"/>
      <c r="PVR12" s="1434"/>
      <c r="PVS12" s="1434"/>
      <c r="PVT12" s="1434"/>
      <c r="PVU12" s="1434"/>
      <c r="PVV12" s="1434"/>
      <c r="PVW12" s="1434"/>
      <c r="PVX12" s="1434"/>
      <c r="PVY12" s="1434"/>
      <c r="PVZ12" s="1434"/>
      <c r="PWA12" s="1434"/>
      <c r="PWB12" s="1434"/>
      <c r="PWC12" s="1434"/>
      <c r="PWD12" s="1434"/>
      <c r="PWE12" s="1434"/>
      <c r="PWF12" s="1434"/>
      <c r="PWG12" s="1434"/>
      <c r="PWH12" s="1434"/>
      <c r="PWI12" s="1434"/>
      <c r="PWJ12" s="1434"/>
      <c r="PWK12" s="1434"/>
      <c r="PWL12" s="1434"/>
      <c r="PWM12" s="1434"/>
      <c r="PWN12" s="1434"/>
      <c r="PWO12" s="1434"/>
      <c r="PWP12" s="1434"/>
      <c r="PWQ12" s="1434"/>
      <c r="PWR12" s="1434"/>
      <c r="PWS12" s="1434"/>
      <c r="PWT12" s="1434"/>
      <c r="PWU12" s="1434"/>
      <c r="PWV12" s="1434"/>
      <c r="PWW12" s="1434"/>
      <c r="PWX12" s="1434"/>
      <c r="PWY12" s="1434"/>
      <c r="PWZ12" s="1434"/>
      <c r="PXA12" s="1434"/>
      <c r="PXB12" s="1434"/>
      <c r="PXC12" s="1434"/>
      <c r="PXD12" s="1434"/>
      <c r="PXE12" s="1434"/>
      <c r="PXF12" s="1434"/>
      <c r="PXG12" s="1434"/>
      <c r="PXH12" s="1434"/>
      <c r="PXI12" s="1434"/>
      <c r="PXJ12" s="1434"/>
      <c r="PXK12" s="1434"/>
      <c r="PXL12" s="1434"/>
      <c r="PXM12" s="1434"/>
      <c r="PXN12" s="1434"/>
      <c r="PXO12" s="1434"/>
      <c r="PXP12" s="1434"/>
      <c r="PXQ12" s="1434"/>
      <c r="PXR12" s="1434"/>
      <c r="PXS12" s="1434"/>
      <c r="PXT12" s="1434"/>
      <c r="PXU12" s="1434"/>
      <c r="PXV12" s="1434"/>
      <c r="PXW12" s="1434"/>
      <c r="PXX12" s="1434"/>
      <c r="PXY12" s="1434"/>
      <c r="PXZ12" s="1434"/>
      <c r="PYA12" s="1434"/>
      <c r="PYB12" s="1434"/>
      <c r="PYC12" s="1434"/>
      <c r="PYD12" s="1434"/>
      <c r="PYE12" s="1434"/>
      <c r="PYF12" s="1434"/>
      <c r="PYG12" s="1434"/>
      <c r="PYH12" s="1434"/>
      <c r="PYI12" s="1434"/>
      <c r="PYJ12" s="1434"/>
      <c r="PYK12" s="1434"/>
      <c r="PYL12" s="1434"/>
      <c r="PYM12" s="1434"/>
      <c r="PYN12" s="1434"/>
      <c r="PYO12" s="1434"/>
      <c r="PYP12" s="1434"/>
      <c r="PYQ12" s="1434"/>
      <c r="PYR12" s="1434"/>
      <c r="PYS12" s="1434"/>
      <c r="PYT12" s="1434"/>
      <c r="PYU12" s="1434"/>
      <c r="PYV12" s="1434"/>
      <c r="PYW12" s="1434"/>
      <c r="PYX12" s="1434"/>
      <c r="PYY12" s="1434"/>
      <c r="PYZ12" s="1434"/>
      <c r="PZA12" s="1434"/>
      <c r="PZB12" s="1434"/>
      <c r="PZC12" s="1434"/>
      <c r="PZD12" s="1434"/>
      <c r="PZE12" s="1434"/>
      <c r="PZF12" s="1434"/>
      <c r="PZG12" s="1434"/>
      <c r="PZH12" s="1434"/>
      <c r="PZI12" s="1434"/>
      <c r="PZJ12" s="1434"/>
      <c r="PZK12" s="1434"/>
      <c r="PZL12" s="1434"/>
      <c r="PZM12" s="1434"/>
      <c r="PZN12" s="1434"/>
      <c r="PZO12" s="1434"/>
      <c r="PZP12" s="1434"/>
      <c r="PZQ12" s="1434"/>
      <c r="PZR12" s="1434"/>
      <c r="PZS12" s="1434"/>
      <c r="PZT12" s="1434"/>
      <c r="PZU12" s="1434"/>
      <c r="PZV12" s="1434"/>
      <c r="PZW12" s="1434"/>
      <c r="PZX12" s="1434"/>
      <c r="PZY12" s="1434"/>
      <c r="PZZ12" s="1434"/>
      <c r="QAA12" s="1434"/>
      <c r="QAB12" s="1434"/>
      <c r="QAC12" s="1434"/>
      <c r="QAD12" s="1434"/>
      <c r="QAE12" s="1434"/>
      <c r="QAF12" s="1434"/>
      <c r="QAG12" s="1434"/>
      <c r="QAH12" s="1434"/>
      <c r="QAI12" s="1434"/>
      <c r="QAJ12" s="1434"/>
      <c r="QAK12" s="1434"/>
      <c r="QAL12" s="1434"/>
      <c r="QAM12" s="1434"/>
      <c r="QAN12" s="1434"/>
      <c r="QAO12" s="1434"/>
      <c r="QAP12" s="1434"/>
      <c r="QAQ12" s="1434"/>
      <c r="QAR12" s="1434"/>
      <c r="QAS12" s="1434"/>
      <c r="QAT12" s="1434"/>
      <c r="QAU12" s="1434"/>
      <c r="QAV12" s="1434"/>
      <c r="QAW12" s="1434"/>
      <c r="QAX12" s="1434"/>
      <c r="QAY12" s="1434"/>
      <c r="QAZ12" s="1434"/>
      <c r="QBA12" s="1434"/>
      <c r="QBB12" s="1434"/>
      <c r="QBC12" s="1434"/>
      <c r="QBD12" s="1434"/>
      <c r="QBE12" s="1434"/>
      <c r="QBF12" s="1434"/>
      <c r="QBG12" s="1434"/>
      <c r="QBH12" s="1434"/>
      <c r="QBI12" s="1434"/>
      <c r="QBJ12" s="1434"/>
      <c r="QBK12" s="1434"/>
      <c r="QBL12" s="1434"/>
      <c r="QBM12" s="1434"/>
      <c r="QBN12" s="1434"/>
      <c r="QBO12" s="1434"/>
      <c r="QBP12" s="1434"/>
      <c r="QBQ12" s="1434"/>
      <c r="QBR12" s="1434"/>
      <c r="QBS12" s="1434"/>
      <c r="QBT12" s="1434"/>
      <c r="QBU12" s="1434"/>
      <c r="QBV12" s="1434"/>
      <c r="QBW12" s="1434"/>
      <c r="QBX12" s="1434"/>
      <c r="QBY12" s="1434"/>
      <c r="QBZ12" s="1434"/>
      <c r="QCA12" s="1434"/>
      <c r="QCB12" s="1434"/>
      <c r="QCC12" s="1434"/>
      <c r="QCD12" s="1434"/>
      <c r="QCE12" s="1434"/>
      <c r="QCF12" s="1434"/>
      <c r="QCG12" s="1434"/>
      <c r="QCH12" s="1434"/>
      <c r="QCI12" s="1434"/>
      <c r="QCJ12" s="1434"/>
      <c r="QCK12" s="1434"/>
      <c r="QCL12" s="1434"/>
      <c r="QCM12" s="1434"/>
      <c r="QCN12" s="1434"/>
      <c r="QCO12" s="1434"/>
      <c r="QCP12" s="1434"/>
      <c r="QCQ12" s="1434"/>
      <c r="QCR12" s="1434"/>
      <c r="QCS12" s="1434"/>
      <c r="QCT12" s="1434"/>
      <c r="QCU12" s="1434"/>
      <c r="QCV12" s="1434"/>
      <c r="QCW12" s="1434"/>
      <c r="QCX12" s="1434"/>
      <c r="QCY12" s="1434"/>
      <c r="QCZ12" s="1434"/>
      <c r="QDA12" s="1434"/>
      <c r="QDB12" s="1434"/>
      <c r="QDC12" s="1434"/>
      <c r="QDD12" s="1434"/>
      <c r="QDE12" s="1434"/>
      <c r="QDF12" s="1434"/>
      <c r="QDG12" s="1434"/>
      <c r="QDH12" s="1434"/>
      <c r="QDI12" s="1434"/>
      <c r="QDJ12" s="1434"/>
      <c r="QDK12" s="1434"/>
      <c r="QDL12" s="1434"/>
      <c r="QDM12" s="1434"/>
      <c r="QDN12" s="1434"/>
      <c r="QDO12" s="1434"/>
      <c r="QDP12" s="1434"/>
      <c r="QDQ12" s="1434"/>
      <c r="QDR12" s="1434"/>
      <c r="QDS12" s="1434"/>
      <c r="QDT12" s="1434"/>
      <c r="QDU12" s="1434"/>
      <c r="QDV12" s="1434"/>
      <c r="QDW12" s="1434"/>
      <c r="QDX12" s="1434"/>
      <c r="QDY12" s="1434"/>
      <c r="QDZ12" s="1434"/>
      <c r="QEA12" s="1434"/>
      <c r="QEB12" s="1434"/>
      <c r="QEC12" s="1434"/>
      <c r="QED12" s="1434"/>
      <c r="QEE12" s="1434"/>
      <c r="QEF12" s="1434"/>
      <c r="QEG12" s="1434"/>
      <c r="QEH12" s="1434"/>
      <c r="QEI12" s="1434"/>
      <c r="QEJ12" s="1434"/>
      <c r="QEK12" s="1434"/>
      <c r="QEL12" s="1434"/>
      <c r="QEM12" s="1434"/>
      <c r="QEN12" s="1434"/>
      <c r="QEO12" s="1434"/>
      <c r="QEP12" s="1434"/>
      <c r="QEQ12" s="1434"/>
      <c r="QER12" s="1434"/>
      <c r="QES12" s="1434"/>
      <c r="QET12" s="1434"/>
      <c r="QEU12" s="1434"/>
      <c r="QEV12" s="1434"/>
      <c r="QEW12" s="1434"/>
      <c r="QEX12" s="1434"/>
      <c r="QEY12" s="1434"/>
      <c r="QEZ12" s="1434"/>
      <c r="QFA12" s="1434"/>
      <c r="QFB12" s="1434"/>
      <c r="QFC12" s="1434"/>
      <c r="QFD12" s="1434"/>
      <c r="QFE12" s="1434"/>
      <c r="QFF12" s="1434"/>
      <c r="QFG12" s="1434"/>
      <c r="QFH12" s="1434"/>
      <c r="QFI12" s="1434"/>
      <c r="QFJ12" s="1434"/>
      <c r="QFK12" s="1434"/>
      <c r="QFL12" s="1434"/>
      <c r="QFM12" s="1434"/>
      <c r="QFN12" s="1434"/>
      <c r="QFO12" s="1434"/>
      <c r="QFP12" s="1434"/>
      <c r="QFQ12" s="1434"/>
      <c r="QFR12" s="1434"/>
      <c r="QFS12" s="1434"/>
      <c r="QFT12" s="1434"/>
      <c r="QFU12" s="1434"/>
      <c r="QFV12" s="1434"/>
      <c r="QFW12" s="1434"/>
      <c r="QFX12" s="1434"/>
      <c r="QFY12" s="1434"/>
      <c r="QFZ12" s="1434"/>
      <c r="QGA12" s="1434"/>
      <c r="QGB12" s="1434"/>
      <c r="QGC12" s="1434"/>
      <c r="QGD12" s="1434"/>
      <c r="QGE12" s="1434"/>
      <c r="QGF12" s="1434"/>
      <c r="QGG12" s="1434"/>
      <c r="QGH12" s="1434"/>
      <c r="QGI12" s="1434"/>
      <c r="QGJ12" s="1434"/>
      <c r="QGK12" s="1434"/>
      <c r="QGL12" s="1434"/>
      <c r="QGM12" s="1434"/>
      <c r="QGN12" s="1434"/>
      <c r="QGO12" s="1434"/>
      <c r="QGP12" s="1434"/>
      <c r="QGQ12" s="1434"/>
      <c r="QGR12" s="1434"/>
      <c r="QGS12" s="1434"/>
      <c r="QGT12" s="1434"/>
      <c r="QGU12" s="1434"/>
      <c r="QGV12" s="1434"/>
      <c r="QGW12" s="1434"/>
      <c r="QGX12" s="1434"/>
      <c r="QGY12" s="1434"/>
      <c r="QGZ12" s="1434"/>
      <c r="QHA12" s="1434"/>
      <c r="QHB12" s="1434"/>
      <c r="QHC12" s="1434"/>
      <c r="QHD12" s="1434"/>
      <c r="QHE12" s="1434"/>
      <c r="QHF12" s="1434"/>
      <c r="QHG12" s="1434"/>
      <c r="QHH12" s="1434"/>
      <c r="QHI12" s="1434"/>
      <c r="QHJ12" s="1434"/>
      <c r="QHK12" s="1434"/>
      <c r="QHL12" s="1434"/>
      <c r="QHM12" s="1434"/>
      <c r="QHN12" s="1434"/>
      <c r="QHO12" s="1434"/>
      <c r="QHP12" s="1434"/>
      <c r="QHQ12" s="1434"/>
      <c r="QHR12" s="1434"/>
      <c r="QHS12" s="1434"/>
      <c r="QHT12" s="1434"/>
      <c r="QHU12" s="1434"/>
      <c r="QHV12" s="1434"/>
      <c r="QHW12" s="1434"/>
      <c r="QHX12" s="1434"/>
      <c r="QHY12" s="1434"/>
      <c r="QHZ12" s="1434"/>
      <c r="QIA12" s="1434"/>
      <c r="QIB12" s="1434"/>
      <c r="QIC12" s="1434"/>
      <c r="QID12" s="1434"/>
      <c r="QIE12" s="1434"/>
      <c r="QIF12" s="1434"/>
      <c r="QIG12" s="1434"/>
      <c r="QIH12" s="1434"/>
      <c r="QII12" s="1434"/>
      <c r="QIJ12" s="1434"/>
      <c r="QIK12" s="1434"/>
      <c r="QIL12" s="1434"/>
      <c r="QIM12" s="1434"/>
      <c r="QIN12" s="1434"/>
      <c r="QIO12" s="1434"/>
      <c r="QIP12" s="1434"/>
      <c r="QIQ12" s="1434"/>
      <c r="QIR12" s="1434"/>
      <c r="QIS12" s="1434"/>
      <c r="QIT12" s="1434"/>
      <c r="QIU12" s="1434"/>
      <c r="QIV12" s="1434"/>
      <c r="QIW12" s="1434"/>
      <c r="QIX12" s="1434"/>
      <c r="QIY12" s="1434"/>
      <c r="QIZ12" s="1434"/>
      <c r="QJA12" s="1434"/>
      <c r="QJB12" s="1434"/>
      <c r="QJC12" s="1434"/>
      <c r="QJD12" s="1434"/>
      <c r="QJE12" s="1434"/>
      <c r="QJF12" s="1434"/>
      <c r="QJG12" s="1434"/>
      <c r="QJH12" s="1434"/>
      <c r="QJI12" s="1434"/>
      <c r="QJJ12" s="1434"/>
      <c r="QJK12" s="1434"/>
      <c r="QJL12" s="1434"/>
      <c r="QJM12" s="1434"/>
      <c r="QJN12" s="1434"/>
      <c r="QJO12" s="1434"/>
      <c r="QJP12" s="1434"/>
      <c r="QJQ12" s="1434"/>
      <c r="QJR12" s="1434"/>
      <c r="QJS12" s="1434"/>
      <c r="QJT12" s="1434"/>
      <c r="QJU12" s="1434"/>
      <c r="QJV12" s="1434"/>
      <c r="QJW12" s="1434"/>
      <c r="QJX12" s="1434"/>
      <c r="QJY12" s="1434"/>
      <c r="QJZ12" s="1434"/>
      <c r="QKA12" s="1434"/>
      <c r="QKB12" s="1434"/>
      <c r="QKC12" s="1434"/>
      <c r="QKD12" s="1434"/>
      <c r="QKE12" s="1434"/>
      <c r="QKF12" s="1434"/>
      <c r="QKG12" s="1434"/>
      <c r="QKH12" s="1434"/>
      <c r="QKI12" s="1434"/>
      <c r="QKJ12" s="1434"/>
      <c r="QKK12" s="1434"/>
      <c r="QKL12" s="1434"/>
      <c r="QKM12" s="1434"/>
      <c r="QKN12" s="1434"/>
      <c r="QKO12" s="1434"/>
      <c r="QKP12" s="1434"/>
      <c r="QKQ12" s="1434"/>
      <c r="QKR12" s="1434"/>
      <c r="QKS12" s="1434"/>
      <c r="QKT12" s="1434"/>
      <c r="QKU12" s="1434"/>
      <c r="QKV12" s="1434"/>
      <c r="QKW12" s="1434"/>
      <c r="QKX12" s="1434"/>
      <c r="QKY12" s="1434"/>
      <c r="QKZ12" s="1434"/>
      <c r="QLA12" s="1434"/>
      <c r="QLB12" s="1434"/>
      <c r="QLC12" s="1434"/>
      <c r="QLD12" s="1434"/>
      <c r="QLE12" s="1434"/>
      <c r="QLF12" s="1434"/>
      <c r="QLG12" s="1434"/>
      <c r="QLH12" s="1434"/>
      <c r="QLI12" s="1434"/>
      <c r="QLJ12" s="1434"/>
      <c r="QLK12" s="1434"/>
      <c r="QLL12" s="1434"/>
      <c r="QLM12" s="1434"/>
      <c r="QLN12" s="1434"/>
      <c r="QLO12" s="1434"/>
      <c r="QLP12" s="1434"/>
      <c r="QLQ12" s="1434"/>
      <c r="QLR12" s="1434"/>
      <c r="QLS12" s="1434"/>
      <c r="QLT12" s="1434"/>
      <c r="QLU12" s="1434"/>
      <c r="QLV12" s="1434"/>
      <c r="QLW12" s="1434"/>
      <c r="QLX12" s="1434"/>
      <c r="QLY12" s="1434"/>
      <c r="QLZ12" s="1434"/>
      <c r="QMA12" s="1434"/>
      <c r="QMB12" s="1434"/>
      <c r="QMC12" s="1434"/>
      <c r="QMD12" s="1434"/>
      <c r="QME12" s="1434"/>
      <c r="QMF12" s="1434"/>
      <c r="QMG12" s="1434"/>
      <c r="QMH12" s="1434"/>
      <c r="QMI12" s="1434"/>
      <c r="QMJ12" s="1434"/>
      <c r="QMK12" s="1434"/>
      <c r="QML12" s="1434"/>
      <c r="QMM12" s="1434"/>
      <c r="QMN12" s="1434"/>
      <c r="QMO12" s="1434"/>
      <c r="QMP12" s="1434"/>
      <c r="QMQ12" s="1434"/>
      <c r="QMR12" s="1434"/>
      <c r="QMS12" s="1434"/>
      <c r="QMT12" s="1434"/>
      <c r="QMU12" s="1434"/>
      <c r="QMV12" s="1434"/>
      <c r="QMW12" s="1434"/>
      <c r="QMX12" s="1434"/>
      <c r="QMY12" s="1434"/>
      <c r="QMZ12" s="1434"/>
      <c r="QNA12" s="1434"/>
      <c r="QNB12" s="1434"/>
      <c r="QNC12" s="1434"/>
      <c r="QND12" s="1434"/>
      <c r="QNE12" s="1434"/>
      <c r="QNF12" s="1434"/>
      <c r="QNG12" s="1434"/>
      <c r="QNH12" s="1434"/>
      <c r="QNI12" s="1434"/>
      <c r="QNJ12" s="1434"/>
      <c r="QNK12" s="1434"/>
      <c r="QNL12" s="1434"/>
      <c r="QNM12" s="1434"/>
      <c r="QNN12" s="1434"/>
      <c r="QNO12" s="1434"/>
      <c r="QNP12" s="1434"/>
      <c r="QNQ12" s="1434"/>
      <c r="QNR12" s="1434"/>
      <c r="QNS12" s="1434"/>
      <c r="QNT12" s="1434"/>
      <c r="QNU12" s="1434"/>
      <c r="QNV12" s="1434"/>
      <c r="QNW12" s="1434"/>
      <c r="QNX12" s="1434"/>
      <c r="QNY12" s="1434"/>
      <c r="QNZ12" s="1434"/>
      <c r="QOA12" s="1434"/>
      <c r="QOB12" s="1434"/>
      <c r="QOC12" s="1434"/>
      <c r="QOD12" s="1434"/>
      <c r="QOE12" s="1434"/>
      <c r="QOF12" s="1434"/>
      <c r="QOG12" s="1434"/>
      <c r="QOH12" s="1434"/>
      <c r="QOI12" s="1434"/>
      <c r="QOJ12" s="1434"/>
      <c r="QOK12" s="1434"/>
      <c r="QOL12" s="1434"/>
      <c r="QOM12" s="1434"/>
      <c r="QON12" s="1434"/>
      <c r="QOO12" s="1434"/>
      <c r="QOP12" s="1434"/>
      <c r="QOQ12" s="1434"/>
      <c r="QOR12" s="1434"/>
      <c r="QOS12" s="1434"/>
      <c r="QOT12" s="1434"/>
      <c r="QOU12" s="1434"/>
      <c r="QOV12" s="1434"/>
      <c r="QOW12" s="1434"/>
      <c r="QOX12" s="1434"/>
      <c r="QOY12" s="1434"/>
      <c r="QOZ12" s="1434"/>
      <c r="QPA12" s="1434"/>
      <c r="QPB12" s="1434"/>
      <c r="QPC12" s="1434"/>
      <c r="QPD12" s="1434"/>
      <c r="QPE12" s="1434"/>
      <c r="QPF12" s="1434"/>
      <c r="QPG12" s="1434"/>
      <c r="QPH12" s="1434"/>
      <c r="QPI12" s="1434"/>
      <c r="QPJ12" s="1434"/>
      <c r="QPK12" s="1434"/>
      <c r="QPL12" s="1434"/>
      <c r="QPM12" s="1434"/>
      <c r="QPN12" s="1434"/>
      <c r="QPO12" s="1434"/>
      <c r="QPP12" s="1434"/>
      <c r="QPQ12" s="1434"/>
      <c r="QPR12" s="1434"/>
      <c r="QPS12" s="1434"/>
      <c r="QPT12" s="1434"/>
      <c r="QPU12" s="1434"/>
      <c r="QPV12" s="1434"/>
      <c r="QPW12" s="1434"/>
      <c r="QPX12" s="1434"/>
      <c r="QPY12" s="1434"/>
      <c r="QPZ12" s="1434"/>
      <c r="QQA12" s="1434"/>
      <c r="QQB12" s="1434"/>
      <c r="QQC12" s="1434"/>
      <c r="QQD12" s="1434"/>
      <c r="QQE12" s="1434"/>
      <c r="QQF12" s="1434"/>
      <c r="QQG12" s="1434"/>
      <c r="QQH12" s="1434"/>
      <c r="QQI12" s="1434"/>
      <c r="QQJ12" s="1434"/>
      <c r="QQK12" s="1434"/>
      <c r="QQL12" s="1434"/>
      <c r="QQM12" s="1434"/>
      <c r="QQN12" s="1434"/>
      <c r="QQO12" s="1434"/>
      <c r="QQP12" s="1434"/>
      <c r="QQQ12" s="1434"/>
      <c r="QQR12" s="1434"/>
      <c r="QQS12" s="1434"/>
      <c r="QQT12" s="1434"/>
      <c r="QQU12" s="1434"/>
      <c r="QQV12" s="1434"/>
      <c r="QQW12" s="1434"/>
      <c r="QQX12" s="1434"/>
      <c r="QQY12" s="1434"/>
      <c r="QQZ12" s="1434"/>
      <c r="QRA12" s="1434"/>
      <c r="QRB12" s="1434"/>
      <c r="QRC12" s="1434"/>
      <c r="QRD12" s="1434"/>
      <c r="QRE12" s="1434"/>
      <c r="QRF12" s="1434"/>
      <c r="QRG12" s="1434"/>
      <c r="QRH12" s="1434"/>
      <c r="QRI12" s="1434"/>
      <c r="QRJ12" s="1434"/>
      <c r="QRK12" s="1434"/>
      <c r="QRL12" s="1434"/>
      <c r="QRM12" s="1434"/>
      <c r="QRN12" s="1434"/>
      <c r="QRO12" s="1434"/>
      <c r="QRP12" s="1434"/>
      <c r="QRQ12" s="1434"/>
      <c r="QRR12" s="1434"/>
      <c r="QRS12" s="1434"/>
      <c r="QRT12" s="1434"/>
      <c r="QRU12" s="1434"/>
      <c r="QRV12" s="1434"/>
      <c r="QRW12" s="1434"/>
      <c r="QRX12" s="1434"/>
      <c r="QRY12" s="1434"/>
      <c r="QRZ12" s="1434"/>
      <c r="QSA12" s="1434"/>
      <c r="QSB12" s="1434"/>
      <c r="QSC12" s="1434"/>
      <c r="QSD12" s="1434"/>
      <c r="QSE12" s="1434"/>
      <c r="QSF12" s="1434"/>
      <c r="QSG12" s="1434"/>
      <c r="QSH12" s="1434"/>
      <c r="QSI12" s="1434"/>
      <c r="QSJ12" s="1434"/>
      <c r="QSK12" s="1434"/>
      <c r="QSL12" s="1434"/>
      <c r="QSM12" s="1434"/>
      <c r="QSN12" s="1434"/>
      <c r="QSO12" s="1434"/>
      <c r="QSP12" s="1434"/>
      <c r="QSQ12" s="1434"/>
      <c r="QSR12" s="1434"/>
      <c r="QSS12" s="1434"/>
      <c r="QST12" s="1434"/>
      <c r="QSU12" s="1434"/>
      <c r="QSV12" s="1434"/>
      <c r="QSW12" s="1434"/>
      <c r="QSX12" s="1434"/>
      <c r="QSY12" s="1434"/>
      <c r="QSZ12" s="1434"/>
      <c r="QTA12" s="1434"/>
      <c r="QTB12" s="1434"/>
      <c r="QTC12" s="1434"/>
      <c r="QTD12" s="1434"/>
      <c r="QTE12" s="1434"/>
      <c r="QTF12" s="1434"/>
      <c r="QTG12" s="1434"/>
      <c r="QTH12" s="1434"/>
      <c r="QTI12" s="1434"/>
      <c r="QTJ12" s="1434"/>
      <c r="QTK12" s="1434"/>
      <c r="QTL12" s="1434"/>
      <c r="QTM12" s="1434"/>
      <c r="QTN12" s="1434"/>
      <c r="QTO12" s="1434"/>
      <c r="QTP12" s="1434"/>
      <c r="QTQ12" s="1434"/>
      <c r="QTR12" s="1434"/>
      <c r="QTS12" s="1434"/>
      <c r="QTT12" s="1434"/>
      <c r="QTU12" s="1434"/>
      <c r="QTV12" s="1434"/>
      <c r="QTW12" s="1434"/>
      <c r="QTX12" s="1434"/>
      <c r="QTY12" s="1434"/>
      <c r="QTZ12" s="1434"/>
      <c r="QUA12" s="1434"/>
      <c r="QUB12" s="1434"/>
      <c r="QUC12" s="1434"/>
      <c r="QUD12" s="1434"/>
      <c r="QUE12" s="1434"/>
      <c r="QUF12" s="1434"/>
      <c r="QUG12" s="1434"/>
      <c r="QUH12" s="1434"/>
      <c r="QUI12" s="1434"/>
      <c r="QUJ12" s="1434"/>
      <c r="QUK12" s="1434"/>
      <c r="QUL12" s="1434"/>
      <c r="QUM12" s="1434"/>
      <c r="QUN12" s="1434"/>
      <c r="QUO12" s="1434"/>
      <c r="QUP12" s="1434"/>
      <c r="QUQ12" s="1434"/>
      <c r="QUR12" s="1434"/>
      <c r="QUS12" s="1434"/>
      <c r="QUT12" s="1434"/>
      <c r="QUU12" s="1434"/>
      <c r="QUV12" s="1434"/>
      <c r="QUW12" s="1434"/>
      <c r="QUX12" s="1434"/>
      <c r="QUY12" s="1434"/>
      <c r="QUZ12" s="1434"/>
      <c r="QVA12" s="1434"/>
      <c r="QVB12" s="1434"/>
      <c r="QVC12" s="1434"/>
      <c r="QVD12" s="1434"/>
      <c r="QVE12" s="1434"/>
      <c r="QVF12" s="1434"/>
      <c r="QVG12" s="1434"/>
      <c r="QVH12" s="1434"/>
      <c r="QVI12" s="1434"/>
      <c r="QVJ12" s="1434"/>
      <c r="QVK12" s="1434"/>
      <c r="QVL12" s="1434"/>
      <c r="QVM12" s="1434"/>
      <c r="QVN12" s="1434"/>
      <c r="QVO12" s="1434"/>
      <c r="QVP12" s="1434"/>
      <c r="QVQ12" s="1434"/>
      <c r="QVR12" s="1434"/>
      <c r="QVS12" s="1434"/>
      <c r="QVT12" s="1434"/>
      <c r="QVU12" s="1434"/>
      <c r="QVV12" s="1434"/>
      <c r="QVW12" s="1434"/>
      <c r="QVX12" s="1434"/>
      <c r="QVY12" s="1434"/>
      <c r="QVZ12" s="1434"/>
      <c r="QWA12" s="1434"/>
      <c r="QWB12" s="1434"/>
      <c r="QWC12" s="1434"/>
      <c r="QWD12" s="1434"/>
      <c r="QWE12" s="1434"/>
      <c r="QWF12" s="1434"/>
      <c r="QWG12" s="1434"/>
      <c r="QWH12" s="1434"/>
      <c r="QWI12" s="1434"/>
      <c r="QWJ12" s="1434"/>
      <c r="QWK12" s="1434"/>
      <c r="QWL12" s="1434"/>
      <c r="QWM12" s="1434"/>
      <c r="QWN12" s="1434"/>
      <c r="QWO12" s="1434"/>
      <c r="QWP12" s="1434"/>
      <c r="QWQ12" s="1434"/>
      <c r="QWR12" s="1434"/>
      <c r="QWS12" s="1434"/>
      <c r="QWT12" s="1434"/>
      <c r="QWU12" s="1434"/>
      <c r="QWV12" s="1434"/>
      <c r="QWW12" s="1434"/>
      <c r="QWX12" s="1434"/>
      <c r="QWY12" s="1434"/>
      <c r="QWZ12" s="1434"/>
      <c r="QXA12" s="1434"/>
      <c r="QXB12" s="1434"/>
      <c r="QXC12" s="1434"/>
      <c r="QXD12" s="1434"/>
      <c r="QXE12" s="1434"/>
      <c r="QXF12" s="1434"/>
      <c r="QXG12" s="1434"/>
      <c r="QXH12" s="1434"/>
      <c r="QXI12" s="1434"/>
      <c r="QXJ12" s="1434"/>
      <c r="QXK12" s="1434"/>
      <c r="QXL12" s="1434"/>
      <c r="QXM12" s="1434"/>
      <c r="QXN12" s="1434"/>
      <c r="QXO12" s="1434"/>
      <c r="QXP12" s="1434"/>
      <c r="QXQ12" s="1434"/>
      <c r="QXR12" s="1434"/>
      <c r="QXS12" s="1434"/>
      <c r="QXT12" s="1434"/>
      <c r="QXU12" s="1434"/>
      <c r="QXV12" s="1434"/>
      <c r="QXW12" s="1434"/>
      <c r="QXX12" s="1434"/>
      <c r="QXY12" s="1434"/>
      <c r="QXZ12" s="1434"/>
      <c r="QYA12" s="1434"/>
      <c r="QYB12" s="1434"/>
      <c r="QYC12" s="1434"/>
      <c r="QYD12" s="1434"/>
      <c r="QYE12" s="1434"/>
      <c r="QYF12" s="1434"/>
      <c r="QYG12" s="1434"/>
      <c r="QYH12" s="1434"/>
      <c r="QYI12" s="1434"/>
      <c r="QYJ12" s="1434"/>
      <c r="QYK12" s="1434"/>
      <c r="QYL12" s="1434"/>
      <c r="QYM12" s="1434"/>
      <c r="QYN12" s="1434"/>
      <c r="QYO12" s="1434"/>
      <c r="QYP12" s="1434"/>
      <c r="QYQ12" s="1434"/>
      <c r="QYR12" s="1434"/>
      <c r="QYS12" s="1434"/>
      <c r="QYT12" s="1434"/>
      <c r="QYU12" s="1434"/>
      <c r="QYV12" s="1434"/>
      <c r="QYW12" s="1434"/>
      <c r="QYX12" s="1434"/>
      <c r="QYY12" s="1434"/>
      <c r="QYZ12" s="1434"/>
      <c r="QZA12" s="1434"/>
      <c r="QZB12" s="1434"/>
      <c r="QZC12" s="1434"/>
      <c r="QZD12" s="1434"/>
      <c r="QZE12" s="1434"/>
      <c r="QZF12" s="1434"/>
      <c r="QZG12" s="1434"/>
      <c r="QZH12" s="1434"/>
      <c r="QZI12" s="1434"/>
      <c r="QZJ12" s="1434"/>
      <c r="QZK12" s="1434"/>
      <c r="QZL12" s="1434"/>
      <c r="QZM12" s="1434"/>
      <c r="QZN12" s="1434"/>
      <c r="QZO12" s="1434"/>
      <c r="QZP12" s="1434"/>
      <c r="QZQ12" s="1434"/>
      <c r="QZR12" s="1434"/>
      <c r="QZS12" s="1434"/>
      <c r="QZT12" s="1434"/>
      <c r="QZU12" s="1434"/>
      <c r="QZV12" s="1434"/>
      <c r="QZW12" s="1434"/>
      <c r="QZX12" s="1434"/>
      <c r="QZY12" s="1434"/>
      <c r="QZZ12" s="1434"/>
      <c r="RAA12" s="1434"/>
      <c r="RAB12" s="1434"/>
      <c r="RAC12" s="1434"/>
      <c r="RAD12" s="1434"/>
      <c r="RAE12" s="1434"/>
      <c r="RAF12" s="1434"/>
      <c r="RAG12" s="1434"/>
      <c r="RAH12" s="1434"/>
      <c r="RAI12" s="1434"/>
      <c r="RAJ12" s="1434"/>
      <c r="RAK12" s="1434"/>
      <c r="RAL12" s="1434"/>
      <c r="RAM12" s="1434"/>
      <c r="RAN12" s="1434"/>
      <c r="RAO12" s="1434"/>
      <c r="RAP12" s="1434"/>
      <c r="RAQ12" s="1434"/>
      <c r="RAR12" s="1434"/>
      <c r="RAS12" s="1434"/>
      <c r="RAT12" s="1434"/>
      <c r="RAU12" s="1434"/>
      <c r="RAV12" s="1434"/>
      <c r="RAW12" s="1434"/>
      <c r="RAX12" s="1434"/>
      <c r="RAY12" s="1434"/>
      <c r="RAZ12" s="1434"/>
      <c r="RBA12" s="1434"/>
      <c r="RBB12" s="1434"/>
      <c r="RBC12" s="1434"/>
      <c r="RBD12" s="1434"/>
      <c r="RBE12" s="1434"/>
      <c r="RBF12" s="1434"/>
      <c r="RBG12" s="1434"/>
      <c r="RBH12" s="1434"/>
      <c r="RBI12" s="1434"/>
      <c r="RBJ12" s="1434"/>
      <c r="RBK12" s="1434"/>
      <c r="RBL12" s="1434"/>
      <c r="RBM12" s="1434"/>
      <c r="RBN12" s="1434"/>
      <c r="RBO12" s="1434"/>
      <c r="RBP12" s="1434"/>
      <c r="RBQ12" s="1434"/>
      <c r="RBR12" s="1434"/>
      <c r="RBS12" s="1434"/>
      <c r="RBT12" s="1434"/>
      <c r="RBU12" s="1434"/>
      <c r="RBV12" s="1434"/>
      <c r="RBW12" s="1434"/>
      <c r="RBX12" s="1434"/>
      <c r="RBY12" s="1434"/>
      <c r="RBZ12" s="1434"/>
      <c r="RCA12" s="1434"/>
      <c r="RCB12" s="1434"/>
      <c r="RCC12" s="1434"/>
      <c r="RCD12" s="1434"/>
      <c r="RCE12" s="1434"/>
      <c r="RCF12" s="1434"/>
      <c r="RCG12" s="1434"/>
      <c r="RCH12" s="1434"/>
      <c r="RCI12" s="1434"/>
      <c r="RCJ12" s="1434"/>
      <c r="RCK12" s="1434"/>
      <c r="RCL12" s="1434"/>
      <c r="RCM12" s="1434"/>
      <c r="RCN12" s="1434"/>
      <c r="RCO12" s="1434"/>
      <c r="RCP12" s="1434"/>
      <c r="RCQ12" s="1434"/>
      <c r="RCR12" s="1434"/>
      <c r="RCS12" s="1434"/>
      <c r="RCT12" s="1434"/>
      <c r="RCU12" s="1434"/>
      <c r="RCV12" s="1434"/>
      <c r="RCW12" s="1434"/>
      <c r="RCX12" s="1434"/>
      <c r="RCY12" s="1434"/>
      <c r="RCZ12" s="1434"/>
      <c r="RDA12" s="1434"/>
      <c r="RDB12" s="1434"/>
      <c r="RDC12" s="1434"/>
      <c r="RDD12" s="1434"/>
      <c r="RDE12" s="1434"/>
      <c r="RDF12" s="1434"/>
      <c r="RDG12" s="1434"/>
      <c r="RDH12" s="1434"/>
      <c r="RDI12" s="1434"/>
      <c r="RDJ12" s="1434"/>
      <c r="RDK12" s="1434"/>
      <c r="RDL12" s="1434"/>
      <c r="RDM12" s="1434"/>
      <c r="RDN12" s="1434"/>
      <c r="RDO12" s="1434"/>
      <c r="RDP12" s="1434"/>
      <c r="RDQ12" s="1434"/>
      <c r="RDR12" s="1434"/>
      <c r="RDS12" s="1434"/>
      <c r="RDT12" s="1434"/>
      <c r="RDU12" s="1434"/>
      <c r="RDV12" s="1434"/>
      <c r="RDW12" s="1434"/>
      <c r="RDX12" s="1434"/>
      <c r="RDY12" s="1434"/>
      <c r="RDZ12" s="1434"/>
      <c r="REA12" s="1434"/>
      <c r="REB12" s="1434"/>
      <c r="REC12" s="1434"/>
      <c r="RED12" s="1434"/>
      <c r="REE12" s="1434"/>
      <c r="REF12" s="1434"/>
      <c r="REG12" s="1434"/>
      <c r="REH12" s="1434"/>
      <c r="REI12" s="1434"/>
      <c r="REJ12" s="1434"/>
      <c r="REK12" s="1434"/>
      <c r="REL12" s="1434"/>
      <c r="REM12" s="1434"/>
      <c r="REN12" s="1434"/>
      <c r="REO12" s="1434"/>
      <c r="REP12" s="1434"/>
      <c r="REQ12" s="1434"/>
      <c r="RER12" s="1434"/>
      <c r="RES12" s="1434"/>
      <c r="RET12" s="1434"/>
      <c r="REU12" s="1434"/>
      <c r="REV12" s="1434"/>
      <c r="REW12" s="1434"/>
      <c r="REX12" s="1434"/>
      <c r="REY12" s="1434"/>
      <c r="REZ12" s="1434"/>
      <c r="RFA12" s="1434"/>
      <c r="RFB12" s="1434"/>
      <c r="RFC12" s="1434"/>
      <c r="RFD12" s="1434"/>
      <c r="RFE12" s="1434"/>
      <c r="RFF12" s="1434"/>
      <c r="RFG12" s="1434"/>
      <c r="RFH12" s="1434"/>
      <c r="RFI12" s="1434"/>
      <c r="RFJ12" s="1434"/>
      <c r="RFK12" s="1434"/>
      <c r="RFL12" s="1434"/>
      <c r="RFM12" s="1434"/>
      <c r="RFN12" s="1434"/>
      <c r="RFO12" s="1434"/>
      <c r="RFP12" s="1434"/>
      <c r="RFQ12" s="1434"/>
      <c r="RFR12" s="1434"/>
      <c r="RFS12" s="1434"/>
      <c r="RFT12" s="1434"/>
      <c r="RFU12" s="1434"/>
      <c r="RFV12" s="1434"/>
      <c r="RFW12" s="1434"/>
      <c r="RFX12" s="1434"/>
      <c r="RFY12" s="1434"/>
      <c r="RFZ12" s="1434"/>
      <c r="RGA12" s="1434"/>
      <c r="RGB12" s="1434"/>
      <c r="RGC12" s="1434"/>
      <c r="RGD12" s="1434"/>
      <c r="RGE12" s="1434"/>
      <c r="RGF12" s="1434"/>
      <c r="RGG12" s="1434"/>
      <c r="RGH12" s="1434"/>
      <c r="RGI12" s="1434"/>
      <c r="RGJ12" s="1434"/>
      <c r="RGK12" s="1434"/>
      <c r="RGL12" s="1434"/>
      <c r="RGM12" s="1434"/>
      <c r="RGN12" s="1434"/>
      <c r="RGO12" s="1434"/>
      <c r="RGP12" s="1434"/>
      <c r="RGQ12" s="1434"/>
      <c r="RGR12" s="1434"/>
      <c r="RGS12" s="1434"/>
      <c r="RGT12" s="1434"/>
      <c r="RGU12" s="1434"/>
      <c r="RGV12" s="1434"/>
      <c r="RGW12" s="1434"/>
      <c r="RGX12" s="1434"/>
      <c r="RGY12" s="1434"/>
      <c r="RGZ12" s="1434"/>
      <c r="RHA12" s="1434"/>
      <c r="RHB12" s="1434"/>
      <c r="RHC12" s="1434"/>
      <c r="RHD12" s="1434"/>
      <c r="RHE12" s="1434"/>
      <c r="RHF12" s="1434"/>
      <c r="RHG12" s="1434"/>
      <c r="RHH12" s="1434"/>
      <c r="RHI12" s="1434"/>
      <c r="RHJ12" s="1434"/>
      <c r="RHK12" s="1434"/>
      <c r="RHL12" s="1434"/>
      <c r="RHM12" s="1434"/>
      <c r="RHN12" s="1434"/>
      <c r="RHO12" s="1434"/>
      <c r="RHP12" s="1434"/>
      <c r="RHQ12" s="1434"/>
      <c r="RHR12" s="1434"/>
      <c r="RHS12" s="1434"/>
      <c r="RHT12" s="1434"/>
      <c r="RHU12" s="1434"/>
      <c r="RHV12" s="1434"/>
      <c r="RHW12" s="1434"/>
      <c r="RHX12" s="1434"/>
      <c r="RHY12" s="1434"/>
      <c r="RHZ12" s="1434"/>
      <c r="RIA12" s="1434"/>
      <c r="RIB12" s="1434"/>
      <c r="RIC12" s="1434"/>
      <c r="RID12" s="1434"/>
      <c r="RIE12" s="1434"/>
      <c r="RIF12" s="1434"/>
      <c r="RIG12" s="1434"/>
      <c r="RIH12" s="1434"/>
      <c r="RII12" s="1434"/>
      <c r="RIJ12" s="1434"/>
      <c r="RIK12" s="1434"/>
      <c r="RIL12" s="1434"/>
      <c r="RIM12" s="1434"/>
      <c r="RIN12" s="1434"/>
      <c r="RIO12" s="1434"/>
      <c r="RIP12" s="1434"/>
      <c r="RIQ12" s="1434"/>
      <c r="RIR12" s="1434"/>
      <c r="RIS12" s="1434"/>
      <c r="RIT12" s="1434"/>
      <c r="RIU12" s="1434"/>
      <c r="RIV12" s="1434"/>
      <c r="RIW12" s="1434"/>
      <c r="RIX12" s="1434"/>
      <c r="RIY12" s="1434"/>
      <c r="RIZ12" s="1434"/>
      <c r="RJA12" s="1434"/>
      <c r="RJB12" s="1434"/>
      <c r="RJC12" s="1434"/>
      <c r="RJD12" s="1434"/>
      <c r="RJE12" s="1434"/>
      <c r="RJF12" s="1434"/>
      <c r="RJG12" s="1434"/>
      <c r="RJH12" s="1434"/>
      <c r="RJI12" s="1434"/>
      <c r="RJJ12" s="1434"/>
      <c r="RJK12" s="1434"/>
      <c r="RJL12" s="1434"/>
      <c r="RJM12" s="1434"/>
      <c r="RJN12" s="1434"/>
      <c r="RJO12" s="1434"/>
      <c r="RJP12" s="1434"/>
      <c r="RJQ12" s="1434"/>
      <c r="RJR12" s="1434"/>
      <c r="RJS12" s="1434"/>
      <c r="RJT12" s="1434"/>
      <c r="RJU12" s="1434"/>
      <c r="RJV12" s="1434"/>
      <c r="RJW12" s="1434"/>
      <c r="RJX12" s="1434"/>
      <c r="RJY12" s="1434"/>
      <c r="RJZ12" s="1434"/>
      <c r="RKA12" s="1434"/>
      <c r="RKB12" s="1434"/>
      <c r="RKC12" s="1434"/>
      <c r="RKD12" s="1434"/>
      <c r="RKE12" s="1434"/>
      <c r="RKF12" s="1434"/>
      <c r="RKG12" s="1434"/>
      <c r="RKH12" s="1434"/>
      <c r="RKI12" s="1434"/>
      <c r="RKJ12" s="1434"/>
      <c r="RKK12" s="1434"/>
      <c r="RKL12" s="1434"/>
      <c r="RKM12" s="1434"/>
      <c r="RKN12" s="1434"/>
      <c r="RKO12" s="1434"/>
      <c r="RKP12" s="1434"/>
      <c r="RKQ12" s="1434"/>
      <c r="RKR12" s="1434"/>
      <c r="RKS12" s="1434"/>
      <c r="RKT12" s="1434"/>
      <c r="RKU12" s="1434"/>
      <c r="RKV12" s="1434"/>
      <c r="RKW12" s="1434"/>
      <c r="RKX12" s="1434"/>
      <c r="RKY12" s="1434"/>
      <c r="RKZ12" s="1434"/>
      <c r="RLA12" s="1434"/>
      <c r="RLB12" s="1434"/>
      <c r="RLC12" s="1434"/>
      <c r="RLD12" s="1434"/>
      <c r="RLE12" s="1434"/>
      <c r="RLF12" s="1434"/>
      <c r="RLG12" s="1434"/>
      <c r="RLH12" s="1434"/>
      <c r="RLI12" s="1434"/>
      <c r="RLJ12" s="1434"/>
      <c r="RLK12" s="1434"/>
      <c r="RLL12" s="1434"/>
      <c r="RLM12" s="1434"/>
      <c r="RLN12" s="1434"/>
      <c r="RLO12" s="1434"/>
      <c r="RLP12" s="1434"/>
      <c r="RLQ12" s="1434"/>
      <c r="RLR12" s="1434"/>
      <c r="RLS12" s="1434"/>
      <c r="RLT12" s="1434"/>
      <c r="RLU12" s="1434"/>
      <c r="RLV12" s="1434"/>
      <c r="RLW12" s="1434"/>
      <c r="RLX12" s="1434"/>
      <c r="RLY12" s="1434"/>
      <c r="RLZ12" s="1434"/>
      <c r="RMA12" s="1434"/>
      <c r="RMB12" s="1434"/>
      <c r="RMC12" s="1434"/>
      <c r="RMD12" s="1434"/>
      <c r="RME12" s="1434"/>
      <c r="RMF12" s="1434"/>
      <c r="RMG12" s="1434"/>
      <c r="RMH12" s="1434"/>
      <c r="RMI12" s="1434"/>
      <c r="RMJ12" s="1434"/>
      <c r="RMK12" s="1434"/>
      <c r="RML12" s="1434"/>
      <c r="RMM12" s="1434"/>
      <c r="RMN12" s="1434"/>
      <c r="RMO12" s="1434"/>
      <c r="RMP12" s="1434"/>
      <c r="RMQ12" s="1434"/>
      <c r="RMR12" s="1434"/>
      <c r="RMS12" s="1434"/>
      <c r="RMT12" s="1434"/>
      <c r="RMU12" s="1434"/>
      <c r="RMV12" s="1434"/>
      <c r="RMW12" s="1434"/>
      <c r="RMX12" s="1434"/>
      <c r="RMY12" s="1434"/>
      <c r="RMZ12" s="1434"/>
      <c r="RNA12" s="1434"/>
      <c r="RNB12" s="1434"/>
      <c r="RNC12" s="1434"/>
      <c r="RND12" s="1434"/>
      <c r="RNE12" s="1434"/>
      <c r="RNF12" s="1434"/>
      <c r="RNG12" s="1434"/>
      <c r="RNH12" s="1434"/>
      <c r="RNI12" s="1434"/>
      <c r="RNJ12" s="1434"/>
      <c r="RNK12" s="1434"/>
      <c r="RNL12" s="1434"/>
      <c r="RNM12" s="1434"/>
      <c r="RNN12" s="1434"/>
      <c r="RNO12" s="1434"/>
      <c r="RNP12" s="1434"/>
      <c r="RNQ12" s="1434"/>
      <c r="RNR12" s="1434"/>
      <c r="RNS12" s="1434"/>
      <c r="RNT12" s="1434"/>
      <c r="RNU12" s="1434"/>
      <c r="RNV12" s="1434"/>
      <c r="RNW12" s="1434"/>
      <c r="RNX12" s="1434"/>
      <c r="RNY12" s="1434"/>
      <c r="RNZ12" s="1434"/>
      <c r="ROA12" s="1434"/>
      <c r="ROB12" s="1434"/>
      <c r="ROC12" s="1434"/>
      <c r="ROD12" s="1434"/>
      <c r="ROE12" s="1434"/>
      <c r="ROF12" s="1434"/>
      <c r="ROG12" s="1434"/>
      <c r="ROH12" s="1434"/>
      <c r="ROI12" s="1434"/>
      <c r="ROJ12" s="1434"/>
      <c r="ROK12" s="1434"/>
      <c r="ROL12" s="1434"/>
      <c r="ROM12" s="1434"/>
      <c r="RON12" s="1434"/>
      <c r="ROO12" s="1434"/>
      <c r="ROP12" s="1434"/>
      <c r="ROQ12" s="1434"/>
      <c r="ROR12" s="1434"/>
      <c r="ROS12" s="1434"/>
      <c r="ROT12" s="1434"/>
      <c r="ROU12" s="1434"/>
      <c r="ROV12" s="1434"/>
      <c r="ROW12" s="1434"/>
      <c r="ROX12" s="1434"/>
      <c r="ROY12" s="1434"/>
      <c r="ROZ12" s="1434"/>
      <c r="RPA12" s="1434"/>
      <c r="RPB12" s="1434"/>
      <c r="RPC12" s="1434"/>
      <c r="RPD12" s="1434"/>
      <c r="RPE12" s="1434"/>
      <c r="RPF12" s="1434"/>
      <c r="RPG12" s="1434"/>
      <c r="RPH12" s="1434"/>
      <c r="RPI12" s="1434"/>
      <c r="RPJ12" s="1434"/>
      <c r="RPK12" s="1434"/>
      <c r="RPL12" s="1434"/>
      <c r="RPM12" s="1434"/>
      <c r="RPN12" s="1434"/>
      <c r="RPO12" s="1434"/>
      <c r="RPP12" s="1434"/>
      <c r="RPQ12" s="1434"/>
      <c r="RPR12" s="1434"/>
      <c r="RPS12" s="1434"/>
      <c r="RPT12" s="1434"/>
      <c r="RPU12" s="1434"/>
      <c r="RPV12" s="1434"/>
      <c r="RPW12" s="1434"/>
      <c r="RPX12" s="1434"/>
      <c r="RPY12" s="1434"/>
      <c r="RPZ12" s="1434"/>
      <c r="RQA12" s="1434"/>
      <c r="RQB12" s="1434"/>
      <c r="RQC12" s="1434"/>
      <c r="RQD12" s="1434"/>
      <c r="RQE12" s="1434"/>
      <c r="RQF12" s="1434"/>
      <c r="RQG12" s="1434"/>
      <c r="RQH12" s="1434"/>
      <c r="RQI12" s="1434"/>
      <c r="RQJ12" s="1434"/>
      <c r="RQK12" s="1434"/>
      <c r="RQL12" s="1434"/>
      <c r="RQM12" s="1434"/>
      <c r="RQN12" s="1434"/>
      <c r="RQO12" s="1434"/>
      <c r="RQP12" s="1434"/>
      <c r="RQQ12" s="1434"/>
      <c r="RQR12" s="1434"/>
      <c r="RQS12" s="1434"/>
      <c r="RQT12" s="1434"/>
      <c r="RQU12" s="1434"/>
      <c r="RQV12" s="1434"/>
      <c r="RQW12" s="1434"/>
      <c r="RQX12" s="1434"/>
      <c r="RQY12" s="1434"/>
      <c r="RQZ12" s="1434"/>
      <c r="RRA12" s="1434"/>
      <c r="RRB12" s="1434"/>
      <c r="RRC12" s="1434"/>
      <c r="RRD12" s="1434"/>
      <c r="RRE12" s="1434"/>
      <c r="RRF12" s="1434"/>
      <c r="RRG12" s="1434"/>
      <c r="RRH12" s="1434"/>
      <c r="RRI12" s="1434"/>
      <c r="RRJ12" s="1434"/>
      <c r="RRK12" s="1434"/>
      <c r="RRL12" s="1434"/>
      <c r="RRM12" s="1434"/>
      <c r="RRN12" s="1434"/>
      <c r="RRO12" s="1434"/>
      <c r="RRP12" s="1434"/>
      <c r="RRQ12" s="1434"/>
      <c r="RRR12" s="1434"/>
      <c r="RRS12" s="1434"/>
      <c r="RRT12" s="1434"/>
      <c r="RRU12" s="1434"/>
      <c r="RRV12" s="1434"/>
      <c r="RRW12" s="1434"/>
      <c r="RRX12" s="1434"/>
      <c r="RRY12" s="1434"/>
      <c r="RRZ12" s="1434"/>
      <c r="RSA12" s="1434"/>
      <c r="RSB12" s="1434"/>
      <c r="RSC12" s="1434"/>
      <c r="RSD12" s="1434"/>
      <c r="RSE12" s="1434"/>
      <c r="RSF12" s="1434"/>
      <c r="RSG12" s="1434"/>
      <c r="RSH12" s="1434"/>
      <c r="RSI12" s="1434"/>
      <c r="RSJ12" s="1434"/>
      <c r="RSK12" s="1434"/>
      <c r="RSL12" s="1434"/>
      <c r="RSM12" s="1434"/>
      <c r="RSN12" s="1434"/>
      <c r="RSO12" s="1434"/>
      <c r="RSP12" s="1434"/>
      <c r="RSQ12" s="1434"/>
      <c r="RSR12" s="1434"/>
      <c r="RSS12" s="1434"/>
      <c r="RST12" s="1434"/>
      <c r="RSU12" s="1434"/>
      <c r="RSV12" s="1434"/>
      <c r="RSW12" s="1434"/>
      <c r="RSX12" s="1434"/>
      <c r="RSY12" s="1434"/>
      <c r="RSZ12" s="1434"/>
      <c r="RTA12" s="1434"/>
      <c r="RTB12" s="1434"/>
      <c r="RTC12" s="1434"/>
      <c r="RTD12" s="1434"/>
      <c r="RTE12" s="1434"/>
      <c r="RTF12" s="1434"/>
      <c r="RTG12" s="1434"/>
      <c r="RTH12" s="1434"/>
      <c r="RTI12" s="1434"/>
      <c r="RTJ12" s="1434"/>
      <c r="RTK12" s="1434"/>
      <c r="RTL12" s="1434"/>
      <c r="RTM12" s="1434"/>
      <c r="RTN12" s="1434"/>
      <c r="RTO12" s="1434"/>
      <c r="RTP12" s="1434"/>
      <c r="RTQ12" s="1434"/>
      <c r="RTR12" s="1434"/>
      <c r="RTS12" s="1434"/>
      <c r="RTT12" s="1434"/>
      <c r="RTU12" s="1434"/>
      <c r="RTV12" s="1434"/>
      <c r="RTW12" s="1434"/>
      <c r="RTX12" s="1434"/>
      <c r="RTY12" s="1434"/>
      <c r="RTZ12" s="1434"/>
      <c r="RUA12" s="1434"/>
      <c r="RUB12" s="1434"/>
      <c r="RUC12" s="1434"/>
      <c r="RUD12" s="1434"/>
      <c r="RUE12" s="1434"/>
      <c r="RUF12" s="1434"/>
      <c r="RUG12" s="1434"/>
      <c r="RUH12" s="1434"/>
      <c r="RUI12" s="1434"/>
      <c r="RUJ12" s="1434"/>
      <c r="RUK12" s="1434"/>
      <c r="RUL12" s="1434"/>
      <c r="RUM12" s="1434"/>
      <c r="RUN12" s="1434"/>
      <c r="RUO12" s="1434"/>
      <c r="RUP12" s="1434"/>
      <c r="RUQ12" s="1434"/>
      <c r="RUR12" s="1434"/>
      <c r="RUS12" s="1434"/>
      <c r="RUT12" s="1434"/>
      <c r="RUU12" s="1434"/>
      <c r="RUV12" s="1434"/>
      <c r="RUW12" s="1434"/>
      <c r="RUX12" s="1434"/>
      <c r="RUY12" s="1434"/>
      <c r="RUZ12" s="1434"/>
      <c r="RVA12" s="1434"/>
      <c r="RVB12" s="1434"/>
      <c r="RVC12" s="1434"/>
      <c r="RVD12" s="1434"/>
      <c r="RVE12" s="1434"/>
      <c r="RVF12" s="1434"/>
      <c r="RVG12" s="1434"/>
      <c r="RVH12" s="1434"/>
      <c r="RVI12" s="1434"/>
      <c r="RVJ12" s="1434"/>
      <c r="RVK12" s="1434"/>
      <c r="RVL12" s="1434"/>
      <c r="RVM12" s="1434"/>
      <c r="RVN12" s="1434"/>
      <c r="RVO12" s="1434"/>
      <c r="RVP12" s="1434"/>
      <c r="RVQ12" s="1434"/>
      <c r="RVR12" s="1434"/>
      <c r="RVS12" s="1434"/>
      <c r="RVT12" s="1434"/>
      <c r="RVU12" s="1434"/>
      <c r="RVV12" s="1434"/>
      <c r="RVW12" s="1434"/>
      <c r="RVX12" s="1434"/>
      <c r="RVY12" s="1434"/>
      <c r="RVZ12" s="1434"/>
      <c r="RWA12" s="1434"/>
      <c r="RWB12" s="1434"/>
      <c r="RWC12" s="1434"/>
      <c r="RWD12" s="1434"/>
      <c r="RWE12" s="1434"/>
      <c r="RWF12" s="1434"/>
      <c r="RWG12" s="1434"/>
      <c r="RWH12" s="1434"/>
      <c r="RWI12" s="1434"/>
      <c r="RWJ12" s="1434"/>
      <c r="RWK12" s="1434"/>
      <c r="RWL12" s="1434"/>
      <c r="RWM12" s="1434"/>
      <c r="RWN12" s="1434"/>
      <c r="RWO12" s="1434"/>
      <c r="RWP12" s="1434"/>
      <c r="RWQ12" s="1434"/>
      <c r="RWR12" s="1434"/>
      <c r="RWS12" s="1434"/>
      <c r="RWT12" s="1434"/>
      <c r="RWU12" s="1434"/>
      <c r="RWV12" s="1434"/>
      <c r="RWW12" s="1434"/>
      <c r="RWX12" s="1434"/>
      <c r="RWY12" s="1434"/>
      <c r="RWZ12" s="1434"/>
      <c r="RXA12" s="1434"/>
      <c r="RXB12" s="1434"/>
      <c r="RXC12" s="1434"/>
      <c r="RXD12" s="1434"/>
      <c r="RXE12" s="1434"/>
      <c r="RXF12" s="1434"/>
      <c r="RXG12" s="1434"/>
      <c r="RXH12" s="1434"/>
      <c r="RXI12" s="1434"/>
      <c r="RXJ12" s="1434"/>
      <c r="RXK12" s="1434"/>
      <c r="RXL12" s="1434"/>
      <c r="RXM12" s="1434"/>
      <c r="RXN12" s="1434"/>
      <c r="RXO12" s="1434"/>
      <c r="RXP12" s="1434"/>
      <c r="RXQ12" s="1434"/>
      <c r="RXR12" s="1434"/>
      <c r="RXS12" s="1434"/>
      <c r="RXT12" s="1434"/>
      <c r="RXU12" s="1434"/>
      <c r="RXV12" s="1434"/>
      <c r="RXW12" s="1434"/>
      <c r="RXX12" s="1434"/>
      <c r="RXY12" s="1434"/>
      <c r="RXZ12" s="1434"/>
      <c r="RYA12" s="1434"/>
      <c r="RYB12" s="1434"/>
      <c r="RYC12" s="1434"/>
      <c r="RYD12" s="1434"/>
      <c r="RYE12" s="1434"/>
      <c r="RYF12" s="1434"/>
      <c r="RYG12" s="1434"/>
      <c r="RYH12" s="1434"/>
      <c r="RYI12" s="1434"/>
      <c r="RYJ12" s="1434"/>
      <c r="RYK12" s="1434"/>
      <c r="RYL12" s="1434"/>
      <c r="RYM12" s="1434"/>
      <c r="RYN12" s="1434"/>
      <c r="RYO12" s="1434"/>
      <c r="RYP12" s="1434"/>
      <c r="RYQ12" s="1434"/>
      <c r="RYR12" s="1434"/>
      <c r="RYS12" s="1434"/>
      <c r="RYT12" s="1434"/>
      <c r="RYU12" s="1434"/>
      <c r="RYV12" s="1434"/>
      <c r="RYW12" s="1434"/>
      <c r="RYX12" s="1434"/>
      <c r="RYY12" s="1434"/>
      <c r="RYZ12" s="1434"/>
      <c r="RZA12" s="1434"/>
      <c r="RZB12" s="1434"/>
      <c r="RZC12" s="1434"/>
      <c r="RZD12" s="1434"/>
      <c r="RZE12" s="1434"/>
      <c r="RZF12" s="1434"/>
      <c r="RZG12" s="1434"/>
      <c r="RZH12" s="1434"/>
      <c r="RZI12" s="1434"/>
      <c r="RZJ12" s="1434"/>
      <c r="RZK12" s="1434"/>
      <c r="RZL12" s="1434"/>
      <c r="RZM12" s="1434"/>
      <c r="RZN12" s="1434"/>
      <c r="RZO12" s="1434"/>
      <c r="RZP12" s="1434"/>
      <c r="RZQ12" s="1434"/>
      <c r="RZR12" s="1434"/>
      <c r="RZS12" s="1434"/>
      <c r="RZT12" s="1434"/>
      <c r="RZU12" s="1434"/>
      <c r="RZV12" s="1434"/>
      <c r="RZW12" s="1434"/>
      <c r="RZX12" s="1434"/>
      <c r="RZY12" s="1434"/>
      <c r="RZZ12" s="1434"/>
      <c r="SAA12" s="1434"/>
      <c r="SAB12" s="1434"/>
      <c r="SAC12" s="1434"/>
      <c r="SAD12" s="1434"/>
      <c r="SAE12" s="1434"/>
      <c r="SAF12" s="1434"/>
      <c r="SAG12" s="1434"/>
      <c r="SAH12" s="1434"/>
      <c r="SAI12" s="1434"/>
      <c r="SAJ12" s="1434"/>
      <c r="SAK12" s="1434"/>
      <c r="SAL12" s="1434"/>
      <c r="SAM12" s="1434"/>
      <c r="SAN12" s="1434"/>
      <c r="SAO12" s="1434"/>
      <c r="SAP12" s="1434"/>
      <c r="SAQ12" s="1434"/>
      <c r="SAR12" s="1434"/>
      <c r="SAS12" s="1434"/>
      <c r="SAT12" s="1434"/>
      <c r="SAU12" s="1434"/>
      <c r="SAV12" s="1434"/>
      <c r="SAW12" s="1434"/>
      <c r="SAX12" s="1434"/>
      <c r="SAY12" s="1434"/>
      <c r="SAZ12" s="1434"/>
      <c r="SBA12" s="1434"/>
      <c r="SBB12" s="1434"/>
      <c r="SBC12" s="1434"/>
      <c r="SBD12" s="1434"/>
      <c r="SBE12" s="1434"/>
      <c r="SBF12" s="1434"/>
      <c r="SBG12" s="1434"/>
      <c r="SBH12" s="1434"/>
      <c r="SBI12" s="1434"/>
      <c r="SBJ12" s="1434"/>
      <c r="SBK12" s="1434"/>
      <c r="SBL12" s="1434"/>
      <c r="SBM12" s="1434"/>
      <c r="SBN12" s="1434"/>
      <c r="SBO12" s="1434"/>
      <c r="SBP12" s="1434"/>
      <c r="SBQ12" s="1434"/>
      <c r="SBR12" s="1434"/>
      <c r="SBS12" s="1434"/>
      <c r="SBT12" s="1434"/>
      <c r="SBU12" s="1434"/>
      <c r="SBV12" s="1434"/>
      <c r="SBW12" s="1434"/>
      <c r="SBX12" s="1434"/>
      <c r="SBY12" s="1434"/>
      <c r="SBZ12" s="1434"/>
      <c r="SCA12" s="1434"/>
      <c r="SCB12" s="1434"/>
      <c r="SCC12" s="1434"/>
      <c r="SCD12" s="1434"/>
      <c r="SCE12" s="1434"/>
      <c r="SCF12" s="1434"/>
      <c r="SCG12" s="1434"/>
      <c r="SCH12" s="1434"/>
      <c r="SCI12" s="1434"/>
      <c r="SCJ12" s="1434"/>
      <c r="SCK12" s="1434"/>
      <c r="SCL12" s="1434"/>
      <c r="SCM12" s="1434"/>
      <c r="SCN12" s="1434"/>
      <c r="SCO12" s="1434"/>
      <c r="SCP12" s="1434"/>
      <c r="SCQ12" s="1434"/>
      <c r="SCR12" s="1434"/>
      <c r="SCS12" s="1434"/>
      <c r="SCT12" s="1434"/>
      <c r="SCU12" s="1434"/>
      <c r="SCV12" s="1434"/>
      <c r="SCW12" s="1434"/>
      <c r="SCX12" s="1434"/>
      <c r="SCY12" s="1434"/>
      <c r="SCZ12" s="1434"/>
      <c r="SDA12" s="1434"/>
      <c r="SDB12" s="1434"/>
      <c r="SDC12" s="1434"/>
      <c r="SDD12" s="1434"/>
      <c r="SDE12" s="1434"/>
      <c r="SDF12" s="1434"/>
      <c r="SDG12" s="1434"/>
      <c r="SDH12" s="1434"/>
      <c r="SDI12" s="1434"/>
      <c r="SDJ12" s="1434"/>
      <c r="SDK12" s="1434"/>
      <c r="SDL12" s="1434"/>
      <c r="SDM12" s="1434"/>
      <c r="SDN12" s="1434"/>
      <c r="SDO12" s="1434"/>
      <c r="SDP12" s="1434"/>
      <c r="SDQ12" s="1434"/>
      <c r="SDR12" s="1434"/>
      <c r="SDS12" s="1434"/>
      <c r="SDT12" s="1434"/>
      <c r="SDU12" s="1434"/>
      <c r="SDV12" s="1434"/>
      <c r="SDW12" s="1434"/>
      <c r="SDX12" s="1434"/>
      <c r="SDY12" s="1434"/>
      <c r="SDZ12" s="1434"/>
      <c r="SEA12" s="1434"/>
      <c r="SEB12" s="1434"/>
      <c r="SEC12" s="1434"/>
      <c r="SED12" s="1434"/>
      <c r="SEE12" s="1434"/>
      <c r="SEF12" s="1434"/>
      <c r="SEG12" s="1434"/>
      <c r="SEH12" s="1434"/>
      <c r="SEI12" s="1434"/>
      <c r="SEJ12" s="1434"/>
      <c r="SEK12" s="1434"/>
      <c r="SEL12" s="1434"/>
      <c r="SEM12" s="1434"/>
      <c r="SEN12" s="1434"/>
      <c r="SEO12" s="1434"/>
      <c r="SEP12" s="1434"/>
      <c r="SEQ12" s="1434"/>
      <c r="SER12" s="1434"/>
      <c r="SES12" s="1434"/>
      <c r="SET12" s="1434"/>
      <c r="SEU12" s="1434"/>
      <c r="SEV12" s="1434"/>
      <c r="SEW12" s="1434"/>
      <c r="SEX12" s="1434"/>
      <c r="SEY12" s="1434"/>
      <c r="SEZ12" s="1434"/>
      <c r="SFA12" s="1434"/>
      <c r="SFB12" s="1434"/>
      <c r="SFC12" s="1434"/>
      <c r="SFD12" s="1434"/>
      <c r="SFE12" s="1434"/>
      <c r="SFF12" s="1434"/>
      <c r="SFG12" s="1434"/>
      <c r="SFH12" s="1434"/>
      <c r="SFI12" s="1434"/>
      <c r="SFJ12" s="1434"/>
      <c r="SFK12" s="1434"/>
      <c r="SFL12" s="1434"/>
      <c r="SFM12" s="1434"/>
      <c r="SFN12" s="1434"/>
      <c r="SFO12" s="1434"/>
      <c r="SFP12" s="1434"/>
      <c r="SFQ12" s="1434"/>
      <c r="SFR12" s="1434"/>
      <c r="SFS12" s="1434"/>
      <c r="SFT12" s="1434"/>
      <c r="SFU12" s="1434"/>
      <c r="SFV12" s="1434"/>
      <c r="SFW12" s="1434"/>
      <c r="SFX12" s="1434"/>
      <c r="SFY12" s="1434"/>
      <c r="SFZ12" s="1434"/>
      <c r="SGA12" s="1434"/>
      <c r="SGB12" s="1434"/>
      <c r="SGC12" s="1434"/>
      <c r="SGD12" s="1434"/>
      <c r="SGE12" s="1434"/>
      <c r="SGF12" s="1434"/>
      <c r="SGG12" s="1434"/>
      <c r="SGH12" s="1434"/>
      <c r="SGI12" s="1434"/>
      <c r="SGJ12" s="1434"/>
      <c r="SGK12" s="1434"/>
      <c r="SGL12" s="1434"/>
      <c r="SGM12" s="1434"/>
      <c r="SGN12" s="1434"/>
      <c r="SGO12" s="1434"/>
      <c r="SGP12" s="1434"/>
      <c r="SGQ12" s="1434"/>
      <c r="SGR12" s="1434"/>
      <c r="SGS12" s="1434"/>
      <c r="SGT12" s="1434"/>
      <c r="SGU12" s="1434"/>
      <c r="SGV12" s="1434"/>
      <c r="SGW12" s="1434"/>
      <c r="SGX12" s="1434"/>
      <c r="SGY12" s="1434"/>
      <c r="SGZ12" s="1434"/>
      <c r="SHA12" s="1434"/>
      <c r="SHB12" s="1434"/>
      <c r="SHC12" s="1434"/>
      <c r="SHD12" s="1434"/>
      <c r="SHE12" s="1434"/>
      <c r="SHF12" s="1434"/>
      <c r="SHG12" s="1434"/>
      <c r="SHH12" s="1434"/>
      <c r="SHI12" s="1434"/>
      <c r="SHJ12" s="1434"/>
      <c r="SHK12" s="1434"/>
      <c r="SHL12" s="1434"/>
      <c r="SHM12" s="1434"/>
      <c r="SHN12" s="1434"/>
      <c r="SHO12" s="1434"/>
      <c r="SHP12" s="1434"/>
      <c r="SHQ12" s="1434"/>
      <c r="SHR12" s="1434"/>
      <c r="SHS12" s="1434"/>
      <c r="SHT12" s="1434"/>
      <c r="SHU12" s="1434"/>
      <c r="SHV12" s="1434"/>
      <c r="SHW12" s="1434"/>
      <c r="SHX12" s="1434"/>
      <c r="SHY12" s="1434"/>
      <c r="SHZ12" s="1434"/>
      <c r="SIA12" s="1434"/>
      <c r="SIB12" s="1434"/>
      <c r="SIC12" s="1434"/>
      <c r="SID12" s="1434"/>
      <c r="SIE12" s="1434"/>
      <c r="SIF12" s="1434"/>
      <c r="SIG12" s="1434"/>
      <c r="SIH12" s="1434"/>
      <c r="SII12" s="1434"/>
      <c r="SIJ12" s="1434"/>
      <c r="SIK12" s="1434"/>
      <c r="SIL12" s="1434"/>
      <c r="SIM12" s="1434"/>
      <c r="SIN12" s="1434"/>
      <c r="SIO12" s="1434"/>
      <c r="SIP12" s="1434"/>
      <c r="SIQ12" s="1434"/>
      <c r="SIR12" s="1434"/>
      <c r="SIS12" s="1434"/>
      <c r="SIT12" s="1434"/>
      <c r="SIU12" s="1434"/>
      <c r="SIV12" s="1434"/>
      <c r="SIW12" s="1434"/>
      <c r="SIX12" s="1434"/>
      <c r="SIY12" s="1434"/>
      <c r="SIZ12" s="1434"/>
      <c r="SJA12" s="1434"/>
      <c r="SJB12" s="1434"/>
      <c r="SJC12" s="1434"/>
      <c r="SJD12" s="1434"/>
      <c r="SJE12" s="1434"/>
      <c r="SJF12" s="1434"/>
      <c r="SJG12" s="1434"/>
      <c r="SJH12" s="1434"/>
      <c r="SJI12" s="1434"/>
      <c r="SJJ12" s="1434"/>
      <c r="SJK12" s="1434"/>
      <c r="SJL12" s="1434"/>
      <c r="SJM12" s="1434"/>
      <c r="SJN12" s="1434"/>
      <c r="SJO12" s="1434"/>
      <c r="SJP12" s="1434"/>
      <c r="SJQ12" s="1434"/>
      <c r="SJR12" s="1434"/>
      <c r="SJS12" s="1434"/>
      <c r="SJT12" s="1434"/>
      <c r="SJU12" s="1434"/>
      <c r="SJV12" s="1434"/>
      <c r="SJW12" s="1434"/>
      <c r="SJX12" s="1434"/>
      <c r="SJY12" s="1434"/>
      <c r="SJZ12" s="1434"/>
      <c r="SKA12" s="1434"/>
      <c r="SKB12" s="1434"/>
      <c r="SKC12" s="1434"/>
      <c r="SKD12" s="1434"/>
      <c r="SKE12" s="1434"/>
      <c r="SKF12" s="1434"/>
      <c r="SKG12" s="1434"/>
      <c r="SKH12" s="1434"/>
      <c r="SKI12" s="1434"/>
      <c r="SKJ12" s="1434"/>
      <c r="SKK12" s="1434"/>
      <c r="SKL12" s="1434"/>
      <c r="SKM12" s="1434"/>
      <c r="SKN12" s="1434"/>
      <c r="SKO12" s="1434"/>
      <c r="SKP12" s="1434"/>
      <c r="SKQ12" s="1434"/>
      <c r="SKR12" s="1434"/>
      <c r="SKS12" s="1434"/>
      <c r="SKT12" s="1434"/>
      <c r="SKU12" s="1434"/>
      <c r="SKV12" s="1434"/>
      <c r="SKW12" s="1434"/>
      <c r="SKX12" s="1434"/>
      <c r="SKY12" s="1434"/>
      <c r="SKZ12" s="1434"/>
      <c r="SLA12" s="1434"/>
      <c r="SLB12" s="1434"/>
      <c r="SLC12" s="1434"/>
      <c r="SLD12" s="1434"/>
      <c r="SLE12" s="1434"/>
      <c r="SLF12" s="1434"/>
      <c r="SLG12" s="1434"/>
      <c r="SLH12" s="1434"/>
      <c r="SLI12" s="1434"/>
      <c r="SLJ12" s="1434"/>
      <c r="SLK12" s="1434"/>
      <c r="SLL12" s="1434"/>
      <c r="SLM12" s="1434"/>
      <c r="SLN12" s="1434"/>
      <c r="SLO12" s="1434"/>
      <c r="SLP12" s="1434"/>
      <c r="SLQ12" s="1434"/>
      <c r="SLR12" s="1434"/>
      <c r="SLS12" s="1434"/>
      <c r="SLT12" s="1434"/>
      <c r="SLU12" s="1434"/>
      <c r="SLV12" s="1434"/>
      <c r="SLW12" s="1434"/>
      <c r="SLX12" s="1434"/>
      <c r="SLY12" s="1434"/>
      <c r="SLZ12" s="1434"/>
      <c r="SMA12" s="1434"/>
      <c r="SMB12" s="1434"/>
      <c r="SMC12" s="1434"/>
      <c r="SMD12" s="1434"/>
      <c r="SME12" s="1434"/>
      <c r="SMF12" s="1434"/>
      <c r="SMG12" s="1434"/>
      <c r="SMH12" s="1434"/>
      <c r="SMI12" s="1434"/>
      <c r="SMJ12" s="1434"/>
      <c r="SMK12" s="1434"/>
      <c r="SML12" s="1434"/>
      <c r="SMM12" s="1434"/>
      <c r="SMN12" s="1434"/>
      <c r="SMO12" s="1434"/>
      <c r="SMP12" s="1434"/>
      <c r="SMQ12" s="1434"/>
      <c r="SMR12" s="1434"/>
      <c r="SMS12" s="1434"/>
      <c r="SMT12" s="1434"/>
      <c r="SMU12" s="1434"/>
      <c r="SMV12" s="1434"/>
      <c r="SMW12" s="1434"/>
      <c r="SMX12" s="1434"/>
      <c r="SMY12" s="1434"/>
      <c r="SMZ12" s="1434"/>
      <c r="SNA12" s="1434"/>
      <c r="SNB12" s="1434"/>
      <c r="SNC12" s="1434"/>
      <c r="SND12" s="1434"/>
      <c r="SNE12" s="1434"/>
      <c r="SNF12" s="1434"/>
      <c r="SNG12" s="1434"/>
      <c r="SNH12" s="1434"/>
      <c r="SNI12" s="1434"/>
      <c r="SNJ12" s="1434"/>
      <c r="SNK12" s="1434"/>
      <c r="SNL12" s="1434"/>
      <c r="SNM12" s="1434"/>
      <c r="SNN12" s="1434"/>
      <c r="SNO12" s="1434"/>
      <c r="SNP12" s="1434"/>
      <c r="SNQ12" s="1434"/>
      <c r="SNR12" s="1434"/>
      <c r="SNS12" s="1434"/>
      <c r="SNT12" s="1434"/>
      <c r="SNU12" s="1434"/>
      <c r="SNV12" s="1434"/>
      <c r="SNW12" s="1434"/>
      <c r="SNX12" s="1434"/>
      <c r="SNY12" s="1434"/>
      <c r="SNZ12" s="1434"/>
      <c r="SOA12" s="1434"/>
      <c r="SOB12" s="1434"/>
      <c r="SOC12" s="1434"/>
      <c r="SOD12" s="1434"/>
      <c r="SOE12" s="1434"/>
      <c r="SOF12" s="1434"/>
      <c r="SOG12" s="1434"/>
      <c r="SOH12" s="1434"/>
      <c r="SOI12" s="1434"/>
      <c r="SOJ12" s="1434"/>
      <c r="SOK12" s="1434"/>
      <c r="SOL12" s="1434"/>
      <c r="SOM12" s="1434"/>
      <c r="SON12" s="1434"/>
      <c r="SOO12" s="1434"/>
      <c r="SOP12" s="1434"/>
      <c r="SOQ12" s="1434"/>
      <c r="SOR12" s="1434"/>
      <c r="SOS12" s="1434"/>
      <c r="SOT12" s="1434"/>
      <c r="SOU12" s="1434"/>
      <c r="SOV12" s="1434"/>
      <c r="SOW12" s="1434"/>
      <c r="SOX12" s="1434"/>
      <c r="SOY12" s="1434"/>
      <c r="SOZ12" s="1434"/>
      <c r="SPA12" s="1434"/>
      <c r="SPB12" s="1434"/>
      <c r="SPC12" s="1434"/>
      <c r="SPD12" s="1434"/>
      <c r="SPE12" s="1434"/>
      <c r="SPF12" s="1434"/>
      <c r="SPG12" s="1434"/>
      <c r="SPH12" s="1434"/>
      <c r="SPI12" s="1434"/>
      <c r="SPJ12" s="1434"/>
      <c r="SPK12" s="1434"/>
      <c r="SPL12" s="1434"/>
      <c r="SPM12" s="1434"/>
      <c r="SPN12" s="1434"/>
      <c r="SPO12" s="1434"/>
      <c r="SPP12" s="1434"/>
      <c r="SPQ12" s="1434"/>
      <c r="SPR12" s="1434"/>
      <c r="SPS12" s="1434"/>
      <c r="SPT12" s="1434"/>
      <c r="SPU12" s="1434"/>
      <c r="SPV12" s="1434"/>
      <c r="SPW12" s="1434"/>
      <c r="SPX12" s="1434"/>
      <c r="SPY12" s="1434"/>
      <c r="SPZ12" s="1434"/>
      <c r="SQA12" s="1434"/>
      <c r="SQB12" s="1434"/>
      <c r="SQC12" s="1434"/>
      <c r="SQD12" s="1434"/>
      <c r="SQE12" s="1434"/>
      <c r="SQF12" s="1434"/>
      <c r="SQG12" s="1434"/>
      <c r="SQH12" s="1434"/>
      <c r="SQI12" s="1434"/>
      <c r="SQJ12" s="1434"/>
      <c r="SQK12" s="1434"/>
      <c r="SQL12" s="1434"/>
      <c r="SQM12" s="1434"/>
      <c r="SQN12" s="1434"/>
      <c r="SQO12" s="1434"/>
      <c r="SQP12" s="1434"/>
      <c r="SQQ12" s="1434"/>
      <c r="SQR12" s="1434"/>
      <c r="SQS12" s="1434"/>
      <c r="SQT12" s="1434"/>
      <c r="SQU12" s="1434"/>
      <c r="SQV12" s="1434"/>
      <c r="SQW12" s="1434"/>
      <c r="SQX12" s="1434"/>
      <c r="SQY12" s="1434"/>
      <c r="SQZ12" s="1434"/>
      <c r="SRA12" s="1434"/>
      <c r="SRB12" s="1434"/>
      <c r="SRC12" s="1434"/>
      <c r="SRD12" s="1434"/>
      <c r="SRE12" s="1434"/>
      <c r="SRF12" s="1434"/>
      <c r="SRG12" s="1434"/>
      <c r="SRH12" s="1434"/>
      <c r="SRI12" s="1434"/>
      <c r="SRJ12" s="1434"/>
      <c r="SRK12" s="1434"/>
      <c r="SRL12" s="1434"/>
      <c r="SRM12" s="1434"/>
      <c r="SRN12" s="1434"/>
      <c r="SRO12" s="1434"/>
      <c r="SRP12" s="1434"/>
      <c r="SRQ12" s="1434"/>
      <c r="SRR12" s="1434"/>
      <c r="SRS12" s="1434"/>
      <c r="SRT12" s="1434"/>
      <c r="SRU12" s="1434"/>
      <c r="SRV12" s="1434"/>
      <c r="SRW12" s="1434"/>
      <c r="SRX12" s="1434"/>
      <c r="SRY12" s="1434"/>
      <c r="SRZ12" s="1434"/>
      <c r="SSA12" s="1434"/>
      <c r="SSB12" s="1434"/>
      <c r="SSC12" s="1434"/>
      <c r="SSD12" s="1434"/>
      <c r="SSE12" s="1434"/>
      <c r="SSF12" s="1434"/>
      <c r="SSG12" s="1434"/>
      <c r="SSH12" s="1434"/>
      <c r="SSI12" s="1434"/>
      <c r="SSJ12" s="1434"/>
      <c r="SSK12" s="1434"/>
      <c r="SSL12" s="1434"/>
      <c r="SSM12" s="1434"/>
      <c r="SSN12" s="1434"/>
      <c r="SSO12" s="1434"/>
      <c r="SSP12" s="1434"/>
      <c r="SSQ12" s="1434"/>
      <c r="SSR12" s="1434"/>
      <c r="SSS12" s="1434"/>
      <c r="SST12" s="1434"/>
      <c r="SSU12" s="1434"/>
      <c r="SSV12" s="1434"/>
      <c r="SSW12" s="1434"/>
      <c r="SSX12" s="1434"/>
      <c r="SSY12" s="1434"/>
      <c r="SSZ12" s="1434"/>
      <c r="STA12" s="1434"/>
      <c r="STB12" s="1434"/>
      <c r="STC12" s="1434"/>
      <c r="STD12" s="1434"/>
      <c r="STE12" s="1434"/>
      <c r="STF12" s="1434"/>
      <c r="STG12" s="1434"/>
      <c r="STH12" s="1434"/>
      <c r="STI12" s="1434"/>
      <c r="STJ12" s="1434"/>
      <c r="STK12" s="1434"/>
      <c r="STL12" s="1434"/>
      <c r="STM12" s="1434"/>
      <c r="STN12" s="1434"/>
      <c r="STO12" s="1434"/>
      <c r="STP12" s="1434"/>
      <c r="STQ12" s="1434"/>
      <c r="STR12" s="1434"/>
      <c r="STS12" s="1434"/>
      <c r="STT12" s="1434"/>
      <c r="STU12" s="1434"/>
      <c r="STV12" s="1434"/>
      <c r="STW12" s="1434"/>
      <c r="STX12" s="1434"/>
      <c r="STY12" s="1434"/>
      <c r="STZ12" s="1434"/>
      <c r="SUA12" s="1434"/>
      <c r="SUB12" s="1434"/>
      <c r="SUC12" s="1434"/>
      <c r="SUD12" s="1434"/>
      <c r="SUE12" s="1434"/>
      <c r="SUF12" s="1434"/>
      <c r="SUG12" s="1434"/>
      <c r="SUH12" s="1434"/>
      <c r="SUI12" s="1434"/>
      <c r="SUJ12" s="1434"/>
      <c r="SUK12" s="1434"/>
      <c r="SUL12" s="1434"/>
      <c r="SUM12" s="1434"/>
      <c r="SUN12" s="1434"/>
      <c r="SUO12" s="1434"/>
      <c r="SUP12" s="1434"/>
      <c r="SUQ12" s="1434"/>
      <c r="SUR12" s="1434"/>
      <c r="SUS12" s="1434"/>
      <c r="SUT12" s="1434"/>
      <c r="SUU12" s="1434"/>
      <c r="SUV12" s="1434"/>
      <c r="SUW12" s="1434"/>
      <c r="SUX12" s="1434"/>
      <c r="SUY12" s="1434"/>
      <c r="SUZ12" s="1434"/>
      <c r="SVA12" s="1434"/>
      <c r="SVB12" s="1434"/>
      <c r="SVC12" s="1434"/>
      <c r="SVD12" s="1434"/>
      <c r="SVE12" s="1434"/>
      <c r="SVF12" s="1434"/>
      <c r="SVG12" s="1434"/>
      <c r="SVH12" s="1434"/>
      <c r="SVI12" s="1434"/>
      <c r="SVJ12" s="1434"/>
      <c r="SVK12" s="1434"/>
      <c r="SVL12" s="1434"/>
      <c r="SVM12" s="1434"/>
      <c r="SVN12" s="1434"/>
      <c r="SVO12" s="1434"/>
      <c r="SVP12" s="1434"/>
      <c r="SVQ12" s="1434"/>
      <c r="SVR12" s="1434"/>
      <c r="SVS12" s="1434"/>
      <c r="SVT12" s="1434"/>
      <c r="SVU12" s="1434"/>
      <c r="SVV12" s="1434"/>
      <c r="SVW12" s="1434"/>
      <c r="SVX12" s="1434"/>
      <c r="SVY12" s="1434"/>
      <c r="SVZ12" s="1434"/>
      <c r="SWA12" s="1434"/>
      <c r="SWB12" s="1434"/>
      <c r="SWC12" s="1434"/>
      <c r="SWD12" s="1434"/>
      <c r="SWE12" s="1434"/>
      <c r="SWF12" s="1434"/>
      <c r="SWG12" s="1434"/>
      <c r="SWH12" s="1434"/>
      <c r="SWI12" s="1434"/>
      <c r="SWJ12" s="1434"/>
      <c r="SWK12" s="1434"/>
      <c r="SWL12" s="1434"/>
      <c r="SWM12" s="1434"/>
      <c r="SWN12" s="1434"/>
      <c r="SWO12" s="1434"/>
      <c r="SWP12" s="1434"/>
      <c r="SWQ12" s="1434"/>
      <c r="SWR12" s="1434"/>
      <c r="SWS12" s="1434"/>
      <c r="SWT12" s="1434"/>
      <c r="SWU12" s="1434"/>
      <c r="SWV12" s="1434"/>
      <c r="SWW12" s="1434"/>
      <c r="SWX12" s="1434"/>
      <c r="SWY12" s="1434"/>
      <c r="SWZ12" s="1434"/>
      <c r="SXA12" s="1434"/>
      <c r="SXB12" s="1434"/>
      <c r="SXC12" s="1434"/>
      <c r="SXD12" s="1434"/>
      <c r="SXE12" s="1434"/>
      <c r="SXF12" s="1434"/>
      <c r="SXG12" s="1434"/>
      <c r="SXH12" s="1434"/>
      <c r="SXI12" s="1434"/>
      <c r="SXJ12" s="1434"/>
      <c r="SXK12" s="1434"/>
      <c r="SXL12" s="1434"/>
      <c r="SXM12" s="1434"/>
      <c r="SXN12" s="1434"/>
      <c r="SXO12" s="1434"/>
      <c r="SXP12" s="1434"/>
      <c r="SXQ12" s="1434"/>
      <c r="SXR12" s="1434"/>
      <c r="SXS12" s="1434"/>
      <c r="SXT12" s="1434"/>
      <c r="SXU12" s="1434"/>
      <c r="SXV12" s="1434"/>
      <c r="SXW12" s="1434"/>
      <c r="SXX12" s="1434"/>
      <c r="SXY12" s="1434"/>
      <c r="SXZ12" s="1434"/>
      <c r="SYA12" s="1434"/>
      <c r="SYB12" s="1434"/>
      <c r="SYC12" s="1434"/>
      <c r="SYD12" s="1434"/>
      <c r="SYE12" s="1434"/>
      <c r="SYF12" s="1434"/>
      <c r="SYG12" s="1434"/>
      <c r="SYH12" s="1434"/>
      <c r="SYI12" s="1434"/>
      <c r="SYJ12" s="1434"/>
      <c r="SYK12" s="1434"/>
      <c r="SYL12" s="1434"/>
      <c r="SYM12" s="1434"/>
      <c r="SYN12" s="1434"/>
      <c r="SYO12" s="1434"/>
      <c r="SYP12" s="1434"/>
      <c r="SYQ12" s="1434"/>
      <c r="SYR12" s="1434"/>
      <c r="SYS12" s="1434"/>
      <c r="SYT12" s="1434"/>
      <c r="SYU12" s="1434"/>
      <c r="SYV12" s="1434"/>
      <c r="SYW12" s="1434"/>
      <c r="SYX12" s="1434"/>
      <c r="SYY12" s="1434"/>
      <c r="SYZ12" s="1434"/>
      <c r="SZA12" s="1434"/>
      <c r="SZB12" s="1434"/>
      <c r="SZC12" s="1434"/>
      <c r="SZD12" s="1434"/>
      <c r="SZE12" s="1434"/>
      <c r="SZF12" s="1434"/>
      <c r="SZG12" s="1434"/>
      <c r="SZH12" s="1434"/>
      <c r="SZI12" s="1434"/>
      <c r="SZJ12" s="1434"/>
      <c r="SZK12" s="1434"/>
      <c r="SZL12" s="1434"/>
      <c r="SZM12" s="1434"/>
      <c r="SZN12" s="1434"/>
      <c r="SZO12" s="1434"/>
      <c r="SZP12" s="1434"/>
      <c r="SZQ12" s="1434"/>
      <c r="SZR12" s="1434"/>
      <c r="SZS12" s="1434"/>
      <c r="SZT12" s="1434"/>
      <c r="SZU12" s="1434"/>
      <c r="SZV12" s="1434"/>
      <c r="SZW12" s="1434"/>
      <c r="SZX12" s="1434"/>
      <c r="SZY12" s="1434"/>
      <c r="SZZ12" s="1434"/>
      <c r="TAA12" s="1434"/>
      <c r="TAB12" s="1434"/>
      <c r="TAC12" s="1434"/>
      <c r="TAD12" s="1434"/>
      <c r="TAE12" s="1434"/>
      <c r="TAF12" s="1434"/>
      <c r="TAG12" s="1434"/>
      <c r="TAH12" s="1434"/>
      <c r="TAI12" s="1434"/>
      <c r="TAJ12" s="1434"/>
      <c r="TAK12" s="1434"/>
      <c r="TAL12" s="1434"/>
      <c r="TAM12" s="1434"/>
      <c r="TAN12" s="1434"/>
      <c r="TAO12" s="1434"/>
      <c r="TAP12" s="1434"/>
      <c r="TAQ12" s="1434"/>
      <c r="TAR12" s="1434"/>
      <c r="TAS12" s="1434"/>
      <c r="TAT12" s="1434"/>
      <c r="TAU12" s="1434"/>
      <c r="TAV12" s="1434"/>
      <c r="TAW12" s="1434"/>
      <c r="TAX12" s="1434"/>
      <c r="TAY12" s="1434"/>
      <c r="TAZ12" s="1434"/>
      <c r="TBA12" s="1434"/>
      <c r="TBB12" s="1434"/>
      <c r="TBC12" s="1434"/>
      <c r="TBD12" s="1434"/>
      <c r="TBE12" s="1434"/>
      <c r="TBF12" s="1434"/>
      <c r="TBG12" s="1434"/>
      <c r="TBH12" s="1434"/>
      <c r="TBI12" s="1434"/>
      <c r="TBJ12" s="1434"/>
      <c r="TBK12" s="1434"/>
      <c r="TBL12" s="1434"/>
      <c r="TBM12" s="1434"/>
      <c r="TBN12" s="1434"/>
      <c r="TBO12" s="1434"/>
      <c r="TBP12" s="1434"/>
      <c r="TBQ12" s="1434"/>
      <c r="TBR12" s="1434"/>
      <c r="TBS12" s="1434"/>
      <c r="TBT12" s="1434"/>
      <c r="TBU12" s="1434"/>
      <c r="TBV12" s="1434"/>
      <c r="TBW12" s="1434"/>
      <c r="TBX12" s="1434"/>
      <c r="TBY12" s="1434"/>
      <c r="TBZ12" s="1434"/>
      <c r="TCA12" s="1434"/>
      <c r="TCB12" s="1434"/>
      <c r="TCC12" s="1434"/>
      <c r="TCD12" s="1434"/>
      <c r="TCE12" s="1434"/>
      <c r="TCF12" s="1434"/>
      <c r="TCG12" s="1434"/>
      <c r="TCH12" s="1434"/>
      <c r="TCI12" s="1434"/>
      <c r="TCJ12" s="1434"/>
      <c r="TCK12" s="1434"/>
      <c r="TCL12" s="1434"/>
      <c r="TCM12" s="1434"/>
      <c r="TCN12" s="1434"/>
      <c r="TCO12" s="1434"/>
      <c r="TCP12" s="1434"/>
      <c r="TCQ12" s="1434"/>
      <c r="TCR12" s="1434"/>
      <c r="TCS12" s="1434"/>
      <c r="TCT12" s="1434"/>
      <c r="TCU12" s="1434"/>
      <c r="TCV12" s="1434"/>
      <c r="TCW12" s="1434"/>
      <c r="TCX12" s="1434"/>
      <c r="TCY12" s="1434"/>
      <c r="TCZ12" s="1434"/>
      <c r="TDA12" s="1434"/>
      <c r="TDB12" s="1434"/>
      <c r="TDC12" s="1434"/>
      <c r="TDD12" s="1434"/>
      <c r="TDE12" s="1434"/>
      <c r="TDF12" s="1434"/>
      <c r="TDG12" s="1434"/>
      <c r="TDH12" s="1434"/>
      <c r="TDI12" s="1434"/>
      <c r="TDJ12" s="1434"/>
      <c r="TDK12" s="1434"/>
      <c r="TDL12" s="1434"/>
      <c r="TDM12" s="1434"/>
      <c r="TDN12" s="1434"/>
      <c r="TDO12" s="1434"/>
      <c r="TDP12" s="1434"/>
      <c r="TDQ12" s="1434"/>
      <c r="TDR12" s="1434"/>
      <c r="TDS12" s="1434"/>
      <c r="TDT12" s="1434"/>
      <c r="TDU12" s="1434"/>
      <c r="TDV12" s="1434"/>
      <c r="TDW12" s="1434"/>
      <c r="TDX12" s="1434"/>
      <c r="TDY12" s="1434"/>
      <c r="TDZ12" s="1434"/>
      <c r="TEA12" s="1434"/>
      <c r="TEB12" s="1434"/>
      <c r="TEC12" s="1434"/>
      <c r="TED12" s="1434"/>
      <c r="TEE12" s="1434"/>
      <c r="TEF12" s="1434"/>
      <c r="TEG12" s="1434"/>
      <c r="TEH12" s="1434"/>
      <c r="TEI12" s="1434"/>
      <c r="TEJ12" s="1434"/>
      <c r="TEK12" s="1434"/>
      <c r="TEL12" s="1434"/>
      <c r="TEM12" s="1434"/>
      <c r="TEN12" s="1434"/>
      <c r="TEO12" s="1434"/>
      <c r="TEP12" s="1434"/>
      <c r="TEQ12" s="1434"/>
      <c r="TER12" s="1434"/>
      <c r="TES12" s="1434"/>
      <c r="TET12" s="1434"/>
      <c r="TEU12" s="1434"/>
      <c r="TEV12" s="1434"/>
      <c r="TEW12" s="1434"/>
      <c r="TEX12" s="1434"/>
      <c r="TEY12" s="1434"/>
      <c r="TEZ12" s="1434"/>
      <c r="TFA12" s="1434"/>
      <c r="TFB12" s="1434"/>
      <c r="TFC12" s="1434"/>
      <c r="TFD12" s="1434"/>
      <c r="TFE12" s="1434"/>
      <c r="TFF12" s="1434"/>
      <c r="TFG12" s="1434"/>
      <c r="TFH12" s="1434"/>
      <c r="TFI12" s="1434"/>
      <c r="TFJ12" s="1434"/>
      <c r="TFK12" s="1434"/>
      <c r="TFL12" s="1434"/>
      <c r="TFM12" s="1434"/>
      <c r="TFN12" s="1434"/>
      <c r="TFO12" s="1434"/>
      <c r="TFP12" s="1434"/>
      <c r="TFQ12" s="1434"/>
      <c r="TFR12" s="1434"/>
      <c r="TFS12" s="1434"/>
      <c r="TFT12" s="1434"/>
      <c r="TFU12" s="1434"/>
      <c r="TFV12" s="1434"/>
      <c r="TFW12" s="1434"/>
      <c r="TFX12" s="1434"/>
      <c r="TFY12" s="1434"/>
      <c r="TFZ12" s="1434"/>
      <c r="TGA12" s="1434"/>
      <c r="TGB12" s="1434"/>
      <c r="TGC12" s="1434"/>
      <c r="TGD12" s="1434"/>
      <c r="TGE12" s="1434"/>
      <c r="TGF12" s="1434"/>
      <c r="TGG12" s="1434"/>
      <c r="TGH12" s="1434"/>
      <c r="TGI12" s="1434"/>
      <c r="TGJ12" s="1434"/>
      <c r="TGK12" s="1434"/>
      <c r="TGL12" s="1434"/>
      <c r="TGM12" s="1434"/>
      <c r="TGN12" s="1434"/>
      <c r="TGO12" s="1434"/>
      <c r="TGP12" s="1434"/>
      <c r="TGQ12" s="1434"/>
      <c r="TGR12" s="1434"/>
      <c r="TGS12" s="1434"/>
      <c r="TGT12" s="1434"/>
      <c r="TGU12" s="1434"/>
      <c r="TGV12" s="1434"/>
      <c r="TGW12" s="1434"/>
      <c r="TGX12" s="1434"/>
      <c r="TGY12" s="1434"/>
      <c r="TGZ12" s="1434"/>
      <c r="THA12" s="1434"/>
      <c r="THB12" s="1434"/>
      <c r="THC12" s="1434"/>
      <c r="THD12" s="1434"/>
      <c r="THE12" s="1434"/>
      <c r="THF12" s="1434"/>
      <c r="THG12" s="1434"/>
      <c r="THH12" s="1434"/>
      <c r="THI12" s="1434"/>
      <c r="THJ12" s="1434"/>
      <c r="THK12" s="1434"/>
      <c r="THL12" s="1434"/>
      <c r="THM12" s="1434"/>
      <c r="THN12" s="1434"/>
      <c r="THO12" s="1434"/>
      <c r="THP12" s="1434"/>
      <c r="THQ12" s="1434"/>
      <c r="THR12" s="1434"/>
      <c r="THS12" s="1434"/>
      <c r="THT12" s="1434"/>
      <c r="THU12" s="1434"/>
      <c r="THV12" s="1434"/>
      <c r="THW12" s="1434"/>
      <c r="THX12" s="1434"/>
      <c r="THY12" s="1434"/>
      <c r="THZ12" s="1434"/>
      <c r="TIA12" s="1434"/>
      <c r="TIB12" s="1434"/>
      <c r="TIC12" s="1434"/>
      <c r="TID12" s="1434"/>
      <c r="TIE12" s="1434"/>
      <c r="TIF12" s="1434"/>
      <c r="TIG12" s="1434"/>
      <c r="TIH12" s="1434"/>
      <c r="TII12" s="1434"/>
      <c r="TIJ12" s="1434"/>
      <c r="TIK12" s="1434"/>
      <c r="TIL12" s="1434"/>
      <c r="TIM12" s="1434"/>
      <c r="TIN12" s="1434"/>
      <c r="TIO12" s="1434"/>
      <c r="TIP12" s="1434"/>
      <c r="TIQ12" s="1434"/>
      <c r="TIR12" s="1434"/>
      <c r="TIS12" s="1434"/>
      <c r="TIT12" s="1434"/>
      <c r="TIU12" s="1434"/>
      <c r="TIV12" s="1434"/>
      <c r="TIW12" s="1434"/>
      <c r="TIX12" s="1434"/>
      <c r="TIY12" s="1434"/>
      <c r="TIZ12" s="1434"/>
      <c r="TJA12" s="1434"/>
      <c r="TJB12" s="1434"/>
      <c r="TJC12" s="1434"/>
      <c r="TJD12" s="1434"/>
      <c r="TJE12" s="1434"/>
      <c r="TJF12" s="1434"/>
      <c r="TJG12" s="1434"/>
      <c r="TJH12" s="1434"/>
      <c r="TJI12" s="1434"/>
      <c r="TJJ12" s="1434"/>
      <c r="TJK12" s="1434"/>
      <c r="TJL12" s="1434"/>
      <c r="TJM12" s="1434"/>
      <c r="TJN12" s="1434"/>
      <c r="TJO12" s="1434"/>
      <c r="TJP12" s="1434"/>
      <c r="TJQ12" s="1434"/>
      <c r="TJR12" s="1434"/>
      <c r="TJS12" s="1434"/>
      <c r="TJT12" s="1434"/>
      <c r="TJU12" s="1434"/>
      <c r="TJV12" s="1434"/>
      <c r="TJW12" s="1434"/>
      <c r="TJX12" s="1434"/>
      <c r="TJY12" s="1434"/>
      <c r="TJZ12" s="1434"/>
      <c r="TKA12" s="1434"/>
      <c r="TKB12" s="1434"/>
      <c r="TKC12" s="1434"/>
      <c r="TKD12" s="1434"/>
      <c r="TKE12" s="1434"/>
      <c r="TKF12" s="1434"/>
      <c r="TKG12" s="1434"/>
      <c r="TKH12" s="1434"/>
      <c r="TKI12" s="1434"/>
      <c r="TKJ12" s="1434"/>
      <c r="TKK12" s="1434"/>
      <c r="TKL12" s="1434"/>
      <c r="TKM12" s="1434"/>
      <c r="TKN12" s="1434"/>
      <c r="TKO12" s="1434"/>
      <c r="TKP12" s="1434"/>
      <c r="TKQ12" s="1434"/>
      <c r="TKR12" s="1434"/>
      <c r="TKS12" s="1434"/>
      <c r="TKT12" s="1434"/>
      <c r="TKU12" s="1434"/>
      <c r="TKV12" s="1434"/>
      <c r="TKW12" s="1434"/>
      <c r="TKX12" s="1434"/>
      <c r="TKY12" s="1434"/>
      <c r="TKZ12" s="1434"/>
      <c r="TLA12" s="1434"/>
      <c r="TLB12" s="1434"/>
      <c r="TLC12" s="1434"/>
      <c r="TLD12" s="1434"/>
      <c r="TLE12" s="1434"/>
      <c r="TLF12" s="1434"/>
      <c r="TLG12" s="1434"/>
      <c r="TLH12" s="1434"/>
      <c r="TLI12" s="1434"/>
      <c r="TLJ12" s="1434"/>
      <c r="TLK12" s="1434"/>
      <c r="TLL12" s="1434"/>
      <c r="TLM12" s="1434"/>
      <c r="TLN12" s="1434"/>
      <c r="TLO12" s="1434"/>
      <c r="TLP12" s="1434"/>
      <c r="TLQ12" s="1434"/>
      <c r="TLR12" s="1434"/>
      <c r="TLS12" s="1434"/>
      <c r="TLT12" s="1434"/>
      <c r="TLU12" s="1434"/>
      <c r="TLV12" s="1434"/>
      <c r="TLW12" s="1434"/>
      <c r="TLX12" s="1434"/>
      <c r="TLY12" s="1434"/>
      <c r="TLZ12" s="1434"/>
      <c r="TMA12" s="1434"/>
      <c r="TMB12" s="1434"/>
      <c r="TMC12" s="1434"/>
      <c r="TMD12" s="1434"/>
      <c r="TME12" s="1434"/>
      <c r="TMF12" s="1434"/>
      <c r="TMG12" s="1434"/>
      <c r="TMH12" s="1434"/>
      <c r="TMI12" s="1434"/>
      <c r="TMJ12" s="1434"/>
      <c r="TMK12" s="1434"/>
      <c r="TML12" s="1434"/>
      <c r="TMM12" s="1434"/>
      <c r="TMN12" s="1434"/>
      <c r="TMO12" s="1434"/>
      <c r="TMP12" s="1434"/>
      <c r="TMQ12" s="1434"/>
      <c r="TMR12" s="1434"/>
      <c r="TMS12" s="1434"/>
      <c r="TMT12" s="1434"/>
      <c r="TMU12" s="1434"/>
      <c r="TMV12" s="1434"/>
      <c r="TMW12" s="1434"/>
      <c r="TMX12" s="1434"/>
      <c r="TMY12" s="1434"/>
      <c r="TMZ12" s="1434"/>
      <c r="TNA12" s="1434"/>
      <c r="TNB12" s="1434"/>
      <c r="TNC12" s="1434"/>
      <c r="TND12" s="1434"/>
      <c r="TNE12" s="1434"/>
      <c r="TNF12" s="1434"/>
      <c r="TNG12" s="1434"/>
      <c r="TNH12" s="1434"/>
      <c r="TNI12" s="1434"/>
      <c r="TNJ12" s="1434"/>
      <c r="TNK12" s="1434"/>
      <c r="TNL12" s="1434"/>
      <c r="TNM12" s="1434"/>
      <c r="TNN12" s="1434"/>
      <c r="TNO12" s="1434"/>
      <c r="TNP12" s="1434"/>
      <c r="TNQ12" s="1434"/>
      <c r="TNR12" s="1434"/>
      <c r="TNS12" s="1434"/>
      <c r="TNT12" s="1434"/>
      <c r="TNU12" s="1434"/>
      <c r="TNV12" s="1434"/>
      <c r="TNW12" s="1434"/>
      <c r="TNX12" s="1434"/>
      <c r="TNY12" s="1434"/>
      <c r="TNZ12" s="1434"/>
      <c r="TOA12" s="1434"/>
      <c r="TOB12" s="1434"/>
      <c r="TOC12" s="1434"/>
      <c r="TOD12" s="1434"/>
      <c r="TOE12" s="1434"/>
      <c r="TOF12" s="1434"/>
      <c r="TOG12" s="1434"/>
      <c r="TOH12" s="1434"/>
      <c r="TOI12" s="1434"/>
      <c r="TOJ12" s="1434"/>
      <c r="TOK12" s="1434"/>
      <c r="TOL12" s="1434"/>
      <c r="TOM12" s="1434"/>
      <c r="TON12" s="1434"/>
      <c r="TOO12" s="1434"/>
      <c r="TOP12" s="1434"/>
      <c r="TOQ12" s="1434"/>
      <c r="TOR12" s="1434"/>
      <c r="TOS12" s="1434"/>
      <c r="TOT12" s="1434"/>
      <c r="TOU12" s="1434"/>
      <c r="TOV12" s="1434"/>
      <c r="TOW12" s="1434"/>
      <c r="TOX12" s="1434"/>
      <c r="TOY12" s="1434"/>
      <c r="TOZ12" s="1434"/>
      <c r="TPA12" s="1434"/>
      <c r="TPB12" s="1434"/>
      <c r="TPC12" s="1434"/>
      <c r="TPD12" s="1434"/>
      <c r="TPE12" s="1434"/>
      <c r="TPF12" s="1434"/>
      <c r="TPG12" s="1434"/>
      <c r="TPH12" s="1434"/>
      <c r="TPI12" s="1434"/>
      <c r="TPJ12" s="1434"/>
      <c r="TPK12" s="1434"/>
      <c r="TPL12" s="1434"/>
      <c r="TPM12" s="1434"/>
      <c r="TPN12" s="1434"/>
      <c r="TPO12" s="1434"/>
      <c r="TPP12" s="1434"/>
      <c r="TPQ12" s="1434"/>
      <c r="TPR12" s="1434"/>
      <c r="TPS12" s="1434"/>
      <c r="TPT12" s="1434"/>
      <c r="TPU12" s="1434"/>
      <c r="TPV12" s="1434"/>
      <c r="TPW12" s="1434"/>
      <c r="TPX12" s="1434"/>
      <c r="TPY12" s="1434"/>
      <c r="TPZ12" s="1434"/>
      <c r="TQA12" s="1434"/>
      <c r="TQB12" s="1434"/>
      <c r="TQC12" s="1434"/>
      <c r="TQD12" s="1434"/>
      <c r="TQE12" s="1434"/>
      <c r="TQF12" s="1434"/>
      <c r="TQG12" s="1434"/>
      <c r="TQH12" s="1434"/>
      <c r="TQI12" s="1434"/>
      <c r="TQJ12" s="1434"/>
      <c r="TQK12" s="1434"/>
      <c r="TQL12" s="1434"/>
      <c r="TQM12" s="1434"/>
      <c r="TQN12" s="1434"/>
      <c r="TQO12" s="1434"/>
      <c r="TQP12" s="1434"/>
      <c r="TQQ12" s="1434"/>
      <c r="TQR12" s="1434"/>
      <c r="TQS12" s="1434"/>
      <c r="TQT12" s="1434"/>
      <c r="TQU12" s="1434"/>
      <c r="TQV12" s="1434"/>
      <c r="TQW12" s="1434"/>
      <c r="TQX12" s="1434"/>
      <c r="TQY12" s="1434"/>
      <c r="TQZ12" s="1434"/>
      <c r="TRA12" s="1434"/>
      <c r="TRB12" s="1434"/>
      <c r="TRC12" s="1434"/>
      <c r="TRD12" s="1434"/>
      <c r="TRE12" s="1434"/>
      <c r="TRF12" s="1434"/>
      <c r="TRG12" s="1434"/>
      <c r="TRH12" s="1434"/>
      <c r="TRI12" s="1434"/>
      <c r="TRJ12" s="1434"/>
      <c r="TRK12" s="1434"/>
      <c r="TRL12" s="1434"/>
      <c r="TRM12" s="1434"/>
      <c r="TRN12" s="1434"/>
      <c r="TRO12" s="1434"/>
      <c r="TRP12" s="1434"/>
      <c r="TRQ12" s="1434"/>
      <c r="TRR12" s="1434"/>
      <c r="TRS12" s="1434"/>
      <c r="TRT12" s="1434"/>
      <c r="TRU12" s="1434"/>
      <c r="TRV12" s="1434"/>
      <c r="TRW12" s="1434"/>
      <c r="TRX12" s="1434"/>
      <c r="TRY12" s="1434"/>
      <c r="TRZ12" s="1434"/>
      <c r="TSA12" s="1434"/>
      <c r="TSB12" s="1434"/>
      <c r="TSC12" s="1434"/>
      <c r="TSD12" s="1434"/>
      <c r="TSE12" s="1434"/>
      <c r="TSF12" s="1434"/>
      <c r="TSG12" s="1434"/>
      <c r="TSH12" s="1434"/>
      <c r="TSI12" s="1434"/>
      <c r="TSJ12" s="1434"/>
      <c r="TSK12" s="1434"/>
      <c r="TSL12" s="1434"/>
      <c r="TSM12" s="1434"/>
      <c r="TSN12" s="1434"/>
      <c r="TSO12" s="1434"/>
      <c r="TSP12" s="1434"/>
      <c r="TSQ12" s="1434"/>
      <c r="TSR12" s="1434"/>
      <c r="TSS12" s="1434"/>
      <c r="TST12" s="1434"/>
      <c r="TSU12" s="1434"/>
      <c r="TSV12" s="1434"/>
      <c r="TSW12" s="1434"/>
      <c r="TSX12" s="1434"/>
      <c r="TSY12" s="1434"/>
      <c r="TSZ12" s="1434"/>
      <c r="TTA12" s="1434"/>
      <c r="TTB12" s="1434"/>
      <c r="TTC12" s="1434"/>
      <c r="TTD12" s="1434"/>
      <c r="TTE12" s="1434"/>
      <c r="TTF12" s="1434"/>
      <c r="TTG12" s="1434"/>
      <c r="TTH12" s="1434"/>
      <c r="TTI12" s="1434"/>
      <c r="TTJ12" s="1434"/>
      <c r="TTK12" s="1434"/>
      <c r="TTL12" s="1434"/>
      <c r="TTM12" s="1434"/>
      <c r="TTN12" s="1434"/>
      <c r="TTO12" s="1434"/>
      <c r="TTP12" s="1434"/>
      <c r="TTQ12" s="1434"/>
      <c r="TTR12" s="1434"/>
      <c r="TTS12" s="1434"/>
      <c r="TTT12" s="1434"/>
      <c r="TTU12" s="1434"/>
      <c r="TTV12" s="1434"/>
      <c r="TTW12" s="1434"/>
      <c r="TTX12" s="1434"/>
      <c r="TTY12" s="1434"/>
      <c r="TTZ12" s="1434"/>
      <c r="TUA12" s="1434"/>
      <c r="TUB12" s="1434"/>
      <c r="TUC12" s="1434"/>
      <c r="TUD12" s="1434"/>
      <c r="TUE12" s="1434"/>
      <c r="TUF12" s="1434"/>
      <c r="TUG12" s="1434"/>
      <c r="TUH12" s="1434"/>
      <c r="TUI12" s="1434"/>
      <c r="TUJ12" s="1434"/>
      <c r="TUK12" s="1434"/>
      <c r="TUL12" s="1434"/>
      <c r="TUM12" s="1434"/>
      <c r="TUN12" s="1434"/>
      <c r="TUO12" s="1434"/>
      <c r="TUP12" s="1434"/>
      <c r="TUQ12" s="1434"/>
      <c r="TUR12" s="1434"/>
      <c r="TUS12" s="1434"/>
      <c r="TUT12" s="1434"/>
      <c r="TUU12" s="1434"/>
      <c r="TUV12" s="1434"/>
      <c r="TUW12" s="1434"/>
      <c r="TUX12" s="1434"/>
      <c r="TUY12" s="1434"/>
      <c r="TUZ12" s="1434"/>
      <c r="TVA12" s="1434"/>
      <c r="TVB12" s="1434"/>
      <c r="TVC12" s="1434"/>
      <c r="TVD12" s="1434"/>
      <c r="TVE12" s="1434"/>
      <c r="TVF12" s="1434"/>
      <c r="TVG12" s="1434"/>
      <c r="TVH12" s="1434"/>
      <c r="TVI12" s="1434"/>
      <c r="TVJ12" s="1434"/>
      <c r="TVK12" s="1434"/>
      <c r="TVL12" s="1434"/>
      <c r="TVM12" s="1434"/>
      <c r="TVN12" s="1434"/>
      <c r="TVO12" s="1434"/>
      <c r="TVP12" s="1434"/>
      <c r="TVQ12" s="1434"/>
      <c r="TVR12" s="1434"/>
      <c r="TVS12" s="1434"/>
      <c r="TVT12" s="1434"/>
      <c r="TVU12" s="1434"/>
      <c r="TVV12" s="1434"/>
      <c r="TVW12" s="1434"/>
      <c r="TVX12" s="1434"/>
      <c r="TVY12" s="1434"/>
      <c r="TVZ12" s="1434"/>
      <c r="TWA12" s="1434"/>
      <c r="TWB12" s="1434"/>
      <c r="TWC12" s="1434"/>
      <c r="TWD12" s="1434"/>
      <c r="TWE12" s="1434"/>
      <c r="TWF12" s="1434"/>
      <c r="TWG12" s="1434"/>
      <c r="TWH12" s="1434"/>
      <c r="TWI12" s="1434"/>
      <c r="TWJ12" s="1434"/>
      <c r="TWK12" s="1434"/>
      <c r="TWL12" s="1434"/>
      <c r="TWM12" s="1434"/>
      <c r="TWN12" s="1434"/>
      <c r="TWO12" s="1434"/>
      <c r="TWP12" s="1434"/>
      <c r="TWQ12" s="1434"/>
      <c r="TWR12" s="1434"/>
      <c r="TWS12" s="1434"/>
      <c r="TWT12" s="1434"/>
      <c r="TWU12" s="1434"/>
      <c r="TWV12" s="1434"/>
      <c r="TWW12" s="1434"/>
      <c r="TWX12" s="1434"/>
      <c r="TWY12" s="1434"/>
      <c r="TWZ12" s="1434"/>
      <c r="TXA12" s="1434"/>
      <c r="TXB12" s="1434"/>
      <c r="TXC12" s="1434"/>
      <c r="TXD12" s="1434"/>
      <c r="TXE12" s="1434"/>
      <c r="TXF12" s="1434"/>
      <c r="TXG12" s="1434"/>
      <c r="TXH12" s="1434"/>
      <c r="TXI12" s="1434"/>
      <c r="TXJ12" s="1434"/>
      <c r="TXK12" s="1434"/>
      <c r="TXL12" s="1434"/>
      <c r="TXM12" s="1434"/>
      <c r="TXN12" s="1434"/>
      <c r="TXO12" s="1434"/>
      <c r="TXP12" s="1434"/>
      <c r="TXQ12" s="1434"/>
      <c r="TXR12" s="1434"/>
      <c r="TXS12" s="1434"/>
      <c r="TXT12" s="1434"/>
      <c r="TXU12" s="1434"/>
      <c r="TXV12" s="1434"/>
      <c r="TXW12" s="1434"/>
      <c r="TXX12" s="1434"/>
      <c r="TXY12" s="1434"/>
      <c r="TXZ12" s="1434"/>
      <c r="TYA12" s="1434"/>
      <c r="TYB12" s="1434"/>
      <c r="TYC12" s="1434"/>
      <c r="TYD12" s="1434"/>
      <c r="TYE12" s="1434"/>
      <c r="TYF12" s="1434"/>
      <c r="TYG12" s="1434"/>
      <c r="TYH12" s="1434"/>
      <c r="TYI12" s="1434"/>
      <c r="TYJ12" s="1434"/>
      <c r="TYK12" s="1434"/>
      <c r="TYL12" s="1434"/>
      <c r="TYM12" s="1434"/>
      <c r="TYN12" s="1434"/>
      <c r="TYO12" s="1434"/>
      <c r="TYP12" s="1434"/>
      <c r="TYQ12" s="1434"/>
      <c r="TYR12" s="1434"/>
      <c r="TYS12" s="1434"/>
      <c r="TYT12" s="1434"/>
      <c r="TYU12" s="1434"/>
      <c r="TYV12" s="1434"/>
      <c r="TYW12" s="1434"/>
      <c r="TYX12" s="1434"/>
      <c r="TYY12" s="1434"/>
      <c r="TYZ12" s="1434"/>
      <c r="TZA12" s="1434"/>
      <c r="TZB12" s="1434"/>
      <c r="TZC12" s="1434"/>
      <c r="TZD12" s="1434"/>
      <c r="TZE12" s="1434"/>
      <c r="TZF12" s="1434"/>
      <c r="TZG12" s="1434"/>
      <c r="TZH12" s="1434"/>
      <c r="TZI12" s="1434"/>
      <c r="TZJ12" s="1434"/>
      <c r="TZK12" s="1434"/>
      <c r="TZL12" s="1434"/>
      <c r="TZM12" s="1434"/>
      <c r="TZN12" s="1434"/>
      <c r="TZO12" s="1434"/>
      <c r="TZP12" s="1434"/>
      <c r="TZQ12" s="1434"/>
      <c r="TZR12" s="1434"/>
      <c r="TZS12" s="1434"/>
      <c r="TZT12" s="1434"/>
      <c r="TZU12" s="1434"/>
      <c r="TZV12" s="1434"/>
      <c r="TZW12" s="1434"/>
      <c r="TZX12" s="1434"/>
      <c r="TZY12" s="1434"/>
      <c r="TZZ12" s="1434"/>
      <c r="UAA12" s="1434"/>
      <c r="UAB12" s="1434"/>
      <c r="UAC12" s="1434"/>
      <c r="UAD12" s="1434"/>
      <c r="UAE12" s="1434"/>
      <c r="UAF12" s="1434"/>
      <c r="UAG12" s="1434"/>
      <c r="UAH12" s="1434"/>
      <c r="UAI12" s="1434"/>
      <c r="UAJ12" s="1434"/>
      <c r="UAK12" s="1434"/>
      <c r="UAL12" s="1434"/>
      <c r="UAM12" s="1434"/>
      <c r="UAN12" s="1434"/>
      <c r="UAO12" s="1434"/>
      <c r="UAP12" s="1434"/>
      <c r="UAQ12" s="1434"/>
      <c r="UAR12" s="1434"/>
      <c r="UAS12" s="1434"/>
      <c r="UAT12" s="1434"/>
      <c r="UAU12" s="1434"/>
      <c r="UAV12" s="1434"/>
      <c r="UAW12" s="1434"/>
      <c r="UAX12" s="1434"/>
      <c r="UAY12" s="1434"/>
      <c r="UAZ12" s="1434"/>
      <c r="UBA12" s="1434"/>
      <c r="UBB12" s="1434"/>
      <c r="UBC12" s="1434"/>
      <c r="UBD12" s="1434"/>
      <c r="UBE12" s="1434"/>
      <c r="UBF12" s="1434"/>
      <c r="UBG12" s="1434"/>
      <c r="UBH12" s="1434"/>
      <c r="UBI12" s="1434"/>
      <c r="UBJ12" s="1434"/>
      <c r="UBK12" s="1434"/>
      <c r="UBL12" s="1434"/>
      <c r="UBM12" s="1434"/>
      <c r="UBN12" s="1434"/>
      <c r="UBO12" s="1434"/>
      <c r="UBP12" s="1434"/>
      <c r="UBQ12" s="1434"/>
      <c r="UBR12" s="1434"/>
      <c r="UBS12" s="1434"/>
      <c r="UBT12" s="1434"/>
      <c r="UBU12" s="1434"/>
      <c r="UBV12" s="1434"/>
      <c r="UBW12" s="1434"/>
      <c r="UBX12" s="1434"/>
      <c r="UBY12" s="1434"/>
      <c r="UBZ12" s="1434"/>
      <c r="UCA12" s="1434"/>
      <c r="UCB12" s="1434"/>
      <c r="UCC12" s="1434"/>
      <c r="UCD12" s="1434"/>
      <c r="UCE12" s="1434"/>
      <c r="UCF12" s="1434"/>
      <c r="UCG12" s="1434"/>
      <c r="UCH12" s="1434"/>
      <c r="UCI12" s="1434"/>
      <c r="UCJ12" s="1434"/>
      <c r="UCK12" s="1434"/>
      <c r="UCL12" s="1434"/>
      <c r="UCM12" s="1434"/>
      <c r="UCN12" s="1434"/>
      <c r="UCO12" s="1434"/>
      <c r="UCP12" s="1434"/>
      <c r="UCQ12" s="1434"/>
      <c r="UCR12" s="1434"/>
      <c r="UCS12" s="1434"/>
      <c r="UCT12" s="1434"/>
      <c r="UCU12" s="1434"/>
      <c r="UCV12" s="1434"/>
      <c r="UCW12" s="1434"/>
      <c r="UCX12" s="1434"/>
      <c r="UCY12" s="1434"/>
      <c r="UCZ12" s="1434"/>
      <c r="UDA12" s="1434"/>
      <c r="UDB12" s="1434"/>
      <c r="UDC12" s="1434"/>
      <c r="UDD12" s="1434"/>
      <c r="UDE12" s="1434"/>
      <c r="UDF12" s="1434"/>
      <c r="UDG12" s="1434"/>
      <c r="UDH12" s="1434"/>
      <c r="UDI12" s="1434"/>
      <c r="UDJ12" s="1434"/>
      <c r="UDK12" s="1434"/>
      <c r="UDL12" s="1434"/>
      <c r="UDM12" s="1434"/>
      <c r="UDN12" s="1434"/>
      <c r="UDO12" s="1434"/>
      <c r="UDP12" s="1434"/>
      <c r="UDQ12" s="1434"/>
      <c r="UDR12" s="1434"/>
      <c r="UDS12" s="1434"/>
      <c r="UDT12" s="1434"/>
      <c r="UDU12" s="1434"/>
      <c r="UDV12" s="1434"/>
      <c r="UDW12" s="1434"/>
      <c r="UDX12" s="1434"/>
      <c r="UDY12" s="1434"/>
      <c r="UDZ12" s="1434"/>
      <c r="UEA12" s="1434"/>
      <c r="UEB12" s="1434"/>
      <c r="UEC12" s="1434"/>
      <c r="UED12" s="1434"/>
      <c r="UEE12" s="1434"/>
      <c r="UEF12" s="1434"/>
      <c r="UEG12" s="1434"/>
      <c r="UEH12" s="1434"/>
      <c r="UEI12" s="1434"/>
      <c r="UEJ12" s="1434"/>
      <c r="UEK12" s="1434"/>
      <c r="UEL12" s="1434"/>
      <c r="UEM12" s="1434"/>
      <c r="UEN12" s="1434"/>
      <c r="UEO12" s="1434"/>
      <c r="UEP12" s="1434"/>
      <c r="UEQ12" s="1434"/>
      <c r="UER12" s="1434"/>
      <c r="UES12" s="1434"/>
      <c r="UET12" s="1434"/>
      <c r="UEU12" s="1434"/>
      <c r="UEV12" s="1434"/>
      <c r="UEW12" s="1434"/>
      <c r="UEX12" s="1434"/>
      <c r="UEY12" s="1434"/>
      <c r="UEZ12" s="1434"/>
      <c r="UFA12" s="1434"/>
      <c r="UFB12" s="1434"/>
      <c r="UFC12" s="1434"/>
      <c r="UFD12" s="1434"/>
      <c r="UFE12" s="1434"/>
      <c r="UFF12" s="1434"/>
      <c r="UFG12" s="1434"/>
      <c r="UFH12" s="1434"/>
      <c r="UFI12" s="1434"/>
      <c r="UFJ12" s="1434"/>
      <c r="UFK12" s="1434"/>
      <c r="UFL12" s="1434"/>
      <c r="UFM12" s="1434"/>
      <c r="UFN12" s="1434"/>
      <c r="UFO12" s="1434"/>
      <c r="UFP12" s="1434"/>
      <c r="UFQ12" s="1434"/>
      <c r="UFR12" s="1434"/>
      <c r="UFS12" s="1434"/>
      <c r="UFT12" s="1434"/>
      <c r="UFU12" s="1434"/>
      <c r="UFV12" s="1434"/>
      <c r="UFW12" s="1434"/>
      <c r="UFX12" s="1434"/>
      <c r="UFY12" s="1434"/>
      <c r="UFZ12" s="1434"/>
      <c r="UGA12" s="1434"/>
      <c r="UGB12" s="1434"/>
      <c r="UGC12" s="1434"/>
      <c r="UGD12" s="1434"/>
      <c r="UGE12" s="1434"/>
      <c r="UGF12" s="1434"/>
      <c r="UGG12" s="1434"/>
      <c r="UGH12" s="1434"/>
      <c r="UGI12" s="1434"/>
      <c r="UGJ12" s="1434"/>
      <c r="UGK12" s="1434"/>
      <c r="UGL12" s="1434"/>
      <c r="UGM12" s="1434"/>
      <c r="UGN12" s="1434"/>
      <c r="UGO12" s="1434"/>
      <c r="UGP12" s="1434"/>
      <c r="UGQ12" s="1434"/>
      <c r="UGR12" s="1434"/>
      <c r="UGS12" s="1434"/>
      <c r="UGT12" s="1434"/>
      <c r="UGU12" s="1434"/>
      <c r="UGV12" s="1434"/>
      <c r="UGW12" s="1434"/>
      <c r="UGX12" s="1434"/>
      <c r="UGY12" s="1434"/>
      <c r="UGZ12" s="1434"/>
      <c r="UHA12" s="1434"/>
      <c r="UHB12" s="1434"/>
      <c r="UHC12" s="1434"/>
      <c r="UHD12" s="1434"/>
      <c r="UHE12" s="1434"/>
      <c r="UHF12" s="1434"/>
      <c r="UHG12" s="1434"/>
      <c r="UHH12" s="1434"/>
      <c r="UHI12" s="1434"/>
      <c r="UHJ12" s="1434"/>
      <c r="UHK12" s="1434"/>
      <c r="UHL12" s="1434"/>
      <c r="UHM12" s="1434"/>
      <c r="UHN12" s="1434"/>
      <c r="UHO12" s="1434"/>
      <c r="UHP12" s="1434"/>
      <c r="UHQ12" s="1434"/>
      <c r="UHR12" s="1434"/>
      <c r="UHS12" s="1434"/>
      <c r="UHT12" s="1434"/>
      <c r="UHU12" s="1434"/>
      <c r="UHV12" s="1434"/>
      <c r="UHW12" s="1434"/>
      <c r="UHX12" s="1434"/>
      <c r="UHY12" s="1434"/>
      <c r="UHZ12" s="1434"/>
      <c r="UIA12" s="1434"/>
      <c r="UIB12" s="1434"/>
      <c r="UIC12" s="1434"/>
      <c r="UID12" s="1434"/>
      <c r="UIE12" s="1434"/>
      <c r="UIF12" s="1434"/>
      <c r="UIG12" s="1434"/>
      <c r="UIH12" s="1434"/>
      <c r="UII12" s="1434"/>
      <c r="UIJ12" s="1434"/>
      <c r="UIK12" s="1434"/>
      <c r="UIL12" s="1434"/>
      <c r="UIM12" s="1434"/>
      <c r="UIN12" s="1434"/>
      <c r="UIO12" s="1434"/>
      <c r="UIP12" s="1434"/>
      <c r="UIQ12" s="1434"/>
      <c r="UIR12" s="1434"/>
      <c r="UIS12" s="1434"/>
      <c r="UIT12" s="1434"/>
      <c r="UIU12" s="1434"/>
      <c r="UIV12" s="1434"/>
      <c r="UIW12" s="1434"/>
      <c r="UIX12" s="1434"/>
      <c r="UIY12" s="1434"/>
      <c r="UIZ12" s="1434"/>
      <c r="UJA12" s="1434"/>
      <c r="UJB12" s="1434"/>
      <c r="UJC12" s="1434"/>
      <c r="UJD12" s="1434"/>
      <c r="UJE12" s="1434"/>
      <c r="UJF12" s="1434"/>
      <c r="UJG12" s="1434"/>
      <c r="UJH12" s="1434"/>
      <c r="UJI12" s="1434"/>
      <c r="UJJ12" s="1434"/>
      <c r="UJK12" s="1434"/>
      <c r="UJL12" s="1434"/>
      <c r="UJM12" s="1434"/>
      <c r="UJN12" s="1434"/>
      <c r="UJO12" s="1434"/>
      <c r="UJP12" s="1434"/>
      <c r="UJQ12" s="1434"/>
      <c r="UJR12" s="1434"/>
      <c r="UJS12" s="1434"/>
      <c r="UJT12" s="1434"/>
      <c r="UJU12" s="1434"/>
      <c r="UJV12" s="1434"/>
      <c r="UJW12" s="1434"/>
      <c r="UJX12" s="1434"/>
      <c r="UJY12" s="1434"/>
      <c r="UJZ12" s="1434"/>
      <c r="UKA12" s="1434"/>
      <c r="UKB12" s="1434"/>
      <c r="UKC12" s="1434"/>
      <c r="UKD12" s="1434"/>
      <c r="UKE12" s="1434"/>
      <c r="UKF12" s="1434"/>
      <c r="UKG12" s="1434"/>
      <c r="UKH12" s="1434"/>
      <c r="UKI12" s="1434"/>
      <c r="UKJ12" s="1434"/>
      <c r="UKK12" s="1434"/>
      <c r="UKL12" s="1434"/>
      <c r="UKM12" s="1434"/>
      <c r="UKN12" s="1434"/>
      <c r="UKO12" s="1434"/>
      <c r="UKP12" s="1434"/>
      <c r="UKQ12" s="1434"/>
      <c r="UKR12" s="1434"/>
      <c r="UKS12" s="1434"/>
      <c r="UKT12" s="1434"/>
      <c r="UKU12" s="1434"/>
      <c r="UKV12" s="1434"/>
      <c r="UKW12" s="1434"/>
      <c r="UKX12" s="1434"/>
      <c r="UKY12" s="1434"/>
      <c r="UKZ12" s="1434"/>
      <c r="ULA12" s="1434"/>
      <c r="ULB12" s="1434"/>
      <c r="ULC12" s="1434"/>
      <c r="ULD12" s="1434"/>
      <c r="ULE12" s="1434"/>
      <c r="ULF12" s="1434"/>
      <c r="ULG12" s="1434"/>
      <c r="ULH12" s="1434"/>
      <c r="ULI12" s="1434"/>
      <c r="ULJ12" s="1434"/>
      <c r="ULK12" s="1434"/>
      <c r="ULL12" s="1434"/>
      <c r="ULM12" s="1434"/>
      <c r="ULN12" s="1434"/>
      <c r="ULO12" s="1434"/>
      <c r="ULP12" s="1434"/>
      <c r="ULQ12" s="1434"/>
      <c r="ULR12" s="1434"/>
      <c r="ULS12" s="1434"/>
      <c r="ULT12" s="1434"/>
      <c r="ULU12" s="1434"/>
      <c r="ULV12" s="1434"/>
      <c r="ULW12" s="1434"/>
      <c r="ULX12" s="1434"/>
      <c r="ULY12" s="1434"/>
      <c r="ULZ12" s="1434"/>
      <c r="UMA12" s="1434"/>
      <c r="UMB12" s="1434"/>
      <c r="UMC12" s="1434"/>
      <c r="UMD12" s="1434"/>
      <c r="UME12" s="1434"/>
      <c r="UMF12" s="1434"/>
      <c r="UMG12" s="1434"/>
      <c r="UMH12" s="1434"/>
      <c r="UMI12" s="1434"/>
      <c r="UMJ12" s="1434"/>
      <c r="UMK12" s="1434"/>
      <c r="UML12" s="1434"/>
      <c r="UMM12" s="1434"/>
      <c r="UMN12" s="1434"/>
      <c r="UMO12" s="1434"/>
      <c r="UMP12" s="1434"/>
      <c r="UMQ12" s="1434"/>
      <c r="UMR12" s="1434"/>
      <c r="UMS12" s="1434"/>
      <c r="UMT12" s="1434"/>
      <c r="UMU12" s="1434"/>
      <c r="UMV12" s="1434"/>
      <c r="UMW12" s="1434"/>
      <c r="UMX12" s="1434"/>
      <c r="UMY12" s="1434"/>
      <c r="UMZ12" s="1434"/>
      <c r="UNA12" s="1434"/>
      <c r="UNB12" s="1434"/>
      <c r="UNC12" s="1434"/>
      <c r="UND12" s="1434"/>
      <c r="UNE12" s="1434"/>
      <c r="UNF12" s="1434"/>
      <c r="UNG12" s="1434"/>
      <c r="UNH12" s="1434"/>
      <c r="UNI12" s="1434"/>
      <c r="UNJ12" s="1434"/>
      <c r="UNK12" s="1434"/>
      <c r="UNL12" s="1434"/>
      <c r="UNM12" s="1434"/>
      <c r="UNN12" s="1434"/>
      <c r="UNO12" s="1434"/>
      <c r="UNP12" s="1434"/>
      <c r="UNQ12" s="1434"/>
      <c r="UNR12" s="1434"/>
      <c r="UNS12" s="1434"/>
      <c r="UNT12" s="1434"/>
      <c r="UNU12" s="1434"/>
      <c r="UNV12" s="1434"/>
      <c r="UNW12" s="1434"/>
      <c r="UNX12" s="1434"/>
      <c r="UNY12" s="1434"/>
      <c r="UNZ12" s="1434"/>
      <c r="UOA12" s="1434"/>
      <c r="UOB12" s="1434"/>
      <c r="UOC12" s="1434"/>
      <c r="UOD12" s="1434"/>
      <c r="UOE12" s="1434"/>
      <c r="UOF12" s="1434"/>
      <c r="UOG12" s="1434"/>
      <c r="UOH12" s="1434"/>
      <c r="UOI12" s="1434"/>
      <c r="UOJ12" s="1434"/>
      <c r="UOK12" s="1434"/>
      <c r="UOL12" s="1434"/>
      <c r="UOM12" s="1434"/>
      <c r="UON12" s="1434"/>
      <c r="UOO12" s="1434"/>
      <c r="UOP12" s="1434"/>
      <c r="UOQ12" s="1434"/>
      <c r="UOR12" s="1434"/>
      <c r="UOS12" s="1434"/>
      <c r="UOT12" s="1434"/>
      <c r="UOU12" s="1434"/>
      <c r="UOV12" s="1434"/>
      <c r="UOW12" s="1434"/>
      <c r="UOX12" s="1434"/>
      <c r="UOY12" s="1434"/>
      <c r="UOZ12" s="1434"/>
      <c r="UPA12" s="1434"/>
      <c r="UPB12" s="1434"/>
      <c r="UPC12" s="1434"/>
      <c r="UPD12" s="1434"/>
      <c r="UPE12" s="1434"/>
      <c r="UPF12" s="1434"/>
      <c r="UPG12" s="1434"/>
      <c r="UPH12" s="1434"/>
      <c r="UPI12" s="1434"/>
      <c r="UPJ12" s="1434"/>
      <c r="UPK12" s="1434"/>
      <c r="UPL12" s="1434"/>
      <c r="UPM12" s="1434"/>
      <c r="UPN12" s="1434"/>
      <c r="UPO12" s="1434"/>
      <c r="UPP12" s="1434"/>
      <c r="UPQ12" s="1434"/>
      <c r="UPR12" s="1434"/>
      <c r="UPS12" s="1434"/>
      <c r="UPT12" s="1434"/>
      <c r="UPU12" s="1434"/>
      <c r="UPV12" s="1434"/>
      <c r="UPW12" s="1434"/>
      <c r="UPX12" s="1434"/>
      <c r="UPY12" s="1434"/>
      <c r="UPZ12" s="1434"/>
      <c r="UQA12" s="1434"/>
      <c r="UQB12" s="1434"/>
      <c r="UQC12" s="1434"/>
      <c r="UQD12" s="1434"/>
      <c r="UQE12" s="1434"/>
      <c r="UQF12" s="1434"/>
      <c r="UQG12" s="1434"/>
      <c r="UQH12" s="1434"/>
      <c r="UQI12" s="1434"/>
      <c r="UQJ12" s="1434"/>
      <c r="UQK12" s="1434"/>
      <c r="UQL12" s="1434"/>
      <c r="UQM12" s="1434"/>
      <c r="UQN12" s="1434"/>
      <c r="UQO12" s="1434"/>
      <c r="UQP12" s="1434"/>
      <c r="UQQ12" s="1434"/>
      <c r="UQR12" s="1434"/>
      <c r="UQS12" s="1434"/>
      <c r="UQT12" s="1434"/>
      <c r="UQU12" s="1434"/>
      <c r="UQV12" s="1434"/>
      <c r="UQW12" s="1434"/>
      <c r="UQX12" s="1434"/>
      <c r="UQY12" s="1434"/>
      <c r="UQZ12" s="1434"/>
      <c r="URA12" s="1434"/>
      <c r="URB12" s="1434"/>
      <c r="URC12" s="1434"/>
      <c r="URD12" s="1434"/>
      <c r="URE12" s="1434"/>
      <c r="URF12" s="1434"/>
      <c r="URG12" s="1434"/>
      <c r="URH12" s="1434"/>
      <c r="URI12" s="1434"/>
      <c r="URJ12" s="1434"/>
      <c r="URK12" s="1434"/>
      <c r="URL12" s="1434"/>
      <c r="URM12" s="1434"/>
      <c r="URN12" s="1434"/>
      <c r="URO12" s="1434"/>
      <c r="URP12" s="1434"/>
      <c r="URQ12" s="1434"/>
      <c r="URR12" s="1434"/>
      <c r="URS12" s="1434"/>
      <c r="URT12" s="1434"/>
      <c r="URU12" s="1434"/>
      <c r="URV12" s="1434"/>
      <c r="URW12" s="1434"/>
      <c r="URX12" s="1434"/>
      <c r="URY12" s="1434"/>
      <c r="URZ12" s="1434"/>
      <c r="USA12" s="1434"/>
      <c r="USB12" s="1434"/>
      <c r="USC12" s="1434"/>
      <c r="USD12" s="1434"/>
      <c r="USE12" s="1434"/>
      <c r="USF12" s="1434"/>
      <c r="USG12" s="1434"/>
      <c r="USH12" s="1434"/>
      <c r="USI12" s="1434"/>
      <c r="USJ12" s="1434"/>
      <c r="USK12" s="1434"/>
      <c r="USL12" s="1434"/>
      <c r="USM12" s="1434"/>
      <c r="USN12" s="1434"/>
      <c r="USO12" s="1434"/>
      <c r="USP12" s="1434"/>
      <c r="USQ12" s="1434"/>
      <c r="USR12" s="1434"/>
      <c r="USS12" s="1434"/>
      <c r="UST12" s="1434"/>
      <c r="USU12" s="1434"/>
      <c r="USV12" s="1434"/>
      <c r="USW12" s="1434"/>
      <c r="USX12" s="1434"/>
      <c r="USY12" s="1434"/>
      <c r="USZ12" s="1434"/>
      <c r="UTA12" s="1434"/>
      <c r="UTB12" s="1434"/>
      <c r="UTC12" s="1434"/>
      <c r="UTD12" s="1434"/>
      <c r="UTE12" s="1434"/>
      <c r="UTF12" s="1434"/>
      <c r="UTG12" s="1434"/>
      <c r="UTH12" s="1434"/>
      <c r="UTI12" s="1434"/>
      <c r="UTJ12" s="1434"/>
      <c r="UTK12" s="1434"/>
      <c r="UTL12" s="1434"/>
      <c r="UTM12" s="1434"/>
      <c r="UTN12" s="1434"/>
      <c r="UTO12" s="1434"/>
      <c r="UTP12" s="1434"/>
      <c r="UTQ12" s="1434"/>
      <c r="UTR12" s="1434"/>
      <c r="UTS12" s="1434"/>
      <c r="UTT12" s="1434"/>
      <c r="UTU12" s="1434"/>
      <c r="UTV12" s="1434"/>
      <c r="UTW12" s="1434"/>
      <c r="UTX12" s="1434"/>
      <c r="UTY12" s="1434"/>
      <c r="UTZ12" s="1434"/>
      <c r="UUA12" s="1434"/>
      <c r="UUB12" s="1434"/>
      <c r="UUC12" s="1434"/>
      <c r="UUD12" s="1434"/>
      <c r="UUE12" s="1434"/>
      <c r="UUF12" s="1434"/>
      <c r="UUG12" s="1434"/>
      <c r="UUH12" s="1434"/>
      <c r="UUI12" s="1434"/>
      <c r="UUJ12" s="1434"/>
      <c r="UUK12" s="1434"/>
      <c r="UUL12" s="1434"/>
      <c r="UUM12" s="1434"/>
      <c r="UUN12" s="1434"/>
      <c r="UUO12" s="1434"/>
      <c r="UUP12" s="1434"/>
      <c r="UUQ12" s="1434"/>
      <c r="UUR12" s="1434"/>
      <c r="UUS12" s="1434"/>
      <c r="UUT12" s="1434"/>
      <c r="UUU12" s="1434"/>
      <c r="UUV12" s="1434"/>
      <c r="UUW12" s="1434"/>
      <c r="UUX12" s="1434"/>
      <c r="UUY12" s="1434"/>
      <c r="UUZ12" s="1434"/>
      <c r="UVA12" s="1434"/>
      <c r="UVB12" s="1434"/>
      <c r="UVC12" s="1434"/>
      <c r="UVD12" s="1434"/>
      <c r="UVE12" s="1434"/>
      <c r="UVF12" s="1434"/>
      <c r="UVG12" s="1434"/>
      <c r="UVH12" s="1434"/>
      <c r="UVI12" s="1434"/>
      <c r="UVJ12" s="1434"/>
      <c r="UVK12" s="1434"/>
      <c r="UVL12" s="1434"/>
      <c r="UVM12" s="1434"/>
      <c r="UVN12" s="1434"/>
      <c r="UVO12" s="1434"/>
      <c r="UVP12" s="1434"/>
      <c r="UVQ12" s="1434"/>
      <c r="UVR12" s="1434"/>
      <c r="UVS12" s="1434"/>
      <c r="UVT12" s="1434"/>
      <c r="UVU12" s="1434"/>
      <c r="UVV12" s="1434"/>
      <c r="UVW12" s="1434"/>
      <c r="UVX12" s="1434"/>
      <c r="UVY12" s="1434"/>
      <c r="UVZ12" s="1434"/>
      <c r="UWA12" s="1434"/>
      <c r="UWB12" s="1434"/>
      <c r="UWC12" s="1434"/>
      <c r="UWD12" s="1434"/>
      <c r="UWE12" s="1434"/>
      <c r="UWF12" s="1434"/>
      <c r="UWG12" s="1434"/>
      <c r="UWH12" s="1434"/>
      <c r="UWI12" s="1434"/>
      <c r="UWJ12" s="1434"/>
      <c r="UWK12" s="1434"/>
      <c r="UWL12" s="1434"/>
      <c r="UWM12" s="1434"/>
      <c r="UWN12" s="1434"/>
      <c r="UWO12" s="1434"/>
      <c r="UWP12" s="1434"/>
      <c r="UWQ12" s="1434"/>
      <c r="UWR12" s="1434"/>
      <c r="UWS12" s="1434"/>
      <c r="UWT12" s="1434"/>
      <c r="UWU12" s="1434"/>
      <c r="UWV12" s="1434"/>
      <c r="UWW12" s="1434"/>
      <c r="UWX12" s="1434"/>
      <c r="UWY12" s="1434"/>
      <c r="UWZ12" s="1434"/>
      <c r="UXA12" s="1434"/>
      <c r="UXB12" s="1434"/>
      <c r="UXC12" s="1434"/>
      <c r="UXD12" s="1434"/>
      <c r="UXE12" s="1434"/>
      <c r="UXF12" s="1434"/>
      <c r="UXG12" s="1434"/>
      <c r="UXH12" s="1434"/>
      <c r="UXI12" s="1434"/>
      <c r="UXJ12" s="1434"/>
      <c r="UXK12" s="1434"/>
      <c r="UXL12" s="1434"/>
      <c r="UXM12" s="1434"/>
      <c r="UXN12" s="1434"/>
      <c r="UXO12" s="1434"/>
      <c r="UXP12" s="1434"/>
      <c r="UXQ12" s="1434"/>
      <c r="UXR12" s="1434"/>
      <c r="UXS12" s="1434"/>
      <c r="UXT12" s="1434"/>
      <c r="UXU12" s="1434"/>
      <c r="UXV12" s="1434"/>
      <c r="UXW12" s="1434"/>
      <c r="UXX12" s="1434"/>
      <c r="UXY12" s="1434"/>
      <c r="UXZ12" s="1434"/>
      <c r="UYA12" s="1434"/>
      <c r="UYB12" s="1434"/>
      <c r="UYC12" s="1434"/>
      <c r="UYD12" s="1434"/>
      <c r="UYE12" s="1434"/>
      <c r="UYF12" s="1434"/>
      <c r="UYG12" s="1434"/>
      <c r="UYH12" s="1434"/>
      <c r="UYI12" s="1434"/>
      <c r="UYJ12" s="1434"/>
      <c r="UYK12" s="1434"/>
      <c r="UYL12" s="1434"/>
      <c r="UYM12" s="1434"/>
      <c r="UYN12" s="1434"/>
      <c r="UYO12" s="1434"/>
      <c r="UYP12" s="1434"/>
      <c r="UYQ12" s="1434"/>
      <c r="UYR12" s="1434"/>
      <c r="UYS12" s="1434"/>
      <c r="UYT12" s="1434"/>
      <c r="UYU12" s="1434"/>
      <c r="UYV12" s="1434"/>
      <c r="UYW12" s="1434"/>
      <c r="UYX12" s="1434"/>
      <c r="UYY12" s="1434"/>
      <c r="UYZ12" s="1434"/>
      <c r="UZA12" s="1434"/>
      <c r="UZB12" s="1434"/>
      <c r="UZC12" s="1434"/>
      <c r="UZD12" s="1434"/>
      <c r="UZE12" s="1434"/>
      <c r="UZF12" s="1434"/>
      <c r="UZG12" s="1434"/>
      <c r="UZH12" s="1434"/>
      <c r="UZI12" s="1434"/>
      <c r="UZJ12" s="1434"/>
      <c r="UZK12" s="1434"/>
      <c r="UZL12" s="1434"/>
      <c r="UZM12" s="1434"/>
      <c r="UZN12" s="1434"/>
      <c r="UZO12" s="1434"/>
      <c r="UZP12" s="1434"/>
      <c r="UZQ12" s="1434"/>
      <c r="UZR12" s="1434"/>
      <c r="UZS12" s="1434"/>
      <c r="UZT12" s="1434"/>
      <c r="UZU12" s="1434"/>
      <c r="UZV12" s="1434"/>
      <c r="UZW12" s="1434"/>
      <c r="UZX12" s="1434"/>
      <c r="UZY12" s="1434"/>
      <c r="UZZ12" s="1434"/>
      <c r="VAA12" s="1434"/>
      <c r="VAB12" s="1434"/>
      <c r="VAC12" s="1434"/>
      <c r="VAD12" s="1434"/>
      <c r="VAE12" s="1434"/>
      <c r="VAF12" s="1434"/>
      <c r="VAG12" s="1434"/>
      <c r="VAH12" s="1434"/>
      <c r="VAI12" s="1434"/>
      <c r="VAJ12" s="1434"/>
      <c r="VAK12" s="1434"/>
      <c r="VAL12" s="1434"/>
      <c r="VAM12" s="1434"/>
      <c r="VAN12" s="1434"/>
      <c r="VAO12" s="1434"/>
      <c r="VAP12" s="1434"/>
      <c r="VAQ12" s="1434"/>
      <c r="VAR12" s="1434"/>
      <c r="VAS12" s="1434"/>
      <c r="VAT12" s="1434"/>
      <c r="VAU12" s="1434"/>
      <c r="VAV12" s="1434"/>
      <c r="VAW12" s="1434"/>
      <c r="VAX12" s="1434"/>
      <c r="VAY12" s="1434"/>
      <c r="VAZ12" s="1434"/>
      <c r="VBA12" s="1434"/>
      <c r="VBB12" s="1434"/>
      <c r="VBC12" s="1434"/>
      <c r="VBD12" s="1434"/>
      <c r="VBE12" s="1434"/>
      <c r="VBF12" s="1434"/>
      <c r="VBG12" s="1434"/>
      <c r="VBH12" s="1434"/>
      <c r="VBI12" s="1434"/>
      <c r="VBJ12" s="1434"/>
      <c r="VBK12" s="1434"/>
      <c r="VBL12" s="1434"/>
      <c r="VBM12" s="1434"/>
      <c r="VBN12" s="1434"/>
      <c r="VBO12" s="1434"/>
      <c r="VBP12" s="1434"/>
      <c r="VBQ12" s="1434"/>
      <c r="VBR12" s="1434"/>
      <c r="VBS12" s="1434"/>
      <c r="VBT12" s="1434"/>
      <c r="VBU12" s="1434"/>
      <c r="VBV12" s="1434"/>
      <c r="VBW12" s="1434"/>
      <c r="VBX12" s="1434"/>
      <c r="VBY12" s="1434"/>
      <c r="VBZ12" s="1434"/>
      <c r="VCA12" s="1434"/>
      <c r="VCB12" s="1434"/>
      <c r="VCC12" s="1434"/>
      <c r="VCD12" s="1434"/>
      <c r="VCE12" s="1434"/>
      <c r="VCF12" s="1434"/>
      <c r="VCG12" s="1434"/>
      <c r="VCH12" s="1434"/>
      <c r="VCI12" s="1434"/>
      <c r="VCJ12" s="1434"/>
      <c r="VCK12" s="1434"/>
      <c r="VCL12" s="1434"/>
      <c r="VCM12" s="1434"/>
      <c r="VCN12" s="1434"/>
      <c r="VCO12" s="1434"/>
      <c r="VCP12" s="1434"/>
      <c r="VCQ12" s="1434"/>
      <c r="VCR12" s="1434"/>
      <c r="VCS12" s="1434"/>
      <c r="VCT12" s="1434"/>
      <c r="VCU12" s="1434"/>
      <c r="VCV12" s="1434"/>
      <c r="VCW12" s="1434"/>
      <c r="VCX12" s="1434"/>
      <c r="VCY12" s="1434"/>
      <c r="VCZ12" s="1434"/>
      <c r="VDA12" s="1434"/>
      <c r="VDB12" s="1434"/>
      <c r="VDC12" s="1434"/>
      <c r="VDD12" s="1434"/>
      <c r="VDE12" s="1434"/>
      <c r="VDF12" s="1434"/>
      <c r="VDG12" s="1434"/>
      <c r="VDH12" s="1434"/>
      <c r="VDI12" s="1434"/>
      <c r="VDJ12" s="1434"/>
      <c r="VDK12" s="1434"/>
      <c r="VDL12" s="1434"/>
      <c r="VDM12" s="1434"/>
      <c r="VDN12" s="1434"/>
      <c r="VDO12" s="1434"/>
      <c r="VDP12" s="1434"/>
      <c r="VDQ12" s="1434"/>
      <c r="VDR12" s="1434"/>
      <c r="VDS12" s="1434"/>
      <c r="VDT12" s="1434"/>
      <c r="VDU12" s="1434"/>
      <c r="VDV12" s="1434"/>
      <c r="VDW12" s="1434"/>
      <c r="VDX12" s="1434"/>
      <c r="VDY12" s="1434"/>
      <c r="VDZ12" s="1434"/>
      <c r="VEA12" s="1434"/>
      <c r="VEB12" s="1434"/>
      <c r="VEC12" s="1434"/>
      <c r="VED12" s="1434"/>
      <c r="VEE12" s="1434"/>
      <c r="VEF12" s="1434"/>
      <c r="VEG12" s="1434"/>
      <c r="VEH12" s="1434"/>
      <c r="VEI12" s="1434"/>
      <c r="VEJ12" s="1434"/>
      <c r="VEK12" s="1434"/>
      <c r="VEL12" s="1434"/>
      <c r="VEM12" s="1434"/>
      <c r="VEN12" s="1434"/>
      <c r="VEO12" s="1434"/>
      <c r="VEP12" s="1434"/>
      <c r="VEQ12" s="1434"/>
      <c r="VER12" s="1434"/>
      <c r="VES12" s="1434"/>
      <c r="VET12" s="1434"/>
      <c r="VEU12" s="1434"/>
      <c r="VEV12" s="1434"/>
      <c r="VEW12" s="1434"/>
      <c r="VEX12" s="1434"/>
      <c r="VEY12" s="1434"/>
      <c r="VEZ12" s="1434"/>
      <c r="VFA12" s="1434"/>
      <c r="VFB12" s="1434"/>
      <c r="VFC12" s="1434"/>
      <c r="VFD12" s="1434"/>
      <c r="VFE12" s="1434"/>
      <c r="VFF12" s="1434"/>
      <c r="VFG12" s="1434"/>
      <c r="VFH12" s="1434"/>
      <c r="VFI12" s="1434"/>
      <c r="VFJ12" s="1434"/>
      <c r="VFK12" s="1434"/>
      <c r="VFL12" s="1434"/>
      <c r="VFM12" s="1434"/>
      <c r="VFN12" s="1434"/>
      <c r="VFO12" s="1434"/>
      <c r="VFP12" s="1434"/>
      <c r="VFQ12" s="1434"/>
      <c r="VFR12" s="1434"/>
      <c r="VFS12" s="1434"/>
      <c r="VFT12" s="1434"/>
      <c r="VFU12" s="1434"/>
      <c r="VFV12" s="1434"/>
      <c r="VFW12" s="1434"/>
      <c r="VFX12" s="1434"/>
      <c r="VFY12" s="1434"/>
      <c r="VFZ12" s="1434"/>
      <c r="VGA12" s="1434"/>
      <c r="VGB12" s="1434"/>
      <c r="VGC12" s="1434"/>
      <c r="VGD12" s="1434"/>
      <c r="VGE12" s="1434"/>
      <c r="VGF12" s="1434"/>
      <c r="VGG12" s="1434"/>
      <c r="VGH12" s="1434"/>
      <c r="VGI12" s="1434"/>
      <c r="VGJ12" s="1434"/>
      <c r="VGK12" s="1434"/>
      <c r="VGL12" s="1434"/>
      <c r="VGM12" s="1434"/>
      <c r="VGN12" s="1434"/>
      <c r="VGO12" s="1434"/>
      <c r="VGP12" s="1434"/>
      <c r="VGQ12" s="1434"/>
      <c r="VGR12" s="1434"/>
      <c r="VGS12" s="1434"/>
      <c r="VGT12" s="1434"/>
      <c r="VGU12" s="1434"/>
      <c r="VGV12" s="1434"/>
      <c r="VGW12" s="1434"/>
      <c r="VGX12" s="1434"/>
      <c r="VGY12" s="1434"/>
      <c r="VGZ12" s="1434"/>
      <c r="VHA12" s="1434"/>
      <c r="VHB12" s="1434"/>
      <c r="VHC12" s="1434"/>
      <c r="VHD12" s="1434"/>
      <c r="VHE12" s="1434"/>
      <c r="VHF12" s="1434"/>
      <c r="VHG12" s="1434"/>
      <c r="VHH12" s="1434"/>
      <c r="VHI12" s="1434"/>
      <c r="VHJ12" s="1434"/>
      <c r="VHK12" s="1434"/>
      <c r="VHL12" s="1434"/>
      <c r="VHM12" s="1434"/>
      <c r="VHN12" s="1434"/>
      <c r="VHO12" s="1434"/>
      <c r="VHP12" s="1434"/>
      <c r="VHQ12" s="1434"/>
      <c r="VHR12" s="1434"/>
      <c r="VHS12" s="1434"/>
      <c r="VHT12" s="1434"/>
      <c r="VHU12" s="1434"/>
      <c r="VHV12" s="1434"/>
      <c r="VHW12" s="1434"/>
      <c r="VHX12" s="1434"/>
      <c r="VHY12" s="1434"/>
      <c r="VHZ12" s="1434"/>
      <c r="VIA12" s="1434"/>
      <c r="VIB12" s="1434"/>
      <c r="VIC12" s="1434"/>
      <c r="VID12" s="1434"/>
      <c r="VIE12" s="1434"/>
      <c r="VIF12" s="1434"/>
      <c r="VIG12" s="1434"/>
      <c r="VIH12" s="1434"/>
      <c r="VII12" s="1434"/>
      <c r="VIJ12" s="1434"/>
      <c r="VIK12" s="1434"/>
      <c r="VIL12" s="1434"/>
      <c r="VIM12" s="1434"/>
      <c r="VIN12" s="1434"/>
      <c r="VIO12" s="1434"/>
      <c r="VIP12" s="1434"/>
      <c r="VIQ12" s="1434"/>
      <c r="VIR12" s="1434"/>
      <c r="VIS12" s="1434"/>
      <c r="VIT12" s="1434"/>
      <c r="VIU12" s="1434"/>
      <c r="VIV12" s="1434"/>
      <c r="VIW12" s="1434"/>
      <c r="VIX12" s="1434"/>
      <c r="VIY12" s="1434"/>
      <c r="VIZ12" s="1434"/>
      <c r="VJA12" s="1434"/>
      <c r="VJB12" s="1434"/>
      <c r="VJC12" s="1434"/>
      <c r="VJD12" s="1434"/>
      <c r="VJE12" s="1434"/>
      <c r="VJF12" s="1434"/>
      <c r="VJG12" s="1434"/>
      <c r="VJH12" s="1434"/>
      <c r="VJI12" s="1434"/>
      <c r="VJJ12" s="1434"/>
      <c r="VJK12" s="1434"/>
      <c r="VJL12" s="1434"/>
      <c r="VJM12" s="1434"/>
      <c r="VJN12" s="1434"/>
      <c r="VJO12" s="1434"/>
      <c r="VJP12" s="1434"/>
      <c r="VJQ12" s="1434"/>
      <c r="VJR12" s="1434"/>
      <c r="VJS12" s="1434"/>
      <c r="VJT12" s="1434"/>
      <c r="VJU12" s="1434"/>
      <c r="VJV12" s="1434"/>
      <c r="VJW12" s="1434"/>
      <c r="VJX12" s="1434"/>
      <c r="VJY12" s="1434"/>
      <c r="VJZ12" s="1434"/>
      <c r="VKA12" s="1434"/>
      <c r="VKB12" s="1434"/>
      <c r="VKC12" s="1434"/>
      <c r="VKD12" s="1434"/>
      <c r="VKE12" s="1434"/>
      <c r="VKF12" s="1434"/>
      <c r="VKG12" s="1434"/>
      <c r="VKH12" s="1434"/>
      <c r="VKI12" s="1434"/>
      <c r="VKJ12" s="1434"/>
      <c r="VKK12" s="1434"/>
      <c r="VKL12" s="1434"/>
      <c r="VKM12" s="1434"/>
      <c r="VKN12" s="1434"/>
      <c r="VKO12" s="1434"/>
      <c r="VKP12" s="1434"/>
      <c r="VKQ12" s="1434"/>
      <c r="VKR12" s="1434"/>
      <c r="VKS12" s="1434"/>
      <c r="VKT12" s="1434"/>
      <c r="VKU12" s="1434"/>
      <c r="VKV12" s="1434"/>
      <c r="VKW12" s="1434"/>
      <c r="VKX12" s="1434"/>
      <c r="VKY12" s="1434"/>
      <c r="VKZ12" s="1434"/>
      <c r="VLA12" s="1434"/>
      <c r="VLB12" s="1434"/>
      <c r="VLC12" s="1434"/>
      <c r="VLD12" s="1434"/>
      <c r="VLE12" s="1434"/>
      <c r="VLF12" s="1434"/>
      <c r="VLG12" s="1434"/>
      <c r="VLH12" s="1434"/>
      <c r="VLI12" s="1434"/>
      <c r="VLJ12" s="1434"/>
      <c r="VLK12" s="1434"/>
      <c r="VLL12" s="1434"/>
      <c r="VLM12" s="1434"/>
      <c r="VLN12" s="1434"/>
      <c r="VLO12" s="1434"/>
      <c r="VLP12" s="1434"/>
      <c r="VLQ12" s="1434"/>
      <c r="VLR12" s="1434"/>
      <c r="VLS12" s="1434"/>
      <c r="VLT12" s="1434"/>
      <c r="VLU12" s="1434"/>
      <c r="VLV12" s="1434"/>
      <c r="VLW12" s="1434"/>
      <c r="VLX12" s="1434"/>
      <c r="VLY12" s="1434"/>
      <c r="VLZ12" s="1434"/>
      <c r="VMA12" s="1434"/>
      <c r="VMB12" s="1434"/>
      <c r="VMC12" s="1434"/>
      <c r="VMD12" s="1434"/>
      <c r="VME12" s="1434"/>
      <c r="VMF12" s="1434"/>
      <c r="VMG12" s="1434"/>
      <c r="VMH12" s="1434"/>
      <c r="VMI12" s="1434"/>
      <c r="VMJ12" s="1434"/>
      <c r="VMK12" s="1434"/>
      <c r="VML12" s="1434"/>
      <c r="VMM12" s="1434"/>
      <c r="VMN12" s="1434"/>
      <c r="VMO12" s="1434"/>
      <c r="VMP12" s="1434"/>
      <c r="VMQ12" s="1434"/>
      <c r="VMR12" s="1434"/>
      <c r="VMS12" s="1434"/>
      <c r="VMT12" s="1434"/>
      <c r="VMU12" s="1434"/>
      <c r="VMV12" s="1434"/>
      <c r="VMW12" s="1434"/>
      <c r="VMX12" s="1434"/>
      <c r="VMY12" s="1434"/>
      <c r="VMZ12" s="1434"/>
      <c r="VNA12" s="1434"/>
      <c r="VNB12" s="1434"/>
      <c r="VNC12" s="1434"/>
      <c r="VND12" s="1434"/>
      <c r="VNE12" s="1434"/>
      <c r="VNF12" s="1434"/>
      <c r="VNG12" s="1434"/>
      <c r="VNH12" s="1434"/>
      <c r="VNI12" s="1434"/>
      <c r="VNJ12" s="1434"/>
      <c r="VNK12" s="1434"/>
      <c r="VNL12" s="1434"/>
      <c r="VNM12" s="1434"/>
      <c r="VNN12" s="1434"/>
      <c r="VNO12" s="1434"/>
      <c r="VNP12" s="1434"/>
      <c r="VNQ12" s="1434"/>
      <c r="VNR12" s="1434"/>
      <c r="VNS12" s="1434"/>
      <c r="VNT12" s="1434"/>
      <c r="VNU12" s="1434"/>
      <c r="VNV12" s="1434"/>
      <c r="VNW12" s="1434"/>
      <c r="VNX12" s="1434"/>
      <c r="VNY12" s="1434"/>
      <c r="VNZ12" s="1434"/>
      <c r="VOA12" s="1434"/>
      <c r="VOB12" s="1434"/>
      <c r="VOC12" s="1434"/>
      <c r="VOD12" s="1434"/>
      <c r="VOE12" s="1434"/>
      <c r="VOF12" s="1434"/>
      <c r="VOG12" s="1434"/>
      <c r="VOH12" s="1434"/>
      <c r="VOI12" s="1434"/>
      <c r="VOJ12" s="1434"/>
      <c r="VOK12" s="1434"/>
      <c r="VOL12" s="1434"/>
      <c r="VOM12" s="1434"/>
      <c r="VON12" s="1434"/>
      <c r="VOO12" s="1434"/>
      <c r="VOP12" s="1434"/>
      <c r="VOQ12" s="1434"/>
      <c r="VOR12" s="1434"/>
      <c r="VOS12" s="1434"/>
      <c r="VOT12" s="1434"/>
      <c r="VOU12" s="1434"/>
      <c r="VOV12" s="1434"/>
      <c r="VOW12" s="1434"/>
      <c r="VOX12" s="1434"/>
      <c r="VOY12" s="1434"/>
      <c r="VOZ12" s="1434"/>
      <c r="VPA12" s="1434"/>
      <c r="VPB12" s="1434"/>
      <c r="VPC12" s="1434"/>
      <c r="VPD12" s="1434"/>
      <c r="VPE12" s="1434"/>
      <c r="VPF12" s="1434"/>
      <c r="VPG12" s="1434"/>
      <c r="VPH12" s="1434"/>
      <c r="VPI12" s="1434"/>
      <c r="VPJ12" s="1434"/>
      <c r="VPK12" s="1434"/>
      <c r="VPL12" s="1434"/>
      <c r="VPM12" s="1434"/>
      <c r="VPN12" s="1434"/>
      <c r="VPO12" s="1434"/>
      <c r="VPP12" s="1434"/>
      <c r="VPQ12" s="1434"/>
      <c r="VPR12" s="1434"/>
      <c r="VPS12" s="1434"/>
      <c r="VPT12" s="1434"/>
      <c r="VPU12" s="1434"/>
      <c r="VPV12" s="1434"/>
      <c r="VPW12" s="1434"/>
      <c r="VPX12" s="1434"/>
      <c r="VPY12" s="1434"/>
      <c r="VPZ12" s="1434"/>
      <c r="VQA12" s="1434"/>
      <c r="VQB12" s="1434"/>
      <c r="VQC12" s="1434"/>
      <c r="VQD12" s="1434"/>
      <c r="VQE12" s="1434"/>
      <c r="VQF12" s="1434"/>
      <c r="VQG12" s="1434"/>
      <c r="VQH12" s="1434"/>
      <c r="VQI12" s="1434"/>
      <c r="VQJ12" s="1434"/>
      <c r="VQK12" s="1434"/>
      <c r="VQL12" s="1434"/>
      <c r="VQM12" s="1434"/>
      <c r="VQN12" s="1434"/>
      <c r="VQO12" s="1434"/>
      <c r="VQP12" s="1434"/>
      <c r="VQQ12" s="1434"/>
      <c r="VQR12" s="1434"/>
      <c r="VQS12" s="1434"/>
      <c r="VQT12" s="1434"/>
      <c r="VQU12" s="1434"/>
      <c r="VQV12" s="1434"/>
      <c r="VQW12" s="1434"/>
      <c r="VQX12" s="1434"/>
      <c r="VQY12" s="1434"/>
      <c r="VQZ12" s="1434"/>
      <c r="VRA12" s="1434"/>
      <c r="VRB12" s="1434"/>
      <c r="VRC12" s="1434"/>
      <c r="VRD12" s="1434"/>
      <c r="VRE12" s="1434"/>
      <c r="VRF12" s="1434"/>
      <c r="VRG12" s="1434"/>
      <c r="VRH12" s="1434"/>
      <c r="VRI12" s="1434"/>
      <c r="VRJ12" s="1434"/>
      <c r="VRK12" s="1434"/>
      <c r="VRL12" s="1434"/>
      <c r="VRM12" s="1434"/>
      <c r="VRN12" s="1434"/>
      <c r="VRO12" s="1434"/>
      <c r="VRP12" s="1434"/>
      <c r="VRQ12" s="1434"/>
      <c r="VRR12" s="1434"/>
      <c r="VRS12" s="1434"/>
      <c r="VRT12" s="1434"/>
      <c r="VRU12" s="1434"/>
      <c r="VRV12" s="1434"/>
      <c r="VRW12" s="1434"/>
      <c r="VRX12" s="1434"/>
      <c r="VRY12" s="1434"/>
      <c r="VRZ12" s="1434"/>
      <c r="VSA12" s="1434"/>
      <c r="VSB12" s="1434"/>
      <c r="VSC12" s="1434"/>
      <c r="VSD12" s="1434"/>
      <c r="VSE12" s="1434"/>
      <c r="VSF12" s="1434"/>
      <c r="VSG12" s="1434"/>
      <c r="VSH12" s="1434"/>
      <c r="VSI12" s="1434"/>
      <c r="VSJ12" s="1434"/>
      <c r="VSK12" s="1434"/>
      <c r="VSL12" s="1434"/>
      <c r="VSM12" s="1434"/>
      <c r="VSN12" s="1434"/>
      <c r="VSO12" s="1434"/>
      <c r="VSP12" s="1434"/>
      <c r="VSQ12" s="1434"/>
      <c r="VSR12" s="1434"/>
      <c r="VSS12" s="1434"/>
      <c r="VST12" s="1434"/>
      <c r="VSU12" s="1434"/>
      <c r="VSV12" s="1434"/>
      <c r="VSW12" s="1434"/>
      <c r="VSX12" s="1434"/>
      <c r="VSY12" s="1434"/>
      <c r="VSZ12" s="1434"/>
      <c r="VTA12" s="1434"/>
      <c r="VTB12" s="1434"/>
      <c r="VTC12" s="1434"/>
      <c r="VTD12" s="1434"/>
      <c r="VTE12" s="1434"/>
      <c r="VTF12" s="1434"/>
      <c r="VTG12" s="1434"/>
      <c r="VTH12" s="1434"/>
      <c r="VTI12" s="1434"/>
      <c r="VTJ12" s="1434"/>
      <c r="VTK12" s="1434"/>
      <c r="VTL12" s="1434"/>
      <c r="VTM12" s="1434"/>
      <c r="VTN12" s="1434"/>
      <c r="VTO12" s="1434"/>
      <c r="VTP12" s="1434"/>
      <c r="VTQ12" s="1434"/>
      <c r="VTR12" s="1434"/>
      <c r="VTS12" s="1434"/>
      <c r="VTT12" s="1434"/>
      <c r="VTU12" s="1434"/>
      <c r="VTV12" s="1434"/>
      <c r="VTW12" s="1434"/>
      <c r="VTX12" s="1434"/>
      <c r="VTY12" s="1434"/>
      <c r="VTZ12" s="1434"/>
      <c r="VUA12" s="1434"/>
      <c r="VUB12" s="1434"/>
      <c r="VUC12" s="1434"/>
      <c r="VUD12" s="1434"/>
      <c r="VUE12" s="1434"/>
      <c r="VUF12" s="1434"/>
      <c r="VUG12" s="1434"/>
      <c r="VUH12" s="1434"/>
      <c r="VUI12" s="1434"/>
      <c r="VUJ12" s="1434"/>
      <c r="VUK12" s="1434"/>
      <c r="VUL12" s="1434"/>
      <c r="VUM12" s="1434"/>
      <c r="VUN12" s="1434"/>
      <c r="VUO12" s="1434"/>
      <c r="VUP12" s="1434"/>
      <c r="VUQ12" s="1434"/>
      <c r="VUR12" s="1434"/>
      <c r="VUS12" s="1434"/>
      <c r="VUT12" s="1434"/>
      <c r="VUU12" s="1434"/>
      <c r="VUV12" s="1434"/>
      <c r="VUW12" s="1434"/>
      <c r="VUX12" s="1434"/>
      <c r="VUY12" s="1434"/>
      <c r="VUZ12" s="1434"/>
      <c r="VVA12" s="1434"/>
      <c r="VVB12" s="1434"/>
      <c r="VVC12" s="1434"/>
      <c r="VVD12" s="1434"/>
      <c r="VVE12" s="1434"/>
      <c r="VVF12" s="1434"/>
      <c r="VVG12" s="1434"/>
      <c r="VVH12" s="1434"/>
      <c r="VVI12" s="1434"/>
      <c r="VVJ12" s="1434"/>
      <c r="VVK12" s="1434"/>
      <c r="VVL12" s="1434"/>
      <c r="VVM12" s="1434"/>
      <c r="VVN12" s="1434"/>
      <c r="VVO12" s="1434"/>
      <c r="VVP12" s="1434"/>
      <c r="VVQ12" s="1434"/>
      <c r="VVR12" s="1434"/>
      <c r="VVS12" s="1434"/>
      <c r="VVT12" s="1434"/>
      <c r="VVU12" s="1434"/>
      <c r="VVV12" s="1434"/>
      <c r="VVW12" s="1434"/>
      <c r="VVX12" s="1434"/>
      <c r="VVY12" s="1434"/>
      <c r="VVZ12" s="1434"/>
      <c r="VWA12" s="1434"/>
      <c r="VWB12" s="1434"/>
      <c r="VWC12" s="1434"/>
      <c r="VWD12" s="1434"/>
      <c r="VWE12" s="1434"/>
      <c r="VWF12" s="1434"/>
      <c r="VWG12" s="1434"/>
      <c r="VWH12" s="1434"/>
      <c r="VWI12" s="1434"/>
      <c r="VWJ12" s="1434"/>
      <c r="VWK12" s="1434"/>
      <c r="VWL12" s="1434"/>
      <c r="VWM12" s="1434"/>
      <c r="VWN12" s="1434"/>
      <c r="VWO12" s="1434"/>
      <c r="VWP12" s="1434"/>
      <c r="VWQ12" s="1434"/>
      <c r="VWR12" s="1434"/>
      <c r="VWS12" s="1434"/>
      <c r="VWT12" s="1434"/>
      <c r="VWU12" s="1434"/>
      <c r="VWV12" s="1434"/>
      <c r="VWW12" s="1434"/>
      <c r="VWX12" s="1434"/>
      <c r="VWY12" s="1434"/>
      <c r="VWZ12" s="1434"/>
      <c r="VXA12" s="1434"/>
      <c r="VXB12" s="1434"/>
      <c r="VXC12" s="1434"/>
      <c r="VXD12" s="1434"/>
      <c r="VXE12" s="1434"/>
      <c r="VXF12" s="1434"/>
      <c r="VXG12" s="1434"/>
      <c r="VXH12" s="1434"/>
      <c r="VXI12" s="1434"/>
      <c r="VXJ12" s="1434"/>
      <c r="VXK12" s="1434"/>
      <c r="VXL12" s="1434"/>
      <c r="VXM12" s="1434"/>
      <c r="VXN12" s="1434"/>
      <c r="VXO12" s="1434"/>
      <c r="VXP12" s="1434"/>
      <c r="VXQ12" s="1434"/>
      <c r="VXR12" s="1434"/>
      <c r="VXS12" s="1434"/>
      <c r="VXT12" s="1434"/>
      <c r="VXU12" s="1434"/>
      <c r="VXV12" s="1434"/>
      <c r="VXW12" s="1434"/>
      <c r="VXX12" s="1434"/>
      <c r="VXY12" s="1434"/>
      <c r="VXZ12" s="1434"/>
      <c r="VYA12" s="1434"/>
      <c r="VYB12" s="1434"/>
      <c r="VYC12" s="1434"/>
      <c r="VYD12" s="1434"/>
      <c r="VYE12" s="1434"/>
      <c r="VYF12" s="1434"/>
      <c r="VYG12" s="1434"/>
      <c r="VYH12" s="1434"/>
      <c r="VYI12" s="1434"/>
      <c r="VYJ12" s="1434"/>
      <c r="VYK12" s="1434"/>
      <c r="VYL12" s="1434"/>
      <c r="VYM12" s="1434"/>
      <c r="VYN12" s="1434"/>
      <c r="VYO12" s="1434"/>
      <c r="VYP12" s="1434"/>
      <c r="VYQ12" s="1434"/>
      <c r="VYR12" s="1434"/>
      <c r="VYS12" s="1434"/>
      <c r="VYT12" s="1434"/>
      <c r="VYU12" s="1434"/>
      <c r="VYV12" s="1434"/>
      <c r="VYW12" s="1434"/>
      <c r="VYX12" s="1434"/>
      <c r="VYY12" s="1434"/>
      <c r="VYZ12" s="1434"/>
      <c r="VZA12" s="1434"/>
      <c r="VZB12" s="1434"/>
      <c r="VZC12" s="1434"/>
      <c r="VZD12" s="1434"/>
      <c r="VZE12" s="1434"/>
      <c r="VZF12" s="1434"/>
      <c r="VZG12" s="1434"/>
      <c r="VZH12" s="1434"/>
      <c r="VZI12" s="1434"/>
      <c r="VZJ12" s="1434"/>
      <c r="VZK12" s="1434"/>
      <c r="VZL12" s="1434"/>
      <c r="VZM12" s="1434"/>
      <c r="VZN12" s="1434"/>
      <c r="VZO12" s="1434"/>
      <c r="VZP12" s="1434"/>
      <c r="VZQ12" s="1434"/>
      <c r="VZR12" s="1434"/>
      <c r="VZS12" s="1434"/>
      <c r="VZT12" s="1434"/>
      <c r="VZU12" s="1434"/>
      <c r="VZV12" s="1434"/>
      <c r="VZW12" s="1434"/>
      <c r="VZX12" s="1434"/>
      <c r="VZY12" s="1434"/>
      <c r="VZZ12" s="1434"/>
      <c r="WAA12" s="1434"/>
      <c r="WAB12" s="1434"/>
      <c r="WAC12" s="1434"/>
      <c r="WAD12" s="1434"/>
      <c r="WAE12" s="1434"/>
      <c r="WAF12" s="1434"/>
      <c r="WAG12" s="1434"/>
      <c r="WAH12" s="1434"/>
      <c r="WAI12" s="1434"/>
      <c r="WAJ12" s="1434"/>
      <c r="WAK12" s="1434"/>
      <c r="WAL12" s="1434"/>
      <c r="WAM12" s="1434"/>
      <c r="WAN12" s="1434"/>
      <c r="WAO12" s="1434"/>
      <c r="WAP12" s="1434"/>
      <c r="WAQ12" s="1434"/>
      <c r="WAR12" s="1434"/>
      <c r="WAS12" s="1434"/>
      <c r="WAT12" s="1434"/>
      <c r="WAU12" s="1434"/>
      <c r="WAV12" s="1434"/>
      <c r="WAW12" s="1434"/>
      <c r="WAX12" s="1434"/>
      <c r="WAY12" s="1434"/>
      <c r="WAZ12" s="1434"/>
      <c r="WBA12" s="1434"/>
      <c r="WBB12" s="1434"/>
      <c r="WBC12" s="1434"/>
      <c r="WBD12" s="1434"/>
      <c r="WBE12" s="1434"/>
      <c r="WBF12" s="1434"/>
      <c r="WBG12" s="1434"/>
      <c r="WBH12" s="1434"/>
      <c r="WBI12" s="1434"/>
      <c r="WBJ12" s="1434"/>
      <c r="WBK12" s="1434"/>
      <c r="WBL12" s="1434"/>
      <c r="WBM12" s="1434"/>
      <c r="WBN12" s="1434"/>
      <c r="WBO12" s="1434"/>
      <c r="WBP12" s="1434"/>
      <c r="WBQ12" s="1434"/>
      <c r="WBR12" s="1434"/>
      <c r="WBS12" s="1434"/>
      <c r="WBT12" s="1434"/>
      <c r="WBU12" s="1434"/>
      <c r="WBV12" s="1434"/>
      <c r="WBW12" s="1434"/>
      <c r="WBX12" s="1434"/>
      <c r="WBY12" s="1434"/>
      <c r="WBZ12" s="1434"/>
      <c r="WCA12" s="1434"/>
      <c r="WCB12" s="1434"/>
      <c r="WCC12" s="1434"/>
      <c r="WCD12" s="1434"/>
      <c r="WCE12" s="1434"/>
      <c r="WCF12" s="1434"/>
      <c r="WCG12" s="1434"/>
      <c r="WCH12" s="1434"/>
      <c r="WCI12" s="1434"/>
      <c r="WCJ12" s="1434"/>
      <c r="WCK12" s="1434"/>
      <c r="WCL12" s="1434"/>
      <c r="WCM12" s="1434"/>
      <c r="WCN12" s="1434"/>
      <c r="WCO12" s="1434"/>
      <c r="WCP12" s="1434"/>
      <c r="WCQ12" s="1434"/>
      <c r="WCR12" s="1434"/>
      <c r="WCS12" s="1434"/>
      <c r="WCT12" s="1434"/>
      <c r="WCU12" s="1434"/>
      <c r="WCV12" s="1434"/>
      <c r="WCW12" s="1434"/>
      <c r="WCX12" s="1434"/>
      <c r="WCY12" s="1434"/>
      <c r="WCZ12" s="1434"/>
      <c r="WDA12" s="1434"/>
      <c r="WDB12" s="1434"/>
      <c r="WDC12" s="1434"/>
      <c r="WDD12" s="1434"/>
      <c r="WDE12" s="1434"/>
      <c r="WDF12" s="1434"/>
      <c r="WDG12" s="1434"/>
      <c r="WDH12" s="1434"/>
      <c r="WDI12" s="1434"/>
      <c r="WDJ12" s="1434"/>
      <c r="WDK12" s="1434"/>
      <c r="WDL12" s="1434"/>
      <c r="WDM12" s="1434"/>
      <c r="WDN12" s="1434"/>
      <c r="WDO12" s="1434"/>
      <c r="WDP12" s="1434"/>
      <c r="WDQ12" s="1434"/>
      <c r="WDR12" s="1434"/>
      <c r="WDS12" s="1434"/>
      <c r="WDT12" s="1434"/>
      <c r="WDU12" s="1434"/>
      <c r="WDV12" s="1434"/>
      <c r="WDW12" s="1434"/>
      <c r="WDX12" s="1434"/>
      <c r="WDY12" s="1434"/>
      <c r="WDZ12" s="1434"/>
      <c r="WEA12" s="1434"/>
      <c r="WEB12" s="1434"/>
      <c r="WEC12" s="1434"/>
      <c r="WED12" s="1434"/>
      <c r="WEE12" s="1434"/>
      <c r="WEF12" s="1434"/>
      <c r="WEG12" s="1434"/>
      <c r="WEH12" s="1434"/>
      <c r="WEI12" s="1434"/>
      <c r="WEJ12" s="1434"/>
      <c r="WEK12" s="1434"/>
      <c r="WEL12" s="1434"/>
      <c r="WEM12" s="1434"/>
      <c r="WEN12" s="1434"/>
      <c r="WEO12" s="1434"/>
      <c r="WEP12" s="1434"/>
      <c r="WEQ12" s="1434"/>
      <c r="WER12" s="1434"/>
      <c r="WES12" s="1434"/>
      <c r="WET12" s="1434"/>
      <c r="WEU12" s="1434"/>
      <c r="WEV12" s="1434"/>
      <c r="WEW12" s="1434"/>
      <c r="WEX12" s="1434"/>
      <c r="WEY12" s="1434"/>
      <c r="WEZ12" s="1434"/>
      <c r="WFA12" s="1434"/>
      <c r="WFB12" s="1434"/>
      <c r="WFC12" s="1434"/>
      <c r="WFD12" s="1434"/>
      <c r="WFE12" s="1434"/>
      <c r="WFF12" s="1434"/>
      <c r="WFG12" s="1434"/>
      <c r="WFH12" s="1434"/>
      <c r="WFI12" s="1434"/>
      <c r="WFJ12" s="1434"/>
      <c r="WFK12" s="1434"/>
      <c r="WFL12" s="1434"/>
      <c r="WFM12" s="1434"/>
      <c r="WFN12" s="1434"/>
      <c r="WFO12" s="1434"/>
      <c r="WFP12" s="1434"/>
      <c r="WFQ12" s="1434"/>
      <c r="WFR12" s="1434"/>
      <c r="WFS12" s="1434"/>
      <c r="WFT12" s="1434"/>
      <c r="WFU12" s="1434"/>
      <c r="WFV12" s="1434"/>
      <c r="WFW12" s="1434"/>
      <c r="WFX12" s="1434"/>
      <c r="WFY12" s="1434"/>
      <c r="WFZ12" s="1434"/>
      <c r="WGA12" s="1434"/>
      <c r="WGB12" s="1434"/>
      <c r="WGC12" s="1434"/>
      <c r="WGD12" s="1434"/>
      <c r="WGE12" s="1434"/>
      <c r="WGF12" s="1434"/>
      <c r="WGG12" s="1434"/>
      <c r="WGH12" s="1434"/>
      <c r="WGI12" s="1434"/>
      <c r="WGJ12" s="1434"/>
      <c r="WGK12" s="1434"/>
      <c r="WGL12" s="1434"/>
      <c r="WGM12" s="1434"/>
      <c r="WGN12" s="1434"/>
      <c r="WGO12" s="1434"/>
      <c r="WGP12" s="1434"/>
      <c r="WGQ12" s="1434"/>
      <c r="WGR12" s="1434"/>
      <c r="WGS12" s="1434"/>
      <c r="WGT12" s="1434"/>
      <c r="WGU12" s="1434"/>
      <c r="WGV12" s="1434"/>
      <c r="WGW12" s="1434"/>
      <c r="WGX12" s="1434"/>
      <c r="WGY12" s="1434"/>
      <c r="WGZ12" s="1434"/>
      <c r="WHA12" s="1434"/>
      <c r="WHB12" s="1434"/>
      <c r="WHC12" s="1434"/>
      <c r="WHD12" s="1434"/>
      <c r="WHE12" s="1434"/>
      <c r="WHF12" s="1434"/>
      <c r="WHG12" s="1434"/>
      <c r="WHH12" s="1434"/>
      <c r="WHI12" s="1434"/>
      <c r="WHJ12" s="1434"/>
      <c r="WHK12" s="1434"/>
      <c r="WHL12" s="1434"/>
      <c r="WHM12" s="1434"/>
      <c r="WHN12" s="1434"/>
      <c r="WHO12" s="1434"/>
      <c r="WHP12" s="1434"/>
      <c r="WHQ12" s="1434"/>
      <c r="WHR12" s="1434"/>
      <c r="WHS12" s="1434"/>
      <c r="WHT12" s="1434"/>
      <c r="WHU12" s="1434"/>
      <c r="WHV12" s="1434"/>
      <c r="WHW12" s="1434"/>
      <c r="WHX12" s="1434"/>
      <c r="WHY12" s="1434"/>
      <c r="WHZ12" s="1434"/>
      <c r="WIA12" s="1434"/>
      <c r="WIB12" s="1434"/>
      <c r="WIC12" s="1434"/>
      <c r="WID12" s="1434"/>
      <c r="WIE12" s="1434"/>
      <c r="WIF12" s="1434"/>
      <c r="WIG12" s="1434"/>
      <c r="WIH12" s="1434"/>
      <c r="WII12" s="1434"/>
      <c r="WIJ12" s="1434"/>
      <c r="WIK12" s="1434"/>
      <c r="WIL12" s="1434"/>
      <c r="WIM12" s="1434"/>
      <c r="WIN12" s="1434"/>
      <c r="WIO12" s="1434"/>
      <c r="WIP12" s="1434"/>
      <c r="WIQ12" s="1434"/>
      <c r="WIR12" s="1434"/>
      <c r="WIS12" s="1434"/>
      <c r="WIT12" s="1434"/>
      <c r="WIU12" s="1434"/>
      <c r="WIV12" s="1434"/>
      <c r="WIW12" s="1434"/>
      <c r="WIX12" s="1434"/>
      <c r="WIY12" s="1434"/>
      <c r="WIZ12" s="1434"/>
      <c r="WJA12" s="1434"/>
      <c r="WJB12" s="1434"/>
      <c r="WJC12" s="1434"/>
      <c r="WJD12" s="1434"/>
      <c r="WJE12" s="1434"/>
      <c r="WJF12" s="1434"/>
      <c r="WJG12" s="1434"/>
      <c r="WJH12" s="1434"/>
      <c r="WJI12" s="1434"/>
      <c r="WJJ12" s="1434"/>
      <c r="WJK12" s="1434"/>
      <c r="WJL12" s="1434"/>
      <c r="WJM12" s="1434"/>
      <c r="WJN12" s="1434"/>
      <c r="WJO12" s="1434"/>
      <c r="WJP12" s="1434"/>
      <c r="WJQ12" s="1434"/>
      <c r="WJR12" s="1434"/>
      <c r="WJS12" s="1434"/>
      <c r="WJT12" s="1434"/>
      <c r="WJU12" s="1434"/>
      <c r="WJV12" s="1434"/>
      <c r="WJW12" s="1434"/>
      <c r="WJX12" s="1434"/>
      <c r="WJY12" s="1434"/>
      <c r="WJZ12" s="1434"/>
      <c r="WKA12" s="1434"/>
      <c r="WKB12" s="1434"/>
      <c r="WKC12" s="1434"/>
      <c r="WKD12" s="1434"/>
      <c r="WKE12" s="1434"/>
      <c r="WKF12" s="1434"/>
      <c r="WKG12" s="1434"/>
      <c r="WKH12" s="1434"/>
      <c r="WKI12" s="1434"/>
      <c r="WKJ12" s="1434"/>
      <c r="WKK12" s="1434"/>
      <c r="WKL12" s="1434"/>
      <c r="WKM12" s="1434"/>
      <c r="WKN12" s="1434"/>
      <c r="WKO12" s="1434"/>
      <c r="WKP12" s="1434"/>
      <c r="WKQ12" s="1434"/>
      <c r="WKR12" s="1434"/>
      <c r="WKS12" s="1434"/>
      <c r="WKT12" s="1434"/>
      <c r="WKU12" s="1434"/>
      <c r="WKV12" s="1434"/>
      <c r="WKW12" s="1434"/>
      <c r="WKX12" s="1434"/>
      <c r="WKY12" s="1434"/>
      <c r="WKZ12" s="1434"/>
      <c r="WLA12" s="1434"/>
      <c r="WLB12" s="1434"/>
      <c r="WLC12" s="1434"/>
      <c r="WLD12" s="1434"/>
      <c r="WLE12" s="1434"/>
      <c r="WLF12" s="1434"/>
      <c r="WLG12" s="1434"/>
      <c r="WLH12" s="1434"/>
      <c r="WLI12" s="1434"/>
      <c r="WLJ12" s="1434"/>
      <c r="WLK12" s="1434"/>
      <c r="WLL12" s="1434"/>
      <c r="WLM12" s="1434"/>
      <c r="WLN12" s="1434"/>
      <c r="WLO12" s="1434"/>
      <c r="WLP12" s="1434"/>
      <c r="WLQ12" s="1434"/>
      <c r="WLR12" s="1434"/>
      <c r="WLS12" s="1434"/>
      <c r="WLT12" s="1434"/>
      <c r="WLU12" s="1434"/>
      <c r="WLV12" s="1434"/>
      <c r="WLW12" s="1434"/>
      <c r="WLX12" s="1434"/>
      <c r="WLY12" s="1434"/>
      <c r="WLZ12" s="1434"/>
      <c r="WMA12" s="1434"/>
      <c r="WMB12" s="1434"/>
      <c r="WMC12" s="1434"/>
      <c r="WMD12" s="1434"/>
      <c r="WME12" s="1434"/>
      <c r="WMF12" s="1434"/>
      <c r="WMG12" s="1434"/>
      <c r="WMH12" s="1434"/>
      <c r="WMI12" s="1434"/>
      <c r="WMJ12" s="1434"/>
      <c r="WMK12" s="1434"/>
      <c r="WML12" s="1434"/>
      <c r="WMM12" s="1434"/>
      <c r="WMN12" s="1434"/>
      <c r="WMO12" s="1434"/>
      <c r="WMP12" s="1434"/>
      <c r="WMQ12" s="1434"/>
      <c r="WMR12" s="1434"/>
      <c r="WMS12" s="1434"/>
      <c r="WMT12" s="1434"/>
      <c r="WMU12" s="1434"/>
      <c r="WMV12" s="1434"/>
      <c r="WMW12" s="1434"/>
      <c r="WMX12" s="1434"/>
      <c r="WMY12" s="1434"/>
      <c r="WMZ12" s="1434"/>
      <c r="WNA12" s="1434"/>
      <c r="WNB12" s="1434"/>
      <c r="WNC12" s="1434"/>
      <c r="WND12" s="1434"/>
      <c r="WNE12" s="1434"/>
      <c r="WNF12" s="1434"/>
      <c r="WNG12" s="1434"/>
      <c r="WNH12" s="1434"/>
      <c r="WNI12" s="1434"/>
      <c r="WNJ12" s="1434"/>
      <c r="WNK12" s="1434"/>
      <c r="WNL12" s="1434"/>
      <c r="WNM12" s="1434"/>
      <c r="WNN12" s="1434"/>
      <c r="WNO12" s="1434"/>
      <c r="WNP12" s="1434"/>
      <c r="WNQ12" s="1434"/>
      <c r="WNR12" s="1434"/>
      <c r="WNS12" s="1434"/>
      <c r="WNT12" s="1434"/>
      <c r="WNU12" s="1434"/>
      <c r="WNV12" s="1434"/>
      <c r="WNW12" s="1434"/>
      <c r="WNX12" s="1434"/>
      <c r="WNY12" s="1434"/>
      <c r="WNZ12" s="1434"/>
      <c r="WOA12" s="1434"/>
      <c r="WOB12" s="1434"/>
      <c r="WOC12" s="1434"/>
      <c r="WOD12" s="1434"/>
      <c r="WOE12" s="1434"/>
      <c r="WOF12" s="1434"/>
      <c r="WOG12" s="1434"/>
      <c r="WOH12" s="1434"/>
      <c r="WOI12" s="1434"/>
      <c r="WOJ12" s="1434"/>
      <c r="WOK12" s="1434"/>
      <c r="WOL12" s="1434"/>
      <c r="WOM12" s="1434"/>
      <c r="WON12" s="1434"/>
      <c r="WOO12" s="1434"/>
      <c r="WOP12" s="1434"/>
      <c r="WOQ12" s="1434"/>
      <c r="WOR12" s="1434"/>
      <c r="WOS12" s="1434"/>
      <c r="WOT12" s="1434"/>
      <c r="WOU12" s="1434"/>
      <c r="WOV12" s="1434"/>
      <c r="WOW12" s="1434"/>
      <c r="WOX12" s="1434"/>
      <c r="WOY12" s="1434"/>
      <c r="WOZ12" s="1434"/>
      <c r="WPA12" s="1434"/>
      <c r="WPB12" s="1434"/>
      <c r="WPC12" s="1434"/>
      <c r="WPD12" s="1434"/>
      <c r="WPE12" s="1434"/>
      <c r="WPF12" s="1434"/>
      <c r="WPG12" s="1434"/>
      <c r="WPH12" s="1434"/>
      <c r="WPI12" s="1434"/>
      <c r="WPJ12" s="1434"/>
      <c r="WPK12" s="1434"/>
      <c r="WPL12" s="1434"/>
      <c r="WPM12" s="1434"/>
      <c r="WPN12" s="1434"/>
      <c r="WPO12" s="1434"/>
      <c r="WPP12" s="1434"/>
      <c r="WPQ12" s="1434"/>
      <c r="WPR12" s="1434"/>
      <c r="WPS12" s="1434"/>
      <c r="WPT12" s="1434"/>
      <c r="WPU12" s="1434"/>
      <c r="WPV12" s="1434"/>
      <c r="WPW12" s="1434"/>
      <c r="WPX12" s="1434"/>
      <c r="WPY12" s="1434"/>
      <c r="WPZ12" s="1434"/>
      <c r="WQA12" s="1434"/>
      <c r="WQB12" s="1434"/>
      <c r="WQC12" s="1434"/>
      <c r="WQD12" s="1434"/>
      <c r="WQE12" s="1434"/>
      <c r="WQF12" s="1434"/>
      <c r="WQG12" s="1434"/>
      <c r="WQH12" s="1434"/>
      <c r="WQI12" s="1434"/>
      <c r="WQJ12" s="1434"/>
      <c r="WQK12" s="1434"/>
      <c r="WQL12" s="1434"/>
      <c r="WQM12" s="1434"/>
      <c r="WQN12" s="1434"/>
      <c r="WQO12" s="1434"/>
      <c r="WQP12" s="1434"/>
      <c r="WQQ12" s="1434"/>
      <c r="WQR12" s="1434"/>
      <c r="WQS12" s="1434"/>
      <c r="WQT12" s="1434"/>
      <c r="WQU12" s="1434"/>
      <c r="WQV12" s="1434"/>
      <c r="WQW12" s="1434"/>
      <c r="WQX12" s="1434"/>
      <c r="WQY12" s="1434"/>
      <c r="WQZ12" s="1434"/>
      <c r="WRA12" s="1434"/>
      <c r="WRB12" s="1434"/>
      <c r="WRC12" s="1434"/>
      <c r="WRD12" s="1434"/>
      <c r="WRE12" s="1434"/>
      <c r="WRF12" s="1434"/>
      <c r="WRG12" s="1434"/>
      <c r="WRH12" s="1434"/>
      <c r="WRI12" s="1434"/>
      <c r="WRJ12" s="1434"/>
      <c r="WRK12" s="1434"/>
      <c r="WRL12" s="1434"/>
      <c r="WRM12" s="1434"/>
      <c r="WRN12" s="1434"/>
      <c r="WRO12" s="1434"/>
      <c r="WRP12" s="1434"/>
      <c r="WRQ12" s="1434"/>
      <c r="WRR12" s="1434"/>
      <c r="WRS12" s="1434"/>
      <c r="WRT12" s="1434"/>
      <c r="WRU12" s="1434"/>
      <c r="WRV12" s="1434"/>
      <c r="WRW12" s="1434"/>
      <c r="WRX12" s="1434"/>
      <c r="WRY12" s="1434"/>
      <c r="WRZ12" s="1434"/>
      <c r="WSA12" s="1434"/>
      <c r="WSB12" s="1434"/>
      <c r="WSC12" s="1434"/>
      <c r="WSD12" s="1434"/>
      <c r="WSE12" s="1434"/>
      <c r="WSF12" s="1434"/>
      <c r="WSG12" s="1434"/>
      <c r="WSH12" s="1434"/>
      <c r="WSI12" s="1434"/>
      <c r="WSJ12" s="1434"/>
      <c r="WSK12" s="1434"/>
      <c r="WSL12" s="1434"/>
      <c r="WSM12" s="1434"/>
      <c r="WSN12" s="1434"/>
      <c r="WSO12" s="1434"/>
      <c r="WSP12" s="1434"/>
      <c r="WSQ12" s="1434"/>
      <c r="WSR12" s="1434"/>
      <c r="WSS12" s="1434"/>
      <c r="WST12" s="1434"/>
      <c r="WSU12" s="1434"/>
      <c r="WSV12" s="1434"/>
      <c r="WSW12" s="1434"/>
      <c r="WSX12" s="1434"/>
      <c r="WSY12" s="1434"/>
      <c r="WSZ12" s="1434"/>
      <c r="WTA12" s="1434"/>
      <c r="WTB12" s="1434"/>
      <c r="WTC12" s="1434"/>
      <c r="WTD12" s="1434"/>
      <c r="WTE12" s="1434"/>
      <c r="WTF12" s="1434"/>
      <c r="WTG12" s="1434"/>
      <c r="WTH12" s="1434"/>
      <c r="WTI12" s="1434"/>
      <c r="WTJ12" s="1434"/>
      <c r="WTK12" s="1434"/>
      <c r="WTL12" s="1434"/>
      <c r="WTM12" s="1434"/>
      <c r="WTN12" s="1434"/>
      <c r="WTO12" s="1434"/>
      <c r="WTP12" s="1434"/>
      <c r="WTQ12" s="1434"/>
      <c r="WTR12" s="1434"/>
      <c r="WTS12" s="1434"/>
      <c r="WTT12" s="1434"/>
      <c r="WTU12" s="1434"/>
      <c r="WTV12" s="1434"/>
      <c r="WTW12" s="1434"/>
      <c r="WTX12" s="1434"/>
      <c r="WTY12" s="1434"/>
      <c r="WTZ12" s="1434"/>
      <c r="WUA12" s="1434"/>
      <c r="WUB12" s="1434"/>
      <c r="WUC12" s="1434"/>
      <c r="WUD12" s="1434"/>
      <c r="WUE12" s="1434"/>
      <c r="WUF12" s="1434"/>
      <c r="WUG12" s="1434"/>
      <c r="WUH12" s="1434"/>
      <c r="WUI12" s="1434"/>
      <c r="WUJ12" s="1434"/>
      <c r="WUK12" s="1434"/>
      <c r="WUL12" s="1434"/>
      <c r="WUM12" s="1434"/>
      <c r="WUN12" s="1434"/>
      <c r="WUO12" s="1434"/>
      <c r="WUP12" s="1434"/>
      <c r="WUQ12" s="1434"/>
      <c r="WUR12" s="1434"/>
      <c r="WUS12" s="1434"/>
      <c r="WUT12" s="1434"/>
      <c r="WUU12" s="1434"/>
      <c r="WUV12" s="1434"/>
      <c r="WUW12" s="1434"/>
      <c r="WUX12" s="1434"/>
      <c r="WUY12" s="1434"/>
      <c r="WUZ12" s="1434"/>
      <c r="WVA12" s="1434"/>
      <c r="WVB12" s="1434"/>
      <c r="WVC12" s="1434"/>
      <c r="WVD12" s="1434"/>
      <c r="WVE12" s="1434"/>
      <c r="WVF12" s="1434"/>
      <c r="WVG12" s="1434"/>
      <c r="WVH12" s="1434"/>
      <c r="WVI12" s="1434"/>
      <c r="WVJ12" s="1434"/>
      <c r="WVK12" s="1434"/>
      <c r="WVL12" s="1434"/>
      <c r="WVM12" s="1434"/>
      <c r="WVN12" s="1434"/>
      <c r="WVO12" s="1434"/>
      <c r="WVP12" s="1434"/>
      <c r="WVQ12" s="1434"/>
      <c r="WVR12" s="1434"/>
      <c r="WVS12" s="1434"/>
      <c r="WVT12" s="1434"/>
      <c r="WVU12" s="1434"/>
      <c r="WVV12" s="1434"/>
      <c r="WVW12" s="1434"/>
      <c r="WVX12" s="1434"/>
      <c r="WVY12" s="1434"/>
      <c r="WVZ12" s="1434"/>
      <c r="WWA12" s="1434"/>
      <c r="WWB12" s="1434"/>
      <c r="WWC12" s="1434"/>
      <c r="WWD12" s="1434"/>
      <c r="WWE12" s="1434"/>
      <c r="WWF12" s="1434"/>
      <c r="WWG12" s="1434"/>
      <c r="WWH12" s="1434"/>
      <c r="WWI12" s="1434"/>
      <c r="WWJ12" s="1434"/>
      <c r="WWK12" s="1434"/>
      <c r="WWL12" s="1434"/>
      <c r="WWM12" s="1434"/>
      <c r="WWN12" s="1434"/>
      <c r="WWO12" s="1434"/>
      <c r="WWP12" s="1434"/>
      <c r="WWQ12" s="1434"/>
      <c r="WWR12" s="1434"/>
      <c r="WWS12" s="1434"/>
      <c r="WWT12" s="1434"/>
      <c r="WWU12" s="1434"/>
      <c r="WWV12" s="1434"/>
      <c r="WWW12" s="1434"/>
      <c r="WWX12" s="1434"/>
      <c r="WWY12" s="1434"/>
      <c r="WWZ12" s="1434"/>
      <c r="WXA12" s="1434"/>
      <c r="WXB12" s="1434"/>
      <c r="WXC12" s="1434"/>
      <c r="WXD12" s="1434"/>
      <c r="WXE12" s="1434"/>
      <c r="WXF12" s="1434"/>
      <c r="WXG12" s="1434"/>
      <c r="WXH12" s="1434"/>
      <c r="WXI12" s="1434"/>
      <c r="WXJ12" s="1434"/>
      <c r="WXK12" s="1434"/>
      <c r="WXL12" s="1434"/>
      <c r="WXM12" s="1434"/>
      <c r="WXN12" s="1434"/>
      <c r="WXO12" s="1434"/>
      <c r="WXP12" s="1434"/>
      <c r="WXQ12" s="1434"/>
      <c r="WXR12" s="1434"/>
      <c r="WXS12" s="1434"/>
      <c r="WXT12" s="1434"/>
      <c r="WXU12" s="1434"/>
      <c r="WXV12" s="1434"/>
      <c r="WXW12" s="1434"/>
      <c r="WXX12" s="1434"/>
      <c r="WXY12" s="1434"/>
      <c r="WXZ12" s="1434"/>
      <c r="WYA12" s="1434"/>
      <c r="WYB12" s="1434"/>
      <c r="WYC12" s="1434"/>
      <c r="WYD12" s="1434"/>
      <c r="WYE12" s="1434"/>
      <c r="WYF12" s="1434"/>
      <c r="WYG12" s="1434"/>
      <c r="WYH12" s="1434"/>
      <c r="WYI12" s="1434"/>
      <c r="WYJ12" s="1434"/>
      <c r="WYK12" s="1434"/>
      <c r="WYL12" s="1434"/>
      <c r="WYM12" s="1434"/>
      <c r="WYN12" s="1434"/>
      <c r="WYO12" s="1434"/>
      <c r="WYP12" s="1434"/>
      <c r="WYQ12" s="1434"/>
      <c r="WYR12" s="1434"/>
      <c r="WYS12" s="1434"/>
      <c r="WYT12" s="1434"/>
      <c r="WYU12" s="1434"/>
      <c r="WYV12" s="1434"/>
      <c r="WYW12" s="1434"/>
      <c r="WYX12" s="1434"/>
      <c r="WYY12" s="1434"/>
      <c r="WYZ12" s="1434"/>
      <c r="WZA12" s="1434"/>
      <c r="WZB12" s="1434"/>
      <c r="WZC12" s="1434"/>
      <c r="WZD12" s="1434"/>
      <c r="WZE12" s="1434"/>
      <c r="WZF12" s="1434"/>
      <c r="WZG12" s="1434"/>
      <c r="WZH12" s="1434"/>
      <c r="WZI12" s="1434"/>
      <c r="WZJ12" s="1434"/>
      <c r="WZK12" s="1434"/>
      <c r="WZL12" s="1434"/>
      <c r="WZM12" s="1434"/>
      <c r="WZN12" s="1434"/>
      <c r="WZO12" s="1434"/>
      <c r="WZP12" s="1434"/>
      <c r="WZQ12" s="1434"/>
      <c r="WZR12" s="1434"/>
      <c r="WZS12" s="1434"/>
      <c r="WZT12" s="1434"/>
      <c r="WZU12" s="1434"/>
      <c r="WZV12" s="1434"/>
      <c r="WZW12" s="1434"/>
      <c r="WZX12" s="1434"/>
      <c r="WZY12" s="1434"/>
      <c r="WZZ12" s="1434"/>
      <c r="XAA12" s="1434"/>
      <c r="XAB12" s="1434"/>
      <c r="XAC12" s="1434"/>
      <c r="XAD12" s="1434"/>
      <c r="XAE12" s="1434"/>
      <c r="XAF12" s="1434"/>
      <c r="XAG12" s="1434"/>
      <c r="XAH12" s="1434"/>
      <c r="XAI12" s="1434"/>
      <c r="XAJ12" s="1434"/>
      <c r="XAK12" s="1434"/>
      <c r="XAL12" s="1434"/>
      <c r="XAM12" s="1434"/>
      <c r="XAN12" s="1434"/>
      <c r="XAO12" s="1434"/>
      <c r="XAP12" s="1434"/>
      <c r="XAQ12" s="1434"/>
      <c r="XAR12" s="1434"/>
      <c r="XAS12" s="1434"/>
      <c r="XAT12" s="1434"/>
      <c r="XAU12" s="1434"/>
      <c r="XAV12" s="1434"/>
      <c r="XAW12" s="1434"/>
      <c r="XAX12" s="1434"/>
      <c r="XAY12" s="1434"/>
      <c r="XAZ12" s="1434"/>
      <c r="XBA12" s="1434"/>
      <c r="XBB12" s="1434"/>
      <c r="XBC12" s="1434"/>
      <c r="XBD12" s="1434"/>
      <c r="XBE12" s="1434"/>
      <c r="XBF12" s="1434"/>
      <c r="XBG12" s="1434"/>
      <c r="XBH12" s="1434"/>
      <c r="XBI12" s="1434"/>
      <c r="XBJ12" s="1434"/>
      <c r="XBK12" s="1434"/>
      <c r="XBL12" s="1434"/>
      <c r="XBM12" s="1434"/>
      <c r="XBN12" s="1434"/>
      <c r="XBO12" s="1434"/>
      <c r="XBP12" s="1434"/>
      <c r="XBQ12" s="1434"/>
      <c r="XBR12" s="1434"/>
      <c r="XBS12" s="1434"/>
      <c r="XBT12" s="1434"/>
      <c r="XBU12" s="1434"/>
      <c r="XBV12" s="1434"/>
      <c r="XBW12" s="1434"/>
      <c r="XBX12" s="1434"/>
      <c r="XBY12" s="1434"/>
      <c r="XBZ12" s="1434"/>
      <c r="XCA12" s="1434"/>
      <c r="XCB12" s="1434"/>
      <c r="XCC12" s="1434"/>
      <c r="XCD12" s="1434"/>
      <c r="XCE12" s="1434"/>
      <c r="XCF12" s="1434"/>
      <c r="XCG12" s="1434"/>
      <c r="XCH12" s="1434"/>
      <c r="XCI12" s="1434"/>
      <c r="XCJ12" s="1434"/>
      <c r="XCK12" s="1434"/>
      <c r="XCL12" s="1434"/>
      <c r="XCM12" s="1434"/>
      <c r="XCN12" s="1434"/>
      <c r="XCO12" s="1434"/>
      <c r="XCP12" s="1434"/>
      <c r="XCQ12" s="1434"/>
      <c r="XCR12" s="1434"/>
      <c r="XCS12" s="1434"/>
      <c r="XCT12" s="1434"/>
      <c r="XCU12" s="1434"/>
      <c r="XCV12" s="1434"/>
      <c r="XCW12" s="1434"/>
      <c r="XCX12" s="1434"/>
      <c r="XCY12" s="1434"/>
      <c r="XCZ12" s="1434"/>
      <c r="XDA12" s="1434"/>
      <c r="XDB12" s="1434"/>
      <c r="XDC12" s="1434"/>
      <c r="XDD12" s="1434"/>
      <c r="XDE12" s="1434"/>
      <c r="XDF12" s="1434"/>
      <c r="XDG12" s="1434"/>
      <c r="XDH12" s="1434"/>
      <c r="XDI12" s="1434"/>
      <c r="XDJ12" s="1434"/>
      <c r="XDK12" s="1434"/>
      <c r="XDL12" s="1434"/>
      <c r="XDM12" s="1434"/>
      <c r="XDN12" s="1434"/>
      <c r="XDO12" s="1434"/>
      <c r="XDP12" s="1434"/>
      <c r="XDQ12" s="1434"/>
      <c r="XDR12" s="1434"/>
      <c r="XDS12" s="1434"/>
      <c r="XDT12" s="1434"/>
      <c r="XDU12" s="1434"/>
      <c r="XDV12" s="1434"/>
      <c r="XDW12" s="1434"/>
      <c r="XDX12" s="1434"/>
      <c r="XDY12" s="1434"/>
      <c r="XDZ12" s="1434"/>
      <c r="XEA12" s="1434"/>
      <c r="XEB12" s="1434"/>
      <c r="XEC12" s="1434"/>
      <c r="XED12" s="1434"/>
      <c r="XEE12" s="1434"/>
      <c r="XEF12" s="1434"/>
      <c r="XEG12" s="1434"/>
      <c r="XEH12" s="1434"/>
      <c r="XEI12" s="1434"/>
      <c r="XEJ12" s="1434"/>
      <c r="XEK12" s="1434"/>
      <c r="XEL12" s="1434"/>
      <c r="XEM12" s="1434"/>
      <c r="XEN12" s="1434"/>
      <c r="XEO12" s="1434"/>
      <c r="XEP12" s="1434"/>
      <c r="XEQ12" s="1434"/>
      <c r="XER12" s="1434"/>
      <c r="XES12" s="1434"/>
      <c r="XET12" s="1434"/>
      <c r="XEU12" s="1434"/>
      <c r="XEV12" s="1434"/>
    </row>
    <row r="13" spans="1:16376" s="366" customFormat="1" ht="15" customHeight="1" x14ac:dyDescent="0.25">
      <c r="A13" s="1541"/>
      <c r="B13" s="2099" t="s">
        <v>1717</v>
      </c>
      <c r="C13" s="2079" t="s">
        <v>14</v>
      </c>
      <c r="D13" s="1924" t="str">
        <f>CONCATENATE("Col ", LEFT(ADDRESS(ROW('DefCap-Provisioning'!D8),COLUMN('DefCap-Provisioning'!D8),4), 1))</f>
        <v>Col D</v>
      </c>
      <c r="E13" s="1925" t="str">
        <f>CONCATENATE("Col ", LEFT(ADDRESS(ROW('DefCap-Provisioning'!E8),COLUMN('DefCap-Provisioning'!E8),4), 1))</f>
        <v>Col E</v>
      </c>
      <c r="F13" s="1925" t="str">
        <f>CONCATENATE("Col ", LEFT(ADDRESS(ROW('DefCap-Provisioning'!F8),COLUMN('DefCap-Provisioning'!F8),4), 1))</f>
        <v>Col F</v>
      </c>
      <c r="G13" s="1925" t="str">
        <f>CONCATENATE("Col ", LEFT(ADDRESS(ROW('DefCap-Provisioning'!G8),COLUMN('DefCap-Provisioning'!G8),4), 1))</f>
        <v>Col G</v>
      </c>
      <c r="H13" s="1926" t="str">
        <f>CONCATENATE("Col ", LEFT(ADDRESS(ROW('DefCap-Provisioning'!H8),COLUMN('DefCap-Provisioning'!H8),4), 1))</f>
        <v>Col H</v>
      </c>
      <c r="I13" s="1434"/>
      <c r="J13" s="1434"/>
      <c r="K13" s="1434"/>
      <c r="L13" s="1434"/>
      <c r="M13" s="1434"/>
      <c r="N13" s="1434"/>
      <c r="O13" s="1434"/>
      <c r="P13" s="1434"/>
      <c r="Q13" s="1434"/>
      <c r="R13" s="1434"/>
      <c r="S13" s="1434"/>
      <c r="T13" s="1434"/>
      <c r="U13" s="1434"/>
      <c r="V13" s="1434"/>
      <c r="AI13" s="1542"/>
    </row>
    <row r="14" spans="1:16376" s="366" customFormat="1" ht="15" customHeight="1" x14ac:dyDescent="0.25">
      <c r="A14" s="1541"/>
      <c r="B14" s="560" t="s">
        <v>1722</v>
      </c>
      <c r="C14" s="1763" t="str">
        <f>'DefCap-Provisioning'!C8</f>
        <v>Check: D7 ≥ DefCap worksheet cell D8</v>
      </c>
      <c r="D14" s="1564" t="str">
        <f>'DefCap-Provisioning'!D8</f>
        <v/>
      </c>
      <c r="E14" s="555"/>
      <c r="F14" s="555"/>
      <c r="G14" s="555"/>
      <c r="H14" s="551"/>
      <c r="I14" s="1434"/>
      <c r="J14" s="1434"/>
      <c r="K14" s="1434"/>
      <c r="L14" s="1434"/>
      <c r="M14" s="1434"/>
      <c r="N14" s="1434"/>
      <c r="O14" s="1434"/>
      <c r="P14" s="1434"/>
      <c r="Q14" s="1434"/>
      <c r="R14" s="1434"/>
      <c r="S14" s="1434"/>
      <c r="T14" s="1434"/>
      <c r="U14" s="1434"/>
      <c r="V14" s="1434"/>
      <c r="AI14" s="1542"/>
    </row>
    <row r="15" spans="1:16376" s="366" customFormat="1" ht="15" customHeight="1" x14ac:dyDescent="0.25">
      <c r="A15" s="1541"/>
      <c r="B15" s="560" t="s">
        <v>1722</v>
      </c>
      <c r="C15" s="1763" t="str">
        <f>'DefCap-Provisioning'!C12</f>
        <v>Check: (D9 + D10 + D11) = D7</v>
      </c>
      <c r="D15" s="1564" t="str">
        <f>'DefCap-Provisioning'!D12</f>
        <v/>
      </c>
      <c r="E15" s="555"/>
      <c r="F15" s="555"/>
      <c r="G15" s="555"/>
      <c r="H15" s="551"/>
      <c r="I15" s="1434"/>
      <c r="J15" s="1434"/>
      <c r="K15" s="1434"/>
      <c r="L15" s="1434"/>
      <c r="M15" s="1434"/>
      <c r="N15" s="1434"/>
      <c r="O15" s="1434"/>
      <c r="P15" s="1434"/>
      <c r="Q15" s="1434"/>
      <c r="R15" s="1434"/>
      <c r="S15" s="1434"/>
      <c r="T15" s="1434"/>
      <c r="U15" s="1434"/>
      <c r="V15" s="1434"/>
      <c r="AI15" s="1542"/>
    </row>
    <row r="16" spans="1:16376" s="366" customFormat="1" ht="15" customHeight="1" x14ac:dyDescent="0.25">
      <c r="A16" s="1541"/>
      <c r="B16" s="560" t="s">
        <v>1722</v>
      </c>
      <c r="C16" s="1763" t="str">
        <f>'DefCap-Provisioning'!C18</f>
        <v>Check: (D15 + D16 + D17) = D14</v>
      </c>
      <c r="D16" s="1564" t="str">
        <f>'DefCap-Provisioning'!D18</f>
        <v/>
      </c>
      <c r="E16" s="555"/>
      <c r="F16" s="555"/>
      <c r="G16" s="555"/>
      <c r="H16" s="551"/>
      <c r="I16" s="1434"/>
      <c r="J16" s="1434"/>
      <c r="K16" s="1434"/>
      <c r="L16" s="1434"/>
      <c r="M16" s="1434"/>
      <c r="N16" s="1434"/>
      <c r="O16" s="1434"/>
      <c r="P16" s="1434"/>
      <c r="Q16" s="1434"/>
      <c r="R16" s="1434"/>
      <c r="S16" s="1434"/>
      <c r="T16" s="1434"/>
      <c r="U16" s="1434"/>
      <c r="V16" s="1434"/>
      <c r="AI16" s="1542"/>
    </row>
    <row r="17" spans="1:35" s="366" customFormat="1" ht="15" customHeight="1" x14ac:dyDescent="0.25">
      <c r="A17" s="1541"/>
      <c r="B17" s="560" t="s">
        <v>1722</v>
      </c>
      <c r="C17" s="1763" t="str">
        <f>'DefCap-Provisioning'!C22</f>
        <v>Check: (D20 + D21) = D19</v>
      </c>
      <c r="D17" s="1564" t="str">
        <f>'DefCap-Provisioning'!D22</f>
        <v/>
      </c>
      <c r="E17" s="555"/>
      <c r="F17" s="555"/>
      <c r="G17" s="555"/>
      <c r="H17" s="551"/>
      <c r="I17" s="1434"/>
      <c r="J17" s="1434"/>
      <c r="K17" s="1434"/>
      <c r="L17" s="1434"/>
      <c r="M17" s="1434"/>
      <c r="N17" s="1434"/>
      <c r="O17" s="1434"/>
      <c r="P17" s="1434"/>
      <c r="Q17" s="1434"/>
      <c r="R17" s="1434"/>
      <c r="S17" s="1434"/>
      <c r="T17" s="1434"/>
      <c r="U17" s="1434"/>
      <c r="V17" s="1434"/>
      <c r="AI17" s="1542"/>
    </row>
    <row r="18" spans="1:35" s="366" customFormat="1" ht="15" customHeight="1" x14ac:dyDescent="0.25">
      <c r="A18" s="1541"/>
      <c r="B18" s="560" t="s">
        <v>1723</v>
      </c>
      <c r="C18" s="1763" t="str">
        <f>'DefCap-Provisioning'!C32</f>
        <v>Check : D30 or D31 &lt;&gt;0</v>
      </c>
      <c r="D18" s="1564" t="str">
        <f>'DefCap-Provisioning'!D32</f>
        <v/>
      </c>
      <c r="E18" s="1552" t="str">
        <f>'DefCap-Provisioning'!E32</f>
        <v/>
      </c>
      <c r="F18" s="1552" t="str">
        <f>'DefCap-Provisioning'!F32</f>
        <v/>
      </c>
      <c r="G18" s="555"/>
      <c r="H18" s="551"/>
      <c r="I18" s="1434"/>
      <c r="J18" s="1434"/>
      <c r="K18" s="1434"/>
      <c r="L18" s="1434"/>
      <c r="M18" s="1434"/>
      <c r="N18" s="1434"/>
      <c r="O18" s="1434"/>
      <c r="P18" s="1434"/>
      <c r="Q18" s="1434"/>
      <c r="R18" s="1434"/>
      <c r="S18" s="1434"/>
      <c r="T18" s="1434"/>
      <c r="U18" s="1434"/>
      <c r="V18" s="1434"/>
      <c r="AI18" s="1542"/>
    </row>
    <row r="19" spans="1:35" s="366" customFormat="1" ht="15" customHeight="1" x14ac:dyDescent="0.25">
      <c r="A19" s="1541"/>
      <c r="B19" s="560" t="s">
        <v>1724</v>
      </c>
      <c r="C19" s="1763" t="str">
        <f>'DefCap-Provisioning'!H$45 &amp; ": " &amp; 'DefCap-Provisioning'!H$46 &amp; " row" &amp; ROW('DefCap-Provisioning'!H51)</f>
        <v>Check: General + Specific =ECL row51</v>
      </c>
      <c r="D19" s="557"/>
      <c r="E19" s="555"/>
      <c r="F19" s="555"/>
      <c r="G19" s="555"/>
      <c r="H19" s="1908" t="str">
        <f>'DefCap-Provisioning'!H51</f>
        <v/>
      </c>
      <c r="I19" s="1434"/>
      <c r="J19" s="1434"/>
      <c r="K19" s="1434"/>
      <c r="L19" s="1434"/>
      <c r="M19" s="1434"/>
      <c r="N19" s="1434"/>
      <c r="O19" s="1434"/>
      <c r="P19" s="1434"/>
      <c r="Q19" s="1434"/>
      <c r="R19" s="1434"/>
      <c r="S19" s="1434"/>
      <c r="T19" s="1434"/>
      <c r="U19" s="1434"/>
      <c r="V19" s="1434"/>
      <c r="AI19" s="1542"/>
    </row>
    <row r="20" spans="1:35" s="366" customFormat="1" ht="15" customHeight="1" x14ac:dyDescent="0.25">
      <c r="A20" s="1541"/>
      <c r="B20" s="560" t="s">
        <v>1724</v>
      </c>
      <c r="C20" s="1763" t="str">
        <f>'DefCap-Provisioning'!H$45 &amp; ": " &amp; 'DefCap-Provisioning'!H$46 &amp; " row" &amp; ROW('DefCap-Provisioning'!H52)</f>
        <v>Check: General + Specific =ECL row52</v>
      </c>
      <c r="D20" s="557"/>
      <c r="E20" s="555"/>
      <c r="F20" s="555"/>
      <c r="G20" s="555"/>
      <c r="H20" s="1908" t="str">
        <f>'DefCap-Provisioning'!H52</f>
        <v/>
      </c>
      <c r="I20" s="1434"/>
      <c r="J20" s="1434"/>
      <c r="K20" s="1434"/>
      <c r="L20" s="1434"/>
      <c r="M20" s="1434"/>
      <c r="N20" s="1434"/>
      <c r="O20" s="1434"/>
      <c r="P20" s="1434"/>
      <c r="Q20" s="1434"/>
      <c r="R20" s="1434"/>
      <c r="S20" s="1434"/>
      <c r="T20" s="1434"/>
      <c r="U20" s="1434"/>
      <c r="V20" s="1434"/>
      <c r="AI20" s="1542"/>
    </row>
    <row r="21" spans="1:35" s="366" customFormat="1" ht="15" customHeight="1" x14ac:dyDescent="0.25">
      <c r="A21" s="1541"/>
      <c r="B21" s="560" t="s">
        <v>1724</v>
      </c>
      <c r="C21" s="1763" t="str">
        <f>'DefCap-Provisioning'!H$45 &amp; ": " &amp; 'DefCap-Provisioning'!H$46 &amp; " row" &amp; ROW('DefCap-Provisioning'!H53)</f>
        <v>Check: General + Specific =ECL row53</v>
      </c>
      <c r="D21" s="557"/>
      <c r="E21" s="555"/>
      <c r="F21" s="555"/>
      <c r="G21" s="555"/>
      <c r="H21" s="1908" t="str">
        <f>'DefCap-Provisioning'!H53</f>
        <v/>
      </c>
      <c r="I21" s="1434"/>
      <c r="J21" s="1434"/>
      <c r="K21" s="1434"/>
      <c r="L21" s="1434"/>
      <c r="M21" s="1434"/>
      <c r="N21" s="1434"/>
      <c r="O21" s="1434"/>
      <c r="P21" s="1434"/>
      <c r="Q21" s="1434"/>
      <c r="R21" s="1434"/>
      <c r="S21" s="1434"/>
      <c r="T21" s="1434"/>
      <c r="U21" s="1434"/>
      <c r="V21" s="1434"/>
      <c r="AI21" s="1542"/>
    </row>
    <row r="22" spans="1:35" s="366" customFormat="1" ht="15" customHeight="1" x14ac:dyDescent="0.25">
      <c r="A22" s="1541"/>
      <c r="B22" s="560" t="s">
        <v>1724</v>
      </c>
      <c r="C22" s="1763" t="str">
        <f>'DefCap-Provisioning'!H$45 &amp; ": " &amp; 'DefCap-Provisioning'!H$46 &amp; " row" &amp; ROW('DefCap-Provisioning'!H54)</f>
        <v>Check: General + Specific =ECL row54</v>
      </c>
      <c r="D22" s="557"/>
      <c r="E22" s="555"/>
      <c r="F22" s="555"/>
      <c r="G22" s="555"/>
      <c r="H22" s="1908" t="str">
        <f>'DefCap-Provisioning'!H54</f>
        <v/>
      </c>
      <c r="I22" s="1434"/>
      <c r="J22" s="1434"/>
      <c r="K22" s="1434"/>
      <c r="L22" s="1434"/>
      <c r="M22" s="1434"/>
      <c r="N22" s="1434"/>
      <c r="O22" s="1434"/>
      <c r="P22" s="1434"/>
      <c r="Q22" s="1434"/>
      <c r="R22" s="1434"/>
      <c r="S22" s="1434"/>
      <c r="T22" s="1434"/>
      <c r="U22" s="1434"/>
      <c r="V22" s="1434"/>
      <c r="AI22" s="1542"/>
    </row>
    <row r="23" spans="1:35" s="366" customFormat="1" ht="15" customHeight="1" x14ac:dyDescent="0.25">
      <c r="A23" s="1541"/>
      <c r="B23" s="560" t="s">
        <v>1724</v>
      </c>
      <c r="C23" s="1763" t="str">
        <f>'DefCap-Provisioning'!H$45 &amp; ": " &amp; 'DefCap-Provisioning'!H$46 &amp; " row" &amp; ROW('DefCap-Provisioning'!H55)</f>
        <v>Check: General + Specific =ECL row55</v>
      </c>
      <c r="D23" s="557"/>
      <c r="E23" s="555"/>
      <c r="F23" s="555"/>
      <c r="G23" s="555"/>
      <c r="H23" s="1908" t="str">
        <f>'DefCap-Provisioning'!H55</f>
        <v/>
      </c>
      <c r="I23" s="1434"/>
      <c r="J23" s="1434"/>
      <c r="K23" s="1434"/>
      <c r="L23" s="1434"/>
      <c r="M23" s="1434"/>
      <c r="N23" s="1434"/>
      <c r="O23" s="1434"/>
      <c r="P23" s="1434"/>
      <c r="Q23" s="1434"/>
      <c r="R23" s="1434"/>
      <c r="S23" s="1434"/>
      <c r="T23" s="1434"/>
      <c r="U23" s="1434"/>
      <c r="V23" s="1434"/>
      <c r="AI23" s="1542"/>
    </row>
    <row r="24" spans="1:35" s="366" customFormat="1" ht="15" customHeight="1" x14ac:dyDescent="0.25">
      <c r="A24" s="1541"/>
      <c r="B24" s="560" t="s">
        <v>1724</v>
      </c>
      <c r="C24" s="1763" t="str">
        <f>'DefCap-Provisioning'!H$45 &amp; ": " &amp; 'DefCap-Provisioning'!H$46 &amp; " row" &amp; ROW('DefCap-Provisioning'!H56)</f>
        <v>Check: General + Specific =ECL row56</v>
      </c>
      <c r="D24" s="557"/>
      <c r="E24" s="555"/>
      <c r="F24" s="555"/>
      <c r="G24" s="555"/>
      <c r="H24" s="1908" t="str">
        <f>'DefCap-Provisioning'!H56</f>
        <v/>
      </c>
      <c r="I24" s="1434"/>
      <c r="J24" s="1434"/>
      <c r="K24" s="1434"/>
      <c r="L24" s="1434"/>
      <c r="M24" s="1434"/>
      <c r="N24" s="1434"/>
      <c r="O24" s="1434"/>
      <c r="P24" s="1434"/>
      <c r="Q24" s="1434"/>
      <c r="R24" s="1434"/>
      <c r="S24" s="1434"/>
      <c r="T24" s="1434"/>
      <c r="U24" s="1434"/>
      <c r="V24" s="1434"/>
      <c r="AI24" s="1542"/>
    </row>
    <row r="25" spans="1:35" s="366" customFormat="1" ht="15" customHeight="1" x14ac:dyDescent="0.25">
      <c r="A25" s="1541"/>
      <c r="B25" s="560" t="s">
        <v>1724</v>
      </c>
      <c r="C25" s="1763" t="str">
        <f>'DefCap-Provisioning'!H$45 &amp; ": " &amp; 'DefCap-Provisioning'!H$46 &amp; " row" &amp; ROW('DefCap-Provisioning'!H57)</f>
        <v>Check: General + Specific =ECL row57</v>
      </c>
      <c r="D25" s="557"/>
      <c r="E25" s="555"/>
      <c r="F25" s="555"/>
      <c r="G25" s="555"/>
      <c r="H25" s="1908" t="str">
        <f>'DefCap-Provisioning'!H57</f>
        <v/>
      </c>
      <c r="I25" s="1434"/>
      <c r="J25" s="1434"/>
      <c r="K25" s="1434"/>
      <c r="L25" s="1434"/>
      <c r="M25" s="1434"/>
      <c r="N25" s="1434"/>
      <c r="O25" s="1434"/>
      <c r="P25" s="1434"/>
      <c r="Q25" s="1434"/>
      <c r="R25" s="1434"/>
      <c r="S25" s="1434"/>
      <c r="T25" s="1434"/>
      <c r="U25" s="1434"/>
      <c r="V25" s="1434"/>
      <c r="AI25" s="1542"/>
    </row>
    <row r="26" spans="1:35" s="366" customFormat="1" ht="15" customHeight="1" x14ac:dyDescent="0.25">
      <c r="A26" s="1541"/>
      <c r="B26" s="560" t="s">
        <v>1724</v>
      </c>
      <c r="C26" s="1763" t="str">
        <f>'DefCap-Provisioning'!H$45 &amp; ": " &amp; 'DefCap-Provisioning'!H$46 &amp; " row" &amp; ROW('DefCap-Provisioning'!H58)</f>
        <v>Check: General + Specific =ECL row58</v>
      </c>
      <c r="D26" s="557"/>
      <c r="E26" s="555"/>
      <c r="F26" s="555"/>
      <c r="G26" s="555"/>
      <c r="H26" s="1908" t="str">
        <f>'DefCap-Provisioning'!H58</f>
        <v/>
      </c>
      <c r="I26" s="1434"/>
      <c r="J26" s="1434"/>
      <c r="K26" s="1434"/>
      <c r="L26" s="1434"/>
      <c r="M26" s="1434"/>
      <c r="N26" s="1434"/>
      <c r="O26" s="1434"/>
      <c r="P26" s="1434"/>
      <c r="Q26" s="1434"/>
      <c r="R26" s="1434"/>
      <c r="S26" s="1434"/>
      <c r="T26" s="1434"/>
      <c r="U26" s="1434"/>
      <c r="V26" s="1434"/>
      <c r="AI26" s="1542"/>
    </row>
    <row r="27" spans="1:35" s="366" customFormat="1" ht="15" customHeight="1" x14ac:dyDescent="0.25">
      <c r="A27" s="1541"/>
      <c r="B27" s="560" t="s">
        <v>1724</v>
      </c>
      <c r="C27" s="1763" t="str">
        <f>'DefCap-Provisioning'!H$45 &amp; ": " &amp; 'DefCap-Provisioning'!H$46 &amp; " row" &amp; ROW('DefCap-Provisioning'!H59)</f>
        <v>Check: General + Specific =ECL row59</v>
      </c>
      <c r="D27" s="557"/>
      <c r="E27" s="555"/>
      <c r="F27" s="555"/>
      <c r="G27" s="555"/>
      <c r="H27" s="1908" t="str">
        <f>'DefCap-Provisioning'!H59</f>
        <v/>
      </c>
      <c r="I27" s="1434"/>
      <c r="J27" s="1434"/>
      <c r="K27" s="1434"/>
      <c r="L27" s="1434"/>
      <c r="M27" s="1434"/>
      <c r="N27" s="1434"/>
      <c r="O27" s="1434"/>
      <c r="P27" s="1434"/>
      <c r="Q27" s="1434"/>
      <c r="R27" s="1434"/>
      <c r="S27" s="1434"/>
      <c r="T27" s="1434"/>
      <c r="U27" s="1434"/>
      <c r="V27" s="1434"/>
      <c r="AI27" s="1542"/>
    </row>
    <row r="28" spans="1:35" s="366" customFormat="1" ht="15" customHeight="1" x14ac:dyDescent="0.25">
      <c r="A28" s="1541"/>
      <c r="B28" s="560" t="s">
        <v>1724</v>
      </c>
      <c r="C28" s="1763" t="str">
        <f>'DefCap-Provisioning'!H$45 &amp; ": " &amp; 'DefCap-Provisioning'!H$46 &amp; " row" &amp; ROW('DefCap-Provisioning'!H60)</f>
        <v>Check: General + Specific =ECL row60</v>
      </c>
      <c r="D28" s="557"/>
      <c r="E28" s="555"/>
      <c r="F28" s="555"/>
      <c r="G28" s="555"/>
      <c r="H28" s="1908" t="str">
        <f>'DefCap-Provisioning'!H60</f>
        <v/>
      </c>
      <c r="I28" s="1434"/>
      <c r="J28" s="1434"/>
      <c r="K28" s="1434"/>
      <c r="L28" s="1434"/>
      <c r="M28" s="1434"/>
      <c r="N28" s="1434"/>
      <c r="O28" s="1434"/>
      <c r="P28" s="1434"/>
      <c r="Q28" s="1434"/>
      <c r="R28" s="1434"/>
      <c r="S28" s="1434"/>
      <c r="T28" s="1434"/>
      <c r="U28" s="1434"/>
      <c r="V28" s="1434"/>
      <c r="AI28" s="1542"/>
    </row>
    <row r="29" spans="1:35" s="366" customFormat="1" ht="15" customHeight="1" x14ac:dyDescent="0.25">
      <c r="A29" s="1541"/>
      <c r="B29" s="560" t="s">
        <v>1724</v>
      </c>
      <c r="C29" s="1763" t="str">
        <f>'DefCap-Provisioning'!H$45 &amp; ": " &amp; 'DefCap-Provisioning'!H$46 &amp; " row" &amp; ROW('DefCap-Provisioning'!H61)</f>
        <v>Check: General + Specific =ECL row61</v>
      </c>
      <c r="D29" s="557"/>
      <c r="E29" s="555"/>
      <c r="F29" s="555"/>
      <c r="G29" s="555"/>
      <c r="H29" s="1908" t="str">
        <f>'DefCap-Provisioning'!H61</f>
        <v/>
      </c>
      <c r="I29" s="1434"/>
      <c r="J29" s="1434"/>
      <c r="K29" s="1434"/>
      <c r="L29" s="1434"/>
      <c r="M29" s="1434"/>
      <c r="N29" s="1434"/>
      <c r="O29" s="1434"/>
      <c r="P29" s="1434"/>
      <c r="Q29" s="1434"/>
      <c r="R29" s="1434"/>
      <c r="S29" s="1434"/>
      <c r="T29" s="1434"/>
      <c r="U29" s="1434"/>
      <c r="V29" s="1434"/>
      <c r="AI29" s="1542"/>
    </row>
    <row r="30" spans="1:35" s="366" customFormat="1" ht="15" customHeight="1" x14ac:dyDescent="0.25">
      <c r="A30" s="1541"/>
      <c r="B30" s="560" t="s">
        <v>1724</v>
      </c>
      <c r="C30" s="1763" t="str">
        <f>'DefCap-Provisioning'!H$45 &amp; ": " &amp; 'DefCap-Provisioning'!H$46 &amp; " row" &amp; ROW('DefCap-Provisioning'!H62)</f>
        <v>Check: General + Specific =ECL row62</v>
      </c>
      <c r="D30" s="557"/>
      <c r="E30" s="555"/>
      <c r="F30" s="555"/>
      <c r="G30" s="555"/>
      <c r="H30" s="1908" t="str">
        <f>'DefCap-Provisioning'!H62</f>
        <v/>
      </c>
      <c r="I30" s="1434"/>
      <c r="J30" s="1434"/>
      <c r="K30" s="1434"/>
      <c r="L30" s="1434"/>
      <c r="M30" s="1434"/>
      <c r="N30" s="1434"/>
      <c r="O30" s="1434"/>
      <c r="P30" s="1434"/>
      <c r="Q30" s="1434"/>
      <c r="R30" s="1434"/>
      <c r="S30" s="1434"/>
      <c r="T30" s="1434"/>
      <c r="U30" s="1434"/>
      <c r="V30" s="1434"/>
      <c r="AI30" s="1542"/>
    </row>
    <row r="31" spans="1:35" s="366" customFormat="1" ht="15" customHeight="1" x14ac:dyDescent="0.25">
      <c r="A31" s="1541"/>
      <c r="B31" s="560" t="s">
        <v>1724</v>
      </c>
      <c r="C31" s="1763" t="str">
        <f>'DefCap-Provisioning'!H$45 &amp; ": " &amp; 'DefCap-Provisioning'!H$46 &amp; " row" &amp; ROW('DefCap-Provisioning'!H63)</f>
        <v>Check: General + Specific =ECL row63</v>
      </c>
      <c r="D31" s="557"/>
      <c r="E31" s="555"/>
      <c r="F31" s="555"/>
      <c r="G31" s="555"/>
      <c r="H31" s="1908" t="str">
        <f>'DefCap-Provisioning'!H63</f>
        <v/>
      </c>
      <c r="I31" s="1434"/>
      <c r="J31" s="1434"/>
      <c r="K31" s="1434"/>
      <c r="L31" s="1434"/>
      <c r="M31" s="1434"/>
      <c r="N31" s="1434"/>
      <c r="O31" s="1434"/>
      <c r="P31" s="1434"/>
      <c r="Q31" s="1434"/>
      <c r="R31" s="1434"/>
      <c r="S31" s="1434"/>
      <c r="T31" s="1434"/>
      <c r="U31" s="1434"/>
      <c r="V31" s="1434"/>
      <c r="AI31" s="1542"/>
    </row>
    <row r="32" spans="1:35" s="366" customFormat="1" ht="15" customHeight="1" x14ac:dyDescent="0.25">
      <c r="A32" s="1541"/>
      <c r="B32" s="560" t="s">
        <v>1724</v>
      </c>
      <c r="C32" s="1763" t="str">
        <f>'DefCap-Provisioning'!C64</f>
        <v>Check: Total amounts = sum per single asset classes</v>
      </c>
      <c r="D32" s="1564" t="str">
        <f>'DefCap-Provisioning'!D64</f>
        <v/>
      </c>
      <c r="E32" s="1552" t="str">
        <f>'DefCap-Provisioning'!E64</f>
        <v/>
      </c>
      <c r="F32" s="1552" t="str">
        <f>'DefCap-Provisioning'!F64</f>
        <v/>
      </c>
      <c r="G32" s="1552" t="str">
        <f>'DefCap-Provisioning'!G64</f>
        <v/>
      </c>
      <c r="H32" s="551"/>
      <c r="I32" s="1434"/>
      <c r="J32" s="1434"/>
      <c r="K32" s="1434"/>
      <c r="L32" s="1434"/>
      <c r="M32" s="1434"/>
      <c r="N32" s="1434"/>
      <c r="O32" s="1434"/>
      <c r="P32" s="1434"/>
      <c r="Q32" s="1434"/>
      <c r="R32" s="1434"/>
      <c r="S32" s="1434"/>
      <c r="T32" s="1434"/>
      <c r="U32" s="1434"/>
      <c r="V32" s="1434"/>
      <c r="AI32" s="1542"/>
    </row>
    <row r="33" spans="1:16376" s="366" customFormat="1" ht="15" customHeight="1" x14ac:dyDescent="0.25">
      <c r="A33" s="1541"/>
      <c r="B33" s="560" t="s">
        <v>1725</v>
      </c>
      <c r="C33" s="1763" t="str">
        <f>'DefCap-Provisioning'!F67</f>
        <v>Check: D68 = DefCap D9+D11 &amp; D69=DefCap D11</v>
      </c>
      <c r="D33" s="557"/>
      <c r="E33" s="555"/>
      <c r="F33" s="1908" t="str">
        <f>'DefCap-Provisioning'!F68</f>
        <v/>
      </c>
      <c r="G33" s="555"/>
      <c r="H33" s="551"/>
      <c r="I33" s="1434"/>
      <c r="J33" s="1434"/>
      <c r="K33" s="1434"/>
      <c r="L33" s="1434"/>
      <c r="M33" s="1434"/>
      <c r="N33" s="1434"/>
      <c r="O33" s="1434"/>
      <c r="P33" s="1434"/>
      <c r="Q33" s="1434"/>
      <c r="R33" s="1434"/>
      <c r="S33" s="1434"/>
      <c r="T33" s="1434"/>
      <c r="U33" s="1434"/>
      <c r="V33" s="1434"/>
      <c r="AI33" s="1542"/>
    </row>
    <row r="34" spans="1:16376" s="366" customFormat="1" ht="15" customHeight="1" x14ac:dyDescent="0.25">
      <c r="A34" s="1541"/>
      <c r="B34" s="560" t="s">
        <v>1725</v>
      </c>
      <c r="C34" s="1763" t="str">
        <f>'DefCap-Provisioning'!F67</f>
        <v>Check: D68 = DefCap D9+D11 &amp; D69=DefCap D11</v>
      </c>
      <c r="D34" s="557"/>
      <c r="E34" s="555"/>
      <c r="F34" s="1908" t="str">
        <f>'DefCap-Provisioning'!F69</f>
        <v/>
      </c>
      <c r="G34" s="551"/>
      <c r="H34" s="551"/>
      <c r="I34" s="1434"/>
      <c r="J34" s="1434"/>
      <c r="K34" s="1434"/>
      <c r="L34" s="1434"/>
      <c r="M34" s="1434"/>
      <c r="N34" s="1434"/>
      <c r="O34" s="1434"/>
      <c r="P34" s="1434"/>
      <c r="Q34" s="1434"/>
      <c r="R34" s="1434"/>
      <c r="S34" s="1434"/>
      <c r="T34" s="1434"/>
      <c r="U34" s="1434"/>
      <c r="V34" s="1434"/>
      <c r="AI34" s="1542"/>
    </row>
    <row r="35" spans="1:16376" s="366" customFormat="1" ht="15" customHeight="1" x14ac:dyDescent="0.25">
      <c r="A35" s="1541"/>
      <c r="B35" s="560" t="s">
        <v>1725</v>
      </c>
      <c r="C35" s="1763" t="str">
        <f>'DefCap-Provisioning'!C95</f>
        <v>Check: Total amounts = sum per single asset classes</v>
      </c>
      <c r="D35" s="1564" t="str">
        <f>'DefCap-Provisioning'!D95</f>
        <v/>
      </c>
      <c r="E35" s="1552" t="str">
        <f>'DefCap-Provisioning'!E95</f>
        <v/>
      </c>
      <c r="F35" s="551"/>
      <c r="G35" s="551"/>
      <c r="H35" s="551"/>
      <c r="I35" s="1434"/>
      <c r="J35" s="1434"/>
      <c r="K35" s="1434"/>
      <c r="L35" s="1434"/>
      <c r="M35" s="1434"/>
      <c r="N35" s="1434"/>
      <c r="O35" s="1434"/>
      <c r="P35" s="1434"/>
      <c r="Q35" s="1434"/>
      <c r="R35" s="1434"/>
      <c r="S35" s="1434"/>
      <c r="T35" s="1434"/>
      <c r="U35" s="1434"/>
      <c r="V35" s="1434"/>
      <c r="AI35" s="1542"/>
    </row>
    <row r="36" spans="1:16376" s="366" customFormat="1" ht="15" customHeight="1" x14ac:dyDescent="0.25">
      <c r="A36" s="1541"/>
      <c r="B36" s="560" t="s">
        <v>1726</v>
      </c>
      <c r="C36" s="1763" t="str">
        <f>'DefCap-Provisioning'!C114</f>
        <v>Check: Total amounts = sum per single asset classes</v>
      </c>
      <c r="D36" s="1564" t="str">
        <f>'DefCap-Provisioning'!D114</f>
        <v/>
      </c>
      <c r="E36" s="1552" t="str">
        <f>'DefCap-Provisioning'!E114</f>
        <v/>
      </c>
      <c r="F36" s="551"/>
      <c r="G36" s="551"/>
      <c r="H36" s="551"/>
      <c r="I36" s="1434"/>
      <c r="J36" s="1434"/>
      <c r="K36" s="1434"/>
      <c r="L36" s="1434"/>
      <c r="M36" s="1434"/>
      <c r="N36" s="1434"/>
      <c r="O36" s="1434"/>
      <c r="P36" s="1434"/>
      <c r="Q36" s="1434"/>
      <c r="R36" s="1434"/>
      <c r="S36" s="1434"/>
      <c r="T36" s="1434"/>
      <c r="U36" s="1434"/>
      <c r="V36" s="1434"/>
      <c r="AI36" s="1542"/>
    </row>
    <row r="37" spans="1:16376" s="366" customFormat="1" ht="15" customHeight="1" x14ac:dyDescent="0.25">
      <c r="A37" s="1541"/>
      <c r="B37" s="593" t="s">
        <v>1727</v>
      </c>
      <c r="C37" s="1543" t="str">
        <f>'DefCap-Provisioning'!C120</f>
        <v>Check: row 119 &lt; row 118</v>
      </c>
      <c r="D37" s="1565" t="str">
        <f>'DefCap-Provisioning'!D120</f>
        <v/>
      </c>
      <c r="E37" s="1554" t="str">
        <f>'DefCap-Provisioning'!E120</f>
        <v/>
      </c>
      <c r="F37" s="1554" t="str">
        <f>'DefCap-Provisioning'!F120</f>
        <v/>
      </c>
      <c r="G37" s="1553" t="str">
        <f>'DefCap-Provisioning'!G120</f>
        <v/>
      </c>
      <c r="H37" s="901"/>
      <c r="I37" s="1434"/>
      <c r="J37" s="1434"/>
      <c r="K37" s="1434"/>
      <c r="L37" s="1434"/>
      <c r="M37" s="1434"/>
      <c r="N37" s="1434"/>
      <c r="O37" s="1434"/>
      <c r="P37" s="1434"/>
      <c r="Q37" s="1434"/>
      <c r="R37" s="1434"/>
      <c r="S37" s="1434"/>
      <c r="T37" s="1434"/>
      <c r="U37" s="1434"/>
      <c r="V37" s="1434"/>
      <c r="AI37" s="1542"/>
    </row>
    <row r="38" spans="1:16376" s="366" customFormat="1" ht="45" customHeight="1" x14ac:dyDescent="0.25">
      <c r="A38" s="1379" t="s">
        <v>1728</v>
      </c>
      <c r="B38" s="1434"/>
      <c r="C38" s="1434"/>
      <c r="D38" s="1434"/>
      <c r="E38" s="1434"/>
      <c r="F38" s="1434"/>
      <c r="G38" s="1434"/>
      <c r="H38" s="1434"/>
      <c r="I38" s="1434"/>
      <c r="J38" s="1434"/>
      <c r="K38" s="1434"/>
      <c r="L38" s="1434"/>
      <c r="M38" s="1434"/>
      <c r="N38" s="1434"/>
      <c r="O38" s="1434"/>
      <c r="P38" s="1434"/>
      <c r="Q38" s="1434"/>
      <c r="R38" s="1434"/>
      <c r="S38" s="1434"/>
      <c r="T38" s="1434"/>
      <c r="U38" s="1434"/>
      <c r="V38" s="1434"/>
      <c r="W38" s="1434"/>
      <c r="X38" s="1434"/>
      <c r="Y38" s="1434"/>
      <c r="Z38" s="1434"/>
      <c r="AA38" s="1434"/>
      <c r="AB38" s="1434"/>
      <c r="AC38" s="1434"/>
      <c r="AD38" s="1434"/>
      <c r="AE38" s="1434"/>
      <c r="AF38" s="1434"/>
      <c r="AG38" s="1434"/>
      <c r="AH38" s="1434"/>
      <c r="AI38" s="1540"/>
      <c r="AJ38" s="1434"/>
      <c r="AK38" s="1434"/>
      <c r="AL38" s="1434"/>
      <c r="AM38" s="1434"/>
      <c r="AN38" s="1434"/>
      <c r="AO38" s="1434"/>
      <c r="AP38" s="1434"/>
      <c r="AQ38" s="1434"/>
      <c r="AR38" s="1434"/>
      <c r="AS38" s="1434"/>
      <c r="AT38" s="1434"/>
      <c r="AU38" s="1434"/>
      <c r="AV38" s="1434"/>
      <c r="AW38" s="1434"/>
      <c r="AX38" s="1434"/>
      <c r="AY38" s="1434"/>
      <c r="AZ38" s="1434"/>
      <c r="BA38" s="1434"/>
      <c r="BB38" s="1434"/>
      <c r="BC38" s="1434"/>
      <c r="BD38" s="1434"/>
      <c r="BE38" s="1434"/>
      <c r="BF38" s="1434"/>
      <c r="BG38" s="1434"/>
      <c r="BH38" s="1434"/>
      <c r="BI38" s="1434"/>
      <c r="BJ38" s="1434"/>
      <c r="BK38" s="1434"/>
      <c r="BL38" s="1434"/>
      <c r="BM38" s="1434"/>
      <c r="BN38" s="1434"/>
      <c r="BO38" s="1434"/>
      <c r="BP38" s="1434"/>
      <c r="BQ38" s="1434"/>
      <c r="BR38" s="1434"/>
      <c r="BS38" s="1434"/>
      <c r="BT38" s="1434"/>
      <c r="BU38" s="1434"/>
      <c r="BV38" s="1434"/>
      <c r="BW38" s="1434"/>
      <c r="BX38" s="1434"/>
      <c r="BY38" s="1434"/>
      <c r="BZ38" s="1434"/>
      <c r="CA38" s="1434"/>
      <c r="CB38" s="1434"/>
      <c r="CC38" s="1434"/>
      <c r="CD38" s="1434"/>
      <c r="CE38" s="1434"/>
      <c r="CF38" s="1434"/>
      <c r="CG38" s="1434"/>
      <c r="CH38" s="1434"/>
      <c r="CI38" s="1434"/>
      <c r="CJ38" s="1434"/>
      <c r="CK38" s="1434"/>
      <c r="CL38" s="1434"/>
      <c r="CM38" s="1434"/>
      <c r="CN38" s="1434"/>
      <c r="CO38" s="1434"/>
      <c r="CP38" s="1434"/>
      <c r="CQ38" s="1434"/>
      <c r="CR38" s="1434"/>
      <c r="CS38" s="1434"/>
      <c r="CT38" s="1434"/>
      <c r="CU38" s="1434"/>
      <c r="CV38" s="1434"/>
      <c r="CW38" s="1434"/>
      <c r="CX38" s="1434"/>
      <c r="CY38" s="1434"/>
      <c r="CZ38" s="1434"/>
      <c r="DA38" s="1434"/>
      <c r="DB38" s="1434"/>
      <c r="DC38" s="1434"/>
      <c r="DD38" s="1434"/>
      <c r="DE38" s="1434"/>
      <c r="DF38" s="1434"/>
      <c r="DG38" s="1434"/>
      <c r="DH38" s="1434"/>
      <c r="DI38" s="1434"/>
      <c r="DJ38" s="1434"/>
      <c r="DK38" s="1434"/>
      <c r="DL38" s="1434"/>
      <c r="DM38" s="1434"/>
      <c r="DN38" s="1434"/>
      <c r="DO38" s="1434"/>
      <c r="DP38" s="1434"/>
      <c r="DQ38" s="1434"/>
      <c r="DR38" s="1434"/>
      <c r="DS38" s="1434"/>
      <c r="DT38" s="1434"/>
      <c r="DU38" s="1434"/>
      <c r="DV38" s="1434"/>
      <c r="DW38" s="1434"/>
      <c r="DX38" s="1434"/>
      <c r="DY38" s="1434"/>
      <c r="DZ38" s="1434"/>
      <c r="EA38" s="1434"/>
      <c r="EB38" s="1434"/>
      <c r="EC38" s="1434"/>
      <c r="ED38" s="1434"/>
      <c r="EE38" s="1434"/>
      <c r="EF38" s="1434"/>
      <c r="EG38" s="1434"/>
      <c r="EH38" s="1434"/>
      <c r="EI38" s="1434"/>
      <c r="EJ38" s="1434"/>
      <c r="EK38" s="1434"/>
      <c r="EL38" s="1434"/>
      <c r="EM38" s="1434"/>
      <c r="EN38" s="1434"/>
      <c r="EO38" s="1434"/>
      <c r="EP38" s="1434"/>
      <c r="EQ38" s="1434"/>
      <c r="ER38" s="1434"/>
      <c r="ES38" s="1434"/>
      <c r="ET38" s="1434"/>
      <c r="EU38" s="1434"/>
      <c r="EV38" s="1434"/>
      <c r="EW38" s="1434"/>
      <c r="EX38" s="1434"/>
      <c r="EY38" s="1434"/>
      <c r="EZ38" s="1434"/>
      <c r="FA38" s="1434"/>
      <c r="FB38" s="1434"/>
      <c r="FC38" s="1434"/>
      <c r="FD38" s="1434"/>
      <c r="FE38" s="1434"/>
      <c r="FF38" s="1434"/>
      <c r="FG38" s="1434"/>
      <c r="FH38" s="1434"/>
      <c r="FI38" s="1434"/>
      <c r="FJ38" s="1434"/>
      <c r="FK38" s="1434"/>
      <c r="FL38" s="1434"/>
      <c r="FM38" s="1434"/>
      <c r="FN38" s="1434"/>
      <c r="FO38" s="1434"/>
      <c r="FP38" s="1434"/>
      <c r="FQ38" s="1434"/>
      <c r="FR38" s="1434"/>
      <c r="FS38" s="1434"/>
      <c r="FT38" s="1434"/>
      <c r="FU38" s="1434"/>
      <c r="FV38" s="1434"/>
      <c r="FW38" s="1434"/>
      <c r="FX38" s="1434"/>
      <c r="FY38" s="1434"/>
      <c r="FZ38" s="1434"/>
      <c r="GA38" s="1434"/>
      <c r="GB38" s="1434"/>
      <c r="GC38" s="1434"/>
      <c r="GD38" s="1434"/>
      <c r="GE38" s="1434"/>
      <c r="GF38" s="1434"/>
      <c r="GG38" s="1434"/>
      <c r="GH38" s="1434"/>
      <c r="GI38" s="1434"/>
      <c r="GJ38" s="1434"/>
      <c r="GK38" s="1434"/>
      <c r="GL38" s="1434"/>
      <c r="GM38" s="1434"/>
      <c r="GN38" s="1434"/>
      <c r="GO38" s="1434"/>
      <c r="GP38" s="1434"/>
      <c r="GQ38" s="1434"/>
      <c r="GR38" s="1434"/>
      <c r="GS38" s="1434"/>
      <c r="GT38" s="1434"/>
      <c r="GU38" s="1434"/>
      <c r="GV38" s="1434"/>
      <c r="GW38" s="1434"/>
      <c r="GX38" s="1434"/>
      <c r="GY38" s="1434"/>
      <c r="GZ38" s="1434"/>
      <c r="HA38" s="1434"/>
      <c r="HB38" s="1434"/>
      <c r="HC38" s="1434"/>
      <c r="HD38" s="1434"/>
      <c r="HE38" s="1434"/>
      <c r="HF38" s="1434"/>
      <c r="HG38" s="1434"/>
      <c r="HH38" s="1434"/>
      <c r="HI38" s="1434"/>
      <c r="HJ38" s="1434"/>
      <c r="HK38" s="1434"/>
      <c r="HL38" s="1434"/>
      <c r="HM38" s="1434"/>
      <c r="HN38" s="1434"/>
      <c r="HO38" s="1434"/>
      <c r="HP38" s="1434"/>
      <c r="HQ38" s="1434"/>
      <c r="HR38" s="1434"/>
      <c r="HS38" s="1434"/>
      <c r="HT38" s="1434"/>
      <c r="HU38" s="1434"/>
      <c r="HV38" s="1434"/>
      <c r="HW38" s="1434"/>
      <c r="HX38" s="1434"/>
      <c r="HY38" s="1434"/>
      <c r="HZ38" s="1434"/>
      <c r="IA38" s="1434"/>
      <c r="IB38" s="1434"/>
      <c r="IC38" s="1434"/>
      <c r="ID38" s="1434"/>
      <c r="IE38" s="1434"/>
      <c r="IF38" s="1434"/>
      <c r="IG38" s="1434"/>
      <c r="IH38" s="1434"/>
      <c r="II38" s="1434"/>
      <c r="IJ38" s="1434"/>
      <c r="IK38" s="1434"/>
      <c r="IL38" s="1434"/>
      <c r="IM38" s="1434"/>
      <c r="IN38" s="1434"/>
      <c r="IO38" s="1434"/>
      <c r="IP38" s="1434"/>
      <c r="IQ38" s="1434"/>
      <c r="IR38" s="1434"/>
      <c r="IS38" s="1434"/>
      <c r="IT38" s="1434"/>
      <c r="IU38" s="1434"/>
      <c r="IV38" s="1434"/>
      <c r="IW38" s="1434"/>
      <c r="IX38" s="1434"/>
      <c r="IY38" s="1434"/>
      <c r="IZ38" s="1434"/>
      <c r="JA38" s="1434"/>
      <c r="JB38" s="1434"/>
      <c r="JC38" s="1434"/>
      <c r="JD38" s="1434"/>
      <c r="JE38" s="1434"/>
      <c r="JF38" s="1434"/>
      <c r="JG38" s="1434"/>
      <c r="JH38" s="1434"/>
      <c r="JI38" s="1434"/>
      <c r="JJ38" s="1434"/>
      <c r="JK38" s="1434"/>
      <c r="JL38" s="1434"/>
      <c r="JM38" s="1434"/>
      <c r="JN38" s="1434"/>
      <c r="JO38" s="1434"/>
      <c r="JP38" s="1434"/>
      <c r="JQ38" s="1434"/>
      <c r="JR38" s="1434"/>
      <c r="JS38" s="1434"/>
      <c r="JT38" s="1434"/>
      <c r="JU38" s="1434"/>
      <c r="JV38" s="1434"/>
      <c r="JW38" s="1434"/>
      <c r="JX38" s="1434"/>
      <c r="JY38" s="1434"/>
      <c r="JZ38" s="1434"/>
      <c r="KA38" s="1434"/>
      <c r="KB38" s="1434"/>
      <c r="KC38" s="1434"/>
      <c r="KD38" s="1434"/>
      <c r="KE38" s="1434"/>
      <c r="KF38" s="1434"/>
      <c r="KG38" s="1434"/>
      <c r="KH38" s="1434"/>
      <c r="KI38" s="1434"/>
      <c r="KJ38" s="1434"/>
      <c r="KK38" s="1434"/>
      <c r="KL38" s="1434"/>
      <c r="KM38" s="1434"/>
      <c r="KN38" s="1434"/>
      <c r="KO38" s="1434"/>
      <c r="KP38" s="1434"/>
      <c r="KQ38" s="1434"/>
      <c r="KR38" s="1434"/>
      <c r="KS38" s="1434"/>
      <c r="KT38" s="1434"/>
      <c r="KU38" s="1434"/>
      <c r="KV38" s="1434"/>
      <c r="KW38" s="1434"/>
      <c r="KX38" s="1434"/>
      <c r="KY38" s="1434"/>
      <c r="KZ38" s="1434"/>
      <c r="LA38" s="1434"/>
      <c r="LB38" s="1434"/>
      <c r="LC38" s="1434"/>
      <c r="LD38" s="1434"/>
      <c r="LE38" s="1434"/>
      <c r="LF38" s="1434"/>
      <c r="LG38" s="1434"/>
      <c r="LH38" s="1434"/>
      <c r="LI38" s="1434"/>
      <c r="LJ38" s="1434"/>
      <c r="LK38" s="1434"/>
      <c r="LL38" s="1434"/>
      <c r="LM38" s="1434"/>
      <c r="LN38" s="1434"/>
      <c r="LO38" s="1434"/>
      <c r="LP38" s="1434"/>
      <c r="LQ38" s="1434"/>
      <c r="LR38" s="1434"/>
      <c r="LS38" s="1434"/>
      <c r="LT38" s="1434"/>
      <c r="LU38" s="1434"/>
      <c r="LV38" s="1434"/>
      <c r="LW38" s="1434"/>
      <c r="LX38" s="1434"/>
      <c r="LY38" s="1434"/>
      <c r="LZ38" s="1434"/>
      <c r="MA38" s="1434"/>
      <c r="MB38" s="1434"/>
      <c r="MC38" s="1434"/>
      <c r="MD38" s="1434"/>
      <c r="ME38" s="1434"/>
      <c r="MF38" s="1434"/>
      <c r="MG38" s="1434"/>
      <c r="MH38" s="1434"/>
      <c r="MI38" s="1434"/>
      <c r="MJ38" s="1434"/>
      <c r="MK38" s="1434"/>
      <c r="ML38" s="1434"/>
      <c r="MM38" s="1434"/>
      <c r="MN38" s="1434"/>
      <c r="MO38" s="1434"/>
      <c r="MP38" s="1434"/>
      <c r="MQ38" s="1434"/>
      <c r="MR38" s="1434"/>
      <c r="MS38" s="1434"/>
      <c r="MT38" s="1434"/>
      <c r="MU38" s="1434"/>
      <c r="MV38" s="1434"/>
      <c r="MW38" s="1434"/>
      <c r="MX38" s="1434"/>
      <c r="MY38" s="1434"/>
      <c r="MZ38" s="1434"/>
      <c r="NA38" s="1434"/>
      <c r="NB38" s="1434"/>
      <c r="NC38" s="1434"/>
      <c r="ND38" s="1434"/>
      <c r="NE38" s="1434"/>
      <c r="NF38" s="1434"/>
      <c r="NG38" s="1434"/>
      <c r="NH38" s="1434"/>
      <c r="NI38" s="1434"/>
      <c r="NJ38" s="1434"/>
      <c r="NK38" s="1434"/>
      <c r="NL38" s="1434"/>
      <c r="NM38" s="1434"/>
      <c r="NN38" s="1434"/>
      <c r="NO38" s="1434"/>
      <c r="NP38" s="1434"/>
      <c r="NQ38" s="1434"/>
      <c r="NR38" s="1434"/>
      <c r="NS38" s="1434"/>
      <c r="NT38" s="1434"/>
      <c r="NU38" s="1434"/>
      <c r="NV38" s="1434"/>
      <c r="NW38" s="1434"/>
      <c r="NX38" s="1434"/>
      <c r="NY38" s="1434"/>
      <c r="NZ38" s="1434"/>
      <c r="OA38" s="1434"/>
      <c r="OB38" s="1434"/>
      <c r="OC38" s="1434"/>
      <c r="OD38" s="1434"/>
      <c r="OE38" s="1434"/>
      <c r="OF38" s="1434"/>
      <c r="OG38" s="1434"/>
      <c r="OH38" s="1434"/>
      <c r="OI38" s="1434"/>
      <c r="OJ38" s="1434"/>
      <c r="OK38" s="1434"/>
      <c r="OL38" s="1434"/>
      <c r="OM38" s="1434"/>
      <c r="ON38" s="1434"/>
      <c r="OO38" s="1434"/>
      <c r="OP38" s="1434"/>
      <c r="OQ38" s="1434"/>
      <c r="OR38" s="1434"/>
      <c r="OS38" s="1434"/>
      <c r="OT38" s="1434"/>
      <c r="OU38" s="1434"/>
      <c r="OV38" s="1434"/>
      <c r="OW38" s="1434"/>
      <c r="OX38" s="1434"/>
      <c r="OY38" s="1434"/>
      <c r="OZ38" s="1434"/>
      <c r="PA38" s="1434"/>
      <c r="PB38" s="1434"/>
      <c r="PC38" s="1434"/>
      <c r="PD38" s="1434"/>
      <c r="PE38" s="1434"/>
      <c r="PF38" s="1434"/>
      <c r="PG38" s="1434"/>
      <c r="PH38" s="1434"/>
      <c r="PI38" s="1434"/>
      <c r="PJ38" s="1434"/>
      <c r="PK38" s="1434"/>
      <c r="PL38" s="1434"/>
      <c r="PM38" s="1434"/>
      <c r="PN38" s="1434"/>
      <c r="PO38" s="1434"/>
      <c r="PP38" s="1434"/>
      <c r="PQ38" s="1434"/>
      <c r="PR38" s="1434"/>
      <c r="PS38" s="1434"/>
      <c r="PT38" s="1434"/>
      <c r="PU38" s="1434"/>
      <c r="PV38" s="1434"/>
      <c r="PW38" s="1434"/>
      <c r="PX38" s="1434"/>
      <c r="PY38" s="1434"/>
      <c r="PZ38" s="1434"/>
      <c r="QA38" s="1434"/>
      <c r="QB38" s="1434"/>
      <c r="QC38" s="1434"/>
      <c r="QD38" s="1434"/>
      <c r="QE38" s="1434"/>
      <c r="QF38" s="1434"/>
      <c r="QG38" s="1434"/>
      <c r="QH38" s="1434"/>
      <c r="QI38" s="1434"/>
      <c r="QJ38" s="1434"/>
      <c r="QK38" s="1434"/>
      <c r="QL38" s="1434"/>
      <c r="QM38" s="1434"/>
      <c r="QN38" s="1434"/>
      <c r="QO38" s="1434"/>
      <c r="QP38" s="1434"/>
      <c r="QQ38" s="1434"/>
      <c r="QR38" s="1434"/>
      <c r="QS38" s="1434"/>
      <c r="QT38" s="1434"/>
      <c r="QU38" s="1434"/>
      <c r="QV38" s="1434"/>
      <c r="QW38" s="1434"/>
      <c r="QX38" s="1434"/>
      <c r="QY38" s="1434"/>
      <c r="QZ38" s="1434"/>
      <c r="RA38" s="1434"/>
      <c r="RB38" s="1434"/>
      <c r="RC38" s="1434"/>
      <c r="RD38" s="1434"/>
      <c r="RE38" s="1434"/>
      <c r="RF38" s="1434"/>
      <c r="RG38" s="1434"/>
      <c r="RH38" s="1434"/>
      <c r="RI38" s="1434"/>
      <c r="RJ38" s="1434"/>
      <c r="RK38" s="1434"/>
      <c r="RL38" s="1434"/>
      <c r="RM38" s="1434"/>
      <c r="RN38" s="1434"/>
      <c r="RO38" s="1434"/>
      <c r="RP38" s="1434"/>
      <c r="RQ38" s="1434"/>
      <c r="RR38" s="1434"/>
      <c r="RS38" s="1434"/>
      <c r="RT38" s="1434"/>
      <c r="RU38" s="1434"/>
      <c r="RV38" s="1434"/>
      <c r="RW38" s="1434"/>
      <c r="RX38" s="1434"/>
      <c r="RY38" s="1434"/>
      <c r="RZ38" s="1434"/>
      <c r="SA38" s="1434"/>
      <c r="SB38" s="1434"/>
      <c r="SC38" s="1434"/>
      <c r="SD38" s="1434"/>
      <c r="SE38" s="1434"/>
      <c r="SF38" s="1434"/>
      <c r="SG38" s="1434"/>
      <c r="SH38" s="1434"/>
      <c r="SI38" s="1434"/>
      <c r="SJ38" s="1434"/>
      <c r="SK38" s="1434"/>
      <c r="SL38" s="1434"/>
      <c r="SM38" s="1434"/>
      <c r="SN38" s="1434"/>
      <c r="SO38" s="1434"/>
      <c r="SP38" s="1434"/>
      <c r="SQ38" s="1434"/>
      <c r="SR38" s="1434"/>
      <c r="SS38" s="1434"/>
      <c r="ST38" s="1434"/>
      <c r="SU38" s="1434"/>
      <c r="SV38" s="1434"/>
      <c r="SW38" s="1434"/>
      <c r="SX38" s="1434"/>
      <c r="SY38" s="1434"/>
      <c r="SZ38" s="1434"/>
      <c r="TA38" s="1434"/>
      <c r="TB38" s="1434"/>
      <c r="TC38" s="1434"/>
      <c r="TD38" s="1434"/>
      <c r="TE38" s="1434"/>
      <c r="TF38" s="1434"/>
      <c r="TG38" s="1434"/>
      <c r="TH38" s="1434"/>
      <c r="TI38" s="1434"/>
      <c r="TJ38" s="1434"/>
      <c r="TK38" s="1434"/>
      <c r="TL38" s="1434"/>
      <c r="TM38" s="1434"/>
      <c r="TN38" s="1434"/>
      <c r="TO38" s="1434"/>
      <c r="TP38" s="1434"/>
      <c r="TQ38" s="1434"/>
      <c r="TR38" s="1434"/>
      <c r="TS38" s="1434"/>
      <c r="TT38" s="1434"/>
      <c r="TU38" s="1434"/>
      <c r="TV38" s="1434"/>
      <c r="TW38" s="1434"/>
      <c r="TX38" s="1434"/>
      <c r="TY38" s="1434"/>
      <c r="TZ38" s="1434"/>
      <c r="UA38" s="1434"/>
      <c r="UB38" s="1434"/>
      <c r="UC38" s="1434"/>
      <c r="UD38" s="1434"/>
      <c r="UE38" s="1434"/>
      <c r="UF38" s="1434"/>
      <c r="UG38" s="1434"/>
      <c r="UH38" s="1434"/>
      <c r="UI38" s="1434"/>
      <c r="UJ38" s="1434"/>
      <c r="UK38" s="1434"/>
      <c r="UL38" s="1434"/>
      <c r="UM38" s="1434"/>
      <c r="UN38" s="1434"/>
      <c r="UO38" s="1434"/>
      <c r="UP38" s="1434"/>
      <c r="UQ38" s="1434"/>
      <c r="UR38" s="1434"/>
      <c r="US38" s="1434"/>
      <c r="UT38" s="1434"/>
      <c r="UU38" s="1434"/>
      <c r="UV38" s="1434"/>
      <c r="UW38" s="1434"/>
      <c r="UX38" s="1434"/>
      <c r="UY38" s="1434"/>
      <c r="UZ38" s="1434"/>
      <c r="VA38" s="1434"/>
      <c r="VB38" s="1434"/>
      <c r="VC38" s="1434"/>
      <c r="VD38" s="1434"/>
      <c r="VE38" s="1434"/>
      <c r="VF38" s="1434"/>
      <c r="VG38" s="1434"/>
      <c r="VH38" s="1434"/>
      <c r="VI38" s="1434"/>
      <c r="VJ38" s="1434"/>
      <c r="VK38" s="1434"/>
      <c r="VL38" s="1434"/>
      <c r="VM38" s="1434"/>
      <c r="VN38" s="1434"/>
      <c r="VO38" s="1434"/>
      <c r="VP38" s="1434"/>
      <c r="VQ38" s="1434"/>
      <c r="VR38" s="1434"/>
      <c r="VS38" s="1434"/>
      <c r="VT38" s="1434"/>
      <c r="VU38" s="1434"/>
      <c r="VV38" s="1434"/>
      <c r="VW38" s="1434"/>
      <c r="VX38" s="1434"/>
      <c r="VY38" s="1434"/>
      <c r="VZ38" s="1434"/>
      <c r="WA38" s="1434"/>
      <c r="WB38" s="1434"/>
      <c r="WC38" s="1434"/>
      <c r="WD38" s="1434"/>
      <c r="WE38" s="1434"/>
      <c r="WF38" s="1434"/>
      <c r="WG38" s="1434"/>
      <c r="WH38" s="1434"/>
      <c r="WI38" s="1434"/>
      <c r="WJ38" s="1434"/>
      <c r="WK38" s="1434"/>
      <c r="WL38" s="1434"/>
      <c r="WM38" s="1434"/>
      <c r="WN38" s="1434"/>
      <c r="WO38" s="1434"/>
      <c r="WP38" s="1434"/>
      <c r="WQ38" s="1434"/>
      <c r="WR38" s="1434"/>
      <c r="WS38" s="1434"/>
      <c r="WT38" s="1434"/>
      <c r="WU38" s="1434"/>
      <c r="WV38" s="1434"/>
      <c r="WW38" s="1434"/>
      <c r="WX38" s="1434"/>
      <c r="WY38" s="1434"/>
      <c r="WZ38" s="1434"/>
      <c r="XA38" s="1434"/>
      <c r="XB38" s="1434"/>
      <c r="XC38" s="1434"/>
      <c r="XD38" s="1434"/>
      <c r="XE38" s="1434"/>
      <c r="XF38" s="1434"/>
      <c r="XG38" s="1434"/>
      <c r="XH38" s="1434"/>
      <c r="XI38" s="1434"/>
      <c r="XJ38" s="1434"/>
      <c r="XK38" s="1434"/>
      <c r="XL38" s="1434"/>
      <c r="XM38" s="1434"/>
      <c r="XN38" s="1434"/>
      <c r="XO38" s="1434"/>
      <c r="XP38" s="1434"/>
      <c r="XQ38" s="1434"/>
      <c r="XR38" s="1434"/>
      <c r="XS38" s="1434"/>
      <c r="XT38" s="1434"/>
      <c r="XU38" s="1434"/>
      <c r="XV38" s="1434"/>
      <c r="XW38" s="1434"/>
      <c r="XX38" s="1434"/>
      <c r="XY38" s="1434"/>
      <c r="XZ38" s="1434"/>
      <c r="YA38" s="1434"/>
      <c r="YB38" s="1434"/>
      <c r="YC38" s="1434"/>
      <c r="YD38" s="1434"/>
      <c r="YE38" s="1434"/>
      <c r="YF38" s="1434"/>
      <c r="YG38" s="1434"/>
      <c r="YH38" s="1434"/>
      <c r="YI38" s="1434"/>
      <c r="YJ38" s="1434"/>
      <c r="YK38" s="1434"/>
      <c r="YL38" s="1434"/>
      <c r="YM38" s="1434"/>
      <c r="YN38" s="1434"/>
      <c r="YO38" s="1434"/>
      <c r="YP38" s="1434"/>
      <c r="YQ38" s="1434"/>
      <c r="YR38" s="1434"/>
      <c r="YS38" s="1434"/>
      <c r="YT38" s="1434"/>
      <c r="YU38" s="1434"/>
      <c r="YV38" s="1434"/>
      <c r="YW38" s="1434"/>
      <c r="YX38" s="1434"/>
      <c r="YY38" s="1434"/>
      <c r="YZ38" s="1434"/>
      <c r="ZA38" s="1434"/>
      <c r="ZB38" s="1434"/>
      <c r="ZC38" s="1434"/>
      <c r="ZD38" s="1434"/>
      <c r="ZE38" s="1434"/>
      <c r="ZF38" s="1434"/>
      <c r="ZG38" s="1434"/>
      <c r="ZH38" s="1434"/>
      <c r="ZI38" s="1434"/>
      <c r="ZJ38" s="1434"/>
      <c r="ZK38" s="1434"/>
      <c r="ZL38" s="1434"/>
      <c r="ZM38" s="1434"/>
      <c r="ZN38" s="1434"/>
      <c r="ZO38" s="1434"/>
      <c r="ZP38" s="1434"/>
      <c r="ZQ38" s="1434"/>
      <c r="ZR38" s="1434"/>
      <c r="ZS38" s="1434"/>
      <c r="ZT38" s="1434"/>
      <c r="ZU38" s="1434"/>
      <c r="ZV38" s="1434"/>
      <c r="ZW38" s="1434"/>
      <c r="ZX38" s="1434"/>
      <c r="ZY38" s="1434"/>
      <c r="ZZ38" s="1434"/>
      <c r="AAA38" s="1434"/>
      <c r="AAB38" s="1434"/>
      <c r="AAC38" s="1434"/>
      <c r="AAD38" s="1434"/>
      <c r="AAE38" s="1434"/>
      <c r="AAF38" s="1434"/>
      <c r="AAG38" s="1434"/>
      <c r="AAH38" s="1434"/>
      <c r="AAI38" s="1434"/>
      <c r="AAJ38" s="1434"/>
      <c r="AAK38" s="1434"/>
      <c r="AAL38" s="1434"/>
      <c r="AAM38" s="1434"/>
      <c r="AAN38" s="1434"/>
      <c r="AAO38" s="1434"/>
      <c r="AAP38" s="1434"/>
      <c r="AAQ38" s="1434"/>
      <c r="AAR38" s="1434"/>
      <c r="AAS38" s="1434"/>
      <c r="AAT38" s="1434"/>
      <c r="AAU38" s="1434"/>
      <c r="AAV38" s="1434"/>
      <c r="AAW38" s="1434"/>
      <c r="AAX38" s="1434"/>
      <c r="AAY38" s="1434"/>
      <c r="AAZ38" s="1434"/>
      <c r="ABA38" s="1434"/>
      <c r="ABB38" s="1434"/>
      <c r="ABC38" s="1434"/>
      <c r="ABD38" s="1434"/>
      <c r="ABE38" s="1434"/>
      <c r="ABF38" s="1434"/>
      <c r="ABG38" s="1434"/>
      <c r="ABH38" s="1434"/>
      <c r="ABI38" s="1434"/>
      <c r="ABJ38" s="1434"/>
      <c r="ABK38" s="1434"/>
      <c r="ABL38" s="1434"/>
      <c r="ABM38" s="1434"/>
      <c r="ABN38" s="1434"/>
      <c r="ABO38" s="1434"/>
      <c r="ABP38" s="1434"/>
      <c r="ABQ38" s="1434"/>
      <c r="ABR38" s="1434"/>
      <c r="ABS38" s="1434"/>
      <c r="ABT38" s="1434"/>
      <c r="ABU38" s="1434"/>
      <c r="ABV38" s="1434"/>
      <c r="ABW38" s="1434"/>
      <c r="ABX38" s="1434"/>
      <c r="ABY38" s="1434"/>
      <c r="ABZ38" s="1434"/>
      <c r="ACA38" s="1434"/>
      <c r="ACB38" s="1434"/>
      <c r="ACC38" s="1434"/>
      <c r="ACD38" s="1434"/>
      <c r="ACE38" s="1434"/>
      <c r="ACF38" s="1434"/>
      <c r="ACG38" s="1434"/>
      <c r="ACH38" s="1434"/>
      <c r="ACI38" s="1434"/>
      <c r="ACJ38" s="1434"/>
      <c r="ACK38" s="1434"/>
      <c r="ACL38" s="1434"/>
      <c r="ACM38" s="1434"/>
      <c r="ACN38" s="1434"/>
      <c r="ACO38" s="1434"/>
      <c r="ACP38" s="1434"/>
      <c r="ACQ38" s="1434"/>
      <c r="ACR38" s="1434"/>
      <c r="ACS38" s="1434"/>
      <c r="ACT38" s="1434"/>
      <c r="ACU38" s="1434"/>
      <c r="ACV38" s="1434"/>
      <c r="ACW38" s="1434"/>
      <c r="ACX38" s="1434"/>
      <c r="ACY38" s="1434"/>
      <c r="ACZ38" s="1434"/>
      <c r="ADA38" s="1434"/>
      <c r="ADB38" s="1434"/>
      <c r="ADC38" s="1434"/>
      <c r="ADD38" s="1434"/>
      <c r="ADE38" s="1434"/>
      <c r="ADF38" s="1434"/>
      <c r="ADG38" s="1434"/>
      <c r="ADH38" s="1434"/>
      <c r="ADI38" s="1434"/>
      <c r="ADJ38" s="1434"/>
      <c r="ADK38" s="1434"/>
      <c r="ADL38" s="1434"/>
      <c r="ADM38" s="1434"/>
      <c r="ADN38" s="1434"/>
      <c r="ADO38" s="1434"/>
      <c r="ADP38" s="1434"/>
      <c r="ADQ38" s="1434"/>
      <c r="ADR38" s="1434"/>
      <c r="ADS38" s="1434"/>
      <c r="ADT38" s="1434"/>
      <c r="ADU38" s="1434"/>
      <c r="ADV38" s="1434"/>
      <c r="ADW38" s="1434"/>
      <c r="ADX38" s="1434"/>
      <c r="ADY38" s="1434"/>
      <c r="ADZ38" s="1434"/>
      <c r="AEA38" s="1434"/>
      <c r="AEB38" s="1434"/>
      <c r="AEC38" s="1434"/>
      <c r="AED38" s="1434"/>
      <c r="AEE38" s="1434"/>
      <c r="AEF38" s="1434"/>
      <c r="AEG38" s="1434"/>
      <c r="AEH38" s="1434"/>
      <c r="AEI38" s="1434"/>
      <c r="AEJ38" s="1434"/>
      <c r="AEK38" s="1434"/>
      <c r="AEL38" s="1434"/>
      <c r="AEM38" s="1434"/>
      <c r="AEN38" s="1434"/>
      <c r="AEO38" s="1434"/>
      <c r="AEP38" s="1434"/>
      <c r="AEQ38" s="1434"/>
      <c r="AER38" s="1434"/>
      <c r="AES38" s="1434"/>
      <c r="AET38" s="1434"/>
      <c r="AEU38" s="1434"/>
      <c r="AEV38" s="1434"/>
      <c r="AEW38" s="1434"/>
      <c r="AEX38" s="1434"/>
      <c r="AEY38" s="1434"/>
      <c r="AEZ38" s="1434"/>
      <c r="AFA38" s="1434"/>
      <c r="AFB38" s="1434"/>
      <c r="AFC38" s="1434"/>
      <c r="AFD38" s="1434"/>
      <c r="AFE38" s="1434"/>
      <c r="AFF38" s="1434"/>
      <c r="AFG38" s="1434"/>
      <c r="AFH38" s="1434"/>
      <c r="AFI38" s="1434"/>
      <c r="AFJ38" s="1434"/>
      <c r="AFK38" s="1434"/>
      <c r="AFL38" s="1434"/>
      <c r="AFM38" s="1434"/>
      <c r="AFN38" s="1434"/>
      <c r="AFO38" s="1434"/>
      <c r="AFP38" s="1434"/>
      <c r="AFQ38" s="1434"/>
      <c r="AFR38" s="1434"/>
      <c r="AFS38" s="1434"/>
      <c r="AFT38" s="1434"/>
      <c r="AFU38" s="1434"/>
      <c r="AFV38" s="1434"/>
      <c r="AFW38" s="1434"/>
      <c r="AFX38" s="1434"/>
      <c r="AFY38" s="1434"/>
      <c r="AFZ38" s="1434"/>
      <c r="AGA38" s="1434"/>
      <c r="AGB38" s="1434"/>
      <c r="AGC38" s="1434"/>
      <c r="AGD38" s="1434"/>
      <c r="AGE38" s="1434"/>
      <c r="AGF38" s="1434"/>
      <c r="AGG38" s="1434"/>
      <c r="AGH38" s="1434"/>
      <c r="AGI38" s="1434"/>
      <c r="AGJ38" s="1434"/>
      <c r="AGK38" s="1434"/>
      <c r="AGL38" s="1434"/>
      <c r="AGM38" s="1434"/>
      <c r="AGN38" s="1434"/>
      <c r="AGO38" s="1434"/>
      <c r="AGP38" s="1434"/>
      <c r="AGQ38" s="1434"/>
      <c r="AGR38" s="1434"/>
      <c r="AGS38" s="1434"/>
      <c r="AGT38" s="1434"/>
      <c r="AGU38" s="1434"/>
      <c r="AGV38" s="1434"/>
      <c r="AGW38" s="1434"/>
      <c r="AGX38" s="1434"/>
      <c r="AGY38" s="1434"/>
      <c r="AGZ38" s="1434"/>
      <c r="AHA38" s="1434"/>
      <c r="AHB38" s="1434"/>
      <c r="AHC38" s="1434"/>
      <c r="AHD38" s="1434"/>
      <c r="AHE38" s="1434"/>
      <c r="AHF38" s="1434"/>
      <c r="AHG38" s="1434"/>
      <c r="AHH38" s="1434"/>
      <c r="AHI38" s="1434"/>
      <c r="AHJ38" s="1434"/>
      <c r="AHK38" s="1434"/>
      <c r="AHL38" s="1434"/>
      <c r="AHM38" s="1434"/>
      <c r="AHN38" s="1434"/>
      <c r="AHO38" s="1434"/>
      <c r="AHP38" s="1434"/>
      <c r="AHQ38" s="1434"/>
      <c r="AHR38" s="1434"/>
      <c r="AHS38" s="1434"/>
      <c r="AHT38" s="1434"/>
      <c r="AHU38" s="1434"/>
      <c r="AHV38" s="1434"/>
      <c r="AHW38" s="1434"/>
      <c r="AHX38" s="1434"/>
      <c r="AHY38" s="1434"/>
      <c r="AHZ38" s="1434"/>
      <c r="AIA38" s="1434"/>
      <c r="AIB38" s="1434"/>
      <c r="AIC38" s="1434"/>
      <c r="AID38" s="1434"/>
      <c r="AIE38" s="1434"/>
      <c r="AIF38" s="1434"/>
      <c r="AIG38" s="1434"/>
      <c r="AIH38" s="1434"/>
      <c r="AII38" s="1434"/>
      <c r="AIJ38" s="1434"/>
      <c r="AIK38" s="1434"/>
      <c r="AIL38" s="1434"/>
      <c r="AIM38" s="1434"/>
      <c r="AIN38" s="1434"/>
      <c r="AIO38" s="1434"/>
      <c r="AIP38" s="1434"/>
      <c r="AIQ38" s="1434"/>
      <c r="AIR38" s="1434"/>
      <c r="AIS38" s="1434"/>
      <c r="AIT38" s="1434"/>
      <c r="AIU38" s="1434"/>
      <c r="AIV38" s="1434"/>
      <c r="AIW38" s="1434"/>
      <c r="AIX38" s="1434"/>
      <c r="AIY38" s="1434"/>
      <c r="AIZ38" s="1434"/>
      <c r="AJA38" s="1434"/>
      <c r="AJB38" s="1434"/>
      <c r="AJC38" s="1434"/>
      <c r="AJD38" s="1434"/>
      <c r="AJE38" s="1434"/>
      <c r="AJF38" s="1434"/>
      <c r="AJG38" s="1434"/>
      <c r="AJH38" s="1434"/>
      <c r="AJI38" s="1434"/>
      <c r="AJJ38" s="1434"/>
      <c r="AJK38" s="1434"/>
      <c r="AJL38" s="1434"/>
      <c r="AJM38" s="1434"/>
      <c r="AJN38" s="1434"/>
      <c r="AJO38" s="1434"/>
      <c r="AJP38" s="1434"/>
      <c r="AJQ38" s="1434"/>
      <c r="AJR38" s="1434"/>
      <c r="AJS38" s="1434"/>
      <c r="AJT38" s="1434"/>
      <c r="AJU38" s="1434"/>
      <c r="AJV38" s="1434"/>
      <c r="AJW38" s="1434"/>
      <c r="AJX38" s="1434"/>
      <c r="AJY38" s="1434"/>
      <c r="AJZ38" s="1434"/>
      <c r="AKA38" s="1434"/>
      <c r="AKB38" s="1434"/>
      <c r="AKC38" s="1434"/>
      <c r="AKD38" s="1434"/>
      <c r="AKE38" s="1434"/>
      <c r="AKF38" s="1434"/>
      <c r="AKG38" s="1434"/>
      <c r="AKH38" s="1434"/>
      <c r="AKI38" s="1434"/>
      <c r="AKJ38" s="1434"/>
      <c r="AKK38" s="1434"/>
      <c r="AKL38" s="1434"/>
      <c r="AKM38" s="1434"/>
      <c r="AKN38" s="1434"/>
      <c r="AKO38" s="1434"/>
      <c r="AKP38" s="1434"/>
      <c r="AKQ38" s="1434"/>
      <c r="AKR38" s="1434"/>
      <c r="AKS38" s="1434"/>
      <c r="AKT38" s="1434"/>
      <c r="AKU38" s="1434"/>
      <c r="AKV38" s="1434"/>
      <c r="AKW38" s="1434"/>
      <c r="AKX38" s="1434"/>
      <c r="AKY38" s="1434"/>
      <c r="AKZ38" s="1434"/>
      <c r="ALA38" s="1434"/>
      <c r="ALB38" s="1434"/>
      <c r="ALC38" s="1434"/>
      <c r="ALD38" s="1434"/>
      <c r="ALE38" s="1434"/>
      <c r="ALF38" s="1434"/>
      <c r="ALG38" s="1434"/>
      <c r="ALH38" s="1434"/>
      <c r="ALI38" s="1434"/>
      <c r="ALJ38" s="1434"/>
      <c r="ALK38" s="1434"/>
      <c r="ALL38" s="1434"/>
      <c r="ALM38" s="1434"/>
      <c r="ALN38" s="1434"/>
      <c r="ALO38" s="1434"/>
      <c r="ALP38" s="1434"/>
      <c r="ALQ38" s="1434"/>
      <c r="ALR38" s="1434"/>
      <c r="ALS38" s="1434"/>
      <c r="ALT38" s="1434"/>
      <c r="ALU38" s="1434"/>
      <c r="ALV38" s="1434"/>
      <c r="ALW38" s="1434"/>
      <c r="ALX38" s="1434"/>
      <c r="ALY38" s="1434"/>
      <c r="ALZ38" s="1434"/>
      <c r="AMA38" s="1434"/>
      <c r="AMB38" s="1434"/>
      <c r="AMC38" s="1434"/>
      <c r="AMD38" s="1434"/>
      <c r="AME38" s="1434"/>
      <c r="AMF38" s="1434"/>
      <c r="AMG38" s="1434"/>
      <c r="AMH38" s="1434"/>
      <c r="AMI38" s="1434"/>
      <c r="AMJ38" s="1434"/>
      <c r="AMK38" s="1434"/>
      <c r="AML38" s="1434"/>
      <c r="AMM38" s="1434"/>
      <c r="AMN38" s="1434"/>
      <c r="AMO38" s="1434"/>
      <c r="AMP38" s="1434"/>
      <c r="AMQ38" s="1434"/>
      <c r="AMR38" s="1434"/>
      <c r="AMS38" s="1434"/>
      <c r="AMT38" s="1434"/>
      <c r="AMU38" s="1434"/>
      <c r="AMV38" s="1434"/>
      <c r="AMW38" s="1434"/>
      <c r="AMX38" s="1434"/>
      <c r="AMY38" s="1434"/>
      <c r="AMZ38" s="1434"/>
      <c r="ANA38" s="1434"/>
      <c r="ANB38" s="1434"/>
      <c r="ANC38" s="1434"/>
      <c r="AND38" s="1434"/>
      <c r="ANE38" s="1434"/>
      <c r="ANF38" s="1434"/>
      <c r="ANG38" s="1434"/>
      <c r="ANH38" s="1434"/>
      <c r="ANI38" s="1434"/>
      <c r="ANJ38" s="1434"/>
      <c r="ANK38" s="1434"/>
      <c r="ANL38" s="1434"/>
      <c r="ANM38" s="1434"/>
      <c r="ANN38" s="1434"/>
      <c r="ANO38" s="1434"/>
      <c r="ANP38" s="1434"/>
      <c r="ANQ38" s="1434"/>
      <c r="ANR38" s="1434"/>
      <c r="ANS38" s="1434"/>
      <c r="ANT38" s="1434"/>
      <c r="ANU38" s="1434"/>
      <c r="ANV38" s="1434"/>
      <c r="ANW38" s="1434"/>
      <c r="ANX38" s="1434"/>
      <c r="ANY38" s="1434"/>
      <c r="ANZ38" s="1434"/>
      <c r="AOA38" s="1434"/>
      <c r="AOB38" s="1434"/>
      <c r="AOC38" s="1434"/>
      <c r="AOD38" s="1434"/>
      <c r="AOE38" s="1434"/>
      <c r="AOF38" s="1434"/>
      <c r="AOG38" s="1434"/>
      <c r="AOH38" s="1434"/>
      <c r="AOI38" s="1434"/>
      <c r="AOJ38" s="1434"/>
      <c r="AOK38" s="1434"/>
      <c r="AOL38" s="1434"/>
      <c r="AOM38" s="1434"/>
      <c r="AON38" s="1434"/>
      <c r="AOO38" s="1434"/>
      <c r="AOP38" s="1434"/>
      <c r="AOQ38" s="1434"/>
      <c r="AOR38" s="1434"/>
      <c r="AOS38" s="1434"/>
      <c r="AOT38" s="1434"/>
      <c r="AOU38" s="1434"/>
      <c r="AOV38" s="1434"/>
      <c r="AOW38" s="1434"/>
      <c r="AOX38" s="1434"/>
      <c r="AOY38" s="1434"/>
      <c r="AOZ38" s="1434"/>
      <c r="APA38" s="1434"/>
      <c r="APB38" s="1434"/>
      <c r="APC38" s="1434"/>
      <c r="APD38" s="1434"/>
      <c r="APE38" s="1434"/>
      <c r="APF38" s="1434"/>
      <c r="APG38" s="1434"/>
      <c r="APH38" s="1434"/>
      <c r="API38" s="1434"/>
      <c r="APJ38" s="1434"/>
      <c r="APK38" s="1434"/>
      <c r="APL38" s="1434"/>
      <c r="APM38" s="1434"/>
      <c r="APN38" s="1434"/>
      <c r="APO38" s="1434"/>
      <c r="APP38" s="1434"/>
      <c r="APQ38" s="1434"/>
      <c r="APR38" s="1434"/>
      <c r="APS38" s="1434"/>
      <c r="APT38" s="1434"/>
      <c r="APU38" s="1434"/>
      <c r="APV38" s="1434"/>
      <c r="APW38" s="1434"/>
      <c r="APX38" s="1434"/>
      <c r="APY38" s="1434"/>
      <c r="APZ38" s="1434"/>
      <c r="AQA38" s="1434"/>
      <c r="AQB38" s="1434"/>
      <c r="AQC38" s="1434"/>
      <c r="AQD38" s="1434"/>
      <c r="AQE38" s="1434"/>
      <c r="AQF38" s="1434"/>
      <c r="AQG38" s="1434"/>
      <c r="AQH38" s="1434"/>
      <c r="AQI38" s="1434"/>
      <c r="AQJ38" s="1434"/>
      <c r="AQK38" s="1434"/>
      <c r="AQL38" s="1434"/>
      <c r="AQM38" s="1434"/>
      <c r="AQN38" s="1434"/>
      <c r="AQO38" s="1434"/>
      <c r="AQP38" s="1434"/>
      <c r="AQQ38" s="1434"/>
      <c r="AQR38" s="1434"/>
      <c r="AQS38" s="1434"/>
      <c r="AQT38" s="1434"/>
      <c r="AQU38" s="1434"/>
      <c r="AQV38" s="1434"/>
      <c r="AQW38" s="1434"/>
      <c r="AQX38" s="1434"/>
      <c r="AQY38" s="1434"/>
      <c r="AQZ38" s="1434"/>
      <c r="ARA38" s="1434"/>
      <c r="ARB38" s="1434"/>
      <c r="ARC38" s="1434"/>
      <c r="ARD38" s="1434"/>
      <c r="ARE38" s="1434"/>
      <c r="ARF38" s="1434"/>
      <c r="ARG38" s="1434"/>
      <c r="ARH38" s="1434"/>
      <c r="ARI38" s="1434"/>
      <c r="ARJ38" s="1434"/>
      <c r="ARK38" s="1434"/>
      <c r="ARL38" s="1434"/>
      <c r="ARM38" s="1434"/>
      <c r="ARN38" s="1434"/>
      <c r="ARO38" s="1434"/>
      <c r="ARP38" s="1434"/>
      <c r="ARQ38" s="1434"/>
      <c r="ARR38" s="1434"/>
      <c r="ARS38" s="1434"/>
      <c r="ART38" s="1434"/>
      <c r="ARU38" s="1434"/>
      <c r="ARV38" s="1434"/>
      <c r="ARW38" s="1434"/>
      <c r="ARX38" s="1434"/>
      <c r="ARY38" s="1434"/>
      <c r="ARZ38" s="1434"/>
      <c r="ASA38" s="1434"/>
      <c r="ASB38" s="1434"/>
      <c r="ASC38" s="1434"/>
      <c r="ASD38" s="1434"/>
      <c r="ASE38" s="1434"/>
      <c r="ASF38" s="1434"/>
      <c r="ASG38" s="1434"/>
      <c r="ASH38" s="1434"/>
      <c r="ASI38" s="1434"/>
      <c r="ASJ38" s="1434"/>
      <c r="ASK38" s="1434"/>
      <c r="ASL38" s="1434"/>
      <c r="ASM38" s="1434"/>
      <c r="ASN38" s="1434"/>
      <c r="ASO38" s="1434"/>
      <c r="ASP38" s="1434"/>
      <c r="ASQ38" s="1434"/>
      <c r="ASR38" s="1434"/>
      <c r="ASS38" s="1434"/>
      <c r="AST38" s="1434"/>
      <c r="ASU38" s="1434"/>
      <c r="ASV38" s="1434"/>
      <c r="ASW38" s="1434"/>
      <c r="ASX38" s="1434"/>
      <c r="ASY38" s="1434"/>
      <c r="ASZ38" s="1434"/>
      <c r="ATA38" s="1434"/>
      <c r="ATB38" s="1434"/>
      <c r="ATC38" s="1434"/>
      <c r="ATD38" s="1434"/>
      <c r="ATE38" s="1434"/>
      <c r="ATF38" s="1434"/>
      <c r="ATG38" s="1434"/>
      <c r="ATH38" s="1434"/>
      <c r="ATI38" s="1434"/>
      <c r="ATJ38" s="1434"/>
      <c r="ATK38" s="1434"/>
      <c r="ATL38" s="1434"/>
      <c r="ATM38" s="1434"/>
      <c r="ATN38" s="1434"/>
      <c r="ATO38" s="1434"/>
      <c r="ATP38" s="1434"/>
      <c r="ATQ38" s="1434"/>
      <c r="ATR38" s="1434"/>
      <c r="ATS38" s="1434"/>
      <c r="ATT38" s="1434"/>
      <c r="ATU38" s="1434"/>
      <c r="ATV38" s="1434"/>
      <c r="ATW38" s="1434"/>
      <c r="ATX38" s="1434"/>
      <c r="ATY38" s="1434"/>
      <c r="ATZ38" s="1434"/>
      <c r="AUA38" s="1434"/>
      <c r="AUB38" s="1434"/>
      <c r="AUC38" s="1434"/>
      <c r="AUD38" s="1434"/>
      <c r="AUE38" s="1434"/>
      <c r="AUF38" s="1434"/>
      <c r="AUG38" s="1434"/>
      <c r="AUH38" s="1434"/>
      <c r="AUI38" s="1434"/>
      <c r="AUJ38" s="1434"/>
      <c r="AUK38" s="1434"/>
      <c r="AUL38" s="1434"/>
      <c r="AUM38" s="1434"/>
      <c r="AUN38" s="1434"/>
      <c r="AUO38" s="1434"/>
      <c r="AUP38" s="1434"/>
      <c r="AUQ38" s="1434"/>
      <c r="AUR38" s="1434"/>
      <c r="AUS38" s="1434"/>
      <c r="AUT38" s="1434"/>
      <c r="AUU38" s="1434"/>
      <c r="AUV38" s="1434"/>
      <c r="AUW38" s="1434"/>
      <c r="AUX38" s="1434"/>
      <c r="AUY38" s="1434"/>
      <c r="AUZ38" s="1434"/>
      <c r="AVA38" s="1434"/>
      <c r="AVB38" s="1434"/>
      <c r="AVC38" s="1434"/>
      <c r="AVD38" s="1434"/>
      <c r="AVE38" s="1434"/>
      <c r="AVF38" s="1434"/>
      <c r="AVG38" s="1434"/>
      <c r="AVH38" s="1434"/>
      <c r="AVI38" s="1434"/>
      <c r="AVJ38" s="1434"/>
      <c r="AVK38" s="1434"/>
      <c r="AVL38" s="1434"/>
      <c r="AVM38" s="1434"/>
      <c r="AVN38" s="1434"/>
      <c r="AVO38" s="1434"/>
      <c r="AVP38" s="1434"/>
      <c r="AVQ38" s="1434"/>
      <c r="AVR38" s="1434"/>
      <c r="AVS38" s="1434"/>
      <c r="AVT38" s="1434"/>
      <c r="AVU38" s="1434"/>
      <c r="AVV38" s="1434"/>
      <c r="AVW38" s="1434"/>
      <c r="AVX38" s="1434"/>
      <c r="AVY38" s="1434"/>
      <c r="AVZ38" s="1434"/>
      <c r="AWA38" s="1434"/>
      <c r="AWB38" s="1434"/>
      <c r="AWC38" s="1434"/>
      <c r="AWD38" s="1434"/>
      <c r="AWE38" s="1434"/>
      <c r="AWF38" s="1434"/>
      <c r="AWG38" s="1434"/>
      <c r="AWH38" s="1434"/>
      <c r="AWI38" s="1434"/>
      <c r="AWJ38" s="1434"/>
      <c r="AWK38" s="1434"/>
      <c r="AWL38" s="1434"/>
      <c r="AWM38" s="1434"/>
      <c r="AWN38" s="1434"/>
      <c r="AWO38" s="1434"/>
      <c r="AWP38" s="1434"/>
      <c r="AWQ38" s="1434"/>
      <c r="AWR38" s="1434"/>
      <c r="AWS38" s="1434"/>
      <c r="AWT38" s="1434"/>
      <c r="AWU38" s="1434"/>
      <c r="AWV38" s="1434"/>
      <c r="AWW38" s="1434"/>
      <c r="AWX38" s="1434"/>
      <c r="AWY38" s="1434"/>
      <c r="AWZ38" s="1434"/>
      <c r="AXA38" s="1434"/>
      <c r="AXB38" s="1434"/>
      <c r="AXC38" s="1434"/>
      <c r="AXD38" s="1434"/>
      <c r="AXE38" s="1434"/>
      <c r="AXF38" s="1434"/>
      <c r="AXG38" s="1434"/>
      <c r="AXH38" s="1434"/>
      <c r="AXI38" s="1434"/>
      <c r="AXJ38" s="1434"/>
      <c r="AXK38" s="1434"/>
      <c r="AXL38" s="1434"/>
      <c r="AXM38" s="1434"/>
      <c r="AXN38" s="1434"/>
      <c r="AXO38" s="1434"/>
      <c r="AXP38" s="1434"/>
      <c r="AXQ38" s="1434"/>
      <c r="AXR38" s="1434"/>
      <c r="AXS38" s="1434"/>
      <c r="AXT38" s="1434"/>
      <c r="AXU38" s="1434"/>
      <c r="AXV38" s="1434"/>
      <c r="AXW38" s="1434"/>
      <c r="AXX38" s="1434"/>
      <c r="AXY38" s="1434"/>
      <c r="AXZ38" s="1434"/>
      <c r="AYA38" s="1434"/>
      <c r="AYB38" s="1434"/>
      <c r="AYC38" s="1434"/>
      <c r="AYD38" s="1434"/>
      <c r="AYE38" s="1434"/>
      <c r="AYF38" s="1434"/>
      <c r="AYG38" s="1434"/>
      <c r="AYH38" s="1434"/>
      <c r="AYI38" s="1434"/>
      <c r="AYJ38" s="1434"/>
      <c r="AYK38" s="1434"/>
      <c r="AYL38" s="1434"/>
      <c r="AYM38" s="1434"/>
      <c r="AYN38" s="1434"/>
      <c r="AYO38" s="1434"/>
      <c r="AYP38" s="1434"/>
      <c r="AYQ38" s="1434"/>
      <c r="AYR38" s="1434"/>
      <c r="AYS38" s="1434"/>
      <c r="AYT38" s="1434"/>
      <c r="AYU38" s="1434"/>
      <c r="AYV38" s="1434"/>
      <c r="AYW38" s="1434"/>
      <c r="AYX38" s="1434"/>
      <c r="AYY38" s="1434"/>
      <c r="AYZ38" s="1434"/>
      <c r="AZA38" s="1434"/>
      <c r="AZB38" s="1434"/>
      <c r="AZC38" s="1434"/>
      <c r="AZD38" s="1434"/>
      <c r="AZE38" s="1434"/>
      <c r="AZF38" s="1434"/>
      <c r="AZG38" s="1434"/>
      <c r="AZH38" s="1434"/>
      <c r="AZI38" s="1434"/>
      <c r="AZJ38" s="1434"/>
      <c r="AZK38" s="1434"/>
      <c r="AZL38" s="1434"/>
      <c r="AZM38" s="1434"/>
      <c r="AZN38" s="1434"/>
      <c r="AZO38" s="1434"/>
      <c r="AZP38" s="1434"/>
      <c r="AZQ38" s="1434"/>
      <c r="AZR38" s="1434"/>
      <c r="AZS38" s="1434"/>
      <c r="AZT38" s="1434"/>
      <c r="AZU38" s="1434"/>
      <c r="AZV38" s="1434"/>
      <c r="AZW38" s="1434"/>
      <c r="AZX38" s="1434"/>
      <c r="AZY38" s="1434"/>
      <c r="AZZ38" s="1434"/>
      <c r="BAA38" s="1434"/>
      <c r="BAB38" s="1434"/>
      <c r="BAC38" s="1434"/>
      <c r="BAD38" s="1434"/>
      <c r="BAE38" s="1434"/>
      <c r="BAF38" s="1434"/>
      <c r="BAG38" s="1434"/>
      <c r="BAH38" s="1434"/>
      <c r="BAI38" s="1434"/>
      <c r="BAJ38" s="1434"/>
      <c r="BAK38" s="1434"/>
      <c r="BAL38" s="1434"/>
      <c r="BAM38" s="1434"/>
      <c r="BAN38" s="1434"/>
      <c r="BAO38" s="1434"/>
      <c r="BAP38" s="1434"/>
      <c r="BAQ38" s="1434"/>
      <c r="BAR38" s="1434"/>
      <c r="BAS38" s="1434"/>
      <c r="BAT38" s="1434"/>
      <c r="BAU38" s="1434"/>
      <c r="BAV38" s="1434"/>
      <c r="BAW38" s="1434"/>
      <c r="BAX38" s="1434"/>
      <c r="BAY38" s="1434"/>
      <c r="BAZ38" s="1434"/>
      <c r="BBA38" s="1434"/>
      <c r="BBB38" s="1434"/>
      <c r="BBC38" s="1434"/>
      <c r="BBD38" s="1434"/>
      <c r="BBE38" s="1434"/>
      <c r="BBF38" s="1434"/>
      <c r="BBG38" s="1434"/>
      <c r="BBH38" s="1434"/>
      <c r="BBI38" s="1434"/>
      <c r="BBJ38" s="1434"/>
      <c r="BBK38" s="1434"/>
      <c r="BBL38" s="1434"/>
      <c r="BBM38" s="1434"/>
      <c r="BBN38" s="1434"/>
      <c r="BBO38" s="1434"/>
      <c r="BBP38" s="1434"/>
      <c r="BBQ38" s="1434"/>
      <c r="BBR38" s="1434"/>
      <c r="BBS38" s="1434"/>
      <c r="BBT38" s="1434"/>
      <c r="BBU38" s="1434"/>
      <c r="BBV38" s="1434"/>
      <c r="BBW38" s="1434"/>
      <c r="BBX38" s="1434"/>
      <c r="BBY38" s="1434"/>
      <c r="BBZ38" s="1434"/>
      <c r="BCA38" s="1434"/>
      <c r="BCB38" s="1434"/>
      <c r="BCC38" s="1434"/>
      <c r="BCD38" s="1434"/>
      <c r="BCE38" s="1434"/>
      <c r="BCF38" s="1434"/>
      <c r="BCG38" s="1434"/>
      <c r="BCH38" s="1434"/>
      <c r="BCI38" s="1434"/>
      <c r="BCJ38" s="1434"/>
      <c r="BCK38" s="1434"/>
      <c r="BCL38" s="1434"/>
      <c r="BCM38" s="1434"/>
      <c r="BCN38" s="1434"/>
      <c r="BCO38" s="1434"/>
      <c r="BCP38" s="1434"/>
      <c r="BCQ38" s="1434"/>
      <c r="BCR38" s="1434"/>
      <c r="BCS38" s="1434"/>
      <c r="BCT38" s="1434"/>
      <c r="BCU38" s="1434"/>
      <c r="BCV38" s="1434"/>
      <c r="BCW38" s="1434"/>
      <c r="BCX38" s="1434"/>
      <c r="BCY38" s="1434"/>
      <c r="BCZ38" s="1434"/>
      <c r="BDA38" s="1434"/>
      <c r="BDB38" s="1434"/>
      <c r="BDC38" s="1434"/>
      <c r="BDD38" s="1434"/>
      <c r="BDE38" s="1434"/>
      <c r="BDF38" s="1434"/>
      <c r="BDG38" s="1434"/>
      <c r="BDH38" s="1434"/>
      <c r="BDI38" s="1434"/>
      <c r="BDJ38" s="1434"/>
      <c r="BDK38" s="1434"/>
      <c r="BDL38" s="1434"/>
      <c r="BDM38" s="1434"/>
      <c r="BDN38" s="1434"/>
      <c r="BDO38" s="1434"/>
      <c r="BDP38" s="1434"/>
      <c r="BDQ38" s="1434"/>
      <c r="BDR38" s="1434"/>
      <c r="BDS38" s="1434"/>
      <c r="BDT38" s="1434"/>
      <c r="BDU38" s="1434"/>
      <c r="BDV38" s="1434"/>
      <c r="BDW38" s="1434"/>
      <c r="BDX38" s="1434"/>
      <c r="BDY38" s="1434"/>
      <c r="BDZ38" s="1434"/>
      <c r="BEA38" s="1434"/>
      <c r="BEB38" s="1434"/>
      <c r="BEC38" s="1434"/>
      <c r="BED38" s="1434"/>
      <c r="BEE38" s="1434"/>
      <c r="BEF38" s="1434"/>
      <c r="BEG38" s="1434"/>
      <c r="BEH38" s="1434"/>
      <c r="BEI38" s="1434"/>
      <c r="BEJ38" s="1434"/>
      <c r="BEK38" s="1434"/>
      <c r="BEL38" s="1434"/>
      <c r="BEM38" s="1434"/>
      <c r="BEN38" s="1434"/>
      <c r="BEO38" s="1434"/>
      <c r="BEP38" s="1434"/>
      <c r="BEQ38" s="1434"/>
      <c r="BER38" s="1434"/>
      <c r="BES38" s="1434"/>
      <c r="BET38" s="1434"/>
      <c r="BEU38" s="1434"/>
      <c r="BEV38" s="1434"/>
      <c r="BEW38" s="1434"/>
      <c r="BEX38" s="1434"/>
      <c r="BEY38" s="1434"/>
      <c r="BEZ38" s="1434"/>
      <c r="BFA38" s="1434"/>
      <c r="BFB38" s="1434"/>
      <c r="BFC38" s="1434"/>
      <c r="BFD38" s="1434"/>
      <c r="BFE38" s="1434"/>
      <c r="BFF38" s="1434"/>
      <c r="BFG38" s="1434"/>
      <c r="BFH38" s="1434"/>
      <c r="BFI38" s="1434"/>
      <c r="BFJ38" s="1434"/>
      <c r="BFK38" s="1434"/>
      <c r="BFL38" s="1434"/>
      <c r="BFM38" s="1434"/>
      <c r="BFN38" s="1434"/>
      <c r="BFO38" s="1434"/>
      <c r="BFP38" s="1434"/>
      <c r="BFQ38" s="1434"/>
      <c r="BFR38" s="1434"/>
      <c r="BFS38" s="1434"/>
      <c r="BFT38" s="1434"/>
      <c r="BFU38" s="1434"/>
      <c r="BFV38" s="1434"/>
      <c r="BFW38" s="1434"/>
      <c r="BFX38" s="1434"/>
      <c r="BFY38" s="1434"/>
      <c r="BFZ38" s="1434"/>
      <c r="BGA38" s="1434"/>
      <c r="BGB38" s="1434"/>
      <c r="BGC38" s="1434"/>
      <c r="BGD38" s="1434"/>
      <c r="BGE38" s="1434"/>
      <c r="BGF38" s="1434"/>
      <c r="BGG38" s="1434"/>
      <c r="BGH38" s="1434"/>
      <c r="BGI38" s="1434"/>
      <c r="BGJ38" s="1434"/>
      <c r="BGK38" s="1434"/>
      <c r="BGL38" s="1434"/>
      <c r="BGM38" s="1434"/>
      <c r="BGN38" s="1434"/>
      <c r="BGO38" s="1434"/>
      <c r="BGP38" s="1434"/>
      <c r="BGQ38" s="1434"/>
      <c r="BGR38" s="1434"/>
      <c r="BGS38" s="1434"/>
      <c r="BGT38" s="1434"/>
      <c r="BGU38" s="1434"/>
      <c r="BGV38" s="1434"/>
      <c r="BGW38" s="1434"/>
      <c r="BGX38" s="1434"/>
      <c r="BGY38" s="1434"/>
      <c r="BGZ38" s="1434"/>
      <c r="BHA38" s="1434"/>
      <c r="BHB38" s="1434"/>
      <c r="BHC38" s="1434"/>
      <c r="BHD38" s="1434"/>
      <c r="BHE38" s="1434"/>
      <c r="BHF38" s="1434"/>
      <c r="BHG38" s="1434"/>
      <c r="BHH38" s="1434"/>
      <c r="BHI38" s="1434"/>
      <c r="BHJ38" s="1434"/>
      <c r="BHK38" s="1434"/>
      <c r="BHL38" s="1434"/>
      <c r="BHM38" s="1434"/>
      <c r="BHN38" s="1434"/>
      <c r="BHO38" s="1434"/>
      <c r="BHP38" s="1434"/>
      <c r="BHQ38" s="1434"/>
      <c r="BHR38" s="1434"/>
      <c r="BHS38" s="1434"/>
      <c r="BHT38" s="1434"/>
      <c r="BHU38" s="1434"/>
      <c r="BHV38" s="1434"/>
      <c r="BHW38" s="1434"/>
      <c r="BHX38" s="1434"/>
      <c r="BHY38" s="1434"/>
      <c r="BHZ38" s="1434"/>
      <c r="BIA38" s="1434"/>
      <c r="BIB38" s="1434"/>
      <c r="BIC38" s="1434"/>
      <c r="BID38" s="1434"/>
      <c r="BIE38" s="1434"/>
      <c r="BIF38" s="1434"/>
      <c r="BIG38" s="1434"/>
      <c r="BIH38" s="1434"/>
      <c r="BII38" s="1434"/>
      <c r="BIJ38" s="1434"/>
      <c r="BIK38" s="1434"/>
      <c r="BIL38" s="1434"/>
      <c r="BIM38" s="1434"/>
      <c r="BIN38" s="1434"/>
      <c r="BIO38" s="1434"/>
      <c r="BIP38" s="1434"/>
      <c r="BIQ38" s="1434"/>
      <c r="BIR38" s="1434"/>
      <c r="BIS38" s="1434"/>
      <c r="BIT38" s="1434"/>
      <c r="BIU38" s="1434"/>
      <c r="BIV38" s="1434"/>
      <c r="BIW38" s="1434"/>
      <c r="BIX38" s="1434"/>
      <c r="BIY38" s="1434"/>
      <c r="BIZ38" s="1434"/>
      <c r="BJA38" s="1434"/>
      <c r="BJB38" s="1434"/>
      <c r="BJC38" s="1434"/>
      <c r="BJD38" s="1434"/>
      <c r="BJE38" s="1434"/>
      <c r="BJF38" s="1434"/>
      <c r="BJG38" s="1434"/>
      <c r="BJH38" s="1434"/>
      <c r="BJI38" s="1434"/>
      <c r="BJJ38" s="1434"/>
      <c r="BJK38" s="1434"/>
      <c r="BJL38" s="1434"/>
      <c r="BJM38" s="1434"/>
      <c r="BJN38" s="1434"/>
      <c r="BJO38" s="1434"/>
      <c r="BJP38" s="1434"/>
      <c r="BJQ38" s="1434"/>
      <c r="BJR38" s="1434"/>
      <c r="BJS38" s="1434"/>
      <c r="BJT38" s="1434"/>
      <c r="BJU38" s="1434"/>
      <c r="BJV38" s="1434"/>
      <c r="BJW38" s="1434"/>
      <c r="BJX38" s="1434"/>
      <c r="BJY38" s="1434"/>
      <c r="BJZ38" s="1434"/>
      <c r="BKA38" s="1434"/>
      <c r="BKB38" s="1434"/>
      <c r="BKC38" s="1434"/>
      <c r="BKD38" s="1434"/>
      <c r="BKE38" s="1434"/>
      <c r="BKF38" s="1434"/>
      <c r="BKG38" s="1434"/>
      <c r="BKH38" s="1434"/>
      <c r="BKI38" s="1434"/>
      <c r="BKJ38" s="1434"/>
      <c r="BKK38" s="1434"/>
      <c r="BKL38" s="1434"/>
      <c r="BKM38" s="1434"/>
      <c r="BKN38" s="1434"/>
      <c r="BKO38" s="1434"/>
      <c r="BKP38" s="1434"/>
      <c r="BKQ38" s="1434"/>
      <c r="BKR38" s="1434"/>
      <c r="BKS38" s="1434"/>
      <c r="BKT38" s="1434"/>
      <c r="BKU38" s="1434"/>
      <c r="BKV38" s="1434"/>
      <c r="BKW38" s="1434"/>
      <c r="BKX38" s="1434"/>
      <c r="BKY38" s="1434"/>
      <c r="BKZ38" s="1434"/>
      <c r="BLA38" s="1434"/>
      <c r="BLB38" s="1434"/>
      <c r="BLC38" s="1434"/>
      <c r="BLD38" s="1434"/>
      <c r="BLE38" s="1434"/>
      <c r="BLF38" s="1434"/>
      <c r="BLG38" s="1434"/>
      <c r="BLH38" s="1434"/>
      <c r="BLI38" s="1434"/>
      <c r="BLJ38" s="1434"/>
      <c r="BLK38" s="1434"/>
      <c r="BLL38" s="1434"/>
      <c r="BLM38" s="1434"/>
      <c r="BLN38" s="1434"/>
      <c r="BLO38" s="1434"/>
      <c r="BLP38" s="1434"/>
      <c r="BLQ38" s="1434"/>
      <c r="BLR38" s="1434"/>
      <c r="BLS38" s="1434"/>
      <c r="BLT38" s="1434"/>
      <c r="BLU38" s="1434"/>
      <c r="BLV38" s="1434"/>
      <c r="BLW38" s="1434"/>
      <c r="BLX38" s="1434"/>
      <c r="BLY38" s="1434"/>
      <c r="BLZ38" s="1434"/>
      <c r="BMA38" s="1434"/>
      <c r="BMB38" s="1434"/>
      <c r="BMC38" s="1434"/>
      <c r="BMD38" s="1434"/>
      <c r="BME38" s="1434"/>
      <c r="BMF38" s="1434"/>
      <c r="BMG38" s="1434"/>
      <c r="BMH38" s="1434"/>
      <c r="BMI38" s="1434"/>
      <c r="BMJ38" s="1434"/>
      <c r="BMK38" s="1434"/>
      <c r="BML38" s="1434"/>
      <c r="BMM38" s="1434"/>
      <c r="BMN38" s="1434"/>
      <c r="BMO38" s="1434"/>
      <c r="BMP38" s="1434"/>
      <c r="BMQ38" s="1434"/>
      <c r="BMR38" s="1434"/>
      <c r="BMS38" s="1434"/>
      <c r="BMT38" s="1434"/>
      <c r="BMU38" s="1434"/>
      <c r="BMV38" s="1434"/>
      <c r="BMW38" s="1434"/>
      <c r="BMX38" s="1434"/>
      <c r="BMY38" s="1434"/>
      <c r="BMZ38" s="1434"/>
      <c r="BNA38" s="1434"/>
      <c r="BNB38" s="1434"/>
      <c r="BNC38" s="1434"/>
      <c r="BND38" s="1434"/>
      <c r="BNE38" s="1434"/>
      <c r="BNF38" s="1434"/>
      <c r="BNG38" s="1434"/>
      <c r="BNH38" s="1434"/>
      <c r="BNI38" s="1434"/>
      <c r="BNJ38" s="1434"/>
      <c r="BNK38" s="1434"/>
      <c r="BNL38" s="1434"/>
      <c r="BNM38" s="1434"/>
      <c r="BNN38" s="1434"/>
      <c r="BNO38" s="1434"/>
      <c r="BNP38" s="1434"/>
      <c r="BNQ38" s="1434"/>
      <c r="BNR38" s="1434"/>
      <c r="BNS38" s="1434"/>
      <c r="BNT38" s="1434"/>
      <c r="BNU38" s="1434"/>
      <c r="BNV38" s="1434"/>
      <c r="BNW38" s="1434"/>
      <c r="BNX38" s="1434"/>
      <c r="BNY38" s="1434"/>
      <c r="BNZ38" s="1434"/>
      <c r="BOA38" s="1434"/>
      <c r="BOB38" s="1434"/>
      <c r="BOC38" s="1434"/>
      <c r="BOD38" s="1434"/>
      <c r="BOE38" s="1434"/>
      <c r="BOF38" s="1434"/>
      <c r="BOG38" s="1434"/>
      <c r="BOH38" s="1434"/>
      <c r="BOI38" s="1434"/>
      <c r="BOJ38" s="1434"/>
      <c r="BOK38" s="1434"/>
      <c r="BOL38" s="1434"/>
      <c r="BOM38" s="1434"/>
      <c r="BON38" s="1434"/>
      <c r="BOO38" s="1434"/>
      <c r="BOP38" s="1434"/>
      <c r="BOQ38" s="1434"/>
      <c r="BOR38" s="1434"/>
      <c r="BOS38" s="1434"/>
      <c r="BOT38" s="1434"/>
      <c r="BOU38" s="1434"/>
      <c r="BOV38" s="1434"/>
      <c r="BOW38" s="1434"/>
      <c r="BOX38" s="1434"/>
      <c r="BOY38" s="1434"/>
      <c r="BOZ38" s="1434"/>
      <c r="BPA38" s="1434"/>
      <c r="BPB38" s="1434"/>
      <c r="BPC38" s="1434"/>
      <c r="BPD38" s="1434"/>
      <c r="BPE38" s="1434"/>
      <c r="BPF38" s="1434"/>
      <c r="BPG38" s="1434"/>
      <c r="BPH38" s="1434"/>
      <c r="BPI38" s="1434"/>
      <c r="BPJ38" s="1434"/>
      <c r="BPK38" s="1434"/>
      <c r="BPL38" s="1434"/>
      <c r="BPM38" s="1434"/>
      <c r="BPN38" s="1434"/>
      <c r="BPO38" s="1434"/>
      <c r="BPP38" s="1434"/>
      <c r="BPQ38" s="1434"/>
      <c r="BPR38" s="1434"/>
      <c r="BPS38" s="1434"/>
      <c r="BPT38" s="1434"/>
      <c r="BPU38" s="1434"/>
      <c r="BPV38" s="1434"/>
      <c r="BPW38" s="1434"/>
      <c r="BPX38" s="1434"/>
      <c r="BPY38" s="1434"/>
      <c r="BPZ38" s="1434"/>
      <c r="BQA38" s="1434"/>
      <c r="BQB38" s="1434"/>
      <c r="BQC38" s="1434"/>
      <c r="BQD38" s="1434"/>
      <c r="BQE38" s="1434"/>
      <c r="BQF38" s="1434"/>
      <c r="BQG38" s="1434"/>
      <c r="BQH38" s="1434"/>
      <c r="BQI38" s="1434"/>
      <c r="BQJ38" s="1434"/>
      <c r="BQK38" s="1434"/>
      <c r="BQL38" s="1434"/>
      <c r="BQM38" s="1434"/>
      <c r="BQN38" s="1434"/>
      <c r="BQO38" s="1434"/>
      <c r="BQP38" s="1434"/>
      <c r="BQQ38" s="1434"/>
      <c r="BQR38" s="1434"/>
      <c r="BQS38" s="1434"/>
      <c r="BQT38" s="1434"/>
      <c r="BQU38" s="1434"/>
      <c r="BQV38" s="1434"/>
      <c r="BQW38" s="1434"/>
      <c r="BQX38" s="1434"/>
      <c r="BQY38" s="1434"/>
      <c r="BQZ38" s="1434"/>
      <c r="BRA38" s="1434"/>
      <c r="BRB38" s="1434"/>
      <c r="BRC38" s="1434"/>
      <c r="BRD38" s="1434"/>
      <c r="BRE38" s="1434"/>
      <c r="BRF38" s="1434"/>
      <c r="BRG38" s="1434"/>
      <c r="BRH38" s="1434"/>
      <c r="BRI38" s="1434"/>
      <c r="BRJ38" s="1434"/>
      <c r="BRK38" s="1434"/>
      <c r="BRL38" s="1434"/>
      <c r="BRM38" s="1434"/>
      <c r="BRN38" s="1434"/>
      <c r="BRO38" s="1434"/>
      <c r="BRP38" s="1434"/>
      <c r="BRQ38" s="1434"/>
      <c r="BRR38" s="1434"/>
      <c r="BRS38" s="1434"/>
      <c r="BRT38" s="1434"/>
      <c r="BRU38" s="1434"/>
      <c r="BRV38" s="1434"/>
      <c r="BRW38" s="1434"/>
      <c r="BRX38" s="1434"/>
      <c r="BRY38" s="1434"/>
      <c r="BRZ38" s="1434"/>
      <c r="BSA38" s="1434"/>
      <c r="BSB38" s="1434"/>
      <c r="BSC38" s="1434"/>
      <c r="BSD38" s="1434"/>
      <c r="BSE38" s="1434"/>
      <c r="BSF38" s="1434"/>
      <c r="BSG38" s="1434"/>
      <c r="BSH38" s="1434"/>
      <c r="BSI38" s="1434"/>
      <c r="BSJ38" s="1434"/>
      <c r="BSK38" s="1434"/>
      <c r="BSL38" s="1434"/>
      <c r="BSM38" s="1434"/>
      <c r="BSN38" s="1434"/>
      <c r="BSO38" s="1434"/>
      <c r="BSP38" s="1434"/>
      <c r="BSQ38" s="1434"/>
      <c r="BSR38" s="1434"/>
      <c r="BSS38" s="1434"/>
      <c r="BST38" s="1434"/>
      <c r="BSU38" s="1434"/>
      <c r="BSV38" s="1434"/>
      <c r="BSW38" s="1434"/>
      <c r="BSX38" s="1434"/>
      <c r="BSY38" s="1434"/>
      <c r="BSZ38" s="1434"/>
      <c r="BTA38" s="1434"/>
      <c r="BTB38" s="1434"/>
      <c r="BTC38" s="1434"/>
      <c r="BTD38" s="1434"/>
      <c r="BTE38" s="1434"/>
      <c r="BTF38" s="1434"/>
      <c r="BTG38" s="1434"/>
      <c r="BTH38" s="1434"/>
      <c r="BTI38" s="1434"/>
      <c r="BTJ38" s="1434"/>
      <c r="BTK38" s="1434"/>
      <c r="BTL38" s="1434"/>
      <c r="BTM38" s="1434"/>
      <c r="BTN38" s="1434"/>
      <c r="BTO38" s="1434"/>
      <c r="BTP38" s="1434"/>
      <c r="BTQ38" s="1434"/>
      <c r="BTR38" s="1434"/>
      <c r="BTS38" s="1434"/>
      <c r="BTT38" s="1434"/>
      <c r="BTU38" s="1434"/>
      <c r="BTV38" s="1434"/>
      <c r="BTW38" s="1434"/>
      <c r="BTX38" s="1434"/>
      <c r="BTY38" s="1434"/>
      <c r="BTZ38" s="1434"/>
      <c r="BUA38" s="1434"/>
      <c r="BUB38" s="1434"/>
      <c r="BUC38" s="1434"/>
      <c r="BUD38" s="1434"/>
      <c r="BUE38" s="1434"/>
      <c r="BUF38" s="1434"/>
      <c r="BUG38" s="1434"/>
      <c r="BUH38" s="1434"/>
      <c r="BUI38" s="1434"/>
      <c r="BUJ38" s="1434"/>
      <c r="BUK38" s="1434"/>
      <c r="BUL38" s="1434"/>
      <c r="BUM38" s="1434"/>
      <c r="BUN38" s="1434"/>
      <c r="BUO38" s="1434"/>
      <c r="BUP38" s="1434"/>
      <c r="BUQ38" s="1434"/>
      <c r="BUR38" s="1434"/>
      <c r="BUS38" s="1434"/>
      <c r="BUT38" s="1434"/>
      <c r="BUU38" s="1434"/>
      <c r="BUV38" s="1434"/>
      <c r="BUW38" s="1434"/>
      <c r="BUX38" s="1434"/>
      <c r="BUY38" s="1434"/>
      <c r="BUZ38" s="1434"/>
      <c r="BVA38" s="1434"/>
      <c r="BVB38" s="1434"/>
      <c r="BVC38" s="1434"/>
      <c r="BVD38" s="1434"/>
      <c r="BVE38" s="1434"/>
      <c r="BVF38" s="1434"/>
      <c r="BVG38" s="1434"/>
      <c r="BVH38" s="1434"/>
      <c r="BVI38" s="1434"/>
      <c r="BVJ38" s="1434"/>
      <c r="BVK38" s="1434"/>
      <c r="BVL38" s="1434"/>
      <c r="BVM38" s="1434"/>
      <c r="BVN38" s="1434"/>
      <c r="BVO38" s="1434"/>
      <c r="BVP38" s="1434"/>
      <c r="BVQ38" s="1434"/>
      <c r="BVR38" s="1434"/>
      <c r="BVS38" s="1434"/>
      <c r="BVT38" s="1434"/>
      <c r="BVU38" s="1434"/>
      <c r="BVV38" s="1434"/>
      <c r="BVW38" s="1434"/>
      <c r="BVX38" s="1434"/>
      <c r="BVY38" s="1434"/>
      <c r="BVZ38" s="1434"/>
      <c r="BWA38" s="1434"/>
      <c r="BWB38" s="1434"/>
      <c r="BWC38" s="1434"/>
      <c r="BWD38" s="1434"/>
      <c r="BWE38" s="1434"/>
      <c r="BWF38" s="1434"/>
      <c r="BWG38" s="1434"/>
      <c r="BWH38" s="1434"/>
      <c r="BWI38" s="1434"/>
      <c r="BWJ38" s="1434"/>
      <c r="BWK38" s="1434"/>
      <c r="BWL38" s="1434"/>
      <c r="BWM38" s="1434"/>
      <c r="BWN38" s="1434"/>
      <c r="BWO38" s="1434"/>
      <c r="BWP38" s="1434"/>
      <c r="BWQ38" s="1434"/>
      <c r="BWR38" s="1434"/>
      <c r="BWS38" s="1434"/>
      <c r="BWT38" s="1434"/>
      <c r="BWU38" s="1434"/>
      <c r="BWV38" s="1434"/>
      <c r="BWW38" s="1434"/>
      <c r="BWX38" s="1434"/>
      <c r="BWY38" s="1434"/>
      <c r="BWZ38" s="1434"/>
      <c r="BXA38" s="1434"/>
      <c r="BXB38" s="1434"/>
      <c r="BXC38" s="1434"/>
      <c r="BXD38" s="1434"/>
      <c r="BXE38" s="1434"/>
      <c r="BXF38" s="1434"/>
      <c r="BXG38" s="1434"/>
      <c r="BXH38" s="1434"/>
      <c r="BXI38" s="1434"/>
      <c r="BXJ38" s="1434"/>
      <c r="BXK38" s="1434"/>
      <c r="BXL38" s="1434"/>
      <c r="BXM38" s="1434"/>
      <c r="BXN38" s="1434"/>
      <c r="BXO38" s="1434"/>
      <c r="BXP38" s="1434"/>
      <c r="BXQ38" s="1434"/>
      <c r="BXR38" s="1434"/>
      <c r="BXS38" s="1434"/>
      <c r="BXT38" s="1434"/>
      <c r="BXU38" s="1434"/>
      <c r="BXV38" s="1434"/>
      <c r="BXW38" s="1434"/>
      <c r="BXX38" s="1434"/>
      <c r="BXY38" s="1434"/>
      <c r="BXZ38" s="1434"/>
      <c r="BYA38" s="1434"/>
      <c r="BYB38" s="1434"/>
      <c r="BYC38" s="1434"/>
      <c r="BYD38" s="1434"/>
      <c r="BYE38" s="1434"/>
      <c r="BYF38" s="1434"/>
      <c r="BYG38" s="1434"/>
      <c r="BYH38" s="1434"/>
      <c r="BYI38" s="1434"/>
      <c r="BYJ38" s="1434"/>
      <c r="BYK38" s="1434"/>
      <c r="BYL38" s="1434"/>
      <c r="BYM38" s="1434"/>
      <c r="BYN38" s="1434"/>
      <c r="BYO38" s="1434"/>
      <c r="BYP38" s="1434"/>
      <c r="BYQ38" s="1434"/>
      <c r="BYR38" s="1434"/>
      <c r="BYS38" s="1434"/>
      <c r="BYT38" s="1434"/>
      <c r="BYU38" s="1434"/>
      <c r="BYV38" s="1434"/>
      <c r="BYW38" s="1434"/>
      <c r="BYX38" s="1434"/>
      <c r="BYY38" s="1434"/>
      <c r="BYZ38" s="1434"/>
      <c r="BZA38" s="1434"/>
      <c r="BZB38" s="1434"/>
      <c r="BZC38" s="1434"/>
      <c r="BZD38" s="1434"/>
      <c r="BZE38" s="1434"/>
      <c r="BZF38" s="1434"/>
      <c r="BZG38" s="1434"/>
      <c r="BZH38" s="1434"/>
      <c r="BZI38" s="1434"/>
      <c r="BZJ38" s="1434"/>
      <c r="BZK38" s="1434"/>
      <c r="BZL38" s="1434"/>
      <c r="BZM38" s="1434"/>
      <c r="BZN38" s="1434"/>
      <c r="BZO38" s="1434"/>
      <c r="BZP38" s="1434"/>
      <c r="BZQ38" s="1434"/>
      <c r="BZR38" s="1434"/>
      <c r="BZS38" s="1434"/>
      <c r="BZT38" s="1434"/>
      <c r="BZU38" s="1434"/>
      <c r="BZV38" s="1434"/>
      <c r="BZW38" s="1434"/>
      <c r="BZX38" s="1434"/>
      <c r="BZY38" s="1434"/>
      <c r="BZZ38" s="1434"/>
      <c r="CAA38" s="1434"/>
      <c r="CAB38" s="1434"/>
      <c r="CAC38" s="1434"/>
      <c r="CAD38" s="1434"/>
      <c r="CAE38" s="1434"/>
      <c r="CAF38" s="1434"/>
      <c r="CAG38" s="1434"/>
      <c r="CAH38" s="1434"/>
      <c r="CAI38" s="1434"/>
      <c r="CAJ38" s="1434"/>
      <c r="CAK38" s="1434"/>
      <c r="CAL38" s="1434"/>
      <c r="CAM38" s="1434"/>
      <c r="CAN38" s="1434"/>
      <c r="CAO38" s="1434"/>
      <c r="CAP38" s="1434"/>
      <c r="CAQ38" s="1434"/>
      <c r="CAR38" s="1434"/>
      <c r="CAS38" s="1434"/>
      <c r="CAT38" s="1434"/>
      <c r="CAU38" s="1434"/>
      <c r="CAV38" s="1434"/>
      <c r="CAW38" s="1434"/>
      <c r="CAX38" s="1434"/>
      <c r="CAY38" s="1434"/>
      <c r="CAZ38" s="1434"/>
      <c r="CBA38" s="1434"/>
      <c r="CBB38" s="1434"/>
      <c r="CBC38" s="1434"/>
      <c r="CBD38" s="1434"/>
      <c r="CBE38" s="1434"/>
      <c r="CBF38" s="1434"/>
      <c r="CBG38" s="1434"/>
      <c r="CBH38" s="1434"/>
      <c r="CBI38" s="1434"/>
      <c r="CBJ38" s="1434"/>
      <c r="CBK38" s="1434"/>
      <c r="CBL38" s="1434"/>
      <c r="CBM38" s="1434"/>
      <c r="CBN38" s="1434"/>
      <c r="CBO38" s="1434"/>
      <c r="CBP38" s="1434"/>
      <c r="CBQ38" s="1434"/>
      <c r="CBR38" s="1434"/>
      <c r="CBS38" s="1434"/>
      <c r="CBT38" s="1434"/>
      <c r="CBU38" s="1434"/>
      <c r="CBV38" s="1434"/>
      <c r="CBW38" s="1434"/>
      <c r="CBX38" s="1434"/>
      <c r="CBY38" s="1434"/>
      <c r="CBZ38" s="1434"/>
      <c r="CCA38" s="1434"/>
      <c r="CCB38" s="1434"/>
      <c r="CCC38" s="1434"/>
      <c r="CCD38" s="1434"/>
      <c r="CCE38" s="1434"/>
      <c r="CCF38" s="1434"/>
      <c r="CCG38" s="1434"/>
      <c r="CCH38" s="1434"/>
      <c r="CCI38" s="1434"/>
      <c r="CCJ38" s="1434"/>
      <c r="CCK38" s="1434"/>
      <c r="CCL38" s="1434"/>
      <c r="CCM38" s="1434"/>
      <c r="CCN38" s="1434"/>
      <c r="CCO38" s="1434"/>
      <c r="CCP38" s="1434"/>
      <c r="CCQ38" s="1434"/>
      <c r="CCR38" s="1434"/>
      <c r="CCS38" s="1434"/>
      <c r="CCT38" s="1434"/>
      <c r="CCU38" s="1434"/>
      <c r="CCV38" s="1434"/>
      <c r="CCW38" s="1434"/>
      <c r="CCX38" s="1434"/>
      <c r="CCY38" s="1434"/>
      <c r="CCZ38" s="1434"/>
      <c r="CDA38" s="1434"/>
      <c r="CDB38" s="1434"/>
      <c r="CDC38" s="1434"/>
      <c r="CDD38" s="1434"/>
      <c r="CDE38" s="1434"/>
      <c r="CDF38" s="1434"/>
      <c r="CDG38" s="1434"/>
      <c r="CDH38" s="1434"/>
      <c r="CDI38" s="1434"/>
      <c r="CDJ38" s="1434"/>
      <c r="CDK38" s="1434"/>
      <c r="CDL38" s="1434"/>
      <c r="CDM38" s="1434"/>
      <c r="CDN38" s="1434"/>
      <c r="CDO38" s="1434"/>
      <c r="CDP38" s="1434"/>
      <c r="CDQ38" s="1434"/>
      <c r="CDR38" s="1434"/>
      <c r="CDS38" s="1434"/>
      <c r="CDT38" s="1434"/>
      <c r="CDU38" s="1434"/>
      <c r="CDV38" s="1434"/>
      <c r="CDW38" s="1434"/>
      <c r="CDX38" s="1434"/>
      <c r="CDY38" s="1434"/>
      <c r="CDZ38" s="1434"/>
      <c r="CEA38" s="1434"/>
      <c r="CEB38" s="1434"/>
      <c r="CEC38" s="1434"/>
      <c r="CED38" s="1434"/>
      <c r="CEE38" s="1434"/>
      <c r="CEF38" s="1434"/>
      <c r="CEG38" s="1434"/>
      <c r="CEH38" s="1434"/>
      <c r="CEI38" s="1434"/>
      <c r="CEJ38" s="1434"/>
      <c r="CEK38" s="1434"/>
      <c r="CEL38" s="1434"/>
      <c r="CEM38" s="1434"/>
      <c r="CEN38" s="1434"/>
      <c r="CEO38" s="1434"/>
      <c r="CEP38" s="1434"/>
      <c r="CEQ38" s="1434"/>
      <c r="CER38" s="1434"/>
      <c r="CES38" s="1434"/>
      <c r="CET38" s="1434"/>
      <c r="CEU38" s="1434"/>
      <c r="CEV38" s="1434"/>
      <c r="CEW38" s="1434"/>
      <c r="CEX38" s="1434"/>
      <c r="CEY38" s="1434"/>
      <c r="CEZ38" s="1434"/>
      <c r="CFA38" s="1434"/>
      <c r="CFB38" s="1434"/>
      <c r="CFC38" s="1434"/>
      <c r="CFD38" s="1434"/>
      <c r="CFE38" s="1434"/>
      <c r="CFF38" s="1434"/>
      <c r="CFG38" s="1434"/>
      <c r="CFH38" s="1434"/>
      <c r="CFI38" s="1434"/>
      <c r="CFJ38" s="1434"/>
      <c r="CFK38" s="1434"/>
      <c r="CFL38" s="1434"/>
      <c r="CFM38" s="1434"/>
      <c r="CFN38" s="1434"/>
      <c r="CFO38" s="1434"/>
      <c r="CFP38" s="1434"/>
      <c r="CFQ38" s="1434"/>
      <c r="CFR38" s="1434"/>
      <c r="CFS38" s="1434"/>
      <c r="CFT38" s="1434"/>
      <c r="CFU38" s="1434"/>
      <c r="CFV38" s="1434"/>
      <c r="CFW38" s="1434"/>
      <c r="CFX38" s="1434"/>
      <c r="CFY38" s="1434"/>
      <c r="CFZ38" s="1434"/>
      <c r="CGA38" s="1434"/>
      <c r="CGB38" s="1434"/>
      <c r="CGC38" s="1434"/>
      <c r="CGD38" s="1434"/>
      <c r="CGE38" s="1434"/>
      <c r="CGF38" s="1434"/>
      <c r="CGG38" s="1434"/>
      <c r="CGH38" s="1434"/>
      <c r="CGI38" s="1434"/>
      <c r="CGJ38" s="1434"/>
      <c r="CGK38" s="1434"/>
      <c r="CGL38" s="1434"/>
      <c r="CGM38" s="1434"/>
      <c r="CGN38" s="1434"/>
      <c r="CGO38" s="1434"/>
      <c r="CGP38" s="1434"/>
      <c r="CGQ38" s="1434"/>
      <c r="CGR38" s="1434"/>
      <c r="CGS38" s="1434"/>
      <c r="CGT38" s="1434"/>
      <c r="CGU38" s="1434"/>
      <c r="CGV38" s="1434"/>
      <c r="CGW38" s="1434"/>
      <c r="CGX38" s="1434"/>
      <c r="CGY38" s="1434"/>
      <c r="CGZ38" s="1434"/>
      <c r="CHA38" s="1434"/>
      <c r="CHB38" s="1434"/>
      <c r="CHC38" s="1434"/>
      <c r="CHD38" s="1434"/>
      <c r="CHE38" s="1434"/>
      <c r="CHF38" s="1434"/>
      <c r="CHG38" s="1434"/>
      <c r="CHH38" s="1434"/>
      <c r="CHI38" s="1434"/>
      <c r="CHJ38" s="1434"/>
      <c r="CHK38" s="1434"/>
      <c r="CHL38" s="1434"/>
      <c r="CHM38" s="1434"/>
      <c r="CHN38" s="1434"/>
      <c r="CHO38" s="1434"/>
      <c r="CHP38" s="1434"/>
      <c r="CHQ38" s="1434"/>
      <c r="CHR38" s="1434"/>
      <c r="CHS38" s="1434"/>
      <c r="CHT38" s="1434"/>
      <c r="CHU38" s="1434"/>
      <c r="CHV38" s="1434"/>
      <c r="CHW38" s="1434"/>
      <c r="CHX38" s="1434"/>
      <c r="CHY38" s="1434"/>
      <c r="CHZ38" s="1434"/>
      <c r="CIA38" s="1434"/>
      <c r="CIB38" s="1434"/>
      <c r="CIC38" s="1434"/>
      <c r="CID38" s="1434"/>
      <c r="CIE38" s="1434"/>
      <c r="CIF38" s="1434"/>
      <c r="CIG38" s="1434"/>
      <c r="CIH38" s="1434"/>
      <c r="CII38" s="1434"/>
      <c r="CIJ38" s="1434"/>
      <c r="CIK38" s="1434"/>
      <c r="CIL38" s="1434"/>
      <c r="CIM38" s="1434"/>
      <c r="CIN38" s="1434"/>
      <c r="CIO38" s="1434"/>
      <c r="CIP38" s="1434"/>
      <c r="CIQ38" s="1434"/>
      <c r="CIR38" s="1434"/>
      <c r="CIS38" s="1434"/>
      <c r="CIT38" s="1434"/>
      <c r="CIU38" s="1434"/>
      <c r="CIV38" s="1434"/>
      <c r="CIW38" s="1434"/>
      <c r="CIX38" s="1434"/>
      <c r="CIY38" s="1434"/>
      <c r="CIZ38" s="1434"/>
      <c r="CJA38" s="1434"/>
      <c r="CJB38" s="1434"/>
      <c r="CJC38" s="1434"/>
      <c r="CJD38" s="1434"/>
      <c r="CJE38" s="1434"/>
      <c r="CJF38" s="1434"/>
      <c r="CJG38" s="1434"/>
      <c r="CJH38" s="1434"/>
      <c r="CJI38" s="1434"/>
      <c r="CJJ38" s="1434"/>
      <c r="CJK38" s="1434"/>
      <c r="CJL38" s="1434"/>
      <c r="CJM38" s="1434"/>
      <c r="CJN38" s="1434"/>
      <c r="CJO38" s="1434"/>
      <c r="CJP38" s="1434"/>
      <c r="CJQ38" s="1434"/>
      <c r="CJR38" s="1434"/>
      <c r="CJS38" s="1434"/>
      <c r="CJT38" s="1434"/>
      <c r="CJU38" s="1434"/>
      <c r="CJV38" s="1434"/>
      <c r="CJW38" s="1434"/>
      <c r="CJX38" s="1434"/>
      <c r="CJY38" s="1434"/>
      <c r="CJZ38" s="1434"/>
      <c r="CKA38" s="1434"/>
      <c r="CKB38" s="1434"/>
      <c r="CKC38" s="1434"/>
      <c r="CKD38" s="1434"/>
      <c r="CKE38" s="1434"/>
      <c r="CKF38" s="1434"/>
      <c r="CKG38" s="1434"/>
      <c r="CKH38" s="1434"/>
      <c r="CKI38" s="1434"/>
      <c r="CKJ38" s="1434"/>
      <c r="CKK38" s="1434"/>
      <c r="CKL38" s="1434"/>
      <c r="CKM38" s="1434"/>
      <c r="CKN38" s="1434"/>
      <c r="CKO38" s="1434"/>
      <c r="CKP38" s="1434"/>
      <c r="CKQ38" s="1434"/>
      <c r="CKR38" s="1434"/>
      <c r="CKS38" s="1434"/>
      <c r="CKT38" s="1434"/>
      <c r="CKU38" s="1434"/>
      <c r="CKV38" s="1434"/>
      <c r="CKW38" s="1434"/>
      <c r="CKX38" s="1434"/>
      <c r="CKY38" s="1434"/>
      <c r="CKZ38" s="1434"/>
      <c r="CLA38" s="1434"/>
      <c r="CLB38" s="1434"/>
      <c r="CLC38" s="1434"/>
      <c r="CLD38" s="1434"/>
      <c r="CLE38" s="1434"/>
      <c r="CLF38" s="1434"/>
      <c r="CLG38" s="1434"/>
      <c r="CLH38" s="1434"/>
      <c r="CLI38" s="1434"/>
      <c r="CLJ38" s="1434"/>
      <c r="CLK38" s="1434"/>
      <c r="CLL38" s="1434"/>
      <c r="CLM38" s="1434"/>
      <c r="CLN38" s="1434"/>
      <c r="CLO38" s="1434"/>
      <c r="CLP38" s="1434"/>
      <c r="CLQ38" s="1434"/>
      <c r="CLR38" s="1434"/>
      <c r="CLS38" s="1434"/>
      <c r="CLT38" s="1434"/>
      <c r="CLU38" s="1434"/>
      <c r="CLV38" s="1434"/>
      <c r="CLW38" s="1434"/>
      <c r="CLX38" s="1434"/>
      <c r="CLY38" s="1434"/>
      <c r="CLZ38" s="1434"/>
      <c r="CMA38" s="1434"/>
      <c r="CMB38" s="1434"/>
      <c r="CMC38" s="1434"/>
      <c r="CMD38" s="1434"/>
      <c r="CME38" s="1434"/>
      <c r="CMF38" s="1434"/>
      <c r="CMG38" s="1434"/>
      <c r="CMH38" s="1434"/>
      <c r="CMI38" s="1434"/>
      <c r="CMJ38" s="1434"/>
      <c r="CMK38" s="1434"/>
      <c r="CML38" s="1434"/>
      <c r="CMM38" s="1434"/>
      <c r="CMN38" s="1434"/>
      <c r="CMO38" s="1434"/>
      <c r="CMP38" s="1434"/>
      <c r="CMQ38" s="1434"/>
      <c r="CMR38" s="1434"/>
      <c r="CMS38" s="1434"/>
      <c r="CMT38" s="1434"/>
      <c r="CMU38" s="1434"/>
      <c r="CMV38" s="1434"/>
      <c r="CMW38" s="1434"/>
      <c r="CMX38" s="1434"/>
      <c r="CMY38" s="1434"/>
      <c r="CMZ38" s="1434"/>
      <c r="CNA38" s="1434"/>
      <c r="CNB38" s="1434"/>
      <c r="CNC38" s="1434"/>
      <c r="CND38" s="1434"/>
      <c r="CNE38" s="1434"/>
      <c r="CNF38" s="1434"/>
      <c r="CNG38" s="1434"/>
      <c r="CNH38" s="1434"/>
      <c r="CNI38" s="1434"/>
      <c r="CNJ38" s="1434"/>
      <c r="CNK38" s="1434"/>
      <c r="CNL38" s="1434"/>
      <c r="CNM38" s="1434"/>
      <c r="CNN38" s="1434"/>
      <c r="CNO38" s="1434"/>
      <c r="CNP38" s="1434"/>
      <c r="CNQ38" s="1434"/>
      <c r="CNR38" s="1434"/>
      <c r="CNS38" s="1434"/>
      <c r="CNT38" s="1434"/>
      <c r="CNU38" s="1434"/>
      <c r="CNV38" s="1434"/>
      <c r="CNW38" s="1434"/>
      <c r="CNX38" s="1434"/>
      <c r="CNY38" s="1434"/>
      <c r="CNZ38" s="1434"/>
      <c r="COA38" s="1434"/>
      <c r="COB38" s="1434"/>
      <c r="COC38" s="1434"/>
      <c r="COD38" s="1434"/>
      <c r="COE38" s="1434"/>
      <c r="COF38" s="1434"/>
      <c r="COG38" s="1434"/>
      <c r="COH38" s="1434"/>
      <c r="COI38" s="1434"/>
      <c r="COJ38" s="1434"/>
      <c r="COK38" s="1434"/>
      <c r="COL38" s="1434"/>
      <c r="COM38" s="1434"/>
      <c r="CON38" s="1434"/>
      <c r="COO38" s="1434"/>
      <c r="COP38" s="1434"/>
      <c r="COQ38" s="1434"/>
      <c r="COR38" s="1434"/>
      <c r="COS38" s="1434"/>
      <c r="COT38" s="1434"/>
      <c r="COU38" s="1434"/>
      <c r="COV38" s="1434"/>
      <c r="COW38" s="1434"/>
      <c r="COX38" s="1434"/>
      <c r="COY38" s="1434"/>
      <c r="COZ38" s="1434"/>
      <c r="CPA38" s="1434"/>
      <c r="CPB38" s="1434"/>
      <c r="CPC38" s="1434"/>
      <c r="CPD38" s="1434"/>
      <c r="CPE38" s="1434"/>
      <c r="CPF38" s="1434"/>
      <c r="CPG38" s="1434"/>
      <c r="CPH38" s="1434"/>
      <c r="CPI38" s="1434"/>
      <c r="CPJ38" s="1434"/>
      <c r="CPK38" s="1434"/>
      <c r="CPL38" s="1434"/>
      <c r="CPM38" s="1434"/>
      <c r="CPN38" s="1434"/>
      <c r="CPO38" s="1434"/>
      <c r="CPP38" s="1434"/>
      <c r="CPQ38" s="1434"/>
      <c r="CPR38" s="1434"/>
      <c r="CPS38" s="1434"/>
      <c r="CPT38" s="1434"/>
      <c r="CPU38" s="1434"/>
      <c r="CPV38" s="1434"/>
      <c r="CPW38" s="1434"/>
      <c r="CPX38" s="1434"/>
      <c r="CPY38" s="1434"/>
      <c r="CPZ38" s="1434"/>
      <c r="CQA38" s="1434"/>
      <c r="CQB38" s="1434"/>
      <c r="CQC38" s="1434"/>
      <c r="CQD38" s="1434"/>
      <c r="CQE38" s="1434"/>
      <c r="CQF38" s="1434"/>
      <c r="CQG38" s="1434"/>
      <c r="CQH38" s="1434"/>
      <c r="CQI38" s="1434"/>
      <c r="CQJ38" s="1434"/>
      <c r="CQK38" s="1434"/>
      <c r="CQL38" s="1434"/>
      <c r="CQM38" s="1434"/>
      <c r="CQN38" s="1434"/>
      <c r="CQO38" s="1434"/>
      <c r="CQP38" s="1434"/>
      <c r="CQQ38" s="1434"/>
      <c r="CQR38" s="1434"/>
      <c r="CQS38" s="1434"/>
      <c r="CQT38" s="1434"/>
      <c r="CQU38" s="1434"/>
      <c r="CQV38" s="1434"/>
      <c r="CQW38" s="1434"/>
      <c r="CQX38" s="1434"/>
      <c r="CQY38" s="1434"/>
      <c r="CQZ38" s="1434"/>
      <c r="CRA38" s="1434"/>
      <c r="CRB38" s="1434"/>
      <c r="CRC38" s="1434"/>
      <c r="CRD38" s="1434"/>
      <c r="CRE38" s="1434"/>
      <c r="CRF38" s="1434"/>
      <c r="CRG38" s="1434"/>
      <c r="CRH38" s="1434"/>
      <c r="CRI38" s="1434"/>
      <c r="CRJ38" s="1434"/>
      <c r="CRK38" s="1434"/>
      <c r="CRL38" s="1434"/>
      <c r="CRM38" s="1434"/>
      <c r="CRN38" s="1434"/>
      <c r="CRO38" s="1434"/>
      <c r="CRP38" s="1434"/>
      <c r="CRQ38" s="1434"/>
      <c r="CRR38" s="1434"/>
      <c r="CRS38" s="1434"/>
      <c r="CRT38" s="1434"/>
      <c r="CRU38" s="1434"/>
      <c r="CRV38" s="1434"/>
      <c r="CRW38" s="1434"/>
      <c r="CRX38" s="1434"/>
      <c r="CRY38" s="1434"/>
      <c r="CRZ38" s="1434"/>
      <c r="CSA38" s="1434"/>
      <c r="CSB38" s="1434"/>
      <c r="CSC38" s="1434"/>
      <c r="CSD38" s="1434"/>
      <c r="CSE38" s="1434"/>
      <c r="CSF38" s="1434"/>
      <c r="CSG38" s="1434"/>
      <c r="CSH38" s="1434"/>
      <c r="CSI38" s="1434"/>
      <c r="CSJ38" s="1434"/>
      <c r="CSK38" s="1434"/>
      <c r="CSL38" s="1434"/>
      <c r="CSM38" s="1434"/>
      <c r="CSN38" s="1434"/>
      <c r="CSO38" s="1434"/>
      <c r="CSP38" s="1434"/>
      <c r="CSQ38" s="1434"/>
      <c r="CSR38" s="1434"/>
      <c r="CSS38" s="1434"/>
      <c r="CST38" s="1434"/>
      <c r="CSU38" s="1434"/>
      <c r="CSV38" s="1434"/>
      <c r="CSW38" s="1434"/>
      <c r="CSX38" s="1434"/>
      <c r="CSY38" s="1434"/>
      <c r="CSZ38" s="1434"/>
      <c r="CTA38" s="1434"/>
      <c r="CTB38" s="1434"/>
      <c r="CTC38" s="1434"/>
      <c r="CTD38" s="1434"/>
      <c r="CTE38" s="1434"/>
      <c r="CTF38" s="1434"/>
      <c r="CTG38" s="1434"/>
      <c r="CTH38" s="1434"/>
      <c r="CTI38" s="1434"/>
      <c r="CTJ38" s="1434"/>
      <c r="CTK38" s="1434"/>
      <c r="CTL38" s="1434"/>
      <c r="CTM38" s="1434"/>
      <c r="CTN38" s="1434"/>
      <c r="CTO38" s="1434"/>
      <c r="CTP38" s="1434"/>
      <c r="CTQ38" s="1434"/>
      <c r="CTR38" s="1434"/>
      <c r="CTS38" s="1434"/>
      <c r="CTT38" s="1434"/>
      <c r="CTU38" s="1434"/>
      <c r="CTV38" s="1434"/>
      <c r="CTW38" s="1434"/>
      <c r="CTX38" s="1434"/>
      <c r="CTY38" s="1434"/>
      <c r="CTZ38" s="1434"/>
      <c r="CUA38" s="1434"/>
      <c r="CUB38" s="1434"/>
      <c r="CUC38" s="1434"/>
      <c r="CUD38" s="1434"/>
      <c r="CUE38" s="1434"/>
      <c r="CUF38" s="1434"/>
      <c r="CUG38" s="1434"/>
      <c r="CUH38" s="1434"/>
      <c r="CUI38" s="1434"/>
      <c r="CUJ38" s="1434"/>
      <c r="CUK38" s="1434"/>
      <c r="CUL38" s="1434"/>
      <c r="CUM38" s="1434"/>
      <c r="CUN38" s="1434"/>
      <c r="CUO38" s="1434"/>
      <c r="CUP38" s="1434"/>
      <c r="CUQ38" s="1434"/>
      <c r="CUR38" s="1434"/>
      <c r="CUS38" s="1434"/>
      <c r="CUT38" s="1434"/>
      <c r="CUU38" s="1434"/>
      <c r="CUV38" s="1434"/>
      <c r="CUW38" s="1434"/>
      <c r="CUX38" s="1434"/>
      <c r="CUY38" s="1434"/>
      <c r="CUZ38" s="1434"/>
      <c r="CVA38" s="1434"/>
      <c r="CVB38" s="1434"/>
      <c r="CVC38" s="1434"/>
      <c r="CVD38" s="1434"/>
      <c r="CVE38" s="1434"/>
      <c r="CVF38" s="1434"/>
      <c r="CVG38" s="1434"/>
      <c r="CVH38" s="1434"/>
      <c r="CVI38" s="1434"/>
      <c r="CVJ38" s="1434"/>
      <c r="CVK38" s="1434"/>
      <c r="CVL38" s="1434"/>
      <c r="CVM38" s="1434"/>
      <c r="CVN38" s="1434"/>
      <c r="CVO38" s="1434"/>
      <c r="CVP38" s="1434"/>
      <c r="CVQ38" s="1434"/>
      <c r="CVR38" s="1434"/>
      <c r="CVS38" s="1434"/>
      <c r="CVT38" s="1434"/>
      <c r="CVU38" s="1434"/>
      <c r="CVV38" s="1434"/>
      <c r="CVW38" s="1434"/>
      <c r="CVX38" s="1434"/>
      <c r="CVY38" s="1434"/>
      <c r="CVZ38" s="1434"/>
      <c r="CWA38" s="1434"/>
      <c r="CWB38" s="1434"/>
      <c r="CWC38" s="1434"/>
      <c r="CWD38" s="1434"/>
      <c r="CWE38" s="1434"/>
      <c r="CWF38" s="1434"/>
      <c r="CWG38" s="1434"/>
      <c r="CWH38" s="1434"/>
      <c r="CWI38" s="1434"/>
      <c r="CWJ38" s="1434"/>
      <c r="CWK38" s="1434"/>
      <c r="CWL38" s="1434"/>
      <c r="CWM38" s="1434"/>
      <c r="CWN38" s="1434"/>
      <c r="CWO38" s="1434"/>
      <c r="CWP38" s="1434"/>
      <c r="CWQ38" s="1434"/>
      <c r="CWR38" s="1434"/>
      <c r="CWS38" s="1434"/>
      <c r="CWT38" s="1434"/>
      <c r="CWU38" s="1434"/>
      <c r="CWV38" s="1434"/>
      <c r="CWW38" s="1434"/>
      <c r="CWX38" s="1434"/>
      <c r="CWY38" s="1434"/>
      <c r="CWZ38" s="1434"/>
      <c r="CXA38" s="1434"/>
      <c r="CXB38" s="1434"/>
      <c r="CXC38" s="1434"/>
      <c r="CXD38" s="1434"/>
      <c r="CXE38" s="1434"/>
      <c r="CXF38" s="1434"/>
      <c r="CXG38" s="1434"/>
      <c r="CXH38" s="1434"/>
      <c r="CXI38" s="1434"/>
      <c r="CXJ38" s="1434"/>
      <c r="CXK38" s="1434"/>
      <c r="CXL38" s="1434"/>
      <c r="CXM38" s="1434"/>
      <c r="CXN38" s="1434"/>
      <c r="CXO38" s="1434"/>
      <c r="CXP38" s="1434"/>
      <c r="CXQ38" s="1434"/>
      <c r="CXR38" s="1434"/>
      <c r="CXS38" s="1434"/>
      <c r="CXT38" s="1434"/>
      <c r="CXU38" s="1434"/>
      <c r="CXV38" s="1434"/>
      <c r="CXW38" s="1434"/>
      <c r="CXX38" s="1434"/>
      <c r="CXY38" s="1434"/>
      <c r="CXZ38" s="1434"/>
      <c r="CYA38" s="1434"/>
      <c r="CYB38" s="1434"/>
      <c r="CYC38" s="1434"/>
      <c r="CYD38" s="1434"/>
      <c r="CYE38" s="1434"/>
      <c r="CYF38" s="1434"/>
      <c r="CYG38" s="1434"/>
      <c r="CYH38" s="1434"/>
      <c r="CYI38" s="1434"/>
      <c r="CYJ38" s="1434"/>
      <c r="CYK38" s="1434"/>
      <c r="CYL38" s="1434"/>
      <c r="CYM38" s="1434"/>
      <c r="CYN38" s="1434"/>
      <c r="CYO38" s="1434"/>
      <c r="CYP38" s="1434"/>
      <c r="CYQ38" s="1434"/>
      <c r="CYR38" s="1434"/>
      <c r="CYS38" s="1434"/>
      <c r="CYT38" s="1434"/>
      <c r="CYU38" s="1434"/>
      <c r="CYV38" s="1434"/>
      <c r="CYW38" s="1434"/>
      <c r="CYX38" s="1434"/>
      <c r="CYY38" s="1434"/>
      <c r="CYZ38" s="1434"/>
      <c r="CZA38" s="1434"/>
      <c r="CZB38" s="1434"/>
      <c r="CZC38" s="1434"/>
      <c r="CZD38" s="1434"/>
      <c r="CZE38" s="1434"/>
      <c r="CZF38" s="1434"/>
      <c r="CZG38" s="1434"/>
      <c r="CZH38" s="1434"/>
      <c r="CZI38" s="1434"/>
      <c r="CZJ38" s="1434"/>
      <c r="CZK38" s="1434"/>
      <c r="CZL38" s="1434"/>
      <c r="CZM38" s="1434"/>
      <c r="CZN38" s="1434"/>
      <c r="CZO38" s="1434"/>
      <c r="CZP38" s="1434"/>
      <c r="CZQ38" s="1434"/>
      <c r="CZR38" s="1434"/>
      <c r="CZS38" s="1434"/>
      <c r="CZT38" s="1434"/>
      <c r="CZU38" s="1434"/>
      <c r="CZV38" s="1434"/>
      <c r="CZW38" s="1434"/>
      <c r="CZX38" s="1434"/>
      <c r="CZY38" s="1434"/>
      <c r="CZZ38" s="1434"/>
      <c r="DAA38" s="1434"/>
      <c r="DAB38" s="1434"/>
      <c r="DAC38" s="1434"/>
      <c r="DAD38" s="1434"/>
      <c r="DAE38" s="1434"/>
      <c r="DAF38" s="1434"/>
      <c r="DAG38" s="1434"/>
      <c r="DAH38" s="1434"/>
      <c r="DAI38" s="1434"/>
      <c r="DAJ38" s="1434"/>
      <c r="DAK38" s="1434"/>
      <c r="DAL38" s="1434"/>
      <c r="DAM38" s="1434"/>
      <c r="DAN38" s="1434"/>
      <c r="DAO38" s="1434"/>
      <c r="DAP38" s="1434"/>
      <c r="DAQ38" s="1434"/>
      <c r="DAR38" s="1434"/>
      <c r="DAS38" s="1434"/>
      <c r="DAT38" s="1434"/>
      <c r="DAU38" s="1434"/>
      <c r="DAV38" s="1434"/>
      <c r="DAW38" s="1434"/>
      <c r="DAX38" s="1434"/>
      <c r="DAY38" s="1434"/>
      <c r="DAZ38" s="1434"/>
      <c r="DBA38" s="1434"/>
      <c r="DBB38" s="1434"/>
      <c r="DBC38" s="1434"/>
      <c r="DBD38" s="1434"/>
      <c r="DBE38" s="1434"/>
      <c r="DBF38" s="1434"/>
      <c r="DBG38" s="1434"/>
      <c r="DBH38" s="1434"/>
      <c r="DBI38" s="1434"/>
      <c r="DBJ38" s="1434"/>
      <c r="DBK38" s="1434"/>
      <c r="DBL38" s="1434"/>
      <c r="DBM38" s="1434"/>
      <c r="DBN38" s="1434"/>
      <c r="DBO38" s="1434"/>
      <c r="DBP38" s="1434"/>
      <c r="DBQ38" s="1434"/>
      <c r="DBR38" s="1434"/>
      <c r="DBS38" s="1434"/>
      <c r="DBT38" s="1434"/>
      <c r="DBU38" s="1434"/>
      <c r="DBV38" s="1434"/>
      <c r="DBW38" s="1434"/>
      <c r="DBX38" s="1434"/>
      <c r="DBY38" s="1434"/>
      <c r="DBZ38" s="1434"/>
      <c r="DCA38" s="1434"/>
      <c r="DCB38" s="1434"/>
      <c r="DCC38" s="1434"/>
      <c r="DCD38" s="1434"/>
      <c r="DCE38" s="1434"/>
      <c r="DCF38" s="1434"/>
      <c r="DCG38" s="1434"/>
      <c r="DCH38" s="1434"/>
      <c r="DCI38" s="1434"/>
      <c r="DCJ38" s="1434"/>
      <c r="DCK38" s="1434"/>
      <c r="DCL38" s="1434"/>
      <c r="DCM38" s="1434"/>
      <c r="DCN38" s="1434"/>
      <c r="DCO38" s="1434"/>
      <c r="DCP38" s="1434"/>
      <c r="DCQ38" s="1434"/>
      <c r="DCR38" s="1434"/>
      <c r="DCS38" s="1434"/>
      <c r="DCT38" s="1434"/>
      <c r="DCU38" s="1434"/>
      <c r="DCV38" s="1434"/>
      <c r="DCW38" s="1434"/>
      <c r="DCX38" s="1434"/>
      <c r="DCY38" s="1434"/>
      <c r="DCZ38" s="1434"/>
      <c r="DDA38" s="1434"/>
      <c r="DDB38" s="1434"/>
      <c r="DDC38" s="1434"/>
      <c r="DDD38" s="1434"/>
      <c r="DDE38" s="1434"/>
      <c r="DDF38" s="1434"/>
      <c r="DDG38" s="1434"/>
      <c r="DDH38" s="1434"/>
      <c r="DDI38" s="1434"/>
      <c r="DDJ38" s="1434"/>
      <c r="DDK38" s="1434"/>
      <c r="DDL38" s="1434"/>
      <c r="DDM38" s="1434"/>
      <c r="DDN38" s="1434"/>
      <c r="DDO38" s="1434"/>
      <c r="DDP38" s="1434"/>
      <c r="DDQ38" s="1434"/>
      <c r="DDR38" s="1434"/>
      <c r="DDS38" s="1434"/>
      <c r="DDT38" s="1434"/>
      <c r="DDU38" s="1434"/>
      <c r="DDV38" s="1434"/>
      <c r="DDW38" s="1434"/>
      <c r="DDX38" s="1434"/>
      <c r="DDY38" s="1434"/>
      <c r="DDZ38" s="1434"/>
      <c r="DEA38" s="1434"/>
      <c r="DEB38" s="1434"/>
      <c r="DEC38" s="1434"/>
      <c r="DED38" s="1434"/>
      <c r="DEE38" s="1434"/>
      <c r="DEF38" s="1434"/>
      <c r="DEG38" s="1434"/>
      <c r="DEH38" s="1434"/>
      <c r="DEI38" s="1434"/>
      <c r="DEJ38" s="1434"/>
      <c r="DEK38" s="1434"/>
      <c r="DEL38" s="1434"/>
      <c r="DEM38" s="1434"/>
      <c r="DEN38" s="1434"/>
      <c r="DEO38" s="1434"/>
      <c r="DEP38" s="1434"/>
      <c r="DEQ38" s="1434"/>
      <c r="DER38" s="1434"/>
      <c r="DES38" s="1434"/>
      <c r="DET38" s="1434"/>
      <c r="DEU38" s="1434"/>
      <c r="DEV38" s="1434"/>
      <c r="DEW38" s="1434"/>
      <c r="DEX38" s="1434"/>
      <c r="DEY38" s="1434"/>
      <c r="DEZ38" s="1434"/>
      <c r="DFA38" s="1434"/>
      <c r="DFB38" s="1434"/>
      <c r="DFC38" s="1434"/>
      <c r="DFD38" s="1434"/>
      <c r="DFE38" s="1434"/>
      <c r="DFF38" s="1434"/>
      <c r="DFG38" s="1434"/>
      <c r="DFH38" s="1434"/>
      <c r="DFI38" s="1434"/>
      <c r="DFJ38" s="1434"/>
      <c r="DFK38" s="1434"/>
      <c r="DFL38" s="1434"/>
      <c r="DFM38" s="1434"/>
      <c r="DFN38" s="1434"/>
      <c r="DFO38" s="1434"/>
      <c r="DFP38" s="1434"/>
      <c r="DFQ38" s="1434"/>
      <c r="DFR38" s="1434"/>
      <c r="DFS38" s="1434"/>
      <c r="DFT38" s="1434"/>
      <c r="DFU38" s="1434"/>
      <c r="DFV38" s="1434"/>
      <c r="DFW38" s="1434"/>
      <c r="DFX38" s="1434"/>
      <c r="DFY38" s="1434"/>
      <c r="DFZ38" s="1434"/>
      <c r="DGA38" s="1434"/>
      <c r="DGB38" s="1434"/>
      <c r="DGC38" s="1434"/>
      <c r="DGD38" s="1434"/>
      <c r="DGE38" s="1434"/>
      <c r="DGF38" s="1434"/>
      <c r="DGG38" s="1434"/>
      <c r="DGH38" s="1434"/>
      <c r="DGI38" s="1434"/>
      <c r="DGJ38" s="1434"/>
      <c r="DGK38" s="1434"/>
      <c r="DGL38" s="1434"/>
      <c r="DGM38" s="1434"/>
      <c r="DGN38" s="1434"/>
      <c r="DGO38" s="1434"/>
      <c r="DGP38" s="1434"/>
      <c r="DGQ38" s="1434"/>
      <c r="DGR38" s="1434"/>
      <c r="DGS38" s="1434"/>
      <c r="DGT38" s="1434"/>
      <c r="DGU38" s="1434"/>
      <c r="DGV38" s="1434"/>
      <c r="DGW38" s="1434"/>
      <c r="DGX38" s="1434"/>
      <c r="DGY38" s="1434"/>
      <c r="DGZ38" s="1434"/>
      <c r="DHA38" s="1434"/>
      <c r="DHB38" s="1434"/>
      <c r="DHC38" s="1434"/>
      <c r="DHD38" s="1434"/>
      <c r="DHE38" s="1434"/>
      <c r="DHF38" s="1434"/>
      <c r="DHG38" s="1434"/>
      <c r="DHH38" s="1434"/>
      <c r="DHI38" s="1434"/>
      <c r="DHJ38" s="1434"/>
      <c r="DHK38" s="1434"/>
      <c r="DHL38" s="1434"/>
      <c r="DHM38" s="1434"/>
      <c r="DHN38" s="1434"/>
      <c r="DHO38" s="1434"/>
      <c r="DHP38" s="1434"/>
      <c r="DHQ38" s="1434"/>
      <c r="DHR38" s="1434"/>
      <c r="DHS38" s="1434"/>
      <c r="DHT38" s="1434"/>
      <c r="DHU38" s="1434"/>
      <c r="DHV38" s="1434"/>
      <c r="DHW38" s="1434"/>
      <c r="DHX38" s="1434"/>
      <c r="DHY38" s="1434"/>
      <c r="DHZ38" s="1434"/>
      <c r="DIA38" s="1434"/>
      <c r="DIB38" s="1434"/>
      <c r="DIC38" s="1434"/>
      <c r="DID38" s="1434"/>
      <c r="DIE38" s="1434"/>
      <c r="DIF38" s="1434"/>
      <c r="DIG38" s="1434"/>
      <c r="DIH38" s="1434"/>
      <c r="DII38" s="1434"/>
      <c r="DIJ38" s="1434"/>
      <c r="DIK38" s="1434"/>
      <c r="DIL38" s="1434"/>
      <c r="DIM38" s="1434"/>
      <c r="DIN38" s="1434"/>
      <c r="DIO38" s="1434"/>
      <c r="DIP38" s="1434"/>
      <c r="DIQ38" s="1434"/>
      <c r="DIR38" s="1434"/>
      <c r="DIS38" s="1434"/>
      <c r="DIT38" s="1434"/>
      <c r="DIU38" s="1434"/>
      <c r="DIV38" s="1434"/>
      <c r="DIW38" s="1434"/>
      <c r="DIX38" s="1434"/>
      <c r="DIY38" s="1434"/>
      <c r="DIZ38" s="1434"/>
      <c r="DJA38" s="1434"/>
      <c r="DJB38" s="1434"/>
      <c r="DJC38" s="1434"/>
      <c r="DJD38" s="1434"/>
      <c r="DJE38" s="1434"/>
      <c r="DJF38" s="1434"/>
      <c r="DJG38" s="1434"/>
      <c r="DJH38" s="1434"/>
      <c r="DJI38" s="1434"/>
      <c r="DJJ38" s="1434"/>
      <c r="DJK38" s="1434"/>
      <c r="DJL38" s="1434"/>
      <c r="DJM38" s="1434"/>
      <c r="DJN38" s="1434"/>
      <c r="DJO38" s="1434"/>
      <c r="DJP38" s="1434"/>
      <c r="DJQ38" s="1434"/>
      <c r="DJR38" s="1434"/>
      <c r="DJS38" s="1434"/>
      <c r="DJT38" s="1434"/>
      <c r="DJU38" s="1434"/>
      <c r="DJV38" s="1434"/>
      <c r="DJW38" s="1434"/>
      <c r="DJX38" s="1434"/>
      <c r="DJY38" s="1434"/>
      <c r="DJZ38" s="1434"/>
      <c r="DKA38" s="1434"/>
      <c r="DKB38" s="1434"/>
      <c r="DKC38" s="1434"/>
      <c r="DKD38" s="1434"/>
      <c r="DKE38" s="1434"/>
      <c r="DKF38" s="1434"/>
      <c r="DKG38" s="1434"/>
      <c r="DKH38" s="1434"/>
      <c r="DKI38" s="1434"/>
      <c r="DKJ38" s="1434"/>
      <c r="DKK38" s="1434"/>
      <c r="DKL38" s="1434"/>
      <c r="DKM38" s="1434"/>
      <c r="DKN38" s="1434"/>
      <c r="DKO38" s="1434"/>
      <c r="DKP38" s="1434"/>
      <c r="DKQ38" s="1434"/>
      <c r="DKR38" s="1434"/>
      <c r="DKS38" s="1434"/>
      <c r="DKT38" s="1434"/>
      <c r="DKU38" s="1434"/>
      <c r="DKV38" s="1434"/>
      <c r="DKW38" s="1434"/>
      <c r="DKX38" s="1434"/>
      <c r="DKY38" s="1434"/>
      <c r="DKZ38" s="1434"/>
      <c r="DLA38" s="1434"/>
      <c r="DLB38" s="1434"/>
      <c r="DLC38" s="1434"/>
      <c r="DLD38" s="1434"/>
      <c r="DLE38" s="1434"/>
      <c r="DLF38" s="1434"/>
      <c r="DLG38" s="1434"/>
      <c r="DLH38" s="1434"/>
      <c r="DLI38" s="1434"/>
      <c r="DLJ38" s="1434"/>
      <c r="DLK38" s="1434"/>
      <c r="DLL38" s="1434"/>
      <c r="DLM38" s="1434"/>
      <c r="DLN38" s="1434"/>
      <c r="DLO38" s="1434"/>
      <c r="DLP38" s="1434"/>
      <c r="DLQ38" s="1434"/>
      <c r="DLR38" s="1434"/>
      <c r="DLS38" s="1434"/>
      <c r="DLT38" s="1434"/>
      <c r="DLU38" s="1434"/>
      <c r="DLV38" s="1434"/>
      <c r="DLW38" s="1434"/>
      <c r="DLX38" s="1434"/>
      <c r="DLY38" s="1434"/>
      <c r="DLZ38" s="1434"/>
      <c r="DMA38" s="1434"/>
      <c r="DMB38" s="1434"/>
      <c r="DMC38" s="1434"/>
      <c r="DMD38" s="1434"/>
      <c r="DME38" s="1434"/>
      <c r="DMF38" s="1434"/>
      <c r="DMG38" s="1434"/>
      <c r="DMH38" s="1434"/>
      <c r="DMI38" s="1434"/>
      <c r="DMJ38" s="1434"/>
      <c r="DMK38" s="1434"/>
      <c r="DML38" s="1434"/>
      <c r="DMM38" s="1434"/>
      <c r="DMN38" s="1434"/>
      <c r="DMO38" s="1434"/>
      <c r="DMP38" s="1434"/>
      <c r="DMQ38" s="1434"/>
      <c r="DMR38" s="1434"/>
      <c r="DMS38" s="1434"/>
      <c r="DMT38" s="1434"/>
      <c r="DMU38" s="1434"/>
      <c r="DMV38" s="1434"/>
      <c r="DMW38" s="1434"/>
      <c r="DMX38" s="1434"/>
      <c r="DMY38" s="1434"/>
      <c r="DMZ38" s="1434"/>
      <c r="DNA38" s="1434"/>
      <c r="DNB38" s="1434"/>
      <c r="DNC38" s="1434"/>
      <c r="DND38" s="1434"/>
      <c r="DNE38" s="1434"/>
      <c r="DNF38" s="1434"/>
      <c r="DNG38" s="1434"/>
      <c r="DNH38" s="1434"/>
      <c r="DNI38" s="1434"/>
      <c r="DNJ38" s="1434"/>
      <c r="DNK38" s="1434"/>
      <c r="DNL38" s="1434"/>
      <c r="DNM38" s="1434"/>
      <c r="DNN38" s="1434"/>
      <c r="DNO38" s="1434"/>
      <c r="DNP38" s="1434"/>
      <c r="DNQ38" s="1434"/>
      <c r="DNR38" s="1434"/>
      <c r="DNS38" s="1434"/>
      <c r="DNT38" s="1434"/>
      <c r="DNU38" s="1434"/>
      <c r="DNV38" s="1434"/>
      <c r="DNW38" s="1434"/>
      <c r="DNX38" s="1434"/>
      <c r="DNY38" s="1434"/>
      <c r="DNZ38" s="1434"/>
      <c r="DOA38" s="1434"/>
      <c r="DOB38" s="1434"/>
      <c r="DOC38" s="1434"/>
      <c r="DOD38" s="1434"/>
      <c r="DOE38" s="1434"/>
      <c r="DOF38" s="1434"/>
      <c r="DOG38" s="1434"/>
      <c r="DOH38" s="1434"/>
      <c r="DOI38" s="1434"/>
      <c r="DOJ38" s="1434"/>
      <c r="DOK38" s="1434"/>
      <c r="DOL38" s="1434"/>
      <c r="DOM38" s="1434"/>
      <c r="DON38" s="1434"/>
      <c r="DOO38" s="1434"/>
      <c r="DOP38" s="1434"/>
      <c r="DOQ38" s="1434"/>
      <c r="DOR38" s="1434"/>
      <c r="DOS38" s="1434"/>
      <c r="DOT38" s="1434"/>
      <c r="DOU38" s="1434"/>
      <c r="DOV38" s="1434"/>
      <c r="DOW38" s="1434"/>
      <c r="DOX38" s="1434"/>
      <c r="DOY38" s="1434"/>
      <c r="DOZ38" s="1434"/>
      <c r="DPA38" s="1434"/>
      <c r="DPB38" s="1434"/>
      <c r="DPC38" s="1434"/>
      <c r="DPD38" s="1434"/>
      <c r="DPE38" s="1434"/>
      <c r="DPF38" s="1434"/>
      <c r="DPG38" s="1434"/>
      <c r="DPH38" s="1434"/>
      <c r="DPI38" s="1434"/>
      <c r="DPJ38" s="1434"/>
      <c r="DPK38" s="1434"/>
      <c r="DPL38" s="1434"/>
      <c r="DPM38" s="1434"/>
      <c r="DPN38" s="1434"/>
      <c r="DPO38" s="1434"/>
      <c r="DPP38" s="1434"/>
      <c r="DPQ38" s="1434"/>
      <c r="DPR38" s="1434"/>
      <c r="DPS38" s="1434"/>
      <c r="DPT38" s="1434"/>
      <c r="DPU38" s="1434"/>
      <c r="DPV38" s="1434"/>
      <c r="DPW38" s="1434"/>
      <c r="DPX38" s="1434"/>
      <c r="DPY38" s="1434"/>
      <c r="DPZ38" s="1434"/>
      <c r="DQA38" s="1434"/>
      <c r="DQB38" s="1434"/>
      <c r="DQC38" s="1434"/>
      <c r="DQD38" s="1434"/>
      <c r="DQE38" s="1434"/>
      <c r="DQF38" s="1434"/>
      <c r="DQG38" s="1434"/>
      <c r="DQH38" s="1434"/>
      <c r="DQI38" s="1434"/>
      <c r="DQJ38" s="1434"/>
      <c r="DQK38" s="1434"/>
      <c r="DQL38" s="1434"/>
      <c r="DQM38" s="1434"/>
      <c r="DQN38" s="1434"/>
      <c r="DQO38" s="1434"/>
      <c r="DQP38" s="1434"/>
      <c r="DQQ38" s="1434"/>
      <c r="DQR38" s="1434"/>
      <c r="DQS38" s="1434"/>
      <c r="DQT38" s="1434"/>
      <c r="DQU38" s="1434"/>
      <c r="DQV38" s="1434"/>
      <c r="DQW38" s="1434"/>
      <c r="DQX38" s="1434"/>
      <c r="DQY38" s="1434"/>
      <c r="DQZ38" s="1434"/>
      <c r="DRA38" s="1434"/>
      <c r="DRB38" s="1434"/>
      <c r="DRC38" s="1434"/>
      <c r="DRD38" s="1434"/>
      <c r="DRE38" s="1434"/>
      <c r="DRF38" s="1434"/>
      <c r="DRG38" s="1434"/>
      <c r="DRH38" s="1434"/>
      <c r="DRI38" s="1434"/>
      <c r="DRJ38" s="1434"/>
      <c r="DRK38" s="1434"/>
      <c r="DRL38" s="1434"/>
      <c r="DRM38" s="1434"/>
      <c r="DRN38" s="1434"/>
      <c r="DRO38" s="1434"/>
      <c r="DRP38" s="1434"/>
      <c r="DRQ38" s="1434"/>
      <c r="DRR38" s="1434"/>
      <c r="DRS38" s="1434"/>
      <c r="DRT38" s="1434"/>
      <c r="DRU38" s="1434"/>
      <c r="DRV38" s="1434"/>
      <c r="DRW38" s="1434"/>
      <c r="DRX38" s="1434"/>
      <c r="DRY38" s="1434"/>
      <c r="DRZ38" s="1434"/>
      <c r="DSA38" s="1434"/>
      <c r="DSB38" s="1434"/>
      <c r="DSC38" s="1434"/>
      <c r="DSD38" s="1434"/>
      <c r="DSE38" s="1434"/>
      <c r="DSF38" s="1434"/>
      <c r="DSG38" s="1434"/>
      <c r="DSH38" s="1434"/>
      <c r="DSI38" s="1434"/>
      <c r="DSJ38" s="1434"/>
      <c r="DSK38" s="1434"/>
      <c r="DSL38" s="1434"/>
      <c r="DSM38" s="1434"/>
      <c r="DSN38" s="1434"/>
      <c r="DSO38" s="1434"/>
      <c r="DSP38" s="1434"/>
      <c r="DSQ38" s="1434"/>
      <c r="DSR38" s="1434"/>
      <c r="DSS38" s="1434"/>
      <c r="DST38" s="1434"/>
      <c r="DSU38" s="1434"/>
      <c r="DSV38" s="1434"/>
      <c r="DSW38" s="1434"/>
      <c r="DSX38" s="1434"/>
      <c r="DSY38" s="1434"/>
      <c r="DSZ38" s="1434"/>
      <c r="DTA38" s="1434"/>
      <c r="DTB38" s="1434"/>
      <c r="DTC38" s="1434"/>
      <c r="DTD38" s="1434"/>
      <c r="DTE38" s="1434"/>
      <c r="DTF38" s="1434"/>
      <c r="DTG38" s="1434"/>
      <c r="DTH38" s="1434"/>
      <c r="DTI38" s="1434"/>
      <c r="DTJ38" s="1434"/>
      <c r="DTK38" s="1434"/>
      <c r="DTL38" s="1434"/>
      <c r="DTM38" s="1434"/>
      <c r="DTN38" s="1434"/>
      <c r="DTO38" s="1434"/>
      <c r="DTP38" s="1434"/>
      <c r="DTQ38" s="1434"/>
      <c r="DTR38" s="1434"/>
      <c r="DTS38" s="1434"/>
      <c r="DTT38" s="1434"/>
      <c r="DTU38" s="1434"/>
      <c r="DTV38" s="1434"/>
      <c r="DTW38" s="1434"/>
      <c r="DTX38" s="1434"/>
      <c r="DTY38" s="1434"/>
      <c r="DTZ38" s="1434"/>
      <c r="DUA38" s="1434"/>
      <c r="DUB38" s="1434"/>
      <c r="DUC38" s="1434"/>
      <c r="DUD38" s="1434"/>
      <c r="DUE38" s="1434"/>
      <c r="DUF38" s="1434"/>
      <c r="DUG38" s="1434"/>
      <c r="DUH38" s="1434"/>
      <c r="DUI38" s="1434"/>
      <c r="DUJ38" s="1434"/>
      <c r="DUK38" s="1434"/>
      <c r="DUL38" s="1434"/>
      <c r="DUM38" s="1434"/>
      <c r="DUN38" s="1434"/>
      <c r="DUO38" s="1434"/>
      <c r="DUP38" s="1434"/>
      <c r="DUQ38" s="1434"/>
      <c r="DUR38" s="1434"/>
      <c r="DUS38" s="1434"/>
      <c r="DUT38" s="1434"/>
      <c r="DUU38" s="1434"/>
      <c r="DUV38" s="1434"/>
      <c r="DUW38" s="1434"/>
      <c r="DUX38" s="1434"/>
      <c r="DUY38" s="1434"/>
      <c r="DUZ38" s="1434"/>
      <c r="DVA38" s="1434"/>
      <c r="DVB38" s="1434"/>
      <c r="DVC38" s="1434"/>
      <c r="DVD38" s="1434"/>
      <c r="DVE38" s="1434"/>
      <c r="DVF38" s="1434"/>
      <c r="DVG38" s="1434"/>
      <c r="DVH38" s="1434"/>
      <c r="DVI38" s="1434"/>
      <c r="DVJ38" s="1434"/>
      <c r="DVK38" s="1434"/>
      <c r="DVL38" s="1434"/>
      <c r="DVM38" s="1434"/>
      <c r="DVN38" s="1434"/>
      <c r="DVO38" s="1434"/>
      <c r="DVP38" s="1434"/>
      <c r="DVQ38" s="1434"/>
      <c r="DVR38" s="1434"/>
      <c r="DVS38" s="1434"/>
      <c r="DVT38" s="1434"/>
      <c r="DVU38" s="1434"/>
      <c r="DVV38" s="1434"/>
      <c r="DVW38" s="1434"/>
      <c r="DVX38" s="1434"/>
      <c r="DVY38" s="1434"/>
      <c r="DVZ38" s="1434"/>
      <c r="DWA38" s="1434"/>
      <c r="DWB38" s="1434"/>
      <c r="DWC38" s="1434"/>
      <c r="DWD38" s="1434"/>
      <c r="DWE38" s="1434"/>
      <c r="DWF38" s="1434"/>
      <c r="DWG38" s="1434"/>
      <c r="DWH38" s="1434"/>
      <c r="DWI38" s="1434"/>
      <c r="DWJ38" s="1434"/>
      <c r="DWK38" s="1434"/>
      <c r="DWL38" s="1434"/>
      <c r="DWM38" s="1434"/>
      <c r="DWN38" s="1434"/>
      <c r="DWO38" s="1434"/>
      <c r="DWP38" s="1434"/>
      <c r="DWQ38" s="1434"/>
      <c r="DWR38" s="1434"/>
      <c r="DWS38" s="1434"/>
      <c r="DWT38" s="1434"/>
      <c r="DWU38" s="1434"/>
      <c r="DWV38" s="1434"/>
      <c r="DWW38" s="1434"/>
      <c r="DWX38" s="1434"/>
      <c r="DWY38" s="1434"/>
      <c r="DWZ38" s="1434"/>
      <c r="DXA38" s="1434"/>
      <c r="DXB38" s="1434"/>
      <c r="DXC38" s="1434"/>
      <c r="DXD38" s="1434"/>
      <c r="DXE38" s="1434"/>
      <c r="DXF38" s="1434"/>
      <c r="DXG38" s="1434"/>
      <c r="DXH38" s="1434"/>
      <c r="DXI38" s="1434"/>
      <c r="DXJ38" s="1434"/>
      <c r="DXK38" s="1434"/>
      <c r="DXL38" s="1434"/>
      <c r="DXM38" s="1434"/>
      <c r="DXN38" s="1434"/>
      <c r="DXO38" s="1434"/>
      <c r="DXP38" s="1434"/>
      <c r="DXQ38" s="1434"/>
      <c r="DXR38" s="1434"/>
      <c r="DXS38" s="1434"/>
      <c r="DXT38" s="1434"/>
      <c r="DXU38" s="1434"/>
      <c r="DXV38" s="1434"/>
      <c r="DXW38" s="1434"/>
      <c r="DXX38" s="1434"/>
      <c r="DXY38" s="1434"/>
      <c r="DXZ38" s="1434"/>
      <c r="DYA38" s="1434"/>
      <c r="DYB38" s="1434"/>
      <c r="DYC38" s="1434"/>
      <c r="DYD38" s="1434"/>
      <c r="DYE38" s="1434"/>
      <c r="DYF38" s="1434"/>
      <c r="DYG38" s="1434"/>
      <c r="DYH38" s="1434"/>
      <c r="DYI38" s="1434"/>
      <c r="DYJ38" s="1434"/>
      <c r="DYK38" s="1434"/>
      <c r="DYL38" s="1434"/>
      <c r="DYM38" s="1434"/>
      <c r="DYN38" s="1434"/>
      <c r="DYO38" s="1434"/>
      <c r="DYP38" s="1434"/>
      <c r="DYQ38" s="1434"/>
      <c r="DYR38" s="1434"/>
      <c r="DYS38" s="1434"/>
      <c r="DYT38" s="1434"/>
      <c r="DYU38" s="1434"/>
      <c r="DYV38" s="1434"/>
      <c r="DYW38" s="1434"/>
      <c r="DYX38" s="1434"/>
      <c r="DYY38" s="1434"/>
      <c r="DYZ38" s="1434"/>
      <c r="DZA38" s="1434"/>
      <c r="DZB38" s="1434"/>
      <c r="DZC38" s="1434"/>
      <c r="DZD38" s="1434"/>
      <c r="DZE38" s="1434"/>
      <c r="DZF38" s="1434"/>
      <c r="DZG38" s="1434"/>
      <c r="DZH38" s="1434"/>
      <c r="DZI38" s="1434"/>
      <c r="DZJ38" s="1434"/>
      <c r="DZK38" s="1434"/>
      <c r="DZL38" s="1434"/>
      <c r="DZM38" s="1434"/>
      <c r="DZN38" s="1434"/>
      <c r="DZO38" s="1434"/>
      <c r="DZP38" s="1434"/>
      <c r="DZQ38" s="1434"/>
      <c r="DZR38" s="1434"/>
      <c r="DZS38" s="1434"/>
      <c r="DZT38" s="1434"/>
      <c r="DZU38" s="1434"/>
      <c r="DZV38" s="1434"/>
      <c r="DZW38" s="1434"/>
      <c r="DZX38" s="1434"/>
      <c r="DZY38" s="1434"/>
      <c r="DZZ38" s="1434"/>
      <c r="EAA38" s="1434"/>
      <c r="EAB38" s="1434"/>
      <c r="EAC38" s="1434"/>
      <c r="EAD38" s="1434"/>
      <c r="EAE38" s="1434"/>
      <c r="EAF38" s="1434"/>
      <c r="EAG38" s="1434"/>
      <c r="EAH38" s="1434"/>
      <c r="EAI38" s="1434"/>
      <c r="EAJ38" s="1434"/>
      <c r="EAK38" s="1434"/>
      <c r="EAL38" s="1434"/>
      <c r="EAM38" s="1434"/>
      <c r="EAN38" s="1434"/>
      <c r="EAO38" s="1434"/>
      <c r="EAP38" s="1434"/>
      <c r="EAQ38" s="1434"/>
      <c r="EAR38" s="1434"/>
      <c r="EAS38" s="1434"/>
      <c r="EAT38" s="1434"/>
      <c r="EAU38" s="1434"/>
      <c r="EAV38" s="1434"/>
      <c r="EAW38" s="1434"/>
      <c r="EAX38" s="1434"/>
      <c r="EAY38" s="1434"/>
      <c r="EAZ38" s="1434"/>
      <c r="EBA38" s="1434"/>
      <c r="EBB38" s="1434"/>
      <c r="EBC38" s="1434"/>
      <c r="EBD38" s="1434"/>
      <c r="EBE38" s="1434"/>
      <c r="EBF38" s="1434"/>
      <c r="EBG38" s="1434"/>
      <c r="EBH38" s="1434"/>
      <c r="EBI38" s="1434"/>
      <c r="EBJ38" s="1434"/>
      <c r="EBK38" s="1434"/>
      <c r="EBL38" s="1434"/>
      <c r="EBM38" s="1434"/>
      <c r="EBN38" s="1434"/>
      <c r="EBO38" s="1434"/>
      <c r="EBP38" s="1434"/>
      <c r="EBQ38" s="1434"/>
      <c r="EBR38" s="1434"/>
      <c r="EBS38" s="1434"/>
      <c r="EBT38" s="1434"/>
      <c r="EBU38" s="1434"/>
      <c r="EBV38" s="1434"/>
      <c r="EBW38" s="1434"/>
      <c r="EBX38" s="1434"/>
      <c r="EBY38" s="1434"/>
      <c r="EBZ38" s="1434"/>
      <c r="ECA38" s="1434"/>
      <c r="ECB38" s="1434"/>
      <c r="ECC38" s="1434"/>
      <c r="ECD38" s="1434"/>
      <c r="ECE38" s="1434"/>
      <c r="ECF38" s="1434"/>
      <c r="ECG38" s="1434"/>
      <c r="ECH38" s="1434"/>
      <c r="ECI38" s="1434"/>
      <c r="ECJ38" s="1434"/>
      <c r="ECK38" s="1434"/>
      <c r="ECL38" s="1434"/>
      <c r="ECM38" s="1434"/>
      <c r="ECN38" s="1434"/>
      <c r="ECO38" s="1434"/>
      <c r="ECP38" s="1434"/>
      <c r="ECQ38" s="1434"/>
      <c r="ECR38" s="1434"/>
      <c r="ECS38" s="1434"/>
      <c r="ECT38" s="1434"/>
      <c r="ECU38" s="1434"/>
      <c r="ECV38" s="1434"/>
      <c r="ECW38" s="1434"/>
      <c r="ECX38" s="1434"/>
      <c r="ECY38" s="1434"/>
      <c r="ECZ38" s="1434"/>
      <c r="EDA38" s="1434"/>
      <c r="EDB38" s="1434"/>
      <c r="EDC38" s="1434"/>
      <c r="EDD38" s="1434"/>
      <c r="EDE38" s="1434"/>
      <c r="EDF38" s="1434"/>
      <c r="EDG38" s="1434"/>
      <c r="EDH38" s="1434"/>
      <c r="EDI38" s="1434"/>
      <c r="EDJ38" s="1434"/>
      <c r="EDK38" s="1434"/>
      <c r="EDL38" s="1434"/>
      <c r="EDM38" s="1434"/>
      <c r="EDN38" s="1434"/>
      <c r="EDO38" s="1434"/>
      <c r="EDP38" s="1434"/>
      <c r="EDQ38" s="1434"/>
      <c r="EDR38" s="1434"/>
      <c r="EDS38" s="1434"/>
      <c r="EDT38" s="1434"/>
      <c r="EDU38" s="1434"/>
      <c r="EDV38" s="1434"/>
      <c r="EDW38" s="1434"/>
      <c r="EDX38" s="1434"/>
      <c r="EDY38" s="1434"/>
      <c r="EDZ38" s="1434"/>
      <c r="EEA38" s="1434"/>
      <c r="EEB38" s="1434"/>
      <c r="EEC38" s="1434"/>
      <c r="EED38" s="1434"/>
      <c r="EEE38" s="1434"/>
      <c r="EEF38" s="1434"/>
      <c r="EEG38" s="1434"/>
      <c r="EEH38" s="1434"/>
      <c r="EEI38" s="1434"/>
      <c r="EEJ38" s="1434"/>
      <c r="EEK38" s="1434"/>
      <c r="EEL38" s="1434"/>
      <c r="EEM38" s="1434"/>
      <c r="EEN38" s="1434"/>
      <c r="EEO38" s="1434"/>
      <c r="EEP38" s="1434"/>
      <c r="EEQ38" s="1434"/>
      <c r="EER38" s="1434"/>
      <c r="EES38" s="1434"/>
      <c r="EET38" s="1434"/>
      <c r="EEU38" s="1434"/>
      <c r="EEV38" s="1434"/>
      <c r="EEW38" s="1434"/>
      <c r="EEX38" s="1434"/>
      <c r="EEY38" s="1434"/>
      <c r="EEZ38" s="1434"/>
      <c r="EFA38" s="1434"/>
      <c r="EFB38" s="1434"/>
      <c r="EFC38" s="1434"/>
      <c r="EFD38" s="1434"/>
      <c r="EFE38" s="1434"/>
      <c r="EFF38" s="1434"/>
      <c r="EFG38" s="1434"/>
      <c r="EFH38" s="1434"/>
      <c r="EFI38" s="1434"/>
      <c r="EFJ38" s="1434"/>
      <c r="EFK38" s="1434"/>
      <c r="EFL38" s="1434"/>
      <c r="EFM38" s="1434"/>
      <c r="EFN38" s="1434"/>
      <c r="EFO38" s="1434"/>
      <c r="EFP38" s="1434"/>
      <c r="EFQ38" s="1434"/>
      <c r="EFR38" s="1434"/>
      <c r="EFS38" s="1434"/>
      <c r="EFT38" s="1434"/>
      <c r="EFU38" s="1434"/>
      <c r="EFV38" s="1434"/>
      <c r="EFW38" s="1434"/>
      <c r="EFX38" s="1434"/>
      <c r="EFY38" s="1434"/>
      <c r="EFZ38" s="1434"/>
      <c r="EGA38" s="1434"/>
      <c r="EGB38" s="1434"/>
      <c r="EGC38" s="1434"/>
      <c r="EGD38" s="1434"/>
      <c r="EGE38" s="1434"/>
      <c r="EGF38" s="1434"/>
      <c r="EGG38" s="1434"/>
      <c r="EGH38" s="1434"/>
      <c r="EGI38" s="1434"/>
      <c r="EGJ38" s="1434"/>
      <c r="EGK38" s="1434"/>
      <c r="EGL38" s="1434"/>
      <c r="EGM38" s="1434"/>
      <c r="EGN38" s="1434"/>
      <c r="EGO38" s="1434"/>
      <c r="EGP38" s="1434"/>
      <c r="EGQ38" s="1434"/>
      <c r="EGR38" s="1434"/>
      <c r="EGS38" s="1434"/>
      <c r="EGT38" s="1434"/>
      <c r="EGU38" s="1434"/>
      <c r="EGV38" s="1434"/>
      <c r="EGW38" s="1434"/>
      <c r="EGX38" s="1434"/>
      <c r="EGY38" s="1434"/>
      <c r="EGZ38" s="1434"/>
      <c r="EHA38" s="1434"/>
      <c r="EHB38" s="1434"/>
      <c r="EHC38" s="1434"/>
      <c r="EHD38" s="1434"/>
      <c r="EHE38" s="1434"/>
      <c r="EHF38" s="1434"/>
      <c r="EHG38" s="1434"/>
      <c r="EHH38" s="1434"/>
      <c r="EHI38" s="1434"/>
      <c r="EHJ38" s="1434"/>
      <c r="EHK38" s="1434"/>
      <c r="EHL38" s="1434"/>
      <c r="EHM38" s="1434"/>
      <c r="EHN38" s="1434"/>
      <c r="EHO38" s="1434"/>
      <c r="EHP38" s="1434"/>
      <c r="EHQ38" s="1434"/>
      <c r="EHR38" s="1434"/>
      <c r="EHS38" s="1434"/>
      <c r="EHT38" s="1434"/>
      <c r="EHU38" s="1434"/>
      <c r="EHV38" s="1434"/>
      <c r="EHW38" s="1434"/>
      <c r="EHX38" s="1434"/>
      <c r="EHY38" s="1434"/>
      <c r="EHZ38" s="1434"/>
      <c r="EIA38" s="1434"/>
      <c r="EIB38" s="1434"/>
      <c r="EIC38" s="1434"/>
      <c r="EID38" s="1434"/>
      <c r="EIE38" s="1434"/>
      <c r="EIF38" s="1434"/>
      <c r="EIG38" s="1434"/>
      <c r="EIH38" s="1434"/>
      <c r="EII38" s="1434"/>
      <c r="EIJ38" s="1434"/>
      <c r="EIK38" s="1434"/>
      <c r="EIL38" s="1434"/>
      <c r="EIM38" s="1434"/>
      <c r="EIN38" s="1434"/>
      <c r="EIO38" s="1434"/>
      <c r="EIP38" s="1434"/>
      <c r="EIQ38" s="1434"/>
      <c r="EIR38" s="1434"/>
      <c r="EIS38" s="1434"/>
      <c r="EIT38" s="1434"/>
      <c r="EIU38" s="1434"/>
      <c r="EIV38" s="1434"/>
      <c r="EIW38" s="1434"/>
      <c r="EIX38" s="1434"/>
      <c r="EIY38" s="1434"/>
      <c r="EIZ38" s="1434"/>
      <c r="EJA38" s="1434"/>
      <c r="EJB38" s="1434"/>
      <c r="EJC38" s="1434"/>
      <c r="EJD38" s="1434"/>
      <c r="EJE38" s="1434"/>
      <c r="EJF38" s="1434"/>
      <c r="EJG38" s="1434"/>
      <c r="EJH38" s="1434"/>
      <c r="EJI38" s="1434"/>
      <c r="EJJ38" s="1434"/>
      <c r="EJK38" s="1434"/>
      <c r="EJL38" s="1434"/>
      <c r="EJM38" s="1434"/>
      <c r="EJN38" s="1434"/>
      <c r="EJO38" s="1434"/>
      <c r="EJP38" s="1434"/>
      <c r="EJQ38" s="1434"/>
      <c r="EJR38" s="1434"/>
      <c r="EJS38" s="1434"/>
      <c r="EJT38" s="1434"/>
      <c r="EJU38" s="1434"/>
      <c r="EJV38" s="1434"/>
      <c r="EJW38" s="1434"/>
      <c r="EJX38" s="1434"/>
      <c r="EJY38" s="1434"/>
      <c r="EJZ38" s="1434"/>
      <c r="EKA38" s="1434"/>
      <c r="EKB38" s="1434"/>
      <c r="EKC38" s="1434"/>
      <c r="EKD38" s="1434"/>
      <c r="EKE38" s="1434"/>
      <c r="EKF38" s="1434"/>
      <c r="EKG38" s="1434"/>
      <c r="EKH38" s="1434"/>
      <c r="EKI38" s="1434"/>
      <c r="EKJ38" s="1434"/>
      <c r="EKK38" s="1434"/>
      <c r="EKL38" s="1434"/>
      <c r="EKM38" s="1434"/>
      <c r="EKN38" s="1434"/>
      <c r="EKO38" s="1434"/>
      <c r="EKP38" s="1434"/>
      <c r="EKQ38" s="1434"/>
      <c r="EKR38" s="1434"/>
      <c r="EKS38" s="1434"/>
      <c r="EKT38" s="1434"/>
      <c r="EKU38" s="1434"/>
      <c r="EKV38" s="1434"/>
      <c r="EKW38" s="1434"/>
      <c r="EKX38" s="1434"/>
      <c r="EKY38" s="1434"/>
      <c r="EKZ38" s="1434"/>
      <c r="ELA38" s="1434"/>
      <c r="ELB38" s="1434"/>
      <c r="ELC38" s="1434"/>
      <c r="ELD38" s="1434"/>
      <c r="ELE38" s="1434"/>
      <c r="ELF38" s="1434"/>
      <c r="ELG38" s="1434"/>
      <c r="ELH38" s="1434"/>
      <c r="ELI38" s="1434"/>
      <c r="ELJ38" s="1434"/>
      <c r="ELK38" s="1434"/>
      <c r="ELL38" s="1434"/>
      <c r="ELM38" s="1434"/>
      <c r="ELN38" s="1434"/>
      <c r="ELO38" s="1434"/>
      <c r="ELP38" s="1434"/>
      <c r="ELQ38" s="1434"/>
      <c r="ELR38" s="1434"/>
      <c r="ELS38" s="1434"/>
      <c r="ELT38" s="1434"/>
      <c r="ELU38" s="1434"/>
      <c r="ELV38" s="1434"/>
      <c r="ELW38" s="1434"/>
      <c r="ELX38" s="1434"/>
      <c r="ELY38" s="1434"/>
      <c r="ELZ38" s="1434"/>
      <c r="EMA38" s="1434"/>
      <c r="EMB38" s="1434"/>
      <c r="EMC38" s="1434"/>
      <c r="EMD38" s="1434"/>
      <c r="EME38" s="1434"/>
      <c r="EMF38" s="1434"/>
      <c r="EMG38" s="1434"/>
      <c r="EMH38" s="1434"/>
      <c r="EMI38" s="1434"/>
      <c r="EMJ38" s="1434"/>
      <c r="EMK38" s="1434"/>
      <c r="EML38" s="1434"/>
      <c r="EMM38" s="1434"/>
      <c r="EMN38" s="1434"/>
      <c r="EMO38" s="1434"/>
      <c r="EMP38" s="1434"/>
      <c r="EMQ38" s="1434"/>
      <c r="EMR38" s="1434"/>
      <c r="EMS38" s="1434"/>
      <c r="EMT38" s="1434"/>
      <c r="EMU38" s="1434"/>
      <c r="EMV38" s="1434"/>
      <c r="EMW38" s="1434"/>
      <c r="EMX38" s="1434"/>
      <c r="EMY38" s="1434"/>
      <c r="EMZ38" s="1434"/>
      <c r="ENA38" s="1434"/>
      <c r="ENB38" s="1434"/>
      <c r="ENC38" s="1434"/>
      <c r="END38" s="1434"/>
      <c r="ENE38" s="1434"/>
      <c r="ENF38" s="1434"/>
      <c r="ENG38" s="1434"/>
      <c r="ENH38" s="1434"/>
      <c r="ENI38" s="1434"/>
      <c r="ENJ38" s="1434"/>
      <c r="ENK38" s="1434"/>
      <c r="ENL38" s="1434"/>
      <c r="ENM38" s="1434"/>
      <c r="ENN38" s="1434"/>
      <c r="ENO38" s="1434"/>
      <c r="ENP38" s="1434"/>
      <c r="ENQ38" s="1434"/>
      <c r="ENR38" s="1434"/>
      <c r="ENS38" s="1434"/>
      <c r="ENT38" s="1434"/>
      <c r="ENU38" s="1434"/>
      <c r="ENV38" s="1434"/>
      <c r="ENW38" s="1434"/>
      <c r="ENX38" s="1434"/>
      <c r="ENY38" s="1434"/>
      <c r="ENZ38" s="1434"/>
      <c r="EOA38" s="1434"/>
      <c r="EOB38" s="1434"/>
      <c r="EOC38" s="1434"/>
      <c r="EOD38" s="1434"/>
      <c r="EOE38" s="1434"/>
      <c r="EOF38" s="1434"/>
      <c r="EOG38" s="1434"/>
      <c r="EOH38" s="1434"/>
      <c r="EOI38" s="1434"/>
      <c r="EOJ38" s="1434"/>
      <c r="EOK38" s="1434"/>
      <c r="EOL38" s="1434"/>
      <c r="EOM38" s="1434"/>
      <c r="EON38" s="1434"/>
      <c r="EOO38" s="1434"/>
      <c r="EOP38" s="1434"/>
      <c r="EOQ38" s="1434"/>
      <c r="EOR38" s="1434"/>
      <c r="EOS38" s="1434"/>
      <c r="EOT38" s="1434"/>
      <c r="EOU38" s="1434"/>
      <c r="EOV38" s="1434"/>
      <c r="EOW38" s="1434"/>
      <c r="EOX38" s="1434"/>
      <c r="EOY38" s="1434"/>
      <c r="EOZ38" s="1434"/>
      <c r="EPA38" s="1434"/>
      <c r="EPB38" s="1434"/>
      <c r="EPC38" s="1434"/>
      <c r="EPD38" s="1434"/>
      <c r="EPE38" s="1434"/>
      <c r="EPF38" s="1434"/>
      <c r="EPG38" s="1434"/>
      <c r="EPH38" s="1434"/>
      <c r="EPI38" s="1434"/>
      <c r="EPJ38" s="1434"/>
      <c r="EPK38" s="1434"/>
      <c r="EPL38" s="1434"/>
      <c r="EPM38" s="1434"/>
      <c r="EPN38" s="1434"/>
      <c r="EPO38" s="1434"/>
      <c r="EPP38" s="1434"/>
      <c r="EPQ38" s="1434"/>
      <c r="EPR38" s="1434"/>
      <c r="EPS38" s="1434"/>
      <c r="EPT38" s="1434"/>
      <c r="EPU38" s="1434"/>
      <c r="EPV38" s="1434"/>
      <c r="EPW38" s="1434"/>
      <c r="EPX38" s="1434"/>
      <c r="EPY38" s="1434"/>
      <c r="EPZ38" s="1434"/>
      <c r="EQA38" s="1434"/>
      <c r="EQB38" s="1434"/>
      <c r="EQC38" s="1434"/>
      <c r="EQD38" s="1434"/>
      <c r="EQE38" s="1434"/>
      <c r="EQF38" s="1434"/>
      <c r="EQG38" s="1434"/>
      <c r="EQH38" s="1434"/>
      <c r="EQI38" s="1434"/>
      <c r="EQJ38" s="1434"/>
      <c r="EQK38" s="1434"/>
      <c r="EQL38" s="1434"/>
      <c r="EQM38" s="1434"/>
      <c r="EQN38" s="1434"/>
      <c r="EQO38" s="1434"/>
      <c r="EQP38" s="1434"/>
      <c r="EQQ38" s="1434"/>
      <c r="EQR38" s="1434"/>
      <c r="EQS38" s="1434"/>
      <c r="EQT38" s="1434"/>
      <c r="EQU38" s="1434"/>
      <c r="EQV38" s="1434"/>
      <c r="EQW38" s="1434"/>
      <c r="EQX38" s="1434"/>
      <c r="EQY38" s="1434"/>
      <c r="EQZ38" s="1434"/>
      <c r="ERA38" s="1434"/>
      <c r="ERB38" s="1434"/>
      <c r="ERC38" s="1434"/>
      <c r="ERD38" s="1434"/>
      <c r="ERE38" s="1434"/>
      <c r="ERF38" s="1434"/>
      <c r="ERG38" s="1434"/>
      <c r="ERH38" s="1434"/>
      <c r="ERI38" s="1434"/>
      <c r="ERJ38" s="1434"/>
      <c r="ERK38" s="1434"/>
      <c r="ERL38" s="1434"/>
      <c r="ERM38" s="1434"/>
      <c r="ERN38" s="1434"/>
      <c r="ERO38" s="1434"/>
      <c r="ERP38" s="1434"/>
      <c r="ERQ38" s="1434"/>
      <c r="ERR38" s="1434"/>
      <c r="ERS38" s="1434"/>
      <c r="ERT38" s="1434"/>
      <c r="ERU38" s="1434"/>
      <c r="ERV38" s="1434"/>
      <c r="ERW38" s="1434"/>
      <c r="ERX38" s="1434"/>
      <c r="ERY38" s="1434"/>
      <c r="ERZ38" s="1434"/>
      <c r="ESA38" s="1434"/>
      <c r="ESB38" s="1434"/>
      <c r="ESC38" s="1434"/>
      <c r="ESD38" s="1434"/>
      <c r="ESE38" s="1434"/>
      <c r="ESF38" s="1434"/>
      <c r="ESG38" s="1434"/>
      <c r="ESH38" s="1434"/>
      <c r="ESI38" s="1434"/>
      <c r="ESJ38" s="1434"/>
      <c r="ESK38" s="1434"/>
      <c r="ESL38" s="1434"/>
      <c r="ESM38" s="1434"/>
      <c r="ESN38" s="1434"/>
      <c r="ESO38" s="1434"/>
      <c r="ESP38" s="1434"/>
      <c r="ESQ38" s="1434"/>
      <c r="ESR38" s="1434"/>
      <c r="ESS38" s="1434"/>
      <c r="EST38" s="1434"/>
      <c r="ESU38" s="1434"/>
      <c r="ESV38" s="1434"/>
      <c r="ESW38" s="1434"/>
      <c r="ESX38" s="1434"/>
      <c r="ESY38" s="1434"/>
      <c r="ESZ38" s="1434"/>
      <c r="ETA38" s="1434"/>
      <c r="ETB38" s="1434"/>
      <c r="ETC38" s="1434"/>
      <c r="ETD38" s="1434"/>
      <c r="ETE38" s="1434"/>
      <c r="ETF38" s="1434"/>
      <c r="ETG38" s="1434"/>
      <c r="ETH38" s="1434"/>
      <c r="ETI38" s="1434"/>
      <c r="ETJ38" s="1434"/>
      <c r="ETK38" s="1434"/>
      <c r="ETL38" s="1434"/>
      <c r="ETM38" s="1434"/>
      <c r="ETN38" s="1434"/>
      <c r="ETO38" s="1434"/>
      <c r="ETP38" s="1434"/>
      <c r="ETQ38" s="1434"/>
      <c r="ETR38" s="1434"/>
      <c r="ETS38" s="1434"/>
      <c r="ETT38" s="1434"/>
      <c r="ETU38" s="1434"/>
      <c r="ETV38" s="1434"/>
      <c r="ETW38" s="1434"/>
      <c r="ETX38" s="1434"/>
      <c r="ETY38" s="1434"/>
      <c r="ETZ38" s="1434"/>
      <c r="EUA38" s="1434"/>
      <c r="EUB38" s="1434"/>
      <c r="EUC38" s="1434"/>
      <c r="EUD38" s="1434"/>
      <c r="EUE38" s="1434"/>
      <c r="EUF38" s="1434"/>
      <c r="EUG38" s="1434"/>
      <c r="EUH38" s="1434"/>
      <c r="EUI38" s="1434"/>
      <c r="EUJ38" s="1434"/>
      <c r="EUK38" s="1434"/>
      <c r="EUL38" s="1434"/>
      <c r="EUM38" s="1434"/>
      <c r="EUN38" s="1434"/>
      <c r="EUO38" s="1434"/>
      <c r="EUP38" s="1434"/>
      <c r="EUQ38" s="1434"/>
      <c r="EUR38" s="1434"/>
      <c r="EUS38" s="1434"/>
      <c r="EUT38" s="1434"/>
      <c r="EUU38" s="1434"/>
      <c r="EUV38" s="1434"/>
      <c r="EUW38" s="1434"/>
      <c r="EUX38" s="1434"/>
      <c r="EUY38" s="1434"/>
      <c r="EUZ38" s="1434"/>
      <c r="EVA38" s="1434"/>
      <c r="EVB38" s="1434"/>
      <c r="EVC38" s="1434"/>
      <c r="EVD38" s="1434"/>
      <c r="EVE38" s="1434"/>
      <c r="EVF38" s="1434"/>
      <c r="EVG38" s="1434"/>
      <c r="EVH38" s="1434"/>
      <c r="EVI38" s="1434"/>
      <c r="EVJ38" s="1434"/>
      <c r="EVK38" s="1434"/>
      <c r="EVL38" s="1434"/>
      <c r="EVM38" s="1434"/>
      <c r="EVN38" s="1434"/>
      <c r="EVO38" s="1434"/>
      <c r="EVP38" s="1434"/>
      <c r="EVQ38" s="1434"/>
      <c r="EVR38" s="1434"/>
      <c r="EVS38" s="1434"/>
      <c r="EVT38" s="1434"/>
      <c r="EVU38" s="1434"/>
      <c r="EVV38" s="1434"/>
      <c r="EVW38" s="1434"/>
      <c r="EVX38" s="1434"/>
      <c r="EVY38" s="1434"/>
      <c r="EVZ38" s="1434"/>
      <c r="EWA38" s="1434"/>
      <c r="EWB38" s="1434"/>
      <c r="EWC38" s="1434"/>
      <c r="EWD38" s="1434"/>
      <c r="EWE38" s="1434"/>
      <c r="EWF38" s="1434"/>
      <c r="EWG38" s="1434"/>
      <c r="EWH38" s="1434"/>
      <c r="EWI38" s="1434"/>
      <c r="EWJ38" s="1434"/>
      <c r="EWK38" s="1434"/>
      <c r="EWL38" s="1434"/>
      <c r="EWM38" s="1434"/>
      <c r="EWN38" s="1434"/>
      <c r="EWO38" s="1434"/>
      <c r="EWP38" s="1434"/>
      <c r="EWQ38" s="1434"/>
      <c r="EWR38" s="1434"/>
      <c r="EWS38" s="1434"/>
      <c r="EWT38" s="1434"/>
      <c r="EWU38" s="1434"/>
      <c r="EWV38" s="1434"/>
      <c r="EWW38" s="1434"/>
      <c r="EWX38" s="1434"/>
      <c r="EWY38" s="1434"/>
      <c r="EWZ38" s="1434"/>
      <c r="EXA38" s="1434"/>
      <c r="EXB38" s="1434"/>
      <c r="EXC38" s="1434"/>
      <c r="EXD38" s="1434"/>
      <c r="EXE38" s="1434"/>
      <c r="EXF38" s="1434"/>
      <c r="EXG38" s="1434"/>
      <c r="EXH38" s="1434"/>
      <c r="EXI38" s="1434"/>
      <c r="EXJ38" s="1434"/>
      <c r="EXK38" s="1434"/>
      <c r="EXL38" s="1434"/>
      <c r="EXM38" s="1434"/>
      <c r="EXN38" s="1434"/>
      <c r="EXO38" s="1434"/>
      <c r="EXP38" s="1434"/>
      <c r="EXQ38" s="1434"/>
      <c r="EXR38" s="1434"/>
      <c r="EXS38" s="1434"/>
      <c r="EXT38" s="1434"/>
      <c r="EXU38" s="1434"/>
      <c r="EXV38" s="1434"/>
      <c r="EXW38" s="1434"/>
      <c r="EXX38" s="1434"/>
      <c r="EXY38" s="1434"/>
      <c r="EXZ38" s="1434"/>
      <c r="EYA38" s="1434"/>
      <c r="EYB38" s="1434"/>
      <c r="EYC38" s="1434"/>
      <c r="EYD38" s="1434"/>
      <c r="EYE38" s="1434"/>
      <c r="EYF38" s="1434"/>
      <c r="EYG38" s="1434"/>
      <c r="EYH38" s="1434"/>
      <c r="EYI38" s="1434"/>
      <c r="EYJ38" s="1434"/>
      <c r="EYK38" s="1434"/>
      <c r="EYL38" s="1434"/>
      <c r="EYM38" s="1434"/>
      <c r="EYN38" s="1434"/>
      <c r="EYO38" s="1434"/>
      <c r="EYP38" s="1434"/>
      <c r="EYQ38" s="1434"/>
      <c r="EYR38" s="1434"/>
      <c r="EYS38" s="1434"/>
      <c r="EYT38" s="1434"/>
      <c r="EYU38" s="1434"/>
      <c r="EYV38" s="1434"/>
      <c r="EYW38" s="1434"/>
      <c r="EYX38" s="1434"/>
      <c r="EYY38" s="1434"/>
      <c r="EYZ38" s="1434"/>
      <c r="EZA38" s="1434"/>
      <c r="EZB38" s="1434"/>
      <c r="EZC38" s="1434"/>
      <c r="EZD38" s="1434"/>
      <c r="EZE38" s="1434"/>
      <c r="EZF38" s="1434"/>
      <c r="EZG38" s="1434"/>
      <c r="EZH38" s="1434"/>
      <c r="EZI38" s="1434"/>
      <c r="EZJ38" s="1434"/>
      <c r="EZK38" s="1434"/>
      <c r="EZL38" s="1434"/>
      <c r="EZM38" s="1434"/>
      <c r="EZN38" s="1434"/>
      <c r="EZO38" s="1434"/>
      <c r="EZP38" s="1434"/>
      <c r="EZQ38" s="1434"/>
      <c r="EZR38" s="1434"/>
      <c r="EZS38" s="1434"/>
      <c r="EZT38" s="1434"/>
      <c r="EZU38" s="1434"/>
      <c r="EZV38" s="1434"/>
      <c r="EZW38" s="1434"/>
      <c r="EZX38" s="1434"/>
      <c r="EZY38" s="1434"/>
      <c r="EZZ38" s="1434"/>
      <c r="FAA38" s="1434"/>
      <c r="FAB38" s="1434"/>
      <c r="FAC38" s="1434"/>
      <c r="FAD38" s="1434"/>
      <c r="FAE38" s="1434"/>
      <c r="FAF38" s="1434"/>
      <c r="FAG38" s="1434"/>
      <c r="FAH38" s="1434"/>
      <c r="FAI38" s="1434"/>
      <c r="FAJ38" s="1434"/>
      <c r="FAK38" s="1434"/>
      <c r="FAL38" s="1434"/>
      <c r="FAM38" s="1434"/>
      <c r="FAN38" s="1434"/>
      <c r="FAO38" s="1434"/>
      <c r="FAP38" s="1434"/>
      <c r="FAQ38" s="1434"/>
      <c r="FAR38" s="1434"/>
      <c r="FAS38" s="1434"/>
      <c r="FAT38" s="1434"/>
      <c r="FAU38" s="1434"/>
      <c r="FAV38" s="1434"/>
      <c r="FAW38" s="1434"/>
      <c r="FAX38" s="1434"/>
      <c r="FAY38" s="1434"/>
      <c r="FAZ38" s="1434"/>
      <c r="FBA38" s="1434"/>
      <c r="FBB38" s="1434"/>
      <c r="FBC38" s="1434"/>
      <c r="FBD38" s="1434"/>
      <c r="FBE38" s="1434"/>
      <c r="FBF38" s="1434"/>
      <c r="FBG38" s="1434"/>
      <c r="FBH38" s="1434"/>
      <c r="FBI38" s="1434"/>
      <c r="FBJ38" s="1434"/>
      <c r="FBK38" s="1434"/>
      <c r="FBL38" s="1434"/>
      <c r="FBM38" s="1434"/>
      <c r="FBN38" s="1434"/>
      <c r="FBO38" s="1434"/>
      <c r="FBP38" s="1434"/>
      <c r="FBQ38" s="1434"/>
      <c r="FBR38" s="1434"/>
      <c r="FBS38" s="1434"/>
      <c r="FBT38" s="1434"/>
      <c r="FBU38" s="1434"/>
      <c r="FBV38" s="1434"/>
      <c r="FBW38" s="1434"/>
      <c r="FBX38" s="1434"/>
      <c r="FBY38" s="1434"/>
      <c r="FBZ38" s="1434"/>
      <c r="FCA38" s="1434"/>
      <c r="FCB38" s="1434"/>
      <c r="FCC38" s="1434"/>
      <c r="FCD38" s="1434"/>
      <c r="FCE38" s="1434"/>
      <c r="FCF38" s="1434"/>
      <c r="FCG38" s="1434"/>
      <c r="FCH38" s="1434"/>
      <c r="FCI38" s="1434"/>
      <c r="FCJ38" s="1434"/>
      <c r="FCK38" s="1434"/>
      <c r="FCL38" s="1434"/>
      <c r="FCM38" s="1434"/>
      <c r="FCN38" s="1434"/>
      <c r="FCO38" s="1434"/>
      <c r="FCP38" s="1434"/>
      <c r="FCQ38" s="1434"/>
      <c r="FCR38" s="1434"/>
      <c r="FCS38" s="1434"/>
      <c r="FCT38" s="1434"/>
      <c r="FCU38" s="1434"/>
      <c r="FCV38" s="1434"/>
      <c r="FCW38" s="1434"/>
      <c r="FCX38" s="1434"/>
      <c r="FCY38" s="1434"/>
      <c r="FCZ38" s="1434"/>
      <c r="FDA38" s="1434"/>
      <c r="FDB38" s="1434"/>
      <c r="FDC38" s="1434"/>
      <c r="FDD38" s="1434"/>
      <c r="FDE38" s="1434"/>
      <c r="FDF38" s="1434"/>
      <c r="FDG38" s="1434"/>
      <c r="FDH38" s="1434"/>
      <c r="FDI38" s="1434"/>
      <c r="FDJ38" s="1434"/>
      <c r="FDK38" s="1434"/>
      <c r="FDL38" s="1434"/>
      <c r="FDM38" s="1434"/>
      <c r="FDN38" s="1434"/>
      <c r="FDO38" s="1434"/>
      <c r="FDP38" s="1434"/>
      <c r="FDQ38" s="1434"/>
      <c r="FDR38" s="1434"/>
      <c r="FDS38" s="1434"/>
      <c r="FDT38" s="1434"/>
      <c r="FDU38" s="1434"/>
      <c r="FDV38" s="1434"/>
      <c r="FDW38" s="1434"/>
      <c r="FDX38" s="1434"/>
      <c r="FDY38" s="1434"/>
      <c r="FDZ38" s="1434"/>
      <c r="FEA38" s="1434"/>
      <c r="FEB38" s="1434"/>
      <c r="FEC38" s="1434"/>
      <c r="FED38" s="1434"/>
      <c r="FEE38" s="1434"/>
      <c r="FEF38" s="1434"/>
      <c r="FEG38" s="1434"/>
      <c r="FEH38" s="1434"/>
      <c r="FEI38" s="1434"/>
      <c r="FEJ38" s="1434"/>
      <c r="FEK38" s="1434"/>
      <c r="FEL38" s="1434"/>
      <c r="FEM38" s="1434"/>
      <c r="FEN38" s="1434"/>
      <c r="FEO38" s="1434"/>
      <c r="FEP38" s="1434"/>
      <c r="FEQ38" s="1434"/>
      <c r="FER38" s="1434"/>
      <c r="FES38" s="1434"/>
      <c r="FET38" s="1434"/>
      <c r="FEU38" s="1434"/>
      <c r="FEV38" s="1434"/>
      <c r="FEW38" s="1434"/>
      <c r="FEX38" s="1434"/>
      <c r="FEY38" s="1434"/>
      <c r="FEZ38" s="1434"/>
      <c r="FFA38" s="1434"/>
      <c r="FFB38" s="1434"/>
      <c r="FFC38" s="1434"/>
      <c r="FFD38" s="1434"/>
      <c r="FFE38" s="1434"/>
      <c r="FFF38" s="1434"/>
      <c r="FFG38" s="1434"/>
      <c r="FFH38" s="1434"/>
      <c r="FFI38" s="1434"/>
      <c r="FFJ38" s="1434"/>
      <c r="FFK38" s="1434"/>
      <c r="FFL38" s="1434"/>
      <c r="FFM38" s="1434"/>
      <c r="FFN38" s="1434"/>
      <c r="FFO38" s="1434"/>
      <c r="FFP38" s="1434"/>
      <c r="FFQ38" s="1434"/>
      <c r="FFR38" s="1434"/>
      <c r="FFS38" s="1434"/>
      <c r="FFT38" s="1434"/>
      <c r="FFU38" s="1434"/>
      <c r="FFV38" s="1434"/>
      <c r="FFW38" s="1434"/>
      <c r="FFX38" s="1434"/>
      <c r="FFY38" s="1434"/>
      <c r="FFZ38" s="1434"/>
      <c r="FGA38" s="1434"/>
      <c r="FGB38" s="1434"/>
      <c r="FGC38" s="1434"/>
      <c r="FGD38" s="1434"/>
      <c r="FGE38" s="1434"/>
      <c r="FGF38" s="1434"/>
      <c r="FGG38" s="1434"/>
      <c r="FGH38" s="1434"/>
      <c r="FGI38" s="1434"/>
      <c r="FGJ38" s="1434"/>
      <c r="FGK38" s="1434"/>
      <c r="FGL38" s="1434"/>
      <c r="FGM38" s="1434"/>
      <c r="FGN38" s="1434"/>
      <c r="FGO38" s="1434"/>
      <c r="FGP38" s="1434"/>
      <c r="FGQ38" s="1434"/>
      <c r="FGR38" s="1434"/>
      <c r="FGS38" s="1434"/>
      <c r="FGT38" s="1434"/>
      <c r="FGU38" s="1434"/>
      <c r="FGV38" s="1434"/>
      <c r="FGW38" s="1434"/>
      <c r="FGX38" s="1434"/>
      <c r="FGY38" s="1434"/>
      <c r="FGZ38" s="1434"/>
      <c r="FHA38" s="1434"/>
      <c r="FHB38" s="1434"/>
      <c r="FHC38" s="1434"/>
      <c r="FHD38" s="1434"/>
      <c r="FHE38" s="1434"/>
      <c r="FHF38" s="1434"/>
      <c r="FHG38" s="1434"/>
      <c r="FHH38" s="1434"/>
      <c r="FHI38" s="1434"/>
      <c r="FHJ38" s="1434"/>
      <c r="FHK38" s="1434"/>
      <c r="FHL38" s="1434"/>
      <c r="FHM38" s="1434"/>
      <c r="FHN38" s="1434"/>
      <c r="FHO38" s="1434"/>
      <c r="FHP38" s="1434"/>
      <c r="FHQ38" s="1434"/>
      <c r="FHR38" s="1434"/>
      <c r="FHS38" s="1434"/>
      <c r="FHT38" s="1434"/>
      <c r="FHU38" s="1434"/>
      <c r="FHV38" s="1434"/>
      <c r="FHW38" s="1434"/>
      <c r="FHX38" s="1434"/>
      <c r="FHY38" s="1434"/>
      <c r="FHZ38" s="1434"/>
      <c r="FIA38" s="1434"/>
      <c r="FIB38" s="1434"/>
      <c r="FIC38" s="1434"/>
      <c r="FID38" s="1434"/>
      <c r="FIE38" s="1434"/>
      <c r="FIF38" s="1434"/>
      <c r="FIG38" s="1434"/>
      <c r="FIH38" s="1434"/>
      <c r="FII38" s="1434"/>
      <c r="FIJ38" s="1434"/>
      <c r="FIK38" s="1434"/>
      <c r="FIL38" s="1434"/>
      <c r="FIM38" s="1434"/>
      <c r="FIN38" s="1434"/>
      <c r="FIO38" s="1434"/>
      <c r="FIP38" s="1434"/>
      <c r="FIQ38" s="1434"/>
      <c r="FIR38" s="1434"/>
      <c r="FIS38" s="1434"/>
      <c r="FIT38" s="1434"/>
      <c r="FIU38" s="1434"/>
      <c r="FIV38" s="1434"/>
      <c r="FIW38" s="1434"/>
      <c r="FIX38" s="1434"/>
      <c r="FIY38" s="1434"/>
      <c r="FIZ38" s="1434"/>
      <c r="FJA38" s="1434"/>
      <c r="FJB38" s="1434"/>
      <c r="FJC38" s="1434"/>
      <c r="FJD38" s="1434"/>
      <c r="FJE38" s="1434"/>
      <c r="FJF38" s="1434"/>
      <c r="FJG38" s="1434"/>
      <c r="FJH38" s="1434"/>
      <c r="FJI38" s="1434"/>
      <c r="FJJ38" s="1434"/>
      <c r="FJK38" s="1434"/>
      <c r="FJL38" s="1434"/>
      <c r="FJM38" s="1434"/>
      <c r="FJN38" s="1434"/>
      <c r="FJO38" s="1434"/>
      <c r="FJP38" s="1434"/>
      <c r="FJQ38" s="1434"/>
      <c r="FJR38" s="1434"/>
      <c r="FJS38" s="1434"/>
      <c r="FJT38" s="1434"/>
      <c r="FJU38" s="1434"/>
      <c r="FJV38" s="1434"/>
      <c r="FJW38" s="1434"/>
      <c r="FJX38" s="1434"/>
      <c r="FJY38" s="1434"/>
      <c r="FJZ38" s="1434"/>
      <c r="FKA38" s="1434"/>
      <c r="FKB38" s="1434"/>
      <c r="FKC38" s="1434"/>
      <c r="FKD38" s="1434"/>
      <c r="FKE38" s="1434"/>
      <c r="FKF38" s="1434"/>
      <c r="FKG38" s="1434"/>
      <c r="FKH38" s="1434"/>
      <c r="FKI38" s="1434"/>
      <c r="FKJ38" s="1434"/>
      <c r="FKK38" s="1434"/>
      <c r="FKL38" s="1434"/>
      <c r="FKM38" s="1434"/>
      <c r="FKN38" s="1434"/>
      <c r="FKO38" s="1434"/>
      <c r="FKP38" s="1434"/>
      <c r="FKQ38" s="1434"/>
      <c r="FKR38" s="1434"/>
      <c r="FKS38" s="1434"/>
      <c r="FKT38" s="1434"/>
      <c r="FKU38" s="1434"/>
      <c r="FKV38" s="1434"/>
      <c r="FKW38" s="1434"/>
      <c r="FKX38" s="1434"/>
      <c r="FKY38" s="1434"/>
      <c r="FKZ38" s="1434"/>
      <c r="FLA38" s="1434"/>
      <c r="FLB38" s="1434"/>
      <c r="FLC38" s="1434"/>
      <c r="FLD38" s="1434"/>
      <c r="FLE38" s="1434"/>
      <c r="FLF38" s="1434"/>
      <c r="FLG38" s="1434"/>
      <c r="FLH38" s="1434"/>
      <c r="FLI38" s="1434"/>
      <c r="FLJ38" s="1434"/>
      <c r="FLK38" s="1434"/>
      <c r="FLL38" s="1434"/>
      <c r="FLM38" s="1434"/>
      <c r="FLN38" s="1434"/>
      <c r="FLO38" s="1434"/>
      <c r="FLP38" s="1434"/>
      <c r="FLQ38" s="1434"/>
      <c r="FLR38" s="1434"/>
      <c r="FLS38" s="1434"/>
      <c r="FLT38" s="1434"/>
      <c r="FLU38" s="1434"/>
      <c r="FLV38" s="1434"/>
      <c r="FLW38" s="1434"/>
      <c r="FLX38" s="1434"/>
      <c r="FLY38" s="1434"/>
      <c r="FLZ38" s="1434"/>
      <c r="FMA38" s="1434"/>
      <c r="FMB38" s="1434"/>
      <c r="FMC38" s="1434"/>
      <c r="FMD38" s="1434"/>
      <c r="FME38" s="1434"/>
      <c r="FMF38" s="1434"/>
      <c r="FMG38" s="1434"/>
      <c r="FMH38" s="1434"/>
      <c r="FMI38" s="1434"/>
      <c r="FMJ38" s="1434"/>
      <c r="FMK38" s="1434"/>
      <c r="FML38" s="1434"/>
      <c r="FMM38" s="1434"/>
      <c r="FMN38" s="1434"/>
      <c r="FMO38" s="1434"/>
      <c r="FMP38" s="1434"/>
      <c r="FMQ38" s="1434"/>
      <c r="FMR38" s="1434"/>
      <c r="FMS38" s="1434"/>
      <c r="FMT38" s="1434"/>
      <c r="FMU38" s="1434"/>
      <c r="FMV38" s="1434"/>
      <c r="FMW38" s="1434"/>
      <c r="FMX38" s="1434"/>
      <c r="FMY38" s="1434"/>
      <c r="FMZ38" s="1434"/>
      <c r="FNA38" s="1434"/>
      <c r="FNB38" s="1434"/>
      <c r="FNC38" s="1434"/>
      <c r="FND38" s="1434"/>
      <c r="FNE38" s="1434"/>
      <c r="FNF38" s="1434"/>
      <c r="FNG38" s="1434"/>
      <c r="FNH38" s="1434"/>
      <c r="FNI38" s="1434"/>
      <c r="FNJ38" s="1434"/>
      <c r="FNK38" s="1434"/>
      <c r="FNL38" s="1434"/>
      <c r="FNM38" s="1434"/>
      <c r="FNN38" s="1434"/>
      <c r="FNO38" s="1434"/>
      <c r="FNP38" s="1434"/>
      <c r="FNQ38" s="1434"/>
      <c r="FNR38" s="1434"/>
      <c r="FNS38" s="1434"/>
      <c r="FNT38" s="1434"/>
      <c r="FNU38" s="1434"/>
      <c r="FNV38" s="1434"/>
      <c r="FNW38" s="1434"/>
      <c r="FNX38" s="1434"/>
      <c r="FNY38" s="1434"/>
      <c r="FNZ38" s="1434"/>
      <c r="FOA38" s="1434"/>
      <c r="FOB38" s="1434"/>
      <c r="FOC38" s="1434"/>
      <c r="FOD38" s="1434"/>
      <c r="FOE38" s="1434"/>
      <c r="FOF38" s="1434"/>
      <c r="FOG38" s="1434"/>
      <c r="FOH38" s="1434"/>
      <c r="FOI38" s="1434"/>
      <c r="FOJ38" s="1434"/>
      <c r="FOK38" s="1434"/>
      <c r="FOL38" s="1434"/>
      <c r="FOM38" s="1434"/>
      <c r="FON38" s="1434"/>
      <c r="FOO38" s="1434"/>
      <c r="FOP38" s="1434"/>
      <c r="FOQ38" s="1434"/>
      <c r="FOR38" s="1434"/>
      <c r="FOS38" s="1434"/>
      <c r="FOT38" s="1434"/>
      <c r="FOU38" s="1434"/>
      <c r="FOV38" s="1434"/>
      <c r="FOW38" s="1434"/>
      <c r="FOX38" s="1434"/>
      <c r="FOY38" s="1434"/>
      <c r="FOZ38" s="1434"/>
      <c r="FPA38" s="1434"/>
      <c r="FPB38" s="1434"/>
      <c r="FPC38" s="1434"/>
      <c r="FPD38" s="1434"/>
      <c r="FPE38" s="1434"/>
      <c r="FPF38" s="1434"/>
      <c r="FPG38" s="1434"/>
      <c r="FPH38" s="1434"/>
      <c r="FPI38" s="1434"/>
      <c r="FPJ38" s="1434"/>
      <c r="FPK38" s="1434"/>
      <c r="FPL38" s="1434"/>
      <c r="FPM38" s="1434"/>
      <c r="FPN38" s="1434"/>
      <c r="FPO38" s="1434"/>
      <c r="FPP38" s="1434"/>
      <c r="FPQ38" s="1434"/>
      <c r="FPR38" s="1434"/>
      <c r="FPS38" s="1434"/>
      <c r="FPT38" s="1434"/>
      <c r="FPU38" s="1434"/>
      <c r="FPV38" s="1434"/>
      <c r="FPW38" s="1434"/>
      <c r="FPX38" s="1434"/>
      <c r="FPY38" s="1434"/>
      <c r="FPZ38" s="1434"/>
      <c r="FQA38" s="1434"/>
      <c r="FQB38" s="1434"/>
      <c r="FQC38" s="1434"/>
      <c r="FQD38" s="1434"/>
      <c r="FQE38" s="1434"/>
      <c r="FQF38" s="1434"/>
      <c r="FQG38" s="1434"/>
      <c r="FQH38" s="1434"/>
      <c r="FQI38" s="1434"/>
      <c r="FQJ38" s="1434"/>
      <c r="FQK38" s="1434"/>
      <c r="FQL38" s="1434"/>
      <c r="FQM38" s="1434"/>
      <c r="FQN38" s="1434"/>
      <c r="FQO38" s="1434"/>
      <c r="FQP38" s="1434"/>
      <c r="FQQ38" s="1434"/>
      <c r="FQR38" s="1434"/>
      <c r="FQS38" s="1434"/>
      <c r="FQT38" s="1434"/>
      <c r="FQU38" s="1434"/>
      <c r="FQV38" s="1434"/>
      <c r="FQW38" s="1434"/>
      <c r="FQX38" s="1434"/>
      <c r="FQY38" s="1434"/>
      <c r="FQZ38" s="1434"/>
      <c r="FRA38" s="1434"/>
      <c r="FRB38" s="1434"/>
      <c r="FRC38" s="1434"/>
      <c r="FRD38" s="1434"/>
      <c r="FRE38" s="1434"/>
      <c r="FRF38" s="1434"/>
      <c r="FRG38" s="1434"/>
      <c r="FRH38" s="1434"/>
      <c r="FRI38" s="1434"/>
      <c r="FRJ38" s="1434"/>
      <c r="FRK38" s="1434"/>
      <c r="FRL38" s="1434"/>
      <c r="FRM38" s="1434"/>
      <c r="FRN38" s="1434"/>
      <c r="FRO38" s="1434"/>
      <c r="FRP38" s="1434"/>
      <c r="FRQ38" s="1434"/>
      <c r="FRR38" s="1434"/>
      <c r="FRS38" s="1434"/>
      <c r="FRT38" s="1434"/>
      <c r="FRU38" s="1434"/>
      <c r="FRV38" s="1434"/>
      <c r="FRW38" s="1434"/>
      <c r="FRX38" s="1434"/>
      <c r="FRY38" s="1434"/>
      <c r="FRZ38" s="1434"/>
      <c r="FSA38" s="1434"/>
      <c r="FSB38" s="1434"/>
      <c r="FSC38" s="1434"/>
      <c r="FSD38" s="1434"/>
      <c r="FSE38" s="1434"/>
      <c r="FSF38" s="1434"/>
      <c r="FSG38" s="1434"/>
      <c r="FSH38" s="1434"/>
      <c r="FSI38" s="1434"/>
      <c r="FSJ38" s="1434"/>
      <c r="FSK38" s="1434"/>
      <c r="FSL38" s="1434"/>
      <c r="FSM38" s="1434"/>
      <c r="FSN38" s="1434"/>
      <c r="FSO38" s="1434"/>
      <c r="FSP38" s="1434"/>
      <c r="FSQ38" s="1434"/>
      <c r="FSR38" s="1434"/>
      <c r="FSS38" s="1434"/>
      <c r="FST38" s="1434"/>
      <c r="FSU38" s="1434"/>
      <c r="FSV38" s="1434"/>
      <c r="FSW38" s="1434"/>
      <c r="FSX38" s="1434"/>
      <c r="FSY38" s="1434"/>
      <c r="FSZ38" s="1434"/>
      <c r="FTA38" s="1434"/>
      <c r="FTB38" s="1434"/>
      <c r="FTC38" s="1434"/>
      <c r="FTD38" s="1434"/>
      <c r="FTE38" s="1434"/>
      <c r="FTF38" s="1434"/>
      <c r="FTG38" s="1434"/>
      <c r="FTH38" s="1434"/>
      <c r="FTI38" s="1434"/>
      <c r="FTJ38" s="1434"/>
      <c r="FTK38" s="1434"/>
      <c r="FTL38" s="1434"/>
      <c r="FTM38" s="1434"/>
      <c r="FTN38" s="1434"/>
      <c r="FTO38" s="1434"/>
      <c r="FTP38" s="1434"/>
      <c r="FTQ38" s="1434"/>
      <c r="FTR38" s="1434"/>
      <c r="FTS38" s="1434"/>
      <c r="FTT38" s="1434"/>
      <c r="FTU38" s="1434"/>
      <c r="FTV38" s="1434"/>
      <c r="FTW38" s="1434"/>
      <c r="FTX38" s="1434"/>
      <c r="FTY38" s="1434"/>
      <c r="FTZ38" s="1434"/>
      <c r="FUA38" s="1434"/>
      <c r="FUB38" s="1434"/>
      <c r="FUC38" s="1434"/>
      <c r="FUD38" s="1434"/>
      <c r="FUE38" s="1434"/>
      <c r="FUF38" s="1434"/>
      <c r="FUG38" s="1434"/>
      <c r="FUH38" s="1434"/>
      <c r="FUI38" s="1434"/>
      <c r="FUJ38" s="1434"/>
      <c r="FUK38" s="1434"/>
      <c r="FUL38" s="1434"/>
      <c r="FUM38" s="1434"/>
      <c r="FUN38" s="1434"/>
      <c r="FUO38" s="1434"/>
      <c r="FUP38" s="1434"/>
      <c r="FUQ38" s="1434"/>
      <c r="FUR38" s="1434"/>
      <c r="FUS38" s="1434"/>
      <c r="FUT38" s="1434"/>
      <c r="FUU38" s="1434"/>
      <c r="FUV38" s="1434"/>
      <c r="FUW38" s="1434"/>
      <c r="FUX38" s="1434"/>
      <c r="FUY38" s="1434"/>
      <c r="FUZ38" s="1434"/>
      <c r="FVA38" s="1434"/>
      <c r="FVB38" s="1434"/>
      <c r="FVC38" s="1434"/>
      <c r="FVD38" s="1434"/>
      <c r="FVE38" s="1434"/>
      <c r="FVF38" s="1434"/>
      <c r="FVG38" s="1434"/>
      <c r="FVH38" s="1434"/>
      <c r="FVI38" s="1434"/>
      <c r="FVJ38" s="1434"/>
      <c r="FVK38" s="1434"/>
      <c r="FVL38" s="1434"/>
      <c r="FVM38" s="1434"/>
      <c r="FVN38" s="1434"/>
      <c r="FVO38" s="1434"/>
      <c r="FVP38" s="1434"/>
      <c r="FVQ38" s="1434"/>
      <c r="FVR38" s="1434"/>
      <c r="FVS38" s="1434"/>
      <c r="FVT38" s="1434"/>
      <c r="FVU38" s="1434"/>
      <c r="FVV38" s="1434"/>
      <c r="FVW38" s="1434"/>
      <c r="FVX38" s="1434"/>
      <c r="FVY38" s="1434"/>
      <c r="FVZ38" s="1434"/>
      <c r="FWA38" s="1434"/>
      <c r="FWB38" s="1434"/>
      <c r="FWC38" s="1434"/>
      <c r="FWD38" s="1434"/>
      <c r="FWE38" s="1434"/>
      <c r="FWF38" s="1434"/>
      <c r="FWG38" s="1434"/>
      <c r="FWH38" s="1434"/>
      <c r="FWI38" s="1434"/>
      <c r="FWJ38" s="1434"/>
      <c r="FWK38" s="1434"/>
      <c r="FWL38" s="1434"/>
      <c r="FWM38" s="1434"/>
      <c r="FWN38" s="1434"/>
      <c r="FWO38" s="1434"/>
      <c r="FWP38" s="1434"/>
      <c r="FWQ38" s="1434"/>
      <c r="FWR38" s="1434"/>
      <c r="FWS38" s="1434"/>
      <c r="FWT38" s="1434"/>
      <c r="FWU38" s="1434"/>
      <c r="FWV38" s="1434"/>
      <c r="FWW38" s="1434"/>
      <c r="FWX38" s="1434"/>
      <c r="FWY38" s="1434"/>
      <c r="FWZ38" s="1434"/>
      <c r="FXA38" s="1434"/>
      <c r="FXB38" s="1434"/>
      <c r="FXC38" s="1434"/>
      <c r="FXD38" s="1434"/>
      <c r="FXE38" s="1434"/>
      <c r="FXF38" s="1434"/>
      <c r="FXG38" s="1434"/>
      <c r="FXH38" s="1434"/>
      <c r="FXI38" s="1434"/>
      <c r="FXJ38" s="1434"/>
      <c r="FXK38" s="1434"/>
      <c r="FXL38" s="1434"/>
      <c r="FXM38" s="1434"/>
      <c r="FXN38" s="1434"/>
      <c r="FXO38" s="1434"/>
      <c r="FXP38" s="1434"/>
      <c r="FXQ38" s="1434"/>
      <c r="FXR38" s="1434"/>
      <c r="FXS38" s="1434"/>
      <c r="FXT38" s="1434"/>
      <c r="FXU38" s="1434"/>
      <c r="FXV38" s="1434"/>
      <c r="FXW38" s="1434"/>
      <c r="FXX38" s="1434"/>
      <c r="FXY38" s="1434"/>
      <c r="FXZ38" s="1434"/>
      <c r="FYA38" s="1434"/>
      <c r="FYB38" s="1434"/>
      <c r="FYC38" s="1434"/>
      <c r="FYD38" s="1434"/>
      <c r="FYE38" s="1434"/>
      <c r="FYF38" s="1434"/>
      <c r="FYG38" s="1434"/>
      <c r="FYH38" s="1434"/>
      <c r="FYI38" s="1434"/>
      <c r="FYJ38" s="1434"/>
      <c r="FYK38" s="1434"/>
      <c r="FYL38" s="1434"/>
      <c r="FYM38" s="1434"/>
      <c r="FYN38" s="1434"/>
      <c r="FYO38" s="1434"/>
      <c r="FYP38" s="1434"/>
      <c r="FYQ38" s="1434"/>
      <c r="FYR38" s="1434"/>
      <c r="FYS38" s="1434"/>
      <c r="FYT38" s="1434"/>
      <c r="FYU38" s="1434"/>
      <c r="FYV38" s="1434"/>
      <c r="FYW38" s="1434"/>
      <c r="FYX38" s="1434"/>
      <c r="FYY38" s="1434"/>
      <c r="FYZ38" s="1434"/>
      <c r="FZA38" s="1434"/>
      <c r="FZB38" s="1434"/>
      <c r="FZC38" s="1434"/>
      <c r="FZD38" s="1434"/>
      <c r="FZE38" s="1434"/>
      <c r="FZF38" s="1434"/>
      <c r="FZG38" s="1434"/>
      <c r="FZH38" s="1434"/>
      <c r="FZI38" s="1434"/>
      <c r="FZJ38" s="1434"/>
      <c r="FZK38" s="1434"/>
      <c r="FZL38" s="1434"/>
      <c r="FZM38" s="1434"/>
      <c r="FZN38" s="1434"/>
      <c r="FZO38" s="1434"/>
      <c r="FZP38" s="1434"/>
      <c r="FZQ38" s="1434"/>
      <c r="FZR38" s="1434"/>
      <c r="FZS38" s="1434"/>
      <c r="FZT38" s="1434"/>
      <c r="FZU38" s="1434"/>
      <c r="FZV38" s="1434"/>
      <c r="FZW38" s="1434"/>
      <c r="FZX38" s="1434"/>
      <c r="FZY38" s="1434"/>
      <c r="FZZ38" s="1434"/>
      <c r="GAA38" s="1434"/>
      <c r="GAB38" s="1434"/>
      <c r="GAC38" s="1434"/>
      <c r="GAD38" s="1434"/>
      <c r="GAE38" s="1434"/>
      <c r="GAF38" s="1434"/>
      <c r="GAG38" s="1434"/>
      <c r="GAH38" s="1434"/>
      <c r="GAI38" s="1434"/>
      <c r="GAJ38" s="1434"/>
      <c r="GAK38" s="1434"/>
      <c r="GAL38" s="1434"/>
      <c r="GAM38" s="1434"/>
      <c r="GAN38" s="1434"/>
      <c r="GAO38" s="1434"/>
      <c r="GAP38" s="1434"/>
      <c r="GAQ38" s="1434"/>
      <c r="GAR38" s="1434"/>
      <c r="GAS38" s="1434"/>
      <c r="GAT38" s="1434"/>
      <c r="GAU38" s="1434"/>
      <c r="GAV38" s="1434"/>
      <c r="GAW38" s="1434"/>
      <c r="GAX38" s="1434"/>
      <c r="GAY38" s="1434"/>
      <c r="GAZ38" s="1434"/>
      <c r="GBA38" s="1434"/>
      <c r="GBB38" s="1434"/>
      <c r="GBC38" s="1434"/>
      <c r="GBD38" s="1434"/>
      <c r="GBE38" s="1434"/>
      <c r="GBF38" s="1434"/>
      <c r="GBG38" s="1434"/>
      <c r="GBH38" s="1434"/>
      <c r="GBI38" s="1434"/>
      <c r="GBJ38" s="1434"/>
      <c r="GBK38" s="1434"/>
      <c r="GBL38" s="1434"/>
      <c r="GBM38" s="1434"/>
      <c r="GBN38" s="1434"/>
      <c r="GBO38" s="1434"/>
      <c r="GBP38" s="1434"/>
      <c r="GBQ38" s="1434"/>
      <c r="GBR38" s="1434"/>
      <c r="GBS38" s="1434"/>
      <c r="GBT38" s="1434"/>
      <c r="GBU38" s="1434"/>
      <c r="GBV38" s="1434"/>
      <c r="GBW38" s="1434"/>
      <c r="GBX38" s="1434"/>
      <c r="GBY38" s="1434"/>
      <c r="GBZ38" s="1434"/>
      <c r="GCA38" s="1434"/>
      <c r="GCB38" s="1434"/>
      <c r="GCC38" s="1434"/>
      <c r="GCD38" s="1434"/>
      <c r="GCE38" s="1434"/>
      <c r="GCF38" s="1434"/>
      <c r="GCG38" s="1434"/>
      <c r="GCH38" s="1434"/>
      <c r="GCI38" s="1434"/>
      <c r="GCJ38" s="1434"/>
      <c r="GCK38" s="1434"/>
      <c r="GCL38" s="1434"/>
      <c r="GCM38" s="1434"/>
      <c r="GCN38" s="1434"/>
      <c r="GCO38" s="1434"/>
      <c r="GCP38" s="1434"/>
      <c r="GCQ38" s="1434"/>
      <c r="GCR38" s="1434"/>
      <c r="GCS38" s="1434"/>
      <c r="GCT38" s="1434"/>
      <c r="GCU38" s="1434"/>
      <c r="GCV38" s="1434"/>
      <c r="GCW38" s="1434"/>
      <c r="GCX38" s="1434"/>
      <c r="GCY38" s="1434"/>
      <c r="GCZ38" s="1434"/>
      <c r="GDA38" s="1434"/>
      <c r="GDB38" s="1434"/>
      <c r="GDC38" s="1434"/>
      <c r="GDD38" s="1434"/>
      <c r="GDE38" s="1434"/>
      <c r="GDF38" s="1434"/>
      <c r="GDG38" s="1434"/>
      <c r="GDH38" s="1434"/>
      <c r="GDI38" s="1434"/>
      <c r="GDJ38" s="1434"/>
      <c r="GDK38" s="1434"/>
      <c r="GDL38" s="1434"/>
      <c r="GDM38" s="1434"/>
      <c r="GDN38" s="1434"/>
      <c r="GDO38" s="1434"/>
      <c r="GDP38" s="1434"/>
      <c r="GDQ38" s="1434"/>
      <c r="GDR38" s="1434"/>
      <c r="GDS38" s="1434"/>
      <c r="GDT38" s="1434"/>
      <c r="GDU38" s="1434"/>
      <c r="GDV38" s="1434"/>
      <c r="GDW38" s="1434"/>
      <c r="GDX38" s="1434"/>
      <c r="GDY38" s="1434"/>
      <c r="GDZ38" s="1434"/>
      <c r="GEA38" s="1434"/>
      <c r="GEB38" s="1434"/>
      <c r="GEC38" s="1434"/>
      <c r="GED38" s="1434"/>
      <c r="GEE38" s="1434"/>
      <c r="GEF38" s="1434"/>
      <c r="GEG38" s="1434"/>
      <c r="GEH38" s="1434"/>
      <c r="GEI38" s="1434"/>
      <c r="GEJ38" s="1434"/>
      <c r="GEK38" s="1434"/>
      <c r="GEL38" s="1434"/>
      <c r="GEM38" s="1434"/>
      <c r="GEN38" s="1434"/>
      <c r="GEO38" s="1434"/>
      <c r="GEP38" s="1434"/>
      <c r="GEQ38" s="1434"/>
      <c r="GER38" s="1434"/>
      <c r="GES38" s="1434"/>
      <c r="GET38" s="1434"/>
      <c r="GEU38" s="1434"/>
      <c r="GEV38" s="1434"/>
      <c r="GEW38" s="1434"/>
      <c r="GEX38" s="1434"/>
      <c r="GEY38" s="1434"/>
      <c r="GEZ38" s="1434"/>
      <c r="GFA38" s="1434"/>
      <c r="GFB38" s="1434"/>
      <c r="GFC38" s="1434"/>
      <c r="GFD38" s="1434"/>
      <c r="GFE38" s="1434"/>
      <c r="GFF38" s="1434"/>
      <c r="GFG38" s="1434"/>
      <c r="GFH38" s="1434"/>
      <c r="GFI38" s="1434"/>
      <c r="GFJ38" s="1434"/>
      <c r="GFK38" s="1434"/>
      <c r="GFL38" s="1434"/>
      <c r="GFM38" s="1434"/>
      <c r="GFN38" s="1434"/>
      <c r="GFO38" s="1434"/>
      <c r="GFP38" s="1434"/>
      <c r="GFQ38" s="1434"/>
      <c r="GFR38" s="1434"/>
      <c r="GFS38" s="1434"/>
      <c r="GFT38" s="1434"/>
      <c r="GFU38" s="1434"/>
      <c r="GFV38" s="1434"/>
      <c r="GFW38" s="1434"/>
      <c r="GFX38" s="1434"/>
      <c r="GFY38" s="1434"/>
      <c r="GFZ38" s="1434"/>
      <c r="GGA38" s="1434"/>
      <c r="GGB38" s="1434"/>
      <c r="GGC38" s="1434"/>
      <c r="GGD38" s="1434"/>
      <c r="GGE38" s="1434"/>
      <c r="GGF38" s="1434"/>
      <c r="GGG38" s="1434"/>
      <c r="GGH38" s="1434"/>
      <c r="GGI38" s="1434"/>
      <c r="GGJ38" s="1434"/>
      <c r="GGK38" s="1434"/>
      <c r="GGL38" s="1434"/>
      <c r="GGM38" s="1434"/>
      <c r="GGN38" s="1434"/>
      <c r="GGO38" s="1434"/>
      <c r="GGP38" s="1434"/>
      <c r="GGQ38" s="1434"/>
      <c r="GGR38" s="1434"/>
      <c r="GGS38" s="1434"/>
      <c r="GGT38" s="1434"/>
      <c r="GGU38" s="1434"/>
      <c r="GGV38" s="1434"/>
      <c r="GGW38" s="1434"/>
      <c r="GGX38" s="1434"/>
      <c r="GGY38" s="1434"/>
      <c r="GGZ38" s="1434"/>
      <c r="GHA38" s="1434"/>
      <c r="GHB38" s="1434"/>
      <c r="GHC38" s="1434"/>
      <c r="GHD38" s="1434"/>
      <c r="GHE38" s="1434"/>
      <c r="GHF38" s="1434"/>
      <c r="GHG38" s="1434"/>
      <c r="GHH38" s="1434"/>
      <c r="GHI38" s="1434"/>
      <c r="GHJ38" s="1434"/>
      <c r="GHK38" s="1434"/>
      <c r="GHL38" s="1434"/>
      <c r="GHM38" s="1434"/>
      <c r="GHN38" s="1434"/>
      <c r="GHO38" s="1434"/>
      <c r="GHP38" s="1434"/>
      <c r="GHQ38" s="1434"/>
      <c r="GHR38" s="1434"/>
      <c r="GHS38" s="1434"/>
      <c r="GHT38" s="1434"/>
      <c r="GHU38" s="1434"/>
      <c r="GHV38" s="1434"/>
      <c r="GHW38" s="1434"/>
      <c r="GHX38" s="1434"/>
      <c r="GHY38" s="1434"/>
      <c r="GHZ38" s="1434"/>
      <c r="GIA38" s="1434"/>
      <c r="GIB38" s="1434"/>
      <c r="GIC38" s="1434"/>
      <c r="GID38" s="1434"/>
      <c r="GIE38" s="1434"/>
      <c r="GIF38" s="1434"/>
      <c r="GIG38" s="1434"/>
      <c r="GIH38" s="1434"/>
      <c r="GII38" s="1434"/>
      <c r="GIJ38" s="1434"/>
      <c r="GIK38" s="1434"/>
      <c r="GIL38" s="1434"/>
      <c r="GIM38" s="1434"/>
      <c r="GIN38" s="1434"/>
      <c r="GIO38" s="1434"/>
      <c r="GIP38" s="1434"/>
      <c r="GIQ38" s="1434"/>
      <c r="GIR38" s="1434"/>
      <c r="GIS38" s="1434"/>
      <c r="GIT38" s="1434"/>
      <c r="GIU38" s="1434"/>
      <c r="GIV38" s="1434"/>
      <c r="GIW38" s="1434"/>
      <c r="GIX38" s="1434"/>
      <c r="GIY38" s="1434"/>
      <c r="GIZ38" s="1434"/>
      <c r="GJA38" s="1434"/>
      <c r="GJB38" s="1434"/>
      <c r="GJC38" s="1434"/>
      <c r="GJD38" s="1434"/>
      <c r="GJE38" s="1434"/>
      <c r="GJF38" s="1434"/>
      <c r="GJG38" s="1434"/>
      <c r="GJH38" s="1434"/>
      <c r="GJI38" s="1434"/>
      <c r="GJJ38" s="1434"/>
      <c r="GJK38" s="1434"/>
      <c r="GJL38" s="1434"/>
      <c r="GJM38" s="1434"/>
      <c r="GJN38" s="1434"/>
      <c r="GJO38" s="1434"/>
      <c r="GJP38" s="1434"/>
      <c r="GJQ38" s="1434"/>
      <c r="GJR38" s="1434"/>
      <c r="GJS38" s="1434"/>
      <c r="GJT38" s="1434"/>
      <c r="GJU38" s="1434"/>
      <c r="GJV38" s="1434"/>
      <c r="GJW38" s="1434"/>
      <c r="GJX38" s="1434"/>
      <c r="GJY38" s="1434"/>
      <c r="GJZ38" s="1434"/>
      <c r="GKA38" s="1434"/>
      <c r="GKB38" s="1434"/>
      <c r="GKC38" s="1434"/>
      <c r="GKD38" s="1434"/>
      <c r="GKE38" s="1434"/>
      <c r="GKF38" s="1434"/>
      <c r="GKG38" s="1434"/>
      <c r="GKH38" s="1434"/>
      <c r="GKI38" s="1434"/>
      <c r="GKJ38" s="1434"/>
      <c r="GKK38" s="1434"/>
      <c r="GKL38" s="1434"/>
      <c r="GKM38" s="1434"/>
      <c r="GKN38" s="1434"/>
      <c r="GKO38" s="1434"/>
      <c r="GKP38" s="1434"/>
      <c r="GKQ38" s="1434"/>
      <c r="GKR38" s="1434"/>
      <c r="GKS38" s="1434"/>
      <c r="GKT38" s="1434"/>
      <c r="GKU38" s="1434"/>
      <c r="GKV38" s="1434"/>
      <c r="GKW38" s="1434"/>
      <c r="GKX38" s="1434"/>
      <c r="GKY38" s="1434"/>
      <c r="GKZ38" s="1434"/>
      <c r="GLA38" s="1434"/>
      <c r="GLB38" s="1434"/>
      <c r="GLC38" s="1434"/>
      <c r="GLD38" s="1434"/>
      <c r="GLE38" s="1434"/>
      <c r="GLF38" s="1434"/>
      <c r="GLG38" s="1434"/>
      <c r="GLH38" s="1434"/>
      <c r="GLI38" s="1434"/>
      <c r="GLJ38" s="1434"/>
      <c r="GLK38" s="1434"/>
      <c r="GLL38" s="1434"/>
      <c r="GLM38" s="1434"/>
      <c r="GLN38" s="1434"/>
      <c r="GLO38" s="1434"/>
      <c r="GLP38" s="1434"/>
      <c r="GLQ38" s="1434"/>
      <c r="GLR38" s="1434"/>
      <c r="GLS38" s="1434"/>
      <c r="GLT38" s="1434"/>
      <c r="GLU38" s="1434"/>
      <c r="GLV38" s="1434"/>
      <c r="GLW38" s="1434"/>
      <c r="GLX38" s="1434"/>
      <c r="GLY38" s="1434"/>
      <c r="GLZ38" s="1434"/>
      <c r="GMA38" s="1434"/>
      <c r="GMB38" s="1434"/>
      <c r="GMC38" s="1434"/>
      <c r="GMD38" s="1434"/>
      <c r="GME38" s="1434"/>
      <c r="GMF38" s="1434"/>
      <c r="GMG38" s="1434"/>
      <c r="GMH38" s="1434"/>
      <c r="GMI38" s="1434"/>
      <c r="GMJ38" s="1434"/>
      <c r="GMK38" s="1434"/>
      <c r="GML38" s="1434"/>
      <c r="GMM38" s="1434"/>
      <c r="GMN38" s="1434"/>
      <c r="GMO38" s="1434"/>
      <c r="GMP38" s="1434"/>
      <c r="GMQ38" s="1434"/>
      <c r="GMR38" s="1434"/>
      <c r="GMS38" s="1434"/>
      <c r="GMT38" s="1434"/>
      <c r="GMU38" s="1434"/>
      <c r="GMV38" s="1434"/>
      <c r="GMW38" s="1434"/>
      <c r="GMX38" s="1434"/>
      <c r="GMY38" s="1434"/>
      <c r="GMZ38" s="1434"/>
      <c r="GNA38" s="1434"/>
      <c r="GNB38" s="1434"/>
      <c r="GNC38" s="1434"/>
      <c r="GND38" s="1434"/>
      <c r="GNE38" s="1434"/>
      <c r="GNF38" s="1434"/>
      <c r="GNG38" s="1434"/>
      <c r="GNH38" s="1434"/>
      <c r="GNI38" s="1434"/>
      <c r="GNJ38" s="1434"/>
      <c r="GNK38" s="1434"/>
      <c r="GNL38" s="1434"/>
      <c r="GNM38" s="1434"/>
      <c r="GNN38" s="1434"/>
      <c r="GNO38" s="1434"/>
      <c r="GNP38" s="1434"/>
      <c r="GNQ38" s="1434"/>
      <c r="GNR38" s="1434"/>
      <c r="GNS38" s="1434"/>
      <c r="GNT38" s="1434"/>
      <c r="GNU38" s="1434"/>
      <c r="GNV38" s="1434"/>
      <c r="GNW38" s="1434"/>
      <c r="GNX38" s="1434"/>
      <c r="GNY38" s="1434"/>
      <c r="GNZ38" s="1434"/>
      <c r="GOA38" s="1434"/>
      <c r="GOB38" s="1434"/>
      <c r="GOC38" s="1434"/>
      <c r="GOD38" s="1434"/>
      <c r="GOE38" s="1434"/>
      <c r="GOF38" s="1434"/>
      <c r="GOG38" s="1434"/>
      <c r="GOH38" s="1434"/>
      <c r="GOI38" s="1434"/>
      <c r="GOJ38" s="1434"/>
      <c r="GOK38" s="1434"/>
      <c r="GOL38" s="1434"/>
      <c r="GOM38" s="1434"/>
      <c r="GON38" s="1434"/>
      <c r="GOO38" s="1434"/>
      <c r="GOP38" s="1434"/>
      <c r="GOQ38" s="1434"/>
      <c r="GOR38" s="1434"/>
      <c r="GOS38" s="1434"/>
      <c r="GOT38" s="1434"/>
      <c r="GOU38" s="1434"/>
      <c r="GOV38" s="1434"/>
      <c r="GOW38" s="1434"/>
      <c r="GOX38" s="1434"/>
      <c r="GOY38" s="1434"/>
      <c r="GOZ38" s="1434"/>
      <c r="GPA38" s="1434"/>
      <c r="GPB38" s="1434"/>
      <c r="GPC38" s="1434"/>
      <c r="GPD38" s="1434"/>
      <c r="GPE38" s="1434"/>
      <c r="GPF38" s="1434"/>
      <c r="GPG38" s="1434"/>
      <c r="GPH38" s="1434"/>
      <c r="GPI38" s="1434"/>
      <c r="GPJ38" s="1434"/>
      <c r="GPK38" s="1434"/>
      <c r="GPL38" s="1434"/>
      <c r="GPM38" s="1434"/>
      <c r="GPN38" s="1434"/>
      <c r="GPO38" s="1434"/>
      <c r="GPP38" s="1434"/>
      <c r="GPQ38" s="1434"/>
      <c r="GPR38" s="1434"/>
      <c r="GPS38" s="1434"/>
      <c r="GPT38" s="1434"/>
      <c r="GPU38" s="1434"/>
      <c r="GPV38" s="1434"/>
      <c r="GPW38" s="1434"/>
      <c r="GPX38" s="1434"/>
      <c r="GPY38" s="1434"/>
      <c r="GPZ38" s="1434"/>
      <c r="GQA38" s="1434"/>
      <c r="GQB38" s="1434"/>
      <c r="GQC38" s="1434"/>
      <c r="GQD38" s="1434"/>
      <c r="GQE38" s="1434"/>
      <c r="GQF38" s="1434"/>
      <c r="GQG38" s="1434"/>
      <c r="GQH38" s="1434"/>
      <c r="GQI38" s="1434"/>
      <c r="GQJ38" s="1434"/>
      <c r="GQK38" s="1434"/>
      <c r="GQL38" s="1434"/>
      <c r="GQM38" s="1434"/>
      <c r="GQN38" s="1434"/>
      <c r="GQO38" s="1434"/>
      <c r="GQP38" s="1434"/>
      <c r="GQQ38" s="1434"/>
      <c r="GQR38" s="1434"/>
      <c r="GQS38" s="1434"/>
      <c r="GQT38" s="1434"/>
      <c r="GQU38" s="1434"/>
      <c r="GQV38" s="1434"/>
      <c r="GQW38" s="1434"/>
      <c r="GQX38" s="1434"/>
      <c r="GQY38" s="1434"/>
      <c r="GQZ38" s="1434"/>
      <c r="GRA38" s="1434"/>
      <c r="GRB38" s="1434"/>
      <c r="GRC38" s="1434"/>
      <c r="GRD38" s="1434"/>
      <c r="GRE38" s="1434"/>
      <c r="GRF38" s="1434"/>
      <c r="GRG38" s="1434"/>
      <c r="GRH38" s="1434"/>
      <c r="GRI38" s="1434"/>
      <c r="GRJ38" s="1434"/>
      <c r="GRK38" s="1434"/>
      <c r="GRL38" s="1434"/>
      <c r="GRM38" s="1434"/>
      <c r="GRN38" s="1434"/>
      <c r="GRO38" s="1434"/>
      <c r="GRP38" s="1434"/>
      <c r="GRQ38" s="1434"/>
      <c r="GRR38" s="1434"/>
      <c r="GRS38" s="1434"/>
      <c r="GRT38" s="1434"/>
      <c r="GRU38" s="1434"/>
      <c r="GRV38" s="1434"/>
      <c r="GRW38" s="1434"/>
      <c r="GRX38" s="1434"/>
      <c r="GRY38" s="1434"/>
      <c r="GRZ38" s="1434"/>
      <c r="GSA38" s="1434"/>
      <c r="GSB38" s="1434"/>
      <c r="GSC38" s="1434"/>
      <c r="GSD38" s="1434"/>
      <c r="GSE38" s="1434"/>
      <c r="GSF38" s="1434"/>
      <c r="GSG38" s="1434"/>
      <c r="GSH38" s="1434"/>
      <c r="GSI38" s="1434"/>
      <c r="GSJ38" s="1434"/>
      <c r="GSK38" s="1434"/>
      <c r="GSL38" s="1434"/>
      <c r="GSM38" s="1434"/>
      <c r="GSN38" s="1434"/>
      <c r="GSO38" s="1434"/>
      <c r="GSP38" s="1434"/>
      <c r="GSQ38" s="1434"/>
      <c r="GSR38" s="1434"/>
      <c r="GSS38" s="1434"/>
      <c r="GST38" s="1434"/>
      <c r="GSU38" s="1434"/>
      <c r="GSV38" s="1434"/>
      <c r="GSW38" s="1434"/>
      <c r="GSX38" s="1434"/>
      <c r="GSY38" s="1434"/>
      <c r="GSZ38" s="1434"/>
      <c r="GTA38" s="1434"/>
      <c r="GTB38" s="1434"/>
      <c r="GTC38" s="1434"/>
      <c r="GTD38" s="1434"/>
      <c r="GTE38" s="1434"/>
      <c r="GTF38" s="1434"/>
      <c r="GTG38" s="1434"/>
      <c r="GTH38" s="1434"/>
      <c r="GTI38" s="1434"/>
      <c r="GTJ38" s="1434"/>
      <c r="GTK38" s="1434"/>
      <c r="GTL38" s="1434"/>
      <c r="GTM38" s="1434"/>
      <c r="GTN38" s="1434"/>
      <c r="GTO38" s="1434"/>
      <c r="GTP38" s="1434"/>
      <c r="GTQ38" s="1434"/>
      <c r="GTR38" s="1434"/>
      <c r="GTS38" s="1434"/>
      <c r="GTT38" s="1434"/>
      <c r="GTU38" s="1434"/>
      <c r="GTV38" s="1434"/>
      <c r="GTW38" s="1434"/>
      <c r="GTX38" s="1434"/>
      <c r="GTY38" s="1434"/>
      <c r="GTZ38" s="1434"/>
      <c r="GUA38" s="1434"/>
      <c r="GUB38" s="1434"/>
      <c r="GUC38" s="1434"/>
      <c r="GUD38" s="1434"/>
      <c r="GUE38" s="1434"/>
      <c r="GUF38" s="1434"/>
      <c r="GUG38" s="1434"/>
      <c r="GUH38" s="1434"/>
      <c r="GUI38" s="1434"/>
      <c r="GUJ38" s="1434"/>
      <c r="GUK38" s="1434"/>
      <c r="GUL38" s="1434"/>
      <c r="GUM38" s="1434"/>
      <c r="GUN38" s="1434"/>
      <c r="GUO38" s="1434"/>
      <c r="GUP38" s="1434"/>
      <c r="GUQ38" s="1434"/>
      <c r="GUR38" s="1434"/>
      <c r="GUS38" s="1434"/>
      <c r="GUT38" s="1434"/>
      <c r="GUU38" s="1434"/>
      <c r="GUV38" s="1434"/>
      <c r="GUW38" s="1434"/>
      <c r="GUX38" s="1434"/>
      <c r="GUY38" s="1434"/>
      <c r="GUZ38" s="1434"/>
      <c r="GVA38" s="1434"/>
      <c r="GVB38" s="1434"/>
      <c r="GVC38" s="1434"/>
      <c r="GVD38" s="1434"/>
      <c r="GVE38" s="1434"/>
      <c r="GVF38" s="1434"/>
      <c r="GVG38" s="1434"/>
      <c r="GVH38" s="1434"/>
      <c r="GVI38" s="1434"/>
      <c r="GVJ38" s="1434"/>
      <c r="GVK38" s="1434"/>
      <c r="GVL38" s="1434"/>
      <c r="GVM38" s="1434"/>
      <c r="GVN38" s="1434"/>
      <c r="GVO38" s="1434"/>
      <c r="GVP38" s="1434"/>
      <c r="GVQ38" s="1434"/>
      <c r="GVR38" s="1434"/>
      <c r="GVS38" s="1434"/>
      <c r="GVT38" s="1434"/>
      <c r="GVU38" s="1434"/>
      <c r="GVV38" s="1434"/>
      <c r="GVW38" s="1434"/>
      <c r="GVX38" s="1434"/>
      <c r="GVY38" s="1434"/>
      <c r="GVZ38" s="1434"/>
      <c r="GWA38" s="1434"/>
      <c r="GWB38" s="1434"/>
      <c r="GWC38" s="1434"/>
      <c r="GWD38" s="1434"/>
      <c r="GWE38" s="1434"/>
      <c r="GWF38" s="1434"/>
      <c r="GWG38" s="1434"/>
      <c r="GWH38" s="1434"/>
      <c r="GWI38" s="1434"/>
      <c r="GWJ38" s="1434"/>
      <c r="GWK38" s="1434"/>
      <c r="GWL38" s="1434"/>
      <c r="GWM38" s="1434"/>
      <c r="GWN38" s="1434"/>
      <c r="GWO38" s="1434"/>
      <c r="GWP38" s="1434"/>
      <c r="GWQ38" s="1434"/>
      <c r="GWR38" s="1434"/>
      <c r="GWS38" s="1434"/>
      <c r="GWT38" s="1434"/>
      <c r="GWU38" s="1434"/>
      <c r="GWV38" s="1434"/>
      <c r="GWW38" s="1434"/>
      <c r="GWX38" s="1434"/>
      <c r="GWY38" s="1434"/>
      <c r="GWZ38" s="1434"/>
      <c r="GXA38" s="1434"/>
      <c r="GXB38" s="1434"/>
      <c r="GXC38" s="1434"/>
      <c r="GXD38" s="1434"/>
      <c r="GXE38" s="1434"/>
      <c r="GXF38" s="1434"/>
      <c r="GXG38" s="1434"/>
      <c r="GXH38" s="1434"/>
      <c r="GXI38" s="1434"/>
      <c r="GXJ38" s="1434"/>
      <c r="GXK38" s="1434"/>
      <c r="GXL38" s="1434"/>
      <c r="GXM38" s="1434"/>
      <c r="GXN38" s="1434"/>
      <c r="GXO38" s="1434"/>
      <c r="GXP38" s="1434"/>
      <c r="GXQ38" s="1434"/>
      <c r="GXR38" s="1434"/>
      <c r="GXS38" s="1434"/>
      <c r="GXT38" s="1434"/>
      <c r="GXU38" s="1434"/>
      <c r="GXV38" s="1434"/>
      <c r="GXW38" s="1434"/>
      <c r="GXX38" s="1434"/>
      <c r="GXY38" s="1434"/>
      <c r="GXZ38" s="1434"/>
      <c r="GYA38" s="1434"/>
      <c r="GYB38" s="1434"/>
      <c r="GYC38" s="1434"/>
      <c r="GYD38" s="1434"/>
      <c r="GYE38" s="1434"/>
      <c r="GYF38" s="1434"/>
      <c r="GYG38" s="1434"/>
      <c r="GYH38" s="1434"/>
      <c r="GYI38" s="1434"/>
      <c r="GYJ38" s="1434"/>
      <c r="GYK38" s="1434"/>
      <c r="GYL38" s="1434"/>
      <c r="GYM38" s="1434"/>
      <c r="GYN38" s="1434"/>
      <c r="GYO38" s="1434"/>
      <c r="GYP38" s="1434"/>
      <c r="GYQ38" s="1434"/>
      <c r="GYR38" s="1434"/>
      <c r="GYS38" s="1434"/>
      <c r="GYT38" s="1434"/>
      <c r="GYU38" s="1434"/>
      <c r="GYV38" s="1434"/>
      <c r="GYW38" s="1434"/>
      <c r="GYX38" s="1434"/>
      <c r="GYY38" s="1434"/>
      <c r="GYZ38" s="1434"/>
      <c r="GZA38" s="1434"/>
      <c r="GZB38" s="1434"/>
      <c r="GZC38" s="1434"/>
      <c r="GZD38" s="1434"/>
      <c r="GZE38" s="1434"/>
      <c r="GZF38" s="1434"/>
      <c r="GZG38" s="1434"/>
      <c r="GZH38" s="1434"/>
      <c r="GZI38" s="1434"/>
      <c r="GZJ38" s="1434"/>
      <c r="GZK38" s="1434"/>
      <c r="GZL38" s="1434"/>
      <c r="GZM38" s="1434"/>
      <c r="GZN38" s="1434"/>
      <c r="GZO38" s="1434"/>
      <c r="GZP38" s="1434"/>
      <c r="GZQ38" s="1434"/>
      <c r="GZR38" s="1434"/>
      <c r="GZS38" s="1434"/>
      <c r="GZT38" s="1434"/>
      <c r="GZU38" s="1434"/>
      <c r="GZV38" s="1434"/>
      <c r="GZW38" s="1434"/>
      <c r="GZX38" s="1434"/>
      <c r="GZY38" s="1434"/>
      <c r="GZZ38" s="1434"/>
      <c r="HAA38" s="1434"/>
      <c r="HAB38" s="1434"/>
      <c r="HAC38" s="1434"/>
      <c r="HAD38" s="1434"/>
      <c r="HAE38" s="1434"/>
      <c r="HAF38" s="1434"/>
      <c r="HAG38" s="1434"/>
      <c r="HAH38" s="1434"/>
      <c r="HAI38" s="1434"/>
      <c r="HAJ38" s="1434"/>
      <c r="HAK38" s="1434"/>
      <c r="HAL38" s="1434"/>
      <c r="HAM38" s="1434"/>
      <c r="HAN38" s="1434"/>
      <c r="HAO38" s="1434"/>
      <c r="HAP38" s="1434"/>
      <c r="HAQ38" s="1434"/>
      <c r="HAR38" s="1434"/>
      <c r="HAS38" s="1434"/>
      <c r="HAT38" s="1434"/>
      <c r="HAU38" s="1434"/>
      <c r="HAV38" s="1434"/>
      <c r="HAW38" s="1434"/>
      <c r="HAX38" s="1434"/>
      <c r="HAY38" s="1434"/>
      <c r="HAZ38" s="1434"/>
      <c r="HBA38" s="1434"/>
      <c r="HBB38" s="1434"/>
      <c r="HBC38" s="1434"/>
      <c r="HBD38" s="1434"/>
      <c r="HBE38" s="1434"/>
      <c r="HBF38" s="1434"/>
      <c r="HBG38" s="1434"/>
      <c r="HBH38" s="1434"/>
      <c r="HBI38" s="1434"/>
      <c r="HBJ38" s="1434"/>
      <c r="HBK38" s="1434"/>
      <c r="HBL38" s="1434"/>
      <c r="HBM38" s="1434"/>
      <c r="HBN38" s="1434"/>
      <c r="HBO38" s="1434"/>
      <c r="HBP38" s="1434"/>
      <c r="HBQ38" s="1434"/>
      <c r="HBR38" s="1434"/>
      <c r="HBS38" s="1434"/>
      <c r="HBT38" s="1434"/>
      <c r="HBU38" s="1434"/>
      <c r="HBV38" s="1434"/>
      <c r="HBW38" s="1434"/>
      <c r="HBX38" s="1434"/>
      <c r="HBY38" s="1434"/>
      <c r="HBZ38" s="1434"/>
      <c r="HCA38" s="1434"/>
      <c r="HCB38" s="1434"/>
      <c r="HCC38" s="1434"/>
      <c r="HCD38" s="1434"/>
      <c r="HCE38" s="1434"/>
      <c r="HCF38" s="1434"/>
      <c r="HCG38" s="1434"/>
      <c r="HCH38" s="1434"/>
      <c r="HCI38" s="1434"/>
      <c r="HCJ38" s="1434"/>
      <c r="HCK38" s="1434"/>
      <c r="HCL38" s="1434"/>
      <c r="HCM38" s="1434"/>
      <c r="HCN38" s="1434"/>
      <c r="HCO38" s="1434"/>
      <c r="HCP38" s="1434"/>
      <c r="HCQ38" s="1434"/>
      <c r="HCR38" s="1434"/>
      <c r="HCS38" s="1434"/>
      <c r="HCT38" s="1434"/>
      <c r="HCU38" s="1434"/>
      <c r="HCV38" s="1434"/>
      <c r="HCW38" s="1434"/>
      <c r="HCX38" s="1434"/>
      <c r="HCY38" s="1434"/>
      <c r="HCZ38" s="1434"/>
      <c r="HDA38" s="1434"/>
      <c r="HDB38" s="1434"/>
      <c r="HDC38" s="1434"/>
      <c r="HDD38" s="1434"/>
      <c r="HDE38" s="1434"/>
      <c r="HDF38" s="1434"/>
      <c r="HDG38" s="1434"/>
      <c r="HDH38" s="1434"/>
      <c r="HDI38" s="1434"/>
      <c r="HDJ38" s="1434"/>
      <c r="HDK38" s="1434"/>
      <c r="HDL38" s="1434"/>
      <c r="HDM38" s="1434"/>
      <c r="HDN38" s="1434"/>
      <c r="HDO38" s="1434"/>
      <c r="HDP38" s="1434"/>
      <c r="HDQ38" s="1434"/>
      <c r="HDR38" s="1434"/>
      <c r="HDS38" s="1434"/>
      <c r="HDT38" s="1434"/>
      <c r="HDU38" s="1434"/>
      <c r="HDV38" s="1434"/>
      <c r="HDW38" s="1434"/>
      <c r="HDX38" s="1434"/>
      <c r="HDY38" s="1434"/>
      <c r="HDZ38" s="1434"/>
      <c r="HEA38" s="1434"/>
      <c r="HEB38" s="1434"/>
      <c r="HEC38" s="1434"/>
      <c r="HED38" s="1434"/>
      <c r="HEE38" s="1434"/>
      <c r="HEF38" s="1434"/>
      <c r="HEG38" s="1434"/>
      <c r="HEH38" s="1434"/>
      <c r="HEI38" s="1434"/>
      <c r="HEJ38" s="1434"/>
      <c r="HEK38" s="1434"/>
      <c r="HEL38" s="1434"/>
      <c r="HEM38" s="1434"/>
      <c r="HEN38" s="1434"/>
      <c r="HEO38" s="1434"/>
      <c r="HEP38" s="1434"/>
      <c r="HEQ38" s="1434"/>
      <c r="HER38" s="1434"/>
      <c r="HES38" s="1434"/>
      <c r="HET38" s="1434"/>
      <c r="HEU38" s="1434"/>
      <c r="HEV38" s="1434"/>
      <c r="HEW38" s="1434"/>
      <c r="HEX38" s="1434"/>
      <c r="HEY38" s="1434"/>
      <c r="HEZ38" s="1434"/>
      <c r="HFA38" s="1434"/>
      <c r="HFB38" s="1434"/>
      <c r="HFC38" s="1434"/>
      <c r="HFD38" s="1434"/>
      <c r="HFE38" s="1434"/>
      <c r="HFF38" s="1434"/>
      <c r="HFG38" s="1434"/>
      <c r="HFH38" s="1434"/>
      <c r="HFI38" s="1434"/>
      <c r="HFJ38" s="1434"/>
      <c r="HFK38" s="1434"/>
      <c r="HFL38" s="1434"/>
      <c r="HFM38" s="1434"/>
      <c r="HFN38" s="1434"/>
      <c r="HFO38" s="1434"/>
      <c r="HFP38" s="1434"/>
      <c r="HFQ38" s="1434"/>
      <c r="HFR38" s="1434"/>
      <c r="HFS38" s="1434"/>
      <c r="HFT38" s="1434"/>
      <c r="HFU38" s="1434"/>
      <c r="HFV38" s="1434"/>
      <c r="HFW38" s="1434"/>
      <c r="HFX38" s="1434"/>
      <c r="HFY38" s="1434"/>
      <c r="HFZ38" s="1434"/>
      <c r="HGA38" s="1434"/>
      <c r="HGB38" s="1434"/>
      <c r="HGC38" s="1434"/>
      <c r="HGD38" s="1434"/>
      <c r="HGE38" s="1434"/>
      <c r="HGF38" s="1434"/>
      <c r="HGG38" s="1434"/>
      <c r="HGH38" s="1434"/>
      <c r="HGI38" s="1434"/>
      <c r="HGJ38" s="1434"/>
      <c r="HGK38" s="1434"/>
      <c r="HGL38" s="1434"/>
      <c r="HGM38" s="1434"/>
      <c r="HGN38" s="1434"/>
      <c r="HGO38" s="1434"/>
      <c r="HGP38" s="1434"/>
      <c r="HGQ38" s="1434"/>
      <c r="HGR38" s="1434"/>
      <c r="HGS38" s="1434"/>
      <c r="HGT38" s="1434"/>
      <c r="HGU38" s="1434"/>
      <c r="HGV38" s="1434"/>
      <c r="HGW38" s="1434"/>
      <c r="HGX38" s="1434"/>
      <c r="HGY38" s="1434"/>
      <c r="HGZ38" s="1434"/>
      <c r="HHA38" s="1434"/>
      <c r="HHB38" s="1434"/>
      <c r="HHC38" s="1434"/>
      <c r="HHD38" s="1434"/>
      <c r="HHE38" s="1434"/>
      <c r="HHF38" s="1434"/>
      <c r="HHG38" s="1434"/>
      <c r="HHH38" s="1434"/>
      <c r="HHI38" s="1434"/>
      <c r="HHJ38" s="1434"/>
      <c r="HHK38" s="1434"/>
      <c r="HHL38" s="1434"/>
      <c r="HHM38" s="1434"/>
      <c r="HHN38" s="1434"/>
      <c r="HHO38" s="1434"/>
      <c r="HHP38" s="1434"/>
      <c r="HHQ38" s="1434"/>
      <c r="HHR38" s="1434"/>
      <c r="HHS38" s="1434"/>
      <c r="HHT38" s="1434"/>
      <c r="HHU38" s="1434"/>
      <c r="HHV38" s="1434"/>
      <c r="HHW38" s="1434"/>
      <c r="HHX38" s="1434"/>
      <c r="HHY38" s="1434"/>
      <c r="HHZ38" s="1434"/>
      <c r="HIA38" s="1434"/>
      <c r="HIB38" s="1434"/>
      <c r="HIC38" s="1434"/>
      <c r="HID38" s="1434"/>
      <c r="HIE38" s="1434"/>
      <c r="HIF38" s="1434"/>
      <c r="HIG38" s="1434"/>
      <c r="HIH38" s="1434"/>
      <c r="HII38" s="1434"/>
      <c r="HIJ38" s="1434"/>
      <c r="HIK38" s="1434"/>
      <c r="HIL38" s="1434"/>
      <c r="HIM38" s="1434"/>
      <c r="HIN38" s="1434"/>
      <c r="HIO38" s="1434"/>
      <c r="HIP38" s="1434"/>
      <c r="HIQ38" s="1434"/>
      <c r="HIR38" s="1434"/>
      <c r="HIS38" s="1434"/>
      <c r="HIT38" s="1434"/>
      <c r="HIU38" s="1434"/>
      <c r="HIV38" s="1434"/>
      <c r="HIW38" s="1434"/>
      <c r="HIX38" s="1434"/>
      <c r="HIY38" s="1434"/>
      <c r="HIZ38" s="1434"/>
      <c r="HJA38" s="1434"/>
      <c r="HJB38" s="1434"/>
      <c r="HJC38" s="1434"/>
      <c r="HJD38" s="1434"/>
      <c r="HJE38" s="1434"/>
      <c r="HJF38" s="1434"/>
      <c r="HJG38" s="1434"/>
      <c r="HJH38" s="1434"/>
      <c r="HJI38" s="1434"/>
      <c r="HJJ38" s="1434"/>
      <c r="HJK38" s="1434"/>
      <c r="HJL38" s="1434"/>
      <c r="HJM38" s="1434"/>
      <c r="HJN38" s="1434"/>
      <c r="HJO38" s="1434"/>
      <c r="HJP38" s="1434"/>
      <c r="HJQ38" s="1434"/>
      <c r="HJR38" s="1434"/>
      <c r="HJS38" s="1434"/>
      <c r="HJT38" s="1434"/>
      <c r="HJU38" s="1434"/>
      <c r="HJV38" s="1434"/>
      <c r="HJW38" s="1434"/>
      <c r="HJX38" s="1434"/>
      <c r="HJY38" s="1434"/>
      <c r="HJZ38" s="1434"/>
      <c r="HKA38" s="1434"/>
      <c r="HKB38" s="1434"/>
      <c r="HKC38" s="1434"/>
      <c r="HKD38" s="1434"/>
      <c r="HKE38" s="1434"/>
      <c r="HKF38" s="1434"/>
      <c r="HKG38" s="1434"/>
      <c r="HKH38" s="1434"/>
      <c r="HKI38" s="1434"/>
      <c r="HKJ38" s="1434"/>
      <c r="HKK38" s="1434"/>
      <c r="HKL38" s="1434"/>
      <c r="HKM38" s="1434"/>
      <c r="HKN38" s="1434"/>
      <c r="HKO38" s="1434"/>
      <c r="HKP38" s="1434"/>
      <c r="HKQ38" s="1434"/>
      <c r="HKR38" s="1434"/>
      <c r="HKS38" s="1434"/>
      <c r="HKT38" s="1434"/>
      <c r="HKU38" s="1434"/>
      <c r="HKV38" s="1434"/>
      <c r="HKW38" s="1434"/>
      <c r="HKX38" s="1434"/>
      <c r="HKY38" s="1434"/>
      <c r="HKZ38" s="1434"/>
      <c r="HLA38" s="1434"/>
      <c r="HLB38" s="1434"/>
      <c r="HLC38" s="1434"/>
      <c r="HLD38" s="1434"/>
      <c r="HLE38" s="1434"/>
      <c r="HLF38" s="1434"/>
      <c r="HLG38" s="1434"/>
      <c r="HLH38" s="1434"/>
      <c r="HLI38" s="1434"/>
      <c r="HLJ38" s="1434"/>
      <c r="HLK38" s="1434"/>
      <c r="HLL38" s="1434"/>
      <c r="HLM38" s="1434"/>
      <c r="HLN38" s="1434"/>
      <c r="HLO38" s="1434"/>
      <c r="HLP38" s="1434"/>
      <c r="HLQ38" s="1434"/>
      <c r="HLR38" s="1434"/>
      <c r="HLS38" s="1434"/>
      <c r="HLT38" s="1434"/>
      <c r="HLU38" s="1434"/>
      <c r="HLV38" s="1434"/>
      <c r="HLW38" s="1434"/>
      <c r="HLX38" s="1434"/>
      <c r="HLY38" s="1434"/>
      <c r="HLZ38" s="1434"/>
      <c r="HMA38" s="1434"/>
      <c r="HMB38" s="1434"/>
      <c r="HMC38" s="1434"/>
      <c r="HMD38" s="1434"/>
      <c r="HME38" s="1434"/>
      <c r="HMF38" s="1434"/>
      <c r="HMG38" s="1434"/>
      <c r="HMH38" s="1434"/>
      <c r="HMI38" s="1434"/>
      <c r="HMJ38" s="1434"/>
      <c r="HMK38" s="1434"/>
      <c r="HML38" s="1434"/>
      <c r="HMM38" s="1434"/>
      <c r="HMN38" s="1434"/>
      <c r="HMO38" s="1434"/>
      <c r="HMP38" s="1434"/>
      <c r="HMQ38" s="1434"/>
      <c r="HMR38" s="1434"/>
      <c r="HMS38" s="1434"/>
      <c r="HMT38" s="1434"/>
      <c r="HMU38" s="1434"/>
      <c r="HMV38" s="1434"/>
      <c r="HMW38" s="1434"/>
      <c r="HMX38" s="1434"/>
      <c r="HMY38" s="1434"/>
      <c r="HMZ38" s="1434"/>
      <c r="HNA38" s="1434"/>
      <c r="HNB38" s="1434"/>
      <c r="HNC38" s="1434"/>
      <c r="HND38" s="1434"/>
      <c r="HNE38" s="1434"/>
      <c r="HNF38" s="1434"/>
      <c r="HNG38" s="1434"/>
      <c r="HNH38" s="1434"/>
      <c r="HNI38" s="1434"/>
      <c r="HNJ38" s="1434"/>
      <c r="HNK38" s="1434"/>
      <c r="HNL38" s="1434"/>
      <c r="HNM38" s="1434"/>
      <c r="HNN38" s="1434"/>
      <c r="HNO38" s="1434"/>
      <c r="HNP38" s="1434"/>
      <c r="HNQ38" s="1434"/>
      <c r="HNR38" s="1434"/>
      <c r="HNS38" s="1434"/>
      <c r="HNT38" s="1434"/>
      <c r="HNU38" s="1434"/>
      <c r="HNV38" s="1434"/>
      <c r="HNW38" s="1434"/>
      <c r="HNX38" s="1434"/>
      <c r="HNY38" s="1434"/>
      <c r="HNZ38" s="1434"/>
      <c r="HOA38" s="1434"/>
      <c r="HOB38" s="1434"/>
      <c r="HOC38" s="1434"/>
      <c r="HOD38" s="1434"/>
      <c r="HOE38" s="1434"/>
      <c r="HOF38" s="1434"/>
      <c r="HOG38" s="1434"/>
      <c r="HOH38" s="1434"/>
      <c r="HOI38" s="1434"/>
      <c r="HOJ38" s="1434"/>
      <c r="HOK38" s="1434"/>
      <c r="HOL38" s="1434"/>
      <c r="HOM38" s="1434"/>
      <c r="HON38" s="1434"/>
      <c r="HOO38" s="1434"/>
      <c r="HOP38" s="1434"/>
      <c r="HOQ38" s="1434"/>
      <c r="HOR38" s="1434"/>
      <c r="HOS38" s="1434"/>
      <c r="HOT38" s="1434"/>
      <c r="HOU38" s="1434"/>
      <c r="HOV38" s="1434"/>
      <c r="HOW38" s="1434"/>
      <c r="HOX38" s="1434"/>
      <c r="HOY38" s="1434"/>
      <c r="HOZ38" s="1434"/>
      <c r="HPA38" s="1434"/>
      <c r="HPB38" s="1434"/>
      <c r="HPC38" s="1434"/>
      <c r="HPD38" s="1434"/>
      <c r="HPE38" s="1434"/>
      <c r="HPF38" s="1434"/>
      <c r="HPG38" s="1434"/>
      <c r="HPH38" s="1434"/>
      <c r="HPI38" s="1434"/>
      <c r="HPJ38" s="1434"/>
      <c r="HPK38" s="1434"/>
      <c r="HPL38" s="1434"/>
      <c r="HPM38" s="1434"/>
      <c r="HPN38" s="1434"/>
      <c r="HPO38" s="1434"/>
      <c r="HPP38" s="1434"/>
      <c r="HPQ38" s="1434"/>
      <c r="HPR38" s="1434"/>
      <c r="HPS38" s="1434"/>
      <c r="HPT38" s="1434"/>
      <c r="HPU38" s="1434"/>
      <c r="HPV38" s="1434"/>
      <c r="HPW38" s="1434"/>
      <c r="HPX38" s="1434"/>
      <c r="HPY38" s="1434"/>
      <c r="HPZ38" s="1434"/>
      <c r="HQA38" s="1434"/>
      <c r="HQB38" s="1434"/>
      <c r="HQC38" s="1434"/>
      <c r="HQD38" s="1434"/>
      <c r="HQE38" s="1434"/>
      <c r="HQF38" s="1434"/>
      <c r="HQG38" s="1434"/>
      <c r="HQH38" s="1434"/>
      <c r="HQI38" s="1434"/>
      <c r="HQJ38" s="1434"/>
      <c r="HQK38" s="1434"/>
      <c r="HQL38" s="1434"/>
      <c r="HQM38" s="1434"/>
      <c r="HQN38" s="1434"/>
      <c r="HQO38" s="1434"/>
      <c r="HQP38" s="1434"/>
      <c r="HQQ38" s="1434"/>
      <c r="HQR38" s="1434"/>
      <c r="HQS38" s="1434"/>
      <c r="HQT38" s="1434"/>
      <c r="HQU38" s="1434"/>
      <c r="HQV38" s="1434"/>
      <c r="HQW38" s="1434"/>
      <c r="HQX38" s="1434"/>
      <c r="HQY38" s="1434"/>
      <c r="HQZ38" s="1434"/>
      <c r="HRA38" s="1434"/>
      <c r="HRB38" s="1434"/>
      <c r="HRC38" s="1434"/>
      <c r="HRD38" s="1434"/>
      <c r="HRE38" s="1434"/>
      <c r="HRF38" s="1434"/>
      <c r="HRG38" s="1434"/>
      <c r="HRH38" s="1434"/>
      <c r="HRI38" s="1434"/>
      <c r="HRJ38" s="1434"/>
      <c r="HRK38" s="1434"/>
      <c r="HRL38" s="1434"/>
      <c r="HRM38" s="1434"/>
      <c r="HRN38" s="1434"/>
      <c r="HRO38" s="1434"/>
      <c r="HRP38" s="1434"/>
      <c r="HRQ38" s="1434"/>
      <c r="HRR38" s="1434"/>
      <c r="HRS38" s="1434"/>
      <c r="HRT38" s="1434"/>
      <c r="HRU38" s="1434"/>
      <c r="HRV38" s="1434"/>
      <c r="HRW38" s="1434"/>
      <c r="HRX38" s="1434"/>
      <c r="HRY38" s="1434"/>
      <c r="HRZ38" s="1434"/>
      <c r="HSA38" s="1434"/>
      <c r="HSB38" s="1434"/>
      <c r="HSC38" s="1434"/>
      <c r="HSD38" s="1434"/>
      <c r="HSE38" s="1434"/>
      <c r="HSF38" s="1434"/>
      <c r="HSG38" s="1434"/>
      <c r="HSH38" s="1434"/>
      <c r="HSI38" s="1434"/>
      <c r="HSJ38" s="1434"/>
      <c r="HSK38" s="1434"/>
      <c r="HSL38" s="1434"/>
      <c r="HSM38" s="1434"/>
      <c r="HSN38" s="1434"/>
      <c r="HSO38" s="1434"/>
      <c r="HSP38" s="1434"/>
      <c r="HSQ38" s="1434"/>
      <c r="HSR38" s="1434"/>
      <c r="HSS38" s="1434"/>
      <c r="HST38" s="1434"/>
      <c r="HSU38" s="1434"/>
      <c r="HSV38" s="1434"/>
      <c r="HSW38" s="1434"/>
      <c r="HSX38" s="1434"/>
      <c r="HSY38" s="1434"/>
      <c r="HSZ38" s="1434"/>
      <c r="HTA38" s="1434"/>
      <c r="HTB38" s="1434"/>
      <c r="HTC38" s="1434"/>
      <c r="HTD38" s="1434"/>
      <c r="HTE38" s="1434"/>
      <c r="HTF38" s="1434"/>
      <c r="HTG38" s="1434"/>
      <c r="HTH38" s="1434"/>
      <c r="HTI38" s="1434"/>
      <c r="HTJ38" s="1434"/>
      <c r="HTK38" s="1434"/>
      <c r="HTL38" s="1434"/>
      <c r="HTM38" s="1434"/>
      <c r="HTN38" s="1434"/>
      <c r="HTO38" s="1434"/>
      <c r="HTP38" s="1434"/>
      <c r="HTQ38" s="1434"/>
      <c r="HTR38" s="1434"/>
      <c r="HTS38" s="1434"/>
      <c r="HTT38" s="1434"/>
      <c r="HTU38" s="1434"/>
      <c r="HTV38" s="1434"/>
      <c r="HTW38" s="1434"/>
      <c r="HTX38" s="1434"/>
      <c r="HTY38" s="1434"/>
      <c r="HTZ38" s="1434"/>
      <c r="HUA38" s="1434"/>
      <c r="HUB38" s="1434"/>
      <c r="HUC38" s="1434"/>
      <c r="HUD38" s="1434"/>
      <c r="HUE38" s="1434"/>
      <c r="HUF38" s="1434"/>
      <c r="HUG38" s="1434"/>
      <c r="HUH38" s="1434"/>
      <c r="HUI38" s="1434"/>
      <c r="HUJ38" s="1434"/>
      <c r="HUK38" s="1434"/>
      <c r="HUL38" s="1434"/>
      <c r="HUM38" s="1434"/>
      <c r="HUN38" s="1434"/>
      <c r="HUO38" s="1434"/>
      <c r="HUP38" s="1434"/>
      <c r="HUQ38" s="1434"/>
      <c r="HUR38" s="1434"/>
      <c r="HUS38" s="1434"/>
      <c r="HUT38" s="1434"/>
      <c r="HUU38" s="1434"/>
      <c r="HUV38" s="1434"/>
      <c r="HUW38" s="1434"/>
      <c r="HUX38" s="1434"/>
      <c r="HUY38" s="1434"/>
      <c r="HUZ38" s="1434"/>
      <c r="HVA38" s="1434"/>
      <c r="HVB38" s="1434"/>
      <c r="HVC38" s="1434"/>
      <c r="HVD38" s="1434"/>
      <c r="HVE38" s="1434"/>
      <c r="HVF38" s="1434"/>
      <c r="HVG38" s="1434"/>
      <c r="HVH38" s="1434"/>
      <c r="HVI38" s="1434"/>
      <c r="HVJ38" s="1434"/>
      <c r="HVK38" s="1434"/>
      <c r="HVL38" s="1434"/>
      <c r="HVM38" s="1434"/>
      <c r="HVN38" s="1434"/>
      <c r="HVO38" s="1434"/>
      <c r="HVP38" s="1434"/>
      <c r="HVQ38" s="1434"/>
      <c r="HVR38" s="1434"/>
      <c r="HVS38" s="1434"/>
      <c r="HVT38" s="1434"/>
      <c r="HVU38" s="1434"/>
      <c r="HVV38" s="1434"/>
      <c r="HVW38" s="1434"/>
      <c r="HVX38" s="1434"/>
      <c r="HVY38" s="1434"/>
      <c r="HVZ38" s="1434"/>
      <c r="HWA38" s="1434"/>
      <c r="HWB38" s="1434"/>
      <c r="HWC38" s="1434"/>
      <c r="HWD38" s="1434"/>
      <c r="HWE38" s="1434"/>
      <c r="HWF38" s="1434"/>
      <c r="HWG38" s="1434"/>
      <c r="HWH38" s="1434"/>
      <c r="HWI38" s="1434"/>
      <c r="HWJ38" s="1434"/>
      <c r="HWK38" s="1434"/>
      <c r="HWL38" s="1434"/>
      <c r="HWM38" s="1434"/>
      <c r="HWN38" s="1434"/>
      <c r="HWO38" s="1434"/>
      <c r="HWP38" s="1434"/>
      <c r="HWQ38" s="1434"/>
      <c r="HWR38" s="1434"/>
      <c r="HWS38" s="1434"/>
      <c r="HWT38" s="1434"/>
      <c r="HWU38" s="1434"/>
      <c r="HWV38" s="1434"/>
      <c r="HWW38" s="1434"/>
      <c r="HWX38" s="1434"/>
      <c r="HWY38" s="1434"/>
      <c r="HWZ38" s="1434"/>
      <c r="HXA38" s="1434"/>
      <c r="HXB38" s="1434"/>
      <c r="HXC38" s="1434"/>
      <c r="HXD38" s="1434"/>
      <c r="HXE38" s="1434"/>
      <c r="HXF38" s="1434"/>
      <c r="HXG38" s="1434"/>
      <c r="HXH38" s="1434"/>
      <c r="HXI38" s="1434"/>
      <c r="HXJ38" s="1434"/>
      <c r="HXK38" s="1434"/>
      <c r="HXL38" s="1434"/>
      <c r="HXM38" s="1434"/>
      <c r="HXN38" s="1434"/>
      <c r="HXO38" s="1434"/>
      <c r="HXP38" s="1434"/>
      <c r="HXQ38" s="1434"/>
      <c r="HXR38" s="1434"/>
      <c r="HXS38" s="1434"/>
      <c r="HXT38" s="1434"/>
      <c r="HXU38" s="1434"/>
      <c r="HXV38" s="1434"/>
      <c r="HXW38" s="1434"/>
      <c r="HXX38" s="1434"/>
      <c r="HXY38" s="1434"/>
      <c r="HXZ38" s="1434"/>
      <c r="HYA38" s="1434"/>
      <c r="HYB38" s="1434"/>
      <c r="HYC38" s="1434"/>
      <c r="HYD38" s="1434"/>
      <c r="HYE38" s="1434"/>
      <c r="HYF38" s="1434"/>
      <c r="HYG38" s="1434"/>
      <c r="HYH38" s="1434"/>
      <c r="HYI38" s="1434"/>
      <c r="HYJ38" s="1434"/>
      <c r="HYK38" s="1434"/>
      <c r="HYL38" s="1434"/>
      <c r="HYM38" s="1434"/>
      <c r="HYN38" s="1434"/>
      <c r="HYO38" s="1434"/>
      <c r="HYP38" s="1434"/>
      <c r="HYQ38" s="1434"/>
      <c r="HYR38" s="1434"/>
      <c r="HYS38" s="1434"/>
      <c r="HYT38" s="1434"/>
      <c r="HYU38" s="1434"/>
      <c r="HYV38" s="1434"/>
      <c r="HYW38" s="1434"/>
      <c r="HYX38" s="1434"/>
      <c r="HYY38" s="1434"/>
      <c r="HYZ38" s="1434"/>
      <c r="HZA38" s="1434"/>
      <c r="HZB38" s="1434"/>
      <c r="HZC38" s="1434"/>
      <c r="HZD38" s="1434"/>
      <c r="HZE38" s="1434"/>
      <c r="HZF38" s="1434"/>
      <c r="HZG38" s="1434"/>
      <c r="HZH38" s="1434"/>
      <c r="HZI38" s="1434"/>
      <c r="HZJ38" s="1434"/>
      <c r="HZK38" s="1434"/>
      <c r="HZL38" s="1434"/>
      <c r="HZM38" s="1434"/>
      <c r="HZN38" s="1434"/>
      <c r="HZO38" s="1434"/>
      <c r="HZP38" s="1434"/>
      <c r="HZQ38" s="1434"/>
      <c r="HZR38" s="1434"/>
      <c r="HZS38" s="1434"/>
      <c r="HZT38" s="1434"/>
      <c r="HZU38" s="1434"/>
      <c r="HZV38" s="1434"/>
      <c r="HZW38" s="1434"/>
      <c r="HZX38" s="1434"/>
      <c r="HZY38" s="1434"/>
      <c r="HZZ38" s="1434"/>
      <c r="IAA38" s="1434"/>
      <c r="IAB38" s="1434"/>
      <c r="IAC38" s="1434"/>
      <c r="IAD38" s="1434"/>
      <c r="IAE38" s="1434"/>
      <c r="IAF38" s="1434"/>
      <c r="IAG38" s="1434"/>
      <c r="IAH38" s="1434"/>
      <c r="IAI38" s="1434"/>
      <c r="IAJ38" s="1434"/>
      <c r="IAK38" s="1434"/>
      <c r="IAL38" s="1434"/>
      <c r="IAM38" s="1434"/>
      <c r="IAN38" s="1434"/>
      <c r="IAO38" s="1434"/>
      <c r="IAP38" s="1434"/>
      <c r="IAQ38" s="1434"/>
      <c r="IAR38" s="1434"/>
      <c r="IAS38" s="1434"/>
      <c r="IAT38" s="1434"/>
      <c r="IAU38" s="1434"/>
      <c r="IAV38" s="1434"/>
      <c r="IAW38" s="1434"/>
      <c r="IAX38" s="1434"/>
      <c r="IAY38" s="1434"/>
      <c r="IAZ38" s="1434"/>
      <c r="IBA38" s="1434"/>
      <c r="IBB38" s="1434"/>
      <c r="IBC38" s="1434"/>
      <c r="IBD38" s="1434"/>
      <c r="IBE38" s="1434"/>
      <c r="IBF38" s="1434"/>
      <c r="IBG38" s="1434"/>
      <c r="IBH38" s="1434"/>
      <c r="IBI38" s="1434"/>
      <c r="IBJ38" s="1434"/>
      <c r="IBK38" s="1434"/>
      <c r="IBL38" s="1434"/>
      <c r="IBM38" s="1434"/>
      <c r="IBN38" s="1434"/>
      <c r="IBO38" s="1434"/>
      <c r="IBP38" s="1434"/>
      <c r="IBQ38" s="1434"/>
      <c r="IBR38" s="1434"/>
      <c r="IBS38" s="1434"/>
      <c r="IBT38" s="1434"/>
      <c r="IBU38" s="1434"/>
      <c r="IBV38" s="1434"/>
      <c r="IBW38" s="1434"/>
      <c r="IBX38" s="1434"/>
      <c r="IBY38" s="1434"/>
      <c r="IBZ38" s="1434"/>
      <c r="ICA38" s="1434"/>
      <c r="ICB38" s="1434"/>
      <c r="ICC38" s="1434"/>
      <c r="ICD38" s="1434"/>
      <c r="ICE38" s="1434"/>
      <c r="ICF38" s="1434"/>
      <c r="ICG38" s="1434"/>
      <c r="ICH38" s="1434"/>
      <c r="ICI38" s="1434"/>
      <c r="ICJ38" s="1434"/>
      <c r="ICK38" s="1434"/>
      <c r="ICL38" s="1434"/>
      <c r="ICM38" s="1434"/>
      <c r="ICN38" s="1434"/>
      <c r="ICO38" s="1434"/>
      <c r="ICP38" s="1434"/>
      <c r="ICQ38" s="1434"/>
      <c r="ICR38" s="1434"/>
      <c r="ICS38" s="1434"/>
      <c r="ICT38" s="1434"/>
      <c r="ICU38" s="1434"/>
      <c r="ICV38" s="1434"/>
      <c r="ICW38" s="1434"/>
      <c r="ICX38" s="1434"/>
      <c r="ICY38" s="1434"/>
      <c r="ICZ38" s="1434"/>
      <c r="IDA38" s="1434"/>
      <c r="IDB38" s="1434"/>
      <c r="IDC38" s="1434"/>
      <c r="IDD38" s="1434"/>
      <c r="IDE38" s="1434"/>
      <c r="IDF38" s="1434"/>
      <c r="IDG38" s="1434"/>
      <c r="IDH38" s="1434"/>
      <c r="IDI38" s="1434"/>
      <c r="IDJ38" s="1434"/>
      <c r="IDK38" s="1434"/>
      <c r="IDL38" s="1434"/>
      <c r="IDM38" s="1434"/>
      <c r="IDN38" s="1434"/>
      <c r="IDO38" s="1434"/>
      <c r="IDP38" s="1434"/>
      <c r="IDQ38" s="1434"/>
      <c r="IDR38" s="1434"/>
      <c r="IDS38" s="1434"/>
      <c r="IDT38" s="1434"/>
      <c r="IDU38" s="1434"/>
      <c r="IDV38" s="1434"/>
      <c r="IDW38" s="1434"/>
      <c r="IDX38" s="1434"/>
      <c r="IDY38" s="1434"/>
      <c r="IDZ38" s="1434"/>
      <c r="IEA38" s="1434"/>
      <c r="IEB38" s="1434"/>
      <c r="IEC38" s="1434"/>
      <c r="IED38" s="1434"/>
      <c r="IEE38" s="1434"/>
      <c r="IEF38" s="1434"/>
      <c r="IEG38" s="1434"/>
      <c r="IEH38" s="1434"/>
      <c r="IEI38" s="1434"/>
      <c r="IEJ38" s="1434"/>
      <c r="IEK38" s="1434"/>
      <c r="IEL38" s="1434"/>
      <c r="IEM38" s="1434"/>
      <c r="IEN38" s="1434"/>
      <c r="IEO38" s="1434"/>
      <c r="IEP38" s="1434"/>
      <c r="IEQ38" s="1434"/>
      <c r="IER38" s="1434"/>
      <c r="IES38" s="1434"/>
      <c r="IET38" s="1434"/>
      <c r="IEU38" s="1434"/>
      <c r="IEV38" s="1434"/>
      <c r="IEW38" s="1434"/>
      <c r="IEX38" s="1434"/>
      <c r="IEY38" s="1434"/>
      <c r="IEZ38" s="1434"/>
      <c r="IFA38" s="1434"/>
      <c r="IFB38" s="1434"/>
      <c r="IFC38" s="1434"/>
      <c r="IFD38" s="1434"/>
      <c r="IFE38" s="1434"/>
      <c r="IFF38" s="1434"/>
      <c r="IFG38" s="1434"/>
      <c r="IFH38" s="1434"/>
      <c r="IFI38" s="1434"/>
      <c r="IFJ38" s="1434"/>
      <c r="IFK38" s="1434"/>
      <c r="IFL38" s="1434"/>
      <c r="IFM38" s="1434"/>
      <c r="IFN38" s="1434"/>
      <c r="IFO38" s="1434"/>
      <c r="IFP38" s="1434"/>
      <c r="IFQ38" s="1434"/>
      <c r="IFR38" s="1434"/>
      <c r="IFS38" s="1434"/>
      <c r="IFT38" s="1434"/>
      <c r="IFU38" s="1434"/>
      <c r="IFV38" s="1434"/>
      <c r="IFW38" s="1434"/>
      <c r="IFX38" s="1434"/>
      <c r="IFY38" s="1434"/>
      <c r="IFZ38" s="1434"/>
      <c r="IGA38" s="1434"/>
      <c r="IGB38" s="1434"/>
      <c r="IGC38" s="1434"/>
      <c r="IGD38" s="1434"/>
      <c r="IGE38" s="1434"/>
      <c r="IGF38" s="1434"/>
      <c r="IGG38" s="1434"/>
      <c r="IGH38" s="1434"/>
      <c r="IGI38" s="1434"/>
      <c r="IGJ38" s="1434"/>
      <c r="IGK38" s="1434"/>
      <c r="IGL38" s="1434"/>
      <c r="IGM38" s="1434"/>
      <c r="IGN38" s="1434"/>
      <c r="IGO38" s="1434"/>
      <c r="IGP38" s="1434"/>
      <c r="IGQ38" s="1434"/>
      <c r="IGR38" s="1434"/>
      <c r="IGS38" s="1434"/>
      <c r="IGT38" s="1434"/>
      <c r="IGU38" s="1434"/>
      <c r="IGV38" s="1434"/>
      <c r="IGW38" s="1434"/>
      <c r="IGX38" s="1434"/>
      <c r="IGY38" s="1434"/>
      <c r="IGZ38" s="1434"/>
      <c r="IHA38" s="1434"/>
      <c r="IHB38" s="1434"/>
      <c r="IHC38" s="1434"/>
      <c r="IHD38" s="1434"/>
      <c r="IHE38" s="1434"/>
      <c r="IHF38" s="1434"/>
      <c r="IHG38" s="1434"/>
      <c r="IHH38" s="1434"/>
      <c r="IHI38" s="1434"/>
      <c r="IHJ38" s="1434"/>
      <c r="IHK38" s="1434"/>
      <c r="IHL38" s="1434"/>
      <c r="IHM38" s="1434"/>
      <c r="IHN38" s="1434"/>
      <c r="IHO38" s="1434"/>
      <c r="IHP38" s="1434"/>
      <c r="IHQ38" s="1434"/>
      <c r="IHR38" s="1434"/>
      <c r="IHS38" s="1434"/>
      <c r="IHT38" s="1434"/>
      <c r="IHU38" s="1434"/>
      <c r="IHV38" s="1434"/>
      <c r="IHW38" s="1434"/>
      <c r="IHX38" s="1434"/>
      <c r="IHY38" s="1434"/>
      <c r="IHZ38" s="1434"/>
      <c r="IIA38" s="1434"/>
      <c r="IIB38" s="1434"/>
      <c r="IIC38" s="1434"/>
      <c r="IID38" s="1434"/>
      <c r="IIE38" s="1434"/>
      <c r="IIF38" s="1434"/>
      <c r="IIG38" s="1434"/>
      <c r="IIH38" s="1434"/>
      <c r="III38" s="1434"/>
      <c r="IIJ38" s="1434"/>
      <c r="IIK38" s="1434"/>
      <c r="IIL38" s="1434"/>
      <c r="IIM38" s="1434"/>
      <c r="IIN38" s="1434"/>
      <c r="IIO38" s="1434"/>
      <c r="IIP38" s="1434"/>
      <c r="IIQ38" s="1434"/>
      <c r="IIR38" s="1434"/>
      <c r="IIS38" s="1434"/>
      <c r="IIT38" s="1434"/>
      <c r="IIU38" s="1434"/>
      <c r="IIV38" s="1434"/>
      <c r="IIW38" s="1434"/>
      <c r="IIX38" s="1434"/>
      <c r="IIY38" s="1434"/>
      <c r="IIZ38" s="1434"/>
      <c r="IJA38" s="1434"/>
      <c r="IJB38" s="1434"/>
      <c r="IJC38" s="1434"/>
      <c r="IJD38" s="1434"/>
      <c r="IJE38" s="1434"/>
      <c r="IJF38" s="1434"/>
      <c r="IJG38" s="1434"/>
      <c r="IJH38" s="1434"/>
      <c r="IJI38" s="1434"/>
      <c r="IJJ38" s="1434"/>
      <c r="IJK38" s="1434"/>
      <c r="IJL38" s="1434"/>
      <c r="IJM38" s="1434"/>
      <c r="IJN38" s="1434"/>
      <c r="IJO38" s="1434"/>
      <c r="IJP38" s="1434"/>
      <c r="IJQ38" s="1434"/>
      <c r="IJR38" s="1434"/>
      <c r="IJS38" s="1434"/>
      <c r="IJT38" s="1434"/>
      <c r="IJU38" s="1434"/>
      <c r="IJV38" s="1434"/>
      <c r="IJW38" s="1434"/>
      <c r="IJX38" s="1434"/>
      <c r="IJY38" s="1434"/>
      <c r="IJZ38" s="1434"/>
      <c r="IKA38" s="1434"/>
      <c r="IKB38" s="1434"/>
      <c r="IKC38" s="1434"/>
      <c r="IKD38" s="1434"/>
      <c r="IKE38" s="1434"/>
      <c r="IKF38" s="1434"/>
      <c r="IKG38" s="1434"/>
      <c r="IKH38" s="1434"/>
      <c r="IKI38" s="1434"/>
      <c r="IKJ38" s="1434"/>
      <c r="IKK38" s="1434"/>
      <c r="IKL38" s="1434"/>
      <c r="IKM38" s="1434"/>
      <c r="IKN38" s="1434"/>
      <c r="IKO38" s="1434"/>
      <c r="IKP38" s="1434"/>
      <c r="IKQ38" s="1434"/>
      <c r="IKR38" s="1434"/>
      <c r="IKS38" s="1434"/>
      <c r="IKT38" s="1434"/>
      <c r="IKU38" s="1434"/>
      <c r="IKV38" s="1434"/>
      <c r="IKW38" s="1434"/>
      <c r="IKX38" s="1434"/>
      <c r="IKY38" s="1434"/>
      <c r="IKZ38" s="1434"/>
      <c r="ILA38" s="1434"/>
      <c r="ILB38" s="1434"/>
      <c r="ILC38" s="1434"/>
      <c r="ILD38" s="1434"/>
      <c r="ILE38" s="1434"/>
      <c r="ILF38" s="1434"/>
      <c r="ILG38" s="1434"/>
      <c r="ILH38" s="1434"/>
      <c r="ILI38" s="1434"/>
      <c r="ILJ38" s="1434"/>
      <c r="ILK38" s="1434"/>
      <c r="ILL38" s="1434"/>
      <c r="ILM38" s="1434"/>
      <c r="ILN38" s="1434"/>
      <c r="ILO38" s="1434"/>
      <c r="ILP38" s="1434"/>
      <c r="ILQ38" s="1434"/>
      <c r="ILR38" s="1434"/>
      <c r="ILS38" s="1434"/>
      <c r="ILT38" s="1434"/>
      <c r="ILU38" s="1434"/>
      <c r="ILV38" s="1434"/>
      <c r="ILW38" s="1434"/>
      <c r="ILX38" s="1434"/>
      <c r="ILY38" s="1434"/>
      <c r="ILZ38" s="1434"/>
      <c r="IMA38" s="1434"/>
      <c r="IMB38" s="1434"/>
      <c r="IMC38" s="1434"/>
      <c r="IMD38" s="1434"/>
      <c r="IME38" s="1434"/>
      <c r="IMF38" s="1434"/>
      <c r="IMG38" s="1434"/>
      <c r="IMH38" s="1434"/>
      <c r="IMI38" s="1434"/>
      <c r="IMJ38" s="1434"/>
      <c r="IMK38" s="1434"/>
      <c r="IML38" s="1434"/>
      <c r="IMM38" s="1434"/>
      <c r="IMN38" s="1434"/>
      <c r="IMO38" s="1434"/>
      <c r="IMP38" s="1434"/>
      <c r="IMQ38" s="1434"/>
      <c r="IMR38" s="1434"/>
      <c r="IMS38" s="1434"/>
      <c r="IMT38" s="1434"/>
      <c r="IMU38" s="1434"/>
      <c r="IMV38" s="1434"/>
      <c r="IMW38" s="1434"/>
      <c r="IMX38" s="1434"/>
      <c r="IMY38" s="1434"/>
      <c r="IMZ38" s="1434"/>
      <c r="INA38" s="1434"/>
      <c r="INB38" s="1434"/>
      <c r="INC38" s="1434"/>
      <c r="IND38" s="1434"/>
      <c r="INE38" s="1434"/>
      <c r="INF38" s="1434"/>
      <c r="ING38" s="1434"/>
      <c r="INH38" s="1434"/>
      <c r="INI38" s="1434"/>
      <c r="INJ38" s="1434"/>
      <c r="INK38" s="1434"/>
      <c r="INL38" s="1434"/>
      <c r="INM38" s="1434"/>
      <c r="INN38" s="1434"/>
      <c r="INO38" s="1434"/>
      <c r="INP38" s="1434"/>
      <c r="INQ38" s="1434"/>
      <c r="INR38" s="1434"/>
      <c r="INS38" s="1434"/>
      <c r="INT38" s="1434"/>
      <c r="INU38" s="1434"/>
      <c r="INV38" s="1434"/>
      <c r="INW38" s="1434"/>
      <c r="INX38" s="1434"/>
      <c r="INY38" s="1434"/>
      <c r="INZ38" s="1434"/>
      <c r="IOA38" s="1434"/>
      <c r="IOB38" s="1434"/>
      <c r="IOC38" s="1434"/>
      <c r="IOD38" s="1434"/>
      <c r="IOE38" s="1434"/>
      <c r="IOF38" s="1434"/>
      <c r="IOG38" s="1434"/>
      <c r="IOH38" s="1434"/>
      <c r="IOI38" s="1434"/>
      <c r="IOJ38" s="1434"/>
      <c r="IOK38" s="1434"/>
      <c r="IOL38" s="1434"/>
      <c r="IOM38" s="1434"/>
      <c r="ION38" s="1434"/>
      <c r="IOO38" s="1434"/>
      <c r="IOP38" s="1434"/>
      <c r="IOQ38" s="1434"/>
      <c r="IOR38" s="1434"/>
      <c r="IOS38" s="1434"/>
      <c r="IOT38" s="1434"/>
      <c r="IOU38" s="1434"/>
      <c r="IOV38" s="1434"/>
      <c r="IOW38" s="1434"/>
      <c r="IOX38" s="1434"/>
      <c r="IOY38" s="1434"/>
      <c r="IOZ38" s="1434"/>
      <c r="IPA38" s="1434"/>
      <c r="IPB38" s="1434"/>
      <c r="IPC38" s="1434"/>
      <c r="IPD38" s="1434"/>
      <c r="IPE38" s="1434"/>
      <c r="IPF38" s="1434"/>
      <c r="IPG38" s="1434"/>
      <c r="IPH38" s="1434"/>
      <c r="IPI38" s="1434"/>
      <c r="IPJ38" s="1434"/>
      <c r="IPK38" s="1434"/>
      <c r="IPL38" s="1434"/>
      <c r="IPM38" s="1434"/>
      <c r="IPN38" s="1434"/>
      <c r="IPO38" s="1434"/>
      <c r="IPP38" s="1434"/>
      <c r="IPQ38" s="1434"/>
      <c r="IPR38" s="1434"/>
      <c r="IPS38" s="1434"/>
      <c r="IPT38" s="1434"/>
      <c r="IPU38" s="1434"/>
      <c r="IPV38" s="1434"/>
      <c r="IPW38" s="1434"/>
      <c r="IPX38" s="1434"/>
      <c r="IPY38" s="1434"/>
      <c r="IPZ38" s="1434"/>
      <c r="IQA38" s="1434"/>
      <c r="IQB38" s="1434"/>
      <c r="IQC38" s="1434"/>
      <c r="IQD38" s="1434"/>
      <c r="IQE38" s="1434"/>
      <c r="IQF38" s="1434"/>
      <c r="IQG38" s="1434"/>
      <c r="IQH38" s="1434"/>
      <c r="IQI38" s="1434"/>
      <c r="IQJ38" s="1434"/>
      <c r="IQK38" s="1434"/>
      <c r="IQL38" s="1434"/>
      <c r="IQM38" s="1434"/>
      <c r="IQN38" s="1434"/>
      <c r="IQO38" s="1434"/>
      <c r="IQP38" s="1434"/>
      <c r="IQQ38" s="1434"/>
      <c r="IQR38" s="1434"/>
      <c r="IQS38" s="1434"/>
      <c r="IQT38" s="1434"/>
      <c r="IQU38" s="1434"/>
      <c r="IQV38" s="1434"/>
      <c r="IQW38" s="1434"/>
      <c r="IQX38" s="1434"/>
      <c r="IQY38" s="1434"/>
      <c r="IQZ38" s="1434"/>
      <c r="IRA38" s="1434"/>
      <c r="IRB38" s="1434"/>
      <c r="IRC38" s="1434"/>
      <c r="IRD38" s="1434"/>
      <c r="IRE38" s="1434"/>
      <c r="IRF38" s="1434"/>
      <c r="IRG38" s="1434"/>
      <c r="IRH38" s="1434"/>
      <c r="IRI38" s="1434"/>
      <c r="IRJ38" s="1434"/>
      <c r="IRK38" s="1434"/>
      <c r="IRL38" s="1434"/>
      <c r="IRM38" s="1434"/>
      <c r="IRN38" s="1434"/>
      <c r="IRO38" s="1434"/>
      <c r="IRP38" s="1434"/>
      <c r="IRQ38" s="1434"/>
      <c r="IRR38" s="1434"/>
      <c r="IRS38" s="1434"/>
      <c r="IRT38" s="1434"/>
      <c r="IRU38" s="1434"/>
      <c r="IRV38" s="1434"/>
      <c r="IRW38" s="1434"/>
      <c r="IRX38" s="1434"/>
      <c r="IRY38" s="1434"/>
      <c r="IRZ38" s="1434"/>
      <c r="ISA38" s="1434"/>
      <c r="ISB38" s="1434"/>
      <c r="ISC38" s="1434"/>
      <c r="ISD38" s="1434"/>
      <c r="ISE38" s="1434"/>
      <c r="ISF38" s="1434"/>
      <c r="ISG38" s="1434"/>
      <c r="ISH38" s="1434"/>
      <c r="ISI38" s="1434"/>
      <c r="ISJ38" s="1434"/>
      <c r="ISK38" s="1434"/>
      <c r="ISL38" s="1434"/>
      <c r="ISM38" s="1434"/>
      <c r="ISN38" s="1434"/>
      <c r="ISO38" s="1434"/>
      <c r="ISP38" s="1434"/>
      <c r="ISQ38" s="1434"/>
      <c r="ISR38" s="1434"/>
      <c r="ISS38" s="1434"/>
      <c r="IST38" s="1434"/>
      <c r="ISU38" s="1434"/>
      <c r="ISV38" s="1434"/>
      <c r="ISW38" s="1434"/>
      <c r="ISX38" s="1434"/>
      <c r="ISY38" s="1434"/>
      <c r="ISZ38" s="1434"/>
      <c r="ITA38" s="1434"/>
      <c r="ITB38" s="1434"/>
      <c r="ITC38" s="1434"/>
      <c r="ITD38" s="1434"/>
      <c r="ITE38" s="1434"/>
      <c r="ITF38" s="1434"/>
      <c r="ITG38" s="1434"/>
      <c r="ITH38" s="1434"/>
      <c r="ITI38" s="1434"/>
      <c r="ITJ38" s="1434"/>
      <c r="ITK38" s="1434"/>
      <c r="ITL38" s="1434"/>
      <c r="ITM38" s="1434"/>
      <c r="ITN38" s="1434"/>
      <c r="ITO38" s="1434"/>
      <c r="ITP38" s="1434"/>
      <c r="ITQ38" s="1434"/>
      <c r="ITR38" s="1434"/>
      <c r="ITS38" s="1434"/>
      <c r="ITT38" s="1434"/>
      <c r="ITU38" s="1434"/>
      <c r="ITV38" s="1434"/>
      <c r="ITW38" s="1434"/>
      <c r="ITX38" s="1434"/>
      <c r="ITY38" s="1434"/>
      <c r="ITZ38" s="1434"/>
      <c r="IUA38" s="1434"/>
      <c r="IUB38" s="1434"/>
      <c r="IUC38" s="1434"/>
      <c r="IUD38" s="1434"/>
      <c r="IUE38" s="1434"/>
      <c r="IUF38" s="1434"/>
      <c r="IUG38" s="1434"/>
      <c r="IUH38" s="1434"/>
      <c r="IUI38" s="1434"/>
      <c r="IUJ38" s="1434"/>
      <c r="IUK38" s="1434"/>
      <c r="IUL38" s="1434"/>
      <c r="IUM38" s="1434"/>
      <c r="IUN38" s="1434"/>
      <c r="IUO38" s="1434"/>
      <c r="IUP38" s="1434"/>
      <c r="IUQ38" s="1434"/>
      <c r="IUR38" s="1434"/>
      <c r="IUS38" s="1434"/>
      <c r="IUT38" s="1434"/>
      <c r="IUU38" s="1434"/>
      <c r="IUV38" s="1434"/>
      <c r="IUW38" s="1434"/>
      <c r="IUX38" s="1434"/>
      <c r="IUY38" s="1434"/>
      <c r="IUZ38" s="1434"/>
      <c r="IVA38" s="1434"/>
      <c r="IVB38" s="1434"/>
      <c r="IVC38" s="1434"/>
      <c r="IVD38" s="1434"/>
      <c r="IVE38" s="1434"/>
      <c r="IVF38" s="1434"/>
      <c r="IVG38" s="1434"/>
      <c r="IVH38" s="1434"/>
      <c r="IVI38" s="1434"/>
      <c r="IVJ38" s="1434"/>
      <c r="IVK38" s="1434"/>
      <c r="IVL38" s="1434"/>
      <c r="IVM38" s="1434"/>
      <c r="IVN38" s="1434"/>
      <c r="IVO38" s="1434"/>
      <c r="IVP38" s="1434"/>
      <c r="IVQ38" s="1434"/>
      <c r="IVR38" s="1434"/>
      <c r="IVS38" s="1434"/>
      <c r="IVT38" s="1434"/>
      <c r="IVU38" s="1434"/>
      <c r="IVV38" s="1434"/>
      <c r="IVW38" s="1434"/>
      <c r="IVX38" s="1434"/>
      <c r="IVY38" s="1434"/>
      <c r="IVZ38" s="1434"/>
      <c r="IWA38" s="1434"/>
      <c r="IWB38" s="1434"/>
      <c r="IWC38" s="1434"/>
      <c r="IWD38" s="1434"/>
      <c r="IWE38" s="1434"/>
      <c r="IWF38" s="1434"/>
      <c r="IWG38" s="1434"/>
      <c r="IWH38" s="1434"/>
      <c r="IWI38" s="1434"/>
      <c r="IWJ38" s="1434"/>
      <c r="IWK38" s="1434"/>
      <c r="IWL38" s="1434"/>
      <c r="IWM38" s="1434"/>
      <c r="IWN38" s="1434"/>
      <c r="IWO38" s="1434"/>
      <c r="IWP38" s="1434"/>
      <c r="IWQ38" s="1434"/>
      <c r="IWR38" s="1434"/>
      <c r="IWS38" s="1434"/>
      <c r="IWT38" s="1434"/>
      <c r="IWU38" s="1434"/>
      <c r="IWV38" s="1434"/>
      <c r="IWW38" s="1434"/>
      <c r="IWX38" s="1434"/>
      <c r="IWY38" s="1434"/>
      <c r="IWZ38" s="1434"/>
      <c r="IXA38" s="1434"/>
      <c r="IXB38" s="1434"/>
      <c r="IXC38" s="1434"/>
      <c r="IXD38" s="1434"/>
      <c r="IXE38" s="1434"/>
      <c r="IXF38" s="1434"/>
      <c r="IXG38" s="1434"/>
      <c r="IXH38" s="1434"/>
      <c r="IXI38" s="1434"/>
      <c r="IXJ38" s="1434"/>
      <c r="IXK38" s="1434"/>
      <c r="IXL38" s="1434"/>
      <c r="IXM38" s="1434"/>
      <c r="IXN38" s="1434"/>
      <c r="IXO38" s="1434"/>
      <c r="IXP38" s="1434"/>
      <c r="IXQ38" s="1434"/>
      <c r="IXR38" s="1434"/>
      <c r="IXS38" s="1434"/>
      <c r="IXT38" s="1434"/>
      <c r="IXU38" s="1434"/>
      <c r="IXV38" s="1434"/>
      <c r="IXW38" s="1434"/>
      <c r="IXX38" s="1434"/>
      <c r="IXY38" s="1434"/>
      <c r="IXZ38" s="1434"/>
      <c r="IYA38" s="1434"/>
      <c r="IYB38" s="1434"/>
      <c r="IYC38" s="1434"/>
      <c r="IYD38" s="1434"/>
      <c r="IYE38" s="1434"/>
      <c r="IYF38" s="1434"/>
      <c r="IYG38" s="1434"/>
      <c r="IYH38" s="1434"/>
      <c r="IYI38" s="1434"/>
      <c r="IYJ38" s="1434"/>
      <c r="IYK38" s="1434"/>
      <c r="IYL38" s="1434"/>
      <c r="IYM38" s="1434"/>
      <c r="IYN38" s="1434"/>
      <c r="IYO38" s="1434"/>
      <c r="IYP38" s="1434"/>
      <c r="IYQ38" s="1434"/>
      <c r="IYR38" s="1434"/>
      <c r="IYS38" s="1434"/>
      <c r="IYT38" s="1434"/>
      <c r="IYU38" s="1434"/>
      <c r="IYV38" s="1434"/>
      <c r="IYW38" s="1434"/>
      <c r="IYX38" s="1434"/>
      <c r="IYY38" s="1434"/>
      <c r="IYZ38" s="1434"/>
      <c r="IZA38" s="1434"/>
      <c r="IZB38" s="1434"/>
      <c r="IZC38" s="1434"/>
      <c r="IZD38" s="1434"/>
      <c r="IZE38" s="1434"/>
      <c r="IZF38" s="1434"/>
      <c r="IZG38" s="1434"/>
      <c r="IZH38" s="1434"/>
      <c r="IZI38" s="1434"/>
      <c r="IZJ38" s="1434"/>
      <c r="IZK38" s="1434"/>
      <c r="IZL38" s="1434"/>
      <c r="IZM38" s="1434"/>
      <c r="IZN38" s="1434"/>
      <c r="IZO38" s="1434"/>
      <c r="IZP38" s="1434"/>
      <c r="IZQ38" s="1434"/>
      <c r="IZR38" s="1434"/>
      <c r="IZS38" s="1434"/>
      <c r="IZT38" s="1434"/>
      <c r="IZU38" s="1434"/>
      <c r="IZV38" s="1434"/>
      <c r="IZW38" s="1434"/>
      <c r="IZX38" s="1434"/>
      <c r="IZY38" s="1434"/>
      <c r="IZZ38" s="1434"/>
      <c r="JAA38" s="1434"/>
      <c r="JAB38" s="1434"/>
      <c r="JAC38" s="1434"/>
      <c r="JAD38" s="1434"/>
      <c r="JAE38" s="1434"/>
      <c r="JAF38" s="1434"/>
      <c r="JAG38" s="1434"/>
      <c r="JAH38" s="1434"/>
      <c r="JAI38" s="1434"/>
      <c r="JAJ38" s="1434"/>
      <c r="JAK38" s="1434"/>
      <c r="JAL38" s="1434"/>
      <c r="JAM38" s="1434"/>
      <c r="JAN38" s="1434"/>
      <c r="JAO38" s="1434"/>
      <c r="JAP38" s="1434"/>
      <c r="JAQ38" s="1434"/>
      <c r="JAR38" s="1434"/>
      <c r="JAS38" s="1434"/>
      <c r="JAT38" s="1434"/>
      <c r="JAU38" s="1434"/>
      <c r="JAV38" s="1434"/>
      <c r="JAW38" s="1434"/>
      <c r="JAX38" s="1434"/>
      <c r="JAY38" s="1434"/>
      <c r="JAZ38" s="1434"/>
      <c r="JBA38" s="1434"/>
      <c r="JBB38" s="1434"/>
      <c r="JBC38" s="1434"/>
      <c r="JBD38" s="1434"/>
      <c r="JBE38" s="1434"/>
      <c r="JBF38" s="1434"/>
      <c r="JBG38" s="1434"/>
      <c r="JBH38" s="1434"/>
      <c r="JBI38" s="1434"/>
      <c r="JBJ38" s="1434"/>
      <c r="JBK38" s="1434"/>
      <c r="JBL38" s="1434"/>
      <c r="JBM38" s="1434"/>
      <c r="JBN38" s="1434"/>
      <c r="JBO38" s="1434"/>
      <c r="JBP38" s="1434"/>
      <c r="JBQ38" s="1434"/>
      <c r="JBR38" s="1434"/>
      <c r="JBS38" s="1434"/>
      <c r="JBT38" s="1434"/>
      <c r="JBU38" s="1434"/>
      <c r="JBV38" s="1434"/>
      <c r="JBW38" s="1434"/>
      <c r="JBX38" s="1434"/>
      <c r="JBY38" s="1434"/>
      <c r="JBZ38" s="1434"/>
      <c r="JCA38" s="1434"/>
      <c r="JCB38" s="1434"/>
      <c r="JCC38" s="1434"/>
      <c r="JCD38" s="1434"/>
      <c r="JCE38" s="1434"/>
      <c r="JCF38" s="1434"/>
      <c r="JCG38" s="1434"/>
      <c r="JCH38" s="1434"/>
      <c r="JCI38" s="1434"/>
      <c r="JCJ38" s="1434"/>
      <c r="JCK38" s="1434"/>
      <c r="JCL38" s="1434"/>
      <c r="JCM38" s="1434"/>
      <c r="JCN38" s="1434"/>
      <c r="JCO38" s="1434"/>
      <c r="JCP38" s="1434"/>
      <c r="JCQ38" s="1434"/>
      <c r="JCR38" s="1434"/>
      <c r="JCS38" s="1434"/>
      <c r="JCT38" s="1434"/>
      <c r="JCU38" s="1434"/>
      <c r="JCV38" s="1434"/>
      <c r="JCW38" s="1434"/>
      <c r="JCX38" s="1434"/>
      <c r="JCY38" s="1434"/>
      <c r="JCZ38" s="1434"/>
      <c r="JDA38" s="1434"/>
      <c r="JDB38" s="1434"/>
      <c r="JDC38" s="1434"/>
      <c r="JDD38" s="1434"/>
      <c r="JDE38" s="1434"/>
      <c r="JDF38" s="1434"/>
      <c r="JDG38" s="1434"/>
      <c r="JDH38" s="1434"/>
      <c r="JDI38" s="1434"/>
      <c r="JDJ38" s="1434"/>
      <c r="JDK38" s="1434"/>
      <c r="JDL38" s="1434"/>
      <c r="JDM38" s="1434"/>
      <c r="JDN38" s="1434"/>
      <c r="JDO38" s="1434"/>
      <c r="JDP38" s="1434"/>
      <c r="JDQ38" s="1434"/>
      <c r="JDR38" s="1434"/>
      <c r="JDS38" s="1434"/>
      <c r="JDT38" s="1434"/>
      <c r="JDU38" s="1434"/>
      <c r="JDV38" s="1434"/>
      <c r="JDW38" s="1434"/>
      <c r="JDX38" s="1434"/>
      <c r="JDY38" s="1434"/>
      <c r="JDZ38" s="1434"/>
      <c r="JEA38" s="1434"/>
      <c r="JEB38" s="1434"/>
      <c r="JEC38" s="1434"/>
      <c r="JED38" s="1434"/>
      <c r="JEE38" s="1434"/>
      <c r="JEF38" s="1434"/>
      <c r="JEG38" s="1434"/>
      <c r="JEH38" s="1434"/>
      <c r="JEI38" s="1434"/>
      <c r="JEJ38" s="1434"/>
      <c r="JEK38" s="1434"/>
      <c r="JEL38" s="1434"/>
      <c r="JEM38" s="1434"/>
      <c r="JEN38" s="1434"/>
      <c r="JEO38" s="1434"/>
      <c r="JEP38" s="1434"/>
      <c r="JEQ38" s="1434"/>
      <c r="JER38" s="1434"/>
      <c r="JES38" s="1434"/>
      <c r="JET38" s="1434"/>
      <c r="JEU38" s="1434"/>
      <c r="JEV38" s="1434"/>
      <c r="JEW38" s="1434"/>
      <c r="JEX38" s="1434"/>
      <c r="JEY38" s="1434"/>
      <c r="JEZ38" s="1434"/>
      <c r="JFA38" s="1434"/>
      <c r="JFB38" s="1434"/>
      <c r="JFC38" s="1434"/>
      <c r="JFD38" s="1434"/>
      <c r="JFE38" s="1434"/>
      <c r="JFF38" s="1434"/>
      <c r="JFG38" s="1434"/>
      <c r="JFH38" s="1434"/>
      <c r="JFI38" s="1434"/>
      <c r="JFJ38" s="1434"/>
      <c r="JFK38" s="1434"/>
      <c r="JFL38" s="1434"/>
      <c r="JFM38" s="1434"/>
      <c r="JFN38" s="1434"/>
      <c r="JFO38" s="1434"/>
      <c r="JFP38" s="1434"/>
      <c r="JFQ38" s="1434"/>
      <c r="JFR38" s="1434"/>
      <c r="JFS38" s="1434"/>
      <c r="JFT38" s="1434"/>
      <c r="JFU38" s="1434"/>
      <c r="JFV38" s="1434"/>
      <c r="JFW38" s="1434"/>
      <c r="JFX38" s="1434"/>
      <c r="JFY38" s="1434"/>
      <c r="JFZ38" s="1434"/>
      <c r="JGA38" s="1434"/>
      <c r="JGB38" s="1434"/>
      <c r="JGC38" s="1434"/>
      <c r="JGD38" s="1434"/>
      <c r="JGE38" s="1434"/>
      <c r="JGF38" s="1434"/>
      <c r="JGG38" s="1434"/>
      <c r="JGH38" s="1434"/>
      <c r="JGI38" s="1434"/>
      <c r="JGJ38" s="1434"/>
      <c r="JGK38" s="1434"/>
      <c r="JGL38" s="1434"/>
      <c r="JGM38" s="1434"/>
      <c r="JGN38" s="1434"/>
      <c r="JGO38" s="1434"/>
      <c r="JGP38" s="1434"/>
      <c r="JGQ38" s="1434"/>
      <c r="JGR38" s="1434"/>
      <c r="JGS38" s="1434"/>
      <c r="JGT38" s="1434"/>
      <c r="JGU38" s="1434"/>
      <c r="JGV38" s="1434"/>
      <c r="JGW38" s="1434"/>
      <c r="JGX38" s="1434"/>
      <c r="JGY38" s="1434"/>
      <c r="JGZ38" s="1434"/>
      <c r="JHA38" s="1434"/>
      <c r="JHB38" s="1434"/>
      <c r="JHC38" s="1434"/>
      <c r="JHD38" s="1434"/>
      <c r="JHE38" s="1434"/>
      <c r="JHF38" s="1434"/>
      <c r="JHG38" s="1434"/>
      <c r="JHH38" s="1434"/>
      <c r="JHI38" s="1434"/>
      <c r="JHJ38" s="1434"/>
      <c r="JHK38" s="1434"/>
      <c r="JHL38" s="1434"/>
      <c r="JHM38" s="1434"/>
      <c r="JHN38" s="1434"/>
      <c r="JHO38" s="1434"/>
      <c r="JHP38" s="1434"/>
      <c r="JHQ38" s="1434"/>
      <c r="JHR38" s="1434"/>
      <c r="JHS38" s="1434"/>
      <c r="JHT38" s="1434"/>
      <c r="JHU38" s="1434"/>
      <c r="JHV38" s="1434"/>
      <c r="JHW38" s="1434"/>
      <c r="JHX38" s="1434"/>
      <c r="JHY38" s="1434"/>
      <c r="JHZ38" s="1434"/>
      <c r="JIA38" s="1434"/>
      <c r="JIB38" s="1434"/>
      <c r="JIC38" s="1434"/>
      <c r="JID38" s="1434"/>
      <c r="JIE38" s="1434"/>
      <c r="JIF38" s="1434"/>
      <c r="JIG38" s="1434"/>
      <c r="JIH38" s="1434"/>
      <c r="JII38" s="1434"/>
      <c r="JIJ38" s="1434"/>
      <c r="JIK38" s="1434"/>
      <c r="JIL38" s="1434"/>
      <c r="JIM38" s="1434"/>
      <c r="JIN38" s="1434"/>
      <c r="JIO38" s="1434"/>
      <c r="JIP38" s="1434"/>
      <c r="JIQ38" s="1434"/>
      <c r="JIR38" s="1434"/>
      <c r="JIS38" s="1434"/>
      <c r="JIT38" s="1434"/>
      <c r="JIU38" s="1434"/>
      <c r="JIV38" s="1434"/>
      <c r="JIW38" s="1434"/>
      <c r="JIX38" s="1434"/>
      <c r="JIY38" s="1434"/>
      <c r="JIZ38" s="1434"/>
      <c r="JJA38" s="1434"/>
      <c r="JJB38" s="1434"/>
      <c r="JJC38" s="1434"/>
      <c r="JJD38" s="1434"/>
      <c r="JJE38" s="1434"/>
      <c r="JJF38" s="1434"/>
      <c r="JJG38" s="1434"/>
      <c r="JJH38" s="1434"/>
      <c r="JJI38" s="1434"/>
      <c r="JJJ38" s="1434"/>
      <c r="JJK38" s="1434"/>
      <c r="JJL38" s="1434"/>
      <c r="JJM38" s="1434"/>
      <c r="JJN38" s="1434"/>
      <c r="JJO38" s="1434"/>
      <c r="JJP38" s="1434"/>
      <c r="JJQ38" s="1434"/>
      <c r="JJR38" s="1434"/>
      <c r="JJS38" s="1434"/>
      <c r="JJT38" s="1434"/>
      <c r="JJU38" s="1434"/>
      <c r="JJV38" s="1434"/>
      <c r="JJW38" s="1434"/>
      <c r="JJX38" s="1434"/>
      <c r="JJY38" s="1434"/>
      <c r="JJZ38" s="1434"/>
      <c r="JKA38" s="1434"/>
      <c r="JKB38" s="1434"/>
      <c r="JKC38" s="1434"/>
      <c r="JKD38" s="1434"/>
      <c r="JKE38" s="1434"/>
      <c r="JKF38" s="1434"/>
      <c r="JKG38" s="1434"/>
      <c r="JKH38" s="1434"/>
      <c r="JKI38" s="1434"/>
      <c r="JKJ38" s="1434"/>
      <c r="JKK38" s="1434"/>
      <c r="JKL38" s="1434"/>
      <c r="JKM38" s="1434"/>
      <c r="JKN38" s="1434"/>
      <c r="JKO38" s="1434"/>
      <c r="JKP38" s="1434"/>
      <c r="JKQ38" s="1434"/>
      <c r="JKR38" s="1434"/>
      <c r="JKS38" s="1434"/>
      <c r="JKT38" s="1434"/>
      <c r="JKU38" s="1434"/>
      <c r="JKV38" s="1434"/>
      <c r="JKW38" s="1434"/>
      <c r="JKX38" s="1434"/>
      <c r="JKY38" s="1434"/>
      <c r="JKZ38" s="1434"/>
      <c r="JLA38" s="1434"/>
      <c r="JLB38" s="1434"/>
      <c r="JLC38" s="1434"/>
      <c r="JLD38" s="1434"/>
      <c r="JLE38" s="1434"/>
      <c r="JLF38" s="1434"/>
      <c r="JLG38" s="1434"/>
      <c r="JLH38" s="1434"/>
      <c r="JLI38" s="1434"/>
      <c r="JLJ38" s="1434"/>
      <c r="JLK38" s="1434"/>
      <c r="JLL38" s="1434"/>
      <c r="JLM38" s="1434"/>
      <c r="JLN38" s="1434"/>
      <c r="JLO38" s="1434"/>
      <c r="JLP38" s="1434"/>
      <c r="JLQ38" s="1434"/>
      <c r="JLR38" s="1434"/>
      <c r="JLS38" s="1434"/>
      <c r="JLT38" s="1434"/>
      <c r="JLU38" s="1434"/>
      <c r="JLV38" s="1434"/>
      <c r="JLW38" s="1434"/>
      <c r="JLX38" s="1434"/>
      <c r="JLY38" s="1434"/>
      <c r="JLZ38" s="1434"/>
      <c r="JMA38" s="1434"/>
      <c r="JMB38" s="1434"/>
      <c r="JMC38" s="1434"/>
      <c r="JMD38" s="1434"/>
      <c r="JME38" s="1434"/>
      <c r="JMF38" s="1434"/>
      <c r="JMG38" s="1434"/>
      <c r="JMH38" s="1434"/>
      <c r="JMI38" s="1434"/>
      <c r="JMJ38" s="1434"/>
      <c r="JMK38" s="1434"/>
      <c r="JML38" s="1434"/>
      <c r="JMM38" s="1434"/>
      <c r="JMN38" s="1434"/>
      <c r="JMO38" s="1434"/>
      <c r="JMP38" s="1434"/>
      <c r="JMQ38" s="1434"/>
      <c r="JMR38" s="1434"/>
      <c r="JMS38" s="1434"/>
      <c r="JMT38" s="1434"/>
      <c r="JMU38" s="1434"/>
      <c r="JMV38" s="1434"/>
      <c r="JMW38" s="1434"/>
      <c r="JMX38" s="1434"/>
      <c r="JMY38" s="1434"/>
      <c r="JMZ38" s="1434"/>
      <c r="JNA38" s="1434"/>
      <c r="JNB38" s="1434"/>
      <c r="JNC38" s="1434"/>
      <c r="JND38" s="1434"/>
      <c r="JNE38" s="1434"/>
      <c r="JNF38" s="1434"/>
      <c r="JNG38" s="1434"/>
      <c r="JNH38" s="1434"/>
      <c r="JNI38" s="1434"/>
      <c r="JNJ38" s="1434"/>
      <c r="JNK38" s="1434"/>
      <c r="JNL38" s="1434"/>
      <c r="JNM38" s="1434"/>
      <c r="JNN38" s="1434"/>
      <c r="JNO38" s="1434"/>
      <c r="JNP38" s="1434"/>
      <c r="JNQ38" s="1434"/>
      <c r="JNR38" s="1434"/>
      <c r="JNS38" s="1434"/>
      <c r="JNT38" s="1434"/>
      <c r="JNU38" s="1434"/>
      <c r="JNV38" s="1434"/>
      <c r="JNW38" s="1434"/>
      <c r="JNX38" s="1434"/>
      <c r="JNY38" s="1434"/>
      <c r="JNZ38" s="1434"/>
      <c r="JOA38" s="1434"/>
      <c r="JOB38" s="1434"/>
      <c r="JOC38" s="1434"/>
      <c r="JOD38" s="1434"/>
      <c r="JOE38" s="1434"/>
      <c r="JOF38" s="1434"/>
      <c r="JOG38" s="1434"/>
      <c r="JOH38" s="1434"/>
      <c r="JOI38" s="1434"/>
      <c r="JOJ38" s="1434"/>
      <c r="JOK38" s="1434"/>
      <c r="JOL38" s="1434"/>
      <c r="JOM38" s="1434"/>
      <c r="JON38" s="1434"/>
      <c r="JOO38" s="1434"/>
      <c r="JOP38" s="1434"/>
      <c r="JOQ38" s="1434"/>
      <c r="JOR38" s="1434"/>
      <c r="JOS38" s="1434"/>
      <c r="JOT38" s="1434"/>
      <c r="JOU38" s="1434"/>
      <c r="JOV38" s="1434"/>
      <c r="JOW38" s="1434"/>
      <c r="JOX38" s="1434"/>
      <c r="JOY38" s="1434"/>
      <c r="JOZ38" s="1434"/>
      <c r="JPA38" s="1434"/>
      <c r="JPB38" s="1434"/>
      <c r="JPC38" s="1434"/>
      <c r="JPD38" s="1434"/>
      <c r="JPE38" s="1434"/>
      <c r="JPF38" s="1434"/>
      <c r="JPG38" s="1434"/>
      <c r="JPH38" s="1434"/>
      <c r="JPI38" s="1434"/>
      <c r="JPJ38" s="1434"/>
      <c r="JPK38" s="1434"/>
      <c r="JPL38" s="1434"/>
      <c r="JPM38" s="1434"/>
      <c r="JPN38" s="1434"/>
      <c r="JPO38" s="1434"/>
      <c r="JPP38" s="1434"/>
      <c r="JPQ38" s="1434"/>
      <c r="JPR38" s="1434"/>
      <c r="JPS38" s="1434"/>
      <c r="JPT38" s="1434"/>
      <c r="JPU38" s="1434"/>
      <c r="JPV38" s="1434"/>
      <c r="JPW38" s="1434"/>
      <c r="JPX38" s="1434"/>
      <c r="JPY38" s="1434"/>
      <c r="JPZ38" s="1434"/>
      <c r="JQA38" s="1434"/>
      <c r="JQB38" s="1434"/>
      <c r="JQC38" s="1434"/>
      <c r="JQD38" s="1434"/>
      <c r="JQE38" s="1434"/>
      <c r="JQF38" s="1434"/>
      <c r="JQG38" s="1434"/>
      <c r="JQH38" s="1434"/>
      <c r="JQI38" s="1434"/>
      <c r="JQJ38" s="1434"/>
      <c r="JQK38" s="1434"/>
      <c r="JQL38" s="1434"/>
      <c r="JQM38" s="1434"/>
      <c r="JQN38" s="1434"/>
      <c r="JQO38" s="1434"/>
      <c r="JQP38" s="1434"/>
      <c r="JQQ38" s="1434"/>
      <c r="JQR38" s="1434"/>
      <c r="JQS38" s="1434"/>
      <c r="JQT38" s="1434"/>
      <c r="JQU38" s="1434"/>
      <c r="JQV38" s="1434"/>
      <c r="JQW38" s="1434"/>
      <c r="JQX38" s="1434"/>
      <c r="JQY38" s="1434"/>
      <c r="JQZ38" s="1434"/>
      <c r="JRA38" s="1434"/>
      <c r="JRB38" s="1434"/>
      <c r="JRC38" s="1434"/>
      <c r="JRD38" s="1434"/>
      <c r="JRE38" s="1434"/>
      <c r="JRF38" s="1434"/>
      <c r="JRG38" s="1434"/>
      <c r="JRH38" s="1434"/>
      <c r="JRI38" s="1434"/>
      <c r="JRJ38" s="1434"/>
      <c r="JRK38" s="1434"/>
      <c r="JRL38" s="1434"/>
      <c r="JRM38" s="1434"/>
      <c r="JRN38" s="1434"/>
      <c r="JRO38" s="1434"/>
      <c r="JRP38" s="1434"/>
      <c r="JRQ38" s="1434"/>
      <c r="JRR38" s="1434"/>
      <c r="JRS38" s="1434"/>
      <c r="JRT38" s="1434"/>
      <c r="JRU38" s="1434"/>
      <c r="JRV38" s="1434"/>
      <c r="JRW38" s="1434"/>
      <c r="JRX38" s="1434"/>
      <c r="JRY38" s="1434"/>
      <c r="JRZ38" s="1434"/>
      <c r="JSA38" s="1434"/>
      <c r="JSB38" s="1434"/>
      <c r="JSC38" s="1434"/>
      <c r="JSD38" s="1434"/>
      <c r="JSE38" s="1434"/>
      <c r="JSF38" s="1434"/>
      <c r="JSG38" s="1434"/>
      <c r="JSH38" s="1434"/>
      <c r="JSI38" s="1434"/>
      <c r="JSJ38" s="1434"/>
      <c r="JSK38" s="1434"/>
      <c r="JSL38" s="1434"/>
      <c r="JSM38" s="1434"/>
      <c r="JSN38" s="1434"/>
      <c r="JSO38" s="1434"/>
      <c r="JSP38" s="1434"/>
      <c r="JSQ38" s="1434"/>
      <c r="JSR38" s="1434"/>
      <c r="JSS38" s="1434"/>
      <c r="JST38" s="1434"/>
      <c r="JSU38" s="1434"/>
      <c r="JSV38" s="1434"/>
      <c r="JSW38" s="1434"/>
      <c r="JSX38" s="1434"/>
      <c r="JSY38" s="1434"/>
      <c r="JSZ38" s="1434"/>
      <c r="JTA38" s="1434"/>
      <c r="JTB38" s="1434"/>
      <c r="JTC38" s="1434"/>
      <c r="JTD38" s="1434"/>
      <c r="JTE38" s="1434"/>
      <c r="JTF38" s="1434"/>
      <c r="JTG38" s="1434"/>
      <c r="JTH38" s="1434"/>
      <c r="JTI38" s="1434"/>
      <c r="JTJ38" s="1434"/>
      <c r="JTK38" s="1434"/>
      <c r="JTL38" s="1434"/>
      <c r="JTM38" s="1434"/>
      <c r="JTN38" s="1434"/>
      <c r="JTO38" s="1434"/>
      <c r="JTP38" s="1434"/>
      <c r="JTQ38" s="1434"/>
      <c r="JTR38" s="1434"/>
      <c r="JTS38" s="1434"/>
      <c r="JTT38" s="1434"/>
      <c r="JTU38" s="1434"/>
      <c r="JTV38" s="1434"/>
      <c r="JTW38" s="1434"/>
      <c r="JTX38" s="1434"/>
      <c r="JTY38" s="1434"/>
      <c r="JTZ38" s="1434"/>
      <c r="JUA38" s="1434"/>
      <c r="JUB38" s="1434"/>
      <c r="JUC38" s="1434"/>
      <c r="JUD38" s="1434"/>
      <c r="JUE38" s="1434"/>
      <c r="JUF38" s="1434"/>
      <c r="JUG38" s="1434"/>
      <c r="JUH38" s="1434"/>
      <c r="JUI38" s="1434"/>
      <c r="JUJ38" s="1434"/>
      <c r="JUK38" s="1434"/>
      <c r="JUL38" s="1434"/>
      <c r="JUM38" s="1434"/>
      <c r="JUN38" s="1434"/>
      <c r="JUO38" s="1434"/>
      <c r="JUP38" s="1434"/>
      <c r="JUQ38" s="1434"/>
      <c r="JUR38" s="1434"/>
      <c r="JUS38" s="1434"/>
      <c r="JUT38" s="1434"/>
      <c r="JUU38" s="1434"/>
      <c r="JUV38" s="1434"/>
      <c r="JUW38" s="1434"/>
      <c r="JUX38" s="1434"/>
      <c r="JUY38" s="1434"/>
      <c r="JUZ38" s="1434"/>
      <c r="JVA38" s="1434"/>
      <c r="JVB38" s="1434"/>
      <c r="JVC38" s="1434"/>
      <c r="JVD38" s="1434"/>
      <c r="JVE38" s="1434"/>
      <c r="JVF38" s="1434"/>
      <c r="JVG38" s="1434"/>
      <c r="JVH38" s="1434"/>
      <c r="JVI38" s="1434"/>
      <c r="JVJ38" s="1434"/>
      <c r="JVK38" s="1434"/>
      <c r="JVL38" s="1434"/>
      <c r="JVM38" s="1434"/>
      <c r="JVN38" s="1434"/>
      <c r="JVO38" s="1434"/>
      <c r="JVP38" s="1434"/>
      <c r="JVQ38" s="1434"/>
      <c r="JVR38" s="1434"/>
      <c r="JVS38" s="1434"/>
      <c r="JVT38" s="1434"/>
      <c r="JVU38" s="1434"/>
      <c r="JVV38" s="1434"/>
      <c r="JVW38" s="1434"/>
      <c r="JVX38" s="1434"/>
      <c r="JVY38" s="1434"/>
      <c r="JVZ38" s="1434"/>
      <c r="JWA38" s="1434"/>
      <c r="JWB38" s="1434"/>
      <c r="JWC38" s="1434"/>
      <c r="JWD38" s="1434"/>
      <c r="JWE38" s="1434"/>
      <c r="JWF38" s="1434"/>
      <c r="JWG38" s="1434"/>
      <c r="JWH38" s="1434"/>
      <c r="JWI38" s="1434"/>
      <c r="JWJ38" s="1434"/>
      <c r="JWK38" s="1434"/>
      <c r="JWL38" s="1434"/>
      <c r="JWM38" s="1434"/>
      <c r="JWN38" s="1434"/>
      <c r="JWO38" s="1434"/>
      <c r="JWP38" s="1434"/>
      <c r="JWQ38" s="1434"/>
      <c r="JWR38" s="1434"/>
      <c r="JWS38" s="1434"/>
      <c r="JWT38" s="1434"/>
      <c r="JWU38" s="1434"/>
      <c r="JWV38" s="1434"/>
      <c r="JWW38" s="1434"/>
      <c r="JWX38" s="1434"/>
      <c r="JWY38" s="1434"/>
      <c r="JWZ38" s="1434"/>
      <c r="JXA38" s="1434"/>
      <c r="JXB38" s="1434"/>
      <c r="JXC38" s="1434"/>
      <c r="JXD38" s="1434"/>
      <c r="JXE38" s="1434"/>
      <c r="JXF38" s="1434"/>
      <c r="JXG38" s="1434"/>
      <c r="JXH38" s="1434"/>
      <c r="JXI38" s="1434"/>
      <c r="JXJ38" s="1434"/>
      <c r="JXK38" s="1434"/>
      <c r="JXL38" s="1434"/>
      <c r="JXM38" s="1434"/>
      <c r="JXN38" s="1434"/>
      <c r="JXO38" s="1434"/>
      <c r="JXP38" s="1434"/>
      <c r="JXQ38" s="1434"/>
      <c r="JXR38" s="1434"/>
      <c r="JXS38" s="1434"/>
      <c r="JXT38" s="1434"/>
      <c r="JXU38" s="1434"/>
      <c r="JXV38" s="1434"/>
      <c r="JXW38" s="1434"/>
      <c r="JXX38" s="1434"/>
      <c r="JXY38" s="1434"/>
      <c r="JXZ38" s="1434"/>
      <c r="JYA38" s="1434"/>
      <c r="JYB38" s="1434"/>
      <c r="JYC38" s="1434"/>
      <c r="JYD38" s="1434"/>
      <c r="JYE38" s="1434"/>
      <c r="JYF38" s="1434"/>
      <c r="JYG38" s="1434"/>
      <c r="JYH38" s="1434"/>
      <c r="JYI38" s="1434"/>
      <c r="JYJ38" s="1434"/>
      <c r="JYK38" s="1434"/>
      <c r="JYL38" s="1434"/>
      <c r="JYM38" s="1434"/>
      <c r="JYN38" s="1434"/>
      <c r="JYO38" s="1434"/>
      <c r="JYP38" s="1434"/>
      <c r="JYQ38" s="1434"/>
      <c r="JYR38" s="1434"/>
      <c r="JYS38" s="1434"/>
      <c r="JYT38" s="1434"/>
      <c r="JYU38" s="1434"/>
      <c r="JYV38" s="1434"/>
      <c r="JYW38" s="1434"/>
      <c r="JYX38" s="1434"/>
      <c r="JYY38" s="1434"/>
      <c r="JYZ38" s="1434"/>
      <c r="JZA38" s="1434"/>
      <c r="JZB38" s="1434"/>
      <c r="JZC38" s="1434"/>
      <c r="JZD38" s="1434"/>
      <c r="JZE38" s="1434"/>
      <c r="JZF38" s="1434"/>
      <c r="JZG38" s="1434"/>
      <c r="JZH38" s="1434"/>
      <c r="JZI38" s="1434"/>
      <c r="JZJ38" s="1434"/>
      <c r="JZK38" s="1434"/>
      <c r="JZL38" s="1434"/>
      <c r="JZM38" s="1434"/>
      <c r="JZN38" s="1434"/>
      <c r="JZO38" s="1434"/>
      <c r="JZP38" s="1434"/>
      <c r="JZQ38" s="1434"/>
      <c r="JZR38" s="1434"/>
      <c r="JZS38" s="1434"/>
      <c r="JZT38" s="1434"/>
      <c r="JZU38" s="1434"/>
      <c r="JZV38" s="1434"/>
      <c r="JZW38" s="1434"/>
      <c r="JZX38" s="1434"/>
      <c r="JZY38" s="1434"/>
      <c r="JZZ38" s="1434"/>
      <c r="KAA38" s="1434"/>
      <c r="KAB38" s="1434"/>
      <c r="KAC38" s="1434"/>
      <c r="KAD38" s="1434"/>
      <c r="KAE38" s="1434"/>
      <c r="KAF38" s="1434"/>
      <c r="KAG38" s="1434"/>
      <c r="KAH38" s="1434"/>
      <c r="KAI38" s="1434"/>
      <c r="KAJ38" s="1434"/>
      <c r="KAK38" s="1434"/>
      <c r="KAL38" s="1434"/>
      <c r="KAM38" s="1434"/>
      <c r="KAN38" s="1434"/>
      <c r="KAO38" s="1434"/>
      <c r="KAP38" s="1434"/>
      <c r="KAQ38" s="1434"/>
      <c r="KAR38" s="1434"/>
      <c r="KAS38" s="1434"/>
      <c r="KAT38" s="1434"/>
      <c r="KAU38" s="1434"/>
      <c r="KAV38" s="1434"/>
      <c r="KAW38" s="1434"/>
      <c r="KAX38" s="1434"/>
      <c r="KAY38" s="1434"/>
      <c r="KAZ38" s="1434"/>
      <c r="KBA38" s="1434"/>
      <c r="KBB38" s="1434"/>
      <c r="KBC38" s="1434"/>
      <c r="KBD38" s="1434"/>
      <c r="KBE38" s="1434"/>
      <c r="KBF38" s="1434"/>
      <c r="KBG38" s="1434"/>
      <c r="KBH38" s="1434"/>
      <c r="KBI38" s="1434"/>
      <c r="KBJ38" s="1434"/>
      <c r="KBK38" s="1434"/>
      <c r="KBL38" s="1434"/>
      <c r="KBM38" s="1434"/>
      <c r="KBN38" s="1434"/>
      <c r="KBO38" s="1434"/>
      <c r="KBP38" s="1434"/>
      <c r="KBQ38" s="1434"/>
      <c r="KBR38" s="1434"/>
      <c r="KBS38" s="1434"/>
      <c r="KBT38" s="1434"/>
      <c r="KBU38" s="1434"/>
      <c r="KBV38" s="1434"/>
      <c r="KBW38" s="1434"/>
      <c r="KBX38" s="1434"/>
      <c r="KBY38" s="1434"/>
      <c r="KBZ38" s="1434"/>
      <c r="KCA38" s="1434"/>
      <c r="KCB38" s="1434"/>
      <c r="KCC38" s="1434"/>
      <c r="KCD38" s="1434"/>
      <c r="KCE38" s="1434"/>
      <c r="KCF38" s="1434"/>
      <c r="KCG38" s="1434"/>
      <c r="KCH38" s="1434"/>
      <c r="KCI38" s="1434"/>
      <c r="KCJ38" s="1434"/>
      <c r="KCK38" s="1434"/>
      <c r="KCL38" s="1434"/>
      <c r="KCM38" s="1434"/>
      <c r="KCN38" s="1434"/>
      <c r="KCO38" s="1434"/>
      <c r="KCP38" s="1434"/>
      <c r="KCQ38" s="1434"/>
      <c r="KCR38" s="1434"/>
      <c r="KCS38" s="1434"/>
      <c r="KCT38" s="1434"/>
      <c r="KCU38" s="1434"/>
      <c r="KCV38" s="1434"/>
      <c r="KCW38" s="1434"/>
      <c r="KCX38" s="1434"/>
      <c r="KCY38" s="1434"/>
      <c r="KCZ38" s="1434"/>
      <c r="KDA38" s="1434"/>
      <c r="KDB38" s="1434"/>
      <c r="KDC38" s="1434"/>
      <c r="KDD38" s="1434"/>
      <c r="KDE38" s="1434"/>
      <c r="KDF38" s="1434"/>
      <c r="KDG38" s="1434"/>
      <c r="KDH38" s="1434"/>
      <c r="KDI38" s="1434"/>
      <c r="KDJ38" s="1434"/>
      <c r="KDK38" s="1434"/>
      <c r="KDL38" s="1434"/>
      <c r="KDM38" s="1434"/>
      <c r="KDN38" s="1434"/>
      <c r="KDO38" s="1434"/>
      <c r="KDP38" s="1434"/>
      <c r="KDQ38" s="1434"/>
      <c r="KDR38" s="1434"/>
      <c r="KDS38" s="1434"/>
      <c r="KDT38" s="1434"/>
      <c r="KDU38" s="1434"/>
      <c r="KDV38" s="1434"/>
      <c r="KDW38" s="1434"/>
      <c r="KDX38" s="1434"/>
      <c r="KDY38" s="1434"/>
      <c r="KDZ38" s="1434"/>
      <c r="KEA38" s="1434"/>
      <c r="KEB38" s="1434"/>
      <c r="KEC38" s="1434"/>
      <c r="KED38" s="1434"/>
      <c r="KEE38" s="1434"/>
      <c r="KEF38" s="1434"/>
      <c r="KEG38" s="1434"/>
      <c r="KEH38" s="1434"/>
      <c r="KEI38" s="1434"/>
      <c r="KEJ38" s="1434"/>
      <c r="KEK38" s="1434"/>
      <c r="KEL38" s="1434"/>
      <c r="KEM38" s="1434"/>
      <c r="KEN38" s="1434"/>
      <c r="KEO38" s="1434"/>
      <c r="KEP38" s="1434"/>
      <c r="KEQ38" s="1434"/>
      <c r="KER38" s="1434"/>
      <c r="KES38" s="1434"/>
      <c r="KET38" s="1434"/>
      <c r="KEU38" s="1434"/>
      <c r="KEV38" s="1434"/>
      <c r="KEW38" s="1434"/>
      <c r="KEX38" s="1434"/>
      <c r="KEY38" s="1434"/>
      <c r="KEZ38" s="1434"/>
      <c r="KFA38" s="1434"/>
      <c r="KFB38" s="1434"/>
      <c r="KFC38" s="1434"/>
      <c r="KFD38" s="1434"/>
      <c r="KFE38" s="1434"/>
      <c r="KFF38" s="1434"/>
      <c r="KFG38" s="1434"/>
      <c r="KFH38" s="1434"/>
      <c r="KFI38" s="1434"/>
      <c r="KFJ38" s="1434"/>
      <c r="KFK38" s="1434"/>
      <c r="KFL38" s="1434"/>
      <c r="KFM38" s="1434"/>
      <c r="KFN38" s="1434"/>
      <c r="KFO38" s="1434"/>
      <c r="KFP38" s="1434"/>
      <c r="KFQ38" s="1434"/>
      <c r="KFR38" s="1434"/>
      <c r="KFS38" s="1434"/>
      <c r="KFT38" s="1434"/>
      <c r="KFU38" s="1434"/>
      <c r="KFV38" s="1434"/>
      <c r="KFW38" s="1434"/>
      <c r="KFX38" s="1434"/>
      <c r="KFY38" s="1434"/>
      <c r="KFZ38" s="1434"/>
      <c r="KGA38" s="1434"/>
      <c r="KGB38" s="1434"/>
      <c r="KGC38" s="1434"/>
      <c r="KGD38" s="1434"/>
      <c r="KGE38" s="1434"/>
      <c r="KGF38" s="1434"/>
      <c r="KGG38" s="1434"/>
      <c r="KGH38" s="1434"/>
      <c r="KGI38" s="1434"/>
      <c r="KGJ38" s="1434"/>
      <c r="KGK38" s="1434"/>
      <c r="KGL38" s="1434"/>
      <c r="KGM38" s="1434"/>
      <c r="KGN38" s="1434"/>
      <c r="KGO38" s="1434"/>
      <c r="KGP38" s="1434"/>
      <c r="KGQ38" s="1434"/>
      <c r="KGR38" s="1434"/>
      <c r="KGS38" s="1434"/>
      <c r="KGT38" s="1434"/>
      <c r="KGU38" s="1434"/>
      <c r="KGV38" s="1434"/>
      <c r="KGW38" s="1434"/>
      <c r="KGX38" s="1434"/>
      <c r="KGY38" s="1434"/>
      <c r="KGZ38" s="1434"/>
      <c r="KHA38" s="1434"/>
      <c r="KHB38" s="1434"/>
      <c r="KHC38" s="1434"/>
      <c r="KHD38" s="1434"/>
      <c r="KHE38" s="1434"/>
      <c r="KHF38" s="1434"/>
      <c r="KHG38" s="1434"/>
      <c r="KHH38" s="1434"/>
      <c r="KHI38" s="1434"/>
      <c r="KHJ38" s="1434"/>
      <c r="KHK38" s="1434"/>
      <c r="KHL38" s="1434"/>
      <c r="KHM38" s="1434"/>
      <c r="KHN38" s="1434"/>
      <c r="KHO38" s="1434"/>
      <c r="KHP38" s="1434"/>
      <c r="KHQ38" s="1434"/>
      <c r="KHR38" s="1434"/>
      <c r="KHS38" s="1434"/>
      <c r="KHT38" s="1434"/>
      <c r="KHU38" s="1434"/>
      <c r="KHV38" s="1434"/>
      <c r="KHW38" s="1434"/>
      <c r="KHX38" s="1434"/>
      <c r="KHY38" s="1434"/>
      <c r="KHZ38" s="1434"/>
      <c r="KIA38" s="1434"/>
      <c r="KIB38" s="1434"/>
      <c r="KIC38" s="1434"/>
      <c r="KID38" s="1434"/>
      <c r="KIE38" s="1434"/>
      <c r="KIF38" s="1434"/>
      <c r="KIG38" s="1434"/>
      <c r="KIH38" s="1434"/>
      <c r="KII38" s="1434"/>
      <c r="KIJ38" s="1434"/>
      <c r="KIK38" s="1434"/>
      <c r="KIL38" s="1434"/>
      <c r="KIM38" s="1434"/>
      <c r="KIN38" s="1434"/>
      <c r="KIO38" s="1434"/>
      <c r="KIP38" s="1434"/>
      <c r="KIQ38" s="1434"/>
      <c r="KIR38" s="1434"/>
      <c r="KIS38" s="1434"/>
      <c r="KIT38" s="1434"/>
      <c r="KIU38" s="1434"/>
      <c r="KIV38" s="1434"/>
      <c r="KIW38" s="1434"/>
      <c r="KIX38" s="1434"/>
      <c r="KIY38" s="1434"/>
      <c r="KIZ38" s="1434"/>
      <c r="KJA38" s="1434"/>
      <c r="KJB38" s="1434"/>
      <c r="KJC38" s="1434"/>
      <c r="KJD38" s="1434"/>
      <c r="KJE38" s="1434"/>
      <c r="KJF38" s="1434"/>
      <c r="KJG38" s="1434"/>
      <c r="KJH38" s="1434"/>
      <c r="KJI38" s="1434"/>
      <c r="KJJ38" s="1434"/>
      <c r="KJK38" s="1434"/>
      <c r="KJL38" s="1434"/>
      <c r="KJM38" s="1434"/>
      <c r="KJN38" s="1434"/>
      <c r="KJO38" s="1434"/>
      <c r="KJP38" s="1434"/>
      <c r="KJQ38" s="1434"/>
      <c r="KJR38" s="1434"/>
      <c r="KJS38" s="1434"/>
      <c r="KJT38" s="1434"/>
      <c r="KJU38" s="1434"/>
      <c r="KJV38" s="1434"/>
      <c r="KJW38" s="1434"/>
      <c r="KJX38" s="1434"/>
      <c r="KJY38" s="1434"/>
      <c r="KJZ38" s="1434"/>
      <c r="KKA38" s="1434"/>
      <c r="KKB38" s="1434"/>
      <c r="KKC38" s="1434"/>
      <c r="KKD38" s="1434"/>
      <c r="KKE38" s="1434"/>
      <c r="KKF38" s="1434"/>
      <c r="KKG38" s="1434"/>
      <c r="KKH38" s="1434"/>
      <c r="KKI38" s="1434"/>
      <c r="KKJ38" s="1434"/>
      <c r="KKK38" s="1434"/>
      <c r="KKL38" s="1434"/>
      <c r="KKM38" s="1434"/>
      <c r="KKN38" s="1434"/>
      <c r="KKO38" s="1434"/>
      <c r="KKP38" s="1434"/>
      <c r="KKQ38" s="1434"/>
      <c r="KKR38" s="1434"/>
      <c r="KKS38" s="1434"/>
      <c r="KKT38" s="1434"/>
      <c r="KKU38" s="1434"/>
      <c r="KKV38" s="1434"/>
      <c r="KKW38" s="1434"/>
      <c r="KKX38" s="1434"/>
      <c r="KKY38" s="1434"/>
      <c r="KKZ38" s="1434"/>
      <c r="KLA38" s="1434"/>
      <c r="KLB38" s="1434"/>
      <c r="KLC38" s="1434"/>
      <c r="KLD38" s="1434"/>
      <c r="KLE38" s="1434"/>
      <c r="KLF38" s="1434"/>
      <c r="KLG38" s="1434"/>
      <c r="KLH38" s="1434"/>
      <c r="KLI38" s="1434"/>
      <c r="KLJ38" s="1434"/>
      <c r="KLK38" s="1434"/>
      <c r="KLL38" s="1434"/>
      <c r="KLM38" s="1434"/>
      <c r="KLN38" s="1434"/>
      <c r="KLO38" s="1434"/>
      <c r="KLP38" s="1434"/>
      <c r="KLQ38" s="1434"/>
      <c r="KLR38" s="1434"/>
      <c r="KLS38" s="1434"/>
      <c r="KLT38" s="1434"/>
      <c r="KLU38" s="1434"/>
      <c r="KLV38" s="1434"/>
      <c r="KLW38" s="1434"/>
      <c r="KLX38" s="1434"/>
      <c r="KLY38" s="1434"/>
      <c r="KLZ38" s="1434"/>
      <c r="KMA38" s="1434"/>
      <c r="KMB38" s="1434"/>
      <c r="KMC38" s="1434"/>
      <c r="KMD38" s="1434"/>
      <c r="KME38" s="1434"/>
      <c r="KMF38" s="1434"/>
      <c r="KMG38" s="1434"/>
      <c r="KMH38" s="1434"/>
      <c r="KMI38" s="1434"/>
      <c r="KMJ38" s="1434"/>
      <c r="KMK38" s="1434"/>
      <c r="KML38" s="1434"/>
      <c r="KMM38" s="1434"/>
      <c r="KMN38" s="1434"/>
      <c r="KMO38" s="1434"/>
      <c r="KMP38" s="1434"/>
      <c r="KMQ38" s="1434"/>
      <c r="KMR38" s="1434"/>
      <c r="KMS38" s="1434"/>
      <c r="KMT38" s="1434"/>
      <c r="KMU38" s="1434"/>
      <c r="KMV38" s="1434"/>
      <c r="KMW38" s="1434"/>
      <c r="KMX38" s="1434"/>
      <c r="KMY38" s="1434"/>
      <c r="KMZ38" s="1434"/>
      <c r="KNA38" s="1434"/>
      <c r="KNB38" s="1434"/>
      <c r="KNC38" s="1434"/>
      <c r="KND38" s="1434"/>
      <c r="KNE38" s="1434"/>
      <c r="KNF38" s="1434"/>
      <c r="KNG38" s="1434"/>
      <c r="KNH38" s="1434"/>
      <c r="KNI38" s="1434"/>
      <c r="KNJ38" s="1434"/>
      <c r="KNK38" s="1434"/>
      <c r="KNL38" s="1434"/>
      <c r="KNM38" s="1434"/>
      <c r="KNN38" s="1434"/>
      <c r="KNO38" s="1434"/>
      <c r="KNP38" s="1434"/>
      <c r="KNQ38" s="1434"/>
      <c r="KNR38" s="1434"/>
      <c r="KNS38" s="1434"/>
      <c r="KNT38" s="1434"/>
      <c r="KNU38" s="1434"/>
      <c r="KNV38" s="1434"/>
      <c r="KNW38" s="1434"/>
      <c r="KNX38" s="1434"/>
      <c r="KNY38" s="1434"/>
      <c r="KNZ38" s="1434"/>
      <c r="KOA38" s="1434"/>
      <c r="KOB38" s="1434"/>
      <c r="KOC38" s="1434"/>
      <c r="KOD38" s="1434"/>
      <c r="KOE38" s="1434"/>
      <c r="KOF38" s="1434"/>
      <c r="KOG38" s="1434"/>
      <c r="KOH38" s="1434"/>
      <c r="KOI38" s="1434"/>
      <c r="KOJ38" s="1434"/>
      <c r="KOK38" s="1434"/>
      <c r="KOL38" s="1434"/>
      <c r="KOM38" s="1434"/>
      <c r="KON38" s="1434"/>
      <c r="KOO38" s="1434"/>
      <c r="KOP38" s="1434"/>
      <c r="KOQ38" s="1434"/>
      <c r="KOR38" s="1434"/>
      <c r="KOS38" s="1434"/>
      <c r="KOT38" s="1434"/>
      <c r="KOU38" s="1434"/>
      <c r="KOV38" s="1434"/>
      <c r="KOW38" s="1434"/>
      <c r="KOX38" s="1434"/>
      <c r="KOY38" s="1434"/>
      <c r="KOZ38" s="1434"/>
      <c r="KPA38" s="1434"/>
      <c r="KPB38" s="1434"/>
      <c r="KPC38" s="1434"/>
      <c r="KPD38" s="1434"/>
      <c r="KPE38" s="1434"/>
      <c r="KPF38" s="1434"/>
      <c r="KPG38" s="1434"/>
      <c r="KPH38" s="1434"/>
      <c r="KPI38" s="1434"/>
      <c r="KPJ38" s="1434"/>
      <c r="KPK38" s="1434"/>
      <c r="KPL38" s="1434"/>
      <c r="KPM38" s="1434"/>
      <c r="KPN38" s="1434"/>
      <c r="KPO38" s="1434"/>
      <c r="KPP38" s="1434"/>
      <c r="KPQ38" s="1434"/>
      <c r="KPR38" s="1434"/>
      <c r="KPS38" s="1434"/>
      <c r="KPT38" s="1434"/>
      <c r="KPU38" s="1434"/>
      <c r="KPV38" s="1434"/>
      <c r="KPW38" s="1434"/>
      <c r="KPX38" s="1434"/>
      <c r="KPY38" s="1434"/>
      <c r="KPZ38" s="1434"/>
      <c r="KQA38" s="1434"/>
      <c r="KQB38" s="1434"/>
      <c r="KQC38" s="1434"/>
      <c r="KQD38" s="1434"/>
      <c r="KQE38" s="1434"/>
      <c r="KQF38" s="1434"/>
      <c r="KQG38" s="1434"/>
      <c r="KQH38" s="1434"/>
      <c r="KQI38" s="1434"/>
      <c r="KQJ38" s="1434"/>
      <c r="KQK38" s="1434"/>
      <c r="KQL38" s="1434"/>
      <c r="KQM38" s="1434"/>
      <c r="KQN38" s="1434"/>
      <c r="KQO38" s="1434"/>
      <c r="KQP38" s="1434"/>
      <c r="KQQ38" s="1434"/>
      <c r="KQR38" s="1434"/>
      <c r="KQS38" s="1434"/>
      <c r="KQT38" s="1434"/>
      <c r="KQU38" s="1434"/>
      <c r="KQV38" s="1434"/>
      <c r="KQW38" s="1434"/>
      <c r="KQX38" s="1434"/>
      <c r="KQY38" s="1434"/>
      <c r="KQZ38" s="1434"/>
      <c r="KRA38" s="1434"/>
      <c r="KRB38" s="1434"/>
      <c r="KRC38" s="1434"/>
      <c r="KRD38" s="1434"/>
      <c r="KRE38" s="1434"/>
      <c r="KRF38" s="1434"/>
      <c r="KRG38" s="1434"/>
      <c r="KRH38" s="1434"/>
      <c r="KRI38" s="1434"/>
      <c r="KRJ38" s="1434"/>
      <c r="KRK38" s="1434"/>
      <c r="KRL38" s="1434"/>
      <c r="KRM38" s="1434"/>
      <c r="KRN38" s="1434"/>
      <c r="KRO38" s="1434"/>
      <c r="KRP38" s="1434"/>
      <c r="KRQ38" s="1434"/>
      <c r="KRR38" s="1434"/>
      <c r="KRS38" s="1434"/>
      <c r="KRT38" s="1434"/>
      <c r="KRU38" s="1434"/>
      <c r="KRV38" s="1434"/>
      <c r="KRW38" s="1434"/>
      <c r="KRX38" s="1434"/>
      <c r="KRY38" s="1434"/>
      <c r="KRZ38" s="1434"/>
      <c r="KSA38" s="1434"/>
      <c r="KSB38" s="1434"/>
      <c r="KSC38" s="1434"/>
      <c r="KSD38" s="1434"/>
      <c r="KSE38" s="1434"/>
      <c r="KSF38" s="1434"/>
      <c r="KSG38" s="1434"/>
      <c r="KSH38" s="1434"/>
      <c r="KSI38" s="1434"/>
      <c r="KSJ38" s="1434"/>
      <c r="KSK38" s="1434"/>
      <c r="KSL38" s="1434"/>
      <c r="KSM38" s="1434"/>
      <c r="KSN38" s="1434"/>
      <c r="KSO38" s="1434"/>
      <c r="KSP38" s="1434"/>
      <c r="KSQ38" s="1434"/>
      <c r="KSR38" s="1434"/>
      <c r="KSS38" s="1434"/>
      <c r="KST38" s="1434"/>
      <c r="KSU38" s="1434"/>
      <c r="KSV38" s="1434"/>
      <c r="KSW38" s="1434"/>
      <c r="KSX38" s="1434"/>
      <c r="KSY38" s="1434"/>
      <c r="KSZ38" s="1434"/>
      <c r="KTA38" s="1434"/>
      <c r="KTB38" s="1434"/>
      <c r="KTC38" s="1434"/>
      <c r="KTD38" s="1434"/>
      <c r="KTE38" s="1434"/>
      <c r="KTF38" s="1434"/>
      <c r="KTG38" s="1434"/>
      <c r="KTH38" s="1434"/>
      <c r="KTI38" s="1434"/>
      <c r="KTJ38" s="1434"/>
      <c r="KTK38" s="1434"/>
      <c r="KTL38" s="1434"/>
      <c r="KTM38" s="1434"/>
      <c r="KTN38" s="1434"/>
      <c r="KTO38" s="1434"/>
      <c r="KTP38" s="1434"/>
      <c r="KTQ38" s="1434"/>
      <c r="KTR38" s="1434"/>
      <c r="KTS38" s="1434"/>
      <c r="KTT38" s="1434"/>
      <c r="KTU38" s="1434"/>
      <c r="KTV38" s="1434"/>
      <c r="KTW38" s="1434"/>
      <c r="KTX38" s="1434"/>
      <c r="KTY38" s="1434"/>
      <c r="KTZ38" s="1434"/>
      <c r="KUA38" s="1434"/>
      <c r="KUB38" s="1434"/>
      <c r="KUC38" s="1434"/>
      <c r="KUD38" s="1434"/>
      <c r="KUE38" s="1434"/>
      <c r="KUF38" s="1434"/>
      <c r="KUG38" s="1434"/>
      <c r="KUH38" s="1434"/>
      <c r="KUI38" s="1434"/>
      <c r="KUJ38" s="1434"/>
      <c r="KUK38" s="1434"/>
      <c r="KUL38" s="1434"/>
      <c r="KUM38" s="1434"/>
      <c r="KUN38" s="1434"/>
      <c r="KUO38" s="1434"/>
      <c r="KUP38" s="1434"/>
      <c r="KUQ38" s="1434"/>
      <c r="KUR38" s="1434"/>
      <c r="KUS38" s="1434"/>
      <c r="KUT38" s="1434"/>
      <c r="KUU38" s="1434"/>
      <c r="KUV38" s="1434"/>
      <c r="KUW38" s="1434"/>
      <c r="KUX38" s="1434"/>
      <c r="KUY38" s="1434"/>
      <c r="KUZ38" s="1434"/>
      <c r="KVA38" s="1434"/>
      <c r="KVB38" s="1434"/>
      <c r="KVC38" s="1434"/>
      <c r="KVD38" s="1434"/>
      <c r="KVE38" s="1434"/>
      <c r="KVF38" s="1434"/>
      <c r="KVG38" s="1434"/>
      <c r="KVH38" s="1434"/>
      <c r="KVI38" s="1434"/>
      <c r="KVJ38" s="1434"/>
      <c r="KVK38" s="1434"/>
      <c r="KVL38" s="1434"/>
      <c r="KVM38" s="1434"/>
      <c r="KVN38" s="1434"/>
      <c r="KVO38" s="1434"/>
      <c r="KVP38" s="1434"/>
      <c r="KVQ38" s="1434"/>
      <c r="KVR38" s="1434"/>
      <c r="KVS38" s="1434"/>
      <c r="KVT38" s="1434"/>
      <c r="KVU38" s="1434"/>
      <c r="KVV38" s="1434"/>
      <c r="KVW38" s="1434"/>
      <c r="KVX38" s="1434"/>
      <c r="KVY38" s="1434"/>
      <c r="KVZ38" s="1434"/>
      <c r="KWA38" s="1434"/>
      <c r="KWB38" s="1434"/>
      <c r="KWC38" s="1434"/>
      <c r="KWD38" s="1434"/>
      <c r="KWE38" s="1434"/>
      <c r="KWF38" s="1434"/>
      <c r="KWG38" s="1434"/>
      <c r="KWH38" s="1434"/>
      <c r="KWI38" s="1434"/>
      <c r="KWJ38" s="1434"/>
      <c r="KWK38" s="1434"/>
      <c r="KWL38" s="1434"/>
      <c r="KWM38" s="1434"/>
      <c r="KWN38" s="1434"/>
      <c r="KWO38" s="1434"/>
      <c r="KWP38" s="1434"/>
      <c r="KWQ38" s="1434"/>
      <c r="KWR38" s="1434"/>
      <c r="KWS38" s="1434"/>
      <c r="KWT38" s="1434"/>
      <c r="KWU38" s="1434"/>
      <c r="KWV38" s="1434"/>
      <c r="KWW38" s="1434"/>
      <c r="KWX38" s="1434"/>
      <c r="KWY38" s="1434"/>
      <c r="KWZ38" s="1434"/>
      <c r="KXA38" s="1434"/>
      <c r="KXB38" s="1434"/>
      <c r="KXC38" s="1434"/>
      <c r="KXD38" s="1434"/>
      <c r="KXE38" s="1434"/>
      <c r="KXF38" s="1434"/>
      <c r="KXG38" s="1434"/>
      <c r="KXH38" s="1434"/>
      <c r="KXI38" s="1434"/>
      <c r="KXJ38" s="1434"/>
      <c r="KXK38" s="1434"/>
      <c r="KXL38" s="1434"/>
      <c r="KXM38" s="1434"/>
      <c r="KXN38" s="1434"/>
      <c r="KXO38" s="1434"/>
      <c r="KXP38" s="1434"/>
      <c r="KXQ38" s="1434"/>
      <c r="KXR38" s="1434"/>
      <c r="KXS38" s="1434"/>
      <c r="KXT38" s="1434"/>
      <c r="KXU38" s="1434"/>
      <c r="KXV38" s="1434"/>
      <c r="KXW38" s="1434"/>
      <c r="KXX38" s="1434"/>
      <c r="KXY38" s="1434"/>
      <c r="KXZ38" s="1434"/>
      <c r="KYA38" s="1434"/>
      <c r="KYB38" s="1434"/>
      <c r="KYC38" s="1434"/>
      <c r="KYD38" s="1434"/>
      <c r="KYE38" s="1434"/>
      <c r="KYF38" s="1434"/>
      <c r="KYG38" s="1434"/>
      <c r="KYH38" s="1434"/>
      <c r="KYI38" s="1434"/>
      <c r="KYJ38" s="1434"/>
      <c r="KYK38" s="1434"/>
      <c r="KYL38" s="1434"/>
      <c r="KYM38" s="1434"/>
      <c r="KYN38" s="1434"/>
      <c r="KYO38" s="1434"/>
      <c r="KYP38" s="1434"/>
      <c r="KYQ38" s="1434"/>
      <c r="KYR38" s="1434"/>
      <c r="KYS38" s="1434"/>
      <c r="KYT38" s="1434"/>
      <c r="KYU38" s="1434"/>
      <c r="KYV38" s="1434"/>
      <c r="KYW38" s="1434"/>
      <c r="KYX38" s="1434"/>
      <c r="KYY38" s="1434"/>
      <c r="KYZ38" s="1434"/>
      <c r="KZA38" s="1434"/>
      <c r="KZB38" s="1434"/>
      <c r="KZC38" s="1434"/>
      <c r="KZD38" s="1434"/>
      <c r="KZE38" s="1434"/>
      <c r="KZF38" s="1434"/>
      <c r="KZG38" s="1434"/>
      <c r="KZH38" s="1434"/>
      <c r="KZI38" s="1434"/>
      <c r="KZJ38" s="1434"/>
      <c r="KZK38" s="1434"/>
      <c r="KZL38" s="1434"/>
      <c r="KZM38" s="1434"/>
      <c r="KZN38" s="1434"/>
      <c r="KZO38" s="1434"/>
      <c r="KZP38" s="1434"/>
      <c r="KZQ38" s="1434"/>
      <c r="KZR38" s="1434"/>
      <c r="KZS38" s="1434"/>
      <c r="KZT38" s="1434"/>
      <c r="KZU38" s="1434"/>
      <c r="KZV38" s="1434"/>
      <c r="KZW38" s="1434"/>
      <c r="KZX38" s="1434"/>
      <c r="KZY38" s="1434"/>
      <c r="KZZ38" s="1434"/>
      <c r="LAA38" s="1434"/>
      <c r="LAB38" s="1434"/>
      <c r="LAC38" s="1434"/>
      <c r="LAD38" s="1434"/>
      <c r="LAE38" s="1434"/>
      <c r="LAF38" s="1434"/>
      <c r="LAG38" s="1434"/>
      <c r="LAH38" s="1434"/>
      <c r="LAI38" s="1434"/>
      <c r="LAJ38" s="1434"/>
      <c r="LAK38" s="1434"/>
      <c r="LAL38" s="1434"/>
      <c r="LAM38" s="1434"/>
      <c r="LAN38" s="1434"/>
      <c r="LAO38" s="1434"/>
      <c r="LAP38" s="1434"/>
      <c r="LAQ38" s="1434"/>
      <c r="LAR38" s="1434"/>
      <c r="LAS38" s="1434"/>
      <c r="LAT38" s="1434"/>
      <c r="LAU38" s="1434"/>
      <c r="LAV38" s="1434"/>
      <c r="LAW38" s="1434"/>
      <c r="LAX38" s="1434"/>
      <c r="LAY38" s="1434"/>
      <c r="LAZ38" s="1434"/>
      <c r="LBA38" s="1434"/>
      <c r="LBB38" s="1434"/>
      <c r="LBC38" s="1434"/>
      <c r="LBD38" s="1434"/>
      <c r="LBE38" s="1434"/>
      <c r="LBF38" s="1434"/>
      <c r="LBG38" s="1434"/>
      <c r="LBH38" s="1434"/>
      <c r="LBI38" s="1434"/>
      <c r="LBJ38" s="1434"/>
      <c r="LBK38" s="1434"/>
      <c r="LBL38" s="1434"/>
      <c r="LBM38" s="1434"/>
      <c r="LBN38" s="1434"/>
      <c r="LBO38" s="1434"/>
      <c r="LBP38" s="1434"/>
      <c r="LBQ38" s="1434"/>
      <c r="LBR38" s="1434"/>
      <c r="LBS38" s="1434"/>
      <c r="LBT38" s="1434"/>
      <c r="LBU38" s="1434"/>
      <c r="LBV38" s="1434"/>
      <c r="LBW38" s="1434"/>
      <c r="LBX38" s="1434"/>
      <c r="LBY38" s="1434"/>
      <c r="LBZ38" s="1434"/>
      <c r="LCA38" s="1434"/>
      <c r="LCB38" s="1434"/>
      <c r="LCC38" s="1434"/>
      <c r="LCD38" s="1434"/>
      <c r="LCE38" s="1434"/>
      <c r="LCF38" s="1434"/>
      <c r="LCG38" s="1434"/>
      <c r="LCH38" s="1434"/>
      <c r="LCI38" s="1434"/>
      <c r="LCJ38" s="1434"/>
      <c r="LCK38" s="1434"/>
      <c r="LCL38" s="1434"/>
      <c r="LCM38" s="1434"/>
      <c r="LCN38" s="1434"/>
      <c r="LCO38" s="1434"/>
      <c r="LCP38" s="1434"/>
      <c r="LCQ38" s="1434"/>
      <c r="LCR38" s="1434"/>
      <c r="LCS38" s="1434"/>
      <c r="LCT38" s="1434"/>
      <c r="LCU38" s="1434"/>
      <c r="LCV38" s="1434"/>
      <c r="LCW38" s="1434"/>
      <c r="LCX38" s="1434"/>
      <c r="LCY38" s="1434"/>
      <c r="LCZ38" s="1434"/>
      <c r="LDA38" s="1434"/>
      <c r="LDB38" s="1434"/>
      <c r="LDC38" s="1434"/>
      <c r="LDD38" s="1434"/>
      <c r="LDE38" s="1434"/>
      <c r="LDF38" s="1434"/>
      <c r="LDG38" s="1434"/>
      <c r="LDH38" s="1434"/>
      <c r="LDI38" s="1434"/>
      <c r="LDJ38" s="1434"/>
      <c r="LDK38" s="1434"/>
      <c r="LDL38" s="1434"/>
      <c r="LDM38" s="1434"/>
      <c r="LDN38" s="1434"/>
      <c r="LDO38" s="1434"/>
      <c r="LDP38" s="1434"/>
      <c r="LDQ38" s="1434"/>
      <c r="LDR38" s="1434"/>
      <c r="LDS38" s="1434"/>
      <c r="LDT38" s="1434"/>
      <c r="LDU38" s="1434"/>
      <c r="LDV38" s="1434"/>
      <c r="LDW38" s="1434"/>
      <c r="LDX38" s="1434"/>
      <c r="LDY38" s="1434"/>
      <c r="LDZ38" s="1434"/>
      <c r="LEA38" s="1434"/>
      <c r="LEB38" s="1434"/>
      <c r="LEC38" s="1434"/>
      <c r="LED38" s="1434"/>
      <c r="LEE38" s="1434"/>
      <c r="LEF38" s="1434"/>
      <c r="LEG38" s="1434"/>
      <c r="LEH38" s="1434"/>
      <c r="LEI38" s="1434"/>
      <c r="LEJ38" s="1434"/>
      <c r="LEK38" s="1434"/>
      <c r="LEL38" s="1434"/>
      <c r="LEM38" s="1434"/>
      <c r="LEN38" s="1434"/>
      <c r="LEO38" s="1434"/>
      <c r="LEP38" s="1434"/>
      <c r="LEQ38" s="1434"/>
      <c r="LER38" s="1434"/>
      <c r="LES38" s="1434"/>
      <c r="LET38" s="1434"/>
      <c r="LEU38" s="1434"/>
      <c r="LEV38" s="1434"/>
      <c r="LEW38" s="1434"/>
      <c r="LEX38" s="1434"/>
      <c r="LEY38" s="1434"/>
      <c r="LEZ38" s="1434"/>
      <c r="LFA38" s="1434"/>
      <c r="LFB38" s="1434"/>
      <c r="LFC38" s="1434"/>
      <c r="LFD38" s="1434"/>
      <c r="LFE38" s="1434"/>
      <c r="LFF38" s="1434"/>
      <c r="LFG38" s="1434"/>
      <c r="LFH38" s="1434"/>
      <c r="LFI38" s="1434"/>
      <c r="LFJ38" s="1434"/>
      <c r="LFK38" s="1434"/>
      <c r="LFL38" s="1434"/>
      <c r="LFM38" s="1434"/>
      <c r="LFN38" s="1434"/>
      <c r="LFO38" s="1434"/>
      <c r="LFP38" s="1434"/>
      <c r="LFQ38" s="1434"/>
      <c r="LFR38" s="1434"/>
      <c r="LFS38" s="1434"/>
      <c r="LFT38" s="1434"/>
      <c r="LFU38" s="1434"/>
      <c r="LFV38" s="1434"/>
      <c r="LFW38" s="1434"/>
      <c r="LFX38" s="1434"/>
      <c r="LFY38" s="1434"/>
      <c r="LFZ38" s="1434"/>
      <c r="LGA38" s="1434"/>
      <c r="LGB38" s="1434"/>
      <c r="LGC38" s="1434"/>
      <c r="LGD38" s="1434"/>
      <c r="LGE38" s="1434"/>
      <c r="LGF38" s="1434"/>
      <c r="LGG38" s="1434"/>
      <c r="LGH38" s="1434"/>
      <c r="LGI38" s="1434"/>
      <c r="LGJ38" s="1434"/>
      <c r="LGK38" s="1434"/>
      <c r="LGL38" s="1434"/>
      <c r="LGM38" s="1434"/>
      <c r="LGN38" s="1434"/>
      <c r="LGO38" s="1434"/>
      <c r="LGP38" s="1434"/>
      <c r="LGQ38" s="1434"/>
      <c r="LGR38" s="1434"/>
      <c r="LGS38" s="1434"/>
      <c r="LGT38" s="1434"/>
      <c r="LGU38" s="1434"/>
      <c r="LGV38" s="1434"/>
      <c r="LGW38" s="1434"/>
      <c r="LGX38" s="1434"/>
      <c r="LGY38" s="1434"/>
      <c r="LGZ38" s="1434"/>
      <c r="LHA38" s="1434"/>
      <c r="LHB38" s="1434"/>
      <c r="LHC38" s="1434"/>
      <c r="LHD38" s="1434"/>
      <c r="LHE38" s="1434"/>
      <c r="LHF38" s="1434"/>
      <c r="LHG38" s="1434"/>
      <c r="LHH38" s="1434"/>
      <c r="LHI38" s="1434"/>
      <c r="LHJ38" s="1434"/>
      <c r="LHK38" s="1434"/>
      <c r="LHL38" s="1434"/>
      <c r="LHM38" s="1434"/>
      <c r="LHN38" s="1434"/>
      <c r="LHO38" s="1434"/>
      <c r="LHP38" s="1434"/>
      <c r="LHQ38" s="1434"/>
      <c r="LHR38" s="1434"/>
      <c r="LHS38" s="1434"/>
      <c r="LHT38" s="1434"/>
      <c r="LHU38" s="1434"/>
      <c r="LHV38" s="1434"/>
      <c r="LHW38" s="1434"/>
      <c r="LHX38" s="1434"/>
      <c r="LHY38" s="1434"/>
      <c r="LHZ38" s="1434"/>
      <c r="LIA38" s="1434"/>
      <c r="LIB38" s="1434"/>
      <c r="LIC38" s="1434"/>
      <c r="LID38" s="1434"/>
      <c r="LIE38" s="1434"/>
      <c r="LIF38" s="1434"/>
      <c r="LIG38" s="1434"/>
      <c r="LIH38" s="1434"/>
      <c r="LII38" s="1434"/>
      <c r="LIJ38" s="1434"/>
      <c r="LIK38" s="1434"/>
      <c r="LIL38" s="1434"/>
      <c r="LIM38" s="1434"/>
      <c r="LIN38" s="1434"/>
      <c r="LIO38" s="1434"/>
      <c r="LIP38" s="1434"/>
      <c r="LIQ38" s="1434"/>
      <c r="LIR38" s="1434"/>
      <c r="LIS38" s="1434"/>
      <c r="LIT38" s="1434"/>
      <c r="LIU38" s="1434"/>
      <c r="LIV38" s="1434"/>
      <c r="LIW38" s="1434"/>
      <c r="LIX38" s="1434"/>
      <c r="LIY38" s="1434"/>
      <c r="LIZ38" s="1434"/>
      <c r="LJA38" s="1434"/>
      <c r="LJB38" s="1434"/>
      <c r="LJC38" s="1434"/>
      <c r="LJD38" s="1434"/>
      <c r="LJE38" s="1434"/>
      <c r="LJF38" s="1434"/>
      <c r="LJG38" s="1434"/>
      <c r="LJH38" s="1434"/>
      <c r="LJI38" s="1434"/>
      <c r="LJJ38" s="1434"/>
      <c r="LJK38" s="1434"/>
      <c r="LJL38" s="1434"/>
      <c r="LJM38" s="1434"/>
      <c r="LJN38" s="1434"/>
      <c r="LJO38" s="1434"/>
      <c r="LJP38" s="1434"/>
      <c r="LJQ38" s="1434"/>
      <c r="LJR38" s="1434"/>
      <c r="LJS38" s="1434"/>
      <c r="LJT38" s="1434"/>
      <c r="LJU38" s="1434"/>
      <c r="LJV38" s="1434"/>
      <c r="LJW38" s="1434"/>
      <c r="LJX38" s="1434"/>
      <c r="LJY38" s="1434"/>
      <c r="LJZ38" s="1434"/>
      <c r="LKA38" s="1434"/>
      <c r="LKB38" s="1434"/>
      <c r="LKC38" s="1434"/>
      <c r="LKD38" s="1434"/>
      <c r="LKE38" s="1434"/>
      <c r="LKF38" s="1434"/>
      <c r="LKG38" s="1434"/>
      <c r="LKH38" s="1434"/>
      <c r="LKI38" s="1434"/>
      <c r="LKJ38" s="1434"/>
      <c r="LKK38" s="1434"/>
      <c r="LKL38" s="1434"/>
      <c r="LKM38" s="1434"/>
      <c r="LKN38" s="1434"/>
      <c r="LKO38" s="1434"/>
      <c r="LKP38" s="1434"/>
      <c r="LKQ38" s="1434"/>
      <c r="LKR38" s="1434"/>
      <c r="LKS38" s="1434"/>
      <c r="LKT38" s="1434"/>
      <c r="LKU38" s="1434"/>
      <c r="LKV38" s="1434"/>
      <c r="LKW38" s="1434"/>
      <c r="LKX38" s="1434"/>
      <c r="LKY38" s="1434"/>
      <c r="LKZ38" s="1434"/>
      <c r="LLA38" s="1434"/>
      <c r="LLB38" s="1434"/>
      <c r="LLC38" s="1434"/>
      <c r="LLD38" s="1434"/>
      <c r="LLE38" s="1434"/>
      <c r="LLF38" s="1434"/>
      <c r="LLG38" s="1434"/>
      <c r="LLH38" s="1434"/>
      <c r="LLI38" s="1434"/>
      <c r="LLJ38" s="1434"/>
      <c r="LLK38" s="1434"/>
      <c r="LLL38" s="1434"/>
      <c r="LLM38" s="1434"/>
      <c r="LLN38" s="1434"/>
      <c r="LLO38" s="1434"/>
      <c r="LLP38" s="1434"/>
      <c r="LLQ38" s="1434"/>
      <c r="LLR38" s="1434"/>
      <c r="LLS38" s="1434"/>
      <c r="LLT38" s="1434"/>
      <c r="LLU38" s="1434"/>
      <c r="LLV38" s="1434"/>
      <c r="LLW38" s="1434"/>
      <c r="LLX38" s="1434"/>
      <c r="LLY38" s="1434"/>
      <c r="LLZ38" s="1434"/>
      <c r="LMA38" s="1434"/>
      <c r="LMB38" s="1434"/>
      <c r="LMC38" s="1434"/>
      <c r="LMD38" s="1434"/>
      <c r="LME38" s="1434"/>
      <c r="LMF38" s="1434"/>
      <c r="LMG38" s="1434"/>
      <c r="LMH38" s="1434"/>
      <c r="LMI38" s="1434"/>
      <c r="LMJ38" s="1434"/>
      <c r="LMK38" s="1434"/>
      <c r="LML38" s="1434"/>
      <c r="LMM38" s="1434"/>
      <c r="LMN38" s="1434"/>
      <c r="LMO38" s="1434"/>
      <c r="LMP38" s="1434"/>
      <c r="LMQ38" s="1434"/>
      <c r="LMR38" s="1434"/>
      <c r="LMS38" s="1434"/>
      <c r="LMT38" s="1434"/>
      <c r="LMU38" s="1434"/>
      <c r="LMV38" s="1434"/>
      <c r="LMW38" s="1434"/>
      <c r="LMX38" s="1434"/>
      <c r="LMY38" s="1434"/>
      <c r="LMZ38" s="1434"/>
      <c r="LNA38" s="1434"/>
      <c r="LNB38" s="1434"/>
      <c r="LNC38" s="1434"/>
      <c r="LND38" s="1434"/>
      <c r="LNE38" s="1434"/>
      <c r="LNF38" s="1434"/>
      <c r="LNG38" s="1434"/>
      <c r="LNH38" s="1434"/>
      <c r="LNI38" s="1434"/>
      <c r="LNJ38" s="1434"/>
      <c r="LNK38" s="1434"/>
      <c r="LNL38" s="1434"/>
      <c r="LNM38" s="1434"/>
      <c r="LNN38" s="1434"/>
      <c r="LNO38" s="1434"/>
      <c r="LNP38" s="1434"/>
      <c r="LNQ38" s="1434"/>
      <c r="LNR38" s="1434"/>
      <c r="LNS38" s="1434"/>
      <c r="LNT38" s="1434"/>
      <c r="LNU38" s="1434"/>
      <c r="LNV38" s="1434"/>
      <c r="LNW38" s="1434"/>
      <c r="LNX38" s="1434"/>
      <c r="LNY38" s="1434"/>
      <c r="LNZ38" s="1434"/>
      <c r="LOA38" s="1434"/>
      <c r="LOB38" s="1434"/>
      <c r="LOC38" s="1434"/>
      <c r="LOD38" s="1434"/>
      <c r="LOE38" s="1434"/>
      <c r="LOF38" s="1434"/>
      <c r="LOG38" s="1434"/>
      <c r="LOH38" s="1434"/>
      <c r="LOI38" s="1434"/>
      <c r="LOJ38" s="1434"/>
      <c r="LOK38" s="1434"/>
      <c r="LOL38" s="1434"/>
      <c r="LOM38" s="1434"/>
      <c r="LON38" s="1434"/>
      <c r="LOO38" s="1434"/>
      <c r="LOP38" s="1434"/>
      <c r="LOQ38" s="1434"/>
      <c r="LOR38" s="1434"/>
      <c r="LOS38" s="1434"/>
      <c r="LOT38" s="1434"/>
      <c r="LOU38" s="1434"/>
      <c r="LOV38" s="1434"/>
      <c r="LOW38" s="1434"/>
      <c r="LOX38" s="1434"/>
      <c r="LOY38" s="1434"/>
      <c r="LOZ38" s="1434"/>
      <c r="LPA38" s="1434"/>
      <c r="LPB38" s="1434"/>
      <c r="LPC38" s="1434"/>
      <c r="LPD38" s="1434"/>
      <c r="LPE38" s="1434"/>
      <c r="LPF38" s="1434"/>
      <c r="LPG38" s="1434"/>
      <c r="LPH38" s="1434"/>
      <c r="LPI38" s="1434"/>
      <c r="LPJ38" s="1434"/>
      <c r="LPK38" s="1434"/>
      <c r="LPL38" s="1434"/>
      <c r="LPM38" s="1434"/>
      <c r="LPN38" s="1434"/>
      <c r="LPO38" s="1434"/>
      <c r="LPP38" s="1434"/>
      <c r="LPQ38" s="1434"/>
      <c r="LPR38" s="1434"/>
      <c r="LPS38" s="1434"/>
      <c r="LPT38" s="1434"/>
      <c r="LPU38" s="1434"/>
      <c r="LPV38" s="1434"/>
      <c r="LPW38" s="1434"/>
      <c r="LPX38" s="1434"/>
      <c r="LPY38" s="1434"/>
      <c r="LPZ38" s="1434"/>
      <c r="LQA38" s="1434"/>
      <c r="LQB38" s="1434"/>
      <c r="LQC38" s="1434"/>
      <c r="LQD38" s="1434"/>
      <c r="LQE38" s="1434"/>
      <c r="LQF38" s="1434"/>
      <c r="LQG38" s="1434"/>
      <c r="LQH38" s="1434"/>
      <c r="LQI38" s="1434"/>
      <c r="LQJ38" s="1434"/>
      <c r="LQK38" s="1434"/>
      <c r="LQL38" s="1434"/>
      <c r="LQM38" s="1434"/>
      <c r="LQN38" s="1434"/>
      <c r="LQO38" s="1434"/>
      <c r="LQP38" s="1434"/>
      <c r="LQQ38" s="1434"/>
      <c r="LQR38" s="1434"/>
      <c r="LQS38" s="1434"/>
      <c r="LQT38" s="1434"/>
      <c r="LQU38" s="1434"/>
      <c r="LQV38" s="1434"/>
      <c r="LQW38" s="1434"/>
      <c r="LQX38" s="1434"/>
      <c r="LQY38" s="1434"/>
      <c r="LQZ38" s="1434"/>
      <c r="LRA38" s="1434"/>
      <c r="LRB38" s="1434"/>
      <c r="LRC38" s="1434"/>
      <c r="LRD38" s="1434"/>
      <c r="LRE38" s="1434"/>
      <c r="LRF38" s="1434"/>
      <c r="LRG38" s="1434"/>
      <c r="LRH38" s="1434"/>
      <c r="LRI38" s="1434"/>
      <c r="LRJ38" s="1434"/>
      <c r="LRK38" s="1434"/>
      <c r="LRL38" s="1434"/>
      <c r="LRM38" s="1434"/>
      <c r="LRN38" s="1434"/>
      <c r="LRO38" s="1434"/>
      <c r="LRP38" s="1434"/>
      <c r="LRQ38" s="1434"/>
      <c r="LRR38" s="1434"/>
      <c r="LRS38" s="1434"/>
      <c r="LRT38" s="1434"/>
      <c r="LRU38" s="1434"/>
      <c r="LRV38" s="1434"/>
      <c r="LRW38" s="1434"/>
      <c r="LRX38" s="1434"/>
      <c r="LRY38" s="1434"/>
      <c r="LRZ38" s="1434"/>
      <c r="LSA38" s="1434"/>
      <c r="LSB38" s="1434"/>
      <c r="LSC38" s="1434"/>
      <c r="LSD38" s="1434"/>
      <c r="LSE38" s="1434"/>
      <c r="LSF38" s="1434"/>
      <c r="LSG38" s="1434"/>
      <c r="LSH38" s="1434"/>
      <c r="LSI38" s="1434"/>
      <c r="LSJ38" s="1434"/>
      <c r="LSK38" s="1434"/>
      <c r="LSL38" s="1434"/>
      <c r="LSM38" s="1434"/>
      <c r="LSN38" s="1434"/>
      <c r="LSO38" s="1434"/>
      <c r="LSP38" s="1434"/>
      <c r="LSQ38" s="1434"/>
      <c r="LSR38" s="1434"/>
      <c r="LSS38" s="1434"/>
      <c r="LST38" s="1434"/>
      <c r="LSU38" s="1434"/>
      <c r="LSV38" s="1434"/>
      <c r="LSW38" s="1434"/>
      <c r="LSX38" s="1434"/>
      <c r="LSY38" s="1434"/>
      <c r="LSZ38" s="1434"/>
      <c r="LTA38" s="1434"/>
      <c r="LTB38" s="1434"/>
      <c r="LTC38" s="1434"/>
      <c r="LTD38" s="1434"/>
      <c r="LTE38" s="1434"/>
      <c r="LTF38" s="1434"/>
      <c r="LTG38" s="1434"/>
      <c r="LTH38" s="1434"/>
      <c r="LTI38" s="1434"/>
      <c r="LTJ38" s="1434"/>
      <c r="LTK38" s="1434"/>
      <c r="LTL38" s="1434"/>
      <c r="LTM38" s="1434"/>
      <c r="LTN38" s="1434"/>
      <c r="LTO38" s="1434"/>
      <c r="LTP38" s="1434"/>
      <c r="LTQ38" s="1434"/>
      <c r="LTR38" s="1434"/>
      <c r="LTS38" s="1434"/>
      <c r="LTT38" s="1434"/>
      <c r="LTU38" s="1434"/>
      <c r="LTV38" s="1434"/>
      <c r="LTW38" s="1434"/>
      <c r="LTX38" s="1434"/>
      <c r="LTY38" s="1434"/>
      <c r="LTZ38" s="1434"/>
      <c r="LUA38" s="1434"/>
      <c r="LUB38" s="1434"/>
      <c r="LUC38" s="1434"/>
      <c r="LUD38" s="1434"/>
      <c r="LUE38" s="1434"/>
      <c r="LUF38" s="1434"/>
      <c r="LUG38" s="1434"/>
      <c r="LUH38" s="1434"/>
      <c r="LUI38" s="1434"/>
      <c r="LUJ38" s="1434"/>
      <c r="LUK38" s="1434"/>
      <c r="LUL38" s="1434"/>
      <c r="LUM38" s="1434"/>
      <c r="LUN38" s="1434"/>
      <c r="LUO38" s="1434"/>
      <c r="LUP38" s="1434"/>
      <c r="LUQ38" s="1434"/>
      <c r="LUR38" s="1434"/>
      <c r="LUS38" s="1434"/>
      <c r="LUT38" s="1434"/>
      <c r="LUU38" s="1434"/>
      <c r="LUV38" s="1434"/>
      <c r="LUW38" s="1434"/>
      <c r="LUX38" s="1434"/>
      <c r="LUY38" s="1434"/>
      <c r="LUZ38" s="1434"/>
      <c r="LVA38" s="1434"/>
      <c r="LVB38" s="1434"/>
      <c r="LVC38" s="1434"/>
      <c r="LVD38" s="1434"/>
      <c r="LVE38" s="1434"/>
      <c r="LVF38" s="1434"/>
      <c r="LVG38" s="1434"/>
      <c r="LVH38" s="1434"/>
      <c r="LVI38" s="1434"/>
      <c r="LVJ38" s="1434"/>
      <c r="LVK38" s="1434"/>
      <c r="LVL38" s="1434"/>
      <c r="LVM38" s="1434"/>
      <c r="LVN38" s="1434"/>
      <c r="LVO38" s="1434"/>
      <c r="LVP38" s="1434"/>
      <c r="LVQ38" s="1434"/>
      <c r="LVR38" s="1434"/>
      <c r="LVS38" s="1434"/>
      <c r="LVT38" s="1434"/>
      <c r="LVU38" s="1434"/>
      <c r="LVV38" s="1434"/>
      <c r="LVW38" s="1434"/>
      <c r="LVX38" s="1434"/>
      <c r="LVY38" s="1434"/>
      <c r="LVZ38" s="1434"/>
      <c r="LWA38" s="1434"/>
      <c r="LWB38" s="1434"/>
      <c r="LWC38" s="1434"/>
      <c r="LWD38" s="1434"/>
      <c r="LWE38" s="1434"/>
      <c r="LWF38" s="1434"/>
      <c r="LWG38" s="1434"/>
      <c r="LWH38" s="1434"/>
      <c r="LWI38" s="1434"/>
      <c r="LWJ38" s="1434"/>
      <c r="LWK38" s="1434"/>
      <c r="LWL38" s="1434"/>
      <c r="LWM38" s="1434"/>
      <c r="LWN38" s="1434"/>
      <c r="LWO38" s="1434"/>
      <c r="LWP38" s="1434"/>
      <c r="LWQ38" s="1434"/>
      <c r="LWR38" s="1434"/>
      <c r="LWS38" s="1434"/>
      <c r="LWT38" s="1434"/>
      <c r="LWU38" s="1434"/>
      <c r="LWV38" s="1434"/>
      <c r="LWW38" s="1434"/>
      <c r="LWX38" s="1434"/>
      <c r="LWY38" s="1434"/>
      <c r="LWZ38" s="1434"/>
      <c r="LXA38" s="1434"/>
      <c r="LXB38" s="1434"/>
      <c r="LXC38" s="1434"/>
      <c r="LXD38" s="1434"/>
      <c r="LXE38" s="1434"/>
      <c r="LXF38" s="1434"/>
      <c r="LXG38" s="1434"/>
      <c r="LXH38" s="1434"/>
      <c r="LXI38" s="1434"/>
      <c r="LXJ38" s="1434"/>
      <c r="LXK38" s="1434"/>
      <c r="LXL38" s="1434"/>
      <c r="LXM38" s="1434"/>
      <c r="LXN38" s="1434"/>
      <c r="LXO38" s="1434"/>
      <c r="LXP38" s="1434"/>
      <c r="LXQ38" s="1434"/>
      <c r="LXR38" s="1434"/>
      <c r="LXS38" s="1434"/>
      <c r="LXT38" s="1434"/>
      <c r="LXU38" s="1434"/>
      <c r="LXV38" s="1434"/>
      <c r="LXW38" s="1434"/>
      <c r="LXX38" s="1434"/>
      <c r="LXY38" s="1434"/>
      <c r="LXZ38" s="1434"/>
      <c r="LYA38" s="1434"/>
      <c r="LYB38" s="1434"/>
      <c r="LYC38" s="1434"/>
      <c r="LYD38" s="1434"/>
      <c r="LYE38" s="1434"/>
      <c r="LYF38" s="1434"/>
      <c r="LYG38" s="1434"/>
      <c r="LYH38" s="1434"/>
      <c r="LYI38" s="1434"/>
      <c r="LYJ38" s="1434"/>
      <c r="LYK38" s="1434"/>
      <c r="LYL38" s="1434"/>
      <c r="LYM38" s="1434"/>
      <c r="LYN38" s="1434"/>
      <c r="LYO38" s="1434"/>
      <c r="LYP38" s="1434"/>
      <c r="LYQ38" s="1434"/>
      <c r="LYR38" s="1434"/>
      <c r="LYS38" s="1434"/>
      <c r="LYT38" s="1434"/>
      <c r="LYU38" s="1434"/>
      <c r="LYV38" s="1434"/>
      <c r="LYW38" s="1434"/>
      <c r="LYX38" s="1434"/>
      <c r="LYY38" s="1434"/>
      <c r="LYZ38" s="1434"/>
      <c r="LZA38" s="1434"/>
      <c r="LZB38" s="1434"/>
      <c r="LZC38" s="1434"/>
      <c r="LZD38" s="1434"/>
      <c r="LZE38" s="1434"/>
      <c r="LZF38" s="1434"/>
      <c r="LZG38" s="1434"/>
      <c r="LZH38" s="1434"/>
      <c r="LZI38" s="1434"/>
      <c r="LZJ38" s="1434"/>
      <c r="LZK38" s="1434"/>
      <c r="LZL38" s="1434"/>
      <c r="LZM38" s="1434"/>
      <c r="LZN38" s="1434"/>
      <c r="LZO38" s="1434"/>
      <c r="LZP38" s="1434"/>
      <c r="LZQ38" s="1434"/>
      <c r="LZR38" s="1434"/>
      <c r="LZS38" s="1434"/>
      <c r="LZT38" s="1434"/>
      <c r="LZU38" s="1434"/>
      <c r="LZV38" s="1434"/>
      <c r="LZW38" s="1434"/>
      <c r="LZX38" s="1434"/>
      <c r="LZY38" s="1434"/>
      <c r="LZZ38" s="1434"/>
      <c r="MAA38" s="1434"/>
      <c r="MAB38" s="1434"/>
      <c r="MAC38" s="1434"/>
      <c r="MAD38" s="1434"/>
      <c r="MAE38" s="1434"/>
      <c r="MAF38" s="1434"/>
      <c r="MAG38" s="1434"/>
      <c r="MAH38" s="1434"/>
      <c r="MAI38" s="1434"/>
      <c r="MAJ38" s="1434"/>
      <c r="MAK38" s="1434"/>
      <c r="MAL38" s="1434"/>
      <c r="MAM38" s="1434"/>
      <c r="MAN38" s="1434"/>
      <c r="MAO38" s="1434"/>
      <c r="MAP38" s="1434"/>
      <c r="MAQ38" s="1434"/>
      <c r="MAR38" s="1434"/>
      <c r="MAS38" s="1434"/>
      <c r="MAT38" s="1434"/>
      <c r="MAU38" s="1434"/>
      <c r="MAV38" s="1434"/>
      <c r="MAW38" s="1434"/>
      <c r="MAX38" s="1434"/>
      <c r="MAY38" s="1434"/>
      <c r="MAZ38" s="1434"/>
      <c r="MBA38" s="1434"/>
      <c r="MBB38" s="1434"/>
      <c r="MBC38" s="1434"/>
      <c r="MBD38" s="1434"/>
      <c r="MBE38" s="1434"/>
      <c r="MBF38" s="1434"/>
      <c r="MBG38" s="1434"/>
      <c r="MBH38" s="1434"/>
      <c r="MBI38" s="1434"/>
      <c r="MBJ38" s="1434"/>
      <c r="MBK38" s="1434"/>
      <c r="MBL38" s="1434"/>
      <c r="MBM38" s="1434"/>
      <c r="MBN38" s="1434"/>
      <c r="MBO38" s="1434"/>
      <c r="MBP38" s="1434"/>
      <c r="MBQ38" s="1434"/>
      <c r="MBR38" s="1434"/>
      <c r="MBS38" s="1434"/>
      <c r="MBT38" s="1434"/>
      <c r="MBU38" s="1434"/>
      <c r="MBV38" s="1434"/>
      <c r="MBW38" s="1434"/>
      <c r="MBX38" s="1434"/>
      <c r="MBY38" s="1434"/>
      <c r="MBZ38" s="1434"/>
      <c r="MCA38" s="1434"/>
      <c r="MCB38" s="1434"/>
      <c r="MCC38" s="1434"/>
      <c r="MCD38" s="1434"/>
      <c r="MCE38" s="1434"/>
      <c r="MCF38" s="1434"/>
      <c r="MCG38" s="1434"/>
      <c r="MCH38" s="1434"/>
      <c r="MCI38" s="1434"/>
      <c r="MCJ38" s="1434"/>
      <c r="MCK38" s="1434"/>
      <c r="MCL38" s="1434"/>
      <c r="MCM38" s="1434"/>
      <c r="MCN38" s="1434"/>
      <c r="MCO38" s="1434"/>
      <c r="MCP38" s="1434"/>
      <c r="MCQ38" s="1434"/>
      <c r="MCR38" s="1434"/>
      <c r="MCS38" s="1434"/>
      <c r="MCT38" s="1434"/>
      <c r="MCU38" s="1434"/>
      <c r="MCV38" s="1434"/>
      <c r="MCW38" s="1434"/>
      <c r="MCX38" s="1434"/>
      <c r="MCY38" s="1434"/>
      <c r="MCZ38" s="1434"/>
      <c r="MDA38" s="1434"/>
      <c r="MDB38" s="1434"/>
      <c r="MDC38" s="1434"/>
      <c r="MDD38" s="1434"/>
      <c r="MDE38" s="1434"/>
      <c r="MDF38" s="1434"/>
      <c r="MDG38" s="1434"/>
      <c r="MDH38" s="1434"/>
      <c r="MDI38" s="1434"/>
      <c r="MDJ38" s="1434"/>
      <c r="MDK38" s="1434"/>
      <c r="MDL38" s="1434"/>
      <c r="MDM38" s="1434"/>
      <c r="MDN38" s="1434"/>
      <c r="MDO38" s="1434"/>
      <c r="MDP38" s="1434"/>
      <c r="MDQ38" s="1434"/>
      <c r="MDR38" s="1434"/>
      <c r="MDS38" s="1434"/>
      <c r="MDT38" s="1434"/>
      <c r="MDU38" s="1434"/>
      <c r="MDV38" s="1434"/>
      <c r="MDW38" s="1434"/>
      <c r="MDX38" s="1434"/>
      <c r="MDY38" s="1434"/>
      <c r="MDZ38" s="1434"/>
      <c r="MEA38" s="1434"/>
      <c r="MEB38" s="1434"/>
      <c r="MEC38" s="1434"/>
      <c r="MED38" s="1434"/>
      <c r="MEE38" s="1434"/>
      <c r="MEF38" s="1434"/>
      <c r="MEG38" s="1434"/>
      <c r="MEH38" s="1434"/>
      <c r="MEI38" s="1434"/>
      <c r="MEJ38" s="1434"/>
      <c r="MEK38" s="1434"/>
      <c r="MEL38" s="1434"/>
      <c r="MEM38" s="1434"/>
      <c r="MEN38" s="1434"/>
      <c r="MEO38" s="1434"/>
      <c r="MEP38" s="1434"/>
      <c r="MEQ38" s="1434"/>
      <c r="MER38" s="1434"/>
      <c r="MES38" s="1434"/>
      <c r="MET38" s="1434"/>
      <c r="MEU38" s="1434"/>
      <c r="MEV38" s="1434"/>
      <c r="MEW38" s="1434"/>
      <c r="MEX38" s="1434"/>
      <c r="MEY38" s="1434"/>
      <c r="MEZ38" s="1434"/>
      <c r="MFA38" s="1434"/>
      <c r="MFB38" s="1434"/>
      <c r="MFC38" s="1434"/>
      <c r="MFD38" s="1434"/>
      <c r="MFE38" s="1434"/>
      <c r="MFF38" s="1434"/>
      <c r="MFG38" s="1434"/>
      <c r="MFH38" s="1434"/>
      <c r="MFI38" s="1434"/>
      <c r="MFJ38" s="1434"/>
      <c r="MFK38" s="1434"/>
      <c r="MFL38" s="1434"/>
      <c r="MFM38" s="1434"/>
      <c r="MFN38" s="1434"/>
      <c r="MFO38" s="1434"/>
      <c r="MFP38" s="1434"/>
      <c r="MFQ38" s="1434"/>
      <c r="MFR38" s="1434"/>
      <c r="MFS38" s="1434"/>
      <c r="MFT38" s="1434"/>
      <c r="MFU38" s="1434"/>
      <c r="MFV38" s="1434"/>
      <c r="MFW38" s="1434"/>
      <c r="MFX38" s="1434"/>
      <c r="MFY38" s="1434"/>
      <c r="MFZ38" s="1434"/>
      <c r="MGA38" s="1434"/>
      <c r="MGB38" s="1434"/>
      <c r="MGC38" s="1434"/>
      <c r="MGD38" s="1434"/>
      <c r="MGE38" s="1434"/>
      <c r="MGF38" s="1434"/>
      <c r="MGG38" s="1434"/>
      <c r="MGH38" s="1434"/>
      <c r="MGI38" s="1434"/>
      <c r="MGJ38" s="1434"/>
      <c r="MGK38" s="1434"/>
      <c r="MGL38" s="1434"/>
      <c r="MGM38" s="1434"/>
      <c r="MGN38" s="1434"/>
      <c r="MGO38" s="1434"/>
      <c r="MGP38" s="1434"/>
      <c r="MGQ38" s="1434"/>
      <c r="MGR38" s="1434"/>
      <c r="MGS38" s="1434"/>
      <c r="MGT38" s="1434"/>
      <c r="MGU38" s="1434"/>
      <c r="MGV38" s="1434"/>
      <c r="MGW38" s="1434"/>
      <c r="MGX38" s="1434"/>
      <c r="MGY38" s="1434"/>
      <c r="MGZ38" s="1434"/>
      <c r="MHA38" s="1434"/>
      <c r="MHB38" s="1434"/>
      <c r="MHC38" s="1434"/>
      <c r="MHD38" s="1434"/>
      <c r="MHE38" s="1434"/>
      <c r="MHF38" s="1434"/>
      <c r="MHG38" s="1434"/>
      <c r="MHH38" s="1434"/>
      <c r="MHI38" s="1434"/>
      <c r="MHJ38" s="1434"/>
      <c r="MHK38" s="1434"/>
      <c r="MHL38" s="1434"/>
      <c r="MHM38" s="1434"/>
      <c r="MHN38" s="1434"/>
      <c r="MHO38" s="1434"/>
      <c r="MHP38" s="1434"/>
      <c r="MHQ38" s="1434"/>
      <c r="MHR38" s="1434"/>
      <c r="MHS38" s="1434"/>
      <c r="MHT38" s="1434"/>
      <c r="MHU38" s="1434"/>
      <c r="MHV38" s="1434"/>
      <c r="MHW38" s="1434"/>
      <c r="MHX38" s="1434"/>
      <c r="MHY38" s="1434"/>
      <c r="MHZ38" s="1434"/>
      <c r="MIA38" s="1434"/>
      <c r="MIB38" s="1434"/>
      <c r="MIC38" s="1434"/>
      <c r="MID38" s="1434"/>
      <c r="MIE38" s="1434"/>
      <c r="MIF38" s="1434"/>
      <c r="MIG38" s="1434"/>
      <c r="MIH38" s="1434"/>
      <c r="MII38" s="1434"/>
      <c r="MIJ38" s="1434"/>
      <c r="MIK38" s="1434"/>
      <c r="MIL38" s="1434"/>
      <c r="MIM38" s="1434"/>
      <c r="MIN38" s="1434"/>
      <c r="MIO38" s="1434"/>
      <c r="MIP38" s="1434"/>
      <c r="MIQ38" s="1434"/>
      <c r="MIR38" s="1434"/>
      <c r="MIS38" s="1434"/>
      <c r="MIT38" s="1434"/>
      <c r="MIU38" s="1434"/>
      <c r="MIV38" s="1434"/>
      <c r="MIW38" s="1434"/>
      <c r="MIX38" s="1434"/>
      <c r="MIY38" s="1434"/>
      <c r="MIZ38" s="1434"/>
      <c r="MJA38" s="1434"/>
      <c r="MJB38" s="1434"/>
      <c r="MJC38" s="1434"/>
      <c r="MJD38" s="1434"/>
      <c r="MJE38" s="1434"/>
      <c r="MJF38" s="1434"/>
      <c r="MJG38" s="1434"/>
      <c r="MJH38" s="1434"/>
      <c r="MJI38" s="1434"/>
      <c r="MJJ38" s="1434"/>
      <c r="MJK38" s="1434"/>
      <c r="MJL38" s="1434"/>
      <c r="MJM38" s="1434"/>
      <c r="MJN38" s="1434"/>
      <c r="MJO38" s="1434"/>
      <c r="MJP38" s="1434"/>
      <c r="MJQ38" s="1434"/>
      <c r="MJR38" s="1434"/>
      <c r="MJS38" s="1434"/>
      <c r="MJT38" s="1434"/>
      <c r="MJU38" s="1434"/>
      <c r="MJV38" s="1434"/>
      <c r="MJW38" s="1434"/>
      <c r="MJX38" s="1434"/>
      <c r="MJY38" s="1434"/>
      <c r="MJZ38" s="1434"/>
      <c r="MKA38" s="1434"/>
      <c r="MKB38" s="1434"/>
      <c r="MKC38" s="1434"/>
      <c r="MKD38" s="1434"/>
      <c r="MKE38" s="1434"/>
      <c r="MKF38" s="1434"/>
      <c r="MKG38" s="1434"/>
      <c r="MKH38" s="1434"/>
      <c r="MKI38" s="1434"/>
      <c r="MKJ38" s="1434"/>
      <c r="MKK38" s="1434"/>
      <c r="MKL38" s="1434"/>
      <c r="MKM38" s="1434"/>
      <c r="MKN38" s="1434"/>
      <c r="MKO38" s="1434"/>
      <c r="MKP38" s="1434"/>
      <c r="MKQ38" s="1434"/>
      <c r="MKR38" s="1434"/>
      <c r="MKS38" s="1434"/>
      <c r="MKT38" s="1434"/>
      <c r="MKU38" s="1434"/>
      <c r="MKV38" s="1434"/>
      <c r="MKW38" s="1434"/>
      <c r="MKX38" s="1434"/>
      <c r="MKY38" s="1434"/>
      <c r="MKZ38" s="1434"/>
      <c r="MLA38" s="1434"/>
      <c r="MLB38" s="1434"/>
      <c r="MLC38" s="1434"/>
      <c r="MLD38" s="1434"/>
      <c r="MLE38" s="1434"/>
      <c r="MLF38" s="1434"/>
      <c r="MLG38" s="1434"/>
      <c r="MLH38" s="1434"/>
      <c r="MLI38" s="1434"/>
      <c r="MLJ38" s="1434"/>
      <c r="MLK38" s="1434"/>
      <c r="MLL38" s="1434"/>
      <c r="MLM38" s="1434"/>
      <c r="MLN38" s="1434"/>
      <c r="MLO38" s="1434"/>
      <c r="MLP38" s="1434"/>
      <c r="MLQ38" s="1434"/>
      <c r="MLR38" s="1434"/>
      <c r="MLS38" s="1434"/>
      <c r="MLT38" s="1434"/>
      <c r="MLU38" s="1434"/>
      <c r="MLV38" s="1434"/>
      <c r="MLW38" s="1434"/>
      <c r="MLX38" s="1434"/>
      <c r="MLY38" s="1434"/>
      <c r="MLZ38" s="1434"/>
      <c r="MMA38" s="1434"/>
      <c r="MMB38" s="1434"/>
      <c r="MMC38" s="1434"/>
      <c r="MMD38" s="1434"/>
      <c r="MME38" s="1434"/>
      <c r="MMF38" s="1434"/>
      <c r="MMG38" s="1434"/>
      <c r="MMH38" s="1434"/>
      <c r="MMI38" s="1434"/>
      <c r="MMJ38" s="1434"/>
      <c r="MMK38" s="1434"/>
      <c r="MML38" s="1434"/>
      <c r="MMM38" s="1434"/>
      <c r="MMN38" s="1434"/>
      <c r="MMO38" s="1434"/>
      <c r="MMP38" s="1434"/>
      <c r="MMQ38" s="1434"/>
      <c r="MMR38" s="1434"/>
      <c r="MMS38" s="1434"/>
      <c r="MMT38" s="1434"/>
      <c r="MMU38" s="1434"/>
      <c r="MMV38" s="1434"/>
      <c r="MMW38" s="1434"/>
      <c r="MMX38" s="1434"/>
      <c r="MMY38" s="1434"/>
      <c r="MMZ38" s="1434"/>
      <c r="MNA38" s="1434"/>
      <c r="MNB38" s="1434"/>
      <c r="MNC38" s="1434"/>
      <c r="MND38" s="1434"/>
      <c r="MNE38" s="1434"/>
      <c r="MNF38" s="1434"/>
      <c r="MNG38" s="1434"/>
      <c r="MNH38" s="1434"/>
      <c r="MNI38" s="1434"/>
      <c r="MNJ38" s="1434"/>
      <c r="MNK38" s="1434"/>
      <c r="MNL38" s="1434"/>
      <c r="MNM38" s="1434"/>
      <c r="MNN38" s="1434"/>
      <c r="MNO38" s="1434"/>
      <c r="MNP38" s="1434"/>
      <c r="MNQ38" s="1434"/>
      <c r="MNR38" s="1434"/>
      <c r="MNS38" s="1434"/>
      <c r="MNT38" s="1434"/>
      <c r="MNU38" s="1434"/>
      <c r="MNV38" s="1434"/>
      <c r="MNW38" s="1434"/>
      <c r="MNX38" s="1434"/>
      <c r="MNY38" s="1434"/>
      <c r="MNZ38" s="1434"/>
      <c r="MOA38" s="1434"/>
      <c r="MOB38" s="1434"/>
      <c r="MOC38" s="1434"/>
      <c r="MOD38" s="1434"/>
      <c r="MOE38" s="1434"/>
      <c r="MOF38" s="1434"/>
      <c r="MOG38" s="1434"/>
      <c r="MOH38" s="1434"/>
      <c r="MOI38" s="1434"/>
      <c r="MOJ38" s="1434"/>
      <c r="MOK38" s="1434"/>
      <c r="MOL38" s="1434"/>
      <c r="MOM38" s="1434"/>
      <c r="MON38" s="1434"/>
      <c r="MOO38" s="1434"/>
      <c r="MOP38" s="1434"/>
      <c r="MOQ38" s="1434"/>
      <c r="MOR38" s="1434"/>
      <c r="MOS38" s="1434"/>
      <c r="MOT38" s="1434"/>
      <c r="MOU38" s="1434"/>
      <c r="MOV38" s="1434"/>
      <c r="MOW38" s="1434"/>
      <c r="MOX38" s="1434"/>
      <c r="MOY38" s="1434"/>
      <c r="MOZ38" s="1434"/>
      <c r="MPA38" s="1434"/>
      <c r="MPB38" s="1434"/>
      <c r="MPC38" s="1434"/>
      <c r="MPD38" s="1434"/>
      <c r="MPE38" s="1434"/>
      <c r="MPF38" s="1434"/>
      <c r="MPG38" s="1434"/>
      <c r="MPH38" s="1434"/>
      <c r="MPI38" s="1434"/>
      <c r="MPJ38" s="1434"/>
      <c r="MPK38" s="1434"/>
      <c r="MPL38" s="1434"/>
      <c r="MPM38" s="1434"/>
      <c r="MPN38" s="1434"/>
      <c r="MPO38" s="1434"/>
      <c r="MPP38" s="1434"/>
      <c r="MPQ38" s="1434"/>
      <c r="MPR38" s="1434"/>
      <c r="MPS38" s="1434"/>
      <c r="MPT38" s="1434"/>
      <c r="MPU38" s="1434"/>
      <c r="MPV38" s="1434"/>
      <c r="MPW38" s="1434"/>
      <c r="MPX38" s="1434"/>
      <c r="MPY38" s="1434"/>
      <c r="MPZ38" s="1434"/>
      <c r="MQA38" s="1434"/>
      <c r="MQB38" s="1434"/>
      <c r="MQC38" s="1434"/>
      <c r="MQD38" s="1434"/>
      <c r="MQE38" s="1434"/>
      <c r="MQF38" s="1434"/>
      <c r="MQG38" s="1434"/>
      <c r="MQH38" s="1434"/>
      <c r="MQI38" s="1434"/>
      <c r="MQJ38" s="1434"/>
      <c r="MQK38" s="1434"/>
      <c r="MQL38" s="1434"/>
      <c r="MQM38" s="1434"/>
      <c r="MQN38" s="1434"/>
      <c r="MQO38" s="1434"/>
      <c r="MQP38" s="1434"/>
      <c r="MQQ38" s="1434"/>
      <c r="MQR38" s="1434"/>
      <c r="MQS38" s="1434"/>
      <c r="MQT38" s="1434"/>
      <c r="MQU38" s="1434"/>
      <c r="MQV38" s="1434"/>
      <c r="MQW38" s="1434"/>
      <c r="MQX38" s="1434"/>
      <c r="MQY38" s="1434"/>
      <c r="MQZ38" s="1434"/>
      <c r="MRA38" s="1434"/>
      <c r="MRB38" s="1434"/>
      <c r="MRC38" s="1434"/>
      <c r="MRD38" s="1434"/>
      <c r="MRE38" s="1434"/>
      <c r="MRF38" s="1434"/>
      <c r="MRG38" s="1434"/>
      <c r="MRH38" s="1434"/>
      <c r="MRI38" s="1434"/>
      <c r="MRJ38" s="1434"/>
      <c r="MRK38" s="1434"/>
      <c r="MRL38" s="1434"/>
      <c r="MRM38" s="1434"/>
      <c r="MRN38" s="1434"/>
      <c r="MRO38" s="1434"/>
      <c r="MRP38" s="1434"/>
      <c r="MRQ38" s="1434"/>
      <c r="MRR38" s="1434"/>
      <c r="MRS38" s="1434"/>
      <c r="MRT38" s="1434"/>
      <c r="MRU38" s="1434"/>
      <c r="MRV38" s="1434"/>
      <c r="MRW38" s="1434"/>
      <c r="MRX38" s="1434"/>
      <c r="MRY38" s="1434"/>
      <c r="MRZ38" s="1434"/>
      <c r="MSA38" s="1434"/>
      <c r="MSB38" s="1434"/>
      <c r="MSC38" s="1434"/>
      <c r="MSD38" s="1434"/>
      <c r="MSE38" s="1434"/>
      <c r="MSF38" s="1434"/>
      <c r="MSG38" s="1434"/>
      <c r="MSH38" s="1434"/>
      <c r="MSI38" s="1434"/>
      <c r="MSJ38" s="1434"/>
      <c r="MSK38" s="1434"/>
      <c r="MSL38" s="1434"/>
      <c r="MSM38" s="1434"/>
      <c r="MSN38" s="1434"/>
      <c r="MSO38" s="1434"/>
      <c r="MSP38" s="1434"/>
      <c r="MSQ38" s="1434"/>
      <c r="MSR38" s="1434"/>
      <c r="MSS38" s="1434"/>
      <c r="MST38" s="1434"/>
      <c r="MSU38" s="1434"/>
      <c r="MSV38" s="1434"/>
      <c r="MSW38" s="1434"/>
      <c r="MSX38" s="1434"/>
      <c r="MSY38" s="1434"/>
      <c r="MSZ38" s="1434"/>
      <c r="MTA38" s="1434"/>
      <c r="MTB38" s="1434"/>
      <c r="MTC38" s="1434"/>
      <c r="MTD38" s="1434"/>
      <c r="MTE38" s="1434"/>
      <c r="MTF38" s="1434"/>
      <c r="MTG38" s="1434"/>
      <c r="MTH38" s="1434"/>
      <c r="MTI38" s="1434"/>
      <c r="MTJ38" s="1434"/>
      <c r="MTK38" s="1434"/>
      <c r="MTL38" s="1434"/>
      <c r="MTM38" s="1434"/>
      <c r="MTN38" s="1434"/>
      <c r="MTO38" s="1434"/>
      <c r="MTP38" s="1434"/>
      <c r="MTQ38" s="1434"/>
      <c r="MTR38" s="1434"/>
      <c r="MTS38" s="1434"/>
      <c r="MTT38" s="1434"/>
      <c r="MTU38" s="1434"/>
      <c r="MTV38" s="1434"/>
      <c r="MTW38" s="1434"/>
      <c r="MTX38" s="1434"/>
      <c r="MTY38" s="1434"/>
      <c r="MTZ38" s="1434"/>
      <c r="MUA38" s="1434"/>
      <c r="MUB38" s="1434"/>
      <c r="MUC38" s="1434"/>
      <c r="MUD38" s="1434"/>
      <c r="MUE38" s="1434"/>
      <c r="MUF38" s="1434"/>
      <c r="MUG38" s="1434"/>
      <c r="MUH38" s="1434"/>
      <c r="MUI38" s="1434"/>
      <c r="MUJ38" s="1434"/>
      <c r="MUK38" s="1434"/>
      <c r="MUL38" s="1434"/>
      <c r="MUM38" s="1434"/>
      <c r="MUN38" s="1434"/>
      <c r="MUO38" s="1434"/>
      <c r="MUP38" s="1434"/>
      <c r="MUQ38" s="1434"/>
      <c r="MUR38" s="1434"/>
      <c r="MUS38" s="1434"/>
      <c r="MUT38" s="1434"/>
      <c r="MUU38" s="1434"/>
      <c r="MUV38" s="1434"/>
      <c r="MUW38" s="1434"/>
      <c r="MUX38" s="1434"/>
      <c r="MUY38" s="1434"/>
      <c r="MUZ38" s="1434"/>
      <c r="MVA38" s="1434"/>
      <c r="MVB38" s="1434"/>
      <c r="MVC38" s="1434"/>
      <c r="MVD38" s="1434"/>
      <c r="MVE38" s="1434"/>
      <c r="MVF38" s="1434"/>
      <c r="MVG38" s="1434"/>
      <c r="MVH38" s="1434"/>
      <c r="MVI38" s="1434"/>
      <c r="MVJ38" s="1434"/>
      <c r="MVK38" s="1434"/>
      <c r="MVL38" s="1434"/>
      <c r="MVM38" s="1434"/>
      <c r="MVN38" s="1434"/>
      <c r="MVO38" s="1434"/>
      <c r="MVP38" s="1434"/>
      <c r="MVQ38" s="1434"/>
      <c r="MVR38" s="1434"/>
      <c r="MVS38" s="1434"/>
      <c r="MVT38" s="1434"/>
      <c r="MVU38" s="1434"/>
      <c r="MVV38" s="1434"/>
      <c r="MVW38" s="1434"/>
      <c r="MVX38" s="1434"/>
      <c r="MVY38" s="1434"/>
      <c r="MVZ38" s="1434"/>
      <c r="MWA38" s="1434"/>
      <c r="MWB38" s="1434"/>
      <c r="MWC38" s="1434"/>
      <c r="MWD38" s="1434"/>
      <c r="MWE38" s="1434"/>
      <c r="MWF38" s="1434"/>
      <c r="MWG38" s="1434"/>
      <c r="MWH38" s="1434"/>
      <c r="MWI38" s="1434"/>
      <c r="MWJ38" s="1434"/>
      <c r="MWK38" s="1434"/>
      <c r="MWL38" s="1434"/>
      <c r="MWM38" s="1434"/>
      <c r="MWN38" s="1434"/>
      <c r="MWO38" s="1434"/>
      <c r="MWP38" s="1434"/>
      <c r="MWQ38" s="1434"/>
      <c r="MWR38" s="1434"/>
      <c r="MWS38" s="1434"/>
      <c r="MWT38" s="1434"/>
      <c r="MWU38" s="1434"/>
      <c r="MWV38" s="1434"/>
      <c r="MWW38" s="1434"/>
      <c r="MWX38" s="1434"/>
      <c r="MWY38" s="1434"/>
      <c r="MWZ38" s="1434"/>
      <c r="MXA38" s="1434"/>
      <c r="MXB38" s="1434"/>
      <c r="MXC38" s="1434"/>
      <c r="MXD38" s="1434"/>
      <c r="MXE38" s="1434"/>
      <c r="MXF38" s="1434"/>
      <c r="MXG38" s="1434"/>
      <c r="MXH38" s="1434"/>
      <c r="MXI38" s="1434"/>
      <c r="MXJ38" s="1434"/>
      <c r="MXK38" s="1434"/>
      <c r="MXL38" s="1434"/>
      <c r="MXM38" s="1434"/>
      <c r="MXN38" s="1434"/>
      <c r="MXO38" s="1434"/>
      <c r="MXP38" s="1434"/>
      <c r="MXQ38" s="1434"/>
      <c r="MXR38" s="1434"/>
      <c r="MXS38" s="1434"/>
      <c r="MXT38" s="1434"/>
      <c r="MXU38" s="1434"/>
      <c r="MXV38" s="1434"/>
      <c r="MXW38" s="1434"/>
      <c r="MXX38" s="1434"/>
      <c r="MXY38" s="1434"/>
      <c r="MXZ38" s="1434"/>
      <c r="MYA38" s="1434"/>
      <c r="MYB38" s="1434"/>
      <c r="MYC38" s="1434"/>
      <c r="MYD38" s="1434"/>
      <c r="MYE38" s="1434"/>
      <c r="MYF38" s="1434"/>
      <c r="MYG38" s="1434"/>
      <c r="MYH38" s="1434"/>
      <c r="MYI38" s="1434"/>
      <c r="MYJ38" s="1434"/>
      <c r="MYK38" s="1434"/>
      <c r="MYL38" s="1434"/>
      <c r="MYM38" s="1434"/>
      <c r="MYN38" s="1434"/>
      <c r="MYO38" s="1434"/>
      <c r="MYP38" s="1434"/>
      <c r="MYQ38" s="1434"/>
      <c r="MYR38" s="1434"/>
      <c r="MYS38" s="1434"/>
      <c r="MYT38" s="1434"/>
      <c r="MYU38" s="1434"/>
      <c r="MYV38" s="1434"/>
      <c r="MYW38" s="1434"/>
      <c r="MYX38" s="1434"/>
      <c r="MYY38" s="1434"/>
      <c r="MYZ38" s="1434"/>
      <c r="MZA38" s="1434"/>
      <c r="MZB38" s="1434"/>
      <c r="MZC38" s="1434"/>
      <c r="MZD38" s="1434"/>
      <c r="MZE38" s="1434"/>
      <c r="MZF38" s="1434"/>
      <c r="MZG38" s="1434"/>
      <c r="MZH38" s="1434"/>
      <c r="MZI38" s="1434"/>
      <c r="MZJ38" s="1434"/>
      <c r="MZK38" s="1434"/>
      <c r="MZL38" s="1434"/>
      <c r="MZM38" s="1434"/>
      <c r="MZN38" s="1434"/>
      <c r="MZO38" s="1434"/>
      <c r="MZP38" s="1434"/>
      <c r="MZQ38" s="1434"/>
      <c r="MZR38" s="1434"/>
      <c r="MZS38" s="1434"/>
      <c r="MZT38" s="1434"/>
      <c r="MZU38" s="1434"/>
      <c r="MZV38" s="1434"/>
      <c r="MZW38" s="1434"/>
      <c r="MZX38" s="1434"/>
      <c r="MZY38" s="1434"/>
      <c r="MZZ38" s="1434"/>
      <c r="NAA38" s="1434"/>
      <c r="NAB38" s="1434"/>
      <c r="NAC38" s="1434"/>
      <c r="NAD38" s="1434"/>
      <c r="NAE38" s="1434"/>
      <c r="NAF38" s="1434"/>
      <c r="NAG38" s="1434"/>
      <c r="NAH38" s="1434"/>
      <c r="NAI38" s="1434"/>
      <c r="NAJ38" s="1434"/>
      <c r="NAK38" s="1434"/>
      <c r="NAL38" s="1434"/>
      <c r="NAM38" s="1434"/>
      <c r="NAN38" s="1434"/>
      <c r="NAO38" s="1434"/>
      <c r="NAP38" s="1434"/>
      <c r="NAQ38" s="1434"/>
      <c r="NAR38" s="1434"/>
      <c r="NAS38" s="1434"/>
      <c r="NAT38" s="1434"/>
      <c r="NAU38" s="1434"/>
      <c r="NAV38" s="1434"/>
      <c r="NAW38" s="1434"/>
      <c r="NAX38" s="1434"/>
      <c r="NAY38" s="1434"/>
      <c r="NAZ38" s="1434"/>
      <c r="NBA38" s="1434"/>
      <c r="NBB38" s="1434"/>
      <c r="NBC38" s="1434"/>
      <c r="NBD38" s="1434"/>
      <c r="NBE38" s="1434"/>
      <c r="NBF38" s="1434"/>
      <c r="NBG38" s="1434"/>
      <c r="NBH38" s="1434"/>
      <c r="NBI38" s="1434"/>
      <c r="NBJ38" s="1434"/>
      <c r="NBK38" s="1434"/>
      <c r="NBL38" s="1434"/>
      <c r="NBM38" s="1434"/>
      <c r="NBN38" s="1434"/>
      <c r="NBO38" s="1434"/>
      <c r="NBP38" s="1434"/>
      <c r="NBQ38" s="1434"/>
      <c r="NBR38" s="1434"/>
      <c r="NBS38" s="1434"/>
      <c r="NBT38" s="1434"/>
      <c r="NBU38" s="1434"/>
      <c r="NBV38" s="1434"/>
      <c r="NBW38" s="1434"/>
      <c r="NBX38" s="1434"/>
      <c r="NBY38" s="1434"/>
      <c r="NBZ38" s="1434"/>
      <c r="NCA38" s="1434"/>
      <c r="NCB38" s="1434"/>
      <c r="NCC38" s="1434"/>
      <c r="NCD38" s="1434"/>
      <c r="NCE38" s="1434"/>
      <c r="NCF38" s="1434"/>
      <c r="NCG38" s="1434"/>
      <c r="NCH38" s="1434"/>
      <c r="NCI38" s="1434"/>
      <c r="NCJ38" s="1434"/>
      <c r="NCK38" s="1434"/>
      <c r="NCL38" s="1434"/>
      <c r="NCM38" s="1434"/>
      <c r="NCN38" s="1434"/>
      <c r="NCO38" s="1434"/>
      <c r="NCP38" s="1434"/>
      <c r="NCQ38" s="1434"/>
      <c r="NCR38" s="1434"/>
      <c r="NCS38" s="1434"/>
      <c r="NCT38" s="1434"/>
      <c r="NCU38" s="1434"/>
      <c r="NCV38" s="1434"/>
      <c r="NCW38" s="1434"/>
      <c r="NCX38" s="1434"/>
      <c r="NCY38" s="1434"/>
      <c r="NCZ38" s="1434"/>
      <c r="NDA38" s="1434"/>
      <c r="NDB38" s="1434"/>
      <c r="NDC38" s="1434"/>
      <c r="NDD38" s="1434"/>
      <c r="NDE38" s="1434"/>
      <c r="NDF38" s="1434"/>
      <c r="NDG38" s="1434"/>
      <c r="NDH38" s="1434"/>
      <c r="NDI38" s="1434"/>
      <c r="NDJ38" s="1434"/>
      <c r="NDK38" s="1434"/>
      <c r="NDL38" s="1434"/>
      <c r="NDM38" s="1434"/>
      <c r="NDN38" s="1434"/>
      <c r="NDO38" s="1434"/>
      <c r="NDP38" s="1434"/>
      <c r="NDQ38" s="1434"/>
      <c r="NDR38" s="1434"/>
      <c r="NDS38" s="1434"/>
      <c r="NDT38" s="1434"/>
      <c r="NDU38" s="1434"/>
      <c r="NDV38" s="1434"/>
      <c r="NDW38" s="1434"/>
      <c r="NDX38" s="1434"/>
      <c r="NDY38" s="1434"/>
      <c r="NDZ38" s="1434"/>
      <c r="NEA38" s="1434"/>
      <c r="NEB38" s="1434"/>
      <c r="NEC38" s="1434"/>
      <c r="NED38" s="1434"/>
      <c r="NEE38" s="1434"/>
      <c r="NEF38" s="1434"/>
      <c r="NEG38" s="1434"/>
      <c r="NEH38" s="1434"/>
      <c r="NEI38" s="1434"/>
      <c r="NEJ38" s="1434"/>
      <c r="NEK38" s="1434"/>
      <c r="NEL38" s="1434"/>
      <c r="NEM38" s="1434"/>
      <c r="NEN38" s="1434"/>
      <c r="NEO38" s="1434"/>
      <c r="NEP38" s="1434"/>
      <c r="NEQ38" s="1434"/>
      <c r="NER38" s="1434"/>
      <c r="NES38" s="1434"/>
      <c r="NET38" s="1434"/>
      <c r="NEU38" s="1434"/>
      <c r="NEV38" s="1434"/>
      <c r="NEW38" s="1434"/>
      <c r="NEX38" s="1434"/>
      <c r="NEY38" s="1434"/>
      <c r="NEZ38" s="1434"/>
      <c r="NFA38" s="1434"/>
      <c r="NFB38" s="1434"/>
      <c r="NFC38" s="1434"/>
      <c r="NFD38" s="1434"/>
      <c r="NFE38" s="1434"/>
      <c r="NFF38" s="1434"/>
      <c r="NFG38" s="1434"/>
      <c r="NFH38" s="1434"/>
      <c r="NFI38" s="1434"/>
      <c r="NFJ38" s="1434"/>
      <c r="NFK38" s="1434"/>
      <c r="NFL38" s="1434"/>
      <c r="NFM38" s="1434"/>
      <c r="NFN38" s="1434"/>
      <c r="NFO38" s="1434"/>
      <c r="NFP38" s="1434"/>
      <c r="NFQ38" s="1434"/>
      <c r="NFR38" s="1434"/>
      <c r="NFS38" s="1434"/>
      <c r="NFT38" s="1434"/>
      <c r="NFU38" s="1434"/>
      <c r="NFV38" s="1434"/>
      <c r="NFW38" s="1434"/>
      <c r="NFX38" s="1434"/>
      <c r="NFY38" s="1434"/>
      <c r="NFZ38" s="1434"/>
      <c r="NGA38" s="1434"/>
      <c r="NGB38" s="1434"/>
      <c r="NGC38" s="1434"/>
      <c r="NGD38" s="1434"/>
      <c r="NGE38" s="1434"/>
      <c r="NGF38" s="1434"/>
      <c r="NGG38" s="1434"/>
      <c r="NGH38" s="1434"/>
      <c r="NGI38" s="1434"/>
      <c r="NGJ38" s="1434"/>
      <c r="NGK38" s="1434"/>
      <c r="NGL38" s="1434"/>
      <c r="NGM38" s="1434"/>
      <c r="NGN38" s="1434"/>
      <c r="NGO38" s="1434"/>
      <c r="NGP38" s="1434"/>
      <c r="NGQ38" s="1434"/>
      <c r="NGR38" s="1434"/>
      <c r="NGS38" s="1434"/>
      <c r="NGT38" s="1434"/>
      <c r="NGU38" s="1434"/>
      <c r="NGV38" s="1434"/>
      <c r="NGW38" s="1434"/>
      <c r="NGX38" s="1434"/>
      <c r="NGY38" s="1434"/>
      <c r="NGZ38" s="1434"/>
      <c r="NHA38" s="1434"/>
      <c r="NHB38" s="1434"/>
      <c r="NHC38" s="1434"/>
      <c r="NHD38" s="1434"/>
      <c r="NHE38" s="1434"/>
      <c r="NHF38" s="1434"/>
      <c r="NHG38" s="1434"/>
      <c r="NHH38" s="1434"/>
      <c r="NHI38" s="1434"/>
      <c r="NHJ38" s="1434"/>
      <c r="NHK38" s="1434"/>
      <c r="NHL38" s="1434"/>
      <c r="NHM38" s="1434"/>
      <c r="NHN38" s="1434"/>
      <c r="NHO38" s="1434"/>
      <c r="NHP38" s="1434"/>
      <c r="NHQ38" s="1434"/>
      <c r="NHR38" s="1434"/>
      <c r="NHS38" s="1434"/>
      <c r="NHT38" s="1434"/>
      <c r="NHU38" s="1434"/>
      <c r="NHV38" s="1434"/>
      <c r="NHW38" s="1434"/>
      <c r="NHX38" s="1434"/>
      <c r="NHY38" s="1434"/>
      <c r="NHZ38" s="1434"/>
      <c r="NIA38" s="1434"/>
      <c r="NIB38" s="1434"/>
      <c r="NIC38" s="1434"/>
      <c r="NID38" s="1434"/>
      <c r="NIE38" s="1434"/>
      <c r="NIF38" s="1434"/>
      <c r="NIG38" s="1434"/>
      <c r="NIH38" s="1434"/>
      <c r="NII38" s="1434"/>
      <c r="NIJ38" s="1434"/>
      <c r="NIK38" s="1434"/>
      <c r="NIL38" s="1434"/>
      <c r="NIM38" s="1434"/>
      <c r="NIN38" s="1434"/>
      <c r="NIO38" s="1434"/>
      <c r="NIP38" s="1434"/>
      <c r="NIQ38" s="1434"/>
      <c r="NIR38" s="1434"/>
      <c r="NIS38" s="1434"/>
      <c r="NIT38" s="1434"/>
      <c r="NIU38" s="1434"/>
      <c r="NIV38" s="1434"/>
      <c r="NIW38" s="1434"/>
      <c r="NIX38" s="1434"/>
      <c r="NIY38" s="1434"/>
      <c r="NIZ38" s="1434"/>
      <c r="NJA38" s="1434"/>
      <c r="NJB38" s="1434"/>
      <c r="NJC38" s="1434"/>
      <c r="NJD38" s="1434"/>
      <c r="NJE38" s="1434"/>
      <c r="NJF38" s="1434"/>
      <c r="NJG38" s="1434"/>
      <c r="NJH38" s="1434"/>
      <c r="NJI38" s="1434"/>
      <c r="NJJ38" s="1434"/>
      <c r="NJK38" s="1434"/>
      <c r="NJL38" s="1434"/>
      <c r="NJM38" s="1434"/>
      <c r="NJN38" s="1434"/>
      <c r="NJO38" s="1434"/>
      <c r="NJP38" s="1434"/>
      <c r="NJQ38" s="1434"/>
      <c r="NJR38" s="1434"/>
      <c r="NJS38" s="1434"/>
      <c r="NJT38" s="1434"/>
      <c r="NJU38" s="1434"/>
      <c r="NJV38" s="1434"/>
      <c r="NJW38" s="1434"/>
      <c r="NJX38" s="1434"/>
      <c r="NJY38" s="1434"/>
      <c r="NJZ38" s="1434"/>
      <c r="NKA38" s="1434"/>
      <c r="NKB38" s="1434"/>
      <c r="NKC38" s="1434"/>
      <c r="NKD38" s="1434"/>
      <c r="NKE38" s="1434"/>
      <c r="NKF38" s="1434"/>
      <c r="NKG38" s="1434"/>
      <c r="NKH38" s="1434"/>
      <c r="NKI38" s="1434"/>
      <c r="NKJ38" s="1434"/>
      <c r="NKK38" s="1434"/>
      <c r="NKL38" s="1434"/>
      <c r="NKM38" s="1434"/>
      <c r="NKN38" s="1434"/>
      <c r="NKO38" s="1434"/>
      <c r="NKP38" s="1434"/>
      <c r="NKQ38" s="1434"/>
      <c r="NKR38" s="1434"/>
      <c r="NKS38" s="1434"/>
      <c r="NKT38" s="1434"/>
      <c r="NKU38" s="1434"/>
      <c r="NKV38" s="1434"/>
      <c r="NKW38" s="1434"/>
      <c r="NKX38" s="1434"/>
      <c r="NKY38" s="1434"/>
      <c r="NKZ38" s="1434"/>
      <c r="NLA38" s="1434"/>
      <c r="NLB38" s="1434"/>
      <c r="NLC38" s="1434"/>
      <c r="NLD38" s="1434"/>
      <c r="NLE38" s="1434"/>
      <c r="NLF38" s="1434"/>
      <c r="NLG38" s="1434"/>
      <c r="NLH38" s="1434"/>
      <c r="NLI38" s="1434"/>
      <c r="NLJ38" s="1434"/>
      <c r="NLK38" s="1434"/>
      <c r="NLL38" s="1434"/>
      <c r="NLM38" s="1434"/>
      <c r="NLN38" s="1434"/>
      <c r="NLO38" s="1434"/>
      <c r="NLP38" s="1434"/>
      <c r="NLQ38" s="1434"/>
      <c r="NLR38" s="1434"/>
      <c r="NLS38" s="1434"/>
      <c r="NLT38" s="1434"/>
      <c r="NLU38" s="1434"/>
      <c r="NLV38" s="1434"/>
      <c r="NLW38" s="1434"/>
      <c r="NLX38" s="1434"/>
      <c r="NLY38" s="1434"/>
      <c r="NLZ38" s="1434"/>
      <c r="NMA38" s="1434"/>
      <c r="NMB38" s="1434"/>
      <c r="NMC38" s="1434"/>
      <c r="NMD38" s="1434"/>
      <c r="NME38" s="1434"/>
      <c r="NMF38" s="1434"/>
      <c r="NMG38" s="1434"/>
      <c r="NMH38" s="1434"/>
      <c r="NMI38" s="1434"/>
      <c r="NMJ38" s="1434"/>
      <c r="NMK38" s="1434"/>
      <c r="NML38" s="1434"/>
      <c r="NMM38" s="1434"/>
      <c r="NMN38" s="1434"/>
      <c r="NMO38" s="1434"/>
      <c r="NMP38" s="1434"/>
      <c r="NMQ38" s="1434"/>
      <c r="NMR38" s="1434"/>
      <c r="NMS38" s="1434"/>
      <c r="NMT38" s="1434"/>
      <c r="NMU38" s="1434"/>
      <c r="NMV38" s="1434"/>
      <c r="NMW38" s="1434"/>
      <c r="NMX38" s="1434"/>
      <c r="NMY38" s="1434"/>
      <c r="NMZ38" s="1434"/>
      <c r="NNA38" s="1434"/>
      <c r="NNB38" s="1434"/>
      <c r="NNC38" s="1434"/>
      <c r="NND38" s="1434"/>
      <c r="NNE38" s="1434"/>
      <c r="NNF38" s="1434"/>
      <c r="NNG38" s="1434"/>
      <c r="NNH38" s="1434"/>
      <c r="NNI38" s="1434"/>
      <c r="NNJ38" s="1434"/>
      <c r="NNK38" s="1434"/>
      <c r="NNL38" s="1434"/>
      <c r="NNM38" s="1434"/>
      <c r="NNN38" s="1434"/>
      <c r="NNO38" s="1434"/>
      <c r="NNP38" s="1434"/>
      <c r="NNQ38" s="1434"/>
      <c r="NNR38" s="1434"/>
      <c r="NNS38" s="1434"/>
      <c r="NNT38" s="1434"/>
      <c r="NNU38" s="1434"/>
      <c r="NNV38" s="1434"/>
      <c r="NNW38" s="1434"/>
      <c r="NNX38" s="1434"/>
      <c r="NNY38" s="1434"/>
      <c r="NNZ38" s="1434"/>
      <c r="NOA38" s="1434"/>
      <c r="NOB38" s="1434"/>
      <c r="NOC38" s="1434"/>
      <c r="NOD38" s="1434"/>
      <c r="NOE38" s="1434"/>
      <c r="NOF38" s="1434"/>
      <c r="NOG38" s="1434"/>
      <c r="NOH38" s="1434"/>
      <c r="NOI38" s="1434"/>
      <c r="NOJ38" s="1434"/>
      <c r="NOK38" s="1434"/>
      <c r="NOL38" s="1434"/>
      <c r="NOM38" s="1434"/>
      <c r="NON38" s="1434"/>
      <c r="NOO38" s="1434"/>
      <c r="NOP38" s="1434"/>
      <c r="NOQ38" s="1434"/>
      <c r="NOR38" s="1434"/>
      <c r="NOS38" s="1434"/>
      <c r="NOT38" s="1434"/>
      <c r="NOU38" s="1434"/>
      <c r="NOV38" s="1434"/>
      <c r="NOW38" s="1434"/>
      <c r="NOX38" s="1434"/>
      <c r="NOY38" s="1434"/>
      <c r="NOZ38" s="1434"/>
      <c r="NPA38" s="1434"/>
      <c r="NPB38" s="1434"/>
      <c r="NPC38" s="1434"/>
      <c r="NPD38" s="1434"/>
      <c r="NPE38" s="1434"/>
      <c r="NPF38" s="1434"/>
      <c r="NPG38" s="1434"/>
      <c r="NPH38" s="1434"/>
      <c r="NPI38" s="1434"/>
      <c r="NPJ38" s="1434"/>
      <c r="NPK38" s="1434"/>
      <c r="NPL38" s="1434"/>
      <c r="NPM38" s="1434"/>
      <c r="NPN38" s="1434"/>
      <c r="NPO38" s="1434"/>
      <c r="NPP38" s="1434"/>
      <c r="NPQ38" s="1434"/>
      <c r="NPR38" s="1434"/>
      <c r="NPS38" s="1434"/>
      <c r="NPT38" s="1434"/>
      <c r="NPU38" s="1434"/>
      <c r="NPV38" s="1434"/>
      <c r="NPW38" s="1434"/>
      <c r="NPX38" s="1434"/>
      <c r="NPY38" s="1434"/>
      <c r="NPZ38" s="1434"/>
      <c r="NQA38" s="1434"/>
      <c r="NQB38" s="1434"/>
      <c r="NQC38" s="1434"/>
      <c r="NQD38" s="1434"/>
      <c r="NQE38" s="1434"/>
      <c r="NQF38" s="1434"/>
      <c r="NQG38" s="1434"/>
      <c r="NQH38" s="1434"/>
      <c r="NQI38" s="1434"/>
      <c r="NQJ38" s="1434"/>
      <c r="NQK38" s="1434"/>
      <c r="NQL38" s="1434"/>
      <c r="NQM38" s="1434"/>
      <c r="NQN38" s="1434"/>
      <c r="NQO38" s="1434"/>
      <c r="NQP38" s="1434"/>
      <c r="NQQ38" s="1434"/>
      <c r="NQR38" s="1434"/>
      <c r="NQS38" s="1434"/>
      <c r="NQT38" s="1434"/>
      <c r="NQU38" s="1434"/>
      <c r="NQV38" s="1434"/>
      <c r="NQW38" s="1434"/>
      <c r="NQX38" s="1434"/>
      <c r="NQY38" s="1434"/>
      <c r="NQZ38" s="1434"/>
      <c r="NRA38" s="1434"/>
      <c r="NRB38" s="1434"/>
      <c r="NRC38" s="1434"/>
      <c r="NRD38" s="1434"/>
      <c r="NRE38" s="1434"/>
      <c r="NRF38" s="1434"/>
      <c r="NRG38" s="1434"/>
      <c r="NRH38" s="1434"/>
      <c r="NRI38" s="1434"/>
      <c r="NRJ38" s="1434"/>
      <c r="NRK38" s="1434"/>
      <c r="NRL38" s="1434"/>
      <c r="NRM38" s="1434"/>
      <c r="NRN38" s="1434"/>
      <c r="NRO38" s="1434"/>
      <c r="NRP38" s="1434"/>
      <c r="NRQ38" s="1434"/>
      <c r="NRR38" s="1434"/>
      <c r="NRS38" s="1434"/>
      <c r="NRT38" s="1434"/>
      <c r="NRU38" s="1434"/>
      <c r="NRV38" s="1434"/>
      <c r="NRW38" s="1434"/>
      <c r="NRX38" s="1434"/>
      <c r="NRY38" s="1434"/>
      <c r="NRZ38" s="1434"/>
      <c r="NSA38" s="1434"/>
      <c r="NSB38" s="1434"/>
      <c r="NSC38" s="1434"/>
      <c r="NSD38" s="1434"/>
      <c r="NSE38" s="1434"/>
      <c r="NSF38" s="1434"/>
      <c r="NSG38" s="1434"/>
      <c r="NSH38" s="1434"/>
      <c r="NSI38" s="1434"/>
      <c r="NSJ38" s="1434"/>
      <c r="NSK38" s="1434"/>
      <c r="NSL38" s="1434"/>
      <c r="NSM38" s="1434"/>
      <c r="NSN38" s="1434"/>
      <c r="NSO38" s="1434"/>
      <c r="NSP38" s="1434"/>
      <c r="NSQ38" s="1434"/>
      <c r="NSR38" s="1434"/>
      <c r="NSS38" s="1434"/>
      <c r="NST38" s="1434"/>
      <c r="NSU38" s="1434"/>
      <c r="NSV38" s="1434"/>
      <c r="NSW38" s="1434"/>
      <c r="NSX38" s="1434"/>
      <c r="NSY38" s="1434"/>
      <c r="NSZ38" s="1434"/>
      <c r="NTA38" s="1434"/>
      <c r="NTB38" s="1434"/>
      <c r="NTC38" s="1434"/>
      <c r="NTD38" s="1434"/>
      <c r="NTE38" s="1434"/>
      <c r="NTF38" s="1434"/>
      <c r="NTG38" s="1434"/>
      <c r="NTH38" s="1434"/>
      <c r="NTI38" s="1434"/>
      <c r="NTJ38" s="1434"/>
      <c r="NTK38" s="1434"/>
      <c r="NTL38" s="1434"/>
      <c r="NTM38" s="1434"/>
      <c r="NTN38" s="1434"/>
      <c r="NTO38" s="1434"/>
      <c r="NTP38" s="1434"/>
      <c r="NTQ38" s="1434"/>
      <c r="NTR38" s="1434"/>
      <c r="NTS38" s="1434"/>
      <c r="NTT38" s="1434"/>
      <c r="NTU38" s="1434"/>
      <c r="NTV38" s="1434"/>
      <c r="NTW38" s="1434"/>
      <c r="NTX38" s="1434"/>
      <c r="NTY38" s="1434"/>
      <c r="NTZ38" s="1434"/>
      <c r="NUA38" s="1434"/>
      <c r="NUB38" s="1434"/>
      <c r="NUC38" s="1434"/>
      <c r="NUD38" s="1434"/>
      <c r="NUE38" s="1434"/>
      <c r="NUF38" s="1434"/>
      <c r="NUG38" s="1434"/>
      <c r="NUH38" s="1434"/>
      <c r="NUI38" s="1434"/>
      <c r="NUJ38" s="1434"/>
      <c r="NUK38" s="1434"/>
      <c r="NUL38" s="1434"/>
      <c r="NUM38" s="1434"/>
      <c r="NUN38" s="1434"/>
      <c r="NUO38" s="1434"/>
      <c r="NUP38" s="1434"/>
      <c r="NUQ38" s="1434"/>
      <c r="NUR38" s="1434"/>
      <c r="NUS38" s="1434"/>
      <c r="NUT38" s="1434"/>
      <c r="NUU38" s="1434"/>
      <c r="NUV38" s="1434"/>
      <c r="NUW38" s="1434"/>
      <c r="NUX38" s="1434"/>
      <c r="NUY38" s="1434"/>
      <c r="NUZ38" s="1434"/>
      <c r="NVA38" s="1434"/>
      <c r="NVB38" s="1434"/>
      <c r="NVC38" s="1434"/>
      <c r="NVD38" s="1434"/>
      <c r="NVE38" s="1434"/>
      <c r="NVF38" s="1434"/>
      <c r="NVG38" s="1434"/>
      <c r="NVH38" s="1434"/>
      <c r="NVI38" s="1434"/>
      <c r="NVJ38" s="1434"/>
      <c r="NVK38" s="1434"/>
      <c r="NVL38" s="1434"/>
      <c r="NVM38" s="1434"/>
      <c r="NVN38" s="1434"/>
      <c r="NVO38" s="1434"/>
      <c r="NVP38" s="1434"/>
      <c r="NVQ38" s="1434"/>
      <c r="NVR38" s="1434"/>
      <c r="NVS38" s="1434"/>
      <c r="NVT38" s="1434"/>
      <c r="NVU38" s="1434"/>
      <c r="NVV38" s="1434"/>
      <c r="NVW38" s="1434"/>
      <c r="NVX38" s="1434"/>
      <c r="NVY38" s="1434"/>
      <c r="NVZ38" s="1434"/>
      <c r="NWA38" s="1434"/>
      <c r="NWB38" s="1434"/>
      <c r="NWC38" s="1434"/>
      <c r="NWD38" s="1434"/>
      <c r="NWE38" s="1434"/>
      <c r="NWF38" s="1434"/>
      <c r="NWG38" s="1434"/>
      <c r="NWH38" s="1434"/>
      <c r="NWI38" s="1434"/>
      <c r="NWJ38" s="1434"/>
      <c r="NWK38" s="1434"/>
      <c r="NWL38" s="1434"/>
      <c r="NWM38" s="1434"/>
      <c r="NWN38" s="1434"/>
      <c r="NWO38" s="1434"/>
      <c r="NWP38" s="1434"/>
      <c r="NWQ38" s="1434"/>
      <c r="NWR38" s="1434"/>
      <c r="NWS38" s="1434"/>
      <c r="NWT38" s="1434"/>
      <c r="NWU38" s="1434"/>
      <c r="NWV38" s="1434"/>
      <c r="NWW38" s="1434"/>
      <c r="NWX38" s="1434"/>
      <c r="NWY38" s="1434"/>
      <c r="NWZ38" s="1434"/>
      <c r="NXA38" s="1434"/>
      <c r="NXB38" s="1434"/>
      <c r="NXC38" s="1434"/>
      <c r="NXD38" s="1434"/>
      <c r="NXE38" s="1434"/>
      <c r="NXF38" s="1434"/>
      <c r="NXG38" s="1434"/>
      <c r="NXH38" s="1434"/>
      <c r="NXI38" s="1434"/>
      <c r="NXJ38" s="1434"/>
      <c r="NXK38" s="1434"/>
      <c r="NXL38" s="1434"/>
      <c r="NXM38" s="1434"/>
      <c r="NXN38" s="1434"/>
      <c r="NXO38" s="1434"/>
      <c r="NXP38" s="1434"/>
      <c r="NXQ38" s="1434"/>
      <c r="NXR38" s="1434"/>
      <c r="NXS38" s="1434"/>
      <c r="NXT38" s="1434"/>
      <c r="NXU38" s="1434"/>
      <c r="NXV38" s="1434"/>
      <c r="NXW38" s="1434"/>
      <c r="NXX38" s="1434"/>
      <c r="NXY38" s="1434"/>
      <c r="NXZ38" s="1434"/>
      <c r="NYA38" s="1434"/>
      <c r="NYB38" s="1434"/>
      <c r="NYC38" s="1434"/>
      <c r="NYD38" s="1434"/>
      <c r="NYE38" s="1434"/>
      <c r="NYF38" s="1434"/>
      <c r="NYG38" s="1434"/>
      <c r="NYH38" s="1434"/>
      <c r="NYI38" s="1434"/>
      <c r="NYJ38" s="1434"/>
      <c r="NYK38" s="1434"/>
      <c r="NYL38" s="1434"/>
      <c r="NYM38" s="1434"/>
      <c r="NYN38" s="1434"/>
      <c r="NYO38" s="1434"/>
      <c r="NYP38" s="1434"/>
      <c r="NYQ38" s="1434"/>
      <c r="NYR38" s="1434"/>
      <c r="NYS38" s="1434"/>
      <c r="NYT38" s="1434"/>
      <c r="NYU38" s="1434"/>
      <c r="NYV38" s="1434"/>
      <c r="NYW38" s="1434"/>
      <c r="NYX38" s="1434"/>
      <c r="NYY38" s="1434"/>
      <c r="NYZ38" s="1434"/>
      <c r="NZA38" s="1434"/>
      <c r="NZB38" s="1434"/>
      <c r="NZC38" s="1434"/>
      <c r="NZD38" s="1434"/>
      <c r="NZE38" s="1434"/>
      <c r="NZF38" s="1434"/>
      <c r="NZG38" s="1434"/>
      <c r="NZH38" s="1434"/>
      <c r="NZI38" s="1434"/>
      <c r="NZJ38" s="1434"/>
      <c r="NZK38" s="1434"/>
      <c r="NZL38" s="1434"/>
      <c r="NZM38" s="1434"/>
      <c r="NZN38" s="1434"/>
      <c r="NZO38" s="1434"/>
      <c r="NZP38" s="1434"/>
      <c r="NZQ38" s="1434"/>
      <c r="NZR38" s="1434"/>
      <c r="NZS38" s="1434"/>
      <c r="NZT38" s="1434"/>
      <c r="NZU38" s="1434"/>
      <c r="NZV38" s="1434"/>
      <c r="NZW38" s="1434"/>
      <c r="NZX38" s="1434"/>
      <c r="NZY38" s="1434"/>
      <c r="NZZ38" s="1434"/>
      <c r="OAA38" s="1434"/>
      <c r="OAB38" s="1434"/>
      <c r="OAC38" s="1434"/>
      <c r="OAD38" s="1434"/>
      <c r="OAE38" s="1434"/>
      <c r="OAF38" s="1434"/>
      <c r="OAG38" s="1434"/>
      <c r="OAH38" s="1434"/>
      <c r="OAI38" s="1434"/>
      <c r="OAJ38" s="1434"/>
      <c r="OAK38" s="1434"/>
      <c r="OAL38" s="1434"/>
      <c r="OAM38" s="1434"/>
      <c r="OAN38" s="1434"/>
      <c r="OAO38" s="1434"/>
      <c r="OAP38" s="1434"/>
      <c r="OAQ38" s="1434"/>
      <c r="OAR38" s="1434"/>
      <c r="OAS38" s="1434"/>
      <c r="OAT38" s="1434"/>
      <c r="OAU38" s="1434"/>
      <c r="OAV38" s="1434"/>
      <c r="OAW38" s="1434"/>
      <c r="OAX38" s="1434"/>
      <c r="OAY38" s="1434"/>
      <c r="OAZ38" s="1434"/>
      <c r="OBA38" s="1434"/>
      <c r="OBB38" s="1434"/>
      <c r="OBC38" s="1434"/>
      <c r="OBD38" s="1434"/>
      <c r="OBE38" s="1434"/>
      <c r="OBF38" s="1434"/>
      <c r="OBG38" s="1434"/>
      <c r="OBH38" s="1434"/>
      <c r="OBI38" s="1434"/>
      <c r="OBJ38" s="1434"/>
      <c r="OBK38" s="1434"/>
      <c r="OBL38" s="1434"/>
      <c r="OBM38" s="1434"/>
      <c r="OBN38" s="1434"/>
      <c r="OBO38" s="1434"/>
      <c r="OBP38" s="1434"/>
      <c r="OBQ38" s="1434"/>
      <c r="OBR38" s="1434"/>
      <c r="OBS38" s="1434"/>
      <c r="OBT38" s="1434"/>
      <c r="OBU38" s="1434"/>
      <c r="OBV38" s="1434"/>
      <c r="OBW38" s="1434"/>
      <c r="OBX38" s="1434"/>
      <c r="OBY38" s="1434"/>
      <c r="OBZ38" s="1434"/>
      <c r="OCA38" s="1434"/>
      <c r="OCB38" s="1434"/>
      <c r="OCC38" s="1434"/>
      <c r="OCD38" s="1434"/>
      <c r="OCE38" s="1434"/>
      <c r="OCF38" s="1434"/>
      <c r="OCG38" s="1434"/>
      <c r="OCH38" s="1434"/>
      <c r="OCI38" s="1434"/>
      <c r="OCJ38" s="1434"/>
      <c r="OCK38" s="1434"/>
      <c r="OCL38" s="1434"/>
      <c r="OCM38" s="1434"/>
      <c r="OCN38" s="1434"/>
      <c r="OCO38" s="1434"/>
      <c r="OCP38" s="1434"/>
      <c r="OCQ38" s="1434"/>
      <c r="OCR38" s="1434"/>
      <c r="OCS38" s="1434"/>
      <c r="OCT38" s="1434"/>
      <c r="OCU38" s="1434"/>
      <c r="OCV38" s="1434"/>
      <c r="OCW38" s="1434"/>
      <c r="OCX38" s="1434"/>
      <c r="OCY38" s="1434"/>
      <c r="OCZ38" s="1434"/>
      <c r="ODA38" s="1434"/>
      <c r="ODB38" s="1434"/>
      <c r="ODC38" s="1434"/>
      <c r="ODD38" s="1434"/>
      <c r="ODE38" s="1434"/>
      <c r="ODF38" s="1434"/>
      <c r="ODG38" s="1434"/>
      <c r="ODH38" s="1434"/>
      <c r="ODI38" s="1434"/>
      <c r="ODJ38" s="1434"/>
      <c r="ODK38" s="1434"/>
      <c r="ODL38" s="1434"/>
      <c r="ODM38" s="1434"/>
      <c r="ODN38" s="1434"/>
      <c r="ODO38" s="1434"/>
      <c r="ODP38" s="1434"/>
      <c r="ODQ38" s="1434"/>
      <c r="ODR38" s="1434"/>
      <c r="ODS38" s="1434"/>
      <c r="ODT38" s="1434"/>
      <c r="ODU38" s="1434"/>
      <c r="ODV38" s="1434"/>
      <c r="ODW38" s="1434"/>
      <c r="ODX38" s="1434"/>
      <c r="ODY38" s="1434"/>
      <c r="ODZ38" s="1434"/>
      <c r="OEA38" s="1434"/>
      <c r="OEB38" s="1434"/>
      <c r="OEC38" s="1434"/>
      <c r="OED38" s="1434"/>
      <c r="OEE38" s="1434"/>
      <c r="OEF38" s="1434"/>
      <c r="OEG38" s="1434"/>
      <c r="OEH38" s="1434"/>
      <c r="OEI38" s="1434"/>
      <c r="OEJ38" s="1434"/>
      <c r="OEK38" s="1434"/>
      <c r="OEL38" s="1434"/>
      <c r="OEM38" s="1434"/>
      <c r="OEN38" s="1434"/>
      <c r="OEO38" s="1434"/>
      <c r="OEP38" s="1434"/>
      <c r="OEQ38" s="1434"/>
      <c r="OER38" s="1434"/>
      <c r="OES38" s="1434"/>
      <c r="OET38" s="1434"/>
      <c r="OEU38" s="1434"/>
      <c r="OEV38" s="1434"/>
      <c r="OEW38" s="1434"/>
      <c r="OEX38" s="1434"/>
      <c r="OEY38" s="1434"/>
      <c r="OEZ38" s="1434"/>
      <c r="OFA38" s="1434"/>
      <c r="OFB38" s="1434"/>
      <c r="OFC38" s="1434"/>
      <c r="OFD38" s="1434"/>
      <c r="OFE38" s="1434"/>
      <c r="OFF38" s="1434"/>
      <c r="OFG38" s="1434"/>
      <c r="OFH38" s="1434"/>
      <c r="OFI38" s="1434"/>
      <c r="OFJ38" s="1434"/>
      <c r="OFK38" s="1434"/>
      <c r="OFL38" s="1434"/>
      <c r="OFM38" s="1434"/>
      <c r="OFN38" s="1434"/>
      <c r="OFO38" s="1434"/>
      <c r="OFP38" s="1434"/>
      <c r="OFQ38" s="1434"/>
      <c r="OFR38" s="1434"/>
      <c r="OFS38" s="1434"/>
      <c r="OFT38" s="1434"/>
      <c r="OFU38" s="1434"/>
      <c r="OFV38" s="1434"/>
      <c r="OFW38" s="1434"/>
      <c r="OFX38" s="1434"/>
      <c r="OFY38" s="1434"/>
      <c r="OFZ38" s="1434"/>
      <c r="OGA38" s="1434"/>
      <c r="OGB38" s="1434"/>
      <c r="OGC38" s="1434"/>
      <c r="OGD38" s="1434"/>
      <c r="OGE38" s="1434"/>
      <c r="OGF38" s="1434"/>
      <c r="OGG38" s="1434"/>
      <c r="OGH38" s="1434"/>
      <c r="OGI38" s="1434"/>
      <c r="OGJ38" s="1434"/>
      <c r="OGK38" s="1434"/>
      <c r="OGL38" s="1434"/>
      <c r="OGM38" s="1434"/>
      <c r="OGN38" s="1434"/>
      <c r="OGO38" s="1434"/>
      <c r="OGP38" s="1434"/>
      <c r="OGQ38" s="1434"/>
      <c r="OGR38" s="1434"/>
      <c r="OGS38" s="1434"/>
      <c r="OGT38" s="1434"/>
      <c r="OGU38" s="1434"/>
      <c r="OGV38" s="1434"/>
      <c r="OGW38" s="1434"/>
      <c r="OGX38" s="1434"/>
      <c r="OGY38" s="1434"/>
      <c r="OGZ38" s="1434"/>
      <c r="OHA38" s="1434"/>
      <c r="OHB38" s="1434"/>
      <c r="OHC38" s="1434"/>
      <c r="OHD38" s="1434"/>
      <c r="OHE38" s="1434"/>
      <c r="OHF38" s="1434"/>
      <c r="OHG38" s="1434"/>
      <c r="OHH38" s="1434"/>
      <c r="OHI38" s="1434"/>
      <c r="OHJ38" s="1434"/>
      <c r="OHK38" s="1434"/>
      <c r="OHL38" s="1434"/>
      <c r="OHM38" s="1434"/>
      <c r="OHN38" s="1434"/>
      <c r="OHO38" s="1434"/>
      <c r="OHP38" s="1434"/>
      <c r="OHQ38" s="1434"/>
      <c r="OHR38" s="1434"/>
      <c r="OHS38" s="1434"/>
      <c r="OHT38" s="1434"/>
      <c r="OHU38" s="1434"/>
      <c r="OHV38" s="1434"/>
      <c r="OHW38" s="1434"/>
      <c r="OHX38" s="1434"/>
      <c r="OHY38" s="1434"/>
      <c r="OHZ38" s="1434"/>
      <c r="OIA38" s="1434"/>
      <c r="OIB38" s="1434"/>
      <c r="OIC38" s="1434"/>
      <c r="OID38" s="1434"/>
      <c r="OIE38" s="1434"/>
      <c r="OIF38" s="1434"/>
      <c r="OIG38" s="1434"/>
      <c r="OIH38" s="1434"/>
      <c r="OII38" s="1434"/>
      <c r="OIJ38" s="1434"/>
      <c r="OIK38" s="1434"/>
      <c r="OIL38" s="1434"/>
      <c r="OIM38" s="1434"/>
      <c r="OIN38" s="1434"/>
      <c r="OIO38" s="1434"/>
      <c r="OIP38" s="1434"/>
      <c r="OIQ38" s="1434"/>
      <c r="OIR38" s="1434"/>
      <c r="OIS38" s="1434"/>
      <c r="OIT38" s="1434"/>
      <c r="OIU38" s="1434"/>
      <c r="OIV38" s="1434"/>
      <c r="OIW38" s="1434"/>
      <c r="OIX38" s="1434"/>
      <c r="OIY38" s="1434"/>
      <c r="OIZ38" s="1434"/>
      <c r="OJA38" s="1434"/>
      <c r="OJB38" s="1434"/>
      <c r="OJC38" s="1434"/>
      <c r="OJD38" s="1434"/>
      <c r="OJE38" s="1434"/>
      <c r="OJF38" s="1434"/>
      <c r="OJG38" s="1434"/>
      <c r="OJH38" s="1434"/>
      <c r="OJI38" s="1434"/>
      <c r="OJJ38" s="1434"/>
      <c r="OJK38" s="1434"/>
      <c r="OJL38" s="1434"/>
      <c r="OJM38" s="1434"/>
      <c r="OJN38" s="1434"/>
      <c r="OJO38" s="1434"/>
      <c r="OJP38" s="1434"/>
      <c r="OJQ38" s="1434"/>
      <c r="OJR38" s="1434"/>
      <c r="OJS38" s="1434"/>
      <c r="OJT38" s="1434"/>
      <c r="OJU38" s="1434"/>
      <c r="OJV38" s="1434"/>
      <c r="OJW38" s="1434"/>
      <c r="OJX38" s="1434"/>
      <c r="OJY38" s="1434"/>
      <c r="OJZ38" s="1434"/>
      <c r="OKA38" s="1434"/>
      <c r="OKB38" s="1434"/>
      <c r="OKC38" s="1434"/>
      <c r="OKD38" s="1434"/>
      <c r="OKE38" s="1434"/>
      <c r="OKF38" s="1434"/>
      <c r="OKG38" s="1434"/>
      <c r="OKH38" s="1434"/>
      <c r="OKI38" s="1434"/>
      <c r="OKJ38" s="1434"/>
      <c r="OKK38" s="1434"/>
      <c r="OKL38" s="1434"/>
      <c r="OKM38" s="1434"/>
      <c r="OKN38" s="1434"/>
      <c r="OKO38" s="1434"/>
      <c r="OKP38" s="1434"/>
      <c r="OKQ38" s="1434"/>
      <c r="OKR38" s="1434"/>
      <c r="OKS38" s="1434"/>
      <c r="OKT38" s="1434"/>
      <c r="OKU38" s="1434"/>
      <c r="OKV38" s="1434"/>
      <c r="OKW38" s="1434"/>
      <c r="OKX38" s="1434"/>
      <c r="OKY38" s="1434"/>
      <c r="OKZ38" s="1434"/>
      <c r="OLA38" s="1434"/>
      <c r="OLB38" s="1434"/>
      <c r="OLC38" s="1434"/>
      <c r="OLD38" s="1434"/>
      <c r="OLE38" s="1434"/>
      <c r="OLF38" s="1434"/>
      <c r="OLG38" s="1434"/>
      <c r="OLH38" s="1434"/>
      <c r="OLI38" s="1434"/>
      <c r="OLJ38" s="1434"/>
      <c r="OLK38" s="1434"/>
      <c r="OLL38" s="1434"/>
      <c r="OLM38" s="1434"/>
      <c r="OLN38" s="1434"/>
      <c r="OLO38" s="1434"/>
      <c r="OLP38" s="1434"/>
      <c r="OLQ38" s="1434"/>
      <c r="OLR38" s="1434"/>
      <c r="OLS38" s="1434"/>
      <c r="OLT38" s="1434"/>
      <c r="OLU38" s="1434"/>
      <c r="OLV38" s="1434"/>
      <c r="OLW38" s="1434"/>
      <c r="OLX38" s="1434"/>
      <c r="OLY38" s="1434"/>
      <c r="OLZ38" s="1434"/>
      <c r="OMA38" s="1434"/>
      <c r="OMB38" s="1434"/>
      <c r="OMC38" s="1434"/>
      <c r="OMD38" s="1434"/>
      <c r="OME38" s="1434"/>
      <c r="OMF38" s="1434"/>
      <c r="OMG38" s="1434"/>
      <c r="OMH38" s="1434"/>
      <c r="OMI38" s="1434"/>
      <c r="OMJ38" s="1434"/>
      <c r="OMK38" s="1434"/>
      <c r="OML38" s="1434"/>
      <c r="OMM38" s="1434"/>
      <c r="OMN38" s="1434"/>
      <c r="OMO38" s="1434"/>
      <c r="OMP38" s="1434"/>
      <c r="OMQ38" s="1434"/>
      <c r="OMR38" s="1434"/>
      <c r="OMS38" s="1434"/>
      <c r="OMT38" s="1434"/>
      <c r="OMU38" s="1434"/>
      <c r="OMV38" s="1434"/>
      <c r="OMW38" s="1434"/>
      <c r="OMX38" s="1434"/>
      <c r="OMY38" s="1434"/>
      <c r="OMZ38" s="1434"/>
      <c r="ONA38" s="1434"/>
      <c r="ONB38" s="1434"/>
      <c r="ONC38" s="1434"/>
      <c r="OND38" s="1434"/>
      <c r="ONE38" s="1434"/>
      <c r="ONF38" s="1434"/>
      <c r="ONG38" s="1434"/>
      <c r="ONH38" s="1434"/>
      <c r="ONI38" s="1434"/>
      <c r="ONJ38" s="1434"/>
      <c r="ONK38" s="1434"/>
      <c r="ONL38" s="1434"/>
      <c r="ONM38" s="1434"/>
      <c r="ONN38" s="1434"/>
      <c r="ONO38" s="1434"/>
      <c r="ONP38" s="1434"/>
      <c r="ONQ38" s="1434"/>
      <c r="ONR38" s="1434"/>
      <c r="ONS38" s="1434"/>
      <c r="ONT38" s="1434"/>
      <c r="ONU38" s="1434"/>
      <c r="ONV38" s="1434"/>
      <c r="ONW38" s="1434"/>
      <c r="ONX38" s="1434"/>
      <c r="ONY38" s="1434"/>
      <c r="ONZ38" s="1434"/>
      <c r="OOA38" s="1434"/>
      <c r="OOB38" s="1434"/>
      <c r="OOC38" s="1434"/>
      <c r="OOD38" s="1434"/>
      <c r="OOE38" s="1434"/>
      <c r="OOF38" s="1434"/>
      <c r="OOG38" s="1434"/>
      <c r="OOH38" s="1434"/>
      <c r="OOI38" s="1434"/>
      <c r="OOJ38" s="1434"/>
      <c r="OOK38" s="1434"/>
      <c r="OOL38" s="1434"/>
      <c r="OOM38" s="1434"/>
      <c r="OON38" s="1434"/>
      <c r="OOO38" s="1434"/>
      <c r="OOP38" s="1434"/>
      <c r="OOQ38" s="1434"/>
      <c r="OOR38" s="1434"/>
      <c r="OOS38" s="1434"/>
      <c r="OOT38" s="1434"/>
      <c r="OOU38" s="1434"/>
      <c r="OOV38" s="1434"/>
      <c r="OOW38" s="1434"/>
      <c r="OOX38" s="1434"/>
      <c r="OOY38" s="1434"/>
      <c r="OOZ38" s="1434"/>
      <c r="OPA38" s="1434"/>
      <c r="OPB38" s="1434"/>
      <c r="OPC38" s="1434"/>
      <c r="OPD38" s="1434"/>
      <c r="OPE38" s="1434"/>
      <c r="OPF38" s="1434"/>
      <c r="OPG38" s="1434"/>
      <c r="OPH38" s="1434"/>
      <c r="OPI38" s="1434"/>
      <c r="OPJ38" s="1434"/>
      <c r="OPK38" s="1434"/>
      <c r="OPL38" s="1434"/>
      <c r="OPM38" s="1434"/>
      <c r="OPN38" s="1434"/>
      <c r="OPO38" s="1434"/>
      <c r="OPP38" s="1434"/>
      <c r="OPQ38" s="1434"/>
      <c r="OPR38" s="1434"/>
      <c r="OPS38" s="1434"/>
      <c r="OPT38" s="1434"/>
      <c r="OPU38" s="1434"/>
      <c r="OPV38" s="1434"/>
      <c r="OPW38" s="1434"/>
      <c r="OPX38" s="1434"/>
      <c r="OPY38" s="1434"/>
      <c r="OPZ38" s="1434"/>
      <c r="OQA38" s="1434"/>
      <c r="OQB38" s="1434"/>
      <c r="OQC38" s="1434"/>
      <c r="OQD38" s="1434"/>
      <c r="OQE38" s="1434"/>
      <c r="OQF38" s="1434"/>
      <c r="OQG38" s="1434"/>
      <c r="OQH38" s="1434"/>
      <c r="OQI38" s="1434"/>
      <c r="OQJ38" s="1434"/>
      <c r="OQK38" s="1434"/>
      <c r="OQL38" s="1434"/>
      <c r="OQM38" s="1434"/>
      <c r="OQN38" s="1434"/>
      <c r="OQO38" s="1434"/>
      <c r="OQP38" s="1434"/>
      <c r="OQQ38" s="1434"/>
      <c r="OQR38" s="1434"/>
      <c r="OQS38" s="1434"/>
      <c r="OQT38" s="1434"/>
      <c r="OQU38" s="1434"/>
      <c r="OQV38" s="1434"/>
      <c r="OQW38" s="1434"/>
      <c r="OQX38" s="1434"/>
      <c r="OQY38" s="1434"/>
      <c r="OQZ38" s="1434"/>
      <c r="ORA38" s="1434"/>
      <c r="ORB38" s="1434"/>
      <c r="ORC38" s="1434"/>
      <c r="ORD38" s="1434"/>
      <c r="ORE38" s="1434"/>
      <c r="ORF38" s="1434"/>
      <c r="ORG38" s="1434"/>
      <c r="ORH38" s="1434"/>
      <c r="ORI38" s="1434"/>
      <c r="ORJ38" s="1434"/>
      <c r="ORK38" s="1434"/>
      <c r="ORL38" s="1434"/>
      <c r="ORM38" s="1434"/>
      <c r="ORN38" s="1434"/>
      <c r="ORO38" s="1434"/>
      <c r="ORP38" s="1434"/>
      <c r="ORQ38" s="1434"/>
      <c r="ORR38" s="1434"/>
      <c r="ORS38" s="1434"/>
      <c r="ORT38" s="1434"/>
      <c r="ORU38" s="1434"/>
      <c r="ORV38" s="1434"/>
      <c r="ORW38" s="1434"/>
      <c r="ORX38" s="1434"/>
      <c r="ORY38" s="1434"/>
      <c r="ORZ38" s="1434"/>
      <c r="OSA38" s="1434"/>
      <c r="OSB38" s="1434"/>
      <c r="OSC38" s="1434"/>
      <c r="OSD38" s="1434"/>
      <c r="OSE38" s="1434"/>
      <c r="OSF38" s="1434"/>
      <c r="OSG38" s="1434"/>
      <c r="OSH38" s="1434"/>
      <c r="OSI38" s="1434"/>
      <c r="OSJ38" s="1434"/>
      <c r="OSK38" s="1434"/>
      <c r="OSL38" s="1434"/>
      <c r="OSM38" s="1434"/>
      <c r="OSN38" s="1434"/>
      <c r="OSO38" s="1434"/>
      <c r="OSP38" s="1434"/>
      <c r="OSQ38" s="1434"/>
      <c r="OSR38" s="1434"/>
      <c r="OSS38" s="1434"/>
      <c r="OST38" s="1434"/>
      <c r="OSU38" s="1434"/>
      <c r="OSV38" s="1434"/>
      <c r="OSW38" s="1434"/>
      <c r="OSX38" s="1434"/>
      <c r="OSY38" s="1434"/>
      <c r="OSZ38" s="1434"/>
      <c r="OTA38" s="1434"/>
      <c r="OTB38" s="1434"/>
      <c r="OTC38" s="1434"/>
      <c r="OTD38" s="1434"/>
      <c r="OTE38" s="1434"/>
      <c r="OTF38" s="1434"/>
      <c r="OTG38" s="1434"/>
      <c r="OTH38" s="1434"/>
      <c r="OTI38" s="1434"/>
      <c r="OTJ38" s="1434"/>
      <c r="OTK38" s="1434"/>
      <c r="OTL38" s="1434"/>
      <c r="OTM38" s="1434"/>
      <c r="OTN38" s="1434"/>
      <c r="OTO38" s="1434"/>
      <c r="OTP38" s="1434"/>
      <c r="OTQ38" s="1434"/>
      <c r="OTR38" s="1434"/>
      <c r="OTS38" s="1434"/>
      <c r="OTT38" s="1434"/>
      <c r="OTU38" s="1434"/>
      <c r="OTV38" s="1434"/>
      <c r="OTW38" s="1434"/>
      <c r="OTX38" s="1434"/>
      <c r="OTY38" s="1434"/>
      <c r="OTZ38" s="1434"/>
      <c r="OUA38" s="1434"/>
      <c r="OUB38" s="1434"/>
      <c r="OUC38" s="1434"/>
      <c r="OUD38" s="1434"/>
      <c r="OUE38" s="1434"/>
      <c r="OUF38" s="1434"/>
      <c r="OUG38" s="1434"/>
      <c r="OUH38" s="1434"/>
      <c r="OUI38" s="1434"/>
      <c r="OUJ38" s="1434"/>
      <c r="OUK38" s="1434"/>
      <c r="OUL38" s="1434"/>
      <c r="OUM38" s="1434"/>
      <c r="OUN38" s="1434"/>
      <c r="OUO38" s="1434"/>
      <c r="OUP38" s="1434"/>
      <c r="OUQ38" s="1434"/>
      <c r="OUR38" s="1434"/>
      <c r="OUS38" s="1434"/>
      <c r="OUT38" s="1434"/>
      <c r="OUU38" s="1434"/>
      <c r="OUV38" s="1434"/>
      <c r="OUW38" s="1434"/>
      <c r="OUX38" s="1434"/>
      <c r="OUY38" s="1434"/>
      <c r="OUZ38" s="1434"/>
      <c r="OVA38" s="1434"/>
      <c r="OVB38" s="1434"/>
      <c r="OVC38" s="1434"/>
      <c r="OVD38" s="1434"/>
      <c r="OVE38" s="1434"/>
      <c r="OVF38" s="1434"/>
      <c r="OVG38" s="1434"/>
      <c r="OVH38" s="1434"/>
      <c r="OVI38" s="1434"/>
      <c r="OVJ38" s="1434"/>
      <c r="OVK38" s="1434"/>
      <c r="OVL38" s="1434"/>
      <c r="OVM38" s="1434"/>
      <c r="OVN38" s="1434"/>
      <c r="OVO38" s="1434"/>
      <c r="OVP38" s="1434"/>
      <c r="OVQ38" s="1434"/>
      <c r="OVR38" s="1434"/>
      <c r="OVS38" s="1434"/>
      <c r="OVT38" s="1434"/>
      <c r="OVU38" s="1434"/>
      <c r="OVV38" s="1434"/>
      <c r="OVW38" s="1434"/>
      <c r="OVX38" s="1434"/>
      <c r="OVY38" s="1434"/>
      <c r="OVZ38" s="1434"/>
      <c r="OWA38" s="1434"/>
      <c r="OWB38" s="1434"/>
      <c r="OWC38" s="1434"/>
      <c r="OWD38" s="1434"/>
      <c r="OWE38" s="1434"/>
      <c r="OWF38" s="1434"/>
      <c r="OWG38" s="1434"/>
      <c r="OWH38" s="1434"/>
      <c r="OWI38" s="1434"/>
      <c r="OWJ38" s="1434"/>
      <c r="OWK38" s="1434"/>
      <c r="OWL38" s="1434"/>
      <c r="OWM38" s="1434"/>
      <c r="OWN38" s="1434"/>
      <c r="OWO38" s="1434"/>
      <c r="OWP38" s="1434"/>
      <c r="OWQ38" s="1434"/>
      <c r="OWR38" s="1434"/>
      <c r="OWS38" s="1434"/>
      <c r="OWT38" s="1434"/>
      <c r="OWU38" s="1434"/>
      <c r="OWV38" s="1434"/>
      <c r="OWW38" s="1434"/>
      <c r="OWX38" s="1434"/>
      <c r="OWY38" s="1434"/>
      <c r="OWZ38" s="1434"/>
      <c r="OXA38" s="1434"/>
      <c r="OXB38" s="1434"/>
      <c r="OXC38" s="1434"/>
      <c r="OXD38" s="1434"/>
      <c r="OXE38" s="1434"/>
      <c r="OXF38" s="1434"/>
      <c r="OXG38" s="1434"/>
      <c r="OXH38" s="1434"/>
      <c r="OXI38" s="1434"/>
      <c r="OXJ38" s="1434"/>
      <c r="OXK38" s="1434"/>
      <c r="OXL38" s="1434"/>
      <c r="OXM38" s="1434"/>
      <c r="OXN38" s="1434"/>
      <c r="OXO38" s="1434"/>
      <c r="OXP38" s="1434"/>
      <c r="OXQ38" s="1434"/>
      <c r="OXR38" s="1434"/>
      <c r="OXS38" s="1434"/>
      <c r="OXT38" s="1434"/>
      <c r="OXU38" s="1434"/>
      <c r="OXV38" s="1434"/>
      <c r="OXW38" s="1434"/>
      <c r="OXX38" s="1434"/>
      <c r="OXY38" s="1434"/>
      <c r="OXZ38" s="1434"/>
      <c r="OYA38" s="1434"/>
      <c r="OYB38" s="1434"/>
      <c r="OYC38" s="1434"/>
      <c r="OYD38" s="1434"/>
      <c r="OYE38" s="1434"/>
      <c r="OYF38" s="1434"/>
      <c r="OYG38" s="1434"/>
      <c r="OYH38" s="1434"/>
      <c r="OYI38" s="1434"/>
      <c r="OYJ38" s="1434"/>
      <c r="OYK38" s="1434"/>
      <c r="OYL38" s="1434"/>
      <c r="OYM38" s="1434"/>
      <c r="OYN38" s="1434"/>
      <c r="OYO38" s="1434"/>
      <c r="OYP38" s="1434"/>
      <c r="OYQ38" s="1434"/>
      <c r="OYR38" s="1434"/>
      <c r="OYS38" s="1434"/>
      <c r="OYT38" s="1434"/>
      <c r="OYU38" s="1434"/>
      <c r="OYV38" s="1434"/>
      <c r="OYW38" s="1434"/>
      <c r="OYX38" s="1434"/>
      <c r="OYY38" s="1434"/>
      <c r="OYZ38" s="1434"/>
      <c r="OZA38" s="1434"/>
      <c r="OZB38" s="1434"/>
      <c r="OZC38" s="1434"/>
      <c r="OZD38" s="1434"/>
      <c r="OZE38" s="1434"/>
      <c r="OZF38" s="1434"/>
      <c r="OZG38" s="1434"/>
      <c r="OZH38" s="1434"/>
      <c r="OZI38" s="1434"/>
      <c r="OZJ38" s="1434"/>
      <c r="OZK38" s="1434"/>
      <c r="OZL38" s="1434"/>
      <c r="OZM38" s="1434"/>
      <c r="OZN38" s="1434"/>
      <c r="OZO38" s="1434"/>
      <c r="OZP38" s="1434"/>
      <c r="OZQ38" s="1434"/>
      <c r="OZR38" s="1434"/>
      <c r="OZS38" s="1434"/>
      <c r="OZT38" s="1434"/>
      <c r="OZU38" s="1434"/>
      <c r="OZV38" s="1434"/>
      <c r="OZW38" s="1434"/>
      <c r="OZX38" s="1434"/>
      <c r="OZY38" s="1434"/>
      <c r="OZZ38" s="1434"/>
      <c r="PAA38" s="1434"/>
      <c r="PAB38" s="1434"/>
      <c r="PAC38" s="1434"/>
      <c r="PAD38" s="1434"/>
      <c r="PAE38" s="1434"/>
      <c r="PAF38" s="1434"/>
      <c r="PAG38" s="1434"/>
      <c r="PAH38" s="1434"/>
      <c r="PAI38" s="1434"/>
      <c r="PAJ38" s="1434"/>
      <c r="PAK38" s="1434"/>
      <c r="PAL38" s="1434"/>
      <c r="PAM38" s="1434"/>
      <c r="PAN38" s="1434"/>
      <c r="PAO38" s="1434"/>
      <c r="PAP38" s="1434"/>
      <c r="PAQ38" s="1434"/>
      <c r="PAR38" s="1434"/>
      <c r="PAS38" s="1434"/>
      <c r="PAT38" s="1434"/>
      <c r="PAU38" s="1434"/>
      <c r="PAV38" s="1434"/>
      <c r="PAW38" s="1434"/>
      <c r="PAX38" s="1434"/>
      <c r="PAY38" s="1434"/>
      <c r="PAZ38" s="1434"/>
      <c r="PBA38" s="1434"/>
      <c r="PBB38" s="1434"/>
      <c r="PBC38" s="1434"/>
      <c r="PBD38" s="1434"/>
      <c r="PBE38" s="1434"/>
      <c r="PBF38" s="1434"/>
      <c r="PBG38" s="1434"/>
      <c r="PBH38" s="1434"/>
      <c r="PBI38" s="1434"/>
      <c r="PBJ38" s="1434"/>
      <c r="PBK38" s="1434"/>
      <c r="PBL38" s="1434"/>
      <c r="PBM38" s="1434"/>
      <c r="PBN38" s="1434"/>
      <c r="PBO38" s="1434"/>
      <c r="PBP38" s="1434"/>
      <c r="PBQ38" s="1434"/>
      <c r="PBR38" s="1434"/>
      <c r="PBS38" s="1434"/>
      <c r="PBT38" s="1434"/>
      <c r="PBU38" s="1434"/>
      <c r="PBV38" s="1434"/>
      <c r="PBW38" s="1434"/>
      <c r="PBX38" s="1434"/>
      <c r="PBY38" s="1434"/>
      <c r="PBZ38" s="1434"/>
      <c r="PCA38" s="1434"/>
      <c r="PCB38" s="1434"/>
      <c r="PCC38" s="1434"/>
      <c r="PCD38" s="1434"/>
      <c r="PCE38" s="1434"/>
      <c r="PCF38" s="1434"/>
      <c r="PCG38" s="1434"/>
      <c r="PCH38" s="1434"/>
      <c r="PCI38" s="1434"/>
      <c r="PCJ38" s="1434"/>
      <c r="PCK38" s="1434"/>
      <c r="PCL38" s="1434"/>
      <c r="PCM38" s="1434"/>
      <c r="PCN38" s="1434"/>
      <c r="PCO38" s="1434"/>
      <c r="PCP38" s="1434"/>
      <c r="PCQ38" s="1434"/>
      <c r="PCR38" s="1434"/>
      <c r="PCS38" s="1434"/>
      <c r="PCT38" s="1434"/>
      <c r="PCU38" s="1434"/>
      <c r="PCV38" s="1434"/>
      <c r="PCW38" s="1434"/>
      <c r="PCX38" s="1434"/>
      <c r="PCY38" s="1434"/>
      <c r="PCZ38" s="1434"/>
      <c r="PDA38" s="1434"/>
      <c r="PDB38" s="1434"/>
      <c r="PDC38" s="1434"/>
      <c r="PDD38" s="1434"/>
      <c r="PDE38" s="1434"/>
      <c r="PDF38" s="1434"/>
      <c r="PDG38" s="1434"/>
      <c r="PDH38" s="1434"/>
      <c r="PDI38" s="1434"/>
      <c r="PDJ38" s="1434"/>
      <c r="PDK38" s="1434"/>
      <c r="PDL38" s="1434"/>
      <c r="PDM38" s="1434"/>
      <c r="PDN38" s="1434"/>
      <c r="PDO38" s="1434"/>
      <c r="PDP38" s="1434"/>
      <c r="PDQ38" s="1434"/>
      <c r="PDR38" s="1434"/>
      <c r="PDS38" s="1434"/>
      <c r="PDT38" s="1434"/>
      <c r="PDU38" s="1434"/>
      <c r="PDV38" s="1434"/>
      <c r="PDW38" s="1434"/>
      <c r="PDX38" s="1434"/>
      <c r="PDY38" s="1434"/>
      <c r="PDZ38" s="1434"/>
      <c r="PEA38" s="1434"/>
      <c r="PEB38" s="1434"/>
      <c r="PEC38" s="1434"/>
      <c r="PED38" s="1434"/>
      <c r="PEE38" s="1434"/>
      <c r="PEF38" s="1434"/>
      <c r="PEG38" s="1434"/>
      <c r="PEH38" s="1434"/>
      <c r="PEI38" s="1434"/>
      <c r="PEJ38" s="1434"/>
      <c r="PEK38" s="1434"/>
      <c r="PEL38" s="1434"/>
      <c r="PEM38" s="1434"/>
      <c r="PEN38" s="1434"/>
      <c r="PEO38" s="1434"/>
      <c r="PEP38" s="1434"/>
      <c r="PEQ38" s="1434"/>
      <c r="PER38" s="1434"/>
      <c r="PES38" s="1434"/>
      <c r="PET38" s="1434"/>
      <c r="PEU38" s="1434"/>
      <c r="PEV38" s="1434"/>
      <c r="PEW38" s="1434"/>
      <c r="PEX38" s="1434"/>
      <c r="PEY38" s="1434"/>
      <c r="PEZ38" s="1434"/>
      <c r="PFA38" s="1434"/>
      <c r="PFB38" s="1434"/>
      <c r="PFC38" s="1434"/>
      <c r="PFD38" s="1434"/>
      <c r="PFE38" s="1434"/>
      <c r="PFF38" s="1434"/>
      <c r="PFG38" s="1434"/>
      <c r="PFH38" s="1434"/>
      <c r="PFI38" s="1434"/>
      <c r="PFJ38" s="1434"/>
      <c r="PFK38" s="1434"/>
      <c r="PFL38" s="1434"/>
      <c r="PFM38" s="1434"/>
      <c r="PFN38" s="1434"/>
      <c r="PFO38" s="1434"/>
      <c r="PFP38" s="1434"/>
      <c r="PFQ38" s="1434"/>
      <c r="PFR38" s="1434"/>
      <c r="PFS38" s="1434"/>
      <c r="PFT38" s="1434"/>
      <c r="PFU38" s="1434"/>
      <c r="PFV38" s="1434"/>
      <c r="PFW38" s="1434"/>
      <c r="PFX38" s="1434"/>
      <c r="PFY38" s="1434"/>
      <c r="PFZ38" s="1434"/>
      <c r="PGA38" s="1434"/>
      <c r="PGB38" s="1434"/>
      <c r="PGC38" s="1434"/>
      <c r="PGD38" s="1434"/>
      <c r="PGE38" s="1434"/>
      <c r="PGF38" s="1434"/>
      <c r="PGG38" s="1434"/>
      <c r="PGH38" s="1434"/>
      <c r="PGI38" s="1434"/>
      <c r="PGJ38" s="1434"/>
      <c r="PGK38" s="1434"/>
      <c r="PGL38" s="1434"/>
      <c r="PGM38" s="1434"/>
      <c r="PGN38" s="1434"/>
      <c r="PGO38" s="1434"/>
      <c r="PGP38" s="1434"/>
      <c r="PGQ38" s="1434"/>
      <c r="PGR38" s="1434"/>
      <c r="PGS38" s="1434"/>
      <c r="PGT38" s="1434"/>
      <c r="PGU38" s="1434"/>
      <c r="PGV38" s="1434"/>
      <c r="PGW38" s="1434"/>
      <c r="PGX38" s="1434"/>
      <c r="PGY38" s="1434"/>
      <c r="PGZ38" s="1434"/>
      <c r="PHA38" s="1434"/>
      <c r="PHB38" s="1434"/>
      <c r="PHC38" s="1434"/>
      <c r="PHD38" s="1434"/>
      <c r="PHE38" s="1434"/>
      <c r="PHF38" s="1434"/>
      <c r="PHG38" s="1434"/>
      <c r="PHH38" s="1434"/>
      <c r="PHI38" s="1434"/>
      <c r="PHJ38" s="1434"/>
      <c r="PHK38" s="1434"/>
      <c r="PHL38" s="1434"/>
      <c r="PHM38" s="1434"/>
      <c r="PHN38" s="1434"/>
      <c r="PHO38" s="1434"/>
      <c r="PHP38" s="1434"/>
      <c r="PHQ38" s="1434"/>
      <c r="PHR38" s="1434"/>
      <c r="PHS38" s="1434"/>
      <c r="PHT38" s="1434"/>
      <c r="PHU38" s="1434"/>
      <c r="PHV38" s="1434"/>
      <c r="PHW38" s="1434"/>
      <c r="PHX38" s="1434"/>
      <c r="PHY38" s="1434"/>
      <c r="PHZ38" s="1434"/>
      <c r="PIA38" s="1434"/>
      <c r="PIB38" s="1434"/>
      <c r="PIC38" s="1434"/>
      <c r="PID38" s="1434"/>
      <c r="PIE38" s="1434"/>
      <c r="PIF38" s="1434"/>
      <c r="PIG38" s="1434"/>
      <c r="PIH38" s="1434"/>
      <c r="PII38" s="1434"/>
      <c r="PIJ38" s="1434"/>
      <c r="PIK38" s="1434"/>
      <c r="PIL38" s="1434"/>
      <c r="PIM38" s="1434"/>
      <c r="PIN38" s="1434"/>
      <c r="PIO38" s="1434"/>
      <c r="PIP38" s="1434"/>
      <c r="PIQ38" s="1434"/>
      <c r="PIR38" s="1434"/>
      <c r="PIS38" s="1434"/>
      <c r="PIT38" s="1434"/>
      <c r="PIU38" s="1434"/>
      <c r="PIV38" s="1434"/>
      <c r="PIW38" s="1434"/>
      <c r="PIX38" s="1434"/>
      <c r="PIY38" s="1434"/>
      <c r="PIZ38" s="1434"/>
      <c r="PJA38" s="1434"/>
      <c r="PJB38" s="1434"/>
      <c r="PJC38" s="1434"/>
      <c r="PJD38" s="1434"/>
      <c r="PJE38" s="1434"/>
      <c r="PJF38" s="1434"/>
      <c r="PJG38" s="1434"/>
      <c r="PJH38" s="1434"/>
      <c r="PJI38" s="1434"/>
      <c r="PJJ38" s="1434"/>
      <c r="PJK38" s="1434"/>
      <c r="PJL38" s="1434"/>
      <c r="PJM38" s="1434"/>
      <c r="PJN38" s="1434"/>
      <c r="PJO38" s="1434"/>
      <c r="PJP38" s="1434"/>
      <c r="PJQ38" s="1434"/>
      <c r="PJR38" s="1434"/>
      <c r="PJS38" s="1434"/>
      <c r="PJT38" s="1434"/>
      <c r="PJU38" s="1434"/>
      <c r="PJV38" s="1434"/>
      <c r="PJW38" s="1434"/>
      <c r="PJX38" s="1434"/>
      <c r="PJY38" s="1434"/>
      <c r="PJZ38" s="1434"/>
      <c r="PKA38" s="1434"/>
      <c r="PKB38" s="1434"/>
      <c r="PKC38" s="1434"/>
      <c r="PKD38" s="1434"/>
      <c r="PKE38" s="1434"/>
      <c r="PKF38" s="1434"/>
      <c r="PKG38" s="1434"/>
      <c r="PKH38" s="1434"/>
      <c r="PKI38" s="1434"/>
      <c r="PKJ38" s="1434"/>
      <c r="PKK38" s="1434"/>
      <c r="PKL38" s="1434"/>
      <c r="PKM38" s="1434"/>
      <c r="PKN38" s="1434"/>
      <c r="PKO38" s="1434"/>
      <c r="PKP38" s="1434"/>
      <c r="PKQ38" s="1434"/>
      <c r="PKR38" s="1434"/>
      <c r="PKS38" s="1434"/>
      <c r="PKT38" s="1434"/>
      <c r="PKU38" s="1434"/>
      <c r="PKV38" s="1434"/>
      <c r="PKW38" s="1434"/>
      <c r="PKX38" s="1434"/>
      <c r="PKY38" s="1434"/>
      <c r="PKZ38" s="1434"/>
      <c r="PLA38" s="1434"/>
      <c r="PLB38" s="1434"/>
      <c r="PLC38" s="1434"/>
      <c r="PLD38" s="1434"/>
      <c r="PLE38" s="1434"/>
      <c r="PLF38" s="1434"/>
      <c r="PLG38" s="1434"/>
      <c r="PLH38" s="1434"/>
      <c r="PLI38" s="1434"/>
      <c r="PLJ38" s="1434"/>
      <c r="PLK38" s="1434"/>
      <c r="PLL38" s="1434"/>
      <c r="PLM38" s="1434"/>
      <c r="PLN38" s="1434"/>
      <c r="PLO38" s="1434"/>
      <c r="PLP38" s="1434"/>
      <c r="PLQ38" s="1434"/>
      <c r="PLR38" s="1434"/>
      <c r="PLS38" s="1434"/>
      <c r="PLT38" s="1434"/>
      <c r="PLU38" s="1434"/>
      <c r="PLV38" s="1434"/>
      <c r="PLW38" s="1434"/>
      <c r="PLX38" s="1434"/>
      <c r="PLY38" s="1434"/>
      <c r="PLZ38" s="1434"/>
      <c r="PMA38" s="1434"/>
      <c r="PMB38" s="1434"/>
      <c r="PMC38" s="1434"/>
      <c r="PMD38" s="1434"/>
      <c r="PME38" s="1434"/>
      <c r="PMF38" s="1434"/>
      <c r="PMG38" s="1434"/>
      <c r="PMH38" s="1434"/>
      <c r="PMI38" s="1434"/>
      <c r="PMJ38" s="1434"/>
      <c r="PMK38" s="1434"/>
      <c r="PML38" s="1434"/>
      <c r="PMM38" s="1434"/>
      <c r="PMN38" s="1434"/>
      <c r="PMO38" s="1434"/>
      <c r="PMP38" s="1434"/>
      <c r="PMQ38" s="1434"/>
      <c r="PMR38" s="1434"/>
      <c r="PMS38" s="1434"/>
      <c r="PMT38" s="1434"/>
      <c r="PMU38" s="1434"/>
      <c r="PMV38" s="1434"/>
      <c r="PMW38" s="1434"/>
      <c r="PMX38" s="1434"/>
      <c r="PMY38" s="1434"/>
      <c r="PMZ38" s="1434"/>
      <c r="PNA38" s="1434"/>
      <c r="PNB38" s="1434"/>
      <c r="PNC38" s="1434"/>
      <c r="PND38" s="1434"/>
      <c r="PNE38" s="1434"/>
      <c r="PNF38" s="1434"/>
      <c r="PNG38" s="1434"/>
      <c r="PNH38" s="1434"/>
      <c r="PNI38" s="1434"/>
      <c r="PNJ38" s="1434"/>
      <c r="PNK38" s="1434"/>
      <c r="PNL38" s="1434"/>
      <c r="PNM38" s="1434"/>
      <c r="PNN38" s="1434"/>
      <c r="PNO38" s="1434"/>
      <c r="PNP38" s="1434"/>
      <c r="PNQ38" s="1434"/>
      <c r="PNR38" s="1434"/>
      <c r="PNS38" s="1434"/>
      <c r="PNT38" s="1434"/>
      <c r="PNU38" s="1434"/>
      <c r="PNV38" s="1434"/>
      <c r="PNW38" s="1434"/>
      <c r="PNX38" s="1434"/>
      <c r="PNY38" s="1434"/>
      <c r="PNZ38" s="1434"/>
      <c r="POA38" s="1434"/>
      <c r="POB38" s="1434"/>
      <c r="POC38" s="1434"/>
      <c r="POD38" s="1434"/>
      <c r="POE38" s="1434"/>
      <c r="POF38" s="1434"/>
      <c r="POG38" s="1434"/>
      <c r="POH38" s="1434"/>
      <c r="POI38" s="1434"/>
      <c r="POJ38" s="1434"/>
      <c r="POK38" s="1434"/>
      <c r="POL38" s="1434"/>
      <c r="POM38" s="1434"/>
      <c r="PON38" s="1434"/>
      <c r="POO38" s="1434"/>
      <c r="POP38" s="1434"/>
      <c r="POQ38" s="1434"/>
      <c r="POR38" s="1434"/>
      <c r="POS38" s="1434"/>
      <c r="POT38" s="1434"/>
      <c r="POU38" s="1434"/>
      <c r="POV38" s="1434"/>
      <c r="POW38" s="1434"/>
      <c r="POX38" s="1434"/>
      <c r="POY38" s="1434"/>
      <c r="POZ38" s="1434"/>
      <c r="PPA38" s="1434"/>
      <c r="PPB38" s="1434"/>
      <c r="PPC38" s="1434"/>
      <c r="PPD38" s="1434"/>
      <c r="PPE38" s="1434"/>
      <c r="PPF38" s="1434"/>
      <c r="PPG38" s="1434"/>
      <c r="PPH38" s="1434"/>
      <c r="PPI38" s="1434"/>
      <c r="PPJ38" s="1434"/>
      <c r="PPK38" s="1434"/>
      <c r="PPL38" s="1434"/>
      <c r="PPM38" s="1434"/>
      <c r="PPN38" s="1434"/>
      <c r="PPO38" s="1434"/>
      <c r="PPP38" s="1434"/>
      <c r="PPQ38" s="1434"/>
      <c r="PPR38" s="1434"/>
      <c r="PPS38" s="1434"/>
      <c r="PPT38" s="1434"/>
      <c r="PPU38" s="1434"/>
      <c r="PPV38" s="1434"/>
      <c r="PPW38" s="1434"/>
      <c r="PPX38" s="1434"/>
      <c r="PPY38" s="1434"/>
      <c r="PPZ38" s="1434"/>
      <c r="PQA38" s="1434"/>
      <c r="PQB38" s="1434"/>
      <c r="PQC38" s="1434"/>
      <c r="PQD38" s="1434"/>
      <c r="PQE38" s="1434"/>
      <c r="PQF38" s="1434"/>
      <c r="PQG38" s="1434"/>
      <c r="PQH38" s="1434"/>
      <c r="PQI38" s="1434"/>
      <c r="PQJ38" s="1434"/>
      <c r="PQK38" s="1434"/>
      <c r="PQL38" s="1434"/>
      <c r="PQM38" s="1434"/>
      <c r="PQN38" s="1434"/>
      <c r="PQO38" s="1434"/>
      <c r="PQP38" s="1434"/>
      <c r="PQQ38" s="1434"/>
      <c r="PQR38" s="1434"/>
      <c r="PQS38" s="1434"/>
      <c r="PQT38" s="1434"/>
      <c r="PQU38" s="1434"/>
      <c r="PQV38" s="1434"/>
      <c r="PQW38" s="1434"/>
      <c r="PQX38" s="1434"/>
      <c r="PQY38" s="1434"/>
      <c r="PQZ38" s="1434"/>
      <c r="PRA38" s="1434"/>
      <c r="PRB38" s="1434"/>
      <c r="PRC38" s="1434"/>
      <c r="PRD38" s="1434"/>
      <c r="PRE38" s="1434"/>
      <c r="PRF38" s="1434"/>
      <c r="PRG38" s="1434"/>
      <c r="PRH38" s="1434"/>
      <c r="PRI38" s="1434"/>
      <c r="PRJ38" s="1434"/>
      <c r="PRK38" s="1434"/>
      <c r="PRL38" s="1434"/>
      <c r="PRM38" s="1434"/>
      <c r="PRN38" s="1434"/>
      <c r="PRO38" s="1434"/>
      <c r="PRP38" s="1434"/>
      <c r="PRQ38" s="1434"/>
      <c r="PRR38" s="1434"/>
      <c r="PRS38" s="1434"/>
      <c r="PRT38" s="1434"/>
      <c r="PRU38" s="1434"/>
      <c r="PRV38" s="1434"/>
      <c r="PRW38" s="1434"/>
      <c r="PRX38" s="1434"/>
      <c r="PRY38" s="1434"/>
      <c r="PRZ38" s="1434"/>
      <c r="PSA38" s="1434"/>
      <c r="PSB38" s="1434"/>
      <c r="PSC38" s="1434"/>
      <c r="PSD38" s="1434"/>
      <c r="PSE38" s="1434"/>
      <c r="PSF38" s="1434"/>
      <c r="PSG38" s="1434"/>
      <c r="PSH38" s="1434"/>
      <c r="PSI38" s="1434"/>
      <c r="PSJ38" s="1434"/>
      <c r="PSK38" s="1434"/>
      <c r="PSL38" s="1434"/>
      <c r="PSM38" s="1434"/>
      <c r="PSN38" s="1434"/>
      <c r="PSO38" s="1434"/>
      <c r="PSP38" s="1434"/>
      <c r="PSQ38" s="1434"/>
      <c r="PSR38" s="1434"/>
      <c r="PSS38" s="1434"/>
      <c r="PST38" s="1434"/>
      <c r="PSU38" s="1434"/>
      <c r="PSV38" s="1434"/>
      <c r="PSW38" s="1434"/>
      <c r="PSX38" s="1434"/>
      <c r="PSY38" s="1434"/>
      <c r="PSZ38" s="1434"/>
      <c r="PTA38" s="1434"/>
      <c r="PTB38" s="1434"/>
      <c r="PTC38" s="1434"/>
      <c r="PTD38" s="1434"/>
      <c r="PTE38" s="1434"/>
      <c r="PTF38" s="1434"/>
      <c r="PTG38" s="1434"/>
      <c r="PTH38" s="1434"/>
      <c r="PTI38" s="1434"/>
      <c r="PTJ38" s="1434"/>
      <c r="PTK38" s="1434"/>
      <c r="PTL38" s="1434"/>
      <c r="PTM38" s="1434"/>
      <c r="PTN38" s="1434"/>
      <c r="PTO38" s="1434"/>
      <c r="PTP38" s="1434"/>
      <c r="PTQ38" s="1434"/>
      <c r="PTR38" s="1434"/>
      <c r="PTS38" s="1434"/>
      <c r="PTT38" s="1434"/>
      <c r="PTU38" s="1434"/>
      <c r="PTV38" s="1434"/>
      <c r="PTW38" s="1434"/>
      <c r="PTX38" s="1434"/>
      <c r="PTY38" s="1434"/>
      <c r="PTZ38" s="1434"/>
      <c r="PUA38" s="1434"/>
      <c r="PUB38" s="1434"/>
      <c r="PUC38" s="1434"/>
      <c r="PUD38" s="1434"/>
      <c r="PUE38" s="1434"/>
      <c r="PUF38" s="1434"/>
      <c r="PUG38" s="1434"/>
      <c r="PUH38" s="1434"/>
      <c r="PUI38" s="1434"/>
      <c r="PUJ38" s="1434"/>
      <c r="PUK38" s="1434"/>
      <c r="PUL38" s="1434"/>
      <c r="PUM38" s="1434"/>
      <c r="PUN38" s="1434"/>
      <c r="PUO38" s="1434"/>
      <c r="PUP38" s="1434"/>
      <c r="PUQ38" s="1434"/>
      <c r="PUR38" s="1434"/>
      <c r="PUS38" s="1434"/>
      <c r="PUT38" s="1434"/>
      <c r="PUU38" s="1434"/>
      <c r="PUV38" s="1434"/>
      <c r="PUW38" s="1434"/>
      <c r="PUX38" s="1434"/>
      <c r="PUY38" s="1434"/>
      <c r="PUZ38" s="1434"/>
      <c r="PVA38" s="1434"/>
      <c r="PVB38" s="1434"/>
      <c r="PVC38" s="1434"/>
      <c r="PVD38" s="1434"/>
      <c r="PVE38" s="1434"/>
      <c r="PVF38" s="1434"/>
      <c r="PVG38" s="1434"/>
      <c r="PVH38" s="1434"/>
      <c r="PVI38" s="1434"/>
      <c r="PVJ38" s="1434"/>
      <c r="PVK38" s="1434"/>
      <c r="PVL38" s="1434"/>
      <c r="PVM38" s="1434"/>
      <c r="PVN38" s="1434"/>
      <c r="PVO38" s="1434"/>
      <c r="PVP38" s="1434"/>
      <c r="PVQ38" s="1434"/>
      <c r="PVR38" s="1434"/>
      <c r="PVS38" s="1434"/>
      <c r="PVT38" s="1434"/>
      <c r="PVU38" s="1434"/>
      <c r="PVV38" s="1434"/>
      <c r="PVW38" s="1434"/>
      <c r="PVX38" s="1434"/>
      <c r="PVY38" s="1434"/>
      <c r="PVZ38" s="1434"/>
      <c r="PWA38" s="1434"/>
      <c r="PWB38" s="1434"/>
      <c r="PWC38" s="1434"/>
      <c r="PWD38" s="1434"/>
      <c r="PWE38" s="1434"/>
      <c r="PWF38" s="1434"/>
      <c r="PWG38" s="1434"/>
      <c r="PWH38" s="1434"/>
      <c r="PWI38" s="1434"/>
      <c r="PWJ38" s="1434"/>
      <c r="PWK38" s="1434"/>
      <c r="PWL38" s="1434"/>
      <c r="PWM38" s="1434"/>
      <c r="PWN38" s="1434"/>
      <c r="PWO38" s="1434"/>
      <c r="PWP38" s="1434"/>
      <c r="PWQ38" s="1434"/>
      <c r="PWR38" s="1434"/>
      <c r="PWS38" s="1434"/>
      <c r="PWT38" s="1434"/>
      <c r="PWU38" s="1434"/>
      <c r="PWV38" s="1434"/>
      <c r="PWW38" s="1434"/>
      <c r="PWX38" s="1434"/>
      <c r="PWY38" s="1434"/>
      <c r="PWZ38" s="1434"/>
      <c r="PXA38" s="1434"/>
      <c r="PXB38" s="1434"/>
      <c r="PXC38" s="1434"/>
      <c r="PXD38" s="1434"/>
      <c r="PXE38" s="1434"/>
      <c r="PXF38" s="1434"/>
      <c r="PXG38" s="1434"/>
      <c r="PXH38" s="1434"/>
      <c r="PXI38" s="1434"/>
      <c r="PXJ38" s="1434"/>
      <c r="PXK38" s="1434"/>
      <c r="PXL38" s="1434"/>
      <c r="PXM38" s="1434"/>
      <c r="PXN38" s="1434"/>
      <c r="PXO38" s="1434"/>
      <c r="PXP38" s="1434"/>
      <c r="PXQ38" s="1434"/>
      <c r="PXR38" s="1434"/>
      <c r="PXS38" s="1434"/>
      <c r="PXT38" s="1434"/>
      <c r="PXU38" s="1434"/>
      <c r="PXV38" s="1434"/>
      <c r="PXW38" s="1434"/>
      <c r="PXX38" s="1434"/>
      <c r="PXY38" s="1434"/>
      <c r="PXZ38" s="1434"/>
      <c r="PYA38" s="1434"/>
      <c r="PYB38" s="1434"/>
      <c r="PYC38" s="1434"/>
      <c r="PYD38" s="1434"/>
      <c r="PYE38" s="1434"/>
      <c r="PYF38" s="1434"/>
      <c r="PYG38" s="1434"/>
      <c r="PYH38" s="1434"/>
      <c r="PYI38" s="1434"/>
      <c r="PYJ38" s="1434"/>
      <c r="PYK38" s="1434"/>
      <c r="PYL38" s="1434"/>
      <c r="PYM38" s="1434"/>
      <c r="PYN38" s="1434"/>
      <c r="PYO38" s="1434"/>
      <c r="PYP38" s="1434"/>
      <c r="PYQ38" s="1434"/>
      <c r="PYR38" s="1434"/>
      <c r="PYS38" s="1434"/>
      <c r="PYT38" s="1434"/>
      <c r="PYU38" s="1434"/>
      <c r="PYV38" s="1434"/>
      <c r="PYW38" s="1434"/>
      <c r="PYX38" s="1434"/>
      <c r="PYY38" s="1434"/>
      <c r="PYZ38" s="1434"/>
      <c r="PZA38" s="1434"/>
      <c r="PZB38" s="1434"/>
      <c r="PZC38" s="1434"/>
      <c r="PZD38" s="1434"/>
      <c r="PZE38" s="1434"/>
      <c r="PZF38" s="1434"/>
      <c r="PZG38" s="1434"/>
      <c r="PZH38" s="1434"/>
      <c r="PZI38" s="1434"/>
      <c r="PZJ38" s="1434"/>
      <c r="PZK38" s="1434"/>
      <c r="PZL38" s="1434"/>
      <c r="PZM38" s="1434"/>
      <c r="PZN38" s="1434"/>
      <c r="PZO38" s="1434"/>
      <c r="PZP38" s="1434"/>
      <c r="PZQ38" s="1434"/>
      <c r="PZR38" s="1434"/>
      <c r="PZS38" s="1434"/>
      <c r="PZT38" s="1434"/>
      <c r="PZU38" s="1434"/>
      <c r="PZV38" s="1434"/>
      <c r="PZW38" s="1434"/>
      <c r="PZX38" s="1434"/>
      <c r="PZY38" s="1434"/>
      <c r="PZZ38" s="1434"/>
      <c r="QAA38" s="1434"/>
      <c r="QAB38" s="1434"/>
      <c r="QAC38" s="1434"/>
      <c r="QAD38" s="1434"/>
      <c r="QAE38" s="1434"/>
      <c r="QAF38" s="1434"/>
      <c r="QAG38" s="1434"/>
      <c r="QAH38" s="1434"/>
      <c r="QAI38" s="1434"/>
      <c r="QAJ38" s="1434"/>
      <c r="QAK38" s="1434"/>
      <c r="QAL38" s="1434"/>
      <c r="QAM38" s="1434"/>
      <c r="QAN38" s="1434"/>
      <c r="QAO38" s="1434"/>
      <c r="QAP38" s="1434"/>
      <c r="QAQ38" s="1434"/>
      <c r="QAR38" s="1434"/>
      <c r="QAS38" s="1434"/>
      <c r="QAT38" s="1434"/>
      <c r="QAU38" s="1434"/>
      <c r="QAV38" s="1434"/>
      <c r="QAW38" s="1434"/>
      <c r="QAX38" s="1434"/>
      <c r="QAY38" s="1434"/>
      <c r="QAZ38" s="1434"/>
      <c r="QBA38" s="1434"/>
      <c r="QBB38" s="1434"/>
      <c r="QBC38" s="1434"/>
      <c r="QBD38" s="1434"/>
      <c r="QBE38" s="1434"/>
      <c r="QBF38" s="1434"/>
      <c r="QBG38" s="1434"/>
      <c r="QBH38" s="1434"/>
      <c r="QBI38" s="1434"/>
      <c r="QBJ38" s="1434"/>
      <c r="QBK38" s="1434"/>
      <c r="QBL38" s="1434"/>
      <c r="QBM38" s="1434"/>
      <c r="QBN38" s="1434"/>
      <c r="QBO38" s="1434"/>
      <c r="QBP38" s="1434"/>
      <c r="QBQ38" s="1434"/>
      <c r="QBR38" s="1434"/>
      <c r="QBS38" s="1434"/>
      <c r="QBT38" s="1434"/>
      <c r="QBU38" s="1434"/>
      <c r="QBV38" s="1434"/>
      <c r="QBW38" s="1434"/>
      <c r="QBX38" s="1434"/>
      <c r="QBY38" s="1434"/>
      <c r="QBZ38" s="1434"/>
      <c r="QCA38" s="1434"/>
      <c r="QCB38" s="1434"/>
      <c r="QCC38" s="1434"/>
      <c r="QCD38" s="1434"/>
      <c r="QCE38" s="1434"/>
      <c r="QCF38" s="1434"/>
      <c r="QCG38" s="1434"/>
      <c r="QCH38" s="1434"/>
      <c r="QCI38" s="1434"/>
      <c r="QCJ38" s="1434"/>
      <c r="QCK38" s="1434"/>
      <c r="QCL38" s="1434"/>
      <c r="QCM38" s="1434"/>
      <c r="QCN38" s="1434"/>
      <c r="QCO38" s="1434"/>
      <c r="QCP38" s="1434"/>
      <c r="QCQ38" s="1434"/>
      <c r="QCR38" s="1434"/>
      <c r="QCS38" s="1434"/>
      <c r="QCT38" s="1434"/>
      <c r="QCU38" s="1434"/>
      <c r="QCV38" s="1434"/>
      <c r="QCW38" s="1434"/>
      <c r="QCX38" s="1434"/>
      <c r="QCY38" s="1434"/>
      <c r="QCZ38" s="1434"/>
      <c r="QDA38" s="1434"/>
      <c r="QDB38" s="1434"/>
      <c r="QDC38" s="1434"/>
      <c r="QDD38" s="1434"/>
      <c r="QDE38" s="1434"/>
      <c r="QDF38" s="1434"/>
      <c r="QDG38" s="1434"/>
      <c r="QDH38" s="1434"/>
      <c r="QDI38" s="1434"/>
      <c r="QDJ38" s="1434"/>
      <c r="QDK38" s="1434"/>
      <c r="QDL38" s="1434"/>
      <c r="QDM38" s="1434"/>
      <c r="QDN38" s="1434"/>
      <c r="QDO38" s="1434"/>
      <c r="QDP38" s="1434"/>
      <c r="QDQ38" s="1434"/>
      <c r="QDR38" s="1434"/>
      <c r="QDS38" s="1434"/>
      <c r="QDT38" s="1434"/>
      <c r="QDU38" s="1434"/>
      <c r="QDV38" s="1434"/>
      <c r="QDW38" s="1434"/>
      <c r="QDX38" s="1434"/>
      <c r="QDY38" s="1434"/>
      <c r="QDZ38" s="1434"/>
      <c r="QEA38" s="1434"/>
      <c r="QEB38" s="1434"/>
      <c r="QEC38" s="1434"/>
      <c r="QED38" s="1434"/>
      <c r="QEE38" s="1434"/>
      <c r="QEF38" s="1434"/>
      <c r="QEG38" s="1434"/>
      <c r="QEH38" s="1434"/>
      <c r="QEI38" s="1434"/>
      <c r="QEJ38" s="1434"/>
      <c r="QEK38" s="1434"/>
      <c r="QEL38" s="1434"/>
      <c r="QEM38" s="1434"/>
      <c r="QEN38" s="1434"/>
      <c r="QEO38" s="1434"/>
      <c r="QEP38" s="1434"/>
      <c r="QEQ38" s="1434"/>
      <c r="QER38" s="1434"/>
      <c r="QES38" s="1434"/>
      <c r="QET38" s="1434"/>
      <c r="QEU38" s="1434"/>
      <c r="QEV38" s="1434"/>
      <c r="QEW38" s="1434"/>
      <c r="QEX38" s="1434"/>
      <c r="QEY38" s="1434"/>
      <c r="QEZ38" s="1434"/>
      <c r="QFA38" s="1434"/>
      <c r="QFB38" s="1434"/>
      <c r="QFC38" s="1434"/>
      <c r="QFD38" s="1434"/>
      <c r="QFE38" s="1434"/>
      <c r="QFF38" s="1434"/>
      <c r="QFG38" s="1434"/>
      <c r="QFH38" s="1434"/>
      <c r="QFI38" s="1434"/>
      <c r="QFJ38" s="1434"/>
      <c r="QFK38" s="1434"/>
      <c r="QFL38" s="1434"/>
      <c r="QFM38" s="1434"/>
      <c r="QFN38" s="1434"/>
      <c r="QFO38" s="1434"/>
      <c r="QFP38" s="1434"/>
      <c r="QFQ38" s="1434"/>
      <c r="QFR38" s="1434"/>
      <c r="QFS38" s="1434"/>
      <c r="QFT38" s="1434"/>
      <c r="QFU38" s="1434"/>
      <c r="QFV38" s="1434"/>
      <c r="QFW38" s="1434"/>
      <c r="QFX38" s="1434"/>
      <c r="QFY38" s="1434"/>
      <c r="QFZ38" s="1434"/>
      <c r="QGA38" s="1434"/>
      <c r="QGB38" s="1434"/>
      <c r="QGC38" s="1434"/>
      <c r="QGD38" s="1434"/>
      <c r="QGE38" s="1434"/>
      <c r="QGF38" s="1434"/>
      <c r="QGG38" s="1434"/>
      <c r="QGH38" s="1434"/>
      <c r="QGI38" s="1434"/>
      <c r="QGJ38" s="1434"/>
      <c r="QGK38" s="1434"/>
      <c r="QGL38" s="1434"/>
      <c r="QGM38" s="1434"/>
      <c r="QGN38" s="1434"/>
      <c r="QGO38" s="1434"/>
      <c r="QGP38" s="1434"/>
      <c r="QGQ38" s="1434"/>
      <c r="QGR38" s="1434"/>
      <c r="QGS38" s="1434"/>
      <c r="QGT38" s="1434"/>
      <c r="QGU38" s="1434"/>
      <c r="QGV38" s="1434"/>
      <c r="QGW38" s="1434"/>
      <c r="QGX38" s="1434"/>
      <c r="QGY38" s="1434"/>
      <c r="QGZ38" s="1434"/>
      <c r="QHA38" s="1434"/>
      <c r="QHB38" s="1434"/>
      <c r="QHC38" s="1434"/>
      <c r="QHD38" s="1434"/>
      <c r="QHE38" s="1434"/>
      <c r="QHF38" s="1434"/>
      <c r="QHG38" s="1434"/>
      <c r="QHH38" s="1434"/>
      <c r="QHI38" s="1434"/>
      <c r="QHJ38" s="1434"/>
      <c r="QHK38" s="1434"/>
      <c r="QHL38" s="1434"/>
      <c r="QHM38" s="1434"/>
      <c r="QHN38" s="1434"/>
      <c r="QHO38" s="1434"/>
      <c r="QHP38" s="1434"/>
      <c r="QHQ38" s="1434"/>
      <c r="QHR38" s="1434"/>
      <c r="QHS38" s="1434"/>
      <c r="QHT38" s="1434"/>
      <c r="QHU38" s="1434"/>
      <c r="QHV38" s="1434"/>
      <c r="QHW38" s="1434"/>
      <c r="QHX38" s="1434"/>
      <c r="QHY38" s="1434"/>
      <c r="QHZ38" s="1434"/>
      <c r="QIA38" s="1434"/>
      <c r="QIB38" s="1434"/>
      <c r="QIC38" s="1434"/>
      <c r="QID38" s="1434"/>
      <c r="QIE38" s="1434"/>
      <c r="QIF38" s="1434"/>
      <c r="QIG38" s="1434"/>
      <c r="QIH38" s="1434"/>
      <c r="QII38" s="1434"/>
      <c r="QIJ38" s="1434"/>
      <c r="QIK38" s="1434"/>
      <c r="QIL38" s="1434"/>
      <c r="QIM38" s="1434"/>
      <c r="QIN38" s="1434"/>
      <c r="QIO38" s="1434"/>
      <c r="QIP38" s="1434"/>
      <c r="QIQ38" s="1434"/>
      <c r="QIR38" s="1434"/>
      <c r="QIS38" s="1434"/>
      <c r="QIT38" s="1434"/>
      <c r="QIU38" s="1434"/>
      <c r="QIV38" s="1434"/>
      <c r="QIW38" s="1434"/>
      <c r="QIX38" s="1434"/>
      <c r="QIY38" s="1434"/>
      <c r="QIZ38" s="1434"/>
      <c r="QJA38" s="1434"/>
      <c r="QJB38" s="1434"/>
      <c r="QJC38" s="1434"/>
      <c r="QJD38" s="1434"/>
      <c r="QJE38" s="1434"/>
      <c r="QJF38" s="1434"/>
      <c r="QJG38" s="1434"/>
      <c r="QJH38" s="1434"/>
      <c r="QJI38" s="1434"/>
      <c r="QJJ38" s="1434"/>
      <c r="QJK38" s="1434"/>
      <c r="QJL38" s="1434"/>
      <c r="QJM38" s="1434"/>
      <c r="QJN38" s="1434"/>
      <c r="QJO38" s="1434"/>
      <c r="QJP38" s="1434"/>
      <c r="QJQ38" s="1434"/>
      <c r="QJR38" s="1434"/>
      <c r="QJS38" s="1434"/>
      <c r="QJT38" s="1434"/>
      <c r="QJU38" s="1434"/>
      <c r="QJV38" s="1434"/>
      <c r="QJW38" s="1434"/>
      <c r="QJX38" s="1434"/>
      <c r="QJY38" s="1434"/>
      <c r="QJZ38" s="1434"/>
      <c r="QKA38" s="1434"/>
      <c r="QKB38" s="1434"/>
      <c r="QKC38" s="1434"/>
      <c r="QKD38" s="1434"/>
      <c r="QKE38" s="1434"/>
      <c r="QKF38" s="1434"/>
      <c r="QKG38" s="1434"/>
      <c r="QKH38" s="1434"/>
      <c r="QKI38" s="1434"/>
      <c r="QKJ38" s="1434"/>
      <c r="QKK38" s="1434"/>
      <c r="QKL38" s="1434"/>
      <c r="QKM38" s="1434"/>
      <c r="QKN38" s="1434"/>
      <c r="QKO38" s="1434"/>
      <c r="QKP38" s="1434"/>
      <c r="QKQ38" s="1434"/>
      <c r="QKR38" s="1434"/>
      <c r="QKS38" s="1434"/>
      <c r="QKT38" s="1434"/>
      <c r="QKU38" s="1434"/>
      <c r="QKV38" s="1434"/>
      <c r="QKW38" s="1434"/>
      <c r="QKX38" s="1434"/>
      <c r="QKY38" s="1434"/>
      <c r="QKZ38" s="1434"/>
      <c r="QLA38" s="1434"/>
      <c r="QLB38" s="1434"/>
      <c r="QLC38" s="1434"/>
      <c r="QLD38" s="1434"/>
      <c r="QLE38" s="1434"/>
      <c r="QLF38" s="1434"/>
      <c r="QLG38" s="1434"/>
      <c r="QLH38" s="1434"/>
      <c r="QLI38" s="1434"/>
      <c r="QLJ38" s="1434"/>
      <c r="QLK38" s="1434"/>
      <c r="QLL38" s="1434"/>
      <c r="QLM38" s="1434"/>
      <c r="QLN38" s="1434"/>
      <c r="QLO38" s="1434"/>
      <c r="QLP38" s="1434"/>
      <c r="QLQ38" s="1434"/>
      <c r="QLR38" s="1434"/>
      <c r="QLS38" s="1434"/>
      <c r="QLT38" s="1434"/>
      <c r="QLU38" s="1434"/>
      <c r="QLV38" s="1434"/>
      <c r="QLW38" s="1434"/>
      <c r="QLX38" s="1434"/>
      <c r="QLY38" s="1434"/>
      <c r="QLZ38" s="1434"/>
      <c r="QMA38" s="1434"/>
      <c r="QMB38" s="1434"/>
      <c r="QMC38" s="1434"/>
      <c r="QMD38" s="1434"/>
      <c r="QME38" s="1434"/>
      <c r="QMF38" s="1434"/>
      <c r="QMG38" s="1434"/>
      <c r="QMH38" s="1434"/>
      <c r="QMI38" s="1434"/>
      <c r="QMJ38" s="1434"/>
      <c r="QMK38" s="1434"/>
      <c r="QML38" s="1434"/>
      <c r="QMM38" s="1434"/>
      <c r="QMN38" s="1434"/>
      <c r="QMO38" s="1434"/>
      <c r="QMP38" s="1434"/>
      <c r="QMQ38" s="1434"/>
      <c r="QMR38" s="1434"/>
      <c r="QMS38" s="1434"/>
      <c r="QMT38" s="1434"/>
      <c r="QMU38" s="1434"/>
      <c r="QMV38" s="1434"/>
      <c r="QMW38" s="1434"/>
      <c r="QMX38" s="1434"/>
      <c r="QMY38" s="1434"/>
      <c r="QMZ38" s="1434"/>
      <c r="QNA38" s="1434"/>
      <c r="QNB38" s="1434"/>
      <c r="QNC38" s="1434"/>
      <c r="QND38" s="1434"/>
      <c r="QNE38" s="1434"/>
      <c r="QNF38" s="1434"/>
      <c r="QNG38" s="1434"/>
      <c r="QNH38" s="1434"/>
      <c r="QNI38" s="1434"/>
      <c r="QNJ38" s="1434"/>
      <c r="QNK38" s="1434"/>
      <c r="QNL38" s="1434"/>
      <c r="QNM38" s="1434"/>
      <c r="QNN38" s="1434"/>
      <c r="QNO38" s="1434"/>
      <c r="QNP38" s="1434"/>
      <c r="QNQ38" s="1434"/>
      <c r="QNR38" s="1434"/>
      <c r="QNS38" s="1434"/>
      <c r="QNT38" s="1434"/>
      <c r="QNU38" s="1434"/>
      <c r="QNV38" s="1434"/>
      <c r="QNW38" s="1434"/>
      <c r="QNX38" s="1434"/>
      <c r="QNY38" s="1434"/>
      <c r="QNZ38" s="1434"/>
      <c r="QOA38" s="1434"/>
      <c r="QOB38" s="1434"/>
      <c r="QOC38" s="1434"/>
      <c r="QOD38" s="1434"/>
      <c r="QOE38" s="1434"/>
      <c r="QOF38" s="1434"/>
      <c r="QOG38" s="1434"/>
      <c r="QOH38" s="1434"/>
      <c r="QOI38" s="1434"/>
      <c r="QOJ38" s="1434"/>
      <c r="QOK38" s="1434"/>
      <c r="QOL38" s="1434"/>
      <c r="QOM38" s="1434"/>
      <c r="QON38" s="1434"/>
      <c r="QOO38" s="1434"/>
      <c r="QOP38" s="1434"/>
      <c r="QOQ38" s="1434"/>
      <c r="QOR38" s="1434"/>
      <c r="QOS38" s="1434"/>
      <c r="QOT38" s="1434"/>
      <c r="QOU38" s="1434"/>
      <c r="QOV38" s="1434"/>
      <c r="QOW38" s="1434"/>
      <c r="QOX38" s="1434"/>
      <c r="QOY38" s="1434"/>
      <c r="QOZ38" s="1434"/>
      <c r="QPA38" s="1434"/>
      <c r="QPB38" s="1434"/>
      <c r="QPC38" s="1434"/>
      <c r="QPD38" s="1434"/>
      <c r="QPE38" s="1434"/>
      <c r="QPF38" s="1434"/>
      <c r="QPG38" s="1434"/>
      <c r="QPH38" s="1434"/>
      <c r="QPI38" s="1434"/>
      <c r="QPJ38" s="1434"/>
      <c r="QPK38" s="1434"/>
      <c r="QPL38" s="1434"/>
      <c r="QPM38" s="1434"/>
      <c r="QPN38" s="1434"/>
      <c r="QPO38" s="1434"/>
      <c r="QPP38" s="1434"/>
      <c r="QPQ38" s="1434"/>
      <c r="QPR38" s="1434"/>
      <c r="QPS38" s="1434"/>
      <c r="QPT38" s="1434"/>
      <c r="QPU38" s="1434"/>
      <c r="QPV38" s="1434"/>
      <c r="QPW38" s="1434"/>
      <c r="QPX38" s="1434"/>
      <c r="QPY38" s="1434"/>
      <c r="QPZ38" s="1434"/>
      <c r="QQA38" s="1434"/>
      <c r="QQB38" s="1434"/>
      <c r="QQC38" s="1434"/>
      <c r="QQD38" s="1434"/>
      <c r="QQE38" s="1434"/>
      <c r="QQF38" s="1434"/>
      <c r="QQG38" s="1434"/>
      <c r="QQH38" s="1434"/>
      <c r="QQI38" s="1434"/>
      <c r="QQJ38" s="1434"/>
      <c r="QQK38" s="1434"/>
      <c r="QQL38" s="1434"/>
      <c r="QQM38" s="1434"/>
      <c r="QQN38" s="1434"/>
      <c r="QQO38" s="1434"/>
      <c r="QQP38" s="1434"/>
      <c r="QQQ38" s="1434"/>
      <c r="QQR38" s="1434"/>
      <c r="QQS38" s="1434"/>
      <c r="QQT38" s="1434"/>
      <c r="QQU38" s="1434"/>
      <c r="QQV38" s="1434"/>
      <c r="QQW38" s="1434"/>
      <c r="QQX38" s="1434"/>
      <c r="QQY38" s="1434"/>
      <c r="QQZ38" s="1434"/>
      <c r="QRA38" s="1434"/>
      <c r="QRB38" s="1434"/>
      <c r="QRC38" s="1434"/>
      <c r="QRD38" s="1434"/>
      <c r="QRE38" s="1434"/>
      <c r="QRF38" s="1434"/>
      <c r="QRG38" s="1434"/>
      <c r="QRH38" s="1434"/>
      <c r="QRI38" s="1434"/>
      <c r="QRJ38" s="1434"/>
      <c r="QRK38" s="1434"/>
      <c r="QRL38" s="1434"/>
      <c r="QRM38" s="1434"/>
      <c r="QRN38" s="1434"/>
      <c r="QRO38" s="1434"/>
      <c r="QRP38" s="1434"/>
      <c r="QRQ38" s="1434"/>
      <c r="QRR38" s="1434"/>
      <c r="QRS38" s="1434"/>
      <c r="QRT38" s="1434"/>
      <c r="QRU38" s="1434"/>
      <c r="QRV38" s="1434"/>
      <c r="QRW38" s="1434"/>
      <c r="QRX38" s="1434"/>
      <c r="QRY38" s="1434"/>
      <c r="QRZ38" s="1434"/>
      <c r="QSA38" s="1434"/>
      <c r="QSB38" s="1434"/>
      <c r="QSC38" s="1434"/>
      <c r="QSD38" s="1434"/>
      <c r="QSE38" s="1434"/>
      <c r="QSF38" s="1434"/>
      <c r="QSG38" s="1434"/>
      <c r="QSH38" s="1434"/>
      <c r="QSI38" s="1434"/>
      <c r="QSJ38" s="1434"/>
      <c r="QSK38" s="1434"/>
      <c r="QSL38" s="1434"/>
      <c r="QSM38" s="1434"/>
      <c r="QSN38" s="1434"/>
      <c r="QSO38" s="1434"/>
      <c r="QSP38" s="1434"/>
      <c r="QSQ38" s="1434"/>
      <c r="QSR38" s="1434"/>
      <c r="QSS38" s="1434"/>
      <c r="QST38" s="1434"/>
      <c r="QSU38" s="1434"/>
      <c r="QSV38" s="1434"/>
      <c r="QSW38" s="1434"/>
      <c r="QSX38" s="1434"/>
      <c r="QSY38" s="1434"/>
      <c r="QSZ38" s="1434"/>
      <c r="QTA38" s="1434"/>
      <c r="QTB38" s="1434"/>
      <c r="QTC38" s="1434"/>
      <c r="QTD38" s="1434"/>
      <c r="QTE38" s="1434"/>
      <c r="QTF38" s="1434"/>
      <c r="QTG38" s="1434"/>
      <c r="QTH38" s="1434"/>
      <c r="QTI38" s="1434"/>
      <c r="QTJ38" s="1434"/>
      <c r="QTK38" s="1434"/>
      <c r="QTL38" s="1434"/>
      <c r="QTM38" s="1434"/>
      <c r="QTN38" s="1434"/>
      <c r="QTO38" s="1434"/>
      <c r="QTP38" s="1434"/>
      <c r="QTQ38" s="1434"/>
      <c r="QTR38" s="1434"/>
      <c r="QTS38" s="1434"/>
      <c r="QTT38" s="1434"/>
      <c r="QTU38" s="1434"/>
      <c r="QTV38" s="1434"/>
      <c r="QTW38" s="1434"/>
      <c r="QTX38" s="1434"/>
      <c r="QTY38" s="1434"/>
      <c r="QTZ38" s="1434"/>
      <c r="QUA38" s="1434"/>
      <c r="QUB38" s="1434"/>
      <c r="QUC38" s="1434"/>
      <c r="QUD38" s="1434"/>
      <c r="QUE38" s="1434"/>
      <c r="QUF38" s="1434"/>
      <c r="QUG38" s="1434"/>
      <c r="QUH38" s="1434"/>
      <c r="QUI38" s="1434"/>
      <c r="QUJ38" s="1434"/>
      <c r="QUK38" s="1434"/>
      <c r="QUL38" s="1434"/>
      <c r="QUM38" s="1434"/>
      <c r="QUN38" s="1434"/>
      <c r="QUO38" s="1434"/>
      <c r="QUP38" s="1434"/>
      <c r="QUQ38" s="1434"/>
      <c r="QUR38" s="1434"/>
      <c r="QUS38" s="1434"/>
      <c r="QUT38" s="1434"/>
      <c r="QUU38" s="1434"/>
      <c r="QUV38" s="1434"/>
      <c r="QUW38" s="1434"/>
      <c r="QUX38" s="1434"/>
      <c r="QUY38" s="1434"/>
      <c r="QUZ38" s="1434"/>
      <c r="QVA38" s="1434"/>
      <c r="QVB38" s="1434"/>
      <c r="QVC38" s="1434"/>
      <c r="QVD38" s="1434"/>
      <c r="QVE38" s="1434"/>
      <c r="QVF38" s="1434"/>
      <c r="QVG38" s="1434"/>
      <c r="QVH38" s="1434"/>
      <c r="QVI38" s="1434"/>
      <c r="QVJ38" s="1434"/>
      <c r="QVK38" s="1434"/>
      <c r="QVL38" s="1434"/>
      <c r="QVM38" s="1434"/>
      <c r="QVN38" s="1434"/>
      <c r="QVO38" s="1434"/>
      <c r="QVP38" s="1434"/>
      <c r="QVQ38" s="1434"/>
      <c r="QVR38" s="1434"/>
      <c r="QVS38" s="1434"/>
      <c r="QVT38" s="1434"/>
      <c r="QVU38" s="1434"/>
      <c r="QVV38" s="1434"/>
      <c r="QVW38" s="1434"/>
      <c r="QVX38" s="1434"/>
      <c r="QVY38" s="1434"/>
      <c r="QVZ38" s="1434"/>
      <c r="QWA38" s="1434"/>
      <c r="QWB38" s="1434"/>
      <c r="QWC38" s="1434"/>
      <c r="QWD38" s="1434"/>
      <c r="QWE38" s="1434"/>
      <c r="QWF38" s="1434"/>
      <c r="QWG38" s="1434"/>
      <c r="QWH38" s="1434"/>
      <c r="QWI38" s="1434"/>
      <c r="QWJ38" s="1434"/>
      <c r="QWK38" s="1434"/>
      <c r="QWL38" s="1434"/>
      <c r="QWM38" s="1434"/>
      <c r="QWN38" s="1434"/>
      <c r="QWO38" s="1434"/>
      <c r="QWP38" s="1434"/>
      <c r="QWQ38" s="1434"/>
      <c r="QWR38" s="1434"/>
      <c r="QWS38" s="1434"/>
      <c r="QWT38" s="1434"/>
      <c r="QWU38" s="1434"/>
      <c r="QWV38" s="1434"/>
      <c r="QWW38" s="1434"/>
      <c r="QWX38" s="1434"/>
      <c r="QWY38" s="1434"/>
      <c r="QWZ38" s="1434"/>
      <c r="QXA38" s="1434"/>
      <c r="QXB38" s="1434"/>
      <c r="QXC38" s="1434"/>
      <c r="QXD38" s="1434"/>
      <c r="QXE38" s="1434"/>
      <c r="QXF38" s="1434"/>
      <c r="QXG38" s="1434"/>
      <c r="QXH38" s="1434"/>
      <c r="QXI38" s="1434"/>
      <c r="QXJ38" s="1434"/>
      <c r="QXK38" s="1434"/>
      <c r="QXL38" s="1434"/>
      <c r="QXM38" s="1434"/>
      <c r="QXN38" s="1434"/>
      <c r="QXO38" s="1434"/>
      <c r="QXP38" s="1434"/>
      <c r="QXQ38" s="1434"/>
      <c r="QXR38" s="1434"/>
      <c r="QXS38" s="1434"/>
      <c r="QXT38" s="1434"/>
      <c r="QXU38" s="1434"/>
      <c r="QXV38" s="1434"/>
      <c r="QXW38" s="1434"/>
      <c r="QXX38" s="1434"/>
      <c r="QXY38" s="1434"/>
      <c r="QXZ38" s="1434"/>
      <c r="QYA38" s="1434"/>
      <c r="QYB38" s="1434"/>
      <c r="QYC38" s="1434"/>
      <c r="QYD38" s="1434"/>
      <c r="QYE38" s="1434"/>
      <c r="QYF38" s="1434"/>
      <c r="QYG38" s="1434"/>
      <c r="QYH38" s="1434"/>
      <c r="QYI38" s="1434"/>
      <c r="QYJ38" s="1434"/>
      <c r="QYK38" s="1434"/>
      <c r="QYL38" s="1434"/>
      <c r="QYM38" s="1434"/>
      <c r="QYN38" s="1434"/>
      <c r="QYO38" s="1434"/>
      <c r="QYP38" s="1434"/>
      <c r="QYQ38" s="1434"/>
      <c r="QYR38" s="1434"/>
      <c r="QYS38" s="1434"/>
      <c r="QYT38" s="1434"/>
      <c r="QYU38" s="1434"/>
      <c r="QYV38" s="1434"/>
      <c r="QYW38" s="1434"/>
      <c r="QYX38" s="1434"/>
      <c r="QYY38" s="1434"/>
      <c r="QYZ38" s="1434"/>
      <c r="QZA38" s="1434"/>
      <c r="QZB38" s="1434"/>
      <c r="QZC38" s="1434"/>
      <c r="QZD38" s="1434"/>
      <c r="QZE38" s="1434"/>
      <c r="QZF38" s="1434"/>
      <c r="QZG38" s="1434"/>
      <c r="QZH38" s="1434"/>
      <c r="QZI38" s="1434"/>
      <c r="QZJ38" s="1434"/>
      <c r="QZK38" s="1434"/>
      <c r="QZL38" s="1434"/>
      <c r="QZM38" s="1434"/>
      <c r="QZN38" s="1434"/>
      <c r="QZO38" s="1434"/>
      <c r="QZP38" s="1434"/>
      <c r="QZQ38" s="1434"/>
      <c r="QZR38" s="1434"/>
      <c r="QZS38" s="1434"/>
      <c r="QZT38" s="1434"/>
      <c r="QZU38" s="1434"/>
      <c r="QZV38" s="1434"/>
      <c r="QZW38" s="1434"/>
      <c r="QZX38" s="1434"/>
      <c r="QZY38" s="1434"/>
      <c r="QZZ38" s="1434"/>
      <c r="RAA38" s="1434"/>
      <c r="RAB38" s="1434"/>
      <c r="RAC38" s="1434"/>
      <c r="RAD38" s="1434"/>
      <c r="RAE38" s="1434"/>
      <c r="RAF38" s="1434"/>
      <c r="RAG38" s="1434"/>
      <c r="RAH38" s="1434"/>
      <c r="RAI38" s="1434"/>
      <c r="RAJ38" s="1434"/>
      <c r="RAK38" s="1434"/>
      <c r="RAL38" s="1434"/>
      <c r="RAM38" s="1434"/>
      <c r="RAN38" s="1434"/>
      <c r="RAO38" s="1434"/>
      <c r="RAP38" s="1434"/>
      <c r="RAQ38" s="1434"/>
      <c r="RAR38" s="1434"/>
      <c r="RAS38" s="1434"/>
      <c r="RAT38" s="1434"/>
      <c r="RAU38" s="1434"/>
      <c r="RAV38" s="1434"/>
      <c r="RAW38" s="1434"/>
      <c r="RAX38" s="1434"/>
      <c r="RAY38" s="1434"/>
      <c r="RAZ38" s="1434"/>
      <c r="RBA38" s="1434"/>
      <c r="RBB38" s="1434"/>
      <c r="RBC38" s="1434"/>
      <c r="RBD38" s="1434"/>
      <c r="RBE38" s="1434"/>
      <c r="RBF38" s="1434"/>
      <c r="RBG38" s="1434"/>
      <c r="RBH38" s="1434"/>
      <c r="RBI38" s="1434"/>
      <c r="RBJ38" s="1434"/>
      <c r="RBK38" s="1434"/>
      <c r="RBL38" s="1434"/>
      <c r="RBM38" s="1434"/>
      <c r="RBN38" s="1434"/>
      <c r="RBO38" s="1434"/>
      <c r="RBP38" s="1434"/>
      <c r="RBQ38" s="1434"/>
      <c r="RBR38" s="1434"/>
      <c r="RBS38" s="1434"/>
      <c r="RBT38" s="1434"/>
      <c r="RBU38" s="1434"/>
      <c r="RBV38" s="1434"/>
      <c r="RBW38" s="1434"/>
      <c r="RBX38" s="1434"/>
      <c r="RBY38" s="1434"/>
      <c r="RBZ38" s="1434"/>
      <c r="RCA38" s="1434"/>
      <c r="RCB38" s="1434"/>
      <c r="RCC38" s="1434"/>
      <c r="RCD38" s="1434"/>
      <c r="RCE38" s="1434"/>
      <c r="RCF38" s="1434"/>
      <c r="RCG38" s="1434"/>
      <c r="RCH38" s="1434"/>
      <c r="RCI38" s="1434"/>
      <c r="RCJ38" s="1434"/>
      <c r="RCK38" s="1434"/>
      <c r="RCL38" s="1434"/>
      <c r="RCM38" s="1434"/>
      <c r="RCN38" s="1434"/>
      <c r="RCO38" s="1434"/>
      <c r="RCP38" s="1434"/>
      <c r="RCQ38" s="1434"/>
      <c r="RCR38" s="1434"/>
      <c r="RCS38" s="1434"/>
      <c r="RCT38" s="1434"/>
      <c r="RCU38" s="1434"/>
      <c r="RCV38" s="1434"/>
      <c r="RCW38" s="1434"/>
      <c r="RCX38" s="1434"/>
      <c r="RCY38" s="1434"/>
      <c r="RCZ38" s="1434"/>
      <c r="RDA38" s="1434"/>
      <c r="RDB38" s="1434"/>
      <c r="RDC38" s="1434"/>
      <c r="RDD38" s="1434"/>
      <c r="RDE38" s="1434"/>
      <c r="RDF38" s="1434"/>
      <c r="RDG38" s="1434"/>
      <c r="RDH38" s="1434"/>
      <c r="RDI38" s="1434"/>
      <c r="RDJ38" s="1434"/>
      <c r="RDK38" s="1434"/>
      <c r="RDL38" s="1434"/>
      <c r="RDM38" s="1434"/>
      <c r="RDN38" s="1434"/>
      <c r="RDO38" s="1434"/>
      <c r="RDP38" s="1434"/>
      <c r="RDQ38" s="1434"/>
      <c r="RDR38" s="1434"/>
      <c r="RDS38" s="1434"/>
      <c r="RDT38" s="1434"/>
      <c r="RDU38" s="1434"/>
      <c r="RDV38" s="1434"/>
      <c r="RDW38" s="1434"/>
      <c r="RDX38" s="1434"/>
      <c r="RDY38" s="1434"/>
      <c r="RDZ38" s="1434"/>
      <c r="REA38" s="1434"/>
      <c r="REB38" s="1434"/>
      <c r="REC38" s="1434"/>
      <c r="RED38" s="1434"/>
      <c r="REE38" s="1434"/>
      <c r="REF38" s="1434"/>
      <c r="REG38" s="1434"/>
      <c r="REH38" s="1434"/>
      <c r="REI38" s="1434"/>
      <c r="REJ38" s="1434"/>
      <c r="REK38" s="1434"/>
      <c r="REL38" s="1434"/>
      <c r="REM38" s="1434"/>
      <c r="REN38" s="1434"/>
      <c r="REO38" s="1434"/>
      <c r="REP38" s="1434"/>
      <c r="REQ38" s="1434"/>
      <c r="RER38" s="1434"/>
      <c r="RES38" s="1434"/>
      <c r="RET38" s="1434"/>
      <c r="REU38" s="1434"/>
      <c r="REV38" s="1434"/>
      <c r="REW38" s="1434"/>
      <c r="REX38" s="1434"/>
      <c r="REY38" s="1434"/>
      <c r="REZ38" s="1434"/>
      <c r="RFA38" s="1434"/>
      <c r="RFB38" s="1434"/>
      <c r="RFC38" s="1434"/>
      <c r="RFD38" s="1434"/>
      <c r="RFE38" s="1434"/>
      <c r="RFF38" s="1434"/>
      <c r="RFG38" s="1434"/>
      <c r="RFH38" s="1434"/>
      <c r="RFI38" s="1434"/>
      <c r="RFJ38" s="1434"/>
      <c r="RFK38" s="1434"/>
      <c r="RFL38" s="1434"/>
      <c r="RFM38" s="1434"/>
      <c r="RFN38" s="1434"/>
      <c r="RFO38" s="1434"/>
      <c r="RFP38" s="1434"/>
      <c r="RFQ38" s="1434"/>
      <c r="RFR38" s="1434"/>
      <c r="RFS38" s="1434"/>
      <c r="RFT38" s="1434"/>
      <c r="RFU38" s="1434"/>
      <c r="RFV38" s="1434"/>
      <c r="RFW38" s="1434"/>
      <c r="RFX38" s="1434"/>
      <c r="RFY38" s="1434"/>
      <c r="RFZ38" s="1434"/>
      <c r="RGA38" s="1434"/>
      <c r="RGB38" s="1434"/>
      <c r="RGC38" s="1434"/>
      <c r="RGD38" s="1434"/>
      <c r="RGE38" s="1434"/>
      <c r="RGF38" s="1434"/>
      <c r="RGG38" s="1434"/>
      <c r="RGH38" s="1434"/>
      <c r="RGI38" s="1434"/>
      <c r="RGJ38" s="1434"/>
      <c r="RGK38" s="1434"/>
      <c r="RGL38" s="1434"/>
      <c r="RGM38" s="1434"/>
      <c r="RGN38" s="1434"/>
      <c r="RGO38" s="1434"/>
      <c r="RGP38" s="1434"/>
      <c r="RGQ38" s="1434"/>
      <c r="RGR38" s="1434"/>
      <c r="RGS38" s="1434"/>
      <c r="RGT38" s="1434"/>
      <c r="RGU38" s="1434"/>
      <c r="RGV38" s="1434"/>
      <c r="RGW38" s="1434"/>
      <c r="RGX38" s="1434"/>
      <c r="RGY38" s="1434"/>
      <c r="RGZ38" s="1434"/>
      <c r="RHA38" s="1434"/>
      <c r="RHB38" s="1434"/>
      <c r="RHC38" s="1434"/>
      <c r="RHD38" s="1434"/>
      <c r="RHE38" s="1434"/>
      <c r="RHF38" s="1434"/>
      <c r="RHG38" s="1434"/>
      <c r="RHH38" s="1434"/>
      <c r="RHI38" s="1434"/>
      <c r="RHJ38" s="1434"/>
      <c r="RHK38" s="1434"/>
      <c r="RHL38" s="1434"/>
      <c r="RHM38" s="1434"/>
      <c r="RHN38" s="1434"/>
      <c r="RHO38" s="1434"/>
      <c r="RHP38" s="1434"/>
      <c r="RHQ38" s="1434"/>
      <c r="RHR38" s="1434"/>
      <c r="RHS38" s="1434"/>
      <c r="RHT38" s="1434"/>
      <c r="RHU38" s="1434"/>
      <c r="RHV38" s="1434"/>
      <c r="RHW38" s="1434"/>
      <c r="RHX38" s="1434"/>
      <c r="RHY38" s="1434"/>
      <c r="RHZ38" s="1434"/>
      <c r="RIA38" s="1434"/>
      <c r="RIB38" s="1434"/>
      <c r="RIC38" s="1434"/>
      <c r="RID38" s="1434"/>
      <c r="RIE38" s="1434"/>
      <c r="RIF38" s="1434"/>
      <c r="RIG38" s="1434"/>
      <c r="RIH38" s="1434"/>
      <c r="RII38" s="1434"/>
      <c r="RIJ38" s="1434"/>
      <c r="RIK38" s="1434"/>
      <c r="RIL38" s="1434"/>
      <c r="RIM38" s="1434"/>
      <c r="RIN38" s="1434"/>
      <c r="RIO38" s="1434"/>
      <c r="RIP38" s="1434"/>
      <c r="RIQ38" s="1434"/>
      <c r="RIR38" s="1434"/>
      <c r="RIS38" s="1434"/>
      <c r="RIT38" s="1434"/>
      <c r="RIU38" s="1434"/>
      <c r="RIV38" s="1434"/>
      <c r="RIW38" s="1434"/>
      <c r="RIX38" s="1434"/>
      <c r="RIY38" s="1434"/>
      <c r="RIZ38" s="1434"/>
      <c r="RJA38" s="1434"/>
      <c r="RJB38" s="1434"/>
      <c r="RJC38" s="1434"/>
      <c r="RJD38" s="1434"/>
      <c r="RJE38" s="1434"/>
      <c r="RJF38" s="1434"/>
      <c r="RJG38" s="1434"/>
      <c r="RJH38" s="1434"/>
      <c r="RJI38" s="1434"/>
      <c r="RJJ38" s="1434"/>
      <c r="RJK38" s="1434"/>
      <c r="RJL38" s="1434"/>
      <c r="RJM38" s="1434"/>
      <c r="RJN38" s="1434"/>
      <c r="RJO38" s="1434"/>
      <c r="RJP38" s="1434"/>
      <c r="RJQ38" s="1434"/>
      <c r="RJR38" s="1434"/>
      <c r="RJS38" s="1434"/>
      <c r="RJT38" s="1434"/>
      <c r="RJU38" s="1434"/>
      <c r="RJV38" s="1434"/>
      <c r="RJW38" s="1434"/>
      <c r="RJX38" s="1434"/>
      <c r="RJY38" s="1434"/>
      <c r="RJZ38" s="1434"/>
      <c r="RKA38" s="1434"/>
      <c r="RKB38" s="1434"/>
      <c r="RKC38" s="1434"/>
      <c r="RKD38" s="1434"/>
      <c r="RKE38" s="1434"/>
      <c r="RKF38" s="1434"/>
      <c r="RKG38" s="1434"/>
      <c r="RKH38" s="1434"/>
      <c r="RKI38" s="1434"/>
      <c r="RKJ38" s="1434"/>
      <c r="RKK38" s="1434"/>
      <c r="RKL38" s="1434"/>
      <c r="RKM38" s="1434"/>
      <c r="RKN38" s="1434"/>
      <c r="RKO38" s="1434"/>
      <c r="RKP38" s="1434"/>
      <c r="RKQ38" s="1434"/>
      <c r="RKR38" s="1434"/>
      <c r="RKS38" s="1434"/>
      <c r="RKT38" s="1434"/>
      <c r="RKU38" s="1434"/>
      <c r="RKV38" s="1434"/>
      <c r="RKW38" s="1434"/>
      <c r="RKX38" s="1434"/>
      <c r="RKY38" s="1434"/>
      <c r="RKZ38" s="1434"/>
      <c r="RLA38" s="1434"/>
      <c r="RLB38" s="1434"/>
      <c r="RLC38" s="1434"/>
      <c r="RLD38" s="1434"/>
      <c r="RLE38" s="1434"/>
      <c r="RLF38" s="1434"/>
      <c r="RLG38" s="1434"/>
      <c r="RLH38" s="1434"/>
      <c r="RLI38" s="1434"/>
      <c r="RLJ38" s="1434"/>
      <c r="RLK38" s="1434"/>
      <c r="RLL38" s="1434"/>
      <c r="RLM38" s="1434"/>
      <c r="RLN38" s="1434"/>
      <c r="RLO38" s="1434"/>
      <c r="RLP38" s="1434"/>
      <c r="RLQ38" s="1434"/>
      <c r="RLR38" s="1434"/>
      <c r="RLS38" s="1434"/>
      <c r="RLT38" s="1434"/>
      <c r="RLU38" s="1434"/>
      <c r="RLV38" s="1434"/>
      <c r="RLW38" s="1434"/>
      <c r="RLX38" s="1434"/>
      <c r="RLY38" s="1434"/>
      <c r="RLZ38" s="1434"/>
      <c r="RMA38" s="1434"/>
      <c r="RMB38" s="1434"/>
      <c r="RMC38" s="1434"/>
      <c r="RMD38" s="1434"/>
      <c r="RME38" s="1434"/>
      <c r="RMF38" s="1434"/>
      <c r="RMG38" s="1434"/>
      <c r="RMH38" s="1434"/>
      <c r="RMI38" s="1434"/>
      <c r="RMJ38" s="1434"/>
      <c r="RMK38" s="1434"/>
      <c r="RML38" s="1434"/>
      <c r="RMM38" s="1434"/>
      <c r="RMN38" s="1434"/>
      <c r="RMO38" s="1434"/>
      <c r="RMP38" s="1434"/>
      <c r="RMQ38" s="1434"/>
      <c r="RMR38" s="1434"/>
      <c r="RMS38" s="1434"/>
      <c r="RMT38" s="1434"/>
      <c r="RMU38" s="1434"/>
      <c r="RMV38" s="1434"/>
      <c r="RMW38" s="1434"/>
      <c r="RMX38" s="1434"/>
      <c r="RMY38" s="1434"/>
      <c r="RMZ38" s="1434"/>
      <c r="RNA38" s="1434"/>
      <c r="RNB38" s="1434"/>
      <c r="RNC38" s="1434"/>
      <c r="RND38" s="1434"/>
      <c r="RNE38" s="1434"/>
      <c r="RNF38" s="1434"/>
      <c r="RNG38" s="1434"/>
      <c r="RNH38" s="1434"/>
      <c r="RNI38" s="1434"/>
      <c r="RNJ38" s="1434"/>
      <c r="RNK38" s="1434"/>
      <c r="RNL38" s="1434"/>
      <c r="RNM38" s="1434"/>
      <c r="RNN38" s="1434"/>
      <c r="RNO38" s="1434"/>
      <c r="RNP38" s="1434"/>
      <c r="RNQ38" s="1434"/>
      <c r="RNR38" s="1434"/>
      <c r="RNS38" s="1434"/>
      <c r="RNT38" s="1434"/>
      <c r="RNU38" s="1434"/>
      <c r="RNV38" s="1434"/>
      <c r="RNW38" s="1434"/>
      <c r="RNX38" s="1434"/>
      <c r="RNY38" s="1434"/>
      <c r="RNZ38" s="1434"/>
      <c r="ROA38" s="1434"/>
      <c r="ROB38" s="1434"/>
      <c r="ROC38" s="1434"/>
      <c r="ROD38" s="1434"/>
      <c r="ROE38" s="1434"/>
      <c r="ROF38" s="1434"/>
      <c r="ROG38" s="1434"/>
      <c r="ROH38" s="1434"/>
      <c r="ROI38" s="1434"/>
      <c r="ROJ38" s="1434"/>
      <c r="ROK38" s="1434"/>
      <c r="ROL38" s="1434"/>
      <c r="ROM38" s="1434"/>
      <c r="RON38" s="1434"/>
      <c r="ROO38" s="1434"/>
      <c r="ROP38" s="1434"/>
      <c r="ROQ38" s="1434"/>
      <c r="ROR38" s="1434"/>
      <c r="ROS38" s="1434"/>
      <c r="ROT38" s="1434"/>
      <c r="ROU38" s="1434"/>
      <c r="ROV38" s="1434"/>
      <c r="ROW38" s="1434"/>
      <c r="ROX38" s="1434"/>
      <c r="ROY38" s="1434"/>
      <c r="ROZ38" s="1434"/>
      <c r="RPA38" s="1434"/>
      <c r="RPB38" s="1434"/>
      <c r="RPC38" s="1434"/>
      <c r="RPD38" s="1434"/>
      <c r="RPE38" s="1434"/>
      <c r="RPF38" s="1434"/>
      <c r="RPG38" s="1434"/>
      <c r="RPH38" s="1434"/>
      <c r="RPI38" s="1434"/>
      <c r="RPJ38" s="1434"/>
      <c r="RPK38" s="1434"/>
      <c r="RPL38" s="1434"/>
      <c r="RPM38" s="1434"/>
      <c r="RPN38" s="1434"/>
      <c r="RPO38" s="1434"/>
      <c r="RPP38" s="1434"/>
      <c r="RPQ38" s="1434"/>
      <c r="RPR38" s="1434"/>
      <c r="RPS38" s="1434"/>
      <c r="RPT38" s="1434"/>
      <c r="RPU38" s="1434"/>
      <c r="RPV38" s="1434"/>
      <c r="RPW38" s="1434"/>
      <c r="RPX38" s="1434"/>
      <c r="RPY38" s="1434"/>
      <c r="RPZ38" s="1434"/>
      <c r="RQA38" s="1434"/>
      <c r="RQB38" s="1434"/>
      <c r="RQC38" s="1434"/>
      <c r="RQD38" s="1434"/>
      <c r="RQE38" s="1434"/>
      <c r="RQF38" s="1434"/>
      <c r="RQG38" s="1434"/>
      <c r="RQH38" s="1434"/>
      <c r="RQI38" s="1434"/>
      <c r="RQJ38" s="1434"/>
      <c r="RQK38" s="1434"/>
      <c r="RQL38" s="1434"/>
      <c r="RQM38" s="1434"/>
      <c r="RQN38" s="1434"/>
      <c r="RQO38" s="1434"/>
      <c r="RQP38" s="1434"/>
      <c r="RQQ38" s="1434"/>
      <c r="RQR38" s="1434"/>
      <c r="RQS38" s="1434"/>
      <c r="RQT38" s="1434"/>
      <c r="RQU38" s="1434"/>
      <c r="RQV38" s="1434"/>
      <c r="RQW38" s="1434"/>
      <c r="RQX38" s="1434"/>
      <c r="RQY38" s="1434"/>
      <c r="RQZ38" s="1434"/>
      <c r="RRA38" s="1434"/>
      <c r="RRB38" s="1434"/>
      <c r="RRC38" s="1434"/>
      <c r="RRD38" s="1434"/>
      <c r="RRE38" s="1434"/>
      <c r="RRF38" s="1434"/>
      <c r="RRG38" s="1434"/>
      <c r="RRH38" s="1434"/>
      <c r="RRI38" s="1434"/>
      <c r="RRJ38" s="1434"/>
      <c r="RRK38" s="1434"/>
      <c r="RRL38" s="1434"/>
      <c r="RRM38" s="1434"/>
      <c r="RRN38" s="1434"/>
      <c r="RRO38" s="1434"/>
      <c r="RRP38" s="1434"/>
      <c r="RRQ38" s="1434"/>
      <c r="RRR38" s="1434"/>
      <c r="RRS38" s="1434"/>
      <c r="RRT38" s="1434"/>
      <c r="RRU38" s="1434"/>
      <c r="RRV38" s="1434"/>
      <c r="RRW38" s="1434"/>
      <c r="RRX38" s="1434"/>
      <c r="RRY38" s="1434"/>
      <c r="RRZ38" s="1434"/>
      <c r="RSA38" s="1434"/>
      <c r="RSB38" s="1434"/>
      <c r="RSC38" s="1434"/>
      <c r="RSD38" s="1434"/>
      <c r="RSE38" s="1434"/>
      <c r="RSF38" s="1434"/>
      <c r="RSG38" s="1434"/>
      <c r="RSH38" s="1434"/>
      <c r="RSI38" s="1434"/>
      <c r="RSJ38" s="1434"/>
      <c r="RSK38" s="1434"/>
      <c r="RSL38" s="1434"/>
      <c r="RSM38" s="1434"/>
      <c r="RSN38" s="1434"/>
      <c r="RSO38" s="1434"/>
      <c r="RSP38" s="1434"/>
      <c r="RSQ38" s="1434"/>
      <c r="RSR38" s="1434"/>
      <c r="RSS38" s="1434"/>
      <c r="RST38" s="1434"/>
      <c r="RSU38" s="1434"/>
      <c r="RSV38" s="1434"/>
      <c r="RSW38" s="1434"/>
      <c r="RSX38" s="1434"/>
      <c r="RSY38" s="1434"/>
      <c r="RSZ38" s="1434"/>
      <c r="RTA38" s="1434"/>
      <c r="RTB38" s="1434"/>
      <c r="RTC38" s="1434"/>
      <c r="RTD38" s="1434"/>
      <c r="RTE38" s="1434"/>
      <c r="RTF38" s="1434"/>
      <c r="RTG38" s="1434"/>
      <c r="RTH38" s="1434"/>
      <c r="RTI38" s="1434"/>
      <c r="RTJ38" s="1434"/>
      <c r="RTK38" s="1434"/>
      <c r="RTL38" s="1434"/>
      <c r="RTM38" s="1434"/>
      <c r="RTN38" s="1434"/>
      <c r="RTO38" s="1434"/>
      <c r="RTP38" s="1434"/>
      <c r="RTQ38" s="1434"/>
      <c r="RTR38" s="1434"/>
      <c r="RTS38" s="1434"/>
      <c r="RTT38" s="1434"/>
      <c r="RTU38" s="1434"/>
      <c r="RTV38" s="1434"/>
      <c r="RTW38" s="1434"/>
      <c r="RTX38" s="1434"/>
      <c r="RTY38" s="1434"/>
      <c r="RTZ38" s="1434"/>
      <c r="RUA38" s="1434"/>
      <c r="RUB38" s="1434"/>
      <c r="RUC38" s="1434"/>
      <c r="RUD38" s="1434"/>
      <c r="RUE38" s="1434"/>
      <c r="RUF38" s="1434"/>
      <c r="RUG38" s="1434"/>
      <c r="RUH38" s="1434"/>
      <c r="RUI38" s="1434"/>
      <c r="RUJ38" s="1434"/>
      <c r="RUK38" s="1434"/>
      <c r="RUL38" s="1434"/>
      <c r="RUM38" s="1434"/>
      <c r="RUN38" s="1434"/>
      <c r="RUO38" s="1434"/>
      <c r="RUP38" s="1434"/>
      <c r="RUQ38" s="1434"/>
      <c r="RUR38" s="1434"/>
      <c r="RUS38" s="1434"/>
      <c r="RUT38" s="1434"/>
      <c r="RUU38" s="1434"/>
      <c r="RUV38" s="1434"/>
      <c r="RUW38" s="1434"/>
      <c r="RUX38" s="1434"/>
      <c r="RUY38" s="1434"/>
      <c r="RUZ38" s="1434"/>
      <c r="RVA38" s="1434"/>
      <c r="RVB38" s="1434"/>
      <c r="RVC38" s="1434"/>
      <c r="RVD38" s="1434"/>
      <c r="RVE38" s="1434"/>
      <c r="RVF38" s="1434"/>
      <c r="RVG38" s="1434"/>
      <c r="RVH38" s="1434"/>
      <c r="RVI38" s="1434"/>
      <c r="RVJ38" s="1434"/>
      <c r="RVK38" s="1434"/>
      <c r="RVL38" s="1434"/>
      <c r="RVM38" s="1434"/>
      <c r="RVN38" s="1434"/>
      <c r="RVO38" s="1434"/>
      <c r="RVP38" s="1434"/>
      <c r="RVQ38" s="1434"/>
      <c r="RVR38" s="1434"/>
      <c r="RVS38" s="1434"/>
      <c r="RVT38" s="1434"/>
      <c r="RVU38" s="1434"/>
      <c r="RVV38" s="1434"/>
      <c r="RVW38" s="1434"/>
      <c r="RVX38" s="1434"/>
      <c r="RVY38" s="1434"/>
      <c r="RVZ38" s="1434"/>
      <c r="RWA38" s="1434"/>
      <c r="RWB38" s="1434"/>
      <c r="RWC38" s="1434"/>
      <c r="RWD38" s="1434"/>
      <c r="RWE38" s="1434"/>
      <c r="RWF38" s="1434"/>
      <c r="RWG38" s="1434"/>
      <c r="RWH38" s="1434"/>
      <c r="RWI38" s="1434"/>
      <c r="RWJ38" s="1434"/>
      <c r="RWK38" s="1434"/>
      <c r="RWL38" s="1434"/>
      <c r="RWM38" s="1434"/>
      <c r="RWN38" s="1434"/>
      <c r="RWO38" s="1434"/>
      <c r="RWP38" s="1434"/>
      <c r="RWQ38" s="1434"/>
      <c r="RWR38" s="1434"/>
      <c r="RWS38" s="1434"/>
      <c r="RWT38" s="1434"/>
      <c r="RWU38" s="1434"/>
      <c r="RWV38" s="1434"/>
      <c r="RWW38" s="1434"/>
      <c r="RWX38" s="1434"/>
      <c r="RWY38" s="1434"/>
      <c r="RWZ38" s="1434"/>
      <c r="RXA38" s="1434"/>
      <c r="RXB38" s="1434"/>
      <c r="RXC38" s="1434"/>
      <c r="RXD38" s="1434"/>
      <c r="RXE38" s="1434"/>
      <c r="RXF38" s="1434"/>
      <c r="RXG38" s="1434"/>
      <c r="RXH38" s="1434"/>
      <c r="RXI38" s="1434"/>
      <c r="RXJ38" s="1434"/>
      <c r="RXK38" s="1434"/>
      <c r="RXL38" s="1434"/>
      <c r="RXM38" s="1434"/>
      <c r="RXN38" s="1434"/>
      <c r="RXO38" s="1434"/>
      <c r="RXP38" s="1434"/>
      <c r="RXQ38" s="1434"/>
      <c r="RXR38" s="1434"/>
      <c r="RXS38" s="1434"/>
      <c r="RXT38" s="1434"/>
      <c r="RXU38" s="1434"/>
      <c r="RXV38" s="1434"/>
      <c r="RXW38" s="1434"/>
      <c r="RXX38" s="1434"/>
      <c r="RXY38" s="1434"/>
      <c r="RXZ38" s="1434"/>
      <c r="RYA38" s="1434"/>
      <c r="RYB38" s="1434"/>
      <c r="RYC38" s="1434"/>
      <c r="RYD38" s="1434"/>
      <c r="RYE38" s="1434"/>
      <c r="RYF38" s="1434"/>
      <c r="RYG38" s="1434"/>
      <c r="RYH38" s="1434"/>
      <c r="RYI38" s="1434"/>
      <c r="RYJ38" s="1434"/>
      <c r="RYK38" s="1434"/>
      <c r="RYL38" s="1434"/>
      <c r="RYM38" s="1434"/>
      <c r="RYN38" s="1434"/>
      <c r="RYO38" s="1434"/>
      <c r="RYP38" s="1434"/>
      <c r="RYQ38" s="1434"/>
      <c r="RYR38" s="1434"/>
      <c r="RYS38" s="1434"/>
      <c r="RYT38" s="1434"/>
      <c r="RYU38" s="1434"/>
      <c r="RYV38" s="1434"/>
      <c r="RYW38" s="1434"/>
      <c r="RYX38" s="1434"/>
      <c r="RYY38" s="1434"/>
      <c r="RYZ38" s="1434"/>
      <c r="RZA38" s="1434"/>
      <c r="RZB38" s="1434"/>
      <c r="RZC38" s="1434"/>
      <c r="RZD38" s="1434"/>
      <c r="RZE38" s="1434"/>
      <c r="RZF38" s="1434"/>
      <c r="RZG38" s="1434"/>
      <c r="RZH38" s="1434"/>
      <c r="RZI38" s="1434"/>
      <c r="RZJ38" s="1434"/>
      <c r="RZK38" s="1434"/>
      <c r="RZL38" s="1434"/>
      <c r="RZM38" s="1434"/>
      <c r="RZN38" s="1434"/>
      <c r="RZO38" s="1434"/>
      <c r="RZP38" s="1434"/>
      <c r="RZQ38" s="1434"/>
      <c r="RZR38" s="1434"/>
      <c r="RZS38" s="1434"/>
      <c r="RZT38" s="1434"/>
      <c r="RZU38" s="1434"/>
      <c r="RZV38" s="1434"/>
      <c r="RZW38" s="1434"/>
      <c r="RZX38" s="1434"/>
      <c r="RZY38" s="1434"/>
      <c r="RZZ38" s="1434"/>
      <c r="SAA38" s="1434"/>
      <c r="SAB38" s="1434"/>
      <c r="SAC38" s="1434"/>
      <c r="SAD38" s="1434"/>
      <c r="SAE38" s="1434"/>
      <c r="SAF38" s="1434"/>
      <c r="SAG38" s="1434"/>
      <c r="SAH38" s="1434"/>
      <c r="SAI38" s="1434"/>
      <c r="SAJ38" s="1434"/>
      <c r="SAK38" s="1434"/>
      <c r="SAL38" s="1434"/>
      <c r="SAM38" s="1434"/>
      <c r="SAN38" s="1434"/>
      <c r="SAO38" s="1434"/>
      <c r="SAP38" s="1434"/>
      <c r="SAQ38" s="1434"/>
      <c r="SAR38" s="1434"/>
      <c r="SAS38" s="1434"/>
      <c r="SAT38" s="1434"/>
      <c r="SAU38" s="1434"/>
      <c r="SAV38" s="1434"/>
      <c r="SAW38" s="1434"/>
      <c r="SAX38" s="1434"/>
      <c r="SAY38" s="1434"/>
      <c r="SAZ38" s="1434"/>
      <c r="SBA38" s="1434"/>
      <c r="SBB38" s="1434"/>
      <c r="SBC38" s="1434"/>
      <c r="SBD38" s="1434"/>
      <c r="SBE38" s="1434"/>
      <c r="SBF38" s="1434"/>
      <c r="SBG38" s="1434"/>
      <c r="SBH38" s="1434"/>
      <c r="SBI38" s="1434"/>
      <c r="SBJ38" s="1434"/>
      <c r="SBK38" s="1434"/>
      <c r="SBL38" s="1434"/>
      <c r="SBM38" s="1434"/>
      <c r="SBN38" s="1434"/>
      <c r="SBO38" s="1434"/>
      <c r="SBP38" s="1434"/>
      <c r="SBQ38" s="1434"/>
      <c r="SBR38" s="1434"/>
      <c r="SBS38" s="1434"/>
      <c r="SBT38" s="1434"/>
      <c r="SBU38" s="1434"/>
      <c r="SBV38" s="1434"/>
      <c r="SBW38" s="1434"/>
      <c r="SBX38" s="1434"/>
      <c r="SBY38" s="1434"/>
      <c r="SBZ38" s="1434"/>
      <c r="SCA38" s="1434"/>
      <c r="SCB38" s="1434"/>
      <c r="SCC38" s="1434"/>
      <c r="SCD38" s="1434"/>
      <c r="SCE38" s="1434"/>
      <c r="SCF38" s="1434"/>
      <c r="SCG38" s="1434"/>
      <c r="SCH38" s="1434"/>
      <c r="SCI38" s="1434"/>
      <c r="SCJ38" s="1434"/>
      <c r="SCK38" s="1434"/>
      <c r="SCL38" s="1434"/>
      <c r="SCM38" s="1434"/>
      <c r="SCN38" s="1434"/>
      <c r="SCO38" s="1434"/>
      <c r="SCP38" s="1434"/>
      <c r="SCQ38" s="1434"/>
      <c r="SCR38" s="1434"/>
      <c r="SCS38" s="1434"/>
      <c r="SCT38" s="1434"/>
      <c r="SCU38" s="1434"/>
      <c r="SCV38" s="1434"/>
      <c r="SCW38" s="1434"/>
      <c r="SCX38" s="1434"/>
      <c r="SCY38" s="1434"/>
      <c r="SCZ38" s="1434"/>
      <c r="SDA38" s="1434"/>
      <c r="SDB38" s="1434"/>
      <c r="SDC38" s="1434"/>
      <c r="SDD38" s="1434"/>
      <c r="SDE38" s="1434"/>
      <c r="SDF38" s="1434"/>
      <c r="SDG38" s="1434"/>
      <c r="SDH38" s="1434"/>
      <c r="SDI38" s="1434"/>
      <c r="SDJ38" s="1434"/>
      <c r="SDK38" s="1434"/>
      <c r="SDL38" s="1434"/>
      <c r="SDM38" s="1434"/>
      <c r="SDN38" s="1434"/>
      <c r="SDO38" s="1434"/>
      <c r="SDP38" s="1434"/>
      <c r="SDQ38" s="1434"/>
      <c r="SDR38" s="1434"/>
      <c r="SDS38" s="1434"/>
      <c r="SDT38" s="1434"/>
      <c r="SDU38" s="1434"/>
      <c r="SDV38" s="1434"/>
      <c r="SDW38" s="1434"/>
      <c r="SDX38" s="1434"/>
      <c r="SDY38" s="1434"/>
      <c r="SDZ38" s="1434"/>
      <c r="SEA38" s="1434"/>
      <c r="SEB38" s="1434"/>
      <c r="SEC38" s="1434"/>
      <c r="SED38" s="1434"/>
      <c r="SEE38" s="1434"/>
      <c r="SEF38" s="1434"/>
      <c r="SEG38" s="1434"/>
      <c r="SEH38" s="1434"/>
      <c r="SEI38" s="1434"/>
      <c r="SEJ38" s="1434"/>
      <c r="SEK38" s="1434"/>
      <c r="SEL38" s="1434"/>
      <c r="SEM38" s="1434"/>
      <c r="SEN38" s="1434"/>
      <c r="SEO38" s="1434"/>
      <c r="SEP38" s="1434"/>
      <c r="SEQ38" s="1434"/>
      <c r="SER38" s="1434"/>
      <c r="SES38" s="1434"/>
      <c r="SET38" s="1434"/>
      <c r="SEU38" s="1434"/>
      <c r="SEV38" s="1434"/>
      <c r="SEW38" s="1434"/>
      <c r="SEX38" s="1434"/>
      <c r="SEY38" s="1434"/>
      <c r="SEZ38" s="1434"/>
      <c r="SFA38" s="1434"/>
      <c r="SFB38" s="1434"/>
      <c r="SFC38" s="1434"/>
      <c r="SFD38" s="1434"/>
      <c r="SFE38" s="1434"/>
      <c r="SFF38" s="1434"/>
      <c r="SFG38" s="1434"/>
      <c r="SFH38" s="1434"/>
      <c r="SFI38" s="1434"/>
      <c r="SFJ38" s="1434"/>
      <c r="SFK38" s="1434"/>
      <c r="SFL38" s="1434"/>
      <c r="SFM38" s="1434"/>
      <c r="SFN38" s="1434"/>
      <c r="SFO38" s="1434"/>
      <c r="SFP38" s="1434"/>
      <c r="SFQ38" s="1434"/>
      <c r="SFR38" s="1434"/>
      <c r="SFS38" s="1434"/>
      <c r="SFT38" s="1434"/>
      <c r="SFU38" s="1434"/>
      <c r="SFV38" s="1434"/>
      <c r="SFW38" s="1434"/>
      <c r="SFX38" s="1434"/>
      <c r="SFY38" s="1434"/>
      <c r="SFZ38" s="1434"/>
      <c r="SGA38" s="1434"/>
      <c r="SGB38" s="1434"/>
      <c r="SGC38" s="1434"/>
      <c r="SGD38" s="1434"/>
      <c r="SGE38" s="1434"/>
      <c r="SGF38" s="1434"/>
      <c r="SGG38" s="1434"/>
      <c r="SGH38" s="1434"/>
      <c r="SGI38" s="1434"/>
      <c r="SGJ38" s="1434"/>
      <c r="SGK38" s="1434"/>
      <c r="SGL38" s="1434"/>
      <c r="SGM38" s="1434"/>
      <c r="SGN38" s="1434"/>
      <c r="SGO38" s="1434"/>
      <c r="SGP38" s="1434"/>
      <c r="SGQ38" s="1434"/>
      <c r="SGR38" s="1434"/>
      <c r="SGS38" s="1434"/>
      <c r="SGT38" s="1434"/>
      <c r="SGU38" s="1434"/>
      <c r="SGV38" s="1434"/>
      <c r="SGW38" s="1434"/>
      <c r="SGX38" s="1434"/>
      <c r="SGY38" s="1434"/>
      <c r="SGZ38" s="1434"/>
      <c r="SHA38" s="1434"/>
      <c r="SHB38" s="1434"/>
      <c r="SHC38" s="1434"/>
      <c r="SHD38" s="1434"/>
      <c r="SHE38" s="1434"/>
      <c r="SHF38" s="1434"/>
      <c r="SHG38" s="1434"/>
      <c r="SHH38" s="1434"/>
      <c r="SHI38" s="1434"/>
      <c r="SHJ38" s="1434"/>
      <c r="SHK38" s="1434"/>
      <c r="SHL38" s="1434"/>
      <c r="SHM38" s="1434"/>
      <c r="SHN38" s="1434"/>
      <c r="SHO38" s="1434"/>
      <c r="SHP38" s="1434"/>
      <c r="SHQ38" s="1434"/>
      <c r="SHR38" s="1434"/>
      <c r="SHS38" s="1434"/>
      <c r="SHT38" s="1434"/>
      <c r="SHU38" s="1434"/>
      <c r="SHV38" s="1434"/>
      <c r="SHW38" s="1434"/>
      <c r="SHX38" s="1434"/>
      <c r="SHY38" s="1434"/>
      <c r="SHZ38" s="1434"/>
      <c r="SIA38" s="1434"/>
      <c r="SIB38" s="1434"/>
      <c r="SIC38" s="1434"/>
      <c r="SID38" s="1434"/>
      <c r="SIE38" s="1434"/>
      <c r="SIF38" s="1434"/>
      <c r="SIG38" s="1434"/>
      <c r="SIH38" s="1434"/>
      <c r="SII38" s="1434"/>
      <c r="SIJ38" s="1434"/>
      <c r="SIK38" s="1434"/>
      <c r="SIL38" s="1434"/>
      <c r="SIM38" s="1434"/>
      <c r="SIN38" s="1434"/>
      <c r="SIO38" s="1434"/>
      <c r="SIP38" s="1434"/>
      <c r="SIQ38" s="1434"/>
      <c r="SIR38" s="1434"/>
      <c r="SIS38" s="1434"/>
      <c r="SIT38" s="1434"/>
      <c r="SIU38" s="1434"/>
      <c r="SIV38" s="1434"/>
      <c r="SIW38" s="1434"/>
      <c r="SIX38" s="1434"/>
      <c r="SIY38" s="1434"/>
      <c r="SIZ38" s="1434"/>
      <c r="SJA38" s="1434"/>
      <c r="SJB38" s="1434"/>
      <c r="SJC38" s="1434"/>
      <c r="SJD38" s="1434"/>
      <c r="SJE38" s="1434"/>
      <c r="SJF38" s="1434"/>
      <c r="SJG38" s="1434"/>
      <c r="SJH38" s="1434"/>
      <c r="SJI38" s="1434"/>
      <c r="SJJ38" s="1434"/>
      <c r="SJK38" s="1434"/>
      <c r="SJL38" s="1434"/>
      <c r="SJM38" s="1434"/>
      <c r="SJN38" s="1434"/>
      <c r="SJO38" s="1434"/>
      <c r="SJP38" s="1434"/>
      <c r="SJQ38" s="1434"/>
      <c r="SJR38" s="1434"/>
      <c r="SJS38" s="1434"/>
      <c r="SJT38" s="1434"/>
      <c r="SJU38" s="1434"/>
      <c r="SJV38" s="1434"/>
      <c r="SJW38" s="1434"/>
      <c r="SJX38" s="1434"/>
      <c r="SJY38" s="1434"/>
      <c r="SJZ38" s="1434"/>
      <c r="SKA38" s="1434"/>
      <c r="SKB38" s="1434"/>
      <c r="SKC38" s="1434"/>
      <c r="SKD38" s="1434"/>
      <c r="SKE38" s="1434"/>
      <c r="SKF38" s="1434"/>
      <c r="SKG38" s="1434"/>
      <c r="SKH38" s="1434"/>
      <c r="SKI38" s="1434"/>
      <c r="SKJ38" s="1434"/>
      <c r="SKK38" s="1434"/>
      <c r="SKL38" s="1434"/>
      <c r="SKM38" s="1434"/>
      <c r="SKN38" s="1434"/>
      <c r="SKO38" s="1434"/>
      <c r="SKP38" s="1434"/>
      <c r="SKQ38" s="1434"/>
      <c r="SKR38" s="1434"/>
      <c r="SKS38" s="1434"/>
      <c r="SKT38" s="1434"/>
      <c r="SKU38" s="1434"/>
      <c r="SKV38" s="1434"/>
      <c r="SKW38" s="1434"/>
      <c r="SKX38" s="1434"/>
      <c r="SKY38" s="1434"/>
      <c r="SKZ38" s="1434"/>
      <c r="SLA38" s="1434"/>
      <c r="SLB38" s="1434"/>
      <c r="SLC38" s="1434"/>
      <c r="SLD38" s="1434"/>
      <c r="SLE38" s="1434"/>
      <c r="SLF38" s="1434"/>
      <c r="SLG38" s="1434"/>
      <c r="SLH38" s="1434"/>
      <c r="SLI38" s="1434"/>
      <c r="SLJ38" s="1434"/>
      <c r="SLK38" s="1434"/>
      <c r="SLL38" s="1434"/>
      <c r="SLM38" s="1434"/>
      <c r="SLN38" s="1434"/>
      <c r="SLO38" s="1434"/>
      <c r="SLP38" s="1434"/>
      <c r="SLQ38" s="1434"/>
      <c r="SLR38" s="1434"/>
      <c r="SLS38" s="1434"/>
      <c r="SLT38" s="1434"/>
      <c r="SLU38" s="1434"/>
      <c r="SLV38" s="1434"/>
      <c r="SLW38" s="1434"/>
      <c r="SLX38" s="1434"/>
      <c r="SLY38" s="1434"/>
      <c r="SLZ38" s="1434"/>
      <c r="SMA38" s="1434"/>
      <c r="SMB38" s="1434"/>
      <c r="SMC38" s="1434"/>
      <c r="SMD38" s="1434"/>
      <c r="SME38" s="1434"/>
      <c r="SMF38" s="1434"/>
      <c r="SMG38" s="1434"/>
      <c r="SMH38" s="1434"/>
      <c r="SMI38" s="1434"/>
      <c r="SMJ38" s="1434"/>
      <c r="SMK38" s="1434"/>
      <c r="SML38" s="1434"/>
      <c r="SMM38" s="1434"/>
      <c r="SMN38" s="1434"/>
      <c r="SMO38" s="1434"/>
      <c r="SMP38" s="1434"/>
      <c r="SMQ38" s="1434"/>
      <c r="SMR38" s="1434"/>
      <c r="SMS38" s="1434"/>
      <c r="SMT38" s="1434"/>
      <c r="SMU38" s="1434"/>
      <c r="SMV38" s="1434"/>
      <c r="SMW38" s="1434"/>
      <c r="SMX38" s="1434"/>
      <c r="SMY38" s="1434"/>
      <c r="SMZ38" s="1434"/>
      <c r="SNA38" s="1434"/>
      <c r="SNB38" s="1434"/>
      <c r="SNC38" s="1434"/>
      <c r="SND38" s="1434"/>
      <c r="SNE38" s="1434"/>
      <c r="SNF38" s="1434"/>
      <c r="SNG38" s="1434"/>
      <c r="SNH38" s="1434"/>
      <c r="SNI38" s="1434"/>
      <c r="SNJ38" s="1434"/>
      <c r="SNK38" s="1434"/>
      <c r="SNL38" s="1434"/>
      <c r="SNM38" s="1434"/>
      <c r="SNN38" s="1434"/>
      <c r="SNO38" s="1434"/>
      <c r="SNP38" s="1434"/>
      <c r="SNQ38" s="1434"/>
      <c r="SNR38" s="1434"/>
      <c r="SNS38" s="1434"/>
      <c r="SNT38" s="1434"/>
      <c r="SNU38" s="1434"/>
      <c r="SNV38" s="1434"/>
      <c r="SNW38" s="1434"/>
      <c r="SNX38" s="1434"/>
      <c r="SNY38" s="1434"/>
      <c r="SNZ38" s="1434"/>
      <c r="SOA38" s="1434"/>
      <c r="SOB38" s="1434"/>
      <c r="SOC38" s="1434"/>
      <c r="SOD38" s="1434"/>
      <c r="SOE38" s="1434"/>
      <c r="SOF38" s="1434"/>
      <c r="SOG38" s="1434"/>
      <c r="SOH38" s="1434"/>
      <c r="SOI38" s="1434"/>
      <c r="SOJ38" s="1434"/>
      <c r="SOK38" s="1434"/>
      <c r="SOL38" s="1434"/>
      <c r="SOM38" s="1434"/>
      <c r="SON38" s="1434"/>
      <c r="SOO38" s="1434"/>
      <c r="SOP38" s="1434"/>
      <c r="SOQ38" s="1434"/>
      <c r="SOR38" s="1434"/>
      <c r="SOS38" s="1434"/>
      <c r="SOT38" s="1434"/>
      <c r="SOU38" s="1434"/>
      <c r="SOV38" s="1434"/>
      <c r="SOW38" s="1434"/>
      <c r="SOX38" s="1434"/>
      <c r="SOY38" s="1434"/>
      <c r="SOZ38" s="1434"/>
      <c r="SPA38" s="1434"/>
      <c r="SPB38" s="1434"/>
      <c r="SPC38" s="1434"/>
      <c r="SPD38" s="1434"/>
      <c r="SPE38" s="1434"/>
      <c r="SPF38" s="1434"/>
      <c r="SPG38" s="1434"/>
      <c r="SPH38" s="1434"/>
      <c r="SPI38" s="1434"/>
      <c r="SPJ38" s="1434"/>
      <c r="SPK38" s="1434"/>
      <c r="SPL38" s="1434"/>
      <c r="SPM38" s="1434"/>
      <c r="SPN38" s="1434"/>
      <c r="SPO38" s="1434"/>
      <c r="SPP38" s="1434"/>
      <c r="SPQ38" s="1434"/>
      <c r="SPR38" s="1434"/>
      <c r="SPS38" s="1434"/>
      <c r="SPT38" s="1434"/>
      <c r="SPU38" s="1434"/>
      <c r="SPV38" s="1434"/>
      <c r="SPW38" s="1434"/>
      <c r="SPX38" s="1434"/>
      <c r="SPY38" s="1434"/>
      <c r="SPZ38" s="1434"/>
      <c r="SQA38" s="1434"/>
      <c r="SQB38" s="1434"/>
      <c r="SQC38" s="1434"/>
      <c r="SQD38" s="1434"/>
      <c r="SQE38" s="1434"/>
      <c r="SQF38" s="1434"/>
      <c r="SQG38" s="1434"/>
      <c r="SQH38" s="1434"/>
      <c r="SQI38" s="1434"/>
      <c r="SQJ38" s="1434"/>
      <c r="SQK38" s="1434"/>
      <c r="SQL38" s="1434"/>
      <c r="SQM38" s="1434"/>
      <c r="SQN38" s="1434"/>
      <c r="SQO38" s="1434"/>
      <c r="SQP38" s="1434"/>
      <c r="SQQ38" s="1434"/>
      <c r="SQR38" s="1434"/>
      <c r="SQS38" s="1434"/>
      <c r="SQT38" s="1434"/>
      <c r="SQU38" s="1434"/>
      <c r="SQV38" s="1434"/>
      <c r="SQW38" s="1434"/>
      <c r="SQX38" s="1434"/>
      <c r="SQY38" s="1434"/>
      <c r="SQZ38" s="1434"/>
      <c r="SRA38" s="1434"/>
      <c r="SRB38" s="1434"/>
      <c r="SRC38" s="1434"/>
      <c r="SRD38" s="1434"/>
      <c r="SRE38" s="1434"/>
      <c r="SRF38" s="1434"/>
      <c r="SRG38" s="1434"/>
      <c r="SRH38" s="1434"/>
      <c r="SRI38" s="1434"/>
      <c r="SRJ38" s="1434"/>
      <c r="SRK38" s="1434"/>
      <c r="SRL38" s="1434"/>
      <c r="SRM38" s="1434"/>
      <c r="SRN38" s="1434"/>
      <c r="SRO38" s="1434"/>
      <c r="SRP38" s="1434"/>
      <c r="SRQ38" s="1434"/>
      <c r="SRR38" s="1434"/>
      <c r="SRS38" s="1434"/>
      <c r="SRT38" s="1434"/>
      <c r="SRU38" s="1434"/>
      <c r="SRV38" s="1434"/>
      <c r="SRW38" s="1434"/>
      <c r="SRX38" s="1434"/>
      <c r="SRY38" s="1434"/>
      <c r="SRZ38" s="1434"/>
      <c r="SSA38" s="1434"/>
      <c r="SSB38" s="1434"/>
      <c r="SSC38" s="1434"/>
      <c r="SSD38" s="1434"/>
      <c r="SSE38" s="1434"/>
      <c r="SSF38" s="1434"/>
      <c r="SSG38" s="1434"/>
      <c r="SSH38" s="1434"/>
      <c r="SSI38" s="1434"/>
      <c r="SSJ38" s="1434"/>
      <c r="SSK38" s="1434"/>
      <c r="SSL38" s="1434"/>
      <c r="SSM38" s="1434"/>
      <c r="SSN38" s="1434"/>
      <c r="SSO38" s="1434"/>
      <c r="SSP38" s="1434"/>
      <c r="SSQ38" s="1434"/>
      <c r="SSR38" s="1434"/>
      <c r="SSS38" s="1434"/>
      <c r="SST38" s="1434"/>
      <c r="SSU38" s="1434"/>
      <c r="SSV38" s="1434"/>
      <c r="SSW38" s="1434"/>
      <c r="SSX38" s="1434"/>
      <c r="SSY38" s="1434"/>
      <c r="SSZ38" s="1434"/>
      <c r="STA38" s="1434"/>
      <c r="STB38" s="1434"/>
      <c r="STC38" s="1434"/>
      <c r="STD38" s="1434"/>
      <c r="STE38" s="1434"/>
      <c r="STF38" s="1434"/>
      <c r="STG38" s="1434"/>
      <c r="STH38" s="1434"/>
      <c r="STI38" s="1434"/>
      <c r="STJ38" s="1434"/>
      <c r="STK38" s="1434"/>
      <c r="STL38" s="1434"/>
      <c r="STM38" s="1434"/>
      <c r="STN38" s="1434"/>
      <c r="STO38" s="1434"/>
      <c r="STP38" s="1434"/>
      <c r="STQ38" s="1434"/>
      <c r="STR38" s="1434"/>
      <c r="STS38" s="1434"/>
      <c r="STT38" s="1434"/>
      <c r="STU38" s="1434"/>
      <c r="STV38" s="1434"/>
      <c r="STW38" s="1434"/>
      <c r="STX38" s="1434"/>
      <c r="STY38" s="1434"/>
      <c r="STZ38" s="1434"/>
      <c r="SUA38" s="1434"/>
      <c r="SUB38" s="1434"/>
      <c r="SUC38" s="1434"/>
      <c r="SUD38" s="1434"/>
      <c r="SUE38" s="1434"/>
      <c r="SUF38" s="1434"/>
      <c r="SUG38" s="1434"/>
      <c r="SUH38" s="1434"/>
      <c r="SUI38" s="1434"/>
      <c r="SUJ38" s="1434"/>
      <c r="SUK38" s="1434"/>
      <c r="SUL38" s="1434"/>
      <c r="SUM38" s="1434"/>
      <c r="SUN38" s="1434"/>
      <c r="SUO38" s="1434"/>
      <c r="SUP38" s="1434"/>
      <c r="SUQ38" s="1434"/>
      <c r="SUR38" s="1434"/>
      <c r="SUS38" s="1434"/>
      <c r="SUT38" s="1434"/>
      <c r="SUU38" s="1434"/>
      <c r="SUV38" s="1434"/>
      <c r="SUW38" s="1434"/>
      <c r="SUX38" s="1434"/>
      <c r="SUY38" s="1434"/>
      <c r="SUZ38" s="1434"/>
      <c r="SVA38" s="1434"/>
      <c r="SVB38" s="1434"/>
      <c r="SVC38" s="1434"/>
      <c r="SVD38" s="1434"/>
      <c r="SVE38" s="1434"/>
      <c r="SVF38" s="1434"/>
      <c r="SVG38" s="1434"/>
      <c r="SVH38" s="1434"/>
      <c r="SVI38" s="1434"/>
      <c r="SVJ38" s="1434"/>
      <c r="SVK38" s="1434"/>
      <c r="SVL38" s="1434"/>
      <c r="SVM38" s="1434"/>
      <c r="SVN38" s="1434"/>
      <c r="SVO38" s="1434"/>
      <c r="SVP38" s="1434"/>
      <c r="SVQ38" s="1434"/>
      <c r="SVR38" s="1434"/>
      <c r="SVS38" s="1434"/>
      <c r="SVT38" s="1434"/>
      <c r="SVU38" s="1434"/>
      <c r="SVV38" s="1434"/>
      <c r="SVW38" s="1434"/>
      <c r="SVX38" s="1434"/>
      <c r="SVY38" s="1434"/>
      <c r="SVZ38" s="1434"/>
      <c r="SWA38" s="1434"/>
      <c r="SWB38" s="1434"/>
      <c r="SWC38" s="1434"/>
      <c r="SWD38" s="1434"/>
      <c r="SWE38" s="1434"/>
      <c r="SWF38" s="1434"/>
      <c r="SWG38" s="1434"/>
      <c r="SWH38" s="1434"/>
      <c r="SWI38" s="1434"/>
      <c r="SWJ38" s="1434"/>
      <c r="SWK38" s="1434"/>
      <c r="SWL38" s="1434"/>
      <c r="SWM38" s="1434"/>
      <c r="SWN38" s="1434"/>
      <c r="SWO38" s="1434"/>
      <c r="SWP38" s="1434"/>
      <c r="SWQ38" s="1434"/>
      <c r="SWR38" s="1434"/>
      <c r="SWS38" s="1434"/>
      <c r="SWT38" s="1434"/>
      <c r="SWU38" s="1434"/>
      <c r="SWV38" s="1434"/>
      <c r="SWW38" s="1434"/>
      <c r="SWX38" s="1434"/>
      <c r="SWY38" s="1434"/>
      <c r="SWZ38" s="1434"/>
      <c r="SXA38" s="1434"/>
      <c r="SXB38" s="1434"/>
      <c r="SXC38" s="1434"/>
      <c r="SXD38" s="1434"/>
      <c r="SXE38" s="1434"/>
      <c r="SXF38" s="1434"/>
      <c r="SXG38" s="1434"/>
      <c r="SXH38" s="1434"/>
      <c r="SXI38" s="1434"/>
      <c r="SXJ38" s="1434"/>
      <c r="SXK38" s="1434"/>
      <c r="SXL38" s="1434"/>
      <c r="SXM38" s="1434"/>
      <c r="SXN38" s="1434"/>
      <c r="SXO38" s="1434"/>
      <c r="SXP38" s="1434"/>
      <c r="SXQ38" s="1434"/>
      <c r="SXR38" s="1434"/>
      <c r="SXS38" s="1434"/>
      <c r="SXT38" s="1434"/>
      <c r="SXU38" s="1434"/>
      <c r="SXV38" s="1434"/>
      <c r="SXW38" s="1434"/>
      <c r="SXX38" s="1434"/>
      <c r="SXY38" s="1434"/>
      <c r="SXZ38" s="1434"/>
      <c r="SYA38" s="1434"/>
      <c r="SYB38" s="1434"/>
      <c r="SYC38" s="1434"/>
      <c r="SYD38" s="1434"/>
      <c r="SYE38" s="1434"/>
      <c r="SYF38" s="1434"/>
      <c r="SYG38" s="1434"/>
      <c r="SYH38" s="1434"/>
      <c r="SYI38" s="1434"/>
      <c r="SYJ38" s="1434"/>
      <c r="SYK38" s="1434"/>
      <c r="SYL38" s="1434"/>
      <c r="SYM38" s="1434"/>
      <c r="SYN38" s="1434"/>
      <c r="SYO38" s="1434"/>
      <c r="SYP38" s="1434"/>
      <c r="SYQ38" s="1434"/>
      <c r="SYR38" s="1434"/>
      <c r="SYS38" s="1434"/>
      <c r="SYT38" s="1434"/>
      <c r="SYU38" s="1434"/>
      <c r="SYV38" s="1434"/>
      <c r="SYW38" s="1434"/>
      <c r="SYX38" s="1434"/>
      <c r="SYY38" s="1434"/>
      <c r="SYZ38" s="1434"/>
      <c r="SZA38" s="1434"/>
      <c r="SZB38" s="1434"/>
      <c r="SZC38" s="1434"/>
      <c r="SZD38" s="1434"/>
      <c r="SZE38" s="1434"/>
      <c r="SZF38" s="1434"/>
      <c r="SZG38" s="1434"/>
      <c r="SZH38" s="1434"/>
      <c r="SZI38" s="1434"/>
      <c r="SZJ38" s="1434"/>
      <c r="SZK38" s="1434"/>
      <c r="SZL38" s="1434"/>
      <c r="SZM38" s="1434"/>
      <c r="SZN38" s="1434"/>
      <c r="SZO38" s="1434"/>
      <c r="SZP38" s="1434"/>
      <c r="SZQ38" s="1434"/>
      <c r="SZR38" s="1434"/>
      <c r="SZS38" s="1434"/>
      <c r="SZT38" s="1434"/>
      <c r="SZU38" s="1434"/>
      <c r="SZV38" s="1434"/>
      <c r="SZW38" s="1434"/>
      <c r="SZX38" s="1434"/>
      <c r="SZY38" s="1434"/>
      <c r="SZZ38" s="1434"/>
      <c r="TAA38" s="1434"/>
      <c r="TAB38" s="1434"/>
      <c r="TAC38" s="1434"/>
      <c r="TAD38" s="1434"/>
      <c r="TAE38" s="1434"/>
      <c r="TAF38" s="1434"/>
      <c r="TAG38" s="1434"/>
      <c r="TAH38" s="1434"/>
      <c r="TAI38" s="1434"/>
      <c r="TAJ38" s="1434"/>
      <c r="TAK38" s="1434"/>
      <c r="TAL38" s="1434"/>
      <c r="TAM38" s="1434"/>
      <c r="TAN38" s="1434"/>
      <c r="TAO38" s="1434"/>
      <c r="TAP38" s="1434"/>
      <c r="TAQ38" s="1434"/>
      <c r="TAR38" s="1434"/>
      <c r="TAS38" s="1434"/>
      <c r="TAT38" s="1434"/>
      <c r="TAU38" s="1434"/>
      <c r="TAV38" s="1434"/>
      <c r="TAW38" s="1434"/>
      <c r="TAX38" s="1434"/>
      <c r="TAY38" s="1434"/>
      <c r="TAZ38" s="1434"/>
      <c r="TBA38" s="1434"/>
      <c r="TBB38" s="1434"/>
      <c r="TBC38" s="1434"/>
      <c r="TBD38" s="1434"/>
      <c r="TBE38" s="1434"/>
      <c r="TBF38" s="1434"/>
      <c r="TBG38" s="1434"/>
      <c r="TBH38" s="1434"/>
      <c r="TBI38" s="1434"/>
      <c r="TBJ38" s="1434"/>
      <c r="TBK38" s="1434"/>
      <c r="TBL38" s="1434"/>
      <c r="TBM38" s="1434"/>
      <c r="TBN38" s="1434"/>
      <c r="TBO38" s="1434"/>
      <c r="TBP38" s="1434"/>
      <c r="TBQ38" s="1434"/>
      <c r="TBR38" s="1434"/>
      <c r="TBS38" s="1434"/>
      <c r="TBT38" s="1434"/>
      <c r="TBU38" s="1434"/>
      <c r="TBV38" s="1434"/>
      <c r="TBW38" s="1434"/>
      <c r="TBX38" s="1434"/>
      <c r="TBY38" s="1434"/>
      <c r="TBZ38" s="1434"/>
      <c r="TCA38" s="1434"/>
      <c r="TCB38" s="1434"/>
      <c r="TCC38" s="1434"/>
      <c r="TCD38" s="1434"/>
      <c r="TCE38" s="1434"/>
      <c r="TCF38" s="1434"/>
      <c r="TCG38" s="1434"/>
      <c r="TCH38" s="1434"/>
      <c r="TCI38" s="1434"/>
      <c r="TCJ38" s="1434"/>
      <c r="TCK38" s="1434"/>
      <c r="TCL38" s="1434"/>
      <c r="TCM38" s="1434"/>
      <c r="TCN38" s="1434"/>
      <c r="TCO38" s="1434"/>
      <c r="TCP38" s="1434"/>
      <c r="TCQ38" s="1434"/>
      <c r="TCR38" s="1434"/>
      <c r="TCS38" s="1434"/>
      <c r="TCT38" s="1434"/>
      <c r="TCU38" s="1434"/>
      <c r="TCV38" s="1434"/>
      <c r="TCW38" s="1434"/>
      <c r="TCX38" s="1434"/>
      <c r="TCY38" s="1434"/>
      <c r="TCZ38" s="1434"/>
      <c r="TDA38" s="1434"/>
      <c r="TDB38" s="1434"/>
      <c r="TDC38" s="1434"/>
      <c r="TDD38" s="1434"/>
      <c r="TDE38" s="1434"/>
      <c r="TDF38" s="1434"/>
      <c r="TDG38" s="1434"/>
      <c r="TDH38" s="1434"/>
      <c r="TDI38" s="1434"/>
      <c r="TDJ38" s="1434"/>
      <c r="TDK38" s="1434"/>
      <c r="TDL38" s="1434"/>
      <c r="TDM38" s="1434"/>
      <c r="TDN38" s="1434"/>
      <c r="TDO38" s="1434"/>
      <c r="TDP38" s="1434"/>
      <c r="TDQ38" s="1434"/>
      <c r="TDR38" s="1434"/>
      <c r="TDS38" s="1434"/>
      <c r="TDT38" s="1434"/>
      <c r="TDU38" s="1434"/>
      <c r="TDV38" s="1434"/>
      <c r="TDW38" s="1434"/>
      <c r="TDX38" s="1434"/>
      <c r="TDY38" s="1434"/>
      <c r="TDZ38" s="1434"/>
      <c r="TEA38" s="1434"/>
      <c r="TEB38" s="1434"/>
      <c r="TEC38" s="1434"/>
      <c r="TED38" s="1434"/>
      <c r="TEE38" s="1434"/>
      <c r="TEF38" s="1434"/>
      <c r="TEG38" s="1434"/>
      <c r="TEH38" s="1434"/>
      <c r="TEI38" s="1434"/>
      <c r="TEJ38" s="1434"/>
      <c r="TEK38" s="1434"/>
      <c r="TEL38" s="1434"/>
      <c r="TEM38" s="1434"/>
      <c r="TEN38" s="1434"/>
      <c r="TEO38" s="1434"/>
      <c r="TEP38" s="1434"/>
      <c r="TEQ38" s="1434"/>
      <c r="TER38" s="1434"/>
      <c r="TES38" s="1434"/>
      <c r="TET38" s="1434"/>
      <c r="TEU38" s="1434"/>
      <c r="TEV38" s="1434"/>
      <c r="TEW38" s="1434"/>
      <c r="TEX38" s="1434"/>
      <c r="TEY38" s="1434"/>
      <c r="TEZ38" s="1434"/>
      <c r="TFA38" s="1434"/>
      <c r="TFB38" s="1434"/>
      <c r="TFC38" s="1434"/>
      <c r="TFD38" s="1434"/>
      <c r="TFE38" s="1434"/>
      <c r="TFF38" s="1434"/>
      <c r="TFG38" s="1434"/>
      <c r="TFH38" s="1434"/>
      <c r="TFI38" s="1434"/>
      <c r="TFJ38" s="1434"/>
      <c r="TFK38" s="1434"/>
      <c r="TFL38" s="1434"/>
      <c r="TFM38" s="1434"/>
      <c r="TFN38" s="1434"/>
      <c r="TFO38" s="1434"/>
      <c r="TFP38" s="1434"/>
      <c r="TFQ38" s="1434"/>
      <c r="TFR38" s="1434"/>
      <c r="TFS38" s="1434"/>
      <c r="TFT38" s="1434"/>
      <c r="TFU38" s="1434"/>
      <c r="TFV38" s="1434"/>
      <c r="TFW38" s="1434"/>
      <c r="TFX38" s="1434"/>
      <c r="TFY38" s="1434"/>
      <c r="TFZ38" s="1434"/>
      <c r="TGA38" s="1434"/>
      <c r="TGB38" s="1434"/>
      <c r="TGC38" s="1434"/>
      <c r="TGD38" s="1434"/>
      <c r="TGE38" s="1434"/>
      <c r="TGF38" s="1434"/>
      <c r="TGG38" s="1434"/>
      <c r="TGH38" s="1434"/>
      <c r="TGI38" s="1434"/>
      <c r="TGJ38" s="1434"/>
      <c r="TGK38" s="1434"/>
      <c r="TGL38" s="1434"/>
      <c r="TGM38" s="1434"/>
      <c r="TGN38" s="1434"/>
      <c r="TGO38" s="1434"/>
      <c r="TGP38" s="1434"/>
      <c r="TGQ38" s="1434"/>
      <c r="TGR38" s="1434"/>
      <c r="TGS38" s="1434"/>
      <c r="TGT38" s="1434"/>
      <c r="TGU38" s="1434"/>
      <c r="TGV38" s="1434"/>
      <c r="TGW38" s="1434"/>
      <c r="TGX38" s="1434"/>
      <c r="TGY38" s="1434"/>
      <c r="TGZ38" s="1434"/>
      <c r="THA38" s="1434"/>
      <c r="THB38" s="1434"/>
      <c r="THC38" s="1434"/>
      <c r="THD38" s="1434"/>
      <c r="THE38" s="1434"/>
      <c r="THF38" s="1434"/>
      <c r="THG38" s="1434"/>
      <c r="THH38" s="1434"/>
      <c r="THI38" s="1434"/>
      <c r="THJ38" s="1434"/>
      <c r="THK38" s="1434"/>
      <c r="THL38" s="1434"/>
      <c r="THM38" s="1434"/>
      <c r="THN38" s="1434"/>
      <c r="THO38" s="1434"/>
      <c r="THP38" s="1434"/>
      <c r="THQ38" s="1434"/>
      <c r="THR38" s="1434"/>
      <c r="THS38" s="1434"/>
      <c r="THT38" s="1434"/>
      <c r="THU38" s="1434"/>
      <c r="THV38" s="1434"/>
      <c r="THW38" s="1434"/>
      <c r="THX38" s="1434"/>
      <c r="THY38" s="1434"/>
      <c r="THZ38" s="1434"/>
      <c r="TIA38" s="1434"/>
      <c r="TIB38" s="1434"/>
      <c r="TIC38" s="1434"/>
      <c r="TID38" s="1434"/>
      <c r="TIE38" s="1434"/>
      <c r="TIF38" s="1434"/>
      <c r="TIG38" s="1434"/>
      <c r="TIH38" s="1434"/>
      <c r="TII38" s="1434"/>
      <c r="TIJ38" s="1434"/>
      <c r="TIK38" s="1434"/>
      <c r="TIL38" s="1434"/>
      <c r="TIM38" s="1434"/>
      <c r="TIN38" s="1434"/>
      <c r="TIO38" s="1434"/>
      <c r="TIP38" s="1434"/>
      <c r="TIQ38" s="1434"/>
      <c r="TIR38" s="1434"/>
      <c r="TIS38" s="1434"/>
      <c r="TIT38" s="1434"/>
      <c r="TIU38" s="1434"/>
      <c r="TIV38" s="1434"/>
      <c r="TIW38" s="1434"/>
      <c r="TIX38" s="1434"/>
      <c r="TIY38" s="1434"/>
      <c r="TIZ38" s="1434"/>
      <c r="TJA38" s="1434"/>
      <c r="TJB38" s="1434"/>
      <c r="TJC38" s="1434"/>
      <c r="TJD38" s="1434"/>
      <c r="TJE38" s="1434"/>
      <c r="TJF38" s="1434"/>
      <c r="TJG38" s="1434"/>
      <c r="TJH38" s="1434"/>
      <c r="TJI38" s="1434"/>
      <c r="TJJ38" s="1434"/>
      <c r="TJK38" s="1434"/>
      <c r="TJL38" s="1434"/>
      <c r="TJM38" s="1434"/>
      <c r="TJN38" s="1434"/>
      <c r="TJO38" s="1434"/>
      <c r="TJP38" s="1434"/>
      <c r="TJQ38" s="1434"/>
      <c r="TJR38" s="1434"/>
      <c r="TJS38" s="1434"/>
      <c r="TJT38" s="1434"/>
      <c r="TJU38" s="1434"/>
      <c r="TJV38" s="1434"/>
      <c r="TJW38" s="1434"/>
      <c r="TJX38" s="1434"/>
      <c r="TJY38" s="1434"/>
      <c r="TJZ38" s="1434"/>
      <c r="TKA38" s="1434"/>
      <c r="TKB38" s="1434"/>
      <c r="TKC38" s="1434"/>
      <c r="TKD38" s="1434"/>
      <c r="TKE38" s="1434"/>
      <c r="TKF38" s="1434"/>
      <c r="TKG38" s="1434"/>
      <c r="TKH38" s="1434"/>
      <c r="TKI38" s="1434"/>
      <c r="TKJ38" s="1434"/>
      <c r="TKK38" s="1434"/>
      <c r="TKL38" s="1434"/>
      <c r="TKM38" s="1434"/>
      <c r="TKN38" s="1434"/>
      <c r="TKO38" s="1434"/>
      <c r="TKP38" s="1434"/>
      <c r="TKQ38" s="1434"/>
      <c r="TKR38" s="1434"/>
      <c r="TKS38" s="1434"/>
      <c r="TKT38" s="1434"/>
      <c r="TKU38" s="1434"/>
      <c r="TKV38" s="1434"/>
      <c r="TKW38" s="1434"/>
      <c r="TKX38" s="1434"/>
      <c r="TKY38" s="1434"/>
      <c r="TKZ38" s="1434"/>
      <c r="TLA38" s="1434"/>
      <c r="TLB38" s="1434"/>
      <c r="TLC38" s="1434"/>
      <c r="TLD38" s="1434"/>
      <c r="TLE38" s="1434"/>
      <c r="TLF38" s="1434"/>
      <c r="TLG38" s="1434"/>
      <c r="TLH38" s="1434"/>
      <c r="TLI38" s="1434"/>
      <c r="TLJ38" s="1434"/>
      <c r="TLK38" s="1434"/>
      <c r="TLL38" s="1434"/>
      <c r="TLM38" s="1434"/>
      <c r="TLN38" s="1434"/>
      <c r="TLO38" s="1434"/>
      <c r="TLP38" s="1434"/>
      <c r="TLQ38" s="1434"/>
      <c r="TLR38" s="1434"/>
      <c r="TLS38" s="1434"/>
      <c r="TLT38" s="1434"/>
      <c r="TLU38" s="1434"/>
      <c r="TLV38" s="1434"/>
      <c r="TLW38" s="1434"/>
      <c r="TLX38" s="1434"/>
      <c r="TLY38" s="1434"/>
      <c r="TLZ38" s="1434"/>
      <c r="TMA38" s="1434"/>
      <c r="TMB38" s="1434"/>
      <c r="TMC38" s="1434"/>
      <c r="TMD38" s="1434"/>
      <c r="TME38" s="1434"/>
      <c r="TMF38" s="1434"/>
      <c r="TMG38" s="1434"/>
      <c r="TMH38" s="1434"/>
      <c r="TMI38" s="1434"/>
      <c r="TMJ38" s="1434"/>
      <c r="TMK38" s="1434"/>
      <c r="TML38" s="1434"/>
      <c r="TMM38" s="1434"/>
      <c r="TMN38" s="1434"/>
      <c r="TMO38" s="1434"/>
      <c r="TMP38" s="1434"/>
      <c r="TMQ38" s="1434"/>
      <c r="TMR38" s="1434"/>
      <c r="TMS38" s="1434"/>
      <c r="TMT38" s="1434"/>
      <c r="TMU38" s="1434"/>
      <c r="TMV38" s="1434"/>
      <c r="TMW38" s="1434"/>
      <c r="TMX38" s="1434"/>
      <c r="TMY38" s="1434"/>
      <c r="TMZ38" s="1434"/>
      <c r="TNA38" s="1434"/>
      <c r="TNB38" s="1434"/>
      <c r="TNC38" s="1434"/>
      <c r="TND38" s="1434"/>
      <c r="TNE38" s="1434"/>
      <c r="TNF38" s="1434"/>
      <c r="TNG38" s="1434"/>
      <c r="TNH38" s="1434"/>
      <c r="TNI38" s="1434"/>
      <c r="TNJ38" s="1434"/>
      <c r="TNK38" s="1434"/>
      <c r="TNL38" s="1434"/>
      <c r="TNM38" s="1434"/>
      <c r="TNN38" s="1434"/>
      <c r="TNO38" s="1434"/>
      <c r="TNP38" s="1434"/>
      <c r="TNQ38" s="1434"/>
      <c r="TNR38" s="1434"/>
      <c r="TNS38" s="1434"/>
      <c r="TNT38" s="1434"/>
      <c r="TNU38" s="1434"/>
      <c r="TNV38" s="1434"/>
      <c r="TNW38" s="1434"/>
      <c r="TNX38" s="1434"/>
      <c r="TNY38" s="1434"/>
      <c r="TNZ38" s="1434"/>
      <c r="TOA38" s="1434"/>
      <c r="TOB38" s="1434"/>
      <c r="TOC38" s="1434"/>
      <c r="TOD38" s="1434"/>
      <c r="TOE38" s="1434"/>
      <c r="TOF38" s="1434"/>
      <c r="TOG38" s="1434"/>
      <c r="TOH38" s="1434"/>
      <c r="TOI38" s="1434"/>
      <c r="TOJ38" s="1434"/>
      <c r="TOK38" s="1434"/>
      <c r="TOL38" s="1434"/>
      <c r="TOM38" s="1434"/>
      <c r="TON38" s="1434"/>
      <c r="TOO38" s="1434"/>
      <c r="TOP38" s="1434"/>
      <c r="TOQ38" s="1434"/>
      <c r="TOR38" s="1434"/>
      <c r="TOS38" s="1434"/>
      <c r="TOT38" s="1434"/>
      <c r="TOU38" s="1434"/>
      <c r="TOV38" s="1434"/>
      <c r="TOW38" s="1434"/>
      <c r="TOX38" s="1434"/>
      <c r="TOY38" s="1434"/>
      <c r="TOZ38" s="1434"/>
      <c r="TPA38" s="1434"/>
      <c r="TPB38" s="1434"/>
      <c r="TPC38" s="1434"/>
      <c r="TPD38" s="1434"/>
      <c r="TPE38" s="1434"/>
      <c r="TPF38" s="1434"/>
      <c r="TPG38" s="1434"/>
      <c r="TPH38" s="1434"/>
      <c r="TPI38" s="1434"/>
      <c r="TPJ38" s="1434"/>
      <c r="TPK38" s="1434"/>
      <c r="TPL38" s="1434"/>
      <c r="TPM38" s="1434"/>
      <c r="TPN38" s="1434"/>
      <c r="TPO38" s="1434"/>
      <c r="TPP38" s="1434"/>
      <c r="TPQ38" s="1434"/>
      <c r="TPR38" s="1434"/>
      <c r="TPS38" s="1434"/>
      <c r="TPT38" s="1434"/>
      <c r="TPU38" s="1434"/>
      <c r="TPV38" s="1434"/>
      <c r="TPW38" s="1434"/>
      <c r="TPX38" s="1434"/>
      <c r="TPY38" s="1434"/>
      <c r="TPZ38" s="1434"/>
      <c r="TQA38" s="1434"/>
      <c r="TQB38" s="1434"/>
      <c r="TQC38" s="1434"/>
      <c r="TQD38" s="1434"/>
      <c r="TQE38" s="1434"/>
      <c r="TQF38" s="1434"/>
      <c r="TQG38" s="1434"/>
      <c r="TQH38" s="1434"/>
      <c r="TQI38" s="1434"/>
      <c r="TQJ38" s="1434"/>
      <c r="TQK38" s="1434"/>
      <c r="TQL38" s="1434"/>
      <c r="TQM38" s="1434"/>
      <c r="TQN38" s="1434"/>
      <c r="TQO38" s="1434"/>
      <c r="TQP38" s="1434"/>
      <c r="TQQ38" s="1434"/>
      <c r="TQR38" s="1434"/>
      <c r="TQS38" s="1434"/>
      <c r="TQT38" s="1434"/>
      <c r="TQU38" s="1434"/>
      <c r="TQV38" s="1434"/>
      <c r="TQW38" s="1434"/>
      <c r="TQX38" s="1434"/>
      <c r="TQY38" s="1434"/>
      <c r="TQZ38" s="1434"/>
      <c r="TRA38" s="1434"/>
      <c r="TRB38" s="1434"/>
      <c r="TRC38" s="1434"/>
      <c r="TRD38" s="1434"/>
      <c r="TRE38" s="1434"/>
      <c r="TRF38" s="1434"/>
      <c r="TRG38" s="1434"/>
      <c r="TRH38" s="1434"/>
      <c r="TRI38" s="1434"/>
      <c r="TRJ38" s="1434"/>
      <c r="TRK38" s="1434"/>
      <c r="TRL38" s="1434"/>
      <c r="TRM38" s="1434"/>
      <c r="TRN38" s="1434"/>
      <c r="TRO38" s="1434"/>
      <c r="TRP38" s="1434"/>
      <c r="TRQ38" s="1434"/>
      <c r="TRR38" s="1434"/>
      <c r="TRS38" s="1434"/>
      <c r="TRT38" s="1434"/>
      <c r="TRU38" s="1434"/>
      <c r="TRV38" s="1434"/>
      <c r="TRW38" s="1434"/>
      <c r="TRX38" s="1434"/>
      <c r="TRY38" s="1434"/>
      <c r="TRZ38" s="1434"/>
      <c r="TSA38" s="1434"/>
      <c r="TSB38" s="1434"/>
      <c r="TSC38" s="1434"/>
      <c r="TSD38" s="1434"/>
      <c r="TSE38" s="1434"/>
      <c r="TSF38" s="1434"/>
      <c r="TSG38" s="1434"/>
      <c r="TSH38" s="1434"/>
      <c r="TSI38" s="1434"/>
      <c r="TSJ38" s="1434"/>
      <c r="TSK38" s="1434"/>
      <c r="TSL38" s="1434"/>
      <c r="TSM38" s="1434"/>
      <c r="TSN38" s="1434"/>
      <c r="TSO38" s="1434"/>
      <c r="TSP38" s="1434"/>
      <c r="TSQ38" s="1434"/>
      <c r="TSR38" s="1434"/>
      <c r="TSS38" s="1434"/>
      <c r="TST38" s="1434"/>
      <c r="TSU38" s="1434"/>
      <c r="TSV38" s="1434"/>
      <c r="TSW38" s="1434"/>
      <c r="TSX38" s="1434"/>
      <c r="TSY38" s="1434"/>
      <c r="TSZ38" s="1434"/>
      <c r="TTA38" s="1434"/>
      <c r="TTB38" s="1434"/>
      <c r="TTC38" s="1434"/>
      <c r="TTD38" s="1434"/>
      <c r="TTE38" s="1434"/>
      <c r="TTF38" s="1434"/>
      <c r="TTG38" s="1434"/>
      <c r="TTH38" s="1434"/>
      <c r="TTI38" s="1434"/>
      <c r="TTJ38" s="1434"/>
      <c r="TTK38" s="1434"/>
      <c r="TTL38" s="1434"/>
      <c r="TTM38" s="1434"/>
      <c r="TTN38" s="1434"/>
      <c r="TTO38" s="1434"/>
      <c r="TTP38" s="1434"/>
      <c r="TTQ38" s="1434"/>
      <c r="TTR38" s="1434"/>
      <c r="TTS38" s="1434"/>
      <c r="TTT38" s="1434"/>
      <c r="TTU38" s="1434"/>
      <c r="TTV38" s="1434"/>
      <c r="TTW38" s="1434"/>
      <c r="TTX38" s="1434"/>
      <c r="TTY38" s="1434"/>
      <c r="TTZ38" s="1434"/>
      <c r="TUA38" s="1434"/>
      <c r="TUB38" s="1434"/>
      <c r="TUC38" s="1434"/>
      <c r="TUD38" s="1434"/>
      <c r="TUE38" s="1434"/>
      <c r="TUF38" s="1434"/>
      <c r="TUG38" s="1434"/>
      <c r="TUH38" s="1434"/>
      <c r="TUI38" s="1434"/>
      <c r="TUJ38" s="1434"/>
      <c r="TUK38" s="1434"/>
      <c r="TUL38" s="1434"/>
      <c r="TUM38" s="1434"/>
      <c r="TUN38" s="1434"/>
      <c r="TUO38" s="1434"/>
      <c r="TUP38" s="1434"/>
      <c r="TUQ38" s="1434"/>
      <c r="TUR38" s="1434"/>
      <c r="TUS38" s="1434"/>
      <c r="TUT38" s="1434"/>
      <c r="TUU38" s="1434"/>
      <c r="TUV38" s="1434"/>
      <c r="TUW38" s="1434"/>
      <c r="TUX38" s="1434"/>
      <c r="TUY38" s="1434"/>
      <c r="TUZ38" s="1434"/>
      <c r="TVA38" s="1434"/>
      <c r="TVB38" s="1434"/>
      <c r="TVC38" s="1434"/>
      <c r="TVD38" s="1434"/>
      <c r="TVE38" s="1434"/>
      <c r="TVF38" s="1434"/>
      <c r="TVG38" s="1434"/>
      <c r="TVH38" s="1434"/>
      <c r="TVI38" s="1434"/>
      <c r="TVJ38" s="1434"/>
      <c r="TVK38" s="1434"/>
      <c r="TVL38" s="1434"/>
      <c r="TVM38" s="1434"/>
      <c r="TVN38" s="1434"/>
      <c r="TVO38" s="1434"/>
      <c r="TVP38" s="1434"/>
      <c r="TVQ38" s="1434"/>
      <c r="TVR38" s="1434"/>
      <c r="TVS38" s="1434"/>
      <c r="TVT38" s="1434"/>
      <c r="TVU38" s="1434"/>
      <c r="TVV38" s="1434"/>
      <c r="TVW38" s="1434"/>
      <c r="TVX38" s="1434"/>
      <c r="TVY38" s="1434"/>
      <c r="TVZ38" s="1434"/>
      <c r="TWA38" s="1434"/>
      <c r="TWB38" s="1434"/>
      <c r="TWC38" s="1434"/>
      <c r="TWD38" s="1434"/>
      <c r="TWE38" s="1434"/>
      <c r="TWF38" s="1434"/>
      <c r="TWG38" s="1434"/>
      <c r="TWH38" s="1434"/>
      <c r="TWI38" s="1434"/>
      <c r="TWJ38" s="1434"/>
      <c r="TWK38" s="1434"/>
      <c r="TWL38" s="1434"/>
      <c r="TWM38" s="1434"/>
      <c r="TWN38" s="1434"/>
      <c r="TWO38" s="1434"/>
      <c r="TWP38" s="1434"/>
      <c r="TWQ38" s="1434"/>
      <c r="TWR38" s="1434"/>
      <c r="TWS38" s="1434"/>
      <c r="TWT38" s="1434"/>
      <c r="TWU38" s="1434"/>
      <c r="TWV38" s="1434"/>
      <c r="TWW38" s="1434"/>
      <c r="TWX38" s="1434"/>
      <c r="TWY38" s="1434"/>
      <c r="TWZ38" s="1434"/>
      <c r="TXA38" s="1434"/>
      <c r="TXB38" s="1434"/>
      <c r="TXC38" s="1434"/>
      <c r="TXD38" s="1434"/>
      <c r="TXE38" s="1434"/>
      <c r="TXF38" s="1434"/>
      <c r="TXG38" s="1434"/>
      <c r="TXH38" s="1434"/>
      <c r="TXI38" s="1434"/>
      <c r="TXJ38" s="1434"/>
      <c r="TXK38" s="1434"/>
      <c r="TXL38" s="1434"/>
      <c r="TXM38" s="1434"/>
      <c r="TXN38" s="1434"/>
      <c r="TXO38" s="1434"/>
      <c r="TXP38" s="1434"/>
      <c r="TXQ38" s="1434"/>
      <c r="TXR38" s="1434"/>
      <c r="TXS38" s="1434"/>
      <c r="TXT38" s="1434"/>
      <c r="TXU38" s="1434"/>
      <c r="TXV38" s="1434"/>
      <c r="TXW38" s="1434"/>
      <c r="TXX38" s="1434"/>
      <c r="TXY38" s="1434"/>
      <c r="TXZ38" s="1434"/>
      <c r="TYA38" s="1434"/>
      <c r="TYB38" s="1434"/>
      <c r="TYC38" s="1434"/>
      <c r="TYD38" s="1434"/>
      <c r="TYE38" s="1434"/>
      <c r="TYF38" s="1434"/>
      <c r="TYG38" s="1434"/>
      <c r="TYH38" s="1434"/>
      <c r="TYI38" s="1434"/>
      <c r="TYJ38" s="1434"/>
      <c r="TYK38" s="1434"/>
      <c r="TYL38" s="1434"/>
      <c r="TYM38" s="1434"/>
      <c r="TYN38" s="1434"/>
      <c r="TYO38" s="1434"/>
      <c r="TYP38" s="1434"/>
      <c r="TYQ38" s="1434"/>
      <c r="TYR38" s="1434"/>
      <c r="TYS38" s="1434"/>
      <c r="TYT38" s="1434"/>
      <c r="TYU38" s="1434"/>
      <c r="TYV38" s="1434"/>
      <c r="TYW38" s="1434"/>
      <c r="TYX38" s="1434"/>
      <c r="TYY38" s="1434"/>
      <c r="TYZ38" s="1434"/>
      <c r="TZA38" s="1434"/>
      <c r="TZB38" s="1434"/>
      <c r="TZC38" s="1434"/>
      <c r="TZD38" s="1434"/>
      <c r="TZE38" s="1434"/>
      <c r="TZF38" s="1434"/>
      <c r="TZG38" s="1434"/>
      <c r="TZH38" s="1434"/>
      <c r="TZI38" s="1434"/>
      <c r="TZJ38" s="1434"/>
      <c r="TZK38" s="1434"/>
      <c r="TZL38" s="1434"/>
      <c r="TZM38" s="1434"/>
      <c r="TZN38" s="1434"/>
      <c r="TZO38" s="1434"/>
      <c r="TZP38" s="1434"/>
      <c r="TZQ38" s="1434"/>
      <c r="TZR38" s="1434"/>
      <c r="TZS38" s="1434"/>
      <c r="TZT38" s="1434"/>
      <c r="TZU38" s="1434"/>
      <c r="TZV38" s="1434"/>
      <c r="TZW38" s="1434"/>
      <c r="TZX38" s="1434"/>
      <c r="TZY38" s="1434"/>
      <c r="TZZ38" s="1434"/>
      <c r="UAA38" s="1434"/>
      <c r="UAB38" s="1434"/>
      <c r="UAC38" s="1434"/>
      <c r="UAD38" s="1434"/>
      <c r="UAE38" s="1434"/>
      <c r="UAF38" s="1434"/>
      <c r="UAG38" s="1434"/>
      <c r="UAH38" s="1434"/>
      <c r="UAI38" s="1434"/>
      <c r="UAJ38" s="1434"/>
      <c r="UAK38" s="1434"/>
      <c r="UAL38" s="1434"/>
      <c r="UAM38" s="1434"/>
      <c r="UAN38" s="1434"/>
      <c r="UAO38" s="1434"/>
      <c r="UAP38" s="1434"/>
      <c r="UAQ38" s="1434"/>
      <c r="UAR38" s="1434"/>
      <c r="UAS38" s="1434"/>
      <c r="UAT38" s="1434"/>
      <c r="UAU38" s="1434"/>
      <c r="UAV38" s="1434"/>
      <c r="UAW38" s="1434"/>
      <c r="UAX38" s="1434"/>
      <c r="UAY38" s="1434"/>
      <c r="UAZ38" s="1434"/>
      <c r="UBA38" s="1434"/>
      <c r="UBB38" s="1434"/>
      <c r="UBC38" s="1434"/>
      <c r="UBD38" s="1434"/>
      <c r="UBE38" s="1434"/>
      <c r="UBF38" s="1434"/>
      <c r="UBG38" s="1434"/>
      <c r="UBH38" s="1434"/>
      <c r="UBI38" s="1434"/>
      <c r="UBJ38" s="1434"/>
      <c r="UBK38" s="1434"/>
      <c r="UBL38" s="1434"/>
      <c r="UBM38" s="1434"/>
      <c r="UBN38" s="1434"/>
      <c r="UBO38" s="1434"/>
      <c r="UBP38" s="1434"/>
      <c r="UBQ38" s="1434"/>
      <c r="UBR38" s="1434"/>
      <c r="UBS38" s="1434"/>
      <c r="UBT38" s="1434"/>
      <c r="UBU38" s="1434"/>
      <c r="UBV38" s="1434"/>
      <c r="UBW38" s="1434"/>
      <c r="UBX38" s="1434"/>
      <c r="UBY38" s="1434"/>
      <c r="UBZ38" s="1434"/>
      <c r="UCA38" s="1434"/>
      <c r="UCB38" s="1434"/>
      <c r="UCC38" s="1434"/>
      <c r="UCD38" s="1434"/>
      <c r="UCE38" s="1434"/>
      <c r="UCF38" s="1434"/>
      <c r="UCG38" s="1434"/>
      <c r="UCH38" s="1434"/>
      <c r="UCI38" s="1434"/>
      <c r="UCJ38" s="1434"/>
      <c r="UCK38" s="1434"/>
      <c r="UCL38" s="1434"/>
      <c r="UCM38" s="1434"/>
      <c r="UCN38" s="1434"/>
      <c r="UCO38" s="1434"/>
      <c r="UCP38" s="1434"/>
      <c r="UCQ38" s="1434"/>
      <c r="UCR38" s="1434"/>
      <c r="UCS38" s="1434"/>
      <c r="UCT38" s="1434"/>
      <c r="UCU38" s="1434"/>
      <c r="UCV38" s="1434"/>
      <c r="UCW38" s="1434"/>
      <c r="UCX38" s="1434"/>
      <c r="UCY38" s="1434"/>
      <c r="UCZ38" s="1434"/>
      <c r="UDA38" s="1434"/>
      <c r="UDB38" s="1434"/>
      <c r="UDC38" s="1434"/>
      <c r="UDD38" s="1434"/>
      <c r="UDE38" s="1434"/>
      <c r="UDF38" s="1434"/>
      <c r="UDG38" s="1434"/>
      <c r="UDH38" s="1434"/>
      <c r="UDI38" s="1434"/>
      <c r="UDJ38" s="1434"/>
      <c r="UDK38" s="1434"/>
      <c r="UDL38" s="1434"/>
      <c r="UDM38" s="1434"/>
      <c r="UDN38" s="1434"/>
      <c r="UDO38" s="1434"/>
      <c r="UDP38" s="1434"/>
      <c r="UDQ38" s="1434"/>
      <c r="UDR38" s="1434"/>
      <c r="UDS38" s="1434"/>
      <c r="UDT38" s="1434"/>
      <c r="UDU38" s="1434"/>
      <c r="UDV38" s="1434"/>
      <c r="UDW38" s="1434"/>
      <c r="UDX38" s="1434"/>
      <c r="UDY38" s="1434"/>
      <c r="UDZ38" s="1434"/>
      <c r="UEA38" s="1434"/>
      <c r="UEB38" s="1434"/>
      <c r="UEC38" s="1434"/>
      <c r="UED38" s="1434"/>
      <c r="UEE38" s="1434"/>
      <c r="UEF38" s="1434"/>
      <c r="UEG38" s="1434"/>
      <c r="UEH38" s="1434"/>
      <c r="UEI38" s="1434"/>
      <c r="UEJ38" s="1434"/>
      <c r="UEK38" s="1434"/>
      <c r="UEL38" s="1434"/>
      <c r="UEM38" s="1434"/>
      <c r="UEN38" s="1434"/>
      <c r="UEO38" s="1434"/>
      <c r="UEP38" s="1434"/>
      <c r="UEQ38" s="1434"/>
      <c r="UER38" s="1434"/>
      <c r="UES38" s="1434"/>
      <c r="UET38" s="1434"/>
      <c r="UEU38" s="1434"/>
      <c r="UEV38" s="1434"/>
      <c r="UEW38" s="1434"/>
      <c r="UEX38" s="1434"/>
      <c r="UEY38" s="1434"/>
      <c r="UEZ38" s="1434"/>
      <c r="UFA38" s="1434"/>
      <c r="UFB38" s="1434"/>
      <c r="UFC38" s="1434"/>
      <c r="UFD38" s="1434"/>
      <c r="UFE38" s="1434"/>
      <c r="UFF38" s="1434"/>
      <c r="UFG38" s="1434"/>
      <c r="UFH38" s="1434"/>
      <c r="UFI38" s="1434"/>
      <c r="UFJ38" s="1434"/>
      <c r="UFK38" s="1434"/>
      <c r="UFL38" s="1434"/>
      <c r="UFM38" s="1434"/>
      <c r="UFN38" s="1434"/>
      <c r="UFO38" s="1434"/>
      <c r="UFP38" s="1434"/>
      <c r="UFQ38" s="1434"/>
      <c r="UFR38" s="1434"/>
      <c r="UFS38" s="1434"/>
      <c r="UFT38" s="1434"/>
      <c r="UFU38" s="1434"/>
      <c r="UFV38" s="1434"/>
      <c r="UFW38" s="1434"/>
      <c r="UFX38" s="1434"/>
      <c r="UFY38" s="1434"/>
      <c r="UFZ38" s="1434"/>
      <c r="UGA38" s="1434"/>
      <c r="UGB38" s="1434"/>
      <c r="UGC38" s="1434"/>
      <c r="UGD38" s="1434"/>
      <c r="UGE38" s="1434"/>
      <c r="UGF38" s="1434"/>
      <c r="UGG38" s="1434"/>
      <c r="UGH38" s="1434"/>
      <c r="UGI38" s="1434"/>
      <c r="UGJ38" s="1434"/>
      <c r="UGK38" s="1434"/>
      <c r="UGL38" s="1434"/>
      <c r="UGM38" s="1434"/>
      <c r="UGN38" s="1434"/>
      <c r="UGO38" s="1434"/>
      <c r="UGP38" s="1434"/>
      <c r="UGQ38" s="1434"/>
      <c r="UGR38" s="1434"/>
      <c r="UGS38" s="1434"/>
      <c r="UGT38" s="1434"/>
      <c r="UGU38" s="1434"/>
      <c r="UGV38" s="1434"/>
      <c r="UGW38" s="1434"/>
      <c r="UGX38" s="1434"/>
      <c r="UGY38" s="1434"/>
      <c r="UGZ38" s="1434"/>
      <c r="UHA38" s="1434"/>
      <c r="UHB38" s="1434"/>
      <c r="UHC38" s="1434"/>
      <c r="UHD38" s="1434"/>
      <c r="UHE38" s="1434"/>
      <c r="UHF38" s="1434"/>
      <c r="UHG38" s="1434"/>
      <c r="UHH38" s="1434"/>
      <c r="UHI38" s="1434"/>
      <c r="UHJ38" s="1434"/>
      <c r="UHK38" s="1434"/>
      <c r="UHL38" s="1434"/>
      <c r="UHM38" s="1434"/>
      <c r="UHN38" s="1434"/>
      <c r="UHO38" s="1434"/>
      <c r="UHP38" s="1434"/>
      <c r="UHQ38" s="1434"/>
      <c r="UHR38" s="1434"/>
      <c r="UHS38" s="1434"/>
      <c r="UHT38" s="1434"/>
      <c r="UHU38" s="1434"/>
      <c r="UHV38" s="1434"/>
      <c r="UHW38" s="1434"/>
      <c r="UHX38" s="1434"/>
      <c r="UHY38" s="1434"/>
      <c r="UHZ38" s="1434"/>
      <c r="UIA38" s="1434"/>
      <c r="UIB38" s="1434"/>
      <c r="UIC38" s="1434"/>
      <c r="UID38" s="1434"/>
      <c r="UIE38" s="1434"/>
      <c r="UIF38" s="1434"/>
      <c r="UIG38" s="1434"/>
      <c r="UIH38" s="1434"/>
      <c r="UII38" s="1434"/>
      <c r="UIJ38" s="1434"/>
      <c r="UIK38" s="1434"/>
      <c r="UIL38" s="1434"/>
      <c r="UIM38" s="1434"/>
      <c r="UIN38" s="1434"/>
      <c r="UIO38" s="1434"/>
      <c r="UIP38" s="1434"/>
      <c r="UIQ38" s="1434"/>
      <c r="UIR38" s="1434"/>
      <c r="UIS38" s="1434"/>
      <c r="UIT38" s="1434"/>
      <c r="UIU38" s="1434"/>
      <c r="UIV38" s="1434"/>
      <c r="UIW38" s="1434"/>
      <c r="UIX38" s="1434"/>
      <c r="UIY38" s="1434"/>
      <c r="UIZ38" s="1434"/>
      <c r="UJA38" s="1434"/>
      <c r="UJB38" s="1434"/>
      <c r="UJC38" s="1434"/>
      <c r="UJD38" s="1434"/>
      <c r="UJE38" s="1434"/>
      <c r="UJF38" s="1434"/>
      <c r="UJG38" s="1434"/>
      <c r="UJH38" s="1434"/>
      <c r="UJI38" s="1434"/>
      <c r="UJJ38" s="1434"/>
      <c r="UJK38" s="1434"/>
      <c r="UJL38" s="1434"/>
      <c r="UJM38" s="1434"/>
      <c r="UJN38" s="1434"/>
      <c r="UJO38" s="1434"/>
      <c r="UJP38" s="1434"/>
      <c r="UJQ38" s="1434"/>
      <c r="UJR38" s="1434"/>
      <c r="UJS38" s="1434"/>
      <c r="UJT38" s="1434"/>
      <c r="UJU38" s="1434"/>
      <c r="UJV38" s="1434"/>
      <c r="UJW38" s="1434"/>
      <c r="UJX38" s="1434"/>
      <c r="UJY38" s="1434"/>
      <c r="UJZ38" s="1434"/>
      <c r="UKA38" s="1434"/>
      <c r="UKB38" s="1434"/>
      <c r="UKC38" s="1434"/>
      <c r="UKD38" s="1434"/>
      <c r="UKE38" s="1434"/>
      <c r="UKF38" s="1434"/>
      <c r="UKG38" s="1434"/>
      <c r="UKH38" s="1434"/>
      <c r="UKI38" s="1434"/>
      <c r="UKJ38" s="1434"/>
      <c r="UKK38" s="1434"/>
      <c r="UKL38" s="1434"/>
      <c r="UKM38" s="1434"/>
      <c r="UKN38" s="1434"/>
      <c r="UKO38" s="1434"/>
      <c r="UKP38" s="1434"/>
      <c r="UKQ38" s="1434"/>
      <c r="UKR38" s="1434"/>
      <c r="UKS38" s="1434"/>
      <c r="UKT38" s="1434"/>
      <c r="UKU38" s="1434"/>
      <c r="UKV38" s="1434"/>
      <c r="UKW38" s="1434"/>
      <c r="UKX38" s="1434"/>
      <c r="UKY38" s="1434"/>
      <c r="UKZ38" s="1434"/>
      <c r="ULA38" s="1434"/>
      <c r="ULB38" s="1434"/>
      <c r="ULC38" s="1434"/>
      <c r="ULD38" s="1434"/>
      <c r="ULE38" s="1434"/>
      <c r="ULF38" s="1434"/>
      <c r="ULG38" s="1434"/>
      <c r="ULH38" s="1434"/>
      <c r="ULI38" s="1434"/>
      <c r="ULJ38" s="1434"/>
      <c r="ULK38" s="1434"/>
      <c r="ULL38" s="1434"/>
      <c r="ULM38" s="1434"/>
      <c r="ULN38" s="1434"/>
      <c r="ULO38" s="1434"/>
      <c r="ULP38" s="1434"/>
      <c r="ULQ38" s="1434"/>
      <c r="ULR38" s="1434"/>
      <c r="ULS38" s="1434"/>
      <c r="ULT38" s="1434"/>
      <c r="ULU38" s="1434"/>
      <c r="ULV38" s="1434"/>
      <c r="ULW38" s="1434"/>
      <c r="ULX38" s="1434"/>
      <c r="ULY38" s="1434"/>
      <c r="ULZ38" s="1434"/>
      <c r="UMA38" s="1434"/>
      <c r="UMB38" s="1434"/>
      <c r="UMC38" s="1434"/>
      <c r="UMD38" s="1434"/>
      <c r="UME38" s="1434"/>
      <c r="UMF38" s="1434"/>
      <c r="UMG38" s="1434"/>
      <c r="UMH38" s="1434"/>
      <c r="UMI38" s="1434"/>
      <c r="UMJ38" s="1434"/>
      <c r="UMK38" s="1434"/>
      <c r="UML38" s="1434"/>
      <c r="UMM38" s="1434"/>
      <c r="UMN38" s="1434"/>
      <c r="UMO38" s="1434"/>
      <c r="UMP38" s="1434"/>
      <c r="UMQ38" s="1434"/>
      <c r="UMR38" s="1434"/>
      <c r="UMS38" s="1434"/>
      <c r="UMT38" s="1434"/>
      <c r="UMU38" s="1434"/>
      <c r="UMV38" s="1434"/>
      <c r="UMW38" s="1434"/>
      <c r="UMX38" s="1434"/>
      <c r="UMY38" s="1434"/>
      <c r="UMZ38" s="1434"/>
      <c r="UNA38" s="1434"/>
      <c r="UNB38" s="1434"/>
      <c r="UNC38" s="1434"/>
      <c r="UND38" s="1434"/>
      <c r="UNE38" s="1434"/>
      <c r="UNF38" s="1434"/>
      <c r="UNG38" s="1434"/>
      <c r="UNH38" s="1434"/>
      <c r="UNI38" s="1434"/>
      <c r="UNJ38" s="1434"/>
      <c r="UNK38" s="1434"/>
      <c r="UNL38" s="1434"/>
      <c r="UNM38" s="1434"/>
      <c r="UNN38" s="1434"/>
      <c r="UNO38" s="1434"/>
      <c r="UNP38" s="1434"/>
      <c r="UNQ38" s="1434"/>
      <c r="UNR38" s="1434"/>
      <c r="UNS38" s="1434"/>
      <c r="UNT38" s="1434"/>
      <c r="UNU38" s="1434"/>
      <c r="UNV38" s="1434"/>
      <c r="UNW38" s="1434"/>
      <c r="UNX38" s="1434"/>
      <c r="UNY38" s="1434"/>
      <c r="UNZ38" s="1434"/>
      <c r="UOA38" s="1434"/>
      <c r="UOB38" s="1434"/>
      <c r="UOC38" s="1434"/>
      <c r="UOD38" s="1434"/>
      <c r="UOE38" s="1434"/>
      <c r="UOF38" s="1434"/>
      <c r="UOG38" s="1434"/>
      <c r="UOH38" s="1434"/>
      <c r="UOI38" s="1434"/>
      <c r="UOJ38" s="1434"/>
      <c r="UOK38" s="1434"/>
      <c r="UOL38" s="1434"/>
      <c r="UOM38" s="1434"/>
      <c r="UON38" s="1434"/>
      <c r="UOO38" s="1434"/>
      <c r="UOP38" s="1434"/>
      <c r="UOQ38" s="1434"/>
      <c r="UOR38" s="1434"/>
      <c r="UOS38" s="1434"/>
      <c r="UOT38" s="1434"/>
      <c r="UOU38" s="1434"/>
      <c r="UOV38" s="1434"/>
      <c r="UOW38" s="1434"/>
      <c r="UOX38" s="1434"/>
      <c r="UOY38" s="1434"/>
      <c r="UOZ38" s="1434"/>
      <c r="UPA38" s="1434"/>
      <c r="UPB38" s="1434"/>
      <c r="UPC38" s="1434"/>
      <c r="UPD38" s="1434"/>
      <c r="UPE38" s="1434"/>
      <c r="UPF38" s="1434"/>
      <c r="UPG38" s="1434"/>
      <c r="UPH38" s="1434"/>
      <c r="UPI38" s="1434"/>
      <c r="UPJ38" s="1434"/>
      <c r="UPK38" s="1434"/>
      <c r="UPL38" s="1434"/>
      <c r="UPM38" s="1434"/>
      <c r="UPN38" s="1434"/>
      <c r="UPO38" s="1434"/>
      <c r="UPP38" s="1434"/>
      <c r="UPQ38" s="1434"/>
      <c r="UPR38" s="1434"/>
      <c r="UPS38" s="1434"/>
      <c r="UPT38" s="1434"/>
      <c r="UPU38" s="1434"/>
      <c r="UPV38" s="1434"/>
      <c r="UPW38" s="1434"/>
      <c r="UPX38" s="1434"/>
      <c r="UPY38" s="1434"/>
      <c r="UPZ38" s="1434"/>
      <c r="UQA38" s="1434"/>
      <c r="UQB38" s="1434"/>
      <c r="UQC38" s="1434"/>
      <c r="UQD38" s="1434"/>
      <c r="UQE38" s="1434"/>
      <c r="UQF38" s="1434"/>
      <c r="UQG38" s="1434"/>
      <c r="UQH38" s="1434"/>
      <c r="UQI38" s="1434"/>
      <c r="UQJ38" s="1434"/>
      <c r="UQK38" s="1434"/>
      <c r="UQL38" s="1434"/>
      <c r="UQM38" s="1434"/>
      <c r="UQN38" s="1434"/>
      <c r="UQO38" s="1434"/>
      <c r="UQP38" s="1434"/>
      <c r="UQQ38" s="1434"/>
      <c r="UQR38" s="1434"/>
      <c r="UQS38" s="1434"/>
      <c r="UQT38" s="1434"/>
      <c r="UQU38" s="1434"/>
      <c r="UQV38" s="1434"/>
      <c r="UQW38" s="1434"/>
      <c r="UQX38" s="1434"/>
      <c r="UQY38" s="1434"/>
      <c r="UQZ38" s="1434"/>
      <c r="URA38" s="1434"/>
      <c r="URB38" s="1434"/>
      <c r="URC38" s="1434"/>
      <c r="URD38" s="1434"/>
      <c r="URE38" s="1434"/>
      <c r="URF38" s="1434"/>
      <c r="URG38" s="1434"/>
      <c r="URH38" s="1434"/>
      <c r="URI38" s="1434"/>
      <c r="URJ38" s="1434"/>
      <c r="URK38" s="1434"/>
      <c r="URL38" s="1434"/>
      <c r="URM38" s="1434"/>
      <c r="URN38" s="1434"/>
      <c r="URO38" s="1434"/>
      <c r="URP38" s="1434"/>
      <c r="URQ38" s="1434"/>
      <c r="URR38" s="1434"/>
      <c r="URS38" s="1434"/>
      <c r="URT38" s="1434"/>
      <c r="URU38" s="1434"/>
      <c r="URV38" s="1434"/>
      <c r="URW38" s="1434"/>
      <c r="URX38" s="1434"/>
      <c r="URY38" s="1434"/>
      <c r="URZ38" s="1434"/>
      <c r="USA38" s="1434"/>
      <c r="USB38" s="1434"/>
      <c r="USC38" s="1434"/>
      <c r="USD38" s="1434"/>
      <c r="USE38" s="1434"/>
      <c r="USF38" s="1434"/>
      <c r="USG38" s="1434"/>
      <c r="USH38" s="1434"/>
      <c r="USI38" s="1434"/>
      <c r="USJ38" s="1434"/>
      <c r="USK38" s="1434"/>
      <c r="USL38" s="1434"/>
      <c r="USM38" s="1434"/>
      <c r="USN38" s="1434"/>
      <c r="USO38" s="1434"/>
      <c r="USP38" s="1434"/>
      <c r="USQ38" s="1434"/>
      <c r="USR38" s="1434"/>
      <c r="USS38" s="1434"/>
      <c r="UST38" s="1434"/>
      <c r="USU38" s="1434"/>
      <c r="USV38" s="1434"/>
      <c r="USW38" s="1434"/>
      <c r="USX38" s="1434"/>
      <c r="USY38" s="1434"/>
      <c r="USZ38" s="1434"/>
      <c r="UTA38" s="1434"/>
      <c r="UTB38" s="1434"/>
      <c r="UTC38" s="1434"/>
      <c r="UTD38" s="1434"/>
      <c r="UTE38" s="1434"/>
      <c r="UTF38" s="1434"/>
      <c r="UTG38" s="1434"/>
      <c r="UTH38" s="1434"/>
      <c r="UTI38" s="1434"/>
      <c r="UTJ38" s="1434"/>
      <c r="UTK38" s="1434"/>
      <c r="UTL38" s="1434"/>
      <c r="UTM38" s="1434"/>
      <c r="UTN38" s="1434"/>
      <c r="UTO38" s="1434"/>
      <c r="UTP38" s="1434"/>
      <c r="UTQ38" s="1434"/>
      <c r="UTR38" s="1434"/>
      <c r="UTS38" s="1434"/>
      <c r="UTT38" s="1434"/>
      <c r="UTU38" s="1434"/>
      <c r="UTV38" s="1434"/>
      <c r="UTW38" s="1434"/>
      <c r="UTX38" s="1434"/>
      <c r="UTY38" s="1434"/>
      <c r="UTZ38" s="1434"/>
      <c r="UUA38" s="1434"/>
      <c r="UUB38" s="1434"/>
      <c r="UUC38" s="1434"/>
      <c r="UUD38" s="1434"/>
      <c r="UUE38" s="1434"/>
      <c r="UUF38" s="1434"/>
      <c r="UUG38" s="1434"/>
      <c r="UUH38" s="1434"/>
      <c r="UUI38" s="1434"/>
      <c r="UUJ38" s="1434"/>
      <c r="UUK38" s="1434"/>
      <c r="UUL38" s="1434"/>
      <c r="UUM38" s="1434"/>
      <c r="UUN38" s="1434"/>
      <c r="UUO38" s="1434"/>
      <c r="UUP38" s="1434"/>
      <c r="UUQ38" s="1434"/>
      <c r="UUR38" s="1434"/>
      <c r="UUS38" s="1434"/>
      <c r="UUT38" s="1434"/>
      <c r="UUU38" s="1434"/>
      <c r="UUV38" s="1434"/>
      <c r="UUW38" s="1434"/>
      <c r="UUX38" s="1434"/>
      <c r="UUY38" s="1434"/>
      <c r="UUZ38" s="1434"/>
      <c r="UVA38" s="1434"/>
      <c r="UVB38" s="1434"/>
      <c r="UVC38" s="1434"/>
      <c r="UVD38" s="1434"/>
      <c r="UVE38" s="1434"/>
      <c r="UVF38" s="1434"/>
      <c r="UVG38" s="1434"/>
      <c r="UVH38" s="1434"/>
      <c r="UVI38" s="1434"/>
      <c r="UVJ38" s="1434"/>
      <c r="UVK38" s="1434"/>
      <c r="UVL38" s="1434"/>
      <c r="UVM38" s="1434"/>
      <c r="UVN38" s="1434"/>
      <c r="UVO38" s="1434"/>
      <c r="UVP38" s="1434"/>
      <c r="UVQ38" s="1434"/>
      <c r="UVR38" s="1434"/>
      <c r="UVS38" s="1434"/>
      <c r="UVT38" s="1434"/>
      <c r="UVU38" s="1434"/>
      <c r="UVV38" s="1434"/>
      <c r="UVW38" s="1434"/>
      <c r="UVX38" s="1434"/>
      <c r="UVY38" s="1434"/>
      <c r="UVZ38" s="1434"/>
      <c r="UWA38" s="1434"/>
      <c r="UWB38" s="1434"/>
      <c r="UWC38" s="1434"/>
      <c r="UWD38" s="1434"/>
      <c r="UWE38" s="1434"/>
      <c r="UWF38" s="1434"/>
      <c r="UWG38" s="1434"/>
      <c r="UWH38" s="1434"/>
      <c r="UWI38" s="1434"/>
      <c r="UWJ38" s="1434"/>
      <c r="UWK38" s="1434"/>
      <c r="UWL38" s="1434"/>
      <c r="UWM38" s="1434"/>
      <c r="UWN38" s="1434"/>
      <c r="UWO38" s="1434"/>
      <c r="UWP38" s="1434"/>
      <c r="UWQ38" s="1434"/>
      <c r="UWR38" s="1434"/>
      <c r="UWS38" s="1434"/>
      <c r="UWT38" s="1434"/>
      <c r="UWU38" s="1434"/>
      <c r="UWV38" s="1434"/>
      <c r="UWW38" s="1434"/>
      <c r="UWX38" s="1434"/>
      <c r="UWY38" s="1434"/>
      <c r="UWZ38" s="1434"/>
      <c r="UXA38" s="1434"/>
      <c r="UXB38" s="1434"/>
      <c r="UXC38" s="1434"/>
      <c r="UXD38" s="1434"/>
      <c r="UXE38" s="1434"/>
      <c r="UXF38" s="1434"/>
      <c r="UXG38" s="1434"/>
      <c r="UXH38" s="1434"/>
      <c r="UXI38" s="1434"/>
      <c r="UXJ38" s="1434"/>
      <c r="UXK38" s="1434"/>
      <c r="UXL38" s="1434"/>
      <c r="UXM38" s="1434"/>
      <c r="UXN38" s="1434"/>
      <c r="UXO38" s="1434"/>
      <c r="UXP38" s="1434"/>
      <c r="UXQ38" s="1434"/>
      <c r="UXR38" s="1434"/>
      <c r="UXS38" s="1434"/>
      <c r="UXT38" s="1434"/>
      <c r="UXU38" s="1434"/>
      <c r="UXV38" s="1434"/>
      <c r="UXW38" s="1434"/>
      <c r="UXX38" s="1434"/>
      <c r="UXY38" s="1434"/>
      <c r="UXZ38" s="1434"/>
      <c r="UYA38" s="1434"/>
      <c r="UYB38" s="1434"/>
      <c r="UYC38" s="1434"/>
      <c r="UYD38" s="1434"/>
      <c r="UYE38" s="1434"/>
      <c r="UYF38" s="1434"/>
      <c r="UYG38" s="1434"/>
      <c r="UYH38" s="1434"/>
      <c r="UYI38" s="1434"/>
      <c r="UYJ38" s="1434"/>
      <c r="UYK38" s="1434"/>
      <c r="UYL38" s="1434"/>
      <c r="UYM38" s="1434"/>
      <c r="UYN38" s="1434"/>
      <c r="UYO38" s="1434"/>
      <c r="UYP38" s="1434"/>
      <c r="UYQ38" s="1434"/>
      <c r="UYR38" s="1434"/>
      <c r="UYS38" s="1434"/>
      <c r="UYT38" s="1434"/>
      <c r="UYU38" s="1434"/>
      <c r="UYV38" s="1434"/>
      <c r="UYW38" s="1434"/>
      <c r="UYX38" s="1434"/>
      <c r="UYY38" s="1434"/>
      <c r="UYZ38" s="1434"/>
      <c r="UZA38" s="1434"/>
      <c r="UZB38" s="1434"/>
      <c r="UZC38" s="1434"/>
      <c r="UZD38" s="1434"/>
      <c r="UZE38" s="1434"/>
      <c r="UZF38" s="1434"/>
      <c r="UZG38" s="1434"/>
      <c r="UZH38" s="1434"/>
      <c r="UZI38" s="1434"/>
      <c r="UZJ38" s="1434"/>
      <c r="UZK38" s="1434"/>
      <c r="UZL38" s="1434"/>
      <c r="UZM38" s="1434"/>
      <c r="UZN38" s="1434"/>
      <c r="UZO38" s="1434"/>
      <c r="UZP38" s="1434"/>
      <c r="UZQ38" s="1434"/>
      <c r="UZR38" s="1434"/>
      <c r="UZS38" s="1434"/>
      <c r="UZT38" s="1434"/>
      <c r="UZU38" s="1434"/>
      <c r="UZV38" s="1434"/>
      <c r="UZW38" s="1434"/>
      <c r="UZX38" s="1434"/>
      <c r="UZY38" s="1434"/>
      <c r="UZZ38" s="1434"/>
      <c r="VAA38" s="1434"/>
      <c r="VAB38" s="1434"/>
      <c r="VAC38" s="1434"/>
      <c r="VAD38" s="1434"/>
      <c r="VAE38" s="1434"/>
      <c r="VAF38" s="1434"/>
      <c r="VAG38" s="1434"/>
      <c r="VAH38" s="1434"/>
      <c r="VAI38" s="1434"/>
      <c r="VAJ38" s="1434"/>
      <c r="VAK38" s="1434"/>
      <c r="VAL38" s="1434"/>
      <c r="VAM38" s="1434"/>
      <c r="VAN38" s="1434"/>
      <c r="VAO38" s="1434"/>
      <c r="VAP38" s="1434"/>
      <c r="VAQ38" s="1434"/>
      <c r="VAR38" s="1434"/>
      <c r="VAS38" s="1434"/>
      <c r="VAT38" s="1434"/>
      <c r="VAU38" s="1434"/>
      <c r="VAV38" s="1434"/>
      <c r="VAW38" s="1434"/>
      <c r="VAX38" s="1434"/>
      <c r="VAY38" s="1434"/>
      <c r="VAZ38" s="1434"/>
      <c r="VBA38" s="1434"/>
      <c r="VBB38" s="1434"/>
      <c r="VBC38" s="1434"/>
      <c r="VBD38" s="1434"/>
      <c r="VBE38" s="1434"/>
      <c r="VBF38" s="1434"/>
      <c r="VBG38" s="1434"/>
      <c r="VBH38" s="1434"/>
      <c r="VBI38" s="1434"/>
      <c r="VBJ38" s="1434"/>
      <c r="VBK38" s="1434"/>
      <c r="VBL38" s="1434"/>
      <c r="VBM38" s="1434"/>
      <c r="VBN38" s="1434"/>
      <c r="VBO38" s="1434"/>
      <c r="VBP38" s="1434"/>
      <c r="VBQ38" s="1434"/>
      <c r="VBR38" s="1434"/>
      <c r="VBS38" s="1434"/>
      <c r="VBT38" s="1434"/>
      <c r="VBU38" s="1434"/>
      <c r="VBV38" s="1434"/>
      <c r="VBW38" s="1434"/>
      <c r="VBX38" s="1434"/>
      <c r="VBY38" s="1434"/>
      <c r="VBZ38" s="1434"/>
      <c r="VCA38" s="1434"/>
      <c r="VCB38" s="1434"/>
      <c r="VCC38" s="1434"/>
      <c r="VCD38" s="1434"/>
      <c r="VCE38" s="1434"/>
      <c r="VCF38" s="1434"/>
      <c r="VCG38" s="1434"/>
      <c r="VCH38" s="1434"/>
      <c r="VCI38" s="1434"/>
      <c r="VCJ38" s="1434"/>
      <c r="VCK38" s="1434"/>
      <c r="VCL38" s="1434"/>
      <c r="VCM38" s="1434"/>
      <c r="VCN38" s="1434"/>
      <c r="VCO38" s="1434"/>
      <c r="VCP38" s="1434"/>
      <c r="VCQ38" s="1434"/>
      <c r="VCR38" s="1434"/>
      <c r="VCS38" s="1434"/>
      <c r="VCT38" s="1434"/>
      <c r="VCU38" s="1434"/>
      <c r="VCV38" s="1434"/>
      <c r="VCW38" s="1434"/>
      <c r="VCX38" s="1434"/>
      <c r="VCY38" s="1434"/>
      <c r="VCZ38" s="1434"/>
      <c r="VDA38" s="1434"/>
      <c r="VDB38" s="1434"/>
      <c r="VDC38" s="1434"/>
      <c r="VDD38" s="1434"/>
      <c r="VDE38" s="1434"/>
      <c r="VDF38" s="1434"/>
      <c r="VDG38" s="1434"/>
      <c r="VDH38" s="1434"/>
      <c r="VDI38" s="1434"/>
      <c r="VDJ38" s="1434"/>
      <c r="VDK38" s="1434"/>
      <c r="VDL38" s="1434"/>
      <c r="VDM38" s="1434"/>
      <c r="VDN38" s="1434"/>
      <c r="VDO38" s="1434"/>
      <c r="VDP38" s="1434"/>
      <c r="VDQ38" s="1434"/>
      <c r="VDR38" s="1434"/>
      <c r="VDS38" s="1434"/>
      <c r="VDT38" s="1434"/>
      <c r="VDU38" s="1434"/>
      <c r="VDV38" s="1434"/>
      <c r="VDW38" s="1434"/>
      <c r="VDX38" s="1434"/>
      <c r="VDY38" s="1434"/>
      <c r="VDZ38" s="1434"/>
      <c r="VEA38" s="1434"/>
      <c r="VEB38" s="1434"/>
      <c r="VEC38" s="1434"/>
      <c r="VED38" s="1434"/>
      <c r="VEE38" s="1434"/>
      <c r="VEF38" s="1434"/>
      <c r="VEG38" s="1434"/>
      <c r="VEH38" s="1434"/>
      <c r="VEI38" s="1434"/>
      <c r="VEJ38" s="1434"/>
      <c r="VEK38" s="1434"/>
      <c r="VEL38" s="1434"/>
      <c r="VEM38" s="1434"/>
      <c r="VEN38" s="1434"/>
      <c r="VEO38" s="1434"/>
      <c r="VEP38" s="1434"/>
      <c r="VEQ38" s="1434"/>
      <c r="VER38" s="1434"/>
      <c r="VES38" s="1434"/>
      <c r="VET38" s="1434"/>
      <c r="VEU38" s="1434"/>
      <c r="VEV38" s="1434"/>
      <c r="VEW38" s="1434"/>
      <c r="VEX38" s="1434"/>
      <c r="VEY38" s="1434"/>
      <c r="VEZ38" s="1434"/>
      <c r="VFA38" s="1434"/>
      <c r="VFB38" s="1434"/>
      <c r="VFC38" s="1434"/>
      <c r="VFD38" s="1434"/>
      <c r="VFE38" s="1434"/>
      <c r="VFF38" s="1434"/>
      <c r="VFG38" s="1434"/>
      <c r="VFH38" s="1434"/>
      <c r="VFI38" s="1434"/>
      <c r="VFJ38" s="1434"/>
      <c r="VFK38" s="1434"/>
      <c r="VFL38" s="1434"/>
      <c r="VFM38" s="1434"/>
      <c r="VFN38" s="1434"/>
      <c r="VFO38" s="1434"/>
      <c r="VFP38" s="1434"/>
      <c r="VFQ38" s="1434"/>
      <c r="VFR38" s="1434"/>
      <c r="VFS38" s="1434"/>
      <c r="VFT38" s="1434"/>
      <c r="VFU38" s="1434"/>
      <c r="VFV38" s="1434"/>
      <c r="VFW38" s="1434"/>
      <c r="VFX38" s="1434"/>
      <c r="VFY38" s="1434"/>
      <c r="VFZ38" s="1434"/>
      <c r="VGA38" s="1434"/>
      <c r="VGB38" s="1434"/>
      <c r="VGC38" s="1434"/>
      <c r="VGD38" s="1434"/>
      <c r="VGE38" s="1434"/>
      <c r="VGF38" s="1434"/>
      <c r="VGG38" s="1434"/>
      <c r="VGH38" s="1434"/>
      <c r="VGI38" s="1434"/>
      <c r="VGJ38" s="1434"/>
      <c r="VGK38" s="1434"/>
      <c r="VGL38" s="1434"/>
      <c r="VGM38" s="1434"/>
      <c r="VGN38" s="1434"/>
      <c r="VGO38" s="1434"/>
      <c r="VGP38" s="1434"/>
      <c r="VGQ38" s="1434"/>
      <c r="VGR38" s="1434"/>
      <c r="VGS38" s="1434"/>
      <c r="VGT38" s="1434"/>
      <c r="VGU38" s="1434"/>
      <c r="VGV38" s="1434"/>
      <c r="VGW38" s="1434"/>
      <c r="VGX38" s="1434"/>
      <c r="VGY38" s="1434"/>
      <c r="VGZ38" s="1434"/>
      <c r="VHA38" s="1434"/>
      <c r="VHB38" s="1434"/>
      <c r="VHC38" s="1434"/>
      <c r="VHD38" s="1434"/>
      <c r="VHE38" s="1434"/>
      <c r="VHF38" s="1434"/>
      <c r="VHG38" s="1434"/>
      <c r="VHH38" s="1434"/>
      <c r="VHI38" s="1434"/>
      <c r="VHJ38" s="1434"/>
      <c r="VHK38" s="1434"/>
      <c r="VHL38" s="1434"/>
      <c r="VHM38" s="1434"/>
      <c r="VHN38" s="1434"/>
      <c r="VHO38" s="1434"/>
      <c r="VHP38" s="1434"/>
      <c r="VHQ38" s="1434"/>
      <c r="VHR38" s="1434"/>
      <c r="VHS38" s="1434"/>
      <c r="VHT38" s="1434"/>
      <c r="VHU38" s="1434"/>
      <c r="VHV38" s="1434"/>
      <c r="VHW38" s="1434"/>
      <c r="VHX38" s="1434"/>
      <c r="VHY38" s="1434"/>
      <c r="VHZ38" s="1434"/>
      <c r="VIA38" s="1434"/>
      <c r="VIB38" s="1434"/>
      <c r="VIC38" s="1434"/>
      <c r="VID38" s="1434"/>
      <c r="VIE38" s="1434"/>
      <c r="VIF38" s="1434"/>
      <c r="VIG38" s="1434"/>
      <c r="VIH38" s="1434"/>
      <c r="VII38" s="1434"/>
      <c r="VIJ38" s="1434"/>
      <c r="VIK38" s="1434"/>
      <c r="VIL38" s="1434"/>
      <c r="VIM38" s="1434"/>
      <c r="VIN38" s="1434"/>
      <c r="VIO38" s="1434"/>
      <c r="VIP38" s="1434"/>
      <c r="VIQ38" s="1434"/>
      <c r="VIR38" s="1434"/>
      <c r="VIS38" s="1434"/>
      <c r="VIT38" s="1434"/>
      <c r="VIU38" s="1434"/>
      <c r="VIV38" s="1434"/>
      <c r="VIW38" s="1434"/>
      <c r="VIX38" s="1434"/>
      <c r="VIY38" s="1434"/>
      <c r="VIZ38" s="1434"/>
      <c r="VJA38" s="1434"/>
      <c r="VJB38" s="1434"/>
      <c r="VJC38" s="1434"/>
      <c r="VJD38" s="1434"/>
      <c r="VJE38" s="1434"/>
      <c r="VJF38" s="1434"/>
      <c r="VJG38" s="1434"/>
      <c r="VJH38" s="1434"/>
      <c r="VJI38" s="1434"/>
      <c r="VJJ38" s="1434"/>
      <c r="VJK38" s="1434"/>
      <c r="VJL38" s="1434"/>
      <c r="VJM38" s="1434"/>
      <c r="VJN38" s="1434"/>
      <c r="VJO38" s="1434"/>
      <c r="VJP38" s="1434"/>
      <c r="VJQ38" s="1434"/>
      <c r="VJR38" s="1434"/>
      <c r="VJS38" s="1434"/>
      <c r="VJT38" s="1434"/>
      <c r="VJU38" s="1434"/>
      <c r="VJV38" s="1434"/>
      <c r="VJW38" s="1434"/>
      <c r="VJX38" s="1434"/>
      <c r="VJY38" s="1434"/>
      <c r="VJZ38" s="1434"/>
      <c r="VKA38" s="1434"/>
      <c r="VKB38" s="1434"/>
      <c r="VKC38" s="1434"/>
      <c r="VKD38" s="1434"/>
      <c r="VKE38" s="1434"/>
      <c r="VKF38" s="1434"/>
      <c r="VKG38" s="1434"/>
      <c r="VKH38" s="1434"/>
      <c r="VKI38" s="1434"/>
      <c r="VKJ38" s="1434"/>
      <c r="VKK38" s="1434"/>
      <c r="VKL38" s="1434"/>
      <c r="VKM38" s="1434"/>
      <c r="VKN38" s="1434"/>
      <c r="VKO38" s="1434"/>
      <c r="VKP38" s="1434"/>
      <c r="VKQ38" s="1434"/>
      <c r="VKR38" s="1434"/>
      <c r="VKS38" s="1434"/>
      <c r="VKT38" s="1434"/>
      <c r="VKU38" s="1434"/>
      <c r="VKV38" s="1434"/>
      <c r="VKW38" s="1434"/>
      <c r="VKX38" s="1434"/>
      <c r="VKY38" s="1434"/>
      <c r="VKZ38" s="1434"/>
      <c r="VLA38" s="1434"/>
      <c r="VLB38" s="1434"/>
      <c r="VLC38" s="1434"/>
      <c r="VLD38" s="1434"/>
      <c r="VLE38" s="1434"/>
      <c r="VLF38" s="1434"/>
      <c r="VLG38" s="1434"/>
      <c r="VLH38" s="1434"/>
      <c r="VLI38" s="1434"/>
      <c r="VLJ38" s="1434"/>
      <c r="VLK38" s="1434"/>
      <c r="VLL38" s="1434"/>
      <c r="VLM38" s="1434"/>
      <c r="VLN38" s="1434"/>
      <c r="VLO38" s="1434"/>
      <c r="VLP38" s="1434"/>
      <c r="VLQ38" s="1434"/>
      <c r="VLR38" s="1434"/>
      <c r="VLS38" s="1434"/>
      <c r="VLT38" s="1434"/>
      <c r="VLU38" s="1434"/>
      <c r="VLV38" s="1434"/>
      <c r="VLW38" s="1434"/>
      <c r="VLX38" s="1434"/>
      <c r="VLY38" s="1434"/>
      <c r="VLZ38" s="1434"/>
      <c r="VMA38" s="1434"/>
      <c r="VMB38" s="1434"/>
      <c r="VMC38" s="1434"/>
      <c r="VMD38" s="1434"/>
      <c r="VME38" s="1434"/>
      <c r="VMF38" s="1434"/>
      <c r="VMG38" s="1434"/>
      <c r="VMH38" s="1434"/>
      <c r="VMI38" s="1434"/>
      <c r="VMJ38" s="1434"/>
      <c r="VMK38" s="1434"/>
      <c r="VML38" s="1434"/>
      <c r="VMM38" s="1434"/>
      <c r="VMN38" s="1434"/>
      <c r="VMO38" s="1434"/>
      <c r="VMP38" s="1434"/>
      <c r="VMQ38" s="1434"/>
      <c r="VMR38" s="1434"/>
      <c r="VMS38" s="1434"/>
      <c r="VMT38" s="1434"/>
      <c r="VMU38" s="1434"/>
      <c r="VMV38" s="1434"/>
      <c r="VMW38" s="1434"/>
      <c r="VMX38" s="1434"/>
      <c r="VMY38" s="1434"/>
      <c r="VMZ38" s="1434"/>
      <c r="VNA38" s="1434"/>
      <c r="VNB38" s="1434"/>
      <c r="VNC38" s="1434"/>
      <c r="VND38" s="1434"/>
      <c r="VNE38" s="1434"/>
      <c r="VNF38" s="1434"/>
      <c r="VNG38" s="1434"/>
      <c r="VNH38" s="1434"/>
      <c r="VNI38" s="1434"/>
      <c r="VNJ38" s="1434"/>
      <c r="VNK38" s="1434"/>
      <c r="VNL38" s="1434"/>
      <c r="VNM38" s="1434"/>
      <c r="VNN38" s="1434"/>
      <c r="VNO38" s="1434"/>
      <c r="VNP38" s="1434"/>
      <c r="VNQ38" s="1434"/>
      <c r="VNR38" s="1434"/>
      <c r="VNS38" s="1434"/>
      <c r="VNT38" s="1434"/>
      <c r="VNU38" s="1434"/>
      <c r="VNV38" s="1434"/>
      <c r="VNW38" s="1434"/>
      <c r="VNX38" s="1434"/>
      <c r="VNY38" s="1434"/>
      <c r="VNZ38" s="1434"/>
      <c r="VOA38" s="1434"/>
      <c r="VOB38" s="1434"/>
      <c r="VOC38" s="1434"/>
      <c r="VOD38" s="1434"/>
      <c r="VOE38" s="1434"/>
      <c r="VOF38" s="1434"/>
      <c r="VOG38" s="1434"/>
      <c r="VOH38" s="1434"/>
      <c r="VOI38" s="1434"/>
      <c r="VOJ38" s="1434"/>
      <c r="VOK38" s="1434"/>
      <c r="VOL38" s="1434"/>
      <c r="VOM38" s="1434"/>
      <c r="VON38" s="1434"/>
      <c r="VOO38" s="1434"/>
      <c r="VOP38" s="1434"/>
      <c r="VOQ38" s="1434"/>
      <c r="VOR38" s="1434"/>
      <c r="VOS38" s="1434"/>
      <c r="VOT38" s="1434"/>
      <c r="VOU38" s="1434"/>
      <c r="VOV38" s="1434"/>
      <c r="VOW38" s="1434"/>
      <c r="VOX38" s="1434"/>
      <c r="VOY38" s="1434"/>
      <c r="VOZ38" s="1434"/>
      <c r="VPA38" s="1434"/>
      <c r="VPB38" s="1434"/>
      <c r="VPC38" s="1434"/>
      <c r="VPD38" s="1434"/>
      <c r="VPE38" s="1434"/>
      <c r="VPF38" s="1434"/>
      <c r="VPG38" s="1434"/>
      <c r="VPH38" s="1434"/>
      <c r="VPI38" s="1434"/>
      <c r="VPJ38" s="1434"/>
      <c r="VPK38" s="1434"/>
      <c r="VPL38" s="1434"/>
      <c r="VPM38" s="1434"/>
      <c r="VPN38" s="1434"/>
      <c r="VPO38" s="1434"/>
      <c r="VPP38" s="1434"/>
      <c r="VPQ38" s="1434"/>
      <c r="VPR38" s="1434"/>
      <c r="VPS38" s="1434"/>
      <c r="VPT38" s="1434"/>
      <c r="VPU38" s="1434"/>
      <c r="VPV38" s="1434"/>
      <c r="VPW38" s="1434"/>
      <c r="VPX38" s="1434"/>
      <c r="VPY38" s="1434"/>
      <c r="VPZ38" s="1434"/>
      <c r="VQA38" s="1434"/>
      <c r="VQB38" s="1434"/>
      <c r="VQC38" s="1434"/>
      <c r="VQD38" s="1434"/>
      <c r="VQE38" s="1434"/>
      <c r="VQF38" s="1434"/>
      <c r="VQG38" s="1434"/>
      <c r="VQH38" s="1434"/>
      <c r="VQI38" s="1434"/>
      <c r="VQJ38" s="1434"/>
      <c r="VQK38" s="1434"/>
      <c r="VQL38" s="1434"/>
      <c r="VQM38" s="1434"/>
      <c r="VQN38" s="1434"/>
      <c r="VQO38" s="1434"/>
      <c r="VQP38" s="1434"/>
      <c r="VQQ38" s="1434"/>
      <c r="VQR38" s="1434"/>
      <c r="VQS38" s="1434"/>
      <c r="VQT38" s="1434"/>
      <c r="VQU38" s="1434"/>
      <c r="VQV38" s="1434"/>
      <c r="VQW38" s="1434"/>
      <c r="VQX38" s="1434"/>
      <c r="VQY38" s="1434"/>
      <c r="VQZ38" s="1434"/>
      <c r="VRA38" s="1434"/>
      <c r="VRB38" s="1434"/>
      <c r="VRC38" s="1434"/>
      <c r="VRD38" s="1434"/>
      <c r="VRE38" s="1434"/>
      <c r="VRF38" s="1434"/>
      <c r="VRG38" s="1434"/>
      <c r="VRH38" s="1434"/>
      <c r="VRI38" s="1434"/>
      <c r="VRJ38" s="1434"/>
      <c r="VRK38" s="1434"/>
      <c r="VRL38" s="1434"/>
      <c r="VRM38" s="1434"/>
      <c r="VRN38" s="1434"/>
      <c r="VRO38" s="1434"/>
      <c r="VRP38" s="1434"/>
      <c r="VRQ38" s="1434"/>
      <c r="VRR38" s="1434"/>
      <c r="VRS38" s="1434"/>
      <c r="VRT38" s="1434"/>
      <c r="VRU38" s="1434"/>
      <c r="VRV38" s="1434"/>
      <c r="VRW38" s="1434"/>
      <c r="VRX38" s="1434"/>
      <c r="VRY38" s="1434"/>
      <c r="VRZ38" s="1434"/>
      <c r="VSA38" s="1434"/>
      <c r="VSB38" s="1434"/>
      <c r="VSC38" s="1434"/>
      <c r="VSD38" s="1434"/>
      <c r="VSE38" s="1434"/>
      <c r="VSF38" s="1434"/>
      <c r="VSG38" s="1434"/>
      <c r="VSH38" s="1434"/>
      <c r="VSI38" s="1434"/>
      <c r="VSJ38" s="1434"/>
      <c r="VSK38" s="1434"/>
      <c r="VSL38" s="1434"/>
      <c r="VSM38" s="1434"/>
      <c r="VSN38" s="1434"/>
      <c r="VSO38" s="1434"/>
      <c r="VSP38" s="1434"/>
      <c r="VSQ38" s="1434"/>
      <c r="VSR38" s="1434"/>
      <c r="VSS38" s="1434"/>
      <c r="VST38" s="1434"/>
      <c r="VSU38" s="1434"/>
      <c r="VSV38" s="1434"/>
      <c r="VSW38" s="1434"/>
      <c r="VSX38" s="1434"/>
      <c r="VSY38" s="1434"/>
      <c r="VSZ38" s="1434"/>
      <c r="VTA38" s="1434"/>
      <c r="VTB38" s="1434"/>
      <c r="VTC38" s="1434"/>
      <c r="VTD38" s="1434"/>
      <c r="VTE38" s="1434"/>
      <c r="VTF38" s="1434"/>
      <c r="VTG38" s="1434"/>
      <c r="VTH38" s="1434"/>
      <c r="VTI38" s="1434"/>
      <c r="VTJ38" s="1434"/>
      <c r="VTK38" s="1434"/>
      <c r="VTL38" s="1434"/>
      <c r="VTM38" s="1434"/>
      <c r="VTN38" s="1434"/>
      <c r="VTO38" s="1434"/>
      <c r="VTP38" s="1434"/>
      <c r="VTQ38" s="1434"/>
      <c r="VTR38" s="1434"/>
      <c r="VTS38" s="1434"/>
      <c r="VTT38" s="1434"/>
      <c r="VTU38" s="1434"/>
      <c r="VTV38" s="1434"/>
      <c r="VTW38" s="1434"/>
      <c r="VTX38" s="1434"/>
      <c r="VTY38" s="1434"/>
      <c r="VTZ38" s="1434"/>
      <c r="VUA38" s="1434"/>
      <c r="VUB38" s="1434"/>
      <c r="VUC38" s="1434"/>
      <c r="VUD38" s="1434"/>
      <c r="VUE38" s="1434"/>
      <c r="VUF38" s="1434"/>
      <c r="VUG38" s="1434"/>
      <c r="VUH38" s="1434"/>
      <c r="VUI38" s="1434"/>
      <c r="VUJ38" s="1434"/>
      <c r="VUK38" s="1434"/>
      <c r="VUL38" s="1434"/>
      <c r="VUM38" s="1434"/>
      <c r="VUN38" s="1434"/>
      <c r="VUO38" s="1434"/>
      <c r="VUP38" s="1434"/>
      <c r="VUQ38" s="1434"/>
      <c r="VUR38" s="1434"/>
      <c r="VUS38" s="1434"/>
      <c r="VUT38" s="1434"/>
      <c r="VUU38" s="1434"/>
      <c r="VUV38" s="1434"/>
      <c r="VUW38" s="1434"/>
      <c r="VUX38" s="1434"/>
      <c r="VUY38" s="1434"/>
      <c r="VUZ38" s="1434"/>
      <c r="VVA38" s="1434"/>
      <c r="VVB38" s="1434"/>
      <c r="VVC38" s="1434"/>
      <c r="VVD38" s="1434"/>
      <c r="VVE38" s="1434"/>
      <c r="VVF38" s="1434"/>
      <c r="VVG38" s="1434"/>
      <c r="VVH38" s="1434"/>
      <c r="VVI38" s="1434"/>
      <c r="VVJ38" s="1434"/>
      <c r="VVK38" s="1434"/>
      <c r="VVL38" s="1434"/>
      <c r="VVM38" s="1434"/>
      <c r="VVN38" s="1434"/>
      <c r="VVO38" s="1434"/>
      <c r="VVP38" s="1434"/>
      <c r="VVQ38" s="1434"/>
      <c r="VVR38" s="1434"/>
      <c r="VVS38" s="1434"/>
      <c r="VVT38" s="1434"/>
      <c r="VVU38" s="1434"/>
      <c r="VVV38" s="1434"/>
      <c r="VVW38" s="1434"/>
      <c r="VVX38" s="1434"/>
      <c r="VVY38" s="1434"/>
      <c r="VVZ38" s="1434"/>
      <c r="VWA38" s="1434"/>
      <c r="VWB38" s="1434"/>
      <c r="VWC38" s="1434"/>
      <c r="VWD38" s="1434"/>
      <c r="VWE38" s="1434"/>
      <c r="VWF38" s="1434"/>
      <c r="VWG38" s="1434"/>
      <c r="VWH38" s="1434"/>
      <c r="VWI38" s="1434"/>
      <c r="VWJ38" s="1434"/>
      <c r="VWK38" s="1434"/>
      <c r="VWL38" s="1434"/>
      <c r="VWM38" s="1434"/>
      <c r="VWN38" s="1434"/>
      <c r="VWO38" s="1434"/>
      <c r="VWP38" s="1434"/>
      <c r="VWQ38" s="1434"/>
      <c r="VWR38" s="1434"/>
      <c r="VWS38" s="1434"/>
      <c r="VWT38" s="1434"/>
      <c r="VWU38" s="1434"/>
      <c r="VWV38" s="1434"/>
      <c r="VWW38" s="1434"/>
      <c r="VWX38" s="1434"/>
      <c r="VWY38" s="1434"/>
      <c r="VWZ38" s="1434"/>
      <c r="VXA38" s="1434"/>
      <c r="VXB38" s="1434"/>
      <c r="VXC38" s="1434"/>
      <c r="VXD38" s="1434"/>
      <c r="VXE38" s="1434"/>
      <c r="VXF38" s="1434"/>
      <c r="VXG38" s="1434"/>
      <c r="VXH38" s="1434"/>
      <c r="VXI38" s="1434"/>
      <c r="VXJ38" s="1434"/>
      <c r="VXK38" s="1434"/>
      <c r="VXL38" s="1434"/>
      <c r="VXM38" s="1434"/>
      <c r="VXN38" s="1434"/>
      <c r="VXO38" s="1434"/>
      <c r="VXP38" s="1434"/>
      <c r="VXQ38" s="1434"/>
      <c r="VXR38" s="1434"/>
      <c r="VXS38" s="1434"/>
      <c r="VXT38" s="1434"/>
      <c r="VXU38" s="1434"/>
      <c r="VXV38" s="1434"/>
      <c r="VXW38" s="1434"/>
      <c r="VXX38" s="1434"/>
      <c r="VXY38" s="1434"/>
      <c r="VXZ38" s="1434"/>
      <c r="VYA38" s="1434"/>
      <c r="VYB38" s="1434"/>
      <c r="VYC38" s="1434"/>
      <c r="VYD38" s="1434"/>
      <c r="VYE38" s="1434"/>
      <c r="VYF38" s="1434"/>
      <c r="VYG38" s="1434"/>
      <c r="VYH38" s="1434"/>
      <c r="VYI38" s="1434"/>
      <c r="VYJ38" s="1434"/>
      <c r="VYK38" s="1434"/>
      <c r="VYL38" s="1434"/>
      <c r="VYM38" s="1434"/>
      <c r="VYN38" s="1434"/>
      <c r="VYO38" s="1434"/>
      <c r="VYP38" s="1434"/>
      <c r="VYQ38" s="1434"/>
      <c r="VYR38" s="1434"/>
      <c r="VYS38" s="1434"/>
      <c r="VYT38" s="1434"/>
      <c r="VYU38" s="1434"/>
      <c r="VYV38" s="1434"/>
      <c r="VYW38" s="1434"/>
      <c r="VYX38" s="1434"/>
      <c r="VYY38" s="1434"/>
      <c r="VYZ38" s="1434"/>
      <c r="VZA38" s="1434"/>
      <c r="VZB38" s="1434"/>
      <c r="VZC38" s="1434"/>
      <c r="VZD38" s="1434"/>
      <c r="VZE38" s="1434"/>
      <c r="VZF38" s="1434"/>
      <c r="VZG38" s="1434"/>
      <c r="VZH38" s="1434"/>
      <c r="VZI38" s="1434"/>
      <c r="VZJ38" s="1434"/>
      <c r="VZK38" s="1434"/>
      <c r="VZL38" s="1434"/>
      <c r="VZM38" s="1434"/>
      <c r="VZN38" s="1434"/>
      <c r="VZO38" s="1434"/>
      <c r="VZP38" s="1434"/>
      <c r="VZQ38" s="1434"/>
      <c r="VZR38" s="1434"/>
      <c r="VZS38" s="1434"/>
      <c r="VZT38" s="1434"/>
      <c r="VZU38" s="1434"/>
      <c r="VZV38" s="1434"/>
      <c r="VZW38" s="1434"/>
      <c r="VZX38" s="1434"/>
      <c r="VZY38" s="1434"/>
      <c r="VZZ38" s="1434"/>
      <c r="WAA38" s="1434"/>
      <c r="WAB38" s="1434"/>
      <c r="WAC38" s="1434"/>
      <c r="WAD38" s="1434"/>
      <c r="WAE38" s="1434"/>
      <c r="WAF38" s="1434"/>
      <c r="WAG38" s="1434"/>
      <c r="WAH38" s="1434"/>
      <c r="WAI38" s="1434"/>
      <c r="WAJ38" s="1434"/>
      <c r="WAK38" s="1434"/>
      <c r="WAL38" s="1434"/>
      <c r="WAM38" s="1434"/>
      <c r="WAN38" s="1434"/>
      <c r="WAO38" s="1434"/>
      <c r="WAP38" s="1434"/>
      <c r="WAQ38" s="1434"/>
      <c r="WAR38" s="1434"/>
      <c r="WAS38" s="1434"/>
      <c r="WAT38" s="1434"/>
      <c r="WAU38" s="1434"/>
      <c r="WAV38" s="1434"/>
      <c r="WAW38" s="1434"/>
      <c r="WAX38" s="1434"/>
      <c r="WAY38" s="1434"/>
      <c r="WAZ38" s="1434"/>
      <c r="WBA38" s="1434"/>
      <c r="WBB38" s="1434"/>
      <c r="WBC38" s="1434"/>
      <c r="WBD38" s="1434"/>
      <c r="WBE38" s="1434"/>
      <c r="WBF38" s="1434"/>
      <c r="WBG38" s="1434"/>
      <c r="WBH38" s="1434"/>
      <c r="WBI38" s="1434"/>
      <c r="WBJ38" s="1434"/>
      <c r="WBK38" s="1434"/>
      <c r="WBL38" s="1434"/>
      <c r="WBM38" s="1434"/>
      <c r="WBN38" s="1434"/>
      <c r="WBO38" s="1434"/>
      <c r="WBP38" s="1434"/>
      <c r="WBQ38" s="1434"/>
      <c r="WBR38" s="1434"/>
      <c r="WBS38" s="1434"/>
      <c r="WBT38" s="1434"/>
      <c r="WBU38" s="1434"/>
      <c r="WBV38" s="1434"/>
      <c r="WBW38" s="1434"/>
      <c r="WBX38" s="1434"/>
      <c r="WBY38" s="1434"/>
      <c r="WBZ38" s="1434"/>
      <c r="WCA38" s="1434"/>
      <c r="WCB38" s="1434"/>
      <c r="WCC38" s="1434"/>
      <c r="WCD38" s="1434"/>
      <c r="WCE38" s="1434"/>
      <c r="WCF38" s="1434"/>
      <c r="WCG38" s="1434"/>
      <c r="WCH38" s="1434"/>
      <c r="WCI38" s="1434"/>
      <c r="WCJ38" s="1434"/>
      <c r="WCK38" s="1434"/>
      <c r="WCL38" s="1434"/>
      <c r="WCM38" s="1434"/>
      <c r="WCN38" s="1434"/>
      <c r="WCO38" s="1434"/>
      <c r="WCP38" s="1434"/>
      <c r="WCQ38" s="1434"/>
      <c r="WCR38" s="1434"/>
      <c r="WCS38" s="1434"/>
      <c r="WCT38" s="1434"/>
      <c r="WCU38" s="1434"/>
      <c r="WCV38" s="1434"/>
      <c r="WCW38" s="1434"/>
      <c r="WCX38" s="1434"/>
      <c r="WCY38" s="1434"/>
      <c r="WCZ38" s="1434"/>
      <c r="WDA38" s="1434"/>
      <c r="WDB38" s="1434"/>
      <c r="WDC38" s="1434"/>
      <c r="WDD38" s="1434"/>
      <c r="WDE38" s="1434"/>
      <c r="WDF38" s="1434"/>
      <c r="WDG38" s="1434"/>
      <c r="WDH38" s="1434"/>
      <c r="WDI38" s="1434"/>
      <c r="WDJ38" s="1434"/>
      <c r="WDK38" s="1434"/>
      <c r="WDL38" s="1434"/>
      <c r="WDM38" s="1434"/>
      <c r="WDN38" s="1434"/>
      <c r="WDO38" s="1434"/>
      <c r="WDP38" s="1434"/>
      <c r="WDQ38" s="1434"/>
      <c r="WDR38" s="1434"/>
      <c r="WDS38" s="1434"/>
      <c r="WDT38" s="1434"/>
      <c r="WDU38" s="1434"/>
      <c r="WDV38" s="1434"/>
      <c r="WDW38" s="1434"/>
      <c r="WDX38" s="1434"/>
      <c r="WDY38" s="1434"/>
      <c r="WDZ38" s="1434"/>
      <c r="WEA38" s="1434"/>
      <c r="WEB38" s="1434"/>
      <c r="WEC38" s="1434"/>
      <c r="WED38" s="1434"/>
      <c r="WEE38" s="1434"/>
      <c r="WEF38" s="1434"/>
      <c r="WEG38" s="1434"/>
      <c r="WEH38" s="1434"/>
      <c r="WEI38" s="1434"/>
      <c r="WEJ38" s="1434"/>
      <c r="WEK38" s="1434"/>
      <c r="WEL38" s="1434"/>
      <c r="WEM38" s="1434"/>
      <c r="WEN38" s="1434"/>
      <c r="WEO38" s="1434"/>
      <c r="WEP38" s="1434"/>
      <c r="WEQ38" s="1434"/>
      <c r="WER38" s="1434"/>
      <c r="WES38" s="1434"/>
      <c r="WET38" s="1434"/>
      <c r="WEU38" s="1434"/>
      <c r="WEV38" s="1434"/>
      <c r="WEW38" s="1434"/>
      <c r="WEX38" s="1434"/>
      <c r="WEY38" s="1434"/>
      <c r="WEZ38" s="1434"/>
      <c r="WFA38" s="1434"/>
      <c r="WFB38" s="1434"/>
      <c r="WFC38" s="1434"/>
      <c r="WFD38" s="1434"/>
      <c r="WFE38" s="1434"/>
      <c r="WFF38" s="1434"/>
      <c r="WFG38" s="1434"/>
      <c r="WFH38" s="1434"/>
      <c r="WFI38" s="1434"/>
      <c r="WFJ38" s="1434"/>
      <c r="WFK38" s="1434"/>
      <c r="WFL38" s="1434"/>
      <c r="WFM38" s="1434"/>
      <c r="WFN38" s="1434"/>
      <c r="WFO38" s="1434"/>
      <c r="WFP38" s="1434"/>
      <c r="WFQ38" s="1434"/>
      <c r="WFR38" s="1434"/>
      <c r="WFS38" s="1434"/>
      <c r="WFT38" s="1434"/>
      <c r="WFU38" s="1434"/>
      <c r="WFV38" s="1434"/>
      <c r="WFW38" s="1434"/>
      <c r="WFX38" s="1434"/>
      <c r="WFY38" s="1434"/>
      <c r="WFZ38" s="1434"/>
      <c r="WGA38" s="1434"/>
      <c r="WGB38" s="1434"/>
      <c r="WGC38" s="1434"/>
      <c r="WGD38" s="1434"/>
      <c r="WGE38" s="1434"/>
      <c r="WGF38" s="1434"/>
      <c r="WGG38" s="1434"/>
      <c r="WGH38" s="1434"/>
      <c r="WGI38" s="1434"/>
      <c r="WGJ38" s="1434"/>
      <c r="WGK38" s="1434"/>
      <c r="WGL38" s="1434"/>
      <c r="WGM38" s="1434"/>
      <c r="WGN38" s="1434"/>
      <c r="WGO38" s="1434"/>
      <c r="WGP38" s="1434"/>
      <c r="WGQ38" s="1434"/>
      <c r="WGR38" s="1434"/>
      <c r="WGS38" s="1434"/>
      <c r="WGT38" s="1434"/>
      <c r="WGU38" s="1434"/>
      <c r="WGV38" s="1434"/>
      <c r="WGW38" s="1434"/>
      <c r="WGX38" s="1434"/>
      <c r="WGY38" s="1434"/>
      <c r="WGZ38" s="1434"/>
      <c r="WHA38" s="1434"/>
      <c r="WHB38" s="1434"/>
      <c r="WHC38" s="1434"/>
      <c r="WHD38" s="1434"/>
      <c r="WHE38" s="1434"/>
      <c r="WHF38" s="1434"/>
      <c r="WHG38" s="1434"/>
      <c r="WHH38" s="1434"/>
      <c r="WHI38" s="1434"/>
      <c r="WHJ38" s="1434"/>
      <c r="WHK38" s="1434"/>
      <c r="WHL38" s="1434"/>
      <c r="WHM38" s="1434"/>
      <c r="WHN38" s="1434"/>
      <c r="WHO38" s="1434"/>
      <c r="WHP38" s="1434"/>
      <c r="WHQ38" s="1434"/>
      <c r="WHR38" s="1434"/>
      <c r="WHS38" s="1434"/>
      <c r="WHT38" s="1434"/>
      <c r="WHU38" s="1434"/>
      <c r="WHV38" s="1434"/>
      <c r="WHW38" s="1434"/>
      <c r="WHX38" s="1434"/>
      <c r="WHY38" s="1434"/>
      <c r="WHZ38" s="1434"/>
      <c r="WIA38" s="1434"/>
      <c r="WIB38" s="1434"/>
      <c r="WIC38" s="1434"/>
      <c r="WID38" s="1434"/>
      <c r="WIE38" s="1434"/>
      <c r="WIF38" s="1434"/>
      <c r="WIG38" s="1434"/>
      <c r="WIH38" s="1434"/>
      <c r="WII38" s="1434"/>
      <c r="WIJ38" s="1434"/>
      <c r="WIK38" s="1434"/>
      <c r="WIL38" s="1434"/>
      <c r="WIM38" s="1434"/>
      <c r="WIN38" s="1434"/>
      <c r="WIO38" s="1434"/>
      <c r="WIP38" s="1434"/>
      <c r="WIQ38" s="1434"/>
      <c r="WIR38" s="1434"/>
      <c r="WIS38" s="1434"/>
      <c r="WIT38" s="1434"/>
      <c r="WIU38" s="1434"/>
      <c r="WIV38" s="1434"/>
      <c r="WIW38" s="1434"/>
      <c r="WIX38" s="1434"/>
      <c r="WIY38" s="1434"/>
      <c r="WIZ38" s="1434"/>
      <c r="WJA38" s="1434"/>
      <c r="WJB38" s="1434"/>
      <c r="WJC38" s="1434"/>
      <c r="WJD38" s="1434"/>
      <c r="WJE38" s="1434"/>
      <c r="WJF38" s="1434"/>
      <c r="WJG38" s="1434"/>
      <c r="WJH38" s="1434"/>
      <c r="WJI38" s="1434"/>
      <c r="WJJ38" s="1434"/>
      <c r="WJK38" s="1434"/>
      <c r="WJL38" s="1434"/>
      <c r="WJM38" s="1434"/>
      <c r="WJN38" s="1434"/>
      <c r="WJO38" s="1434"/>
      <c r="WJP38" s="1434"/>
      <c r="WJQ38" s="1434"/>
      <c r="WJR38" s="1434"/>
      <c r="WJS38" s="1434"/>
      <c r="WJT38" s="1434"/>
      <c r="WJU38" s="1434"/>
      <c r="WJV38" s="1434"/>
      <c r="WJW38" s="1434"/>
      <c r="WJX38" s="1434"/>
      <c r="WJY38" s="1434"/>
      <c r="WJZ38" s="1434"/>
      <c r="WKA38" s="1434"/>
      <c r="WKB38" s="1434"/>
      <c r="WKC38" s="1434"/>
      <c r="WKD38" s="1434"/>
      <c r="WKE38" s="1434"/>
      <c r="WKF38" s="1434"/>
      <c r="WKG38" s="1434"/>
      <c r="WKH38" s="1434"/>
      <c r="WKI38" s="1434"/>
      <c r="WKJ38" s="1434"/>
      <c r="WKK38" s="1434"/>
      <c r="WKL38" s="1434"/>
      <c r="WKM38" s="1434"/>
      <c r="WKN38" s="1434"/>
      <c r="WKO38" s="1434"/>
      <c r="WKP38" s="1434"/>
      <c r="WKQ38" s="1434"/>
      <c r="WKR38" s="1434"/>
      <c r="WKS38" s="1434"/>
      <c r="WKT38" s="1434"/>
      <c r="WKU38" s="1434"/>
      <c r="WKV38" s="1434"/>
      <c r="WKW38" s="1434"/>
      <c r="WKX38" s="1434"/>
      <c r="WKY38" s="1434"/>
      <c r="WKZ38" s="1434"/>
      <c r="WLA38" s="1434"/>
      <c r="WLB38" s="1434"/>
      <c r="WLC38" s="1434"/>
      <c r="WLD38" s="1434"/>
      <c r="WLE38" s="1434"/>
      <c r="WLF38" s="1434"/>
      <c r="WLG38" s="1434"/>
      <c r="WLH38" s="1434"/>
      <c r="WLI38" s="1434"/>
      <c r="WLJ38" s="1434"/>
      <c r="WLK38" s="1434"/>
      <c r="WLL38" s="1434"/>
      <c r="WLM38" s="1434"/>
      <c r="WLN38" s="1434"/>
      <c r="WLO38" s="1434"/>
      <c r="WLP38" s="1434"/>
      <c r="WLQ38" s="1434"/>
      <c r="WLR38" s="1434"/>
      <c r="WLS38" s="1434"/>
      <c r="WLT38" s="1434"/>
      <c r="WLU38" s="1434"/>
      <c r="WLV38" s="1434"/>
      <c r="WLW38" s="1434"/>
      <c r="WLX38" s="1434"/>
      <c r="WLY38" s="1434"/>
      <c r="WLZ38" s="1434"/>
      <c r="WMA38" s="1434"/>
      <c r="WMB38" s="1434"/>
      <c r="WMC38" s="1434"/>
      <c r="WMD38" s="1434"/>
      <c r="WME38" s="1434"/>
      <c r="WMF38" s="1434"/>
      <c r="WMG38" s="1434"/>
      <c r="WMH38" s="1434"/>
      <c r="WMI38" s="1434"/>
      <c r="WMJ38" s="1434"/>
      <c r="WMK38" s="1434"/>
      <c r="WML38" s="1434"/>
      <c r="WMM38" s="1434"/>
      <c r="WMN38" s="1434"/>
      <c r="WMO38" s="1434"/>
      <c r="WMP38" s="1434"/>
      <c r="WMQ38" s="1434"/>
      <c r="WMR38" s="1434"/>
      <c r="WMS38" s="1434"/>
      <c r="WMT38" s="1434"/>
      <c r="WMU38" s="1434"/>
      <c r="WMV38" s="1434"/>
      <c r="WMW38" s="1434"/>
      <c r="WMX38" s="1434"/>
      <c r="WMY38" s="1434"/>
      <c r="WMZ38" s="1434"/>
      <c r="WNA38" s="1434"/>
      <c r="WNB38" s="1434"/>
      <c r="WNC38" s="1434"/>
      <c r="WND38" s="1434"/>
      <c r="WNE38" s="1434"/>
      <c r="WNF38" s="1434"/>
      <c r="WNG38" s="1434"/>
      <c r="WNH38" s="1434"/>
      <c r="WNI38" s="1434"/>
      <c r="WNJ38" s="1434"/>
      <c r="WNK38" s="1434"/>
      <c r="WNL38" s="1434"/>
      <c r="WNM38" s="1434"/>
      <c r="WNN38" s="1434"/>
      <c r="WNO38" s="1434"/>
      <c r="WNP38" s="1434"/>
      <c r="WNQ38" s="1434"/>
      <c r="WNR38" s="1434"/>
      <c r="WNS38" s="1434"/>
      <c r="WNT38" s="1434"/>
      <c r="WNU38" s="1434"/>
      <c r="WNV38" s="1434"/>
      <c r="WNW38" s="1434"/>
      <c r="WNX38" s="1434"/>
      <c r="WNY38" s="1434"/>
      <c r="WNZ38" s="1434"/>
      <c r="WOA38" s="1434"/>
      <c r="WOB38" s="1434"/>
      <c r="WOC38" s="1434"/>
      <c r="WOD38" s="1434"/>
      <c r="WOE38" s="1434"/>
      <c r="WOF38" s="1434"/>
      <c r="WOG38" s="1434"/>
      <c r="WOH38" s="1434"/>
      <c r="WOI38" s="1434"/>
      <c r="WOJ38" s="1434"/>
      <c r="WOK38" s="1434"/>
      <c r="WOL38" s="1434"/>
      <c r="WOM38" s="1434"/>
      <c r="WON38" s="1434"/>
      <c r="WOO38" s="1434"/>
      <c r="WOP38" s="1434"/>
      <c r="WOQ38" s="1434"/>
      <c r="WOR38" s="1434"/>
      <c r="WOS38" s="1434"/>
      <c r="WOT38" s="1434"/>
      <c r="WOU38" s="1434"/>
      <c r="WOV38" s="1434"/>
      <c r="WOW38" s="1434"/>
      <c r="WOX38" s="1434"/>
      <c r="WOY38" s="1434"/>
      <c r="WOZ38" s="1434"/>
      <c r="WPA38" s="1434"/>
      <c r="WPB38" s="1434"/>
      <c r="WPC38" s="1434"/>
      <c r="WPD38" s="1434"/>
      <c r="WPE38" s="1434"/>
      <c r="WPF38" s="1434"/>
      <c r="WPG38" s="1434"/>
      <c r="WPH38" s="1434"/>
      <c r="WPI38" s="1434"/>
      <c r="WPJ38" s="1434"/>
      <c r="WPK38" s="1434"/>
      <c r="WPL38" s="1434"/>
      <c r="WPM38" s="1434"/>
      <c r="WPN38" s="1434"/>
      <c r="WPO38" s="1434"/>
      <c r="WPP38" s="1434"/>
      <c r="WPQ38" s="1434"/>
      <c r="WPR38" s="1434"/>
      <c r="WPS38" s="1434"/>
      <c r="WPT38" s="1434"/>
      <c r="WPU38" s="1434"/>
      <c r="WPV38" s="1434"/>
      <c r="WPW38" s="1434"/>
      <c r="WPX38" s="1434"/>
      <c r="WPY38" s="1434"/>
      <c r="WPZ38" s="1434"/>
      <c r="WQA38" s="1434"/>
      <c r="WQB38" s="1434"/>
      <c r="WQC38" s="1434"/>
      <c r="WQD38" s="1434"/>
      <c r="WQE38" s="1434"/>
      <c r="WQF38" s="1434"/>
      <c r="WQG38" s="1434"/>
      <c r="WQH38" s="1434"/>
      <c r="WQI38" s="1434"/>
      <c r="WQJ38" s="1434"/>
      <c r="WQK38" s="1434"/>
      <c r="WQL38" s="1434"/>
      <c r="WQM38" s="1434"/>
      <c r="WQN38" s="1434"/>
      <c r="WQO38" s="1434"/>
      <c r="WQP38" s="1434"/>
      <c r="WQQ38" s="1434"/>
      <c r="WQR38" s="1434"/>
      <c r="WQS38" s="1434"/>
      <c r="WQT38" s="1434"/>
      <c r="WQU38" s="1434"/>
      <c r="WQV38" s="1434"/>
      <c r="WQW38" s="1434"/>
      <c r="WQX38" s="1434"/>
      <c r="WQY38" s="1434"/>
      <c r="WQZ38" s="1434"/>
      <c r="WRA38" s="1434"/>
      <c r="WRB38" s="1434"/>
      <c r="WRC38" s="1434"/>
      <c r="WRD38" s="1434"/>
      <c r="WRE38" s="1434"/>
      <c r="WRF38" s="1434"/>
      <c r="WRG38" s="1434"/>
      <c r="WRH38" s="1434"/>
      <c r="WRI38" s="1434"/>
      <c r="WRJ38" s="1434"/>
      <c r="WRK38" s="1434"/>
      <c r="WRL38" s="1434"/>
      <c r="WRM38" s="1434"/>
      <c r="WRN38" s="1434"/>
      <c r="WRO38" s="1434"/>
      <c r="WRP38" s="1434"/>
      <c r="WRQ38" s="1434"/>
      <c r="WRR38" s="1434"/>
      <c r="WRS38" s="1434"/>
      <c r="WRT38" s="1434"/>
      <c r="WRU38" s="1434"/>
      <c r="WRV38" s="1434"/>
      <c r="WRW38" s="1434"/>
      <c r="WRX38" s="1434"/>
      <c r="WRY38" s="1434"/>
      <c r="WRZ38" s="1434"/>
      <c r="WSA38" s="1434"/>
      <c r="WSB38" s="1434"/>
      <c r="WSC38" s="1434"/>
      <c r="WSD38" s="1434"/>
      <c r="WSE38" s="1434"/>
      <c r="WSF38" s="1434"/>
      <c r="WSG38" s="1434"/>
      <c r="WSH38" s="1434"/>
      <c r="WSI38" s="1434"/>
      <c r="WSJ38" s="1434"/>
      <c r="WSK38" s="1434"/>
      <c r="WSL38" s="1434"/>
      <c r="WSM38" s="1434"/>
      <c r="WSN38" s="1434"/>
      <c r="WSO38" s="1434"/>
      <c r="WSP38" s="1434"/>
      <c r="WSQ38" s="1434"/>
      <c r="WSR38" s="1434"/>
      <c r="WSS38" s="1434"/>
      <c r="WST38" s="1434"/>
      <c r="WSU38" s="1434"/>
      <c r="WSV38" s="1434"/>
      <c r="WSW38" s="1434"/>
      <c r="WSX38" s="1434"/>
      <c r="WSY38" s="1434"/>
      <c r="WSZ38" s="1434"/>
      <c r="WTA38" s="1434"/>
      <c r="WTB38" s="1434"/>
      <c r="WTC38" s="1434"/>
      <c r="WTD38" s="1434"/>
      <c r="WTE38" s="1434"/>
      <c r="WTF38" s="1434"/>
      <c r="WTG38" s="1434"/>
      <c r="WTH38" s="1434"/>
      <c r="WTI38" s="1434"/>
      <c r="WTJ38" s="1434"/>
      <c r="WTK38" s="1434"/>
      <c r="WTL38" s="1434"/>
      <c r="WTM38" s="1434"/>
      <c r="WTN38" s="1434"/>
      <c r="WTO38" s="1434"/>
      <c r="WTP38" s="1434"/>
      <c r="WTQ38" s="1434"/>
      <c r="WTR38" s="1434"/>
      <c r="WTS38" s="1434"/>
      <c r="WTT38" s="1434"/>
      <c r="WTU38" s="1434"/>
      <c r="WTV38" s="1434"/>
      <c r="WTW38" s="1434"/>
      <c r="WTX38" s="1434"/>
      <c r="WTY38" s="1434"/>
      <c r="WTZ38" s="1434"/>
      <c r="WUA38" s="1434"/>
      <c r="WUB38" s="1434"/>
      <c r="WUC38" s="1434"/>
      <c r="WUD38" s="1434"/>
      <c r="WUE38" s="1434"/>
      <c r="WUF38" s="1434"/>
      <c r="WUG38" s="1434"/>
      <c r="WUH38" s="1434"/>
      <c r="WUI38" s="1434"/>
      <c r="WUJ38" s="1434"/>
      <c r="WUK38" s="1434"/>
      <c r="WUL38" s="1434"/>
      <c r="WUM38" s="1434"/>
      <c r="WUN38" s="1434"/>
      <c r="WUO38" s="1434"/>
      <c r="WUP38" s="1434"/>
      <c r="WUQ38" s="1434"/>
      <c r="WUR38" s="1434"/>
      <c r="WUS38" s="1434"/>
      <c r="WUT38" s="1434"/>
      <c r="WUU38" s="1434"/>
      <c r="WUV38" s="1434"/>
      <c r="WUW38" s="1434"/>
      <c r="WUX38" s="1434"/>
      <c r="WUY38" s="1434"/>
      <c r="WUZ38" s="1434"/>
      <c r="WVA38" s="1434"/>
      <c r="WVB38" s="1434"/>
      <c r="WVC38" s="1434"/>
      <c r="WVD38" s="1434"/>
      <c r="WVE38" s="1434"/>
      <c r="WVF38" s="1434"/>
      <c r="WVG38" s="1434"/>
      <c r="WVH38" s="1434"/>
      <c r="WVI38" s="1434"/>
      <c r="WVJ38" s="1434"/>
      <c r="WVK38" s="1434"/>
      <c r="WVL38" s="1434"/>
      <c r="WVM38" s="1434"/>
      <c r="WVN38" s="1434"/>
      <c r="WVO38" s="1434"/>
      <c r="WVP38" s="1434"/>
      <c r="WVQ38" s="1434"/>
      <c r="WVR38" s="1434"/>
      <c r="WVS38" s="1434"/>
      <c r="WVT38" s="1434"/>
      <c r="WVU38" s="1434"/>
      <c r="WVV38" s="1434"/>
      <c r="WVW38" s="1434"/>
      <c r="WVX38" s="1434"/>
      <c r="WVY38" s="1434"/>
      <c r="WVZ38" s="1434"/>
      <c r="WWA38" s="1434"/>
      <c r="WWB38" s="1434"/>
      <c r="WWC38" s="1434"/>
      <c r="WWD38" s="1434"/>
      <c r="WWE38" s="1434"/>
      <c r="WWF38" s="1434"/>
      <c r="WWG38" s="1434"/>
      <c r="WWH38" s="1434"/>
      <c r="WWI38" s="1434"/>
      <c r="WWJ38" s="1434"/>
      <c r="WWK38" s="1434"/>
      <c r="WWL38" s="1434"/>
      <c r="WWM38" s="1434"/>
      <c r="WWN38" s="1434"/>
      <c r="WWO38" s="1434"/>
      <c r="WWP38" s="1434"/>
      <c r="WWQ38" s="1434"/>
      <c r="WWR38" s="1434"/>
      <c r="WWS38" s="1434"/>
      <c r="WWT38" s="1434"/>
      <c r="WWU38" s="1434"/>
      <c r="WWV38" s="1434"/>
      <c r="WWW38" s="1434"/>
      <c r="WWX38" s="1434"/>
      <c r="WWY38" s="1434"/>
      <c r="WWZ38" s="1434"/>
      <c r="WXA38" s="1434"/>
      <c r="WXB38" s="1434"/>
      <c r="WXC38" s="1434"/>
      <c r="WXD38" s="1434"/>
      <c r="WXE38" s="1434"/>
      <c r="WXF38" s="1434"/>
      <c r="WXG38" s="1434"/>
      <c r="WXH38" s="1434"/>
      <c r="WXI38" s="1434"/>
      <c r="WXJ38" s="1434"/>
      <c r="WXK38" s="1434"/>
      <c r="WXL38" s="1434"/>
      <c r="WXM38" s="1434"/>
      <c r="WXN38" s="1434"/>
      <c r="WXO38" s="1434"/>
      <c r="WXP38" s="1434"/>
      <c r="WXQ38" s="1434"/>
      <c r="WXR38" s="1434"/>
      <c r="WXS38" s="1434"/>
      <c r="WXT38" s="1434"/>
      <c r="WXU38" s="1434"/>
      <c r="WXV38" s="1434"/>
      <c r="WXW38" s="1434"/>
      <c r="WXX38" s="1434"/>
      <c r="WXY38" s="1434"/>
      <c r="WXZ38" s="1434"/>
      <c r="WYA38" s="1434"/>
      <c r="WYB38" s="1434"/>
      <c r="WYC38" s="1434"/>
      <c r="WYD38" s="1434"/>
      <c r="WYE38" s="1434"/>
      <c r="WYF38" s="1434"/>
      <c r="WYG38" s="1434"/>
      <c r="WYH38" s="1434"/>
      <c r="WYI38" s="1434"/>
      <c r="WYJ38" s="1434"/>
      <c r="WYK38" s="1434"/>
      <c r="WYL38" s="1434"/>
      <c r="WYM38" s="1434"/>
      <c r="WYN38" s="1434"/>
      <c r="WYO38" s="1434"/>
      <c r="WYP38" s="1434"/>
      <c r="WYQ38" s="1434"/>
      <c r="WYR38" s="1434"/>
      <c r="WYS38" s="1434"/>
      <c r="WYT38" s="1434"/>
      <c r="WYU38" s="1434"/>
      <c r="WYV38" s="1434"/>
      <c r="WYW38" s="1434"/>
      <c r="WYX38" s="1434"/>
      <c r="WYY38" s="1434"/>
      <c r="WYZ38" s="1434"/>
      <c r="WZA38" s="1434"/>
      <c r="WZB38" s="1434"/>
      <c r="WZC38" s="1434"/>
      <c r="WZD38" s="1434"/>
      <c r="WZE38" s="1434"/>
      <c r="WZF38" s="1434"/>
      <c r="WZG38" s="1434"/>
      <c r="WZH38" s="1434"/>
      <c r="WZI38" s="1434"/>
      <c r="WZJ38" s="1434"/>
      <c r="WZK38" s="1434"/>
      <c r="WZL38" s="1434"/>
      <c r="WZM38" s="1434"/>
      <c r="WZN38" s="1434"/>
      <c r="WZO38" s="1434"/>
      <c r="WZP38" s="1434"/>
      <c r="WZQ38" s="1434"/>
      <c r="WZR38" s="1434"/>
      <c r="WZS38" s="1434"/>
      <c r="WZT38" s="1434"/>
      <c r="WZU38" s="1434"/>
      <c r="WZV38" s="1434"/>
      <c r="WZW38" s="1434"/>
      <c r="WZX38" s="1434"/>
      <c r="WZY38" s="1434"/>
      <c r="WZZ38" s="1434"/>
      <c r="XAA38" s="1434"/>
      <c r="XAB38" s="1434"/>
      <c r="XAC38" s="1434"/>
      <c r="XAD38" s="1434"/>
      <c r="XAE38" s="1434"/>
      <c r="XAF38" s="1434"/>
      <c r="XAG38" s="1434"/>
      <c r="XAH38" s="1434"/>
      <c r="XAI38" s="1434"/>
      <c r="XAJ38" s="1434"/>
      <c r="XAK38" s="1434"/>
      <c r="XAL38" s="1434"/>
      <c r="XAM38" s="1434"/>
      <c r="XAN38" s="1434"/>
      <c r="XAO38" s="1434"/>
      <c r="XAP38" s="1434"/>
      <c r="XAQ38" s="1434"/>
      <c r="XAR38" s="1434"/>
      <c r="XAS38" s="1434"/>
      <c r="XAT38" s="1434"/>
      <c r="XAU38" s="1434"/>
      <c r="XAV38" s="1434"/>
      <c r="XAW38" s="1434"/>
      <c r="XAX38" s="1434"/>
      <c r="XAY38" s="1434"/>
      <c r="XAZ38" s="1434"/>
      <c r="XBA38" s="1434"/>
      <c r="XBB38" s="1434"/>
      <c r="XBC38" s="1434"/>
      <c r="XBD38" s="1434"/>
      <c r="XBE38" s="1434"/>
      <c r="XBF38" s="1434"/>
      <c r="XBG38" s="1434"/>
      <c r="XBH38" s="1434"/>
      <c r="XBI38" s="1434"/>
      <c r="XBJ38" s="1434"/>
      <c r="XBK38" s="1434"/>
      <c r="XBL38" s="1434"/>
      <c r="XBM38" s="1434"/>
      <c r="XBN38" s="1434"/>
      <c r="XBO38" s="1434"/>
      <c r="XBP38" s="1434"/>
      <c r="XBQ38" s="1434"/>
      <c r="XBR38" s="1434"/>
      <c r="XBS38" s="1434"/>
      <c r="XBT38" s="1434"/>
      <c r="XBU38" s="1434"/>
      <c r="XBV38" s="1434"/>
      <c r="XBW38" s="1434"/>
      <c r="XBX38" s="1434"/>
      <c r="XBY38" s="1434"/>
      <c r="XBZ38" s="1434"/>
      <c r="XCA38" s="1434"/>
      <c r="XCB38" s="1434"/>
      <c r="XCC38" s="1434"/>
      <c r="XCD38" s="1434"/>
      <c r="XCE38" s="1434"/>
      <c r="XCF38" s="1434"/>
      <c r="XCG38" s="1434"/>
      <c r="XCH38" s="1434"/>
      <c r="XCI38" s="1434"/>
      <c r="XCJ38" s="1434"/>
      <c r="XCK38" s="1434"/>
      <c r="XCL38" s="1434"/>
      <c r="XCM38" s="1434"/>
      <c r="XCN38" s="1434"/>
      <c r="XCO38" s="1434"/>
      <c r="XCP38" s="1434"/>
      <c r="XCQ38" s="1434"/>
      <c r="XCR38" s="1434"/>
      <c r="XCS38" s="1434"/>
      <c r="XCT38" s="1434"/>
      <c r="XCU38" s="1434"/>
      <c r="XCV38" s="1434"/>
      <c r="XCW38" s="1434"/>
      <c r="XCX38" s="1434"/>
      <c r="XCY38" s="1434"/>
      <c r="XCZ38" s="1434"/>
      <c r="XDA38" s="1434"/>
      <c r="XDB38" s="1434"/>
      <c r="XDC38" s="1434"/>
      <c r="XDD38" s="1434"/>
      <c r="XDE38" s="1434"/>
      <c r="XDF38" s="1434"/>
      <c r="XDG38" s="1434"/>
      <c r="XDH38" s="1434"/>
      <c r="XDI38" s="1434"/>
      <c r="XDJ38" s="1434"/>
      <c r="XDK38" s="1434"/>
      <c r="XDL38" s="1434"/>
      <c r="XDM38" s="1434"/>
      <c r="XDN38" s="1434"/>
      <c r="XDO38" s="1434"/>
      <c r="XDP38" s="1434"/>
      <c r="XDQ38" s="1434"/>
      <c r="XDR38" s="1434"/>
      <c r="XDS38" s="1434"/>
      <c r="XDT38" s="1434"/>
      <c r="XDU38" s="1434"/>
      <c r="XDV38" s="1434"/>
      <c r="XDW38" s="1434"/>
      <c r="XDX38" s="1434"/>
      <c r="XDY38" s="1434"/>
      <c r="XDZ38" s="1434"/>
      <c r="XEA38" s="1434"/>
      <c r="XEB38" s="1434"/>
      <c r="XEC38" s="1434"/>
      <c r="XED38" s="1434"/>
      <c r="XEE38" s="1434"/>
      <c r="XEF38" s="1434"/>
      <c r="XEG38" s="1434"/>
      <c r="XEH38" s="1434"/>
      <c r="XEI38" s="1434"/>
      <c r="XEJ38" s="1434"/>
      <c r="XEK38" s="1434"/>
      <c r="XEL38" s="1434"/>
      <c r="XEM38" s="1434"/>
      <c r="XEN38" s="1434"/>
      <c r="XEO38" s="1434"/>
      <c r="XEP38" s="1434"/>
      <c r="XEQ38" s="1434"/>
      <c r="XER38" s="1434"/>
      <c r="XES38" s="1434"/>
      <c r="XET38" s="1434"/>
      <c r="XEU38" s="1434"/>
      <c r="XEV38" s="1434"/>
    </row>
    <row r="39" spans="1:16376" s="366" customFormat="1" ht="15" customHeight="1" x14ac:dyDescent="0.25">
      <c r="A39" s="1541"/>
      <c r="B39" s="2099" t="s">
        <v>1717</v>
      </c>
      <c r="C39" s="2079" t="s">
        <v>14</v>
      </c>
      <c r="D39" s="2062" t="str">
        <f>CONCATENATE("Col ", LEFT(ADDRESS(ROW(TLAC!C12),COLUMN(TLAC!C16),4), 1))</f>
        <v>Col C</v>
      </c>
      <c r="E39" s="1926" t="str">
        <f>CONCATENATE("Col ", LEFT(ADDRESS(ROW(TLAC!D12),COLUMN(TLAC!D16),4), 1))</f>
        <v>Col D</v>
      </c>
      <c r="G39" s="1434"/>
      <c r="H39" s="1434"/>
      <c r="I39" s="1434"/>
      <c r="J39" s="1434"/>
      <c r="K39" s="1434"/>
      <c r="L39" s="1434"/>
      <c r="M39" s="1434"/>
      <c r="N39" s="1434"/>
      <c r="O39" s="1434"/>
      <c r="P39" s="1434"/>
      <c r="Q39" s="1434"/>
      <c r="R39" s="1434"/>
      <c r="S39" s="1434"/>
      <c r="T39" s="1434"/>
      <c r="U39" s="1434"/>
      <c r="V39" s="1434"/>
      <c r="AI39" s="1542"/>
    </row>
    <row r="40" spans="1:16376" s="366" customFormat="1" ht="15" customHeight="1" x14ac:dyDescent="0.25">
      <c r="A40" s="1541"/>
      <c r="B40" s="2115" t="s">
        <v>1718</v>
      </c>
      <c r="C40" s="2116" t="str">
        <f>TLAC!B16</f>
        <v>Check: row 15 ≤ row 14</v>
      </c>
      <c r="D40" s="2117" t="str">
        <f>TLAC!C16</f>
        <v/>
      </c>
      <c r="E40" s="2118" t="str">
        <f>TLAC!D16</f>
        <v/>
      </c>
      <c r="G40" s="1434"/>
      <c r="H40" s="1434"/>
      <c r="I40" s="1434"/>
      <c r="J40" s="1434"/>
      <c r="K40" s="1434"/>
      <c r="L40" s="1434"/>
      <c r="M40" s="1434"/>
      <c r="N40" s="1434"/>
      <c r="O40" s="1434"/>
      <c r="P40" s="1434"/>
      <c r="Q40" s="1434"/>
      <c r="R40" s="1434"/>
      <c r="S40" s="1434"/>
      <c r="T40" s="1434"/>
      <c r="U40" s="1434"/>
      <c r="V40" s="1434"/>
      <c r="AI40" s="1542"/>
    </row>
    <row r="41" spans="1:16376" s="366" customFormat="1" ht="15" customHeight="1" x14ac:dyDescent="0.25">
      <c r="A41" s="1541"/>
      <c r="B41" s="1434"/>
      <c r="C41" s="1434"/>
      <c r="D41" s="1434"/>
      <c r="E41" s="1434"/>
      <c r="F41" s="1434"/>
      <c r="G41" s="1434"/>
      <c r="H41" s="1434"/>
      <c r="I41" s="1434"/>
      <c r="J41" s="1434"/>
      <c r="K41" s="1434"/>
      <c r="L41" s="1434"/>
      <c r="M41" s="1434"/>
      <c r="N41" s="1434"/>
      <c r="O41" s="1434"/>
      <c r="P41" s="1434"/>
      <c r="Q41" s="1434"/>
      <c r="R41" s="1434"/>
      <c r="S41" s="1434"/>
      <c r="T41" s="1434"/>
      <c r="U41" s="1434"/>
      <c r="V41" s="1434"/>
      <c r="W41" s="1544"/>
      <c r="AI41" s="1542"/>
    </row>
    <row r="42" spans="1:16376" s="366" customFormat="1" ht="45" customHeight="1" x14ac:dyDescent="0.25">
      <c r="A42" s="2113" t="s">
        <v>2329</v>
      </c>
      <c r="B42" s="2106"/>
      <c r="C42" s="2106"/>
      <c r="D42" s="2106"/>
      <c r="E42" s="2106"/>
      <c r="F42" s="2106"/>
      <c r="G42" s="2106"/>
      <c r="H42" s="2106"/>
      <c r="I42" s="2106"/>
      <c r="J42" s="2106"/>
      <c r="K42" s="2106"/>
      <c r="L42" s="210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14"/>
      <c r="AJ42" s="1431"/>
      <c r="AK42" s="1431"/>
      <c r="AL42" s="1431"/>
      <c r="AM42" s="1431"/>
      <c r="AN42" s="1431"/>
      <c r="AO42" s="1431"/>
      <c r="AP42" s="1431"/>
      <c r="AQ42" s="1431"/>
      <c r="AR42" s="1431"/>
      <c r="AS42" s="1431"/>
      <c r="AT42" s="1431"/>
      <c r="AU42" s="1431"/>
      <c r="AV42" s="1431"/>
      <c r="AW42" s="1431"/>
      <c r="AX42" s="1431"/>
      <c r="AY42" s="1431"/>
      <c r="AZ42" s="1431"/>
      <c r="BA42" s="1431"/>
      <c r="BB42" s="1431"/>
      <c r="BC42" s="1431"/>
      <c r="BD42" s="1431"/>
      <c r="BE42" s="1431"/>
      <c r="BF42" s="1431"/>
      <c r="BG42" s="1431"/>
      <c r="BH42" s="1431"/>
      <c r="BI42" s="1431"/>
      <c r="BJ42" s="1431"/>
      <c r="BK42" s="1431"/>
      <c r="BL42" s="1431"/>
      <c r="BM42" s="1431"/>
      <c r="BN42" s="1431"/>
      <c r="BO42" s="1431"/>
      <c r="BP42" s="1431"/>
      <c r="BQ42" s="1431"/>
      <c r="BR42" s="1431"/>
      <c r="BS42" s="1431"/>
      <c r="BT42" s="1431"/>
      <c r="BU42" s="1431"/>
      <c r="BV42" s="1431"/>
      <c r="BW42" s="1431"/>
      <c r="BX42" s="1431"/>
      <c r="BY42" s="1431"/>
      <c r="BZ42" s="1431"/>
      <c r="CA42" s="1431"/>
      <c r="CB42" s="1431"/>
      <c r="CC42" s="1431"/>
      <c r="CD42" s="1431"/>
      <c r="CE42" s="1431"/>
      <c r="CF42" s="1431"/>
      <c r="CG42" s="1431"/>
      <c r="CH42" s="1431"/>
      <c r="CI42" s="1431"/>
      <c r="CJ42" s="1431"/>
      <c r="CK42" s="1431"/>
      <c r="CL42" s="1431"/>
      <c r="CM42" s="1431"/>
      <c r="CN42" s="1431"/>
      <c r="CO42" s="1431"/>
      <c r="CP42" s="1431"/>
      <c r="CQ42" s="1431"/>
      <c r="CR42" s="1431"/>
      <c r="CS42" s="1431"/>
      <c r="CT42" s="1431"/>
      <c r="CU42" s="1431"/>
      <c r="CV42" s="1431"/>
      <c r="CW42" s="1431"/>
      <c r="CX42" s="1431"/>
      <c r="CY42" s="1431"/>
      <c r="CZ42" s="1431"/>
      <c r="DA42" s="1431"/>
      <c r="DB42" s="1431"/>
      <c r="DC42" s="1431"/>
      <c r="DD42" s="1431"/>
      <c r="DE42" s="1431"/>
      <c r="DF42" s="1431"/>
      <c r="DG42" s="1431"/>
      <c r="DH42" s="1431"/>
      <c r="DI42" s="1431"/>
      <c r="DJ42" s="1431"/>
      <c r="DK42" s="1431"/>
      <c r="DL42" s="1431"/>
      <c r="DM42" s="1431"/>
      <c r="DN42" s="1431"/>
      <c r="DO42" s="1431"/>
      <c r="DP42" s="1431"/>
      <c r="DQ42" s="1431"/>
      <c r="DR42" s="1431"/>
      <c r="DS42" s="1431"/>
      <c r="DT42" s="1431"/>
      <c r="DU42" s="1431"/>
      <c r="DV42" s="1431"/>
      <c r="DW42" s="1431"/>
      <c r="DX42" s="1431"/>
      <c r="DY42" s="1431"/>
      <c r="DZ42" s="1431"/>
      <c r="EA42" s="1431"/>
      <c r="EB42" s="1431"/>
      <c r="EC42" s="1431"/>
      <c r="ED42" s="1431"/>
      <c r="EE42" s="1431"/>
      <c r="EF42" s="1431"/>
      <c r="EG42" s="1431"/>
      <c r="EH42" s="1431"/>
      <c r="EI42" s="1431"/>
      <c r="EJ42" s="1431"/>
      <c r="EK42" s="1431"/>
      <c r="EL42" s="1431"/>
      <c r="EM42" s="1431"/>
      <c r="EN42" s="1431"/>
      <c r="EO42" s="1431"/>
      <c r="EP42" s="1431"/>
      <c r="EQ42" s="1431"/>
      <c r="ER42" s="1431"/>
      <c r="ES42" s="1431"/>
      <c r="ET42" s="1431"/>
      <c r="EU42" s="1431"/>
      <c r="EV42" s="1431"/>
      <c r="EW42" s="1431"/>
      <c r="EX42" s="1431"/>
      <c r="EY42" s="1431"/>
      <c r="EZ42" s="1431"/>
      <c r="FA42" s="1431"/>
      <c r="FB42" s="1431"/>
      <c r="FC42" s="1431"/>
      <c r="FD42" s="1431"/>
      <c r="FE42" s="1431"/>
      <c r="FF42" s="1431"/>
      <c r="FG42" s="1431"/>
      <c r="FH42" s="1431"/>
      <c r="FI42" s="1431"/>
      <c r="FJ42" s="1431"/>
      <c r="FK42" s="1431"/>
      <c r="FL42" s="1431"/>
      <c r="FM42" s="1431"/>
      <c r="FN42" s="1431"/>
      <c r="FO42" s="1431"/>
      <c r="FP42" s="1431"/>
      <c r="FQ42" s="1431"/>
      <c r="FR42" s="1431"/>
      <c r="FS42" s="1431"/>
      <c r="FT42" s="1431"/>
      <c r="FU42" s="1431"/>
      <c r="FV42" s="1431"/>
      <c r="FW42" s="1431"/>
      <c r="FX42" s="1431"/>
      <c r="FY42" s="1431"/>
      <c r="FZ42" s="1431"/>
      <c r="GA42" s="1431"/>
      <c r="GB42" s="1431"/>
      <c r="GC42" s="1431"/>
      <c r="GD42" s="1431"/>
      <c r="GE42" s="1431"/>
      <c r="GF42" s="1431"/>
      <c r="GG42" s="1431"/>
      <c r="GH42" s="1431"/>
      <c r="GI42" s="1431"/>
      <c r="GJ42" s="1431"/>
      <c r="GK42" s="1431"/>
      <c r="GL42" s="1431"/>
      <c r="GM42" s="1431"/>
      <c r="GN42" s="1431"/>
      <c r="GO42" s="1431"/>
      <c r="GP42" s="1431"/>
      <c r="GQ42" s="1431"/>
      <c r="GR42" s="1431"/>
      <c r="GS42" s="1431"/>
      <c r="GT42" s="1431"/>
      <c r="GU42" s="1431"/>
      <c r="GV42" s="1431"/>
      <c r="GW42" s="1431"/>
      <c r="GX42" s="1431"/>
      <c r="GY42" s="1431"/>
      <c r="GZ42" s="1431"/>
      <c r="HA42" s="1431"/>
      <c r="HB42" s="1431"/>
      <c r="HC42" s="1431"/>
      <c r="HD42" s="1431"/>
      <c r="HE42" s="1431"/>
      <c r="HF42" s="1431"/>
      <c r="HG42" s="1431"/>
      <c r="HH42" s="1431"/>
      <c r="HI42" s="1431"/>
      <c r="HJ42" s="1431"/>
      <c r="HK42" s="1431"/>
      <c r="HL42" s="1431"/>
      <c r="HM42" s="1431"/>
      <c r="HN42" s="1431"/>
      <c r="HO42" s="1431"/>
      <c r="HP42" s="1431"/>
      <c r="HQ42" s="1431"/>
      <c r="HR42" s="1431"/>
      <c r="HS42" s="1431"/>
      <c r="HT42" s="1431"/>
      <c r="HU42" s="1431"/>
      <c r="HV42" s="1431"/>
      <c r="HW42" s="1431"/>
      <c r="HX42" s="1431"/>
      <c r="HY42" s="1431"/>
      <c r="HZ42" s="1431"/>
      <c r="IA42" s="1431"/>
      <c r="IB42" s="1431"/>
      <c r="IC42" s="1431"/>
      <c r="ID42" s="1431"/>
      <c r="IE42" s="1431"/>
      <c r="IF42" s="1431"/>
      <c r="IG42" s="1431"/>
      <c r="IH42" s="1431"/>
      <c r="II42" s="1431"/>
      <c r="IJ42" s="1431"/>
      <c r="IK42" s="1431"/>
      <c r="IL42" s="1431"/>
      <c r="IM42" s="1431"/>
      <c r="IN42" s="1431"/>
      <c r="IO42" s="1431"/>
      <c r="IP42" s="1431"/>
      <c r="IQ42" s="1431"/>
      <c r="IR42" s="1431"/>
      <c r="IS42" s="1431"/>
      <c r="IT42" s="1431"/>
      <c r="IU42" s="1431"/>
      <c r="IV42" s="1431"/>
      <c r="IW42" s="1431"/>
      <c r="IX42" s="1431"/>
      <c r="IY42" s="1431"/>
      <c r="IZ42" s="1431"/>
      <c r="JA42" s="1431"/>
      <c r="JB42" s="1431"/>
      <c r="JC42" s="1431"/>
      <c r="JD42" s="1431"/>
      <c r="JE42" s="1431"/>
      <c r="JF42" s="1431"/>
      <c r="JG42" s="1431"/>
      <c r="JH42" s="1431"/>
      <c r="JI42" s="1431"/>
      <c r="JJ42" s="1431"/>
      <c r="JK42" s="1431"/>
      <c r="JL42" s="1431"/>
      <c r="JM42" s="1431"/>
      <c r="JN42" s="1431"/>
      <c r="JO42" s="1431"/>
      <c r="JP42" s="1431"/>
      <c r="JQ42" s="1431"/>
      <c r="JR42" s="1431"/>
      <c r="JS42" s="1431"/>
      <c r="JT42" s="1431"/>
      <c r="JU42" s="1431"/>
      <c r="JV42" s="1431"/>
      <c r="JW42" s="1431"/>
      <c r="JX42" s="1431"/>
      <c r="JY42" s="1431"/>
      <c r="JZ42" s="1431"/>
      <c r="KA42" s="1431"/>
      <c r="KB42" s="1431"/>
      <c r="KC42" s="1431"/>
      <c r="KD42" s="1431"/>
      <c r="KE42" s="1431"/>
      <c r="KF42" s="1431"/>
      <c r="KG42" s="1431"/>
      <c r="KH42" s="1431"/>
      <c r="KI42" s="1431"/>
      <c r="KJ42" s="1431"/>
      <c r="KK42" s="1431"/>
      <c r="KL42" s="1431"/>
      <c r="KM42" s="1431"/>
      <c r="KN42" s="1431"/>
      <c r="KO42" s="1431"/>
      <c r="KP42" s="1431"/>
      <c r="KQ42" s="1431"/>
      <c r="KR42" s="1431"/>
      <c r="KS42" s="1431"/>
      <c r="KT42" s="1431"/>
      <c r="KU42" s="1431"/>
      <c r="KV42" s="1431"/>
      <c r="KW42" s="1431"/>
      <c r="KX42" s="1431"/>
      <c r="KY42" s="1431"/>
      <c r="KZ42" s="1431"/>
      <c r="LA42" s="1431"/>
      <c r="LB42" s="1431"/>
      <c r="LC42" s="1431"/>
      <c r="LD42" s="1431"/>
      <c r="LE42" s="1431"/>
      <c r="LF42" s="1431"/>
      <c r="LG42" s="1431"/>
      <c r="LH42" s="1431"/>
      <c r="LI42" s="1431"/>
      <c r="LJ42" s="1431"/>
      <c r="LK42" s="1431"/>
      <c r="LL42" s="1431"/>
      <c r="LM42" s="1431"/>
      <c r="LN42" s="1431"/>
      <c r="LO42" s="1431"/>
      <c r="LP42" s="1431"/>
      <c r="LQ42" s="1431"/>
      <c r="LR42" s="1431"/>
      <c r="LS42" s="1431"/>
      <c r="LT42" s="1431"/>
      <c r="LU42" s="1431"/>
      <c r="LV42" s="1431"/>
      <c r="LW42" s="1431"/>
      <c r="LX42" s="1431"/>
      <c r="LY42" s="1431"/>
      <c r="LZ42" s="1431"/>
      <c r="MA42" s="1431"/>
      <c r="MB42" s="1431"/>
      <c r="MC42" s="1431"/>
      <c r="MD42" s="1431"/>
      <c r="ME42" s="1431"/>
      <c r="MF42" s="1431"/>
      <c r="MG42" s="1431"/>
      <c r="MH42" s="1431"/>
      <c r="MI42" s="1431"/>
      <c r="MJ42" s="1431"/>
      <c r="MK42" s="1431"/>
      <c r="ML42" s="1431"/>
      <c r="MM42" s="1431"/>
      <c r="MN42" s="1431"/>
      <c r="MO42" s="1431"/>
      <c r="MP42" s="1431"/>
      <c r="MQ42" s="1431"/>
      <c r="MR42" s="1431"/>
      <c r="MS42" s="1431"/>
      <c r="MT42" s="1431"/>
      <c r="MU42" s="1431"/>
      <c r="MV42" s="1431"/>
      <c r="MW42" s="1431"/>
      <c r="MX42" s="1431"/>
      <c r="MY42" s="1431"/>
      <c r="MZ42" s="1431"/>
      <c r="NA42" s="1431"/>
      <c r="NB42" s="1431"/>
      <c r="NC42" s="1431"/>
      <c r="ND42" s="1431"/>
      <c r="NE42" s="1431"/>
      <c r="NF42" s="1431"/>
      <c r="NG42" s="1431"/>
      <c r="NH42" s="1431"/>
      <c r="NI42" s="1431"/>
      <c r="NJ42" s="1431"/>
      <c r="NK42" s="1431"/>
      <c r="NL42" s="1431"/>
      <c r="NM42" s="1431"/>
      <c r="NN42" s="1431"/>
      <c r="NO42" s="1431"/>
      <c r="NP42" s="1431"/>
      <c r="NQ42" s="1431"/>
      <c r="NR42" s="1431"/>
      <c r="NS42" s="1431"/>
      <c r="NT42" s="1431"/>
      <c r="NU42" s="1431"/>
      <c r="NV42" s="1431"/>
      <c r="NW42" s="1431"/>
      <c r="NX42" s="1431"/>
      <c r="NY42" s="1431"/>
      <c r="NZ42" s="1431"/>
      <c r="OA42" s="1431"/>
      <c r="OB42" s="1431"/>
      <c r="OC42" s="1431"/>
      <c r="OD42" s="1431"/>
      <c r="OE42" s="1431"/>
      <c r="OF42" s="1431"/>
      <c r="OG42" s="1431"/>
      <c r="OH42" s="1431"/>
      <c r="OI42" s="1431"/>
      <c r="OJ42" s="1431"/>
      <c r="OK42" s="1431"/>
      <c r="OL42" s="1431"/>
      <c r="OM42" s="1431"/>
      <c r="ON42" s="1431"/>
      <c r="OO42" s="1431"/>
      <c r="OP42" s="1431"/>
      <c r="OQ42" s="1431"/>
      <c r="OR42" s="1431"/>
      <c r="OS42" s="1431"/>
      <c r="OT42" s="1431"/>
      <c r="OU42" s="1431"/>
      <c r="OV42" s="1431"/>
      <c r="OW42" s="1431"/>
      <c r="OX42" s="1431"/>
      <c r="OY42" s="1431"/>
      <c r="OZ42" s="1431"/>
      <c r="PA42" s="1431"/>
      <c r="PB42" s="1431"/>
      <c r="PC42" s="1431"/>
      <c r="PD42" s="1431"/>
      <c r="PE42" s="1431"/>
      <c r="PF42" s="1431"/>
      <c r="PG42" s="1431"/>
      <c r="PH42" s="1431"/>
      <c r="PI42" s="1431"/>
      <c r="PJ42" s="1431"/>
      <c r="PK42" s="1431"/>
      <c r="PL42" s="1431"/>
      <c r="PM42" s="1431"/>
      <c r="PN42" s="1431"/>
      <c r="PO42" s="1431"/>
      <c r="PP42" s="1431"/>
      <c r="PQ42" s="1431"/>
      <c r="PR42" s="1431"/>
      <c r="PS42" s="1431"/>
      <c r="PT42" s="1431"/>
      <c r="PU42" s="1431"/>
      <c r="PV42" s="1431"/>
      <c r="PW42" s="1431"/>
      <c r="PX42" s="1431"/>
      <c r="PY42" s="1431"/>
      <c r="PZ42" s="1431"/>
      <c r="QA42" s="1431"/>
      <c r="QB42" s="1431"/>
      <c r="QC42" s="1431"/>
      <c r="QD42" s="1431"/>
      <c r="QE42" s="1431"/>
      <c r="QF42" s="1431"/>
      <c r="QG42" s="1431"/>
      <c r="QH42" s="1431"/>
      <c r="QI42" s="1431"/>
      <c r="QJ42" s="1431"/>
      <c r="QK42" s="1431"/>
      <c r="QL42" s="1431"/>
      <c r="QM42" s="1431"/>
      <c r="QN42" s="1431"/>
      <c r="QO42" s="1431"/>
      <c r="QP42" s="1431"/>
      <c r="QQ42" s="1431"/>
      <c r="QR42" s="1431"/>
      <c r="QS42" s="1431"/>
      <c r="QT42" s="1431"/>
      <c r="QU42" s="1431"/>
      <c r="QV42" s="1431"/>
      <c r="QW42" s="1431"/>
      <c r="QX42" s="1431"/>
      <c r="QY42" s="1431"/>
      <c r="QZ42" s="1431"/>
      <c r="RA42" s="1431"/>
      <c r="RB42" s="1431"/>
      <c r="RC42" s="1431"/>
      <c r="RD42" s="1431"/>
      <c r="RE42" s="1431"/>
      <c r="RF42" s="1431"/>
      <c r="RG42" s="1431"/>
      <c r="RH42" s="1431"/>
      <c r="RI42" s="1431"/>
      <c r="RJ42" s="1431"/>
      <c r="RK42" s="1431"/>
      <c r="RL42" s="1431"/>
      <c r="RM42" s="1431"/>
      <c r="RN42" s="1431"/>
      <c r="RO42" s="1431"/>
      <c r="RP42" s="1431"/>
      <c r="RQ42" s="1431"/>
      <c r="RR42" s="1431"/>
      <c r="RS42" s="1431"/>
      <c r="RT42" s="1431"/>
      <c r="RU42" s="1431"/>
      <c r="RV42" s="1431"/>
      <c r="RW42" s="1431"/>
      <c r="RX42" s="1431"/>
      <c r="RY42" s="1431"/>
      <c r="RZ42" s="1431"/>
      <c r="SA42" s="1431"/>
      <c r="SB42" s="1431"/>
      <c r="SC42" s="1431"/>
      <c r="SD42" s="1431"/>
      <c r="SE42" s="1431"/>
      <c r="SF42" s="1431"/>
      <c r="SG42" s="1431"/>
      <c r="SH42" s="1431"/>
      <c r="SI42" s="1431"/>
      <c r="SJ42" s="1431"/>
      <c r="SK42" s="1431"/>
      <c r="SL42" s="1431"/>
      <c r="SM42" s="1431"/>
      <c r="SN42" s="1431"/>
      <c r="SO42" s="1431"/>
      <c r="SP42" s="1431"/>
      <c r="SQ42" s="1431"/>
      <c r="SR42" s="1431"/>
      <c r="SS42" s="1431"/>
      <c r="ST42" s="1431"/>
      <c r="SU42" s="1431"/>
      <c r="SV42" s="1431"/>
      <c r="SW42" s="1431"/>
      <c r="SX42" s="1431"/>
      <c r="SY42" s="1431"/>
      <c r="SZ42" s="1431"/>
      <c r="TA42" s="1431"/>
      <c r="TB42" s="1431"/>
      <c r="TC42" s="1431"/>
      <c r="TD42" s="1431"/>
      <c r="TE42" s="1431"/>
      <c r="TF42" s="1431"/>
      <c r="TG42" s="1431"/>
      <c r="TH42" s="1431"/>
      <c r="TI42" s="1431"/>
      <c r="TJ42" s="1431"/>
      <c r="TK42" s="1431"/>
      <c r="TL42" s="1431"/>
      <c r="TM42" s="1431"/>
      <c r="TN42" s="1431"/>
      <c r="TO42" s="1431"/>
      <c r="TP42" s="1431"/>
      <c r="TQ42" s="1431"/>
      <c r="TR42" s="1431"/>
      <c r="TS42" s="1431"/>
      <c r="TT42" s="1431"/>
      <c r="TU42" s="1431"/>
      <c r="TV42" s="1431"/>
      <c r="TW42" s="1431"/>
      <c r="TX42" s="1431"/>
      <c r="TY42" s="1431"/>
      <c r="TZ42" s="1431"/>
      <c r="UA42" s="1431"/>
      <c r="UB42" s="1431"/>
      <c r="UC42" s="1431"/>
      <c r="UD42" s="1431"/>
      <c r="UE42" s="1431"/>
      <c r="UF42" s="1431"/>
      <c r="UG42" s="1431"/>
      <c r="UH42" s="1431"/>
      <c r="UI42" s="1431"/>
      <c r="UJ42" s="1431"/>
      <c r="UK42" s="1431"/>
      <c r="UL42" s="1431"/>
      <c r="UM42" s="1431"/>
      <c r="UN42" s="1431"/>
      <c r="UO42" s="1431"/>
      <c r="UP42" s="1431"/>
      <c r="UQ42" s="1431"/>
      <c r="UR42" s="1431"/>
      <c r="US42" s="1431"/>
      <c r="UT42" s="1431"/>
      <c r="UU42" s="1431"/>
      <c r="UV42" s="1431"/>
      <c r="UW42" s="1431"/>
      <c r="UX42" s="1431"/>
      <c r="UY42" s="1431"/>
      <c r="UZ42" s="1431"/>
      <c r="VA42" s="1431"/>
      <c r="VB42" s="1431"/>
      <c r="VC42" s="1431"/>
      <c r="VD42" s="1431"/>
      <c r="VE42" s="1431"/>
      <c r="VF42" s="1431"/>
      <c r="VG42" s="1431"/>
      <c r="VH42" s="1431"/>
      <c r="VI42" s="1431"/>
      <c r="VJ42" s="1431"/>
      <c r="VK42" s="1431"/>
      <c r="VL42" s="1431"/>
      <c r="VM42" s="1431"/>
      <c r="VN42" s="1431"/>
      <c r="VO42" s="1431"/>
      <c r="VP42" s="1431"/>
      <c r="VQ42" s="1431"/>
      <c r="VR42" s="1431"/>
      <c r="VS42" s="1431"/>
      <c r="VT42" s="1431"/>
      <c r="VU42" s="1431"/>
      <c r="VV42" s="1431"/>
      <c r="VW42" s="1431"/>
      <c r="VX42" s="1431"/>
      <c r="VY42" s="1431"/>
      <c r="VZ42" s="1431"/>
      <c r="WA42" s="1431"/>
      <c r="WB42" s="1431"/>
      <c r="WC42" s="1431"/>
      <c r="WD42" s="1431"/>
      <c r="WE42" s="1431"/>
      <c r="WF42" s="1431"/>
      <c r="WG42" s="1431"/>
      <c r="WH42" s="1431"/>
      <c r="WI42" s="1431"/>
      <c r="WJ42" s="1431"/>
      <c r="WK42" s="1431"/>
      <c r="WL42" s="1431"/>
      <c r="WM42" s="1431"/>
      <c r="WN42" s="1431"/>
      <c r="WO42" s="1431"/>
      <c r="WP42" s="1431"/>
      <c r="WQ42" s="1431"/>
      <c r="WR42" s="1431"/>
      <c r="WS42" s="1431"/>
      <c r="WT42" s="1431"/>
      <c r="WU42" s="1431"/>
      <c r="WV42" s="1431"/>
      <c r="WW42" s="1431"/>
      <c r="WX42" s="1431"/>
      <c r="WY42" s="1431"/>
      <c r="WZ42" s="1431"/>
      <c r="XA42" s="1431"/>
      <c r="XB42" s="1431"/>
      <c r="XC42" s="1431"/>
      <c r="XD42" s="1431"/>
      <c r="XE42" s="1431"/>
      <c r="XF42" s="1431"/>
      <c r="XG42" s="1431"/>
      <c r="XH42" s="1431"/>
      <c r="XI42" s="1431"/>
      <c r="XJ42" s="1431"/>
      <c r="XK42" s="1431"/>
      <c r="XL42" s="1431"/>
      <c r="XM42" s="1431"/>
      <c r="XN42" s="1431"/>
      <c r="XO42" s="1431"/>
      <c r="XP42" s="1431"/>
      <c r="XQ42" s="1431"/>
      <c r="XR42" s="1431"/>
      <c r="XS42" s="1431"/>
      <c r="XT42" s="1431"/>
      <c r="XU42" s="1431"/>
      <c r="XV42" s="1431"/>
      <c r="XW42" s="1431"/>
      <c r="XX42" s="1431"/>
      <c r="XY42" s="1431"/>
      <c r="XZ42" s="1431"/>
      <c r="YA42" s="1431"/>
      <c r="YB42" s="1431"/>
      <c r="YC42" s="1431"/>
      <c r="YD42" s="1431"/>
      <c r="YE42" s="1431"/>
      <c r="YF42" s="1431"/>
      <c r="YG42" s="1431"/>
      <c r="YH42" s="1431"/>
      <c r="YI42" s="1431"/>
      <c r="YJ42" s="1431"/>
      <c r="YK42" s="1431"/>
      <c r="YL42" s="1431"/>
      <c r="YM42" s="1431"/>
      <c r="YN42" s="1431"/>
      <c r="YO42" s="1431"/>
      <c r="YP42" s="1431"/>
      <c r="YQ42" s="1431"/>
      <c r="YR42" s="1431"/>
      <c r="YS42" s="1431"/>
      <c r="YT42" s="1431"/>
      <c r="YU42" s="1431"/>
      <c r="YV42" s="1431"/>
      <c r="YW42" s="1431"/>
      <c r="YX42" s="1431"/>
      <c r="YY42" s="1431"/>
      <c r="YZ42" s="1431"/>
      <c r="ZA42" s="1431"/>
      <c r="ZB42" s="1431"/>
      <c r="ZC42" s="1431"/>
      <c r="ZD42" s="1431"/>
      <c r="ZE42" s="1431"/>
      <c r="ZF42" s="1431"/>
      <c r="ZG42" s="1431"/>
      <c r="ZH42" s="1431"/>
      <c r="ZI42" s="1431"/>
      <c r="ZJ42" s="1431"/>
      <c r="ZK42" s="1431"/>
      <c r="ZL42" s="1431"/>
      <c r="ZM42" s="1431"/>
      <c r="ZN42" s="1431"/>
      <c r="ZO42" s="1431"/>
      <c r="ZP42" s="1431"/>
      <c r="ZQ42" s="1431"/>
      <c r="ZR42" s="1431"/>
      <c r="ZS42" s="1431"/>
      <c r="ZT42" s="1431"/>
      <c r="ZU42" s="1431"/>
      <c r="ZV42" s="1431"/>
      <c r="ZW42" s="1431"/>
      <c r="ZX42" s="1431"/>
      <c r="ZY42" s="1431"/>
      <c r="ZZ42" s="1431"/>
      <c r="AAA42" s="1431"/>
      <c r="AAB42" s="1431"/>
      <c r="AAC42" s="1431"/>
      <c r="AAD42" s="1431"/>
      <c r="AAE42" s="1431"/>
      <c r="AAF42" s="1431"/>
      <c r="AAG42" s="1431"/>
      <c r="AAH42" s="1431"/>
      <c r="AAI42" s="1431"/>
      <c r="AAJ42" s="1431"/>
      <c r="AAK42" s="1431"/>
      <c r="AAL42" s="1431"/>
      <c r="AAM42" s="1431"/>
      <c r="AAN42" s="1431"/>
      <c r="AAO42" s="1431"/>
      <c r="AAP42" s="1431"/>
      <c r="AAQ42" s="1431"/>
      <c r="AAR42" s="1431"/>
      <c r="AAS42" s="1431"/>
      <c r="AAT42" s="1431"/>
      <c r="AAU42" s="1431"/>
      <c r="AAV42" s="1431"/>
      <c r="AAW42" s="1431"/>
      <c r="AAX42" s="1431"/>
      <c r="AAY42" s="1431"/>
      <c r="AAZ42" s="1431"/>
      <c r="ABA42" s="1431"/>
      <c r="ABB42" s="1431"/>
      <c r="ABC42" s="1431"/>
      <c r="ABD42" s="1431"/>
      <c r="ABE42" s="1431"/>
      <c r="ABF42" s="1431"/>
      <c r="ABG42" s="1431"/>
      <c r="ABH42" s="1431"/>
      <c r="ABI42" s="1431"/>
      <c r="ABJ42" s="1431"/>
      <c r="ABK42" s="1431"/>
      <c r="ABL42" s="1431"/>
      <c r="ABM42" s="1431"/>
      <c r="ABN42" s="1431"/>
      <c r="ABO42" s="1431"/>
      <c r="ABP42" s="1431"/>
      <c r="ABQ42" s="1431"/>
      <c r="ABR42" s="1431"/>
      <c r="ABS42" s="1431"/>
      <c r="ABT42" s="1431"/>
      <c r="ABU42" s="1431"/>
      <c r="ABV42" s="1431"/>
      <c r="ABW42" s="1431"/>
      <c r="ABX42" s="1431"/>
      <c r="ABY42" s="1431"/>
      <c r="ABZ42" s="1431"/>
      <c r="ACA42" s="1431"/>
      <c r="ACB42" s="1431"/>
      <c r="ACC42" s="1431"/>
      <c r="ACD42" s="1431"/>
      <c r="ACE42" s="1431"/>
      <c r="ACF42" s="1431"/>
      <c r="ACG42" s="1431"/>
      <c r="ACH42" s="1431"/>
      <c r="ACI42" s="1431"/>
      <c r="ACJ42" s="1431"/>
      <c r="ACK42" s="1431"/>
      <c r="ACL42" s="1431"/>
      <c r="ACM42" s="1431"/>
      <c r="ACN42" s="1431"/>
      <c r="ACO42" s="1431"/>
      <c r="ACP42" s="1431"/>
      <c r="ACQ42" s="1431"/>
      <c r="ACR42" s="1431"/>
      <c r="ACS42" s="1431"/>
      <c r="ACT42" s="1431"/>
      <c r="ACU42" s="1431"/>
      <c r="ACV42" s="1431"/>
      <c r="ACW42" s="1431"/>
      <c r="ACX42" s="1431"/>
      <c r="ACY42" s="1431"/>
      <c r="ACZ42" s="1431"/>
      <c r="ADA42" s="1431"/>
      <c r="ADB42" s="1431"/>
      <c r="ADC42" s="1431"/>
      <c r="ADD42" s="1431"/>
      <c r="ADE42" s="1431"/>
      <c r="ADF42" s="1431"/>
      <c r="ADG42" s="1431"/>
      <c r="ADH42" s="1431"/>
      <c r="ADI42" s="1431"/>
      <c r="ADJ42" s="1431"/>
      <c r="ADK42" s="1431"/>
      <c r="ADL42" s="1431"/>
      <c r="ADM42" s="1431"/>
      <c r="ADN42" s="1431"/>
      <c r="ADO42" s="1431"/>
      <c r="ADP42" s="1431"/>
      <c r="ADQ42" s="1431"/>
      <c r="ADR42" s="1431"/>
      <c r="ADS42" s="1431"/>
      <c r="ADT42" s="1431"/>
      <c r="ADU42" s="1431"/>
      <c r="ADV42" s="1431"/>
      <c r="ADW42" s="1431"/>
      <c r="ADX42" s="1431"/>
      <c r="ADY42" s="1431"/>
      <c r="ADZ42" s="1431"/>
      <c r="AEA42" s="1431"/>
      <c r="AEB42" s="1431"/>
      <c r="AEC42" s="1431"/>
      <c r="AED42" s="1431"/>
      <c r="AEE42" s="1431"/>
      <c r="AEF42" s="1431"/>
      <c r="AEG42" s="1431"/>
      <c r="AEH42" s="1431"/>
      <c r="AEI42" s="1431"/>
      <c r="AEJ42" s="1431"/>
      <c r="AEK42" s="1431"/>
      <c r="AEL42" s="1431"/>
      <c r="AEM42" s="1431"/>
      <c r="AEN42" s="1431"/>
      <c r="AEO42" s="1431"/>
      <c r="AEP42" s="1431"/>
      <c r="AEQ42" s="1431"/>
      <c r="AER42" s="1431"/>
      <c r="AES42" s="1431"/>
      <c r="AET42" s="1431"/>
      <c r="AEU42" s="1431"/>
      <c r="AEV42" s="1431"/>
      <c r="AEW42" s="1431"/>
      <c r="AEX42" s="1431"/>
      <c r="AEY42" s="1431"/>
      <c r="AEZ42" s="1431"/>
      <c r="AFA42" s="1431"/>
      <c r="AFB42" s="1431"/>
      <c r="AFC42" s="1431"/>
      <c r="AFD42" s="1431"/>
      <c r="AFE42" s="1431"/>
      <c r="AFF42" s="1431"/>
      <c r="AFG42" s="1431"/>
      <c r="AFH42" s="1431"/>
      <c r="AFI42" s="1431"/>
      <c r="AFJ42" s="1431"/>
      <c r="AFK42" s="1431"/>
      <c r="AFL42" s="1431"/>
      <c r="AFM42" s="1431"/>
      <c r="AFN42" s="1431"/>
      <c r="AFO42" s="1431"/>
      <c r="AFP42" s="1431"/>
      <c r="AFQ42" s="1431"/>
      <c r="AFR42" s="1431"/>
      <c r="AFS42" s="1431"/>
      <c r="AFT42" s="1431"/>
      <c r="AFU42" s="1431"/>
      <c r="AFV42" s="1431"/>
      <c r="AFW42" s="1431"/>
      <c r="AFX42" s="1431"/>
      <c r="AFY42" s="1431"/>
      <c r="AFZ42" s="1431"/>
      <c r="AGA42" s="1431"/>
      <c r="AGB42" s="1431"/>
      <c r="AGC42" s="1431"/>
      <c r="AGD42" s="1431"/>
      <c r="AGE42" s="1431"/>
      <c r="AGF42" s="1431"/>
      <c r="AGG42" s="1431"/>
      <c r="AGH42" s="1431"/>
      <c r="AGI42" s="1431"/>
      <c r="AGJ42" s="1431"/>
      <c r="AGK42" s="1431"/>
      <c r="AGL42" s="1431"/>
      <c r="AGM42" s="1431"/>
      <c r="AGN42" s="1431"/>
      <c r="AGO42" s="1431"/>
      <c r="AGP42" s="1431"/>
      <c r="AGQ42" s="1431"/>
      <c r="AGR42" s="1431"/>
      <c r="AGS42" s="1431"/>
      <c r="AGT42" s="1431"/>
      <c r="AGU42" s="1431"/>
      <c r="AGV42" s="1431"/>
      <c r="AGW42" s="1431"/>
      <c r="AGX42" s="1431"/>
      <c r="AGY42" s="1431"/>
      <c r="AGZ42" s="1431"/>
      <c r="AHA42" s="1431"/>
      <c r="AHB42" s="1431"/>
      <c r="AHC42" s="1431"/>
      <c r="AHD42" s="1431"/>
      <c r="AHE42" s="1431"/>
      <c r="AHF42" s="1431"/>
      <c r="AHG42" s="1431"/>
      <c r="AHH42" s="1431"/>
      <c r="AHI42" s="1431"/>
      <c r="AHJ42" s="1431"/>
      <c r="AHK42" s="1431"/>
      <c r="AHL42" s="1431"/>
      <c r="AHM42" s="1431"/>
      <c r="AHN42" s="1431"/>
      <c r="AHO42" s="1431"/>
      <c r="AHP42" s="1431"/>
      <c r="AHQ42" s="1431"/>
      <c r="AHR42" s="1431"/>
      <c r="AHS42" s="1431"/>
      <c r="AHT42" s="1431"/>
      <c r="AHU42" s="1431"/>
      <c r="AHV42" s="1431"/>
      <c r="AHW42" s="1431"/>
      <c r="AHX42" s="1431"/>
      <c r="AHY42" s="1431"/>
      <c r="AHZ42" s="1431"/>
      <c r="AIA42" s="1431"/>
      <c r="AIB42" s="1431"/>
      <c r="AIC42" s="1431"/>
      <c r="AID42" s="1431"/>
      <c r="AIE42" s="1431"/>
      <c r="AIF42" s="1431"/>
      <c r="AIG42" s="1431"/>
      <c r="AIH42" s="1431"/>
      <c r="AII42" s="1431"/>
      <c r="AIJ42" s="1431"/>
      <c r="AIK42" s="1431"/>
      <c r="AIL42" s="1431"/>
      <c r="AIM42" s="1431"/>
      <c r="AIN42" s="1431"/>
      <c r="AIO42" s="1431"/>
      <c r="AIP42" s="1431"/>
      <c r="AIQ42" s="1431"/>
      <c r="AIR42" s="1431"/>
      <c r="AIS42" s="1431"/>
      <c r="AIT42" s="1431"/>
      <c r="AIU42" s="1431"/>
      <c r="AIV42" s="1431"/>
      <c r="AIW42" s="1431"/>
      <c r="AIX42" s="1431"/>
      <c r="AIY42" s="1431"/>
      <c r="AIZ42" s="1431"/>
      <c r="AJA42" s="1431"/>
      <c r="AJB42" s="1431"/>
      <c r="AJC42" s="1431"/>
      <c r="AJD42" s="1431"/>
      <c r="AJE42" s="1431"/>
      <c r="AJF42" s="1431"/>
      <c r="AJG42" s="1431"/>
      <c r="AJH42" s="1431"/>
      <c r="AJI42" s="1431"/>
      <c r="AJJ42" s="1431"/>
      <c r="AJK42" s="1431"/>
      <c r="AJL42" s="1431"/>
      <c r="AJM42" s="1431"/>
      <c r="AJN42" s="1431"/>
      <c r="AJO42" s="1431"/>
      <c r="AJP42" s="1431"/>
      <c r="AJQ42" s="1431"/>
      <c r="AJR42" s="1431"/>
      <c r="AJS42" s="1431"/>
      <c r="AJT42" s="1431"/>
      <c r="AJU42" s="1431"/>
      <c r="AJV42" s="1431"/>
      <c r="AJW42" s="1431"/>
      <c r="AJX42" s="1431"/>
      <c r="AJY42" s="1431"/>
      <c r="AJZ42" s="1431"/>
      <c r="AKA42" s="1431"/>
      <c r="AKB42" s="1431"/>
      <c r="AKC42" s="1431"/>
      <c r="AKD42" s="1431"/>
      <c r="AKE42" s="1431"/>
      <c r="AKF42" s="1431"/>
      <c r="AKG42" s="1431"/>
      <c r="AKH42" s="1431"/>
      <c r="AKI42" s="1431"/>
      <c r="AKJ42" s="1431"/>
      <c r="AKK42" s="1431"/>
      <c r="AKL42" s="1431"/>
      <c r="AKM42" s="1431"/>
      <c r="AKN42" s="1431"/>
      <c r="AKO42" s="1431"/>
      <c r="AKP42" s="1431"/>
      <c r="AKQ42" s="1431"/>
      <c r="AKR42" s="1431"/>
      <c r="AKS42" s="1431"/>
      <c r="AKT42" s="1431"/>
      <c r="AKU42" s="1431"/>
      <c r="AKV42" s="1431"/>
      <c r="AKW42" s="1431"/>
      <c r="AKX42" s="1431"/>
      <c r="AKY42" s="1431"/>
      <c r="AKZ42" s="1431"/>
      <c r="ALA42" s="1431"/>
      <c r="ALB42" s="1431"/>
      <c r="ALC42" s="1431"/>
      <c r="ALD42" s="1431"/>
      <c r="ALE42" s="1431"/>
      <c r="ALF42" s="1431"/>
      <c r="ALG42" s="1431"/>
      <c r="ALH42" s="1431"/>
      <c r="ALI42" s="1431"/>
      <c r="ALJ42" s="1431"/>
      <c r="ALK42" s="1431"/>
      <c r="ALL42" s="1431"/>
      <c r="ALM42" s="1431"/>
      <c r="ALN42" s="1431"/>
      <c r="ALO42" s="1431"/>
      <c r="ALP42" s="1431"/>
      <c r="ALQ42" s="1431"/>
      <c r="ALR42" s="1431"/>
      <c r="ALS42" s="1431"/>
      <c r="ALT42" s="1431"/>
      <c r="ALU42" s="1431"/>
      <c r="ALV42" s="1431"/>
      <c r="ALW42" s="1431"/>
      <c r="ALX42" s="1431"/>
      <c r="ALY42" s="1431"/>
      <c r="ALZ42" s="1431"/>
      <c r="AMA42" s="1431"/>
      <c r="AMB42" s="1431"/>
      <c r="AMC42" s="1431"/>
      <c r="AMD42" s="1431"/>
      <c r="AME42" s="1431"/>
      <c r="AMF42" s="1431"/>
      <c r="AMG42" s="1431"/>
      <c r="AMH42" s="1431"/>
      <c r="AMI42" s="1431"/>
      <c r="AMJ42" s="1431"/>
      <c r="AMK42" s="1431"/>
      <c r="AML42" s="1431"/>
      <c r="AMM42" s="1431"/>
      <c r="AMN42" s="1431"/>
      <c r="AMO42" s="1431"/>
      <c r="AMP42" s="1431"/>
      <c r="AMQ42" s="1431"/>
      <c r="AMR42" s="1431"/>
      <c r="AMS42" s="1431"/>
      <c r="AMT42" s="1431"/>
      <c r="AMU42" s="1431"/>
      <c r="AMV42" s="1431"/>
      <c r="AMW42" s="1431"/>
      <c r="AMX42" s="1431"/>
      <c r="AMY42" s="1431"/>
      <c r="AMZ42" s="1431"/>
      <c r="ANA42" s="1431"/>
      <c r="ANB42" s="1431"/>
      <c r="ANC42" s="1431"/>
      <c r="AND42" s="1431"/>
      <c r="ANE42" s="1431"/>
      <c r="ANF42" s="1431"/>
      <c r="ANG42" s="1431"/>
      <c r="ANH42" s="1431"/>
      <c r="ANI42" s="1431"/>
      <c r="ANJ42" s="1431"/>
      <c r="ANK42" s="1431"/>
      <c r="ANL42" s="1431"/>
      <c r="ANM42" s="1431"/>
      <c r="ANN42" s="1431"/>
      <c r="ANO42" s="1431"/>
      <c r="ANP42" s="1431"/>
      <c r="ANQ42" s="1431"/>
      <c r="ANR42" s="1431"/>
      <c r="ANS42" s="1431"/>
      <c r="ANT42" s="1431"/>
      <c r="ANU42" s="1431"/>
      <c r="ANV42" s="1431"/>
      <c r="ANW42" s="1431"/>
      <c r="ANX42" s="1431"/>
      <c r="ANY42" s="1431"/>
      <c r="ANZ42" s="1431"/>
      <c r="AOA42" s="1431"/>
      <c r="AOB42" s="1431"/>
      <c r="AOC42" s="1431"/>
      <c r="AOD42" s="1431"/>
      <c r="AOE42" s="1431"/>
      <c r="AOF42" s="1431"/>
      <c r="AOG42" s="1431"/>
      <c r="AOH42" s="1431"/>
      <c r="AOI42" s="1431"/>
      <c r="AOJ42" s="1431"/>
      <c r="AOK42" s="1431"/>
      <c r="AOL42" s="1431"/>
      <c r="AOM42" s="1431"/>
      <c r="AON42" s="1431"/>
      <c r="AOO42" s="1431"/>
      <c r="AOP42" s="1431"/>
      <c r="AOQ42" s="1431"/>
      <c r="AOR42" s="1431"/>
      <c r="AOS42" s="1431"/>
      <c r="AOT42" s="1431"/>
      <c r="AOU42" s="1431"/>
      <c r="AOV42" s="1431"/>
      <c r="AOW42" s="1431"/>
      <c r="AOX42" s="1431"/>
      <c r="AOY42" s="1431"/>
      <c r="AOZ42" s="1431"/>
      <c r="APA42" s="1431"/>
      <c r="APB42" s="1431"/>
      <c r="APC42" s="1431"/>
      <c r="APD42" s="1431"/>
      <c r="APE42" s="1431"/>
      <c r="APF42" s="1431"/>
      <c r="APG42" s="1431"/>
      <c r="APH42" s="1431"/>
      <c r="API42" s="1431"/>
      <c r="APJ42" s="1431"/>
      <c r="APK42" s="1431"/>
      <c r="APL42" s="1431"/>
      <c r="APM42" s="1431"/>
      <c r="APN42" s="1431"/>
      <c r="APO42" s="1431"/>
      <c r="APP42" s="1431"/>
      <c r="APQ42" s="1431"/>
      <c r="APR42" s="1431"/>
      <c r="APS42" s="1431"/>
      <c r="APT42" s="1431"/>
      <c r="APU42" s="1431"/>
      <c r="APV42" s="1431"/>
      <c r="APW42" s="1431"/>
      <c r="APX42" s="1431"/>
      <c r="APY42" s="1431"/>
      <c r="APZ42" s="1431"/>
      <c r="AQA42" s="1431"/>
      <c r="AQB42" s="1431"/>
      <c r="AQC42" s="1431"/>
      <c r="AQD42" s="1431"/>
      <c r="AQE42" s="1431"/>
      <c r="AQF42" s="1431"/>
      <c r="AQG42" s="1431"/>
      <c r="AQH42" s="1431"/>
      <c r="AQI42" s="1431"/>
      <c r="AQJ42" s="1431"/>
      <c r="AQK42" s="1431"/>
      <c r="AQL42" s="1431"/>
      <c r="AQM42" s="1431"/>
      <c r="AQN42" s="1431"/>
      <c r="AQO42" s="1431"/>
      <c r="AQP42" s="1431"/>
      <c r="AQQ42" s="1431"/>
      <c r="AQR42" s="1431"/>
      <c r="AQS42" s="1431"/>
      <c r="AQT42" s="1431"/>
      <c r="AQU42" s="1431"/>
      <c r="AQV42" s="1431"/>
      <c r="AQW42" s="1431"/>
      <c r="AQX42" s="1431"/>
      <c r="AQY42" s="1431"/>
      <c r="AQZ42" s="1431"/>
      <c r="ARA42" s="1431"/>
      <c r="ARB42" s="1431"/>
      <c r="ARC42" s="1431"/>
      <c r="ARD42" s="1431"/>
      <c r="ARE42" s="1431"/>
      <c r="ARF42" s="1431"/>
      <c r="ARG42" s="1431"/>
      <c r="ARH42" s="1431"/>
      <c r="ARI42" s="1431"/>
      <c r="ARJ42" s="1431"/>
      <c r="ARK42" s="1431"/>
      <c r="ARL42" s="1431"/>
      <c r="ARM42" s="1431"/>
      <c r="ARN42" s="1431"/>
      <c r="ARO42" s="1431"/>
      <c r="ARP42" s="1431"/>
      <c r="ARQ42" s="1431"/>
      <c r="ARR42" s="1431"/>
      <c r="ARS42" s="1431"/>
      <c r="ART42" s="1431"/>
      <c r="ARU42" s="1431"/>
      <c r="ARV42" s="1431"/>
      <c r="ARW42" s="1431"/>
      <c r="ARX42" s="1431"/>
      <c r="ARY42" s="1431"/>
      <c r="ARZ42" s="1431"/>
      <c r="ASA42" s="1431"/>
      <c r="ASB42" s="1431"/>
      <c r="ASC42" s="1431"/>
      <c r="ASD42" s="1431"/>
      <c r="ASE42" s="1431"/>
      <c r="ASF42" s="1431"/>
      <c r="ASG42" s="1431"/>
      <c r="ASH42" s="1431"/>
      <c r="ASI42" s="1431"/>
      <c r="ASJ42" s="1431"/>
      <c r="ASK42" s="1431"/>
      <c r="ASL42" s="1431"/>
      <c r="ASM42" s="1431"/>
      <c r="ASN42" s="1431"/>
      <c r="ASO42" s="1431"/>
      <c r="ASP42" s="1431"/>
      <c r="ASQ42" s="1431"/>
      <c r="ASR42" s="1431"/>
      <c r="ASS42" s="1431"/>
      <c r="AST42" s="1431"/>
      <c r="ASU42" s="1431"/>
      <c r="ASV42" s="1431"/>
      <c r="ASW42" s="1431"/>
      <c r="ASX42" s="1431"/>
      <c r="ASY42" s="1431"/>
      <c r="ASZ42" s="1431"/>
      <c r="ATA42" s="1431"/>
      <c r="ATB42" s="1431"/>
      <c r="ATC42" s="1431"/>
      <c r="ATD42" s="1431"/>
      <c r="ATE42" s="1431"/>
      <c r="ATF42" s="1431"/>
      <c r="ATG42" s="1431"/>
      <c r="ATH42" s="1431"/>
      <c r="ATI42" s="1431"/>
      <c r="ATJ42" s="1431"/>
      <c r="ATK42" s="1431"/>
      <c r="ATL42" s="1431"/>
      <c r="ATM42" s="1431"/>
      <c r="ATN42" s="1431"/>
      <c r="ATO42" s="1431"/>
      <c r="ATP42" s="1431"/>
      <c r="ATQ42" s="1431"/>
      <c r="ATR42" s="1431"/>
      <c r="ATS42" s="1431"/>
      <c r="ATT42" s="1431"/>
      <c r="ATU42" s="1431"/>
      <c r="ATV42" s="1431"/>
      <c r="ATW42" s="1431"/>
      <c r="ATX42" s="1431"/>
      <c r="ATY42" s="1431"/>
      <c r="ATZ42" s="1431"/>
      <c r="AUA42" s="1431"/>
      <c r="AUB42" s="1431"/>
      <c r="AUC42" s="1431"/>
      <c r="AUD42" s="1431"/>
      <c r="AUE42" s="1431"/>
      <c r="AUF42" s="1431"/>
      <c r="AUG42" s="1431"/>
      <c r="AUH42" s="1431"/>
      <c r="AUI42" s="1431"/>
      <c r="AUJ42" s="1431"/>
      <c r="AUK42" s="1431"/>
      <c r="AUL42" s="1431"/>
      <c r="AUM42" s="1431"/>
      <c r="AUN42" s="1431"/>
      <c r="AUO42" s="1431"/>
      <c r="AUP42" s="1431"/>
      <c r="AUQ42" s="1431"/>
      <c r="AUR42" s="1431"/>
      <c r="AUS42" s="1431"/>
      <c r="AUT42" s="1431"/>
      <c r="AUU42" s="1431"/>
      <c r="AUV42" s="1431"/>
      <c r="AUW42" s="1431"/>
      <c r="AUX42" s="1431"/>
      <c r="AUY42" s="1431"/>
      <c r="AUZ42" s="1431"/>
      <c r="AVA42" s="1431"/>
      <c r="AVB42" s="1431"/>
      <c r="AVC42" s="1431"/>
      <c r="AVD42" s="1431"/>
      <c r="AVE42" s="1431"/>
      <c r="AVF42" s="1431"/>
      <c r="AVG42" s="1431"/>
      <c r="AVH42" s="1431"/>
      <c r="AVI42" s="1431"/>
      <c r="AVJ42" s="1431"/>
      <c r="AVK42" s="1431"/>
      <c r="AVL42" s="1431"/>
      <c r="AVM42" s="1431"/>
      <c r="AVN42" s="1431"/>
      <c r="AVO42" s="1431"/>
      <c r="AVP42" s="1431"/>
      <c r="AVQ42" s="1431"/>
      <c r="AVR42" s="1431"/>
      <c r="AVS42" s="1431"/>
      <c r="AVT42" s="1431"/>
      <c r="AVU42" s="1431"/>
      <c r="AVV42" s="1431"/>
      <c r="AVW42" s="1431"/>
      <c r="AVX42" s="1431"/>
      <c r="AVY42" s="1431"/>
      <c r="AVZ42" s="1431"/>
      <c r="AWA42" s="1431"/>
      <c r="AWB42" s="1431"/>
      <c r="AWC42" s="1431"/>
      <c r="AWD42" s="1431"/>
      <c r="AWE42" s="1431"/>
      <c r="AWF42" s="1431"/>
      <c r="AWG42" s="1431"/>
      <c r="AWH42" s="1431"/>
      <c r="AWI42" s="1431"/>
      <c r="AWJ42" s="1431"/>
      <c r="AWK42" s="1431"/>
      <c r="AWL42" s="1431"/>
      <c r="AWM42" s="1431"/>
      <c r="AWN42" s="1431"/>
      <c r="AWO42" s="1431"/>
      <c r="AWP42" s="1431"/>
      <c r="AWQ42" s="1431"/>
      <c r="AWR42" s="1431"/>
      <c r="AWS42" s="1431"/>
      <c r="AWT42" s="1431"/>
      <c r="AWU42" s="1431"/>
      <c r="AWV42" s="1431"/>
      <c r="AWW42" s="1431"/>
      <c r="AWX42" s="1431"/>
      <c r="AWY42" s="1431"/>
      <c r="AWZ42" s="1431"/>
      <c r="AXA42" s="1431"/>
      <c r="AXB42" s="1431"/>
      <c r="AXC42" s="1431"/>
      <c r="AXD42" s="1431"/>
      <c r="AXE42" s="1431"/>
      <c r="AXF42" s="1431"/>
      <c r="AXG42" s="1431"/>
      <c r="AXH42" s="1431"/>
      <c r="AXI42" s="1431"/>
      <c r="AXJ42" s="1431"/>
      <c r="AXK42" s="1431"/>
      <c r="AXL42" s="1431"/>
      <c r="AXM42" s="1431"/>
      <c r="AXN42" s="1431"/>
      <c r="AXO42" s="1431"/>
      <c r="AXP42" s="1431"/>
      <c r="AXQ42" s="1431"/>
      <c r="AXR42" s="1431"/>
      <c r="AXS42" s="1431"/>
      <c r="AXT42" s="1431"/>
      <c r="AXU42" s="1431"/>
      <c r="AXV42" s="1431"/>
      <c r="AXW42" s="1431"/>
      <c r="AXX42" s="1431"/>
      <c r="AXY42" s="1431"/>
      <c r="AXZ42" s="1431"/>
      <c r="AYA42" s="1431"/>
      <c r="AYB42" s="1431"/>
      <c r="AYC42" s="1431"/>
      <c r="AYD42" s="1431"/>
      <c r="AYE42" s="1431"/>
      <c r="AYF42" s="1431"/>
      <c r="AYG42" s="1431"/>
      <c r="AYH42" s="1431"/>
      <c r="AYI42" s="1431"/>
      <c r="AYJ42" s="1431"/>
      <c r="AYK42" s="1431"/>
      <c r="AYL42" s="1431"/>
      <c r="AYM42" s="1431"/>
      <c r="AYN42" s="1431"/>
      <c r="AYO42" s="1431"/>
      <c r="AYP42" s="1431"/>
      <c r="AYQ42" s="1431"/>
      <c r="AYR42" s="1431"/>
      <c r="AYS42" s="1431"/>
      <c r="AYT42" s="1431"/>
      <c r="AYU42" s="1431"/>
      <c r="AYV42" s="1431"/>
      <c r="AYW42" s="1431"/>
      <c r="AYX42" s="1431"/>
      <c r="AYY42" s="1431"/>
      <c r="AYZ42" s="1431"/>
      <c r="AZA42" s="1431"/>
      <c r="AZB42" s="1431"/>
      <c r="AZC42" s="1431"/>
      <c r="AZD42" s="1431"/>
      <c r="AZE42" s="1431"/>
      <c r="AZF42" s="1431"/>
      <c r="AZG42" s="1431"/>
      <c r="AZH42" s="1431"/>
      <c r="AZI42" s="1431"/>
      <c r="AZJ42" s="1431"/>
      <c r="AZK42" s="1431"/>
      <c r="AZL42" s="1431"/>
      <c r="AZM42" s="1431"/>
      <c r="AZN42" s="1431"/>
      <c r="AZO42" s="1431"/>
      <c r="AZP42" s="1431"/>
      <c r="AZQ42" s="1431"/>
      <c r="AZR42" s="1431"/>
      <c r="AZS42" s="1431"/>
      <c r="AZT42" s="1431"/>
      <c r="AZU42" s="1431"/>
      <c r="AZV42" s="1431"/>
      <c r="AZW42" s="1431"/>
      <c r="AZX42" s="1431"/>
      <c r="AZY42" s="1431"/>
      <c r="AZZ42" s="1431"/>
      <c r="BAA42" s="1431"/>
      <c r="BAB42" s="1431"/>
      <c r="BAC42" s="1431"/>
      <c r="BAD42" s="1431"/>
      <c r="BAE42" s="1431"/>
      <c r="BAF42" s="1431"/>
      <c r="BAG42" s="1431"/>
      <c r="BAH42" s="1431"/>
      <c r="BAI42" s="1431"/>
      <c r="BAJ42" s="1431"/>
      <c r="BAK42" s="1431"/>
      <c r="BAL42" s="1431"/>
      <c r="BAM42" s="1431"/>
      <c r="BAN42" s="1431"/>
      <c r="BAO42" s="1431"/>
      <c r="BAP42" s="1431"/>
      <c r="BAQ42" s="1431"/>
      <c r="BAR42" s="1431"/>
      <c r="BAS42" s="1431"/>
      <c r="BAT42" s="1431"/>
      <c r="BAU42" s="1431"/>
      <c r="BAV42" s="1431"/>
      <c r="BAW42" s="1431"/>
      <c r="BAX42" s="1431"/>
      <c r="BAY42" s="1431"/>
      <c r="BAZ42" s="1431"/>
      <c r="BBA42" s="1431"/>
      <c r="BBB42" s="1431"/>
      <c r="BBC42" s="1431"/>
      <c r="BBD42" s="1431"/>
      <c r="BBE42" s="1431"/>
      <c r="BBF42" s="1431"/>
      <c r="BBG42" s="1431"/>
      <c r="BBH42" s="1431"/>
      <c r="BBI42" s="1431"/>
      <c r="BBJ42" s="1431"/>
      <c r="BBK42" s="1431"/>
      <c r="BBL42" s="1431"/>
      <c r="BBM42" s="1431"/>
      <c r="BBN42" s="1431"/>
      <c r="BBO42" s="1431"/>
      <c r="BBP42" s="1431"/>
      <c r="BBQ42" s="1431"/>
      <c r="BBR42" s="1431"/>
      <c r="BBS42" s="1431"/>
      <c r="BBT42" s="1431"/>
      <c r="BBU42" s="1431"/>
      <c r="BBV42" s="1431"/>
      <c r="BBW42" s="1431"/>
      <c r="BBX42" s="1431"/>
      <c r="BBY42" s="1431"/>
      <c r="BBZ42" s="1431"/>
      <c r="BCA42" s="1431"/>
      <c r="BCB42" s="1431"/>
      <c r="BCC42" s="1431"/>
      <c r="BCD42" s="1431"/>
      <c r="BCE42" s="1431"/>
      <c r="BCF42" s="1431"/>
      <c r="BCG42" s="1431"/>
      <c r="BCH42" s="1431"/>
      <c r="BCI42" s="1431"/>
      <c r="BCJ42" s="1431"/>
      <c r="BCK42" s="1431"/>
      <c r="BCL42" s="1431"/>
      <c r="BCM42" s="1431"/>
      <c r="BCN42" s="1431"/>
      <c r="BCO42" s="1431"/>
      <c r="BCP42" s="1431"/>
      <c r="BCQ42" s="1431"/>
      <c r="BCR42" s="1431"/>
      <c r="BCS42" s="1431"/>
      <c r="BCT42" s="1431"/>
      <c r="BCU42" s="1431"/>
      <c r="BCV42" s="1431"/>
      <c r="BCW42" s="1431"/>
      <c r="BCX42" s="1431"/>
      <c r="BCY42" s="1431"/>
      <c r="BCZ42" s="1431"/>
      <c r="BDA42" s="1431"/>
      <c r="BDB42" s="1431"/>
      <c r="BDC42" s="1431"/>
      <c r="BDD42" s="1431"/>
      <c r="BDE42" s="1431"/>
      <c r="BDF42" s="1431"/>
      <c r="BDG42" s="1431"/>
      <c r="BDH42" s="1431"/>
      <c r="BDI42" s="1431"/>
      <c r="BDJ42" s="1431"/>
      <c r="BDK42" s="1431"/>
      <c r="BDL42" s="1431"/>
      <c r="BDM42" s="1431"/>
      <c r="BDN42" s="1431"/>
      <c r="BDO42" s="1431"/>
      <c r="BDP42" s="1431"/>
      <c r="BDQ42" s="1431"/>
      <c r="BDR42" s="1431"/>
      <c r="BDS42" s="1431"/>
      <c r="BDT42" s="1431"/>
      <c r="BDU42" s="1431"/>
      <c r="BDV42" s="1431"/>
      <c r="BDW42" s="1431"/>
      <c r="BDX42" s="1431"/>
      <c r="BDY42" s="1431"/>
      <c r="BDZ42" s="1431"/>
      <c r="BEA42" s="1431"/>
      <c r="BEB42" s="1431"/>
      <c r="BEC42" s="1431"/>
      <c r="BED42" s="1431"/>
      <c r="BEE42" s="1431"/>
      <c r="BEF42" s="1431"/>
      <c r="BEG42" s="1431"/>
      <c r="BEH42" s="1431"/>
      <c r="BEI42" s="1431"/>
      <c r="BEJ42" s="1431"/>
      <c r="BEK42" s="1431"/>
      <c r="BEL42" s="1431"/>
      <c r="BEM42" s="1431"/>
      <c r="BEN42" s="1431"/>
      <c r="BEO42" s="1431"/>
      <c r="BEP42" s="1431"/>
      <c r="BEQ42" s="1431"/>
      <c r="BER42" s="1431"/>
      <c r="BES42" s="1431"/>
      <c r="BET42" s="1431"/>
      <c r="BEU42" s="1431"/>
      <c r="BEV42" s="1431"/>
      <c r="BEW42" s="1431"/>
      <c r="BEX42" s="1431"/>
      <c r="BEY42" s="1431"/>
      <c r="BEZ42" s="1431"/>
      <c r="BFA42" s="1431"/>
      <c r="BFB42" s="1431"/>
      <c r="BFC42" s="1431"/>
      <c r="BFD42" s="1431"/>
      <c r="BFE42" s="1431"/>
      <c r="BFF42" s="1431"/>
      <c r="BFG42" s="1431"/>
      <c r="BFH42" s="1431"/>
      <c r="BFI42" s="1431"/>
      <c r="BFJ42" s="1431"/>
      <c r="BFK42" s="1431"/>
      <c r="BFL42" s="1431"/>
      <c r="BFM42" s="1431"/>
      <c r="BFN42" s="1431"/>
      <c r="BFO42" s="1431"/>
      <c r="BFP42" s="1431"/>
      <c r="BFQ42" s="1431"/>
      <c r="BFR42" s="1431"/>
      <c r="BFS42" s="1431"/>
      <c r="BFT42" s="1431"/>
      <c r="BFU42" s="1431"/>
      <c r="BFV42" s="1431"/>
      <c r="BFW42" s="1431"/>
      <c r="BFX42" s="1431"/>
      <c r="BFY42" s="1431"/>
      <c r="BFZ42" s="1431"/>
      <c r="BGA42" s="1431"/>
      <c r="BGB42" s="1431"/>
      <c r="BGC42" s="1431"/>
      <c r="BGD42" s="1431"/>
      <c r="BGE42" s="1431"/>
      <c r="BGF42" s="1431"/>
      <c r="BGG42" s="1431"/>
      <c r="BGH42" s="1431"/>
      <c r="BGI42" s="1431"/>
      <c r="BGJ42" s="1431"/>
      <c r="BGK42" s="1431"/>
      <c r="BGL42" s="1431"/>
      <c r="BGM42" s="1431"/>
      <c r="BGN42" s="1431"/>
      <c r="BGO42" s="1431"/>
      <c r="BGP42" s="1431"/>
      <c r="BGQ42" s="1431"/>
      <c r="BGR42" s="1431"/>
      <c r="BGS42" s="1431"/>
      <c r="BGT42" s="1431"/>
      <c r="BGU42" s="1431"/>
      <c r="BGV42" s="1431"/>
      <c r="BGW42" s="1431"/>
      <c r="BGX42" s="1431"/>
      <c r="BGY42" s="1431"/>
      <c r="BGZ42" s="1431"/>
      <c r="BHA42" s="1431"/>
      <c r="BHB42" s="1431"/>
      <c r="BHC42" s="1431"/>
      <c r="BHD42" s="1431"/>
      <c r="BHE42" s="1431"/>
      <c r="BHF42" s="1431"/>
      <c r="BHG42" s="1431"/>
      <c r="BHH42" s="1431"/>
      <c r="BHI42" s="1431"/>
      <c r="BHJ42" s="1431"/>
      <c r="BHK42" s="1431"/>
      <c r="BHL42" s="1431"/>
      <c r="BHM42" s="1431"/>
      <c r="BHN42" s="1431"/>
      <c r="BHO42" s="1431"/>
      <c r="BHP42" s="1431"/>
      <c r="BHQ42" s="1431"/>
      <c r="BHR42" s="1431"/>
      <c r="BHS42" s="1431"/>
      <c r="BHT42" s="1431"/>
      <c r="BHU42" s="1431"/>
      <c r="BHV42" s="1431"/>
      <c r="BHW42" s="1431"/>
      <c r="BHX42" s="1431"/>
      <c r="BHY42" s="1431"/>
      <c r="BHZ42" s="1431"/>
      <c r="BIA42" s="1431"/>
      <c r="BIB42" s="1431"/>
      <c r="BIC42" s="1431"/>
      <c r="BID42" s="1431"/>
      <c r="BIE42" s="1431"/>
      <c r="BIF42" s="1431"/>
      <c r="BIG42" s="1431"/>
      <c r="BIH42" s="1431"/>
      <c r="BII42" s="1431"/>
      <c r="BIJ42" s="1431"/>
      <c r="BIK42" s="1431"/>
      <c r="BIL42" s="1431"/>
      <c r="BIM42" s="1431"/>
      <c r="BIN42" s="1431"/>
      <c r="BIO42" s="1431"/>
      <c r="BIP42" s="1431"/>
      <c r="BIQ42" s="1431"/>
      <c r="BIR42" s="1431"/>
      <c r="BIS42" s="1431"/>
      <c r="BIT42" s="1431"/>
      <c r="BIU42" s="1431"/>
      <c r="BIV42" s="1431"/>
      <c r="BIW42" s="1431"/>
      <c r="BIX42" s="1431"/>
      <c r="BIY42" s="1431"/>
      <c r="BIZ42" s="1431"/>
      <c r="BJA42" s="1431"/>
      <c r="BJB42" s="1431"/>
      <c r="BJC42" s="1431"/>
      <c r="BJD42" s="1431"/>
      <c r="BJE42" s="1431"/>
      <c r="BJF42" s="1431"/>
      <c r="BJG42" s="1431"/>
      <c r="BJH42" s="1431"/>
      <c r="BJI42" s="1431"/>
      <c r="BJJ42" s="1431"/>
      <c r="BJK42" s="1431"/>
      <c r="BJL42" s="1431"/>
      <c r="BJM42" s="1431"/>
      <c r="BJN42" s="1431"/>
      <c r="BJO42" s="1431"/>
      <c r="BJP42" s="1431"/>
      <c r="BJQ42" s="1431"/>
      <c r="BJR42" s="1431"/>
      <c r="BJS42" s="1431"/>
      <c r="BJT42" s="1431"/>
      <c r="BJU42" s="1431"/>
      <c r="BJV42" s="1431"/>
      <c r="BJW42" s="1431"/>
      <c r="BJX42" s="1431"/>
      <c r="BJY42" s="1431"/>
      <c r="BJZ42" s="1431"/>
      <c r="BKA42" s="1431"/>
      <c r="BKB42" s="1431"/>
      <c r="BKC42" s="1431"/>
      <c r="BKD42" s="1431"/>
      <c r="BKE42" s="1431"/>
      <c r="BKF42" s="1431"/>
      <c r="BKG42" s="1431"/>
      <c r="BKH42" s="1431"/>
      <c r="BKI42" s="1431"/>
      <c r="BKJ42" s="1431"/>
      <c r="BKK42" s="1431"/>
      <c r="BKL42" s="1431"/>
      <c r="BKM42" s="1431"/>
      <c r="BKN42" s="1431"/>
      <c r="BKO42" s="1431"/>
      <c r="BKP42" s="1431"/>
      <c r="BKQ42" s="1431"/>
      <c r="BKR42" s="1431"/>
      <c r="BKS42" s="1431"/>
      <c r="BKT42" s="1431"/>
      <c r="BKU42" s="1431"/>
      <c r="BKV42" s="1431"/>
      <c r="BKW42" s="1431"/>
      <c r="BKX42" s="1431"/>
      <c r="BKY42" s="1431"/>
      <c r="BKZ42" s="1431"/>
      <c r="BLA42" s="1431"/>
      <c r="BLB42" s="1431"/>
      <c r="BLC42" s="1431"/>
      <c r="BLD42" s="1431"/>
      <c r="BLE42" s="1431"/>
      <c r="BLF42" s="1431"/>
      <c r="BLG42" s="1431"/>
      <c r="BLH42" s="1431"/>
      <c r="BLI42" s="1431"/>
      <c r="BLJ42" s="1431"/>
      <c r="BLK42" s="1431"/>
      <c r="BLL42" s="1431"/>
      <c r="BLM42" s="1431"/>
      <c r="BLN42" s="1431"/>
      <c r="BLO42" s="1431"/>
      <c r="BLP42" s="1431"/>
      <c r="BLQ42" s="1431"/>
      <c r="BLR42" s="1431"/>
      <c r="BLS42" s="1431"/>
      <c r="BLT42" s="1431"/>
      <c r="BLU42" s="1431"/>
      <c r="BLV42" s="1431"/>
      <c r="BLW42" s="1431"/>
      <c r="BLX42" s="1431"/>
      <c r="BLY42" s="1431"/>
      <c r="BLZ42" s="1431"/>
      <c r="BMA42" s="1431"/>
      <c r="BMB42" s="1431"/>
      <c r="BMC42" s="1431"/>
      <c r="BMD42" s="1431"/>
      <c r="BME42" s="1431"/>
      <c r="BMF42" s="1431"/>
      <c r="BMG42" s="1431"/>
      <c r="BMH42" s="1431"/>
      <c r="BMI42" s="1431"/>
      <c r="BMJ42" s="1431"/>
      <c r="BMK42" s="1431"/>
      <c r="BML42" s="1431"/>
      <c r="BMM42" s="1431"/>
      <c r="BMN42" s="1431"/>
      <c r="BMO42" s="1431"/>
      <c r="BMP42" s="1431"/>
      <c r="BMQ42" s="1431"/>
      <c r="BMR42" s="1431"/>
      <c r="BMS42" s="1431"/>
      <c r="BMT42" s="1431"/>
      <c r="BMU42" s="1431"/>
      <c r="BMV42" s="1431"/>
      <c r="BMW42" s="1431"/>
      <c r="BMX42" s="1431"/>
      <c r="BMY42" s="1431"/>
      <c r="BMZ42" s="1431"/>
      <c r="BNA42" s="1431"/>
      <c r="BNB42" s="1431"/>
      <c r="BNC42" s="1431"/>
      <c r="BND42" s="1431"/>
      <c r="BNE42" s="1431"/>
      <c r="BNF42" s="1431"/>
      <c r="BNG42" s="1431"/>
      <c r="BNH42" s="1431"/>
      <c r="BNI42" s="1431"/>
      <c r="BNJ42" s="1431"/>
      <c r="BNK42" s="1431"/>
      <c r="BNL42" s="1431"/>
      <c r="BNM42" s="1431"/>
      <c r="BNN42" s="1431"/>
      <c r="BNO42" s="1431"/>
      <c r="BNP42" s="1431"/>
      <c r="BNQ42" s="1431"/>
      <c r="BNR42" s="1431"/>
      <c r="BNS42" s="1431"/>
      <c r="BNT42" s="1431"/>
      <c r="BNU42" s="1431"/>
      <c r="BNV42" s="1431"/>
      <c r="BNW42" s="1431"/>
      <c r="BNX42" s="1431"/>
      <c r="BNY42" s="1431"/>
      <c r="BNZ42" s="1431"/>
      <c r="BOA42" s="1431"/>
      <c r="BOB42" s="1431"/>
      <c r="BOC42" s="1431"/>
      <c r="BOD42" s="1431"/>
      <c r="BOE42" s="1431"/>
      <c r="BOF42" s="1431"/>
      <c r="BOG42" s="1431"/>
      <c r="BOH42" s="1431"/>
      <c r="BOI42" s="1431"/>
      <c r="BOJ42" s="1431"/>
      <c r="BOK42" s="1431"/>
      <c r="BOL42" s="1431"/>
      <c r="BOM42" s="1431"/>
      <c r="BON42" s="1431"/>
      <c r="BOO42" s="1431"/>
      <c r="BOP42" s="1431"/>
      <c r="BOQ42" s="1431"/>
      <c r="BOR42" s="1431"/>
      <c r="BOS42" s="1431"/>
      <c r="BOT42" s="1431"/>
      <c r="BOU42" s="1431"/>
      <c r="BOV42" s="1431"/>
      <c r="BOW42" s="1431"/>
      <c r="BOX42" s="1431"/>
      <c r="BOY42" s="1431"/>
      <c r="BOZ42" s="1431"/>
      <c r="BPA42" s="1431"/>
      <c r="BPB42" s="1431"/>
      <c r="BPC42" s="1431"/>
      <c r="BPD42" s="1431"/>
      <c r="BPE42" s="1431"/>
      <c r="BPF42" s="1431"/>
      <c r="BPG42" s="1431"/>
      <c r="BPH42" s="1431"/>
      <c r="BPI42" s="1431"/>
      <c r="BPJ42" s="1431"/>
      <c r="BPK42" s="1431"/>
      <c r="BPL42" s="1431"/>
      <c r="BPM42" s="1431"/>
      <c r="BPN42" s="1431"/>
      <c r="BPO42" s="1431"/>
      <c r="BPP42" s="1431"/>
      <c r="BPQ42" s="1431"/>
      <c r="BPR42" s="1431"/>
      <c r="BPS42" s="1431"/>
      <c r="BPT42" s="1431"/>
      <c r="BPU42" s="1431"/>
      <c r="BPV42" s="1431"/>
      <c r="BPW42" s="1431"/>
      <c r="BPX42" s="1431"/>
      <c r="BPY42" s="1431"/>
      <c r="BPZ42" s="1431"/>
      <c r="BQA42" s="1431"/>
      <c r="BQB42" s="1431"/>
      <c r="BQC42" s="1431"/>
      <c r="BQD42" s="1431"/>
      <c r="BQE42" s="1431"/>
      <c r="BQF42" s="1431"/>
      <c r="BQG42" s="1431"/>
      <c r="BQH42" s="1431"/>
      <c r="BQI42" s="1431"/>
      <c r="BQJ42" s="1431"/>
      <c r="BQK42" s="1431"/>
      <c r="BQL42" s="1431"/>
      <c r="BQM42" s="1431"/>
      <c r="BQN42" s="1431"/>
      <c r="BQO42" s="1431"/>
      <c r="BQP42" s="1431"/>
      <c r="BQQ42" s="1431"/>
      <c r="BQR42" s="1431"/>
      <c r="BQS42" s="1431"/>
      <c r="BQT42" s="1431"/>
      <c r="BQU42" s="1431"/>
      <c r="BQV42" s="1431"/>
      <c r="BQW42" s="1431"/>
      <c r="BQX42" s="1431"/>
      <c r="BQY42" s="1431"/>
      <c r="BQZ42" s="1431"/>
      <c r="BRA42" s="1431"/>
      <c r="BRB42" s="1431"/>
      <c r="BRC42" s="1431"/>
      <c r="BRD42" s="1431"/>
      <c r="BRE42" s="1431"/>
      <c r="BRF42" s="1431"/>
      <c r="BRG42" s="1431"/>
      <c r="BRH42" s="1431"/>
      <c r="BRI42" s="1431"/>
      <c r="BRJ42" s="1431"/>
      <c r="BRK42" s="1431"/>
      <c r="BRL42" s="1431"/>
      <c r="BRM42" s="1431"/>
      <c r="BRN42" s="1431"/>
      <c r="BRO42" s="1431"/>
      <c r="BRP42" s="1431"/>
      <c r="BRQ42" s="1431"/>
      <c r="BRR42" s="1431"/>
      <c r="BRS42" s="1431"/>
      <c r="BRT42" s="1431"/>
      <c r="BRU42" s="1431"/>
      <c r="BRV42" s="1431"/>
      <c r="BRW42" s="1431"/>
      <c r="BRX42" s="1431"/>
      <c r="BRY42" s="1431"/>
      <c r="BRZ42" s="1431"/>
      <c r="BSA42" s="1431"/>
      <c r="BSB42" s="1431"/>
      <c r="BSC42" s="1431"/>
      <c r="BSD42" s="1431"/>
      <c r="BSE42" s="1431"/>
      <c r="BSF42" s="1431"/>
      <c r="BSG42" s="1431"/>
      <c r="BSH42" s="1431"/>
      <c r="BSI42" s="1431"/>
      <c r="BSJ42" s="1431"/>
      <c r="BSK42" s="1431"/>
      <c r="BSL42" s="1431"/>
      <c r="BSM42" s="1431"/>
      <c r="BSN42" s="1431"/>
      <c r="BSO42" s="1431"/>
      <c r="BSP42" s="1431"/>
      <c r="BSQ42" s="1431"/>
      <c r="BSR42" s="1431"/>
      <c r="BSS42" s="1431"/>
      <c r="BST42" s="1431"/>
      <c r="BSU42" s="1431"/>
      <c r="BSV42" s="1431"/>
      <c r="BSW42" s="1431"/>
      <c r="BSX42" s="1431"/>
      <c r="BSY42" s="1431"/>
      <c r="BSZ42" s="1431"/>
      <c r="BTA42" s="1431"/>
      <c r="BTB42" s="1431"/>
      <c r="BTC42" s="1431"/>
      <c r="BTD42" s="1431"/>
      <c r="BTE42" s="1431"/>
      <c r="BTF42" s="1431"/>
      <c r="BTG42" s="1431"/>
      <c r="BTH42" s="1431"/>
      <c r="BTI42" s="1431"/>
      <c r="BTJ42" s="1431"/>
      <c r="BTK42" s="1431"/>
      <c r="BTL42" s="1431"/>
      <c r="BTM42" s="1431"/>
      <c r="BTN42" s="1431"/>
      <c r="BTO42" s="1431"/>
      <c r="BTP42" s="1431"/>
      <c r="BTQ42" s="1431"/>
      <c r="BTR42" s="1431"/>
      <c r="BTS42" s="1431"/>
      <c r="BTT42" s="1431"/>
      <c r="BTU42" s="1431"/>
      <c r="BTV42" s="1431"/>
      <c r="BTW42" s="1431"/>
      <c r="BTX42" s="1431"/>
      <c r="BTY42" s="1431"/>
      <c r="BTZ42" s="1431"/>
      <c r="BUA42" s="1431"/>
      <c r="BUB42" s="1431"/>
      <c r="BUC42" s="1431"/>
      <c r="BUD42" s="1431"/>
      <c r="BUE42" s="1431"/>
      <c r="BUF42" s="1431"/>
      <c r="BUG42" s="1431"/>
      <c r="BUH42" s="1431"/>
      <c r="BUI42" s="1431"/>
      <c r="BUJ42" s="1431"/>
      <c r="BUK42" s="1431"/>
      <c r="BUL42" s="1431"/>
      <c r="BUM42" s="1431"/>
      <c r="BUN42" s="1431"/>
      <c r="BUO42" s="1431"/>
      <c r="BUP42" s="1431"/>
      <c r="BUQ42" s="1431"/>
      <c r="BUR42" s="1431"/>
      <c r="BUS42" s="1431"/>
      <c r="BUT42" s="1431"/>
      <c r="BUU42" s="1431"/>
      <c r="BUV42" s="1431"/>
      <c r="BUW42" s="1431"/>
      <c r="BUX42" s="1431"/>
      <c r="BUY42" s="1431"/>
      <c r="BUZ42" s="1431"/>
      <c r="BVA42" s="1431"/>
      <c r="BVB42" s="1431"/>
      <c r="BVC42" s="1431"/>
      <c r="BVD42" s="1431"/>
      <c r="BVE42" s="1431"/>
      <c r="BVF42" s="1431"/>
      <c r="BVG42" s="1431"/>
      <c r="BVH42" s="1431"/>
      <c r="BVI42" s="1431"/>
      <c r="BVJ42" s="1431"/>
      <c r="BVK42" s="1431"/>
      <c r="BVL42" s="1431"/>
      <c r="BVM42" s="1431"/>
      <c r="BVN42" s="1431"/>
      <c r="BVO42" s="1431"/>
      <c r="BVP42" s="1431"/>
      <c r="BVQ42" s="1431"/>
      <c r="BVR42" s="1431"/>
      <c r="BVS42" s="1431"/>
      <c r="BVT42" s="1431"/>
      <c r="BVU42" s="1431"/>
      <c r="BVV42" s="1431"/>
      <c r="BVW42" s="1431"/>
      <c r="BVX42" s="1431"/>
      <c r="BVY42" s="1431"/>
      <c r="BVZ42" s="1431"/>
      <c r="BWA42" s="1431"/>
      <c r="BWB42" s="1431"/>
      <c r="BWC42" s="1431"/>
      <c r="BWD42" s="1431"/>
      <c r="BWE42" s="1431"/>
      <c r="BWF42" s="1431"/>
      <c r="BWG42" s="1431"/>
      <c r="BWH42" s="1431"/>
      <c r="BWI42" s="1431"/>
      <c r="BWJ42" s="1431"/>
      <c r="BWK42" s="1431"/>
      <c r="BWL42" s="1431"/>
      <c r="BWM42" s="1431"/>
      <c r="BWN42" s="1431"/>
      <c r="BWO42" s="1431"/>
      <c r="BWP42" s="1431"/>
      <c r="BWQ42" s="1431"/>
      <c r="BWR42" s="1431"/>
      <c r="BWS42" s="1431"/>
      <c r="BWT42" s="1431"/>
      <c r="BWU42" s="1431"/>
      <c r="BWV42" s="1431"/>
      <c r="BWW42" s="1431"/>
      <c r="BWX42" s="1431"/>
      <c r="BWY42" s="1431"/>
      <c r="BWZ42" s="1431"/>
      <c r="BXA42" s="1431"/>
      <c r="BXB42" s="1431"/>
      <c r="BXC42" s="1431"/>
      <c r="BXD42" s="1431"/>
      <c r="BXE42" s="1431"/>
      <c r="BXF42" s="1431"/>
      <c r="BXG42" s="1431"/>
      <c r="BXH42" s="1431"/>
      <c r="BXI42" s="1431"/>
      <c r="BXJ42" s="1431"/>
      <c r="BXK42" s="1431"/>
      <c r="BXL42" s="1431"/>
      <c r="BXM42" s="1431"/>
      <c r="BXN42" s="1431"/>
      <c r="BXO42" s="1431"/>
      <c r="BXP42" s="1431"/>
      <c r="BXQ42" s="1431"/>
      <c r="BXR42" s="1431"/>
      <c r="BXS42" s="1431"/>
      <c r="BXT42" s="1431"/>
      <c r="BXU42" s="1431"/>
      <c r="BXV42" s="1431"/>
      <c r="BXW42" s="1431"/>
      <c r="BXX42" s="1431"/>
      <c r="BXY42" s="1431"/>
      <c r="BXZ42" s="1431"/>
      <c r="BYA42" s="1431"/>
      <c r="BYB42" s="1431"/>
      <c r="BYC42" s="1431"/>
      <c r="BYD42" s="1431"/>
      <c r="BYE42" s="1431"/>
      <c r="BYF42" s="1431"/>
      <c r="BYG42" s="1431"/>
      <c r="BYH42" s="1431"/>
      <c r="BYI42" s="1431"/>
      <c r="BYJ42" s="1431"/>
      <c r="BYK42" s="1431"/>
      <c r="BYL42" s="1431"/>
      <c r="BYM42" s="1431"/>
      <c r="BYN42" s="1431"/>
      <c r="BYO42" s="1431"/>
      <c r="BYP42" s="1431"/>
      <c r="BYQ42" s="1431"/>
      <c r="BYR42" s="1431"/>
      <c r="BYS42" s="1431"/>
      <c r="BYT42" s="1431"/>
      <c r="BYU42" s="1431"/>
      <c r="BYV42" s="1431"/>
      <c r="BYW42" s="1431"/>
      <c r="BYX42" s="1431"/>
      <c r="BYY42" s="1431"/>
      <c r="BYZ42" s="1431"/>
      <c r="BZA42" s="1431"/>
      <c r="BZB42" s="1431"/>
      <c r="BZC42" s="1431"/>
      <c r="BZD42" s="1431"/>
      <c r="BZE42" s="1431"/>
      <c r="BZF42" s="1431"/>
      <c r="BZG42" s="1431"/>
      <c r="BZH42" s="1431"/>
      <c r="BZI42" s="1431"/>
      <c r="BZJ42" s="1431"/>
      <c r="BZK42" s="1431"/>
      <c r="BZL42" s="1431"/>
      <c r="BZM42" s="1431"/>
      <c r="BZN42" s="1431"/>
      <c r="BZO42" s="1431"/>
      <c r="BZP42" s="1431"/>
      <c r="BZQ42" s="1431"/>
      <c r="BZR42" s="1431"/>
      <c r="BZS42" s="1431"/>
      <c r="BZT42" s="1431"/>
      <c r="BZU42" s="1431"/>
      <c r="BZV42" s="1431"/>
      <c r="BZW42" s="1431"/>
      <c r="BZX42" s="1431"/>
      <c r="BZY42" s="1431"/>
      <c r="BZZ42" s="1431"/>
      <c r="CAA42" s="1431"/>
      <c r="CAB42" s="1431"/>
      <c r="CAC42" s="1431"/>
      <c r="CAD42" s="1431"/>
      <c r="CAE42" s="1431"/>
      <c r="CAF42" s="1431"/>
      <c r="CAG42" s="1431"/>
      <c r="CAH42" s="1431"/>
      <c r="CAI42" s="1431"/>
      <c r="CAJ42" s="1431"/>
      <c r="CAK42" s="1431"/>
      <c r="CAL42" s="1431"/>
      <c r="CAM42" s="1431"/>
      <c r="CAN42" s="1431"/>
      <c r="CAO42" s="1431"/>
      <c r="CAP42" s="1431"/>
      <c r="CAQ42" s="1431"/>
      <c r="CAR42" s="1431"/>
      <c r="CAS42" s="1431"/>
      <c r="CAT42" s="1431"/>
      <c r="CAU42" s="1431"/>
      <c r="CAV42" s="1431"/>
      <c r="CAW42" s="1431"/>
      <c r="CAX42" s="1431"/>
      <c r="CAY42" s="1431"/>
      <c r="CAZ42" s="1431"/>
      <c r="CBA42" s="1431"/>
      <c r="CBB42" s="1431"/>
      <c r="CBC42" s="1431"/>
      <c r="CBD42" s="1431"/>
      <c r="CBE42" s="1431"/>
      <c r="CBF42" s="1431"/>
      <c r="CBG42" s="1431"/>
      <c r="CBH42" s="1431"/>
      <c r="CBI42" s="1431"/>
      <c r="CBJ42" s="1431"/>
      <c r="CBK42" s="1431"/>
      <c r="CBL42" s="1431"/>
      <c r="CBM42" s="1431"/>
      <c r="CBN42" s="1431"/>
      <c r="CBO42" s="1431"/>
      <c r="CBP42" s="1431"/>
      <c r="CBQ42" s="1431"/>
      <c r="CBR42" s="1431"/>
      <c r="CBS42" s="1431"/>
      <c r="CBT42" s="1431"/>
      <c r="CBU42" s="1431"/>
      <c r="CBV42" s="1431"/>
      <c r="CBW42" s="1431"/>
      <c r="CBX42" s="1431"/>
      <c r="CBY42" s="1431"/>
      <c r="CBZ42" s="1431"/>
      <c r="CCA42" s="1431"/>
      <c r="CCB42" s="1431"/>
      <c r="CCC42" s="1431"/>
      <c r="CCD42" s="1431"/>
      <c r="CCE42" s="1431"/>
      <c r="CCF42" s="1431"/>
      <c r="CCG42" s="1431"/>
      <c r="CCH42" s="1431"/>
      <c r="CCI42" s="1431"/>
      <c r="CCJ42" s="1431"/>
      <c r="CCK42" s="1431"/>
      <c r="CCL42" s="1431"/>
      <c r="CCM42" s="1431"/>
      <c r="CCN42" s="1431"/>
      <c r="CCO42" s="1431"/>
      <c r="CCP42" s="1431"/>
      <c r="CCQ42" s="1431"/>
      <c r="CCR42" s="1431"/>
      <c r="CCS42" s="1431"/>
      <c r="CCT42" s="1431"/>
      <c r="CCU42" s="1431"/>
      <c r="CCV42" s="1431"/>
      <c r="CCW42" s="1431"/>
      <c r="CCX42" s="1431"/>
      <c r="CCY42" s="1431"/>
      <c r="CCZ42" s="1431"/>
      <c r="CDA42" s="1431"/>
      <c r="CDB42" s="1431"/>
      <c r="CDC42" s="1431"/>
      <c r="CDD42" s="1431"/>
      <c r="CDE42" s="1431"/>
      <c r="CDF42" s="1431"/>
      <c r="CDG42" s="1431"/>
      <c r="CDH42" s="1431"/>
      <c r="CDI42" s="1431"/>
      <c r="CDJ42" s="1431"/>
      <c r="CDK42" s="1431"/>
      <c r="CDL42" s="1431"/>
      <c r="CDM42" s="1431"/>
      <c r="CDN42" s="1431"/>
      <c r="CDO42" s="1431"/>
      <c r="CDP42" s="1431"/>
      <c r="CDQ42" s="1431"/>
      <c r="CDR42" s="1431"/>
      <c r="CDS42" s="1431"/>
      <c r="CDT42" s="1431"/>
      <c r="CDU42" s="1431"/>
      <c r="CDV42" s="1431"/>
      <c r="CDW42" s="1431"/>
      <c r="CDX42" s="1431"/>
      <c r="CDY42" s="1431"/>
      <c r="CDZ42" s="1431"/>
      <c r="CEA42" s="1431"/>
      <c r="CEB42" s="1431"/>
      <c r="CEC42" s="1431"/>
      <c r="CED42" s="1431"/>
      <c r="CEE42" s="1431"/>
      <c r="CEF42" s="1431"/>
      <c r="CEG42" s="1431"/>
      <c r="CEH42" s="1431"/>
      <c r="CEI42" s="1431"/>
      <c r="CEJ42" s="1431"/>
      <c r="CEK42" s="1431"/>
      <c r="CEL42" s="1431"/>
      <c r="CEM42" s="1431"/>
      <c r="CEN42" s="1431"/>
      <c r="CEO42" s="1431"/>
      <c r="CEP42" s="1431"/>
      <c r="CEQ42" s="1431"/>
      <c r="CER42" s="1431"/>
      <c r="CES42" s="1431"/>
      <c r="CET42" s="1431"/>
      <c r="CEU42" s="1431"/>
      <c r="CEV42" s="1431"/>
      <c r="CEW42" s="1431"/>
      <c r="CEX42" s="1431"/>
      <c r="CEY42" s="1431"/>
      <c r="CEZ42" s="1431"/>
      <c r="CFA42" s="1431"/>
      <c r="CFB42" s="1431"/>
      <c r="CFC42" s="1431"/>
      <c r="CFD42" s="1431"/>
      <c r="CFE42" s="1431"/>
      <c r="CFF42" s="1431"/>
      <c r="CFG42" s="1431"/>
      <c r="CFH42" s="1431"/>
      <c r="CFI42" s="1431"/>
      <c r="CFJ42" s="1431"/>
      <c r="CFK42" s="1431"/>
      <c r="CFL42" s="1431"/>
      <c r="CFM42" s="1431"/>
      <c r="CFN42" s="1431"/>
      <c r="CFO42" s="1431"/>
      <c r="CFP42" s="1431"/>
      <c r="CFQ42" s="1431"/>
      <c r="CFR42" s="1431"/>
      <c r="CFS42" s="1431"/>
      <c r="CFT42" s="1431"/>
      <c r="CFU42" s="1431"/>
      <c r="CFV42" s="1431"/>
      <c r="CFW42" s="1431"/>
      <c r="CFX42" s="1431"/>
      <c r="CFY42" s="1431"/>
      <c r="CFZ42" s="1431"/>
      <c r="CGA42" s="1431"/>
      <c r="CGB42" s="1431"/>
      <c r="CGC42" s="1431"/>
      <c r="CGD42" s="1431"/>
      <c r="CGE42" s="1431"/>
      <c r="CGF42" s="1431"/>
      <c r="CGG42" s="1431"/>
      <c r="CGH42" s="1431"/>
      <c r="CGI42" s="1431"/>
      <c r="CGJ42" s="1431"/>
      <c r="CGK42" s="1431"/>
      <c r="CGL42" s="1431"/>
      <c r="CGM42" s="1431"/>
      <c r="CGN42" s="1431"/>
      <c r="CGO42" s="1431"/>
      <c r="CGP42" s="1431"/>
      <c r="CGQ42" s="1431"/>
      <c r="CGR42" s="1431"/>
      <c r="CGS42" s="1431"/>
      <c r="CGT42" s="1431"/>
      <c r="CGU42" s="1431"/>
      <c r="CGV42" s="1431"/>
      <c r="CGW42" s="1431"/>
      <c r="CGX42" s="1431"/>
      <c r="CGY42" s="1431"/>
      <c r="CGZ42" s="1431"/>
      <c r="CHA42" s="1431"/>
      <c r="CHB42" s="1431"/>
      <c r="CHC42" s="1431"/>
      <c r="CHD42" s="1431"/>
      <c r="CHE42" s="1431"/>
      <c r="CHF42" s="1431"/>
      <c r="CHG42" s="1431"/>
      <c r="CHH42" s="1431"/>
      <c r="CHI42" s="1431"/>
      <c r="CHJ42" s="1431"/>
      <c r="CHK42" s="1431"/>
      <c r="CHL42" s="1431"/>
      <c r="CHM42" s="1431"/>
      <c r="CHN42" s="1431"/>
      <c r="CHO42" s="1431"/>
      <c r="CHP42" s="1431"/>
      <c r="CHQ42" s="1431"/>
      <c r="CHR42" s="1431"/>
      <c r="CHS42" s="1431"/>
      <c r="CHT42" s="1431"/>
      <c r="CHU42" s="1431"/>
      <c r="CHV42" s="1431"/>
      <c r="CHW42" s="1431"/>
      <c r="CHX42" s="1431"/>
      <c r="CHY42" s="1431"/>
      <c r="CHZ42" s="1431"/>
      <c r="CIA42" s="1431"/>
      <c r="CIB42" s="1431"/>
      <c r="CIC42" s="1431"/>
      <c r="CID42" s="1431"/>
      <c r="CIE42" s="1431"/>
      <c r="CIF42" s="1431"/>
      <c r="CIG42" s="1431"/>
      <c r="CIH42" s="1431"/>
      <c r="CII42" s="1431"/>
      <c r="CIJ42" s="1431"/>
      <c r="CIK42" s="1431"/>
      <c r="CIL42" s="1431"/>
      <c r="CIM42" s="1431"/>
      <c r="CIN42" s="1431"/>
      <c r="CIO42" s="1431"/>
      <c r="CIP42" s="1431"/>
      <c r="CIQ42" s="1431"/>
      <c r="CIR42" s="1431"/>
      <c r="CIS42" s="1431"/>
      <c r="CIT42" s="1431"/>
      <c r="CIU42" s="1431"/>
      <c r="CIV42" s="1431"/>
      <c r="CIW42" s="1431"/>
      <c r="CIX42" s="1431"/>
      <c r="CIY42" s="1431"/>
      <c r="CIZ42" s="1431"/>
      <c r="CJA42" s="1431"/>
      <c r="CJB42" s="1431"/>
      <c r="CJC42" s="1431"/>
      <c r="CJD42" s="1431"/>
      <c r="CJE42" s="1431"/>
      <c r="CJF42" s="1431"/>
      <c r="CJG42" s="1431"/>
      <c r="CJH42" s="1431"/>
      <c r="CJI42" s="1431"/>
      <c r="CJJ42" s="1431"/>
      <c r="CJK42" s="1431"/>
      <c r="CJL42" s="1431"/>
      <c r="CJM42" s="1431"/>
      <c r="CJN42" s="1431"/>
      <c r="CJO42" s="1431"/>
      <c r="CJP42" s="1431"/>
      <c r="CJQ42" s="1431"/>
      <c r="CJR42" s="1431"/>
      <c r="CJS42" s="1431"/>
      <c r="CJT42" s="1431"/>
      <c r="CJU42" s="1431"/>
      <c r="CJV42" s="1431"/>
      <c r="CJW42" s="1431"/>
      <c r="CJX42" s="1431"/>
      <c r="CJY42" s="1431"/>
      <c r="CJZ42" s="1431"/>
      <c r="CKA42" s="1431"/>
      <c r="CKB42" s="1431"/>
      <c r="CKC42" s="1431"/>
      <c r="CKD42" s="1431"/>
      <c r="CKE42" s="1431"/>
      <c r="CKF42" s="1431"/>
      <c r="CKG42" s="1431"/>
      <c r="CKH42" s="1431"/>
      <c r="CKI42" s="1431"/>
      <c r="CKJ42" s="1431"/>
      <c r="CKK42" s="1431"/>
      <c r="CKL42" s="1431"/>
      <c r="CKM42" s="1431"/>
      <c r="CKN42" s="1431"/>
      <c r="CKO42" s="1431"/>
      <c r="CKP42" s="1431"/>
      <c r="CKQ42" s="1431"/>
      <c r="CKR42" s="1431"/>
      <c r="CKS42" s="1431"/>
      <c r="CKT42" s="1431"/>
      <c r="CKU42" s="1431"/>
      <c r="CKV42" s="1431"/>
      <c r="CKW42" s="1431"/>
      <c r="CKX42" s="1431"/>
      <c r="CKY42" s="1431"/>
      <c r="CKZ42" s="1431"/>
      <c r="CLA42" s="1431"/>
      <c r="CLB42" s="1431"/>
      <c r="CLC42" s="1431"/>
      <c r="CLD42" s="1431"/>
      <c r="CLE42" s="1431"/>
      <c r="CLF42" s="1431"/>
      <c r="CLG42" s="1431"/>
      <c r="CLH42" s="1431"/>
      <c r="CLI42" s="1431"/>
      <c r="CLJ42" s="1431"/>
      <c r="CLK42" s="1431"/>
      <c r="CLL42" s="1431"/>
      <c r="CLM42" s="1431"/>
      <c r="CLN42" s="1431"/>
      <c r="CLO42" s="1431"/>
      <c r="CLP42" s="1431"/>
      <c r="CLQ42" s="1431"/>
      <c r="CLR42" s="1431"/>
      <c r="CLS42" s="1431"/>
      <c r="CLT42" s="1431"/>
      <c r="CLU42" s="1431"/>
      <c r="CLV42" s="1431"/>
      <c r="CLW42" s="1431"/>
      <c r="CLX42" s="1431"/>
      <c r="CLY42" s="1431"/>
      <c r="CLZ42" s="1431"/>
      <c r="CMA42" s="1431"/>
      <c r="CMB42" s="1431"/>
      <c r="CMC42" s="1431"/>
      <c r="CMD42" s="1431"/>
      <c r="CME42" s="1431"/>
      <c r="CMF42" s="1431"/>
      <c r="CMG42" s="1431"/>
      <c r="CMH42" s="1431"/>
      <c r="CMI42" s="1431"/>
      <c r="CMJ42" s="1431"/>
      <c r="CMK42" s="1431"/>
      <c r="CML42" s="1431"/>
      <c r="CMM42" s="1431"/>
      <c r="CMN42" s="1431"/>
      <c r="CMO42" s="1431"/>
      <c r="CMP42" s="1431"/>
      <c r="CMQ42" s="1431"/>
      <c r="CMR42" s="1431"/>
      <c r="CMS42" s="1431"/>
      <c r="CMT42" s="1431"/>
      <c r="CMU42" s="1431"/>
      <c r="CMV42" s="1431"/>
      <c r="CMW42" s="1431"/>
      <c r="CMX42" s="1431"/>
      <c r="CMY42" s="1431"/>
      <c r="CMZ42" s="1431"/>
      <c r="CNA42" s="1431"/>
      <c r="CNB42" s="1431"/>
      <c r="CNC42" s="1431"/>
      <c r="CND42" s="1431"/>
      <c r="CNE42" s="1431"/>
      <c r="CNF42" s="1431"/>
      <c r="CNG42" s="1431"/>
      <c r="CNH42" s="1431"/>
      <c r="CNI42" s="1431"/>
      <c r="CNJ42" s="1431"/>
      <c r="CNK42" s="1431"/>
      <c r="CNL42" s="1431"/>
      <c r="CNM42" s="1431"/>
      <c r="CNN42" s="1431"/>
      <c r="CNO42" s="1431"/>
      <c r="CNP42" s="1431"/>
      <c r="CNQ42" s="1431"/>
      <c r="CNR42" s="1431"/>
      <c r="CNS42" s="1431"/>
      <c r="CNT42" s="1431"/>
      <c r="CNU42" s="1431"/>
      <c r="CNV42" s="1431"/>
      <c r="CNW42" s="1431"/>
      <c r="CNX42" s="1431"/>
      <c r="CNY42" s="1431"/>
      <c r="CNZ42" s="1431"/>
      <c r="COA42" s="1431"/>
      <c r="COB42" s="1431"/>
      <c r="COC42" s="1431"/>
      <c r="COD42" s="1431"/>
      <c r="COE42" s="1431"/>
      <c r="COF42" s="1431"/>
      <c r="COG42" s="1431"/>
      <c r="COH42" s="1431"/>
      <c r="COI42" s="1431"/>
      <c r="COJ42" s="1431"/>
      <c r="COK42" s="1431"/>
      <c r="COL42" s="1431"/>
      <c r="COM42" s="1431"/>
      <c r="CON42" s="1431"/>
      <c r="COO42" s="1431"/>
      <c r="COP42" s="1431"/>
      <c r="COQ42" s="1431"/>
      <c r="COR42" s="1431"/>
      <c r="COS42" s="1431"/>
      <c r="COT42" s="1431"/>
      <c r="COU42" s="1431"/>
      <c r="COV42" s="1431"/>
      <c r="COW42" s="1431"/>
      <c r="COX42" s="1431"/>
      <c r="COY42" s="1431"/>
      <c r="COZ42" s="1431"/>
      <c r="CPA42" s="1431"/>
      <c r="CPB42" s="1431"/>
      <c r="CPC42" s="1431"/>
      <c r="CPD42" s="1431"/>
      <c r="CPE42" s="1431"/>
      <c r="CPF42" s="1431"/>
      <c r="CPG42" s="1431"/>
      <c r="CPH42" s="1431"/>
      <c r="CPI42" s="1431"/>
      <c r="CPJ42" s="1431"/>
      <c r="CPK42" s="1431"/>
      <c r="CPL42" s="1431"/>
      <c r="CPM42" s="1431"/>
      <c r="CPN42" s="1431"/>
      <c r="CPO42" s="1431"/>
      <c r="CPP42" s="1431"/>
      <c r="CPQ42" s="1431"/>
      <c r="CPR42" s="1431"/>
      <c r="CPS42" s="1431"/>
      <c r="CPT42" s="1431"/>
      <c r="CPU42" s="1431"/>
      <c r="CPV42" s="1431"/>
      <c r="CPW42" s="1431"/>
      <c r="CPX42" s="1431"/>
      <c r="CPY42" s="1431"/>
      <c r="CPZ42" s="1431"/>
      <c r="CQA42" s="1431"/>
      <c r="CQB42" s="1431"/>
      <c r="CQC42" s="1431"/>
      <c r="CQD42" s="1431"/>
      <c r="CQE42" s="1431"/>
      <c r="CQF42" s="1431"/>
      <c r="CQG42" s="1431"/>
      <c r="CQH42" s="1431"/>
      <c r="CQI42" s="1431"/>
      <c r="CQJ42" s="1431"/>
      <c r="CQK42" s="1431"/>
      <c r="CQL42" s="1431"/>
      <c r="CQM42" s="1431"/>
      <c r="CQN42" s="1431"/>
      <c r="CQO42" s="1431"/>
      <c r="CQP42" s="1431"/>
      <c r="CQQ42" s="1431"/>
      <c r="CQR42" s="1431"/>
      <c r="CQS42" s="1431"/>
      <c r="CQT42" s="1431"/>
      <c r="CQU42" s="1431"/>
      <c r="CQV42" s="1431"/>
      <c r="CQW42" s="1431"/>
      <c r="CQX42" s="1431"/>
      <c r="CQY42" s="1431"/>
      <c r="CQZ42" s="1431"/>
      <c r="CRA42" s="1431"/>
      <c r="CRB42" s="1431"/>
      <c r="CRC42" s="1431"/>
      <c r="CRD42" s="1431"/>
      <c r="CRE42" s="1431"/>
      <c r="CRF42" s="1431"/>
      <c r="CRG42" s="1431"/>
      <c r="CRH42" s="1431"/>
      <c r="CRI42" s="1431"/>
      <c r="CRJ42" s="1431"/>
      <c r="CRK42" s="1431"/>
      <c r="CRL42" s="1431"/>
      <c r="CRM42" s="1431"/>
      <c r="CRN42" s="1431"/>
      <c r="CRO42" s="1431"/>
      <c r="CRP42" s="1431"/>
      <c r="CRQ42" s="1431"/>
      <c r="CRR42" s="1431"/>
      <c r="CRS42" s="1431"/>
      <c r="CRT42" s="1431"/>
      <c r="CRU42" s="1431"/>
      <c r="CRV42" s="1431"/>
      <c r="CRW42" s="1431"/>
      <c r="CRX42" s="1431"/>
      <c r="CRY42" s="1431"/>
      <c r="CRZ42" s="1431"/>
      <c r="CSA42" s="1431"/>
      <c r="CSB42" s="1431"/>
      <c r="CSC42" s="1431"/>
      <c r="CSD42" s="1431"/>
      <c r="CSE42" s="1431"/>
      <c r="CSF42" s="1431"/>
      <c r="CSG42" s="1431"/>
      <c r="CSH42" s="1431"/>
      <c r="CSI42" s="1431"/>
      <c r="CSJ42" s="1431"/>
      <c r="CSK42" s="1431"/>
      <c r="CSL42" s="1431"/>
      <c r="CSM42" s="1431"/>
      <c r="CSN42" s="1431"/>
      <c r="CSO42" s="1431"/>
      <c r="CSP42" s="1431"/>
      <c r="CSQ42" s="1431"/>
      <c r="CSR42" s="1431"/>
      <c r="CSS42" s="1431"/>
      <c r="CST42" s="1431"/>
      <c r="CSU42" s="1431"/>
      <c r="CSV42" s="1431"/>
      <c r="CSW42" s="1431"/>
      <c r="CSX42" s="1431"/>
      <c r="CSY42" s="1431"/>
      <c r="CSZ42" s="1431"/>
      <c r="CTA42" s="1431"/>
      <c r="CTB42" s="1431"/>
      <c r="CTC42" s="1431"/>
      <c r="CTD42" s="1431"/>
      <c r="CTE42" s="1431"/>
      <c r="CTF42" s="1431"/>
      <c r="CTG42" s="1431"/>
      <c r="CTH42" s="1431"/>
      <c r="CTI42" s="1431"/>
      <c r="CTJ42" s="1431"/>
      <c r="CTK42" s="1431"/>
      <c r="CTL42" s="1431"/>
      <c r="CTM42" s="1431"/>
      <c r="CTN42" s="1431"/>
      <c r="CTO42" s="1431"/>
      <c r="CTP42" s="1431"/>
      <c r="CTQ42" s="1431"/>
      <c r="CTR42" s="1431"/>
      <c r="CTS42" s="1431"/>
      <c r="CTT42" s="1431"/>
      <c r="CTU42" s="1431"/>
      <c r="CTV42" s="1431"/>
      <c r="CTW42" s="1431"/>
      <c r="CTX42" s="1431"/>
      <c r="CTY42" s="1431"/>
      <c r="CTZ42" s="1431"/>
      <c r="CUA42" s="1431"/>
      <c r="CUB42" s="1431"/>
      <c r="CUC42" s="1431"/>
      <c r="CUD42" s="1431"/>
      <c r="CUE42" s="1431"/>
      <c r="CUF42" s="1431"/>
      <c r="CUG42" s="1431"/>
      <c r="CUH42" s="1431"/>
      <c r="CUI42" s="1431"/>
      <c r="CUJ42" s="1431"/>
      <c r="CUK42" s="1431"/>
      <c r="CUL42" s="1431"/>
      <c r="CUM42" s="1431"/>
      <c r="CUN42" s="1431"/>
      <c r="CUO42" s="1431"/>
      <c r="CUP42" s="1431"/>
      <c r="CUQ42" s="1431"/>
      <c r="CUR42" s="1431"/>
      <c r="CUS42" s="1431"/>
      <c r="CUT42" s="1431"/>
      <c r="CUU42" s="1431"/>
      <c r="CUV42" s="1431"/>
      <c r="CUW42" s="1431"/>
      <c r="CUX42" s="1431"/>
      <c r="CUY42" s="1431"/>
      <c r="CUZ42" s="1431"/>
      <c r="CVA42" s="1431"/>
      <c r="CVB42" s="1431"/>
      <c r="CVC42" s="1431"/>
      <c r="CVD42" s="1431"/>
      <c r="CVE42" s="1431"/>
      <c r="CVF42" s="1431"/>
      <c r="CVG42" s="1431"/>
      <c r="CVH42" s="1431"/>
      <c r="CVI42" s="1431"/>
      <c r="CVJ42" s="1431"/>
      <c r="CVK42" s="1431"/>
      <c r="CVL42" s="1431"/>
      <c r="CVM42" s="1431"/>
      <c r="CVN42" s="1431"/>
      <c r="CVO42" s="1431"/>
      <c r="CVP42" s="1431"/>
      <c r="CVQ42" s="1431"/>
      <c r="CVR42" s="1431"/>
      <c r="CVS42" s="1431"/>
      <c r="CVT42" s="1431"/>
      <c r="CVU42" s="1431"/>
      <c r="CVV42" s="1431"/>
      <c r="CVW42" s="1431"/>
      <c r="CVX42" s="1431"/>
      <c r="CVY42" s="1431"/>
      <c r="CVZ42" s="1431"/>
      <c r="CWA42" s="1431"/>
      <c r="CWB42" s="1431"/>
      <c r="CWC42" s="1431"/>
      <c r="CWD42" s="1431"/>
      <c r="CWE42" s="1431"/>
      <c r="CWF42" s="1431"/>
      <c r="CWG42" s="1431"/>
      <c r="CWH42" s="1431"/>
      <c r="CWI42" s="1431"/>
      <c r="CWJ42" s="1431"/>
      <c r="CWK42" s="1431"/>
      <c r="CWL42" s="1431"/>
      <c r="CWM42" s="1431"/>
      <c r="CWN42" s="1431"/>
      <c r="CWO42" s="1431"/>
      <c r="CWP42" s="1431"/>
      <c r="CWQ42" s="1431"/>
      <c r="CWR42" s="1431"/>
      <c r="CWS42" s="1431"/>
      <c r="CWT42" s="1431"/>
      <c r="CWU42" s="1431"/>
      <c r="CWV42" s="1431"/>
      <c r="CWW42" s="1431"/>
      <c r="CWX42" s="1431"/>
      <c r="CWY42" s="1431"/>
      <c r="CWZ42" s="1431"/>
      <c r="CXA42" s="1431"/>
      <c r="CXB42" s="1431"/>
      <c r="CXC42" s="1431"/>
      <c r="CXD42" s="1431"/>
      <c r="CXE42" s="1431"/>
      <c r="CXF42" s="1431"/>
      <c r="CXG42" s="1431"/>
      <c r="CXH42" s="1431"/>
      <c r="CXI42" s="1431"/>
      <c r="CXJ42" s="1431"/>
      <c r="CXK42" s="1431"/>
      <c r="CXL42" s="1431"/>
      <c r="CXM42" s="1431"/>
      <c r="CXN42" s="1431"/>
      <c r="CXO42" s="1431"/>
      <c r="CXP42" s="1431"/>
      <c r="CXQ42" s="1431"/>
      <c r="CXR42" s="1431"/>
      <c r="CXS42" s="1431"/>
      <c r="CXT42" s="1431"/>
      <c r="CXU42" s="1431"/>
      <c r="CXV42" s="1431"/>
      <c r="CXW42" s="1431"/>
      <c r="CXX42" s="1431"/>
      <c r="CXY42" s="1431"/>
      <c r="CXZ42" s="1431"/>
      <c r="CYA42" s="1431"/>
      <c r="CYB42" s="1431"/>
      <c r="CYC42" s="1431"/>
      <c r="CYD42" s="1431"/>
      <c r="CYE42" s="1431"/>
      <c r="CYF42" s="1431"/>
      <c r="CYG42" s="1431"/>
      <c r="CYH42" s="1431"/>
      <c r="CYI42" s="1431"/>
      <c r="CYJ42" s="1431"/>
      <c r="CYK42" s="1431"/>
      <c r="CYL42" s="1431"/>
      <c r="CYM42" s="1431"/>
      <c r="CYN42" s="1431"/>
      <c r="CYO42" s="1431"/>
      <c r="CYP42" s="1431"/>
      <c r="CYQ42" s="1431"/>
      <c r="CYR42" s="1431"/>
      <c r="CYS42" s="1431"/>
      <c r="CYT42" s="1431"/>
      <c r="CYU42" s="1431"/>
      <c r="CYV42" s="1431"/>
      <c r="CYW42" s="1431"/>
      <c r="CYX42" s="1431"/>
      <c r="CYY42" s="1431"/>
      <c r="CYZ42" s="1431"/>
      <c r="CZA42" s="1431"/>
      <c r="CZB42" s="1431"/>
      <c r="CZC42" s="1431"/>
      <c r="CZD42" s="1431"/>
      <c r="CZE42" s="1431"/>
      <c r="CZF42" s="1431"/>
      <c r="CZG42" s="1431"/>
      <c r="CZH42" s="1431"/>
      <c r="CZI42" s="1431"/>
      <c r="CZJ42" s="1431"/>
      <c r="CZK42" s="1431"/>
      <c r="CZL42" s="1431"/>
      <c r="CZM42" s="1431"/>
      <c r="CZN42" s="1431"/>
      <c r="CZO42" s="1431"/>
      <c r="CZP42" s="1431"/>
      <c r="CZQ42" s="1431"/>
      <c r="CZR42" s="1431"/>
      <c r="CZS42" s="1431"/>
      <c r="CZT42" s="1431"/>
      <c r="CZU42" s="1431"/>
      <c r="CZV42" s="1431"/>
      <c r="CZW42" s="1431"/>
      <c r="CZX42" s="1431"/>
      <c r="CZY42" s="1431"/>
      <c r="CZZ42" s="1431"/>
      <c r="DAA42" s="1431"/>
      <c r="DAB42" s="1431"/>
      <c r="DAC42" s="1431"/>
      <c r="DAD42" s="1431"/>
      <c r="DAE42" s="1431"/>
      <c r="DAF42" s="1431"/>
      <c r="DAG42" s="1431"/>
      <c r="DAH42" s="1431"/>
      <c r="DAI42" s="1431"/>
      <c r="DAJ42" s="1431"/>
      <c r="DAK42" s="1431"/>
      <c r="DAL42" s="1431"/>
      <c r="DAM42" s="1431"/>
      <c r="DAN42" s="1431"/>
      <c r="DAO42" s="1431"/>
      <c r="DAP42" s="1431"/>
      <c r="DAQ42" s="1431"/>
      <c r="DAR42" s="1431"/>
      <c r="DAS42" s="1431"/>
      <c r="DAT42" s="1431"/>
      <c r="DAU42" s="1431"/>
      <c r="DAV42" s="1431"/>
      <c r="DAW42" s="1431"/>
      <c r="DAX42" s="1431"/>
      <c r="DAY42" s="1431"/>
      <c r="DAZ42" s="1431"/>
      <c r="DBA42" s="1431"/>
      <c r="DBB42" s="1431"/>
      <c r="DBC42" s="1431"/>
      <c r="DBD42" s="1431"/>
      <c r="DBE42" s="1431"/>
      <c r="DBF42" s="1431"/>
      <c r="DBG42" s="1431"/>
      <c r="DBH42" s="1431"/>
      <c r="DBI42" s="1431"/>
      <c r="DBJ42" s="1431"/>
      <c r="DBK42" s="1431"/>
      <c r="DBL42" s="1431"/>
      <c r="DBM42" s="1431"/>
      <c r="DBN42" s="1431"/>
      <c r="DBO42" s="1431"/>
      <c r="DBP42" s="1431"/>
      <c r="DBQ42" s="1431"/>
      <c r="DBR42" s="1431"/>
      <c r="DBS42" s="1431"/>
      <c r="DBT42" s="1431"/>
      <c r="DBU42" s="1431"/>
      <c r="DBV42" s="1431"/>
      <c r="DBW42" s="1431"/>
      <c r="DBX42" s="1431"/>
      <c r="DBY42" s="1431"/>
      <c r="DBZ42" s="1431"/>
      <c r="DCA42" s="1431"/>
      <c r="DCB42" s="1431"/>
      <c r="DCC42" s="1431"/>
      <c r="DCD42" s="1431"/>
      <c r="DCE42" s="1431"/>
      <c r="DCF42" s="1431"/>
      <c r="DCG42" s="1431"/>
      <c r="DCH42" s="1431"/>
      <c r="DCI42" s="1431"/>
      <c r="DCJ42" s="1431"/>
      <c r="DCK42" s="1431"/>
      <c r="DCL42" s="1431"/>
      <c r="DCM42" s="1431"/>
      <c r="DCN42" s="1431"/>
      <c r="DCO42" s="1431"/>
      <c r="DCP42" s="1431"/>
      <c r="DCQ42" s="1431"/>
      <c r="DCR42" s="1431"/>
      <c r="DCS42" s="1431"/>
      <c r="DCT42" s="1431"/>
      <c r="DCU42" s="1431"/>
      <c r="DCV42" s="1431"/>
      <c r="DCW42" s="1431"/>
      <c r="DCX42" s="1431"/>
      <c r="DCY42" s="1431"/>
      <c r="DCZ42" s="1431"/>
      <c r="DDA42" s="1431"/>
      <c r="DDB42" s="1431"/>
      <c r="DDC42" s="1431"/>
      <c r="DDD42" s="1431"/>
      <c r="DDE42" s="1431"/>
      <c r="DDF42" s="1431"/>
      <c r="DDG42" s="1431"/>
      <c r="DDH42" s="1431"/>
      <c r="DDI42" s="1431"/>
      <c r="DDJ42" s="1431"/>
      <c r="DDK42" s="1431"/>
      <c r="DDL42" s="1431"/>
      <c r="DDM42" s="1431"/>
      <c r="DDN42" s="1431"/>
      <c r="DDO42" s="1431"/>
      <c r="DDP42" s="1431"/>
      <c r="DDQ42" s="1431"/>
      <c r="DDR42" s="1431"/>
      <c r="DDS42" s="1431"/>
      <c r="DDT42" s="1431"/>
      <c r="DDU42" s="1431"/>
      <c r="DDV42" s="1431"/>
      <c r="DDW42" s="1431"/>
      <c r="DDX42" s="1431"/>
      <c r="DDY42" s="1431"/>
      <c r="DDZ42" s="1431"/>
      <c r="DEA42" s="1431"/>
      <c r="DEB42" s="1431"/>
      <c r="DEC42" s="1431"/>
      <c r="DED42" s="1431"/>
      <c r="DEE42" s="1431"/>
      <c r="DEF42" s="1431"/>
      <c r="DEG42" s="1431"/>
      <c r="DEH42" s="1431"/>
      <c r="DEI42" s="1431"/>
      <c r="DEJ42" s="1431"/>
      <c r="DEK42" s="1431"/>
      <c r="DEL42" s="1431"/>
      <c r="DEM42" s="1431"/>
      <c r="DEN42" s="1431"/>
      <c r="DEO42" s="1431"/>
      <c r="DEP42" s="1431"/>
      <c r="DEQ42" s="1431"/>
      <c r="DER42" s="1431"/>
      <c r="DES42" s="1431"/>
      <c r="DET42" s="1431"/>
      <c r="DEU42" s="1431"/>
      <c r="DEV42" s="1431"/>
      <c r="DEW42" s="1431"/>
      <c r="DEX42" s="1431"/>
      <c r="DEY42" s="1431"/>
      <c r="DEZ42" s="1431"/>
      <c r="DFA42" s="1431"/>
      <c r="DFB42" s="1431"/>
      <c r="DFC42" s="1431"/>
      <c r="DFD42" s="1431"/>
      <c r="DFE42" s="1431"/>
      <c r="DFF42" s="1431"/>
      <c r="DFG42" s="1431"/>
      <c r="DFH42" s="1431"/>
      <c r="DFI42" s="1431"/>
      <c r="DFJ42" s="1431"/>
      <c r="DFK42" s="1431"/>
      <c r="DFL42" s="1431"/>
      <c r="DFM42" s="1431"/>
      <c r="DFN42" s="1431"/>
      <c r="DFO42" s="1431"/>
      <c r="DFP42" s="1431"/>
      <c r="DFQ42" s="1431"/>
      <c r="DFR42" s="1431"/>
      <c r="DFS42" s="1431"/>
      <c r="DFT42" s="1431"/>
      <c r="DFU42" s="1431"/>
      <c r="DFV42" s="1431"/>
      <c r="DFW42" s="1431"/>
      <c r="DFX42" s="1431"/>
      <c r="DFY42" s="1431"/>
      <c r="DFZ42" s="1431"/>
      <c r="DGA42" s="1431"/>
      <c r="DGB42" s="1431"/>
      <c r="DGC42" s="1431"/>
      <c r="DGD42" s="1431"/>
      <c r="DGE42" s="1431"/>
      <c r="DGF42" s="1431"/>
      <c r="DGG42" s="1431"/>
      <c r="DGH42" s="1431"/>
      <c r="DGI42" s="1431"/>
      <c r="DGJ42" s="1431"/>
      <c r="DGK42" s="1431"/>
      <c r="DGL42" s="1431"/>
      <c r="DGM42" s="1431"/>
      <c r="DGN42" s="1431"/>
      <c r="DGO42" s="1431"/>
      <c r="DGP42" s="1431"/>
      <c r="DGQ42" s="1431"/>
      <c r="DGR42" s="1431"/>
      <c r="DGS42" s="1431"/>
      <c r="DGT42" s="1431"/>
      <c r="DGU42" s="1431"/>
      <c r="DGV42" s="1431"/>
      <c r="DGW42" s="1431"/>
      <c r="DGX42" s="1431"/>
      <c r="DGY42" s="1431"/>
      <c r="DGZ42" s="1431"/>
      <c r="DHA42" s="1431"/>
      <c r="DHB42" s="1431"/>
      <c r="DHC42" s="1431"/>
      <c r="DHD42" s="1431"/>
      <c r="DHE42" s="1431"/>
      <c r="DHF42" s="1431"/>
      <c r="DHG42" s="1431"/>
      <c r="DHH42" s="1431"/>
      <c r="DHI42" s="1431"/>
      <c r="DHJ42" s="1431"/>
      <c r="DHK42" s="1431"/>
      <c r="DHL42" s="1431"/>
      <c r="DHM42" s="1431"/>
      <c r="DHN42" s="1431"/>
      <c r="DHO42" s="1431"/>
      <c r="DHP42" s="1431"/>
      <c r="DHQ42" s="1431"/>
      <c r="DHR42" s="1431"/>
      <c r="DHS42" s="1431"/>
      <c r="DHT42" s="1431"/>
      <c r="DHU42" s="1431"/>
      <c r="DHV42" s="1431"/>
      <c r="DHW42" s="1431"/>
      <c r="DHX42" s="1431"/>
      <c r="DHY42" s="1431"/>
      <c r="DHZ42" s="1431"/>
      <c r="DIA42" s="1431"/>
      <c r="DIB42" s="1431"/>
      <c r="DIC42" s="1431"/>
      <c r="DID42" s="1431"/>
      <c r="DIE42" s="1431"/>
      <c r="DIF42" s="1431"/>
      <c r="DIG42" s="1431"/>
      <c r="DIH42" s="1431"/>
      <c r="DII42" s="1431"/>
      <c r="DIJ42" s="1431"/>
      <c r="DIK42" s="1431"/>
      <c r="DIL42" s="1431"/>
      <c r="DIM42" s="1431"/>
      <c r="DIN42" s="1431"/>
      <c r="DIO42" s="1431"/>
      <c r="DIP42" s="1431"/>
      <c r="DIQ42" s="1431"/>
      <c r="DIR42" s="1431"/>
      <c r="DIS42" s="1431"/>
      <c r="DIT42" s="1431"/>
      <c r="DIU42" s="1431"/>
      <c r="DIV42" s="1431"/>
      <c r="DIW42" s="1431"/>
      <c r="DIX42" s="1431"/>
      <c r="DIY42" s="1431"/>
      <c r="DIZ42" s="1431"/>
      <c r="DJA42" s="1431"/>
      <c r="DJB42" s="1431"/>
      <c r="DJC42" s="1431"/>
      <c r="DJD42" s="1431"/>
      <c r="DJE42" s="1431"/>
      <c r="DJF42" s="1431"/>
      <c r="DJG42" s="1431"/>
      <c r="DJH42" s="1431"/>
      <c r="DJI42" s="1431"/>
      <c r="DJJ42" s="1431"/>
      <c r="DJK42" s="1431"/>
      <c r="DJL42" s="1431"/>
      <c r="DJM42" s="1431"/>
      <c r="DJN42" s="1431"/>
      <c r="DJO42" s="1431"/>
      <c r="DJP42" s="1431"/>
      <c r="DJQ42" s="1431"/>
      <c r="DJR42" s="1431"/>
      <c r="DJS42" s="1431"/>
      <c r="DJT42" s="1431"/>
      <c r="DJU42" s="1431"/>
      <c r="DJV42" s="1431"/>
      <c r="DJW42" s="1431"/>
      <c r="DJX42" s="1431"/>
      <c r="DJY42" s="1431"/>
      <c r="DJZ42" s="1431"/>
      <c r="DKA42" s="1431"/>
      <c r="DKB42" s="1431"/>
      <c r="DKC42" s="1431"/>
      <c r="DKD42" s="1431"/>
      <c r="DKE42" s="1431"/>
      <c r="DKF42" s="1431"/>
      <c r="DKG42" s="1431"/>
      <c r="DKH42" s="1431"/>
      <c r="DKI42" s="1431"/>
      <c r="DKJ42" s="1431"/>
      <c r="DKK42" s="1431"/>
      <c r="DKL42" s="1431"/>
      <c r="DKM42" s="1431"/>
      <c r="DKN42" s="1431"/>
      <c r="DKO42" s="1431"/>
      <c r="DKP42" s="1431"/>
      <c r="DKQ42" s="1431"/>
      <c r="DKR42" s="1431"/>
      <c r="DKS42" s="1431"/>
      <c r="DKT42" s="1431"/>
      <c r="DKU42" s="1431"/>
      <c r="DKV42" s="1431"/>
      <c r="DKW42" s="1431"/>
      <c r="DKX42" s="1431"/>
      <c r="DKY42" s="1431"/>
      <c r="DKZ42" s="1431"/>
      <c r="DLA42" s="1431"/>
      <c r="DLB42" s="1431"/>
      <c r="DLC42" s="1431"/>
      <c r="DLD42" s="1431"/>
      <c r="DLE42" s="1431"/>
      <c r="DLF42" s="1431"/>
      <c r="DLG42" s="1431"/>
      <c r="DLH42" s="1431"/>
      <c r="DLI42" s="1431"/>
      <c r="DLJ42" s="1431"/>
      <c r="DLK42" s="1431"/>
      <c r="DLL42" s="1431"/>
      <c r="DLM42" s="1431"/>
      <c r="DLN42" s="1431"/>
      <c r="DLO42" s="1431"/>
      <c r="DLP42" s="1431"/>
      <c r="DLQ42" s="1431"/>
      <c r="DLR42" s="1431"/>
      <c r="DLS42" s="1431"/>
      <c r="DLT42" s="1431"/>
      <c r="DLU42" s="1431"/>
      <c r="DLV42" s="1431"/>
      <c r="DLW42" s="1431"/>
      <c r="DLX42" s="1431"/>
      <c r="DLY42" s="1431"/>
      <c r="DLZ42" s="1431"/>
      <c r="DMA42" s="1431"/>
      <c r="DMB42" s="1431"/>
      <c r="DMC42" s="1431"/>
      <c r="DMD42" s="1431"/>
      <c r="DME42" s="1431"/>
      <c r="DMF42" s="1431"/>
      <c r="DMG42" s="1431"/>
      <c r="DMH42" s="1431"/>
      <c r="DMI42" s="1431"/>
      <c r="DMJ42" s="1431"/>
      <c r="DMK42" s="1431"/>
      <c r="DML42" s="1431"/>
      <c r="DMM42" s="1431"/>
      <c r="DMN42" s="1431"/>
      <c r="DMO42" s="1431"/>
      <c r="DMP42" s="1431"/>
      <c r="DMQ42" s="1431"/>
      <c r="DMR42" s="1431"/>
      <c r="DMS42" s="1431"/>
      <c r="DMT42" s="1431"/>
      <c r="DMU42" s="1431"/>
      <c r="DMV42" s="1431"/>
      <c r="DMW42" s="1431"/>
      <c r="DMX42" s="1431"/>
      <c r="DMY42" s="1431"/>
      <c r="DMZ42" s="1431"/>
      <c r="DNA42" s="1431"/>
      <c r="DNB42" s="1431"/>
      <c r="DNC42" s="1431"/>
      <c r="DND42" s="1431"/>
      <c r="DNE42" s="1431"/>
      <c r="DNF42" s="1431"/>
      <c r="DNG42" s="1431"/>
      <c r="DNH42" s="1431"/>
      <c r="DNI42" s="1431"/>
      <c r="DNJ42" s="1431"/>
      <c r="DNK42" s="1431"/>
      <c r="DNL42" s="1431"/>
      <c r="DNM42" s="1431"/>
      <c r="DNN42" s="1431"/>
      <c r="DNO42" s="1431"/>
      <c r="DNP42" s="1431"/>
      <c r="DNQ42" s="1431"/>
      <c r="DNR42" s="1431"/>
      <c r="DNS42" s="1431"/>
      <c r="DNT42" s="1431"/>
      <c r="DNU42" s="1431"/>
      <c r="DNV42" s="1431"/>
      <c r="DNW42" s="1431"/>
      <c r="DNX42" s="1431"/>
      <c r="DNY42" s="1431"/>
      <c r="DNZ42" s="1431"/>
      <c r="DOA42" s="1431"/>
      <c r="DOB42" s="1431"/>
      <c r="DOC42" s="1431"/>
      <c r="DOD42" s="1431"/>
      <c r="DOE42" s="1431"/>
      <c r="DOF42" s="1431"/>
      <c r="DOG42" s="1431"/>
      <c r="DOH42" s="1431"/>
      <c r="DOI42" s="1431"/>
      <c r="DOJ42" s="1431"/>
      <c r="DOK42" s="1431"/>
      <c r="DOL42" s="1431"/>
      <c r="DOM42" s="1431"/>
      <c r="DON42" s="1431"/>
      <c r="DOO42" s="1431"/>
      <c r="DOP42" s="1431"/>
      <c r="DOQ42" s="1431"/>
      <c r="DOR42" s="1431"/>
      <c r="DOS42" s="1431"/>
      <c r="DOT42" s="1431"/>
      <c r="DOU42" s="1431"/>
      <c r="DOV42" s="1431"/>
      <c r="DOW42" s="1431"/>
      <c r="DOX42" s="1431"/>
      <c r="DOY42" s="1431"/>
      <c r="DOZ42" s="1431"/>
      <c r="DPA42" s="1431"/>
      <c r="DPB42" s="1431"/>
      <c r="DPC42" s="1431"/>
      <c r="DPD42" s="1431"/>
      <c r="DPE42" s="1431"/>
      <c r="DPF42" s="1431"/>
      <c r="DPG42" s="1431"/>
      <c r="DPH42" s="1431"/>
      <c r="DPI42" s="1431"/>
      <c r="DPJ42" s="1431"/>
      <c r="DPK42" s="1431"/>
      <c r="DPL42" s="1431"/>
      <c r="DPM42" s="1431"/>
      <c r="DPN42" s="1431"/>
      <c r="DPO42" s="1431"/>
      <c r="DPP42" s="1431"/>
      <c r="DPQ42" s="1431"/>
      <c r="DPR42" s="1431"/>
      <c r="DPS42" s="1431"/>
      <c r="DPT42" s="1431"/>
      <c r="DPU42" s="1431"/>
      <c r="DPV42" s="1431"/>
      <c r="DPW42" s="1431"/>
      <c r="DPX42" s="1431"/>
      <c r="DPY42" s="1431"/>
      <c r="DPZ42" s="1431"/>
      <c r="DQA42" s="1431"/>
      <c r="DQB42" s="1431"/>
      <c r="DQC42" s="1431"/>
      <c r="DQD42" s="1431"/>
      <c r="DQE42" s="1431"/>
      <c r="DQF42" s="1431"/>
      <c r="DQG42" s="1431"/>
      <c r="DQH42" s="1431"/>
      <c r="DQI42" s="1431"/>
      <c r="DQJ42" s="1431"/>
      <c r="DQK42" s="1431"/>
      <c r="DQL42" s="1431"/>
      <c r="DQM42" s="1431"/>
      <c r="DQN42" s="1431"/>
      <c r="DQO42" s="1431"/>
      <c r="DQP42" s="1431"/>
      <c r="DQQ42" s="1431"/>
      <c r="DQR42" s="1431"/>
      <c r="DQS42" s="1431"/>
      <c r="DQT42" s="1431"/>
      <c r="DQU42" s="1431"/>
      <c r="DQV42" s="1431"/>
      <c r="DQW42" s="1431"/>
      <c r="DQX42" s="1431"/>
      <c r="DQY42" s="1431"/>
      <c r="DQZ42" s="1431"/>
      <c r="DRA42" s="1431"/>
      <c r="DRB42" s="1431"/>
      <c r="DRC42" s="1431"/>
      <c r="DRD42" s="1431"/>
      <c r="DRE42" s="1431"/>
      <c r="DRF42" s="1431"/>
      <c r="DRG42" s="1431"/>
      <c r="DRH42" s="1431"/>
      <c r="DRI42" s="1431"/>
      <c r="DRJ42" s="1431"/>
      <c r="DRK42" s="1431"/>
      <c r="DRL42" s="1431"/>
      <c r="DRM42" s="1431"/>
      <c r="DRN42" s="1431"/>
      <c r="DRO42" s="1431"/>
      <c r="DRP42" s="1431"/>
      <c r="DRQ42" s="1431"/>
      <c r="DRR42" s="1431"/>
      <c r="DRS42" s="1431"/>
      <c r="DRT42" s="1431"/>
      <c r="DRU42" s="1431"/>
      <c r="DRV42" s="1431"/>
      <c r="DRW42" s="1431"/>
      <c r="DRX42" s="1431"/>
      <c r="DRY42" s="1431"/>
      <c r="DRZ42" s="1431"/>
      <c r="DSA42" s="1431"/>
      <c r="DSB42" s="1431"/>
      <c r="DSC42" s="1431"/>
      <c r="DSD42" s="1431"/>
      <c r="DSE42" s="1431"/>
      <c r="DSF42" s="1431"/>
      <c r="DSG42" s="1431"/>
      <c r="DSH42" s="1431"/>
      <c r="DSI42" s="1431"/>
      <c r="DSJ42" s="1431"/>
      <c r="DSK42" s="1431"/>
      <c r="DSL42" s="1431"/>
      <c r="DSM42" s="1431"/>
      <c r="DSN42" s="1431"/>
      <c r="DSO42" s="1431"/>
      <c r="DSP42" s="1431"/>
      <c r="DSQ42" s="1431"/>
      <c r="DSR42" s="1431"/>
      <c r="DSS42" s="1431"/>
      <c r="DST42" s="1431"/>
      <c r="DSU42" s="1431"/>
      <c r="DSV42" s="1431"/>
      <c r="DSW42" s="1431"/>
      <c r="DSX42" s="1431"/>
      <c r="DSY42" s="1431"/>
      <c r="DSZ42" s="1431"/>
      <c r="DTA42" s="1431"/>
      <c r="DTB42" s="1431"/>
      <c r="DTC42" s="1431"/>
      <c r="DTD42" s="1431"/>
      <c r="DTE42" s="1431"/>
      <c r="DTF42" s="1431"/>
      <c r="DTG42" s="1431"/>
      <c r="DTH42" s="1431"/>
      <c r="DTI42" s="1431"/>
      <c r="DTJ42" s="1431"/>
      <c r="DTK42" s="1431"/>
      <c r="DTL42" s="1431"/>
      <c r="DTM42" s="1431"/>
      <c r="DTN42" s="1431"/>
      <c r="DTO42" s="1431"/>
      <c r="DTP42" s="1431"/>
      <c r="DTQ42" s="1431"/>
      <c r="DTR42" s="1431"/>
      <c r="DTS42" s="1431"/>
      <c r="DTT42" s="1431"/>
      <c r="DTU42" s="1431"/>
      <c r="DTV42" s="1431"/>
      <c r="DTW42" s="1431"/>
      <c r="DTX42" s="1431"/>
      <c r="DTY42" s="1431"/>
      <c r="DTZ42" s="1431"/>
      <c r="DUA42" s="1431"/>
      <c r="DUB42" s="1431"/>
      <c r="DUC42" s="1431"/>
      <c r="DUD42" s="1431"/>
      <c r="DUE42" s="1431"/>
      <c r="DUF42" s="1431"/>
      <c r="DUG42" s="1431"/>
      <c r="DUH42" s="1431"/>
      <c r="DUI42" s="1431"/>
      <c r="DUJ42" s="1431"/>
      <c r="DUK42" s="1431"/>
      <c r="DUL42" s="1431"/>
      <c r="DUM42" s="1431"/>
      <c r="DUN42" s="1431"/>
      <c r="DUO42" s="1431"/>
      <c r="DUP42" s="1431"/>
      <c r="DUQ42" s="1431"/>
      <c r="DUR42" s="1431"/>
      <c r="DUS42" s="1431"/>
      <c r="DUT42" s="1431"/>
      <c r="DUU42" s="1431"/>
      <c r="DUV42" s="1431"/>
      <c r="DUW42" s="1431"/>
      <c r="DUX42" s="1431"/>
      <c r="DUY42" s="1431"/>
      <c r="DUZ42" s="1431"/>
      <c r="DVA42" s="1431"/>
      <c r="DVB42" s="1431"/>
      <c r="DVC42" s="1431"/>
      <c r="DVD42" s="1431"/>
      <c r="DVE42" s="1431"/>
      <c r="DVF42" s="1431"/>
      <c r="DVG42" s="1431"/>
      <c r="DVH42" s="1431"/>
      <c r="DVI42" s="1431"/>
      <c r="DVJ42" s="1431"/>
      <c r="DVK42" s="1431"/>
      <c r="DVL42" s="1431"/>
      <c r="DVM42" s="1431"/>
      <c r="DVN42" s="1431"/>
      <c r="DVO42" s="1431"/>
      <c r="DVP42" s="1431"/>
      <c r="DVQ42" s="1431"/>
      <c r="DVR42" s="1431"/>
      <c r="DVS42" s="1431"/>
      <c r="DVT42" s="1431"/>
      <c r="DVU42" s="1431"/>
      <c r="DVV42" s="1431"/>
      <c r="DVW42" s="1431"/>
      <c r="DVX42" s="1431"/>
      <c r="DVY42" s="1431"/>
      <c r="DVZ42" s="1431"/>
      <c r="DWA42" s="1431"/>
      <c r="DWB42" s="1431"/>
      <c r="DWC42" s="1431"/>
      <c r="DWD42" s="1431"/>
      <c r="DWE42" s="1431"/>
      <c r="DWF42" s="1431"/>
      <c r="DWG42" s="1431"/>
      <c r="DWH42" s="1431"/>
      <c r="DWI42" s="1431"/>
      <c r="DWJ42" s="1431"/>
      <c r="DWK42" s="1431"/>
      <c r="DWL42" s="1431"/>
      <c r="DWM42" s="1431"/>
      <c r="DWN42" s="1431"/>
      <c r="DWO42" s="1431"/>
      <c r="DWP42" s="1431"/>
      <c r="DWQ42" s="1431"/>
      <c r="DWR42" s="1431"/>
      <c r="DWS42" s="1431"/>
      <c r="DWT42" s="1431"/>
      <c r="DWU42" s="1431"/>
      <c r="DWV42" s="1431"/>
      <c r="DWW42" s="1431"/>
      <c r="DWX42" s="1431"/>
      <c r="DWY42" s="1431"/>
      <c r="DWZ42" s="1431"/>
      <c r="DXA42" s="1431"/>
      <c r="DXB42" s="1431"/>
      <c r="DXC42" s="1431"/>
      <c r="DXD42" s="1431"/>
      <c r="DXE42" s="1431"/>
      <c r="DXF42" s="1431"/>
      <c r="DXG42" s="1431"/>
      <c r="DXH42" s="1431"/>
      <c r="DXI42" s="1431"/>
      <c r="DXJ42" s="1431"/>
      <c r="DXK42" s="1431"/>
      <c r="DXL42" s="1431"/>
      <c r="DXM42" s="1431"/>
      <c r="DXN42" s="1431"/>
      <c r="DXO42" s="1431"/>
      <c r="DXP42" s="1431"/>
      <c r="DXQ42" s="1431"/>
      <c r="DXR42" s="1431"/>
      <c r="DXS42" s="1431"/>
      <c r="DXT42" s="1431"/>
      <c r="DXU42" s="1431"/>
      <c r="DXV42" s="1431"/>
      <c r="DXW42" s="1431"/>
      <c r="DXX42" s="1431"/>
      <c r="DXY42" s="1431"/>
      <c r="DXZ42" s="1431"/>
      <c r="DYA42" s="1431"/>
      <c r="DYB42" s="1431"/>
      <c r="DYC42" s="1431"/>
      <c r="DYD42" s="1431"/>
      <c r="DYE42" s="1431"/>
      <c r="DYF42" s="1431"/>
      <c r="DYG42" s="1431"/>
      <c r="DYH42" s="1431"/>
      <c r="DYI42" s="1431"/>
      <c r="DYJ42" s="1431"/>
      <c r="DYK42" s="1431"/>
      <c r="DYL42" s="1431"/>
      <c r="DYM42" s="1431"/>
      <c r="DYN42" s="1431"/>
      <c r="DYO42" s="1431"/>
      <c r="DYP42" s="1431"/>
      <c r="DYQ42" s="1431"/>
      <c r="DYR42" s="1431"/>
      <c r="DYS42" s="1431"/>
      <c r="DYT42" s="1431"/>
      <c r="DYU42" s="1431"/>
      <c r="DYV42" s="1431"/>
      <c r="DYW42" s="1431"/>
      <c r="DYX42" s="1431"/>
      <c r="DYY42" s="1431"/>
      <c r="DYZ42" s="1431"/>
      <c r="DZA42" s="1431"/>
      <c r="DZB42" s="1431"/>
      <c r="DZC42" s="1431"/>
      <c r="DZD42" s="1431"/>
      <c r="DZE42" s="1431"/>
      <c r="DZF42" s="1431"/>
      <c r="DZG42" s="1431"/>
      <c r="DZH42" s="1431"/>
      <c r="DZI42" s="1431"/>
      <c r="DZJ42" s="1431"/>
      <c r="DZK42" s="1431"/>
      <c r="DZL42" s="1431"/>
      <c r="DZM42" s="1431"/>
      <c r="DZN42" s="1431"/>
      <c r="DZO42" s="1431"/>
      <c r="DZP42" s="1431"/>
      <c r="DZQ42" s="1431"/>
      <c r="DZR42" s="1431"/>
      <c r="DZS42" s="1431"/>
      <c r="DZT42" s="1431"/>
      <c r="DZU42" s="1431"/>
      <c r="DZV42" s="1431"/>
      <c r="DZW42" s="1431"/>
      <c r="DZX42" s="1431"/>
      <c r="DZY42" s="1431"/>
      <c r="DZZ42" s="1431"/>
      <c r="EAA42" s="1431"/>
      <c r="EAB42" s="1431"/>
      <c r="EAC42" s="1431"/>
      <c r="EAD42" s="1431"/>
      <c r="EAE42" s="1431"/>
      <c r="EAF42" s="1431"/>
      <c r="EAG42" s="1431"/>
      <c r="EAH42" s="1431"/>
      <c r="EAI42" s="1431"/>
      <c r="EAJ42" s="1431"/>
      <c r="EAK42" s="1431"/>
      <c r="EAL42" s="1431"/>
      <c r="EAM42" s="1431"/>
      <c r="EAN42" s="1431"/>
      <c r="EAO42" s="1431"/>
      <c r="EAP42" s="1431"/>
      <c r="EAQ42" s="1431"/>
      <c r="EAR42" s="1431"/>
      <c r="EAS42" s="1431"/>
      <c r="EAT42" s="1431"/>
      <c r="EAU42" s="1431"/>
      <c r="EAV42" s="1431"/>
      <c r="EAW42" s="1431"/>
      <c r="EAX42" s="1431"/>
      <c r="EAY42" s="1431"/>
      <c r="EAZ42" s="1431"/>
      <c r="EBA42" s="1431"/>
      <c r="EBB42" s="1431"/>
      <c r="EBC42" s="1431"/>
      <c r="EBD42" s="1431"/>
      <c r="EBE42" s="1431"/>
      <c r="EBF42" s="1431"/>
      <c r="EBG42" s="1431"/>
      <c r="EBH42" s="1431"/>
      <c r="EBI42" s="1431"/>
      <c r="EBJ42" s="1431"/>
      <c r="EBK42" s="1431"/>
      <c r="EBL42" s="1431"/>
      <c r="EBM42" s="1431"/>
      <c r="EBN42" s="1431"/>
      <c r="EBO42" s="1431"/>
      <c r="EBP42" s="1431"/>
      <c r="EBQ42" s="1431"/>
      <c r="EBR42" s="1431"/>
      <c r="EBS42" s="1431"/>
      <c r="EBT42" s="1431"/>
      <c r="EBU42" s="1431"/>
      <c r="EBV42" s="1431"/>
      <c r="EBW42" s="1431"/>
      <c r="EBX42" s="1431"/>
      <c r="EBY42" s="1431"/>
      <c r="EBZ42" s="1431"/>
      <c r="ECA42" s="1431"/>
      <c r="ECB42" s="1431"/>
      <c r="ECC42" s="1431"/>
      <c r="ECD42" s="1431"/>
      <c r="ECE42" s="1431"/>
      <c r="ECF42" s="1431"/>
      <c r="ECG42" s="1431"/>
      <c r="ECH42" s="1431"/>
      <c r="ECI42" s="1431"/>
      <c r="ECJ42" s="1431"/>
      <c r="ECK42" s="1431"/>
      <c r="ECL42" s="1431"/>
      <c r="ECM42" s="1431"/>
      <c r="ECN42" s="1431"/>
      <c r="ECO42" s="1431"/>
      <c r="ECP42" s="1431"/>
      <c r="ECQ42" s="1431"/>
      <c r="ECR42" s="1431"/>
      <c r="ECS42" s="1431"/>
      <c r="ECT42" s="1431"/>
      <c r="ECU42" s="1431"/>
      <c r="ECV42" s="1431"/>
      <c r="ECW42" s="1431"/>
      <c r="ECX42" s="1431"/>
      <c r="ECY42" s="1431"/>
      <c r="ECZ42" s="1431"/>
      <c r="EDA42" s="1431"/>
      <c r="EDB42" s="1431"/>
      <c r="EDC42" s="1431"/>
      <c r="EDD42" s="1431"/>
      <c r="EDE42" s="1431"/>
      <c r="EDF42" s="1431"/>
      <c r="EDG42" s="1431"/>
      <c r="EDH42" s="1431"/>
      <c r="EDI42" s="1431"/>
      <c r="EDJ42" s="1431"/>
      <c r="EDK42" s="1431"/>
      <c r="EDL42" s="1431"/>
      <c r="EDM42" s="1431"/>
      <c r="EDN42" s="1431"/>
      <c r="EDO42" s="1431"/>
      <c r="EDP42" s="1431"/>
      <c r="EDQ42" s="1431"/>
      <c r="EDR42" s="1431"/>
      <c r="EDS42" s="1431"/>
      <c r="EDT42" s="1431"/>
      <c r="EDU42" s="1431"/>
      <c r="EDV42" s="1431"/>
      <c r="EDW42" s="1431"/>
      <c r="EDX42" s="1431"/>
      <c r="EDY42" s="1431"/>
      <c r="EDZ42" s="1431"/>
      <c r="EEA42" s="1431"/>
      <c r="EEB42" s="1431"/>
      <c r="EEC42" s="1431"/>
      <c r="EED42" s="1431"/>
      <c r="EEE42" s="1431"/>
      <c r="EEF42" s="1431"/>
      <c r="EEG42" s="1431"/>
      <c r="EEH42" s="1431"/>
      <c r="EEI42" s="1431"/>
      <c r="EEJ42" s="1431"/>
      <c r="EEK42" s="1431"/>
      <c r="EEL42" s="1431"/>
      <c r="EEM42" s="1431"/>
      <c r="EEN42" s="1431"/>
      <c r="EEO42" s="1431"/>
      <c r="EEP42" s="1431"/>
      <c r="EEQ42" s="1431"/>
      <c r="EER42" s="1431"/>
      <c r="EES42" s="1431"/>
      <c r="EET42" s="1431"/>
      <c r="EEU42" s="1431"/>
      <c r="EEV42" s="1431"/>
      <c r="EEW42" s="1431"/>
      <c r="EEX42" s="1431"/>
      <c r="EEY42" s="1431"/>
      <c r="EEZ42" s="1431"/>
      <c r="EFA42" s="1431"/>
      <c r="EFB42" s="1431"/>
      <c r="EFC42" s="1431"/>
      <c r="EFD42" s="1431"/>
      <c r="EFE42" s="1431"/>
      <c r="EFF42" s="1431"/>
      <c r="EFG42" s="1431"/>
      <c r="EFH42" s="1431"/>
      <c r="EFI42" s="1431"/>
      <c r="EFJ42" s="1431"/>
      <c r="EFK42" s="1431"/>
      <c r="EFL42" s="1431"/>
      <c r="EFM42" s="1431"/>
      <c r="EFN42" s="1431"/>
      <c r="EFO42" s="1431"/>
      <c r="EFP42" s="1431"/>
      <c r="EFQ42" s="1431"/>
      <c r="EFR42" s="1431"/>
      <c r="EFS42" s="1431"/>
      <c r="EFT42" s="1431"/>
      <c r="EFU42" s="1431"/>
      <c r="EFV42" s="1431"/>
      <c r="EFW42" s="1431"/>
      <c r="EFX42" s="1431"/>
      <c r="EFY42" s="1431"/>
      <c r="EFZ42" s="1431"/>
      <c r="EGA42" s="1431"/>
      <c r="EGB42" s="1431"/>
      <c r="EGC42" s="1431"/>
      <c r="EGD42" s="1431"/>
      <c r="EGE42" s="1431"/>
      <c r="EGF42" s="1431"/>
      <c r="EGG42" s="1431"/>
      <c r="EGH42" s="1431"/>
      <c r="EGI42" s="1431"/>
      <c r="EGJ42" s="1431"/>
      <c r="EGK42" s="1431"/>
      <c r="EGL42" s="1431"/>
      <c r="EGM42" s="1431"/>
      <c r="EGN42" s="1431"/>
      <c r="EGO42" s="1431"/>
      <c r="EGP42" s="1431"/>
      <c r="EGQ42" s="1431"/>
      <c r="EGR42" s="1431"/>
      <c r="EGS42" s="1431"/>
      <c r="EGT42" s="1431"/>
      <c r="EGU42" s="1431"/>
      <c r="EGV42" s="1431"/>
      <c r="EGW42" s="1431"/>
      <c r="EGX42" s="1431"/>
      <c r="EGY42" s="1431"/>
      <c r="EGZ42" s="1431"/>
      <c r="EHA42" s="1431"/>
      <c r="EHB42" s="1431"/>
      <c r="EHC42" s="1431"/>
      <c r="EHD42" s="1431"/>
      <c r="EHE42" s="1431"/>
      <c r="EHF42" s="1431"/>
      <c r="EHG42" s="1431"/>
      <c r="EHH42" s="1431"/>
      <c r="EHI42" s="1431"/>
      <c r="EHJ42" s="1431"/>
      <c r="EHK42" s="1431"/>
      <c r="EHL42" s="1431"/>
      <c r="EHM42" s="1431"/>
      <c r="EHN42" s="1431"/>
      <c r="EHO42" s="1431"/>
      <c r="EHP42" s="1431"/>
      <c r="EHQ42" s="1431"/>
      <c r="EHR42" s="1431"/>
      <c r="EHS42" s="1431"/>
      <c r="EHT42" s="1431"/>
      <c r="EHU42" s="1431"/>
      <c r="EHV42" s="1431"/>
      <c r="EHW42" s="1431"/>
      <c r="EHX42" s="1431"/>
      <c r="EHY42" s="1431"/>
      <c r="EHZ42" s="1431"/>
      <c r="EIA42" s="1431"/>
      <c r="EIB42" s="1431"/>
      <c r="EIC42" s="1431"/>
      <c r="EID42" s="1431"/>
      <c r="EIE42" s="1431"/>
      <c r="EIF42" s="1431"/>
      <c r="EIG42" s="1431"/>
      <c r="EIH42" s="1431"/>
      <c r="EII42" s="1431"/>
      <c r="EIJ42" s="1431"/>
      <c r="EIK42" s="1431"/>
      <c r="EIL42" s="1431"/>
      <c r="EIM42" s="1431"/>
      <c r="EIN42" s="1431"/>
      <c r="EIO42" s="1431"/>
      <c r="EIP42" s="1431"/>
      <c r="EIQ42" s="1431"/>
      <c r="EIR42" s="1431"/>
      <c r="EIS42" s="1431"/>
      <c r="EIT42" s="1431"/>
      <c r="EIU42" s="1431"/>
      <c r="EIV42" s="1431"/>
      <c r="EIW42" s="1431"/>
      <c r="EIX42" s="1431"/>
      <c r="EIY42" s="1431"/>
      <c r="EIZ42" s="1431"/>
      <c r="EJA42" s="1431"/>
      <c r="EJB42" s="1431"/>
      <c r="EJC42" s="1431"/>
      <c r="EJD42" s="1431"/>
      <c r="EJE42" s="1431"/>
      <c r="EJF42" s="1431"/>
      <c r="EJG42" s="1431"/>
      <c r="EJH42" s="1431"/>
      <c r="EJI42" s="1431"/>
      <c r="EJJ42" s="1431"/>
      <c r="EJK42" s="1431"/>
      <c r="EJL42" s="1431"/>
      <c r="EJM42" s="1431"/>
      <c r="EJN42" s="1431"/>
      <c r="EJO42" s="1431"/>
      <c r="EJP42" s="1431"/>
      <c r="EJQ42" s="1431"/>
      <c r="EJR42" s="1431"/>
      <c r="EJS42" s="1431"/>
      <c r="EJT42" s="1431"/>
      <c r="EJU42" s="1431"/>
      <c r="EJV42" s="1431"/>
      <c r="EJW42" s="1431"/>
      <c r="EJX42" s="1431"/>
      <c r="EJY42" s="1431"/>
      <c r="EJZ42" s="1431"/>
      <c r="EKA42" s="1431"/>
      <c r="EKB42" s="1431"/>
      <c r="EKC42" s="1431"/>
      <c r="EKD42" s="1431"/>
      <c r="EKE42" s="1431"/>
      <c r="EKF42" s="1431"/>
      <c r="EKG42" s="1431"/>
      <c r="EKH42" s="1431"/>
      <c r="EKI42" s="1431"/>
      <c r="EKJ42" s="1431"/>
      <c r="EKK42" s="1431"/>
      <c r="EKL42" s="1431"/>
      <c r="EKM42" s="1431"/>
      <c r="EKN42" s="1431"/>
      <c r="EKO42" s="1431"/>
      <c r="EKP42" s="1431"/>
      <c r="EKQ42" s="1431"/>
      <c r="EKR42" s="1431"/>
      <c r="EKS42" s="1431"/>
      <c r="EKT42" s="1431"/>
      <c r="EKU42" s="1431"/>
      <c r="EKV42" s="1431"/>
      <c r="EKW42" s="1431"/>
      <c r="EKX42" s="1431"/>
      <c r="EKY42" s="1431"/>
      <c r="EKZ42" s="1431"/>
      <c r="ELA42" s="1431"/>
      <c r="ELB42" s="1431"/>
      <c r="ELC42" s="1431"/>
      <c r="ELD42" s="1431"/>
      <c r="ELE42" s="1431"/>
      <c r="ELF42" s="1431"/>
      <c r="ELG42" s="1431"/>
      <c r="ELH42" s="1431"/>
      <c r="ELI42" s="1431"/>
      <c r="ELJ42" s="1431"/>
      <c r="ELK42" s="1431"/>
      <c r="ELL42" s="1431"/>
      <c r="ELM42" s="1431"/>
      <c r="ELN42" s="1431"/>
      <c r="ELO42" s="1431"/>
      <c r="ELP42" s="1431"/>
      <c r="ELQ42" s="1431"/>
      <c r="ELR42" s="1431"/>
      <c r="ELS42" s="1431"/>
      <c r="ELT42" s="1431"/>
      <c r="ELU42" s="1431"/>
      <c r="ELV42" s="1431"/>
      <c r="ELW42" s="1431"/>
      <c r="ELX42" s="1431"/>
      <c r="ELY42" s="1431"/>
      <c r="ELZ42" s="1431"/>
      <c r="EMA42" s="1431"/>
      <c r="EMB42" s="1431"/>
      <c r="EMC42" s="1431"/>
      <c r="EMD42" s="1431"/>
      <c r="EME42" s="1431"/>
      <c r="EMF42" s="1431"/>
      <c r="EMG42" s="1431"/>
      <c r="EMH42" s="1431"/>
      <c r="EMI42" s="1431"/>
      <c r="EMJ42" s="1431"/>
      <c r="EMK42" s="1431"/>
      <c r="EML42" s="1431"/>
      <c r="EMM42" s="1431"/>
      <c r="EMN42" s="1431"/>
      <c r="EMO42" s="1431"/>
      <c r="EMP42" s="1431"/>
      <c r="EMQ42" s="1431"/>
      <c r="EMR42" s="1431"/>
      <c r="EMS42" s="1431"/>
      <c r="EMT42" s="1431"/>
      <c r="EMU42" s="1431"/>
      <c r="EMV42" s="1431"/>
      <c r="EMW42" s="1431"/>
      <c r="EMX42" s="1431"/>
      <c r="EMY42" s="1431"/>
      <c r="EMZ42" s="1431"/>
      <c r="ENA42" s="1431"/>
      <c r="ENB42" s="1431"/>
      <c r="ENC42" s="1431"/>
      <c r="END42" s="1431"/>
      <c r="ENE42" s="1431"/>
      <c r="ENF42" s="1431"/>
      <c r="ENG42" s="1431"/>
      <c r="ENH42" s="1431"/>
      <c r="ENI42" s="1431"/>
      <c r="ENJ42" s="1431"/>
      <c r="ENK42" s="1431"/>
      <c r="ENL42" s="1431"/>
      <c r="ENM42" s="1431"/>
      <c r="ENN42" s="1431"/>
      <c r="ENO42" s="1431"/>
      <c r="ENP42" s="1431"/>
      <c r="ENQ42" s="1431"/>
      <c r="ENR42" s="1431"/>
      <c r="ENS42" s="1431"/>
      <c r="ENT42" s="1431"/>
      <c r="ENU42" s="1431"/>
      <c r="ENV42" s="1431"/>
      <c r="ENW42" s="1431"/>
      <c r="ENX42" s="1431"/>
      <c r="ENY42" s="1431"/>
      <c r="ENZ42" s="1431"/>
      <c r="EOA42" s="1431"/>
      <c r="EOB42" s="1431"/>
      <c r="EOC42" s="1431"/>
      <c r="EOD42" s="1431"/>
      <c r="EOE42" s="1431"/>
      <c r="EOF42" s="1431"/>
      <c r="EOG42" s="1431"/>
      <c r="EOH42" s="1431"/>
      <c r="EOI42" s="1431"/>
      <c r="EOJ42" s="1431"/>
      <c r="EOK42" s="1431"/>
      <c r="EOL42" s="1431"/>
      <c r="EOM42" s="1431"/>
      <c r="EON42" s="1431"/>
      <c r="EOO42" s="1431"/>
      <c r="EOP42" s="1431"/>
      <c r="EOQ42" s="1431"/>
      <c r="EOR42" s="1431"/>
      <c r="EOS42" s="1431"/>
      <c r="EOT42" s="1431"/>
      <c r="EOU42" s="1431"/>
      <c r="EOV42" s="1431"/>
      <c r="EOW42" s="1431"/>
      <c r="EOX42" s="1431"/>
      <c r="EOY42" s="1431"/>
      <c r="EOZ42" s="1431"/>
      <c r="EPA42" s="1431"/>
      <c r="EPB42" s="1431"/>
      <c r="EPC42" s="1431"/>
      <c r="EPD42" s="1431"/>
      <c r="EPE42" s="1431"/>
      <c r="EPF42" s="1431"/>
      <c r="EPG42" s="1431"/>
      <c r="EPH42" s="1431"/>
      <c r="EPI42" s="1431"/>
      <c r="EPJ42" s="1431"/>
      <c r="EPK42" s="1431"/>
      <c r="EPL42" s="1431"/>
      <c r="EPM42" s="1431"/>
      <c r="EPN42" s="1431"/>
      <c r="EPO42" s="1431"/>
      <c r="EPP42" s="1431"/>
      <c r="EPQ42" s="1431"/>
      <c r="EPR42" s="1431"/>
      <c r="EPS42" s="1431"/>
      <c r="EPT42" s="1431"/>
      <c r="EPU42" s="1431"/>
      <c r="EPV42" s="1431"/>
      <c r="EPW42" s="1431"/>
      <c r="EPX42" s="1431"/>
      <c r="EPY42" s="1431"/>
      <c r="EPZ42" s="1431"/>
      <c r="EQA42" s="1431"/>
      <c r="EQB42" s="1431"/>
      <c r="EQC42" s="1431"/>
      <c r="EQD42" s="1431"/>
      <c r="EQE42" s="1431"/>
      <c r="EQF42" s="1431"/>
      <c r="EQG42" s="1431"/>
      <c r="EQH42" s="1431"/>
      <c r="EQI42" s="1431"/>
      <c r="EQJ42" s="1431"/>
      <c r="EQK42" s="1431"/>
      <c r="EQL42" s="1431"/>
      <c r="EQM42" s="1431"/>
      <c r="EQN42" s="1431"/>
      <c r="EQO42" s="1431"/>
      <c r="EQP42" s="1431"/>
      <c r="EQQ42" s="1431"/>
      <c r="EQR42" s="1431"/>
      <c r="EQS42" s="1431"/>
      <c r="EQT42" s="1431"/>
      <c r="EQU42" s="1431"/>
      <c r="EQV42" s="1431"/>
      <c r="EQW42" s="1431"/>
      <c r="EQX42" s="1431"/>
      <c r="EQY42" s="1431"/>
      <c r="EQZ42" s="1431"/>
      <c r="ERA42" s="1431"/>
      <c r="ERB42" s="1431"/>
      <c r="ERC42" s="1431"/>
      <c r="ERD42" s="1431"/>
      <c r="ERE42" s="1431"/>
      <c r="ERF42" s="1431"/>
      <c r="ERG42" s="1431"/>
      <c r="ERH42" s="1431"/>
      <c r="ERI42" s="1431"/>
      <c r="ERJ42" s="1431"/>
      <c r="ERK42" s="1431"/>
      <c r="ERL42" s="1431"/>
      <c r="ERM42" s="1431"/>
      <c r="ERN42" s="1431"/>
      <c r="ERO42" s="1431"/>
      <c r="ERP42" s="1431"/>
      <c r="ERQ42" s="1431"/>
      <c r="ERR42" s="1431"/>
      <c r="ERS42" s="1431"/>
      <c r="ERT42" s="1431"/>
      <c r="ERU42" s="1431"/>
      <c r="ERV42" s="1431"/>
      <c r="ERW42" s="1431"/>
      <c r="ERX42" s="1431"/>
      <c r="ERY42" s="1431"/>
      <c r="ERZ42" s="1431"/>
      <c r="ESA42" s="1431"/>
      <c r="ESB42" s="1431"/>
      <c r="ESC42" s="1431"/>
      <c r="ESD42" s="1431"/>
      <c r="ESE42" s="1431"/>
      <c r="ESF42" s="1431"/>
      <c r="ESG42" s="1431"/>
      <c r="ESH42" s="1431"/>
      <c r="ESI42" s="1431"/>
      <c r="ESJ42" s="1431"/>
      <c r="ESK42" s="1431"/>
      <c r="ESL42" s="1431"/>
      <c r="ESM42" s="1431"/>
      <c r="ESN42" s="1431"/>
      <c r="ESO42" s="1431"/>
      <c r="ESP42" s="1431"/>
      <c r="ESQ42" s="1431"/>
      <c r="ESR42" s="1431"/>
      <c r="ESS42" s="1431"/>
      <c r="EST42" s="1431"/>
      <c r="ESU42" s="1431"/>
      <c r="ESV42" s="1431"/>
      <c r="ESW42" s="1431"/>
      <c r="ESX42" s="1431"/>
      <c r="ESY42" s="1431"/>
      <c r="ESZ42" s="1431"/>
      <c r="ETA42" s="1431"/>
      <c r="ETB42" s="1431"/>
      <c r="ETC42" s="1431"/>
      <c r="ETD42" s="1431"/>
      <c r="ETE42" s="1431"/>
      <c r="ETF42" s="1431"/>
      <c r="ETG42" s="1431"/>
      <c r="ETH42" s="1431"/>
      <c r="ETI42" s="1431"/>
      <c r="ETJ42" s="1431"/>
      <c r="ETK42" s="1431"/>
      <c r="ETL42" s="1431"/>
      <c r="ETM42" s="1431"/>
      <c r="ETN42" s="1431"/>
      <c r="ETO42" s="1431"/>
      <c r="ETP42" s="1431"/>
      <c r="ETQ42" s="1431"/>
      <c r="ETR42" s="1431"/>
      <c r="ETS42" s="1431"/>
      <c r="ETT42" s="1431"/>
      <c r="ETU42" s="1431"/>
      <c r="ETV42" s="1431"/>
      <c r="ETW42" s="1431"/>
      <c r="ETX42" s="1431"/>
      <c r="ETY42" s="1431"/>
      <c r="ETZ42" s="1431"/>
      <c r="EUA42" s="1431"/>
      <c r="EUB42" s="1431"/>
      <c r="EUC42" s="1431"/>
      <c r="EUD42" s="1431"/>
      <c r="EUE42" s="1431"/>
      <c r="EUF42" s="1431"/>
      <c r="EUG42" s="1431"/>
      <c r="EUH42" s="1431"/>
      <c r="EUI42" s="1431"/>
      <c r="EUJ42" s="1431"/>
      <c r="EUK42" s="1431"/>
      <c r="EUL42" s="1431"/>
      <c r="EUM42" s="1431"/>
      <c r="EUN42" s="1431"/>
      <c r="EUO42" s="1431"/>
      <c r="EUP42" s="1431"/>
      <c r="EUQ42" s="1431"/>
      <c r="EUR42" s="1431"/>
      <c r="EUS42" s="1431"/>
      <c r="EUT42" s="1431"/>
      <c r="EUU42" s="1431"/>
      <c r="EUV42" s="1431"/>
      <c r="EUW42" s="1431"/>
      <c r="EUX42" s="1431"/>
      <c r="EUY42" s="1431"/>
      <c r="EUZ42" s="1431"/>
      <c r="EVA42" s="1431"/>
      <c r="EVB42" s="1431"/>
      <c r="EVC42" s="1431"/>
      <c r="EVD42" s="1431"/>
      <c r="EVE42" s="1431"/>
      <c r="EVF42" s="1431"/>
      <c r="EVG42" s="1431"/>
      <c r="EVH42" s="1431"/>
      <c r="EVI42" s="1431"/>
      <c r="EVJ42" s="1431"/>
      <c r="EVK42" s="1431"/>
      <c r="EVL42" s="1431"/>
      <c r="EVM42" s="1431"/>
      <c r="EVN42" s="1431"/>
      <c r="EVO42" s="1431"/>
      <c r="EVP42" s="1431"/>
      <c r="EVQ42" s="1431"/>
      <c r="EVR42" s="1431"/>
      <c r="EVS42" s="1431"/>
      <c r="EVT42" s="1431"/>
      <c r="EVU42" s="1431"/>
      <c r="EVV42" s="1431"/>
      <c r="EVW42" s="1431"/>
      <c r="EVX42" s="1431"/>
      <c r="EVY42" s="1431"/>
      <c r="EVZ42" s="1431"/>
      <c r="EWA42" s="1431"/>
      <c r="EWB42" s="1431"/>
      <c r="EWC42" s="1431"/>
      <c r="EWD42" s="1431"/>
      <c r="EWE42" s="1431"/>
      <c r="EWF42" s="1431"/>
      <c r="EWG42" s="1431"/>
      <c r="EWH42" s="1431"/>
      <c r="EWI42" s="1431"/>
      <c r="EWJ42" s="1431"/>
      <c r="EWK42" s="1431"/>
      <c r="EWL42" s="1431"/>
      <c r="EWM42" s="1431"/>
      <c r="EWN42" s="1431"/>
      <c r="EWO42" s="1431"/>
      <c r="EWP42" s="1431"/>
      <c r="EWQ42" s="1431"/>
      <c r="EWR42" s="1431"/>
      <c r="EWS42" s="1431"/>
      <c r="EWT42" s="1431"/>
      <c r="EWU42" s="1431"/>
      <c r="EWV42" s="1431"/>
      <c r="EWW42" s="1431"/>
      <c r="EWX42" s="1431"/>
      <c r="EWY42" s="1431"/>
      <c r="EWZ42" s="1431"/>
      <c r="EXA42" s="1431"/>
      <c r="EXB42" s="1431"/>
      <c r="EXC42" s="1431"/>
      <c r="EXD42" s="1431"/>
      <c r="EXE42" s="1431"/>
      <c r="EXF42" s="1431"/>
      <c r="EXG42" s="1431"/>
      <c r="EXH42" s="1431"/>
      <c r="EXI42" s="1431"/>
      <c r="EXJ42" s="1431"/>
      <c r="EXK42" s="1431"/>
      <c r="EXL42" s="1431"/>
      <c r="EXM42" s="1431"/>
      <c r="EXN42" s="1431"/>
      <c r="EXO42" s="1431"/>
      <c r="EXP42" s="1431"/>
      <c r="EXQ42" s="1431"/>
      <c r="EXR42" s="1431"/>
      <c r="EXS42" s="1431"/>
      <c r="EXT42" s="1431"/>
      <c r="EXU42" s="1431"/>
      <c r="EXV42" s="1431"/>
      <c r="EXW42" s="1431"/>
      <c r="EXX42" s="1431"/>
      <c r="EXY42" s="1431"/>
      <c r="EXZ42" s="1431"/>
      <c r="EYA42" s="1431"/>
      <c r="EYB42" s="1431"/>
      <c r="EYC42" s="1431"/>
      <c r="EYD42" s="1431"/>
      <c r="EYE42" s="1431"/>
      <c r="EYF42" s="1431"/>
      <c r="EYG42" s="1431"/>
      <c r="EYH42" s="1431"/>
      <c r="EYI42" s="1431"/>
      <c r="EYJ42" s="1431"/>
      <c r="EYK42" s="1431"/>
      <c r="EYL42" s="1431"/>
      <c r="EYM42" s="1431"/>
      <c r="EYN42" s="1431"/>
      <c r="EYO42" s="1431"/>
      <c r="EYP42" s="1431"/>
      <c r="EYQ42" s="1431"/>
      <c r="EYR42" s="1431"/>
      <c r="EYS42" s="1431"/>
      <c r="EYT42" s="1431"/>
      <c r="EYU42" s="1431"/>
      <c r="EYV42" s="1431"/>
      <c r="EYW42" s="1431"/>
      <c r="EYX42" s="1431"/>
      <c r="EYY42" s="1431"/>
      <c r="EYZ42" s="1431"/>
      <c r="EZA42" s="1431"/>
      <c r="EZB42" s="1431"/>
      <c r="EZC42" s="1431"/>
      <c r="EZD42" s="1431"/>
      <c r="EZE42" s="1431"/>
      <c r="EZF42" s="1431"/>
      <c r="EZG42" s="1431"/>
      <c r="EZH42" s="1431"/>
      <c r="EZI42" s="1431"/>
      <c r="EZJ42" s="1431"/>
      <c r="EZK42" s="1431"/>
      <c r="EZL42" s="1431"/>
      <c r="EZM42" s="1431"/>
      <c r="EZN42" s="1431"/>
      <c r="EZO42" s="1431"/>
      <c r="EZP42" s="1431"/>
      <c r="EZQ42" s="1431"/>
      <c r="EZR42" s="1431"/>
      <c r="EZS42" s="1431"/>
      <c r="EZT42" s="1431"/>
      <c r="EZU42" s="1431"/>
      <c r="EZV42" s="1431"/>
      <c r="EZW42" s="1431"/>
      <c r="EZX42" s="1431"/>
      <c r="EZY42" s="1431"/>
      <c r="EZZ42" s="1431"/>
      <c r="FAA42" s="1431"/>
      <c r="FAB42" s="1431"/>
      <c r="FAC42" s="1431"/>
      <c r="FAD42" s="1431"/>
      <c r="FAE42" s="1431"/>
      <c r="FAF42" s="1431"/>
      <c r="FAG42" s="1431"/>
      <c r="FAH42" s="1431"/>
      <c r="FAI42" s="1431"/>
      <c r="FAJ42" s="1431"/>
      <c r="FAK42" s="1431"/>
      <c r="FAL42" s="1431"/>
      <c r="FAM42" s="1431"/>
      <c r="FAN42" s="1431"/>
      <c r="FAO42" s="1431"/>
      <c r="FAP42" s="1431"/>
      <c r="FAQ42" s="1431"/>
      <c r="FAR42" s="1431"/>
      <c r="FAS42" s="1431"/>
      <c r="FAT42" s="1431"/>
      <c r="FAU42" s="1431"/>
      <c r="FAV42" s="1431"/>
      <c r="FAW42" s="1431"/>
      <c r="FAX42" s="1431"/>
      <c r="FAY42" s="1431"/>
      <c r="FAZ42" s="1431"/>
      <c r="FBA42" s="1431"/>
      <c r="FBB42" s="1431"/>
      <c r="FBC42" s="1431"/>
      <c r="FBD42" s="1431"/>
      <c r="FBE42" s="1431"/>
      <c r="FBF42" s="1431"/>
      <c r="FBG42" s="1431"/>
      <c r="FBH42" s="1431"/>
      <c r="FBI42" s="1431"/>
      <c r="FBJ42" s="1431"/>
      <c r="FBK42" s="1431"/>
      <c r="FBL42" s="1431"/>
      <c r="FBM42" s="1431"/>
      <c r="FBN42" s="1431"/>
      <c r="FBO42" s="1431"/>
      <c r="FBP42" s="1431"/>
      <c r="FBQ42" s="1431"/>
      <c r="FBR42" s="1431"/>
      <c r="FBS42" s="1431"/>
      <c r="FBT42" s="1431"/>
      <c r="FBU42" s="1431"/>
      <c r="FBV42" s="1431"/>
      <c r="FBW42" s="1431"/>
      <c r="FBX42" s="1431"/>
      <c r="FBY42" s="1431"/>
      <c r="FBZ42" s="1431"/>
      <c r="FCA42" s="1431"/>
      <c r="FCB42" s="1431"/>
      <c r="FCC42" s="1431"/>
      <c r="FCD42" s="1431"/>
      <c r="FCE42" s="1431"/>
      <c r="FCF42" s="1431"/>
      <c r="FCG42" s="1431"/>
      <c r="FCH42" s="1431"/>
      <c r="FCI42" s="1431"/>
      <c r="FCJ42" s="1431"/>
      <c r="FCK42" s="1431"/>
      <c r="FCL42" s="1431"/>
      <c r="FCM42" s="1431"/>
      <c r="FCN42" s="1431"/>
      <c r="FCO42" s="1431"/>
      <c r="FCP42" s="1431"/>
      <c r="FCQ42" s="1431"/>
      <c r="FCR42" s="1431"/>
      <c r="FCS42" s="1431"/>
      <c r="FCT42" s="1431"/>
      <c r="FCU42" s="1431"/>
      <c r="FCV42" s="1431"/>
      <c r="FCW42" s="1431"/>
      <c r="FCX42" s="1431"/>
      <c r="FCY42" s="1431"/>
      <c r="FCZ42" s="1431"/>
      <c r="FDA42" s="1431"/>
      <c r="FDB42" s="1431"/>
      <c r="FDC42" s="1431"/>
      <c r="FDD42" s="1431"/>
      <c r="FDE42" s="1431"/>
      <c r="FDF42" s="1431"/>
      <c r="FDG42" s="1431"/>
      <c r="FDH42" s="1431"/>
      <c r="FDI42" s="1431"/>
      <c r="FDJ42" s="1431"/>
      <c r="FDK42" s="1431"/>
      <c r="FDL42" s="1431"/>
      <c r="FDM42" s="1431"/>
      <c r="FDN42" s="1431"/>
      <c r="FDO42" s="1431"/>
      <c r="FDP42" s="1431"/>
      <c r="FDQ42" s="1431"/>
      <c r="FDR42" s="1431"/>
      <c r="FDS42" s="1431"/>
      <c r="FDT42" s="1431"/>
      <c r="FDU42" s="1431"/>
      <c r="FDV42" s="1431"/>
      <c r="FDW42" s="1431"/>
      <c r="FDX42" s="1431"/>
      <c r="FDY42" s="1431"/>
      <c r="FDZ42" s="1431"/>
      <c r="FEA42" s="1431"/>
      <c r="FEB42" s="1431"/>
      <c r="FEC42" s="1431"/>
      <c r="FED42" s="1431"/>
      <c r="FEE42" s="1431"/>
      <c r="FEF42" s="1431"/>
      <c r="FEG42" s="1431"/>
      <c r="FEH42" s="1431"/>
      <c r="FEI42" s="1431"/>
      <c r="FEJ42" s="1431"/>
      <c r="FEK42" s="1431"/>
      <c r="FEL42" s="1431"/>
      <c r="FEM42" s="1431"/>
      <c r="FEN42" s="1431"/>
      <c r="FEO42" s="1431"/>
      <c r="FEP42" s="1431"/>
      <c r="FEQ42" s="1431"/>
      <c r="FER42" s="1431"/>
      <c r="FES42" s="1431"/>
      <c r="FET42" s="1431"/>
      <c r="FEU42" s="1431"/>
      <c r="FEV42" s="1431"/>
      <c r="FEW42" s="1431"/>
      <c r="FEX42" s="1431"/>
      <c r="FEY42" s="1431"/>
      <c r="FEZ42" s="1431"/>
      <c r="FFA42" s="1431"/>
      <c r="FFB42" s="1431"/>
      <c r="FFC42" s="1431"/>
      <c r="FFD42" s="1431"/>
      <c r="FFE42" s="1431"/>
      <c r="FFF42" s="1431"/>
      <c r="FFG42" s="1431"/>
      <c r="FFH42" s="1431"/>
      <c r="FFI42" s="1431"/>
      <c r="FFJ42" s="1431"/>
      <c r="FFK42" s="1431"/>
      <c r="FFL42" s="1431"/>
      <c r="FFM42" s="1431"/>
      <c r="FFN42" s="1431"/>
      <c r="FFO42" s="1431"/>
      <c r="FFP42" s="1431"/>
      <c r="FFQ42" s="1431"/>
      <c r="FFR42" s="1431"/>
      <c r="FFS42" s="1431"/>
      <c r="FFT42" s="1431"/>
      <c r="FFU42" s="1431"/>
      <c r="FFV42" s="1431"/>
      <c r="FFW42" s="1431"/>
      <c r="FFX42" s="1431"/>
      <c r="FFY42" s="1431"/>
      <c r="FFZ42" s="1431"/>
      <c r="FGA42" s="1431"/>
      <c r="FGB42" s="1431"/>
      <c r="FGC42" s="1431"/>
      <c r="FGD42" s="1431"/>
      <c r="FGE42" s="1431"/>
      <c r="FGF42" s="1431"/>
      <c r="FGG42" s="1431"/>
      <c r="FGH42" s="1431"/>
      <c r="FGI42" s="1431"/>
      <c r="FGJ42" s="1431"/>
      <c r="FGK42" s="1431"/>
      <c r="FGL42" s="1431"/>
      <c r="FGM42" s="1431"/>
      <c r="FGN42" s="1431"/>
      <c r="FGO42" s="1431"/>
      <c r="FGP42" s="1431"/>
      <c r="FGQ42" s="1431"/>
      <c r="FGR42" s="1431"/>
      <c r="FGS42" s="1431"/>
      <c r="FGT42" s="1431"/>
      <c r="FGU42" s="1431"/>
      <c r="FGV42" s="1431"/>
      <c r="FGW42" s="1431"/>
      <c r="FGX42" s="1431"/>
      <c r="FGY42" s="1431"/>
      <c r="FGZ42" s="1431"/>
      <c r="FHA42" s="1431"/>
      <c r="FHB42" s="1431"/>
      <c r="FHC42" s="1431"/>
      <c r="FHD42" s="1431"/>
      <c r="FHE42" s="1431"/>
      <c r="FHF42" s="1431"/>
      <c r="FHG42" s="1431"/>
      <c r="FHH42" s="1431"/>
      <c r="FHI42" s="1431"/>
      <c r="FHJ42" s="1431"/>
      <c r="FHK42" s="1431"/>
      <c r="FHL42" s="1431"/>
      <c r="FHM42" s="1431"/>
      <c r="FHN42" s="1431"/>
      <c r="FHO42" s="1431"/>
      <c r="FHP42" s="1431"/>
      <c r="FHQ42" s="1431"/>
      <c r="FHR42" s="1431"/>
      <c r="FHS42" s="1431"/>
      <c r="FHT42" s="1431"/>
      <c r="FHU42" s="1431"/>
      <c r="FHV42" s="1431"/>
      <c r="FHW42" s="1431"/>
      <c r="FHX42" s="1431"/>
      <c r="FHY42" s="1431"/>
      <c r="FHZ42" s="1431"/>
      <c r="FIA42" s="1431"/>
      <c r="FIB42" s="1431"/>
      <c r="FIC42" s="1431"/>
      <c r="FID42" s="1431"/>
      <c r="FIE42" s="1431"/>
      <c r="FIF42" s="1431"/>
      <c r="FIG42" s="1431"/>
      <c r="FIH42" s="1431"/>
      <c r="FII42" s="1431"/>
      <c r="FIJ42" s="1431"/>
      <c r="FIK42" s="1431"/>
      <c r="FIL42" s="1431"/>
      <c r="FIM42" s="1431"/>
      <c r="FIN42" s="1431"/>
      <c r="FIO42" s="1431"/>
      <c r="FIP42" s="1431"/>
      <c r="FIQ42" s="1431"/>
      <c r="FIR42" s="1431"/>
      <c r="FIS42" s="1431"/>
      <c r="FIT42" s="1431"/>
      <c r="FIU42" s="1431"/>
      <c r="FIV42" s="1431"/>
      <c r="FIW42" s="1431"/>
      <c r="FIX42" s="1431"/>
      <c r="FIY42" s="1431"/>
      <c r="FIZ42" s="1431"/>
      <c r="FJA42" s="1431"/>
      <c r="FJB42" s="1431"/>
      <c r="FJC42" s="1431"/>
      <c r="FJD42" s="1431"/>
      <c r="FJE42" s="1431"/>
      <c r="FJF42" s="1431"/>
      <c r="FJG42" s="1431"/>
      <c r="FJH42" s="1431"/>
      <c r="FJI42" s="1431"/>
      <c r="FJJ42" s="1431"/>
      <c r="FJK42" s="1431"/>
      <c r="FJL42" s="1431"/>
      <c r="FJM42" s="1431"/>
      <c r="FJN42" s="1431"/>
      <c r="FJO42" s="1431"/>
      <c r="FJP42" s="1431"/>
      <c r="FJQ42" s="1431"/>
      <c r="FJR42" s="1431"/>
      <c r="FJS42" s="1431"/>
      <c r="FJT42" s="1431"/>
      <c r="FJU42" s="1431"/>
      <c r="FJV42" s="1431"/>
      <c r="FJW42" s="1431"/>
      <c r="FJX42" s="1431"/>
      <c r="FJY42" s="1431"/>
      <c r="FJZ42" s="1431"/>
      <c r="FKA42" s="1431"/>
      <c r="FKB42" s="1431"/>
      <c r="FKC42" s="1431"/>
      <c r="FKD42" s="1431"/>
      <c r="FKE42" s="1431"/>
      <c r="FKF42" s="1431"/>
      <c r="FKG42" s="1431"/>
      <c r="FKH42" s="1431"/>
      <c r="FKI42" s="1431"/>
      <c r="FKJ42" s="1431"/>
      <c r="FKK42" s="1431"/>
      <c r="FKL42" s="1431"/>
      <c r="FKM42" s="1431"/>
      <c r="FKN42" s="1431"/>
      <c r="FKO42" s="1431"/>
      <c r="FKP42" s="1431"/>
      <c r="FKQ42" s="1431"/>
      <c r="FKR42" s="1431"/>
      <c r="FKS42" s="1431"/>
      <c r="FKT42" s="1431"/>
      <c r="FKU42" s="1431"/>
      <c r="FKV42" s="1431"/>
      <c r="FKW42" s="1431"/>
      <c r="FKX42" s="1431"/>
      <c r="FKY42" s="1431"/>
      <c r="FKZ42" s="1431"/>
      <c r="FLA42" s="1431"/>
      <c r="FLB42" s="1431"/>
      <c r="FLC42" s="1431"/>
      <c r="FLD42" s="1431"/>
      <c r="FLE42" s="1431"/>
      <c r="FLF42" s="1431"/>
      <c r="FLG42" s="1431"/>
      <c r="FLH42" s="1431"/>
      <c r="FLI42" s="1431"/>
      <c r="FLJ42" s="1431"/>
      <c r="FLK42" s="1431"/>
      <c r="FLL42" s="1431"/>
      <c r="FLM42" s="1431"/>
      <c r="FLN42" s="1431"/>
      <c r="FLO42" s="1431"/>
      <c r="FLP42" s="1431"/>
      <c r="FLQ42" s="1431"/>
      <c r="FLR42" s="1431"/>
      <c r="FLS42" s="1431"/>
      <c r="FLT42" s="1431"/>
      <c r="FLU42" s="1431"/>
      <c r="FLV42" s="1431"/>
      <c r="FLW42" s="1431"/>
      <c r="FLX42" s="1431"/>
      <c r="FLY42" s="1431"/>
      <c r="FLZ42" s="1431"/>
      <c r="FMA42" s="1431"/>
      <c r="FMB42" s="1431"/>
      <c r="FMC42" s="1431"/>
      <c r="FMD42" s="1431"/>
      <c r="FME42" s="1431"/>
      <c r="FMF42" s="1431"/>
      <c r="FMG42" s="1431"/>
      <c r="FMH42" s="1431"/>
      <c r="FMI42" s="1431"/>
      <c r="FMJ42" s="1431"/>
      <c r="FMK42" s="1431"/>
      <c r="FML42" s="1431"/>
      <c r="FMM42" s="1431"/>
      <c r="FMN42" s="1431"/>
      <c r="FMO42" s="1431"/>
      <c r="FMP42" s="1431"/>
      <c r="FMQ42" s="1431"/>
      <c r="FMR42" s="1431"/>
      <c r="FMS42" s="1431"/>
      <c r="FMT42" s="1431"/>
      <c r="FMU42" s="1431"/>
      <c r="FMV42" s="1431"/>
      <c r="FMW42" s="1431"/>
      <c r="FMX42" s="1431"/>
      <c r="FMY42" s="1431"/>
      <c r="FMZ42" s="1431"/>
      <c r="FNA42" s="1431"/>
      <c r="FNB42" s="1431"/>
      <c r="FNC42" s="1431"/>
      <c r="FND42" s="1431"/>
      <c r="FNE42" s="1431"/>
      <c r="FNF42" s="1431"/>
      <c r="FNG42" s="1431"/>
      <c r="FNH42" s="1431"/>
      <c r="FNI42" s="1431"/>
      <c r="FNJ42" s="1431"/>
      <c r="FNK42" s="1431"/>
      <c r="FNL42" s="1431"/>
      <c r="FNM42" s="1431"/>
      <c r="FNN42" s="1431"/>
      <c r="FNO42" s="1431"/>
      <c r="FNP42" s="1431"/>
      <c r="FNQ42" s="1431"/>
      <c r="FNR42" s="1431"/>
      <c r="FNS42" s="1431"/>
      <c r="FNT42" s="1431"/>
      <c r="FNU42" s="1431"/>
      <c r="FNV42" s="1431"/>
      <c r="FNW42" s="1431"/>
      <c r="FNX42" s="1431"/>
      <c r="FNY42" s="1431"/>
      <c r="FNZ42" s="1431"/>
      <c r="FOA42" s="1431"/>
      <c r="FOB42" s="1431"/>
      <c r="FOC42" s="1431"/>
      <c r="FOD42" s="1431"/>
      <c r="FOE42" s="1431"/>
      <c r="FOF42" s="1431"/>
      <c r="FOG42" s="1431"/>
      <c r="FOH42" s="1431"/>
      <c r="FOI42" s="1431"/>
      <c r="FOJ42" s="1431"/>
      <c r="FOK42" s="1431"/>
      <c r="FOL42" s="1431"/>
      <c r="FOM42" s="1431"/>
      <c r="FON42" s="1431"/>
      <c r="FOO42" s="1431"/>
      <c r="FOP42" s="1431"/>
      <c r="FOQ42" s="1431"/>
      <c r="FOR42" s="1431"/>
      <c r="FOS42" s="1431"/>
      <c r="FOT42" s="1431"/>
      <c r="FOU42" s="1431"/>
      <c r="FOV42" s="1431"/>
      <c r="FOW42" s="1431"/>
      <c r="FOX42" s="1431"/>
      <c r="FOY42" s="1431"/>
      <c r="FOZ42" s="1431"/>
      <c r="FPA42" s="1431"/>
      <c r="FPB42" s="1431"/>
      <c r="FPC42" s="1431"/>
      <c r="FPD42" s="1431"/>
      <c r="FPE42" s="1431"/>
      <c r="FPF42" s="1431"/>
      <c r="FPG42" s="1431"/>
      <c r="FPH42" s="1431"/>
      <c r="FPI42" s="1431"/>
      <c r="FPJ42" s="1431"/>
      <c r="FPK42" s="1431"/>
      <c r="FPL42" s="1431"/>
      <c r="FPM42" s="1431"/>
      <c r="FPN42" s="1431"/>
      <c r="FPO42" s="1431"/>
      <c r="FPP42" s="1431"/>
      <c r="FPQ42" s="1431"/>
      <c r="FPR42" s="1431"/>
      <c r="FPS42" s="1431"/>
      <c r="FPT42" s="1431"/>
      <c r="FPU42" s="1431"/>
      <c r="FPV42" s="1431"/>
      <c r="FPW42" s="1431"/>
      <c r="FPX42" s="1431"/>
      <c r="FPY42" s="1431"/>
      <c r="FPZ42" s="1431"/>
      <c r="FQA42" s="1431"/>
      <c r="FQB42" s="1431"/>
      <c r="FQC42" s="1431"/>
      <c r="FQD42" s="1431"/>
      <c r="FQE42" s="1431"/>
      <c r="FQF42" s="1431"/>
      <c r="FQG42" s="1431"/>
      <c r="FQH42" s="1431"/>
      <c r="FQI42" s="1431"/>
      <c r="FQJ42" s="1431"/>
      <c r="FQK42" s="1431"/>
      <c r="FQL42" s="1431"/>
      <c r="FQM42" s="1431"/>
      <c r="FQN42" s="1431"/>
      <c r="FQO42" s="1431"/>
      <c r="FQP42" s="1431"/>
      <c r="FQQ42" s="1431"/>
      <c r="FQR42" s="1431"/>
      <c r="FQS42" s="1431"/>
      <c r="FQT42" s="1431"/>
      <c r="FQU42" s="1431"/>
      <c r="FQV42" s="1431"/>
      <c r="FQW42" s="1431"/>
      <c r="FQX42" s="1431"/>
      <c r="FQY42" s="1431"/>
      <c r="FQZ42" s="1431"/>
      <c r="FRA42" s="1431"/>
      <c r="FRB42" s="1431"/>
      <c r="FRC42" s="1431"/>
      <c r="FRD42" s="1431"/>
      <c r="FRE42" s="1431"/>
      <c r="FRF42" s="1431"/>
      <c r="FRG42" s="1431"/>
      <c r="FRH42" s="1431"/>
      <c r="FRI42" s="1431"/>
      <c r="FRJ42" s="1431"/>
      <c r="FRK42" s="1431"/>
      <c r="FRL42" s="1431"/>
      <c r="FRM42" s="1431"/>
      <c r="FRN42" s="1431"/>
      <c r="FRO42" s="1431"/>
      <c r="FRP42" s="1431"/>
      <c r="FRQ42" s="1431"/>
      <c r="FRR42" s="1431"/>
      <c r="FRS42" s="1431"/>
      <c r="FRT42" s="1431"/>
      <c r="FRU42" s="1431"/>
      <c r="FRV42" s="1431"/>
      <c r="FRW42" s="1431"/>
      <c r="FRX42" s="1431"/>
      <c r="FRY42" s="1431"/>
      <c r="FRZ42" s="1431"/>
      <c r="FSA42" s="1431"/>
      <c r="FSB42" s="1431"/>
      <c r="FSC42" s="1431"/>
      <c r="FSD42" s="1431"/>
      <c r="FSE42" s="1431"/>
      <c r="FSF42" s="1431"/>
      <c r="FSG42" s="1431"/>
      <c r="FSH42" s="1431"/>
      <c r="FSI42" s="1431"/>
      <c r="FSJ42" s="1431"/>
      <c r="FSK42" s="1431"/>
      <c r="FSL42" s="1431"/>
      <c r="FSM42" s="1431"/>
      <c r="FSN42" s="1431"/>
      <c r="FSO42" s="1431"/>
      <c r="FSP42" s="1431"/>
      <c r="FSQ42" s="1431"/>
      <c r="FSR42" s="1431"/>
      <c r="FSS42" s="1431"/>
      <c r="FST42" s="1431"/>
      <c r="FSU42" s="1431"/>
      <c r="FSV42" s="1431"/>
      <c r="FSW42" s="1431"/>
      <c r="FSX42" s="1431"/>
      <c r="FSY42" s="1431"/>
      <c r="FSZ42" s="1431"/>
      <c r="FTA42" s="1431"/>
      <c r="FTB42" s="1431"/>
      <c r="FTC42" s="1431"/>
      <c r="FTD42" s="1431"/>
      <c r="FTE42" s="1431"/>
      <c r="FTF42" s="1431"/>
      <c r="FTG42" s="1431"/>
      <c r="FTH42" s="1431"/>
      <c r="FTI42" s="1431"/>
      <c r="FTJ42" s="1431"/>
      <c r="FTK42" s="1431"/>
      <c r="FTL42" s="1431"/>
      <c r="FTM42" s="1431"/>
      <c r="FTN42" s="1431"/>
      <c r="FTO42" s="1431"/>
      <c r="FTP42" s="1431"/>
      <c r="FTQ42" s="1431"/>
      <c r="FTR42" s="1431"/>
      <c r="FTS42" s="1431"/>
      <c r="FTT42" s="1431"/>
      <c r="FTU42" s="1431"/>
      <c r="FTV42" s="1431"/>
      <c r="FTW42" s="1431"/>
      <c r="FTX42" s="1431"/>
      <c r="FTY42" s="1431"/>
      <c r="FTZ42" s="1431"/>
      <c r="FUA42" s="1431"/>
      <c r="FUB42" s="1431"/>
      <c r="FUC42" s="1431"/>
      <c r="FUD42" s="1431"/>
      <c r="FUE42" s="1431"/>
      <c r="FUF42" s="1431"/>
      <c r="FUG42" s="1431"/>
      <c r="FUH42" s="1431"/>
      <c r="FUI42" s="1431"/>
      <c r="FUJ42" s="1431"/>
      <c r="FUK42" s="1431"/>
      <c r="FUL42" s="1431"/>
      <c r="FUM42" s="1431"/>
      <c r="FUN42" s="1431"/>
      <c r="FUO42" s="1431"/>
      <c r="FUP42" s="1431"/>
      <c r="FUQ42" s="1431"/>
      <c r="FUR42" s="1431"/>
      <c r="FUS42" s="1431"/>
      <c r="FUT42" s="1431"/>
      <c r="FUU42" s="1431"/>
      <c r="FUV42" s="1431"/>
      <c r="FUW42" s="1431"/>
      <c r="FUX42" s="1431"/>
      <c r="FUY42" s="1431"/>
      <c r="FUZ42" s="1431"/>
      <c r="FVA42" s="1431"/>
      <c r="FVB42" s="1431"/>
      <c r="FVC42" s="1431"/>
      <c r="FVD42" s="1431"/>
      <c r="FVE42" s="1431"/>
      <c r="FVF42" s="1431"/>
      <c r="FVG42" s="1431"/>
      <c r="FVH42" s="1431"/>
      <c r="FVI42" s="1431"/>
      <c r="FVJ42" s="1431"/>
      <c r="FVK42" s="1431"/>
      <c r="FVL42" s="1431"/>
      <c r="FVM42" s="1431"/>
      <c r="FVN42" s="1431"/>
      <c r="FVO42" s="1431"/>
      <c r="FVP42" s="1431"/>
      <c r="FVQ42" s="1431"/>
      <c r="FVR42" s="1431"/>
      <c r="FVS42" s="1431"/>
      <c r="FVT42" s="1431"/>
      <c r="FVU42" s="1431"/>
      <c r="FVV42" s="1431"/>
      <c r="FVW42" s="1431"/>
      <c r="FVX42" s="1431"/>
      <c r="FVY42" s="1431"/>
      <c r="FVZ42" s="1431"/>
      <c r="FWA42" s="1431"/>
      <c r="FWB42" s="1431"/>
      <c r="FWC42" s="1431"/>
      <c r="FWD42" s="1431"/>
      <c r="FWE42" s="1431"/>
      <c r="FWF42" s="1431"/>
      <c r="FWG42" s="1431"/>
      <c r="FWH42" s="1431"/>
      <c r="FWI42" s="1431"/>
      <c r="FWJ42" s="1431"/>
      <c r="FWK42" s="1431"/>
      <c r="FWL42" s="1431"/>
      <c r="FWM42" s="1431"/>
      <c r="FWN42" s="1431"/>
      <c r="FWO42" s="1431"/>
      <c r="FWP42" s="1431"/>
      <c r="FWQ42" s="1431"/>
      <c r="FWR42" s="1431"/>
      <c r="FWS42" s="1431"/>
      <c r="FWT42" s="1431"/>
      <c r="FWU42" s="1431"/>
      <c r="FWV42" s="1431"/>
      <c r="FWW42" s="1431"/>
      <c r="FWX42" s="1431"/>
      <c r="FWY42" s="1431"/>
      <c r="FWZ42" s="1431"/>
      <c r="FXA42" s="1431"/>
      <c r="FXB42" s="1431"/>
      <c r="FXC42" s="1431"/>
      <c r="FXD42" s="1431"/>
      <c r="FXE42" s="1431"/>
      <c r="FXF42" s="1431"/>
      <c r="FXG42" s="1431"/>
      <c r="FXH42" s="1431"/>
      <c r="FXI42" s="1431"/>
      <c r="FXJ42" s="1431"/>
      <c r="FXK42" s="1431"/>
      <c r="FXL42" s="1431"/>
      <c r="FXM42" s="1431"/>
      <c r="FXN42" s="1431"/>
      <c r="FXO42" s="1431"/>
      <c r="FXP42" s="1431"/>
      <c r="FXQ42" s="1431"/>
      <c r="FXR42" s="1431"/>
      <c r="FXS42" s="1431"/>
      <c r="FXT42" s="1431"/>
      <c r="FXU42" s="1431"/>
      <c r="FXV42" s="1431"/>
      <c r="FXW42" s="1431"/>
      <c r="FXX42" s="1431"/>
      <c r="FXY42" s="1431"/>
      <c r="FXZ42" s="1431"/>
      <c r="FYA42" s="1431"/>
      <c r="FYB42" s="1431"/>
      <c r="FYC42" s="1431"/>
      <c r="FYD42" s="1431"/>
      <c r="FYE42" s="1431"/>
      <c r="FYF42" s="1431"/>
      <c r="FYG42" s="1431"/>
      <c r="FYH42" s="1431"/>
      <c r="FYI42" s="1431"/>
      <c r="FYJ42" s="1431"/>
      <c r="FYK42" s="1431"/>
      <c r="FYL42" s="1431"/>
      <c r="FYM42" s="1431"/>
      <c r="FYN42" s="1431"/>
      <c r="FYO42" s="1431"/>
      <c r="FYP42" s="1431"/>
      <c r="FYQ42" s="1431"/>
      <c r="FYR42" s="1431"/>
      <c r="FYS42" s="1431"/>
      <c r="FYT42" s="1431"/>
      <c r="FYU42" s="1431"/>
      <c r="FYV42" s="1431"/>
      <c r="FYW42" s="1431"/>
      <c r="FYX42" s="1431"/>
      <c r="FYY42" s="1431"/>
      <c r="FYZ42" s="1431"/>
      <c r="FZA42" s="1431"/>
      <c r="FZB42" s="1431"/>
      <c r="FZC42" s="1431"/>
      <c r="FZD42" s="1431"/>
      <c r="FZE42" s="1431"/>
      <c r="FZF42" s="1431"/>
      <c r="FZG42" s="1431"/>
      <c r="FZH42" s="1431"/>
      <c r="FZI42" s="1431"/>
      <c r="FZJ42" s="1431"/>
      <c r="FZK42" s="1431"/>
      <c r="FZL42" s="1431"/>
      <c r="FZM42" s="1431"/>
      <c r="FZN42" s="1431"/>
      <c r="FZO42" s="1431"/>
      <c r="FZP42" s="1431"/>
      <c r="FZQ42" s="1431"/>
      <c r="FZR42" s="1431"/>
      <c r="FZS42" s="1431"/>
      <c r="FZT42" s="1431"/>
      <c r="FZU42" s="1431"/>
      <c r="FZV42" s="1431"/>
      <c r="FZW42" s="1431"/>
      <c r="FZX42" s="1431"/>
      <c r="FZY42" s="1431"/>
      <c r="FZZ42" s="1431"/>
      <c r="GAA42" s="1431"/>
      <c r="GAB42" s="1431"/>
      <c r="GAC42" s="1431"/>
      <c r="GAD42" s="1431"/>
      <c r="GAE42" s="1431"/>
      <c r="GAF42" s="1431"/>
      <c r="GAG42" s="1431"/>
      <c r="GAH42" s="1431"/>
      <c r="GAI42" s="1431"/>
      <c r="GAJ42" s="1431"/>
      <c r="GAK42" s="1431"/>
      <c r="GAL42" s="1431"/>
      <c r="GAM42" s="1431"/>
      <c r="GAN42" s="1431"/>
      <c r="GAO42" s="1431"/>
      <c r="GAP42" s="1431"/>
      <c r="GAQ42" s="1431"/>
      <c r="GAR42" s="1431"/>
      <c r="GAS42" s="1431"/>
      <c r="GAT42" s="1431"/>
      <c r="GAU42" s="1431"/>
      <c r="GAV42" s="1431"/>
      <c r="GAW42" s="1431"/>
      <c r="GAX42" s="1431"/>
      <c r="GAY42" s="1431"/>
      <c r="GAZ42" s="1431"/>
      <c r="GBA42" s="1431"/>
      <c r="GBB42" s="1431"/>
      <c r="GBC42" s="1431"/>
      <c r="GBD42" s="1431"/>
      <c r="GBE42" s="1431"/>
      <c r="GBF42" s="1431"/>
      <c r="GBG42" s="1431"/>
      <c r="GBH42" s="1431"/>
      <c r="GBI42" s="1431"/>
      <c r="GBJ42" s="1431"/>
      <c r="GBK42" s="1431"/>
      <c r="GBL42" s="1431"/>
      <c r="GBM42" s="1431"/>
      <c r="GBN42" s="1431"/>
      <c r="GBO42" s="1431"/>
      <c r="GBP42" s="1431"/>
      <c r="GBQ42" s="1431"/>
      <c r="GBR42" s="1431"/>
      <c r="GBS42" s="1431"/>
      <c r="GBT42" s="1431"/>
      <c r="GBU42" s="1431"/>
      <c r="GBV42" s="1431"/>
      <c r="GBW42" s="1431"/>
      <c r="GBX42" s="1431"/>
      <c r="GBY42" s="1431"/>
      <c r="GBZ42" s="1431"/>
      <c r="GCA42" s="1431"/>
      <c r="GCB42" s="1431"/>
      <c r="GCC42" s="1431"/>
      <c r="GCD42" s="1431"/>
      <c r="GCE42" s="1431"/>
      <c r="GCF42" s="1431"/>
      <c r="GCG42" s="1431"/>
      <c r="GCH42" s="1431"/>
      <c r="GCI42" s="1431"/>
      <c r="GCJ42" s="1431"/>
      <c r="GCK42" s="1431"/>
      <c r="GCL42" s="1431"/>
      <c r="GCM42" s="1431"/>
      <c r="GCN42" s="1431"/>
      <c r="GCO42" s="1431"/>
      <c r="GCP42" s="1431"/>
      <c r="GCQ42" s="1431"/>
      <c r="GCR42" s="1431"/>
      <c r="GCS42" s="1431"/>
      <c r="GCT42" s="1431"/>
      <c r="GCU42" s="1431"/>
      <c r="GCV42" s="1431"/>
      <c r="GCW42" s="1431"/>
      <c r="GCX42" s="1431"/>
      <c r="GCY42" s="1431"/>
      <c r="GCZ42" s="1431"/>
      <c r="GDA42" s="1431"/>
      <c r="GDB42" s="1431"/>
      <c r="GDC42" s="1431"/>
      <c r="GDD42" s="1431"/>
      <c r="GDE42" s="1431"/>
      <c r="GDF42" s="1431"/>
      <c r="GDG42" s="1431"/>
      <c r="GDH42" s="1431"/>
      <c r="GDI42" s="1431"/>
      <c r="GDJ42" s="1431"/>
      <c r="GDK42" s="1431"/>
      <c r="GDL42" s="1431"/>
      <c r="GDM42" s="1431"/>
      <c r="GDN42" s="1431"/>
      <c r="GDO42" s="1431"/>
      <c r="GDP42" s="1431"/>
      <c r="GDQ42" s="1431"/>
      <c r="GDR42" s="1431"/>
      <c r="GDS42" s="1431"/>
      <c r="GDT42" s="1431"/>
      <c r="GDU42" s="1431"/>
      <c r="GDV42" s="1431"/>
      <c r="GDW42" s="1431"/>
      <c r="GDX42" s="1431"/>
      <c r="GDY42" s="1431"/>
      <c r="GDZ42" s="1431"/>
      <c r="GEA42" s="1431"/>
      <c r="GEB42" s="1431"/>
      <c r="GEC42" s="1431"/>
      <c r="GED42" s="1431"/>
      <c r="GEE42" s="1431"/>
      <c r="GEF42" s="1431"/>
      <c r="GEG42" s="1431"/>
      <c r="GEH42" s="1431"/>
      <c r="GEI42" s="1431"/>
      <c r="GEJ42" s="1431"/>
      <c r="GEK42" s="1431"/>
      <c r="GEL42" s="1431"/>
      <c r="GEM42" s="1431"/>
      <c r="GEN42" s="1431"/>
      <c r="GEO42" s="1431"/>
      <c r="GEP42" s="1431"/>
      <c r="GEQ42" s="1431"/>
      <c r="GER42" s="1431"/>
      <c r="GES42" s="1431"/>
      <c r="GET42" s="1431"/>
      <c r="GEU42" s="1431"/>
      <c r="GEV42" s="1431"/>
      <c r="GEW42" s="1431"/>
      <c r="GEX42" s="1431"/>
      <c r="GEY42" s="1431"/>
      <c r="GEZ42" s="1431"/>
      <c r="GFA42" s="1431"/>
      <c r="GFB42" s="1431"/>
      <c r="GFC42" s="1431"/>
      <c r="GFD42" s="1431"/>
      <c r="GFE42" s="1431"/>
      <c r="GFF42" s="1431"/>
      <c r="GFG42" s="1431"/>
      <c r="GFH42" s="1431"/>
      <c r="GFI42" s="1431"/>
      <c r="GFJ42" s="1431"/>
      <c r="GFK42" s="1431"/>
      <c r="GFL42" s="1431"/>
      <c r="GFM42" s="1431"/>
      <c r="GFN42" s="1431"/>
      <c r="GFO42" s="1431"/>
      <c r="GFP42" s="1431"/>
      <c r="GFQ42" s="1431"/>
      <c r="GFR42" s="1431"/>
      <c r="GFS42" s="1431"/>
      <c r="GFT42" s="1431"/>
      <c r="GFU42" s="1431"/>
      <c r="GFV42" s="1431"/>
      <c r="GFW42" s="1431"/>
      <c r="GFX42" s="1431"/>
      <c r="GFY42" s="1431"/>
      <c r="GFZ42" s="1431"/>
      <c r="GGA42" s="1431"/>
      <c r="GGB42" s="1431"/>
      <c r="GGC42" s="1431"/>
      <c r="GGD42" s="1431"/>
      <c r="GGE42" s="1431"/>
      <c r="GGF42" s="1431"/>
      <c r="GGG42" s="1431"/>
      <c r="GGH42" s="1431"/>
      <c r="GGI42" s="1431"/>
      <c r="GGJ42" s="1431"/>
      <c r="GGK42" s="1431"/>
      <c r="GGL42" s="1431"/>
      <c r="GGM42" s="1431"/>
      <c r="GGN42" s="1431"/>
      <c r="GGO42" s="1431"/>
      <c r="GGP42" s="1431"/>
      <c r="GGQ42" s="1431"/>
      <c r="GGR42" s="1431"/>
      <c r="GGS42" s="1431"/>
      <c r="GGT42" s="1431"/>
      <c r="GGU42" s="1431"/>
      <c r="GGV42" s="1431"/>
      <c r="GGW42" s="1431"/>
      <c r="GGX42" s="1431"/>
      <c r="GGY42" s="1431"/>
      <c r="GGZ42" s="1431"/>
      <c r="GHA42" s="1431"/>
      <c r="GHB42" s="1431"/>
      <c r="GHC42" s="1431"/>
      <c r="GHD42" s="1431"/>
      <c r="GHE42" s="1431"/>
      <c r="GHF42" s="1431"/>
      <c r="GHG42" s="1431"/>
      <c r="GHH42" s="1431"/>
      <c r="GHI42" s="1431"/>
      <c r="GHJ42" s="1431"/>
      <c r="GHK42" s="1431"/>
      <c r="GHL42" s="1431"/>
      <c r="GHM42" s="1431"/>
      <c r="GHN42" s="1431"/>
      <c r="GHO42" s="1431"/>
      <c r="GHP42" s="1431"/>
      <c r="GHQ42" s="1431"/>
      <c r="GHR42" s="1431"/>
      <c r="GHS42" s="1431"/>
      <c r="GHT42" s="1431"/>
      <c r="GHU42" s="1431"/>
      <c r="GHV42" s="1431"/>
      <c r="GHW42" s="1431"/>
      <c r="GHX42" s="1431"/>
      <c r="GHY42" s="1431"/>
      <c r="GHZ42" s="1431"/>
      <c r="GIA42" s="1431"/>
      <c r="GIB42" s="1431"/>
      <c r="GIC42" s="1431"/>
      <c r="GID42" s="1431"/>
      <c r="GIE42" s="1431"/>
      <c r="GIF42" s="1431"/>
      <c r="GIG42" s="1431"/>
      <c r="GIH42" s="1431"/>
      <c r="GII42" s="1431"/>
      <c r="GIJ42" s="1431"/>
      <c r="GIK42" s="1431"/>
      <c r="GIL42" s="1431"/>
      <c r="GIM42" s="1431"/>
      <c r="GIN42" s="1431"/>
      <c r="GIO42" s="1431"/>
      <c r="GIP42" s="1431"/>
      <c r="GIQ42" s="1431"/>
      <c r="GIR42" s="1431"/>
      <c r="GIS42" s="1431"/>
      <c r="GIT42" s="1431"/>
      <c r="GIU42" s="1431"/>
      <c r="GIV42" s="1431"/>
      <c r="GIW42" s="1431"/>
      <c r="GIX42" s="1431"/>
      <c r="GIY42" s="1431"/>
      <c r="GIZ42" s="1431"/>
      <c r="GJA42" s="1431"/>
      <c r="GJB42" s="1431"/>
      <c r="GJC42" s="1431"/>
      <c r="GJD42" s="1431"/>
      <c r="GJE42" s="1431"/>
      <c r="GJF42" s="1431"/>
      <c r="GJG42" s="1431"/>
      <c r="GJH42" s="1431"/>
      <c r="GJI42" s="1431"/>
      <c r="GJJ42" s="1431"/>
      <c r="GJK42" s="1431"/>
      <c r="GJL42" s="1431"/>
      <c r="GJM42" s="1431"/>
      <c r="GJN42" s="1431"/>
      <c r="GJO42" s="1431"/>
      <c r="GJP42" s="1431"/>
      <c r="GJQ42" s="1431"/>
      <c r="GJR42" s="1431"/>
      <c r="GJS42" s="1431"/>
      <c r="GJT42" s="1431"/>
      <c r="GJU42" s="1431"/>
      <c r="GJV42" s="1431"/>
      <c r="GJW42" s="1431"/>
      <c r="GJX42" s="1431"/>
      <c r="GJY42" s="1431"/>
      <c r="GJZ42" s="1431"/>
      <c r="GKA42" s="1431"/>
      <c r="GKB42" s="1431"/>
      <c r="GKC42" s="1431"/>
      <c r="GKD42" s="1431"/>
      <c r="GKE42" s="1431"/>
      <c r="GKF42" s="1431"/>
      <c r="GKG42" s="1431"/>
      <c r="GKH42" s="1431"/>
      <c r="GKI42" s="1431"/>
      <c r="GKJ42" s="1431"/>
      <c r="GKK42" s="1431"/>
      <c r="GKL42" s="1431"/>
      <c r="GKM42" s="1431"/>
      <c r="GKN42" s="1431"/>
      <c r="GKO42" s="1431"/>
      <c r="GKP42" s="1431"/>
      <c r="GKQ42" s="1431"/>
      <c r="GKR42" s="1431"/>
      <c r="GKS42" s="1431"/>
      <c r="GKT42" s="1431"/>
      <c r="GKU42" s="1431"/>
      <c r="GKV42" s="1431"/>
      <c r="GKW42" s="1431"/>
      <c r="GKX42" s="1431"/>
      <c r="GKY42" s="1431"/>
      <c r="GKZ42" s="1431"/>
      <c r="GLA42" s="1431"/>
      <c r="GLB42" s="1431"/>
      <c r="GLC42" s="1431"/>
      <c r="GLD42" s="1431"/>
      <c r="GLE42" s="1431"/>
      <c r="GLF42" s="1431"/>
      <c r="GLG42" s="1431"/>
      <c r="GLH42" s="1431"/>
      <c r="GLI42" s="1431"/>
      <c r="GLJ42" s="1431"/>
      <c r="GLK42" s="1431"/>
      <c r="GLL42" s="1431"/>
      <c r="GLM42" s="1431"/>
      <c r="GLN42" s="1431"/>
      <c r="GLO42" s="1431"/>
      <c r="GLP42" s="1431"/>
      <c r="GLQ42" s="1431"/>
      <c r="GLR42" s="1431"/>
      <c r="GLS42" s="1431"/>
      <c r="GLT42" s="1431"/>
      <c r="GLU42" s="1431"/>
      <c r="GLV42" s="1431"/>
      <c r="GLW42" s="1431"/>
      <c r="GLX42" s="1431"/>
      <c r="GLY42" s="1431"/>
      <c r="GLZ42" s="1431"/>
      <c r="GMA42" s="1431"/>
      <c r="GMB42" s="1431"/>
      <c r="GMC42" s="1431"/>
      <c r="GMD42" s="1431"/>
      <c r="GME42" s="1431"/>
      <c r="GMF42" s="1431"/>
      <c r="GMG42" s="1431"/>
      <c r="GMH42" s="1431"/>
      <c r="GMI42" s="1431"/>
      <c r="GMJ42" s="1431"/>
      <c r="GMK42" s="1431"/>
      <c r="GML42" s="1431"/>
      <c r="GMM42" s="1431"/>
      <c r="GMN42" s="1431"/>
      <c r="GMO42" s="1431"/>
      <c r="GMP42" s="1431"/>
      <c r="GMQ42" s="1431"/>
      <c r="GMR42" s="1431"/>
      <c r="GMS42" s="1431"/>
      <c r="GMT42" s="1431"/>
      <c r="GMU42" s="1431"/>
      <c r="GMV42" s="1431"/>
      <c r="GMW42" s="1431"/>
      <c r="GMX42" s="1431"/>
      <c r="GMY42" s="1431"/>
      <c r="GMZ42" s="1431"/>
      <c r="GNA42" s="1431"/>
      <c r="GNB42" s="1431"/>
      <c r="GNC42" s="1431"/>
      <c r="GND42" s="1431"/>
      <c r="GNE42" s="1431"/>
      <c r="GNF42" s="1431"/>
      <c r="GNG42" s="1431"/>
      <c r="GNH42" s="1431"/>
      <c r="GNI42" s="1431"/>
      <c r="GNJ42" s="1431"/>
      <c r="GNK42" s="1431"/>
      <c r="GNL42" s="1431"/>
      <c r="GNM42" s="1431"/>
      <c r="GNN42" s="1431"/>
      <c r="GNO42" s="1431"/>
      <c r="GNP42" s="1431"/>
      <c r="GNQ42" s="1431"/>
      <c r="GNR42" s="1431"/>
      <c r="GNS42" s="1431"/>
      <c r="GNT42" s="1431"/>
      <c r="GNU42" s="1431"/>
      <c r="GNV42" s="1431"/>
      <c r="GNW42" s="1431"/>
      <c r="GNX42" s="1431"/>
      <c r="GNY42" s="1431"/>
      <c r="GNZ42" s="1431"/>
      <c r="GOA42" s="1431"/>
      <c r="GOB42" s="1431"/>
      <c r="GOC42" s="1431"/>
      <c r="GOD42" s="1431"/>
      <c r="GOE42" s="1431"/>
      <c r="GOF42" s="1431"/>
      <c r="GOG42" s="1431"/>
      <c r="GOH42" s="1431"/>
      <c r="GOI42" s="1431"/>
      <c r="GOJ42" s="1431"/>
      <c r="GOK42" s="1431"/>
      <c r="GOL42" s="1431"/>
      <c r="GOM42" s="1431"/>
      <c r="GON42" s="1431"/>
      <c r="GOO42" s="1431"/>
      <c r="GOP42" s="1431"/>
      <c r="GOQ42" s="1431"/>
      <c r="GOR42" s="1431"/>
      <c r="GOS42" s="1431"/>
      <c r="GOT42" s="1431"/>
      <c r="GOU42" s="1431"/>
      <c r="GOV42" s="1431"/>
      <c r="GOW42" s="1431"/>
      <c r="GOX42" s="1431"/>
      <c r="GOY42" s="1431"/>
      <c r="GOZ42" s="1431"/>
      <c r="GPA42" s="1431"/>
      <c r="GPB42" s="1431"/>
      <c r="GPC42" s="1431"/>
      <c r="GPD42" s="1431"/>
      <c r="GPE42" s="1431"/>
      <c r="GPF42" s="1431"/>
      <c r="GPG42" s="1431"/>
      <c r="GPH42" s="1431"/>
      <c r="GPI42" s="1431"/>
      <c r="GPJ42" s="1431"/>
      <c r="GPK42" s="1431"/>
      <c r="GPL42" s="1431"/>
      <c r="GPM42" s="1431"/>
      <c r="GPN42" s="1431"/>
      <c r="GPO42" s="1431"/>
      <c r="GPP42" s="1431"/>
      <c r="GPQ42" s="1431"/>
      <c r="GPR42" s="1431"/>
      <c r="GPS42" s="1431"/>
      <c r="GPT42" s="1431"/>
      <c r="GPU42" s="1431"/>
      <c r="GPV42" s="1431"/>
      <c r="GPW42" s="1431"/>
      <c r="GPX42" s="1431"/>
      <c r="GPY42" s="1431"/>
      <c r="GPZ42" s="1431"/>
      <c r="GQA42" s="1431"/>
      <c r="GQB42" s="1431"/>
      <c r="GQC42" s="1431"/>
      <c r="GQD42" s="1431"/>
      <c r="GQE42" s="1431"/>
      <c r="GQF42" s="1431"/>
      <c r="GQG42" s="1431"/>
      <c r="GQH42" s="1431"/>
      <c r="GQI42" s="1431"/>
      <c r="GQJ42" s="1431"/>
      <c r="GQK42" s="1431"/>
      <c r="GQL42" s="1431"/>
      <c r="GQM42" s="1431"/>
      <c r="GQN42" s="1431"/>
      <c r="GQO42" s="1431"/>
      <c r="GQP42" s="1431"/>
      <c r="GQQ42" s="1431"/>
      <c r="GQR42" s="1431"/>
      <c r="GQS42" s="1431"/>
      <c r="GQT42" s="1431"/>
      <c r="GQU42" s="1431"/>
      <c r="GQV42" s="1431"/>
      <c r="GQW42" s="1431"/>
      <c r="GQX42" s="1431"/>
      <c r="GQY42" s="1431"/>
      <c r="GQZ42" s="1431"/>
      <c r="GRA42" s="1431"/>
      <c r="GRB42" s="1431"/>
      <c r="GRC42" s="1431"/>
      <c r="GRD42" s="1431"/>
      <c r="GRE42" s="1431"/>
      <c r="GRF42" s="1431"/>
      <c r="GRG42" s="1431"/>
      <c r="GRH42" s="1431"/>
      <c r="GRI42" s="1431"/>
      <c r="GRJ42" s="1431"/>
      <c r="GRK42" s="1431"/>
      <c r="GRL42" s="1431"/>
      <c r="GRM42" s="1431"/>
      <c r="GRN42" s="1431"/>
      <c r="GRO42" s="1431"/>
      <c r="GRP42" s="1431"/>
      <c r="GRQ42" s="1431"/>
      <c r="GRR42" s="1431"/>
      <c r="GRS42" s="1431"/>
      <c r="GRT42" s="1431"/>
      <c r="GRU42" s="1431"/>
      <c r="GRV42" s="1431"/>
      <c r="GRW42" s="1431"/>
      <c r="GRX42" s="1431"/>
      <c r="GRY42" s="1431"/>
      <c r="GRZ42" s="1431"/>
      <c r="GSA42" s="1431"/>
      <c r="GSB42" s="1431"/>
      <c r="GSC42" s="1431"/>
      <c r="GSD42" s="1431"/>
      <c r="GSE42" s="1431"/>
      <c r="GSF42" s="1431"/>
      <c r="GSG42" s="1431"/>
      <c r="GSH42" s="1431"/>
      <c r="GSI42" s="1431"/>
      <c r="GSJ42" s="1431"/>
      <c r="GSK42" s="1431"/>
      <c r="GSL42" s="1431"/>
      <c r="GSM42" s="1431"/>
      <c r="GSN42" s="1431"/>
      <c r="GSO42" s="1431"/>
      <c r="GSP42" s="1431"/>
      <c r="GSQ42" s="1431"/>
      <c r="GSR42" s="1431"/>
      <c r="GSS42" s="1431"/>
      <c r="GST42" s="1431"/>
      <c r="GSU42" s="1431"/>
      <c r="GSV42" s="1431"/>
      <c r="GSW42" s="1431"/>
      <c r="GSX42" s="1431"/>
      <c r="GSY42" s="1431"/>
      <c r="GSZ42" s="1431"/>
      <c r="GTA42" s="1431"/>
      <c r="GTB42" s="1431"/>
      <c r="GTC42" s="1431"/>
      <c r="GTD42" s="1431"/>
      <c r="GTE42" s="1431"/>
      <c r="GTF42" s="1431"/>
      <c r="GTG42" s="1431"/>
      <c r="GTH42" s="1431"/>
      <c r="GTI42" s="1431"/>
      <c r="GTJ42" s="1431"/>
      <c r="GTK42" s="1431"/>
      <c r="GTL42" s="1431"/>
      <c r="GTM42" s="1431"/>
      <c r="GTN42" s="1431"/>
      <c r="GTO42" s="1431"/>
      <c r="GTP42" s="1431"/>
      <c r="GTQ42" s="1431"/>
      <c r="GTR42" s="1431"/>
      <c r="GTS42" s="1431"/>
      <c r="GTT42" s="1431"/>
      <c r="GTU42" s="1431"/>
      <c r="GTV42" s="1431"/>
      <c r="GTW42" s="1431"/>
      <c r="GTX42" s="1431"/>
      <c r="GTY42" s="1431"/>
      <c r="GTZ42" s="1431"/>
      <c r="GUA42" s="1431"/>
      <c r="GUB42" s="1431"/>
      <c r="GUC42" s="1431"/>
      <c r="GUD42" s="1431"/>
      <c r="GUE42" s="1431"/>
      <c r="GUF42" s="1431"/>
      <c r="GUG42" s="1431"/>
      <c r="GUH42" s="1431"/>
      <c r="GUI42" s="1431"/>
      <c r="GUJ42" s="1431"/>
      <c r="GUK42" s="1431"/>
      <c r="GUL42" s="1431"/>
      <c r="GUM42" s="1431"/>
      <c r="GUN42" s="1431"/>
      <c r="GUO42" s="1431"/>
      <c r="GUP42" s="1431"/>
      <c r="GUQ42" s="1431"/>
      <c r="GUR42" s="1431"/>
      <c r="GUS42" s="1431"/>
      <c r="GUT42" s="1431"/>
      <c r="GUU42" s="1431"/>
      <c r="GUV42" s="1431"/>
      <c r="GUW42" s="1431"/>
      <c r="GUX42" s="1431"/>
      <c r="GUY42" s="1431"/>
      <c r="GUZ42" s="1431"/>
      <c r="GVA42" s="1431"/>
      <c r="GVB42" s="1431"/>
      <c r="GVC42" s="1431"/>
      <c r="GVD42" s="1431"/>
      <c r="GVE42" s="1431"/>
      <c r="GVF42" s="1431"/>
      <c r="GVG42" s="1431"/>
      <c r="GVH42" s="1431"/>
      <c r="GVI42" s="1431"/>
      <c r="GVJ42" s="1431"/>
      <c r="GVK42" s="1431"/>
      <c r="GVL42" s="1431"/>
      <c r="GVM42" s="1431"/>
      <c r="GVN42" s="1431"/>
      <c r="GVO42" s="1431"/>
      <c r="GVP42" s="1431"/>
      <c r="GVQ42" s="1431"/>
      <c r="GVR42" s="1431"/>
      <c r="GVS42" s="1431"/>
      <c r="GVT42" s="1431"/>
      <c r="GVU42" s="1431"/>
      <c r="GVV42" s="1431"/>
      <c r="GVW42" s="1431"/>
      <c r="GVX42" s="1431"/>
      <c r="GVY42" s="1431"/>
      <c r="GVZ42" s="1431"/>
      <c r="GWA42" s="1431"/>
      <c r="GWB42" s="1431"/>
      <c r="GWC42" s="1431"/>
      <c r="GWD42" s="1431"/>
      <c r="GWE42" s="1431"/>
      <c r="GWF42" s="1431"/>
      <c r="GWG42" s="1431"/>
      <c r="GWH42" s="1431"/>
      <c r="GWI42" s="1431"/>
      <c r="GWJ42" s="1431"/>
      <c r="GWK42" s="1431"/>
      <c r="GWL42" s="1431"/>
      <c r="GWM42" s="1431"/>
      <c r="GWN42" s="1431"/>
      <c r="GWO42" s="1431"/>
      <c r="GWP42" s="1431"/>
      <c r="GWQ42" s="1431"/>
      <c r="GWR42" s="1431"/>
      <c r="GWS42" s="1431"/>
      <c r="GWT42" s="1431"/>
      <c r="GWU42" s="1431"/>
      <c r="GWV42" s="1431"/>
      <c r="GWW42" s="1431"/>
      <c r="GWX42" s="1431"/>
      <c r="GWY42" s="1431"/>
      <c r="GWZ42" s="1431"/>
      <c r="GXA42" s="1431"/>
      <c r="GXB42" s="1431"/>
      <c r="GXC42" s="1431"/>
      <c r="GXD42" s="1431"/>
      <c r="GXE42" s="1431"/>
      <c r="GXF42" s="1431"/>
      <c r="GXG42" s="1431"/>
      <c r="GXH42" s="1431"/>
      <c r="GXI42" s="1431"/>
      <c r="GXJ42" s="1431"/>
      <c r="GXK42" s="1431"/>
      <c r="GXL42" s="1431"/>
      <c r="GXM42" s="1431"/>
      <c r="GXN42" s="1431"/>
      <c r="GXO42" s="1431"/>
      <c r="GXP42" s="1431"/>
      <c r="GXQ42" s="1431"/>
      <c r="GXR42" s="1431"/>
      <c r="GXS42" s="1431"/>
      <c r="GXT42" s="1431"/>
      <c r="GXU42" s="1431"/>
      <c r="GXV42" s="1431"/>
      <c r="GXW42" s="1431"/>
      <c r="GXX42" s="1431"/>
      <c r="GXY42" s="1431"/>
      <c r="GXZ42" s="1431"/>
      <c r="GYA42" s="1431"/>
      <c r="GYB42" s="1431"/>
      <c r="GYC42" s="1431"/>
      <c r="GYD42" s="1431"/>
      <c r="GYE42" s="1431"/>
      <c r="GYF42" s="1431"/>
      <c r="GYG42" s="1431"/>
      <c r="GYH42" s="1431"/>
      <c r="GYI42" s="1431"/>
      <c r="GYJ42" s="1431"/>
      <c r="GYK42" s="1431"/>
      <c r="GYL42" s="1431"/>
      <c r="GYM42" s="1431"/>
      <c r="GYN42" s="1431"/>
      <c r="GYO42" s="1431"/>
      <c r="GYP42" s="1431"/>
      <c r="GYQ42" s="1431"/>
      <c r="GYR42" s="1431"/>
      <c r="GYS42" s="1431"/>
      <c r="GYT42" s="1431"/>
      <c r="GYU42" s="1431"/>
      <c r="GYV42" s="1431"/>
      <c r="GYW42" s="1431"/>
      <c r="GYX42" s="1431"/>
      <c r="GYY42" s="1431"/>
      <c r="GYZ42" s="1431"/>
      <c r="GZA42" s="1431"/>
      <c r="GZB42" s="1431"/>
      <c r="GZC42" s="1431"/>
      <c r="GZD42" s="1431"/>
      <c r="GZE42" s="1431"/>
      <c r="GZF42" s="1431"/>
      <c r="GZG42" s="1431"/>
      <c r="GZH42" s="1431"/>
      <c r="GZI42" s="1431"/>
      <c r="GZJ42" s="1431"/>
      <c r="GZK42" s="1431"/>
      <c r="GZL42" s="1431"/>
      <c r="GZM42" s="1431"/>
      <c r="GZN42" s="1431"/>
      <c r="GZO42" s="1431"/>
      <c r="GZP42" s="1431"/>
      <c r="GZQ42" s="1431"/>
      <c r="GZR42" s="1431"/>
      <c r="GZS42" s="1431"/>
      <c r="GZT42" s="1431"/>
      <c r="GZU42" s="1431"/>
      <c r="GZV42" s="1431"/>
      <c r="GZW42" s="1431"/>
      <c r="GZX42" s="1431"/>
      <c r="GZY42" s="1431"/>
      <c r="GZZ42" s="1431"/>
      <c r="HAA42" s="1431"/>
      <c r="HAB42" s="1431"/>
      <c r="HAC42" s="1431"/>
      <c r="HAD42" s="1431"/>
      <c r="HAE42" s="1431"/>
      <c r="HAF42" s="1431"/>
      <c r="HAG42" s="1431"/>
      <c r="HAH42" s="1431"/>
      <c r="HAI42" s="1431"/>
      <c r="HAJ42" s="1431"/>
      <c r="HAK42" s="1431"/>
      <c r="HAL42" s="1431"/>
      <c r="HAM42" s="1431"/>
      <c r="HAN42" s="1431"/>
      <c r="HAO42" s="1431"/>
      <c r="HAP42" s="1431"/>
      <c r="HAQ42" s="1431"/>
      <c r="HAR42" s="1431"/>
      <c r="HAS42" s="1431"/>
      <c r="HAT42" s="1431"/>
      <c r="HAU42" s="1431"/>
      <c r="HAV42" s="1431"/>
      <c r="HAW42" s="1431"/>
      <c r="HAX42" s="1431"/>
      <c r="HAY42" s="1431"/>
      <c r="HAZ42" s="1431"/>
      <c r="HBA42" s="1431"/>
      <c r="HBB42" s="1431"/>
      <c r="HBC42" s="1431"/>
      <c r="HBD42" s="1431"/>
      <c r="HBE42" s="1431"/>
      <c r="HBF42" s="1431"/>
      <c r="HBG42" s="1431"/>
      <c r="HBH42" s="1431"/>
      <c r="HBI42" s="1431"/>
      <c r="HBJ42" s="1431"/>
      <c r="HBK42" s="1431"/>
      <c r="HBL42" s="1431"/>
      <c r="HBM42" s="1431"/>
      <c r="HBN42" s="1431"/>
      <c r="HBO42" s="1431"/>
      <c r="HBP42" s="1431"/>
      <c r="HBQ42" s="1431"/>
      <c r="HBR42" s="1431"/>
      <c r="HBS42" s="1431"/>
      <c r="HBT42" s="1431"/>
      <c r="HBU42" s="1431"/>
      <c r="HBV42" s="1431"/>
      <c r="HBW42" s="1431"/>
      <c r="HBX42" s="1431"/>
      <c r="HBY42" s="1431"/>
      <c r="HBZ42" s="1431"/>
      <c r="HCA42" s="1431"/>
      <c r="HCB42" s="1431"/>
      <c r="HCC42" s="1431"/>
      <c r="HCD42" s="1431"/>
      <c r="HCE42" s="1431"/>
      <c r="HCF42" s="1431"/>
      <c r="HCG42" s="1431"/>
      <c r="HCH42" s="1431"/>
      <c r="HCI42" s="1431"/>
      <c r="HCJ42" s="1431"/>
      <c r="HCK42" s="1431"/>
      <c r="HCL42" s="1431"/>
      <c r="HCM42" s="1431"/>
      <c r="HCN42" s="1431"/>
      <c r="HCO42" s="1431"/>
      <c r="HCP42" s="1431"/>
      <c r="HCQ42" s="1431"/>
      <c r="HCR42" s="1431"/>
      <c r="HCS42" s="1431"/>
      <c r="HCT42" s="1431"/>
      <c r="HCU42" s="1431"/>
      <c r="HCV42" s="1431"/>
      <c r="HCW42" s="1431"/>
      <c r="HCX42" s="1431"/>
      <c r="HCY42" s="1431"/>
      <c r="HCZ42" s="1431"/>
      <c r="HDA42" s="1431"/>
      <c r="HDB42" s="1431"/>
      <c r="HDC42" s="1431"/>
      <c r="HDD42" s="1431"/>
      <c r="HDE42" s="1431"/>
      <c r="HDF42" s="1431"/>
      <c r="HDG42" s="1431"/>
      <c r="HDH42" s="1431"/>
      <c r="HDI42" s="1431"/>
      <c r="HDJ42" s="1431"/>
      <c r="HDK42" s="1431"/>
      <c r="HDL42" s="1431"/>
      <c r="HDM42" s="1431"/>
      <c r="HDN42" s="1431"/>
      <c r="HDO42" s="1431"/>
      <c r="HDP42" s="1431"/>
      <c r="HDQ42" s="1431"/>
      <c r="HDR42" s="1431"/>
      <c r="HDS42" s="1431"/>
      <c r="HDT42" s="1431"/>
      <c r="HDU42" s="1431"/>
      <c r="HDV42" s="1431"/>
      <c r="HDW42" s="1431"/>
      <c r="HDX42" s="1431"/>
      <c r="HDY42" s="1431"/>
      <c r="HDZ42" s="1431"/>
      <c r="HEA42" s="1431"/>
      <c r="HEB42" s="1431"/>
      <c r="HEC42" s="1431"/>
      <c r="HED42" s="1431"/>
      <c r="HEE42" s="1431"/>
      <c r="HEF42" s="1431"/>
      <c r="HEG42" s="1431"/>
      <c r="HEH42" s="1431"/>
      <c r="HEI42" s="1431"/>
      <c r="HEJ42" s="1431"/>
      <c r="HEK42" s="1431"/>
      <c r="HEL42" s="1431"/>
      <c r="HEM42" s="1431"/>
      <c r="HEN42" s="1431"/>
      <c r="HEO42" s="1431"/>
      <c r="HEP42" s="1431"/>
      <c r="HEQ42" s="1431"/>
      <c r="HER42" s="1431"/>
      <c r="HES42" s="1431"/>
      <c r="HET42" s="1431"/>
      <c r="HEU42" s="1431"/>
      <c r="HEV42" s="1431"/>
      <c r="HEW42" s="1431"/>
      <c r="HEX42" s="1431"/>
      <c r="HEY42" s="1431"/>
      <c r="HEZ42" s="1431"/>
      <c r="HFA42" s="1431"/>
      <c r="HFB42" s="1431"/>
      <c r="HFC42" s="1431"/>
      <c r="HFD42" s="1431"/>
      <c r="HFE42" s="1431"/>
      <c r="HFF42" s="1431"/>
      <c r="HFG42" s="1431"/>
      <c r="HFH42" s="1431"/>
      <c r="HFI42" s="1431"/>
      <c r="HFJ42" s="1431"/>
      <c r="HFK42" s="1431"/>
      <c r="HFL42" s="1431"/>
      <c r="HFM42" s="1431"/>
      <c r="HFN42" s="1431"/>
      <c r="HFO42" s="1431"/>
      <c r="HFP42" s="1431"/>
      <c r="HFQ42" s="1431"/>
      <c r="HFR42" s="1431"/>
      <c r="HFS42" s="1431"/>
      <c r="HFT42" s="1431"/>
      <c r="HFU42" s="1431"/>
      <c r="HFV42" s="1431"/>
      <c r="HFW42" s="1431"/>
      <c r="HFX42" s="1431"/>
      <c r="HFY42" s="1431"/>
      <c r="HFZ42" s="1431"/>
      <c r="HGA42" s="1431"/>
      <c r="HGB42" s="1431"/>
      <c r="HGC42" s="1431"/>
      <c r="HGD42" s="1431"/>
      <c r="HGE42" s="1431"/>
      <c r="HGF42" s="1431"/>
      <c r="HGG42" s="1431"/>
      <c r="HGH42" s="1431"/>
      <c r="HGI42" s="1431"/>
      <c r="HGJ42" s="1431"/>
      <c r="HGK42" s="1431"/>
      <c r="HGL42" s="1431"/>
      <c r="HGM42" s="1431"/>
      <c r="HGN42" s="1431"/>
      <c r="HGO42" s="1431"/>
      <c r="HGP42" s="1431"/>
      <c r="HGQ42" s="1431"/>
      <c r="HGR42" s="1431"/>
      <c r="HGS42" s="1431"/>
      <c r="HGT42" s="1431"/>
      <c r="HGU42" s="1431"/>
      <c r="HGV42" s="1431"/>
      <c r="HGW42" s="1431"/>
      <c r="HGX42" s="1431"/>
      <c r="HGY42" s="1431"/>
      <c r="HGZ42" s="1431"/>
      <c r="HHA42" s="1431"/>
      <c r="HHB42" s="1431"/>
      <c r="HHC42" s="1431"/>
      <c r="HHD42" s="1431"/>
      <c r="HHE42" s="1431"/>
      <c r="HHF42" s="1431"/>
      <c r="HHG42" s="1431"/>
      <c r="HHH42" s="1431"/>
      <c r="HHI42" s="1431"/>
      <c r="HHJ42" s="1431"/>
      <c r="HHK42" s="1431"/>
      <c r="HHL42" s="1431"/>
      <c r="HHM42" s="1431"/>
      <c r="HHN42" s="1431"/>
      <c r="HHO42" s="1431"/>
      <c r="HHP42" s="1431"/>
      <c r="HHQ42" s="1431"/>
      <c r="HHR42" s="1431"/>
      <c r="HHS42" s="1431"/>
      <c r="HHT42" s="1431"/>
      <c r="HHU42" s="1431"/>
      <c r="HHV42" s="1431"/>
      <c r="HHW42" s="1431"/>
      <c r="HHX42" s="1431"/>
      <c r="HHY42" s="1431"/>
      <c r="HHZ42" s="1431"/>
      <c r="HIA42" s="1431"/>
      <c r="HIB42" s="1431"/>
      <c r="HIC42" s="1431"/>
      <c r="HID42" s="1431"/>
      <c r="HIE42" s="1431"/>
      <c r="HIF42" s="1431"/>
      <c r="HIG42" s="1431"/>
      <c r="HIH42" s="1431"/>
      <c r="HII42" s="1431"/>
      <c r="HIJ42" s="1431"/>
      <c r="HIK42" s="1431"/>
      <c r="HIL42" s="1431"/>
      <c r="HIM42" s="1431"/>
      <c r="HIN42" s="1431"/>
      <c r="HIO42" s="1431"/>
      <c r="HIP42" s="1431"/>
      <c r="HIQ42" s="1431"/>
      <c r="HIR42" s="1431"/>
      <c r="HIS42" s="1431"/>
      <c r="HIT42" s="1431"/>
      <c r="HIU42" s="1431"/>
      <c r="HIV42" s="1431"/>
      <c r="HIW42" s="1431"/>
      <c r="HIX42" s="1431"/>
      <c r="HIY42" s="1431"/>
      <c r="HIZ42" s="1431"/>
      <c r="HJA42" s="1431"/>
      <c r="HJB42" s="1431"/>
      <c r="HJC42" s="1431"/>
      <c r="HJD42" s="1431"/>
      <c r="HJE42" s="1431"/>
      <c r="HJF42" s="1431"/>
      <c r="HJG42" s="1431"/>
      <c r="HJH42" s="1431"/>
      <c r="HJI42" s="1431"/>
      <c r="HJJ42" s="1431"/>
      <c r="HJK42" s="1431"/>
      <c r="HJL42" s="1431"/>
      <c r="HJM42" s="1431"/>
      <c r="HJN42" s="1431"/>
      <c r="HJO42" s="1431"/>
      <c r="HJP42" s="1431"/>
      <c r="HJQ42" s="1431"/>
      <c r="HJR42" s="1431"/>
      <c r="HJS42" s="1431"/>
      <c r="HJT42" s="1431"/>
      <c r="HJU42" s="1431"/>
      <c r="HJV42" s="1431"/>
      <c r="HJW42" s="1431"/>
      <c r="HJX42" s="1431"/>
      <c r="HJY42" s="1431"/>
      <c r="HJZ42" s="1431"/>
      <c r="HKA42" s="1431"/>
      <c r="HKB42" s="1431"/>
      <c r="HKC42" s="1431"/>
      <c r="HKD42" s="1431"/>
      <c r="HKE42" s="1431"/>
      <c r="HKF42" s="1431"/>
      <c r="HKG42" s="1431"/>
      <c r="HKH42" s="1431"/>
      <c r="HKI42" s="1431"/>
      <c r="HKJ42" s="1431"/>
      <c r="HKK42" s="1431"/>
      <c r="HKL42" s="1431"/>
      <c r="HKM42" s="1431"/>
      <c r="HKN42" s="1431"/>
      <c r="HKO42" s="1431"/>
      <c r="HKP42" s="1431"/>
      <c r="HKQ42" s="1431"/>
      <c r="HKR42" s="1431"/>
      <c r="HKS42" s="1431"/>
      <c r="HKT42" s="1431"/>
      <c r="HKU42" s="1431"/>
      <c r="HKV42" s="1431"/>
      <c r="HKW42" s="1431"/>
      <c r="HKX42" s="1431"/>
      <c r="HKY42" s="1431"/>
      <c r="HKZ42" s="1431"/>
      <c r="HLA42" s="1431"/>
      <c r="HLB42" s="1431"/>
      <c r="HLC42" s="1431"/>
      <c r="HLD42" s="1431"/>
      <c r="HLE42" s="1431"/>
      <c r="HLF42" s="1431"/>
      <c r="HLG42" s="1431"/>
      <c r="HLH42" s="1431"/>
      <c r="HLI42" s="1431"/>
      <c r="HLJ42" s="1431"/>
      <c r="HLK42" s="1431"/>
      <c r="HLL42" s="1431"/>
      <c r="HLM42" s="1431"/>
      <c r="HLN42" s="1431"/>
      <c r="HLO42" s="1431"/>
      <c r="HLP42" s="1431"/>
      <c r="HLQ42" s="1431"/>
      <c r="HLR42" s="1431"/>
      <c r="HLS42" s="1431"/>
      <c r="HLT42" s="1431"/>
      <c r="HLU42" s="1431"/>
      <c r="HLV42" s="1431"/>
      <c r="HLW42" s="1431"/>
      <c r="HLX42" s="1431"/>
      <c r="HLY42" s="1431"/>
      <c r="HLZ42" s="1431"/>
      <c r="HMA42" s="1431"/>
      <c r="HMB42" s="1431"/>
      <c r="HMC42" s="1431"/>
      <c r="HMD42" s="1431"/>
      <c r="HME42" s="1431"/>
      <c r="HMF42" s="1431"/>
      <c r="HMG42" s="1431"/>
      <c r="HMH42" s="1431"/>
      <c r="HMI42" s="1431"/>
      <c r="HMJ42" s="1431"/>
      <c r="HMK42" s="1431"/>
      <c r="HML42" s="1431"/>
      <c r="HMM42" s="1431"/>
      <c r="HMN42" s="1431"/>
      <c r="HMO42" s="1431"/>
      <c r="HMP42" s="1431"/>
      <c r="HMQ42" s="1431"/>
      <c r="HMR42" s="1431"/>
      <c r="HMS42" s="1431"/>
      <c r="HMT42" s="1431"/>
      <c r="HMU42" s="1431"/>
      <c r="HMV42" s="1431"/>
      <c r="HMW42" s="1431"/>
      <c r="HMX42" s="1431"/>
      <c r="HMY42" s="1431"/>
      <c r="HMZ42" s="1431"/>
      <c r="HNA42" s="1431"/>
      <c r="HNB42" s="1431"/>
      <c r="HNC42" s="1431"/>
      <c r="HND42" s="1431"/>
      <c r="HNE42" s="1431"/>
      <c r="HNF42" s="1431"/>
      <c r="HNG42" s="1431"/>
      <c r="HNH42" s="1431"/>
      <c r="HNI42" s="1431"/>
      <c r="HNJ42" s="1431"/>
      <c r="HNK42" s="1431"/>
      <c r="HNL42" s="1431"/>
      <c r="HNM42" s="1431"/>
      <c r="HNN42" s="1431"/>
      <c r="HNO42" s="1431"/>
      <c r="HNP42" s="1431"/>
      <c r="HNQ42" s="1431"/>
      <c r="HNR42" s="1431"/>
      <c r="HNS42" s="1431"/>
      <c r="HNT42" s="1431"/>
      <c r="HNU42" s="1431"/>
      <c r="HNV42" s="1431"/>
      <c r="HNW42" s="1431"/>
      <c r="HNX42" s="1431"/>
      <c r="HNY42" s="1431"/>
      <c r="HNZ42" s="1431"/>
      <c r="HOA42" s="1431"/>
      <c r="HOB42" s="1431"/>
      <c r="HOC42" s="1431"/>
      <c r="HOD42" s="1431"/>
      <c r="HOE42" s="1431"/>
      <c r="HOF42" s="1431"/>
      <c r="HOG42" s="1431"/>
      <c r="HOH42" s="1431"/>
      <c r="HOI42" s="1431"/>
      <c r="HOJ42" s="1431"/>
      <c r="HOK42" s="1431"/>
      <c r="HOL42" s="1431"/>
      <c r="HOM42" s="1431"/>
      <c r="HON42" s="1431"/>
      <c r="HOO42" s="1431"/>
      <c r="HOP42" s="1431"/>
      <c r="HOQ42" s="1431"/>
      <c r="HOR42" s="1431"/>
      <c r="HOS42" s="1431"/>
      <c r="HOT42" s="1431"/>
      <c r="HOU42" s="1431"/>
      <c r="HOV42" s="1431"/>
      <c r="HOW42" s="1431"/>
      <c r="HOX42" s="1431"/>
      <c r="HOY42" s="1431"/>
      <c r="HOZ42" s="1431"/>
      <c r="HPA42" s="1431"/>
      <c r="HPB42" s="1431"/>
      <c r="HPC42" s="1431"/>
      <c r="HPD42" s="1431"/>
      <c r="HPE42" s="1431"/>
      <c r="HPF42" s="1431"/>
      <c r="HPG42" s="1431"/>
      <c r="HPH42" s="1431"/>
      <c r="HPI42" s="1431"/>
      <c r="HPJ42" s="1431"/>
      <c r="HPK42" s="1431"/>
      <c r="HPL42" s="1431"/>
      <c r="HPM42" s="1431"/>
      <c r="HPN42" s="1431"/>
      <c r="HPO42" s="1431"/>
      <c r="HPP42" s="1431"/>
      <c r="HPQ42" s="1431"/>
      <c r="HPR42" s="1431"/>
      <c r="HPS42" s="1431"/>
      <c r="HPT42" s="1431"/>
      <c r="HPU42" s="1431"/>
      <c r="HPV42" s="1431"/>
      <c r="HPW42" s="1431"/>
      <c r="HPX42" s="1431"/>
      <c r="HPY42" s="1431"/>
      <c r="HPZ42" s="1431"/>
      <c r="HQA42" s="1431"/>
      <c r="HQB42" s="1431"/>
      <c r="HQC42" s="1431"/>
      <c r="HQD42" s="1431"/>
      <c r="HQE42" s="1431"/>
      <c r="HQF42" s="1431"/>
      <c r="HQG42" s="1431"/>
      <c r="HQH42" s="1431"/>
      <c r="HQI42" s="1431"/>
      <c r="HQJ42" s="1431"/>
      <c r="HQK42" s="1431"/>
      <c r="HQL42" s="1431"/>
      <c r="HQM42" s="1431"/>
      <c r="HQN42" s="1431"/>
      <c r="HQO42" s="1431"/>
      <c r="HQP42" s="1431"/>
      <c r="HQQ42" s="1431"/>
      <c r="HQR42" s="1431"/>
      <c r="HQS42" s="1431"/>
      <c r="HQT42" s="1431"/>
      <c r="HQU42" s="1431"/>
      <c r="HQV42" s="1431"/>
      <c r="HQW42" s="1431"/>
      <c r="HQX42" s="1431"/>
      <c r="HQY42" s="1431"/>
      <c r="HQZ42" s="1431"/>
      <c r="HRA42" s="1431"/>
      <c r="HRB42" s="1431"/>
      <c r="HRC42" s="1431"/>
      <c r="HRD42" s="1431"/>
      <c r="HRE42" s="1431"/>
      <c r="HRF42" s="1431"/>
      <c r="HRG42" s="1431"/>
      <c r="HRH42" s="1431"/>
      <c r="HRI42" s="1431"/>
      <c r="HRJ42" s="1431"/>
      <c r="HRK42" s="1431"/>
      <c r="HRL42" s="1431"/>
      <c r="HRM42" s="1431"/>
      <c r="HRN42" s="1431"/>
      <c r="HRO42" s="1431"/>
      <c r="HRP42" s="1431"/>
      <c r="HRQ42" s="1431"/>
      <c r="HRR42" s="1431"/>
      <c r="HRS42" s="1431"/>
      <c r="HRT42" s="1431"/>
      <c r="HRU42" s="1431"/>
      <c r="HRV42" s="1431"/>
      <c r="HRW42" s="1431"/>
      <c r="HRX42" s="1431"/>
      <c r="HRY42" s="1431"/>
      <c r="HRZ42" s="1431"/>
      <c r="HSA42" s="1431"/>
      <c r="HSB42" s="1431"/>
      <c r="HSC42" s="1431"/>
      <c r="HSD42" s="1431"/>
      <c r="HSE42" s="1431"/>
      <c r="HSF42" s="1431"/>
      <c r="HSG42" s="1431"/>
      <c r="HSH42" s="1431"/>
      <c r="HSI42" s="1431"/>
      <c r="HSJ42" s="1431"/>
      <c r="HSK42" s="1431"/>
      <c r="HSL42" s="1431"/>
      <c r="HSM42" s="1431"/>
      <c r="HSN42" s="1431"/>
      <c r="HSO42" s="1431"/>
      <c r="HSP42" s="1431"/>
      <c r="HSQ42" s="1431"/>
      <c r="HSR42" s="1431"/>
      <c r="HSS42" s="1431"/>
      <c r="HST42" s="1431"/>
      <c r="HSU42" s="1431"/>
      <c r="HSV42" s="1431"/>
      <c r="HSW42" s="1431"/>
      <c r="HSX42" s="1431"/>
      <c r="HSY42" s="1431"/>
      <c r="HSZ42" s="1431"/>
      <c r="HTA42" s="1431"/>
      <c r="HTB42" s="1431"/>
      <c r="HTC42" s="1431"/>
      <c r="HTD42" s="1431"/>
      <c r="HTE42" s="1431"/>
      <c r="HTF42" s="1431"/>
      <c r="HTG42" s="1431"/>
      <c r="HTH42" s="1431"/>
      <c r="HTI42" s="1431"/>
      <c r="HTJ42" s="1431"/>
      <c r="HTK42" s="1431"/>
      <c r="HTL42" s="1431"/>
      <c r="HTM42" s="1431"/>
      <c r="HTN42" s="1431"/>
      <c r="HTO42" s="1431"/>
      <c r="HTP42" s="1431"/>
      <c r="HTQ42" s="1431"/>
      <c r="HTR42" s="1431"/>
      <c r="HTS42" s="1431"/>
      <c r="HTT42" s="1431"/>
      <c r="HTU42" s="1431"/>
      <c r="HTV42" s="1431"/>
      <c r="HTW42" s="1431"/>
      <c r="HTX42" s="1431"/>
      <c r="HTY42" s="1431"/>
      <c r="HTZ42" s="1431"/>
      <c r="HUA42" s="1431"/>
      <c r="HUB42" s="1431"/>
      <c r="HUC42" s="1431"/>
      <c r="HUD42" s="1431"/>
      <c r="HUE42" s="1431"/>
      <c r="HUF42" s="1431"/>
      <c r="HUG42" s="1431"/>
      <c r="HUH42" s="1431"/>
      <c r="HUI42" s="1431"/>
      <c r="HUJ42" s="1431"/>
      <c r="HUK42" s="1431"/>
      <c r="HUL42" s="1431"/>
      <c r="HUM42" s="1431"/>
      <c r="HUN42" s="1431"/>
      <c r="HUO42" s="1431"/>
      <c r="HUP42" s="1431"/>
      <c r="HUQ42" s="1431"/>
      <c r="HUR42" s="1431"/>
      <c r="HUS42" s="1431"/>
      <c r="HUT42" s="1431"/>
      <c r="HUU42" s="1431"/>
      <c r="HUV42" s="1431"/>
      <c r="HUW42" s="1431"/>
      <c r="HUX42" s="1431"/>
      <c r="HUY42" s="1431"/>
      <c r="HUZ42" s="1431"/>
      <c r="HVA42" s="1431"/>
      <c r="HVB42" s="1431"/>
      <c r="HVC42" s="1431"/>
      <c r="HVD42" s="1431"/>
      <c r="HVE42" s="1431"/>
      <c r="HVF42" s="1431"/>
      <c r="HVG42" s="1431"/>
      <c r="HVH42" s="1431"/>
      <c r="HVI42" s="1431"/>
      <c r="HVJ42" s="1431"/>
      <c r="HVK42" s="1431"/>
      <c r="HVL42" s="1431"/>
      <c r="HVM42" s="1431"/>
      <c r="HVN42" s="1431"/>
      <c r="HVO42" s="1431"/>
      <c r="HVP42" s="1431"/>
      <c r="HVQ42" s="1431"/>
      <c r="HVR42" s="1431"/>
      <c r="HVS42" s="1431"/>
      <c r="HVT42" s="1431"/>
      <c r="HVU42" s="1431"/>
      <c r="HVV42" s="1431"/>
      <c r="HVW42" s="1431"/>
      <c r="HVX42" s="1431"/>
      <c r="HVY42" s="1431"/>
      <c r="HVZ42" s="1431"/>
      <c r="HWA42" s="1431"/>
      <c r="HWB42" s="1431"/>
      <c r="HWC42" s="1431"/>
      <c r="HWD42" s="1431"/>
      <c r="HWE42" s="1431"/>
      <c r="HWF42" s="1431"/>
      <c r="HWG42" s="1431"/>
      <c r="HWH42" s="1431"/>
      <c r="HWI42" s="1431"/>
      <c r="HWJ42" s="1431"/>
      <c r="HWK42" s="1431"/>
      <c r="HWL42" s="1431"/>
      <c r="HWM42" s="1431"/>
      <c r="HWN42" s="1431"/>
      <c r="HWO42" s="1431"/>
      <c r="HWP42" s="1431"/>
      <c r="HWQ42" s="1431"/>
      <c r="HWR42" s="1431"/>
      <c r="HWS42" s="1431"/>
      <c r="HWT42" s="1431"/>
      <c r="HWU42" s="1431"/>
      <c r="HWV42" s="1431"/>
      <c r="HWW42" s="1431"/>
      <c r="HWX42" s="1431"/>
      <c r="HWY42" s="1431"/>
      <c r="HWZ42" s="1431"/>
      <c r="HXA42" s="1431"/>
      <c r="HXB42" s="1431"/>
      <c r="HXC42" s="1431"/>
      <c r="HXD42" s="1431"/>
      <c r="HXE42" s="1431"/>
      <c r="HXF42" s="1431"/>
      <c r="HXG42" s="1431"/>
      <c r="HXH42" s="1431"/>
      <c r="HXI42" s="1431"/>
      <c r="HXJ42" s="1431"/>
      <c r="HXK42" s="1431"/>
      <c r="HXL42" s="1431"/>
      <c r="HXM42" s="1431"/>
      <c r="HXN42" s="1431"/>
      <c r="HXO42" s="1431"/>
      <c r="HXP42" s="1431"/>
      <c r="HXQ42" s="1431"/>
      <c r="HXR42" s="1431"/>
      <c r="HXS42" s="1431"/>
      <c r="HXT42" s="1431"/>
      <c r="HXU42" s="1431"/>
      <c r="HXV42" s="1431"/>
      <c r="HXW42" s="1431"/>
      <c r="HXX42" s="1431"/>
      <c r="HXY42" s="1431"/>
      <c r="HXZ42" s="1431"/>
      <c r="HYA42" s="1431"/>
      <c r="HYB42" s="1431"/>
      <c r="HYC42" s="1431"/>
      <c r="HYD42" s="1431"/>
      <c r="HYE42" s="1431"/>
      <c r="HYF42" s="1431"/>
      <c r="HYG42" s="1431"/>
      <c r="HYH42" s="1431"/>
      <c r="HYI42" s="1431"/>
      <c r="HYJ42" s="1431"/>
      <c r="HYK42" s="1431"/>
      <c r="HYL42" s="1431"/>
      <c r="HYM42" s="1431"/>
      <c r="HYN42" s="1431"/>
      <c r="HYO42" s="1431"/>
      <c r="HYP42" s="1431"/>
      <c r="HYQ42" s="1431"/>
      <c r="HYR42" s="1431"/>
      <c r="HYS42" s="1431"/>
      <c r="HYT42" s="1431"/>
      <c r="HYU42" s="1431"/>
      <c r="HYV42" s="1431"/>
      <c r="HYW42" s="1431"/>
      <c r="HYX42" s="1431"/>
      <c r="HYY42" s="1431"/>
      <c r="HYZ42" s="1431"/>
      <c r="HZA42" s="1431"/>
      <c r="HZB42" s="1431"/>
      <c r="HZC42" s="1431"/>
      <c r="HZD42" s="1431"/>
      <c r="HZE42" s="1431"/>
      <c r="HZF42" s="1431"/>
      <c r="HZG42" s="1431"/>
      <c r="HZH42" s="1431"/>
      <c r="HZI42" s="1431"/>
      <c r="HZJ42" s="1431"/>
      <c r="HZK42" s="1431"/>
      <c r="HZL42" s="1431"/>
      <c r="HZM42" s="1431"/>
      <c r="HZN42" s="1431"/>
      <c r="HZO42" s="1431"/>
      <c r="HZP42" s="1431"/>
      <c r="HZQ42" s="1431"/>
      <c r="HZR42" s="1431"/>
      <c r="HZS42" s="1431"/>
      <c r="HZT42" s="1431"/>
      <c r="HZU42" s="1431"/>
      <c r="HZV42" s="1431"/>
      <c r="HZW42" s="1431"/>
      <c r="HZX42" s="1431"/>
      <c r="HZY42" s="1431"/>
      <c r="HZZ42" s="1431"/>
      <c r="IAA42" s="1431"/>
      <c r="IAB42" s="1431"/>
      <c r="IAC42" s="1431"/>
      <c r="IAD42" s="1431"/>
      <c r="IAE42" s="1431"/>
      <c r="IAF42" s="1431"/>
      <c r="IAG42" s="1431"/>
      <c r="IAH42" s="1431"/>
      <c r="IAI42" s="1431"/>
      <c r="IAJ42" s="1431"/>
      <c r="IAK42" s="1431"/>
      <c r="IAL42" s="1431"/>
      <c r="IAM42" s="1431"/>
      <c r="IAN42" s="1431"/>
      <c r="IAO42" s="1431"/>
      <c r="IAP42" s="1431"/>
      <c r="IAQ42" s="1431"/>
      <c r="IAR42" s="1431"/>
      <c r="IAS42" s="1431"/>
      <c r="IAT42" s="1431"/>
      <c r="IAU42" s="1431"/>
      <c r="IAV42" s="1431"/>
      <c r="IAW42" s="1431"/>
      <c r="IAX42" s="1431"/>
      <c r="IAY42" s="1431"/>
      <c r="IAZ42" s="1431"/>
      <c r="IBA42" s="1431"/>
      <c r="IBB42" s="1431"/>
      <c r="IBC42" s="1431"/>
      <c r="IBD42" s="1431"/>
      <c r="IBE42" s="1431"/>
      <c r="IBF42" s="1431"/>
      <c r="IBG42" s="1431"/>
      <c r="IBH42" s="1431"/>
      <c r="IBI42" s="1431"/>
      <c r="IBJ42" s="1431"/>
      <c r="IBK42" s="1431"/>
      <c r="IBL42" s="1431"/>
      <c r="IBM42" s="1431"/>
      <c r="IBN42" s="1431"/>
      <c r="IBO42" s="1431"/>
      <c r="IBP42" s="1431"/>
      <c r="IBQ42" s="1431"/>
      <c r="IBR42" s="1431"/>
      <c r="IBS42" s="1431"/>
      <c r="IBT42" s="1431"/>
      <c r="IBU42" s="1431"/>
      <c r="IBV42" s="1431"/>
      <c r="IBW42" s="1431"/>
      <c r="IBX42" s="1431"/>
      <c r="IBY42" s="1431"/>
      <c r="IBZ42" s="1431"/>
      <c r="ICA42" s="1431"/>
      <c r="ICB42" s="1431"/>
      <c r="ICC42" s="1431"/>
      <c r="ICD42" s="1431"/>
      <c r="ICE42" s="1431"/>
      <c r="ICF42" s="1431"/>
      <c r="ICG42" s="1431"/>
      <c r="ICH42" s="1431"/>
      <c r="ICI42" s="1431"/>
      <c r="ICJ42" s="1431"/>
      <c r="ICK42" s="1431"/>
      <c r="ICL42" s="1431"/>
      <c r="ICM42" s="1431"/>
      <c r="ICN42" s="1431"/>
      <c r="ICO42" s="1431"/>
      <c r="ICP42" s="1431"/>
      <c r="ICQ42" s="1431"/>
      <c r="ICR42" s="1431"/>
      <c r="ICS42" s="1431"/>
      <c r="ICT42" s="1431"/>
      <c r="ICU42" s="1431"/>
      <c r="ICV42" s="1431"/>
      <c r="ICW42" s="1431"/>
      <c r="ICX42" s="1431"/>
      <c r="ICY42" s="1431"/>
      <c r="ICZ42" s="1431"/>
      <c r="IDA42" s="1431"/>
      <c r="IDB42" s="1431"/>
      <c r="IDC42" s="1431"/>
      <c r="IDD42" s="1431"/>
      <c r="IDE42" s="1431"/>
      <c r="IDF42" s="1431"/>
      <c r="IDG42" s="1431"/>
      <c r="IDH42" s="1431"/>
      <c r="IDI42" s="1431"/>
      <c r="IDJ42" s="1431"/>
      <c r="IDK42" s="1431"/>
      <c r="IDL42" s="1431"/>
      <c r="IDM42" s="1431"/>
      <c r="IDN42" s="1431"/>
      <c r="IDO42" s="1431"/>
      <c r="IDP42" s="1431"/>
      <c r="IDQ42" s="1431"/>
      <c r="IDR42" s="1431"/>
      <c r="IDS42" s="1431"/>
      <c r="IDT42" s="1431"/>
      <c r="IDU42" s="1431"/>
      <c r="IDV42" s="1431"/>
      <c r="IDW42" s="1431"/>
      <c r="IDX42" s="1431"/>
      <c r="IDY42" s="1431"/>
      <c r="IDZ42" s="1431"/>
      <c r="IEA42" s="1431"/>
      <c r="IEB42" s="1431"/>
      <c r="IEC42" s="1431"/>
      <c r="IED42" s="1431"/>
      <c r="IEE42" s="1431"/>
      <c r="IEF42" s="1431"/>
      <c r="IEG42" s="1431"/>
      <c r="IEH42" s="1431"/>
      <c r="IEI42" s="1431"/>
      <c r="IEJ42" s="1431"/>
      <c r="IEK42" s="1431"/>
      <c r="IEL42" s="1431"/>
      <c r="IEM42" s="1431"/>
      <c r="IEN42" s="1431"/>
      <c r="IEO42" s="1431"/>
      <c r="IEP42" s="1431"/>
      <c r="IEQ42" s="1431"/>
      <c r="IER42" s="1431"/>
      <c r="IES42" s="1431"/>
      <c r="IET42" s="1431"/>
      <c r="IEU42" s="1431"/>
      <c r="IEV42" s="1431"/>
      <c r="IEW42" s="1431"/>
      <c r="IEX42" s="1431"/>
      <c r="IEY42" s="1431"/>
      <c r="IEZ42" s="1431"/>
      <c r="IFA42" s="1431"/>
      <c r="IFB42" s="1431"/>
      <c r="IFC42" s="1431"/>
      <c r="IFD42" s="1431"/>
      <c r="IFE42" s="1431"/>
      <c r="IFF42" s="1431"/>
      <c r="IFG42" s="1431"/>
      <c r="IFH42" s="1431"/>
      <c r="IFI42" s="1431"/>
      <c r="IFJ42" s="1431"/>
      <c r="IFK42" s="1431"/>
      <c r="IFL42" s="1431"/>
      <c r="IFM42" s="1431"/>
      <c r="IFN42" s="1431"/>
      <c r="IFO42" s="1431"/>
      <c r="IFP42" s="1431"/>
      <c r="IFQ42" s="1431"/>
      <c r="IFR42" s="1431"/>
      <c r="IFS42" s="1431"/>
      <c r="IFT42" s="1431"/>
      <c r="IFU42" s="1431"/>
      <c r="IFV42" s="1431"/>
      <c r="IFW42" s="1431"/>
      <c r="IFX42" s="1431"/>
      <c r="IFY42" s="1431"/>
      <c r="IFZ42" s="1431"/>
      <c r="IGA42" s="1431"/>
      <c r="IGB42" s="1431"/>
      <c r="IGC42" s="1431"/>
      <c r="IGD42" s="1431"/>
      <c r="IGE42" s="1431"/>
      <c r="IGF42" s="1431"/>
      <c r="IGG42" s="1431"/>
      <c r="IGH42" s="1431"/>
      <c r="IGI42" s="1431"/>
      <c r="IGJ42" s="1431"/>
      <c r="IGK42" s="1431"/>
      <c r="IGL42" s="1431"/>
      <c r="IGM42" s="1431"/>
      <c r="IGN42" s="1431"/>
      <c r="IGO42" s="1431"/>
      <c r="IGP42" s="1431"/>
      <c r="IGQ42" s="1431"/>
      <c r="IGR42" s="1431"/>
      <c r="IGS42" s="1431"/>
      <c r="IGT42" s="1431"/>
      <c r="IGU42" s="1431"/>
      <c r="IGV42" s="1431"/>
      <c r="IGW42" s="1431"/>
      <c r="IGX42" s="1431"/>
      <c r="IGY42" s="1431"/>
      <c r="IGZ42" s="1431"/>
      <c r="IHA42" s="1431"/>
      <c r="IHB42" s="1431"/>
      <c r="IHC42" s="1431"/>
      <c r="IHD42" s="1431"/>
      <c r="IHE42" s="1431"/>
      <c r="IHF42" s="1431"/>
      <c r="IHG42" s="1431"/>
      <c r="IHH42" s="1431"/>
      <c r="IHI42" s="1431"/>
      <c r="IHJ42" s="1431"/>
      <c r="IHK42" s="1431"/>
      <c r="IHL42" s="1431"/>
      <c r="IHM42" s="1431"/>
      <c r="IHN42" s="1431"/>
      <c r="IHO42" s="1431"/>
      <c r="IHP42" s="1431"/>
      <c r="IHQ42" s="1431"/>
      <c r="IHR42" s="1431"/>
      <c r="IHS42" s="1431"/>
      <c r="IHT42" s="1431"/>
      <c r="IHU42" s="1431"/>
      <c r="IHV42" s="1431"/>
      <c r="IHW42" s="1431"/>
      <c r="IHX42" s="1431"/>
      <c r="IHY42" s="1431"/>
      <c r="IHZ42" s="1431"/>
      <c r="IIA42" s="1431"/>
      <c r="IIB42" s="1431"/>
      <c r="IIC42" s="1431"/>
      <c r="IID42" s="1431"/>
      <c r="IIE42" s="1431"/>
      <c r="IIF42" s="1431"/>
      <c r="IIG42" s="1431"/>
      <c r="IIH42" s="1431"/>
      <c r="III42" s="1431"/>
      <c r="IIJ42" s="1431"/>
      <c r="IIK42" s="1431"/>
      <c r="IIL42" s="1431"/>
      <c r="IIM42" s="1431"/>
      <c r="IIN42" s="1431"/>
      <c r="IIO42" s="1431"/>
      <c r="IIP42" s="1431"/>
      <c r="IIQ42" s="1431"/>
      <c r="IIR42" s="1431"/>
      <c r="IIS42" s="1431"/>
      <c r="IIT42" s="1431"/>
      <c r="IIU42" s="1431"/>
      <c r="IIV42" s="1431"/>
      <c r="IIW42" s="1431"/>
      <c r="IIX42" s="1431"/>
      <c r="IIY42" s="1431"/>
      <c r="IIZ42" s="1431"/>
      <c r="IJA42" s="1431"/>
      <c r="IJB42" s="1431"/>
      <c r="IJC42" s="1431"/>
      <c r="IJD42" s="1431"/>
      <c r="IJE42" s="1431"/>
      <c r="IJF42" s="1431"/>
      <c r="IJG42" s="1431"/>
      <c r="IJH42" s="1431"/>
      <c r="IJI42" s="1431"/>
      <c r="IJJ42" s="1431"/>
      <c r="IJK42" s="1431"/>
      <c r="IJL42" s="1431"/>
      <c r="IJM42" s="1431"/>
      <c r="IJN42" s="1431"/>
      <c r="IJO42" s="1431"/>
      <c r="IJP42" s="1431"/>
      <c r="IJQ42" s="1431"/>
      <c r="IJR42" s="1431"/>
      <c r="IJS42" s="1431"/>
      <c r="IJT42" s="1431"/>
      <c r="IJU42" s="1431"/>
      <c r="IJV42" s="1431"/>
      <c r="IJW42" s="1431"/>
      <c r="IJX42" s="1431"/>
      <c r="IJY42" s="1431"/>
      <c r="IJZ42" s="1431"/>
      <c r="IKA42" s="1431"/>
      <c r="IKB42" s="1431"/>
      <c r="IKC42" s="1431"/>
      <c r="IKD42" s="1431"/>
      <c r="IKE42" s="1431"/>
      <c r="IKF42" s="1431"/>
      <c r="IKG42" s="1431"/>
      <c r="IKH42" s="1431"/>
      <c r="IKI42" s="1431"/>
      <c r="IKJ42" s="1431"/>
      <c r="IKK42" s="1431"/>
      <c r="IKL42" s="1431"/>
      <c r="IKM42" s="1431"/>
      <c r="IKN42" s="1431"/>
      <c r="IKO42" s="1431"/>
      <c r="IKP42" s="1431"/>
      <c r="IKQ42" s="1431"/>
      <c r="IKR42" s="1431"/>
      <c r="IKS42" s="1431"/>
      <c r="IKT42" s="1431"/>
      <c r="IKU42" s="1431"/>
      <c r="IKV42" s="1431"/>
      <c r="IKW42" s="1431"/>
      <c r="IKX42" s="1431"/>
      <c r="IKY42" s="1431"/>
      <c r="IKZ42" s="1431"/>
      <c r="ILA42" s="1431"/>
      <c r="ILB42" s="1431"/>
      <c r="ILC42" s="1431"/>
      <c r="ILD42" s="1431"/>
      <c r="ILE42" s="1431"/>
      <c r="ILF42" s="1431"/>
      <c r="ILG42" s="1431"/>
      <c r="ILH42" s="1431"/>
      <c r="ILI42" s="1431"/>
      <c r="ILJ42" s="1431"/>
      <c r="ILK42" s="1431"/>
      <c r="ILL42" s="1431"/>
      <c r="ILM42" s="1431"/>
      <c r="ILN42" s="1431"/>
      <c r="ILO42" s="1431"/>
      <c r="ILP42" s="1431"/>
      <c r="ILQ42" s="1431"/>
      <c r="ILR42" s="1431"/>
      <c r="ILS42" s="1431"/>
      <c r="ILT42" s="1431"/>
      <c r="ILU42" s="1431"/>
      <c r="ILV42" s="1431"/>
      <c r="ILW42" s="1431"/>
      <c r="ILX42" s="1431"/>
      <c r="ILY42" s="1431"/>
      <c r="ILZ42" s="1431"/>
      <c r="IMA42" s="1431"/>
      <c r="IMB42" s="1431"/>
      <c r="IMC42" s="1431"/>
      <c r="IMD42" s="1431"/>
      <c r="IME42" s="1431"/>
      <c r="IMF42" s="1431"/>
      <c r="IMG42" s="1431"/>
      <c r="IMH42" s="1431"/>
      <c r="IMI42" s="1431"/>
      <c r="IMJ42" s="1431"/>
      <c r="IMK42" s="1431"/>
      <c r="IML42" s="1431"/>
      <c r="IMM42" s="1431"/>
      <c r="IMN42" s="1431"/>
      <c r="IMO42" s="1431"/>
      <c r="IMP42" s="1431"/>
      <c r="IMQ42" s="1431"/>
      <c r="IMR42" s="1431"/>
      <c r="IMS42" s="1431"/>
      <c r="IMT42" s="1431"/>
      <c r="IMU42" s="1431"/>
      <c r="IMV42" s="1431"/>
      <c r="IMW42" s="1431"/>
      <c r="IMX42" s="1431"/>
      <c r="IMY42" s="1431"/>
      <c r="IMZ42" s="1431"/>
      <c r="INA42" s="1431"/>
      <c r="INB42" s="1431"/>
      <c r="INC42" s="1431"/>
      <c r="IND42" s="1431"/>
      <c r="INE42" s="1431"/>
      <c r="INF42" s="1431"/>
      <c r="ING42" s="1431"/>
      <c r="INH42" s="1431"/>
      <c r="INI42" s="1431"/>
      <c r="INJ42" s="1431"/>
      <c r="INK42" s="1431"/>
      <c r="INL42" s="1431"/>
      <c r="INM42" s="1431"/>
      <c r="INN42" s="1431"/>
      <c r="INO42" s="1431"/>
      <c r="INP42" s="1431"/>
      <c r="INQ42" s="1431"/>
      <c r="INR42" s="1431"/>
      <c r="INS42" s="1431"/>
      <c r="INT42" s="1431"/>
      <c r="INU42" s="1431"/>
      <c r="INV42" s="1431"/>
      <c r="INW42" s="1431"/>
      <c r="INX42" s="1431"/>
      <c r="INY42" s="1431"/>
      <c r="INZ42" s="1431"/>
      <c r="IOA42" s="1431"/>
      <c r="IOB42" s="1431"/>
      <c r="IOC42" s="1431"/>
      <c r="IOD42" s="1431"/>
      <c r="IOE42" s="1431"/>
      <c r="IOF42" s="1431"/>
      <c r="IOG42" s="1431"/>
      <c r="IOH42" s="1431"/>
      <c r="IOI42" s="1431"/>
      <c r="IOJ42" s="1431"/>
      <c r="IOK42" s="1431"/>
      <c r="IOL42" s="1431"/>
      <c r="IOM42" s="1431"/>
      <c r="ION42" s="1431"/>
      <c r="IOO42" s="1431"/>
      <c r="IOP42" s="1431"/>
      <c r="IOQ42" s="1431"/>
      <c r="IOR42" s="1431"/>
      <c r="IOS42" s="1431"/>
      <c r="IOT42" s="1431"/>
      <c r="IOU42" s="1431"/>
      <c r="IOV42" s="1431"/>
      <c r="IOW42" s="1431"/>
      <c r="IOX42" s="1431"/>
      <c r="IOY42" s="1431"/>
      <c r="IOZ42" s="1431"/>
      <c r="IPA42" s="1431"/>
      <c r="IPB42" s="1431"/>
      <c r="IPC42" s="1431"/>
      <c r="IPD42" s="1431"/>
      <c r="IPE42" s="1431"/>
      <c r="IPF42" s="1431"/>
      <c r="IPG42" s="1431"/>
      <c r="IPH42" s="1431"/>
      <c r="IPI42" s="1431"/>
      <c r="IPJ42" s="1431"/>
      <c r="IPK42" s="1431"/>
      <c r="IPL42" s="1431"/>
      <c r="IPM42" s="1431"/>
      <c r="IPN42" s="1431"/>
      <c r="IPO42" s="1431"/>
      <c r="IPP42" s="1431"/>
      <c r="IPQ42" s="1431"/>
      <c r="IPR42" s="1431"/>
      <c r="IPS42" s="1431"/>
      <c r="IPT42" s="1431"/>
      <c r="IPU42" s="1431"/>
      <c r="IPV42" s="1431"/>
      <c r="IPW42" s="1431"/>
      <c r="IPX42" s="1431"/>
      <c r="IPY42" s="1431"/>
      <c r="IPZ42" s="1431"/>
      <c r="IQA42" s="1431"/>
      <c r="IQB42" s="1431"/>
      <c r="IQC42" s="1431"/>
      <c r="IQD42" s="1431"/>
      <c r="IQE42" s="1431"/>
      <c r="IQF42" s="1431"/>
      <c r="IQG42" s="1431"/>
      <c r="IQH42" s="1431"/>
      <c r="IQI42" s="1431"/>
      <c r="IQJ42" s="1431"/>
      <c r="IQK42" s="1431"/>
      <c r="IQL42" s="1431"/>
      <c r="IQM42" s="1431"/>
      <c r="IQN42" s="1431"/>
      <c r="IQO42" s="1431"/>
      <c r="IQP42" s="1431"/>
      <c r="IQQ42" s="1431"/>
      <c r="IQR42" s="1431"/>
      <c r="IQS42" s="1431"/>
      <c r="IQT42" s="1431"/>
      <c r="IQU42" s="1431"/>
      <c r="IQV42" s="1431"/>
      <c r="IQW42" s="1431"/>
      <c r="IQX42" s="1431"/>
      <c r="IQY42" s="1431"/>
      <c r="IQZ42" s="1431"/>
      <c r="IRA42" s="1431"/>
      <c r="IRB42" s="1431"/>
      <c r="IRC42" s="1431"/>
      <c r="IRD42" s="1431"/>
      <c r="IRE42" s="1431"/>
      <c r="IRF42" s="1431"/>
      <c r="IRG42" s="1431"/>
      <c r="IRH42" s="1431"/>
      <c r="IRI42" s="1431"/>
      <c r="IRJ42" s="1431"/>
      <c r="IRK42" s="1431"/>
      <c r="IRL42" s="1431"/>
      <c r="IRM42" s="1431"/>
      <c r="IRN42" s="1431"/>
      <c r="IRO42" s="1431"/>
      <c r="IRP42" s="1431"/>
      <c r="IRQ42" s="1431"/>
      <c r="IRR42" s="1431"/>
      <c r="IRS42" s="1431"/>
      <c r="IRT42" s="1431"/>
      <c r="IRU42" s="1431"/>
      <c r="IRV42" s="1431"/>
      <c r="IRW42" s="1431"/>
      <c r="IRX42" s="1431"/>
      <c r="IRY42" s="1431"/>
      <c r="IRZ42" s="1431"/>
      <c r="ISA42" s="1431"/>
      <c r="ISB42" s="1431"/>
      <c r="ISC42" s="1431"/>
      <c r="ISD42" s="1431"/>
      <c r="ISE42" s="1431"/>
      <c r="ISF42" s="1431"/>
      <c r="ISG42" s="1431"/>
      <c r="ISH42" s="1431"/>
      <c r="ISI42" s="1431"/>
      <c r="ISJ42" s="1431"/>
      <c r="ISK42" s="1431"/>
      <c r="ISL42" s="1431"/>
      <c r="ISM42" s="1431"/>
      <c r="ISN42" s="1431"/>
      <c r="ISO42" s="1431"/>
      <c r="ISP42" s="1431"/>
      <c r="ISQ42" s="1431"/>
      <c r="ISR42" s="1431"/>
      <c r="ISS42" s="1431"/>
      <c r="IST42" s="1431"/>
      <c r="ISU42" s="1431"/>
      <c r="ISV42" s="1431"/>
      <c r="ISW42" s="1431"/>
      <c r="ISX42" s="1431"/>
      <c r="ISY42" s="1431"/>
      <c r="ISZ42" s="1431"/>
      <c r="ITA42" s="1431"/>
      <c r="ITB42" s="1431"/>
      <c r="ITC42" s="1431"/>
      <c r="ITD42" s="1431"/>
      <c r="ITE42" s="1431"/>
      <c r="ITF42" s="1431"/>
      <c r="ITG42" s="1431"/>
      <c r="ITH42" s="1431"/>
      <c r="ITI42" s="1431"/>
      <c r="ITJ42" s="1431"/>
      <c r="ITK42" s="1431"/>
      <c r="ITL42" s="1431"/>
      <c r="ITM42" s="1431"/>
      <c r="ITN42" s="1431"/>
      <c r="ITO42" s="1431"/>
      <c r="ITP42" s="1431"/>
      <c r="ITQ42" s="1431"/>
      <c r="ITR42" s="1431"/>
      <c r="ITS42" s="1431"/>
      <c r="ITT42" s="1431"/>
      <c r="ITU42" s="1431"/>
      <c r="ITV42" s="1431"/>
      <c r="ITW42" s="1431"/>
      <c r="ITX42" s="1431"/>
      <c r="ITY42" s="1431"/>
      <c r="ITZ42" s="1431"/>
      <c r="IUA42" s="1431"/>
      <c r="IUB42" s="1431"/>
      <c r="IUC42" s="1431"/>
      <c r="IUD42" s="1431"/>
      <c r="IUE42" s="1431"/>
      <c r="IUF42" s="1431"/>
      <c r="IUG42" s="1431"/>
      <c r="IUH42" s="1431"/>
      <c r="IUI42" s="1431"/>
      <c r="IUJ42" s="1431"/>
      <c r="IUK42" s="1431"/>
      <c r="IUL42" s="1431"/>
      <c r="IUM42" s="1431"/>
      <c r="IUN42" s="1431"/>
      <c r="IUO42" s="1431"/>
      <c r="IUP42" s="1431"/>
      <c r="IUQ42" s="1431"/>
      <c r="IUR42" s="1431"/>
      <c r="IUS42" s="1431"/>
      <c r="IUT42" s="1431"/>
      <c r="IUU42" s="1431"/>
      <c r="IUV42" s="1431"/>
      <c r="IUW42" s="1431"/>
      <c r="IUX42" s="1431"/>
      <c r="IUY42" s="1431"/>
      <c r="IUZ42" s="1431"/>
      <c r="IVA42" s="1431"/>
      <c r="IVB42" s="1431"/>
      <c r="IVC42" s="1431"/>
      <c r="IVD42" s="1431"/>
      <c r="IVE42" s="1431"/>
      <c r="IVF42" s="1431"/>
      <c r="IVG42" s="1431"/>
      <c r="IVH42" s="1431"/>
      <c r="IVI42" s="1431"/>
      <c r="IVJ42" s="1431"/>
      <c r="IVK42" s="1431"/>
      <c r="IVL42" s="1431"/>
      <c r="IVM42" s="1431"/>
      <c r="IVN42" s="1431"/>
      <c r="IVO42" s="1431"/>
      <c r="IVP42" s="1431"/>
      <c r="IVQ42" s="1431"/>
      <c r="IVR42" s="1431"/>
      <c r="IVS42" s="1431"/>
      <c r="IVT42" s="1431"/>
      <c r="IVU42" s="1431"/>
      <c r="IVV42" s="1431"/>
      <c r="IVW42" s="1431"/>
      <c r="IVX42" s="1431"/>
      <c r="IVY42" s="1431"/>
      <c r="IVZ42" s="1431"/>
      <c r="IWA42" s="1431"/>
      <c r="IWB42" s="1431"/>
      <c r="IWC42" s="1431"/>
      <c r="IWD42" s="1431"/>
      <c r="IWE42" s="1431"/>
      <c r="IWF42" s="1431"/>
      <c r="IWG42" s="1431"/>
      <c r="IWH42" s="1431"/>
      <c r="IWI42" s="1431"/>
      <c r="IWJ42" s="1431"/>
      <c r="IWK42" s="1431"/>
      <c r="IWL42" s="1431"/>
      <c r="IWM42" s="1431"/>
      <c r="IWN42" s="1431"/>
      <c r="IWO42" s="1431"/>
      <c r="IWP42" s="1431"/>
      <c r="IWQ42" s="1431"/>
      <c r="IWR42" s="1431"/>
      <c r="IWS42" s="1431"/>
      <c r="IWT42" s="1431"/>
      <c r="IWU42" s="1431"/>
      <c r="IWV42" s="1431"/>
      <c r="IWW42" s="1431"/>
      <c r="IWX42" s="1431"/>
      <c r="IWY42" s="1431"/>
      <c r="IWZ42" s="1431"/>
      <c r="IXA42" s="1431"/>
      <c r="IXB42" s="1431"/>
      <c r="IXC42" s="1431"/>
      <c r="IXD42" s="1431"/>
      <c r="IXE42" s="1431"/>
      <c r="IXF42" s="1431"/>
      <c r="IXG42" s="1431"/>
      <c r="IXH42" s="1431"/>
      <c r="IXI42" s="1431"/>
      <c r="IXJ42" s="1431"/>
      <c r="IXK42" s="1431"/>
      <c r="IXL42" s="1431"/>
      <c r="IXM42" s="1431"/>
      <c r="IXN42" s="1431"/>
      <c r="IXO42" s="1431"/>
      <c r="IXP42" s="1431"/>
      <c r="IXQ42" s="1431"/>
      <c r="IXR42" s="1431"/>
      <c r="IXS42" s="1431"/>
      <c r="IXT42" s="1431"/>
      <c r="IXU42" s="1431"/>
      <c r="IXV42" s="1431"/>
      <c r="IXW42" s="1431"/>
      <c r="IXX42" s="1431"/>
      <c r="IXY42" s="1431"/>
      <c r="IXZ42" s="1431"/>
      <c r="IYA42" s="1431"/>
      <c r="IYB42" s="1431"/>
      <c r="IYC42" s="1431"/>
      <c r="IYD42" s="1431"/>
      <c r="IYE42" s="1431"/>
      <c r="IYF42" s="1431"/>
      <c r="IYG42" s="1431"/>
      <c r="IYH42" s="1431"/>
      <c r="IYI42" s="1431"/>
      <c r="IYJ42" s="1431"/>
      <c r="IYK42" s="1431"/>
      <c r="IYL42" s="1431"/>
      <c r="IYM42" s="1431"/>
      <c r="IYN42" s="1431"/>
      <c r="IYO42" s="1431"/>
      <c r="IYP42" s="1431"/>
      <c r="IYQ42" s="1431"/>
      <c r="IYR42" s="1431"/>
      <c r="IYS42" s="1431"/>
      <c r="IYT42" s="1431"/>
      <c r="IYU42" s="1431"/>
      <c r="IYV42" s="1431"/>
      <c r="IYW42" s="1431"/>
      <c r="IYX42" s="1431"/>
      <c r="IYY42" s="1431"/>
      <c r="IYZ42" s="1431"/>
      <c r="IZA42" s="1431"/>
      <c r="IZB42" s="1431"/>
      <c r="IZC42" s="1431"/>
      <c r="IZD42" s="1431"/>
      <c r="IZE42" s="1431"/>
      <c r="IZF42" s="1431"/>
      <c r="IZG42" s="1431"/>
      <c r="IZH42" s="1431"/>
      <c r="IZI42" s="1431"/>
      <c r="IZJ42" s="1431"/>
      <c r="IZK42" s="1431"/>
      <c r="IZL42" s="1431"/>
      <c r="IZM42" s="1431"/>
      <c r="IZN42" s="1431"/>
      <c r="IZO42" s="1431"/>
      <c r="IZP42" s="1431"/>
      <c r="IZQ42" s="1431"/>
      <c r="IZR42" s="1431"/>
      <c r="IZS42" s="1431"/>
      <c r="IZT42" s="1431"/>
      <c r="IZU42" s="1431"/>
      <c r="IZV42" s="1431"/>
      <c r="IZW42" s="1431"/>
      <c r="IZX42" s="1431"/>
      <c r="IZY42" s="1431"/>
      <c r="IZZ42" s="1431"/>
      <c r="JAA42" s="1431"/>
      <c r="JAB42" s="1431"/>
      <c r="JAC42" s="1431"/>
      <c r="JAD42" s="1431"/>
      <c r="JAE42" s="1431"/>
      <c r="JAF42" s="1431"/>
      <c r="JAG42" s="1431"/>
      <c r="JAH42" s="1431"/>
      <c r="JAI42" s="1431"/>
      <c r="JAJ42" s="1431"/>
      <c r="JAK42" s="1431"/>
      <c r="JAL42" s="1431"/>
      <c r="JAM42" s="1431"/>
      <c r="JAN42" s="1431"/>
      <c r="JAO42" s="1431"/>
      <c r="JAP42" s="1431"/>
      <c r="JAQ42" s="1431"/>
      <c r="JAR42" s="1431"/>
      <c r="JAS42" s="1431"/>
      <c r="JAT42" s="1431"/>
      <c r="JAU42" s="1431"/>
      <c r="JAV42" s="1431"/>
      <c r="JAW42" s="1431"/>
      <c r="JAX42" s="1431"/>
      <c r="JAY42" s="1431"/>
      <c r="JAZ42" s="1431"/>
      <c r="JBA42" s="1431"/>
      <c r="JBB42" s="1431"/>
      <c r="JBC42" s="1431"/>
      <c r="JBD42" s="1431"/>
      <c r="JBE42" s="1431"/>
      <c r="JBF42" s="1431"/>
      <c r="JBG42" s="1431"/>
      <c r="JBH42" s="1431"/>
      <c r="JBI42" s="1431"/>
      <c r="JBJ42" s="1431"/>
      <c r="JBK42" s="1431"/>
      <c r="JBL42" s="1431"/>
      <c r="JBM42" s="1431"/>
      <c r="JBN42" s="1431"/>
      <c r="JBO42" s="1431"/>
      <c r="JBP42" s="1431"/>
      <c r="JBQ42" s="1431"/>
      <c r="JBR42" s="1431"/>
      <c r="JBS42" s="1431"/>
      <c r="JBT42" s="1431"/>
      <c r="JBU42" s="1431"/>
      <c r="JBV42" s="1431"/>
      <c r="JBW42" s="1431"/>
      <c r="JBX42" s="1431"/>
      <c r="JBY42" s="1431"/>
      <c r="JBZ42" s="1431"/>
      <c r="JCA42" s="1431"/>
      <c r="JCB42" s="1431"/>
      <c r="JCC42" s="1431"/>
      <c r="JCD42" s="1431"/>
      <c r="JCE42" s="1431"/>
      <c r="JCF42" s="1431"/>
      <c r="JCG42" s="1431"/>
      <c r="JCH42" s="1431"/>
      <c r="JCI42" s="1431"/>
      <c r="JCJ42" s="1431"/>
      <c r="JCK42" s="1431"/>
      <c r="JCL42" s="1431"/>
      <c r="JCM42" s="1431"/>
      <c r="JCN42" s="1431"/>
      <c r="JCO42" s="1431"/>
      <c r="JCP42" s="1431"/>
      <c r="JCQ42" s="1431"/>
      <c r="JCR42" s="1431"/>
      <c r="JCS42" s="1431"/>
      <c r="JCT42" s="1431"/>
      <c r="JCU42" s="1431"/>
      <c r="JCV42" s="1431"/>
      <c r="JCW42" s="1431"/>
      <c r="JCX42" s="1431"/>
      <c r="JCY42" s="1431"/>
      <c r="JCZ42" s="1431"/>
      <c r="JDA42" s="1431"/>
      <c r="JDB42" s="1431"/>
      <c r="JDC42" s="1431"/>
      <c r="JDD42" s="1431"/>
      <c r="JDE42" s="1431"/>
      <c r="JDF42" s="1431"/>
      <c r="JDG42" s="1431"/>
      <c r="JDH42" s="1431"/>
      <c r="JDI42" s="1431"/>
      <c r="JDJ42" s="1431"/>
      <c r="JDK42" s="1431"/>
      <c r="JDL42" s="1431"/>
      <c r="JDM42" s="1431"/>
      <c r="JDN42" s="1431"/>
      <c r="JDO42" s="1431"/>
      <c r="JDP42" s="1431"/>
      <c r="JDQ42" s="1431"/>
      <c r="JDR42" s="1431"/>
      <c r="JDS42" s="1431"/>
      <c r="JDT42" s="1431"/>
      <c r="JDU42" s="1431"/>
      <c r="JDV42" s="1431"/>
      <c r="JDW42" s="1431"/>
      <c r="JDX42" s="1431"/>
      <c r="JDY42" s="1431"/>
      <c r="JDZ42" s="1431"/>
      <c r="JEA42" s="1431"/>
      <c r="JEB42" s="1431"/>
      <c r="JEC42" s="1431"/>
      <c r="JED42" s="1431"/>
      <c r="JEE42" s="1431"/>
      <c r="JEF42" s="1431"/>
      <c r="JEG42" s="1431"/>
      <c r="JEH42" s="1431"/>
      <c r="JEI42" s="1431"/>
      <c r="JEJ42" s="1431"/>
      <c r="JEK42" s="1431"/>
      <c r="JEL42" s="1431"/>
      <c r="JEM42" s="1431"/>
      <c r="JEN42" s="1431"/>
      <c r="JEO42" s="1431"/>
      <c r="JEP42" s="1431"/>
      <c r="JEQ42" s="1431"/>
      <c r="JER42" s="1431"/>
      <c r="JES42" s="1431"/>
      <c r="JET42" s="1431"/>
      <c r="JEU42" s="1431"/>
      <c r="JEV42" s="1431"/>
      <c r="JEW42" s="1431"/>
      <c r="JEX42" s="1431"/>
      <c r="JEY42" s="1431"/>
      <c r="JEZ42" s="1431"/>
      <c r="JFA42" s="1431"/>
      <c r="JFB42" s="1431"/>
      <c r="JFC42" s="1431"/>
      <c r="JFD42" s="1431"/>
      <c r="JFE42" s="1431"/>
      <c r="JFF42" s="1431"/>
      <c r="JFG42" s="1431"/>
      <c r="JFH42" s="1431"/>
      <c r="JFI42" s="1431"/>
      <c r="JFJ42" s="1431"/>
      <c r="JFK42" s="1431"/>
      <c r="JFL42" s="1431"/>
      <c r="JFM42" s="1431"/>
      <c r="JFN42" s="1431"/>
      <c r="JFO42" s="1431"/>
      <c r="JFP42" s="1431"/>
      <c r="JFQ42" s="1431"/>
      <c r="JFR42" s="1431"/>
      <c r="JFS42" s="1431"/>
      <c r="JFT42" s="1431"/>
      <c r="JFU42" s="1431"/>
      <c r="JFV42" s="1431"/>
      <c r="JFW42" s="1431"/>
      <c r="JFX42" s="1431"/>
      <c r="JFY42" s="1431"/>
      <c r="JFZ42" s="1431"/>
      <c r="JGA42" s="1431"/>
      <c r="JGB42" s="1431"/>
      <c r="JGC42" s="1431"/>
      <c r="JGD42" s="1431"/>
      <c r="JGE42" s="1431"/>
      <c r="JGF42" s="1431"/>
      <c r="JGG42" s="1431"/>
      <c r="JGH42" s="1431"/>
      <c r="JGI42" s="1431"/>
      <c r="JGJ42" s="1431"/>
      <c r="JGK42" s="1431"/>
      <c r="JGL42" s="1431"/>
      <c r="JGM42" s="1431"/>
      <c r="JGN42" s="1431"/>
      <c r="JGO42" s="1431"/>
      <c r="JGP42" s="1431"/>
      <c r="JGQ42" s="1431"/>
      <c r="JGR42" s="1431"/>
      <c r="JGS42" s="1431"/>
      <c r="JGT42" s="1431"/>
      <c r="JGU42" s="1431"/>
      <c r="JGV42" s="1431"/>
      <c r="JGW42" s="1431"/>
      <c r="JGX42" s="1431"/>
      <c r="JGY42" s="1431"/>
      <c r="JGZ42" s="1431"/>
      <c r="JHA42" s="1431"/>
      <c r="JHB42" s="1431"/>
      <c r="JHC42" s="1431"/>
      <c r="JHD42" s="1431"/>
      <c r="JHE42" s="1431"/>
      <c r="JHF42" s="1431"/>
      <c r="JHG42" s="1431"/>
      <c r="JHH42" s="1431"/>
      <c r="JHI42" s="1431"/>
      <c r="JHJ42" s="1431"/>
      <c r="JHK42" s="1431"/>
      <c r="JHL42" s="1431"/>
      <c r="JHM42" s="1431"/>
      <c r="JHN42" s="1431"/>
      <c r="JHO42" s="1431"/>
      <c r="JHP42" s="1431"/>
      <c r="JHQ42" s="1431"/>
      <c r="JHR42" s="1431"/>
      <c r="JHS42" s="1431"/>
      <c r="JHT42" s="1431"/>
      <c r="JHU42" s="1431"/>
      <c r="JHV42" s="1431"/>
      <c r="JHW42" s="1431"/>
      <c r="JHX42" s="1431"/>
      <c r="JHY42" s="1431"/>
      <c r="JHZ42" s="1431"/>
      <c r="JIA42" s="1431"/>
      <c r="JIB42" s="1431"/>
      <c r="JIC42" s="1431"/>
      <c r="JID42" s="1431"/>
      <c r="JIE42" s="1431"/>
      <c r="JIF42" s="1431"/>
      <c r="JIG42" s="1431"/>
      <c r="JIH42" s="1431"/>
      <c r="JII42" s="1431"/>
      <c r="JIJ42" s="1431"/>
      <c r="JIK42" s="1431"/>
      <c r="JIL42" s="1431"/>
      <c r="JIM42" s="1431"/>
      <c r="JIN42" s="1431"/>
      <c r="JIO42" s="1431"/>
      <c r="JIP42" s="1431"/>
      <c r="JIQ42" s="1431"/>
      <c r="JIR42" s="1431"/>
      <c r="JIS42" s="1431"/>
      <c r="JIT42" s="1431"/>
      <c r="JIU42" s="1431"/>
      <c r="JIV42" s="1431"/>
      <c r="JIW42" s="1431"/>
      <c r="JIX42" s="1431"/>
      <c r="JIY42" s="1431"/>
      <c r="JIZ42" s="1431"/>
      <c r="JJA42" s="1431"/>
      <c r="JJB42" s="1431"/>
      <c r="JJC42" s="1431"/>
      <c r="JJD42" s="1431"/>
      <c r="JJE42" s="1431"/>
      <c r="JJF42" s="1431"/>
      <c r="JJG42" s="1431"/>
      <c r="JJH42" s="1431"/>
      <c r="JJI42" s="1431"/>
      <c r="JJJ42" s="1431"/>
      <c r="JJK42" s="1431"/>
      <c r="JJL42" s="1431"/>
      <c r="JJM42" s="1431"/>
      <c r="JJN42" s="1431"/>
      <c r="JJO42" s="1431"/>
      <c r="JJP42" s="1431"/>
      <c r="JJQ42" s="1431"/>
      <c r="JJR42" s="1431"/>
      <c r="JJS42" s="1431"/>
      <c r="JJT42" s="1431"/>
      <c r="JJU42" s="1431"/>
      <c r="JJV42" s="1431"/>
      <c r="JJW42" s="1431"/>
      <c r="JJX42" s="1431"/>
      <c r="JJY42" s="1431"/>
      <c r="JJZ42" s="1431"/>
      <c r="JKA42" s="1431"/>
      <c r="JKB42" s="1431"/>
      <c r="JKC42" s="1431"/>
      <c r="JKD42" s="1431"/>
      <c r="JKE42" s="1431"/>
      <c r="JKF42" s="1431"/>
      <c r="JKG42" s="1431"/>
      <c r="JKH42" s="1431"/>
      <c r="JKI42" s="1431"/>
      <c r="JKJ42" s="1431"/>
      <c r="JKK42" s="1431"/>
      <c r="JKL42" s="1431"/>
      <c r="JKM42" s="1431"/>
      <c r="JKN42" s="1431"/>
      <c r="JKO42" s="1431"/>
      <c r="JKP42" s="1431"/>
      <c r="JKQ42" s="1431"/>
      <c r="JKR42" s="1431"/>
      <c r="JKS42" s="1431"/>
      <c r="JKT42" s="1431"/>
      <c r="JKU42" s="1431"/>
      <c r="JKV42" s="1431"/>
      <c r="JKW42" s="1431"/>
      <c r="JKX42" s="1431"/>
      <c r="JKY42" s="1431"/>
      <c r="JKZ42" s="1431"/>
      <c r="JLA42" s="1431"/>
      <c r="JLB42" s="1431"/>
      <c r="JLC42" s="1431"/>
      <c r="JLD42" s="1431"/>
      <c r="JLE42" s="1431"/>
      <c r="JLF42" s="1431"/>
      <c r="JLG42" s="1431"/>
      <c r="JLH42" s="1431"/>
      <c r="JLI42" s="1431"/>
      <c r="JLJ42" s="1431"/>
      <c r="JLK42" s="1431"/>
      <c r="JLL42" s="1431"/>
      <c r="JLM42" s="1431"/>
      <c r="JLN42" s="1431"/>
      <c r="JLO42" s="1431"/>
      <c r="JLP42" s="1431"/>
      <c r="JLQ42" s="1431"/>
      <c r="JLR42" s="1431"/>
      <c r="JLS42" s="1431"/>
      <c r="JLT42" s="1431"/>
      <c r="JLU42" s="1431"/>
      <c r="JLV42" s="1431"/>
      <c r="JLW42" s="1431"/>
      <c r="JLX42" s="1431"/>
      <c r="JLY42" s="1431"/>
      <c r="JLZ42" s="1431"/>
      <c r="JMA42" s="1431"/>
      <c r="JMB42" s="1431"/>
      <c r="JMC42" s="1431"/>
      <c r="JMD42" s="1431"/>
      <c r="JME42" s="1431"/>
      <c r="JMF42" s="1431"/>
      <c r="JMG42" s="1431"/>
      <c r="JMH42" s="1431"/>
      <c r="JMI42" s="1431"/>
      <c r="JMJ42" s="1431"/>
      <c r="JMK42" s="1431"/>
      <c r="JML42" s="1431"/>
      <c r="JMM42" s="1431"/>
      <c r="JMN42" s="1431"/>
      <c r="JMO42" s="1431"/>
      <c r="JMP42" s="1431"/>
      <c r="JMQ42" s="1431"/>
      <c r="JMR42" s="1431"/>
      <c r="JMS42" s="1431"/>
      <c r="JMT42" s="1431"/>
      <c r="JMU42" s="1431"/>
      <c r="JMV42" s="1431"/>
      <c r="JMW42" s="1431"/>
      <c r="JMX42" s="1431"/>
      <c r="JMY42" s="1431"/>
      <c r="JMZ42" s="1431"/>
      <c r="JNA42" s="1431"/>
      <c r="JNB42" s="1431"/>
      <c r="JNC42" s="1431"/>
      <c r="JND42" s="1431"/>
      <c r="JNE42" s="1431"/>
      <c r="JNF42" s="1431"/>
      <c r="JNG42" s="1431"/>
      <c r="JNH42" s="1431"/>
      <c r="JNI42" s="1431"/>
      <c r="JNJ42" s="1431"/>
      <c r="JNK42" s="1431"/>
      <c r="JNL42" s="1431"/>
      <c r="JNM42" s="1431"/>
      <c r="JNN42" s="1431"/>
      <c r="JNO42" s="1431"/>
      <c r="JNP42" s="1431"/>
      <c r="JNQ42" s="1431"/>
      <c r="JNR42" s="1431"/>
      <c r="JNS42" s="1431"/>
      <c r="JNT42" s="1431"/>
      <c r="JNU42" s="1431"/>
      <c r="JNV42" s="1431"/>
      <c r="JNW42" s="1431"/>
      <c r="JNX42" s="1431"/>
      <c r="JNY42" s="1431"/>
      <c r="JNZ42" s="1431"/>
      <c r="JOA42" s="1431"/>
      <c r="JOB42" s="1431"/>
      <c r="JOC42" s="1431"/>
      <c r="JOD42" s="1431"/>
      <c r="JOE42" s="1431"/>
      <c r="JOF42" s="1431"/>
      <c r="JOG42" s="1431"/>
      <c r="JOH42" s="1431"/>
      <c r="JOI42" s="1431"/>
      <c r="JOJ42" s="1431"/>
      <c r="JOK42" s="1431"/>
      <c r="JOL42" s="1431"/>
      <c r="JOM42" s="1431"/>
      <c r="JON42" s="1431"/>
      <c r="JOO42" s="1431"/>
      <c r="JOP42" s="1431"/>
      <c r="JOQ42" s="1431"/>
      <c r="JOR42" s="1431"/>
      <c r="JOS42" s="1431"/>
      <c r="JOT42" s="1431"/>
      <c r="JOU42" s="1431"/>
      <c r="JOV42" s="1431"/>
      <c r="JOW42" s="1431"/>
      <c r="JOX42" s="1431"/>
      <c r="JOY42" s="1431"/>
      <c r="JOZ42" s="1431"/>
      <c r="JPA42" s="1431"/>
      <c r="JPB42" s="1431"/>
      <c r="JPC42" s="1431"/>
      <c r="JPD42" s="1431"/>
      <c r="JPE42" s="1431"/>
      <c r="JPF42" s="1431"/>
      <c r="JPG42" s="1431"/>
      <c r="JPH42" s="1431"/>
      <c r="JPI42" s="1431"/>
      <c r="JPJ42" s="1431"/>
      <c r="JPK42" s="1431"/>
      <c r="JPL42" s="1431"/>
      <c r="JPM42" s="1431"/>
      <c r="JPN42" s="1431"/>
      <c r="JPO42" s="1431"/>
      <c r="JPP42" s="1431"/>
      <c r="JPQ42" s="1431"/>
      <c r="JPR42" s="1431"/>
      <c r="JPS42" s="1431"/>
      <c r="JPT42" s="1431"/>
      <c r="JPU42" s="1431"/>
      <c r="JPV42" s="1431"/>
      <c r="JPW42" s="1431"/>
      <c r="JPX42" s="1431"/>
      <c r="JPY42" s="1431"/>
      <c r="JPZ42" s="1431"/>
      <c r="JQA42" s="1431"/>
      <c r="JQB42" s="1431"/>
      <c r="JQC42" s="1431"/>
      <c r="JQD42" s="1431"/>
      <c r="JQE42" s="1431"/>
      <c r="JQF42" s="1431"/>
      <c r="JQG42" s="1431"/>
      <c r="JQH42" s="1431"/>
      <c r="JQI42" s="1431"/>
      <c r="JQJ42" s="1431"/>
      <c r="JQK42" s="1431"/>
      <c r="JQL42" s="1431"/>
      <c r="JQM42" s="1431"/>
      <c r="JQN42" s="1431"/>
      <c r="JQO42" s="1431"/>
      <c r="JQP42" s="1431"/>
      <c r="JQQ42" s="1431"/>
      <c r="JQR42" s="1431"/>
      <c r="JQS42" s="1431"/>
      <c r="JQT42" s="1431"/>
      <c r="JQU42" s="1431"/>
      <c r="JQV42" s="1431"/>
      <c r="JQW42" s="1431"/>
      <c r="JQX42" s="1431"/>
      <c r="JQY42" s="1431"/>
      <c r="JQZ42" s="1431"/>
      <c r="JRA42" s="1431"/>
      <c r="JRB42" s="1431"/>
      <c r="JRC42" s="1431"/>
      <c r="JRD42" s="1431"/>
      <c r="JRE42" s="1431"/>
      <c r="JRF42" s="1431"/>
      <c r="JRG42" s="1431"/>
      <c r="JRH42" s="1431"/>
      <c r="JRI42" s="1431"/>
      <c r="JRJ42" s="1431"/>
      <c r="JRK42" s="1431"/>
      <c r="JRL42" s="1431"/>
      <c r="JRM42" s="1431"/>
      <c r="JRN42" s="1431"/>
      <c r="JRO42" s="1431"/>
      <c r="JRP42" s="1431"/>
      <c r="JRQ42" s="1431"/>
      <c r="JRR42" s="1431"/>
      <c r="JRS42" s="1431"/>
      <c r="JRT42" s="1431"/>
      <c r="JRU42" s="1431"/>
      <c r="JRV42" s="1431"/>
      <c r="JRW42" s="1431"/>
      <c r="JRX42" s="1431"/>
      <c r="JRY42" s="1431"/>
      <c r="JRZ42" s="1431"/>
      <c r="JSA42" s="1431"/>
      <c r="JSB42" s="1431"/>
      <c r="JSC42" s="1431"/>
      <c r="JSD42" s="1431"/>
      <c r="JSE42" s="1431"/>
      <c r="JSF42" s="1431"/>
      <c r="JSG42" s="1431"/>
      <c r="JSH42" s="1431"/>
      <c r="JSI42" s="1431"/>
      <c r="JSJ42" s="1431"/>
      <c r="JSK42" s="1431"/>
      <c r="JSL42" s="1431"/>
      <c r="JSM42" s="1431"/>
      <c r="JSN42" s="1431"/>
      <c r="JSO42" s="1431"/>
      <c r="JSP42" s="1431"/>
      <c r="JSQ42" s="1431"/>
      <c r="JSR42" s="1431"/>
      <c r="JSS42" s="1431"/>
      <c r="JST42" s="1431"/>
      <c r="JSU42" s="1431"/>
      <c r="JSV42" s="1431"/>
      <c r="JSW42" s="1431"/>
      <c r="JSX42" s="1431"/>
      <c r="JSY42" s="1431"/>
      <c r="JSZ42" s="1431"/>
      <c r="JTA42" s="1431"/>
      <c r="JTB42" s="1431"/>
      <c r="JTC42" s="1431"/>
      <c r="JTD42" s="1431"/>
      <c r="JTE42" s="1431"/>
      <c r="JTF42" s="1431"/>
      <c r="JTG42" s="1431"/>
      <c r="JTH42" s="1431"/>
      <c r="JTI42" s="1431"/>
      <c r="JTJ42" s="1431"/>
      <c r="JTK42" s="1431"/>
      <c r="JTL42" s="1431"/>
      <c r="JTM42" s="1431"/>
      <c r="JTN42" s="1431"/>
      <c r="JTO42" s="1431"/>
      <c r="JTP42" s="1431"/>
      <c r="JTQ42" s="1431"/>
      <c r="JTR42" s="1431"/>
      <c r="JTS42" s="1431"/>
      <c r="JTT42" s="1431"/>
      <c r="JTU42" s="1431"/>
      <c r="JTV42" s="1431"/>
      <c r="JTW42" s="1431"/>
      <c r="JTX42" s="1431"/>
      <c r="JTY42" s="1431"/>
      <c r="JTZ42" s="1431"/>
      <c r="JUA42" s="1431"/>
      <c r="JUB42" s="1431"/>
      <c r="JUC42" s="1431"/>
      <c r="JUD42" s="1431"/>
      <c r="JUE42" s="1431"/>
      <c r="JUF42" s="1431"/>
      <c r="JUG42" s="1431"/>
      <c r="JUH42" s="1431"/>
      <c r="JUI42" s="1431"/>
      <c r="JUJ42" s="1431"/>
      <c r="JUK42" s="1431"/>
      <c r="JUL42" s="1431"/>
      <c r="JUM42" s="1431"/>
      <c r="JUN42" s="1431"/>
      <c r="JUO42" s="1431"/>
      <c r="JUP42" s="1431"/>
      <c r="JUQ42" s="1431"/>
      <c r="JUR42" s="1431"/>
      <c r="JUS42" s="1431"/>
      <c r="JUT42" s="1431"/>
      <c r="JUU42" s="1431"/>
      <c r="JUV42" s="1431"/>
      <c r="JUW42" s="1431"/>
      <c r="JUX42" s="1431"/>
      <c r="JUY42" s="1431"/>
      <c r="JUZ42" s="1431"/>
      <c r="JVA42" s="1431"/>
      <c r="JVB42" s="1431"/>
      <c r="JVC42" s="1431"/>
      <c r="JVD42" s="1431"/>
      <c r="JVE42" s="1431"/>
      <c r="JVF42" s="1431"/>
      <c r="JVG42" s="1431"/>
      <c r="JVH42" s="1431"/>
      <c r="JVI42" s="1431"/>
      <c r="JVJ42" s="1431"/>
      <c r="JVK42" s="1431"/>
      <c r="JVL42" s="1431"/>
      <c r="JVM42" s="1431"/>
      <c r="JVN42" s="1431"/>
      <c r="JVO42" s="1431"/>
      <c r="JVP42" s="1431"/>
      <c r="JVQ42" s="1431"/>
      <c r="JVR42" s="1431"/>
      <c r="JVS42" s="1431"/>
      <c r="JVT42" s="1431"/>
      <c r="JVU42" s="1431"/>
      <c r="JVV42" s="1431"/>
      <c r="JVW42" s="1431"/>
      <c r="JVX42" s="1431"/>
      <c r="JVY42" s="1431"/>
      <c r="JVZ42" s="1431"/>
      <c r="JWA42" s="1431"/>
      <c r="JWB42" s="1431"/>
      <c r="JWC42" s="1431"/>
      <c r="JWD42" s="1431"/>
      <c r="JWE42" s="1431"/>
      <c r="JWF42" s="1431"/>
      <c r="JWG42" s="1431"/>
      <c r="JWH42" s="1431"/>
      <c r="JWI42" s="1431"/>
      <c r="JWJ42" s="1431"/>
      <c r="JWK42" s="1431"/>
      <c r="JWL42" s="1431"/>
      <c r="JWM42" s="1431"/>
      <c r="JWN42" s="1431"/>
      <c r="JWO42" s="1431"/>
      <c r="JWP42" s="1431"/>
      <c r="JWQ42" s="1431"/>
      <c r="JWR42" s="1431"/>
      <c r="JWS42" s="1431"/>
      <c r="JWT42" s="1431"/>
      <c r="JWU42" s="1431"/>
      <c r="JWV42" s="1431"/>
      <c r="JWW42" s="1431"/>
      <c r="JWX42" s="1431"/>
      <c r="JWY42" s="1431"/>
      <c r="JWZ42" s="1431"/>
      <c r="JXA42" s="1431"/>
      <c r="JXB42" s="1431"/>
      <c r="JXC42" s="1431"/>
      <c r="JXD42" s="1431"/>
      <c r="JXE42" s="1431"/>
      <c r="JXF42" s="1431"/>
      <c r="JXG42" s="1431"/>
      <c r="JXH42" s="1431"/>
      <c r="JXI42" s="1431"/>
      <c r="JXJ42" s="1431"/>
      <c r="JXK42" s="1431"/>
      <c r="JXL42" s="1431"/>
      <c r="JXM42" s="1431"/>
      <c r="JXN42" s="1431"/>
      <c r="JXO42" s="1431"/>
      <c r="JXP42" s="1431"/>
      <c r="JXQ42" s="1431"/>
      <c r="JXR42" s="1431"/>
      <c r="JXS42" s="1431"/>
      <c r="JXT42" s="1431"/>
      <c r="JXU42" s="1431"/>
      <c r="JXV42" s="1431"/>
      <c r="JXW42" s="1431"/>
      <c r="JXX42" s="1431"/>
      <c r="JXY42" s="1431"/>
      <c r="JXZ42" s="1431"/>
      <c r="JYA42" s="1431"/>
      <c r="JYB42" s="1431"/>
      <c r="JYC42" s="1431"/>
      <c r="JYD42" s="1431"/>
      <c r="JYE42" s="1431"/>
      <c r="JYF42" s="1431"/>
      <c r="JYG42" s="1431"/>
      <c r="JYH42" s="1431"/>
      <c r="JYI42" s="1431"/>
      <c r="JYJ42" s="1431"/>
      <c r="JYK42" s="1431"/>
      <c r="JYL42" s="1431"/>
      <c r="JYM42" s="1431"/>
      <c r="JYN42" s="1431"/>
      <c r="JYO42" s="1431"/>
      <c r="JYP42" s="1431"/>
      <c r="JYQ42" s="1431"/>
      <c r="JYR42" s="1431"/>
      <c r="JYS42" s="1431"/>
      <c r="JYT42" s="1431"/>
      <c r="JYU42" s="1431"/>
      <c r="JYV42" s="1431"/>
      <c r="JYW42" s="1431"/>
      <c r="JYX42" s="1431"/>
      <c r="JYY42" s="1431"/>
      <c r="JYZ42" s="1431"/>
      <c r="JZA42" s="1431"/>
      <c r="JZB42" s="1431"/>
      <c r="JZC42" s="1431"/>
      <c r="JZD42" s="1431"/>
      <c r="JZE42" s="1431"/>
      <c r="JZF42" s="1431"/>
      <c r="JZG42" s="1431"/>
      <c r="JZH42" s="1431"/>
      <c r="JZI42" s="1431"/>
      <c r="JZJ42" s="1431"/>
      <c r="JZK42" s="1431"/>
      <c r="JZL42" s="1431"/>
      <c r="JZM42" s="1431"/>
      <c r="JZN42" s="1431"/>
      <c r="JZO42" s="1431"/>
      <c r="JZP42" s="1431"/>
      <c r="JZQ42" s="1431"/>
      <c r="JZR42" s="1431"/>
      <c r="JZS42" s="1431"/>
      <c r="JZT42" s="1431"/>
      <c r="JZU42" s="1431"/>
      <c r="JZV42" s="1431"/>
      <c r="JZW42" s="1431"/>
      <c r="JZX42" s="1431"/>
      <c r="JZY42" s="1431"/>
      <c r="JZZ42" s="1431"/>
      <c r="KAA42" s="1431"/>
      <c r="KAB42" s="1431"/>
      <c r="KAC42" s="1431"/>
      <c r="KAD42" s="1431"/>
      <c r="KAE42" s="1431"/>
      <c r="KAF42" s="1431"/>
      <c r="KAG42" s="1431"/>
      <c r="KAH42" s="1431"/>
      <c r="KAI42" s="1431"/>
      <c r="KAJ42" s="1431"/>
      <c r="KAK42" s="1431"/>
      <c r="KAL42" s="1431"/>
      <c r="KAM42" s="1431"/>
      <c r="KAN42" s="1431"/>
      <c r="KAO42" s="1431"/>
      <c r="KAP42" s="1431"/>
      <c r="KAQ42" s="1431"/>
      <c r="KAR42" s="1431"/>
      <c r="KAS42" s="1431"/>
      <c r="KAT42" s="1431"/>
      <c r="KAU42" s="1431"/>
      <c r="KAV42" s="1431"/>
      <c r="KAW42" s="1431"/>
      <c r="KAX42" s="1431"/>
      <c r="KAY42" s="1431"/>
      <c r="KAZ42" s="1431"/>
      <c r="KBA42" s="1431"/>
      <c r="KBB42" s="1431"/>
      <c r="KBC42" s="1431"/>
      <c r="KBD42" s="1431"/>
      <c r="KBE42" s="1431"/>
      <c r="KBF42" s="1431"/>
      <c r="KBG42" s="1431"/>
      <c r="KBH42" s="1431"/>
      <c r="KBI42" s="1431"/>
      <c r="KBJ42" s="1431"/>
      <c r="KBK42" s="1431"/>
      <c r="KBL42" s="1431"/>
      <c r="KBM42" s="1431"/>
      <c r="KBN42" s="1431"/>
      <c r="KBO42" s="1431"/>
      <c r="KBP42" s="1431"/>
      <c r="KBQ42" s="1431"/>
      <c r="KBR42" s="1431"/>
      <c r="KBS42" s="1431"/>
      <c r="KBT42" s="1431"/>
      <c r="KBU42" s="1431"/>
      <c r="KBV42" s="1431"/>
      <c r="KBW42" s="1431"/>
      <c r="KBX42" s="1431"/>
      <c r="KBY42" s="1431"/>
      <c r="KBZ42" s="1431"/>
      <c r="KCA42" s="1431"/>
      <c r="KCB42" s="1431"/>
      <c r="KCC42" s="1431"/>
      <c r="KCD42" s="1431"/>
      <c r="KCE42" s="1431"/>
      <c r="KCF42" s="1431"/>
      <c r="KCG42" s="1431"/>
      <c r="KCH42" s="1431"/>
      <c r="KCI42" s="1431"/>
      <c r="KCJ42" s="1431"/>
      <c r="KCK42" s="1431"/>
      <c r="KCL42" s="1431"/>
      <c r="KCM42" s="1431"/>
      <c r="KCN42" s="1431"/>
      <c r="KCO42" s="1431"/>
      <c r="KCP42" s="1431"/>
      <c r="KCQ42" s="1431"/>
      <c r="KCR42" s="1431"/>
      <c r="KCS42" s="1431"/>
      <c r="KCT42" s="1431"/>
      <c r="KCU42" s="1431"/>
      <c r="KCV42" s="1431"/>
      <c r="KCW42" s="1431"/>
      <c r="KCX42" s="1431"/>
      <c r="KCY42" s="1431"/>
      <c r="KCZ42" s="1431"/>
      <c r="KDA42" s="1431"/>
      <c r="KDB42" s="1431"/>
      <c r="KDC42" s="1431"/>
      <c r="KDD42" s="1431"/>
      <c r="KDE42" s="1431"/>
      <c r="KDF42" s="1431"/>
      <c r="KDG42" s="1431"/>
      <c r="KDH42" s="1431"/>
      <c r="KDI42" s="1431"/>
      <c r="KDJ42" s="1431"/>
      <c r="KDK42" s="1431"/>
      <c r="KDL42" s="1431"/>
      <c r="KDM42" s="1431"/>
      <c r="KDN42" s="1431"/>
      <c r="KDO42" s="1431"/>
      <c r="KDP42" s="1431"/>
      <c r="KDQ42" s="1431"/>
      <c r="KDR42" s="1431"/>
      <c r="KDS42" s="1431"/>
      <c r="KDT42" s="1431"/>
      <c r="KDU42" s="1431"/>
      <c r="KDV42" s="1431"/>
      <c r="KDW42" s="1431"/>
      <c r="KDX42" s="1431"/>
      <c r="KDY42" s="1431"/>
      <c r="KDZ42" s="1431"/>
      <c r="KEA42" s="1431"/>
      <c r="KEB42" s="1431"/>
      <c r="KEC42" s="1431"/>
      <c r="KED42" s="1431"/>
      <c r="KEE42" s="1431"/>
      <c r="KEF42" s="1431"/>
      <c r="KEG42" s="1431"/>
      <c r="KEH42" s="1431"/>
      <c r="KEI42" s="1431"/>
      <c r="KEJ42" s="1431"/>
      <c r="KEK42" s="1431"/>
      <c r="KEL42" s="1431"/>
      <c r="KEM42" s="1431"/>
      <c r="KEN42" s="1431"/>
      <c r="KEO42" s="1431"/>
      <c r="KEP42" s="1431"/>
      <c r="KEQ42" s="1431"/>
      <c r="KER42" s="1431"/>
      <c r="KES42" s="1431"/>
      <c r="KET42" s="1431"/>
      <c r="KEU42" s="1431"/>
      <c r="KEV42" s="1431"/>
      <c r="KEW42" s="1431"/>
      <c r="KEX42" s="1431"/>
      <c r="KEY42" s="1431"/>
      <c r="KEZ42" s="1431"/>
      <c r="KFA42" s="1431"/>
      <c r="KFB42" s="1431"/>
      <c r="KFC42" s="1431"/>
      <c r="KFD42" s="1431"/>
      <c r="KFE42" s="1431"/>
      <c r="KFF42" s="1431"/>
      <c r="KFG42" s="1431"/>
      <c r="KFH42" s="1431"/>
      <c r="KFI42" s="1431"/>
      <c r="KFJ42" s="1431"/>
      <c r="KFK42" s="1431"/>
      <c r="KFL42" s="1431"/>
      <c r="KFM42" s="1431"/>
      <c r="KFN42" s="1431"/>
      <c r="KFO42" s="1431"/>
      <c r="KFP42" s="1431"/>
      <c r="KFQ42" s="1431"/>
      <c r="KFR42" s="1431"/>
      <c r="KFS42" s="1431"/>
      <c r="KFT42" s="1431"/>
      <c r="KFU42" s="1431"/>
      <c r="KFV42" s="1431"/>
      <c r="KFW42" s="1431"/>
      <c r="KFX42" s="1431"/>
      <c r="KFY42" s="1431"/>
      <c r="KFZ42" s="1431"/>
      <c r="KGA42" s="1431"/>
      <c r="KGB42" s="1431"/>
      <c r="KGC42" s="1431"/>
      <c r="KGD42" s="1431"/>
      <c r="KGE42" s="1431"/>
      <c r="KGF42" s="1431"/>
      <c r="KGG42" s="1431"/>
      <c r="KGH42" s="1431"/>
      <c r="KGI42" s="1431"/>
      <c r="KGJ42" s="1431"/>
      <c r="KGK42" s="1431"/>
      <c r="KGL42" s="1431"/>
      <c r="KGM42" s="1431"/>
      <c r="KGN42" s="1431"/>
      <c r="KGO42" s="1431"/>
      <c r="KGP42" s="1431"/>
      <c r="KGQ42" s="1431"/>
      <c r="KGR42" s="1431"/>
      <c r="KGS42" s="1431"/>
      <c r="KGT42" s="1431"/>
      <c r="KGU42" s="1431"/>
      <c r="KGV42" s="1431"/>
      <c r="KGW42" s="1431"/>
      <c r="KGX42" s="1431"/>
      <c r="KGY42" s="1431"/>
      <c r="KGZ42" s="1431"/>
      <c r="KHA42" s="1431"/>
      <c r="KHB42" s="1431"/>
      <c r="KHC42" s="1431"/>
      <c r="KHD42" s="1431"/>
      <c r="KHE42" s="1431"/>
      <c r="KHF42" s="1431"/>
      <c r="KHG42" s="1431"/>
      <c r="KHH42" s="1431"/>
      <c r="KHI42" s="1431"/>
      <c r="KHJ42" s="1431"/>
      <c r="KHK42" s="1431"/>
      <c r="KHL42" s="1431"/>
      <c r="KHM42" s="1431"/>
      <c r="KHN42" s="1431"/>
      <c r="KHO42" s="1431"/>
      <c r="KHP42" s="1431"/>
      <c r="KHQ42" s="1431"/>
      <c r="KHR42" s="1431"/>
      <c r="KHS42" s="1431"/>
      <c r="KHT42" s="1431"/>
      <c r="KHU42" s="1431"/>
      <c r="KHV42" s="1431"/>
      <c r="KHW42" s="1431"/>
      <c r="KHX42" s="1431"/>
      <c r="KHY42" s="1431"/>
      <c r="KHZ42" s="1431"/>
      <c r="KIA42" s="1431"/>
      <c r="KIB42" s="1431"/>
      <c r="KIC42" s="1431"/>
      <c r="KID42" s="1431"/>
      <c r="KIE42" s="1431"/>
      <c r="KIF42" s="1431"/>
      <c r="KIG42" s="1431"/>
      <c r="KIH42" s="1431"/>
      <c r="KII42" s="1431"/>
      <c r="KIJ42" s="1431"/>
      <c r="KIK42" s="1431"/>
      <c r="KIL42" s="1431"/>
      <c r="KIM42" s="1431"/>
      <c r="KIN42" s="1431"/>
      <c r="KIO42" s="1431"/>
      <c r="KIP42" s="1431"/>
      <c r="KIQ42" s="1431"/>
      <c r="KIR42" s="1431"/>
      <c r="KIS42" s="1431"/>
      <c r="KIT42" s="1431"/>
      <c r="KIU42" s="1431"/>
      <c r="KIV42" s="1431"/>
      <c r="KIW42" s="1431"/>
      <c r="KIX42" s="1431"/>
      <c r="KIY42" s="1431"/>
      <c r="KIZ42" s="1431"/>
      <c r="KJA42" s="1431"/>
      <c r="KJB42" s="1431"/>
      <c r="KJC42" s="1431"/>
      <c r="KJD42" s="1431"/>
      <c r="KJE42" s="1431"/>
      <c r="KJF42" s="1431"/>
      <c r="KJG42" s="1431"/>
      <c r="KJH42" s="1431"/>
      <c r="KJI42" s="1431"/>
      <c r="KJJ42" s="1431"/>
      <c r="KJK42" s="1431"/>
      <c r="KJL42" s="1431"/>
      <c r="KJM42" s="1431"/>
      <c r="KJN42" s="1431"/>
      <c r="KJO42" s="1431"/>
      <c r="KJP42" s="1431"/>
      <c r="KJQ42" s="1431"/>
      <c r="KJR42" s="1431"/>
      <c r="KJS42" s="1431"/>
      <c r="KJT42" s="1431"/>
      <c r="KJU42" s="1431"/>
      <c r="KJV42" s="1431"/>
      <c r="KJW42" s="1431"/>
      <c r="KJX42" s="1431"/>
      <c r="KJY42" s="1431"/>
      <c r="KJZ42" s="1431"/>
      <c r="KKA42" s="1431"/>
      <c r="KKB42" s="1431"/>
      <c r="KKC42" s="1431"/>
      <c r="KKD42" s="1431"/>
      <c r="KKE42" s="1431"/>
      <c r="KKF42" s="1431"/>
      <c r="KKG42" s="1431"/>
      <c r="KKH42" s="1431"/>
      <c r="KKI42" s="1431"/>
      <c r="KKJ42" s="1431"/>
      <c r="KKK42" s="1431"/>
      <c r="KKL42" s="1431"/>
      <c r="KKM42" s="1431"/>
      <c r="KKN42" s="1431"/>
      <c r="KKO42" s="1431"/>
      <c r="KKP42" s="1431"/>
      <c r="KKQ42" s="1431"/>
      <c r="KKR42" s="1431"/>
      <c r="KKS42" s="1431"/>
      <c r="KKT42" s="1431"/>
      <c r="KKU42" s="1431"/>
      <c r="KKV42" s="1431"/>
      <c r="KKW42" s="1431"/>
      <c r="KKX42" s="1431"/>
      <c r="KKY42" s="1431"/>
      <c r="KKZ42" s="1431"/>
      <c r="KLA42" s="1431"/>
      <c r="KLB42" s="1431"/>
      <c r="KLC42" s="1431"/>
      <c r="KLD42" s="1431"/>
      <c r="KLE42" s="1431"/>
      <c r="KLF42" s="1431"/>
      <c r="KLG42" s="1431"/>
      <c r="KLH42" s="1431"/>
      <c r="KLI42" s="1431"/>
      <c r="KLJ42" s="1431"/>
      <c r="KLK42" s="1431"/>
      <c r="KLL42" s="1431"/>
      <c r="KLM42" s="1431"/>
      <c r="KLN42" s="1431"/>
      <c r="KLO42" s="1431"/>
      <c r="KLP42" s="1431"/>
      <c r="KLQ42" s="1431"/>
      <c r="KLR42" s="1431"/>
      <c r="KLS42" s="1431"/>
      <c r="KLT42" s="1431"/>
      <c r="KLU42" s="1431"/>
      <c r="KLV42" s="1431"/>
      <c r="KLW42" s="1431"/>
      <c r="KLX42" s="1431"/>
      <c r="KLY42" s="1431"/>
      <c r="KLZ42" s="1431"/>
      <c r="KMA42" s="1431"/>
      <c r="KMB42" s="1431"/>
      <c r="KMC42" s="1431"/>
      <c r="KMD42" s="1431"/>
      <c r="KME42" s="1431"/>
      <c r="KMF42" s="1431"/>
      <c r="KMG42" s="1431"/>
      <c r="KMH42" s="1431"/>
      <c r="KMI42" s="1431"/>
      <c r="KMJ42" s="1431"/>
      <c r="KMK42" s="1431"/>
      <c r="KML42" s="1431"/>
      <c r="KMM42" s="1431"/>
      <c r="KMN42" s="1431"/>
      <c r="KMO42" s="1431"/>
      <c r="KMP42" s="1431"/>
      <c r="KMQ42" s="1431"/>
      <c r="KMR42" s="1431"/>
      <c r="KMS42" s="1431"/>
      <c r="KMT42" s="1431"/>
      <c r="KMU42" s="1431"/>
      <c r="KMV42" s="1431"/>
      <c r="KMW42" s="1431"/>
      <c r="KMX42" s="1431"/>
      <c r="KMY42" s="1431"/>
      <c r="KMZ42" s="1431"/>
      <c r="KNA42" s="1431"/>
      <c r="KNB42" s="1431"/>
      <c r="KNC42" s="1431"/>
      <c r="KND42" s="1431"/>
      <c r="KNE42" s="1431"/>
      <c r="KNF42" s="1431"/>
      <c r="KNG42" s="1431"/>
      <c r="KNH42" s="1431"/>
      <c r="KNI42" s="1431"/>
      <c r="KNJ42" s="1431"/>
      <c r="KNK42" s="1431"/>
      <c r="KNL42" s="1431"/>
      <c r="KNM42" s="1431"/>
      <c r="KNN42" s="1431"/>
      <c r="KNO42" s="1431"/>
      <c r="KNP42" s="1431"/>
      <c r="KNQ42" s="1431"/>
      <c r="KNR42" s="1431"/>
      <c r="KNS42" s="1431"/>
      <c r="KNT42" s="1431"/>
      <c r="KNU42" s="1431"/>
      <c r="KNV42" s="1431"/>
      <c r="KNW42" s="1431"/>
      <c r="KNX42" s="1431"/>
      <c r="KNY42" s="1431"/>
      <c r="KNZ42" s="1431"/>
      <c r="KOA42" s="1431"/>
      <c r="KOB42" s="1431"/>
      <c r="KOC42" s="1431"/>
      <c r="KOD42" s="1431"/>
      <c r="KOE42" s="1431"/>
      <c r="KOF42" s="1431"/>
      <c r="KOG42" s="1431"/>
      <c r="KOH42" s="1431"/>
      <c r="KOI42" s="1431"/>
      <c r="KOJ42" s="1431"/>
      <c r="KOK42" s="1431"/>
      <c r="KOL42" s="1431"/>
      <c r="KOM42" s="1431"/>
      <c r="KON42" s="1431"/>
      <c r="KOO42" s="1431"/>
      <c r="KOP42" s="1431"/>
      <c r="KOQ42" s="1431"/>
      <c r="KOR42" s="1431"/>
      <c r="KOS42" s="1431"/>
      <c r="KOT42" s="1431"/>
      <c r="KOU42" s="1431"/>
      <c r="KOV42" s="1431"/>
      <c r="KOW42" s="1431"/>
      <c r="KOX42" s="1431"/>
      <c r="KOY42" s="1431"/>
      <c r="KOZ42" s="1431"/>
      <c r="KPA42" s="1431"/>
      <c r="KPB42" s="1431"/>
      <c r="KPC42" s="1431"/>
      <c r="KPD42" s="1431"/>
      <c r="KPE42" s="1431"/>
      <c r="KPF42" s="1431"/>
      <c r="KPG42" s="1431"/>
      <c r="KPH42" s="1431"/>
      <c r="KPI42" s="1431"/>
      <c r="KPJ42" s="1431"/>
      <c r="KPK42" s="1431"/>
      <c r="KPL42" s="1431"/>
      <c r="KPM42" s="1431"/>
      <c r="KPN42" s="1431"/>
      <c r="KPO42" s="1431"/>
      <c r="KPP42" s="1431"/>
      <c r="KPQ42" s="1431"/>
      <c r="KPR42" s="1431"/>
      <c r="KPS42" s="1431"/>
      <c r="KPT42" s="1431"/>
      <c r="KPU42" s="1431"/>
      <c r="KPV42" s="1431"/>
      <c r="KPW42" s="1431"/>
      <c r="KPX42" s="1431"/>
      <c r="KPY42" s="1431"/>
      <c r="KPZ42" s="1431"/>
      <c r="KQA42" s="1431"/>
      <c r="KQB42" s="1431"/>
      <c r="KQC42" s="1431"/>
      <c r="KQD42" s="1431"/>
      <c r="KQE42" s="1431"/>
      <c r="KQF42" s="1431"/>
      <c r="KQG42" s="1431"/>
      <c r="KQH42" s="1431"/>
      <c r="KQI42" s="1431"/>
      <c r="KQJ42" s="1431"/>
      <c r="KQK42" s="1431"/>
      <c r="KQL42" s="1431"/>
      <c r="KQM42" s="1431"/>
      <c r="KQN42" s="1431"/>
      <c r="KQO42" s="1431"/>
      <c r="KQP42" s="1431"/>
      <c r="KQQ42" s="1431"/>
      <c r="KQR42" s="1431"/>
      <c r="KQS42" s="1431"/>
      <c r="KQT42" s="1431"/>
      <c r="KQU42" s="1431"/>
      <c r="KQV42" s="1431"/>
      <c r="KQW42" s="1431"/>
      <c r="KQX42" s="1431"/>
      <c r="KQY42" s="1431"/>
      <c r="KQZ42" s="1431"/>
      <c r="KRA42" s="1431"/>
      <c r="KRB42" s="1431"/>
      <c r="KRC42" s="1431"/>
      <c r="KRD42" s="1431"/>
      <c r="KRE42" s="1431"/>
      <c r="KRF42" s="1431"/>
      <c r="KRG42" s="1431"/>
      <c r="KRH42" s="1431"/>
      <c r="KRI42" s="1431"/>
      <c r="KRJ42" s="1431"/>
      <c r="KRK42" s="1431"/>
      <c r="KRL42" s="1431"/>
      <c r="KRM42" s="1431"/>
      <c r="KRN42" s="1431"/>
      <c r="KRO42" s="1431"/>
      <c r="KRP42" s="1431"/>
      <c r="KRQ42" s="1431"/>
      <c r="KRR42" s="1431"/>
      <c r="KRS42" s="1431"/>
      <c r="KRT42" s="1431"/>
      <c r="KRU42" s="1431"/>
      <c r="KRV42" s="1431"/>
      <c r="KRW42" s="1431"/>
      <c r="KRX42" s="1431"/>
      <c r="KRY42" s="1431"/>
      <c r="KRZ42" s="1431"/>
      <c r="KSA42" s="1431"/>
      <c r="KSB42" s="1431"/>
      <c r="KSC42" s="1431"/>
      <c r="KSD42" s="1431"/>
      <c r="KSE42" s="1431"/>
      <c r="KSF42" s="1431"/>
      <c r="KSG42" s="1431"/>
      <c r="KSH42" s="1431"/>
      <c r="KSI42" s="1431"/>
      <c r="KSJ42" s="1431"/>
      <c r="KSK42" s="1431"/>
      <c r="KSL42" s="1431"/>
      <c r="KSM42" s="1431"/>
      <c r="KSN42" s="1431"/>
      <c r="KSO42" s="1431"/>
      <c r="KSP42" s="1431"/>
      <c r="KSQ42" s="1431"/>
      <c r="KSR42" s="1431"/>
      <c r="KSS42" s="1431"/>
      <c r="KST42" s="1431"/>
      <c r="KSU42" s="1431"/>
      <c r="KSV42" s="1431"/>
      <c r="KSW42" s="1431"/>
      <c r="KSX42" s="1431"/>
      <c r="KSY42" s="1431"/>
      <c r="KSZ42" s="1431"/>
      <c r="KTA42" s="1431"/>
      <c r="KTB42" s="1431"/>
      <c r="KTC42" s="1431"/>
      <c r="KTD42" s="1431"/>
      <c r="KTE42" s="1431"/>
      <c r="KTF42" s="1431"/>
      <c r="KTG42" s="1431"/>
      <c r="KTH42" s="1431"/>
      <c r="KTI42" s="1431"/>
      <c r="KTJ42" s="1431"/>
      <c r="KTK42" s="1431"/>
      <c r="KTL42" s="1431"/>
      <c r="KTM42" s="1431"/>
      <c r="KTN42" s="1431"/>
      <c r="KTO42" s="1431"/>
      <c r="KTP42" s="1431"/>
      <c r="KTQ42" s="1431"/>
      <c r="KTR42" s="1431"/>
      <c r="KTS42" s="1431"/>
      <c r="KTT42" s="1431"/>
      <c r="KTU42" s="1431"/>
      <c r="KTV42" s="1431"/>
      <c r="KTW42" s="1431"/>
      <c r="KTX42" s="1431"/>
      <c r="KTY42" s="1431"/>
      <c r="KTZ42" s="1431"/>
      <c r="KUA42" s="1431"/>
      <c r="KUB42" s="1431"/>
      <c r="KUC42" s="1431"/>
      <c r="KUD42" s="1431"/>
      <c r="KUE42" s="1431"/>
      <c r="KUF42" s="1431"/>
      <c r="KUG42" s="1431"/>
      <c r="KUH42" s="1431"/>
      <c r="KUI42" s="1431"/>
      <c r="KUJ42" s="1431"/>
      <c r="KUK42" s="1431"/>
      <c r="KUL42" s="1431"/>
      <c r="KUM42" s="1431"/>
      <c r="KUN42" s="1431"/>
      <c r="KUO42" s="1431"/>
      <c r="KUP42" s="1431"/>
      <c r="KUQ42" s="1431"/>
      <c r="KUR42" s="1431"/>
      <c r="KUS42" s="1431"/>
      <c r="KUT42" s="1431"/>
      <c r="KUU42" s="1431"/>
      <c r="KUV42" s="1431"/>
      <c r="KUW42" s="1431"/>
      <c r="KUX42" s="1431"/>
      <c r="KUY42" s="1431"/>
      <c r="KUZ42" s="1431"/>
      <c r="KVA42" s="1431"/>
      <c r="KVB42" s="1431"/>
      <c r="KVC42" s="1431"/>
      <c r="KVD42" s="1431"/>
      <c r="KVE42" s="1431"/>
      <c r="KVF42" s="1431"/>
      <c r="KVG42" s="1431"/>
      <c r="KVH42" s="1431"/>
      <c r="KVI42" s="1431"/>
      <c r="KVJ42" s="1431"/>
      <c r="KVK42" s="1431"/>
      <c r="KVL42" s="1431"/>
      <c r="KVM42" s="1431"/>
      <c r="KVN42" s="1431"/>
      <c r="KVO42" s="1431"/>
      <c r="KVP42" s="1431"/>
      <c r="KVQ42" s="1431"/>
      <c r="KVR42" s="1431"/>
      <c r="KVS42" s="1431"/>
      <c r="KVT42" s="1431"/>
      <c r="KVU42" s="1431"/>
      <c r="KVV42" s="1431"/>
      <c r="KVW42" s="1431"/>
      <c r="KVX42" s="1431"/>
      <c r="KVY42" s="1431"/>
      <c r="KVZ42" s="1431"/>
      <c r="KWA42" s="1431"/>
      <c r="KWB42" s="1431"/>
      <c r="KWC42" s="1431"/>
      <c r="KWD42" s="1431"/>
      <c r="KWE42" s="1431"/>
      <c r="KWF42" s="1431"/>
      <c r="KWG42" s="1431"/>
      <c r="KWH42" s="1431"/>
      <c r="KWI42" s="1431"/>
      <c r="KWJ42" s="1431"/>
      <c r="KWK42" s="1431"/>
      <c r="KWL42" s="1431"/>
      <c r="KWM42" s="1431"/>
      <c r="KWN42" s="1431"/>
      <c r="KWO42" s="1431"/>
      <c r="KWP42" s="1431"/>
      <c r="KWQ42" s="1431"/>
      <c r="KWR42" s="1431"/>
      <c r="KWS42" s="1431"/>
      <c r="KWT42" s="1431"/>
      <c r="KWU42" s="1431"/>
      <c r="KWV42" s="1431"/>
      <c r="KWW42" s="1431"/>
      <c r="KWX42" s="1431"/>
      <c r="KWY42" s="1431"/>
      <c r="KWZ42" s="1431"/>
      <c r="KXA42" s="1431"/>
      <c r="KXB42" s="1431"/>
      <c r="KXC42" s="1431"/>
      <c r="KXD42" s="1431"/>
      <c r="KXE42" s="1431"/>
      <c r="KXF42" s="1431"/>
      <c r="KXG42" s="1431"/>
      <c r="KXH42" s="1431"/>
      <c r="KXI42" s="1431"/>
      <c r="KXJ42" s="1431"/>
      <c r="KXK42" s="1431"/>
      <c r="KXL42" s="1431"/>
      <c r="KXM42" s="1431"/>
      <c r="KXN42" s="1431"/>
      <c r="KXO42" s="1431"/>
      <c r="KXP42" s="1431"/>
      <c r="KXQ42" s="1431"/>
      <c r="KXR42" s="1431"/>
      <c r="KXS42" s="1431"/>
      <c r="KXT42" s="1431"/>
      <c r="KXU42" s="1431"/>
      <c r="KXV42" s="1431"/>
      <c r="KXW42" s="1431"/>
      <c r="KXX42" s="1431"/>
      <c r="KXY42" s="1431"/>
      <c r="KXZ42" s="1431"/>
      <c r="KYA42" s="1431"/>
      <c r="KYB42" s="1431"/>
      <c r="KYC42" s="1431"/>
      <c r="KYD42" s="1431"/>
      <c r="KYE42" s="1431"/>
      <c r="KYF42" s="1431"/>
      <c r="KYG42" s="1431"/>
      <c r="KYH42" s="1431"/>
      <c r="KYI42" s="1431"/>
      <c r="KYJ42" s="1431"/>
      <c r="KYK42" s="1431"/>
      <c r="KYL42" s="1431"/>
      <c r="KYM42" s="1431"/>
      <c r="KYN42" s="1431"/>
      <c r="KYO42" s="1431"/>
      <c r="KYP42" s="1431"/>
      <c r="KYQ42" s="1431"/>
      <c r="KYR42" s="1431"/>
      <c r="KYS42" s="1431"/>
      <c r="KYT42" s="1431"/>
      <c r="KYU42" s="1431"/>
      <c r="KYV42" s="1431"/>
      <c r="KYW42" s="1431"/>
      <c r="KYX42" s="1431"/>
      <c r="KYY42" s="1431"/>
      <c r="KYZ42" s="1431"/>
      <c r="KZA42" s="1431"/>
      <c r="KZB42" s="1431"/>
      <c r="KZC42" s="1431"/>
      <c r="KZD42" s="1431"/>
      <c r="KZE42" s="1431"/>
      <c r="KZF42" s="1431"/>
      <c r="KZG42" s="1431"/>
      <c r="KZH42" s="1431"/>
      <c r="KZI42" s="1431"/>
      <c r="KZJ42" s="1431"/>
      <c r="KZK42" s="1431"/>
      <c r="KZL42" s="1431"/>
      <c r="KZM42" s="1431"/>
      <c r="KZN42" s="1431"/>
      <c r="KZO42" s="1431"/>
      <c r="KZP42" s="1431"/>
      <c r="KZQ42" s="1431"/>
      <c r="KZR42" s="1431"/>
      <c r="KZS42" s="1431"/>
      <c r="KZT42" s="1431"/>
      <c r="KZU42" s="1431"/>
      <c r="KZV42" s="1431"/>
      <c r="KZW42" s="1431"/>
      <c r="KZX42" s="1431"/>
      <c r="KZY42" s="1431"/>
      <c r="KZZ42" s="1431"/>
      <c r="LAA42" s="1431"/>
      <c r="LAB42" s="1431"/>
      <c r="LAC42" s="1431"/>
      <c r="LAD42" s="1431"/>
      <c r="LAE42" s="1431"/>
      <c r="LAF42" s="1431"/>
      <c r="LAG42" s="1431"/>
      <c r="LAH42" s="1431"/>
      <c r="LAI42" s="1431"/>
      <c r="LAJ42" s="1431"/>
      <c r="LAK42" s="1431"/>
      <c r="LAL42" s="1431"/>
      <c r="LAM42" s="1431"/>
      <c r="LAN42" s="1431"/>
      <c r="LAO42" s="1431"/>
      <c r="LAP42" s="1431"/>
      <c r="LAQ42" s="1431"/>
      <c r="LAR42" s="1431"/>
      <c r="LAS42" s="1431"/>
      <c r="LAT42" s="1431"/>
      <c r="LAU42" s="1431"/>
      <c r="LAV42" s="1431"/>
      <c r="LAW42" s="1431"/>
      <c r="LAX42" s="1431"/>
      <c r="LAY42" s="1431"/>
      <c r="LAZ42" s="1431"/>
      <c r="LBA42" s="1431"/>
      <c r="LBB42" s="1431"/>
      <c r="LBC42" s="1431"/>
      <c r="LBD42" s="1431"/>
      <c r="LBE42" s="1431"/>
      <c r="LBF42" s="1431"/>
      <c r="LBG42" s="1431"/>
      <c r="LBH42" s="1431"/>
      <c r="LBI42" s="1431"/>
      <c r="LBJ42" s="1431"/>
      <c r="LBK42" s="1431"/>
      <c r="LBL42" s="1431"/>
      <c r="LBM42" s="1431"/>
      <c r="LBN42" s="1431"/>
      <c r="LBO42" s="1431"/>
      <c r="LBP42" s="1431"/>
      <c r="LBQ42" s="1431"/>
      <c r="LBR42" s="1431"/>
      <c r="LBS42" s="1431"/>
      <c r="LBT42" s="1431"/>
      <c r="LBU42" s="1431"/>
      <c r="LBV42" s="1431"/>
      <c r="LBW42" s="1431"/>
      <c r="LBX42" s="1431"/>
      <c r="LBY42" s="1431"/>
      <c r="LBZ42" s="1431"/>
      <c r="LCA42" s="1431"/>
      <c r="LCB42" s="1431"/>
      <c r="LCC42" s="1431"/>
      <c r="LCD42" s="1431"/>
      <c r="LCE42" s="1431"/>
      <c r="LCF42" s="1431"/>
      <c r="LCG42" s="1431"/>
      <c r="LCH42" s="1431"/>
      <c r="LCI42" s="1431"/>
      <c r="LCJ42" s="1431"/>
      <c r="LCK42" s="1431"/>
      <c r="LCL42" s="1431"/>
      <c r="LCM42" s="1431"/>
      <c r="LCN42" s="1431"/>
      <c r="LCO42" s="1431"/>
      <c r="LCP42" s="1431"/>
      <c r="LCQ42" s="1431"/>
      <c r="LCR42" s="1431"/>
      <c r="LCS42" s="1431"/>
      <c r="LCT42" s="1431"/>
      <c r="LCU42" s="1431"/>
      <c r="LCV42" s="1431"/>
      <c r="LCW42" s="1431"/>
      <c r="LCX42" s="1431"/>
      <c r="LCY42" s="1431"/>
      <c r="LCZ42" s="1431"/>
      <c r="LDA42" s="1431"/>
      <c r="LDB42" s="1431"/>
      <c r="LDC42" s="1431"/>
      <c r="LDD42" s="1431"/>
      <c r="LDE42" s="1431"/>
      <c r="LDF42" s="1431"/>
      <c r="LDG42" s="1431"/>
      <c r="LDH42" s="1431"/>
      <c r="LDI42" s="1431"/>
      <c r="LDJ42" s="1431"/>
      <c r="LDK42" s="1431"/>
      <c r="LDL42" s="1431"/>
      <c r="LDM42" s="1431"/>
      <c r="LDN42" s="1431"/>
      <c r="LDO42" s="1431"/>
      <c r="LDP42" s="1431"/>
      <c r="LDQ42" s="1431"/>
      <c r="LDR42" s="1431"/>
      <c r="LDS42" s="1431"/>
      <c r="LDT42" s="1431"/>
      <c r="LDU42" s="1431"/>
      <c r="LDV42" s="1431"/>
      <c r="LDW42" s="1431"/>
      <c r="LDX42" s="1431"/>
      <c r="LDY42" s="1431"/>
      <c r="LDZ42" s="1431"/>
      <c r="LEA42" s="1431"/>
      <c r="LEB42" s="1431"/>
      <c r="LEC42" s="1431"/>
      <c r="LED42" s="1431"/>
      <c r="LEE42" s="1431"/>
      <c r="LEF42" s="1431"/>
      <c r="LEG42" s="1431"/>
      <c r="LEH42" s="1431"/>
      <c r="LEI42" s="1431"/>
      <c r="LEJ42" s="1431"/>
      <c r="LEK42" s="1431"/>
      <c r="LEL42" s="1431"/>
      <c r="LEM42" s="1431"/>
      <c r="LEN42" s="1431"/>
      <c r="LEO42" s="1431"/>
      <c r="LEP42" s="1431"/>
      <c r="LEQ42" s="1431"/>
      <c r="LER42" s="1431"/>
      <c r="LES42" s="1431"/>
      <c r="LET42" s="1431"/>
      <c r="LEU42" s="1431"/>
      <c r="LEV42" s="1431"/>
      <c r="LEW42" s="1431"/>
      <c r="LEX42" s="1431"/>
      <c r="LEY42" s="1431"/>
      <c r="LEZ42" s="1431"/>
      <c r="LFA42" s="1431"/>
      <c r="LFB42" s="1431"/>
      <c r="LFC42" s="1431"/>
      <c r="LFD42" s="1431"/>
      <c r="LFE42" s="1431"/>
      <c r="LFF42" s="1431"/>
      <c r="LFG42" s="1431"/>
      <c r="LFH42" s="1431"/>
      <c r="LFI42" s="1431"/>
      <c r="LFJ42" s="1431"/>
      <c r="LFK42" s="1431"/>
      <c r="LFL42" s="1431"/>
      <c r="LFM42" s="1431"/>
      <c r="LFN42" s="1431"/>
      <c r="LFO42" s="1431"/>
      <c r="LFP42" s="1431"/>
      <c r="LFQ42" s="1431"/>
      <c r="LFR42" s="1431"/>
      <c r="LFS42" s="1431"/>
      <c r="LFT42" s="1431"/>
      <c r="LFU42" s="1431"/>
      <c r="LFV42" s="1431"/>
      <c r="LFW42" s="1431"/>
      <c r="LFX42" s="1431"/>
      <c r="LFY42" s="1431"/>
      <c r="LFZ42" s="1431"/>
      <c r="LGA42" s="1431"/>
      <c r="LGB42" s="1431"/>
      <c r="LGC42" s="1431"/>
      <c r="LGD42" s="1431"/>
      <c r="LGE42" s="1431"/>
      <c r="LGF42" s="1431"/>
      <c r="LGG42" s="1431"/>
      <c r="LGH42" s="1431"/>
      <c r="LGI42" s="1431"/>
      <c r="LGJ42" s="1431"/>
      <c r="LGK42" s="1431"/>
      <c r="LGL42" s="1431"/>
      <c r="LGM42" s="1431"/>
      <c r="LGN42" s="1431"/>
      <c r="LGO42" s="1431"/>
      <c r="LGP42" s="1431"/>
      <c r="LGQ42" s="1431"/>
      <c r="LGR42" s="1431"/>
      <c r="LGS42" s="1431"/>
      <c r="LGT42" s="1431"/>
      <c r="LGU42" s="1431"/>
      <c r="LGV42" s="1431"/>
      <c r="LGW42" s="1431"/>
      <c r="LGX42" s="1431"/>
      <c r="LGY42" s="1431"/>
      <c r="LGZ42" s="1431"/>
      <c r="LHA42" s="1431"/>
      <c r="LHB42" s="1431"/>
      <c r="LHC42" s="1431"/>
      <c r="LHD42" s="1431"/>
      <c r="LHE42" s="1431"/>
      <c r="LHF42" s="1431"/>
      <c r="LHG42" s="1431"/>
      <c r="LHH42" s="1431"/>
      <c r="LHI42" s="1431"/>
      <c r="LHJ42" s="1431"/>
      <c r="LHK42" s="1431"/>
      <c r="LHL42" s="1431"/>
      <c r="LHM42" s="1431"/>
      <c r="LHN42" s="1431"/>
      <c r="LHO42" s="1431"/>
      <c r="LHP42" s="1431"/>
      <c r="LHQ42" s="1431"/>
      <c r="LHR42" s="1431"/>
      <c r="LHS42" s="1431"/>
      <c r="LHT42" s="1431"/>
      <c r="LHU42" s="1431"/>
      <c r="LHV42" s="1431"/>
      <c r="LHW42" s="1431"/>
      <c r="LHX42" s="1431"/>
      <c r="LHY42" s="1431"/>
      <c r="LHZ42" s="1431"/>
      <c r="LIA42" s="1431"/>
      <c r="LIB42" s="1431"/>
      <c r="LIC42" s="1431"/>
      <c r="LID42" s="1431"/>
      <c r="LIE42" s="1431"/>
      <c r="LIF42" s="1431"/>
      <c r="LIG42" s="1431"/>
      <c r="LIH42" s="1431"/>
      <c r="LII42" s="1431"/>
      <c r="LIJ42" s="1431"/>
      <c r="LIK42" s="1431"/>
      <c r="LIL42" s="1431"/>
      <c r="LIM42" s="1431"/>
      <c r="LIN42" s="1431"/>
      <c r="LIO42" s="1431"/>
      <c r="LIP42" s="1431"/>
      <c r="LIQ42" s="1431"/>
      <c r="LIR42" s="1431"/>
      <c r="LIS42" s="1431"/>
      <c r="LIT42" s="1431"/>
      <c r="LIU42" s="1431"/>
      <c r="LIV42" s="1431"/>
      <c r="LIW42" s="1431"/>
      <c r="LIX42" s="1431"/>
      <c r="LIY42" s="1431"/>
      <c r="LIZ42" s="1431"/>
      <c r="LJA42" s="1431"/>
      <c r="LJB42" s="1431"/>
      <c r="LJC42" s="1431"/>
      <c r="LJD42" s="1431"/>
      <c r="LJE42" s="1431"/>
      <c r="LJF42" s="1431"/>
      <c r="LJG42" s="1431"/>
      <c r="LJH42" s="1431"/>
      <c r="LJI42" s="1431"/>
      <c r="LJJ42" s="1431"/>
      <c r="LJK42" s="1431"/>
      <c r="LJL42" s="1431"/>
      <c r="LJM42" s="1431"/>
      <c r="LJN42" s="1431"/>
      <c r="LJO42" s="1431"/>
      <c r="LJP42" s="1431"/>
      <c r="LJQ42" s="1431"/>
      <c r="LJR42" s="1431"/>
      <c r="LJS42" s="1431"/>
      <c r="LJT42" s="1431"/>
      <c r="LJU42" s="1431"/>
      <c r="LJV42" s="1431"/>
      <c r="LJW42" s="1431"/>
      <c r="LJX42" s="1431"/>
      <c r="LJY42" s="1431"/>
      <c r="LJZ42" s="1431"/>
      <c r="LKA42" s="1431"/>
      <c r="LKB42" s="1431"/>
      <c r="LKC42" s="1431"/>
      <c r="LKD42" s="1431"/>
      <c r="LKE42" s="1431"/>
      <c r="LKF42" s="1431"/>
      <c r="LKG42" s="1431"/>
      <c r="LKH42" s="1431"/>
      <c r="LKI42" s="1431"/>
      <c r="LKJ42" s="1431"/>
      <c r="LKK42" s="1431"/>
      <c r="LKL42" s="1431"/>
      <c r="LKM42" s="1431"/>
      <c r="LKN42" s="1431"/>
      <c r="LKO42" s="1431"/>
      <c r="LKP42" s="1431"/>
      <c r="LKQ42" s="1431"/>
      <c r="LKR42" s="1431"/>
      <c r="LKS42" s="1431"/>
      <c r="LKT42" s="1431"/>
      <c r="LKU42" s="1431"/>
      <c r="LKV42" s="1431"/>
      <c r="LKW42" s="1431"/>
      <c r="LKX42" s="1431"/>
      <c r="LKY42" s="1431"/>
      <c r="LKZ42" s="1431"/>
      <c r="LLA42" s="1431"/>
      <c r="LLB42" s="1431"/>
      <c r="LLC42" s="1431"/>
      <c r="LLD42" s="1431"/>
      <c r="LLE42" s="1431"/>
      <c r="LLF42" s="1431"/>
      <c r="LLG42" s="1431"/>
      <c r="LLH42" s="1431"/>
      <c r="LLI42" s="1431"/>
      <c r="LLJ42" s="1431"/>
      <c r="LLK42" s="1431"/>
      <c r="LLL42" s="1431"/>
      <c r="LLM42" s="1431"/>
      <c r="LLN42" s="1431"/>
      <c r="LLO42" s="1431"/>
      <c r="LLP42" s="1431"/>
      <c r="LLQ42" s="1431"/>
      <c r="LLR42" s="1431"/>
      <c r="LLS42" s="1431"/>
      <c r="LLT42" s="1431"/>
      <c r="LLU42" s="1431"/>
      <c r="LLV42" s="1431"/>
      <c r="LLW42" s="1431"/>
      <c r="LLX42" s="1431"/>
      <c r="LLY42" s="1431"/>
      <c r="LLZ42" s="1431"/>
      <c r="LMA42" s="1431"/>
      <c r="LMB42" s="1431"/>
      <c r="LMC42" s="1431"/>
      <c r="LMD42" s="1431"/>
      <c r="LME42" s="1431"/>
      <c r="LMF42" s="1431"/>
      <c r="LMG42" s="1431"/>
      <c r="LMH42" s="1431"/>
      <c r="LMI42" s="1431"/>
      <c r="LMJ42" s="1431"/>
      <c r="LMK42" s="1431"/>
      <c r="LML42" s="1431"/>
      <c r="LMM42" s="1431"/>
      <c r="LMN42" s="1431"/>
      <c r="LMO42" s="1431"/>
      <c r="LMP42" s="1431"/>
      <c r="LMQ42" s="1431"/>
      <c r="LMR42" s="1431"/>
      <c r="LMS42" s="1431"/>
      <c r="LMT42" s="1431"/>
      <c r="LMU42" s="1431"/>
      <c r="LMV42" s="1431"/>
      <c r="LMW42" s="1431"/>
      <c r="LMX42" s="1431"/>
      <c r="LMY42" s="1431"/>
      <c r="LMZ42" s="1431"/>
      <c r="LNA42" s="1431"/>
      <c r="LNB42" s="1431"/>
      <c r="LNC42" s="1431"/>
      <c r="LND42" s="1431"/>
      <c r="LNE42" s="1431"/>
      <c r="LNF42" s="1431"/>
      <c r="LNG42" s="1431"/>
      <c r="LNH42" s="1431"/>
      <c r="LNI42" s="1431"/>
      <c r="LNJ42" s="1431"/>
      <c r="LNK42" s="1431"/>
      <c r="LNL42" s="1431"/>
      <c r="LNM42" s="1431"/>
      <c r="LNN42" s="1431"/>
      <c r="LNO42" s="1431"/>
      <c r="LNP42" s="1431"/>
      <c r="LNQ42" s="1431"/>
      <c r="LNR42" s="1431"/>
      <c r="LNS42" s="1431"/>
      <c r="LNT42" s="1431"/>
      <c r="LNU42" s="1431"/>
      <c r="LNV42" s="1431"/>
      <c r="LNW42" s="1431"/>
      <c r="LNX42" s="1431"/>
      <c r="LNY42" s="1431"/>
      <c r="LNZ42" s="1431"/>
      <c r="LOA42" s="1431"/>
      <c r="LOB42" s="1431"/>
      <c r="LOC42" s="1431"/>
      <c r="LOD42" s="1431"/>
      <c r="LOE42" s="1431"/>
      <c r="LOF42" s="1431"/>
      <c r="LOG42" s="1431"/>
      <c r="LOH42" s="1431"/>
      <c r="LOI42" s="1431"/>
      <c r="LOJ42" s="1431"/>
      <c r="LOK42" s="1431"/>
      <c r="LOL42" s="1431"/>
      <c r="LOM42" s="1431"/>
      <c r="LON42" s="1431"/>
      <c r="LOO42" s="1431"/>
      <c r="LOP42" s="1431"/>
      <c r="LOQ42" s="1431"/>
      <c r="LOR42" s="1431"/>
      <c r="LOS42" s="1431"/>
      <c r="LOT42" s="1431"/>
      <c r="LOU42" s="1431"/>
      <c r="LOV42" s="1431"/>
      <c r="LOW42" s="1431"/>
      <c r="LOX42" s="1431"/>
      <c r="LOY42" s="1431"/>
      <c r="LOZ42" s="1431"/>
      <c r="LPA42" s="1431"/>
      <c r="LPB42" s="1431"/>
      <c r="LPC42" s="1431"/>
      <c r="LPD42" s="1431"/>
      <c r="LPE42" s="1431"/>
      <c r="LPF42" s="1431"/>
      <c r="LPG42" s="1431"/>
      <c r="LPH42" s="1431"/>
      <c r="LPI42" s="1431"/>
      <c r="LPJ42" s="1431"/>
      <c r="LPK42" s="1431"/>
      <c r="LPL42" s="1431"/>
      <c r="LPM42" s="1431"/>
      <c r="LPN42" s="1431"/>
      <c r="LPO42" s="1431"/>
      <c r="LPP42" s="1431"/>
      <c r="LPQ42" s="1431"/>
      <c r="LPR42" s="1431"/>
      <c r="LPS42" s="1431"/>
      <c r="LPT42" s="1431"/>
      <c r="LPU42" s="1431"/>
      <c r="LPV42" s="1431"/>
      <c r="LPW42" s="1431"/>
      <c r="LPX42" s="1431"/>
      <c r="LPY42" s="1431"/>
      <c r="LPZ42" s="1431"/>
      <c r="LQA42" s="1431"/>
      <c r="LQB42" s="1431"/>
      <c r="LQC42" s="1431"/>
      <c r="LQD42" s="1431"/>
      <c r="LQE42" s="1431"/>
      <c r="LQF42" s="1431"/>
      <c r="LQG42" s="1431"/>
      <c r="LQH42" s="1431"/>
      <c r="LQI42" s="1431"/>
      <c r="LQJ42" s="1431"/>
      <c r="LQK42" s="1431"/>
      <c r="LQL42" s="1431"/>
      <c r="LQM42" s="1431"/>
      <c r="LQN42" s="1431"/>
      <c r="LQO42" s="1431"/>
      <c r="LQP42" s="1431"/>
      <c r="LQQ42" s="1431"/>
      <c r="LQR42" s="1431"/>
      <c r="LQS42" s="1431"/>
      <c r="LQT42" s="1431"/>
      <c r="LQU42" s="1431"/>
      <c r="LQV42" s="1431"/>
      <c r="LQW42" s="1431"/>
      <c r="LQX42" s="1431"/>
      <c r="LQY42" s="1431"/>
      <c r="LQZ42" s="1431"/>
      <c r="LRA42" s="1431"/>
      <c r="LRB42" s="1431"/>
      <c r="LRC42" s="1431"/>
      <c r="LRD42" s="1431"/>
      <c r="LRE42" s="1431"/>
      <c r="LRF42" s="1431"/>
      <c r="LRG42" s="1431"/>
      <c r="LRH42" s="1431"/>
      <c r="LRI42" s="1431"/>
      <c r="LRJ42" s="1431"/>
      <c r="LRK42" s="1431"/>
      <c r="LRL42" s="1431"/>
      <c r="LRM42" s="1431"/>
      <c r="LRN42" s="1431"/>
      <c r="LRO42" s="1431"/>
      <c r="LRP42" s="1431"/>
      <c r="LRQ42" s="1431"/>
      <c r="LRR42" s="1431"/>
      <c r="LRS42" s="1431"/>
      <c r="LRT42" s="1431"/>
      <c r="LRU42" s="1431"/>
      <c r="LRV42" s="1431"/>
      <c r="LRW42" s="1431"/>
      <c r="LRX42" s="1431"/>
      <c r="LRY42" s="1431"/>
      <c r="LRZ42" s="1431"/>
      <c r="LSA42" s="1431"/>
      <c r="LSB42" s="1431"/>
      <c r="LSC42" s="1431"/>
      <c r="LSD42" s="1431"/>
      <c r="LSE42" s="1431"/>
      <c r="LSF42" s="1431"/>
      <c r="LSG42" s="1431"/>
      <c r="LSH42" s="1431"/>
      <c r="LSI42" s="1431"/>
      <c r="LSJ42" s="1431"/>
      <c r="LSK42" s="1431"/>
      <c r="LSL42" s="1431"/>
      <c r="LSM42" s="1431"/>
      <c r="LSN42" s="1431"/>
      <c r="LSO42" s="1431"/>
      <c r="LSP42" s="1431"/>
      <c r="LSQ42" s="1431"/>
      <c r="LSR42" s="1431"/>
      <c r="LSS42" s="1431"/>
      <c r="LST42" s="1431"/>
      <c r="LSU42" s="1431"/>
      <c r="LSV42" s="1431"/>
      <c r="LSW42" s="1431"/>
      <c r="LSX42" s="1431"/>
      <c r="LSY42" s="1431"/>
      <c r="LSZ42" s="1431"/>
      <c r="LTA42" s="1431"/>
      <c r="LTB42" s="1431"/>
      <c r="LTC42" s="1431"/>
      <c r="LTD42" s="1431"/>
      <c r="LTE42" s="1431"/>
      <c r="LTF42" s="1431"/>
      <c r="LTG42" s="1431"/>
      <c r="LTH42" s="1431"/>
      <c r="LTI42" s="1431"/>
      <c r="LTJ42" s="1431"/>
      <c r="LTK42" s="1431"/>
      <c r="LTL42" s="1431"/>
      <c r="LTM42" s="1431"/>
      <c r="LTN42" s="1431"/>
      <c r="LTO42" s="1431"/>
      <c r="LTP42" s="1431"/>
      <c r="LTQ42" s="1431"/>
      <c r="LTR42" s="1431"/>
      <c r="LTS42" s="1431"/>
      <c r="LTT42" s="1431"/>
      <c r="LTU42" s="1431"/>
      <c r="LTV42" s="1431"/>
      <c r="LTW42" s="1431"/>
      <c r="LTX42" s="1431"/>
      <c r="LTY42" s="1431"/>
      <c r="LTZ42" s="1431"/>
      <c r="LUA42" s="1431"/>
      <c r="LUB42" s="1431"/>
      <c r="LUC42" s="1431"/>
      <c r="LUD42" s="1431"/>
      <c r="LUE42" s="1431"/>
      <c r="LUF42" s="1431"/>
      <c r="LUG42" s="1431"/>
      <c r="LUH42" s="1431"/>
      <c r="LUI42" s="1431"/>
      <c r="LUJ42" s="1431"/>
      <c r="LUK42" s="1431"/>
      <c r="LUL42" s="1431"/>
      <c r="LUM42" s="1431"/>
      <c r="LUN42" s="1431"/>
      <c r="LUO42" s="1431"/>
      <c r="LUP42" s="1431"/>
      <c r="LUQ42" s="1431"/>
      <c r="LUR42" s="1431"/>
      <c r="LUS42" s="1431"/>
      <c r="LUT42" s="1431"/>
      <c r="LUU42" s="1431"/>
      <c r="LUV42" s="1431"/>
      <c r="LUW42" s="1431"/>
      <c r="LUX42" s="1431"/>
      <c r="LUY42" s="1431"/>
      <c r="LUZ42" s="1431"/>
      <c r="LVA42" s="1431"/>
      <c r="LVB42" s="1431"/>
      <c r="LVC42" s="1431"/>
      <c r="LVD42" s="1431"/>
      <c r="LVE42" s="1431"/>
      <c r="LVF42" s="1431"/>
      <c r="LVG42" s="1431"/>
      <c r="LVH42" s="1431"/>
      <c r="LVI42" s="1431"/>
      <c r="LVJ42" s="1431"/>
      <c r="LVK42" s="1431"/>
      <c r="LVL42" s="1431"/>
      <c r="LVM42" s="1431"/>
      <c r="LVN42" s="1431"/>
      <c r="LVO42" s="1431"/>
      <c r="LVP42" s="1431"/>
      <c r="LVQ42" s="1431"/>
      <c r="LVR42" s="1431"/>
      <c r="LVS42" s="1431"/>
      <c r="LVT42" s="1431"/>
      <c r="LVU42" s="1431"/>
      <c r="LVV42" s="1431"/>
      <c r="LVW42" s="1431"/>
      <c r="LVX42" s="1431"/>
      <c r="LVY42" s="1431"/>
      <c r="LVZ42" s="1431"/>
      <c r="LWA42" s="1431"/>
      <c r="LWB42" s="1431"/>
      <c r="LWC42" s="1431"/>
      <c r="LWD42" s="1431"/>
      <c r="LWE42" s="1431"/>
      <c r="LWF42" s="1431"/>
      <c r="LWG42" s="1431"/>
      <c r="LWH42" s="1431"/>
      <c r="LWI42" s="1431"/>
      <c r="LWJ42" s="1431"/>
      <c r="LWK42" s="1431"/>
      <c r="LWL42" s="1431"/>
      <c r="LWM42" s="1431"/>
      <c r="LWN42" s="1431"/>
      <c r="LWO42" s="1431"/>
      <c r="LWP42" s="1431"/>
      <c r="LWQ42" s="1431"/>
      <c r="LWR42" s="1431"/>
      <c r="LWS42" s="1431"/>
      <c r="LWT42" s="1431"/>
      <c r="LWU42" s="1431"/>
      <c r="LWV42" s="1431"/>
      <c r="LWW42" s="1431"/>
      <c r="LWX42" s="1431"/>
      <c r="LWY42" s="1431"/>
      <c r="LWZ42" s="1431"/>
      <c r="LXA42" s="1431"/>
      <c r="LXB42" s="1431"/>
      <c r="LXC42" s="1431"/>
      <c r="LXD42" s="1431"/>
      <c r="LXE42" s="1431"/>
      <c r="LXF42" s="1431"/>
      <c r="LXG42" s="1431"/>
      <c r="LXH42" s="1431"/>
      <c r="LXI42" s="1431"/>
      <c r="LXJ42" s="1431"/>
      <c r="LXK42" s="1431"/>
      <c r="LXL42" s="1431"/>
      <c r="LXM42" s="1431"/>
      <c r="LXN42" s="1431"/>
      <c r="LXO42" s="1431"/>
      <c r="LXP42" s="1431"/>
      <c r="LXQ42" s="1431"/>
      <c r="LXR42" s="1431"/>
      <c r="LXS42" s="1431"/>
      <c r="LXT42" s="1431"/>
      <c r="LXU42" s="1431"/>
      <c r="LXV42" s="1431"/>
      <c r="LXW42" s="1431"/>
      <c r="LXX42" s="1431"/>
      <c r="LXY42" s="1431"/>
      <c r="LXZ42" s="1431"/>
      <c r="LYA42" s="1431"/>
      <c r="LYB42" s="1431"/>
      <c r="LYC42" s="1431"/>
      <c r="LYD42" s="1431"/>
      <c r="LYE42" s="1431"/>
      <c r="LYF42" s="1431"/>
      <c r="LYG42" s="1431"/>
      <c r="LYH42" s="1431"/>
      <c r="LYI42" s="1431"/>
      <c r="LYJ42" s="1431"/>
      <c r="LYK42" s="1431"/>
      <c r="LYL42" s="1431"/>
      <c r="LYM42" s="1431"/>
      <c r="LYN42" s="1431"/>
      <c r="LYO42" s="1431"/>
      <c r="LYP42" s="1431"/>
      <c r="LYQ42" s="1431"/>
      <c r="LYR42" s="1431"/>
      <c r="LYS42" s="1431"/>
      <c r="LYT42" s="1431"/>
      <c r="LYU42" s="1431"/>
      <c r="LYV42" s="1431"/>
      <c r="LYW42" s="1431"/>
      <c r="LYX42" s="1431"/>
      <c r="LYY42" s="1431"/>
      <c r="LYZ42" s="1431"/>
      <c r="LZA42" s="1431"/>
      <c r="LZB42" s="1431"/>
      <c r="LZC42" s="1431"/>
      <c r="LZD42" s="1431"/>
      <c r="LZE42" s="1431"/>
      <c r="LZF42" s="1431"/>
      <c r="LZG42" s="1431"/>
      <c r="LZH42" s="1431"/>
      <c r="LZI42" s="1431"/>
      <c r="LZJ42" s="1431"/>
      <c r="LZK42" s="1431"/>
      <c r="LZL42" s="1431"/>
      <c r="LZM42" s="1431"/>
      <c r="LZN42" s="1431"/>
      <c r="LZO42" s="1431"/>
      <c r="LZP42" s="1431"/>
      <c r="LZQ42" s="1431"/>
      <c r="LZR42" s="1431"/>
      <c r="LZS42" s="1431"/>
      <c r="LZT42" s="1431"/>
      <c r="LZU42" s="1431"/>
      <c r="LZV42" s="1431"/>
      <c r="LZW42" s="1431"/>
      <c r="LZX42" s="1431"/>
      <c r="LZY42" s="1431"/>
      <c r="LZZ42" s="1431"/>
      <c r="MAA42" s="1431"/>
      <c r="MAB42" s="1431"/>
      <c r="MAC42" s="1431"/>
      <c r="MAD42" s="1431"/>
      <c r="MAE42" s="1431"/>
      <c r="MAF42" s="1431"/>
      <c r="MAG42" s="1431"/>
      <c r="MAH42" s="1431"/>
      <c r="MAI42" s="1431"/>
      <c r="MAJ42" s="1431"/>
      <c r="MAK42" s="1431"/>
      <c r="MAL42" s="1431"/>
      <c r="MAM42" s="1431"/>
      <c r="MAN42" s="1431"/>
      <c r="MAO42" s="1431"/>
      <c r="MAP42" s="1431"/>
      <c r="MAQ42" s="1431"/>
      <c r="MAR42" s="1431"/>
      <c r="MAS42" s="1431"/>
      <c r="MAT42" s="1431"/>
      <c r="MAU42" s="1431"/>
      <c r="MAV42" s="1431"/>
      <c r="MAW42" s="1431"/>
      <c r="MAX42" s="1431"/>
      <c r="MAY42" s="1431"/>
      <c r="MAZ42" s="1431"/>
      <c r="MBA42" s="1431"/>
      <c r="MBB42" s="1431"/>
      <c r="MBC42" s="1431"/>
      <c r="MBD42" s="1431"/>
      <c r="MBE42" s="1431"/>
      <c r="MBF42" s="1431"/>
      <c r="MBG42" s="1431"/>
      <c r="MBH42" s="1431"/>
      <c r="MBI42" s="1431"/>
      <c r="MBJ42" s="1431"/>
      <c r="MBK42" s="1431"/>
      <c r="MBL42" s="1431"/>
      <c r="MBM42" s="1431"/>
      <c r="MBN42" s="1431"/>
      <c r="MBO42" s="1431"/>
      <c r="MBP42" s="1431"/>
      <c r="MBQ42" s="1431"/>
      <c r="MBR42" s="1431"/>
      <c r="MBS42" s="1431"/>
      <c r="MBT42" s="1431"/>
      <c r="MBU42" s="1431"/>
      <c r="MBV42" s="1431"/>
      <c r="MBW42" s="1431"/>
      <c r="MBX42" s="1431"/>
      <c r="MBY42" s="1431"/>
      <c r="MBZ42" s="1431"/>
      <c r="MCA42" s="1431"/>
      <c r="MCB42" s="1431"/>
      <c r="MCC42" s="1431"/>
      <c r="MCD42" s="1431"/>
      <c r="MCE42" s="1431"/>
      <c r="MCF42" s="1431"/>
      <c r="MCG42" s="1431"/>
      <c r="MCH42" s="1431"/>
      <c r="MCI42" s="1431"/>
      <c r="MCJ42" s="1431"/>
      <c r="MCK42" s="1431"/>
      <c r="MCL42" s="1431"/>
      <c r="MCM42" s="1431"/>
      <c r="MCN42" s="1431"/>
      <c r="MCO42" s="1431"/>
      <c r="MCP42" s="1431"/>
      <c r="MCQ42" s="1431"/>
      <c r="MCR42" s="1431"/>
      <c r="MCS42" s="1431"/>
      <c r="MCT42" s="1431"/>
      <c r="MCU42" s="1431"/>
      <c r="MCV42" s="1431"/>
      <c r="MCW42" s="1431"/>
      <c r="MCX42" s="1431"/>
      <c r="MCY42" s="1431"/>
      <c r="MCZ42" s="1431"/>
      <c r="MDA42" s="1431"/>
      <c r="MDB42" s="1431"/>
      <c r="MDC42" s="1431"/>
      <c r="MDD42" s="1431"/>
      <c r="MDE42" s="1431"/>
      <c r="MDF42" s="1431"/>
      <c r="MDG42" s="1431"/>
      <c r="MDH42" s="1431"/>
      <c r="MDI42" s="1431"/>
      <c r="MDJ42" s="1431"/>
      <c r="MDK42" s="1431"/>
      <c r="MDL42" s="1431"/>
      <c r="MDM42" s="1431"/>
      <c r="MDN42" s="1431"/>
      <c r="MDO42" s="1431"/>
      <c r="MDP42" s="1431"/>
      <c r="MDQ42" s="1431"/>
      <c r="MDR42" s="1431"/>
      <c r="MDS42" s="1431"/>
      <c r="MDT42" s="1431"/>
      <c r="MDU42" s="1431"/>
      <c r="MDV42" s="1431"/>
      <c r="MDW42" s="1431"/>
      <c r="MDX42" s="1431"/>
      <c r="MDY42" s="1431"/>
      <c r="MDZ42" s="1431"/>
      <c r="MEA42" s="1431"/>
      <c r="MEB42" s="1431"/>
      <c r="MEC42" s="1431"/>
      <c r="MED42" s="1431"/>
      <c r="MEE42" s="1431"/>
      <c r="MEF42" s="1431"/>
      <c r="MEG42" s="1431"/>
      <c r="MEH42" s="1431"/>
      <c r="MEI42" s="1431"/>
      <c r="MEJ42" s="1431"/>
      <c r="MEK42" s="1431"/>
      <c r="MEL42" s="1431"/>
      <c r="MEM42" s="1431"/>
      <c r="MEN42" s="1431"/>
      <c r="MEO42" s="1431"/>
      <c r="MEP42" s="1431"/>
      <c r="MEQ42" s="1431"/>
      <c r="MER42" s="1431"/>
      <c r="MES42" s="1431"/>
      <c r="MET42" s="1431"/>
      <c r="MEU42" s="1431"/>
      <c r="MEV42" s="1431"/>
      <c r="MEW42" s="1431"/>
      <c r="MEX42" s="1431"/>
      <c r="MEY42" s="1431"/>
      <c r="MEZ42" s="1431"/>
      <c r="MFA42" s="1431"/>
      <c r="MFB42" s="1431"/>
      <c r="MFC42" s="1431"/>
      <c r="MFD42" s="1431"/>
      <c r="MFE42" s="1431"/>
      <c r="MFF42" s="1431"/>
      <c r="MFG42" s="1431"/>
      <c r="MFH42" s="1431"/>
      <c r="MFI42" s="1431"/>
      <c r="MFJ42" s="1431"/>
      <c r="MFK42" s="1431"/>
      <c r="MFL42" s="1431"/>
      <c r="MFM42" s="1431"/>
      <c r="MFN42" s="1431"/>
      <c r="MFO42" s="1431"/>
      <c r="MFP42" s="1431"/>
      <c r="MFQ42" s="1431"/>
      <c r="MFR42" s="1431"/>
      <c r="MFS42" s="1431"/>
      <c r="MFT42" s="1431"/>
      <c r="MFU42" s="1431"/>
      <c r="MFV42" s="1431"/>
      <c r="MFW42" s="1431"/>
      <c r="MFX42" s="1431"/>
      <c r="MFY42" s="1431"/>
      <c r="MFZ42" s="1431"/>
      <c r="MGA42" s="1431"/>
      <c r="MGB42" s="1431"/>
      <c r="MGC42" s="1431"/>
      <c r="MGD42" s="1431"/>
      <c r="MGE42" s="1431"/>
      <c r="MGF42" s="1431"/>
      <c r="MGG42" s="1431"/>
      <c r="MGH42" s="1431"/>
      <c r="MGI42" s="1431"/>
      <c r="MGJ42" s="1431"/>
      <c r="MGK42" s="1431"/>
      <c r="MGL42" s="1431"/>
      <c r="MGM42" s="1431"/>
      <c r="MGN42" s="1431"/>
      <c r="MGO42" s="1431"/>
      <c r="MGP42" s="1431"/>
      <c r="MGQ42" s="1431"/>
      <c r="MGR42" s="1431"/>
      <c r="MGS42" s="1431"/>
      <c r="MGT42" s="1431"/>
      <c r="MGU42" s="1431"/>
      <c r="MGV42" s="1431"/>
      <c r="MGW42" s="1431"/>
      <c r="MGX42" s="1431"/>
      <c r="MGY42" s="1431"/>
      <c r="MGZ42" s="1431"/>
      <c r="MHA42" s="1431"/>
      <c r="MHB42" s="1431"/>
      <c r="MHC42" s="1431"/>
      <c r="MHD42" s="1431"/>
      <c r="MHE42" s="1431"/>
      <c r="MHF42" s="1431"/>
      <c r="MHG42" s="1431"/>
      <c r="MHH42" s="1431"/>
      <c r="MHI42" s="1431"/>
      <c r="MHJ42" s="1431"/>
      <c r="MHK42" s="1431"/>
      <c r="MHL42" s="1431"/>
      <c r="MHM42" s="1431"/>
      <c r="MHN42" s="1431"/>
      <c r="MHO42" s="1431"/>
      <c r="MHP42" s="1431"/>
      <c r="MHQ42" s="1431"/>
      <c r="MHR42" s="1431"/>
      <c r="MHS42" s="1431"/>
      <c r="MHT42" s="1431"/>
      <c r="MHU42" s="1431"/>
      <c r="MHV42" s="1431"/>
      <c r="MHW42" s="1431"/>
      <c r="MHX42" s="1431"/>
      <c r="MHY42" s="1431"/>
      <c r="MHZ42" s="1431"/>
      <c r="MIA42" s="1431"/>
      <c r="MIB42" s="1431"/>
      <c r="MIC42" s="1431"/>
      <c r="MID42" s="1431"/>
      <c r="MIE42" s="1431"/>
      <c r="MIF42" s="1431"/>
      <c r="MIG42" s="1431"/>
      <c r="MIH42" s="1431"/>
      <c r="MII42" s="1431"/>
      <c r="MIJ42" s="1431"/>
      <c r="MIK42" s="1431"/>
      <c r="MIL42" s="1431"/>
      <c r="MIM42" s="1431"/>
      <c r="MIN42" s="1431"/>
      <c r="MIO42" s="1431"/>
      <c r="MIP42" s="1431"/>
      <c r="MIQ42" s="1431"/>
      <c r="MIR42" s="1431"/>
      <c r="MIS42" s="1431"/>
      <c r="MIT42" s="1431"/>
      <c r="MIU42" s="1431"/>
      <c r="MIV42" s="1431"/>
      <c r="MIW42" s="1431"/>
      <c r="MIX42" s="1431"/>
      <c r="MIY42" s="1431"/>
      <c r="MIZ42" s="1431"/>
      <c r="MJA42" s="1431"/>
      <c r="MJB42" s="1431"/>
      <c r="MJC42" s="1431"/>
      <c r="MJD42" s="1431"/>
      <c r="MJE42" s="1431"/>
      <c r="MJF42" s="1431"/>
      <c r="MJG42" s="1431"/>
      <c r="MJH42" s="1431"/>
      <c r="MJI42" s="1431"/>
      <c r="MJJ42" s="1431"/>
      <c r="MJK42" s="1431"/>
      <c r="MJL42" s="1431"/>
      <c r="MJM42" s="1431"/>
      <c r="MJN42" s="1431"/>
      <c r="MJO42" s="1431"/>
      <c r="MJP42" s="1431"/>
      <c r="MJQ42" s="1431"/>
      <c r="MJR42" s="1431"/>
      <c r="MJS42" s="1431"/>
      <c r="MJT42" s="1431"/>
      <c r="MJU42" s="1431"/>
      <c r="MJV42" s="1431"/>
      <c r="MJW42" s="1431"/>
      <c r="MJX42" s="1431"/>
      <c r="MJY42" s="1431"/>
      <c r="MJZ42" s="1431"/>
      <c r="MKA42" s="1431"/>
      <c r="MKB42" s="1431"/>
      <c r="MKC42" s="1431"/>
      <c r="MKD42" s="1431"/>
      <c r="MKE42" s="1431"/>
      <c r="MKF42" s="1431"/>
      <c r="MKG42" s="1431"/>
      <c r="MKH42" s="1431"/>
      <c r="MKI42" s="1431"/>
      <c r="MKJ42" s="1431"/>
      <c r="MKK42" s="1431"/>
      <c r="MKL42" s="1431"/>
      <c r="MKM42" s="1431"/>
      <c r="MKN42" s="1431"/>
      <c r="MKO42" s="1431"/>
      <c r="MKP42" s="1431"/>
      <c r="MKQ42" s="1431"/>
      <c r="MKR42" s="1431"/>
      <c r="MKS42" s="1431"/>
      <c r="MKT42" s="1431"/>
      <c r="MKU42" s="1431"/>
      <c r="MKV42" s="1431"/>
      <c r="MKW42" s="1431"/>
      <c r="MKX42" s="1431"/>
      <c r="MKY42" s="1431"/>
      <c r="MKZ42" s="1431"/>
      <c r="MLA42" s="1431"/>
      <c r="MLB42" s="1431"/>
      <c r="MLC42" s="1431"/>
      <c r="MLD42" s="1431"/>
      <c r="MLE42" s="1431"/>
      <c r="MLF42" s="1431"/>
      <c r="MLG42" s="1431"/>
      <c r="MLH42" s="1431"/>
      <c r="MLI42" s="1431"/>
      <c r="MLJ42" s="1431"/>
      <c r="MLK42" s="1431"/>
      <c r="MLL42" s="1431"/>
      <c r="MLM42" s="1431"/>
      <c r="MLN42" s="1431"/>
      <c r="MLO42" s="1431"/>
      <c r="MLP42" s="1431"/>
      <c r="MLQ42" s="1431"/>
      <c r="MLR42" s="1431"/>
      <c r="MLS42" s="1431"/>
      <c r="MLT42" s="1431"/>
      <c r="MLU42" s="1431"/>
      <c r="MLV42" s="1431"/>
      <c r="MLW42" s="1431"/>
      <c r="MLX42" s="1431"/>
      <c r="MLY42" s="1431"/>
      <c r="MLZ42" s="1431"/>
      <c r="MMA42" s="1431"/>
      <c r="MMB42" s="1431"/>
      <c r="MMC42" s="1431"/>
      <c r="MMD42" s="1431"/>
      <c r="MME42" s="1431"/>
      <c r="MMF42" s="1431"/>
      <c r="MMG42" s="1431"/>
      <c r="MMH42" s="1431"/>
      <c r="MMI42" s="1431"/>
      <c r="MMJ42" s="1431"/>
      <c r="MMK42" s="1431"/>
      <c r="MML42" s="1431"/>
      <c r="MMM42" s="1431"/>
      <c r="MMN42" s="1431"/>
      <c r="MMO42" s="1431"/>
      <c r="MMP42" s="1431"/>
      <c r="MMQ42" s="1431"/>
      <c r="MMR42" s="1431"/>
      <c r="MMS42" s="1431"/>
      <c r="MMT42" s="1431"/>
      <c r="MMU42" s="1431"/>
      <c r="MMV42" s="1431"/>
      <c r="MMW42" s="1431"/>
      <c r="MMX42" s="1431"/>
      <c r="MMY42" s="1431"/>
      <c r="MMZ42" s="1431"/>
      <c r="MNA42" s="1431"/>
      <c r="MNB42" s="1431"/>
      <c r="MNC42" s="1431"/>
      <c r="MND42" s="1431"/>
      <c r="MNE42" s="1431"/>
      <c r="MNF42" s="1431"/>
      <c r="MNG42" s="1431"/>
      <c r="MNH42" s="1431"/>
      <c r="MNI42" s="1431"/>
      <c r="MNJ42" s="1431"/>
      <c r="MNK42" s="1431"/>
      <c r="MNL42" s="1431"/>
      <c r="MNM42" s="1431"/>
      <c r="MNN42" s="1431"/>
      <c r="MNO42" s="1431"/>
      <c r="MNP42" s="1431"/>
      <c r="MNQ42" s="1431"/>
      <c r="MNR42" s="1431"/>
      <c r="MNS42" s="1431"/>
      <c r="MNT42" s="1431"/>
      <c r="MNU42" s="1431"/>
      <c r="MNV42" s="1431"/>
      <c r="MNW42" s="1431"/>
      <c r="MNX42" s="1431"/>
      <c r="MNY42" s="1431"/>
      <c r="MNZ42" s="1431"/>
      <c r="MOA42" s="1431"/>
      <c r="MOB42" s="1431"/>
      <c r="MOC42" s="1431"/>
      <c r="MOD42" s="1431"/>
      <c r="MOE42" s="1431"/>
      <c r="MOF42" s="1431"/>
      <c r="MOG42" s="1431"/>
      <c r="MOH42" s="1431"/>
      <c r="MOI42" s="1431"/>
      <c r="MOJ42" s="1431"/>
      <c r="MOK42" s="1431"/>
      <c r="MOL42" s="1431"/>
      <c r="MOM42" s="1431"/>
      <c r="MON42" s="1431"/>
      <c r="MOO42" s="1431"/>
      <c r="MOP42" s="1431"/>
      <c r="MOQ42" s="1431"/>
      <c r="MOR42" s="1431"/>
      <c r="MOS42" s="1431"/>
      <c r="MOT42" s="1431"/>
      <c r="MOU42" s="1431"/>
      <c r="MOV42" s="1431"/>
      <c r="MOW42" s="1431"/>
      <c r="MOX42" s="1431"/>
      <c r="MOY42" s="1431"/>
      <c r="MOZ42" s="1431"/>
      <c r="MPA42" s="1431"/>
      <c r="MPB42" s="1431"/>
      <c r="MPC42" s="1431"/>
      <c r="MPD42" s="1431"/>
      <c r="MPE42" s="1431"/>
      <c r="MPF42" s="1431"/>
      <c r="MPG42" s="1431"/>
      <c r="MPH42" s="1431"/>
      <c r="MPI42" s="1431"/>
      <c r="MPJ42" s="1431"/>
      <c r="MPK42" s="1431"/>
      <c r="MPL42" s="1431"/>
      <c r="MPM42" s="1431"/>
      <c r="MPN42" s="1431"/>
      <c r="MPO42" s="1431"/>
      <c r="MPP42" s="1431"/>
      <c r="MPQ42" s="1431"/>
      <c r="MPR42" s="1431"/>
      <c r="MPS42" s="1431"/>
      <c r="MPT42" s="1431"/>
      <c r="MPU42" s="1431"/>
      <c r="MPV42" s="1431"/>
      <c r="MPW42" s="1431"/>
      <c r="MPX42" s="1431"/>
      <c r="MPY42" s="1431"/>
      <c r="MPZ42" s="1431"/>
      <c r="MQA42" s="1431"/>
      <c r="MQB42" s="1431"/>
      <c r="MQC42" s="1431"/>
      <c r="MQD42" s="1431"/>
      <c r="MQE42" s="1431"/>
      <c r="MQF42" s="1431"/>
      <c r="MQG42" s="1431"/>
      <c r="MQH42" s="1431"/>
      <c r="MQI42" s="1431"/>
      <c r="MQJ42" s="1431"/>
      <c r="MQK42" s="1431"/>
      <c r="MQL42" s="1431"/>
      <c r="MQM42" s="1431"/>
      <c r="MQN42" s="1431"/>
      <c r="MQO42" s="1431"/>
      <c r="MQP42" s="1431"/>
      <c r="MQQ42" s="1431"/>
      <c r="MQR42" s="1431"/>
      <c r="MQS42" s="1431"/>
      <c r="MQT42" s="1431"/>
      <c r="MQU42" s="1431"/>
      <c r="MQV42" s="1431"/>
      <c r="MQW42" s="1431"/>
      <c r="MQX42" s="1431"/>
      <c r="MQY42" s="1431"/>
      <c r="MQZ42" s="1431"/>
      <c r="MRA42" s="1431"/>
      <c r="MRB42" s="1431"/>
      <c r="MRC42" s="1431"/>
      <c r="MRD42" s="1431"/>
      <c r="MRE42" s="1431"/>
      <c r="MRF42" s="1431"/>
      <c r="MRG42" s="1431"/>
      <c r="MRH42" s="1431"/>
      <c r="MRI42" s="1431"/>
      <c r="MRJ42" s="1431"/>
      <c r="MRK42" s="1431"/>
      <c r="MRL42" s="1431"/>
      <c r="MRM42" s="1431"/>
      <c r="MRN42" s="1431"/>
      <c r="MRO42" s="1431"/>
      <c r="MRP42" s="1431"/>
      <c r="MRQ42" s="1431"/>
      <c r="MRR42" s="1431"/>
      <c r="MRS42" s="1431"/>
      <c r="MRT42" s="1431"/>
      <c r="MRU42" s="1431"/>
      <c r="MRV42" s="1431"/>
      <c r="MRW42" s="1431"/>
      <c r="MRX42" s="1431"/>
      <c r="MRY42" s="1431"/>
      <c r="MRZ42" s="1431"/>
      <c r="MSA42" s="1431"/>
      <c r="MSB42" s="1431"/>
      <c r="MSC42" s="1431"/>
      <c r="MSD42" s="1431"/>
      <c r="MSE42" s="1431"/>
      <c r="MSF42" s="1431"/>
      <c r="MSG42" s="1431"/>
      <c r="MSH42" s="1431"/>
      <c r="MSI42" s="1431"/>
      <c r="MSJ42" s="1431"/>
      <c r="MSK42" s="1431"/>
      <c r="MSL42" s="1431"/>
      <c r="MSM42" s="1431"/>
      <c r="MSN42" s="1431"/>
      <c r="MSO42" s="1431"/>
      <c r="MSP42" s="1431"/>
      <c r="MSQ42" s="1431"/>
      <c r="MSR42" s="1431"/>
      <c r="MSS42" s="1431"/>
      <c r="MST42" s="1431"/>
      <c r="MSU42" s="1431"/>
      <c r="MSV42" s="1431"/>
      <c r="MSW42" s="1431"/>
      <c r="MSX42" s="1431"/>
      <c r="MSY42" s="1431"/>
      <c r="MSZ42" s="1431"/>
      <c r="MTA42" s="1431"/>
      <c r="MTB42" s="1431"/>
      <c r="MTC42" s="1431"/>
      <c r="MTD42" s="1431"/>
      <c r="MTE42" s="1431"/>
      <c r="MTF42" s="1431"/>
      <c r="MTG42" s="1431"/>
      <c r="MTH42" s="1431"/>
      <c r="MTI42" s="1431"/>
      <c r="MTJ42" s="1431"/>
      <c r="MTK42" s="1431"/>
      <c r="MTL42" s="1431"/>
      <c r="MTM42" s="1431"/>
      <c r="MTN42" s="1431"/>
      <c r="MTO42" s="1431"/>
      <c r="MTP42" s="1431"/>
      <c r="MTQ42" s="1431"/>
      <c r="MTR42" s="1431"/>
      <c r="MTS42" s="1431"/>
      <c r="MTT42" s="1431"/>
      <c r="MTU42" s="1431"/>
      <c r="MTV42" s="1431"/>
      <c r="MTW42" s="1431"/>
      <c r="MTX42" s="1431"/>
      <c r="MTY42" s="1431"/>
      <c r="MTZ42" s="1431"/>
      <c r="MUA42" s="1431"/>
      <c r="MUB42" s="1431"/>
      <c r="MUC42" s="1431"/>
      <c r="MUD42" s="1431"/>
      <c r="MUE42" s="1431"/>
      <c r="MUF42" s="1431"/>
      <c r="MUG42" s="1431"/>
      <c r="MUH42" s="1431"/>
      <c r="MUI42" s="1431"/>
      <c r="MUJ42" s="1431"/>
      <c r="MUK42" s="1431"/>
      <c r="MUL42" s="1431"/>
      <c r="MUM42" s="1431"/>
      <c r="MUN42" s="1431"/>
      <c r="MUO42" s="1431"/>
      <c r="MUP42" s="1431"/>
      <c r="MUQ42" s="1431"/>
      <c r="MUR42" s="1431"/>
      <c r="MUS42" s="1431"/>
      <c r="MUT42" s="1431"/>
      <c r="MUU42" s="1431"/>
      <c r="MUV42" s="1431"/>
      <c r="MUW42" s="1431"/>
      <c r="MUX42" s="1431"/>
      <c r="MUY42" s="1431"/>
      <c r="MUZ42" s="1431"/>
      <c r="MVA42" s="1431"/>
      <c r="MVB42" s="1431"/>
      <c r="MVC42" s="1431"/>
      <c r="MVD42" s="1431"/>
      <c r="MVE42" s="1431"/>
      <c r="MVF42" s="1431"/>
      <c r="MVG42" s="1431"/>
      <c r="MVH42" s="1431"/>
      <c r="MVI42" s="1431"/>
      <c r="MVJ42" s="1431"/>
      <c r="MVK42" s="1431"/>
      <c r="MVL42" s="1431"/>
      <c r="MVM42" s="1431"/>
      <c r="MVN42" s="1431"/>
      <c r="MVO42" s="1431"/>
      <c r="MVP42" s="1431"/>
      <c r="MVQ42" s="1431"/>
      <c r="MVR42" s="1431"/>
      <c r="MVS42" s="1431"/>
      <c r="MVT42" s="1431"/>
      <c r="MVU42" s="1431"/>
      <c r="MVV42" s="1431"/>
      <c r="MVW42" s="1431"/>
      <c r="MVX42" s="1431"/>
      <c r="MVY42" s="1431"/>
      <c r="MVZ42" s="1431"/>
      <c r="MWA42" s="1431"/>
      <c r="MWB42" s="1431"/>
      <c r="MWC42" s="1431"/>
      <c r="MWD42" s="1431"/>
      <c r="MWE42" s="1431"/>
      <c r="MWF42" s="1431"/>
      <c r="MWG42" s="1431"/>
      <c r="MWH42" s="1431"/>
      <c r="MWI42" s="1431"/>
      <c r="MWJ42" s="1431"/>
      <c r="MWK42" s="1431"/>
      <c r="MWL42" s="1431"/>
      <c r="MWM42" s="1431"/>
      <c r="MWN42" s="1431"/>
      <c r="MWO42" s="1431"/>
      <c r="MWP42" s="1431"/>
      <c r="MWQ42" s="1431"/>
      <c r="MWR42" s="1431"/>
      <c r="MWS42" s="1431"/>
      <c r="MWT42" s="1431"/>
      <c r="MWU42" s="1431"/>
      <c r="MWV42" s="1431"/>
      <c r="MWW42" s="1431"/>
      <c r="MWX42" s="1431"/>
      <c r="MWY42" s="1431"/>
      <c r="MWZ42" s="1431"/>
      <c r="MXA42" s="1431"/>
      <c r="MXB42" s="1431"/>
      <c r="MXC42" s="1431"/>
      <c r="MXD42" s="1431"/>
      <c r="MXE42" s="1431"/>
      <c r="MXF42" s="1431"/>
      <c r="MXG42" s="1431"/>
      <c r="MXH42" s="1431"/>
      <c r="MXI42" s="1431"/>
      <c r="MXJ42" s="1431"/>
      <c r="MXK42" s="1431"/>
      <c r="MXL42" s="1431"/>
      <c r="MXM42" s="1431"/>
      <c r="MXN42" s="1431"/>
      <c r="MXO42" s="1431"/>
      <c r="MXP42" s="1431"/>
      <c r="MXQ42" s="1431"/>
      <c r="MXR42" s="1431"/>
      <c r="MXS42" s="1431"/>
      <c r="MXT42" s="1431"/>
      <c r="MXU42" s="1431"/>
      <c r="MXV42" s="1431"/>
      <c r="MXW42" s="1431"/>
      <c r="MXX42" s="1431"/>
      <c r="MXY42" s="1431"/>
      <c r="MXZ42" s="1431"/>
      <c r="MYA42" s="1431"/>
      <c r="MYB42" s="1431"/>
      <c r="MYC42" s="1431"/>
      <c r="MYD42" s="1431"/>
      <c r="MYE42" s="1431"/>
      <c r="MYF42" s="1431"/>
      <c r="MYG42" s="1431"/>
      <c r="MYH42" s="1431"/>
      <c r="MYI42" s="1431"/>
      <c r="MYJ42" s="1431"/>
      <c r="MYK42" s="1431"/>
      <c r="MYL42" s="1431"/>
      <c r="MYM42" s="1431"/>
      <c r="MYN42" s="1431"/>
      <c r="MYO42" s="1431"/>
      <c r="MYP42" s="1431"/>
      <c r="MYQ42" s="1431"/>
      <c r="MYR42" s="1431"/>
      <c r="MYS42" s="1431"/>
      <c r="MYT42" s="1431"/>
      <c r="MYU42" s="1431"/>
      <c r="MYV42" s="1431"/>
      <c r="MYW42" s="1431"/>
      <c r="MYX42" s="1431"/>
      <c r="MYY42" s="1431"/>
      <c r="MYZ42" s="1431"/>
      <c r="MZA42" s="1431"/>
      <c r="MZB42" s="1431"/>
      <c r="MZC42" s="1431"/>
      <c r="MZD42" s="1431"/>
      <c r="MZE42" s="1431"/>
      <c r="MZF42" s="1431"/>
      <c r="MZG42" s="1431"/>
      <c r="MZH42" s="1431"/>
      <c r="MZI42" s="1431"/>
      <c r="MZJ42" s="1431"/>
      <c r="MZK42" s="1431"/>
      <c r="MZL42" s="1431"/>
      <c r="MZM42" s="1431"/>
      <c r="MZN42" s="1431"/>
      <c r="MZO42" s="1431"/>
      <c r="MZP42" s="1431"/>
      <c r="MZQ42" s="1431"/>
      <c r="MZR42" s="1431"/>
      <c r="MZS42" s="1431"/>
      <c r="MZT42" s="1431"/>
      <c r="MZU42" s="1431"/>
      <c r="MZV42" s="1431"/>
      <c r="MZW42" s="1431"/>
      <c r="MZX42" s="1431"/>
      <c r="MZY42" s="1431"/>
      <c r="MZZ42" s="1431"/>
      <c r="NAA42" s="1431"/>
      <c r="NAB42" s="1431"/>
      <c r="NAC42" s="1431"/>
      <c r="NAD42" s="1431"/>
      <c r="NAE42" s="1431"/>
      <c r="NAF42" s="1431"/>
      <c r="NAG42" s="1431"/>
      <c r="NAH42" s="1431"/>
      <c r="NAI42" s="1431"/>
      <c r="NAJ42" s="1431"/>
      <c r="NAK42" s="1431"/>
      <c r="NAL42" s="1431"/>
      <c r="NAM42" s="1431"/>
      <c r="NAN42" s="1431"/>
      <c r="NAO42" s="1431"/>
      <c r="NAP42" s="1431"/>
      <c r="NAQ42" s="1431"/>
      <c r="NAR42" s="1431"/>
      <c r="NAS42" s="1431"/>
      <c r="NAT42" s="1431"/>
      <c r="NAU42" s="1431"/>
      <c r="NAV42" s="1431"/>
      <c r="NAW42" s="1431"/>
      <c r="NAX42" s="1431"/>
      <c r="NAY42" s="1431"/>
      <c r="NAZ42" s="1431"/>
      <c r="NBA42" s="1431"/>
      <c r="NBB42" s="1431"/>
      <c r="NBC42" s="1431"/>
      <c r="NBD42" s="1431"/>
      <c r="NBE42" s="1431"/>
      <c r="NBF42" s="1431"/>
      <c r="NBG42" s="1431"/>
      <c r="NBH42" s="1431"/>
      <c r="NBI42" s="1431"/>
      <c r="NBJ42" s="1431"/>
      <c r="NBK42" s="1431"/>
      <c r="NBL42" s="1431"/>
      <c r="NBM42" s="1431"/>
      <c r="NBN42" s="1431"/>
      <c r="NBO42" s="1431"/>
      <c r="NBP42" s="1431"/>
      <c r="NBQ42" s="1431"/>
      <c r="NBR42" s="1431"/>
      <c r="NBS42" s="1431"/>
      <c r="NBT42" s="1431"/>
      <c r="NBU42" s="1431"/>
      <c r="NBV42" s="1431"/>
      <c r="NBW42" s="1431"/>
      <c r="NBX42" s="1431"/>
      <c r="NBY42" s="1431"/>
      <c r="NBZ42" s="1431"/>
      <c r="NCA42" s="1431"/>
      <c r="NCB42" s="1431"/>
      <c r="NCC42" s="1431"/>
      <c r="NCD42" s="1431"/>
      <c r="NCE42" s="1431"/>
      <c r="NCF42" s="1431"/>
      <c r="NCG42" s="1431"/>
      <c r="NCH42" s="1431"/>
      <c r="NCI42" s="1431"/>
      <c r="NCJ42" s="1431"/>
      <c r="NCK42" s="1431"/>
      <c r="NCL42" s="1431"/>
      <c r="NCM42" s="1431"/>
      <c r="NCN42" s="1431"/>
      <c r="NCO42" s="1431"/>
      <c r="NCP42" s="1431"/>
      <c r="NCQ42" s="1431"/>
      <c r="NCR42" s="1431"/>
      <c r="NCS42" s="1431"/>
      <c r="NCT42" s="1431"/>
      <c r="NCU42" s="1431"/>
      <c r="NCV42" s="1431"/>
      <c r="NCW42" s="1431"/>
      <c r="NCX42" s="1431"/>
      <c r="NCY42" s="1431"/>
      <c r="NCZ42" s="1431"/>
      <c r="NDA42" s="1431"/>
      <c r="NDB42" s="1431"/>
      <c r="NDC42" s="1431"/>
      <c r="NDD42" s="1431"/>
      <c r="NDE42" s="1431"/>
      <c r="NDF42" s="1431"/>
      <c r="NDG42" s="1431"/>
      <c r="NDH42" s="1431"/>
      <c r="NDI42" s="1431"/>
      <c r="NDJ42" s="1431"/>
      <c r="NDK42" s="1431"/>
      <c r="NDL42" s="1431"/>
      <c r="NDM42" s="1431"/>
      <c r="NDN42" s="1431"/>
      <c r="NDO42" s="1431"/>
      <c r="NDP42" s="1431"/>
      <c r="NDQ42" s="1431"/>
      <c r="NDR42" s="1431"/>
      <c r="NDS42" s="1431"/>
      <c r="NDT42" s="1431"/>
      <c r="NDU42" s="1431"/>
      <c r="NDV42" s="1431"/>
      <c r="NDW42" s="1431"/>
      <c r="NDX42" s="1431"/>
      <c r="NDY42" s="1431"/>
      <c r="NDZ42" s="1431"/>
      <c r="NEA42" s="1431"/>
      <c r="NEB42" s="1431"/>
      <c r="NEC42" s="1431"/>
      <c r="NED42" s="1431"/>
      <c r="NEE42" s="1431"/>
      <c r="NEF42" s="1431"/>
      <c r="NEG42" s="1431"/>
      <c r="NEH42" s="1431"/>
      <c r="NEI42" s="1431"/>
      <c r="NEJ42" s="1431"/>
      <c r="NEK42" s="1431"/>
      <c r="NEL42" s="1431"/>
      <c r="NEM42" s="1431"/>
      <c r="NEN42" s="1431"/>
      <c r="NEO42" s="1431"/>
      <c r="NEP42" s="1431"/>
      <c r="NEQ42" s="1431"/>
      <c r="NER42" s="1431"/>
      <c r="NES42" s="1431"/>
      <c r="NET42" s="1431"/>
      <c r="NEU42" s="1431"/>
      <c r="NEV42" s="1431"/>
      <c r="NEW42" s="1431"/>
      <c r="NEX42" s="1431"/>
      <c r="NEY42" s="1431"/>
      <c r="NEZ42" s="1431"/>
      <c r="NFA42" s="1431"/>
      <c r="NFB42" s="1431"/>
      <c r="NFC42" s="1431"/>
      <c r="NFD42" s="1431"/>
      <c r="NFE42" s="1431"/>
      <c r="NFF42" s="1431"/>
      <c r="NFG42" s="1431"/>
      <c r="NFH42" s="1431"/>
      <c r="NFI42" s="1431"/>
      <c r="NFJ42" s="1431"/>
      <c r="NFK42" s="1431"/>
      <c r="NFL42" s="1431"/>
      <c r="NFM42" s="1431"/>
      <c r="NFN42" s="1431"/>
      <c r="NFO42" s="1431"/>
      <c r="NFP42" s="1431"/>
      <c r="NFQ42" s="1431"/>
      <c r="NFR42" s="1431"/>
      <c r="NFS42" s="1431"/>
      <c r="NFT42" s="1431"/>
      <c r="NFU42" s="1431"/>
      <c r="NFV42" s="1431"/>
      <c r="NFW42" s="1431"/>
      <c r="NFX42" s="1431"/>
      <c r="NFY42" s="1431"/>
      <c r="NFZ42" s="1431"/>
      <c r="NGA42" s="1431"/>
      <c r="NGB42" s="1431"/>
      <c r="NGC42" s="1431"/>
      <c r="NGD42" s="1431"/>
      <c r="NGE42" s="1431"/>
      <c r="NGF42" s="1431"/>
      <c r="NGG42" s="1431"/>
      <c r="NGH42" s="1431"/>
      <c r="NGI42" s="1431"/>
      <c r="NGJ42" s="1431"/>
      <c r="NGK42" s="1431"/>
      <c r="NGL42" s="1431"/>
      <c r="NGM42" s="1431"/>
      <c r="NGN42" s="1431"/>
      <c r="NGO42" s="1431"/>
      <c r="NGP42" s="1431"/>
      <c r="NGQ42" s="1431"/>
      <c r="NGR42" s="1431"/>
      <c r="NGS42" s="1431"/>
      <c r="NGT42" s="1431"/>
      <c r="NGU42" s="1431"/>
      <c r="NGV42" s="1431"/>
      <c r="NGW42" s="1431"/>
      <c r="NGX42" s="1431"/>
      <c r="NGY42" s="1431"/>
      <c r="NGZ42" s="1431"/>
      <c r="NHA42" s="1431"/>
      <c r="NHB42" s="1431"/>
      <c r="NHC42" s="1431"/>
      <c r="NHD42" s="1431"/>
      <c r="NHE42" s="1431"/>
      <c r="NHF42" s="1431"/>
      <c r="NHG42" s="1431"/>
      <c r="NHH42" s="1431"/>
      <c r="NHI42" s="1431"/>
      <c r="NHJ42" s="1431"/>
      <c r="NHK42" s="1431"/>
      <c r="NHL42" s="1431"/>
      <c r="NHM42" s="1431"/>
      <c r="NHN42" s="1431"/>
      <c r="NHO42" s="1431"/>
      <c r="NHP42" s="1431"/>
      <c r="NHQ42" s="1431"/>
      <c r="NHR42" s="1431"/>
      <c r="NHS42" s="1431"/>
      <c r="NHT42" s="1431"/>
      <c r="NHU42" s="1431"/>
      <c r="NHV42" s="1431"/>
      <c r="NHW42" s="1431"/>
      <c r="NHX42" s="1431"/>
      <c r="NHY42" s="1431"/>
      <c r="NHZ42" s="1431"/>
      <c r="NIA42" s="1431"/>
      <c r="NIB42" s="1431"/>
      <c r="NIC42" s="1431"/>
      <c r="NID42" s="1431"/>
      <c r="NIE42" s="1431"/>
      <c r="NIF42" s="1431"/>
      <c r="NIG42" s="1431"/>
      <c r="NIH42" s="1431"/>
      <c r="NII42" s="1431"/>
      <c r="NIJ42" s="1431"/>
      <c r="NIK42" s="1431"/>
      <c r="NIL42" s="1431"/>
      <c r="NIM42" s="1431"/>
      <c r="NIN42" s="1431"/>
      <c r="NIO42" s="1431"/>
      <c r="NIP42" s="1431"/>
      <c r="NIQ42" s="1431"/>
      <c r="NIR42" s="1431"/>
      <c r="NIS42" s="1431"/>
      <c r="NIT42" s="1431"/>
      <c r="NIU42" s="1431"/>
      <c r="NIV42" s="1431"/>
      <c r="NIW42" s="1431"/>
      <c r="NIX42" s="1431"/>
      <c r="NIY42" s="1431"/>
      <c r="NIZ42" s="1431"/>
      <c r="NJA42" s="1431"/>
      <c r="NJB42" s="1431"/>
      <c r="NJC42" s="1431"/>
      <c r="NJD42" s="1431"/>
      <c r="NJE42" s="1431"/>
      <c r="NJF42" s="1431"/>
      <c r="NJG42" s="1431"/>
      <c r="NJH42" s="1431"/>
      <c r="NJI42" s="1431"/>
      <c r="NJJ42" s="1431"/>
      <c r="NJK42" s="1431"/>
      <c r="NJL42" s="1431"/>
      <c r="NJM42" s="1431"/>
      <c r="NJN42" s="1431"/>
      <c r="NJO42" s="1431"/>
      <c r="NJP42" s="1431"/>
      <c r="NJQ42" s="1431"/>
      <c r="NJR42" s="1431"/>
      <c r="NJS42" s="1431"/>
      <c r="NJT42" s="1431"/>
      <c r="NJU42" s="1431"/>
      <c r="NJV42" s="1431"/>
      <c r="NJW42" s="1431"/>
      <c r="NJX42" s="1431"/>
      <c r="NJY42" s="1431"/>
      <c r="NJZ42" s="1431"/>
      <c r="NKA42" s="1431"/>
      <c r="NKB42" s="1431"/>
      <c r="NKC42" s="1431"/>
      <c r="NKD42" s="1431"/>
      <c r="NKE42" s="1431"/>
      <c r="NKF42" s="1431"/>
      <c r="NKG42" s="1431"/>
      <c r="NKH42" s="1431"/>
      <c r="NKI42" s="1431"/>
      <c r="NKJ42" s="1431"/>
      <c r="NKK42" s="1431"/>
      <c r="NKL42" s="1431"/>
      <c r="NKM42" s="1431"/>
      <c r="NKN42" s="1431"/>
      <c r="NKO42" s="1431"/>
      <c r="NKP42" s="1431"/>
      <c r="NKQ42" s="1431"/>
      <c r="NKR42" s="1431"/>
      <c r="NKS42" s="1431"/>
      <c r="NKT42" s="1431"/>
      <c r="NKU42" s="1431"/>
      <c r="NKV42" s="1431"/>
      <c r="NKW42" s="1431"/>
      <c r="NKX42" s="1431"/>
      <c r="NKY42" s="1431"/>
      <c r="NKZ42" s="1431"/>
      <c r="NLA42" s="1431"/>
      <c r="NLB42" s="1431"/>
      <c r="NLC42" s="1431"/>
      <c r="NLD42" s="1431"/>
      <c r="NLE42" s="1431"/>
      <c r="NLF42" s="1431"/>
      <c r="NLG42" s="1431"/>
      <c r="NLH42" s="1431"/>
      <c r="NLI42" s="1431"/>
      <c r="NLJ42" s="1431"/>
      <c r="NLK42" s="1431"/>
      <c r="NLL42" s="1431"/>
      <c r="NLM42" s="1431"/>
      <c r="NLN42" s="1431"/>
      <c r="NLO42" s="1431"/>
      <c r="NLP42" s="1431"/>
      <c r="NLQ42" s="1431"/>
      <c r="NLR42" s="1431"/>
      <c r="NLS42" s="1431"/>
      <c r="NLT42" s="1431"/>
      <c r="NLU42" s="1431"/>
      <c r="NLV42" s="1431"/>
      <c r="NLW42" s="1431"/>
      <c r="NLX42" s="1431"/>
      <c r="NLY42" s="1431"/>
      <c r="NLZ42" s="1431"/>
      <c r="NMA42" s="1431"/>
      <c r="NMB42" s="1431"/>
      <c r="NMC42" s="1431"/>
      <c r="NMD42" s="1431"/>
      <c r="NME42" s="1431"/>
      <c r="NMF42" s="1431"/>
      <c r="NMG42" s="1431"/>
      <c r="NMH42" s="1431"/>
      <c r="NMI42" s="1431"/>
      <c r="NMJ42" s="1431"/>
      <c r="NMK42" s="1431"/>
      <c r="NML42" s="1431"/>
      <c r="NMM42" s="1431"/>
      <c r="NMN42" s="1431"/>
      <c r="NMO42" s="1431"/>
      <c r="NMP42" s="1431"/>
      <c r="NMQ42" s="1431"/>
      <c r="NMR42" s="1431"/>
      <c r="NMS42" s="1431"/>
      <c r="NMT42" s="1431"/>
      <c r="NMU42" s="1431"/>
      <c r="NMV42" s="1431"/>
      <c r="NMW42" s="1431"/>
      <c r="NMX42" s="1431"/>
      <c r="NMY42" s="1431"/>
      <c r="NMZ42" s="1431"/>
      <c r="NNA42" s="1431"/>
      <c r="NNB42" s="1431"/>
      <c r="NNC42" s="1431"/>
      <c r="NND42" s="1431"/>
      <c r="NNE42" s="1431"/>
      <c r="NNF42" s="1431"/>
      <c r="NNG42" s="1431"/>
      <c r="NNH42" s="1431"/>
      <c r="NNI42" s="1431"/>
      <c r="NNJ42" s="1431"/>
      <c r="NNK42" s="1431"/>
      <c r="NNL42" s="1431"/>
      <c r="NNM42" s="1431"/>
      <c r="NNN42" s="1431"/>
      <c r="NNO42" s="1431"/>
      <c r="NNP42" s="1431"/>
      <c r="NNQ42" s="1431"/>
      <c r="NNR42" s="1431"/>
      <c r="NNS42" s="1431"/>
      <c r="NNT42" s="1431"/>
      <c r="NNU42" s="1431"/>
      <c r="NNV42" s="1431"/>
      <c r="NNW42" s="1431"/>
      <c r="NNX42" s="1431"/>
      <c r="NNY42" s="1431"/>
      <c r="NNZ42" s="1431"/>
      <c r="NOA42" s="1431"/>
      <c r="NOB42" s="1431"/>
      <c r="NOC42" s="1431"/>
      <c r="NOD42" s="1431"/>
      <c r="NOE42" s="1431"/>
      <c r="NOF42" s="1431"/>
      <c r="NOG42" s="1431"/>
      <c r="NOH42" s="1431"/>
      <c r="NOI42" s="1431"/>
      <c r="NOJ42" s="1431"/>
      <c r="NOK42" s="1431"/>
      <c r="NOL42" s="1431"/>
      <c r="NOM42" s="1431"/>
      <c r="NON42" s="1431"/>
      <c r="NOO42" s="1431"/>
      <c r="NOP42" s="1431"/>
      <c r="NOQ42" s="1431"/>
      <c r="NOR42" s="1431"/>
      <c r="NOS42" s="1431"/>
      <c r="NOT42" s="1431"/>
      <c r="NOU42" s="1431"/>
      <c r="NOV42" s="1431"/>
      <c r="NOW42" s="1431"/>
      <c r="NOX42" s="1431"/>
      <c r="NOY42" s="1431"/>
      <c r="NOZ42" s="1431"/>
      <c r="NPA42" s="1431"/>
      <c r="NPB42" s="1431"/>
      <c r="NPC42" s="1431"/>
      <c r="NPD42" s="1431"/>
      <c r="NPE42" s="1431"/>
      <c r="NPF42" s="1431"/>
      <c r="NPG42" s="1431"/>
      <c r="NPH42" s="1431"/>
      <c r="NPI42" s="1431"/>
      <c r="NPJ42" s="1431"/>
      <c r="NPK42" s="1431"/>
      <c r="NPL42" s="1431"/>
      <c r="NPM42" s="1431"/>
      <c r="NPN42" s="1431"/>
      <c r="NPO42" s="1431"/>
      <c r="NPP42" s="1431"/>
      <c r="NPQ42" s="1431"/>
      <c r="NPR42" s="1431"/>
      <c r="NPS42" s="1431"/>
      <c r="NPT42" s="1431"/>
      <c r="NPU42" s="1431"/>
      <c r="NPV42" s="1431"/>
      <c r="NPW42" s="1431"/>
      <c r="NPX42" s="1431"/>
      <c r="NPY42" s="1431"/>
      <c r="NPZ42" s="1431"/>
      <c r="NQA42" s="1431"/>
      <c r="NQB42" s="1431"/>
      <c r="NQC42" s="1431"/>
      <c r="NQD42" s="1431"/>
      <c r="NQE42" s="1431"/>
      <c r="NQF42" s="1431"/>
      <c r="NQG42" s="1431"/>
      <c r="NQH42" s="1431"/>
      <c r="NQI42" s="1431"/>
      <c r="NQJ42" s="1431"/>
      <c r="NQK42" s="1431"/>
      <c r="NQL42" s="1431"/>
      <c r="NQM42" s="1431"/>
      <c r="NQN42" s="1431"/>
      <c r="NQO42" s="1431"/>
      <c r="NQP42" s="1431"/>
      <c r="NQQ42" s="1431"/>
      <c r="NQR42" s="1431"/>
      <c r="NQS42" s="1431"/>
      <c r="NQT42" s="1431"/>
      <c r="NQU42" s="1431"/>
      <c r="NQV42" s="1431"/>
      <c r="NQW42" s="1431"/>
      <c r="NQX42" s="1431"/>
      <c r="NQY42" s="1431"/>
      <c r="NQZ42" s="1431"/>
      <c r="NRA42" s="1431"/>
      <c r="NRB42" s="1431"/>
      <c r="NRC42" s="1431"/>
      <c r="NRD42" s="1431"/>
      <c r="NRE42" s="1431"/>
      <c r="NRF42" s="1431"/>
      <c r="NRG42" s="1431"/>
      <c r="NRH42" s="1431"/>
      <c r="NRI42" s="1431"/>
      <c r="NRJ42" s="1431"/>
      <c r="NRK42" s="1431"/>
      <c r="NRL42" s="1431"/>
      <c r="NRM42" s="1431"/>
      <c r="NRN42" s="1431"/>
      <c r="NRO42" s="1431"/>
      <c r="NRP42" s="1431"/>
      <c r="NRQ42" s="1431"/>
      <c r="NRR42" s="1431"/>
      <c r="NRS42" s="1431"/>
      <c r="NRT42" s="1431"/>
      <c r="NRU42" s="1431"/>
      <c r="NRV42" s="1431"/>
      <c r="NRW42" s="1431"/>
      <c r="NRX42" s="1431"/>
      <c r="NRY42" s="1431"/>
      <c r="NRZ42" s="1431"/>
      <c r="NSA42" s="1431"/>
      <c r="NSB42" s="1431"/>
      <c r="NSC42" s="1431"/>
      <c r="NSD42" s="1431"/>
      <c r="NSE42" s="1431"/>
      <c r="NSF42" s="1431"/>
      <c r="NSG42" s="1431"/>
      <c r="NSH42" s="1431"/>
      <c r="NSI42" s="1431"/>
      <c r="NSJ42" s="1431"/>
      <c r="NSK42" s="1431"/>
      <c r="NSL42" s="1431"/>
      <c r="NSM42" s="1431"/>
      <c r="NSN42" s="1431"/>
      <c r="NSO42" s="1431"/>
      <c r="NSP42" s="1431"/>
      <c r="NSQ42" s="1431"/>
      <c r="NSR42" s="1431"/>
      <c r="NSS42" s="1431"/>
      <c r="NST42" s="1431"/>
      <c r="NSU42" s="1431"/>
      <c r="NSV42" s="1431"/>
      <c r="NSW42" s="1431"/>
      <c r="NSX42" s="1431"/>
      <c r="NSY42" s="1431"/>
      <c r="NSZ42" s="1431"/>
      <c r="NTA42" s="1431"/>
      <c r="NTB42" s="1431"/>
      <c r="NTC42" s="1431"/>
      <c r="NTD42" s="1431"/>
      <c r="NTE42" s="1431"/>
      <c r="NTF42" s="1431"/>
      <c r="NTG42" s="1431"/>
      <c r="NTH42" s="1431"/>
      <c r="NTI42" s="1431"/>
      <c r="NTJ42" s="1431"/>
      <c r="NTK42" s="1431"/>
      <c r="NTL42" s="1431"/>
      <c r="NTM42" s="1431"/>
      <c r="NTN42" s="1431"/>
      <c r="NTO42" s="1431"/>
      <c r="NTP42" s="1431"/>
      <c r="NTQ42" s="1431"/>
      <c r="NTR42" s="1431"/>
      <c r="NTS42" s="1431"/>
      <c r="NTT42" s="1431"/>
      <c r="NTU42" s="1431"/>
      <c r="NTV42" s="1431"/>
      <c r="NTW42" s="1431"/>
      <c r="NTX42" s="1431"/>
      <c r="NTY42" s="1431"/>
      <c r="NTZ42" s="1431"/>
      <c r="NUA42" s="1431"/>
      <c r="NUB42" s="1431"/>
      <c r="NUC42" s="1431"/>
      <c r="NUD42" s="1431"/>
      <c r="NUE42" s="1431"/>
      <c r="NUF42" s="1431"/>
      <c r="NUG42" s="1431"/>
      <c r="NUH42" s="1431"/>
      <c r="NUI42" s="1431"/>
      <c r="NUJ42" s="1431"/>
      <c r="NUK42" s="1431"/>
      <c r="NUL42" s="1431"/>
      <c r="NUM42" s="1431"/>
      <c r="NUN42" s="1431"/>
      <c r="NUO42" s="1431"/>
      <c r="NUP42" s="1431"/>
      <c r="NUQ42" s="1431"/>
      <c r="NUR42" s="1431"/>
      <c r="NUS42" s="1431"/>
      <c r="NUT42" s="1431"/>
      <c r="NUU42" s="1431"/>
      <c r="NUV42" s="1431"/>
      <c r="NUW42" s="1431"/>
      <c r="NUX42" s="1431"/>
      <c r="NUY42" s="1431"/>
      <c r="NUZ42" s="1431"/>
      <c r="NVA42" s="1431"/>
      <c r="NVB42" s="1431"/>
      <c r="NVC42" s="1431"/>
      <c r="NVD42" s="1431"/>
      <c r="NVE42" s="1431"/>
      <c r="NVF42" s="1431"/>
      <c r="NVG42" s="1431"/>
      <c r="NVH42" s="1431"/>
      <c r="NVI42" s="1431"/>
      <c r="NVJ42" s="1431"/>
      <c r="NVK42" s="1431"/>
      <c r="NVL42" s="1431"/>
      <c r="NVM42" s="1431"/>
      <c r="NVN42" s="1431"/>
      <c r="NVO42" s="1431"/>
      <c r="NVP42" s="1431"/>
      <c r="NVQ42" s="1431"/>
      <c r="NVR42" s="1431"/>
      <c r="NVS42" s="1431"/>
      <c r="NVT42" s="1431"/>
      <c r="NVU42" s="1431"/>
      <c r="NVV42" s="1431"/>
      <c r="NVW42" s="1431"/>
      <c r="NVX42" s="1431"/>
      <c r="NVY42" s="1431"/>
      <c r="NVZ42" s="1431"/>
      <c r="NWA42" s="1431"/>
      <c r="NWB42" s="1431"/>
      <c r="NWC42" s="1431"/>
      <c r="NWD42" s="1431"/>
      <c r="NWE42" s="1431"/>
      <c r="NWF42" s="1431"/>
      <c r="NWG42" s="1431"/>
      <c r="NWH42" s="1431"/>
      <c r="NWI42" s="1431"/>
      <c r="NWJ42" s="1431"/>
      <c r="NWK42" s="1431"/>
      <c r="NWL42" s="1431"/>
      <c r="NWM42" s="1431"/>
      <c r="NWN42" s="1431"/>
      <c r="NWO42" s="1431"/>
      <c r="NWP42" s="1431"/>
      <c r="NWQ42" s="1431"/>
      <c r="NWR42" s="1431"/>
      <c r="NWS42" s="1431"/>
      <c r="NWT42" s="1431"/>
      <c r="NWU42" s="1431"/>
      <c r="NWV42" s="1431"/>
      <c r="NWW42" s="1431"/>
      <c r="NWX42" s="1431"/>
      <c r="NWY42" s="1431"/>
      <c r="NWZ42" s="1431"/>
      <c r="NXA42" s="1431"/>
      <c r="NXB42" s="1431"/>
      <c r="NXC42" s="1431"/>
      <c r="NXD42" s="1431"/>
      <c r="NXE42" s="1431"/>
      <c r="NXF42" s="1431"/>
      <c r="NXG42" s="1431"/>
      <c r="NXH42" s="1431"/>
      <c r="NXI42" s="1431"/>
      <c r="NXJ42" s="1431"/>
      <c r="NXK42" s="1431"/>
      <c r="NXL42" s="1431"/>
      <c r="NXM42" s="1431"/>
      <c r="NXN42" s="1431"/>
      <c r="NXO42" s="1431"/>
      <c r="NXP42" s="1431"/>
      <c r="NXQ42" s="1431"/>
      <c r="NXR42" s="1431"/>
      <c r="NXS42" s="1431"/>
      <c r="NXT42" s="1431"/>
      <c r="NXU42" s="1431"/>
      <c r="NXV42" s="1431"/>
      <c r="NXW42" s="1431"/>
      <c r="NXX42" s="1431"/>
      <c r="NXY42" s="1431"/>
      <c r="NXZ42" s="1431"/>
      <c r="NYA42" s="1431"/>
      <c r="NYB42" s="1431"/>
      <c r="NYC42" s="1431"/>
      <c r="NYD42" s="1431"/>
      <c r="NYE42" s="1431"/>
      <c r="NYF42" s="1431"/>
      <c r="NYG42" s="1431"/>
      <c r="NYH42" s="1431"/>
      <c r="NYI42" s="1431"/>
      <c r="NYJ42" s="1431"/>
      <c r="NYK42" s="1431"/>
      <c r="NYL42" s="1431"/>
      <c r="NYM42" s="1431"/>
      <c r="NYN42" s="1431"/>
      <c r="NYO42" s="1431"/>
      <c r="NYP42" s="1431"/>
      <c r="NYQ42" s="1431"/>
      <c r="NYR42" s="1431"/>
      <c r="NYS42" s="1431"/>
      <c r="NYT42" s="1431"/>
      <c r="NYU42" s="1431"/>
      <c r="NYV42" s="1431"/>
      <c r="NYW42" s="1431"/>
      <c r="NYX42" s="1431"/>
      <c r="NYY42" s="1431"/>
      <c r="NYZ42" s="1431"/>
      <c r="NZA42" s="1431"/>
      <c r="NZB42" s="1431"/>
      <c r="NZC42" s="1431"/>
      <c r="NZD42" s="1431"/>
      <c r="NZE42" s="1431"/>
      <c r="NZF42" s="1431"/>
      <c r="NZG42" s="1431"/>
      <c r="NZH42" s="1431"/>
      <c r="NZI42" s="1431"/>
      <c r="NZJ42" s="1431"/>
      <c r="NZK42" s="1431"/>
      <c r="NZL42" s="1431"/>
      <c r="NZM42" s="1431"/>
      <c r="NZN42" s="1431"/>
      <c r="NZO42" s="1431"/>
      <c r="NZP42" s="1431"/>
      <c r="NZQ42" s="1431"/>
      <c r="NZR42" s="1431"/>
      <c r="NZS42" s="1431"/>
      <c r="NZT42" s="1431"/>
      <c r="NZU42" s="1431"/>
      <c r="NZV42" s="1431"/>
      <c r="NZW42" s="1431"/>
      <c r="NZX42" s="1431"/>
      <c r="NZY42" s="1431"/>
      <c r="NZZ42" s="1431"/>
      <c r="OAA42" s="1431"/>
      <c r="OAB42" s="1431"/>
      <c r="OAC42" s="1431"/>
      <c r="OAD42" s="1431"/>
      <c r="OAE42" s="1431"/>
      <c r="OAF42" s="1431"/>
      <c r="OAG42" s="1431"/>
      <c r="OAH42" s="1431"/>
      <c r="OAI42" s="1431"/>
      <c r="OAJ42" s="1431"/>
      <c r="OAK42" s="1431"/>
      <c r="OAL42" s="1431"/>
      <c r="OAM42" s="1431"/>
      <c r="OAN42" s="1431"/>
      <c r="OAO42" s="1431"/>
      <c r="OAP42" s="1431"/>
      <c r="OAQ42" s="1431"/>
      <c r="OAR42" s="1431"/>
      <c r="OAS42" s="1431"/>
      <c r="OAT42" s="1431"/>
      <c r="OAU42" s="1431"/>
      <c r="OAV42" s="1431"/>
      <c r="OAW42" s="1431"/>
      <c r="OAX42" s="1431"/>
      <c r="OAY42" s="1431"/>
      <c r="OAZ42" s="1431"/>
      <c r="OBA42" s="1431"/>
      <c r="OBB42" s="1431"/>
      <c r="OBC42" s="1431"/>
      <c r="OBD42" s="1431"/>
      <c r="OBE42" s="1431"/>
      <c r="OBF42" s="1431"/>
      <c r="OBG42" s="1431"/>
      <c r="OBH42" s="1431"/>
      <c r="OBI42" s="1431"/>
      <c r="OBJ42" s="1431"/>
      <c r="OBK42" s="1431"/>
      <c r="OBL42" s="1431"/>
      <c r="OBM42" s="1431"/>
      <c r="OBN42" s="1431"/>
      <c r="OBO42" s="1431"/>
      <c r="OBP42" s="1431"/>
      <c r="OBQ42" s="1431"/>
      <c r="OBR42" s="1431"/>
      <c r="OBS42" s="1431"/>
      <c r="OBT42" s="1431"/>
      <c r="OBU42" s="1431"/>
      <c r="OBV42" s="1431"/>
      <c r="OBW42" s="1431"/>
      <c r="OBX42" s="1431"/>
      <c r="OBY42" s="1431"/>
      <c r="OBZ42" s="1431"/>
      <c r="OCA42" s="1431"/>
      <c r="OCB42" s="1431"/>
      <c r="OCC42" s="1431"/>
      <c r="OCD42" s="1431"/>
      <c r="OCE42" s="1431"/>
      <c r="OCF42" s="1431"/>
      <c r="OCG42" s="1431"/>
      <c r="OCH42" s="1431"/>
      <c r="OCI42" s="1431"/>
      <c r="OCJ42" s="1431"/>
      <c r="OCK42" s="1431"/>
      <c r="OCL42" s="1431"/>
      <c r="OCM42" s="1431"/>
      <c r="OCN42" s="1431"/>
      <c r="OCO42" s="1431"/>
      <c r="OCP42" s="1431"/>
      <c r="OCQ42" s="1431"/>
      <c r="OCR42" s="1431"/>
      <c r="OCS42" s="1431"/>
      <c r="OCT42" s="1431"/>
      <c r="OCU42" s="1431"/>
      <c r="OCV42" s="1431"/>
      <c r="OCW42" s="1431"/>
      <c r="OCX42" s="1431"/>
      <c r="OCY42" s="1431"/>
      <c r="OCZ42" s="1431"/>
      <c r="ODA42" s="1431"/>
      <c r="ODB42" s="1431"/>
      <c r="ODC42" s="1431"/>
      <c r="ODD42" s="1431"/>
      <c r="ODE42" s="1431"/>
      <c r="ODF42" s="1431"/>
      <c r="ODG42" s="1431"/>
      <c r="ODH42" s="1431"/>
      <c r="ODI42" s="1431"/>
      <c r="ODJ42" s="1431"/>
      <c r="ODK42" s="1431"/>
      <c r="ODL42" s="1431"/>
      <c r="ODM42" s="1431"/>
      <c r="ODN42" s="1431"/>
      <c r="ODO42" s="1431"/>
      <c r="ODP42" s="1431"/>
      <c r="ODQ42" s="1431"/>
      <c r="ODR42" s="1431"/>
      <c r="ODS42" s="1431"/>
      <c r="ODT42" s="1431"/>
      <c r="ODU42" s="1431"/>
      <c r="ODV42" s="1431"/>
      <c r="ODW42" s="1431"/>
      <c r="ODX42" s="1431"/>
      <c r="ODY42" s="1431"/>
      <c r="ODZ42" s="1431"/>
      <c r="OEA42" s="1431"/>
      <c r="OEB42" s="1431"/>
      <c r="OEC42" s="1431"/>
      <c r="OED42" s="1431"/>
      <c r="OEE42" s="1431"/>
      <c r="OEF42" s="1431"/>
      <c r="OEG42" s="1431"/>
      <c r="OEH42" s="1431"/>
      <c r="OEI42" s="1431"/>
      <c r="OEJ42" s="1431"/>
      <c r="OEK42" s="1431"/>
      <c r="OEL42" s="1431"/>
      <c r="OEM42" s="1431"/>
      <c r="OEN42" s="1431"/>
      <c r="OEO42" s="1431"/>
      <c r="OEP42" s="1431"/>
      <c r="OEQ42" s="1431"/>
      <c r="OER42" s="1431"/>
      <c r="OES42" s="1431"/>
      <c r="OET42" s="1431"/>
      <c r="OEU42" s="1431"/>
      <c r="OEV42" s="1431"/>
      <c r="OEW42" s="1431"/>
      <c r="OEX42" s="1431"/>
      <c r="OEY42" s="1431"/>
      <c r="OEZ42" s="1431"/>
      <c r="OFA42" s="1431"/>
      <c r="OFB42" s="1431"/>
      <c r="OFC42" s="1431"/>
      <c r="OFD42" s="1431"/>
      <c r="OFE42" s="1431"/>
      <c r="OFF42" s="1431"/>
      <c r="OFG42" s="1431"/>
      <c r="OFH42" s="1431"/>
      <c r="OFI42" s="1431"/>
      <c r="OFJ42" s="1431"/>
      <c r="OFK42" s="1431"/>
      <c r="OFL42" s="1431"/>
      <c r="OFM42" s="1431"/>
      <c r="OFN42" s="1431"/>
      <c r="OFO42" s="1431"/>
      <c r="OFP42" s="1431"/>
      <c r="OFQ42" s="1431"/>
      <c r="OFR42" s="1431"/>
      <c r="OFS42" s="1431"/>
      <c r="OFT42" s="1431"/>
      <c r="OFU42" s="1431"/>
      <c r="OFV42" s="1431"/>
      <c r="OFW42" s="1431"/>
      <c r="OFX42" s="1431"/>
      <c r="OFY42" s="1431"/>
      <c r="OFZ42" s="1431"/>
      <c r="OGA42" s="1431"/>
      <c r="OGB42" s="1431"/>
      <c r="OGC42" s="1431"/>
      <c r="OGD42" s="1431"/>
      <c r="OGE42" s="1431"/>
      <c r="OGF42" s="1431"/>
      <c r="OGG42" s="1431"/>
      <c r="OGH42" s="1431"/>
      <c r="OGI42" s="1431"/>
      <c r="OGJ42" s="1431"/>
      <c r="OGK42" s="1431"/>
      <c r="OGL42" s="1431"/>
      <c r="OGM42" s="1431"/>
      <c r="OGN42" s="1431"/>
      <c r="OGO42" s="1431"/>
      <c r="OGP42" s="1431"/>
      <c r="OGQ42" s="1431"/>
      <c r="OGR42" s="1431"/>
      <c r="OGS42" s="1431"/>
      <c r="OGT42" s="1431"/>
      <c r="OGU42" s="1431"/>
      <c r="OGV42" s="1431"/>
      <c r="OGW42" s="1431"/>
      <c r="OGX42" s="1431"/>
      <c r="OGY42" s="1431"/>
      <c r="OGZ42" s="1431"/>
      <c r="OHA42" s="1431"/>
      <c r="OHB42" s="1431"/>
      <c r="OHC42" s="1431"/>
      <c r="OHD42" s="1431"/>
      <c r="OHE42" s="1431"/>
      <c r="OHF42" s="1431"/>
      <c r="OHG42" s="1431"/>
      <c r="OHH42" s="1431"/>
      <c r="OHI42" s="1431"/>
      <c r="OHJ42" s="1431"/>
      <c r="OHK42" s="1431"/>
      <c r="OHL42" s="1431"/>
      <c r="OHM42" s="1431"/>
      <c r="OHN42" s="1431"/>
      <c r="OHO42" s="1431"/>
      <c r="OHP42" s="1431"/>
      <c r="OHQ42" s="1431"/>
      <c r="OHR42" s="1431"/>
      <c r="OHS42" s="1431"/>
      <c r="OHT42" s="1431"/>
      <c r="OHU42" s="1431"/>
      <c r="OHV42" s="1431"/>
      <c r="OHW42" s="1431"/>
      <c r="OHX42" s="1431"/>
      <c r="OHY42" s="1431"/>
      <c r="OHZ42" s="1431"/>
      <c r="OIA42" s="1431"/>
      <c r="OIB42" s="1431"/>
      <c r="OIC42" s="1431"/>
      <c r="OID42" s="1431"/>
      <c r="OIE42" s="1431"/>
      <c r="OIF42" s="1431"/>
      <c r="OIG42" s="1431"/>
      <c r="OIH42" s="1431"/>
      <c r="OII42" s="1431"/>
      <c r="OIJ42" s="1431"/>
      <c r="OIK42" s="1431"/>
      <c r="OIL42" s="1431"/>
      <c r="OIM42" s="1431"/>
      <c r="OIN42" s="1431"/>
      <c r="OIO42" s="1431"/>
      <c r="OIP42" s="1431"/>
      <c r="OIQ42" s="1431"/>
      <c r="OIR42" s="1431"/>
      <c r="OIS42" s="1431"/>
      <c r="OIT42" s="1431"/>
      <c r="OIU42" s="1431"/>
      <c r="OIV42" s="1431"/>
      <c r="OIW42" s="1431"/>
      <c r="OIX42" s="1431"/>
      <c r="OIY42" s="1431"/>
      <c r="OIZ42" s="1431"/>
      <c r="OJA42" s="1431"/>
      <c r="OJB42" s="1431"/>
      <c r="OJC42" s="1431"/>
      <c r="OJD42" s="1431"/>
      <c r="OJE42" s="1431"/>
      <c r="OJF42" s="1431"/>
      <c r="OJG42" s="1431"/>
      <c r="OJH42" s="1431"/>
      <c r="OJI42" s="1431"/>
      <c r="OJJ42" s="1431"/>
      <c r="OJK42" s="1431"/>
      <c r="OJL42" s="1431"/>
      <c r="OJM42" s="1431"/>
      <c r="OJN42" s="1431"/>
      <c r="OJO42" s="1431"/>
      <c r="OJP42" s="1431"/>
      <c r="OJQ42" s="1431"/>
      <c r="OJR42" s="1431"/>
      <c r="OJS42" s="1431"/>
      <c r="OJT42" s="1431"/>
      <c r="OJU42" s="1431"/>
      <c r="OJV42" s="1431"/>
      <c r="OJW42" s="1431"/>
      <c r="OJX42" s="1431"/>
      <c r="OJY42" s="1431"/>
      <c r="OJZ42" s="1431"/>
      <c r="OKA42" s="1431"/>
      <c r="OKB42" s="1431"/>
      <c r="OKC42" s="1431"/>
      <c r="OKD42" s="1431"/>
      <c r="OKE42" s="1431"/>
      <c r="OKF42" s="1431"/>
      <c r="OKG42" s="1431"/>
      <c r="OKH42" s="1431"/>
      <c r="OKI42" s="1431"/>
      <c r="OKJ42" s="1431"/>
      <c r="OKK42" s="1431"/>
      <c r="OKL42" s="1431"/>
      <c r="OKM42" s="1431"/>
      <c r="OKN42" s="1431"/>
      <c r="OKO42" s="1431"/>
      <c r="OKP42" s="1431"/>
      <c r="OKQ42" s="1431"/>
      <c r="OKR42" s="1431"/>
      <c r="OKS42" s="1431"/>
      <c r="OKT42" s="1431"/>
      <c r="OKU42" s="1431"/>
      <c r="OKV42" s="1431"/>
      <c r="OKW42" s="1431"/>
      <c r="OKX42" s="1431"/>
      <c r="OKY42" s="1431"/>
      <c r="OKZ42" s="1431"/>
      <c r="OLA42" s="1431"/>
      <c r="OLB42" s="1431"/>
      <c r="OLC42" s="1431"/>
      <c r="OLD42" s="1431"/>
      <c r="OLE42" s="1431"/>
      <c r="OLF42" s="1431"/>
      <c r="OLG42" s="1431"/>
      <c r="OLH42" s="1431"/>
      <c r="OLI42" s="1431"/>
      <c r="OLJ42" s="1431"/>
      <c r="OLK42" s="1431"/>
      <c r="OLL42" s="1431"/>
      <c r="OLM42" s="1431"/>
      <c r="OLN42" s="1431"/>
      <c r="OLO42" s="1431"/>
      <c r="OLP42" s="1431"/>
      <c r="OLQ42" s="1431"/>
      <c r="OLR42" s="1431"/>
      <c r="OLS42" s="1431"/>
      <c r="OLT42" s="1431"/>
      <c r="OLU42" s="1431"/>
      <c r="OLV42" s="1431"/>
      <c r="OLW42" s="1431"/>
      <c r="OLX42" s="1431"/>
      <c r="OLY42" s="1431"/>
      <c r="OLZ42" s="1431"/>
      <c r="OMA42" s="1431"/>
      <c r="OMB42" s="1431"/>
      <c r="OMC42" s="1431"/>
      <c r="OMD42" s="1431"/>
      <c r="OME42" s="1431"/>
      <c r="OMF42" s="1431"/>
      <c r="OMG42" s="1431"/>
      <c r="OMH42" s="1431"/>
      <c r="OMI42" s="1431"/>
      <c r="OMJ42" s="1431"/>
      <c r="OMK42" s="1431"/>
      <c r="OML42" s="1431"/>
      <c r="OMM42" s="1431"/>
      <c r="OMN42" s="1431"/>
      <c r="OMO42" s="1431"/>
      <c r="OMP42" s="1431"/>
      <c r="OMQ42" s="1431"/>
      <c r="OMR42" s="1431"/>
      <c r="OMS42" s="1431"/>
      <c r="OMT42" s="1431"/>
      <c r="OMU42" s="1431"/>
      <c r="OMV42" s="1431"/>
      <c r="OMW42" s="1431"/>
      <c r="OMX42" s="1431"/>
      <c r="OMY42" s="1431"/>
      <c r="OMZ42" s="1431"/>
      <c r="ONA42" s="1431"/>
      <c r="ONB42" s="1431"/>
      <c r="ONC42" s="1431"/>
      <c r="OND42" s="1431"/>
      <c r="ONE42" s="1431"/>
      <c r="ONF42" s="1431"/>
      <c r="ONG42" s="1431"/>
      <c r="ONH42" s="1431"/>
      <c r="ONI42" s="1431"/>
      <c r="ONJ42" s="1431"/>
      <c r="ONK42" s="1431"/>
      <c r="ONL42" s="1431"/>
      <c r="ONM42" s="1431"/>
      <c r="ONN42" s="1431"/>
      <c r="ONO42" s="1431"/>
      <c r="ONP42" s="1431"/>
      <c r="ONQ42" s="1431"/>
      <c r="ONR42" s="1431"/>
      <c r="ONS42" s="1431"/>
      <c r="ONT42" s="1431"/>
      <c r="ONU42" s="1431"/>
      <c r="ONV42" s="1431"/>
      <c r="ONW42" s="1431"/>
      <c r="ONX42" s="1431"/>
      <c r="ONY42" s="1431"/>
      <c r="ONZ42" s="1431"/>
      <c r="OOA42" s="1431"/>
      <c r="OOB42" s="1431"/>
      <c r="OOC42" s="1431"/>
      <c r="OOD42" s="1431"/>
      <c r="OOE42" s="1431"/>
      <c r="OOF42" s="1431"/>
      <c r="OOG42" s="1431"/>
      <c r="OOH42" s="1431"/>
      <c r="OOI42" s="1431"/>
      <c r="OOJ42" s="1431"/>
      <c r="OOK42" s="1431"/>
      <c r="OOL42" s="1431"/>
      <c r="OOM42" s="1431"/>
      <c r="OON42" s="1431"/>
      <c r="OOO42" s="1431"/>
      <c r="OOP42" s="1431"/>
      <c r="OOQ42" s="1431"/>
      <c r="OOR42" s="1431"/>
      <c r="OOS42" s="1431"/>
      <c r="OOT42" s="1431"/>
      <c r="OOU42" s="1431"/>
      <c r="OOV42" s="1431"/>
      <c r="OOW42" s="1431"/>
      <c r="OOX42" s="1431"/>
      <c r="OOY42" s="1431"/>
      <c r="OOZ42" s="1431"/>
      <c r="OPA42" s="1431"/>
      <c r="OPB42" s="1431"/>
      <c r="OPC42" s="1431"/>
      <c r="OPD42" s="1431"/>
      <c r="OPE42" s="1431"/>
      <c r="OPF42" s="1431"/>
      <c r="OPG42" s="1431"/>
      <c r="OPH42" s="1431"/>
      <c r="OPI42" s="1431"/>
      <c r="OPJ42" s="1431"/>
      <c r="OPK42" s="1431"/>
      <c r="OPL42" s="1431"/>
      <c r="OPM42" s="1431"/>
      <c r="OPN42" s="1431"/>
      <c r="OPO42" s="1431"/>
      <c r="OPP42" s="1431"/>
      <c r="OPQ42" s="1431"/>
      <c r="OPR42" s="1431"/>
      <c r="OPS42" s="1431"/>
      <c r="OPT42" s="1431"/>
      <c r="OPU42" s="1431"/>
      <c r="OPV42" s="1431"/>
      <c r="OPW42" s="1431"/>
      <c r="OPX42" s="1431"/>
      <c r="OPY42" s="1431"/>
      <c r="OPZ42" s="1431"/>
      <c r="OQA42" s="1431"/>
      <c r="OQB42" s="1431"/>
      <c r="OQC42" s="1431"/>
      <c r="OQD42" s="1431"/>
      <c r="OQE42" s="1431"/>
      <c r="OQF42" s="1431"/>
      <c r="OQG42" s="1431"/>
      <c r="OQH42" s="1431"/>
      <c r="OQI42" s="1431"/>
      <c r="OQJ42" s="1431"/>
      <c r="OQK42" s="1431"/>
      <c r="OQL42" s="1431"/>
      <c r="OQM42" s="1431"/>
      <c r="OQN42" s="1431"/>
      <c r="OQO42" s="1431"/>
      <c r="OQP42" s="1431"/>
      <c r="OQQ42" s="1431"/>
      <c r="OQR42" s="1431"/>
      <c r="OQS42" s="1431"/>
      <c r="OQT42" s="1431"/>
      <c r="OQU42" s="1431"/>
      <c r="OQV42" s="1431"/>
      <c r="OQW42" s="1431"/>
      <c r="OQX42" s="1431"/>
      <c r="OQY42" s="1431"/>
      <c r="OQZ42" s="1431"/>
      <c r="ORA42" s="1431"/>
      <c r="ORB42" s="1431"/>
      <c r="ORC42" s="1431"/>
      <c r="ORD42" s="1431"/>
      <c r="ORE42" s="1431"/>
      <c r="ORF42" s="1431"/>
      <c r="ORG42" s="1431"/>
      <c r="ORH42" s="1431"/>
      <c r="ORI42" s="1431"/>
      <c r="ORJ42" s="1431"/>
      <c r="ORK42" s="1431"/>
      <c r="ORL42" s="1431"/>
      <c r="ORM42" s="1431"/>
      <c r="ORN42" s="1431"/>
      <c r="ORO42" s="1431"/>
      <c r="ORP42" s="1431"/>
      <c r="ORQ42" s="1431"/>
      <c r="ORR42" s="1431"/>
      <c r="ORS42" s="1431"/>
      <c r="ORT42" s="1431"/>
      <c r="ORU42" s="1431"/>
      <c r="ORV42" s="1431"/>
      <c r="ORW42" s="1431"/>
      <c r="ORX42" s="1431"/>
      <c r="ORY42" s="1431"/>
      <c r="ORZ42" s="1431"/>
      <c r="OSA42" s="1431"/>
      <c r="OSB42" s="1431"/>
      <c r="OSC42" s="1431"/>
      <c r="OSD42" s="1431"/>
      <c r="OSE42" s="1431"/>
      <c r="OSF42" s="1431"/>
      <c r="OSG42" s="1431"/>
      <c r="OSH42" s="1431"/>
      <c r="OSI42" s="1431"/>
      <c r="OSJ42" s="1431"/>
      <c r="OSK42" s="1431"/>
      <c r="OSL42" s="1431"/>
      <c r="OSM42" s="1431"/>
      <c r="OSN42" s="1431"/>
      <c r="OSO42" s="1431"/>
      <c r="OSP42" s="1431"/>
      <c r="OSQ42" s="1431"/>
      <c r="OSR42" s="1431"/>
      <c r="OSS42" s="1431"/>
      <c r="OST42" s="1431"/>
      <c r="OSU42" s="1431"/>
      <c r="OSV42" s="1431"/>
      <c r="OSW42" s="1431"/>
      <c r="OSX42" s="1431"/>
      <c r="OSY42" s="1431"/>
      <c r="OSZ42" s="1431"/>
      <c r="OTA42" s="1431"/>
      <c r="OTB42" s="1431"/>
      <c r="OTC42" s="1431"/>
      <c r="OTD42" s="1431"/>
      <c r="OTE42" s="1431"/>
      <c r="OTF42" s="1431"/>
      <c r="OTG42" s="1431"/>
      <c r="OTH42" s="1431"/>
      <c r="OTI42" s="1431"/>
      <c r="OTJ42" s="1431"/>
      <c r="OTK42" s="1431"/>
      <c r="OTL42" s="1431"/>
      <c r="OTM42" s="1431"/>
      <c r="OTN42" s="1431"/>
      <c r="OTO42" s="1431"/>
      <c r="OTP42" s="1431"/>
      <c r="OTQ42" s="1431"/>
      <c r="OTR42" s="1431"/>
      <c r="OTS42" s="1431"/>
      <c r="OTT42" s="1431"/>
      <c r="OTU42" s="1431"/>
      <c r="OTV42" s="1431"/>
      <c r="OTW42" s="1431"/>
      <c r="OTX42" s="1431"/>
      <c r="OTY42" s="1431"/>
      <c r="OTZ42" s="1431"/>
      <c r="OUA42" s="1431"/>
      <c r="OUB42" s="1431"/>
      <c r="OUC42" s="1431"/>
      <c r="OUD42" s="1431"/>
      <c r="OUE42" s="1431"/>
      <c r="OUF42" s="1431"/>
      <c r="OUG42" s="1431"/>
      <c r="OUH42" s="1431"/>
      <c r="OUI42" s="1431"/>
      <c r="OUJ42" s="1431"/>
      <c r="OUK42" s="1431"/>
      <c r="OUL42" s="1431"/>
      <c r="OUM42" s="1431"/>
      <c r="OUN42" s="1431"/>
      <c r="OUO42" s="1431"/>
      <c r="OUP42" s="1431"/>
      <c r="OUQ42" s="1431"/>
      <c r="OUR42" s="1431"/>
      <c r="OUS42" s="1431"/>
      <c r="OUT42" s="1431"/>
      <c r="OUU42" s="1431"/>
      <c r="OUV42" s="1431"/>
      <c r="OUW42" s="1431"/>
      <c r="OUX42" s="1431"/>
      <c r="OUY42" s="1431"/>
      <c r="OUZ42" s="1431"/>
      <c r="OVA42" s="1431"/>
      <c r="OVB42" s="1431"/>
      <c r="OVC42" s="1431"/>
      <c r="OVD42" s="1431"/>
      <c r="OVE42" s="1431"/>
      <c r="OVF42" s="1431"/>
      <c r="OVG42" s="1431"/>
      <c r="OVH42" s="1431"/>
      <c r="OVI42" s="1431"/>
      <c r="OVJ42" s="1431"/>
      <c r="OVK42" s="1431"/>
      <c r="OVL42" s="1431"/>
      <c r="OVM42" s="1431"/>
      <c r="OVN42" s="1431"/>
      <c r="OVO42" s="1431"/>
      <c r="OVP42" s="1431"/>
      <c r="OVQ42" s="1431"/>
      <c r="OVR42" s="1431"/>
      <c r="OVS42" s="1431"/>
      <c r="OVT42" s="1431"/>
      <c r="OVU42" s="1431"/>
      <c r="OVV42" s="1431"/>
      <c r="OVW42" s="1431"/>
      <c r="OVX42" s="1431"/>
      <c r="OVY42" s="1431"/>
      <c r="OVZ42" s="1431"/>
      <c r="OWA42" s="1431"/>
      <c r="OWB42" s="1431"/>
      <c r="OWC42" s="1431"/>
      <c r="OWD42" s="1431"/>
      <c r="OWE42" s="1431"/>
      <c r="OWF42" s="1431"/>
      <c r="OWG42" s="1431"/>
      <c r="OWH42" s="1431"/>
      <c r="OWI42" s="1431"/>
      <c r="OWJ42" s="1431"/>
      <c r="OWK42" s="1431"/>
      <c r="OWL42" s="1431"/>
      <c r="OWM42" s="1431"/>
      <c r="OWN42" s="1431"/>
      <c r="OWO42" s="1431"/>
      <c r="OWP42" s="1431"/>
      <c r="OWQ42" s="1431"/>
      <c r="OWR42" s="1431"/>
      <c r="OWS42" s="1431"/>
      <c r="OWT42" s="1431"/>
      <c r="OWU42" s="1431"/>
      <c r="OWV42" s="1431"/>
      <c r="OWW42" s="1431"/>
      <c r="OWX42" s="1431"/>
      <c r="OWY42" s="1431"/>
      <c r="OWZ42" s="1431"/>
      <c r="OXA42" s="1431"/>
      <c r="OXB42" s="1431"/>
      <c r="OXC42" s="1431"/>
      <c r="OXD42" s="1431"/>
      <c r="OXE42" s="1431"/>
      <c r="OXF42" s="1431"/>
      <c r="OXG42" s="1431"/>
      <c r="OXH42" s="1431"/>
      <c r="OXI42" s="1431"/>
      <c r="OXJ42" s="1431"/>
      <c r="OXK42" s="1431"/>
      <c r="OXL42" s="1431"/>
      <c r="OXM42" s="1431"/>
      <c r="OXN42" s="1431"/>
      <c r="OXO42" s="1431"/>
      <c r="OXP42" s="1431"/>
      <c r="OXQ42" s="1431"/>
      <c r="OXR42" s="1431"/>
      <c r="OXS42" s="1431"/>
      <c r="OXT42" s="1431"/>
      <c r="OXU42" s="1431"/>
      <c r="OXV42" s="1431"/>
      <c r="OXW42" s="1431"/>
      <c r="OXX42" s="1431"/>
      <c r="OXY42" s="1431"/>
      <c r="OXZ42" s="1431"/>
      <c r="OYA42" s="1431"/>
      <c r="OYB42" s="1431"/>
      <c r="OYC42" s="1431"/>
      <c r="OYD42" s="1431"/>
      <c r="OYE42" s="1431"/>
      <c r="OYF42" s="1431"/>
      <c r="OYG42" s="1431"/>
      <c r="OYH42" s="1431"/>
      <c r="OYI42" s="1431"/>
      <c r="OYJ42" s="1431"/>
      <c r="OYK42" s="1431"/>
      <c r="OYL42" s="1431"/>
      <c r="OYM42" s="1431"/>
      <c r="OYN42" s="1431"/>
      <c r="OYO42" s="1431"/>
      <c r="OYP42" s="1431"/>
      <c r="OYQ42" s="1431"/>
      <c r="OYR42" s="1431"/>
      <c r="OYS42" s="1431"/>
      <c r="OYT42" s="1431"/>
      <c r="OYU42" s="1431"/>
      <c r="OYV42" s="1431"/>
      <c r="OYW42" s="1431"/>
      <c r="OYX42" s="1431"/>
      <c r="OYY42" s="1431"/>
      <c r="OYZ42" s="1431"/>
      <c r="OZA42" s="1431"/>
      <c r="OZB42" s="1431"/>
      <c r="OZC42" s="1431"/>
      <c r="OZD42" s="1431"/>
      <c r="OZE42" s="1431"/>
      <c r="OZF42" s="1431"/>
      <c r="OZG42" s="1431"/>
      <c r="OZH42" s="1431"/>
      <c r="OZI42" s="1431"/>
      <c r="OZJ42" s="1431"/>
      <c r="OZK42" s="1431"/>
      <c r="OZL42" s="1431"/>
      <c r="OZM42" s="1431"/>
      <c r="OZN42" s="1431"/>
      <c r="OZO42" s="1431"/>
      <c r="OZP42" s="1431"/>
      <c r="OZQ42" s="1431"/>
      <c r="OZR42" s="1431"/>
      <c r="OZS42" s="1431"/>
      <c r="OZT42" s="1431"/>
      <c r="OZU42" s="1431"/>
      <c r="OZV42" s="1431"/>
      <c r="OZW42" s="1431"/>
      <c r="OZX42" s="1431"/>
      <c r="OZY42" s="1431"/>
      <c r="OZZ42" s="1431"/>
      <c r="PAA42" s="1431"/>
      <c r="PAB42" s="1431"/>
      <c r="PAC42" s="1431"/>
      <c r="PAD42" s="1431"/>
      <c r="PAE42" s="1431"/>
      <c r="PAF42" s="1431"/>
      <c r="PAG42" s="1431"/>
      <c r="PAH42" s="1431"/>
      <c r="PAI42" s="1431"/>
      <c r="PAJ42" s="1431"/>
      <c r="PAK42" s="1431"/>
      <c r="PAL42" s="1431"/>
      <c r="PAM42" s="1431"/>
      <c r="PAN42" s="1431"/>
      <c r="PAO42" s="1431"/>
      <c r="PAP42" s="1431"/>
      <c r="PAQ42" s="1431"/>
      <c r="PAR42" s="1431"/>
      <c r="PAS42" s="1431"/>
      <c r="PAT42" s="1431"/>
      <c r="PAU42" s="1431"/>
      <c r="PAV42" s="1431"/>
      <c r="PAW42" s="1431"/>
      <c r="PAX42" s="1431"/>
      <c r="PAY42" s="1431"/>
      <c r="PAZ42" s="1431"/>
      <c r="PBA42" s="1431"/>
      <c r="PBB42" s="1431"/>
      <c r="PBC42" s="1431"/>
      <c r="PBD42" s="1431"/>
      <c r="PBE42" s="1431"/>
      <c r="PBF42" s="1431"/>
      <c r="PBG42" s="1431"/>
      <c r="PBH42" s="1431"/>
      <c r="PBI42" s="1431"/>
      <c r="PBJ42" s="1431"/>
      <c r="PBK42" s="1431"/>
      <c r="PBL42" s="1431"/>
      <c r="PBM42" s="1431"/>
      <c r="PBN42" s="1431"/>
      <c r="PBO42" s="1431"/>
      <c r="PBP42" s="1431"/>
      <c r="PBQ42" s="1431"/>
      <c r="PBR42" s="1431"/>
      <c r="PBS42" s="1431"/>
      <c r="PBT42" s="1431"/>
      <c r="PBU42" s="1431"/>
      <c r="PBV42" s="1431"/>
      <c r="PBW42" s="1431"/>
      <c r="PBX42" s="1431"/>
      <c r="PBY42" s="1431"/>
      <c r="PBZ42" s="1431"/>
      <c r="PCA42" s="1431"/>
      <c r="PCB42" s="1431"/>
      <c r="PCC42" s="1431"/>
      <c r="PCD42" s="1431"/>
      <c r="PCE42" s="1431"/>
      <c r="PCF42" s="1431"/>
      <c r="PCG42" s="1431"/>
      <c r="PCH42" s="1431"/>
      <c r="PCI42" s="1431"/>
      <c r="PCJ42" s="1431"/>
      <c r="PCK42" s="1431"/>
      <c r="PCL42" s="1431"/>
      <c r="PCM42" s="1431"/>
      <c r="PCN42" s="1431"/>
      <c r="PCO42" s="1431"/>
      <c r="PCP42" s="1431"/>
      <c r="PCQ42" s="1431"/>
      <c r="PCR42" s="1431"/>
      <c r="PCS42" s="1431"/>
      <c r="PCT42" s="1431"/>
      <c r="PCU42" s="1431"/>
      <c r="PCV42" s="1431"/>
      <c r="PCW42" s="1431"/>
      <c r="PCX42" s="1431"/>
      <c r="PCY42" s="1431"/>
      <c r="PCZ42" s="1431"/>
      <c r="PDA42" s="1431"/>
      <c r="PDB42" s="1431"/>
      <c r="PDC42" s="1431"/>
      <c r="PDD42" s="1431"/>
      <c r="PDE42" s="1431"/>
      <c r="PDF42" s="1431"/>
      <c r="PDG42" s="1431"/>
      <c r="PDH42" s="1431"/>
      <c r="PDI42" s="1431"/>
      <c r="PDJ42" s="1431"/>
      <c r="PDK42" s="1431"/>
      <c r="PDL42" s="1431"/>
      <c r="PDM42" s="1431"/>
      <c r="PDN42" s="1431"/>
      <c r="PDO42" s="1431"/>
      <c r="PDP42" s="1431"/>
      <c r="PDQ42" s="1431"/>
      <c r="PDR42" s="1431"/>
      <c r="PDS42" s="1431"/>
      <c r="PDT42" s="1431"/>
      <c r="PDU42" s="1431"/>
      <c r="PDV42" s="1431"/>
      <c r="PDW42" s="1431"/>
      <c r="PDX42" s="1431"/>
      <c r="PDY42" s="1431"/>
      <c r="PDZ42" s="1431"/>
      <c r="PEA42" s="1431"/>
      <c r="PEB42" s="1431"/>
      <c r="PEC42" s="1431"/>
      <c r="PED42" s="1431"/>
      <c r="PEE42" s="1431"/>
      <c r="PEF42" s="1431"/>
      <c r="PEG42" s="1431"/>
      <c r="PEH42" s="1431"/>
      <c r="PEI42" s="1431"/>
      <c r="PEJ42" s="1431"/>
      <c r="PEK42" s="1431"/>
      <c r="PEL42" s="1431"/>
      <c r="PEM42" s="1431"/>
      <c r="PEN42" s="1431"/>
      <c r="PEO42" s="1431"/>
      <c r="PEP42" s="1431"/>
      <c r="PEQ42" s="1431"/>
      <c r="PER42" s="1431"/>
      <c r="PES42" s="1431"/>
      <c r="PET42" s="1431"/>
      <c r="PEU42" s="1431"/>
      <c r="PEV42" s="1431"/>
      <c r="PEW42" s="1431"/>
      <c r="PEX42" s="1431"/>
      <c r="PEY42" s="1431"/>
      <c r="PEZ42" s="1431"/>
      <c r="PFA42" s="1431"/>
      <c r="PFB42" s="1431"/>
      <c r="PFC42" s="1431"/>
      <c r="PFD42" s="1431"/>
      <c r="PFE42" s="1431"/>
      <c r="PFF42" s="1431"/>
      <c r="PFG42" s="1431"/>
      <c r="PFH42" s="1431"/>
      <c r="PFI42" s="1431"/>
      <c r="PFJ42" s="1431"/>
      <c r="PFK42" s="1431"/>
      <c r="PFL42" s="1431"/>
      <c r="PFM42" s="1431"/>
      <c r="PFN42" s="1431"/>
      <c r="PFO42" s="1431"/>
      <c r="PFP42" s="1431"/>
      <c r="PFQ42" s="1431"/>
      <c r="PFR42" s="1431"/>
      <c r="PFS42" s="1431"/>
      <c r="PFT42" s="1431"/>
      <c r="PFU42" s="1431"/>
      <c r="PFV42" s="1431"/>
      <c r="PFW42" s="1431"/>
      <c r="PFX42" s="1431"/>
      <c r="PFY42" s="1431"/>
      <c r="PFZ42" s="1431"/>
      <c r="PGA42" s="1431"/>
      <c r="PGB42" s="1431"/>
      <c r="PGC42" s="1431"/>
      <c r="PGD42" s="1431"/>
      <c r="PGE42" s="1431"/>
      <c r="PGF42" s="1431"/>
      <c r="PGG42" s="1431"/>
      <c r="PGH42" s="1431"/>
      <c r="PGI42" s="1431"/>
      <c r="PGJ42" s="1431"/>
      <c r="PGK42" s="1431"/>
      <c r="PGL42" s="1431"/>
      <c r="PGM42" s="1431"/>
      <c r="PGN42" s="1431"/>
      <c r="PGO42" s="1431"/>
      <c r="PGP42" s="1431"/>
      <c r="PGQ42" s="1431"/>
      <c r="PGR42" s="1431"/>
      <c r="PGS42" s="1431"/>
      <c r="PGT42" s="1431"/>
      <c r="PGU42" s="1431"/>
      <c r="PGV42" s="1431"/>
      <c r="PGW42" s="1431"/>
      <c r="PGX42" s="1431"/>
      <c r="PGY42" s="1431"/>
      <c r="PGZ42" s="1431"/>
      <c r="PHA42" s="1431"/>
      <c r="PHB42" s="1431"/>
      <c r="PHC42" s="1431"/>
      <c r="PHD42" s="1431"/>
      <c r="PHE42" s="1431"/>
      <c r="PHF42" s="1431"/>
      <c r="PHG42" s="1431"/>
      <c r="PHH42" s="1431"/>
      <c r="PHI42" s="1431"/>
      <c r="PHJ42" s="1431"/>
      <c r="PHK42" s="1431"/>
      <c r="PHL42" s="1431"/>
      <c r="PHM42" s="1431"/>
      <c r="PHN42" s="1431"/>
      <c r="PHO42" s="1431"/>
      <c r="PHP42" s="1431"/>
      <c r="PHQ42" s="1431"/>
      <c r="PHR42" s="1431"/>
      <c r="PHS42" s="1431"/>
      <c r="PHT42" s="1431"/>
      <c r="PHU42" s="1431"/>
      <c r="PHV42" s="1431"/>
      <c r="PHW42" s="1431"/>
      <c r="PHX42" s="1431"/>
      <c r="PHY42" s="1431"/>
      <c r="PHZ42" s="1431"/>
      <c r="PIA42" s="1431"/>
      <c r="PIB42" s="1431"/>
      <c r="PIC42" s="1431"/>
      <c r="PID42" s="1431"/>
      <c r="PIE42" s="1431"/>
      <c r="PIF42" s="1431"/>
      <c r="PIG42" s="1431"/>
      <c r="PIH42" s="1431"/>
      <c r="PII42" s="1431"/>
      <c r="PIJ42" s="1431"/>
      <c r="PIK42" s="1431"/>
      <c r="PIL42" s="1431"/>
      <c r="PIM42" s="1431"/>
      <c r="PIN42" s="1431"/>
      <c r="PIO42" s="1431"/>
      <c r="PIP42" s="1431"/>
      <c r="PIQ42" s="1431"/>
      <c r="PIR42" s="1431"/>
      <c r="PIS42" s="1431"/>
      <c r="PIT42" s="1431"/>
      <c r="PIU42" s="1431"/>
      <c r="PIV42" s="1431"/>
      <c r="PIW42" s="1431"/>
      <c r="PIX42" s="1431"/>
      <c r="PIY42" s="1431"/>
      <c r="PIZ42" s="1431"/>
      <c r="PJA42" s="1431"/>
      <c r="PJB42" s="1431"/>
      <c r="PJC42" s="1431"/>
      <c r="PJD42" s="1431"/>
      <c r="PJE42" s="1431"/>
      <c r="PJF42" s="1431"/>
      <c r="PJG42" s="1431"/>
      <c r="PJH42" s="1431"/>
      <c r="PJI42" s="1431"/>
      <c r="PJJ42" s="1431"/>
      <c r="PJK42" s="1431"/>
      <c r="PJL42" s="1431"/>
      <c r="PJM42" s="1431"/>
      <c r="PJN42" s="1431"/>
      <c r="PJO42" s="1431"/>
      <c r="PJP42" s="1431"/>
      <c r="PJQ42" s="1431"/>
      <c r="PJR42" s="1431"/>
      <c r="PJS42" s="1431"/>
      <c r="PJT42" s="1431"/>
      <c r="PJU42" s="1431"/>
      <c r="PJV42" s="1431"/>
      <c r="PJW42" s="1431"/>
      <c r="PJX42" s="1431"/>
      <c r="PJY42" s="1431"/>
      <c r="PJZ42" s="1431"/>
      <c r="PKA42" s="1431"/>
      <c r="PKB42" s="1431"/>
      <c r="PKC42" s="1431"/>
      <c r="PKD42" s="1431"/>
      <c r="PKE42" s="1431"/>
      <c r="PKF42" s="1431"/>
      <c r="PKG42" s="1431"/>
      <c r="PKH42" s="1431"/>
      <c r="PKI42" s="1431"/>
      <c r="PKJ42" s="1431"/>
      <c r="PKK42" s="1431"/>
      <c r="PKL42" s="1431"/>
      <c r="PKM42" s="1431"/>
      <c r="PKN42" s="1431"/>
      <c r="PKO42" s="1431"/>
      <c r="PKP42" s="1431"/>
      <c r="PKQ42" s="1431"/>
      <c r="PKR42" s="1431"/>
      <c r="PKS42" s="1431"/>
      <c r="PKT42" s="1431"/>
      <c r="PKU42" s="1431"/>
      <c r="PKV42" s="1431"/>
      <c r="PKW42" s="1431"/>
      <c r="PKX42" s="1431"/>
      <c r="PKY42" s="1431"/>
      <c r="PKZ42" s="1431"/>
      <c r="PLA42" s="1431"/>
      <c r="PLB42" s="1431"/>
      <c r="PLC42" s="1431"/>
      <c r="PLD42" s="1431"/>
      <c r="PLE42" s="1431"/>
      <c r="PLF42" s="1431"/>
      <c r="PLG42" s="1431"/>
      <c r="PLH42" s="1431"/>
      <c r="PLI42" s="1431"/>
      <c r="PLJ42" s="1431"/>
      <c r="PLK42" s="1431"/>
      <c r="PLL42" s="1431"/>
      <c r="PLM42" s="1431"/>
      <c r="PLN42" s="1431"/>
      <c r="PLO42" s="1431"/>
      <c r="PLP42" s="1431"/>
      <c r="PLQ42" s="1431"/>
      <c r="PLR42" s="1431"/>
      <c r="PLS42" s="1431"/>
      <c r="PLT42" s="1431"/>
      <c r="PLU42" s="1431"/>
      <c r="PLV42" s="1431"/>
      <c r="PLW42" s="1431"/>
      <c r="PLX42" s="1431"/>
      <c r="PLY42" s="1431"/>
      <c r="PLZ42" s="1431"/>
      <c r="PMA42" s="1431"/>
      <c r="PMB42" s="1431"/>
      <c r="PMC42" s="1431"/>
      <c r="PMD42" s="1431"/>
      <c r="PME42" s="1431"/>
      <c r="PMF42" s="1431"/>
      <c r="PMG42" s="1431"/>
      <c r="PMH42" s="1431"/>
      <c r="PMI42" s="1431"/>
      <c r="PMJ42" s="1431"/>
      <c r="PMK42" s="1431"/>
      <c r="PML42" s="1431"/>
      <c r="PMM42" s="1431"/>
      <c r="PMN42" s="1431"/>
      <c r="PMO42" s="1431"/>
      <c r="PMP42" s="1431"/>
      <c r="PMQ42" s="1431"/>
      <c r="PMR42" s="1431"/>
      <c r="PMS42" s="1431"/>
      <c r="PMT42" s="1431"/>
      <c r="PMU42" s="1431"/>
      <c r="PMV42" s="1431"/>
      <c r="PMW42" s="1431"/>
      <c r="PMX42" s="1431"/>
      <c r="PMY42" s="1431"/>
      <c r="PMZ42" s="1431"/>
      <c r="PNA42" s="1431"/>
      <c r="PNB42" s="1431"/>
      <c r="PNC42" s="1431"/>
      <c r="PND42" s="1431"/>
      <c r="PNE42" s="1431"/>
      <c r="PNF42" s="1431"/>
      <c r="PNG42" s="1431"/>
      <c r="PNH42" s="1431"/>
      <c r="PNI42" s="1431"/>
      <c r="PNJ42" s="1431"/>
      <c r="PNK42" s="1431"/>
      <c r="PNL42" s="1431"/>
      <c r="PNM42" s="1431"/>
      <c r="PNN42" s="1431"/>
      <c r="PNO42" s="1431"/>
      <c r="PNP42" s="1431"/>
      <c r="PNQ42" s="1431"/>
      <c r="PNR42" s="1431"/>
      <c r="PNS42" s="1431"/>
      <c r="PNT42" s="1431"/>
      <c r="PNU42" s="1431"/>
      <c r="PNV42" s="1431"/>
      <c r="PNW42" s="1431"/>
      <c r="PNX42" s="1431"/>
      <c r="PNY42" s="1431"/>
      <c r="PNZ42" s="1431"/>
      <c r="POA42" s="1431"/>
      <c r="POB42" s="1431"/>
      <c r="POC42" s="1431"/>
      <c r="POD42" s="1431"/>
      <c r="POE42" s="1431"/>
      <c r="POF42" s="1431"/>
      <c r="POG42" s="1431"/>
      <c r="POH42" s="1431"/>
      <c r="POI42" s="1431"/>
      <c r="POJ42" s="1431"/>
      <c r="POK42" s="1431"/>
      <c r="POL42" s="1431"/>
      <c r="POM42" s="1431"/>
      <c r="PON42" s="1431"/>
      <c r="POO42" s="1431"/>
      <c r="POP42" s="1431"/>
      <c r="POQ42" s="1431"/>
      <c r="POR42" s="1431"/>
      <c r="POS42" s="1431"/>
      <c r="POT42" s="1431"/>
      <c r="POU42" s="1431"/>
      <c r="POV42" s="1431"/>
      <c r="POW42" s="1431"/>
      <c r="POX42" s="1431"/>
      <c r="POY42" s="1431"/>
      <c r="POZ42" s="1431"/>
      <c r="PPA42" s="1431"/>
      <c r="PPB42" s="1431"/>
      <c r="PPC42" s="1431"/>
      <c r="PPD42" s="1431"/>
      <c r="PPE42" s="1431"/>
      <c r="PPF42" s="1431"/>
      <c r="PPG42" s="1431"/>
      <c r="PPH42" s="1431"/>
      <c r="PPI42" s="1431"/>
      <c r="PPJ42" s="1431"/>
      <c r="PPK42" s="1431"/>
      <c r="PPL42" s="1431"/>
      <c r="PPM42" s="1431"/>
      <c r="PPN42" s="1431"/>
      <c r="PPO42" s="1431"/>
      <c r="PPP42" s="1431"/>
      <c r="PPQ42" s="1431"/>
      <c r="PPR42" s="1431"/>
      <c r="PPS42" s="1431"/>
      <c r="PPT42" s="1431"/>
      <c r="PPU42" s="1431"/>
      <c r="PPV42" s="1431"/>
      <c r="PPW42" s="1431"/>
      <c r="PPX42" s="1431"/>
      <c r="PPY42" s="1431"/>
      <c r="PPZ42" s="1431"/>
      <c r="PQA42" s="1431"/>
      <c r="PQB42" s="1431"/>
      <c r="PQC42" s="1431"/>
      <c r="PQD42" s="1431"/>
      <c r="PQE42" s="1431"/>
      <c r="PQF42" s="1431"/>
      <c r="PQG42" s="1431"/>
      <c r="PQH42" s="1431"/>
      <c r="PQI42" s="1431"/>
      <c r="PQJ42" s="1431"/>
      <c r="PQK42" s="1431"/>
      <c r="PQL42" s="1431"/>
      <c r="PQM42" s="1431"/>
      <c r="PQN42" s="1431"/>
      <c r="PQO42" s="1431"/>
      <c r="PQP42" s="1431"/>
      <c r="PQQ42" s="1431"/>
      <c r="PQR42" s="1431"/>
      <c r="PQS42" s="1431"/>
      <c r="PQT42" s="1431"/>
      <c r="PQU42" s="1431"/>
      <c r="PQV42" s="1431"/>
      <c r="PQW42" s="1431"/>
      <c r="PQX42" s="1431"/>
      <c r="PQY42" s="1431"/>
      <c r="PQZ42" s="1431"/>
      <c r="PRA42" s="1431"/>
      <c r="PRB42" s="1431"/>
      <c r="PRC42" s="1431"/>
      <c r="PRD42" s="1431"/>
      <c r="PRE42" s="1431"/>
      <c r="PRF42" s="1431"/>
      <c r="PRG42" s="1431"/>
      <c r="PRH42" s="1431"/>
      <c r="PRI42" s="1431"/>
      <c r="PRJ42" s="1431"/>
      <c r="PRK42" s="1431"/>
      <c r="PRL42" s="1431"/>
      <c r="PRM42" s="1431"/>
      <c r="PRN42" s="1431"/>
      <c r="PRO42" s="1431"/>
      <c r="PRP42" s="1431"/>
      <c r="PRQ42" s="1431"/>
      <c r="PRR42" s="1431"/>
      <c r="PRS42" s="1431"/>
      <c r="PRT42" s="1431"/>
      <c r="PRU42" s="1431"/>
      <c r="PRV42" s="1431"/>
      <c r="PRW42" s="1431"/>
      <c r="PRX42" s="1431"/>
      <c r="PRY42" s="1431"/>
      <c r="PRZ42" s="1431"/>
      <c r="PSA42" s="1431"/>
      <c r="PSB42" s="1431"/>
      <c r="PSC42" s="1431"/>
      <c r="PSD42" s="1431"/>
      <c r="PSE42" s="1431"/>
      <c r="PSF42" s="1431"/>
      <c r="PSG42" s="1431"/>
      <c r="PSH42" s="1431"/>
      <c r="PSI42" s="1431"/>
      <c r="PSJ42" s="1431"/>
      <c r="PSK42" s="1431"/>
      <c r="PSL42" s="1431"/>
      <c r="PSM42" s="1431"/>
      <c r="PSN42" s="1431"/>
      <c r="PSO42" s="1431"/>
      <c r="PSP42" s="1431"/>
      <c r="PSQ42" s="1431"/>
      <c r="PSR42" s="1431"/>
      <c r="PSS42" s="1431"/>
      <c r="PST42" s="1431"/>
      <c r="PSU42" s="1431"/>
      <c r="PSV42" s="1431"/>
      <c r="PSW42" s="1431"/>
      <c r="PSX42" s="1431"/>
      <c r="PSY42" s="1431"/>
      <c r="PSZ42" s="1431"/>
      <c r="PTA42" s="1431"/>
      <c r="PTB42" s="1431"/>
      <c r="PTC42" s="1431"/>
      <c r="PTD42" s="1431"/>
      <c r="PTE42" s="1431"/>
      <c r="PTF42" s="1431"/>
      <c r="PTG42" s="1431"/>
      <c r="PTH42" s="1431"/>
      <c r="PTI42" s="1431"/>
      <c r="PTJ42" s="1431"/>
      <c r="PTK42" s="1431"/>
      <c r="PTL42" s="1431"/>
      <c r="PTM42" s="1431"/>
      <c r="PTN42" s="1431"/>
      <c r="PTO42" s="1431"/>
      <c r="PTP42" s="1431"/>
      <c r="PTQ42" s="1431"/>
      <c r="PTR42" s="1431"/>
      <c r="PTS42" s="1431"/>
      <c r="PTT42" s="1431"/>
      <c r="PTU42" s="1431"/>
      <c r="PTV42" s="1431"/>
      <c r="PTW42" s="1431"/>
      <c r="PTX42" s="1431"/>
      <c r="PTY42" s="1431"/>
      <c r="PTZ42" s="1431"/>
      <c r="PUA42" s="1431"/>
      <c r="PUB42" s="1431"/>
      <c r="PUC42" s="1431"/>
      <c r="PUD42" s="1431"/>
      <c r="PUE42" s="1431"/>
      <c r="PUF42" s="1431"/>
      <c r="PUG42" s="1431"/>
      <c r="PUH42" s="1431"/>
      <c r="PUI42" s="1431"/>
      <c r="PUJ42" s="1431"/>
      <c r="PUK42" s="1431"/>
      <c r="PUL42" s="1431"/>
      <c r="PUM42" s="1431"/>
      <c r="PUN42" s="1431"/>
      <c r="PUO42" s="1431"/>
      <c r="PUP42" s="1431"/>
      <c r="PUQ42" s="1431"/>
      <c r="PUR42" s="1431"/>
      <c r="PUS42" s="1431"/>
      <c r="PUT42" s="1431"/>
      <c r="PUU42" s="1431"/>
      <c r="PUV42" s="1431"/>
      <c r="PUW42" s="1431"/>
      <c r="PUX42" s="1431"/>
      <c r="PUY42" s="1431"/>
      <c r="PUZ42" s="1431"/>
      <c r="PVA42" s="1431"/>
      <c r="PVB42" s="1431"/>
      <c r="PVC42" s="1431"/>
      <c r="PVD42" s="1431"/>
      <c r="PVE42" s="1431"/>
      <c r="PVF42" s="1431"/>
      <c r="PVG42" s="1431"/>
      <c r="PVH42" s="1431"/>
      <c r="PVI42" s="1431"/>
      <c r="PVJ42" s="1431"/>
      <c r="PVK42" s="1431"/>
      <c r="PVL42" s="1431"/>
      <c r="PVM42" s="1431"/>
      <c r="PVN42" s="1431"/>
      <c r="PVO42" s="1431"/>
      <c r="PVP42" s="1431"/>
      <c r="PVQ42" s="1431"/>
      <c r="PVR42" s="1431"/>
      <c r="PVS42" s="1431"/>
      <c r="PVT42" s="1431"/>
      <c r="PVU42" s="1431"/>
      <c r="PVV42" s="1431"/>
      <c r="PVW42" s="1431"/>
      <c r="PVX42" s="1431"/>
      <c r="PVY42" s="1431"/>
      <c r="PVZ42" s="1431"/>
      <c r="PWA42" s="1431"/>
      <c r="PWB42" s="1431"/>
      <c r="PWC42" s="1431"/>
      <c r="PWD42" s="1431"/>
      <c r="PWE42" s="1431"/>
      <c r="PWF42" s="1431"/>
      <c r="PWG42" s="1431"/>
      <c r="PWH42" s="1431"/>
      <c r="PWI42" s="1431"/>
      <c r="PWJ42" s="1431"/>
      <c r="PWK42" s="1431"/>
      <c r="PWL42" s="1431"/>
      <c r="PWM42" s="1431"/>
      <c r="PWN42" s="1431"/>
      <c r="PWO42" s="1431"/>
      <c r="PWP42" s="1431"/>
      <c r="PWQ42" s="1431"/>
      <c r="PWR42" s="1431"/>
      <c r="PWS42" s="1431"/>
      <c r="PWT42" s="1431"/>
      <c r="PWU42" s="1431"/>
      <c r="PWV42" s="1431"/>
      <c r="PWW42" s="1431"/>
      <c r="PWX42" s="1431"/>
      <c r="PWY42" s="1431"/>
      <c r="PWZ42" s="1431"/>
      <c r="PXA42" s="1431"/>
      <c r="PXB42" s="1431"/>
      <c r="PXC42" s="1431"/>
      <c r="PXD42" s="1431"/>
      <c r="PXE42" s="1431"/>
      <c r="PXF42" s="1431"/>
      <c r="PXG42" s="1431"/>
      <c r="PXH42" s="1431"/>
      <c r="PXI42" s="1431"/>
      <c r="PXJ42" s="1431"/>
      <c r="PXK42" s="1431"/>
      <c r="PXL42" s="1431"/>
      <c r="PXM42" s="1431"/>
      <c r="PXN42" s="1431"/>
      <c r="PXO42" s="1431"/>
      <c r="PXP42" s="1431"/>
      <c r="PXQ42" s="1431"/>
      <c r="PXR42" s="1431"/>
      <c r="PXS42" s="1431"/>
      <c r="PXT42" s="1431"/>
      <c r="PXU42" s="1431"/>
      <c r="PXV42" s="1431"/>
      <c r="PXW42" s="1431"/>
      <c r="PXX42" s="1431"/>
      <c r="PXY42" s="1431"/>
      <c r="PXZ42" s="1431"/>
      <c r="PYA42" s="1431"/>
      <c r="PYB42" s="1431"/>
      <c r="PYC42" s="1431"/>
      <c r="PYD42" s="1431"/>
      <c r="PYE42" s="1431"/>
      <c r="PYF42" s="1431"/>
      <c r="PYG42" s="1431"/>
      <c r="PYH42" s="1431"/>
      <c r="PYI42" s="1431"/>
      <c r="PYJ42" s="1431"/>
      <c r="PYK42" s="1431"/>
      <c r="PYL42" s="1431"/>
      <c r="PYM42" s="1431"/>
      <c r="PYN42" s="1431"/>
      <c r="PYO42" s="1431"/>
      <c r="PYP42" s="1431"/>
      <c r="PYQ42" s="1431"/>
      <c r="PYR42" s="1431"/>
      <c r="PYS42" s="1431"/>
      <c r="PYT42" s="1431"/>
      <c r="PYU42" s="1431"/>
      <c r="PYV42" s="1431"/>
      <c r="PYW42" s="1431"/>
      <c r="PYX42" s="1431"/>
      <c r="PYY42" s="1431"/>
      <c r="PYZ42" s="1431"/>
      <c r="PZA42" s="1431"/>
      <c r="PZB42" s="1431"/>
      <c r="PZC42" s="1431"/>
      <c r="PZD42" s="1431"/>
      <c r="PZE42" s="1431"/>
      <c r="PZF42" s="1431"/>
      <c r="PZG42" s="1431"/>
      <c r="PZH42" s="1431"/>
      <c r="PZI42" s="1431"/>
      <c r="PZJ42" s="1431"/>
      <c r="PZK42" s="1431"/>
      <c r="PZL42" s="1431"/>
      <c r="PZM42" s="1431"/>
      <c r="PZN42" s="1431"/>
      <c r="PZO42" s="1431"/>
      <c r="PZP42" s="1431"/>
      <c r="PZQ42" s="1431"/>
      <c r="PZR42" s="1431"/>
      <c r="PZS42" s="1431"/>
      <c r="PZT42" s="1431"/>
      <c r="PZU42" s="1431"/>
      <c r="PZV42" s="1431"/>
      <c r="PZW42" s="1431"/>
      <c r="PZX42" s="1431"/>
      <c r="PZY42" s="1431"/>
      <c r="PZZ42" s="1431"/>
      <c r="QAA42" s="1431"/>
      <c r="QAB42" s="1431"/>
      <c r="QAC42" s="1431"/>
      <c r="QAD42" s="1431"/>
      <c r="QAE42" s="1431"/>
      <c r="QAF42" s="1431"/>
      <c r="QAG42" s="1431"/>
      <c r="QAH42" s="1431"/>
      <c r="QAI42" s="1431"/>
      <c r="QAJ42" s="1431"/>
      <c r="QAK42" s="1431"/>
      <c r="QAL42" s="1431"/>
      <c r="QAM42" s="1431"/>
      <c r="QAN42" s="1431"/>
      <c r="QAO42" s="1431"/>
      <c r="QAP42" s="1431"/>
      <c r="QAQ42" s="1431"/>
      <c r="QAR42" s="1431"/>
      <c r="QAS42" s="1431"/>
      <c r="QAT42" s="1431"/>
      <c r="QAU42" s="1431"/>
      <c r="QAV42" s="1431"/>
      <c r="QAW42" s="1431"/>
      <c r="QAX42" s="1431"/>
      <c r="QAY42" s="1431"/>
      <c r="QAZ42" s="1431"/>
      <c r="QBA42" s="1431"/>
      <c r="QBB42" s="1431"/>
      <c r="QBC42" s="1431"/>
      <c r="QBD42" s="1431"/>
      <c r="QBE42" s="1431"/>
      <c r="QBF42" s="1431"/>
      <c r="QBG42" s="1431"/>
      <c r="QBH42" s="1431"/>
      <c r="QBI42" s="1431"/>
      <c r="QBJ42" s="1431"/>
      <c r="QBK42" s="1431"/>
      <c r="QBL42" s="1431"/>
      <c r="QBM42" s="1431"/>
      <c r="QBN42" s="1431"/>
      <c r="QBO42" s="1431"/>
      <c r="QBP42" s="1431"/>
      <c r="QBQ42" s="1431"/>
      <c r="QBR42" s="1431"/>
      <c r="QBS42" s="1431"/>
      <c r="QBT42" s="1431"/>
      <c r="QBU42" s="1431"/>
      <c r="QBV42" s="1431"/>
      <c r="QBW42" s="1431"/>
      <c r="QBX42" s="1431"/>
      <c r="QBY42" s="1431"/>
      <c r="QBZ42" s="1431"/>
      <c r="QCA42" s="1431"/>
      <c r="QCB42" s="1431"/>
      <c r="QCC42" s="1431"/>
      <c r="QCD42" s="1431"/>
      <c r="QCE42" s="1431"/>
      <c r="QCF42" s="1431"/>
      <c r="QCG42" s="1431"/>
      <c r="QCH42" s="1431"/>
      <c r="QCI42" s="1431"/>
      <c r="QCJ42" s="1431"/>
      <c r="QCK42" s="1431"/>
      <c r="QCL42" s="1431"/>
      <c r="QCM42" s="1431"/>
      <c r="QCN42" s="1431"/>
      <c r="QCO42" s="1431"/>
      <c r="QCP42" s="1431"/>
      <c r="QCQ42" s="1431"/>
      <c r="QCR42" s="1431"/>
      <c r="QCS42" s="1431"/>
      <c r="QCT42" s="1431"/>
      <c r="QCU42" s="1431"/>
      <c r="QCV42" s="1431"/>
      <c r="QCW42" s="1431"/>
      <c r="QCX42" s="1431"/>
      <c r="QCY42" s="1431"/>
      <c r="QCZ42" s="1431"/>
      <c r="QDA42" s="1431"/>
      <c r="QDB42" s="1431"/>
      <c r="QDC42" s="1431"/>
      <c r="QDD42" s="1431"/>
      <c r="QDE42" s="1431"/>
      <c r="QDF42" s="1431"/>
      <c r="QDG42" s="1431"/>
      <c r="QDH42" s="1431"/>
      <c r="QDI42" s="1431"/>
      <c r="QDJ42" s="1431"/>
      <c r="QDK42" s="1431"/>
      <c r="QDL42" s="1431"/>
      <c r="QDM42" s="1431"/>
      <c r="QDN42" s="1431"/>
      <c r="QDO42" s="1431"/>
      <c r="QDP42" s="1431"/>
      <c r="QDQ42" s="1431"/>
      <c r="QDR42" s="1431"/>
      <c r="QDS42" s="1431"/>
      <c r="QDT42" s="1431"/>
      <c r="QDU42" s="1431"/>
      <c r="QDV42" s="1431"/>
      <c r="QDW42" s="1431"/>
      <c r="QDX42" s="1431"/>
      <c r="QDY42" s="1431"/>
      <c r="QDZ42" s="1431"/>
      <c r="QEA42" s="1431"/>
      <c r="QEB42" s="1431"/>
      <c r="QEC42" s="1431"/>
      <c r="QED42" s="1431"/>
      <c r="QEE42" s="1431"/>
      <c r="QEF42" s="1431"/>
      <c r="QEG42" s="1431"/>
      <c r="QEH42" s="1431"/>
      <c r="QEI42" s="1431"/>
      <c r="QEJ42" s="1431"/>
      <c r="QEK42" s="1431"/>
      <c r="QEL42" s="1431"/>
      <c r="QEM42" s="1431"/>
      <c r="QEN42" s="1431"/>
      <c r="QEO42" s="1431"/>
      <c r="QEP42" s="1431"/>
      <c r="QEQ42" s="1431"/>
      <c r="QER42" s="1431"/>
      <c r="QES42" s="1431"/>
      <c r="QET42" s="1431"/>
      <c r="QEU42" s="1431"/>
      <c r="QEV42" s="1431"/>
      <c r="QEW42" s="1431"/>
      <c r="QEX42" s="1431"/>
      <c r="QEY42" s="1431"/>
      <c r="QEZ42" s="1431"/>
      <c r="QFA42" s="1431"/>
      <c r="QFB42" s="1431"/>
      <c r="QFC42" s="1431"/>
      <c r="QFD42" s="1431"/>
      <c r="QFE42" s="1431"/>
      <c r="QFF42" s="1431"/>
      <c r="QFG42" s="1431"/>
      <c r="QFH42" s="1431"/>
      <c r="QFI42" s="1431"/>
      <c r="QFJ42" s="1431"/>
      <c r="QFK42" s="1431"/>
      <c r="QFL42" s="1431"/>
      <c r="QFM42" s="1431"/>
      <c r="QFN42" s="1431"/>
      <c r="QFO42" s="1431"/>
      <c r="QFP42" s="1431"/>
      <c r="QFQ42" s="1431"/>
      <c r="QFR42" s="1431"/>
      <c r="QFS42" s="1431"/>
      <c r="QFT42" s="1431"/>
      <c r="QFU42" s="1431"/>
      <c r="QFV42" s="1431"/>
      <c r="QFW42" s="1431"/>
      <c r="QFX42" s="1431"/>
      <c r="QFY42" s="1431"/>
      <c r="QFZ42" s="1431"/>
      <c r="QGA42" s="1431"/>
      <c r="QGB42" s="1431"/>
      <c r="QGC42" s="1431"/>
      <c r="QGD42" s="1431"/>
      <c r="QGE42" s="1431"/>
      <c r="QGF42" s="1431"/>
      <c r="QGG42" s="1431"/>
      <c r="QGH42" s="1431"/>
      <c r="QGI42" s="1431"/>
      <c r="QGJ42" s="1431"/>
      <c r="QGK42" s="1431"/>
      <c r="QGL42" s="1431"/>
      <c r="QGM42" s="1431"/>
      <c r="QGN42" s="1431"/>
      <c r="QGO42" s="1431"/>
      <c r="QGP42" s="1431"/>
      <c r="QGQ42" s="1431"/>
      <c r="QGR42" s="1431"/>
      <c r="QGS42" s="1431"/>
      <c r="QGT42" s="1431"/>
      <c r="QGU42" s="1431"/>
      <c r="QGV42" s="1431"/>
      <c r="QGW42" s="1431"/>
      <c r="QGX42" s="1431"/>
      <c r="QGY42" s="1431"/>
      <c r="QGZ42" s="1431"/>
      <c r="QHA42" s="1431"/>
      <c r="QHB42" s="1431"/>
      <c r="QHC42" s="1431"/>
      <c r="QHD42" s="1431"/>
      <c r="QHE42" s="1431"/>
      <c r="QHF42" s="1431"/>
      <c r="QHG42" s="1431"/>
      <c r="QHH42" s="1431"/>
      <c r="QHI42" s="1431"/>
      <c r="QHJ42" s="1431"/>
      <c r="QHK42" s="1431"/>
      <c r="QHL42" s="1431"/>
      <c r="QHM42" s="1431"/>
      <c r="QHN42" s="1431"/>
      <c r="QHO42" s="1431"/>
      <c r="QHP42" s="1431"/>
      <c r="QHQ42" s="1431"/>
      <c r="QHR42" s="1431"/>
      <c r="QHS42" s="1431"/>
      <c r="QHT42" s="1431"/>
      <c r="QHU42" s="1431"/>
      <c r="QHV42" s="1431"/>
      <c r="QHW42" s="1431"/>
      <c r="QHX42" s="1431"/>
      <c r="QHY42" s="1431"/>
      <c r="QHZ42" s="1431"/>
      <c r="QIA42" s="1431"/>
      <c r="QIB42" s="1431"/>
      <c r="QIC42" s="1431"/>
      <c r="QID42" s="1431"/>
      <c r="QIE42" s="1431"/>
      <c r="QIF42" s="1431"/>
      <c r="QIG42" s="1431"/>
      <c r="QIH42" s="1431"/>
      <c r="QII42" s="1431"/>
      <c r="QIJ42" s="1431"/>
      <c r="QIK42" s="1431"/>
      <c r="QIL42" s="1431"/>
      <c r="QIM42" s="1431"/>
      <c r="QIN42" s="1431"/>
      <c r="QIO42" s="1431"/>
      <c r="QIP42" s="1431"/>
      <c r="QIQ42" s="1431"/>
      <c r="QIR42" s="1431"/>
      <c r="QIS42" s="1431"/>
      <c r="QIT42" s="1431"/>
      <c r="QIU42" s="1431"/>
      <c r="QIV42" s="1431"/>
      <c r="QIW42" s="1431"/>
      <c r="QIX42" s="1431"/>
      <c r="QIY42" s="1431"/>
      <c r="QIZ42" s="1431"/>
      <c r="QJA42" s="1431"/>
      <c r="QJB42" s="1431"/>
      <c r="QJC42" s="1431"/>
      <c r="QJD42" s="1431"/>
      <c r="QJE42" s="1431"/>
      <c r="QJF42" s="1431"/>
      <c r="QJG42" s="1431"/>
      <c r="QJH42" s="1431"/>
      <c r="QJI42" s="1431"/>
      <c r="QJJ42" s="1431"/>
      <c r="QJK42" s="1431"/>
      <c r="QJL42" s="1431"/>
      <c r="QJM42" s="1431"/>
      <c r="QJN42" s="1431"/>
      <c r="QJO42" s="1431"/>
      <c r="QJP42" s="1431"/>
      <c r="QJQ42" s="1431"/>
      <c r="QJR42" s="1431"/>
      <c r="QJS42" s="1431"/>
      <c r="QJT42" s="1431"/>
      <c r="QJU42" s="1431"/>
      <c r="QJV42" s="1431"/>
      <c r="QJW42" s="1431"/>
      <c r="QJX42" s="1431"/>
      <c r="QJY42" s="1431"/>
      <c r="QJZ42" s="1431"/>
      <c r="QKA42" s="1431"/>
      <c r="QKB42" s="1431"/>
      <c r="QKC42" s="1431"/>
      <c r="QKD42" s="1431"/>
      <c r="QKE42" s="1431"/>
      <c r="QKF42" s="1431"/>
      <c r="QKG42" s="1431"/>
      <c r="QKH42" s="1431"/>
      <c r="QKI42" s="1431"/>
      <c r="QKJ42" s="1431"/>
      <c r="QKK42" s="1431"/>
      <c r="QKL42" s="1431"/>
      <c r="QKM42" s="1431"/>
      <c r="QKN42" s="1431"/>
      <c r="QKO42" s="1431"/>
      <c r="QKP42" s="1431"/>
      <c r="QKQ42" s="1431"/>
      <c r="QKR42" s="1431"/>
      <c r="QKS42" s="1431"/>
      <c r="QKT42" s="1431"/>
      <c r="QKU42" s="1431"/>
      <c r="QKV42" s="1431"/>
      <c r="QKW42" s="1431"/>
      <c r="QKX42" s="1431"/>
      <c r="QKY42" s="1431"/>
      <c r="QKZ42" s="1431"/>
      <c r="QLA42" s="1431"/>
      <c r="QLB42" s="1431"/>
      <c r="QLC42" s="1431"/>
      <c r="QLD42" s="1431"/>
      <c r="QLE42" s="1431"/>
      <c r="QLF42" s="1431"/>
      <c r="QLG42" s="1431"/>
      <c r="QLH42" s="1431"/>
      <c r="QLI42" s="1431"/>
      <c r="QLJ42" s="1431"/>
      <c r="QLK42" s="1431"/>
      <c r="QLL42" s="1431"/>
      <c r="QLM42" s="1431"/>
      <c r="QLN42" s="1431"/>
      <c r="QLO42" s="1431"/>
      <c r="QLP42" s="1431"/>
      <c r="QLQ42" s="1431"/>
      <c r="QLR42" s="1431"/>
      <c r="QLS42" s="1431"/>
      <c r="QLT42" s="1431"/>
      <c r="QLU42" s="1431"/>
      <c r="QLV42" s="1431"/>
      <c r="QLW42" s="1431"/>
      <c r="QLX42" s="1431"/>
      <c r="QLY42" s="1431"/>
      <c r="QLZ42" s="1431"/>
      <c r="QMA42" s="1431"/>
      <c r="QMB42" s="1431"/>
      <c r="QMC42" s="1431"/>
      <c r="QMD42" s="1431"/>
      <c r="QME42" s="1431"/>
      <c r="QMF42" s="1431"/>
      <c r="QMG42" s="1431"/>
      <c r="QMH42" s="1431"/>
      <c r="QMI42" s="1431"/>
      <c r="QMJ42" s="1431"/>
      <c r="QMK42" s="1431"/>
      <c r="QML42" s="1431"/>
      <c r="QMM42" s="1431"/>
      <c r="QMN42" s="1431"/>
      <c r="QMO42" s="1431"/>
      <c r="QMP42" s="1431"/>
      <c r="QMQ42" s="1431"/>
      <c r="QMR42" s="1431"/>
      <c r="QMS42" s="1431"/>
      <c r="QMT42" s="1431"/>
      <c r="QMU42" s="1431"/>
      <c r="QMV42" s="1431"/>
      <c r="QMW42" s="1431"/>
      <c r="QMX42" s="1431"/>
      <c r="QMY42" s="1431"/>
      <c r="QMZ42" s="1431"/>
      <c r="QNA42" s="1431"/>
      <c r="QNB42" s="1431"/>
      <c r="QNC42" s="1431"/>
      <c r="QND42" s="1431"/>
      <c r="QNE42" s="1431"/>
      <c r="QNF42" s="1431"/>
      <c r="QNG42" s="1431"/>
      <c r="QNH42" s="1431"/>
      <c r="QNI42" s="1431"/>
      <c r="QNJ42" s="1431"/>
      <c r="QNK42" s="1431"/>
      <c r="QNL42" s="1431"/>
      <c r="QNM42" s="1431"/>
      <c r="QNN42" s="1431"/>
      <c r="QNO42" s="1431"/>
      <c r="QNP42" s="1431"/>
      <c r="QNQ42" s="1431"/>
      <c r="QNR42" s="1431"/>
      <c r="QNS42" s="1431"/>
      <c r="QNT42" s="1431"/>
      <c r="QNU42" s="1431"/>
      <c r="QNV42" s="1431"/>
      <c r="QNW42" s="1431"/>
      <c r="QNX42" s="1431"/>
      <c r="QNY42" s="1431"/>
      <c r="QNZ42" s="1431"/>
      <c r="QOA42" s="1431"/>
      <c r="QOB42" s="1431"/>
      <c r="QOC42" s="1431"/>
      <c r="QOD42" s="1431"/>
      <c r="QOE42" s="1431"/>
      <c r="QOF42" s="1431"/>
      <c r="QOG42" s="1431"/>
      <c r="QOH42" s="1431"/>
      <c r="QOI42" s="1431"/>
      <c r="QOJ42" s="1431"/>
      <c r="QOK42" s="1431"/>
      <c r="QOL42" s="1431"/>
      <c r="QOM42" s="1431"/>
      <c r="QON42" s="1431"/>
      <c r="QOO42" s="1431"/>
      <c r="QOP42" s="1431"/>
      <c r="QOQ42" s="1431"/>
      <c r="QOR42" s="1431"/>
      <c r="QOS42" s="1431"/>
      <c r="QOT42" s="1431"/>
      <c r="QOU42" s="1431"/>
      <c r="QOV42" s="1431"/>
      <c r="QOW42" s="1431"/>
      <c r="QOX42" s="1431"/>
      <c r="QOY42" s="1431"/>
      <c r="QOZ42" s="1431"/>
      <c r="QPA42" s="1431"/>
      <c r="QPB42" s="1431"/>
      <c r="QPC42" s="1431"/>
      <c r="QPD42" s="1431"/>
      <c r="QPE42" s="1431"/>
      <c r="QPF42" s="1431"/>
      <c r="QPG42" s="1431"/>
      <c r="QPH42" s="1431"/>
      <c r="QPI42" s="1431"/>
      <c r="QPJ42" s="1431"/>
      <c r="QPK42" s="1431"/>
      <c r="QPL42" s="1431"/>
      <c r="QPM42" s="1431"/>
      <c r="QPN42" s="1431"/>
      <c r="QPO42" s="1431"/>
      <c r="QPP42" s="1431"/>
      <c r="QPQ42" s="1431"/>
      <c r="QPR42" s="1431"/>
      <c r="QPS42" s="1431"/>
      <c r="QPT42" s="1431"/>
      <c r="QPU42" s="1431"/>
      <c r="QPV42" s="1431"/>
      <c r="QPW42" s="1431"/>
      <c r="QPX42" s="1431"/>
      <c r="QPY42" s="1431"/>
      <c r="QPZ42" s="1431"/>
      <c r="QQA42" s="1431"/>
      <c r="QQB42" s="1431"/>
      <c r="QQC42" s="1431"/>
      <c r="QQD42" s="1431"/>
      <c r="QQE42" s="1431"/>
      <c r="QQF42" s="1431"/>
      <c r="QQG42" s="1431"/>
      <c r="QQH42" s="1431"/>
      <c r="QQI42" s="1431"/>
      <c r="QQJ42" s="1431"/>
      <c r="QQK42" s="1431"/>
      <c r="QQL42" s="1431"/>
      <c r="QQM42" s="1431"/>
      <c r="QQN42" s="1431"/>
      <c r="QQO42" s="1431"/>
      <c r="QQP42" s="1431"/>
      <c r="QQQ42" s="1431"/>
      <c r="QQR42" s="1431"/>
      <c r="QQS42" s="1431"/>
      <c r="QQT42" s="1431"/>
      <c r="QQU42" s="1431"/>
      <c r="QQV42" s="1431"/>
      <c r="QQW42" s="1431"/>
      <c r="QQX42" s="1431"/>
      <c r="QQY42" s="1431"/>
      <c r="QQZ42" s="1431"/>
      <c r="QRA42" s="1431"/>
      <c r="QRB42" s="1431"/>
      <c r="QRC42" s="1431"/>
      <c r="QRD42" s="1431"/>
      <c r="QRE42" s="1431"/>
      <c r="QRF42" s="1431"/>
      <c r="QRG42" s="1431"/>
      <c r="QRH42" s="1431"/>
      <c r="QRI42" s="1431"/>
      <c r="QRJ42" s="1431"/>
      <c r="QRK42" s="1431"/>
      <c r="QRL42" s="1431"/>
      <c r="QRM42" s="1431"/>
      <c r="QRN42" s="1431"/>
      <c r="QRO42" s="1431"/>
      <c r="QRP42" s="1431"/>
      <c r="QRQ42" s="1431"/>
      <c r="QRR42" s="1431"/>
      <c r="QRS42" s="1431"/>
      <c r="QRT42" s="1431"/>
      <c r="QRU42" s="1431"/>
      <c r="QRV42" s="1431"/>
      <c r="QRW42" s="1431"/>
      <c r="QRX42" s="1431"/>
      <c r="QRY42" s="1431"/>
      <c r="QRZ42" s="1431"/>
      <c r="QSA42" s="1431"/>
      <c r="QSB42" s="1431"/>
      <c r="QSC42" s="1431"/>
      <c r="QSD42" s="1431"/>
      <c r="QSE42" s="1431"/>
      <c r="QSF42" s="1431"/>
      <c r="QSG42" s="1431"/>
      <c r="QSH42" s="1431"/>
      <c r="QSI42" s="1431"/>
      <c r="QSJ42" s="1431"/>
      <c r="QSK42" s="1431"/>
      <c r="QSL42" s="1431"/>
      <c r="QSM42" s="1431"/>
      <c r="QSN42" s="1431"/>
      <c r="QSO42" s="1431"/>
      <c r="QSP42" s="1431"/>
      <c r="QSQ42" s="1431"/>
      <c r="QSR42" s="1431"/>
      <c r="QSS42" s="1431"/>
      <c r="QST42" s="1431"/>
      <c r="QSU42" s="1431"/>
      <c r="QSV42" s="1431"/>
      <c r="QSW42" s="1431"/>
      <c r="QSX42" s="1431"/>
      <c r="QSY42" s="1431"/>
      <c r="QSZ42" s="1431"/>
      <c r="QTA42" s="1431"/>
      <c r="QTB42" s="1431"/>
      <c r="QTC42" s="1431"/>
      <c r="QTD42" s="1431"/>
      <c r="QTE42" s="1431"/>
      <c r="QTF42" s="1431"/>
      <c r="QTG42" s="1431"/>
      <c r="QTH42" s="1431"/>
      <c r="QTI42" s="1431"/>
      <c r="QTJ42" s="1431"/>
      <c r="QTK42" s="1431"/>
      <c r="QTL42" s="1431"/>
      <c r="QTM42" s="1431"/>
      <c r="QTN42" s="1431"/>
      <c r="QTO42" s="1431"/>
      <c r="QTP42" s="1431"/>
      <c r="QTQ42" s="1431"/>
      <c r="QTR42" s="1431"/>
      <c r="QTS42" s="1431"/>
      <c r="QTT42" s="1431"/>
      <c r="QTU42" s="1431"/>
      <c r="QTV42" s="1431"/>
      <c r="QTW42" s="1431"/>
      <c r="QTX42" s="1431"/>
      <c r="QTY42" s="1431"/>
      <c r="QTZ42" s="1431"/>
      <c r="QUA42" s="1431"/>
      <c r="QUB42" s="1431"/>
      <c r="QUC42" s="1431"/>
      <c r="QUD42" s="1431"/>
      <c r="QUE42" s="1431"/>
      <c r="QUF42" s="1431"/>
      <c r="QUG42" s="1431"/>
      <c r="QUH42" s="1431"/>
      <c r="QUI42" s="1431"/>
      <c r="QUJ42" s="1431"/>
      <c r="QUK42" s="1431"/>
      <c r="QUL42" s="1431"/>
      <c r="QUM42" s="1431"/>
      <c r="QUN42" s="1431"/>
      <c r="QUO42" s="1431"/>
      <c r="QUP42" s="1431"/>
      <c r="QUQ42" s="1431"/>
      <c r="QUR42" s="1431"/>
      <c r="QUS42" s="1431"/>
      <c r="QUT42" s="1431"/>
      <c r="QUU42" s="1431"/>
      <c r="QUV42" s="1431"/>
      <c r="QUW42" s="1431"/>
      <c r="QUX42" s="1431"/>
      <c r="QUY42" s="1431"/>
      <c r="QUZ42" s="1431"/>
      <c r="QVA42" s="1431"/>
      <c r="QVB42" s="1431"/>
      <c r="QVC42" s="1431"/>
      <c r="QVD42" s="1431"/>
      <c r="QVE42" s="1431"/>
      <c r="QVF42" s="1431"/>
      <c r="QVG42" s="1431"/>
      <c r="QVH42" s="1431"/>
      <c r="QVI42" s="1431"/>
      <c r="QVJ42" s="1431"/>
      <c r="QVK42" s="1431"/>
      <c r="QVL42" s="1431"/>
      <c r="QVM42" s="1431"/>
      <c r="QVN42" s="1431"/>
      <c r="QVO42" s="1431"/>
      <c r="QVP42" s="1431"/>
      <c r="QVQ42" s="1431"/>
      <c r="QVR42" s="1431"/>
      <c r="QVS42" s="1431"/>
      <c r="QVT42" s="1431"/>
      <c r="QVU42" s="1431"/>
      <c r="QVV42" s="1431"/>
      <c r="QVW42" s="1431"/>
      <c r="QVX42" s="1431"/>
      <c r="QVY42" s="1431"/>
      <c r="QVZ42" s="1431"/>
      <c r="QWA42" s="1431"/>
      <c r="QWB42" s="1431"/>
      <c r="QWC42" s="1431"/>
      <c r="QWD42" s="1431"/>
      <c r="QWE42" s="1431"/>
      <c r="QWF42" s="1431"/>
      <c r="QWG42" s="1431"/>
      <c r="QWH42" s="1431"/>
      <c r="QWI42" s="1431"/>
      <c r="QWJ42" s="1431"/>
      <c r="QWK42" s="1431"/>
      <c r="QWL42" s="1431"/>
      <c r="QWM42" s="1431"/>
      <c r="QWN42" s="1431"/>
      <c r="QWO42" s="1431"/>
      <c r="QWP42" s="1431"/>
      <c r="QWQ42" s="1431"/>
      <c r="QWR42" s="1431"/>
      <c r="QWS42" s="1431"/>
      <c r="QWT42" s="1431"/>
      <c r="QWU42" s="1431"/>
      <c r="QWV42" s="1431"/>
      <c r="QWW42" s="1431"/>
      <c r="QWX42" s="1431"/>
      <c r="QWY42" s="1431"/>
      <c r="QWZ42" s="1431"/>
      <c r="QXA42" s="1431"/>
      <c r="QXB42" s="1431"/>
      <c r="QXC42" s="1431"/>
      <c r="QXD42" s="1431"/>
      <c r="QXE42" s="1431"/>
      <c r="QXF42" s="1431"/>
      <c r="QXG42" s="1431"/>
      <c r="QXH42" s="1431"/>
      <c r="QXI42" s="1431"/>
      <c r="QXJ42" s="1431"/>
      <c r="QXK42" s="1431"/>
      <c r="QXL42" s="1431"/>
      <c r="QXM42" s="1431"/>
      <c r="QXN42" s="1431"/>
      <c r="QXO42" s="1431"/>
      <c r="QXP42" s="1431"/>
      <c r="QXQ42" s="1431"/>
      <c r="QXR42" s="1431"/>
      <c r="QXS42" s="1431"/>
      <c r="QXT42" s="1431"/>
      <c r="QXU42" s="1431"/>
      <c r="QXV42" s="1431"/>
      <c r="QXW42" s="1431"/>
      <c r="QXX42" s="1431"/>
      <c r="QXY42" s="1431"/>
      <c r="QXZ42" s="1431"/>
      <c r="QYA42" s="1431"/>
      <c r="QYB42" s="1431"/>
      <c r="QYC42" s="1431"/>
      <c r="QYD42" s="1431"/>
      <c r="QYE42" s="1431"/>
      <c r="QYF42" s="1431"/>
      <c r="QYG42" s="1431"/>
      <c r="QYH42" s="1431"/>
      <c r="QYI42" s="1431"/>
      <c r="QYJ42" s="1431"/>
      <c r="QYK42" s="1431"/>
      <c r="QYL42" s="1431"/>
      <c r="QYM42" s="1431"/>
      <c r="QYN42" s="1431"/>
      <c r="QYO42" s="1431"/>
      <c r="QYP42" s="1431"/>
      <c r="QYQ42" s="1431"/>
      <c r="QYR42" s="1431"/>
      <c r="QYS42" s="1431"/>
      <c r="QYT42" s="1431"/>
      <c r="QYU42" s="1431"/>
      <c r="QYV42" s="1431"/>
      <c r="QYW42" s="1431"/>
      <c r="QYX42" s="1431"/>
      <c r="QYY42" s="1431"/>
      <c r="QYZ42" s="1431"/>
      <c r="QZA42" s="1431"/>
      <c r="QZB42" s="1431"/>
      <c r="QZC42" s="1431"/>
      <c r="QZD42" s="1431"/>
      <c r="QZE42" s="1431"/>
      <c r="QZF42" s="1431"/>
      <c r="QZG42" s="1431"/>
      <c r="QZH42" s="1431"/>
      <c r="QZI42" s="1431"/>
      <c r="QZJ42" s="1431"/>
      <c r="QZK42" s="1431"/>
      <c r="QZL42" s="1431"/>
      <c r="QZM42" s="1431"/>
      <c r="QZN42" s="1431"/>
      <c r="QZO42" s="1431"/>
      <c r="QZP42" s="1431"/>
      <c r="QZQ42" s="1431"/>
      <c r="QZR42" s="1431"/>
      <c r="QZS42" s="1431"/>
      <c r="QZT42" s="1431"/>
      <c r="QZU42" s="1431"/>
      <c r="QZV42" s="1431"/>
      <c r="QZW42" s="1431"/>
      <c r="QZX42" s="1431"/>
      <c r="QZY42" s="1431"/>
      <c r="QZZ42" s="1431"/>
      <c r="RAA42" s="1431"/>
      <c r="RAB42" s="1431"/>
      <c r="RAC42" s="1431"/>
      <c r="RAD42" s="1431"/>
      <c r="RAE42" s="1431"/>
      <c r="RAF42" s="1431"/>
      <c r="RAG42" s="1431"/>
      <c r="RAH42" s="1431"/>
      <c r="RAI42" s="1431"/>
      <c r="RAJ42" s="1431"/>
      <c r="RAK42" s="1431"/>
      <c r="RAL42" s="1431"/>
      <c r="RAM42" s="1431"/>
      <c r="RAN42" s="1431"/>
      <c r="RAO42" s="1431"/>
      <c r="RAP42" s="1431"/>
      <c r="RAQ42" s="1431"/>
      <c r="RAR42" s="1431"/>
      <c r="RAS42" s="1431"/>
      <c r="RAT42" s="1431"/>
      <c r="RAU42" s="1431"/>
      <c r="RAV42" s="1431"/>
      <c r="RAW42" s="1431"/>
      <c r="RAX42" s="1431"/>
      <c r="RAY42" s="1431"/>
      <c r="RAZ42" s="1431"/>
      <c r="RBA42" s="1431"/>
      <c r="RBB42" s="1431"/>
      <c r="RBC42" s="1431"/>
      <c r="RBD42" s="1431"/>
      <c r="RBE42" s="1431"/>
      <c r="RBF42" s="1431"/>
      <c r="RBG42" s="1431"/>
      <c r="RBH42" s="1431"/>
      <c r="RBI42" s="1431"/>
      <c r="RBJ42" s="1431"/>
      <c r="RBK42" s="1431"/>
      <c r="RBL42" s="1431"/>
      <c r="RBM42" s="1431"/>
      <c r="RBN42" s="1431"/>
      <c r="RBO42" s="1431"/>
      <c r="RBP42" s="1431"/>
      <c r="RBQ42" s="1431"/>
      <c r="RBR42" s="1431"/>
      <c r="RBS42" s="1431"/>
      <c r="RBT42" s="1431"/>
      <c r="RBU42" s="1431"/>
      <c r="RBV42" s="1431"/>
      <c r="RBW42" s="1431"/>
      <c r="RBX42" s="1431"/>
      <c r="RBY42" s="1431"/>
      <c r="RBZ42" s="1431"/>
      <c r="RCA42" s="1431"/>
      <c r="RCB42" s="1431"/>
      <c r="RCC42" s="1431"/>
      <c r="RCD42" s="1431"/>
      <c r="RCE42" s="1431"/>
      <c r="RCF42" s="1431"/>
      <c r="RCG42" s="1431"/>
      <c r="RCH42" s="1431"/>
      <c r="RCI42" s="1431"/>
      <c r="RCJ42" s="1431"/>
      <c r="RCK42" s="1431"/>
      <c r="RCL42" s="1431"/>
      <c r="RCM42" s="1431"/>
      <c r="RCN42" s="1431"/>
      <c r="RCO42" s="1431"/>
      <c r="RCP42" s="1431"/>
      <c r="RCQ42" s="1431"/>
      <c r="RCR42" s="1431"/>
      <c r="RCS42" s="1431"/>
      <c r="RCT42" s="1431"/>
      <c r="RCU42" s="1431"/>
      <c r="RCV42" s="1431"/>
      <c r="RCW42" s="1431"/>
      <c r="RCX42" s="1431"/>
      <c r="RCY42" s="1431"/>
      <c r="RCZ42" s="1431"/>
      <c r="RDA42" s="1431"/>
      <c r="RDB42" s="1431"/>
      <c r="RDC42" s="1431"/>
      <c r="RDD42" s="1431"/>
      <c r="RDE42" s="1431"/>
      <c r="RDF42" s="1431"/>
      <c r="RDG42" s="1431"/>
      <c r="RDH42" s="1431"/>
      <c r="RDI42" s="1431"/>
      <c r="RDJ42" s="1431"/>
      <c r="RDK42" s="1431"/>
      <c r="RDL42" s="1431"/>
      <c r="RDM42" s="1431"/>
      <c r="RDN42" s="1431"/>
      <c r="RDO42" s="1431"/>
      <c r="RDP42" s="1431"/>
      <c r="RDQ42" s="1431"/>
      <c r="RDR42" s="1431"/>
      <c r="RDS42" s="1431"/>
      <c r="RDT42" s="1431"/>
      <c r="RDU42" s="1431"/>
      <c r="RDV42" s="1431"/>
      <c r="RDW42" s="1431"/>
      <c r="RDX42" s="1431"/>
      <c r="RDY42" s="1431"/>
      <c r="RDZ42" s="1431"/>
      <c r="REA42" s="1431"/>
      <c r="REB42" s="1431"/>
      <c r="REC42" s="1431"/>
      <c r="RED42" s="1431"/>
      <c r="REE42" s="1431"/>
      <c r="REF42" s="1431"/>
      <c r="REG42" s="1431"/>
      <c r="REH42" s="1431"/>
      <c r="REI42" s="1431"/>
      <c r="REJ42" s="1431"/>
      <c r="REK42" s="1431"/>
      <c r="REL42" s="1431"/>
      <c r="REM42" s="1431"/>
      <c r="REN42" s="1431"/>
      <c r="REO42" s="1431"/>
      <c r="REP42" s="1431"/>
      <c r="REQ42" s="1431"/>
      <c r="RER42" s="1431"/>
      <c r="RES42" s="1431"/>
      <c r="RET42" s="1431"/>
      <c r="REU42" s="1431"/>
      <c r="REV42" s="1431"/>
      <c r="REW42" s="1431"/>
      <c r="REX42" s="1431"/>
      <c r="REY42" s="1431"/>
      <c r="REZ42" s="1431"/>
      <c r="RFA42" s="1431"/>
      <c r="RFB42" s="1431"/>
      <c r="RFC42" s="1431"/>
      <c r="RFD42" s="1431"/>
      <c r="RFE42" s="1431"/>
      <c r="RFF42" s="1431"/>
      <c r="RFG42" s="1431"/>
      <c r="RFH42" s="1431"/>
      <c r="RFI42" s="1431"/>
      <c r="RFJ42" s="1431"/>
      <c r="RFK42" s="1431"/>
      <c r="RFL42" s="1431"/>
      <c r="RFM42" s="1431"/>
      <c r="RFN42" s="1431"/>
      <c r="RFO42" s="1431"/>
      <c r="RFP42" s="1431"/>
      <c r="RFQ42" s="1431"/>
      <c r="RFR42" s="1431"/>
      <c r="RFS42" s="1431"/>
      <c r="RFT42" s="1431"/>
      <c r="RFU42" s="1431"/>
      <c r="RFV42" s="1431"/>
      <c r="RFW42" s="1431"/>
      <c r="RFX42" s="1431"/>
      <c r="RFY42" s="1431"/>
      <c r="RFZ42" s="1431"/>
      <c r="RGA42" s="1431"/>
      <c r="RGB42" s="1431"/>
      <c r="RGC42" s="1431"/>
      <c r="RGD42" s="1431"/>
      <c r="RGE42" s="1431"/>
      <c r="RGF42" s="1431"/>
      <c r="RGG42" s="1431"/>
      <c r="RGH42" s="1431"/>
      <c r="RGI42" s="1431"/>
      <c r="RGJ42" s="1431"/>
      <c r="RGK42" s="1431"/>
      <c r="RGL42" s="1431"/>
      <c r="RGM42" s="1431"/>
      <c r="RGN42" s="1431"/>
      <c r="RGO42" s="1431"/>
      <c r="RGP42" s="1431"/>
      <c r="RGQ42" s="1431"/>
      <c r="RGR42" s="1431"/>
      <c r="RGS42" s="1431"/>
      <c r="RGT42" s="1431"/>
      <c r="RGU42" s="1431"/>
      <c r="RGV42" s="1431"/>
      <c r="RGW42" s="1431"/>
      <c r="RGX42" s="1431"/>
      <c r="RGY42" s="1431"/>
      <c r="RGZ42" s="1431"/>
      <c r="RHA42" s="1431"/>
      <c r="RHB42" s="1431"/>
      <c r="RHC42" s="1431"/>
      <c r="RHD42" s="1431"/>
      <c r="RHE42" s="1431"/>
      <c r="RHF42" s="1431"/>
      <c r="RHG42" s="1431"/>
      <c r="RHH42" s="1431"/>
      <c r="RHI42" s="1431"/>
      <c r="RHJ42" s="1431"/>
      <c r="RHK42" s="1431"/>
      <c r="RHL42" s="1431"/>
      <c r="RHM42" s="1431"/>
      <c r="RHN42" s="1431"/>
      <c r="RHO42" s="1431"/>
      <c r="RHP42" s="1431"/>
      <c r="RHQ42" s="1431"/>
      <c r="RHR42" s="1431"/>
      <c r="RHS42" s="1431"/>
      <c r="RHT42" s="1431"/>
      <c r="RHU42" s="1431"/>
      <c r="RHV42" s="1431"/>
      <c r="RHW42" s="1431"/>
      <c r="RHX42" s="1431"/>
      <c r="RHY42" s="1431"/>
      <c r="RHZ42" s="1431"/>
      <c r="RIA42" s="1431"/>
      <c r="RIB42" s="1431"/>
      <c r="RIC42" s="1431"/>
      <c r="RID42" s="1431"/>
      <c r="RIE42" s="1431"/>
      <c r="RIF42" s="1431"/>
      <c r="RIG42" s="1431"/>
      <c r="RIH42" s="1431"/>
      <c r="RII42" s="1431"/>
      <c r="RIJ42" s="1431"/>
      <c r="RIK42" s="1431"/>
      <c r="RIL42" s="1431"/>
      <c r="RIM42" s="1431"/>
      <c r="RIN42" s="1431"/>
      <c r="RIO42" s="1431"/>
      <c r="RIP42" s="1431"/>
      <c r="RIQ42" s="1431"/>
      <c r="RIR42" s="1431"/>
      <c r="RIS42" s="1431"/>
      <c r="RIT42" s="1431"/>
      <c r="RIU42" s="1431"/>
      <c r="RIV42" s="1431"/>
      <c r="RIW42" s="1431"/>
      <c r="RIX42" s="1431"/>
      <c r="RIY42" s="1431"/>
      <c r="RIZ42" s="1431"/>
      <c r="RJA42" s="1431"/>
      <c r="RJB42" s="1431"/>
      <c r="RJC42" s="1431"/>
      <c r="RJD42" s="1431"/>
      <c r="RJE42" s="1431"/>
      <c r="RJF42" s="1431"/>
      <c r="RJG42" s="1431"/>
      <c r="RJH42" s="1431"/>
      <c r="RJI42" s="1431"/>
      <c r="RJJ42" s="1431"/>
      <c r="RJK42" s="1431"/>
      <c r="RJL42" s="1431"/>
      <c r="RJM42" s="1431"/>
      <c r="RJN42" s="1431"/>
      <c r="RJO42" s="1431"/>
      <c r="RJP42" s="1431"/>
      <c r="RJQ42" s="1431"/>
      <c r="RJR42" s="1431"/>
      <c r="RJS42" s="1431"/>
      <c r="RJT42" s="1431"/>
      <c r="RJU42" s="1431"/>
      <c r="RJV42" s="1431"/>
      <c r="RJW42" s="1431"/>
      <c r="RJX42" s="1431"/>
      <c r="RJY42" s="1431"/>
      <c r="RJZ42" s="1431"/>
      <c r="RKA42" s="1431"/>
      <c r="RKB42" s="1431"/>
      <c r="RKC42" s="1431"/>
      <c r="RKD42" s="1431"/>
      <c r="RKE42" s="1431"/>
      <c r="RKF42" s="1431"/>
      <c r="RKG42" s="1431"/>
      <c r="RKH42" s="1431"/>
      <c r="RKI42" s="1431"/>
      <c r="RKJ42" s="1431"/>
      <c r="RKK42" s="1431"/>
      <c r="RKL42" s="1431"/>
      <c r="RKM42" s="1431"/>
      <c r="RKN42" s="1431"/>
      <c r="RKO42" s="1431"/>
      <c r="RKP42" s="1431"/>
      <c r="RKQ42" s="1431"/>
      <c r="RKR42" s="1431"/>
      <c r="RKS42" s="1431"/>
      <c r="RKT42" s="1431"/>
      <c r="RKU42" s="1431"/>
      <c r="RKV42" s="1431"/>
      <c r="RKW42" s="1431"/>
      <c r="RKX42" s="1431"/>
      <c r="RKY42" s="1431"/>
      <c r="RKZ42" s="1431"/>
      <c r="RLA42" s="1431"/>
      <c r="RLB42" s="1431"/>
      <c r="RLC42" s="1431"/>
      <c r="RLD42" s="1431"/>
      <c r="RLE42" s="1431"/>
      <c r="RLF42" s="1431"/>
      <c r="RLG42" s="1431"/>
      <c r="RLH42" s="1431"/>
      <c r="RLI42" s="1431"/>
      <c r="RLJ42" s="1431"/>
      <c r="RLK42" s="1431"/>
      <c r="RLL42" s="1431"/>
      <c r="RLM42" s="1431"/>
      <c r="RLN42" s="1431"/>
      <c r="RLO42" s="1431"/>
      <c r="RLP42" s="1431"/>
      <c r="RLQ42" s="1431"/>
      <c r="RLR42" s="1431"/>
      <c r="RLS42" s="1431"/>
      <c r="RLT42" s="1431"/>
      <c r="RLU42" s="1431"/>
      <c r="RLV42" s="1431"/>
      <c r="RLW42" s="1431"/>
      <c r="RLX42" s="1431"/>
      <c r="RLY42" s="1431"/>
      <c r="RLZ42" s="1431"/>
      <c r="RMA42" s="1431"/>
      <c r="RMB42" s="1431"/>
      <c r="RMC42" s="1431"/>
      <c r="RMD42" s="1431"/>
      <c r="RME42" s="1431"/>
      <c r="RMF42" s="1431"/>
      <c r="RMG42" s="1431"/>
      <c r="RMH42" s="1431"/>
      <c r="RMI42" s="1431"/>
      <c r="RMJ42" s="1431"/>
      <c r="RMK42" s="1431"/>
      <c r="RML42" s="1431"/>
      <c r="RMM42" s="1431"/>
      <c r="RMN42" s="1431"/>
      <c r="RMO42" s="1431"/>
      <c r="RMP42" s="1431"/>
      <c r="RMQ42" s="1431"/>
      <c r="RMR42" s="1431"/>
      <c r="RMS42" s="1431"/>
      <c r="RMT42" s="1431"/>
      <c r="RMU42" s="1431"/>
      <c r="RMV42" s="1431"/>
      <c r="RMW42" s="1431"/>
      <c r="RMX42" s="1431"/>
      <c r="RMY42" s="1431"/>
      <c r="RMZ42" s="1431"/>
      <c r="RNA42" s="1431"/>
      <c r="RNB42" s="1431"/>
      <c r="RNC42" s="1431"/>
      <c r="RND42" s="1431"/>
      <c r="RNE42" s="1431"/>
      <c r="RNF42" s="1431"/>
      <c r="RNG42" s="1431"/>
      <c r="RNH42" s="1431"/>
      <c r="RNI42" s="1431"/>
      <c r="RNJ42" s="1431"/>
      <c r="RNK42" s="1431"/>
      <c r="RNL42" s="1431"/>
      <c r="RNM42" s="1431"/>
      <c r="RNN42" s="1431"/>
      <c r="RNO42" s="1431"/>
      <c r="RNP42" s="1431"/>
      <c r="RNQ42" s="1431"/>
      <c r="RNR42" s="1431"/>
      <c r="RNS42" s="1431"/>
      <c r="RNT42" s="1431"/>
      <c r="RNU42" s="1431"/>
      <c r="RNV42" s="1431"/>
      <c r="RNW42" s="1431"/>
      <c r="RNX42" s="1431"/>
      <c r="RNY42" s="1431"/>
      <c r="RNZ42" s="1431"/>
      <c r="ROA42" s="1431"/>
      <c r="ROB42" s="1431"/>
      <c r="ROC42" s="1431"/>
      <c r="ROD42" s="1431"/>
      <c r="ROE42" s="1431"/>
      <c r="ROF42" s="1431"/>
      <c r="ROG42" s="1431"/>
      <c r="ROH42" s="1431"/>
      <c r="ROI42" s="1431"/>
      <c r="ROJ42" s="1431"/>
      <c r="ROK42" s="1431"/>
      <c r="ROL42" s="1431"/>
      <c r="ROM42" s="1431"/>
      <c r="RON42" s="1431"/>
      <c r="ROO42" s="1431"/>
      <c r="ROP42" s="1431"/>
      <c r="ROQ42" s="1431"/>
      <c r="ROR42" s="1431"/>
      <c r="ROS42" s="1431"/>
      <c r="ROT42" s="1431"/>
      <c r="ROU42" s="1431"/>
      <c r="ROV42" s="1431"/>
      <c r="ROW42" s="1431"/>
      <c r="ROX42" s="1431"/>
      <c r="ROY42" s="1431"/>
      <c r="ROZ42" s="1431"/>
      <c r="RPA42" s="1431"/>
      <c r="RPB42" s="1431"/>
      <c r="RPC42" s="1431"/>
      <c r="RPD42" s="1431"/>
      <c r="RPE42" s="1431"/>
      <c r="RPF42" s="1431"/>
      <c r="RPG42" s="1431"/>
      <c r="RPH42" s="1431"/>
      <c r="RPI42" s="1431"/>
      <c r="RPJ42" s="1431"/>
      <c r="RPK42" s="1431"/>
      <c r="RPL42" s="1431"/>
      <c r="RPM42" s="1431"/>
      <c r="RPN42" s="1431"/>
      <c r="RPO42" s="1431"/>
      <c r="RPP42" s="1431"/>
      <c r="RPQ42" s="1431"/>
      <c r="RPR42" s="1431"/>
      <c r="RPS42" s="1431"/>
      <c r="RPT42" s="1431"/>
      <c r="RPU42" s="1431"/>
      <c r="RPV42" s="1431"/>
      <c r="RPW42" s="1431"/>
      <c r="RPX42" s="1431"/>
      <c r="RPY42" s="1431"/>
      <c r="RPZ42" s="1431"/>
      <c r="RQA42" s="1431"/>
      <c r="RQB42" s="1431"/>
      <c r="RQC42" s="1431"/>
      <c r="RQD42" s="1431"/>
      <c r="RQE42" s="1431"/>
      <c r="RQF42" s="1431"/>
      <c r="RQG42" s="1431"/>
      <c r="RQH42" s="1431"/>
      <c r="RQI42" s="1431"/>
      <c r="RQJ42" s="1431"/>
      <c r="RQK42" s="1431"/>
      <c r="RQL42" s="1431"/>
      <c r="RQM42" s="1431"/>
      <c r="RQN42" s="1431"/>
      <c r="RQO42" s="1431"/>
      <c r="RQP42" s="1431"/>
      <c r="RQQ42" s="1431"/>
      <c r="RQR42" s="1431"/>
      <c r="RQS42" s="1431"/>
      <c r="RQT42" s="1431"/>
      <c r="RQU42" s="1431"/>
      <c r="RQV42" s="1431"/>
      <c r="RQW42" s="1431"/>
      <c r="RQX42" s="1431"/>
      <c r="RQY42" s="1431"/>
      <c r="RQZ42" s="1431"/>
      <c r="RRA42" s="1431"/>
      <c r="RRB42" s="1431"/>
      <c r="RRC42" s="1431"/>
      <c r="RRD42" s="1431"/>
      <c r="RRE42" s="1431"/>
      <c r="RRF42" s="1431"/>
      <c r="RRG42" s="1431"/>
      <c r="RRH42" s="1431"/>
      <c r="RRI42" s="1431"/>
      <c r="RRJ42" s="1431"/>
      <c r="RRK42" s="1431"/>
      <c r="RRL42" s="1431"/>
      <c r="RRM42" s="1431"/>
      <c r="RRN42" s="1431"/>
      <c r="RRO42" s="1431"/>
      <c r="RRP42" s="1431"/>
      <c r="RRQ42" s="1431"/>
      <c r="RRR42" s="1431"/>
      <c r="RRS42" s="1431"/>
      <c r="RRT42" s="1431"/>
      <c r="RRU42" s="1431"/>
      <c r="RRV42" s="1431"/>
      <c r="RRW42" s="1431"/>
      <c r="RRX42" s="1431"/>
      <c r="RRY42" s="1431"/>
      <c r="RRZ42" s="1431"/>
      <c r="RSA42" s="1431"/>
      <c r="RSB42" s="1431"/>
      <c r="RSC42" s="1431"/>
      <c r="RSD42" s="1431"/>
      <c r="RSE42" s="1431"/>
      <c r="RSF42" s="1431"/>
      <c r="RSG42" s="1431"/>
      <c r="RSH42" s="1431"/>
      <c r="RSI42" s="1431"/>
      <c r="RSJ42" s="1431"/>
      <c r="RSK42" s="1431"/>
      <c r="RSL42" s="1431"/>
      <c r="RSM42" s="1431"/>
      <c r="RSN42" s="1431"/>
      <c r="RSO42" s="1431"/>
      <c r="RSP42" s="1431"/>
      <c r="RSQ42" s="1431"/>
      <c r="RSR42" s="1431"/>
      <c r="RSS42" s="1431"/>
      <c r="RST42" s="1431"/>
      <c r="RSU42" s="1431"/>
      <c r="RSV42" s="1431"/>
      <c r="RSW42" s="1431"/>
      <c r="RSX42" s="1431"/>
      <c r="RSY42" s="1431"/>
      <c r="RSZ42" s="1431"/>
      <c r="RTA42" s="1431"/>
      <c r="RTB42" s="1431"/>
      <c r="RTC42" s="1431"/>
      <c r="RTD42" s="1431"/>
      <c r="RTE42" s="1431"/>
      <c r="RTF42" s="1431"/>
      <c r="RTG42" s="1431"/>
      <c r="RTH42" s="1431"/>
      <c r="RTI42" s="1431"/>
      <c r="RTJ42" s="1431"/>
      <c r="RTK42" s="1431"/>
      <c r="RTL42" s="1431"/>
      <c r="RTM42" s="1431"/>
      <c r="RTN42" s="1431"/>
      <c r="RTO42" s="1431"/>
      <c r="RTP42" s="1431"/>
      <c r="RTQ42" s="1431"/>
      <c r="RTR42" s="1431"/>
      <c r="RTS42" s="1431"/>
      <c r="RTT42" s="1431"/>
      <c r="RTU42" s="1431"/>
      <c r="RTV42" s="1431"/>
      <c r="RTW42" s="1431"/>
      <c r="RTX42" s="1431"/>
      <c r="RTY42" s="1431"/>
      <c r="RTZ42" s="1431"/>
      <c r="RUA42" s="1431"/>
      <c r="RUB42" s="1431"/>
      <c r="RUC42" s="1431"/>
      <c r="RUD42" s="1431"/>
      <c r="RUE42" s="1431"/>
      <c r="RUF42" s="1431"/>
      <c r="RUG42" s="1431"/>
      <c r="RUH42" s="1431"/>
      <c r="RUI42" s="1431"/>
      <c r="RUJ42" s="1431"/>
      <c r="RUK42" s="1431"/>
      <c r="RUL42" s="1431"/>
      <c r="RUM42" s="1431"/>
      <c r="RUN42" s="1431"/>
      <c r="RUO42" s="1431"/>
      <c r="RUP42" s="1431"/>
      <c r="RUQ42" s="1431"/>
      <c r="RUR42" s="1431"/>
      <c r="RUS42" s="1431"/>
      <c r="RUT42" s="1431"/>
      <c r="RUU42" s="1431"/>
      <c r="RUV42" s="1431"/>
      <c r="RUW42" s="1431"/>
      <c r="RUX42" s="1431"/>
      <c r="RUY42" s="1431"/>
      <c r="RUZ42" s="1431"/>
      <c r="RVA42" s="1431"/>
      <c r="RVB42" s="1431"/>
      <c r="RVC42" s="1431"/>
      <c r="RVD42" s="1431"/>
      <c r="RVE42" s="1431"/>
      <c r="RVF42" s="1431"/>
      <c r="RVG42" s="1431"/>
      <c r="RVH42" s="1431"/>
      <c r="RVI42" s="1431"/>
      <c r="RVJ42" s="1431"/>
      <c r="RVK42" s="1431"/>
      <c r="RVL42" s="1431"/>
      <c r="RVM42" s="1431"/>
      <c r="RVN42" s="1431"/>
      <c r="RVO42" s="1431"/>
      <c r="RVP42" s="1431"/>
      <c r="RVQ42" s="1431"/>
      <c r="RVR42" s="1431"/>
      <c r="RVS42" s="1431"/>
      <c r="RVT42" s="1431"/>
      <c r="RVU42" s="1431"/>
      <c r="RVV42" s="1431"/>
      <c r="RVW42" s="1431"/>
      <c r="RVX42" s="1431"/>
      <c r="RVY42" s="1431"/>
      <c r="RVZ42" s="1431"/>
      <c r="RWA42" s="1431"/>
      <c r="RWB42" s="1431"/>
      <c r="RWC42" s="1431"/>
      <c r="RWD42" s="1431"/>
      <c r="RWE42" s="1431"/>
      <c r="RWF42" s="1431"/>
      <c r="RWG42" s="1431"/>
      <c r="RWH42" s="1431"/>
      <c r="RWI42" s="1431"/>
      <c r="RWJ42" s="1431"/>
      <c r="RWK42" s="1431"/>
      <c r="RWL42" s="1431"/>
      <c r="RWM42" s="1431"/>
      <c r="RWN42" s="1431"/>
      <c r="RWO42" s="1431"/>
      <c r="RWP42" s="1431"/>
      <c r="RWQ42" s="1431"/>
      <c r="RWR42" s="1431"/>
      <c r="RWS42" s="1431"/>
      <c r="RWT42" s="1431"/>
      <c r="RWU42" s="1431"/>
      <c r="RWV42" s="1431"/>
      <c r="RWW42" s="1431"/>
      <c r="RWX42" s="1431"/>
      <c r="RWY42" s="1431"/>
      <c r="RWZ42" s="1431"/>
      <c r="RXA42" s="1431"/>
      <c r="RXB42" s="1431"/>
      <c r="RXC42" s="1431"/>
      <c r="RXD42" s="1431"/>
      <c r="RXE42" s="1431"/>
      <c r="RXF42" s="1431"/>
      <c r="RXG42" s="1431"/>
      <c r="RXH42" s="1431"/>
      <c r="RXI42" s="1431"/>
      <c r="RXJ42" s="1431"/>
      <c r="RXK42" s="1431"/>
      <c r="RXL42" s="1431"/>
      <c r="RXM42" s="1431"/>
      <c r="RXN42" s="1431"/>
      <c r="RXO42" s="1431"/>
      <c r="RXP42" s="1431"/>
      <c r="RXQ42" s="1431"/>
      <c r="RXR42" s="1431"/>
      <c r="RXS42" s="1431"/>
      <c r="RXT42" s="1431"/>
      <c r="RXU42" s="1431"/>
      <c r="RXV42" s="1431"/>
      <c r="RXW42" s="1431"/>
      <c r="RXX42" s="1431"/>
      <c r="RXY42" s="1431"/>
      <c r="RXZ42" s="1431"/>
      <c r="RYA42" s="1431"/>
      <c r="RYB42" s="1431"/>
      <c r="RYC42" s="1431"/>
      <c r="RYD42" s="1431"/>
      <c r="RYE42" s="1431"/>
      <c r="RYF42" s="1431"/>
      <c r="RYG42" s="1431"/>
      <c r="RYH42" s="1431"/>
      <c r="RYI42" s="1431"/>
      <c r="RYJ42" s="1431"/>
      <c r="RYK42" s="1431"/>
      <c r="RYL42" s="1431"/>
      <c r="RYM42" s="1431"/>
      <c r="RYN42" s="1431"/>
      <c r="RYO42" s="1431"/>
      <c r="RYP42" s="1431"/>
      <c r="RYQ42" s="1431"/>
      <c r="RYR42" s="1431"/>
      <c r="RYS42" s="1431"/>
      <c r="RYT42" s="1431"/>
      <c r="RYU42" s="1431"/>
      <c r="RYV42" s="1431"/>
      <c r="RYW42" s="1431"/>
      <c r="RYX42" s="1431"/>
      <c r="RYY42" s="1431"/>
      <c r="RYZ42" s="1431"/>
      <c r="RZA42" s="1431"/>
      <c r="RZB42" s="1431"/>
      <c r="RZC42" s="1431"/>
      <c r="RZD42" s="1431"/>
      <c r="RZE42" s="1431"/>
      <c r="RZF42" s="1431"/>
      <c r="RZG42" s="1431"/>
      <c r="RZH42" s="1431"/>
      <c r="RZI42" s="1431"/>
      <c r="RZJ42" s="1431"/>
      <c r="RZK42" s="1431"/>
      <c r="RZL42" s="1431"/>
      <c r="RZM42" s="1431"/>
      <c r="RZN42" s="1431"/>
      <c r="RZO42" s="1431"/>
      <c r="RZP42" s="1431"/>
      <c r="RZQ42" s="1431"/>
      <c r="RZR42" s="1431"/>
      <c r="RZS42" s="1431"/>
      <c r="RZT42" s="1431"/>
      <c r="RZU42" s="1431"/>
      <c r="RZV42" s="1431"/>
      <c r="RZW42" s="1431"/>
      <c r="RZX42" s="1431"/>
      <c r="RZY42" s="1431"/>
      <c r="RZZ42" s="1431"/>
      <c r="SAA42" s="1431"/>
      <c r="SAB42" s="1431"/>
      <c r="SAC42" s="1431"/>
      <c r="SAD42" s="1431"/>
      <c r="SAE42" s="1431"/>
      <c r="SAF42" s="1431"/>
      <c r="SAG42" s="1431"/>
      <c r="SAH42" s="1431"/>
      <c r="SAI42" s="1431"/>
      <c r="SAJ42" s="1431"/>
      <c r="SAK42" s="1431"/>
      <c r="SAL42" s="1431"/>
      <c r="SAM42" s="1431"/>
      <c r="SAN42" s="1431"/>
      <c r="SAO42" s="1431"/>
      <c r="SAP42" s="1431"/>
      <c r="SAQ42" s="1431"/>
      <c r="SAR42" s="1431"/>
      <c r="SAS42" s="1431"/>
      <c r="SAT42" s="1431"/>
      <c r="SAU42" s="1431"/>
      <c r="SAV42" s="1431"/>
      <c r="SAW42" s="1431"/>
      <c r="SAX42" s="1431"/>
      <c r="SAY42" s="1431"/>
      <c r="SAZ42" s="1431"/>
      <c r="SBA42" s="1431"/>
      <c r="SBB42" s="1431"/>
      <c r="SBC42" s="1431"/>
      <c r="SBD42" s="1431"/>
      <c r="SBE42" s="1431"/>
      <c r="SBF42" s="1431"/>
      <c r="SBG42" s="1431"/>
      <c r="SBH42" s="1431"/>
      <c r="SBI42" s="1431"/>
      <c r="SBJ42" s="1431"/>
      <c r="SBK42" s="1431"/>
      <c r="SBL42" s="1431"/>
      <c r="SBM42" s="1431"/>
      <c r="SBN42" s="1431"/>
      <c r="SBO42" s="1431"/>
      <c r="SBP42" s="1431"/>
      <c r="SBQ42" s="1431"/>
      <c r="SBR42" s="1431"/>
      <c r="SBS42" s="1431"/>
      <c r="SBT42" s="1431"/>
      <c r="SBU42" s="1431"/>
      <c r="SBV42" s="1431"/>
      <c r="SBW42" s="1431"/>
      <c r="SBX42" s="1431"/>
      <c r="SBY42" s="1431"/>
      <c r="SBZ42" s="1431"/>
      <c r="SCA42" s="1431"/>
      <c r="SCB42" s="1431"/>
      <c r="SCC42" s="1431"/>
      <c r="SCD42" s="1431"/>
      <c r="SCE42" s="1431"/>
      <c r="SCF42" s="1431"/>
      <c r="SCG42" s="1431"/>
      <c r="SCH42" s="1431"/>
      <c r="SCI42" s="1431"/>
      <c r="SCJ42" s="1431"/>
      <c r="SCK42" s="1431"/>
      <c r="SCL42" s="1431"/>
      <c r="SCM42" s="1431"/>
      <c r="SCN42" s="1431"/>
      <c r="SCO42" s="1431"/>
      <c r="SCP42" s="1431"/>
      <c r="SCQ42" s="1431"/>
      <c r="SCR42" s="1431"/>
      <c r="SCS42" s="1431"/>
      <c r="SCT42" s="1431"/>
      <c r="SCU42" s="1431"/>
      <c r="SCV42" s="1431"/>
      <c r="SCW42" s="1431"/>
      <c r="SCX42" s="1431"/>
      <c r="SCY42" s="1431"/>
      <c r="SCZ42" s="1431"/>
      <c r="SDA42" s="1431"/>
      <c r="SDB42" s="1431"/>
      <c r="SDC42" s="1431"/>
      <c r="SDD42" s="1431"/>
      <c r="SDE42" s="1431"/>
      <c r="SDF42" s="1431"/>
      <c r="SDG42" s="1431"/>
      <c r="SDH42" s="1431"/>
      <c r="SDI42" s="1431"/>
      <c r="SDJ42" s="1431"/>
      <c r="SDK42" s="1431"/>
      <c r="SDL42" s="1431"/>
      <c r="SDM42" s="1431"/>
      <c r="SDN42" s="1431"/>
      <c r="SDO42" s="1431"/>
      <c r="SDP42" s="1431"/>
      <c r="SDQ42" s="1431"/>
      <c r="SDR42" s="1431"/>
      <c r="SDS42" s="1431"/>
      <c r="SDT42" s="1431"/>
      <c r="SDU42" s="1431"/>
      <c r="SDV42" s="1431"/>
      <c r="SDW42" s="1431"/>
      <c r="SDX42" s="1431"/>
      <c r="SDY42" s="1431"/>
      <c r="SDZ42" s="1431"/>
      <c r="SEA42" s="1431"/>
      <c r="SEB42" s="1431"/>
      <c r="SEC42" s="1431"/>
      <c r="SED42" s="1431"/>
      <c r="SEE42" s="1431"/>
      <c r="SEF42" s="1431"/>
      <c r="SEG42" s="1431"/>
      <c r="SEH42" s="1431"/>
      <c r="SEI42" s="1431"/>
      <c r="SEJ42" s="1431"/>
      <c r="SEK42" s="1431"/>
      <c r="SEL42" s="1431"/>
      <c r="SEM42" s="1431"/>
      <c r="SEN42" s="1431"/>
      <c r="SEO42" s="1431"/>
      <c r="SEP42" s="1431"/>
      <c r="SEQ42" s="1431"/>
      <c r="SER42" s="1431"/>
      <c r="SES42" s="1431"/>
      <c r="SET42" s="1431"/>
      <c r="SEU42" s="1431"/>
      <c r="SEV42" s="1431"/>
      <c r="SEW42" s="1431"/>
      <c r="SEX42" s="1431"/>
      <c r="SEY42" s="1431"/>
      <c r="SEZ42" s="1431"/>
      <c r="SFA42" s="1431"/>
      <c r="SFB42" s="1431"/>
      <c r="SFC42" s="1431"/>
      <c r="SFD42" s="1431"/>
      <c r="SFE42" s="1431"/>
      <c r="SFF42" s="1431"/>
      <c r="SFG42" s="1431"/>
      <c r="SFH42" s="1431"/>
      <c r="SFI42" s="1431"/>
      <c r="SFJ42" s="1431"/>
      <c r="SFK42" s="1431"/>
      <c r="SFL42" s="1431"/>
      <c r="SFM42" s="1431"/>
      <c r="SFN42" s="1431"/>
      <c r="SFO42" s="1431"/>
      <c r="SFP42" s="1431"/>
      <c r="SFQ42" s="1431"/>
      <c r="SFR42" s="1431"/>
      <c r="SFS42" s="1431"/>
      <c r="SFT42" s="1431"/>
      <c r="SFU42" s="1431"/>
      <c r="SFV42" s="1431"/>
      <c r="SFW42" s="1431"/>
      <c r="SFX42" s="1431"/>
      <c r="SFY42" s="1431"/>
      <c r="SFZ42" s="1431"/>
      <c r="SGA42" s="1431"/>
      <c r="SGB42" s="1431"/>
      <c r="SGC42" s="1431"/>
      <c r="SGD42" s="1431"/>
      <c r="SGE42" s="1431"/>
      <c r="SGF42" s="1431"/>
      <c r="SGG42" s="1431"/>
      <c r="SGH42" s="1431"/>
      <c r="SGI42" s="1431"/>
      <c r="SGJ42" s="1431"/>
      <c r="SGK42" s="1431"/>
      <c r="SGL42" s="1431"/>
      <c r="SGM42" s="1431"/>
      <c r="SGN42" s="1431"/>
      <c r="SGO42" s="1431"/>
      <c r="SGP42" s="1431"/>
      <c r="SGQ42" s="1431"/>
      <c r="SGR42" s="1431"/>
      <c r="SGS42" s="1431"/>
      <c r="SGT42" s="1431"/>
      <c r="SGU42" s="1431"/>
      <c r="SGV42" s="1431"/>
      <c r="SGW42" s="1431"/>
      <c r="SGX42" s="1431"/>
      <c r="SGY42" s="1431"/>
      <c r="SGZ42" s="1431"/>
      <c r="SHA42" s="1431"/>
      <c r="SHB42" s="1431"/>
      <c r="SHC42" s="1431"/>
      <c r="SHD42" s="1431"/>
      <c r="SHE42" s="1431"/>
      <c r="SHF42" s="1431"/>
      <c r="SHG42" s="1431"/>
      <c r="SHH42" s="1431"/>
      <c r="SHI42" s="1431"/>
      <c r="SHJ42" s="1431"/>
      <c r="SHK42" s="1431"/>
      <c r="SHL42" s="1431"/>
      <c r="SHM42" s="1431"/>
      <c r="SHN42" s="1431"/>
      <c r="SHO42" s="1431"/>
      <c r="SHP42" s="1431"/>
      <c r="SHQ42" s="1431"/>
      <c r="SHR42" s="1431"/>
      <c r="SHS42" s="1431"/>
      <c r="SHT42" s="1431"/>
      <c r="SHU42" s="1431"/>
      <c r="SHV42" s="1431"/>
      <c r="SHW42" s="1431"/>
      <c r="SHX42" s="1431"/>
      <c r="SHY42" s="1431"/>
      <c r="SHZ42" s="1431"/>
      <c r="SIA42" s="1431"/>
      <c r="SIB42" s="1431"/>
      <c r="SIC42" s="1431"/>
      <c r="SID42" s="1431"/>
      <c r="SIE42" s="1431"/>
      <c r="SIF42" s="1431"/>
      <c r="SIG42" s="1431"/>
      <c r="SIH42" s="1431"/>
      <c r="SII42" s="1431"/>
      <c r="SIJ42" s="1431"/>
      <c r="SIK42" s="1431"/>
      <c r="SIL42" s="1431"/>
      <c r="SIM42" s="1431"/>
      <c r="SIN42" s="1431"/>
      <c r="SIO42" s="1431"/>
      <c r="SIP42" s="1431"/>
      <c r="SIQ42" s="1431"/>
      <c r="SIR42" s="1431"/>
      <c r="SIS42" s="1431"/>
      <c r="SIT42" s="1431"/>
      <c r="SIU42" s="1431"/>
      <c r="SIV42" s="1431"/>
      <c r="SIW42" s="1431"/>
      <c r="SIX42" s="1431"/>
      <c r="SIY42" s="1431"/>
      <c r="SIZ42" s="1431"/>
      <c r="SJA42" s="1431"/>
      <c r="SJB42" s="1431"/>
      <c r="SJC42" s="1431"/>
      <c r="SJD42" s="1431"/>
      <c r="SJE42" s="1431"/>
      <c r="SJF42" s="1431"/>
      <c r="SJG42" s="1431"/>
      <c r="SJH42" s="1431"/>
      <c r="SJI42" s="1431"/>
      <c r="SJJ42" s="1431"/>
      <c r="SJK42" s="1431"/>
      <c r="SJL42" s="1431"/>
      <c r="SJM42" s="1431"/>
      <c r="SJN42" s="1431"/>
      <c r="SJO42" s="1431"/>
      <c r="SJP42" s="1431"/>
      <c r="SJQ42" s="1431"/>
      <c r="SJR42" s="1431"/>
      <c r="SJS42" s="1431"/>
      <c r="SJT42" s="1431"/>
      <c r="SJU42" s="1431"/>
      <c r="SJV42" s="1431"/>
      <c r="SJW42" s="1431"/>
      <c r="SJX42" s="1431"/>
      <c r="SJY42" s="1431"/>
      <c r="SJZ42" s="1431"/>
      <c r="SKA42" s="1431"/>
      <c r="SKB42" s="1431"/>
      <c r="SKC42" s="1431"/>
      <c r="SKD42" s="1431"/>
      <c r="SKE42" s="1431"/>
      <c r="SKF42" s="1431"/>
      <c r="SKG42" s="1431"/>
      <c r="SKH42" s="1431"/>
      <c r="SKI42" s="1431"/>
      <c r="SKJ42" s="1431"/>
      <c r="SKK42" s="1431"/>
      <c r="SKL42" s="1431"/>
      <c r="SKM42" s="1431"/>
      <c r="SKN42" s="1431"/>
      <c r="SKO42" s="1431"/>
      <c r="SKP42" s="1431"/>
      <c r="SKQ42" s="1431"/>
      <c r="SKR42" s="1431"/>
      <c r="SKS42" s="1431"/>
      <c r="SKT42" s="1431"/>
      <c r="SKU42" s="1431"/>
      <c r="SKV42" s="1431"/>
      <c r="SKW42" s="1431"/>
      <c r="SKX42" s="1431"/>
      <c r="SKY42" s="1431"/>
      <c r="SKZ42" s="1431"/>
      <c r="SLA42" s="1431"/>
      <c r="SLB42" s="1431"/>
      <c r="SLC42" s="1431"/>
      <c r="SLD42" s="1431"/>
      <c r="SLE42" s="1431"/>
      <c r="SLF42" s="1431"/>
      <c r="SLG42" s="1431"/>
      <c r="SLH42" s="1431"/>
      <c r="SLI42" s="1431"/>
      <c r="SLJ42" s="1431"/>
      <c r="SLK42" s="1431"/>
      <c r="SLL42" s="1431"/>
      <c r="SLM42" s="1431"/>
      <c r="SLN42" s="1431"/>
      <c r="SLO42" s="1431"/>
      <c r="SLP42" s="1431"/>
      <c r="SLQ42" s="1431"/>
      <c r="SLR42" s="1431"/>
      <c r="SLS42" s="1431"/>
      <c r="SLT42" s="1431"/>
      <c r="SLU42" s="1431"/>
      <c r="SLV42" s="1431"/>
      <c r="SLW42" s="1431"/>
      <c r="SLX42" s="1431"/>
      <c r="SLY42" s="1431"/>
      <c r="SLZ42" s="1431"/>
      <c r="SMA42" s="1431"/>
      <c r="SMB42" s="1431"/>
      <c r="SMC42" s="1431"/>
      <c r="SMD42" s="1431"/>
      <c r="SME42" s="1431"/>
      <c r="SMF42" s="1431"/>
      <c r="SMG42" s="1431"/>
      <c r="SMH42" s="1431"/>
      <c r="SMI42" s="1431"/>
      <c r="SMJ42" s="1431"/>
      <c r="SMK42" s="1431"/>
      <c r="SML42" s="1431"/>
      <c r="SMM42" s="1431"/>
      <c r="SMN42" s="1431"/>
      <c r="SMO42" s="1431"/>
      <c r="SMP42" s="1431"/>
      <c r="SMQ42" s="1431"/>
      <c r="SMR42" s="1431"/>
      <c r="SMS42" s="1431"/>
      <c r="SMT42" s="1431"/>
      <c r="SMU42" s="1431"/>
      <c r="SMV42" s="1431"/>
      <c r="SMW42" s="1431"/>
      <c r="SMX42" s="1431"/>
      <c r="SMY42" s="1431"/>
      <c r="SMZ42" s="1431"/>
      <c r="SNA42" s="1431"/>
      <c r="SNB42" s="1431"/>
      <c r="SNC42" s="1431"/>
      <c r="SND42" s="1431"/>
      <c r="SNE42" s="1431"/>
      <c r="SNF42" s="1431"/>
      <c r="SNG42" s="1431"/>
      <c r="SNH42" s="1431"/>
      <c r="SNI42" s="1431"/>
      <c r="SNJ42" s="1431"/>
      <c r="SNK42" s="1431"/>
      <c r="SNL42" s="1431"/>
      <c r="SNM42" s="1431"/>
      <c r="SNN42" s="1431"/>
      <c r="SNO42" s="1431"/>
      <c r="SNP42" s="1431"/>
      <c r="SNQ42" s="1431"/>
      <c r="SNR42" s="1431"/>
      <c r="SNS42" s="1431"/>
      <c r="SNT42" s="1431"/>
      <c r="SNU42" s="1431"/>
      <c r="SNV42" s="1431"/>
      <c r="SNW42" s="1431"/>
      <c r="SNX42" s="1431"/>
      <c r="SNY42" s="1431"/>
      <c r="SNZ42" s="1431"/>
      <c r="SOA42" s="1431"/>
      <c r="SOB42" s="1431"/>
      <c r="SOC42" s="1431"/>
      <c r="SOD42" s="1431"/>
      <c r="SOE42" s="1431"/>
      <c r="SOF42" s="1431"/>
      <c r="SOG42" s="1431"/>
      <c r="SOH42" s="1431"/>
      <c r="SOI42" s="1431"/>
      <c r="SOJ42" s="1431"/>
      <c r="SOK42" s="1431"/>
      <c r="SOL42" s="1431"/>
      <c r="SOM42" s="1431"/>
      <c r="SON42" s="1431"/>
      <c r="SOO42" s="1431"/>
      <c r="SOP42" s="1431"/>
      <c r="SOQ42" s="1431"/>
      <c r="SOR42" s="1431"/>
      <c r="SOS42" s="1431"/>
      <c r="SOT42" s="1431"/>
      <c r="SOU42" s="1431"/>
      <c r="SOV42" s="1431"/>
      <c r="SOW42" s="1431"/>
      <c r="SOX42" s="1431"/>
      <c r="SOY42" s="1431"/>
      <c r="SOZ42" s="1431"/>
      <c r="SPA42" s="1431"/>
      <c r="SPB42" s="1431"/>
      <c r="SPC42" s="1431"/>
      <c r="SPD42" s="1431"/>
      <c r="SPE42" s="1431"/>
      <c r="SPF42" s="1431"/>
      <c r="SPG42" s="1431"/>
      <c r="SPH42" s="1431"/>
      <c r="SPI42" s="1431"/>
      <c r="SPJ42" s="1431"/>
      <c r="SPK42" s="1431"/>
      <c r="SPL42" s="1431"/>
      <c r="SPM42" s="1431"/>
      <c r="SPN42" s="1431"/>
      <c r="SPO42" s="1431"/>
      <c r="SPP42" s="1431"/>
      <c r="SPQ42" s="1431"/>
      <c r="SPR42" s="1431"/>
      <c r="SPS42" s="1431"/>
      <c r="SPT42" s="1431"/>
      <c r="SPU42" s="1431"/>
      <c r="SPV42" s="1431"/>
      <c r="SPW42" s="1431"/>
      <c r="SPX42" s="1431"/>
      <c r="SPY42" s="1431"/>
      <c r="SPZ42" s="1431"/>
      <c r="SQA42" s="1431"/>
      <c r="SQB42" s="1431"/>
      <c r="SQC42" s="1431"/>
      <c r="SQD42" s="1431"/>
      <c r="SQE42" s="1431"/>
      <c r="SQF42" s="1431"/>
      <c r="SQG42" s="1431"/>
      <c r="SQH42" s="1431"/>
      <c r="SQI42" s="1431"/>
      <c r="SQJ42" s="1431"/>
      <c r="SQK42" s="1431"/>
      <c r="SQL42" s="1431"/>
      <c r="SQM42" s="1431"/>
      <c r="SQN42" s="1431"/>
      <c r="SQO42" s="1431"/>
      <c r="SQP42" s="1431"/>
      <c r="SQQ42" s="1431"/>
      <c r="SQR42" s="1431"/>
      <c r="SQS42" s="1431"/>
      <c r="SQT42" s="1431"/>
      <c r="SQU42" s="1431"/>
      <c r="SQV42" s="1431"/>
      <c r="SQW42" s="1431"/>
      <c r="SQX42" s="1431"/>
      <c r="SQY42" s="1431"/>
      <c r="SQZ42" s="1431"/>
      <c r="SRA42" s="1431"/>
      <c r="SRB42" s="1431"/>
      <c r="SRC42" s="1431"/>
      <c r="SRD42" s="1431"/>
      <c r="SRE42" s="1431"/>
      <c r="SRF42" s="1431"/>
      <c r="SRG42" s="1431"/>
      <c r="SRH42" s="1431"/>
      <c r="SRI42" s="1431"/>
      <c r="SRJ42" s="1431"/>
      <c r="SRK42" s="1431"/>
      <c r="SRL42" s="1431"/>
      <c r="SRM42" s="1431"/>
      <c r="SRN42" s="1431"/>
      <c r="SRO42" s="1431"/>
      <c r="SRP42" s="1431"/>
      <c r="SRQ42" s="1431"/>
      <c r="SRR42" s="1431"/>
      <c r="SRS42" s="1431"/>
      <c r="SRT42" s="1431"/>
      <c r="SRU42" s="1431"/>
      <c r="SRV42" s="1431"/>
      <c r="SRW42" s="1431"/>
      <c r="SRX42" s="1431"/>
      <c r="SRY42" s="1431"/>
      <c r="SRZ42" s="1431"/>
      <c r="SSA42" s="1431"/>
      <c r="SSB42" s="1431"/>
      <c r="SSC42" s="1431"/>
      <c r="SSD42" s="1431"/>
      <c r="SSE42" s="1431"/>
      <c r="SSF42" s="1431"/>
      <c r="SSG42" s="1431"/>
      <c r="SSH42" s="1431"/>
      <c r="SSI42" s="1431"/>
      <c r="SSJ42" s="1431"/>
      <c r="SSK42" s="1431"/>
      <c r="SSL42" s="1431"/>
      <c r="SSM42" s="1431"/>
      <c r="SSN42" s="1431"/>
      <c r="SSO42" s="1431"/>
      <c r="SSP42" s="1431"/>
      <c r="SSQ42" s="1431"/>
      <c r="SSR42" s="1431"/>
      <c r="SSS42" s="1431"/>
      <c r="SST42" s="1431"/>
      <c r="SSU42" s="1431"/>
      <c r="SSV42" s="1431"/>
      <c r="SSW42" s="1431"/>
      <c r="SSX42" s="1431"/>
      <c r="SSY42" s="1431"/>
      <c r="SSZ42" s="1431"/>
      <c r="STA42" s="1431"/>
      <c r="STB42" s="1431"/>
      <c r="STC42" s="1431"/>
      <c r="STD42" s="1431"/>
      <c r="STE42" s="1431"/>
      <c r="STF42" s="1431"/>
      <c r="STG42" s="1431"/>
      <c r="STH42" s="1431"/>
      <c r="STI42" s="1431"/>
      <c r="STJ42" s="1431"/>
      <c r="STK42" s="1431"/>
      <c r="STL42" s="1431"/>
      <c r="STM42" s="1431"/>
      <c r="STN42" s="1431"/>
      <c r="STO42" s="1431"/>
      <c r="STP42" s="1431"/>
      <c r="STQ42" s="1431"/>
      <c r="STR42" s="1431"/>
      <c r="STS42" s="1431"/>
      <c r="STT42" s="1431"/>
      <c r="STU42" s="1431"/>
      <c r="STV42" s="1431"/>
      <c r="STW42" s="1431"/>
      <c r="STX42" s="1431"/>
      <c r="STY42" s="1431"/>
      <c r="STZ42" s="1431"/>
      <c r="SUA42" s="1431"/>
      <c r="SUB42" s="1431"/>
      <c r="SUC42" s="1431"/>
      <c r="SUD42" s="1431"/>
      <c r="SUE42" s="1431"/>
      <c r="SUF42" s="1431"/>
      <c r="SUG42" s="1431"/>
      <c r="SUH42" s="1431"/>
      <c r="SUI42" s="1431"/>
      <c r="SUJ42" s="1431"/>
      <c r="SUK42" s="1431"/>
      <c r="SUL42" s="1431"/>
      <c r="SUM42" s="1431"/>
      <c r="SUN42" s="1431"/>
      <c r="SUO42" s="1431"/>
      <c r="SUP42" s="1431"/>
      <c r="SUQ42" s="1431"/>
      <c r="SUR42" s="1431"/>
      <c r="SUS42" s="1431"/>
      <c r="SUT42" s="1431"/>
      <c r="SUU42" s="1431"/>
      <c r="SUV42" s="1431"/>
      <c r="SUW42" s="1431"/>
      <c r="SUX42" s="1431"/>
      <c r="SUY42" s="1431"/>
      <c r="SUZ42" s="1431"/>
      <c r="SVA42" s="1431"/>
      <c r="SVB42" s="1431"/>
      <c r="SVC42" s="1431"/>
      <c r="SVD42" s="1431"/>
      <c r="SVE42" s="1431"/>
      <c r="SVF42" s="1431"/>
      <c r="SVG42" s="1431"/>
      <c r="SVH42" s="1431"/>
      <c r="SVI42" s="1431"/>
      <c r="SVJ42" s="1431"/>
      <c r="SVK42" s="1431"/>
      <c r="SVL42" s="1431"/>
      <c r="SVM42" s="1431"/>
      <c r="SVN42" s="1431"/>
      <c r="SVO42" s="1431"/>
      <c r="SVP42" s="1431"/>
      <c r="SVQ42" s="1431"/>
      <c r="SVR42" s="1431"/>
      <c r="SVS42" s="1431"/>
      <c r="SVT42" s="1431"/>
      <c r="SVU42" s="1431"/>
      <c r="SVV42" s="1431"/>
      <c r="SVW42" s="1431"/>
      <c r="SVX42" s="1431"/>
      <c r="SVY42" s="1431"/>
      <c r="SVZ42" s="1431"/>
      <c r="SWA42" s="1431"/>
      <c r="SWB42" s="1431"/>
      <c r="SWC42" s="1431"/>
      <c r="SWD42" s="1431"/>
      <c r="SWE42" s="1431"/>
      <c r="SWF42" s="1431"/>
      <c r="SWG42" s="1431"/>
      <c r="SWH42" s="1431"/>
      <c r="SWI42" s="1431"/>
      <c r="SWJ42" s="1431"/>
      <c r="SWK42" s="1431"/>
      <c r="SWL42" s="1431"/>
      <c r="SWM42" s="1431"/>
      <c r="SWN42" s="1431"/>
      <c r="SWO42" s="1431"/>
      <c r="SWP42" s="1431"/>
      <c r="SWQ42" s="1431"/>
      <c r="SWR42" s="1431"/>
      <c r="SWS42" s="1431"/>
      <c r="SWT42" s="1431"/>
      <c r="SWU42" s="1431"/>
      <c r="SWV42" s="1431"/>
      <c r="SWW42" s="1431"/>
      <c r="SWX42" s="1431"/>
      <c r="SWY42" s="1431"/>
      <c r="SWZ42" s="1431"/>
      <c r="SXA42" s="1431"/>
      <c r="SXB42" s="1431"/>
      <c r="SXC42" s="1431"/>
      <c r="SXD42" s="1431"/>
      <c r="SXE42" s="1431"/>
      <c r="SXF42" s="1431"/>
      <c r="SXG42" s="1431"/>
      <c r="SXH42" s="1431"/>
      <c r="SXI42" s="1431"/>
      <c r="SXJ42" s="1431"/>
      <c r="SXK42" s="1431"/>
      <c r="SXL42" s="1431"/>
      <c r="SXM42" s="1431"/>
      <c r="SXN42" s="1431"/>
      <c r="SXO42" s="1431"/>
      <c r="SXP42" s="1431"/>
      <c r="SXQ42" s="1431"/>
      <c r="SXR42" s="1431"/>
      <c r="SXS42" s="1431"/>
      <c r="SXT42" s="1431"/>
      <c r="SXU42" s="1431"/>
      <c r="SXV42" s="1431"/>
      <c r="SXW42" s="1431"/>
      <c r="SXX42" s="1431"/>
      <c r="SXY42" s="1431"/>
      <c r="SXZ42" s="1431"/>
      <c r="SYA42" s="1431"/>
      <c r="SYB42" s="1431"/>
      <c r="SYC42" s="1431"/>
      <c r="SYD42" s="1431"/>
      <c r="SYE42" s="1431"/>
      <c r="SYF42" s="1431"/>
      <c r="SYG42" s="1431"/>
      <c r="SYH42" s="1431"/>
      <c r="SYI42" s="1431"/>
      <c r="SYJ42" s="1431"/>
      <c r="SYK42" s="1431"/>
      <c r="SYL42" s="1431"/>
      <c r="SYM42" s="1431"/>
      <c r="SYN42" s="1431"/>
      <c r="SYO42" s="1431"/>
      <c r="SYP42" s="1431"/>
      <c r="SYQ42" s="1431"/>
      <c r="SYR42" s="1431"/>
      <c r="SYS42" s="1431"/>
      <c r="SYT42" s="1431"/>
      <c r="SYU42" s="1431"/>
      <c r="SYV42" s="1431"/>
      <c r="SYW42" s="1431"/>
      <c r="SYX42" s="1431"/>
      <c r="SYY42" s="1431"/>
      <c r="SYZ42" s="1431"/>
      <c r="SZA42" s="1431"/>
      <c r="SZB42" s="1431"/>
      <c r="SZC42" s="1431"/>
      <c r="SZD42" s="1431"/>
      <c r="SZE42" s="1431"/>
      <c r="SZF42" s="1431"/>
      <c r="SZG42" s="1431"/>
      <c r="SZH42" s="1431"/>
      <c r="SZI42" s="1431"/>
      <c r="SZJ42" s="1431"/>
      <c r="SZK42" s="1431"/>
      <c r="SZL42" s="1431"/>
      <c r="SZM42" s="1431"/>
      <c r="SZN42" s="1431"/>
      <c r="SZO42" s="1431"/>
      <c r="SZP42" s="1431"/>
      <c r="SZQ42" s="1431"/>
      <c r="SZR42" s="1431"/>
      <c r="SZS42" s="1431"/>
      <c r="SZT42" s="1431"/>
      <c r="SZU42" s="1431"/>
      <c r="SZV42" s="1431"/>
      <c r="SZW42" s="1431"/>
      <c r="SZX42" s="1431"/>
      <c r="SZY42" s="1431"/>
      <c r="SZZ42" s="1431"/>
      <c r="TAA42" s="1431"/>
      <c r="TAB42" s="1431"/>
      <c r="TAC42" s="1431"/>
      <c r="TAD42" s="1431"/>
      <c r="TAE42" s="1431"/>
      <c r="TAF42" s="1431"/>
      <c r="TAG42" s="1431"/>
      <c r="TAH42" s="1431"/>
      <c r="TAI42" s="1431"/>
      <c r="TAJ42" s="1431"/>
      <c r="TAK42" s="1431"/>
      <c r="TAL42" s="1431"/>
      <c r="TAM42" s="1431"/>
      <c r="TAN42" s="1431"/>
      <c r="TAO42" s="1431"/>
      <c r="TAP42" s="1431"/>
      <c r="TAQ42" s="1431"/>
      <c r="TAR42" s="1431"/>
      <c r="TAS42" s="1431"/>
      <c r="TAT42" s="1431"/>
      <c r="TAU42" s="1431"/>
      <c r="TAV42" s="1431"/>
      <c r="TAW42" s="1431"/>
      <c r="TAX42" s="1431"/>
      <c r="TAY42" s="1431"/>
      <c r="TAZ42" s="1431"/>
      <c r="TBA42" s="1431"/>
      <c r="TBB42" s="1431"/>
      <c r="TBC42" s="1431"/>
      <c r="TBD42" s="1431"/>
      <c r="TBE42" s="1431"/>
      <c r="TBF42" s="1431"/>
      <c r="TBG42" s="1431"/>
      <c r="TBH42" s="1431"/>
      <c r="TBI42" s="1431"/>
      <c r="TBJ42" s="1431"/>
      <c r="TBK42" s="1431"/>
      <c r="TBL42" s="1431"/>
      <c r="TBM42" s="1431"/>
      <c r="TBN42" s="1431"/>
      <c r="TBO42" s="1431"/>
      <c r="TBP42" s="1431"/>
      <c r="TBQ42" s="1431"/>
      <c r="TBR42" s="1431"/>
      <c r="TBS42" s="1431"/>
      <c r="TBT42" s="1431"/>
      <c r="TBU42" s="1431"/>
      <c r="TBV42" s="1431"/>
      <c r="TBW42" s="1431"/>
      <c r="TBX42" s="1431"/>
      <c r="TBY42" s="1431"/>
      <c r="TBZ42" s="1431"/>
      <c r="TCA42" s="1431"/>
      <c r="TCB42" s="1431"/>
      <c r="TCC42" s="1431"/>
      <c r="TCD42" s="1431"/>
      <c r="TCE42" s="1431"/>
      <c r="TCF42" s="1431"/>
      <c r="TCG42" s="1431"/>
      <c r="TCH42" s="1431"/>
      <c r="TCI42" s="1431"/>
      <c r="TCJ42" s="1431"/>
      <c r="TCK42" s="1431"/>
      <c r="TCL42" s="1431"/>
      <c r="TCM42" s="1431"/>
      <c r="TCN42" s="1431"/>
      <c r="TCO42" s="1431"/>
      <c r="TCP42" s="1431"/>
      <c r="TCQ42" s="1431"/>
      <c r="TCR42" s="1431"/>
      <c r="TCS42" s="1431"/>
      <c r="TCT42" s="1431"/>
      <c r="TCU42" s="1431"/>
      <c r="TCV42" s="1431"/>
      <c r="TCW42" s="1431"/>
      <c r="TCX42" s="1431"/>
      <c r="TCY42" s="1431"/>
      <c r="TCZ42" s="1431"/>
      <c r="TDA42" s="1431"/>
      <c r="TDB42" s="1431"/>
      <c r="TDC42" s="1431"/>
      <c r="TDD42" s="1431"/>
      <c r="TDE42" s="1431"/>
      <c r="TDF42" s="1431"/>
      <c r="TDG42" s="1431"/>
      <c r="TDH42" s="1431"/>
      <c r="TDI42" s="1431"/>
      <c r="TDJ42" s="1431"/>
      <c r="TDK42" s="1431"/>
      <c r="TDL42" s="1431"/>
      <c r="TDM42" s="1431"/>
      <c r="TDN42" s="1431"/>
      <c r="TDO42" s="1431"/>
      <c r="TDP42" s="1431"/>
      <c r="TDQ42" s="1431"/>
      <c r="TDR42" s="1431"/>
      <c r="TDS42" s="1431"/>
      <c r="TDT42" s="1431"/>
      <c r="TDU42" s="1431"/>
      <c r="TDV42" s="1431"/>
      <c r="TDW42" s="1431"/>
      <c r="TDX42" s="1431"/>
      <c r="TDY42" s="1431"/>
      <c r="TDZ42" s="1431"/>
      <c r="TEA42" s="1431"/>
      <c r="TEB42" s="1431"/>
      <c r="TEC42" s="1431"/>
      <c r="TED42" s="1431"/>
      <c r="TEE42" s="1431"/>
      <c r="TEF42" s="1431"/>
      <c r="TEG42" s="1431"/>
      <c r="TEH42" s="1431"/>
      <c r="TEI42" s="1431"/>
      <c r="TEJ42" s="1431"/>
      <c r="TEK42" s="1431"/>
      <c r="TEL42" s="1431"/>
      <c r="TEM42" s="1431"/>
      <c r="TEN42" s="1431"/>
      <c r="TEO42" s="1431"/>
      <c r="TEP42" s="1431"/>
      <c r="TEQ42" s="1431"/>
      <c r="TER42" s="1431"/>
      <c r="TES42" s="1431"/>
      <c r="TET42" s="1431"/>
      <c r="TEU42" s="1431"/>
      <c r="TEV42" s="1431"/>
      <c r="TEW42" s="1431"/>
      <c r="TEX42" s="1431"/>
      <c r="TEY42" s="1431"/>
      <c r="TEZ42" s="1431"/>
      <c r="TFA42" s="1431"/>
      <c r="TFB42" s="1431"/>
      <c r="TFC42" s="1431"/>
      <c r="TFD42" s="1431"/>
      <c r="TFE42" s="1431"/>
      <c r="TFF42" s="1431"/>
      <c r="TFG42" s="1431"/>
      <c r="TFH42" s="1431"/>
      <c r="TFI42" s="1431"/>
      <c r="TFJ42" s="1431"/>
      <c r="TFK42" s="1431"/>
      <c r="TFL42" s="1431"/>
      <c r="TFM42" s="1431"/>
      <c r="TFN42" s="1431"/>
      <c r="TFO42" s="1431"/>
      <c r="TFP42" s="1431"/>
      <c r="TFQ42" s="1431"/>
      <c r="TFR42" s="1431"/>
      <c r="TFS42" s="1431"/>
      <c r="TFT42" s="1431"/>
      <c r="TFU42" s="1431"/>
      <c r="TFV42" s="1431"/>
      <c r="TFW42" s="1431"/>
      <c r="TFX42" s="1431"/>
      <c r="TFY42" s="1431"/>
      <c r="TFZ42" s="1431"/>
      <c r="TGA42" s="1431"/>
      <c r="TGB42" s="1431"/>
      <c r="TGC42" s="1431"/>
      <c r="TGD42" s="1431"/>
      <c r="TGE42" s="1431"/>
      <c r="TGF42" s="1431"/>
      <c r="TGG42" s="1431"/>
      <c r="TGH42" s="1431"/>
      <c r="TGI42" s="1431"/>
      <c r="TGJ42" s="1431"/>
      <c r="TGK42" s="1431"/>
      <c r="TGL42" s="1431"/>
      <c r="TGM42" s="1431"/>
      <c r="TGN42" s="1431"/>
      <c r="TGO42" s="1431"/>
      <c r="TGP42" s="1431"/>
      <c r="TGQ42" s="1431"/>
      <c r="TGR42" s="1431"/>
      <c r="TGS42" s="1431"/>
      <c r="TGT42" s="1431"/>
      <c r="TGU42" s="1431"/>
      <c r="TGV42" s="1431"/>
      <c r="TGW42" s="1431"/>
      <c r="TGX42" s="1431"/>
      <c r="TGY42" s="1431"/>
      <c r="TGZ42" s="1431"/>
      <c r="THA42" s="1431"/>
      <c r="THB42" s="1431"/>
      <c r="THC42" s="1431"/>
      <c r="THD42" s="1431"/>
      <c r="THE42" s="1431"/>
      <c r="THF42" s="1431"/>
      <c r="THG42" s="1431"/>
      <c r="THH42" s="1431"/>
      <c r="THI42" s="1431"/>
      <c r="THJ42" s="1431"/>
      <c r="THK42" s="1431"/>
      <c r="THL42" s="1431"/>
      <c r="THM42" s="1431"/>
      <c r="THN42" s="1431"/>
      <c r="THO42" s="1431"/>
      <c r="THP42" s="1431"/>
      <c r="THQ42" s="1431"/>
      <c r="THR42" s="1431"/>
      <c r="THS42" s="1431"/>
      <c r="THT42" s="1431"/>
      <c r="THU42" s="1431"/>
      <c r="THV42" s="1431"/>
      <c r="THW42" s="1431"/>
      <c r="THX42" s="1431"/>
      <c r="THY42" s="1431"/>
      <c r="THZ42" s="1431"/>
      <c r="TIA42" s="1431"/>
      <c r="TIB42" s="1431"/>
      <c r="TIC42" s="1431"/>
      <c r="TID42" s="1431"/>
      <c r="TIE42" s="1431"/>
      <c r="TIF42" s="1431"/>
      <c r="TIG42" s="1431"/>
      <c r="TIH42" s="1431"/>
      <c r="TII42" s="1431"/>
      <c r="TIJ42" s="1431"/>
      <c r="TIK42" s="1431"/>
      <c r="TIL42" s="1431"/>
      <c r="TIM42" s="1431"/>
      <c r="TIN42" s="1431"/>
      <c r="TIO42" s="1431"/>
      <c r="TIP42" s="1431"/>
      <c r="TIQ42" s="1431"/>
      <c r="TIR42" s="1431"/>
      <c r="TIS42" s="1431"/>
      <c r="TIT42" s="1431"/>
      <c r="TIU42" s="1431"/>
      <c r="TIV42" s="1431"/>
      <c r="TIW42" s="1431"/>
      <c r="TIX42" s="1431"/>
      <c r="TIY42" s="1431"/>
      <c r="TIZ42" s="1431"/>
      <c r="TJA42" s="1431"/>
      <c r="TJB42" s="1431"/>
      <c r="TJC42" s="1431"/>
      <c r="TJD42" s="1431"/>
      <c r="TJE42" s="1431"/>
      <c r="TJF42" s="1431"/>
      <c r="TJG42" s="1431"/>
      <c r="TJH42" s="1431"/>
      <c r="TJI42" s="1431"/>
      <c r="TJJ42" s="1431"/>
      <c r="TJK42" s="1431"/>
      <c r="TJL42" s="1431"/>
      <c r="TJM42" s="1431"/>
      <c r="TJN42" s="1431"/>
      <c r="TJO42" s="1431"/>
      <c r="TJP42" s="1431"/>
      <c r="TJQ42" s="1431"/>
      <c r="TJR42" s="1431"/>
      <c r="TJS42" s="1431"/>
      <c r="TJT42" s="1431"/>
      <c r="TJU42" s="1431"/>
      <c r="TJV42" s="1431"/>
      <c r="TJW42" s="1431"/>
      <c r="TJX42" s="1431"/>
      <c r="TJY42" s="1431"/>
      <c r="TJZ42" s="1431"/>
      <c r="TKA42" s="1431"/>
      <c r="TKB42" s="1431"/>
      <c r="TKC42" s="1431"/>
      <c r="TKD42" s="1431"/>
      <c r="TKE42" s="1431"/>
      <c r="TKF42" s="1431"/>
      <c r="TKG42" s="1431"/>
      <c r="TKH42" s="1431"/>
      <c r="TKI42" s="1431"/>
      <c r="TKJ42" s="1431"/>
      <c r="TKK42" s="1431"/>
      <c r="TKL42" s="1431"/>
      <c r="TKM42" s="1431"/>
      <c r="TKN42" s="1431"/>
      <c r="TKO42" s="1431"/>
      <c r="TKP42" s="1431"/>
      <c r="TKQ42" s="1431"/>
      <c r="TKR42" s="1431"/>
      <c r="TKS42" s="1431"/>
      <c r="TKT42" s="1431"/>
      <c r="TKU42" s="1431"/>
      <c r="TKV42" s="1431"/>
      <c r="TKW42" s="1431"/>
      <c r="TKX42" s="1431"/>
      <c r="TKY42" s="1431"/>
      <c r="TKZ42" s="1431"/>
      <c r="TLA42" s="1431"/>
      <c r="TLB42" s="1431"/>
      <c r="TLC42" s="1431"/>
      <c r="TLD42" s="1431"/>
      <c r="TLE42" s="1431"/>
      <c r="TLF42" s="1431"/>
      <c r="TLG42" s="1431"/>
      <c r="TLH42" s="1431"/>
      <c r="TLI42" s="1431"/>
      <c r="TLJ42" s="1431"/>
      <c r="TLK42" s="1431"/>
      <c r="TLL42" s="1431"/>
      <c r="TLM42" s="1431"/>
      <c r="TLN42" s="1431"/>
      <c r="TLO42" s="1431"/>
      <c r="TLP42" s="1431"/>
      <c r="TLQ42" s="1431"/>
      <c r="TLR42" s="1431"/>
      <c r="TLS42" s="1431"/>
      <c r="TLT42" s="1431"/>
      <c r="TLU42" s="1431"/>
      <c r="TLV42" s="1431"/>
      <c r="TLW42" s="1431"/>
      <c r="TLX42" s="1431"/>
      <c r="TLY42" s="1431"/>
      <c r="TLZ42" s="1431"/>
      <c r="TMA42" s="1431"/>
      <c r="TMB42" s="1431"/>
      <c r="TMC42" s="1431"/>
      <c r="TMD42" s="1431"/>
      <c r="TME42" s="1431"/>
      <c r="TMF42" s="1431"/>
      <c r="TMG42" s="1431"/>
      <c r="TMH42" s="1431"/>
      <c r="TMI42" s="1431"/>
      <c r="TMJ42" s="1431"/>
      <c r="TMK42" s="1431"/>
      <c r="TML42" s="1431"/>
      <c r="TMM42" s="1431"/>
      <c r="TMN42" s="1431"/>
      <c r="TMO42" s="1431"/>
      <c r="TMP42" s="1431"/>
      <c r="TMQ42" s="1431"/>
      <c r="TMR42" s="1431"/>
      <c r="TMS42" s="1431"/>
      <c r="TMT42" s="1431"/>
      <c r="TMU42" s="1431"/>
      <c r="TMV42" s="1431"/>
      <c r="TMW42" s="1431"/>
      <c r="TMX42" s="1431"/>
      <c r="TMY42" s="1431"/>
      <c r="TMZ42" s="1431"/>
      <c r="TNA42" s="1431"/>
      <c r="TNB42" s="1431"/>
      <c r="TNC42" s="1431"/>
      <c r="TND42" s="1431"/>
      <c r="TNE42" s="1431"/>
      <c r="TNF42" s="1431"/>
      <c r="TNG42" s="1431"/>
      <c r="TNH42" s="1431"/>
      <c r="TNI42" s="1431"/>
      <c r="TNJ42" s="1431"/>
      <c r="TNK42" s="1431"/>
      <c r="TNL42" s="1431"/>
      <c r="TNM42" s="1431"/>
      <c r="TNN42" s="1431"/>
      <c r="TNO42" s="1431"/>
      <c r="TNP42" s="1431"/>
      <c r="TNQ42" s="1431"/>
      <c r="TNR42" s="1431"/>
      <c r="TNS42" s="1431"/>
      <c r="TNT42" s="1431"/>
      <c r="TNU42" s="1431"/>
      <c r="TNV42" s="1431"/>
      <c r="TNW42" s="1431"/>
      <c r="TNX42" s="1431"/>
      <c r="TNY42" s="1431"/>
      <c r="TNZ42" s="1431"/>
      <c r="TOA42" s="1431"/>
      <c r="TOB42" s="1431"/>
      <c r="TOC42" s="1431"/>
      <c r="TOD42" s="1431"/>
      <c r="TOE42" s="1431"/>
      <c r="TOF42" s="1431"/>
      <c r="TOG42" s="1431"/>
      <c r="TOH42" s="1431"/>
      <c r="TOI42" s="1431"/>
      <c r="TOJ42" s="1431"/>
      <c r="TOK42" s="1431"/>
      <c r="TOL42" s="1431"/>
      <c r="TOM42" s="1431"/>
      <c r="TON42" s="1431"/>
      <c r="TOO42" s="1431"/>
      <c r="TOP42" s="1431"/>
      <c r="TOQ42" s="1431"/>
      <c r="TOR42" s="1431"/>
      <c r="TOS42" s="1431"/>
      <c r="TOT42" s="1431"/>
      <c r="TOU42" s="1431"/>
      <c r="TOV42" s="1431"/>
      <c r="TOW42" s="1431"/>
      <c r="TOX42" s="1431"/>
      <c r="TOY42" s="1431"/>
      <c r="TOZ42" s="1431"/>
      <c r="TPA42" s="1431"/>
      <c r="TPB42" s="1431"/>
      <c r="TPC42" s="1431"/>
      <c r="TPD42" s="1431"/>
      <c r="TPE42" s="1431"/>
      <c r="TPF42" s="1431"/>
      <c r="TPG42" s="1431"/>
      <c r="TPH42" s="1431"/>
      <c r="TPI42" s="1431"/>
      <c r="TPJ42" s="1431"/>
      <c r="TPK42" s="1431"/>
      <c r="TPL42" s="1431"/>
      <c r="TPM42" s="1431"/>
      <c r="TPN42" s="1431"/>
      <c r="TPO42" s="1431"/>
      <c r="TPP42" s="1431"/>
      <c r="TPQ42" s="1431"/>
      <c r="TPR42" s="1431"/>
      <c r="TPS42" s="1431"/>
      <c r="TPT42" s="1431"/>
      <c r="TPU42" s="1431"/>
      <c r="TPV42" s="1431"/>
      <c r="TPW42" s="1431"/>
      <c r="TPX42" s="1431"/>
      <c r="TPY42" s="1431"/>
      <c r="TPZ42" s="1431"/>
      <c r="TQA42" s="1431"/>
      <c r="TQB42" s="1431"/>
      <c r="TQC42" s="1431"/>
      <c r="TQD42" s="1431"/>
      <c r="TQE42" s="1431"/>
      <c r="TQF42" s="1431"/>
      <c r="TQG42" s="1431"/>
      <c r="TQH42" s="1431"/>
      <c r="TQI42" s="1431"/>
      <c r="TQJ42" s="1431"/>
      <c r="TQK42" s="1431"/>
      <c r="TQL42" s="1431"/>
      <c r="TQM42" s="1431"/>
      <c r="TQN42" s="1431"/>
      <c r="TQO42" s="1431"/>
      <c r="TQP42" s="1431"/>
      <c r="TQQ42" s="1431"/>
      <c r="TQR42" s="1431"/>
      <c r="TQS42" s="1431"/>
      <c r="TQT42" s="1431"/>
      <c r="TQU42" s="1431"/>
      <c r="TQV42" s="1431"/>
      <c r="TQW42" s="1431"/>
      <c r="TQX42" s="1431"/>
      <c r="TQY42" s="1431"/>
      <c r="TQZ42" s="1431"/>
      <c r="TRA42" s="1431"/>
      <c r="TRB42" s="1431"/>
      <c r="TRC42" s="1431"/>
      <c r="TRD42" s="1431"/>
      <c r="TRE42" s="1431"/>
      <c r="TRF42" s="1431"/>
      <c r="TRG42" s="1431"/>
      <c r="TRH42" s="1431"/>
      <c r="TRI42" s="1431"/>
      <c r="TRJ42" s="1431"/>
      <c r="TRK42" s="1431"/>
      <c r="TRL42" s="1431"/>
      <c r="TRM42" s="1431"/>
      <c r="TRN42" s="1431"/>
      <c r="TRO42" s="1431"/>
      <c r="TRP42" s="1431"/>
      <c r="TRQ42" s="1431"/>
      <c r="TRR42" s="1431"/>
      <c r="TRS42" s="1431"/>
      <c r="TRT42" s="1431"/>
      <c r="TRU42" s="1431"/>
      <c r="TRV42" s="1431"/>
      <c r="TRW42" s="1431"/>
      <c r="TRX42" s="1431"/>
      <c r="TRY42" s="1431"/>
      <c r="TRZ42" s="1431"/>
      <c r="TSA42" s="1431"/>
      <c r="TSB42" s="1431"/>
      <c r="TSC42" s="1431"/>
      <c r="TSD42" s="1431"/>
      <c r="TSE42" s="1431"/>
      <c r="TSF42" s="1431"/>
      <c r="TSG42" s="1431"/>
      <c r="TSH42" s="1431"/>
      <c r="TSI42" s="1431"/>
      <c r="TSJ42" s="1431"/>
      <c r="TSK42" s="1431"/>
      <c r="TSL42" s="1431"/>
      <c r="TSM42" s="1431"/>
      <c r="TSN42" s="1431"/>
      <c r="TSO42" s="1431"/>
      <c r="TSP42" s="1431"/>
      <c r="TSQ42" s="1431"/>
      <c r="TSR42" s="1431"/>
      <c r="TSS42" s="1431"/>
      <c r="TST42" s="1431"/>
      <c r="TSU42" s="1431"/>
      <c r="TSV42" s="1431"/>
      <c r="TSW42" s="1431"/>
      <c r="TSX42" s="1431"/>
      <c r="TSY42" s="1431"/>
      <c r="TSZ42" s="1431"/>
      <c r="TTA42" s="1431"/>
      <c r="TTB42" s="1431"/>
      <c r="TTC42" s="1431"/>
      <c r="TTD42" s="1431"/>
      <c r="TTE42" s="1431"/>
      <c r="TTF42" s="1431"/>
      <c r="TTG42" s="1431"/>
      <c r="TTH42" s="1431"/>
      <c r="TTI42" s="1431"/>
      <c r="TTJ42" s="1431"/>
      <c r="TTK42" s="1431"/>
      <c r="TTL42" s="1431"/>
      <c r="TTM42" s="1431"/>
      <c r="TTN42" s="1431"/>
      <c r="TTO42" s="1431"/>
      <c r="TTP42" s="1431"/>
      <c r="TTQ42" s="1431"/>
      <c r="TTR42" s="1431"/>
      <c r="TTS42" s="1431"/>
      <c r="TTT42" s="1431"/>
      <c r="TTU42" s="1431"/>
      <c r="TTV42" s="1431"/>
      <c r="TTW42" s="1431"/>
      <c r="TTX42" s="1431"/>
      <c r="TTY42" s="1431"/>
      <c r="TTZ42" s="1431"/>
      <c r="TUA42" s="1431"/>
      <c r="TUB42" s="1431"/>
      <c r="TUC42" s="1431"/>
      <c r="TUD42" s="1431"/>
      <c r="TUE42" s="1431"/>
      <c r="TUF42" s="1431"/>
      <c r="TUG42" s="1431"/>
      <c r="TUH42" s="1431"/>
      <c r="TUI42" s="1431"/>
      <c r="TUJ42" s="1431"/>
      <c r="TUK42" s="1431"/>
      <c r="TUL42" s="1431"/>
      <c r="TUM42" s="1431"/>
      <c r="TUN42" s="1431"/>
      <c r="TUO42" s="1431"/>
      <c r="TUP42" s="1431"/>
      <c r="TUQ42" s="1431"/>
      <c r="TUR42" s="1431"/>
      <c r="TUS42" s="1431"/>
      <c r="TUT42" s="1431"/>
      <c r="TUU42" s="1431"/>
      <c r="TUV42" s="1431"/>
      <c r="TUW42" s="1431"/>
      <c r="TUX42" s="1431"/>
      <c r="TUY42" s="1431"/>
      <c r="TUZ42" s="1431"/>
      <c r="TVA42" s="1431"/>
      <c r="TVB42" s="1431"/>
      <c r="TVC42" s="1431"/>
      <c r="TVD42" s="1431"/>
      <c r="TVE42" s="1431"/>
      <c r="TVF42" s="1431"/>
      <c r="TVG42" s="1431"/>
      <c r="TVH42" s="1431"/>
      <c r="TVI42" s="1431"/>
      <c r="TVJ42" s="1431"/>
      <c r="TVK42" s="1431"/>
      <c r="TVL42" s="1431"/>
      <c r="TVM42" s="1431"/>
      <c r="TVN42" s="1431"/>
      <c r="TVO42" s="1431"/>
      <c r="TVP42" s="1431"/>
      <c r="TVQ42" s="1431"/>
      <c r="TVR42" s="1431"/>
      <c r="TVS42" s="1431"/>
      <c r="TVT42" s="1431"/>
      <c r="TVU42" s="1431"/>
      <c r="TVV42" s="1431"/>
      <c r="TVW42" s="1431"/>
      <c r="TVX42" s="1431"/>
      <c r="TVY42" s="1431"/>
      <c r="TVZ42" s="1431"/>
      <c r="TWA42" s="1431"/>
      <c r="TWB42" s="1431"/>
      <c r="TWC42" s="1431"/>
      <c r="TWD42" s="1431"/>
      <c r="TWE42" s="1431"/>
      <c r="TWF42" s="1431"/>
      <c r="TWG42" s="1431"/>
      <c r="TWH42" s="1431"/>
      <c r="TWI42" s="1431"/>
      <c r="TWJ42" s="1431"/>
      <c r="TWK42" s="1431"/>
      <c r="TWL42" s="1431"/>
      <c r="TWM42" s="1431"/>
      <c r="TWN42" s="1431"/>
      <c r="TWO42" s="1431"/>
      <c r="TWP42" s="1431"/>
      <c r="TWQ42" s="1431"/>
      <c r="TWR42" s="1431"/>
      <c r="TWS42" s="1431"/>
      <c r="TWT42" s="1431"/>
      <c r="TWU42" s="1431"/>
      <c r="TWV42" s="1431"/>
      <c r="TWW42" s="1431"/>
      <c r="TWX42" s="1431"/>
      <c r="TWY42" s="1431"/>
      <c r="TWZ42" s="1431"/>
      <c r="TXA42" s="1431"/>
      <c r="TXB42" s="1431"/>
      <c r="TXC42" s="1431"/>
      <c r="TXD42" s="1431"/>
      <c r="TXE42" s="1431"/>
      <c r="TXF42" s="1431"/>
      <c r="TXG42" s="1431"/>
      <c r="TXH42" s="1431"/>
      <c r="TXI42" s="1431"/>
      <c r="TXJ42" s="1431"/>
      <c r="TXK42" s="1431"/>
      <c r="TXL42" s="1431"/>
      <c r="TXM42" s="1431"/>
      <c r="TXN42" s="1431"/>
      <c r="TXO42" s="1431"/>
      <c r="TXP42" s="1431"/>
      <c r="TXQ42" s="1431"/>
      <c r="TXR42" s="1431"/>
      <c r="TXS42" s="1431"/>
      <c r="TXT42" s="1431"/>
      <c r="TXU42" s="1431"/>
      <c r="TXV42" s="1431"/>
      <c r="TXW42" s="1431"/>
      <c r="TXX42" s="1431"/>
      <c r="TXY42" s="1431"/>
      <c r="TXZ42" s="1431"/>
      <c r="TYA42" s="1431"/>
      <c r="TYB42" s="1431"/>
      <c r="TYC42" s="1431"/>
      <c r="TYD42" s="1431"/>
      <c r="TYE42" s="1431"/>
      <c r="TYF42" s="1431"/>
      <c r="TYG42" s="1431"/>
      <c r="TYH42" s="1431"/>
      <c r="TYI42" s="1431"/>
      <c r="TYJ42" s="1431"/>
      <c r="TYK42" s="1431"/>
      <c r="TYL42" s="1431"/>
      <c r="TYM42" s="1431"/>
      <c r="TYN42" s="1431"/>
      <c r="TYO42" s="1431"/>
      <c r="TYP42" s="1431"/>
      <c r="TYQ42" s="1431"/>
      <c r="TYR42" s="1431"/>
      <c r="TYS42" s="1431"/>
      <c r="TYT42" s="1431"/>
      <c r="TYU42" s="1431"/>
      <c r="TYV42" s="1431"/>
      <c r="TYW42" s="1431"/>
      <c r="TYX42" s="1431"/>
      <c r="TYY42" s="1431"/>
      <c r="TYZ42" s="1431"/>
      <c r="TZA42" s="1431"/>
      <c r="TZB42" s="1431"/>
      <c r="TZC42" s="1431"/>
      <c r="TZD42" s="1431"/>
      <c r="TZE42" s="1431"/>
      <c r="TZF42" s="1431"/>
      <c r="TZG42" s="1431"/>
      <c r="TZH42" s="1431"/>
      <c r="TZI42" s="1431"/>
      <c r="TZJ42" s="1431"/>
      <c r="TZK42" s="1431"/>
      <c r="TZL42" s="1431"/>
      <c r="TZM42" s="1431"/>
      <c r="TZN42" s="1431"/>
      <c r="TZO42" s="1431"/>
      <c r="TZP42" s="1431"/>
      <c r="TZQ42" s="1431"/>
      <c r="TZR42" s="1431"/>
      <c r="TZS42" s="1431"/>
      <c r="TZT42" s="1431"/>
      <c r="TZU42" s="1431"/>
      <c r="TZV42" s="1431"/>
      <c r="TZW42" s="1431"/>
      <c r="TZX42" s="1431"/>
      <c r="TZY42" s="1431"/>
      <c r="TZZ42" s="1431"/>
      <c r="UAA42" s="1431"/>
      <c r="UAB42" s="1431"/>
      <c r="UAC42" s="1431"/>
      <c r="UAD42" s="1431"/>
      <c r="UAE42" s="1431"/>
      <c r="UAF42" s="1431"/>
      <c r="UAG42" s="1431"/>
      <c r="UAH42" s="1431"/>
      <c r="UAI42" s="1431"/>
      <c r="UAJ42" s="1431"/>
      <c r="UAK42" s="1431"/>
      <c r="UAL42" s="1431"/>
      <c r="UAM42" s="1431"/>
      <c r="UAN42" s="1431"/>
      <c r="UAO42" s="1431"/>
      <c r="UAP42" s="1431"/>
      <c r="UAQ42" s="1431"/>
      <c r="UAR42" s="1431"/>
      <c r="UAS42" s="1431"/>
      <c r="UAT42" s="1431"/>
      <c r="UAU42" s="1431"/>
      <c r="UAV42" s="1431"/>
      <c r="UAW42" s="1431"/>
      <c r="UAX42" s="1431"/>
      <c r="UAY42" s="1431"/>
      <c r="UAZ42" s="1431"/>
      <c r="UBA42" s="1431"/>
      <c r="UBB42" s="1431"/>
      <c r="UBC42" s="1431"/>
      <c r="UBD42" s="1431"/>
      <c r="UBE42" s="1431"/>
      <c r="UBF42" s="1431"/>
      <c r="UBG42" s="1431"/>
      <c r="UBH42" s="1431"/>
      <c r="UBI42" s="1431"/>
      <c r="UBJ42" s="1431"/>
      <c r="UBK42" s="1431"/>
      <c r="UBL42" s="1431"/>
      <c r="UBM42" s="1431"/>
      <c r="UBN42" s="1431"/>
      <c r="UBO42" s="1431"/>
      <c r="UBP42" s="1431"/>
      <c r="UBQ42" s="1431"/>
      <c r="UBR42" s="1431"/>
      <c r="UBS42" s="1431"/>
      <c r="UBT42" s="1431"/>
      <c r="UBU42" s="1431"/>
      <c r="UBV42" s="1431"/>
      <c r="UBW42" s="1431"/>
      <c r="UBX42" s="1431"/>
      <c r="UBY42" s="1431"/>
      <c r="UBZ42" s="1431"/>
      <c r="UCA42" s="1431"/>
      <c r="UCB42" s="1431"/>
      <c r="UCC42" s="1431"/>
      <c r="UCD42" s="1431"/>
      <c r="UCE42" s="1431"/>
      <c r="UCF42" s="1431"/>
      <c r="UCG42" s="1431"/>
      <c r="UCH42" s="1431"/>
      <c r="UCI42" s="1431"/>
      <c r="UCJ42" s="1431"/>
      <c r="UCK42" s="1431"/>
      <c r="UCL42" s="1431"/>
      <c r="UCM42" s="1431"/>
      <c r="UCN42" s="1431"/>
      <c r="UCO42" s="1431"/>
      <c r="UCP42" s="1431"/>
      <c r="UCQ42" s="1431"/>
      <c r="UCR42" s="1431"/>
      <c r="UCS42" s="1431"/>
      <c r="UCT42" s="1431"/>
      <c r="UCU42" s="1431"/>
      <c r="UCV42" s="1431"/>
      <c r="UCW42" s="1431"/>
      <c r="UCX42" s="1431"/>
      <c r="UCY42" s="1431"/>
      <c r="UCZ42" s="1431"/>
      <c r="UDA42" s="1431"/>
      <c r="UDB42" s="1431"/>
      <c r="UDC42" s="1431"/>
      <c r="UDD42" s="1431"/>
      <c r="UDE42" s="1431"/>
      <c r="UDF42" s="1431"/>
      <c r="UDG42" s="1431"/>
      <c r="UDH42" s="1431"/>
      <c r="UDI42" s="1431"/>
      <c r="UDJ42" s="1431"/>
      <c r="UDK42" s="1431"/>
      <c r="UDL42" s="1431"/>
      <c r="UDM42" s="1431"/>
      <c r="UDN42" s="1431"/>
      <c r="UDO42" s="1431"/>
      <c r="UDP42" s="1431"/>
      <c r="UDQ42" s="1431"/>
      <c r="UDR42" s="1431"/>
      <c r="UDS42" s="1431"/>
      <c r="UDT42" s="1431"/>
      <c r="UDU42" s="1431"/>
      <c r="UDV42" s="1431"/>
      <c r="UDW42" s="1431"/>
      <c r="UDX42" s="1431"/>
      <c r="UDY42" s="1431"/>
      <c r="UDZ42" s="1431"/>
      <c r="UEA42" s="1431"/>
      <c r="UEB42" s="1431"/>
      <c r="UEC42" s="1431"/>
      <c r="UED42" s="1431"/>
      <c r="UEE42" s="1431"/>
      <c r="UEF42" s="1431"/>
      <c r="UEG42" s="1431"/>
      <c r="UEH42" s="1431"/>
      <c r="UEI42" s="1431"/>
      <c r="UEJ42" s="1431"/>
      <c r="UEK42" s="1431"/>
      <c r="UEL42" s="1431"/>
      <c r="UEM42" s="1431"/>
      <c r="UEN42" s="1431"/>
      <c r="UEO42" s="1431"/>
      <c r="UEP42" s="1431"/>
      <c r="UEQ42" s="1431"/>
      <c r="UER42" s="1431"/>
      <c r="UES42" s="1431"/>
      <c r="UET42" s="1431"/>
      <c r="UEU42" s="1431"/>
      <c r="UEV42" s="1431"/>
      <c r="UEW42" s="1431"/>
      <c r="UEX42" s="1431"/>
      <c r="UEY42" s="1431"/>
      <c r="UEZ42" s="1431"/>
      <c r="UFA42" s="1431"/>
      <c r="UFB42" s="1431"/>
      <c r="UFC42" s="1431"/>
      <c r="UFD42" s="1431"/>
      <c r="UFE42" s="1431"/>
      <c r="UFF42" s="1431"/>
      <c r="UFG42" s="1431"/>
      <c r="UFH42" s="1431"/>
      <c r="UFI42" s="1431"/>
      <c r="UFJ42" s="1431"/>
      <c r="UFK42" s="1431"/>
      <c r="UFL42" s="1431"/>
      <c r="UFM42" s="1431"/>
      <c r="UFN42" s="1431"/>
      <c r="UFO42" s="1431"/>
      <c r="UFP42" s="1431"/>
      <c r="UFQ42" s="1431"/>
      <c r="UFR42" s="1431"/>
      <c r="UFS42" s="1431"/>
      <c r="UFT42" s="1431"/>
      <c r="UFU42" s="1431"/>
      <c r="UFV42" s="1431"/>
      <c r="UFW42" s="1431"/>
      <c r="UFX42" s="1431"/>
      <c r="UFY42" s="1431"/>
      <c r="UFZ42" s="1431"/>
      <c r="UGA42" s="1431"/>
      <c r="UGB42" s="1431"/>
      <c r="UGC42" s="1431"/>
      <c r="UGD42" s="1431"/>
      <c r="UGE42" s="1431"/>
      <c r="UGF42" s="1431"/>
      <c r="UGG42" s="1431"/>
      <c r="UGH42" s="1431"/>
      <c r="UGI42" s="1431"/>
      <c r="UGJ42" s="1431"/>
      <c r="UGK42" s="1431"/>
      <c r="UGL42" s="1431"/>
      <c r="UGM42" s="1431"/>
      <c r="UGN42" s="1431"/>
      <c r="UGO42" s="1431"/>
      <c r="UGP42" s="1431"/>
      <c r="UGQ42" s="1431"/>
      <c r="UGR42" s="1431"/>
      <c r="UGS42" s="1431"/>
      <c r="UGT42" s="1431"/>
      <c r="UGU42" s="1431"/>
      <c r="UGV42" s="1431"/>
      <c r="UGW42" s="1431"/>
      <c r="UGX42" s="1431"/>
      <c r="UGY42" s="1431"/>
      <c r="UGZ42" s="1431"/>
      <c r="UHA42" s="1431"/>
      <c r="UHB42" s="1431"/>
      <c r="UHC42" s="1431"/>
      <c r="UHD42" s="1431"/>
      <c r="UHE42" s="1431"/>
      <c r="UHF42" s="1431"/>
      <c r="UHG42" s="1431"/>
      <c r="UHH42" s="1431"/>
      <c r="UHI42" s="1431"/>
      <c r="UHJ42" s="1431"/>
      <c r="UHK42" s="1431"/>
      <c r="UHL42" s="1431"/>
      <c r="UHM42" s="1431"/>
      <c r="UHN42" s="1431"/>
      <c r="UHO42" s="1431"/>
      <c r="UHP42" s="1431"/>
      <c r="UHQ42" s="1431"/>
      <c r="UHR42" s="1431"/>
      <c r="UHS42" s="1431"/>
      <c r="UHT42" s="1431"/>
      <c r="UHU42" s="1431"/>
      <c r="UHV42" s="1431"/>
      <c r="UHW42" s="1431"/>
      <c r="UHX42" s="1431"/>
      <c r="UHY42" s="1431"/>
      <c r="UHZ42" s="1431"/>
      <c r="UIA42" s="1431"/>
      <c r="UIB42" s="1431"/>
      <c r="UIC42" s="1431"/>
      <c r="UID42" s="1431"/>
      <c r="UIE42" s="1431"/>
      <c r="UIF42" s="1431"/>
      <c r="UIG42" s="1431"/>
      <c r="UIH42" s="1431"/>
      <c r="UII42" s="1431"/>
      <c r="UIJ42" s="1431"/>
      <c r="UIK42" s="1431"/>
      <c r="UIL42" s="1431"/>
      <c r="UIM42" s="1431"/>
      <c r="UIN42" s="1431"/>
      <c r="UIO42" s="1431"/>
      <c r="UIP42" s="1431"/>
      <c r="UIQ42" s="1431"/>
      <c r="UIR42" s="1431"/>
      <c r="UIS42" s="1431"/>
      <c r="UIT42" s="1431"/>
      <c r="UIU42" s="1431"/>
      <c r="UIV42" s="1431"/>
      <c r="UIW42" s="1431"/>
      <c r="UIX42" s="1431"/>
      <c r="UIY42" s="1431"/>
      <c r="UIZ42" s="1431"/>
      <c r="UJA42" s="1431"/>
      <c r="UJB42" s="1431"/>
      <c r="UJC42" s="1431"/>
      <c r="UJD42" s="1431"/>
      <c r="UJE42" s="1431"/>
      <c r="UJF42" s="1431"/>
      <c r="UJG42" s="1431"/>
      <c r="UJH42" s="1431"/>
      <c r="UJI42" s="1431"/>
      <c r="UJJ42" s="1431"/>
      <c r="UJK42" s="1431"/>
      <c r="UJL42" s="1431"/>
      <c r="UJM42" s="1431"/>
      <c r="UJN42" s="1431"/>
      <c r="UJO42" s="1431"/>
      <c r="UJP42" s="1431"/>
      <c r="UJQ42" s="1431"/>
      <c r="UJR42" s="1431"/>
      <c r="UJS42" s="1431"/>
      <c r="UJT42" s="1431"/>
      <c r="UJU42" s="1431"/>
      <c r="UJV42" s="1431"/>
      <c r="UJW42" s="1431"/>
      <c r="UJX42" s="1431"/>
      <c r="UJY42" s="1431"/>
      <c r="UJZ42" s="1431"/>
      <c r="UKA42" s="1431"/>
      <c r="UKB42" s="1431"/>
      <c r="UKC42" s="1431"/>
      <c r="UKD42" s="1431"/>
      <c r="UKE42" s="1431"/>
      <c r="UKF42" s="1431"/>
      <c r="UKG42" s="1431"/>
      <c r="UKH42" s="1431"/>
      <c r="UKI42" s="1431"/>
      <c r="UKJ42" s="1431"/>
      <c r="UKK42" s="1431"/>
      <c r="UKL42" s="1431"/>
      <c r="UKM42" s="1431"/>
      <c r="UKN42" s="1431"/>
      <c r="UKO42" s="1431"/>
      <c r="UKP42" s="1431"/>
      <c r="UKQ42" s="1431"/>
      <c r="UKR42" s="1431"/>
      <c r="UKS42" s="1431"/>
      <c r="UKT42" s="1431"/>
      <c r="UKU42" s="1431"/>
      <c r="UKV42" s="1431"/>
      <c r="UKW42" s="1431"/>
      <c r="UKX42" s="1431"/>
      <c r="UKY42" s="1431"/>
      <c r="UKZ42" s="1431"/>
      <c r="ULA42" s="1431"/>
      <c r="ULB42" s="1431"/>
      <c r="ULC42" s="1431"/>
      <c r="ULD42" s="1431"/>
      <c r="ULE42" s="1431"/>
      <c r="ULF42" s="1431"/>
      <c r="ULG42" s="1431"/>
      <c r="ULH42" s="1431"/>
      <c r="ULI42" s="1431"/>
      <c r="ULJ42" s="1431"/>
      <c r="ULK42" s="1431"/>
      <c r="ULL42" s="1431"/>
      <c r="ULM42" s="1431"/>
      <c r="ULN42" s="1431"/>
      <c r="ULO42" s="1431"/>
      <c r="ULP42" s="1431"/>
      <c r="ULQ42" s="1431"/>
      <c r="ULR42" s="1431"/>
      <c r="ULS42" s="1431"/>
      <c r="ULT42" s="1431"/>
      <c r="ULU42" s="1431"/>
      <c r="ULV42" s="1431"/>
      <c r="ULW42" s="1431"/>
      <c r="ULX42" s="1431"/>
      <c r="ULY42" s="1431"/>
      <c r="ULZ42" s="1431"/>
      <c r="UMA42" s="1431"/>
      <c r="UMB42" s="1431"/>
      <c r="UMC42" s="1431"/>
      <c r="UMD42" s="1431"/>
      <c r="UME42" s="1431"/>
      <c r="UMF42" s="1431"/>
      <c r="UMG42" s="1431"/>
      <c r="UMH42" s="1431"/>
      <c r="UMI42" s="1431"/>
      <c r="UMJ42" s="1431"/>
      <c r="UMK42" s="1431"/>
      <c r="UML42" s="1431"/>
      <c r="UMM42" s="1431"/>
      <c r="UMN42" s="1431"/>
      <c r="UMO42" s="1431"/>
      <c r="UMP42" s="1431"/>
      <c r="UMQ42" s="1431"/>
      <c r="UMR42" s="1431"/>
      <c r="UMS42" s="1431"/>
      <c r="UMT42" s="1431"/>
      <c r="UMU42" s="1431"/>
      <c r="UMV42" s="1431"/>
      <c r="UMW42" s="1431"/>
      <c r="UMX42" s="1431"/>
      <c r="UMY42" s="1431"/>
      <c r="UMZ42" s="1431"/>
      <c r="UNA42" s="1431"/>
      <c r="UNB42" s="1431"/>
      <c r="UNC42" s="1431"/>
      <c r="UND42" s="1431"/>
      <c r="UNE42" s="1431"/>
      <c r="UNF42" s="1431"/>
      <c r="UNG42" s="1431"/>
      <c r="UNH42" s="1431"/>
      <c r="UNI42" s="1431"/>
      <c r="UNJ42" s="1431"/>
      <c r="UNK42" s="1431"/>
      <c r="UNL42" s="1431"/>
      <c r="UNM42" s="1431"/>
      <c r="UNN42" s="1431"/>
      <c r="UNO42" s="1431"/>
      <c r="UNP42" s="1431"/>
      <c r="UNQ42" s="1431"/>
      <c r="UNR42" s="1431"/>
      <c r="UNS42" s="1431"/>
      <c r="UNT42" s="1431"/>
      <c r="UNU42" s="1431"/>
      <c r="UNV42" s="1431"/>
      <c r="UNW42" s="1431"/>
      <c r="UNX42" s="1431"/>
      <c r="UNY42" s="1431"/>
      <c r="UNZ42" s="1431"/>
      <c r="UOA42" s="1431"/>
      <c r="UOB42" s="1431"/>
      <c r="UOC42" s="1431"/>
      <c r="UOD42" s="1431"/>
      <c r="UOE42" s="1431"/>
      <c r="UOF42" s="1431"/>
      <c r="UOG42" s="1431"/>
      <c r="UOH42" s="1431"/>
      <c r="UOI42" s="1431"/>
      <c r="UOJ42" s="1431"/>
      <c r="UOK42" s="1431"/>
      <c r="UOL42" s="1431"/>
      <c r="UOM42" s="1431"/>
      <c r="UON42" s="1431"/>
      <c r="UOO42" s="1431"/>
      <c r="UOP42" s="1431"/>
      <c r="UOQ42" s="1431"/>
      <c r="UOR42" s="1431"/>
      <c r="UOS42" s="1431"/>
      <c r="UOT42" s="1431"/>
      <c r="UOU42" s="1431"/>
      <c r="UOV42" s="1431"/>
      <c r="UOW42" s="1431"/>
      <c r="UOX42" s="1431"/>
      <c r="UOY42" s="1431"/>
      <c r="UOZ42" s="1431"/>
      <c r="UPA42" s="1431"/>
      <c r="UPB42" s="1431"/>
      <c r="UPC42" s="1431"/>
      <c r="UPD42" s="1431"/>
      <c r="UPE42" s="1431"/>
      <c r="UPF42" s="1431"/>
      <c r="UPG42" s="1431"/>
      <c r="UPH42" s="1431"/>
      <c r="UPI42" s="1431"/>
      <c r="UPJ42" s="1431"/>
      <c r="UPK42" s="1431"/>
      <c r="UPL42" s="1431"/>
      <c r="UPM42" s="1431"/>
      <c r="UPN42" s="1431"/>
      <c r="UPO42" s="1431"/>
      <c r="UPP42" s="1431"/>
      <c r="UPQ42" s="1431"/>
      <c r="UPR42" s="1431"/>
      <c r="UPS42" s="1431"/>
      <c r="UPT42" s="1431"/>
      <c r="UPU42" s="1431"/>
      <c r="UPV42" s="1431"/>
      <c r="UPW42" s="1431"/>
      <c r="UPX42" s="1431"/>
      <c r="UPY42" s="1431"/>
      <c r="UPZ42" s="1431"/>
      <c r="UQA42" s="1431"/>
      <c r="UQB42" s="1431"/>
      <c r="UQC42" s="1431"/>
      <c r="UQD42" s="1431"/>
      <c r="UQE42" s="1431"/>
      <c r="UQF42" s="1431"/>
      <c r="UQG42" s="1431"/>
      <c r="UQH42" s="1431"/>
      <c r="UQI42" s="1431"/>
      <c r="UQJ42" s="1431"/>
      <c r="UQK42" s="1431"/>
      <c r="UQL42" s="1431"/>
      <c r="UQM42" s="1431"/>
      <c r="UQN42" s="1431"/>
      <c r="UQO42" s="1431"/>
      <c r="UQP42" s="1431"/>
      <c r="UQQ42" s="1431"/>
      <c r="UQR42" s="1431"/>
      <c r="UQS42" s="1431"/>
      <c r="UQT42" s="1431"/>
      <c r="UQU42" s="1431"/>
      <c r="UQV42" s="1431"/>
      <c r="UQW42" s="1431"/>
      <c r="UQX42" s="1431"/>
      <c r="UQY42" s="1431"/>
      <c r="UQZ42" s="1431"/>
      <c r="URA42" s="1431"/>
      <c r="URB42" s="1431"/>
      <c r="URC42" s="1431"/>
      <c r="URD42" s="1431"/>
      <c r="URE42" s="1431"/>
      <c r="URF42" s="1431"/>
      <c r="URG42" s="1431"/>
      <c r="URH42" s="1431"/>
      <c r="URI42" s="1431"/>
      <c r="URJ42" s="1431"/>
      <c r="URK42" s="1431"/>
      <c r="URL42" s="1431"/>
      <c r="URM42" s="1431"/>
      <c r="URN42" s="1431"/>
      <c r="URO42" s="1431"/>
      <c r="URP42" s="1431"/>
      <c r="URQ42" s="1431"/>
      <c r="URR42" s="1431"/>
      <c r="URS42" s="1431"/>
      <c r="URT42" s="1431"/>
      <c r="URU42" s="1431"/>
      <c r="URV42" s="1431"/>
      <c r="URW42" s="1431"/>
      <c r="URX42" s="1431"/>
      <c r="URY42" s="1431"/>
      <c r="URZ42" s="1431"/>
      <c r="USA42" s="1431"/>
      <c r="USB42" s="1431"/>
      <c r="USC42" s="1431"/>
      <c r="USD42" s="1431"/>
      <c r="USE42" s="1431"/>
      <c r="USF42" s="1431"/>
      <c r="USG42" s="1431"/>
      <c r="USH42" s="1431"/>
      <c r="USI42" s="1431"/>
      <c r="USJ42" s="1431"/>
      <c r="USK42" s="1431"/>
      <c r="USL42" s="1431"/>
      <c r="USM42" s="1431"/>
      <c r="USN42" s="1431"/>
      <c r="USO42" s="1431"/>
      <c r="USP42" s="1431"/>
      <c r="USQ42" s="1431"/>
      <c r="USR42" s="1431"/>
      <c r="USS42" s="1431"/>
      <c r="UST42" s="1431"/>
      <c r="USU42" s="1431"/>
      <c r="USV42" s="1431"/>
      <c r="USW42" s="1431"/>
      <c r="USX42" s="1431"/>
      <c r="USY42" s="1431"/>
      <c r="USZ42" s="1431"/>
      <c r="UTA42" s="1431"/>
      <c r="UTB42" s="1431"/>
      <c r="UTC42" s="1431"/>
      <c r="UTD42" s="1431"/>
      <c r="UTE42" s="1431"/>
      <c r="UTF42" s="1431"/>
      <c r="UTG42" s="1431"/>
      <c r="UTH42" s="1431"/>
      <c r="UTI42" s="1431"/>
      <c r="UTJ42" s="1431"/>
      <c r="UTK42" s="1431"/>
      <c r="UTL42" s="1431"/>
      <c r="UTM42" s="1431"/>
      <c r="UTN42" s="1431"/>
      <c r="UTO42" s="1431"/>
      <c r="UTP42" s="1431"/>
      <c r="UTQ42" s="1431"/>
      <c r="UTR42" s="1431"/>
      <c r="UTS42" s="1431"/>
      <c r="UTT42" s="1431"/>
      <c r="UTU42" s="1431"/>
      <c r="UTV42" s="1431"/>
      <c r="UTW42" s="1431"/>
      <c r="UTX42" s="1431"/>
      <c r="UTY42" s="1431"/>
      <c r="UTZ42" s="1431"/>
      <c r="UUA42" s="1431"/>
      <c r="UUB42" s="1431"/>
      <c r="UUC42" s="1431"/>
      <c r="UUD42" s="1431"/>
      <c r="UUE42" s="1431"/>
      <c r="UUF42" s="1431"/>
      <c r="UUG42" s="1431"/>
      <c r="UUH42" s="1431"/>
      <c r="UUI42" s="1431"/>
      <c r="UUJ42" s="1431"/>
      <c r="UUK42" s="1431"/>
      <c r="UUL42" s="1431"/>
      <c r="UUM42" s="1431"/>
      <c r="UUN42" s="1431"/>
      <c r="UUO42" s="1431"/>
      <c r="UUP42" s="1431"/>
      <c r="UUQ42" s="1431"/>
      <c r="UUR42" s="1431"/>
      <c r="UUS42" s="1431"/>
      <c r="UUT42" s="1431"/>
      <c r="UUU42" s="1431"/>
      <c r="UUV42" s="1431"/>
      <c r="UUW42" s="1431"/>
      <c r="UUX42" s="1431"/>
      <c r="UUY42" s="1431"/>
      <c r="UUZ42" s="1431"/>
      <c r="UVA42" s="1431"/>
      <c r="UVB42" s="1431"/>
      <c r="UVC42" s="1431"/>
      <c r="UVD42" s="1431"/>
      <c r="UVE42" s="1431"/>
      <c r="UVF42" s="1431"/>
      <c r="UVG42" s="1431"/>
      <c r="UVH42" s="1431"/>
      <c r="UVI42" s="1431"/>
      <c r="UVJ42" s="1431"/>
      <c r="UVK42" s="1431"/>
      <c r="UVL42" s="1431"/>
      <c r="UVM42" s="1431"/>
      <c r="UVN42" s="1431"/>
      <c r="UVO42" s="1431"/>
      <c r="UVP42" s="1431"/>
      <c r="UVQ42" s="1431"/>
      <c r="UVR42" s="1431"/>
      <c r="UVS42" s="1431"/>
      <c r="UVT42" s="1431"/>
      <c r="UVU42" s="1431"/>
      <c r="UVV42" s="1431"/>
      <c r="UVW42" s="1431"/>
      <c r="UVX42" s="1431"/>
      <c r="UVY42" s="1431"/>
      <c r="UVZ42" s="1431"/>
      <c r="UWA42" s="1431"/>
      <c r="UWB42" s="1431"/>
      <c r="UWC42" s="1431"/>
      <c r="UWD42" s="1431"/>
      <c r="UWE42" s="1431"/>
      <c r="UWF42" s="1431"/>
      <c r="UWG42" s="1431"/>
      <c r="UWH42" s="1431"/>
      <c r="UWI42" s="1431"/>
      <c r="UWJ42" s="1431"/>
      <c r="UWK42" s="1431"/>
      <c r="UWL42" s="1431"/>
      <c r="UWM42" s="1431"/>
      <c r="UWN42" s="1431"/>
      <c r="UWO42" s="1431"/>
      <c r="UWP42" s="1431"/>
      <c r="UWQ42" s="1431"/>
      <c r="UWR42" s="1431"/>
      <c r="UWS42" s="1431"/>
      <c r="UWT42" s="1431"/>
      <c r="UWU42" s="1431"/>
      <c r="UWV42" s="1431"/>
      <c r="UWW42" s="1431"/>
      <c r="UWX42" s="1431"/>
      <c r="UWY42" s="1431"/>
      <c r="UWZ42" s="1431"/>
      <c r="UXA42" s="1431"/>
      <c r="UXB42" s="1431"/>
      <c r="UXC42" s="1431"/>
      <c r="UXD42" s="1431"/>
      <c r="UXE42" s="1431"/>
      <c r="UXF42" s="1431"/>
      <c r="UXG42" s="1431"/>
      <c r="UXH42" s="1431"/>
      <c r="UXI42" s="1431"/>
      <c r="UXJ42" s="1431"/>
      <c r="UXK42" s="1431"/>
      <c r="UXL42" s="1431"/>
      <c r="UXM42" s="1431"/>
      <c r="UXN42" s="1431"/>
      <c r="UXO42" s="1431"/>
      <c r="UXP42" s="1431"/>
      <c r="UXQ42" s="1431"/>
      <c r="UXR42" s="1431"/>
      <c r="UXS42" s="1431"/>
      <c r="UXT42" s="1431"/>
      <c r="UXU42" s="1431"/>
      <c r="UXV42" s="1431"/>
      <c r="UXW42" s="1431"/>
      <c r="UXX42" s="1431"/>
      <c r="UXY42" s="1431"/>
      <c r="UXZ42" s="1431"/>
      <c r="UYA42" s="1431"/>
      <c r="UYB42" s="1431"/>
      <c r="UYC42" s="1431"/>
      <c r="UYD42" s="1431"/>
      <c r="UYE42" s="1431"/>
      <c r="UYF42" s="1431"/>
      <c r="UYG42" s="1431"/>
      <c r="UYH42" s="1431"/>
      <c r="UYI42" s="1431"/>
      <c r="UYJ42" s="1431"/>
      <c r="UYK42" s="1431"/>
      <c r="UYL42" s="1431"/>
      <c r="UYM42" s="1431"/>
      <c r="UYN42" s="1431"/>
      <c r="UYO42" s="1431"/>
      <c r="UYP42" s="1431"/>
      <c r="UYQ42" s="1431"/>
      <c r="UYR42" s="1431"/>
      <c r="UYS42" s="1431"/>
      <c r="UYT42" s="1431"/>
      <c r="UYU42" s="1431"/>
      <c r="UYV42" s="1431"/>
      <c r="UYW42" s="1431"/>
      <c r="UYX42" s="1431"/>
      <c r="UYY42" s="1431"/>
      <c r="UYZ42" s="1431"/>
      <c r="UZA42" s="1431"/>
      <c r="UZB42" s="1431"/>
      <c r="UZC42" s="1431"/>
      <c r="UZD42" s="1431"/>
      <c r="UZE42" s="1431"/>
      <c r="UZF42" s="1431"/>
      <c r="UZG42" s="1431"/>
      <c r="UZH42" s="1431"/>
      <c r="UZI42" s="1431"/>
      <c r="UZJ42" s="1431"/>
      <c r="UZK42" s="1431"/>
      <c r="UZL42" s="1431"/>
      <c r="UZM42" s="1431"/>
      <c r="UZN42" s="1431"/>
      <c r="UZO42" s="1431"/>
      <c r="UZP42" s="1431"/>
      <c r="UZQ42" s="1431"/>
      <c r="UZR42" s="1431"/>
      <c r="UZS42" s="1431"/>
      <c r="UZT42" s="1431"/>
      <c r="UZU42" s="1431"/>
      <c r="UZV42" s="1431"/>
      <c r="UZW42" s="1431"/>
      <c r="UZX42" s="1431"/>
      <c r="UZY42" s="1431"/>
      <c r="UZZ42" s="1431"/>
      <c r="VAA42" s="1431"/>
      <c r="VAB42" s="1431"/>
      <c r="VAC42" s="1431"/>
      <c r="VAD42" s="1431"/>
      <c r="VAE42" s="1431"/>
      <c r="VAF42" s="1431"/>
      <c r="VAG42" s="1431"/>
      <c r="VAH42" s="1431"/>
      <c r="VAI42" s="1431"/>
      <c r="VAJ42" s="1431"/>
      <c r="VAK42" s="1431"/>
      <c r="VAL42" s="1431"/>
      <c r="VAM42" s="1431"/>
      <c r="VAN42" s="1431"/>
      <c r="VAO42" s="1431"/>
      <c r="VAP42" s="1431"/>
      <c r="VAQ42" s="1431"/>
      <c r="VAR42" s="1431"/>
      <c r="VAS42" s="1431"/>
      <c r="VAT42" s="1431"/>
      <c r="VAU42" s="1431"/>
      <c r="VAV42" s="1431"/>
      <c r="VAW42" s="1431"/>
      <c r="VAX42" s="1431"/>
      <c r="VAY42" s="1431"/>
      <c r="VAZ42" s="1431"/>
      <c r="VBA42" s="1431"/>
      <c r="VBB42" s="1431"/>
      <c r="VBC42" s="1431"/>
      <c r="VBD42" s="1431"/>
      <c r="VBE42" s="1431"/>
      <c r="VBF42" s="1431"/>
      <c r="VBG42" s="1431"/>
      <c r="VBH42" s="1431"/>
      <c r="VBI42" s="1431"/>
      <c r="VBJ42" s="1431"/>
      <c r="VBK42" s="1431"/>
      <c r="VBL42" s="1431"/>
      <c r="VBM42" s="1431"/>
      <c r="VBN42" s="1431"/>
      <c r="VBO42" s="1431"/>
      <c r="VBP42" s="1431"/>
      <c r="VBQ42" s="1431"/>
      <c r="VBR42" s="1431"/>
      <c r="VBS42" s="1431"/>
      <c r="VBT42" s="1431"/>
      <c r="VBU42" s="1431"/>
      <c r="VBV42" s="1431"/>
      <c r="VBW42" s="1431"/>
      <c r="VBX42" s="1431"/>
      <c r="VBY42" s="1431"/>
      <c r="VBZ42" s="1431"/>
      <c r="VCA42" s="1431"/>
      <c r="VCB42" s="1431"/>
      <c r="VCC42" s="1431"/>
      <c r="VCD42" s="1431"/>
      <c r="VCE42" s="1431"/>
      <c r="VCF42" s="1431"/>
      <c r="VCG42" s="1431"/>
      <c r="VCH42" s="1431"/>
      <c r="VCI42" s="1431"/>
      <c r="VCJ42" s="1431"/>
      <c r="VCK42" s="1431"/>
      <c r="VCL42" s="1431"/>
      <c r="VCM42" s="1431"/>
      <c r="VCN42" s="1431"/>
      <c r="VCO42" s="1431"/>
      <c r="VCP42" s="1431"/>
      <c r="VCQ42" s="1431"/>
      <c r="VCR42" s="1431"/>
      <c r="VCS42" s="1431"/>
      <c r="VCT42" s="1431"/>
      <c r="VCU42" s="1431"/>
      <c r="VCV42" s="1431"/>
      <c r="VCW42" s="1431"/>
      <c r="VCX42" s="1431"/>
      <c r="VCY42" s="1431"/>
      <c r="VCZ42" s="1431"/>
      <c r="VDA42" s="1431"/>
      <c r="VDB42" s="1431"/>
      <c r="VDC42" s="1431"/>
      <c r="VDD42" s="1431"/>
      <c r="VDE42" s="1431"/>
      <c r="VDF42" s="1431"/>
      <c r="VDG42" s="1431"/>
      <c r="VDH42" s="1431"/>
      <c r="VDI42" s="1431"/>
      <c r="VDJ42" s="1431"/>
      <c r="VDK42" s="1431"/>
      <c r="VDL42" s="1431"/>
      <c r="VDM42" s="1431"/>
      <c r="VDN42" s="1431"/>
      <c r="VDO42" s="1431"/>
      <c r="VDP42" s="1431"/>
      <c r="VDQ42" s="1431"/>
      <c r="VDR42" s="1431"/>
      <c r="VDS42" s="1431"/>
      <c r="VDT42" s="1431"/>
      <c r="VDU42" s="1431"/>
      <c r="VDV42" s="1431"/>
      <c r="VDW42" s="1431"/>
      <c r="VDX42" s="1431"/>
      <c r="VDY42" s="1431"/>
      <c r="VDZ42" s="1431"/>
      <c r="VEA42" s="1431"/>
      <c r="VEB42" s="1431"/>
      <c r="VEC42" s="1431"/>
      <c r="VED42" s="1431"/>
      <c r="VEE42" s="1431"/>
      <c r="VEF42" s="1431"/>
      <c r="VEG42" s="1431"/>
      <c r="VEH42" s="1431"/>
      <c r="VEI42" s="1431"/>
      <c r="VEJ42" s="1431"/>
      <c r="VEK42" s="1431"/>
      <c r="VEL42" s="1431"/>
      <c r="VEM42" s="1431"/>
      <c r="VEN42" s="1431"/>
      <c r="VEO42" s="1431"/>
      <c r="VEP42" s="1431"/>
      <c r="VEQ42" s="1431"/>
      <c r="VER42" s="1431"/>
      <c r="VES42" s="1431"/>
      <c r="VET42" s="1431"/>
      <c r="VEU42" s="1431"/>
      <c r="VEV42" s="1431"/>
      <c r="VEW42" s="1431"/>
      <c r="VEX42" s="1431"/>
      <c r="VEY42" s="1431"/>
      <c r="VEZ42" s="1431"/>
      <c r="VFA42" s="1431"/>
      <c r="VFB42" s="1431"/>
      <c r="VFC42" s="1431"/>
      <c r="VFD42" s="1431"/>
      <c r="VFE42" s="1431"/>
      <c r="VFF42" s="1431"/>
      <c r="VFG42" s="1431"/>
      <c r="VFH42" s="1431"/>
      <c r="VFI42" s="1431"/>
      <c r="VFJ42" s="1431"/>
      <c r="VFK42" s="1431"/>
      <c r="VFL42" s="1431"/>
      <c r="VFM42" s="1431"/>
      <c r="VFN42" s="1431"/>
      <c r="VFO42" s="1431"/>
      <c r="VFP42" s="1431"/>
      <c r="VFQ42" s="1431"/>
      <c r="VFR42" s="1431"/>
      <c r="VFS42" s="1431"/>
      <c r="VFT42" s="1431"/>
      <c r="VFU42" s="1431"/>
      <c r="VFV42" s="1431"/>
      <c r="VFW42" s="1431"/>
      <c r="VFX42" s="1431"/>
      <c r="VFY42" s="1431"/>
      <c r="VFZ42" s="1431"/>
      <c r="VGA42" s="1431"/>
      <c r="VGB42" s="1431"/>
      <c r="VGC42" s="1431"/>
      <c r="VGD42" s="1431"/>
      <c r="VGE42" s="1431"/>
      <c r="VGF42" s="1431"/>
      <c r="VGG42" s="1431"/>
      <c r="VGH42" s="1431"/>
      <c r="VGI42" s="1431"/>
      <c r="VGJ42" s="1431"/>
      <c r="VGK42" s="1431"/>
      <c r="VGL42" s="1431"/>
      <c r="VGM42" s="1431"/>
      <c r="VGN42" s="1431"/>
      <c r="VGO42" s="1431"/>
      <c r="VGP42" s="1431"/>
      <c r="VGQ42" s="1431"/>
      <c r="VGR42" s="1431"/>
      <c r="VGS42" s="1431"/>
      <c r="VGT42" s="1431"/>
      <c r="VGU42" s="1431"/>
      <c r="VGV42" s="1431"/>
      <c r="VGW42" s="1431"/>
      <c r="VGX42" s="1431"/>
      <c r="VGY42" s="1431"/>
      <c r="VGZ42" s="1431"/>
      <c r="VHA42" s="1431"/>
      <c r="VHB42" s="1431"/>
      <c r="VHC42" s="1431"/>
      <c r="VHD42" s="1431"/>
      <c r="VHE42" s="1431"/>
      <c r="VHF42" s="1431"/>
      <c r="VHG42" s="1431"/>
      <c r="VHH42" s="1431"/>
      <c r="VHI42" s="1431"/>
      <c r="VHJ42" s="1431"/>
      <c r="VHK42" s="1431"/>
      <c r="VHL42" s="1431"/>
      <c r="VHM42" s="1431"/>
      <c r="VHN42" s="1431"/>
      <c r="VHO42" s="1431"/>
      <c r="VHP42" s="1431"/>
      <c r="VHQ42" s="1431"/>
      <c r="VHR42" s="1431"/>
      <c r="VHS42" s="1431"/>
      <c r="VHT42" s="1431"/>
      <c r="VHU42" s="1431"/>
      <c r="VHV42" s="1431"/>
      <c r="VHW42" s="1431"/>
      <c r="VHX42" s="1431"/>
      <c r="VHY42" s="1431"/>
      <c r="VHZ42" s="1431"/>
      <c r="VIA42" s="1431"/>
      <c r="VIB42" s="1431"/>
      <c r="VIC42" s="1431"/>
      <c r="VID42" s="1431"/>
      <c r="VIE42" s="1431"/>
      <c r="VIF42" s="1431"/>
      <c r="VIG42" s="1431"/>
      <c r="VIH42" s="1431"/>
      <c r="VII42" s="1431"/>
      <c r="VIJ42" s="1431"/>
      <c r="VIK42" s="1431"/>
      <c r="VIL42" s="1431"/>
      <c r="VIM42" s="1431"/>
      <c r="VIN42" s="1431"/>
      <c r="VIO42" s="1431"/>
      <c r="VIP42" s="1431"/>
      <c r="VIQ42" s="1431"/>
      <c r="VIR42" s="1431"/>
      <c r="VIS42" s="1431"/>
      <c r="VIT42" s="1431"/>
      <c r="VIU42" s="1431"/>
      <c r="VIV42" s="1431"/>
      <c r="VIW42" s="1431"/>
      <c r="VIX42" s="1431"/>
      <c r="VIY42" s="1431"/>
      <c r="VIZ42" s="1431"/>
      <c r="VJA42" s="1431"/>
      <c r="VJB42" s="1431"/>
      <c r="VJC42" s="1431"/>
      <c r="VJD42" s="1431"/>
      <c r="VJE42" s="1431"/>
      <c r="VJF42" s="1431"/>
      <c r="VJG42" s="1431"/>
      <c r="VJH42" s="1431"/>
      <c r="VJI42" s="1431"/>
      <c r="VJJ42" s="1431"/>
      <c r="VJK42" s="1431"/>
      <c r="VJL42" s="1431"/>
      <c r="VJM42" s="1431"/>
      <c r="VJN42" s="1431"/>
      <c r="VJO42" s="1431"/>
      <c r="VJP42" s="1431"/>
      <c r="VJQ42" s="1431"/>
      <c r="VJR42" s="1431"/>
      <c r="VJS42" s="1431"/>
      <c r="VJT42" s="1431"/>
      <c r="VJU42" s="1431"/>
      <c r="VJV42" s="1431"/>
      <c r="VJW42" s="1431"/>
      <c r="VJX42" s="1431"/>
      <c r="VJY42" s="1431"/>
      <c r="VJZ42" s="1431"/>
      <c r="VKA42" s="1431"/>
      <c r="VKB42" s="1431"/>
      <c r="VKC42" s="1431"/>
      <c r="VKD42" s="1431"/>
      <c r="VKE42" s="1431"/>
      <c r="VKF42" s="1431"/>
      <c r="VKG42" s="1431"/>
      <c r="VKH42" s="1431"/>
      <c r="VKI42" s="1431"/>
      <c r="VKJ42" s="1431"/>
      <c r="VKK42" s="1431"/>
      <c r="VKL42" s="1431"/>
      <c r="VKM42" s="1431"/>
      <c r="VKN42" s="1431"/>
      <c r="VKO42" s="1431"/>
      <c r="VKP42" s="1431"/>
      <c r="VKQ42" s="1431"/>
      <c r="VKR42" s="1431"/>
      <c r="VKS42" s="1431"/>
      <c r="VKT42" s="1431"/>
      <c r="VKU42" s="1431"/>
      <c r="VKV42" s="1431"/>
      <c r="VKW42" s="1431"/>
      <c r="VKX42" s="1431"/>
      <c r="VKY42" s="1431"/>
      <c r="VKZ42" s="1431"/>
      <c r="VLA42" s="1431"/>
      <c r="VLB42" s="1431"/>
      <c r="VLC42" s="1431"/>
      <c r="VLD42" s="1431"/>
      <c r="VLE42" s="1431"/>
      <c r="VLF42" s="1431"/>
      <c r="VLG42" s="1431"/>
      <c r="VLH42" s="1431"/>
      <c r="VLI42" s="1431"/>
      <c r="VLJ42" s="1431"/>
      <c r="VLK42" s="1431"/>
      <c r="VLL42" s="1431"/>
      <c r="VLM42" s="1431"/>
      <c r="VLN42" s="1431"/>
      <c r="VLO42" s="1431"/>
      <c r="VLP42" s="1431"/>
      <c r="VLQ42" s="1431"/>
      <c r="VLR42" s="1431"/>
      <c r="VLS42" s="1431"/>
      <c r="VLT42" s="1431"/>
      <c r="VLU42" s="1431"/>
      <c r="VLV42" s="1431"/>
      <c r="VLW42" s="1431"/>
      <c r="VLX42" s="1431"/>
      <c r="VLY42" s="1431"/>
      <c r="VLZ42" s="1431"/>
      <c r="VMA42" s="1431"/>
      <c r="VMB42" s="1431"/>
      <c r="VMC42" s="1431"/>
      <c r="VMD42" s="1431"/>
      <c r="VME42" s="1431"/>
      <c r="VMF42" s="1431"/>
      <c r="VMG42" s="1431"/>
      <c r="VMH42" s="1431"/>
      <c r="VMI42" s="1431"/>
      <c r="VMJ42" s="1431"/>
      <c r="VMK42" s="1431"/>
      <c r="VML42" s="1431"/>
      <c r="VMM42" s="1431"/>
      <c r="VMN42" s="1431"/>
      <c r="VMO42" s="1431"/>
      <c r="VMP42" s="1431"/>
      <c r="VMQ42" s="1431"/>
      <c r="VMR42" s="1431"/>
      <c r="VMS42" s="1431"/>
      <c r="VMT42" s="1431"/>
      <c r="VMU42" s="1431"/>
      <c r="VMV42" s="1431"/>
      <c r="VMW42" s="1431"/>
      <c r="VMX42" s="1431"/>
      <c r="VMY42" s="1431"/>
      <c r="VMZ42" s="1431"/>
      <c r="VNA42" s="1431"/>
      <c r="VNB42" s="1431"/>
      <c r="VNC42" s="1431"/>
      <c r="VND42" s="1431"/>
      <c r="VNE42" s="1431"/>
      <c r="VNF42" s="1431"/>
      <c r="VNG42" s="1431"/>
      <c r="VNH42" s="1431"/>
      <c r="VNI42" s="1431"/>
      <c r="VNJ42" s="1431"/>
      <c r="VNK42" s="1431"/>
      <c r="VNL42" s="1431"/>
      <c r="VNM42" s="1431"/>
      <c r="VNN42" s="1431"/>
      <c r="VNO42" s="1431"/>
      <c r="VNP42" s="1431"/>
      <c r="VNQ42" s="1431"/>
      <c r="VNR42" s="1431"/>
      <c r="VNS42" s="1431"/>
      <c r="VNT42" s="1431"/>
      <c r="VNU42" s="1431"/>
      <c r="VNV42" s="1431"/>
      <c r="VNW42" s="1431"/>
      <c r="VNX42" s="1431"/>
      <c r="VNY42" s="1431"/>
      <c r="VNZ42" s="1431"/>
      <c r="VOA42" s="1431"/>
      <c r="VOB42" s="1431"/>
      <c r="VOC42" s="1431"/>
      <c r="VOD42" s="1431"/>
      <c r="VOE42" s="1431"/>
      <c r="VOF42" s="1431"/>
      <c r="VOG42" s="1431"/>
      <c r="VOH42" s="1431"/>
      <c r="VOI42" s="1431"/>
      <c r="VOJ42" s="1431"/>
      <c r="VOK42" s="1431"/>
      <c r="VOL42" s="1431"/>
      <c r="VOM42" s="1431"/>
      <c r="VON42" s="1431"/>
      <c r="VOO42" s="1431"/>
      <c r="VOP42" s="1431"/>
      <c r="VOQ42" s="1431"/>
      <c r="VOR42" s="1431"/>
      <c r="VOS42" s="1431"/>
      <c r="VOT42" s="1431"/>
      <c r="VOU42" s="1431"/>
      <c r="VOV42" s="1431"/>
      <c r="VOW42" s="1431"/>
      <c r="VOX42" s="1431"/>
      <c r="VOY42" s="1431"/>
      <c r="VOZ42" s="1431"/>
      <c r="VPA42" s="1431"/>
      <c r="VPB42" s="1431"/>
      <c r="VPC42" s="1431"/>
      <c r="VPD42" s="1431"/>
      <c r="VPE42" s="1431"/>
      <c r="VPF42" s="1431"/>
      <c r="VPG42" s="1431"/>
      <c r="VPH42" s="1431"/>
      <c r="VPI42" s="1431"/>
      <c r="VPJ42" s="1431"/>
      <c r="VPK42" s="1431"/>
      <c r="VPL42" s="1431"/>
      <c r="VPM42" s="1431"/>
      <c r="VPN42" s="1431"/>
      <c r="VPO42" s="1431"/>
      <c r="VPP42" s="1431"/>
      <c r="VPQ42" s="1431"/>
      <c r="VPR42" s="1431"/>
      <c r="VPS42" s="1431"/>
      <c r="VPT42" s="1431"/>
      <c r="VPU42" s="1431"/>
      <c r="VPV42" s="1431"/>
      <c r="VPW42" s="1431"/>
      <c r="VPX42" s="1431"/>
      <c r="VPY42" s="1431"/>
      <c r="VPZ42" s="1431"/>
      <c r="VQA42" s="1431"/>
      <c r="VQB42" s="1431"/>
      <c r="VQC42" s="1431"/>
      <c r="VQD42" s="1431"/>
      <c r="VQE42" s="1431"/>
      <c r="VQF42" s="1431"/>
      <c r="VQG42" s="1431"/>
      <c r="VQH42" s="1431"/>
      <c r="VQI42" s="1431"/>
      <c r="VQJ42" s="1431"/>
      <c r="VQK42" s="1431"/>
      <c r="VQL42" s="1431"/>
      <c r="VQM42" s="1431"/>
      <c r="VQN42" s="1431"/>
      <c r="VQO42" s="1431"/>
      <c r="VQP42" s="1431"/>
      <c r="VQQ42" s="1431"/>
      <c r="VQR42" s="1431"/>
      <c r="VQS42" s="1431"/>
      <c r="VQT42" s="1431"/>
      <c r="VQU42" s="1431"/>
      <c r="VQV42" s="1431"/>
      <c r="VQW42" s="1431"/>
      <c r="VQX42" s="1431"/>
      <c r="VQY42" s="1431"/>
      <c r="VQZ42" s="1431"/>
      <c r="VRA42" s="1431"/>
      <c r="VRB42" s="1431"/>
      <c r="VRC42" s="1431"/>
      <c r="VRD42" s="1431"/>
      <c r="VRE42" s="1431"/>
      <c r="VRF42" s="1431"/>
      <c r="VRG42" s="1431"/>
      <c r="VRH42" s="1431"/>
      <c r="VRI42" s="1431"/>
      <c r="VRJ42" s="1431"/>
      <c r="VRK42" s="1431"/>
      <c r="VRL42" s="1431"/>
      <c r="VRM42" s="1431"/>
      <c r="VRN42" s="1431"/>
      <c r="VRO42" s="1431"/>
      <c r="VRP42" s="1431"/>
      <c r="VRQ42" s="1431"/>
      <c r="VRR42" s="1431"/>
      <c r="VRS42" s="1431"/>
      <c r="VRT42" s="1431"/>
      <c r="VRU42" s="1431"/>
      <c r="VRV42" s="1431"/>
      <c r="VRW42" s="1431"/>
      <c r="VRX42" s="1431"/>
      <c r="VRY42" s="1431"/>
      <c r="VRZ42" s="1431"/>
      <c r="VSA42" s="1431"/>
      <c r="VSB42" s="1431"/>
      <c r="VSC42" s="1431"/>
      <c r="VSD42" s="1431"/>
      <c r="VSE42" s="1431"/>
      <c r="VSF42" s="1431"/>
      <c r="VSG42" s="1431"/>
      <c r="VSH42" s="1431"/>
      <c r="VSI42" s="1431"/>
      <c r="VSJ42" s="1431"/>
      <c r="VSK42" s="1431"/>
      <c r="VSL42" s="1431"/>
      <c r="VSM42" s="1431"/>
      <c r="VSN42" s="1431"/>
      <c r="VSO42" s="1431"/>
      <c r="VSP42" s="1431"/>
      <c r="VSQ42" s="1431"/>
      <c r="VSR42" s="1431"/>
      <c r="VSS42" s="1431"/>
      <c r="VST42" s="1431"/>
      <c r="VSU42" s="1431"/>
      <c r="VSV42" s="1431"/>
      <c r="VSW42" s="1431"/>
      <c r="VSX42" s="1431"/>
      <c r="VSY42" s="1431"/>
      <c r="VSZ42" s="1431"/>
      <c r="VTA42" s="1431"/>
      <c r="VTB42" s="1431"/>
      <c r="VTC42" s="1431"/>
      <c r="VTD42" s="1431"/>
      <c r="VTE42" s="1431"/>
      <c r="VTF42" s="1431"/>
      <c r="VTG42" s="1431"/>
      <c r="VTH42" s="1431"/>
      <c r="VTI42" s="1431"/>
      <c r="VTJ42" s="1431"/>
      <c r="VTK42" s="1431"/>
      <c r="VTL42" s="1431"/>
      <c r="VTM42" s="1431"/>
      <c r="VTN42" s="1431"/>
      <c r="VTO42" s="1431"/>
      <c r="VTP42" s="1431"/>
      <c r="VTQ42" s="1431"/>
      <c r="VTR42" s="1431"/>
      <c r="VTS42" s="1431"/>
      <c r="VTT42" s="1431"/>
      <c r="VTU42" s="1431"/>
      <c r="VTV42" s="1431"/>
      <c r="VTW42" s="1431"/>
      <c r="VTX42" s="1431"/>
      <c r="VTY42" s="1431"/>
      <c r="VTZ42" s="1431"/>
      <c r="VUA42" s="1431"/>
      <c r="VUB42" s="1431"/>
      <c r="VUC42" s="1431"/>
      <c r="VUD42" s="1431"/>
      <c r="VUE42" s="1431"/>
      <c r="VUF42" s="1431"/>
      <c r="VUG42" s="1431"/>
      <c r="VUH42" s="1431"/>
      <c r="VUI42" s="1431"/>
      <c r="VUJ42" s="1431"/>
      <c r="VUK42" s="1431"/>
      <c r="VUL42" s="1431"/>
      <c r="VUM42" s="1431"/>
      <c r="VUN42" s="1431"/>
      <c r="VUO42" s="1431"/>
      <c r="VUP42" s="1431"/>
      <c r="VUQ42" s="1431"/>
      <c r="VUR42" s="1431"/>
      <c r="VUS42" s="1431"/>
      <c r="VUT42" s="1431"/>
      <c r="VUU42" s="1431"/>
      <c r="VUV42" s="1431"/>
      <c r="VUW42" s="1431"/>
      <c r="VUX42" s="1431"/>
      <c r="VUY42" s="1431"/>
      <c r="VUZ42" s="1431"/>
      <c r="VVA42" s="1431"/>
      <c r="VVB42" s="1431"/>
      <c r="VVC42" s="1431"/>
      <c r="VVD42" s="1431"/>
      <c r="VVE42" s="1431"/>
      <c r="VVF42" s="1431"/>
      <c r="VVG42" s="1431"/>
      <c r="VVH42" s="1431"/>
      <c r="VVI42" s="1431"/>
      <c r="VVJ42" s="1431"/>
      <c r="VVK42" s="1431"/>
      <c r="VVL42" s="1431"/>
      <c r="VVM42" s="1431"/>
      <c r="VVN42" s="1431"/>
      <c r="VVO42" s="1431"/>
      <c r="VVP42" s="1431"/>
      <c r="VVQ42" s="1431"/>
      <c r="VVR42" s="1431"/>
      <c r="VVS42" s="1431"/>
      <c r="VVT42" s="1431"/>
      <c r="VVU42" s="1431"/>
      <c r="VVV42" s="1431"/>
      <c r="VVW42" s="1431"/>
      <c r="VVX42" s="1431"/>
      <c r="VVY42" s="1431"/>
      <c r="VVZ42" s="1431"/>
      <c r="VWA42" s="1431"/>
      <c r="VWB42" s="1431"/>
      <c r="VWC42" s="1431"/>
      <c r="VWD42" s="1431"/>
      <c r="VWE42" s="1431"/>
      <c r="VWF42" s="1431"/>
      <c r="VWG42" s="1431"/>
      <c r="VWH42" s="1431"/>
      <c r="VWI42" s="1431"/>
      <c r="VWJ42" s="1431"/>
      <c r="VWK42" s="1431"/>
      <c r="VWL42" s="1431"/>
      <c r="VWM42" s="1431"/>
      <c r="VWN42" s="1431"/>
      <c r="VWO42" s="1431"/>
      <c r="VWP42" s="1431"/>
      <c r="VWQ42" s="1431"/>
      <c r="VWR42" s="1431"/>
      <c r="VWS42" s="1431"/>
      <c r="VWT42" s="1431"/>
      <c r="VWU42" s="1431"/>
      <c r="VWV42" s="1431"/>
      <c r="VWW42" s="1431"/>
      <c r="VWX42" s="1431"/>
      <c r="VWY42" s="1431"/>
      <c r="VWZ42" s="1431"/>
      <c r="VXA42" s="1431"/>
      <c r="VXB42" s="1431"/>
      <c r="VXC42" s="1431"/>
      <c r="VXD42" s="1431"/>
      <c r="VXE42" s="1431"/>
      <c r="VXF42" s="1431"/>
      <c r="VXG42" s="1431"/>
      <c r="VXH42" s="1431"/>
      <c r="VXI42" s="1431"/>
      <c r="VXJ42" s="1431"/>
      <c r="VXK42" s="1431"/>
      <c r="VXL42" s="1431"/>
      <c r="VXM42" s="1431"/>
      <c r="VXN42" s="1431"/>
      <c r="VXO42" s="1431"/>
      <c r="VXP42" s="1431"/>
      <c r="VXQ42" s="1431"/>
      <c r="VXR42" s="1431"/>
      <c r="VXS42" s="1431"/>
      <c r="VXT42" s="1431"/>
      <c r="VXU42" s="1431"/>
      <c r="VXV42" s="1431"/>
      <c r="VXW42" s="1431"/>
      <c r="VXX42" s="1431"/>
      <c r="VXY42" s="1431"/>
      <c r="VXZ42" s="1431"/>
      <c r="VYA42" s="1431"/>
      <c r="VYB42" s="1431"/>
      <c r="VYC42" s="1431"/>
      <c r="VYD42" s="1431"/>
      <c r="VYE42" s="1431"/>
      <c r="VYF42" s="1431"/>
      <c r="VYG42" s="1431"/>
      <c r="VYH42" s="1431"/>
      <c r="VYI42" s="1431"/>
      <c r="VYJ42" s="1431"/>
      <c r="VYK42" s="1431"/>
      <c r="VYL42" s="1431"/>
      <c r="VYM42" s="1431"/>
      <c r="VYN42" s="1431"/>
      <c r="VYO42" s="1431"/>
      <c r="VYP42" s="1431"/>
      <c r="VYQ42" s="1431"/>
      <c r="VYR42" s="1431"/>
      <c r="VYS42" s="1431"/>
      <c r="VYT42" s="1431"/>
      <c r="VYU42" s="1431"/>
      <c r="VYV42" s="1431"/>
      <c r="VYW42" s="1431"/>
      <c r="VYX42" s="1431"/>
      <c r="VYY42" s="1431"/>
      <c r="VYZ42" s="1431"/>
      <c r="VZA42" s="1431"/>
      <c r="VZB42" s="1431"/>
      <c r="VZC42" s="1431"/>
      <c r="VZD42" s="1431"/>
      <c r="VZE42" s="1431"/>
      <c r="VZF42" s="1431"/>
      <c r="VZG42" s="1431"/>
      <c r="VZH42" s="1431"/>
      <c r="VZI42" s="1431"/>
      <c r="VZJ42" s="1431"/>
      <c r="VZK42" s="1431"/>
      <c r="VZL42" s="1431"/>
      <c r="VZM42" s="1431"/>
      <c r="VZN42" s="1431"/>
      <c r="VZO42" s="1431"/>
      <c r="VZP42" s="1431"/>
      <c r="VZQ42" s="1431"/>
      <c r="VZR42" s="1431"/>
      <c r="VZS42" s="1431"/>
      <c r="VZT42" s="1431"/>
      <c r="VZU42" s="1431"/>
      <c r="VZV42" s="1431"/>
      <c r="VZW42" s="1431"/>
      <c r="VZX42" s="1431"/>
      <c r="VZY42" s="1431"/>
      <c r="VZZ42" s="1431"/>
      <c r="WAA42" s="1431"/>
      <c r="WAB42" s="1431"/>
      <c r="WAC42" s="1431"/>
      <c r="WAD42" s="1431"/>
      <c r="WAE42" s="1431"/>
      <c r="WAF42" s="1431"/>
      <c r="WAG42" s="1431"/>
      <c r="WAH42" s="1431"/>
      <c r="WAI42" s="1431"/>
      <c r="WAJ42" s="1431"/>
      <c r="WAK42" s="1431"/>
      <c r="WAL42" s="1431"/>
      <c r="WAM42" s="1431"/>
      <c r="WAN42" s="1431"/>
      <c r="WAO42" s="1431"/>
      <c r="WAP42" s="1431"/>
      <c r="WAQ42" s="1431"/>
      <c r="WAR42" s="1431"/>
      <c r="WAS42" s="1431"/>
      <c r="WAT42" s="1431"/>
      <c r="WAU42" s="1431"/>
      <c r="WAV42" s="1431"/>
      <c r="WAW42" s="1431"/>
      <c r="WAX42" s="1431"/>
      <c r="WAY42" s="1431"/>
      <c r="WAZ42" s="1431"/>
      <c r="WBA42" s="1431"/>
      <c r="WBB42" s="1431"/>
      <c r="WBC42" s="1431"/>
      <c r="WBD42" s="1431"/>
      <c r="WBE42" s="1431"/>
      <c r="WBF42" s="1431"/>
      <c r="WBG42" s="1431"/>
      <c r="WBH42" s="1431"/>
      <c r="WBI42" s="1431"/>
      <c r="WBJ42" s="1431"/>
      <c r="WBK42" s="1431"/>
      <c r="WBL42" s="1431"/>
      <c r="WBM42" s="1431"/>
      <c r="WBN42" s="1431"/>
      <c r="WBO42" s="1431"/>
      <c r="WBP42" s="1431"/>
      <c r="WBQ42" s="1431"/>
      <c r="WBR42" s="1431"/>
      <c r="WBS42" s="1431"/>
      <c r="WBT42" s="1431"/>
      <c r="WBU42" s="1431"/>
      <c r="WBV42" s="1431"/>
      <c r="WBW42" s="1431"/>
      <c r="WBX42" s="1431"/>
      <c r="WBY42" s="1431"/>
      <c r="WBZ42" s="1431"/>
      <c r="WCA42" s="1431"/>
      <c r="WCB42" s="1431"/>
      <c r="WCC42" s="1431"/>
      <c r="WCD42" s="1431"/>
      <c r="WCE42" s="1431"/>
      <c r="WCF42" s="1431"/>
      <c r="WCG42" s="1431"/>
      <c r="WCH42" s="1431"/>
      <c r="WCI42" s="1431"/>
      <c r="WCJ42" s="1431"/>
      <c r="WCK42" s="1431"/>
      <c r="WCL42" s="1431"/>
      <c r="WCM42" s="1431"/>
      <c r="WCN42" s="1431"/>
      <c r="WCO42" s="1431"/>
      <c r="WCP42" s="1431"/>
      <c r="WCQ42" s="1431"/>
      <c r="WCR42" s="1431"/>
      <c r="WCS42" s="1431"/>
      <c r="WCT42" s="1431"/>
      <c r="WCU42" s="1431"/>
      <c r="WCV42" s="1431"/>
      <c r="WCW42" s="1431"/>
      <c r="WCX42" s="1431"/>
      <c r="WCY42" s="1431"/>
      <c r="WCZ42" s="1431"/>
      <c r="WDA42" s="1431"/>
      <c r="WDB42" s="1431"/>
      <c r="WDC42" s="1431"/>
      <c r="WDD42" s="1431"/>
      <c r="WDE42" s="1431"/>
      <c r="WDF42" s="1431"/>
      <c r="WDG42" s="1431"/>
      <c r="WDH42" s="1431"/>
      <c r="WDI42" s="1431"/>
      <c r="WDJ42" s="1431"/>
      <c r="WDK42" s="1431"/>
      <c r="WDL42" s="1431"/>
      <c r="WDM42" s="1431"/>
      <c r="WDN42" s="1431"/>
      <c r="WDO42" s="1431"/>
      <c r="WDP42" s="1431"/>
      <c r="WDQ42" s="1431"/>
      <c r="WDR42" s="1431"/>
      <c r="WDS42" s="1431"/>
      <c r="WDT42" s="1431"/>
      <c r="WDU42" s="1431"/>
      <c r="WDV42" s="1431"/>
      <c r="WDW42" s="1431"/>
      <c r="WDX42" s="1431"/>
      <c r="WDY42" s="1431"/>
      <c r="WDZ42" s="1431"/>
      <c r="WEA42" s="1431"/>
      <c r="WEB42" s="1431"/>
      <c r="WEC42" s="1431"/>
      <c r="WED42" s="1431"/>
      <c r="WEE42" s="1431"/>
      <c r="WEF42" s="1431"/>
      <c r="WEG42" s="1431"/>
      <c r="WEH42" s="1431"/>
      <c r="WEI42" s="1431"/>
      <c r="WEJ42" s="1431"/>
      <c r="WEK42" s="1431"/>
      <c r="WEL42" s="1431"/>
      <c r="WEM42" s="1431"/>
      <c r="WEN42" s="1431"/>
      <c r="WEO42" s="1431"/>
      <c r="WEP42" s="1431"/>
      <c r="WEQ42" s="1431"/>
      <c r="WER42" s="1431"/>
      <c r="WES42" s="1431"/>
      <c r="WET42" s="1431"/>
      <c r="WEU42" s="1431"/>
      <c r="WEV42" s="1431"/>
      <c r="WEW42" s="1431"/>
      <c r="WEX42" s="1431"/>
      <c r="WEY42" s="1431"/>
      <c r="WEZ42" s="1431"/>
      <c r="WFA42" s="1431"/>
      <c r="WFB42" s="1431"/>
      <c r="WFC42" s="1431"/>
      <c r="WFD42" s="1431"/>
      <c r="WFE42" s="1431"/>
      <c r="WFF42" s="1431"/>
      <c r="WFG42" s="1431"/>
      <c r="WFH42" s="1431"/>
      <c r="WFI42" s="1431"/>
      <c r="WFJ42" s="1431"/>
      <c r="WFK42" s="1431"/>
      <c r="WFL42" s="1431"/>
      <c r="WFM42" s="1431"/>
      <c r="WFN42" s="1431"/>
      <c r="WFO42" s="1431"/>
      <c r="WFP42" s="1431"/>
      <c r="WFQ42" s="1431"/>
      <c r="WFR42" s="1431"/>
      <c r="WFS42" s="1431"/>
      <c r="WFT42" s="1431"/>
      <c r="WFU42" s="1431"/>
      <c r="WFV42" s="1431"/>
      <c r="WFW42" s="1431"/>
      <c r="WFX42" s="1431"/>
      <c r="WFY42" s="1431"/>
      <c r="WFZ42" s="1431"/>
      <c r="WGA42" s="1431"/>
      <c r="WGB42" s="1431"/>
      <c r="WGC42" s="1431"/>
      <c r="WGD42" s="1431"/>
      <c r="WGE42" s="1431"/>
      <c r="WGF42" s="1431"/>
      <c r="WGG42" s="1431"/>
      <c r="WGH42" s="1431"/>
      <c r="WGI42" s="1431"/>
      <c r="WGJ42" s="1431"/>
      <c r="WGK42" s="1431"/>
      <c r="WGL42" s="1431"/>
      <c r="WGM42" s="1431"/>
      <c r="WGN42" s="1431"/>
      <c r="WGO42" s="1431"/>
      <c r="WGP42" s="1431"/>
      <c r="WGQ42" s="1431"/>
      <c r="WGR42" s="1431"/>
      <c r="WGS42" s="1431"/>
      <c r="WGT42" s="1431"/>
      <c r="WGU42" s="1431"/>
      <c r="WGV42" s="1431"/>
      <c r="WGW42" s="1431"/>
      <c r="WGX42" s="1431"/>
      <c r="WGY42" s="1431"/>
      <c r="WGZ42" s="1431"/>
      <c r="WHA42" s="1431"/>
      <c r="WHB42" s="1431"/>
      <c r="WHC42" s="1431"/>
      <c r="WHD42" s="1431"/>
      <c r="WHE42" s="1431"/>
      <c r="WHF42" s="1431"/>
      <c r="WHG42" s="1431"/>
      <c r="WHH42" s="1431"/>
      <c r="WHI42" s="1431"/>
      <c r="WHJ42" s="1431"/>
      <c r="WHK42" s="1431"/>
      <c r="WHL42" s="1431"/>
      <c r="WHM42" s="1431"/>
      <c r="WHN42" s="1431"/>
      <c r="WHO42" s="1431"/>
      <c r="WHP42" s="1431"/>
      <c r="WHQ42" s="1431"/>
      <c r="WHR42" s="1431"/>
      <c r="WHS42" s="1431"/>
      <c r="WHT42" s="1431"/>
      <c r="WHU42" s="1431"/>
      <c r="WHV42" s="1431"/>
      <c r="WHW42" s="1431"/>
      <c r="WHX42" s="1431"/>
      <c r="WHY42" s="1431"/>
      <c r="WHZ42" s="1431"/>
      <c r="WIA42" s="1431"/>
      <c r="WIB42" s="1431"/>
      <c r="WIC42" s="1431"/>
      <c r="WID42" s="1431"/>
      <c r="WIE42" s="1431"/>
      <c r="WIF42" s="1431"/>
      <c r="WIG42" s="1431"/>
      <c r="WIH42" s="1431"/>
      <c r="WII42" s="1431"/>
      <c r="WIJ42" s="1431"/>
      <c r="WIK42" s="1431"/>
      <c r="WIL42" s="1431"/>
      <c r="WIM42" s="1431"/>
      <c r="WIN42" s="1431"/>
      <c r="WIO42" s="1431"/>
      <c r="WIP42" s="1431"/>
      <c r="WIQ42" s="1431"/>
      <c r="WIR42" s="1431"/>
      <c r="WIS42" s="1431"/>
      <c r="WIT42" s="1431"/>
      <c r="WIU42" s="1431"/>
      <c r="WIV42" s="1431"/>
      <c r="WIW42" s="1431"/>
      <c r="WIX42" s="1431"/>
      <c r="WIY42" s="1431"/>
      <c r="WIZ42" s="1431"/>
      <c r="WJA42" s="1431"/>
      <c r="WJB42" s="1431"/>
      <c r="WJC42" s="1431"/>
      <c r="WJD42" s="1431"/>
      <c r="WJE42" s="1431"/>
      <c r="WJF42" s="1431"/>
      <c r="WJG42" s="1431"/>
      <c r="WJH42" s="1431"/>
      <c r="WJI42" s="1431"/>
      <c r="WJJ42" s="1431"/>
      <c r="WJK42" s="1431"/>
      <c r="WJL42" s="1431"/>
      <c r="WJM42" s="1431"/>
      <c r="WJN42" s="1431"/>
      <c r="WJO42" s="1431"/>
      <c r="WJP42" s="1431"/>
      <c r="WJQ42" s="1431"/>
      <c r="WJR42" s="1431"/>
      <c r="WJS42" s="1431"/>
      <c r="WJT42" s="1431"/>
      <c r="WJU42" s="1431"/>
      <c r="WJV42" s="1431"/>
      <c r="WJW42" s="1431"/>
      <c r="WJX42" s="1431"/>
      <c r="WJY42" s="1431"/>
      <c r="WJZ42" s="1431"/>
      <c r="WKA42" s="1431"/>
      <c r="WKB42" s="1431"/>
      <c r="WKC42" s="1431"/>
      <c r="WKD42" s="1431"/>
      <c r="WKE42" s="1431"/>
      <c r="WKF42" s="1431"/>
      <c r="WKG42" s="1431"/>
      <c r="WKH42" s="1431"/>
      <c r="WKI42" s="1431"/>
      <c r="WKJ42" s="1431"/>
      <c r="WKK42" s="1431"/>
      <c r="WKL42" s="1431"/>
      <c r="WKM42" s="1431"/>
      <c r="WKN42" s="1431"/>
      <c r="WKO42" s="1431"/>
      <c r="WKP42" s="1431"/>
      <c r="WKQ42" s="1431"/>
      <c r="WKR42" s="1431"/>
      <c r="WKS42" s="1431"/>
      <c r="WKT42" s="1431"/>
      <c r="WKU42" s="1431"/>
      <c r="WKV42" s="1431"/>
      <c r="WKW42" s="1431"/>
      <c r="WKX42" s="1431"/>
      <c r="WKY42" s="1431"/>
      <c r="WKZ42" s="1431"/>
      <c r="WLA42" s="1431"/>
      <c r="WLB42" s="1431"/>
      <c r="WLC42" s="1431"/>
      <c r="WLD42" s="1431"/>
      <c r="WLE42" s="1431"/>
      <c r="WLF42" s="1431"/>
      <c r="WLG42" s="1431"/>
      <c r="WLH42" s="1431"/>
      <c r="WLI42" s="1431"/>
      <c r="WLJ42" s="1431"/>
      <c r="WLK42" s="1431"/>
      <c r="WLL42" s="1431"/>
      <c r="WLM42" s="1431"/>
      <c r="WLN42" s="1431"/>
      <c r="WLO42" s="1431"/>
      <c r="WLP42" s="1431"/>
      <c r="WLQ42" s="1431"/>
      <c r="WLR42" s="1431"/>
      <c r="WLS42" s="1431"/>
      <c r="WLT42" s="1431"/>
      <c r="WLU42" s="1431"/>
      <c r="WLV42" s="1431"/>
      <c r="WLW42" s="1431"/>
      <c r="WLX42" s="1431"/>
      <c r="WLY42" s="1431"/>
      <c r="WLZ42" s="1431"/>
      <c r="WMA42" s="1431"/>
      <c r="WMB42" s="1431"/>
      <c r="WMC42" s="1431"/>
      <c r="WMD42" s="1431"/>
      <c r="WME42" s="1431"/>
      <c r="WMF42" s="1431"/>
      <c r="WMG42" s="1431"/>
      <c r="WMH42" s="1431"/>
      <c r="WMI42" s="1431"/>
      <c r="WMJ42" s="1431"/>
      <c r="WMK42" s="1431"/>
      <c r="WML42" s="1431"/>
      <c r="WMM42" s="1431"/>
      <c r="WMN42" s="1431"/>
      <c r="WMO42" s="1431"/>
      <c r="WMP42" s="1431"/>
      <c r="WMQ42" s="1431"/>
      <c r="WMR42" s="1431"/>
      <c r="WMS42" s="1431"/>
      <c r="WMT42" s="1431"/>
      <c r="WMU42" s="1431"/>
      <c r="WMV42" s="1431"/>
      <c r="WMW42" s="1431"/>
      <c r="WMX42" s="1431"/>
      <c r="WMY42" s="1431"/>
      <c r="WMZ42" s="1431"/>
      <c r="WNA42" s="1431"/>
      <c r="WNB42" s="1431"/>
      <c r="WNC42" s="1431"/>
      <c r="WND42" s="1431"/>
      <c r="WNE42" s="1431"/>
      <c r="WNF42" s="1431"/>
      <c r="WNG42" s="1431"/>
      <c r="WNH42" s="1431"/>
      <c r="WNI42" s="1431"/>
      <c r="WNJ42" s="1431"/>
      <c r="WNK42" s="1431"/>
      <c r="WNL42" s="1431"/>
      <c r="WNM42" s="1431"/>
      <c r="WNN42" s="1431"/>
      <c r="WNO42" s="1431"/>
      <c r="WNP42" s="1431"/>
      <c r="WNQ42" s="1431"/>
      <c r="WNR42" s="1431"/>
      <c r="WNS42" s="1431"/>
      <c r="WNT42" s="1431"/>
      <c r="WNU42" s="1431"/>
      <c r="WNV42" s="1431"/>
      <c r="WNW42" s="1431"/>
      <c r="WNX42" s="1431"/>
      <c r="WNY42" s="1431"/>
      <c r="WNZ42" s="1431"/>
      <c r="WOA42" s="1431"/>
      <c r="WOB42" s="1431"/>
      <c r="WOC42" s="1431"/>
      <c r="WOD42" s="1431"/>
      <c r="WOE42" s="1431"/>
      <c r="WOF42" s="1431"/>
      <c r="WOG42" s="1431"/>
      <c r="WOH42" s="1431"/>
      <c r="WOI42" s="1431"/>
      <c r="WOJ42" s="1431"/>
      <c r="WOK42" s="1431"/>
      <c r="WOL42" s="1431"/>
      <c r="WOM42" s="1431"/>
      <c r="WON42" s="1431"/>
      <c r="WOO42" s="1431"/>
      <c r="WOP42" s="1431"/>
      <c r="WOQ42" s="1431"/>
      <c r="WOR42" s="1431"/>
      <c r="WOS42" s="1431"/>
      <c r="WOT42" s="1431"/>
      <c r="WOU42" s="1431"/>
      <c r="WOV42" s="1431"/>
      <c r="WOW42" s="1431"/>
      <c r="WOX42" s="1431"/>
      <c r="WOY42" s="1431"/>
      <c r="WOZ42" s="1431"/>
      <c r="WPA42" s="1431"/>
      <c r="WPB42" s="1431"/>
      <c r="WPC42" s="1431"/>
      <c r="WPD42" s="1431"/>
      <c r="WPE42" s="1431"/>
      <c r="WPF42" s="1431"/>
      <c r="WPG42" s="1431"/>
      <c r="WPH42" s="1431"/>
      <c r="WPI42" s="1431"/>
      <c r="WPJ42" s="1431"/>
      <c r="WPK42" s="1431"/>
      <c r="WPL42" s="1431"/>
      <c r="WPM42" s="1431"/>
      <c r="WPN42" s="1431"/>
      <c r="WPO42" s="1431"/>
      <c r="WPP42" s="1431"/>
      <c r="WPQ42" s="1431"/>
      <c r="WPR42" s="1431"/>
      <c r="WPS42" s="1431"/>
      <c r="WPT42" s="1431"/>
      <c r="WPU42" s="1431"/>
      <c r="WPV42" s="1431"/>
      <c r="WPW42" s="1431"/>
      <c r="WPX42" s="1431"/>
      <c r="WPY42" s="1431"/>
      <c r="WPZ42" s="1431"/>
      <c r="WQA42" s="1431"/>
      <c r="WQB42" s="1431"/>
      <c r="WQC42" s="1431"/>
      <c r="WQD42" s="1431"/>
      <c r="WQE42" s="1431"/>
      <c r="WQF42" s="1431"/>
      <c r="WQG42" s="1431"/>
      <c r="WQH42" s="1431"/>
      <c r="WQI42" s="1431"/>
      <c r="WQJ42" s="1431"/>
      <c r="WQK42" s="1431"/>
      <c r="WQL42" s="1431"/>
      <c r="WQM42" s="1431"/>
      <c r="WQN42" s="1431"/>
      <c r="WQO42" s="1431"/>
      <c r="WQP42" s="1431"/>
      <c r="WQQ42" s="1431"/>
      <c r="WQR42" s="1431"/>
      <c r="WQS42" s="1431"/>
      <c r="WQT42" s="1431"/>
      <c r="WQU42" s="1431"/>
      <c r="WQV42" s="1431"/>
      <c r="WQW42" s="1431"/>
      <c r="WQX42" s="1431"/>
      <c r="WQY42" s="1431"/>
      <c r="WQZ42" s="1431"/>
      <c r="WRA42" s="1431"/>
      <c r="WRB42" s="1431"/>
      <c r="WRC42" s="1431"/>
      <c r="WRD42" s="1431"/>
      <c r="WRE42" s="1431"/>
      <c r="WRF42" s="1431"/>
      <c r="WRG42" s="1431"/>
      <c r="WRH42" s="1431"/>
      <c r="WRI42" s="1431"/>
      <c r="WRJ42" s="1431"/>
      <c r="WRK42" s="1431"/>
      <c r="WRL42" s="1431"/>
      <c r="WRM42" s="1431"/>
      <c r="WRN42" s="1431"/>
      <c r="WRO42" s="1431"/>
      <c r="WRP42" s="1431"/>
      <c r="WRQ42" s="1431"/>
      <c r="WRR42" s="1431"/>
      <c r="WRS42" s="1431"/>
      <c r="WRT42" s="1431"/>
      <c r="WRU42" s="1431"/>
      <c r="WRV42" s="1431"/>
      <c r="WRW42" s="1431"/>
      <c r="WRX42" s="1431"/>
      <c r="WRY42" s="1431"/>
      <c r="WRZ42" s="1431"/>
      <c r="WSA42" s="1431"/>
      <c r="WSB42" s="1431"/>
      <c r="WSC42" s="1431"/>
      <c r="WSD42" s="1431"/>
      <c r="WSE42" s="1431"/>
      <c r="WSF42" s="1431"/>
      <c r="WSG42" s="1431"/>
      <c r="WSH42" s="1431"/>
      <c r="WSI42" s="1431"/>
      <c r="WSJ42" s="1431"/>
      <c r="WSK42" s="1431"/>
      <c r="WSL42" s="1431"/>
      <c r="WSM42" s="1431"/>
      <c r="WSN42" s="1431"/>
      <c r="WSO42" s="1431"/>
      <c r="WSP42" s="1431"/>
      <c r="WSQ42" s="1431"/>
      <c r="WSR42" s="1431"/>
      <c r="WSS42" s="1431"/>
      <c r="WST42" s="1431"/>
      <c r="WSU42" s="1431"/>
      <c r="WSV42" s="1431"/>
      <c r="WSW42" s="1431"/>
      <c r="WSX42" s="1431"/>
      <c r="WSY42" s="1431"/>
      <c r="WSZ42" s="1431"/>
      <c r="WTA42" s="1431"/>
      <c r="WTB42" s="1431"/>
      <c r="WTC42" s="1431"/>
      <c r="WTD42" s="1431"/>
      <c r="WTE42" s="1431"/>
      <c r="WTF42" s="1431"/>
      <c r="WTG42" s="1431"/>
      <c r="WTH42" s="1431"/>
      <c r="WTI42" s="1431"/>
      <c r="WTJ42" s="1431"/>
      <c r="WTK42" s="1431"/>
      <c r="WTL42" s="1431"/>
      <c r="WTM42" s="1431"/>
      <c r="WTN42" s="1431"/>
      <c r="WTO42" s="1431"/>
      <c r="WTP42" s="1431"/>
      <c r="WTQ42" s="1431"/>
      <c r="WTR42" s="1431"/>
      <c r="WTS42" s="1431"/>
      <c r="WTT42" s="1431"/>
      <c r="WTU42" s="1431"/>
      <c r="WTV42" s="1431"/>
      <c r="WTW42" s="1431"/>
      <c r="WTX42" s="1431"/>
      <c r="WTY42" s="1431"/>
      <c r="WTZ42" s="1431"/>
      <c r="WUA42" s="1431"/>
      <c r="WUB42" s="1431"/>
      <c r="WUC42" s="1431"/>
      <c r="WUD42" s="1431"/>
      <c r="WUE42" s="1431"/>
      <c r="WUF42" s="1431"/>
      <c r="WUG42" s="1431"/>
      <c r="WUH42" s="1431"/>
      <c r="WUI42" s="1431"/>
      <c r="WUJ42" s="1431"/>
      <c r="WUK42" s="1431"/>
      <c r="WUL42" s="1431"/>
      <c r="WUM42" s="1431"/>
      <c r="WUN42" s="1431"/>
      <c r="WUO42" s="1431"/>
      <c r="WUP42" s="1431"/>
      <c r="WUQ42" s="1431"/>
      <c r="WUR42" s="1431"/>
      <c r="WUS42" s="1431"/>
      <c r="WUT42" s="1431"/>
      <c r="WUU42" s="1431"/>
      <c r="WUV42" s="1431"/>
      <c r="WUW42" s="1431"/>
      <c r="WUX42" s="1431"/>
      <c r="WUY42" s="1431"/>
      <c r="WUZ42" s="1431"/>
      <c r="WVA42" s="1431"/>
      <c r="WVB42" s="1431"/>
      <c r="WVC42" s="1431"/>
      <c r="WVD42" s="1431"/>
      <c r="WVE42" s="1431"/>
      <c r="WVF42" s="1431"/>
      <c r="WVG42" s="1431"/>
      <c r="WVH42" s="1431"/>
      <c r="WVI42" s="1431"/>
      <c r="WVJ42" s="1431"/>
      <c r="WVK42" s="1431"/>
      <c r="WVL42" s="1431"/>
      <c r="WVM42" s="1431"/>
      <c r="WVN42" s="1431"/>
      <c r="WVO42" s="1431"/>
      <c r="WVP42" s="1431"/>
      <c r="WVQ42" s="1431"/>
      <c r="WVR42" s="1431"/>
      <c r="WVS42" s="1431"/>
      <c r="WVT42" s="1431"/>
      <c r="WVU42" s="1431"/>
      <c r="WVV42" s="1431"/>
      <c r="WVW42" s="1431"/>
      <c r="WVX42" s="1431"/>
      <c r="WVY42" s="1431"/>
      <c r="WVZ42" s="1431"/>
      <c r="WWA42" s="1431"/>
      <c r="WWB42" s="1431"/>
      <c r="WWC42" s="1431"/>
      <c r="WWD42" s="1431"/>
      <c r="WWE42" s="1431"/>
      <c r="WWF42" s="1431"/>
      <c r="WWG42" s="1431"/>
      <c r="WWH42" s="1431"/>
      <c r="WWI42" s="1431"/>
      <c r="WWJ42" s="1431"/>
      <c r="WWK42" s="1431"/>
      <c r="WWL42" s="1431"/>
      <c r="WWM42" s="1431"/>
      <c r="WWN42" s="1431"/>
      <c r="WWO42" s="1431"/>
      <c r="WWP42" s="1431"/>
      <c r="WWQ42" s="1431"/>
      <c r="WWR42" s="1431"/>
      <c r="WWS42" s="1431"/>
      <c r="WWT42" s="1431"/>
      <c r="WWU42" s="1431"/>
      <c r="WWV42" s="1431"/>
      <c r="WWW42" s="1431"/>
      <c r="WWX42" s="1431"/>
      <c r="WWY42" s="1431"/>
      <c r="WWZ42" s="1431"/>
      <c r="WXA42" s="1431"/>
      <c r="WXB42" s="1431"/>
      <c r="WXC42" s="1431"/>
      <c r="WXD42" s="1431"/>
      <c r="WXE42" s="1431"/>
      <c r="WXF42" s="1431"/>
      <c r="WXG42" s="1431"/>
      <c r="WXH42" s="1431"/>
      <c r="WXI42" s="1431"/>
      <c r="WXJ42" s="1431"/>
      <c r="WXK42" s="1431"/>
      <c r="WXL42" s="1431"/>
      <c r="WXM42" s="1431"/>
      <c r="WXN42" s="1431"/>
      <c r="WXO42" s="1431"/>
      <c r="WXP42" s="1431"/>
      <c r="WXQ42" s="1431"/>
      <c r="WXR42" s="1431"/>
      <c r="WXS42" s="1431"/>
      <c r="WXT42" s="1431"/>
      <c r="WXU42" s="1431"/>
      <c r="WXV42" s="1431"/>
      <c r="WXW42" s="1431"/>
      <c r="WXX42" s="1431"/>
      <c r="WXY42" s="1431"/>
      <c r="WXZ42" s="1431"/>
      <c r="WYA42" s="1431"/>
      <c r="WYB42" s="1431"/>
      <c r="WYC42" s="1431"/>
      <c r="WYD42" s="1431"/>
      <c r="WYE42" s="1431"/>
      <c r="WYF42" s="1431"/>
      <c r="WYG42" s="1431"/>
      <c r="WYH42" s="1431"/>
      <c r="WYI42" s="1431"/>
      <c r="WYJ42" s="1431"/>
      <c r="WYK42" s="1431"/>
      <c r="WYL42" s="1431"/>
      <c r="WYM42" s="1431"/>
      <c r="WYN42" s="1431"/>
      <c r="WYO42" s="1431"/>
      <c r="WYP42" s="1431"/>
      <c r="WYQ42" s="1431"/>
      <c r="WYR42" s="1431"/>
      <c r="WYS42" s="1431"/>
      <c r="WYT42" s="1431"/>
      <c r="WYU42" s="1431"/>
      <c r="WYV42" s="1431"/>
      <c r="WYW42" s="1431"/>
      <c r="WYX42" s="1431"/>
      <c r="WYY42" s="1431"/>
      <c r="WYZ42" s="1431"/>
      <c r="WZA42" s="1431"/>
      <c r="WZB42" s="1431"/>
      <c r="WZC42" s="1431"/>
      <c r="WZD42" s="1431"/>
      <c r="WZE42" s="1431"/>
      <c r="WZF42" s="1431"/>
      <c r="WZG42" s="1431"/>
      <c r="WZH42" s="1431"/>
      <c r="WZI42" s="1431"/>
      <c r="WZJ42" s="1431"/>
      <c r="WZK42" s="1431"/>
      <c r="WZL42" s="1431"/>
      <c r="WZM42" s="1431"/>
      <c r="WZN42" s="1431"/>
      <c r="WZO42" s="1431"/>
      <c r="WZP42" s="1431"/>
      <c r="WZQ42" s="1431"/>
      <c r="WZR42" s="1431"/>
      <c r="WZS42" s="1431"/>
      <c r="WZT42" s="1431"/>
      <c r="WZU42" s="1431"/>
      <c r="WZV42" s="1431"/>
      <c r="WZW42" s="1431"/>
      <c r="WZX42" s="1431"/>
      <c r="WZY42" s="1431"/>
      <c r="WZZ42" s="1431"/>
      <c r="XAA42" s="1431"/>
      <c r="XAB42" s="1431"/>
      <c r="XAC42" s="1431"/>
      <c r="XAD42" s="1431"/>
      <c r="XAE42" s="1431"/>
      <c r="XAF42" s="1431"/>
      <c r="XAG42" s="1431"/>
      <c r="XAH42" s="1431"/>
      <c r="XAI42" s="1431"/>
      <c r="XAJ42" s="1431"/>
      <c r="XAK42" s="1431"/>
      <c r="XAL42" s="1431"/>
      <c r="XAM42" s="1431"/>
      <c r="XAN42" s="1431"/>
      <c r="XAO42" s="1431"/>
      <c r="XAP42" s="1431"/>
      <c r="XAQ42" s="1431"/>
      <c r="XAR42" s="1431"/>
      <c r="XAS42" s="1431"/>
      <c r="XAT42" s="1431"/>
      <c r="XAU42" s="1431"/>
      <c r="XAV42" s="1431"/>
      <c r="XAW42" s="1431"/>
      <c r="XAX42" s="1431"/>
      <c r="XAY42" s="1431"/>
      <c r="XAZ42" s="1431"/>
      <c r="XBA42" s="1431"/>
      <c r="XBB42" s="1431"/>
      <c r="XBC42" s="1431"/>
      <c r="XBD42" s="1431"/>
      <c r="XBE42" s="1431"/>
      <c r="XBF42" s="1431"/>
      <c r="XBG42" s="1431"/>
      <c r="XBH42" s="1431"/>
      <c r="XBI42" s="1431"/>
      <c r="XBJ42" s="1431"/>
      <c r="XBK42" s="1431"/>
      <c r="XBL42" s="1431"/>
      <c r="XBM42" s="1431"/>
      <c r="XBN42" s="1431"/>
      <c r="XBO42" s="1431"/>
      <c r="XBP42" s="1431"/>
      <c r="XBQ42" s="1431"/>
      <c r="XBR42" s="1431"/>
      <c r="XBS42" s="1431"/>
      <c r="XBT42" s="1431"/>
      <c r="XBU42" s="1431"/>
      <c r="XBV42" s="1431"/>
      <c r="XBW42" s="1431"/>
      <c r="XBX42" s="1431"/>
      <c r="XBY42" s="1431"/>
      <c r="XBZ42" s="1431"/>
      <c r="XCA42" s="1431"/>
      <c r="XCB42" s="1431"/>
      <c r="XCC42" s="1431"/>
      <c r="XCD42" s="1431"/>
      <c r="XCE42" s="1431"/>
      <c r="XCF42" s="1431"/>
      <c r="XCG42" s="1431"/>
      <c r="XCH42" s="1431"/>
      <c r="XCI42" s="1431"/>
      <c r="XCJ42" s="1431"/>
      <c r="XCK42" s="1431"/>
      <c r="XCL42" s="1431"/>
      <c r="XCM42" s="1431"/>
      <c r="XCN42" s="1431"/>
      <c r="XCO42" s="1431"/>
      <c r="XCP42" s="1431"/>
      <c r="XCQ42" s="1431"/>
      <c r="XCR42" s="1431"/>
      <c r="XCS42" s="1431"/>
      <c r="XCT42" s="1431"/>
      <c r="XCU42" s="1431"/>
      <c r="XCV42" s="1431"/>
      <c r="XCW42" s="1431"/>
      <c r="XCX42" s="1431"/>
      <c r="XCY42" s="1431"/>
      <c r="XCZ42" s="1431"/>
      <c r="XDA42" s="1431"/>
      <c r="XDB42" s="1431"/>
      <c r="XDC42" s="1431"/>
      <c r="XDD42" s="1431"/>
      <c r="XDE42" s="1431"/>
      <c r="XDF42" s="1431"/>
      <c r="XDG42" s="1431"/>
      <c r="XDH42" s="1431"/>
      <c r="XDI42" s="1431"/>
      <c r="XDJ42" s="1431"/>
      <c r="XDK42" s="1431"/>
      <c r="XDL42" s="1431"/>
      <c r="XDM42" s="1431"/>
      <c r="XDN42" s="1431"/>
      <c r="XDO42" s="1431"/>
      <c r="XDP42" s="1431"/>
      <c r="XDQ42" s="1431"/>
      <c r="XDR42" s="1431"/>
      <c r="XDS42" s="1431"/>
      <c r="XDT42" s="1431"/>
      <c r="XDU42" s="1431"/>
      <c r="XDV42" s="1431"/>
      <c r="XDW42" s="1431"/>
      <c r="XDX42" s="1431"/>
      <c r="XDY42" s="1431"/>
      <c r="XDZ42" s="1431"/>
      <c r="XEA42" s="1431"/>
      <c r="XEB42" s="1431"/>
      <c r="XEC42" s="1431"/>
      <c r="XED42" s="1431"/>
      <c r="XEE42" s="1431"/>
      <c r="XEF42" s="1431"/>
      <c r="XEG42" s="1431"/>
      <c r="XEH42" s="1431"/>
      <c r="XEI42" s="1431"/>
      <c r="XEJ42" s="1431"/>
      <c r="XEK42" s="1431"/>
      <c r="XEL42" s="1431"/>
      <c r="XEM42" s="1431"/>
      <c r="XEN42" s="1431"/>
      <c r="XEO42" s="1431"/>
      <c r="XEP42" s="1431"/>
      <c r="XEQ42" s="1431"/>
      <c r="XER42" s="1431"/>
      <c r="XES42" s="1431"/>
      <c r="XET42" s="1431"/>
      <c r="XEU42" s="1431"/>
      <c r="XEV42" s="1431"/>
    </row>
    <row r="43" spans="1:16376" s="366" customFormat="1" ht="15" customHeight="1" x14ac:dyDescent="0.25">
      <c r="A43" s="1541"/>
      <c r="B43" s="2099" t="s">
        <v>1717</v>
      </c>
      <c r="C43" s="2079" t="s">
        <v>14</v>
      </c>
      <c r="D43" s="2461" t="str">
        <f>CONCATENATE("Col ", LEFT(ADDRESS(ROW('Leverage Ratio'!G1),COLUMN('Leverage Ratio'!G1),4), 1))</f>
        <v>Col G</v>
      </c>
      <c r="E43" s="2461" t="str">
        <f>CONCATENATE("Col ", LEFT(ADDRESS(ROW('Leverage Ratio'!H1),COLUMN('Leverage Ratio'!H1),4), 1))</f>
        <v>Col H</v>
      </c>
      <c r="F43" s="2458" t="str">
        <f>CONCATENATE("Col ", LEFT(ADDRESS(ROW('Leverage Ratio'!I1),COLUMN('Leverage Ratio'!I1),4), 1))</f>
        <v>Col I</v>
      </c>
      <c r="G43" s="2458" t="str">
        <f>CONCATENATE("Col ", LEFT(ADDRESS(ROW('Leverage Ratio'!J1),COLUMN('Leverage Ratio'!J1),4), 1))</f>
        <v>Col J</v>
      </c>
      <c r="H43" s="2458" t="str">
        <f>CONCATENATE("Col ", LEFT(ADDRESS(ROW('Leverage Ratio'!K1),COLUMN('Leverage Ratio'!K1),4), 1))</f>
        <v>Col K</v>
      </c>
      <c r="I43" s="1434"/>
      <c r="J43" s="1434"/>
      <c r="K43" s="1434"/>
      <c r="L43" s="1434"/>
      <c r="M43" s="1434"/>
      <c r="N43" s="1434"/>
      <c r="O43" s="1434"/>
      <c r="P43" s="1434"/>
      <c r="Q43" s="1434"/>
      <c r="AI43" s="1542"/>
    </row>
    <row r="44" spans="1:16376" s="366" customFormat="1" ht="15" customHeight="1" x14ac:dyDescent="0.25">
      <c r="A44" s="1541"/>
      <c r="B44" s="2088" t="s">
        <v>1722</v>
      </c>
      <c r="C44" s="2101" t="str">
        <f>CONCATENATE('Leverage Ratio'!$J$4, ": ", 'Leverage Ratio'!C10)</f>
        <v>Check: accounting ≤ gross value: SFT agent transactions eligible for the exceptional treatment</v>
      </c>
      <c r="D44" s="2078"/>
      <c r="E44" s="2078"/>
      <c r="F44" s="2100"/>
      <c r="G44" s="2090" t="str">
        <f>'Leverage Ratio'!J10</f>
        <v/>
      </c>
      <c r="H44" s="2085"/>
      <c r="I44" s="1434"/>
      <c r="J44" s="1434"/>
      <c r="K44" s="1434"/>
      <c r="L44" s="1434"/>
      <c r="M44" s="1434"/>
      <c r="N44" s="1434"/>
      <c r="O44" s="1434"/>
      <c r="P44" s="1434"/>
      <c r="Q44" s="1434"/>
      <c r="AI44" s="1542"/>
    </row>
    <row r="45" spans="1:16376" s="366" customFormat="1" ht="15" customHeight="1" x14ac:dyDescent="0.25">
      <c r="A45" s="1541"/>
      <c r="B45" s="560" t="s">
        <v>1722</v>
      </c>
      <c r="C45" s="1763" t="str">
        <f>CONCATENATE('Leverage Ratio'!$J$4, ": ", 'Leverage Ratio'!C11)</f>
        <v>Check: accounting ≤ gross value: Other SFTs</v>
      </c>
      <c r="D45" s="557"/>
      <c r="E45" s="557"/>
      <c r="F45" s="555"/>
      <c r="G45" s="1908" t="str">
        <f>'Leverage Ratio'!J11</f>
        <v/>
      </c>
      <c r="H45" s="551"/>
      <c r="I45" s="1434"/>
      <c r="J45" s="1434"/>
      <c r="K45" s="1434"/>
      <c r="L45" s="1434"/>
      <c r="M45" s="1434"/>
      <c r="N45" s="1434"/>
      <c r="O45" s="1434"/>
      <c r="P45" s="1434"/>
      <c r="Q45" s="1434"/>
      <c r="AI45" s="1542"/>
    </row>
    <row r="46" spans="1:16376" s="366" customFormat="1" ht="15" customHeight="1" x14ac:dyDescent="0.25">
      <c r="A46" s="1541"/>
      <c r="B46" s="560" t="s">
        <v>1722</v>
      </c>
      <c r="C46" s="1763" t="str">
        <f>CONCATENATE('Leverage Ratio'!$J$4, ": ", 'Leverage Ratio'!C16)</f>
        <v>Check: accounting ≤ gross value: Cash pooling transactions; of which:</v>
      </c>
      <c r="D46" s="557"/>
      <c r="E46" s="557"/>
      <c r="F46" s="555"/>
      <c r="G46" s="1908" t="str">
        <f>'Leverage Ratio'!J16</f>
        <v/>
      </c>
      <c r="H46" s="551"/>
      <c r="I46" s="1434"/>
      <c r="J46" s="1434"/>
      <c r="K46" s="1434"/>
      <c r="L46" s="1434"/>
      <c r="M46" s="1434"/>
      <c r="N46" s="1434"/>
      <c r="O46" s="1434"/>
      <c r="P46" s="1434"/>
      <c r="Q46" s="1434"/>
      <c r="AI46" s="1542"/>
    </row>
    <row r="47" spans="1:16376" s="366" customFormat="1" ht="15" customHeight="1" x14ac:dyDescent="0.25">
      <c r="A47" s="1541"/>
      <c r="B47" s="560" t="s">
        <v>1722</v>
      </c>
      <c r="C47" s="1763" t="str">
        <f>CONCATENATE('Leverage Ratio'!$J$4, ": ", 'Leverage Ratio'!C17)</f>
        <v>Check: accounting ≤ gross value: Cash pooling transactions that meet the criteria of paragraph 31</v>
      </c>
      <c r="D47" s="557"/>
      <c r="E47" s="557"/>
      <c r="F47" s="555"/>
      <c r="G47" s="1908" t="str">
        <f>'Leverage Ratio'!J17</f>
        <v/>
      </c>
      <c r="H47" s="551"/>
      <c r="I47" s="1434"/>
      <c r="J47" s="1434"/>
      <c r="K47" s="1434"/>
      <c r="L47" s="1434"/>
      <c r="M47" s="1434"/>
      <c r="N47" s="1434"/>
      <c r="O47" s="1434"/>
      <c r="P47" s="1434"/>
      <c r="Q47" s="1434"/>
      <c r="AI47" s="1542"/>
    </row>
    <row r="48" spans="1:16376" s="366" customFormat="1" ht="15" customHeight="1" x14ac:dyDescent="0.25">
      <c r="A48" s="1541"/>
      <c r="B48" s="560" t="s">
        <v>1722</v>
      </c>
      <c r="C48" s="1763" t="str">
        <f>'Leverage Ratio'!C18</f>
        <v>Check: total ≥ of which amount</v>
      </c>
      <c r="D48" s="557"/>
      <c r="E48" s="1564" t="str">
        <f>'Leverage Ratio'!H18</f>
        <v/>
      </c>
      <c r="F48" s="1908" t="str">
        <f>'Leverage Ratio'!I18</f>
        <v/>
      </c>
      <c r="G48" s="555"/>
      <c r="H48" s="551"/>
      <c r="I48" s="1434"/>
      <c r="J48" s="1434"/>
      <c r="K48" s="1434"/>
      <c r="L48" s="1434"/>
      <c r="M48" s="1434"/>
      <c r="N48" s="1434"/>
      <c r="O48" s="1434"/>
      <c r="P48" s="1434"/>
      <c r="Q48" s="1434"/>
      <c r="AI48" s="1542"/>
    </row>
    <row r="49" spans="1:35" s="366" customFormat="1" ht="15" customHeight="1" x14ac:dyDescent="0.25">
      <c r="A49" s="1541"/>
      <c r="B49" s="560" t="s">
        <v>1722</v>
      </c>
      <c r="C49" s="1763" t="str">
        <f>'Leverage Ratio'!C19</f>
        <v>Check: gross value ≥ exposure value ≥ net value</v>
      </c>
      <c r="D49" s="557"/>
      <c r="E49" s="557"/>
      <c r="F49" s="1908" t="str">
        <f>'Leverage Ratio'!I19</f>
        <v/>
      </c>
      <c r="G49" s="555"/>
      <c r="H49" s="551"/>
      <c r="I49" s="1434"/>
      <c r="J49" s="1434"/>
      <c r="K49" s="1434"/>
      <c r="L49" s="1434"/>
      <c r="M49" s="1434"/>
      <c r="N49" s="1434"/>
      <c r="O49" s="1434"/>
      <c r="P49" s="1434"/>
      <c r="Q49" s="1434"/>
      <c r="AI49" s="1542"/>
    </row>
    <row r="50" spans="1:35" s="366" customFormat="1" ht="15" customHeight="1" x14ac:dyDescent="0.25">
      <c r="A50" s="1541"/>
      <c r="B50" s="560" t="s">
        <v>1722</v>
      </c>
      <c r="C50" s="1763" t="str">
        <f>'Leverage Ratio'!C20</f>
        <v>Check: consistent reporting in rows 16, 17, 155 and 156</v>
      </c>
      <c r="D50" s="557"/>
      <c r="E50" s="557"/>
      <c r="F50" s="1908" t="str">
        <f>'Leverage Ratio'!I20</f>
        <v/>
      </c>
      <c r="G50" s="555"/>
      <c r="H50" s="551"/>
      <c r="I50" s="1434"/>
      <c r="J50" s="1434"/>
      <c r="K50" s="1434"/>
      <c r="L50" s="1434"/>
      <c r="M50" s="1434"/>
      <c r="N50" s="1434"/>
      <c r="O50" s="1434"/>
      <c r="P50" s="1434"/>
      <c r="Q50" s="1434"/>
      <c r="AI50" s="1542"/>
    </row>
    <row r="51" spans="1:35" s="366" customFormat="1" ht="15" customHeight="1" x14ac:dyDescent="0.25">
      <c r="A51" s="1541"/>
      <c r="B51" s="560" t="s">
        <v>1722</v>
      </c>
      <c r="C51" s="1763" t="str">
        <f>'Leverage Ratio'!C23</f>
        <v>Check: total ≥ of which amount</v>
      </c>
      <c r="D51" s="557"/>
      <c r="E51" s="557"/>
      <c r="F51" s="2816" t="str">
        <f>'Leverage Ratio'!I23</f>
        <v/>
      </c>
      <c r="G51" s="555"/>
      <c r="H51" s="551"/>
      <c r="I51" s="1434"/>
      <c r="J51" s="1434"/>
      <c r="K51" s="1434"/>
      <c r="L51" s="1434"/>
      <c r="M51" s="1434"/>
      <c r="N51" s="1434"/>
      <c r="O51" s="1434"/>
      <c r="P51" s="1434"/>
      <c r="Q51" s="1434"/>
      <c r="AI51" s="1542"/>
    </row>
    <row r="52" spans="1:35" s="366" customFormat="1" ht="15" customHeight="1" x14ac:dyDescent="0.25">
      <c r="A52" s="1541"/>
      <c r="B52" s="560" t="s">
        <v>1718</v>
      </c>
      <c r="C52" s="1763" t="str">
        <f>'Leverage Ratio'!C31</f>
        <v>Check: total ≥ of which amount</v>
      </c>
      <c r="D52" s="557"/>
      <c r="E52" s="557"/>
      <c r="F52" s="557"/>
      <c r="G52" s="555"/>
      <c r="H52" s="1908" t="str">
        <f>'Leverage Ratio'!K31</f>
        <v/>
      </c>
      <c r="I52" s="1434"/>
      <c r="J52" s="1434"/>
      <c r="K52" s="1434"/>
      <c r="L52" s="1434"/>
      <c r="M52" s="1434"/>
      <c r="N52" s="1434"/>
      <c r="O52" s="1434"/>
      <c r="P52" s="1434"/>
      <c r="Q52" s="1434"/>
      <c r="AI52" s="1542"/>
    </row>
    <row r="53" spans="1:35" s="366" customFormat="1" ht="15" customHeight="1" x14ac:dyDescent="0.25">
      <c r="A53" s="1541"/>
      <c r="B53" s="560" t="s">
        <v>1718</v>
      </c>
      <c r="C53" s="1763" t="str">
        <f>'Leverage Ratio'!C34</f>
        <v>Check: total ≥ of which amount</v>
      </c>
      <c r="D53" s="557"/>
      <c r="E53" s="557"/>
      <c r="F53" s="557"/>
      <c r="G53" s="555"/>
      <c r="H53" s="1908" t="str">
        <f>'Leverage Ratio'!K34</f>
        <v/>
      </c>
      <c r="I53" s="1434"/>
      <c r="J53" s="1434"/>
      <c r="K53" s="1434"/>
      <c r="L53" s="1434"/>
      <c r="M53" s="1434"/>
      <c r="N53" s="1434"/>
      <c r="O53" s="1434"/>
      <c r="P53" s="1434"/>
      <c r="Q53" s="1434"/>
      <c r="AI53" s="1542"/>
    </row>
    <row r="54" spans="1:35" s="366" customFormat="1" ht="15" customHeight="1" x14ac:dyDescent="0.25">
      <c r="A54" s="1541"/>
      <c r="B54" s="560" t="s">
        <v>1718</v>
      </c>
      <c r="C54" s="1763" t="str">
        <f>'Leverage Ratio'!C48:H48</f>
        <v>Check: sum of OBS items ≥ deduction of eligible specific and general provisions in row 46</v>
      </c>
      <c r="D54" s="557"/>
      <c r="E54" s="557"/>
      <c r="F54" s="555"/>
      <c r="G54" s="1552" t="str">
        <f>'Leverage Ratio'!J48</f>
        <v/>
      </c>
      <c r="H54" s="551"/>
      <c r="I54" s="1434"/>
      <c r="J54" s="1434"/>
      <c r="K54" s="1434"/>
      <c r="L54" s="1434"/>
      <c r="M54" s="1434"/>
      <c r="N54" s="1434"/>
      <c r="O54" s="1434"/>
      <c r="P54" s="1434"/>
      <c r="Q54" s="1434"/>
      <c r="AI54" s="1542"/>
    </row>
    <row r="55" spans="1:35" s="366" customFormat="1" ht="15" customHeight="1" x14ac:dyDescent="0.25">
      <c r="A55" s="1541"/>
      <c r="B55" s="560" t="s">
        <v>1720</v>
      </c>
      <c r="C55" s="1763" t="str">
        <f>'Leverage Ratio'!C79:H79</f>
        <v>Check: credit derivatives are consistently filled-in (see reporting instructions for more details)</v>
      </c>
      <c r="D55" s="557"/>
      <c r="E55" s="557"/>
      <c r="F55" s="1552" t="str">
        <f>'Leverage Ratio'!I79</f>
        <v/>
      </c>
      <c r="G55" s="1552" t="str">
        <f>'Leverage Ratio'!J79</f>
        <v/>
      </c>
      <c r="H55" s="1908" t="str">
        <f>'Leverage Ratio'!K79</f>
        <v/>
      </c>
      <c r="I55" s="1434"/>
      <c r="J55" s="1434"/>
      <c r="K55" s="1434"/>
      <c r="L55" s="1434"/>
      <c r="M55" s="1434"/>
      <c r="N55" s="1434"/>
      <c r="O55" s="1434"/>
      <c r="P55" s="1434"/>
      <c r="Q55" s="1434"/>
      <c r="AI55" s="1542"/>
    </row>
    <row r="56" spans="1:35" s="366" customFormat="1" ht="15" customHeight="1" x14ac:dyDescent="0.25">
      <c r="A56" s="1541"/>
      <c r="B56" s="560" t="s">
        <v>1730</v>
      </c>
      <c r="C56" s="1763" t="str">
        <f>'Leverage Ratio'!C86</f>
        <v>Check: of which: PFE of centrally cleared client trades should not be greater than potential future exposure</v>
      </c>
      <c r="D56" s="557"/>
      <c r="E56" s="557"/>
      <c r="F56" s="555"/>
      <c r="G56" s="555"/>
      <c r="H56" s="1908" t="str">
        <f>'Leverage Ratio'!K86</f>
        <v/>
      </c>
      <c r="I56" s="1434"/>
      <c r="J56" s="1434"/>
      <c r="K56" s="1434"/>
      <c r="L56" s="1434"/>
      <c r="M56" s="1434"/>
      <c r="N56" s="1434"/>
      <c r="O56" s="1434"/>
      <c r="P56" s="1434"/>
      <c r="Q56" s="1434"/>
      <c r="AI56" s="1542"/>
    </row>
    <row r="57" spans="1:35" s="366" customFormat="1" ht="15" customHeight="1" x14ac:dyDescent="0.25">
      <c r="A57" s="1541"/>
      <c r="B57" s="560" t="s">
        <v>2330</v>
      </c>
      <c r="C57" s="1763" t="str">
        <f>'Leverage Ratio'!C117</f>
        <v>Check: PSEs in rows 115 and 116 should be less than or equal to overall PSEs in row 114</v>
      </c>
      <c r="D57" s="557"/>
      <c r="E57" s="557"/>
      <c r="F57" s="555"/>
      <c r="G57" s="555"/>
      <c r="H57" s="1908" t="str">
        <f>'Leverage Ratio'!K117</f>
        <v/>
      </c>
      <c r="I57" s="1434"/>
      <c r="J57" s="1434"/>
      <c r="K57" s="1434"/>
      <c r="L57" s="1434"/>
      <c r="M57" s="1434"/>
      <c r="N57" s="1434"/>
      <c r="O57" s="1434"/>
      <c r="P57" s="1434"/>
      <c r="Q57" s="1434"/>
      <c r="AI57" s="1542"/>
    </row>
    <row r="58" spans="1:35" s="366" customFormat="1" ht="15" customHeight="1" x14ac:dyDescent="0.25">
      <c r="A58" s="1541"/>
      <c r="B58" s="560" t="s">
        <v>2330</v>
      </c>
      <c r="C58" s="1763" t="str">
        <f>'Leverage Ratio'!C134</f>
        <v>Check: securitisation exposures should be lower than or equal total other exposures</v>
      </c>
      <c r="D58" s="557"/>
      <c r="E58" s="557"/>
      <c r="F58" s="555"/>
      <c r="G58" s="555"/>
      <c r="H58" s="1908" t="str">
        <f>'Leverage Ratio'!K134</f>
        <v/>
      </c>
      <c r="I58" s="1434"/>
      <c r="J58" s="1434"/>
      <c r="K58" s="1434"/>
      <c r="L58" s="1434"/>
      <c r="M58" s="1434"/>
      <c r="N58" s="1434"/>
      <c r="O58" s="1434"/>
      <c r="P58" s="1434"/>
      <c r="Q58" s="1434"/>
      <c r="AI58" s="1542"/>
    </row>
    <row r="59" spans="1:35" s="366" customFormat="1" ht="15" customHeight="1" x14ac:dyDescent="0.25">
      <c r="A59" s="1541"/>
      <c r="B59" s="603" t="s">
        <v>2331</v>
      </c>
      <c r="C59" s="1585" t="str">
        <f>'Leverage Ratio'!C157</f>
        <v>Check: total ≥ of which amount</v>
      </c>
      <c r="D59" s="557"/>
      <c r="E59" s="2493" t="str">
        <f>'Leverage Ratio'!H157</f>
        <v/>
      </c>
      <c r="F59" s="2104"/>
      <c r="G59" s="2104"/>
      <c r="H59" s="2104"/>
      <c r="I59" s="1434"/>
      <c r="J59" s="1434"/>
      <c r="K59" s="1434"/>
      <c r="L59" s="1434"/>
      <c r="M59" s="1434"/>
      <c r="N59" s="1434"/>
      <c r="O59" s="1434"/>
      <c r="P59" s="1434"/>
      <c r="Q59" s="1434"/>
      <c r="AI59" s="1542"/>
    </row>
    <row r="60" spans="1:35" s="366" customFormat="1" ht="15" customHeight="1" x14ac:dyDescent="0.25">
      <c r="A60" s="1541"/>
      <c r="B60" s="560" t="s">
        <v>2473</v>
      </c>
      <c r="C60" s="1763" t="str">
        <f>'Leverage Ratio'!B243</f>
        <v>Check: non-cash IM received before haircut ≥ non-cash IM received after haircut</v>
      </c>
      <c r="D60" s="557"/>
      <c r="E60" s="557"/>
      <c r="F60" s="1556" t="str">
        <f>'Leverage Ratio'!I243</f>
        <v>Pass</v>
      </c>
      <c r="G60" s="555"/>
      <c r="H60" s="551"/>
      <c r="J60" s="1545"/>
      <c r="L60" s="1545"/>
      <c r="N60" s="1545"/>
      <c r="Q60" s="1545"/>
      <c r="R60" s="1545"/>
      <c r="S60" s="1545"/>
      <c r="T60" s="1545"/>
      <c r="U60" s="1545"/>
      <c r="V60" s="1545"/>
      <c r="AI60" s="1542"/>
    </row>
    <row r="61" spans="1:35" s="366" customFormat="1" ht="30" customHeight="1" x14ac:dyDescent="0.25">
      <c r="A61" s="1541"/>
      <c r="B61" s="560" t="s">
        <v>2473</v>
      </c>
      <c r="C61" s="1763" t="str">
        <f>'Leverage Ratio'!B244</f>
        <v>Check: LR exposure measure using SA-CCR without an IM offset to PFE ≥ LR exposure measure using SA-CCR with an IM offset to PFE</v>
      </c>
      <c r="D61" s="557"/>
      <c r="E61" s="557"/>
      <c r="F61" s="1556" t="str">
        <f>'Leverage Ratio'!I244</f>
        <v>Pass</v>
      </c>
      <c r="G61" s="555"/>
      <c r="H61" s="551"/>
      <c r="J61" s="1545"/>
      <c r="L61" s="1545"/>
      <c r="N61" s="1545"/>
      <c r="Q61" s="1545"/>
      <c r="R61" s="1545"/>
      <c r="S61" s="1545"/>
      <c r="T61" s="1545"/>
      <c r="U61" s="1545"/>
      <c r="V61" s="1545"/>
      <c r="AI61" s="1542"/>
    </row>
    <row r="62" spans="1:35" s="366" customFormat="1" ht="15" customHeight="1" x14ac:dyDescent="0.25">
      <c r="A62" s="1541"/>
      <c r="B62" s="560" t="s">
        <v>2473</v>
      </c>
      <c r="C62" s="1763" t="str">
        <f>'Leverage Ratio'!B245</f>
        <v>Check: portfolio totals ≥ sum of values per client</v>
      </c>
      <c r="D62" s="557"/>
      <c r="E62" s="557"/>
      <c r="F62" s="1556" t="str">
        <f>'Leverage Ratio'!I245</f>
        <v>Pass</v>
      </c>
      <c r="G62" s="555"/>
      <c r="H62" s="551"/>
      <c r="J62" s="1545"/>
      <c r="L62" s="1545"/>
      <c r="N62" s="1545"/>
      <c r="Q62" s="1545"/>
      <c r="R62" s="1545"/>
      <c r="S62" s="1545"/>
      <c r="T62" s="1545"/>
      <c r="U62" s="1545"/>
      <c r="V62" s="1545"/>
      <c r="AI62" s="1542"/>
    </row>
    <row r="63" spans="1:35" s="366" customFormat="1" ht="30" customHeight="1" x14ac:dyDescent="0.25">
      <c r="A63" s="1541"/>
      <c r="B63" s="560" t="s">
        <v>2473</v>
      </c>
      <c r="C63" s="1763" t="str">
        <f>'Leverage Ratio'!B246</f>
        <v>Check: cash IM received and reported in panel I ≥ cash IM received in the client leg of QCCP cleared derivatives (panels M1 + M2)</v>
      </c>
      <c r="D63" s="557"/>
      <c r="E63" s="557"/>
      <c r="F63" s="1556" t="str">
        <f>'Leverage Ratio'!I246</f>
        <v>Pass</v>
      </c>
      <c r="G63" s="555"/>
      <c r="H63" s="551"/>
      <c r="J63" s="1545"/>
      <c r="L63" s="1545"/>
      <c r="N63" s="1545"/>
      <c r="Q63" s="1545"/>
      <c r="R63" s="1545"/>
      <c r="S63" s="1545"/>
      <c r="T63" s="1545"/>
      <c r="U63" s="1545"/>
      <c r="V63" s="1545"/>
      <c r="AI63" s="1542"/>
    </row>
    <row r="64" spans="1:35" s="366" customFormat="1" ht="30" customHeight="1" x14ac:dyDescent="0.25">
      <c r="A64" s="1541"/>
      <c r="B64" s="560" t="s">
        <v>2473</v>
      </c>
      <c r="C64" s="1763" t="str">
        <f>'Leverage Ratio'!B247</f>
        <v>Check: non-cash IM received and reported in panel I ≥ non-cash IM received in the client leg of QCCP cleared derivatives (panels M1 + M2)</v>
      </c>
      <c r="D64" s="557"/>
      <c r="E64" s="557"/>
      <c r="F64" s="1556" t="str">
        <f>'Leverage Ratio'!I247</f>
        <v>Pass</v>
      </c>
      <c r="G64" s="555"/>
      <c r="H64" s="551"/>
      <c r="J64" s="1545"/>
      <c r="L64" s="1545"/>
      <c r="N64" s="1545"/>
      <c r="Q64" s="1545"/>
      <c r="R64" s="1545"/>
      <c r="S64" s="1545"/>
      <c r="T64" s="1545"/>
      <c r="U64" s="1545"/>
      <c r="V64" s="1545"/>
      <c r="AI64" s="1542"/>
    </row>
    <row r="65" spans="1:16376" s="366" customFormat="1" ht="30" customHeight="1" x14ac:dyDescent="0.25">
      <c r="A65" s="1541"/>
      <c r="B65" s="560" t="s">
        <v>2473</v>
      </c>
      <c r="C65" s="1763" t="str">
        <f>'Leverage Ratio'!B248</f>
        <v>Check: LR exposure measure using unmodified SA-CCR * 1.4 ≥ portfolio total LR exposure measure using SA-CCR with an IM offset to PFE (panels M1 + M2 + M3)</v>
      </c>
      <c r="D65" s="557"/>
      <c r="E65" s="557"/>
      <c r="F65" s="1556" t="str">
        <f>'Leverage Ratio'!I248</f>
        <v>Pass</v>
      </c>
      <c r="G65" s="555"/>
      <c r="H65" s="551"/>
      <c r="J65" s="1545"/>
      <c r="L65" s="1545"/>
      <c r="N65" s="1545"/>
      <c r="Q65" s="1545"/>
      <c r="R65" s="1545"/>
      <c r="S65" s="1545"/>
      <c r="T65" s="1545"/>
      <c r="U65" s="1545"/>
      <c r="V65" s="1545"/>
      <c r="AI65" s="1542"/>
    </row>
    <row r="66" spans="1:16376" s="366" customFormat="1" ht="30" customHeight="1" x14ac:dyDescent="0.25">
      <c r="A66" s="1541"/>
      <c r="B66" s="560" t="s">
        <v>2473</v>
      </c>
      <c r="C66" s="1763" t="str">
        <f>'Leverage Ratio'!B249</f>
        <v>Check: LR exposure measure using unmodified SA-CCR * 1.4 ≥ portfolio total exposure using SA-CCR with IM offset to PFE in the client leg of QCCP cleared derivatives (panels M1 + M2)</v>
      </c>
      <c r="D66" s="557"/>
      <c r="E66" s="557"/>
      <c r="F66" s="1556" t="str">
        <f>'Leverage Ratio'!I249</f>
        <v>Pass</v>
      </c>
      <c r="G66" s="555"/>
      <c r="H66" s="551"/>
      <c r="J66" s="1545"/>
      <c r="L66" s="1545"/>
      <c r="N66" s="1545"/>
      <c r="Q66" s="1545"/>
      <c r="R66" s="1545"/>
      <c r="S66" s="1545"/>
      <c r="T66" s="1545"/>
      <c r="U66" s="1545"/>
      <c r="V66" s="1545"/>
      <c r="AI66" s="1542"/>
    </row>
    <row r="67" spans="1:16376" s="366" customFormat="1" ht="15" customHeight="1" x14ac:dyDescent="0.25">
      <c r="A67" s="1541"/>
      <c r="B67" s="560" t="s">
        <v>2474</v>
      </c>
      <c r="C67" s="1763" t="str">
        <f>'Leverage Ratio'!B310</f>
        <v>Check: non-cash IM received before haircut ≥ non-cash IM received after haircut</v>
      </c>
      <c r="D67" s="2486" t="str">
        <f>'Leverage Ratio'!G310</f>
        <v>Pass</v>
      </c>
      <c r="E67" s="557"/>
      <c r="F67" s="555"/>
      <c r="G67" s="555"/>
      <c r="H67" s="551"/>
      <c r="J67" s="1545"/>
      <c r="L67" s="1545"/>
      <c r="N67" s="1545"/>
      <c r="Q67" s="1545"/>
      <c r="R67" s="1545"/>
      <c r="S67" s="1545"/>
      <c r="T67" s="1545"/>
      <c r="U67" s="1545"/>
      <c r="V67" s="1545"/>
      <c r="AI67" s="1542"/>
    </row>
    <row r="68" spans="1:16376" s="366" customFormat="1" ht="30" customHeight="1" x14ac:dyDescent="0.25">
      <c r="A68" s="1541"/>
      <c r="B68" s="560" t="s">
        <v>2474</v>
      </c>
      <c r="C68" s="1763" t="str">
        <f>'Leverage Ratio'!B311</f>
        <v>Check: LR exposure measure using SA-CCR without an IM offset to PFE ≥ LR exposure measure using SA-CCR with an IM offset to PFE</v>
      </c>
      <c r="D68" s="2486" t="str">
        <f>'Leverage Ratio'!G311</f>
        <v>Pass</v>
      </c>
      <c r="E68" s="557"/>
      <c r="F68" s="555"/>
      <c r="G68" s="555"/>
      <c r="H68" s="551"/>
      <c r="J68" s="1545"/>
      <c r="L68" s="1545"/>
      <c r="N68" s="1545"/>
      <c r="Q68" s="1545"/>
      <c r="R68" s="1545"/>
      <c r="S68" s="1545"/>
      <c r="T68" s="1545"/>
      <c r="U68" s="1545"/>
      <c r="V68" s="1545"/>
      <c r="AI68" s="1542"/>
    </row>
    <row r="69" spans="1:16376" s="366" customFormat="1" ht="15" customHeight="1" x14ac:dyDescent="0.25">
      <c r="A69" s="1541"/>
      <c r="B69" s="560" t="s">
        <v>2474</v>
      </c>
      <c r="C69" s="1763" t="str">
        <f>'Leverage Ratio'!B312</f>
        <v>Check: portfolio totals ≥ sum of values per client</v>
      </c>
      <c r="D69" s="2486" t="str">
        <f>'Leverage Ratio'!G312</f>
        <v>Pass</v>
      </c>
      <c r="E69" s="557"/>
      <c r="F69" s="555"/>
      <c r="G69" s="555"/>
      <c r="H69" s="551"/>
      <c r="J69" s="1545"/>
      <c r="L69" s="1545"/>
      <c r="N69" s="1545"/>
      <c r="Q69" s="1545"/>
      <c r="R69" s="1545"/>
      <c r="S69" s="1545"/>
      <c r="T69" s="1545"/>
      <c r="U69" s="1545"/>
      <c r="V69" s="1545"/>
      <c r="AI69" s="1542"/>
    </row>
    <row r="70" spans="1:16376" s="366" customFormat="1" ht="15" customHeight="1" x14ac:dyDescent="0.25">
      <c r="A70" s="1541"/>
      <c r="B70" s="560" t="s">
        <v>2475</v>
      </c>
      <c r="C70" s="1763" t="str">
        <f>'Leverage Ratio'!B373</f>
        <v>Check: non-cash IM received before haircut ≥ non-cash IM received after haircut</v>
      </c>
      <c r="D70" s="2486" t="str">
        <f>'Leverage Ratio'!G373</f>
        <v>Pass</v>
      </c>
      <c r="E70" s="557"/>
      <c r="F70" s="555"/>
      <c r="G70" s="555"/>
      <c r="H70" s="551"/>
      <c r="J70" s="1545"/>
      <c r="L70" s="1545"/>
      <c r="N70" s="1545"/>
      <c r="Q70" s="1545"/>
      <c r="R70" s="1545"/>
      <c r="S70" s="1545"/>
      <c r="T70" s="1545"/>
      <c r="U70" s="1545"/>
      <c r="V70" s="1545"/>
      <c r="AI70" s="1542"/>
    </row>
    <row r="71" spans="1:16376" s="366" customFormat="1" ht="30" customHeight="1" x14ac:dyDescent="0.25">
      <c r="A71" s="1541"/>
      <c r="B71" s="560" t="s">
        <v>2475</v>
      </c>
      <c r="C71" s="1763" t="str">
        <f>'Leverage Ratio'!B374</f>
        <v>Check: LR exposure measure using SA-CCR without an IM offset to PFE ≥ LR exposure measure using SA-CCR with an IM offset to PFE</v>
      </c>
      <c r="D71" s="2486" t="str">
        <f>'Leverage Ratio'!G374</f>
        <v>Pass</v>
      </c>
      <c r="E71" s="557"/>
      <c r="F71" s="555"/>
      <c r="G71" s="555"/>
      <c r="H71" s="551"/>
      <c r="J71" s="1545"/>
      <c r="L71" s="1545"/>
      <c r="N71" s="1545"/>
      <c r="Q71" s="1545"/>
      <c r="R71" s="1545"/>
      <c r="S71" s="1545"/>
      <c r="T71" s="1545"/>
      <c r="U71" s="1545"/>
      <c r="V71" s="1545"/>
      <c r="AI71" s="1542"/>
    </row>
    <row r="72" spans="1:16376" s="366" customFormat="1" ht="15" customHeight="1" x14ac:dyDescent="0.25">
      <c r="A72" s="1541"/>
      <c r="B72" s="545" t="s">
        <v>2475</v>
      </c>
      <c r="C72" s="1543" t="str">
        <f>'Leverage Ratio'!B375</f>
        <v>Check: portfolio totals ≥ sum of values per client</v>
      </c>
      <c r="D72" s="2487" t="str">
        <f>'Leverage Ratio'!G375</f>
        <v>Pass</v>
      </c>
      <c r="E72" s="559"/>
      <c r="F72" s="900"/>
      <c r="G72" s="900"/>
      <c r="H72" s="901"/>
      <c r="J72" s="1545"/>
      <c r="L72" s="1545"/>
      <c r="N72" s="1545"/>
      <c r="Q72" s="1545"/>
      <c r="R72" s="1545"/>
      <c r="S72" s="1545"/>
      <c r="T72" s="1545"/>
      <c r="U72" s="1545"/>
      <c r="V72" s="1545"/>
      <c r="AI72" s="1542"/>
    </row>
    <row r="73" spans="1:16376" s="366" customFormat="1" ht="15" customHeight="1" x14ac:dyDescent="0.25">
      <c r="A73" s="1541"/>
      <c r="B73" s="1434"/>
      <c r="C73" s="1434"/>
      <c r="D73" s="1434"/>
      <c r="E73" s="1434"/>
      <c r="F73" s="1434"/>
      <c r="G73" s="1434"/>
      <c r="H73" s="1434"/>
      <c r="I73" s="1546"/>
      <c r="J73" s="1546"/>
      <c r="K73" s="1546"/>
      <c r="L73" s="1546"/>
      <c r="M73" s="1546"/>
      <c r="N73" s="1546"/>
      <c r="O73" s="1546"/>
      <c r="P73" s="1546"/>
      <c r="Q73" s="1546"/>
      <c r="R73" s="1546"/>
      <c r="S73" s="1434"/>
      <c r="T73" s="1434"/>
      <c r="U73" s="1434"/>
      <c r="V73" s="1434"/>
      <c r="W73" s="1544"/>
      <c r="AI73" s="1542"/>
    </row>
    <row r="74" spans="1:16376" s="366" customFormat="1" ht="45" customHeight="1" x14ac:dyDescent="0.25">
      <c r="A74" s="2113" t="s">
        <v>1887</v>
      </c>
      <c r="B74" s="2106"/>
      <c r="C74" s="2106"/>
      <c r="D74" s="2106"/>
      <c r="E74" s="2106"/>
      <c r="F74" s="2106"/>
      <c r="G74" s="2106"/>
      <c r="H74" s="2106"/>
      <c r="I74" s="2106"/>
      <c r="J74" s="2106"/>
      <c r="K74" s="2106"/>
      <c r="L74" s="2106"/>
      <c r="M74" s="2106"/>
      <c r="N74" s="2106"/>
      <c r="O74" s="2106"/>
      <c r="P74" s="2106"/>
      <c r="Q74" s="2106"/>
      <c r="R74" s="2106"/>
      <c r="S74" s="2106"/>
      <c r="T74" s="2106"/>
      <c r="U74" s="2106"/>
      <c r="V74" s="2106"/>
      <c r="W74" s="1434"/>
      <c r="X74" s="2106"/>
      <c r="Y74" s="2106"/>
      <c r="Z74" s="2106"/>
      <c r="AA74" s="2106"/>
      <c r="AB74" s="2106"/>
      <c r="AC74" s="2106"/>
      <c r="AD74" s="2106"/>
      <c r="AE74" s="2106"/>
      <c r="AF74" s="2106"/>
      <c r="AG74" s="2106"/>
      <c r="AH74" s="2106"/>
      <c r="AI74" s="2114"/>
      <c r="AJ74" s="1431"/>
      <c r="AK74" s="1431"/>
      <c r="AL74" s="1431"/>
      <c r="AM74" s="1431"/>
      <c r="AN74" s="1431"/>
      <c r="AO74" s="1431"/>
      <c r="AP74" s="1431"/>
      <c r="AQ74" s="1431"/>
      <c r="AR74" s="1431"/>
      <c r="AS74" s="1431"/>
      <c r="AT74" s="1431"/>
      <c r="AU74" s="1431"/>
      <c r="AV74" s="1431"/>
      <c r="AW74" s="1431"/>
      <c r="AX74" s="1431"/>
      <c r="AY74" s="1431"/>
      <c r="AZ74" s="1431"/>
      <c r="BA74" s="1431"/>
      <c r="BB74" s="1431"/>
      <c r="BC74" s="1431"/>
      <c r="BD74" s="1431"/>
      <c r="BE74" s="1431"/>
      <c r="BF74" s="1431"/>
      <c r="BG74" s="1431"/>
      <c r="BH74" s="1431"/>
      <c r="BI74" s="1431"/>
      <c r="BJ74" s="1431"/>
      <c r="BK74" s="1431"/>
      <c r="BL74" s="1431"/>
      <c r="BM74" s="1431"/>
      <c r="BN74" s="1431"/>
      <c r="BO74" s="1431"/>
      <c r="BP74" s="1431"/>
      <c r="BQ74" s="1431"/>
      <c r="BR74" s="1431"/>
      <c r="BS74" s="1431"/>
      <c r="BT74" s="1431"/>
      <c r="BU74" s="1431"/>
      <c r="BV74" s="1431"/>
      <c r="BW74" s="1431"/>
      <c r="BX74" s="1431"/>
      <c r="BY74" s="1431"/>
      <c r="BZ74" s="1431"/>
      <c r="CA74" s="1431"/>
      <c r="CB74" s="1431"/>
      <c r="CC74" s="1431"/>
      <c r="CD74" s="1431"/>
      <c r="CE74" s="1431"/>
      <c r="CF74" s="1431"/>
      <c r="CG74" s="1431"/>
      <c r="CH74" s="1431"/>
      <c r="CI74" s="1431"/>
      <c r="CJ74" s="1431"/>
      <c r="CK74" s="1431"/>
      <c r="CL74" s="1431"/>
      <c r="CM74" s="1431"/>
      <c r="CN74" s="1431"/>
      <c r="CO74" s="1431"/>
      <c r="CP74" s="1431"/>
      <c r="CQ74" s="1431"/>
      <c r="CR74" s="1431"/>
      <c r="CS74" s="1431"/>
      <c r="CT74" s="1431"/>
      <c r="CU74" s="1431"/>
      <c r="CV74" s="1431"/>
      <c r="CW74" s="1431"/>
      <c r="CX74" s="1431"/>
      <c r="CY74" s="1431"/>
      <c r="CZ74" s="1431"/>
      <c r="DA74" s="1431"/>
      <c r="DB74" s="1431"/>
      <c r="DC74" s="1431"/>
      <c r="DD74" s="1431"/>
      <c r="DE74" s="1431"/>
      <c r="DF74" s="1431"/>
      <c r="DG74" s="1431"/>
      <c r="DH74" s="1431"/>
      <c r="DI74" s="1431"/>
      <c r="DJ74" s="1431"/>
      <c r="DK74" s="1431"/>
      <c r="DL74" s="1431"/>
      <c r="DM74" s="1431"/>
      <c r="DN74" s="1431"/>
      <c r="DO74" s="1431"/>
      <c r="DP74" s="1431"/>
      <c r="DQ74" s="1431"/>
      <c r="DR74" s="1431"/>
      <c r="DS74" s="1431"/>
      <c r="DT74" s="1431"/>
      <c r="DU74" s="1431"/>
      <c r="DV74" s="1431"/>
      <c r="DW74" s="1431"/>
      <c r="DX74" s="1431"/>
      <c r="DY74" s="1431"/>
      <c r="DZ74" s="1431"/>
      <c r="EA74" s="1431"/>
      <c r="EB74" s="1431"/>
      <c r="EC74" s="1431"/>
      <c r="ED74" s="1431"/>
      <c r="EE74" s="1431"/>
      <c r="EF74" s="1431"/>
      <c r="EG74" s="1431"/>
      <c r="EH74" s="1431"/>
      <c r="EI74" s="1431"/>
      <c r="EJ74" s="1431"/>
      <c r="EK74" s="1431"/>
      <c r="EL74" s="1431"/>
      <c r="EM74" s="1431"/>
      <c r="EN74" s="1431"/>
      <c r="EO74" s="1431"/>
      <c r="EP74" s="1431"/>
      <c r="EQ74" s="1431"/>
      <c r="ER74" s="1431"/>
      <c r="ES74" s="1431"/>
      <c r="ET74" s="1431"/>
      <c r="EU74" s="1431"/>
      <c r="EV74" s="1431"/>
      <c r="EW74" s="1431"/>
      <c r="EX74" s="1431"/>
      <c r="EY74" s="1431"/>
      <c r="EZ74" s="1431"/>
      <c r="FA74" s="1431"/>
      <c r="FB74" s="1431"/>
      <c r="FC74" s="1431"/>
      <c r="FD74" s="1431"/>
      <c r="FE74" s="1431"/>
      <c r="FF74" s="1431"/>
      <c r="FG74" s="1431"/>
      <c r="FH74" s="1431"/>
      <c r="FI74" s="1431"/>
      <c r="FJ74" s="1431"/>
      <c r="FK74" s="1431"/>
      <c r="FL74" s="1431"/>
      <c r="FM74" s="1431"/>
      <c r="FN74" s="1431"/>
      <c r="FO74" s="1431"/>
      <c r="FP74" s="1431"/>
      <c r="FQ74" s="1431"/>
      <c r="FR74" s="1431"/>
      <c r="FS74" s="1431"/>
      <c r="FT74" s="1431"/>
      <c r="FU74" s="1431"/>
      <c r="FV74" s="1431"/>
      <c r="FW74" s="1431"/>
      <c r="FX74" s="1431"/>
      <c r="FY74" s="1431"/>
      <c r="FZ74" s="1431"/>
      <c r="GA74" s="1431"/>
      <c r="GB74" s="1431"/>
      <c r="GC74" s="1431"/>
      <c r="GD74" s="1431"/>
      <c r="GE74" s="1431"/>
      <c r="GF74" s="1431"/>
      <c r="GG74" s="1431"/>
      <c r="GH74" s="1431"/>
      <c r="GI74" s="1431"/>
      <c r="GJ74" s="1431"/>
      <c r="GK74" s="1431"/>
      <c r="GL74" s="1431"/>
      <c r="GM74" s="1431"/>
      <c r="GN74" s="1431"/>
      <c r="GO74" s="1431"/>
      <c r="GP74" s="1431"/>
      <c r="GQ74" s="1431"/>
      <c r="GR74" s="1431"/>
      <c r="GS74" s="1431"/>
      <c r="GT74" s="1431"/>
      <c r="GU74" s="1431"/>
      <c r="GV74" s="1431"/>
      <c r="GW74" s="1431"/>
      <c r="GX74" s="1431"/>
      <c r="GY74" s="1431"/>
      <c r="GZ74" s="1431"/>
      <c r="HA74" s="1431"/>
      <c r="HB74" s="1431"/>
      <c r="HC74" s="1431"/>
      <c r="HD74" s="1431"/>
      <c r="HE74" s="1431"/>
      <c r="HF74" s="1431"/>
      <c r="HG74" s="1431"/>
      <c r="HH74" s="1431"/>
      <c r="HI74" s="1431"/>
      <c r="HJ74" s="1431"/>
      <c r="HK74" s="1431"/>
      <c r="HL74" s="1431"/>
      <c r="HM74" s="1431"/>
      <c r="HN74" s="1431"/>
      <c r="HO74" s="1431"/>
      <c r="HP74" s="1431"/>
      <c r="HQ74" s="1431"/>
      <c r="HR74" s="1431"/>
      <c r="HS74" s="1431"/>
      <c r="HT74" s="1431"/>
      <c r="HU74" s="1431"/>
      <c r="HV74" s="1431"/>
      <c r="HW74" s="1431"/>
      <c r="HX74" s="1431"/>
      <c r="HY74" s="1431"/>
      <c r="HZ74" s="1431"/>
      <c r="IA74" s="1431"/>
      <c r="IB74" s="1431"/>
      <c r="IC74" s="1431"/>
      <c r="ID74" s="1431"/>
      <c r="IE74" s="1431"/>
      <c r="IF74" s="1431"/>
      <c r="IG74" s="1431"/>
      <c r="IH74" s="1431"/>
      <c r="II74" s="1431"/>
      <c r="IJ74" s="1431"/>
      <c r="IK74" s="1431"/>
      <c r="IL74" s="1431"/>
      <c r="IM74" s="1431"/>
      <c r="IN74" s="1431"/>
      <c r="IO74" s="1431"/>
      <c r="IP74" s="1431"/>
      <c r="IQ74" s="1431"/>
      <c r="IR74" s="1431"/>
      <c r="IS74" s="1431"/>
      <c r="IT74" s="1431"/>
      <c r="IU74" s="1431"/>
      <c r="IV74" s="1431"/>
      <c r="IW74" s="1431"/>
      <c r="IX74" s="1431"/>
      <c r="IY74" s="1431"/>
      <c r="IZ74" s="1431"/>
      <c r="JA74" s="1431"/>
      <c r="JB74" s="1431"/>
      <c r="JC74" s="1431"/>
      <c r="JD74" s="1431"/>
      <c r="JE74" s="1431"/>
      <c r="JF74" s="1431"/>
      <c r="JG74" s="1431"/>
      <c r="JH74" s="1431"/>
      <c r="JI74" s="1431"/>
      <c r="JJ74" s="1431"/>
      <c r="JK74" s="1431"/>
      <c r="JL74" s="1431"/>
      <c r="JM74" s="1431"/>
      <c r="JN74" s="1431"/>
      <c r="JO74" s="1431"/>
      <c r="JP74" s="1431"/>
      <c r="JQ74" s="1431"/>
      <c r="JR74" s="1431"/>
      <c r="JS74" s="1431"/>
      <c r="JT74" s="1431"/>
      <c r="JU74" s="1431"/>
      <c r="JV74" s="1431"/>
      <c r="JW74" s="1431"/>
      <c r="JX74" s="1431"/>
      <c r="JY74" s="1431"/>
      <c r="JZ74" s="1431"/>
      <c r="KA74" s="1431"/>
      <c r="KB74" s="1431"/>
      <c r="KC74" s="1431"/>
      <c r="KD74" s="1431"/>
      <c r="KE74" s="1431"/>
      <c r="KF74" s="1431"/>
      <c r="KG74" s="1431"/>
      <c r="KH74" s="1431"/>
      <c r="KI74" s="1431"/>
      <c r="KJ74" s="1431"/>
      <c r="KK74" s="1431"/>
      <c r="KL74" s="1431"/>
      <c r="KM74" s="1431"/>
      <c r="KN74" s="1431"/>
      <c r="KO74" s="1431"/>
      <c r="KP74" s="1431"/>
      <c r="KQ74" s="1431"/>
      <c r="KR74" s="1431"/>
      <c r="KS74" s="1431"/>
      <c r="KT74" s="1431"/>
      <c r="KU74" s="1431"/>
      <c r="KV74" s="1431"/>
      <c r="KW74" s="1431"/>
      <c r="KX74" s="1431"/>
      <c r="KY74" s="1431"/>
      <c r="KZ74" s="1431"/>
      <c r="LA74" s="1431"/>
      <c r="LB74" s="1431"/>
      <c r="LC74" s="1431"/>
      <c r="LD74" s="1431"/>
      <c r="LE74" s="1431"/>
      <c r="LF74" s="1431"/>
      <c r="LG74" s="1431"/>
      <c r="LH74" s="1431"/>
      <c r="LI74" s="1431"/>
      <c r="LJ74" s="1431"/>
      <c r="LK74" s="1431"/>
      <c r="LL74" s="1431"/>
      <c r="LM74" s="1431"/>
      <c r="LN74" s="1431"/>
      <c r="LO74" s="1431"/>
      <c r="LP74" s="1431"/>
      <c r="LQ74" s="1431"/>
      <c r="LR74" s="1431"/>
      <c r="LS74" s="1431"/>
      <c r="LT74" s="1431"/>
      <c r="LU74" s="1431"/>
      <c r="LV74" s="1431"/>
      <c r="LW74" s="1431"/>
      <c r="LX74" s="1431"/>
      <c r="LY74" s="1431"/>
      <c r="LZ74" s="1431"/>
      <c r="MA74" s="1431"/>
      <c r="MB74" s="1431"/>
      <c r="MC74" s="1431"/>
      <c r="MD74" s="1431"/>
      <c r="ME74" s="1431"/>
      <c r="MF74" s="1431"/>
      <c r="MG74" s="1431"/>
      <c r="MH74" s="1431"/>
      <c r="MI74" s="1431"/>
      <c r="MJ74" s="1431"/>
      <c r="MK74" s="1431"/>
      <c r="ML74" s="1431"/>
      <c r="MM74" s="1431"/>
      <c r="MN74" s="1431"/>
      <c r="MO74" s="1431"/>
      <c r="MP74" s="1431"/>
      <c r="MQ74" s="1431"/>
      <c r="MR74" s="1431"/>
      <c r="MS74" s="1431"/>
      <c r="MT74" s="1431"/>
      <c r="MU74" s="1431"/>
      <c r="MV74" s="1431"/>
      <c r="MW74" s="1431"/>
      <c r="MX74" s="1431"/>
      <c r="MY74" s="1431"/>
      <c r="MZ74" s="1431"/>
      <c r="NA74" s="1431"/>
      <c r="NB74" s="1431"/>
      <c r="NC74" s="1431"/>
      <c r="ND74" s="1431"/>
      <c r="NE74" s="1431"/>
      <c r="NF74" s="1431"/>
      <c r="NG74" s="1431"/>
      <c r="NH74" s="1431"/>
      <c r="NI74" s="1431"/>
      <c r="NJ74" s="1431"/>
      <c r="NK74" s="1431"/>
      <c r="NL74" s="1431"/>
      <c r="NM74" s="1431"/>
      <c r="NN74" s="1431"/>
      <c r="NO74" s="1431"/>
      <c r="NP74" s="1431"/>
      <c r="NQ74" s="1431"/>
      <c r="NR74" s="1431"/>
      <c r="NS74" s="1431"/>
      <c r="NT74" s="1431"/>
      <c r="NU74" s="1431"/>
      <c r="NV74" s="1431"/>
      <c r="NW74" s="1431"/>
      <c r="NX74" s="1431"/>
      <c r="NY74" s="1431"/>
      <c r="NZ74" s="1431"/>
      <c r="OA74" s="1431"/>
      <c r="OB74" s="1431"/>
      <c r="OC74" s="1431"/>
      <c r="OD74" s="1431"/>
      <c r="OE74" s="1431"/>
      <c r="OF74" s="1431"/>
      <c r="OG74" s="1431"/>
      <c r="OH74" s="1431"/>
      <c r="OI74" s="1431"/>
      <c r="OJ74" s="1431"/>
      <c r="OK74" s="1431"/>
      <c r="OL74" s="1431"/>
      <c r="OM74" s="1431"/>
      <c r="ON74" s="1431"/>
      <c r="OO74" s="1431"/>
      <c r="OP74" s="1431"/>
      <c r="OQ74" s="1431"/>
      <c r="OR74" s="1431"/>
      <c r="OS74" s="1431"/>
      <c r="OT74" s="1431"/>
      <c r="OU74" s="1431"/>
      <c r="OV74" s="1431"/>
      <c r="OW74" s="1431"/>
      <c r="OX74" s="1431"/>
      <c r="OY74" s="1431"/>
      <c r="OZ74" s="1431"/>
      <c r="PA74" s="1431"/>
      <c r="PB74" s="1431"/>
      <c r="PC74" s="1431"/>
      <c r="PD74" s="1431"/>
      <c r="PE74" s="1431"/>
      <c r="PF74" s="1431"/>
      <c r="PG74" s="1431"/>
      <c r="PH74" s="1431"/>
      <c r="PI74" s="1431"/>
      <c r="PJ74" s="1431"/>
      <c r="PK74" s="1431"/>
      <c r="PL74" s="1431"/>
      <c r="PM74" s="1431"/>
      <c r="PN74" s="1431"/>
      <c r="PO74" s="1431"/>
      <c r="PP74" s="1431"/>
      <c r="PQ74" s="1431"/>
      <c r="PR74" s="1431"/>
      <c r="PS74" s="1431"/>
      <c r="PT74" s="1431"/>
      <c r="PU74" s="1431"/>
      <c r="PV74" s="1431"/>
      <c r="PW74" s="1431"/>
      <c r="PX74" s="1431"/>
      <c r="PY74" s="1431"/>
      <c r="PZ74" s="1431"/>
      <c r="QA74" s="1431"/>
      <c r="QB74" s="1431"/>
      <c r="QC74" s="1431"/>
      <c r="QD74" s="1431"/>
      <c r="QE74" s="1431"/>
      <c r="QF74" s="1431"/>
      <c r="QG74" s="1431"/>
      <c r="QH74" s="1431"/>
      <c r="QI74" s="1431"/>
      <c r="QJ74" s="1431"/>
      <c r="QK74" s="1431"/>
      <c r="QL74" s="1431"/>
      <c r="QM74" s="1431"/>
      <c r="QN74" s="1431"/>
      <c r="QO74" s="1431"/>
      <c r="QP74" s="1431"/>
      <c r="QQ74" s="1431"/>
      <c r="QR74" s="1431"/>
      <c r="QS74" s="1431"/>
      <c r="QT74" s="1431"/>
      <c r="QU74" s="1431"/>
      <c r="QV74" s="1431"/>
      <c r="QW74" s="1431"/>
      <c r="QX74" s="1431"/>
      <c r="QY74" s="1431"/>
      <c r="QZ74" s="1431"/>
      <c r="RA74" s="1431"/>
      <c r="RB74" s="1431"/>
      <c r="RC74" s="1431"/>
      <c r="RD74" s="1431"/>
      <c r="RE74" s="1431"/>
      <c r="RF74" s="1431"/>
      <c r="RG74" s="1431"/>
      <c r="RH74" s="1431"/>
      <c r="RI74" s="1431"/>
      <c r="RJ74" s="1431"/>
      <c r="RK74" s="1431"/>
      <c r="RL74" s="1431"/>
      <c r="RM74" s="1431"/>
      <c r="RN74" s="1431"/>
      <c r="RO74" s="1431"/>
      <c r="RP74" s="1431"/>
      <c r="RQ74" s="1431"/>
      <c r="RR74" s="1431"/>
      <c r="RS74" s="1431"/>
      <c r="RT74" s="1431"/>
      <c r="RU74" s="1431"/>
      <c r="RV74" s="1431"/>
      <c r="RW74" s="1431"/>
      <c r="RX74" s="1431"/>
      <c r="RY74" s="1431"/>
      <c r="RZ74" s="1431"/>
      <c r="SA74" s="1431"/>
      <c r="SB74" s="1431"/>
      <c r="SC74" s="1431"/>
      <c r="SD74" s="1431"/>
      <c r="SE74" s="1431"/>
      <c r="SF74" s="1431"/>
      <c r="SG74" s="1431"/>
      <c r="SH74" s="1431"/>
      <c r="SI74" s="1431"/>
      <c r="SJ74" s="1431"/>
      <c r="SK74" s="1431"/>
      <c r="SL74" s="1431"/>
      <c r="SM74" s="1431"/>
      <c r="SN74" s="1431"/>
      <c r="SO74" s="1431"/>
      <c r="SP74" s="1431"/>
      <c r="SQ74" s="1431"/>
      <c r="SR74" s="1431"/>
      <c r="SS74" s="1431"/>
      <c r="ST74" s="1431"/>
      <c r="SU74" s="1431"/>
      <c r="SV74" s="1431"/>
      <c r="SW74" s="1431"/>
      <c r="SX74" s="1431"/>
      <c r="SY74" s="1431"/>
      <c r="SZ74" s="1431"/>
      <c r="TA74" s="1431"/>
      <c r="TB74" s="1431"/>
      <c r="TC74" s="1431"/>
      <c r="TD74" s="1431"/>
      <c r="TE74" s="1431"/>
      <c r="TF74" s="1431"/>
      <c r="TG74" s="1431"/>
      <c r="TH74" s="1431"/>
      <c r="TI74" s="1431"/>
      <c r="TJ74" s="1431"/>
      <c r="TK74" s="1431"/>
      <c r="TL74" s="1431"/>
      <c r="TM74" s="1431"/>
      <c r="TN74" s="1431"/>
      <c r="TO74" s="1431"/>
      <c r="TP74" s="1431"/>
      <c r="TQ74" s="1431"/>
      <c r="TR74" s="1431"/>
      <c r="TS74" s="1431"/>
      <c r="TT74" s="1431"/>
      <c r="TU74" s="1431"/>
      <c r="TV74" s="1431"/>
      <c r="TW74" s="1431"/>
      <c r="TX74" s="1431"/>
      <c r="TY74" s="1431"/>
      <c r="TZ74" s="1431"/>
      <c r="UA74" s="1431"/>
      <c r="UB74" s="1431"/>
      <c r="UC74" s="1431"/>
      <c r="UD74" s="1431"/>
      <c r="UE74" s="1431"/>
      <c r="UF74" s="1431"/>
      <c r="UG74" s="1431"/>
      <c r="UH74" s="1431"/>
      <c r="UI74" s="1431"/>
      <c r="UJ74" s="1431"/>
      <c r="UK74" s="1431"/>
      <c r="UL74" s="1431"/>
      <c r="UM74" s="1431"/>
      <c r="UN74" s="1431"/>
      <c r="UO74" s="1431"/>
      <c r="UP74" s="1431"/>
      <c r="UQ74" s="1431"/>
      <c r="UR74" s="1431"/>
      <c r="US74" s="1431"/>
      <c r="UT74" s="1431"/>
      <c r="UU74" s="1431"/>
      <c r="UV74" s="1431"/>
      <c r="UW74" s="1431"/>
      <c r="UX74" s="1431"/>
      <c r="UY74" s="1431"/>
      <c r="UZ74" s="1431"/>
      <c r="VA74" s="1431"/>
      <c r="VB74" s="1431"/>
      <c r="VC74" s="1431"/>
      <c r="VD74" s="1431"/>
      <c r="VE74" s="1431"/>
      <c r="VF74" s="1431"/>
      <c r="VG74" s="1431"/>
      <c r="VH74" s="1431"/>
      <c r="VI74" s="1431"/>
      <c r="VJ74" s="1431"/>
      <c r="VK74" s="1431"/>
      <c r="VL74" s="1431"/>
      <c r="VM74" s="1431"/>
      <c r="VN74" s="1431"/>
      <c r="VO74" s="1431"/>
      <c r="VP74" s="1431"/>
      <c r="VQ74" s="1431"/>
      <c r="VR74" s="1431"/>
      <c r="VS74" s="1431"/>
      <c r="VT74" s="1431"/>
      <c r="VU74" s="1431"/>
      <c r="VV74" s="1431"/>
      <c r="VW74" s="1431"/>
      <c r="VX74" s="1431"/>
      <c r="VY74" s="1431"/>
      <c r="VZ74" s="1431"/>
      <c r="WA74" s="1431"/>
      <c r="WB74" s="1431"/>
      <c r="WC74" s="1431"/>
      <c r="WD74" s="1431"/>
      <c r="WE74" s="1431"/>
      <c r="WF74" s="1431"/>
      <c r="WG74" s="1431"/>
      <c r="WH74" s="1431"/>
      <c r="WI74" s="1431"/>
      <c r="WJ74" s="1431"/>
      <c r="WK74" s="1431"/>
      <c r="WL74" s="1431"/>
      <c r="WM74" s="1431"/>
      <c r="WN74" s="1431"/>
      <c r="WO74" s="1431"/>
      <c r="WP74" s="1431"/>
      <c r="WQ74" s="1431"/>
      <c r="WR74" s="1431"/>
      <c r="WS74" s="1431"/>
      <c r="WT74" s="1431"/>
      <c r="WU74" s="1431"/>
      <c r="WV74" s="1431"/>
      <c r="WW74" s="1431"/>
      <c r="WX74" s="1431"/>
      <c r="WY74" s="1431"/>
      <c r="WZ74" s="1431"/>
      <c r="XA74" s="1431"/>
      <c r="XB74" s="1431"/>
      <c r="XC74" s="1431"/>
      <c r="XD74" s="1431"/>
      <c r="XE74" s="1431"/>
      <c r="XF74" s="1431"/>
      <c r="XG74" s="1431"/>
      <c r="XH74" s="1431"/>
      <c r="XI74" s="1431"/>
      <c r="XJ74" s="1431"/>
      <c r="XK74" s="1431"/>
      <c r="XL74" s="1431"/>
      <c r="XM74" s="1431"/>
      <c r="XN74" s="1431"/>
      <c r="XO74" s="1431"/>
      <c r="XP74" s="1431"/>
      <c r="XQ74" s="1431"/>
      <c r="XR74" s="1431"/>
      <c r="XS74" s="1431"/>
      <c r="XT74" s="1431"/>
      <c r="XU74" s="1431"/>
      <c r="XV74" s="1431"/>
      <c r="XW74" s="1431"/>
      <c r="XX74" s="1431"/>
      <c r="XY74" s="1431"/>
      <c r="XZ74" s="1431"/>
      <c r="YA74" s="1431"/>
      <c r="YB74" s="1431"/>
      <c r="YC74" s="1431"/>
      <c r="YD74" s="1431"/>
      <c r="YE74" s="1431"/>
      <c r="YF74" s="1431"/>
      <c r="YG74" s="1431"/>
      <c r="YH74" s="1431"/>
      <c r="YI74" s="1431"/>
      <c r="YJ74" s="1431"/>
      <c r="YK74" s="1431"/>
      <c r="YL74" s="1431"/>
      <c r="YM74" s="1431"/>
      <c r="YN74" s="1431"/>
      <c r="YO74" s="1431"/>
      <c r="YP74" s="1431"/>
      <c r="YQ74" s="1431"/>
      <c r="YR74" s="1431"/>
      <c r="YS74" s="1431"/>
      <c r="YT74" s="1431"/>
      <c r="YU74" s="1431"/>
      <c r="YV74" s="1431"/>
      <c r="YW74" s="1431"/>
      <c r="YX74" s="1431"/>
      <c r="YY74" s="1431"/>
      <c r="YZ74" s="1431"/>
      <c r="ZA74" s="1431"/>
      <c r="ZB74" s="1431"/>
      <c r="ZC74" s="1431"/>
      <c r="ZD74" s="1431"/>
      <c r="ZE74" s="1431"/>
      <c r="ZF74" s="1431"/>
      <c r="ZG74" s="1431"/>
      <c r="ZH74" s="1431"/>
      <c r="ZI74" s="1431"/>
      <c r="ZJ74" s="1431"/>
      <c r="ZK74" s="1431"/>
      <c r="ZL74" s="1431"/>
      <c r="ZM74" s="1431"/>
      <c r="ZN74" s="1431"/>
      <c r="ZO74" s="1431"/>
      <c r="ZP74" s="1431"/>
      <c r="ZQ74" s="1431"/>
      <c r="ZR74" s="1431"/>
      <c r="ZS74" s="1431"/>
      <c r="ZT74" s="1431"/>
      <c r="ZU74" s="1431"/>
      <c r="ZV74" s="1431"/>
      <c r="ZW74" s="1431"/>
      <c r="ZX74" s="1431"/>
      <c r="ZY74" s="1431"/>
      <c r="ZZ74" s="1431"/>
      <c r="AAA74" s="1431"/>
      <c r="AAB74" s="1431"/>
      <c r="AAC74" s="1431"/>
      <c r="AAD74" s="1431"/>
      <c r="AAE74" s="1431"/>
      <c r="AAF74" s="1431"/>
      <c r="AAG74" s="1431"/>
      <c r="AAH74" s="1431"/>
      <c r="AAI74" s="1431"/>
      <c r="AAJ74" s="1431"/>
      <c r="AAK74" s="1431"/>
      <c r="AAL74" s="1431"/>
      <c r="AAM74" s="1431"/>
      <c r="AAN74" s="1431"/>
      <c r="AAO74" s="1431"/>
      <c r="AAP74" s="1431"/>
      <c r="AAQ74" s="1431"/>
      <c r="AAR74" s="1431"/>
      <c r="AAS74" s="1431"/>
      <c r="AAT74" s="1431"/>
      <c r="AAU74" s="1431"/>
      <c r="AAV74" s="1431"/>
      <c r="AAW74" s="1431"/>
      <c r="AAX74" s="1431"/>
      <c r="AAY74" s="1431"/>
      <c r="AAZ74" s="1431"/>
      <c r="ABA74" s="1431"/>
      <c r="ABB74" s="1431"/>
      <c r="ABC74" s="1431"/>
      <c r="ABD74" s="1431"/>
      <c r="ABE74" s="1431"/>
      <c r="ABF74" s="1431"/>
      <c r="ABG74" s="1431"/>
      <c r="ABH74" s="1431"/>
      <c r="ABI74" s="1431"/>
      <c r="ABJ74" s="1431"/>
      <c r="ABK74" s="1431"/>
      <c r="ABL74" s="1431"/>
      <c r="ABM74" s="1431"/>
      <c r="ABN74" s="1431"/>
      <c r="ABO74" s="1431"/>
      <c r="ABP74" s="1431"/>
      <c r="ABQ74" s="1431"/>
      <c r="ABR74" s="1431"/>
      <c r="ABS74" s="1431"/>
      <c r="ABT74" s="1431"/>
      <c r="ABU74" s="1431"/>
      <c r="ABV74" s="1431"/>
      <c r="ABW74" s="1431"/>
      <c r="ABX74" s="1431"/>
      <c r="ABY74" s="1431"/>
      <c r="ABZ74" s="1431"/>
      <c r="ACA74" s="1431"/>
      <c r="ACB74" s="1431"/>
      <c r="ACC74" s="1431"/>
      <c r="ACD74" s="1431"/>
      <c r="ACE74" s="1431"/>
      <c r="ACF74" s="1431"/>
      <c r="ACG74" s="1431"/>
      <c r="ACH74" s="1431"/>
      <c r="ACI74" s="1431"/>
      <c r="ACJ74" s="1431"/>
      <c r="ACK74" s="1431"/>
      <c r="ACL74" s="1431"/>
      <c r="ACM74" s="1431"/>
      <c r="ACN74" s="1431"/>
      <c r="ACO74" s="1431"/>
      <c r="ACP74" s="1431"/>
      <c r="ACQ74" s="1431"/>
      <c r="ACR74" s="1431"/>
      <c r="ACS74" s="1431"/>
      <c r="ACT74" s="1431"/>
      <c r="ACU74" s="1431"/>
      <c r="ACV74" s="1431"/>
      <c r="ACW74" s="1431"/>
      <c r="ACX74" s="1431"/>
      <c r="ACY74" s="1431"/>
      <c r="ACZ74" s="1431"/>
      <c r="ADA74" s="1431"/>
      <c r="ADB74" s="1431"/>
      <c r="ADC74" s="1431"/>
      <c r="ADD74" s="1431"/>
      <c r="ADE74" s="1431"/>
      <c r="ADF74" s="1431"/>
      <c r="ADG74" s="1431"/>
      <c r="ADH74" s="1431"/>
      <c r="ADI74" s="1431"/>
      <c r="ADJ74" s="1431"/>
      <c r="ADK74" s="1431"/>
      <c r="ADL74" s="1431"/>
      <c r="ADM74" s="1431"/>
      <c r="ADN74" s="1431"/>
      <c r="ADO74" s="1431"/>
      <c r="ADP74" s="1431"/>
      <c r="ADQ74" s="1431"/>
      <c r="ADR74" s="1431"/>
      <c r="ADS74" s="1431"/>
      <c r="ADT74" s="1431"/>
      <c r="ADU74" s="1431"/>
      <c r="ADV74" s="1431"/>
      <c r="ADW74" s="1431"/>
      <c r="ADX74" s="1431"/>
      <c r="ADY74" s="1431"/>
      <c r="ADZ74" s="1431"/>
      <c r="AEA74" s="1431"/>
      <c r="AEB74" s="1431"/>
      <c r="AEC74" s="1431"/>
      <c r="AED74" s="1431"/>
      <c r="AEE74" s="1431"/>
      <c r="AEF74" s="1431"/>
      <c r="AEG74" s="1431"/>
      <c r="AEH74" s="1431"/>
      <c r="AEI74" s="1431"/>
      <c r="AEJ74" s="1431"/>
      <c r="AEK74" s="1431"/>
      <c r="AEL74" s="1431"/>
      <c r="AEM74" s="1431"/>
      <c r="AEN74" s="1431"/>
      <c r="AEO74" s="1431"/>
      <c r="AEP74" s="1431"/>
      <c r="AEQ74" s="1431"/>
      <c r="AER74" s="1431"/>
      <c r="AES74" s="1431"/>
      <c r="AET74" s="1431"/>
      <c r="AEU74" s="1431"/>
      <c r="AEV74" s="1431"/>
      <c r="AEW74" s="1431"/>
      <c r="AEX74" s="1431"/>
      <c r="AEY74" s="1431"/>
      <c r="AEZ74" s="1431"/>
      <c r="AFA74" s="1431"/>
      <c r="AFB74" s="1431"/>
      <c r="AFC74" s="1431"/>
      <c r="AFD74" s="1431"/>
      <c r="AFE74" s="1431"/>
      <c r="AFF74" s="1431"/>
      <c r="AFG74" s="1431"/>
      <c r="AFH74" s="1431"/>
      <c r="AFI74" s="1431"/>
      <c r="AFJ74" s="1431"/>
      <c r="AFK74" s="1431"/>
      <c r="AFL74" s="1431"/>
      <c r="AFM74" s="1431"/>
      <c r="AFN74" s="1431"/>
      <c r="AFO74" s="1431"/>
      <c r="AFP74" s="1431"/>
      <c r="AFQ74" s="1431"/>
      <c r="AFR74" s="1431"/>
      <c r="AFS74" s="1431"/>
      <c r="AFT74" s="1431"/>
      <c r="AFU74" s="1431"/>
      <c r="AFV74" s="1431"/>
      <c r="AFW74" s="1431"/>
      <c r="AFX74" s="1431"/>
      <c r="AFY74" s="1431"/>
      <c r="AFZ74" s="1431"/>
      <c r="AGA74" s="1431"/>
      <c r="AGB74" s="1431"/>
      <c r="AGC74" s="1431"/>
      <c r="AGD74" s="1431"/>
      <c r="AGE74" s="1431"/>
      <c r="AGF74" s="1431"/>
      <c r="AGG74" s="1431"/>
      <c r="AGH74" s="1431"/>
      <c r="AGI74" s="1431"/>
      <c r="AGJ74" s="1431"/>
      <c r="AGK74" s="1431"/>
      <c r="AGL74" s="1431"/>
      <c r="AGM74" s="1431"/>
      <c r="AGN74" s="1431"/>
      <c r="AGO74" s="1431"/>
      <c r="AGP74" s="1431"/>
      <c r="AGQ74" s="1431"/>
      <c r="AGR74" s="1431"/>
      <c r="AGS74" s="1431"/>
      <c r="AGT74" s="1431"/>
      <c r="AGU74" s="1431"/>
      <c r="AGV74" s="1431"/>
      <c r="AGW74" s="1431"/>
      <c r="AGX74" s="1431"/>
      <c r="AGY74" s="1431"/>
      <c r="AGZ74" s="1431"/>
      <c r="AHA74" s="1431"/>
      <c r="AHB74" s="1431"/>
      <c r="AHC74" s="1431"/>
      <c r="AHD74" s="1431"/>
      <c r="AHE74" s="1431"/>
      <c r="AHF74" s="1431"/>
      <c r="AHG74" s="1431"/>
      <c r="AHH74" s="1431"/>
      <c r="AHI74" s="1431"/>
      <c r="AHJ74" s="1431"/>
      <c r="AHK74" s="1431"/>
      <c r="AHL74" s="1431"/>
      <c r="AHM74" s="1431"/>
      <c r="AHN74" s="1431"/>
      <c r="AHO74" s="1431"/>
      <c r="AHP74" s="1431"/>
      <c r="AHQ74" s="1431"/>
      <c r="AHR74" s="1431"/>
      <c r="AHS74" s="1431"/>
      <c r="AHT74" s="1431"/>
      <c r="AHU74" s="1431"/>
      <c r="AHV74" s="1431"/>
      <c r="AHW74" s="1431"/>
      <c r="AHX74" s="1431"/>
      <c r="AHY74" s="1431"/>
      <c r="AHZ74" s="1431"/>
      <c r="AIA74" s="1431"/>
      <c r="AIB74" s="1431"/>
      <c r="AIC74" s="1431"/>
      <c r="AID74" s="1431"/>
      <c r="AIE74" s="1431"/>
      <c r="AIF74" s="1431"/>
      <c r="AIG74" s="1431"/>
      <c r="AIH74" s="1431"/>
      <c r="AII74" s="1431"/>
      <c r="AIJ74" s="1431"/>
      <c r="AIK74" s="1431"/>
      <c r="AIL74" s="1431"/>
      <c r="AIM74" s="1431"/>
      <c r="AIN74" s="1431"/>
      <c r="AIO74" s="1431"/>
      <c r="AIP74" s="1431"/>
      <c r="AIQ74" s="1431"/>
      <c r="AIR74" s="1431"/>
      <c r="AIS74" s="1431"/>
      <c r="AIT74" s="1431"/>
      <c r="AIU74" s="1431"/>
      <c r="AIV74" s="1431"/>
      <c r="AIW74" s="1431"/>
      <c r="AIX74" s="1431"/>
      <c r="AIY74" s="1431"/>
      <c r="AIZ74" s="1431"/>
      <c r="AJA74" s="1431"/>
      <c r="AJB74" s="1431"/>
      <c r="AJC74" s="1431"/>
      <c r="AJD74" s="1431"/>
      <c r="AJE74" s="1431"/>
      <c r="AJF74" s="1431"/>
      <c r="AJG74" s="1431"/>
      <c r="AJH74" s="1431"/>
      <c r="AJI74" s="1431"/>
      <c r="AJJ74" s="1431"/>
      <c r="AJK74" s="1431"/>
      <c r="AJL74" s="1431"/>
      <c r="AJM74" s="1431"/>
      <c r="AJN74" s="1431"/>
      <c r="AJO74" s="1431"/>
      <c r="AJP74" s="1431"/>
      <c r="AJQ74" s="1431"/>
      <c r="AJR74" s="1431"/>
      <c r="AJS74" s="1431"/>
      <c r="AJT74" s="1431"/>
      <c r="AJU74" s="1431"/>
      <c r="AJV74" s="1431"/>
      <c r="AJW74" s="1431"/>
      <c r="AJX74" s="1431"/>
      <c r="AJY74" s="1431"/>
      <c r="AJZ74" s="1431"/>
      <c r="AKA74" s="1431"/>
      <c r="AKB74" s="1431"/>
      <c r="AKC74" s="1431"/>
      <c r="AKD74" s="1431"/>
      <c r="AKE74" s="1431"/>
      <c r="AKF74" s="1431"/>
      <c r="AKG74" s="1431"/>
      <c r="AKH74" s="1431"/>
      <c r="AKI74" s="1431"/>
      <c r="AKJ74" s="1431"/>
      <c r="AKK74" s="1431"/>
      <c r="AKL74" s="1431"/>
      <c r="AKM74" s="1431"/>
      <c r="AKN74" s="1431"/>
      <c r="AKO74" s="1431"/>
      <c r="AKP74" s="1431"/>
      <c r="AKQ74" s="1431"/>
      <c r="AKR74" s="1431"/>
      <c r="AKS74" s="1431"/>
      <c r="AKT74" s="1431"/>
      <c r="AKU74" s="1431"/>
      <c r="AKV74" s="1431"/>
      <c r="AKW74" s="1431"/>
      <c r="AKX74" s="1431"/>
      <c r="AKY74" s="1431"/>
      <c r="AKZ74" s="1431"/>
      <c r="ALA74" s="1431"/>
      <c r="ALB74" s="1431"/>
      <c r="ALC74" s="1431"/>
      <c r="ALD74" s="1431"/>
      <c r="ALE74" s="1431"/>
      <c r="ALF74" s="1431"/>
      <c r="ALG74" s="1431"/>
      <c r="ALH74" s="1431"/>
      <c r="ALI74" s="1431"/>
      <c r="ALJ74" s="1431"/>
      <c r="ALK74" s="1431"/>
      <c r="ALL74" s="1431"/>
      <c r="ALM74" s="1431"/>
      <c r="ALN74" s="1431"/>
      <c r="ALO74" s="1431"/>
      <c r="ALP74" s="1431"/>
      <c r="ALQ74" s="1431"/>
      <c r="ALR74" s="1431"/>
      <c r="ALS74" s="1431"/>
      <c r="ALT74" s="1431"/>
      <c r="ALU74" s="1431"/>
      <c r="ALV74" s="1431"/>
      <c r="ALW74" s="1431"/>
      <c r="ALX74" s="1431"/>
      <c r="ALY74" s="1431"/>
      <c r="ALZ74" s="1431"/>
      <c r="AMA74" s="1431"/>
      <c r="AMB74" s="1431"/>
      <c r="AMC74" s="1431"/>
      <c r="AMD74" s="1431"/>
      <c r="AME74" s="1431"/>
      <c r="AMF74" s="1431"/>
      <c r="AMG74" s="1431"/>
      <c r="AMH74" s="1431"/>
      <c r="AMI74" s="1431"/>
      <c r="AMJ74" s="1431"/>
      <c r="AMK74" s="1431"/>
      <c r="AML74" s="1431"/>
      <c r="AMM74" s="1431"/>
      <c r="AMN74" s="1431"/>
      <c r="AMO74" s="1431"/>
      <c r="AMP74" s="1431"/>
      <c r="AMQ74" s="1431"/>
      <c r="AMR74" s="1431"/>
      <c r="AMS74" s="1431"/>
      <c r="AMT74" s="1431"/>
      <c r="AMU74" s="1431"/>
      <c r="AMV74" s="1431"/>
      <c r="AMW74" s="1431"/>
      <c r="AMX74" s="1431"/>
      <c r="AMY74" s="1431"/>
      <c r="AMZ74" s="1431"/>
      <c r="ANA74" s="1431"/>
      <c r="ANB74" s="1431"/>
      <c r="ANC74" s="1431"/>
      <c r="AND74" s="1431"/>
      <c r="ANE74" s="1431"/>
      <c r="ANF74" s="1431"/>
      <c r="ANG74" s="1431"/>
      <c r="ANH74" s="1431"/>
      <c r="ANI74" s="1431"/>
      <c r="ANJ74" s="1431"/>
      <c r="ANK74" s="1431"/>
      <c r="ANL74" s="1431"/>
      <c r="ANM74" s="1431"/>
      <c r="ANN74" s="1431"/>
      <c r="ANO74" s="1431"/>
      <c r="ANP74" s="1431"/>
      <c r="ANQ74" s="1431"/>
      <c r="ANR74" s="1431"/>
      <c r="ANS74" s="1431"/>
      <c r="ANT74" s="1431"/>
      <c r="ANU74" s="1431"/>
      <c r="ANV74" s="1431"/>
      <c r="ANW74" s="1431"/>
      <c r="ANX74" s="1431"/>
      <c r="ANY74" s="1431"/>
      <c r="ANZ74" s="1431"/>
      <c r="AOA74" s="1431"/>
      <c r="AOB74" s="1431"/>
      <c r="AOC74" s="1431"/>
      <c r="AOD74" s="1431"/>
      <c r="AOE74" s="1431"/>
      <c r="AOF74" s="1431"/>
      <c r="AOG74" s="1431"/>
      <c r="AOH74" s="1431"/>
      <c r="AOI74" s="1431"/>
      <c r="AOJ74" s="1431"/>
      <c r="AOK74" s="1431"/>
      <c r="AOL74" s="1431"/>
      <c r="AOM74" s="1431"/>
      <c r="AON74" s="1431"/>
      <c r="AOO74" s="1431"/>
      <c r="AOP74" s="1431"/>
      <c r="AOQ74" s="1431"/>
      <c r="AOR74" s="1431"/>
      <c r="AOS74" s="1431"/>
      <c r="AOT74" s="1431"/>
      <c r="AOU74" s="1431"/>
      <c r="AOV74" s="1431"/>
      <c r="AOW74" s="1431"/>
      <c r="AOX74" s="1431"/>
      <c r="AOY74" s="1431"/>
      <c r="AOZ74" s="1431"/>
      <c r="APA74" s="1431"/>
      <c r="APB74" s="1431"/>
      <c r="APC74" s="1431"/>
      <c r="APD74" s="1431"/>
      <c r="APE74" s="1431"/>
      <c r="APF74" s="1431"/>
      <c r="APG74" s="1431"/>
      <c r="APH74" s="1431"/>
      <c r="API74" s="1431"/>
      <c r="APJ74" s="1431"/>
      <c r="APK74" s="1431"/>
      <c r="APL74" s="1431"/>
      <c r="APM74" s="1431"/>
      <c r="APN74" s="1431"/>
      <c r="APO74" s="1431"/>
      <c r="APP74" s="1431"/>
      <c r="APQ74" s="1431"/>
      <c r="APR74" s="1431"/>
      <c r="APS74" s="1431"/>
      <c r="APT74" s="1431"/>
      <c r="APU74" s="1431"/>
      <c r="APV74" s="1431"/>
      <c r="APW74" s="1431"/>
      <c r="APX74" s="1431"/>
      <c r="APY74" s="1431"/>
      <c r="APZ74" s="1431"/>
      <c r="AQA74" s="1431"/>
      <c r="AQB74" s="1431"/>
      <c r="AQC74" s="1431"/>
      <c r="AQD74" s="1431"/>
      <c r="AQE74" s="1431"/>
      <c r="AQF74" s="1431"/>
      <c r="AQG74" s="1431"/>
      <c r="AQH74" s="1431"/>
      <c r="AQI74" s="1431"/>
      <c r="AQJ74" s="1431"/>
      <c r="AQK74" s="1431"/>
      <c r="AQL74" s="1431"/>
      <c r="AQM74" s="1431"/>
      <c r="AQN74" s="1431"/>
      <c r="AQO74" s="1431"/>
      <c r="AQP74" s="1431"/>
      <c r="AQQ74" s="1431"/>
      <c r="AQR74" s="1431"/>
      <c r="AQS74" s="1431"/>
      <c r="AQT74" s="1431"/>
      <c r="AQU74" s="1431"/>
      <c r="AQV74" s="1431"/>
      <c r="AQW74" s="1431"/>
      <c r="AQX74" s="1431"/>
      <c r="AQY74" s="1431"/>
      <c r="AQZ74" s="1431"/>
      <c r="ARA74" s="1431"/>
      <c r="ARB74" s="1431"/>
      <c r="ARC74" s="1431"/>
      <c r="ARD74" s="1431"/>
      <c r="ARE74" s="1431"/>
      <c r="ARF74" s="1431"/>
      <c r="ARG74" s="1431"/>
      <c r="ARH74" s="1431"/>
      <c r="ARI74" s="1431"/>
      <c r="ARJ74" s="1431"/>
      <c r="ARK74" s="1431"/>
      <c r="ARL74" s="1431"/>
      <c r="ARM74" s="1431"/>
      <c r="ARN74" s="1431"/>
      <c r="ARO74" s="1431"/>
      <c r="ARP74" s="1431"/>
      <c r="ARQ74" s="1431"/>
      <c r="ARR74" s="1431"/>
      <c r="ARS74" s="1431"/>
      <c r="ART74" s="1431"/>
      <c r="ARU74" s="1431"/>
      <c r="ARV74" s="1431"/>
      <c r="ARW74" s="1431"/>
      <c r="ARX74" s="1431"/>
      <c r="ARY74" s="1431"/>
      <c r="ARZ74" s="1431"/>
      <c r="ASA74" s="1431"/>
      <c r="ASB74" s="1431"/>
      <c r="ASC74" s="1431"/>
      <c r="ASD74" s="1431"/>
      <c r="ASE74" s="1431"/>
      <c r="ASF74" s="1431"/>
      <c r="ASG74" s="1431"/>
      <c r="ASH74" s="1431"/>
      <c r="ASI74" s="1431"/>
      <c r="ASJ74" s="1431"/>
      <c r="ASK74" s="1431"/>
      <c r="ASL74" s="1431"/>
      <c r="ASM74" s="1431"/>
      <c r="ASN74" s="1431"/>
      <c r="ASO74" s="1431"/>
      <c r="ASP74" s="1431"/>
      <c r="ASQ74" s="1431"/>
      <c r="ASR74" s="1431"/>
      <c r="ASS74" s="1431"/>
      <c r="AST74" s="1431"/>
      <c r="ASU74" s="1431"/>
      <c r="ASV74" s="1431"/>
      <c r="ASW74" s="1431"/>
      <c r="ASX74" s="1431"/>
      <c r="ASY74" s="1431"/>
      <c r="ASZ74" s="1431"/>
      <c r="ATA74" s="1431"/>
      <c r="ATB74" s="1431"/>
      <c r="ATC74" s="1431"/>
      <c r="ATD74" s="1431"/>
      <c r="ATE74" s="1431"/>
      <c r="ATF74" s="1431"/>
      <c r="ATG74" s="1431"/>
      <c r="ATH74" s="1431"/>
      <c r="ATI74" s="1431"/>
      <c r="ATJ74" s="1431"/>
      <c r="ATK74" s="1431"/>
      <c r="ATL74" s="1431"/>
      <c r="ATM74" s="1431"/>
      <c r="ATN74" s="1431"/>
      <c r="ATO74" s="1431"/>
      <c r="ATP74" s="1431"/>
      <c r="ATQ74" s="1431"/>
      <c r="ATR74" s="1431"/>
      <c r="ATS74" s="1431"/>
      <c r="ATT74" s="1431"/>
      <c r="ATU74" s="1431"/>
      <c r="ATV74" s="1431"/>
      <c r="ATW74" s="1431"/>
      <c r="ATX74" s="1431"/>
      <c r="ATY74" s="1431"/>
      <c r="ATZ74" s="1431"/>
      <c r="AUA74" s="1431"/>
      <c r="AUB74" s="1431"/>
      <c r="AUC74" s="1431"/>
      <c r="AUD74" s="1431"/>
      <c r="AUE74" s="1431"/>
      <c r="AUF74" s="1431"/>
      <c r="AUG74" s="1431"/>
      <c r="AUH74" s="1431"/>
      <c r="AUI74" s="1431"/>
      <c r="AUJ74" s="1431"/>
      <c r="AUK74" s="1431"/>
      <c r="AUL74" s="1431"/>
      <c r="AUM74" s="1431"/>
      <c r="AUN74" s="1431"/>
      <c r="AUO74" s="1431"/>
      <c r="AUP74" s="1431"/>
      <c r="AUQ74" s="1431"/>
      <c r="AUR74" s="1431"/>
      <c r="AUS74" s="1431"/>
      <c r="AUT74" s="1431"/>
      <c r="AUU74" s="1431"/>
      <c r="AUV74" s="1431"/>
      <c r="AUW74" s="1431"/>
      <c r="AUX74" s="1431"/>
      <c r="AUY74" s="1431"/>
      <c r="AUZ74" s="1431"/>
      <c r="AVA74" s="1431"/>
      <c r="AVB74" s="1431"/>
      <c r="AVC74" s="1431"/>
      <c r="AVD74" s="1431"/>
      <c r="AVE74" s="1431"/>
      <c r="AVF74" s="1431"/>
      <c r="AVG74" s="1431"/>
      <c r="AVH74" s="1431"/>
      <c r="AVI74" s="1431"/>
      <c r="AVJ74" s="1431"/>
      <c r="AVK74" s="1431"/>
      <c r="AVL74" s="1431"/>
      <c r="AVM74" s="1431"/>
      <c r="AVN74" s="1431"/>
      <c r="AVO74" s="1431"/>
      <c r="AVP74" s="1431"/>
      <c r="AVQ74" s="1431"/>
      <c r="AVR74" s="1431"/>
      <c r="AVS74" s="1431"/>
      <c r="AVT74" s="1431"/>
      <c r="AVU74" s="1431"/>
      <c r="AVV74" s="1431"/>
      <c r="AVW74" s="1431"/>
      <c r="AVX74" s="1431"/>
      <c r="AVY74" s="1431"/>
      <c r="AVZ74" s="1431"/>
      <c r="AWA74" s="1431"/>
      <c r="AWB74" s="1431"/>
      <c r="AWC74" s="1431"/>
      <c r="AWD74" s="1431"/>
      <c r="AWE74" s="1431"/>
      <c r="AWF74" s="1431"/>
      <c r="AWG74" s="1431"/>
      <c r="AWH74" s="1431"/>
      <c r="AWI74" s="1431"/>
      <c r="AWJ74" s="1431"/>
      <c r="AWK74" s="1431"/>
      <c r="AWL74" s="1431"/>
      <c r="AWM74" s="1431"/>
      <c r="AWN74" s="1431"/>
      <c r="AWO74" s="1431"/>
      <c r="AWP74" s="1431"/>
      <c r="AWQ74" s="1431"/>
      <c r="AWR74" s="1431"/>
      <c r="AWS74" s="1431"/>
      <c r="AWT74" s="1431"/>
      <c r="AWU74" s="1431"/>
      <c r="AWV74" s="1431"/>
      <c r="AWW74" s="1431"/>
      <c r="AWX74" s="1431"/>
      <c r="AWY74" s="1431"/>
      <c r="AWZ74" s="1431"/>
      <c r="AXA74" s="1431"/>
      <c r="AXB74" s="1431"/>
      <c r="AXC74" s="1431"/>
      <c r="AXD74" s="1431"/>
      <c r="AXE74" s="1431"/>
      <c r="AXF74" s="1431"/>
      <c r="AXG74" s="1431"/>
      <c r="AXH74" s="1431"/>
      <c r="AXI74" s="1431"/>
      <c r="AXJ74" s="1431"/>
      <c r="AXK74" s="1431"/>
      <c r="AXL74" s="1431"/>
      <c r="AXM74" s="1431"/>
      <c r="AXN74" s="1431"/>
      <c r="AXO74" s="1431"/>
      <c r="AXP74" s="1431"/>
      <c r="AXQ74" s="1431"/>
      <c r="AXR74" s="1431"/>
      <c r="AXS74" s="1431"/>
      <c r="AXT74" s="1431"/>
      <c r="AXU74" s="1431"/>
      <c r="AXV74" s="1431"/>
      <c r="AXW74" s="1431"/>
      <c r="AXX74" s="1431"/>
      <c r="AXY74" s="1431"/>
      <c r="AXZ74" s="1431"/>
      <c r="AYA74" s="1431"/>
      <c r="AYB74" s="1431"/>
      <c r="AYC74" s="1431"/>
      <c r="AYD74" s="1431"/>
      <c r="AYE74" s="1431"/>
      <c r="AYF74" s="1431"/>
      <c r="AYG74" s="1431"/>
      <c r="AYH74" s="1431"/>
      <c r="AYI74" s="1431"/>
      <c r="AYJ74" s="1431"/>
      <c r="AYK74" s="1431"/>
      <c r="AYL74" s="1431"/>
      <c r="AYM74" s="1431"/>
      <c r="AYN74" s="1431"/>
      <c r="AYO74" s="1431"/>
      <c r="AYP74" s="1431"/>
      <c r="AYQ74" s="1431"/>
      <c r="AYR74" s="1431"/>
      <c r="AYS74" s="1431"/>
      <c r="AYT74" s="1431"/>
      <c r="AYU74" s="1431"/>
      <c r="AYV74" s="1431"/>
      <c r="AYW74" s="1431"/>
      <c r="AYX74" s="1431"/>
      <c r="AYY74" s="1431"/>
      <c r="AYZ74" s="1431"/>
      <c r="AZA74" s="1431"/>
      <c r="AZB74" s="1431"/>
      <c r="AZC74" s="1431"/>
      <c r="AZD74" s="1431"/>
      <c r="AZE74" s="1431"/>
      <c r="AZF74" s="1431"/>
      <c r="AZG74" s="1431"/>
      <c r="AZH74" s="1431"/>
      <c r="AZI74" s="1431"/>
      <c r="AZJ74" s="1431"/>
      <c r="AZK74" s="1431"/>
      <c r="AZL74" s="1431"/>
      <c r="AZM74" s="1431"/>
      <c r="AZN74" s="1431"/>
      <c r="AZO74" s="1431"/>
      <c r="AZP74" s="1431"/>
      <c r="AZQ74" s="1431"/>
      <c r="AZR74" s="1431"/>
      <c r="AZS74" s="1431"/>
      <c r="AZT74" s="1431"/>
      <c r="AZU74" s="1431"/>
      <c r="AZV74" s="1431"/>
      <c r="AZW74" s="1431"/>
      <c r="AZX74" s="1431"/>
      <c r="AZY74" s="1431"/>
      <c r="AZZ74" s="1431"/>
      <c r="BAA74" s="1431"/>
      <c r="BAB74" s="1431"/>
      <c r="BAC74" s="1431"/>
      <c r="BAD74" s="1431"/>
      <c r="BAE74" s="1431"/>
      <c r="BAF74" s="1431"/>
      <c r="BAG74" s="1431"/>
      <c r="BAH74" s="1431"/>
      <c r="BAI74" s="1431"/>
      <c r="BAJ74" s="1431"/>
      <c r="BAK74" s="1431"/>
      <c r="BAL74" s="1431"/>
      <c r="BAM74" s="1431"/>
      <c r="BAN74" s="1431"/>
      <c r="BAO74" s="1431"/>
      <c r="BAP74" s="1431"/>
      <c r="BAQ74" s="1431"/>
      <c r="BAR74" s="1431"/>
      <c r="BAS74" s="1431"/>
      <c r="BAT74" s="1431"/>
      <c r="BAU74" s="1431"/>
      <c r="BAV74" s="1431"/>
      <c r="BAW74" s="1431"/>
      <c r="BAX74" s="1431"/>
      <c r="BAY74" s="1431"/>
      <c r="BAZ74" s="1431"/>
      <c r="BBA74" s="1431"/>
      <c r="BBB74" s="1431"/>
      <c r="BBC74" s="1431"/>
      <c r="BBD74" s="1431"/>
      <c r="BBE74" s="1431"/>
      <c r="BBF74" s="1431"/>
      <c r="BBG74" s="1431"/>
      <c r="BBH74" s="1431"/>
      <c r="BBI74" s="1431"/>
      <c r="BBJ74" s="1431"/>
      <c r="BBK74" s="1431"/>
      <c r="BBL74" s="1431"/>
      <c r="BBM74" s="1431"/>
      <c r="BBN74" s="1431"/>
      <c r="BBO74" s="1431"/>
      <c r="BBP74" s="1431"/>
      <c r="BBQ74" s="1431"/>
      <c r="BBR74" s="1431"/>
      <c r="BBS74" s="1431"/>
      <c r="BBT74" s="1431"/>
      <c r="BBU74" s="1431"/>
      <c r="BBV74" s="1431"/>
      <c r="BBW74" s="1431"/>
      <c r="BBX74" s="1431"/>
      <c r="BBY74" s="1431"/>
      <c r="BBZ74" s="1431"/>
      <c r="BCA74" s="1431"/>
      <c r="BCB74" s="1431"/>
      <c r="BCC74" s="1431"/>
      <c r="BCD74" s="1431"/>
      <c r="BCE74" s="1431"/>
      <c r="BCF74" s="1431"/>
      <c r="BCG74" s="1431"/>
      <c r="BCH74" s="1431"/>
      <c r="BCI74" s="1431"/>
      <c r="BCJ74" s="1431"/>
      <c r="BCK74" s="1431"/>
      <c r="BCL74" s="1431"/>
      <c r="BCM74" s="1431"/>
      <c r="BCN74" s="1431"/>
      <c r="BCO74" s="1431"/>
      <c r="BCP74" s="1431"/>
      <c r="BCQ74" s="1431"/>
      <c r="BCR74" s="1431"/>
      <c r="BCS74" s="1431"/>
      <c r="BCT74" s="1431"/>
      <c r="BCU74" s="1431"/>
      <c r="BCV74" s="1431"/>
      <c r="BCW74" s="1431"/>
      <c r="BCX74" s="1431"/>
      <c r="BCY74" s="1431"/>
      <c r="BCZ74" s="1431"/>
      <c r="BDA74" s="1431"/>
      <c r="BDB74" s="1431"/>
      <c r="BDC74" s="1431"/>
      <c r="BDD74" s="1431"/>
      <c r="BDE74" s="1431"/>
      <c r="BDF74" s="1431"/>
      <c r="BDG74" s="1431"/>
      <c r="BDH74" s="1431"/>
      <c r="BDI74" s="1431"/>
      <c r="BDJ74" s="1431"/>
      <c r="BDK74" s="1431"/>
      <c r="BDL74" s="1431"/>
      <c r="BDM74" s="1431"/>
      <c r="BDN74" s="1431"/>
      <c r="BDO74" s="1431"/>
      <c r="BDP74" s="1431"/>
      <c r="BDQ74" s="1431"/>
      <c r="BDR74" s="1431"/>
      <c r="BDS74" s="1431"/>
      <c r="BDT74" s="1431"/>
      <c r="BDU74" s="1431"/>
      <c r="BDV74" s="1431"/>
      <c r="BDW74" s="1431"/>
      <c r="BDX74" s="1431"/>
      <c r="BDY74" s="1431"/>
      <c r="BDZ74" s="1431"/>
      <c r="BEA74" s="1431"/>
      <c r="BEB74" s="1431"/>
      <c r="BEC74" s="1431"/>
      <c r="BED74" s="1431"/>
      <c r="BEE74" s="1431"/>
      <c r="BEF74" s="1431"/>
      <c r="BEG74" s="1431"/>
      <c r="BEH74" s="1431"/>
      <c r="BEI74" s="1431"/>
      <c r="BEJ74" s="1431"/>
      <c r="BEK74" s="1431"/>
      <c r="BEL74" s="1431"/>
      <c r="BEM74" s="1431"/>
      <c r="BEN74" s="1431"/>
      <c r="BEO74" s="1431"/>
      <c r="BEP74" s="1431"/>
      <c r="BEQ74" s="1431"/>
      <c r="BER74" s="1431"/>
      <c r="BES74" s="1431"/>
      <c r="BET74" s="1431"/>
      <c r="BEU74" s="1431"/>
      <c r="BEV74" s="1431"/>
      <c r="BEW74" s="1431"/>
      <c r="BEX74" s="1431"/>
      <c r="BEY74" s="1431"/>
      <c r="BEZ74" s="1431"/>
      <c r="BFA74" s="1431"/>
      <c r="BFB74" s="1431"/>
      <c r="BFC74" s="1431"/>
      <c r="BFD74" s="1431"/>
      <c r="BFE74" s="1431"/>
      <c r="BFF74" s="1431"/>
      <c r="BFG74" s="1431"/>
      <c r="BFH74" s="1431"/>
      <c r="BFI74" s="1431"/>
      <c r="BFJ74" s="1431"/>
      <c r="BFK74" s="1431"/>
      <c r="BFL74" s="1431"/>
      <c r="BFM74" s="1431"/>
      <c r="BFN74" s="1431"/>
      <c r="BFO74" s="1431"/>
      <c r="BFP74" s="1431"/>
      <c r="BFQ74" s="1431"/>
      <c r="BFR74" s="1431"/>
      <c r="BFS74" s="1431"/>
      <c r="BFT74" s="1431"/>
      <c r="BFU74" s="1431"/>
      <c r="BFV74" s="1431"/>
      <c r="BFW74" s="1431"/>
      <c r="BFX74" s="1431"/>
      <c r="BFY74" s="1431"/>
      <c r="BFZ74" s="1431"/>
      <c r="BGA74" s="1431"/>
      <c r="BGB74" s="1431"/>
      <c r="BGC74" s="1431"/>
      <c r="BGD74" s="1431"/>
      <c r="BGE74" s="1431"/>
      <c r="BGF74" s="1431"/>
      <c r="BGG74" s="1431"/>
      <c r="BGH74" s="1431"/>
      <c r="BGI74" s="1431"/>
      <c r="BGJ74" s="1431"/>
      <c r="BGK74" s="1431"/>
      <c r="BGL74" s="1431"/>
      <c r="BGM74" s="1431"/>
      <c r="BGN74" s="1431"/>
      <c r="BGO74" s="1431"/>
      <c r="BGP74" s="1431"/>
      <c r="BGQ74" s="1431"/>
      <c r="BGR74" s="1431"/>
      <c r="BGS74" s="1431"/>
      <c r="BGT74" s="1431"/>
      <c r="BGU74" s="1431"/>
      <c r="BGV74" s="1431"/>
      <c r="BGW74" s="1431"/>
      <c r="BGX74" s="1431"/>
      <c r="BGY74" s="1431"/>
      <c r="BGZ74" s="1431"/>
      <c r="BHA74" s="1431"/>
      <c r="BHB74" s="1431"/>
      <c r="BHC74" s="1431"/>
      <c r="BHD74" s="1431"/>
      <c r="BHE74" s="1431"/>
      <c r="BHF74" s="1431"/>
      <c r="BHG74" s="1431"/>
      <c r="BHH74" s="1431"/>
      <c r="BHI74" s="1431"/>
      <c r="BHJ74" s="1431"/>
      <c r="BHK74" s="1431"/>
      <c r="BHL74" s="1431"/>
      <c r="BHM74" s="1431"/>
      <c r="BHN74" s="1431"/>
      <c r="BHO74" s="1431"/>
      <c r="BHP74" s="1431"/>
      <c r="BHQ74" s="1431"/>
      <c r="BHR74" s="1431"/>
      <c r="BHS74" s="1431"/>
      <c r="BHT74" s="1431"/>
      <c r="BHU74" s="1431"/>
      <c r="BHV74" s="1431"/>
      <c r="BHW74" s="1431"/>
      <c r="BHX74" s="1431"/>
      <c r="BHY74" s="1431"/>
      <c r="BHZ74" s="1431"/>
      <c r="BIA74" s="1431"/>
      <c r="BIB74" s="1431"/>
      <c r="BIC74" s="1431"/>
      <c r="BID74" s="1431"/>
      <c r="BIE74" s="1431"/>
      <c r="BIF74" s="1431"/>
      <c r="BIG74" s="1431"/>
      <c r="BIH74" s="1431"/>
      <c r="BII74" s="1431"/>
      <c r="BIJ74" s="1431"/>
      <c r="BIK74" s="1431"/>
      <c r="BIL74" s="1431"/>
      <c r="BIM74" s="1431"/>
      <c r="BIN74" s="1431"/>
      <c r="BIO74" s="1431"/>
      <c r="BIP74" s="1431"/>
      <c r="BIQ74" s="1431"/>
      <c r="BIR74" s="1431"/>
      <c r="BIS74" s="1431"/>
      <c r="BIT74" s="1431"/>
      <c r="BIU74" s="1431"/>
      <c r="BIV74" s="1431"/>
      <c r="BIW74" s="1431"/>
      <c r="BIX74" s="1431"/>
      <c r="BIY74" s="1431"/>
      <c r="BIZ74" s="1431"/>
      <c r="BJA74" s="1431"/>
      <c r="BJB74" s="1431"/>
      <c r="BJC74" s="1431"/>
      <c r="BJD74" s="1431"/>
      <c r="BJE74" s="1431"/>
      <c r="BJF74" s="1431"/>
      <c r="BJG74" s="1431"/>
      <c r="BJH74" s="1431"/>
      <c r="BJI74" s="1431"/>
      <c r="BJJ74" s="1431"/>
      <c r="BJK74" s="1431"/>
      <c r="BJL74" s="1431"/>
      <c r="BJM74" s="1431"/>
      <c r="BJN74" s="1431"/>
      <c r="BJO74" s="1431"/>
      <c r="BJP74" s="1431"/>
      <c r="BJQ74" s="1431"/>
      <c r="BJR74" s="1431"/>
      <c r="BJS74" s="1431"/>
      <c r="BJT74" s="1431"/>
      <c r="BJU74" s="1431"/>
      <c r="BJV74" s="1431"/>
      <c r="BJW74" s="1431"/>
      <c r="BJX74" s="1431"/>
      <c r="BJY74" s="1431"/>
      <c r="BJZ74" s="1431"/>
      <c r="BKA74" s="1431"/>
      <c r="BKB74" s="1431"/>
      <c r="BKC74" s="1431"/>
      <c r="BKD74" s="1431"/>
      <c r="BKE74" s="1431"/>
      <c r="BKF74" s="1431"/>
      <c r="BKG74" s="1431"/>
      <c r="BKH74" s="1431"/>
      <c r="BKI74" s="1431"/>
      <c r="BKJ74" s="1431"/>
      <c r="BKK74" s="1431"/>
      <c r="BKL74" s="1431"/>
      <c r="BKM74" s="1431"/>
      <c r="BKN74" s="1431"/>
      <c r="BKO74" s="1431"/>
      <c r="BKP74" s="1431"/>
      <c r="BKQ74" s="1431"/>
      <c r="BKR74" s="1431"/>
      <c r="BKS74" s="1431"/>
      <c r="BKT74" s="1431"/>
      <c r="BKU74" s="1431"/>
      <c r="BKV74" s="1431"/>
      <c r="BKW74" s="1431"/>
      <c r="BKX74" s="1431"/>
      <c r="BKY74" s="1431"/>
      <c r="BKZ74" s="1431"/>
      <c r="BLA74" s="1431"/>
      <c r="BLB74" s="1431"/>
      <c r="BLC74" s="1431"/>
      <c r="BLD74" s="1431"/>
      <c r="BLE74" s="1431"/>
      <c r="BLF74" s="1431"/>
      <c r="BLG74" s="1431"/>
      <c r="BLH74" s="1431"/>
      <c r="BLI74" s="1431"/>
      <c r="BLJ74" s="1431"/>
      <c r="BLK74" s="1431"/>
      <c r="BLL74" s="1431"/>
      <c r="BLM74" s="1431"/>
      <c r="BLN74" s="1431"/>
      <c r="BLO74" s="1431"/>
      <c r="BLP74" s="1431"/>
      <c r="BLQ74" s="1431"/>
      <c r="BLR74" s="1431"/>
      <c r="BLS74" s="1431"/>
      <c r="BLT74" s="1431"/>
      <c r="BLU74" s="1431"/>
      <c r="BLV74" s="1431"/>
      <c r="BLW74" s="1431"/>
      <c r="BLX74" s="1431"/>
      <c r="BLY74" s="1431"/>
      <c r="BLZ74" s="1431"/>
      <c r="BMA74" s="1431"/>
      <c r="BMB74" s="1431"/>
      <c r="BMC74" s="1431"/>
      <c r="BMD74" s="1431"/>
      <c r="BME74" s="1431"/>
      <c r="BMF74" s="1431"/>
      <c r="BMG74" s="1431"/>
      <c r="BMH74" s="1431"/>
      <c r="BMI74" s="1431"/>
      <c r="BMJ74" s="1431"/>
      <c r="BMK74" s="1431"/>
      <c r="BML74" s="1431"/>
      <c r="BMM74" s="1431"/>
      <c r="BMN74" s="1431"/>
      <c r="BMO74" s="1431"/>
      <c r="BMP74" s="1431"/>
      <c r="BMQ74" s="1431"/>
      <c r="BMR74" s="1431"/>
      <c r="BMS74" s="1431"/>
      <c r="BMT74" s="1431"/>
      <c r="BMU74" s="1431"/>
      <c r="BMV74" s="1431"/>
      <c r="BMW74" s="1431"/>
      <c r="BMX74" s="1431"/>
      <c r="BMY74" s="1431"/>
      <c r="BMZ74" s="1431"/>
      <c r="BNA74" s="1431"/>
      <c r="BNB74" s="1431"/>
      <c r="BNC74" s="1431"/>
      <c r="BND74" s="1431"/>
      <c r="BNE74" s="1431"/>
      <c r="BNF74" s="1431"/>
      <c r="BNG74" s="1431"/>
      <c r="BNH74" s="1431"/>
      <c r="BNI74" s="1431"/>
      <c r="BNJ74" s="1431"/>
      <c r="BNK74" s="1431"/>
      <c r="BNL74" s="1431"/>
      <c r="BNM74" s="1431"/>
      <c r="BNN74" s="1431"/>
      <c r="BNO74" s="1431"/>
      <c r="BNP74" s="1431"/>
      <c r="BNQ74" s="1431"/>
      <c r="BNR74" s="1431"/>
      <c r="BNS74" s="1431"/>
      <c r="BNT74" s="1431"/>
      <c r="BNU74" s="1431"/>
      <c r="BNV74" s="1431"/>
      <c r="BNW74" s="1431"/>
      <c r="BNX74" s="1431"/>
      <c r="BNY74" s="1431"/>
      <c r="BNZ74" s="1431"/>
      <c r="BOA74" s="1431"/>
      <c r="BOB74" s="1431"/>
      <c r="BOC74" s="1431"/>
      <c r="BOD74" s="1431"/>
      <c r="BOE74" s="1431"/>
      <c r="BOF74" s="1431"/>
      <c r="BOG74" s="1431"/>
      <c r="BOH74" s="1431"/>
      <c r="BOI74" s="1431"/>
      <c r="BOJ74" s="1431"/>
      <c r="BOK74" s="1431"/>
      <c r="BOL74" s="1431"/>
      <c r="BOM74" s="1431"/>
      <c r="BON74" s="1431"/>
      <c r="BOO74" s="1431"/>
      <c r="BOP74" s="1431"/>
      <c r="BOQ74" s="1431"/>
      <c r="BOR74" s="1431"/>
      <c r="BOS74" s="1431"/>
      <c r="BOT74" s="1431"/>
      <c r="BOU74" s="1431"/>
      <c r="BOV74" s="1431"/>
      <c r="BOW74" s="1431"/>
      <c r="BOX74" s="1431"/>
      <c r="BOY74" s="1431"/>
      <c r="BOZ74" s="1431"/>
      <c r="BPA74" s="1431"/>
      <c r="BPB74" s="1431"/>
      <c r="BPC74" s="1431"/>
      <c r="BPD74" s="1431"/>
      <c r="BPE74" s="1431"/>
      <c r="BPF74" s="1431"/>
      <c r="BPG74" s="1431"/>
      <c r="BPH74" s="1431"/>
      <c r="BPI74" s="1431"/>
      <c r="BPJ74" s="1431"/>
      <c r="BPK74" s="1431"/>
      <c r="BPL74" s="1431"/>
      <c r="BPM74" s="1431"/>
      <c r="BPN74" s="1431"/>
      <c r="BPO74" s="1431"/>
      <c r="BPP74" s="1431"/>
      <c r="BPQ74" s="1431"/>
      <c r="BPR74" s="1431"/>
      <c r="BPS74" s="1431"/>
      <c r="BPT74" s="1431"/>
      <c r="BPU74" s="1431"/>
      <c r="BPV74" s="1431"/>
      <c r="BPW74" s="1431"/>
      <c r="BPX74" s="1431"/>
      <c r="BPY74" s="1431"/>
      <c r="BPZ74" s="1431"/>
      <c r="BQA74" s="1431"/>
      <c r="BQB74" s="1431"/>
      <c r="BQC74" s="1431"/>
      <c r="BQD74" s="1431"/>
      <c r="BQE74" s="1431"/>
      <c r="BQF74" s="1431"/>
      <c r="BQG74" s="1431"/>
      <c r="BQH74" s="1431"/>
      <c r="BQI74" s="1431"/>
      <c r="BQJ74" s="1431"/>
      <c r="BQK74" s="1431"/>
      <c r="BQL74" s="1431"/>
      <c r="BQM74" s="1431"/>
      <c r="BQN74" s="1431"/>
      <c r="BQO74" s="1431"/>
      <c r="BQP74" s="1431"/>
      <c r="BQQ74" s="1431"/>
      <c r="BQR74" s="1431"/>
      <c r="BQS74" s="1431"/>
      <c r="BQT74" s="1431"/>
      <c r="BQU74" s="1431"/>
      <c r="BQV74" s="1431"/>
      <c r="BQW74" s="1431"/>
      <c r="BQX74" s="1431"/>
      <c r="BQY74" s="1431"/>
      <c r="BQZ74" s="1431"/>
      <c r="BRA74" s="1431"/>
      <c r="BRB74" s="1431"/>
      <c r="BRC74" s="1431"/>
      <c r="BRD74" s="1431"/>
      <c r="BRE74" s="1431"/>
      <c r="BRF74" s="1431"/>
      <c r="BRG74" s="1431"/>
      <c r="BRH74" s="1431"/>
      <c r="BRI74" s="1431"/>
      <c r="BRJ74" s="1431"/>
      <c r="BRK74" s="1431"/>
      <c r="BRL74" s="1431"/>
      <c r="BRM74" s="1431"/>
      <c r="BRN74" s="1431"/>
      <c r="BRO74" s="1431"/>
      <c r="BRP74" s="1431"/>
      <c r="BRQ74" s="1431"/>
      <c r="BRR74" s="1431"/>
      <c r="BRS74" s="1431"/>
      <c r="BRT74" s="1431"/>
      <c r="BRU74" s="1431"/>
      <c r="BRV74" s="1431"/>
      <c r="BRW74" s="1431"/>
      <c r="BRX74" s="1431"/>
      <c r="BRY74" s="1431"/>
      <c r="BRZ74" s="1431"/>
      <c r="BSA74" s="1431"/>
      <c r="BSB74" s="1431"/>
      <c r="BSC74" s="1431"/>
      <c r="BSD74" s="1431"/>
      <c r="BSE74" s="1431"/>
      <c r="BSF74" s="1431"/>
      <c r="BSG74" s="1431"/>
      <c r="BSH74" s="1431"/>
      <c r="BSI74" s="1431"/>
      <c r="BSJ74" s="1431"/>
      <c r="BSK74" s="1431"/>
      <c r="BSL74" s="1431"/>
      <c r="BSM74" s="1431"/>
      <c r="BSN74" s="1431"/>
      <c r="BSO74" s="1431"/>
      <c r="BSP74" s="1431"/>
      <c r="BSQ74" s="1431"/>
      <c r="BSR74" s="1431"/>
      <c r="BSS74" s="1431"/>
      <c r="BST74" s="1431"/>
      <c r="BSU74" s="1431"/>
      <c r="BSV74" s="1431"/>
      <c r="BSW74" s="1431"/>
      <c r="BSX74" s="1431"/>
      <c r="BSY74" s="1431"/>
      <c r="BSZ74" s="1431"/>
      <c r="BTA74" s="1431"/>
      <c r="BTB74" s="1431"/>
      <c r="BTC74" s="1431"/>
      <c r="BTD74" s="1431"/>
      <c r="BTE74" s="1431"/>
      <c r="BTF74" s="1431"/>
      <c r="BTG74" s="1431"/>
      <c r="BTH74" s="1431"/>
      <c r="BTI74" s="1431"/>
      <c r="BTJ74" s="1431"/>
      <c r="BTK74" s="1431"/>
      <c r="BTL74" s="1431"/>
      <c r="BTM74" s="1431"/>
      <c r="BTN74" s="1431"/>
      <c r="BTO74" s="1431"/>
      <c r="BTP74" s="1431"/>
      <c r="BTQ74" s="1431"/>
      <c r="BTR74" s="1431"/>
      <c r="BTS74" s="1431"/>
      <c r="BTT74" s="1431"/>
      <c r="BTU74" s="1431"/>
      <c r="BTV74" s="1431"/>
      <c r="BTW74" s="1431"/>
      <c r="BTX74" s="1431"/>
      <c r="BTY74" s="1431"/>
      <c r="BTZ74" s="1431"/>
      <c r="BUA74" s="1431"/>
      <c r="BUB74" s="1431"/>
      <c r="BUC74" s="1431"/>
      <c r="BUD74" s="1431"/>
      <c r="BUE74" s="1431"/>
      <c r="BUF74" s="1431"/>
      <c r="BUG74" s="1431"/>
      <c r="BUH74" s="1431"/>
      <c r="BUI74" s="1431"/>
      <c r="BUJ74" s="1431"/>
      <c r="BUK74" s="1431"/>
      <c r="BUL74" s="1431"/>
      <c r="BUM74" s="1431"/>
      <c r="BUN74" s="1431"/>
      <c r="BUO74" s="1431"/>
      <c r="BUP74" s="1431"/>
      <c r="BUQ74" s="1431"/>
      <c r="BUR74" s="1431"/>
      <c r="BUS74" s="1431"/>
      <c r="BUT74" s="1431"/>
      <c r="BUU74" s="1431"/>
      <c r="BUV74" s="1431"/>
      <c r="BUW74" s="1431"/>
      <c r="BUX74" s="1431"/>
      <c r="BUY74" s="1431"/>
      <c r="BUZ74" s="1431"/>
      <c r="BVA74" s="1431"/>
      <c r="BVB74" s="1431"/>
      <c r="BVC74" s="1431"/>
      <c r="BVD74" s="1431"/>
      <c r="BVE74" s="1431"/>
      <c r="BVF74" s="1431"/>
      <c r="BVG74" s="1431"/>
      <c r="BVH74" s="1431"/>
      <c r="BVI74" s="1431"/>
      <c r="BVJ74" s="1431"/>
      <c r="BVK74" s="1431"/>
      <c r="BVL74" s="1431"/>
      <c r="BVM74" s="1431"/>
      <c r="BVN74" s="1431"/>
      <c r="BVO74" s="1431"/>
      <c r="BVP74" s="1431"/>
      <c r="BVQ74" s="1431"/>
      <c r="BVR74" s="1431"/>
      <c r="BVS74" s="1431"/>
      <c r="BVT74" s="1431"/>
      <c r="BVU74" s="1431"/>
      <c r="BVV74" s="1431"/>
      <c r="BVW74" s="1431"/>
      <c r="BVX74" s="1431"/>
      <c r="BVY74" s="1431"/>
      <c r="BVZ74" s="1431"/>
      <c r="BWA74" s="1431"/>
      <c r="BWB74" s="1431"/>
      <c r="BWC74" s="1431"/>
      <c r="BWD74" s="1431"/>
      <c r="BWE74" s="1431"/>
      <c r="BWF74" s="1431"/>
      <c r="BWG74" s="1431"/>
      <c r="BWH74" s="1431"/>
      <c r="BWI74" s="1431"/>
      <c r="BWJ74" s="1431"/>
      <c r="BWK74" s="1431"/>
      <c r="BWL74" s="1431"/>
      <c r="BWM74" s="1431"/>
      <c r="BWN74" s="1431"/>
      <c r="BWO74" s="1431"/>
      <c r="BWP74" s="1431"/>
      <c r="BWQ74" s="1431"/>
      <c r="BWR74" s="1431"/>
      <c r="BWS74" s="1431"/>
      <c r="BWT74" s="1431"/>
      <c r="BWU74" s="1431"/>
      <c r="BWV74" s="1431"/>
      <c r="BWW74" s="1431"/>
      <c r="BWX74" s="1431"/>
      <c r="BWY74" s="1431"/>
      <c r="BWZ74" s="1431"/>
      <c r="BXA74" s="1431"/>
      <c r="BXB74" s="1431"/>
      <c r="BXC74" s="1431"/>
      <c r="BXD74" s="1431"/>
      <c r="BXE74" s="1431"/>
      <c r="BXF74" s="1431"/>
      <c r="BXG74" s="1431"/>
      <c r="BXH74" s="1431"/>
      <c r="BXI74" s="1431"/>
      <c r="BXJ74" s="1431"/>
      <c r="BXK74" s="1431"/>
      <c r="BXL74" s="1431"/>
      <c r="BXM74" s="1431"/>
      <c r="BXN74" s="1431"/>
      <c r="BXO74" s="1431"/>
      <c r="BXP74" s="1431"/>
      <c r="BXQ74" s="1431"/>
      <c r="BXR74" s="1431"/>
      <c r="BXS74" s="1431"/>
      <c r="BXT74" s="1431"/>
      <c r="BXU74" s="1431"/>
      <c r="BXV74" s="1431"/>
      <c r="BXW74" s="1431"/>
      <c r="BXX74" s="1431"/>
      <c r="BXY74" s="1431"/>
      <c r="BXZ74" s="1431"/>
      <c r="BYA74" s="1431"/>
      <c r="BYB74" s="1431"/>
      <c r="BYC74" s="1431"/>
      <c r="BYD74" s="1431"/>
      <c r="BYE74" s="1431"/>
      <c r="BYF74" s="1431"/>
      <c r="BYG74" s="1431"/>
      <c r="BYH74" s="1431"/>
      <c r="BYI74" s="1431"/>
      <c r="BYJ74" s="1431"/>
      <c r="BYK74" s="1431"/>
      <c r="BYL74" s="1431"/>
      <c r="BYM74" s="1431"/>
      <c r="BYN74" s="1431"/>
      <c r="BYO74" s="1431"/>
      <c r="BYP74" s="1431"/>
      <c r="BYQ74" s="1431"/>
      <c r="BYR74" s="1431"/>
      <c r="BYS74" s="1431"/>
      <c r="BYT74" s="1431"/>
      <c r="BYU74" s="1431"/>
      <c r="BYV74" s="1431"/>
      <c r="BYW74" s="1431"/>
      <c r="BYX74" s="1431"/>
      <c r="BYY74" s="1431"/>
      <c r="BYZ74" s="1431"/>
      <c r="BZA74" s="1431"/>
      <c r="BZB74" s="1431"/>
      <c r="BZC74" s="1431"/>
      <c r="BZD74" s="1431"/>
      <c r="BZE74" s="1431"/>
      <c r="BZF74" s="1431"/>
      <c r="BZG74" s="1431"/>
      <c r="BZH74" s="1431"/>
      <c r="BZI74" s="1431"/>
      <c r="BZJ74" s="1431"/>
      <c r="BZK74" s="1431"/>
      <c r="BZL74" s="1431"/>
      <c r="BZM74" s="1431"/>
      <c r="BZN74" s="1431"/>
      <c r="BZO74" s="1431"/>
      <c r="BZP74" s="1431"/>
      <c r="BZQ74" s="1431"/>
      <c r="BZR74" s="1431"/>
      <c r="BZS74" s="1431"/>
      <c r="BZT74" s="1431"/>
      <c r="BZU74" s="1431"/>
      <c r="BZV74" s="1431"/>
      <c r="BZW74" s="1431"/>
      <c r="BZX74" s="1431"/>
      <c r="BZY74" s="1431"/>
      <c r="BZZ74" s="1431"/>
      <c r="CAA74" s="1431"/>
      <c r="CAB74" s="1431"/>
      <c r="CAC74" s="1431"/>
      <c r="CAD74" s="1431"/>
      <c r="CAE74" s="1431"/>
      <c r="CAF74" s="1431"/>
      <c r="CAG74" s="1431"/>
      <c r="CAH74" s="1431"/>
      <c r="CAI74" s="1431"/>
      <c r="CAJ74" s="1431"/>
      <c r="CAK74" s="1431"/>
      <c r="CAL74" s="1431"/>
      <c r="CAM74" s="1431"/>
      <c r="CAN74" s="1431"/>
      <c r="CAO74" s="1431"/>
      <c r="CAP74" s="1431"/>
      <c r="CAQ74" s="1431"/>
      <c r="CAR74" s="1431"/>
      <c r="CAS74" s="1431"/>
      <c r="CAT74" s="1431"/>
      <c r="CAU74" s="1431"/>
      <c r="CAV74" s="1431"/>
      <c r="CAW74" s="1431"/>
      <c r="CAX74" s="1431"/>
      <c r="CAY74" s="1431"/>
      <c r="CAZ74" s="1431"/>
      <c r="CBA74" s="1431"/>
      <c r="CBB74" s="1431"/>
      <c r="CBC74" s="1431"/>
      <c r="CBD74" s="1431"/>
      <c r="CBE74" s="1431"/>
      <c r="CBF74" s="1431"/>
      <c r="CBG74" s="1431"/>
      <c r="CBH74" s="1431"/>
      <c r="CBI74" s="1431"/>
      <c r="CBJ74" s="1431"/>
      <c r="CBK74" s="1431"/>
      <c r="CBL74" s="1431"/>
      <c r="CBM74" s="1431"/>
      <c r="CBN74" s="1431"/>
      <c r="CBO74" s="1431"/>
      <c r="CBP74" s="1431"/>
      <c r="CBQ74" s="1431"/>
      <c r="CBR74" s="1431"/>
      <c r="CBS74" s="1431"/>
      <c r="CBT74" s="1431"/>
      <c r="CBU74" s="1431"/>
      <c r="CBV74" s="1431"/>
      <c r="CBW74" s="1431"/>
      <c r="CBX74" s="1431"/>
      <c r="CBY74" s="1431"/>
      <c r="CBZ74" s="1431"/>
      <c r="CCA74" s="1431"/>
      <c r="CCB74" s="1431"/>
      <c r="CCC74" s="1431"/>
      <c r="CCD74" s="1431"/>
      <c r="CCE74" s="1431"/>
      <c r="CCF74" s="1431"/>
      <c r="CCG74" s="1431"/>
      <c r="CCH74" s="1431"/>
      <c r="CCI74" s="1431"/>
      <c r="CCJ74" s="1431"/>
      <c r="CCK74" s="1431"/>
      <c r="CCL74" s="1431"/>
      <c r="CCM74" s="1431"/>
      <c r="CCN74" s="1431"/>
      <c r="CCO74" s="1431"/>
      <c r="CCP74" s="1431"/>
      <c r="CCQ74" s="1431"/>
      <c r="CCR74" s="1431"/>
      <c r="CCS74" s="1431"/>
      <c r="CCT74" s="1431"/>
      <c r="CCU74" s="1431"/>
      <c r="CCV74" s="1431"/>
      <c r="CCW74" s="1431"/>
      <c r="CCX74" s="1431"/>
      <c r="CCY74" s="1431"/>
      <c r="CCZ74" s="1431"/>
      <c r="CDA74" s="1431"/>
      <c r="CDB74" s="1431"/>
      <c r="CDC74" s="1431"/>
      <c r="CDD74" s="1431"/>
      <c r="CDE74" s="1431"/>
      <c r="CDF74" s="1431"/>
      <c r="CDG74" s="1431"/>
      <c r="CDH74" s="1431"/>
      <c r="CDI74" s="1431"/>
      <c r="CDJ74" s="1431"/>
      <c r="CDK74" s="1431"/>
      <c r="CDL74" s="1431"/>
      <c r="CDM74" s="1431"/>
      <c r="CDN74" s="1431"/>
      <c r="CDO74" s="1431"/>
      <c r="CDP74" s="1431"/>
      <c r="CDQ74" s="1431"/>
      <c r="CDR74" s="1431"/>
      <c r="CDS74" s="1431"/>
      <c r="CDT74" s="1431"/>
      <c r="CDU74" s="1431"/>
      <c r="CDV74" s="1431"/>
      <c r="CDW74" s="1431"/>
      <c r="CDX74" s="1431"/>
      <c r="CDY74" s="1431"/>
      <c r="CDZ74" s="1431"/>
      <c r="CEA74" s="1431"/>
      <c r="CEB74" s="1431"/>
      <c r="CEC74" s="1431"/>
      <c r="CED74" s="1431"/>
      <c r="CEE74" s="1431"/>
      <c r="CEF74" s="1431"/>
      <c r="CEG74" s="1431"/>
      <c r="CEH74" s="1431"/>
      <c r="CEI74" s="1431"/>
      <c r="CEJ74" s="1431"/>
      <c r="CEK74" s="1431"/>
      <c r="CEL74" s="1431"/>
      <c r="CEM74" s="1431"/>
      <c r="CEN74" s="1431"/>
      <c r="CEO74" s="1431"/>
      <c r="CEP74" s="1431"/>
      <c r="CEQ74" s="1431"/>
      <c r="CER74" s="1431"/>
      <c r="CES74" s="1431"/>
      <c r="CET74" s="1431"/>
      <c r="CEU74" s="1431"/>
      <c r="CEV74" s="1431"/>
      <c r="CEW74" s="1431"/>
      <c r="CEX74" s="1431"/>
      <c r="CEY74" s="1431"/>
      <c r="CEZ74" s="1431"/>
      <c r="CFA74" s="1431"/>
      <c r="CFB74" s="1431"/>
      <c r="CFC74" s="1431"/>
      <c r="CFD74" s="1431"/>
      <c r="CFE74" s="1431"/>
      <c r="CFF74" s="1431"/>
      <c r="CFG74" s="1431"/>
      <c r="CFH74" s="1431"/>
      <c r="CFI74" s="1431"/>
      <c r="CFJ74" s="1431"/>
      <c r="CFK74" s="1431"/>
      <c r="CFL74" s="1431"/>
      <c r="CFM74" s="1431"/>
      <c r="CFN74" s="1431"/>
      <c r="CFO74" s="1431"/>
      <c r="CFP74" s="1431"/>
      <c r="CFQ74" s="1431"/>
      <c r="CFR74" s="1431"/>
      <c r="CFS74" s="1431"/>
      <c r="CFT74" s="1431"/>
      <c r="CFU74" s="1431"/>
      <c r="CFV74" s="1431"/>
      <c r="CFW74" s="1431"/>
      <c r="CFX74" s="1431"/>
      <c r="CFY74" s="1431"/>
      <c r="CFZ74" s="1431"/>
      <c r="CGA74" s="1431"/>
      <c r="CGB74" s="1431"/>
      <c r="CGC74" s="1431"/>
      <c r="CGD74" s="1431"/>
      <c r="CGE74" s="1431"/>
      <c r="CGF74" s="1431"/>
      <c r="CGG74" s="1431"/>
      <c r="CGH74" s="1431"/>
      <c r="CGI74" s="1431"/>
      <c r="CGJ74" s="1431"/>
      <c r="CGK74" s="1431"/>
      <c r="CGL74" s="1431"/>
      <c r="CGM74" s="1431"/>
      <c r="CGN74" s="1431"/>
      <c r="CGO74" s="1431"/>
      <c r="CGP74" s="1431"/>
      <c r="CGQ74" s="1431"/>
      <c r="CGR74" s="1431"/>
      <c r="CGS74" s="1431"/>
      <c r="CGT74" s="1431"/>
      <c r="CGU74" s="1431"/>
      <c r="CGV74" s="1431"/>
      <c r="CGW74" s="1431"/>
      <c r="CGX74" s="1431"/>
      <c r="CGY74" s="1431"/>
      <c r="CGZ74" s="1431"/>
      <c r="CHA74" s="1431"/>
      <c r="CHB74" s="1431"/>
      <c r="CHC74" s="1431"/>
      <c r="CHD74" s="1431"/>
      <c r="CHE74" s="1431"/>
      <c r="CHF74" s="1431"/>
      <c r="CHG74" s="1431"/>
      <c r="CHH74" s="1431"/>
      <c r="CHI74" s="1431"/>
      <c r="CHJ74" s="1431"/>
      <c r="CHK74" s="1431"/>
      <c r="CHL74" s="1431"/>
      <c r="CHM74" s="1431"/>
      <c r="CHN74" s="1431"/>
      <c r="CHO74" s="1431"/>
      <c r="CHP74" s="1431"/>
      <c r="CHQ74" s="1431"/>
      <c r="CHR74" s="1431"/>
      <c r="CHS74" s="1431"/>
      <c r="CHT74" s="1431"/>
      <c r="CHU74" s="1431"/>
      <c r="CHV74" s="1431"/>
      <c r="CHW74" s="1431"/>
      <c r="CHX74" s="1431"/>
      <c r="CHY74" s="1431"/>
      <c r="CHZ74" s="1431"/>
      <c r="CIA74" s="1431"/>
      <c r="CIB74" s="1431"/>
      <c r="CIC74" s="1431"/>
      <c r="CID74" s="1431"/>
      <c r="CIE74" s="1431"/>
      <c r="CIF74" s="1431"/>
      <c r="CIG74" s="1431"/>
      <c r="CIH74" s="1431"/>
      <c r="CII74" s="1431"/>
      <c r="CIJ74" s="1431"/>
      <c r="CIK74" s="1431"/>
      <c r="CIL74" s="1431"/>
      <c r="CIM74" s="1431"/>
      <c r="CIN74" s="1431"/>
      <c r="CIO74" s="1431"/>
      <c r="CIP74" s="1431"/>
      <c r="CIQ74" s="1431"/>
      <c r="CIR74" s="1431"/>
      <c r="CIS74" s="1431"/>
      <c r="CIT74" s="1431"/>
      <c r="CIU74" s="1431"/>
      <c r="CIV74" s="1431"/>
      <c r="CIW74" s="1431"/>
      <c r="CIX74" s="1431"/>
      <c r="CIY74" s="1431"/>
      <c r="CIZ74" s="1431"/>
      <c r="CJA74" s="1431"/>
      <c r="CJB74" s="1431"/>
      <c r="CJC74" s="1431"/>
      <c r="CJD74" s="1431"/>
      <c r="CJE74" s="1431"/>
      <c r="CJF74" s="1431"/>
      <c r="CJG74" s="1431"/>
      <c r="CJH74" s="1431"/>
      <c r="CJI74" s="1431"/>
      <c r="CJJ74" s="1431"/>
      <c r="CJK74" s="1431"/>
      <c r="CJL74" s="1431"/>
      <c r="CJM74" s="1431"/>
      <c r="CJN74" s="1431"/>
      <c r="CJO74" s="1431"/>
      <c r="CJP74" s="1431"/>
      <c r="CJQ74" s="1431"/>
      <c r="CJR74" s="1431"/>
      <c r="CJS74" s="1431"/>
      <c r="CJT74" s="1431"/>
      <c r="CJU74" s="1431"/>
      <c r="CJV74" s="1431"/>
      <c r="CJW74" s="1431"/>
      <c r="CJX74" s="1431"/>
      <c r="CJY74" s="1431"/>
      <c r="CJZ74" s="1431"/>
      <c r="CKA74" s="1431"/>
      <c r="CKB74" s="1431"/>
      <c r="CKC74" s="1431"/>
      <c r="CKD74" s="1431"/>
      <c r="CKE74" s="1431"/>
      <c r="CKF74" s="1431"/>
      <c r="CKG74" s="1431"/>
      <c r="CKH74" s="1431"/>
      <c r="CKI74" s="1431"/>
      <c r="CKJ74" s="1431"/>
      <c r="CKK74" s="1431"/>
      <c r="CKL74" s="1431"/>
      <c r="CKM74" s="1431"/>
      <c r="CKN74" s="1431"/>
      <c r="CKO74" s="1431"/>
      <c r="CKP74" s="1431"/>
      <c r="CKQ74" s="1431"/>
      <c r="CKR74" s="1431"/>
      <c r="CKS74" s="1431"/>
      <c r="CKT74" s="1431"/>
      <c r="CKU74" s="1431"/>
      <c r="CKV74" s="1431"/>
      <c r="CKW74" s="1431"/>
      <c r="CKX74" s="1431"/>
      <c r="CKY74" s="1431"/>
      <c r="CKZ74" s="1431"/>
      <c r="CLA74" s="1431"/>
      <c r="CLB74" s="1431"/>
      <c r="CLC74" s="1431"/>
      <c r="CLD74" s="1431"/>
      <c r="CLE74" s="1431"/>
      <c r="CLF74" s="1431"/>
      <c r="CLG74" s="1431"/>
      <c r="CLH74" s="1431"/>
      <c r="CLI74" s="1431"/>
      <c r="CLJ74" s="1431"/>
      <c r="CLK74" s="1431"/>
      <c r="CLL74" s="1431"/>
      <c r="CLM74" s="1431"/>
      <c r="CLN74" s="1431"/>
      <c r="CLO74" s="1431"/>
      <c r="CLP74" s="1431"/>
      <c r="CLQ74" s="1431"/>
      <c r="CLR74" s="1431"/>
      <c r="CLS74" s="1431"/>
      <c r="CLT74" s="1431"/>
      <c r="CLU74" s="1431"/>
      <c r="CLV74" s="1431"/>
      <c r="CLW74" s="1431"/>
      <c r="CLX74" s="1431"/>
      <c r="CLY74" s="1431"/>
      <c r="CLZ74" s="1431"/>
      <c r="CMA74" s="1431"/>
      <c r="CMB74" s="1431"/>
      <c r="CMC74" s="1431"/>
      <c r="CMD74" s="1431"/>
      <c r="CME74" s="1431"/>
      <c r="CMF74" s="1431"/>
      <c r="CMG74" s="1431"/>
      <c r="CMH74" s="1431"/>
      <c r="CMI74" s="1431"/>
      <c r="CMJ74" s="1431"/>
      <c r="CMK74" s="1431"/>
      <c r="CML74" s="1431"/>
      <c r="CMM74" s="1431"/>
      <c r="CMN74" s="1431"/>
      <c r="CMO74" s="1431"/>
      <c r="CMP74" s="1431"/>
      <c r="CMQ74" s="1431"/>
      <c r="CMR74" s="1431"/>
      <c r="CMS74" s="1431"/>
      <c r="CMT74" s="1431"/>
      <c r="CMU74" s="1431"/>
      <c r="CMV74" s="1431"/>
      <c r="CMW74" s="1431"/>
      <c r="CMX74" s="1431"/>
      <c r="CMY74" s="1431"/>
      <c r="CMZ74" s="1431"/>
      <c r="CNA74" s="1431"/>
      <c r="CNB74" s="1431"/>
      <c r="CNC74" s="1431"/>
      <c r="CND74" s="1431"/>
      <c r="CNE74" s="1431"/>
      <c r="CNF74" s="1431"/>
      <c r="CNG74" s="1431"/>
      <c r="CNH74" s="1431"/>
      <c r="CNI74" s="1431"/>
      <c r="CNJ74" s="1431"/>
      <c r="CNK74" s="1431"/>
      <c r="CNL74" s="1431"/>
      <c r="CNM74" s="1431"/>
      <c r="CNN74" s="1431"/>
      <c r="CNO74" s="1431"/>
      <c r="CNP74" s="1431"/>
      <c r="CNQ74" s="1431"/>
      <c r="CNR74" s="1431"/>
      <c r="CNS74" s="1431"/>
      <c r="CNT74" s="1431"/>
      <c r="CNU74" s="1431"/>
      <c r="CNV74" s="1431"/>
      <c r="CNW74" s="1431"/>
      <c r="CNX74" s="1431"/>
      <c r="CNY74" s="1431"/>
      <c r="CNZ74" s="1431"/>
      <c r="COA74" s="1431"/>
      <c r="COB74" s="1431"/>
      <c r="COC74" s="1431"/>
      <c r="COD74" s="1431"/>
      <c r="COE74" s="1431"/>
      <c r="COF74" s="1431"/>
      <c r="COG74" s="1431"/>
      <c r="COH74" s="1431"/>
      <c r="COI74" s="1431"/>
      <c r="COJ74" s="1431"/>
      <c r="COK74" s="1431"/>
      <c r="COL74" s="1431"/>
      <c r="COM74" s="1431"/>
      <c r="CON74" s="1431"/>
      <c r="COO74" s="1431"/>
      <c r="COP74" s="1431"/>
      <c r="COQ74" s="1431"/>
      <c r="COR74" s="1431"/>
      <c r="COS74" s="1431"/>
      <c r="COT74" s="1431"/>
      <c r="COU74" s="1431"/>
      <c r="COV74" s="1431"/>
      <c r="COW74" s="1431"/>
      <c r="COX74" s="1431"/>
      <c r="COY74" s="1431"/>
      <c r="COZ74" s="1431"/>
      <c r="CPA74" s="1431"/>
      <c r="CPB74" s="1431"/>
      <c r="CPC74" s="1431"/>
      <c r="CPD74" s="1431"/>
      <c r="CPE74" s="1431"/>
      <c r="CPF74" s="1431"/>
      <c r="CPG74" s="1431"/>
      <c r="CPH74" s="1431"/>
      <c r="CPI74" s="1431"/>
      <c r="CPJ74" s="1431"/>
      <c r="CPK74" s="1431"/>
      <c r="CPL74" s="1431"/>
      <c r="CPM74" s="1431"/>
      <c r="CPN74" s="1431"/>
      <c r="CPO74" s="1431"/>
      <c r="CPP74" s="1431"/>
      <c r="CPQ74" s="1431"/>
      <c r="CPR74" s="1431"/>
      <c r="CPS74" s="1431"/>
      <c r="CPT74" s="1431"/>
      <c r="CPU74" s="1431"/>
      <c r="CPV74" s="1431"/>
      <c r="CPW74" s="1431"/>
      <c r="CPX74" s="1431"/>
      <c r="CPY74" s="1431"/>
      <c r="CPZ74" s="1431"/>
      <c r="CQA74" s="1431"/>
      <c r="CQB74" s="1431"/>
      <c r="CQC74" s="1431"/>
      <c r="CQD74" s="1431"/>
      <c r="CQE74" s="1431"/>
      <c r="CQF74" s="1431"/>
      <c r="CQG74" s="1431"/>
      <c r="CQH74" s="1431"/>
      <c r="CQI74" s="1431"/>
      <c r="CQJ74" s="1431"/>
      <c r="CQK74" s="1431"/>
      <c r="CQL74" s="1431"/>
      <c r="CQM74" s="1431"/>
      <c r="CQN74" s="1431"/>
      <c r="CQO74" s="1431"/>
      <c r="CQP74" s="1431"/>
      <c r="CQQ74" s="1431"/>
      <c r="CQR74" s="1431"/>
      <c r="CQS74" s="1431"/>
      <c r="CQT74" s="1431"/>
      <c r="CQU74" s="1431"/>
      <c r="CQV74" s="1431"/>
      <c r="CQW74" s="1431"/>
      <c r="CQX74" s="1431"/>
      <c r="CQY74" s="1431"/>
      <c r="CQZ74" s="1431"/>
      <c r="CRA74" s="1431"/>
      <c r="CRB74" s="1431"/>
      <c r="CRC74" s="1431"/>
      <c r="CRD74" s="1431"/>
      <c r="CRE74" s="1431"/>
      <c r="CRF74" s="1431"/>
      <c r="CRG74" s="1431"/>
      <c r="CRH74" s="1431"/>
      <c r="CRI74" s="1431"/>
      <c r="CRJ74" s="1431"/>
      <c r="CRK74" s="1431"/>
      <c r="CRL74" s="1431"/>
      <c r="CRM74" s="1431"/>
      <c r="CRN74" s="1431"/>
      <c r="CRO74" s="1431"/>
      <c r="CRP74" s="1431"/>
      <c r="CRQ74" s="1431"/>
      <c r="CRR74" s="1431"/>
      <c r="CRS74" s="1431"/>
      <c r="CRT74" s="1431"/>
      <c r="CRU74" s="1431"/>
      <c r="CRV74" s="1431"/>
      <c r="CRW74" s="1431"/>
      <c r="CRX74" s="1431"/>
      <c r="CRY74" s="1431"/>
      <c r="CRZ74" s="1431"/>
      <c r="CSA74" s="1431"/>
      <c r="CSB74" s="1431"/>
      <c r="CSC74" s="1431"/>
      <c r="CSD74" s="1431"/>
      <c r="CSE74" s="1431"/>
      <c r="CSF74" s="1431"/>
      <c r="CSG74" s="1431"/>
      <c r="CSH74" s="1431"/>
      <c r="CSI74" s="1431"/>
      <c r="CSJ74" s="1431"/>
      <c r="CSK74" s="1431"/>
      <c r="CSL74" s="1431"/>
      <c r="CSM74" s="1431"/>
      <c r="CSN74" s="1431"/>
      <c r="CSO74" s="1431"/>
      <c r="CSP74" s="1431"/>
      <c r="CSQ74" s="1431"/>
      <c r="CSR74" s="1431"/>
      <c r="CSS74" s="1431"/>
      <c r="CST74" s="1431"/>
      <c r="CSU74" s="1431"/>
      <c r="CSV74" s="1431"/>
      <c r="CSW74" s="1431"/>
      <c r="CSX74" s="1431"/>
      <c r="CSY74" s="1431"/>
      <c r="CSZ74" s="1431"/>
      <c r="CTA74" s="1431"/>
      <c r="CTB74" s="1431"/>
      <c r="CTC74" s="1431"/>
      <c r="CTD74" s="1431"/>
      <c r="CTE74" s="1431"/>
      <c r="CTF74" s="1431"/>
      <c r="CTG74" s="1431"/>
      <c r="CTH74" s="1431"/>
      <c r="CTI74" s="1431"/>
      <c r="CTJ74" s="1431"/>
      <c r="CTK74" s="1431"/>
      <c r="CTL74" s="1431"/>
      <c r="CTM74" s="1431"/>
      <c r="CTN74" s="1431"/>
      <c r="CTO74" s="1431"/>
      <c r="CTP74" s="1431"/>
      <c r="CTQ74" s="1431"/>
      <c r="CTR74" s="1431"/>
      <c r="CTS74" s="1431"/>
      <c r="CTT74" s="1431"/>
      <c r="CTU74" s="1431"/>
      <c r="CTV74" s="1431"/>
      <c r="CTW74" s="1431"/>
      <c r="CTX74" s="1431"/>
      <c r="CTY74" s="1431"/>
      <c r="CTZ74" s="1431"/>
      <c r="CUA74" s="1431"/>
      <c r="CUB74" s="1431"/>
      <c r="CUC74" s="1431"/>
      <c r="CUD74" s="1431"/>
      <c r="CUE74" s="1431"/>
      <c r="CUF74" s="1431"/>
      <c r="CUG74" s="1431"/>
      <c r="CUH74" s="1431"/>
      <c r="CUI74" s="1431"/>
      <c r="CUJ74" s="1431"/>
      <c r="CUK74" s="1431"/>
      <c r="CUL74" s="1431"/>
      <c r="CUM74" s="1431"/>
      <c r="CUN74" s="1431"/>
      <c r="CUO74" s="1431"/>
      <c r="CUP74" s="1431"/>
      <c r="CUQ74" s="1431"/>
      <c r="CUR74" s="1431"/>
      <c r="CUS74" s="1431"/>
      <c r="CUT74" s="1431"/>
      <c r="CUU74" s="1431"/>
      <c r="CUV74" s="1431"/>
      <c r="CUW74" s="1431"/>
      <c r="CUX74" s="1431"/>
      <c r="CUY74" s="1431"/>
      <c r="CUZ74" s="1431"/>
      <c r="CVA74" s="1431"/>
      <c r="CVB74" s="1431"/>
      <c r="CVC74" s="1431"/>
      <c r="CVD74" s="1431"/>
      <c r="CVE74" s="1431"/>
      <c r="CVF74" s="1431"/>
      <c r="CVG74" s="1431"/>
      <c r="CVH74" s="1431"/>
      <c r="CVI74" s="1431"/>
      <c r="CVJ74" s="1431"/>
      <c r="CVK74" s="1431"/>
      <c r="CVL74" s="1431"/>
      <c r="CVM74" s="1431"/>
      <c r="CVN74" s="1431"/>
      <c r="CVO74" s="1431"/>
      <c r="CVP74" s="1431"/>
      <c r="CVQ74" s="1431"/>
      <c r="CVR74" s="1431"/>
      <c r="CVS74" s="1431"/>
      <c r="CVT74" s="1431"/>
      <c r="CVU74" s="1431"/>
      <c r="CVV74" s="1431"/>
      <c r="CVW74" s="1431"/>
      <c r="CVX74" s="1431"/>
      <c r="CVY74" s="1431"/>
      <c r="CVZ74" s="1431"/>
      <c r="CWA74" s="1431"/>
      <c r="CWB74" s="1431"/>
      <c r="CWC74" s="1431"/>
      <c r="CWD74" s="1431"/>
      <c r="CWE74" s="1431"/>
      <c r="CWF74" s="1431"/>
      <c r="CWG74" s="1431"/>
      <c r="CWH74" s="1431"/>
      <c r="CWI74" s="1431"/>
      <c r="CWJ74" s="1431"/>
      <c r="CWK74" s="1431"/>
      <c r="CWL74" s="1431"/>
      <c r="CWM74" s="1431"/>
      <c r="CWN74" s="1431"/>
      <c r="CWO74" s="1431"/>
      <c r="CWP74" s="1431"/>
      <c r="CWQ74" s="1431"/>
      <c r="CWR74" s="1431"/>
      <c r="CWS74" s="1431"/>
      <c r="CWT74" s="1431"/>
      <c r="CWU74" s="1431"/>
      <c r="CWV74" s="1431"/>
      <c r="CWW74" s="1431"/>
      <c r="CWX74" s="1431"/>
      <c r="CWY74" s="1431"/>
      <c r="CWZ74" s="1431"/>
      <c r="CXA74" s="1431"/>
      <c r="CXB74" s="1431"/>
      <c r="CXC74" s="1431"/>
      <c r="CXD74" s="1431"/>
      <c r="CXE74" s="1431"/>
      <c r="CXF74" s="1431"/>
      <c r="CXG74" s="1431"/>
      <c r="CXH74" s="1431"/>
      <c r="CXI74" s="1431"/>
      <c r="CXJ74" s="1431"/>
      <c r="CXK74" s="1431"/>
      <c r="CXL74" s="1431"/>
      <c r="CXM74" s="1431"/>
      <c r="CXN74" s="1431"/>
      <c r="CXO74" s="1431"/>
      <c r="CXP74" s="1431"/>
      <c r="CXQ74" s="1431"/>
      <c r="CXR74" s="1431"/>
      <c r="CXS74" s="1431"/>
      <c r="CXT74" s="1431"/>
      <c r="CXU74" s="1431"/>
      <c r="CXV74" s="1431"/>
      <c r="CXW74" s="1431"/>
      <c r="CXX74" s="1431"/>
      <c r="CXY74" s="1431"/>
      <c r="CXZ74" s="1431"/>
      <c r="CYA74" s="1431"/>
      <c r="CYB74" s="1431"/>
      <c r="CYC74" s="1431"/>
      <c r="CYD74" s="1431"/>
      <c r="CYE74" s="1431"/>
      <c r="CYF74" s="1431"/>
      <c r="CYG74" s="1431"/>
      <c r="CYH74" s="1431"/>
      <c r="CYI74" s="1431"/>
      <c r="CYJ74" s="1431"/>
      <c r="CYK74" s="1431"/>
      <c r="CYL74" s="1431"/>
      <c r="CYM74" s="1431"/>
      <c r="CYN74" s="1431"/>
      <c r="CYO74" s="1431"/>
      <c r="CYP74" s="1431"/>
      <c r="CYQ74" s="1431"/>
      <c r="CYR74" s="1431"/>
      <c r="CYS74" s="1431"/>
      <c r="CYT74" s="1431"/>
      <c r="CYU74" s="1431"/>
      <c r="CYV74" s="1431"/>
      <c r="CYW74" s="1431"/>
      <c r="CYX74" s="1431"/>
      <c r="CYY74" s="1431"/>
      <c r="CYZ74" s="1431"/>
      <c r="CZA74" s="1431"/>
      <c r="CZB74" s="1431"/>
      <c r="CZC74" s="1431"/>
      <c r="CZD74" s="1431"/>
      <c r="CZE74" s="1431"/>
      <c r="CZF74" s="1431"/>
      <c r="CZG74" s="1431"/>
      <c r="CZH74" s="1431"/>
      <c r="CZI74" s="1431"/>
      <c r="CZJ74" s="1431"/>
      <c r="CZK74" s="1431"/>
      <c r="CZL74" s="1431"/>
      <c r="CZM74" s="1431"/>
      <c r="CZN74" s="1431"/>
      <c r="CZO74" s="1431"/>
      <c r="CZP74" s="1431"/>
      <c r="CZQ74" s="1431"/>
      <c r="CZR74" s="1431"/>
      <c r="CZS74" s="1431"/>
      <c r="CZT74" s="1431"/>
      <c r="CZU74" s="1431"/>
      <c r="CZV74" s="1431"/>
      <c r="CZW74" s="1431"/>
      <c r="CZX74" s="1431"/>
      <c r="CZY74" s="1431"/>
      <c r="CZZ74" s="1431"/>
      <c r="DAA74" s="1431"/>
      <c r="DAB74" s="1431"/>
      <c r="DAC74" s="1431"/>
      <c r="DAD74" s="1431"/>
      <c r="DAE74" s="1431"/>
      <c r="DAF74" s="1431"/>
      <c r="DAG74" s="1431"/>
      <c r="DAH74" s="1431"/>
      <c r="DAI74" s="1431"/>
      <c r="DAJ74" s="1431"/>
      <c r="DAK74" s="1431"/>
      <c r="DAL74" s="1431"/>
      <c r="DAM74" s="1431"/>
      <c r="DAN74" s="1431"/>
      <c r="DAO74" s="1431"/>
      <c r="DAP74" s="1431"/>
      <c r="DAQ74" s="1431"/>
      <c r="DAR74" s="1431"/>
      <c r="DAS74" s="1431"/>
      <c r="DAT74" s="1431"/>
      <c r="DAU74" s="1431"/>
      <c r="DAV74" s="1431"/>
      <c r="DAW74" s="1431"/>
      <c r="DAX74" s="1431"/>
      <c r="DAY74" s="1431"/>
      <c r="DAZ74" s="1431"/>
      <c r="DBA74" s="1431"/>
      <c r="DBB74" s="1431"/>
      <c r="DBC74" s="1431"/>
      <c r="DBD74" s="1431"/>
      <c r="DBE74" s="1431"/>
      <c r="DBF74" s="1431"/>
      <c r="DBG74" s="1431"/>
      <c r="DBH74" s="1431"/>
      <c r="DBI74" s="1431"/>
      <c r="DBJ74" s="1431"/>
      <c r="DBK74" s="1431"/>
      <c r="DBL74" s="1431"/>
      <c r="DBM74" s="1431"/>
      <c r="DBN74" s="1431"/>
      <c r="DBO74" s="1431"/>
      <c r="DBP74" s="1431"/>
      <c r="DBQ74" s="1431"/>
      <c r="DBR74" s="1431"/>
      <c r="DBS74" s="1431"/>
      <c r="DBT74" s="1431"/>
      <c r="DBU74" s="1431"/>
      <c r="DBV74" s="1431"/>
      <c r="DBW74" s="1431"/>
      <c r="DBX74" s="1431"/>
      <c r="DBY74" s="1431"/>
      <c r="DBZ74" s="1431"/>
      <c r="DCA74" s="1431"/>
      <c r="DCB74" s="1431"/>
      <c r="DCC74" s="1431"/>
      <c r="DCD74" s="1431"/>
      <c r="DCE74" s="1431"/>
      <c r="DCF74" s="1431"/>
      <c r="DCG74" s="1431"/>
      <c r="DCH74" s="1431"/>
      <c r="DCI74" s="1431"/>
      <c r="DCJ74" s="1431"/>
      <c r="DCK74" s="1431"/>
      <c r="DCL74" s="1431"/>
      <c r="DCM74" s="1431"/>
      <c r="DCN74" s="1431"/>
      <c r="DCO74" s="1431"/>
      <c r="DCP74" s="1431"/>
      <c r="DCQ74" s="1431"/>
      <c r="DCR74" s="1431"/>
      <c r="DCS74" s="1431"/>
      <c r="DCT74" s="1431"/>
      <c r="DCU74" s="1431"/>
      <c r="DCV74" s="1431"/>
      <c r="DCW74" s="1431"/>
      <c r="DCX74" s="1431"/>
      <c r="DCY74" s="1431"/>
      <c r="DCZ74" s="1431"/>
      <c r="DDA74" s="1431"/>
      <c r="DDB74" s="1431"/>
      <c r="DDC74" s="1431"/>
      <c r="DDD74" s="1431"/>
      <c r="DDE74" s="1431"/>
      <c r="DDF74" s="1431"/>
      <c r="DDG74" s="1431"/>
      <c r="DDH74" s="1431"/>
      <c r="DDI74" s="1431"/>
      <c r="DDJ74" s="1431"/>
      <c r="DDK74" s="1431"/>
      <c r="DDL74" s="1431"/>
      <c r="DDM74" s="1431"/>
      <c r="DDN74" s="1431"/>
      <c r="DDO74" s="1431"/>
      <c r="DDP74" s="1431"/>
      <c r="DDQ74" s="1431"/>
      <c r="DDR74" s="1431"/>
      <c r="DDS74" s="1431"/>
      <c r="DDT74" s="1431"/>
      <c r="DDU74" s="1431"/>
      <c r="DDV74" s="1431"/>
      <c r="DDW74" s="1431"/>
      <c r="DDX74" s="1431"/>
      <c r="DDY74" s="1431"/>
      <c r="DDZ74" s="1431"/>
      <c r="DEA74" s="1431"/>
      <c r="DEB74" s="1431"/>
      <c r="DEC74" s="1431"/>
      <c r="DED74" s="1431"/>
      <c r="DEE74" s="1431"/>
      <c r="DEF74" s="1431"/>
      <c r="DEG74" s="1431"/>
      <c r="DEH74" s="1431"/>
      <c r="DEI74" s="1431"/>
      <c r="DEJ74" s="1431"/>
      <c r="DEK74" s="1431"/>
      <c r="DEL74" s="1431"/>
      <c r="DEM74" s="1431"/>
      <c r="DEN74" s="1431"/>
      <c r="DEO74" s="1431"/>
      <c r="DEP74" s="1431"/>
      <c r="DEQ74" s="1431"/>
      <c r="DER74" s="1431"/>
      <c r="DES74" s="1431"/>
      <c r="DET74" s="1431"/>
      <c r="DEU74" s="1431"/>
      <c r="DEV74" s="1431"/>
      <c r="DEW74" s="1431"/>
      <c r="DEX74" s="1431"/>
      <c r="DEY74" s="1431"/>
      <c r="DEZ74" s="1431"/>
      <c r="DFA74" s="1431"/>
      <c r="DFB74" s="1431"/>
      <c r="DFC74" s="1431"/>
      <c r="DFD74" s="1431"/>
      <c r="DFE74" s="1431"/>
      <c r="DFF74" s="1431"/>
      <c r="DFG74" s="1431"/>
      <c r="DFH74" s="1431"/>
      <c r="DFI74" s="1431"/>
      <c r="DFJ74" s="1431"/>
      <c r="DFK74" s="1431"/>
      <c r="DFL74" s="1431"/>
      <c r="DFM74" s="1431"/>
      <c r="DFN74" s="1431"/>
      <c r="DFO74" s="1431"/>
      <c r="DFP74" s="1431"/>
      <c r="DFQ74" s="1431"/>
      <c r="DFR74" s="1431"/>
      <c r="DFS74" s="1431"/>
      <c r="DFT74" s="1431"/>
      <c r="DFU74" s="1431"/>
      <c r="DFV74" s="1431"/>
      <c r="DFW74" s="1431"/>
      <c r="DFX74" s="1431"/>
      <c r="DFY74" s="1431"/>
      <c r="DFZ74" s="1431"/>
      <c r="DGA74" s="1431"/>
      <c r="DGB74" s="1431"/>
      <c r="DGC74" s="1431"/>
      <c r="DGD74" s="1431"/>
      <c r="DGE74" s="1431"/>
      <c r="DGF74" s="1431"/>
      <c r="DGG74" s="1431"/>
      <c r="DGH74" s="1431"/>
      <c r="DGI74" s="1431"/>
      <c r="DGJ74" s="1431"/>
      <c r="DGK74" s="1431"/>
      <c r="DGL74" s="1431"/>
      <c r="DGM74" s="1431"/>
      <c r="DGN74" s="1431"/>
      <c r="DGO74" s="1431"/>
      <c r="DGP74" s="1431"/>
      <c r="DGQ74" s="1431"/>
      <c r="DGR74" s="1431"/>
      <c r="DGS74" s="1431"/>
      <c r="DGT74" s="1431"/>
      <c r="DGU74" s="1431"/>
      <c r="DGV74" s="1431"/>
      <c r="DGW74" s="1431"/>
      <c r="DGX74" s="1431"/>
      <c r="DGY74" s="1431"/>
      <c r="DGZ74" s="1431"/>
      <c r="DHA74" s="1431"/>
      <c r="DHB74" s="1431"/>
      <c r="DHC74" s="1431"/>
      <c r="DHD74" s="1431"/>
      <c r="DHE74" s="1431"/>
      <c r="DHF74" s="1431"/>
      <c r="DHG74" s="1431"/>
      <c r="DHH74" s="1431"/>
      <c r="DHI74" s="1431"/>
      <c r="DHJ74" s="1431"/>
      <c r="DHK74" s="1431"/>
      <c r="DHL74" s="1431"/>
      <c r="DHM74" s="1431"/>
      <c r="DHN74" s="1431"/>
      <c r="DHO74" s="1431"/>
      <c r="DHP74" s="1431"/>
      <c r="DHQ74" s="1431"/>
      <c r="DHR74" s="1431"/>
      <c r="DHS74" s="1431"/>
      <c r="DHT74" s="1431"/>
      <c r="DHU74" s="1431"/>
      <c r="DHV74" s="1431"/>
      <c r="DHW74" s="1431"/>
      <c r="DHX74" s="1431"/>
      <c r="DHY74" s="1431"/>
      <c r="DHZ74" s="1431"/>
      <c r="DIA74" s="1431"/>
      <c r="DIB74" s="1431"/>
      <c r="DIC74" s="1431"/>
      <c r="DID74" s="1431"/>
      <c r="DIE74" s="1431"/>
      <c r="DIF74" s="1431"/>
      <c r="DIG74" s="1431"/>
      <c r="DIH74" s="1431"/>
      <c r="DII74" s="1431"/>
      <c r="DIJ74" s="1431"/>
      <c r="DIK74" s="1431"/>
      <c r="DIL74" s="1431"/>
      <c r="DIM74" s="1431"/>
      <c r="DIN74" s="1431"/>
      <c r="DIO74" s="1431"/>
      <c r="DIP74" s="1431"/>
      <c r="DIQ74" s="1431"/>
      <c r="DIR74" s="1431"/>
      <c r="DIS74" s="1431"/>
      <c r="DIT74" s="1431"/>
      <c r="DIU74" s="1431"/>
      <c r="DIV74" s="1431"/>
      <c r="DIW74" s="1431"/>
      <c r="DIX74" s="1431"/>
      <c r="DIY74" s="1431"/>
      <c r="DIZ74" s="1431"/>
      <c r="DJA74" s="1431"/>
      <c r="DJB74" s="1431"/>
      <c r="DJC74" s="1431"/>
      <c r="DJD74" s="1431"/>
      <c r="DJE74" s="1431"/>
      <c r="DJF74" s="1431"/>
      <c r="DJG74" s="1431"/>
      <c r="DJH74" s="1431"/>
      <c r="DJI74" s="1431"/>
      <c r="DJJ74" s="1431"/>
      <c r="DJK74" s="1431"/>
      <c r="DJL74" s="1431"/>
      <c r="DJM74" s="1431"/>
      <c r="DJN74" s="1431"/>
      <c r="DJO74" s="1431"/>
      <c r="DJP74" s="1431"/>
      <c r="DJQ74" s="1431"/>
      <c r="DJR74" s="1431"/>
      <c r="DJS74" s="1431"/>
      <c r="DJT74" s="1431"/>
      <c r="DJU74" s="1431"/>
      <c r="DJV74" s="1431"/>
      <c r="DJW74" s="1431"/>
      <c r="DJX74" s="1431"/>
      <c r="DJY74" s="1431"/>
      <c r="DJZ74" s="1431"/>
      <c r="DKA74" s="1431"/>
      <c r="DKB74" s="1431"/>
      <c r="DKC74" s="1431"/>
      <c r="DKD74" s="1431"/>
      <c r="DKE74" s="1431"/>
      <c r="DKF74" s="1431"/>
      <c r="DKG74" s="1431"/>
      <c r="DKH74" s="1431"/>
      <c r="DKI74" s="1431"/>
      <c r="DKJ74" s="1431"/>
      <c r="DKK74" s="1431"/>
      <c r="DKL74" s="1431"/>
      <c r="DKM74" s="1431"/>
      <c r="DKN74" s="1431"/>
      <c r="DKO74" s="1431"/>
      <c r="DKP74" s="1431"/>
      <c r="DKQ74" s="1431"/>
      <c r="DKR74" s="1431"/>
      <c r="DKS74" s="1431"/>
      <c r="DKT74" s="1431"/>
      <c r="DKU74" s="1431"/>
      <c r="DKV74" s="1431"/>
      <c r="DKW74" s="1431"/>
      <c r="DKX74" s="1431"/>
      <c r="DKY74" s="1431"/>
      <c r="DKZ74" s="1431"/>
      <c r="DLA74" s="1431"/>
      <c r="DLB74" s="1431"/>
      <c r="DLC74" s="1431"/>
      <c r="DLD74" s="1431"/>
      <c r="DLE74" s="1431"/>
      <c r="DLF74" s="1431"/>
      <c r="DLG74" s="1431"/>
      <c r="DLH74" s="1431"/>
      <c r="DLI74" s="1431"/>
      <c r="DLJ74" s="1431"/>
      <c r="DLK74" s="1431"/>
      <c r="DLL74" s="1431"/>
      <c r="DLM74" s="1431"/>
      <c r="DLN74" s="1431"/>
      <c r="DLO74" s="1431"/>
      <c r="DLP74" s="1431"/>
      <c r="DLQ74" s="1431"/>
      <c r="DLR74" s="1431"/>
      <c r="DLS74" s="1431"/>
      <c r="DLT74" s="1431"/>
      <c r="DLU74" s="1431"/>
      <c r="DLV74" s="1431"/>
      <c r="DLW74" s="1431"/>
      <c r="DLX74" s="1431"/>
      <c r="DLY74" s="1431"/>
      <c r="DLZ74" s="1431"/>
      <c r="DMA74" s="1431"/>
      <c r="DMB74" s="1431"/>
      <c r="DMC74" s="1431"/>
      <c r="DMD74" s="1431"/>
      <c r="DME74" s="1431"/>
      <c r="DMF74" s="1431"/>
      <c r="DMG74" s="1431"/>
      <c r="DMH74" s="1431"/>
      <c r="DMI74" s="1431"/>
      <c r="DMJ74" s="1431"/>
      <c r="DMK74" s="1431"/>
      <c r="DML74" s="1431"/>
      <c r="DMM74" s="1431"/>
      <c r="DMN74" s="1431"/>
      <c r="DMO74" s="1431"/>
      <c r="DMP74" s="1431"/>
      <c r="DMQ74" s="1431"/>
      <c r="DMR74" s="1431"/>
      <c r="DMS74" s="1431"/>
      <c r="DMT74" s="1431"/>
      <c r="DMU74" s="1431"/>
      <c r="DMV74" s="1431"/>
      <c r="DMW74" s="1431"/>
      <c r="DMX74" s="1431"/>
      <c r="DMY74" s="1431"/>
      <c r="DMZ74" s="1431"/>
      <c r="DNA74" s="1431"/>
      <c r="DNB74" s="1431"/>
      <c r="DNC74" s="1431"/>
      <c r="DND74" s="1431"/>
      <c r="DNE74" s="1431"/>
      <c r="DNF74" s="1431"/>
      <c r="DNG74" s="1431"/>
      <c r="DNH74" s="1431"/>
      <c r="DNI74" s="1431"/>
      <c r="DNJ74" s="1431"/>
      <c r="DNK74" s="1431"/>
      <c r="DNL74" s="1431"/>
      <c r="DNM74" s="1431"/>
      <c r="DNN74" s="1431"/>
      <c r="DNO74" s="1431"/>
      <c r="DNP74" s="1431"/>
      <c r="DNQ74" s="1431"/>
      <c r="DNR74" s="1431"/>
      <c r="DNS74" s="1431"/>
      <c r="DNT74" s="1431"/>
      <c r="DNU74" s="1431"/>
      <c r="DNV74" s="1431"/>
      <c r="DNW74" s="1431"/>
      <c r="DNX74" s="1431"/>
      <c r="DNY74" s="1431"/>
      <c r="DNZ74" s="1431"/>
      <c r="DOA74" s="1431"/>
      <c r="DOB74" s="1431"/>
      <c r="DOC74" s="1431"/>
      <c r="DOD74" s="1431"/>
      <c r="DOE74" s="1431"/>
      <c r="DOF74" s="1431"/>
      <c r="DOG74" s="1431"/>
      <c r="DOH74" s="1431"/>
      <c r="DOI74" s="1431"/>
      <c r="DOJ74" s="1431"/>
      <c r="DOK74" s="1431"/>
      <c r="DOL74" s="1431"/>
      <c r="DOM74" s="1431"/>
      <c r="DON74" s="1431"/>
      <c r="DOO74" s="1431"/>
      <c r="DOP74" s="1431"/>
      <c r="DOQ74" s="1431"/>
      <c r="DOR74" s="1431"/>
      <c r="DOS74" s="1431"/>
      <c r="DOT74" s="1431"/>
      <c r="DOU74" s="1431"/>
      <c r="DOV74" s="1431"/>
      <c r="DOW74" s="1431"/>
      <c r="DOX74" s="1431"/>
      <c r="DOY74" s="1431"/>
      <c r="DOZ74" s="1431"/>
      <c r="DPA74" s="1431"/>
      <c r="DPB74" s="1431"/>
      <c r="DPC74" s="1431"/>
      <c r="DPD74" s="1431"/>
      <c r="DPE74" s="1431"/>
      <c r="DPF74" s="1431"/>
      <c r="DPG74" s="1431"/>
      <c r="DPH74" s="1431"/>
      <c r="DPI74" s="1431"/>
      <c r="DPJ74" s="1431"/>
      <c r="DPK74" s="1431"/>
      <c r="DPL74" s="1431"/>
      <c r="DPM74" s="1431"/>
      <c r="DPN74" s="1431"/>
      <c r="DPO74" s="1431"/>
      <c r="DPP74" s="1431"/>
      <c r="DPQ74" s="1431"/>
      <c r="DPR74" s="1431"/>
      <c r="DPS74" s="1431"/>
      <c r="DPT74" s="1431"/>
      <c r="DPU74" s="1431"/>
      <c r="DPV74" s="1431"/>
      <c r="DPW74" s="1431"/>
      <c r="DPX74" s="1431"/>
      <c r="DPY74" s="1431"/>
      <c r="DPZ74" s="1431"/>
      <c r="DQA74" s="1431"/>
      <c r="DQB74" s="1431"/>
      <c r="DQC74" s="1431"/>
      <c r="DQD74" s="1431"/>
      <c r="DQE74" s="1431"/>
      <c r="DQF74" s="1431"/>
      <c r="DQG74" s="1431"/>
      <c r="DQH74" s="1431"/>
      <c r="DQI74" s="1431"/>
      <c r="DQJ74" s="1431"/>
      <c r="DQK74" s="1431"/>
      <c r="DQL74" s="1431"/>
      <c r="DQM74" s="1431"/>
      <c r="DQN74" s="1431"/>
      <c r="DQO74" s="1431"/>
      <c r="DQP74" s="1431"/>
      <c r="DQQ74" s="1431"/>
      <c r="DQR74" s="1431"/>
      <c r="DQS74" s="1431"/>
      <c r="DQT74" s="1431"/>
      <c r="DQU74" s="1431"/>
      <c r="DQV74" s="1431"/>
      <c r="DQW74" s="1431"/>
      <c r="DQX74" s="1431"/>
      <c r="DQY74" s="1431"/>
      <c r="DQZ74" s="1431"/>
      <c r="DRA74" s="1431"/>
      <c r="DRB74" s="1431"/>
      <c r="DRC74" s="1431"/>
      <c r="DRD74" s="1431"/>
      <c r="DRE74" s="1431"/>
      <c r="DRF74" s="1431"/>
      <c r="DRG74" s="1431"/>
      <c r="DRH74" s="1431"/>
      <c r="DRI74" s="1431"/>
      <c r="DRJ74" s="1431"/>
      <c r="DRK74" s="1431"/>
      <c r="DRL74" s="1431"/>
      <c r="DRM74" s="1431"/>
      <c r="DRN74" s="1431"/>
      <c r="DRO74" s="1431"/>
      <c r="DRP74" s="1431"/>
      <c r="DRQ74" s="1431"/>
      <c r="DRR74" s="1431"/>
      <c r="DRS74" s="1431"/>
      <c r="DRT74" s="1431"/>
      <c r="DRU74" s="1431"/>
      <c r="DRV74" s="1431"/>
      <c r="DRW74" s="1431"/>
      <c r="DRX74" s="1431"/>
      <c r="DRY74" s="1431"/>
      <c r="DRZ74" s="1431"/>
      <c r="DSA74" s="1431"/>
      <c r="DSB74" s="1431"/>
      <c r="DSC74" s="1431"/>
      <c r="DSD74" s="1431"/>
      <c r="DSE74" s="1431"/>
      <c r="DSF74" s="1431"/>
      <c r="DSG74" s="1431"/>
      <c r="DSH74" s="1431"/>
      <c r="DSI74" s="1431"/>
      <c r="DSJ74" s="1431"/>
      <c r="DSK74" s="1431"/>
      <c r="DSL74" s="1431"/>
      <c r="DSM74" s="1431"/>
      <c r="DSN74" s="1431"/>
      <c r="DSO74" s="1431"/>
      <c r="DSP74" s="1431"/>
      <c r="DSQ74" s="1431"/>
      <c r="DSR74" s="1431"/>
      <c r="DSS74" s="1431"/>
      <c r="DST74" s="1431"/>
      <c r="DSU74" s="1431"/>
      <c r="DSV74" s="1431"/>
      <c r="DSW74" s="1431"/>
      <c r="DSX74" s="1431"/>
      <c r="DSY74" s="1431"/>
      <c r="DSZ74" s="1431"/>
      <c r="DTA74" s="1431"/>
      <c r="DTB74" s="1431"/>
      <c r="DTC74" s="1431"/>
      <c r="DTD74" s="1431"/>
      <c r="DTE74" s="1431"/>
      <c r="DTF74" s="1431"/>
      <c r="DTG74" s="1431"/>
      <c r="DTH74" s="1431"/>
      <c r="DTI74" s="1431"/>
      <c r="DTJ74" s="1431"/>
      <c r="DTK74" s="1431"/>
      <c r="DTL74" s="1431"/>
      <c r="DTM74" s="1431"/>
      <c r="DTN74" s="1431"/>
      <c r="DTO74" s="1431"/>
      <c r="DTP74" s="1431"/>
      <c r="DTQ74" s="1431"/>
      <c r="DTR74" s="1431"/>
      <c r="DTS74" s="1431"/>
      <c r="DTT74" s="1431"/>
      <c r="DTU74" s="1431"/>
      <c r="DTV74" s="1431"/>
      <c r="DTW74" s="1431"/>
      <c r="DTX74" s="1431"/>
      <c r="DTY74" s="1431"/>
      <c r="DTZ74" s="1431"/>
      <c r="DUA74" s="1431"/>
      <c r="DUB74" s="1431"/>
      <c r="DUC74" s="1431"/>
      <c r="DUD74" s="1431"/>
      <c r="DUE74" s="1431"/>
      <c r="DUF74" s="1431"/>
      <c r="DUG74" s="1431"/>
      <c r="DUH74" s="1431"/>
      <c r="DUI74" s="1431"/>
      <c r="DUJ74" s="1431"/>
      <c r="DUK74" s="1431"/>
      <c r="DUL74" s="1431"/>
      <c r="DUM74" s="1431"/>
      <c r="DUN74" s="1431"/>
      <c r="DUO74" s="1431"/>
      <c r="DUP74" s="1431"/>
      <c r="DUQ74" s="1431"/>
      <c r="DUR74" s="1431"/>
      <c r="DUS74" s="1431"/>
      <c r="DUT74" s="1431"/>
      <c r="DUU74" s="1431"/>
      <c r="DUV74" s="1431"/>
      <c r="DUW74" s="1431"/>
      <c r="DUX74" s="1431"/>
      <c r="DUY74" s="1431"/>
      <c r="DUZ74" s="1431"/>
      <c r="DVA74" s="1431"/>
      <c r="DVB74" s="1431"/>
      <c r="DVC74" s="1431"/>
      <c r="DVD74" s="1431"/>
      <c r="DVE74" s="1431"/>
      <c r="DVF74" s="1431"/>
      <c r="DVG74" s="1431"/>
      <c r="DVH74" s="1431"/>
      <c r="DVI74" s="1431"/>
      <c r="DVJ74" s="1431"/>
      <c r="DVK74" s="1431"/>
      <c r="DVL74" s="1431"/>
      <c r="DVM74" s="1431"/>
      <c r="DVN74" s="1431"/>
      <c r="DVO74" s="1431"/>
      <c r="DVP74" s="1431"/>
      <c r="DVQ74" s="1431"/>
      <c r="DVR74" s="1431"/>
      <c r="DVS74" s="1431"/>
      <c r="DVT74" s="1431"/>
      <c r="DVU74" s="1431"/>
      <c r="DVV74" s="1431"/>
      <c r="DVW74" s="1431"/>
      <c r="DVX74" s="1431"/>
      <c r="DVY74" s="1431"/>
      <c r="DVZ74" s="1431"/>
      <c r="DWA74" s="1431"/>
      <c r="DWB74" s="1431"/>
      <c r="DWC74" s="1431"/>
      <c r="DWD74" s="1431"/>
      <c r="DWE74" s="1431"/>
      <c r="DWF74" s="1431"/>
      <c r="DWG74" s="1431"/>
      <c r="DWH74" s="1431"/>
      <c r="DWI74" s="1431"/>
      <c r="DWJ74" s="1431"/>
      <c r="DWK74" s="1431"/>
      <c r="DWL74" s="1431"/>
      <c r="DWM74" s="1431"/>
      <c r="DWN74" s="1431"/>
      <c r="DWO74" s="1431"/>
      <c r="DWP74" s="1431"/>
      <c r="DWQ74" s="1431"/>
      <c r="DWR74" s="1431"/>
      <c r="DWS74" s="1431"/>
      <c r="DWT74" s="1431"/>
      <c r="DWU74" s="1431"/>
      <c r="DWV74" s="1431"/>
      <c r="DWW74" s="1431"/>
      <c r="DWX74" s="1431"/>
      <c r="DWY74" s="1431"/>
      <c r="DWZ74" s="1431"/>
      <c r="DXA74" s="1431"/>
      <c r="DXB74" s="1431"/>
      <c r="DXC74" s="1431"/>
      <c r="DXD74" s="1431"/>
      <c r="DXE74" s="1431"/>
      <c r="DXF74" s="1431"/>
      <c r="DXG74" s="1431"/>
      <c r="DXH74" s="1431"/>
      <c r="DXI74" s="1431"/>
      <c r="DXJ74" s="1431"/>
      <c r="DXK74" s="1431"/>
      <c r="DXL74" s="1431"/>
      <c r="DXM74" s="1431"/>
      <c r="DXN74" s="1431"/>
      <c r="DXO74" s="1431"/>
      <c r="DXP74" s="1431"/>
      <c r="DXQ74" s="1431"/>
      <c r="DXR74" s="1431"/>
      <c r="DXS74" s="1431"/>
      <c r="DXT74" s="1431"/>
      <c r="DXU74" s="1431"/>
      <c r="DXV74" s="1431"/>
      <c r="DXW74" s="1431"/>
      <c r="DXX74" s="1431"/>
      <c r="DXY74" s="1431"/>
      <c r="DXZ74" s="1431"/>
      <c r="DYA74" s="1431"/>
      <c r="DYB74" s="1431"/>
      <c r="DYC74" s="1431"/>
      <c r="DYD74" s="1431"/>
      <c r="DYE74" s="1431"/>
      <c r="DYF74" s="1431"/>
      <c r="DYG74" s="1431"/>
      <c r="DYH74" s="1431"/>
      <c r="DYI74" s="1431"/>
      <c r="DYJ74" s="1431"/>
      <c r="DYK74" s="1431"/>
      <c r="DYL74" s="1431"/>
      <c r="DYM74" s="1431"/>
      <c r="DYN74" s="1431"/>
      <c r="DYO74" s="1431"/>
      <c r="DYP74" s="1431"/>
      <c r="DYQ74" s="1431"/>
      <c r="DYR74" s="1431"/>
      <c r="DYS74" s="1431"/>
      <c r="DYT74" s="1431"/>
      <c r="DYU74" s="1431"/>
      <c r="DYV74" s="1431"/>
      <c r="DYW74" s="1431"/>
      <c r="DYX74" s="1431"/>
      <c r="DYY74" s="1431"/>
      <c r="DYZ74" s="1431"/>
      <c r="DZA74" s="1431"/>
      <c r="DZB74" s="1431"/>
      <c r="DZC74" s="1431"/>
      <c r="DZD74" s="1431"/>
      <c r="DZE74" s="1431"/>
      <c r="DZF74" s="1431"/>
      <c r="DZG74" s="1431"/>
      <c r="DZH74" s="1431"/>
      <c r="DZI74" s="1431"/>
      <c r="DZJ74" s="1431"/>
      <c r="DZK74" s="1431"/>
      <c r="DZL74" s="1431"/>
      <c r="DZM74" s="1431"/>
      <c r="DZN74" s="1431"/>
      <c r="DZO74" s="1431"/>
      <c r="DZP74" s="1431"/>
      <c r="DZQ74" s="1431"/>
      <c r="DZR74" s="1431"/>
      <c r="DZS74" s="1431"/>
      <c r="DZT74" s="1431"/>
      <c r="DZU74" s="1431"/>
      <c r="DZV74" s="1431"/>
      <c r="DZW74" s="1431"/>
      <c r="DZX74" s="1431"/>
      <c r="DZY74" s="1431"/>
      <c r="DZZ74" s="1431"/>
      <c r="EAA74" s="1431"/>
      <c r="EAB74" s="1431"/>
      <c r="EAC74" s="1431"/>
      <c r="EAD74" s="1431"/>
      <c r="EAE74" s="1431"/>
      <c r="EAF74" s="1431"/>
      <c r="EAG74" s="1431"/>
      <c r="EAH74" s="1431"/>
      <c r="EAI74" s="1431"/>
      <c r="EAJ74" s="1431"/>
      <c r="EAK74" s="1431"/>
      <c r="EAL74" s="1431"/>
      <c r="EAM74" s="1431"/>
      <c r="EAN74" s="1431"/>
      <c r="EAO74" s="1431"/>
      <c r="EAP74" s="1431"/>
      <c r="EAQ74" s="1431"/>
      <c r="EAR74" s="1431"/>
      <c r="EAS74" s="1431"/>
      <c r="EAT74" s="1431"/>
      <c r="EAU74" s="1431"/>
      <c r="EAV74" s="1431"/>
      <c r="EAW74" s="1431"/>
      <c r="EAX74" s="1431"/>
      <c r="EAY74" s="1431"/>
      <c r="EAZ74" s="1431"/>
      <c r="EBA74" s="1431"/>
      <c r="EBB74" s="1431"/>
      <c r="EBC74" s="1431"/>
      <c r="EBD74" s="1431"/>
      <c r="EBE74" s="1431"/>
      <c r="EBF74" s="1431"/>
      <c r="EBG74" s="1431"/>
      <c r="EBH74" s="1431"/>
      <c r="EBI74" s="1431"/>
      <c r="EBJ74" s="1431"/>
      <c r="EBK74" s="1431"/>
      <c r="EBL74" s="1431"/>
      <c r="EBM74" s="1431"/>
      <c r="EBN74" s="1431"/>
      <c r="EBO74" s="1431"/>
      <c r="EBP74" s="1431"/>
      <c r="EBQ74" s="1431"/>
      <c r="EBR74" s="1431"/>
      <c r="EBS74" s="1431"/>
      <c r="EBT74" s="1431"/>
      <c r="EBU74" s="1431"/>
      <c r="EBV74" s="1431"/>
      <c r="EBW74" s="1431"/>
      <c r="EBX74" s="1431"/>
      <c r="EBY74" s="1431"/>
      <c r="EBZ74" s="1431"/>
      <c r="ECA74" s="1431"/>
      <c r="ECB74" s="1431"/>
      <c r="ECC74" s="1431"/>
      <c r="ECD74" s="1431"/>
      <c r="ECE74" s="1431"/>
      <c r="ECF74" s="1431"/>
      <c r="ECG74" s="1431"/>
      <c r="ECH74" s="1431"/>
      <c r="ECI74" s="1431"/>
      <c r="ECJ74" s="1431"/>
      <c r="ECK74" s="1431"/>
      <c r="ECL74" s="1431"/>
      <c r="ECM74" s="1431"/>
      <c r="ECN74" s="1431"/>
      <c r="ECO74" s="1431"/>
      <c r="ECP74" s="1431"/>
      <c r="ECQ74" s="1431"/>
      <c r="ECR74" s="1431"/>
      <c r="ECS74" s="1431"/>
      <c r="ECT74" s="1431"/>
      <c r="ECU74" s="1431"/>
      <c r="ECV74" s="1431"/>
      <c r="ECW74" s="1431"/>
      <c r="ECX74" s="1431"/>
      <c r="ECY74" s="1431"/>
      <c r="ECZ74" s="1431"/>
      <c r="EDA74" s="1431"/>
      <c r="EDB74" s="1431"/>
      <c r="EDC74" s="1431"/>
      <c r="EDD74" s="1431"/>
      <c r="EDE74" s="1431"/>
      <c r="EDF74" s="1431"/>
      <c r="EDG74" s="1431"/>
      <c r="EDH74" s="1431"/>
      <c r="EDI74" s="1431"/>
      <c r="EDJ74" s="1431"/>
      <c r="EDK74" s="1431"/>
      <c r="EDL74" s="1431"/>
      <c r="EDM74" s="1431"/>
      <c r="EDN74" s="1431"/>
      <c r="EDO74" s="1431"/>
      <c r="EDP74" s="1431"/>
      <c r="EDQ74" s="1431"/>
      <c r="EDR74" s="1431"/>
      <c r="EDS74" s="1431"/>
      <c r="EDT74" s="1431"/>
      <c r="EDU74" s="1431"/>
      <c r="EDV74" s="1431"/>
      <c r="EDW74" s="1431"/>
      <c r="EDX74" s="1431"/>
      <c r="EDY74" s="1431"/>
      <c r="EDZ74" s="1431"/>
      <c r="EEA74" s="1431"/>
      <c r="EEB74" s="1431"/>
      <c r="EEC74" s="1431"/>
      <c r="EED74" s="1431"/>
      <c r="EEE74" s="1431"/>
      <c r="EEF74" s="1431"/>
      <c r="EEG74" s="1431"/>
      <c r="EEH74" s="1431"/>
      <c r="EEI74" s="1431"/>
      <c r="EEJ74" s="1431"/>
      <c r="EEK74" s="1431"/>
      <c r="EEL74" s="1431"/>
      <c r="EEM74" s="1431"/>
      <c r="EEN74" s="1431"/>
      <c r="EEO74" s="1431"/>
      <c r="EEP74" s="1431"/>
      <c r="EEQ74" s="1431"/>
      <c r="EER74" s="1431"/>
      <c r="EES74" s="1431"/>
      <c r="EET74" s="1431"/>
      <c r="EEU74" s="1431"/>
      <c r="EEV74" s="1431"/>
      <c r="EEW74" s="1431"/>
      <c r="EEX74" s="1431"/>
      <c r="EEY74" s="1431"/>
      <c r="EEZ74" s="1431"/>
      <c r="EFA74" s="1431"/>
      <c r="EFB74" s="1431"/>
      <c r="EFC74" s="1431"/>
      <c r="EFD74" s="1431"/>
      <c r="EFE74" s="1431"/>
      <c r="EFF74" s="1431"/>
      <c r="EFG74" s="1431"/>
      <c r="EFH74" s="1431"/>
      <c r="EFI74" s="1431"/>
      <c r="EFJ74" s="1431"/>
      <c r="EFK74" s="1431"/>
      <c r="EFL74" s="1431"/>
      <c r="EFM74" s="1431"/>
      <c r="EFN74" s="1431"/>
      <c r="EFO74" s="1431"/>
      <c r="EFP74" s="1431"/>
      <c r="EFQ74" s="1431"/>
      <c r="EFR74" s="1431"/>
      <c r="EFS74" s="1431"/>
      <c r="EFT74" s="1431"/>
      <c r="EFU74" s="1431"/>
      <c r="EFV74" s="1431"/>
      <c r="EFW74" s="1431"/>
      <c r="EFX74" s="1431"/>
      <c r="EFY74" s="1431"/>
      <c r="EFZ74" s="1431"/>
      <c r="EGA74" s="1431"/>
      <c r="EGB74" s="1431"/>
      <c r="EGC74" s="1431"/>
      <c r="EGD74" s="1431"/>
      <c r="EGE74" s="1431"/>
      <c r="EGF74" s="1431"/>
      <c r="EGG74" s="1431"/>
      <c r="EGH74" s="1431"/>
      <c r="EGI74" s="1431"/>
      <c r="EGJ74" s="1431"/>
      <c r="EGK74" s="1431"/>
      <c r="EGL74" s="1431"/>
      <c r="EGM74" s="1431"/>
      <c r="EGN74" s="1431"/>
      <c r="EGO74" s="1431"/>
      <c r="EGP74" s="1431"/>
      <c r="EGQ74" s="1431"/>
      <c r="EGR74" s="1431"/>
      <c r="EGS74" s="1431"/>
      <c r="EGT74" s="1431"/>
      <c r="EGU74" s="1431"/>
      <c r="EGV74" s="1431"/>
      <c r="EGW74" s="1431"/>
      <c r="EGX74" s="1431"/>
      <c r="EGY74" s="1431"/>
      <c r="EGZ74" s="1431"/>
      <c r="EHA74" s="1431"/>
      <c r="EHB74" s="1431"/>
      <c r="EHC74" s="1431"/>
      <c r="EHD74" s="1431"/>
      <c r="EHE74" s="1431"/>
      <c r="EHF74" s="1431"/>
      <c r="EHG74" s="1431"/>
      <c r="EHH74" s="1431"/>
      <c r="EHI74" s="1431"/>
      <c r="EHJ74" s="1431"/>
      <c r="EHK74" s="1431"/>
      <c r="EHL74" s="1431"/>
      <c r="EHM74" s="1431"/>
      <c r="EHN74" s="1431"/>
      <c r="EHO74" s="1431"/>
      <c r="EHP74" s="1431"/>
      <c r="EHQ74" s="1431"/>
      <c r="EHR74" s="1431"/>
      <c r="EHS74" s="1431"/>
      <c r="EHT74" s="1431"/>
      <c r="EHU74" s="1431"/>
      <c r="EHV74" s="1431"/>
      <c r="EHW74" s="1431"/>
      <c r="EHX74" s="1431"/>
      <c r="EHY74" s="1431"/>
      <c r="EHZ74" s="1431"/>
      <c r="EIA74" s="1431"/>
      <c r="EIB74" s="1431"/>
      <c r="EIC74" s="1431"/>
      <c r="EID74" s="1431"/>
      <c r="EIE74" s="1431"/>
      <c r="EIF74" s="1431"/>
      <c r="EIG74" s="1431"/>
      <c r="EIH74" s="1431"/>
      <c r="EII74" s="1431"/>
      <c r="EIJ74" s="1431"/>
      <c r="EIK74" s="1431"/>
      <c r="EIL74" s="1431"/>
      <c r="EIM74" s="1431"/>
      <c r="EIN74" s="1431"/>
      <c r="EIO74" s="1431"/>
      <c r="EIP74" s="1431"/>
      <c r="EIQ74" s="1431"/>
      <c r="EIR74" s="1431"/>
      <c r="EIS74" s="1431"/>
      <c r="EIT74" s="1431"/>
      <c r="EIU74" s="1431"/>
      <c r="EIV74" s="1431"/>
      <c r="EIW74" s="1431"/>
      <c r="EIX74" s="1431"/>
      <c r="EIY74" s="1431"/>
      <c r="EIZ74" s="1431"/>
      <c r="EJA74" s="1431"/>
      <c r="EJB74" s="1431"/>
      <c r="EJC74" s="1431"/>
      <c r="EJD74" s="1431"/>
      <c r="EJE74" s="1431"/>
      <c r="EJF74" s="1431"/>
      <c r="EJG74" s="1431"/>
      <c r="EJH74" s="1431"/>
      <c r="EJI74" s="1431"/>
      <c r="EJJ74" s="1431"/>
      <c r="EJK74" s="1431"/>
      <c r="EJL74" s="1431"/>
      <c r="EJM74" s="1431"/>
      <c r="EJN74" s="1431"/>
      <c r="EJO74" s="1431"/>
      <c r="EJP74" s="1431"/>
      <c r="EJQ74" s="1431"/>
      <c r="EJR74" s="1431"/>
      <c r="EJS74" s="1431"/>
      <c r="EJT74" s="1431"/>
      <c r="EJU74" s="1431"/>
      <c r="EJV74" s="1431"/>
      <c r="EJW74" s="1431"/>
      <c r="EJX74" s="1431"/>
      <c r="EJY74" s="1431"/>
      <c r="EJZ74" s="1431"/>
      <c r="EKA74" s="1431"/>
      <c r="EKB74" s="1431"/>
      <c r="EKC74" s="1431"/>
      <c r="EKD74" s="1431"/>
      <c r="EKE74" s="1431"/>
      <c r="EKF74" s="1431"/>
      <c r="EKG74" s="1431"/>
      <c r="EKH74" s="1431"/>
      <c r="EKI74" s="1431"/>
      <c r="EKJ74" s="1431"/>
      <c r="EKK74" s="1431"/>
      <c r="EKL74" s="1431"/>
      <c r="EKM74" s="1431"/>
      <c r="EKN74" s="1431"/>
      <c r="EKO74" s="1431"/>
      <c r="EKP74" s="1431"/>
      <c r="EKQ74" s="1431"/>
      <c r="EKR74" s="1431"/>
      <c r="EKS74" s="1431"/>
      <c r="EKT74" s="1431"/>
      <c r="EKU74" s="1431"/>
      <c r="EKV74" s="1431"/>
      <c r="EKW74" s="1431"/>
      <c r="EKX74" s="1431"/>
      <c r="EKY74" s="1431"/>
      <c r="EKZ74" s="1431"/>
      <c r="ELA74" s="1431"/>
      <c r="ELB74" s="1431"/>
      <c r="ELC74" s="1431"/>
      <c r="ELD74" s="1431"/>
      <c r="ELE74" s="1431"/>
      <c r="ELF74" s="1431"/>
      <c r="ELG74" s="1431"/>
      <c r="ELH74" s="1431"/>
      <c r="ELI74" s="1431"/>
      <c r="ELJ74" s="1431"/>
      <c r="ELK74" s="1431"/>
      <c r="ELL74" s="1431"/>
      <c r="ELM74" s="1431"/>
      <c r="ELN74" s="1431"/>
      <c r="ELO74" s="1431"/>
      <c r="ELP74" s="1431"/>
      <c r="ELQ74" s="1431"/>
      <c r="ELR74" s="1431"/>
      <c r="ELS74" s="1431"/>
      <c r="ELT74" s="1431"/>
      <c r="ELU74" s="1431"/>
      <c r="ELV74" s="1431"/>
      <c r="ELW74" s="1431"/>
      <c r="ELX74" s="1431"/>
      <c r="ELY74" s="1431"/>
      <c r="ELZ74" s="1431"/>
      <c r="EMA74" s="1431"/>
      <c r="EMB74" s="1431"/>
      <c r="EMC74" s="1431"/>
      <c r="EMD74" s="1431"/>
      <c r="EME74" s="1431"/>
      <c r="EMF74" s="1431"/>
      <c r="EMG74" s="1431"/>
      <c r="EMH74" s="1431"/>
      <c r="EMI74" s="1431"/>
      <c r="EMJ74" s="1431"/>
      <c r="EMK74" s="1431"/>
      <c r="EML74" s="1431"/>
      <c r="EMM74" s="1431"/>
      <c r="EMN74" s="1431"/>
      <c r="EMO74" s="1431"/>
      <c r="EMP74" s="1431"/>
      <c r="EMQ74" s="1431"/>
      <c r="EMR74" s="1431"/>
      <c r="EMS74" s="1431"/>
      <c r="EMT74" s="1431"/>
      <c r="EMU74" s="1431"/>
      <c r="EMV74" s="1431"/>
      <c r="EMW74" s="1431"/>
      <c r="EMX74" s="1431"/>
      <c r="EMY74" s="1431"/>
      <c r="EMZ74" s="1431"/>
      <c r="ENA74" s="1431"/>
      <c r="ENB74" s="1431"/>
      <c r="ENC74" s="1431"/>
      <c r="END74" s="1431"/>
      <c r="ENE74" s="1431"/>
      <c r="ENF74" s="1431"/>
      <c r="ENG74" s="1431"/>
      <c r="ENH74" s="1431"/>
      <c r="ENI74" s="1431"/>
      <c r="ENJ74" s="1431"/>
      <c r="ENK74" s="1431"/>
      <c r="ENL74" s="1431"/>
      <c r="ENM74" s="1431"/>
      <c r="ENN74" s="1431"/>
      <c r="ENO74" s="1431"/>
      <c r="ENP74" s="1431"/>
      <c r="ENQ74" s="1431"/>
      <c r="ENR74" s="1431"/>
      <c r="ENS74" s="1431"/>
      <c r="ENT74" s="1431"/>
      <c r="ENU74" s="1431"/>
      <c r="ENV74" s="1431"/>
      <c r="ENW74" s="1431"/>
      <c r="ENX74" s="1431"/>
      <c r="ENY74" s="1431"/>
      <c r="ENZ74" s="1431"/>
      <c r="EOA74" s="1431"/>
      <c r="EOB74" s="1431"/>
      <c r="EOC74" s="1431"/>
      <c r="EOD74" s="1431"/>
      <c r="EOE74" s="1431"/>
      <c r="EOF74" s="1431"/>
      <c r="EOG74" s="1431"/>
      <c r="EOH74" s="1431"/>
      <c r="EOI74" s="1431"/>
      <c r="EOJ74" s="1431"/>
      <c r="EOK74" s="1431"/>
      <c r="EOL74" s="1431"/>
      <c r="EOM74" s="1431"/>
      <c r="EON74" s="1431"/>
      <c r="EOO74" s="1431"/>
      <c r="EOP74" s="1431"/>
      <c r="EOQ74" s="1431"/>
      <c r="EOR74" s="1431"/>
      <c r="EOS74" s="1431"/>
      <c r="EOT74" s="1431"/>
      <c r="EOU74" s="1431"/>
      <c r="EOV74" s="1431"/>
      <c r="EOW74" s="1431"/>
      <c r="EOX74" s="1431"/>
      <c r="EOY74" s="1431"/>
      <c r="EOZ74" s="1431"/>
      <c r="EPA74" s="1431"/>
      <c r="EPB74" s="1431"/>
      <c r="EPC74" s="1431"/>
      <c r="EPD74" s="1431"/>
      <c r="EPE74" s="1431"/>
      <c r="EPF74" s="1431"/>
      <c r="EPG74" s="1431"/>
      <c r="EPH74" s="1431"/>
      <c r="EPI74" s="1431"/>
      <c r="EPJ74" s="1431"/>
      <c r="EPK74" s="1431"/>
      <c r="EPL74" s="1431"/>
      <c r="EPM74" s="1431"/>
      <c r="EPN74" s="1431"/>
      <c r="EPO74" s="1431"/>
      <c r="EPP74" s="1431"/>
      <c r="EPQ74" s="1431"/>
      <c r="EPR74" s="1431"/>
      <c r="EPS74" s="1431"/>
      <c r="EPT74" s="1431"/>
      <c r="EPU74" s="1431"/>
      <c r="EPV74" s="1431"/>
      <c r="EPW74" s="1431"/>
      <c r="EPX74" s="1431"/>
      <c r="EPY74" s="1431"/>
      <c r="EPZ74" s="1431"/>
      <c r="EQA74" s="1431"/>
      <c r="EQB74" s="1431"/>
      <c r="EQC74" s="1431"/>
      <c r="EQD74" s="1431"/>
      <c r="EQE74" s="1431"/>
      <c r="EQF74" s="1431"/>
      <c r="EQG74" s="1431"/>
      <c r="EQH74" s="1431"/>
      <c r="EQI74" s="1431"/>
      <c r="EQJ74" s="1431"/>
      <c r="EQK74" s="1431"/>
      <c r="EQL74" s="1431"/>
      <c r="EQM74" s="1431"/>
      <c r="EQN74" s="1431"/>
      <c r="EQO74" s="1431"/>
      <c r="EQP74" s="1431"/>
      <c r="EQQ74" s="1431"/>
      <c r="EQR74" s="1431"/>
      <c r="EQS74" s="1431"/>
      <c r="EQT74" s="1431"/>
      <c r="EQU74" s="1431"/>
      <c r="EQV74" s="1431"/>
      <c r="EQW74" s="1431"/>
      <c r="EQX74" s="1431"/>
      <c r="EQY74" s="1431"/>
      <c r="EQZ74" s="1431"/>
      <c r="ERA74" s="1431"/>
      <c r="ERB74" s="1431"/>
      <c r="ERC74" s="1431"/>
      <c r="ERD74" s="1431"/>
      <c r="ERE74" s="1431"/>
      <c r="ERF74" s="1431"/>
      <c r="ERG74" s="1431"/>
      <c r="ERH74" s="1431"/>
      <c r="ERI74" s="1431"/>
      <c r="ERJ74" s="1431"/>
      <c r="ERK74" s="1431"/>
      <c r="ERL74" s="1431"/>
      <c r="ERM74" s="1431"/>
      <c r="ERN74" s="1431"/>
      <c r="ERO74" s="1431"/>
      <c r="ERP74" s="1431"/>
      <c r="ERQ74" s="1431"/>
      <c r="ERR74" s="1431"/>
      <c r="ERS74" s="1431"/>
      <c r="ERT74" s="1431"/>
      <c r="ERU74" s="1431"/>
      <c r="ERV74" s="1431"/>
      <c r="ERW74" s="1431"/>
      <c r="ERX74" s="1431"/>
      <c r="ERY74" s="1431"/>
      <c r="ERZ74" s="1431"/>
      <c r="ESA74" s="1431"/>
      <c r="ESB74" s="1431"/>
      <c r="ESC74" s="1431"/>
      <c r="ESD74" s="1431"/>
      <c r="ESE74" s="1431"/>
      <c r="ESF74" s="1431"/>
      <c r="ESG74" s="1431"/>
      <c r="ESH74" s="1431"/>
      <c r="ESI74" s="1431"/>
      <c r="ESJ74" s="1431"/>
      <c r="ESK74" s="1431"/>
      <c r="ESL74" s="1431"/>
      <c r="ESM74" s="1431"/>
      <c r="ESN74" s="1431"/>
      <c r="ESO74" s="1431"/>
      <c r="ESP74" s="1431"/>
      <c r="ESQ74" s="1431"/>
      <c r="ESR74" s="1431"/>
      <c r="ESS74" s="1431"/>
      <c r="EST74" s="1431"/>
      <c r="ESU74" s="1431"/>
      <c r="ESV74" s="1431"/>
      <c r="ESW74" s="1431"/>
      <c r="ESX74" s="1431"/>
      <c r="ESY74" s="1431"/>
      <c r="ESZ74" s="1431"/>
      <c r="ETA74" s="1431"/>
      <c r="ETB74" s="1431"/>
      <c r="ETC74" s="1431"/>
      <c r="ETD74" s="1431"/>
      <c r="ETE74" s="1431"/>
      <c r="ETF74" s="1431"/>
      <c r="ETG74" s="1431"/>
      <c r="ETH74" s="1431"/>
      <c r="ETI74" s="1431"/>
      <c r="ETJ74" s="1431"/>
      <c r="ETK74" s="1431"/>
      <c r="ETL74" s="1431"/>
      <c r="ETM74" s="1431"/>
      <c r="ETN74" s="1431"/>
      <c r="ETO74" s="1431"/>
      <c r="ETP74" s="1431"/>
      <c r="ETQ74" s="1431"/>
      <c r="ETR74" s="1431"/>
      <c r="ETS74" s="1431"/>
      <c r="ETT74" s="1431"/>
      <c r="ETU74" s="1431"/>
      <c r="ETV74" s="1431"/>
      <c r="ETW74" s="1431"/>
      <c r="ETX74" s="1431"/>
      <c r="ETY74" s="1431"/>
      <c r="ETZ74" s="1431"/>
      <c r="EUA74" s="1431"/>
      <c r="EUB74" s="1431"/>
      <c r="EUC74" s="1431"/>
      <c r="EUD74" s="1431"/>
      <c r="EUE74" s="1431"/>
      <c r="EUF74" s="1431"/>
      <c r="EUG74" s="1431"/>
      <c r="EUH74" s="1431"/>
      <c r="EUI74" s="1431"/>
      <c r="EUJ74" s="1431"/>
      <c r="EUK74" s="1431"/>
      <c r="EUL74" s="1431"/>
      <c r="EUM74" s="1431"/>
      <c r="EUN74" s="1431"/>
      <c r="EUO74" s="1431"/>
      <c r="EUP74" s="1431"/>
      <c r="EUQ74" s="1431"/>
      <c r="EUR74" s="1431"/>
      <c r="EUS74" s="1431"/>
      <c r="EUT74" s="1431"/>
      <c r="EUU74" s="1431"/>
      <c r="EUV74" s="1431"/>
      <c r="EUW74" s="1431"/>
      <c r="EUX74" s="1431"/>
      <c r="EUY74" s="1431"/>
      <c r="EUZ74" s="1431"/>
      <c r="EVA74" s="1431"/>
      <c r="EVB74" s="1431"/>
      <c r="EVC74" s="1431"/>
      <c r="EVD74" s="1431"/>
      <c r="EVE74" s="1431"/>
      <c r="EVF74" s="1431"/>
      <c r="EVG74" s="1431"/>
      <c r="EVH74" s="1431"/>
      <c r="EVI74" s="1431"/>
      <c r="EVJ74" s="1431"/>
      <c r="EVK74" s="1431"/>
      <c r="EVL74" s="1431"/>
      <c r="EVM74" s="1431"/>
      <c r="EVN74" s="1431"/>
      <c r="EVO74" s="1431"/>
      <c r="EVP74" s="1431"/>
      <c r="EVQ74" s="1431"/>
      <c r="EVR74" s="1431"/>
      <c r="EVS74" s="1431"/>
      <c r="EVT74" s="1431"/>
      <c r="EVU74" s="1431"/>
      <c r="EVV74" s="1431"/>
      <c r="EVW74" s="1431"/>
      <c r="EVX74" s="1431"/>
      <c r="EVY74" s="1431"/>
      <c r="EVZ74" s="1431"/>
      <c r="EWA74" s="1431"/>
      <c r="EWB74" s="1431"/>
      <c r="EWC74" s="1431"/>
      <c r="EWD74" s="1431"/>
      <c r="EWE74" s="1431"/>
      <c r="EWF74" s="1431"/>
      <c r="EWG74" s="1431"/>
      <c r="EWH74" s="1431"/>
      <c r="EWI74" s="1431"/>
      <c r="EWJ74" s="1431"/>
      <c r="EWK74" s="1431"/>
      <c r="EWL74" s="1431"/>
      <c r="EWM74" s="1431"/>
      <c r="EWN74" s="1431"/>
      <c r="EWO74" s="1431"/>
      <c r="EWP74" s="1431"/>
      <c r="EWQ74" s="1431"/>
      <c r="EWR74" s="1431"/>
      <c r="EWS74" s="1431"/>
      <c r="EWT74" s="1431"/>
      <c r="EWU74" s="1431"/>
      <c r="EWV74" s="1431"/>
      <c r="EWW74" s="1431"/>
      <c r="EWX74" s="1431"/>
      <c r="EWY74" s="1431"/>
      <c r="EWZ74" s="1431"/>
      <c r="EXA74" s="1431"/>
      <c r="EXB74" s="1431"/>
      <c r="EXC74" s="1431"/>
      <c r="EXD74" s="1431"/>
      <c r="EXE74" s="1431"/>
      <c r="EXF74" s="1431"/>
      <c r="EXG74" s="1431"/>
      <c r="EXH74" s="1431"/>
      <c r="EXI74" s="1431"/>
      <c r="EXJ74" s="1431"/>
      <c r="EXK74" s="1431"/>
      <c r="EXL74" s="1431"/>
      <c r="EXM74" s="1431"/>
      <c r="EXN74" s="1431"/>
      <c r="EXO74" s="1431"/>
      <c r="EXP74" s="1431"/>
      <c r="EXQ74" s="1431"/>
      <c r="EXR74" s="1431"/>
      <c r="EXS74" s="1431"/>
      <c r="EXT74" s="1431"/>
      <c r="EXU74" s="1431"/>
      <c r="EXV74" s="1431"/>
      <c r="EXW74" s="1431"/>
      <c r="EXX74" s="1431"/>
      <c r="EXY74" s="1431"/>
      <c r="EXZ74" s="1431"/>
      <c r="EYA74" s="1431"/>
      <c r="EYB74" s="1431"/>
      <c r="EYC74" s="1431"/>
      <c r="EYD74" s="1431"/>
      <c r="EYE74" s="1431"/>
      <c r="EYF74" s="1431"/>
      <c r="EYG74" s="1431"/>
      <c r="EYH74" s="1431"/>
      <c r="EYI74" s="1431"/>
      <c r="EYJ74" s="1431"/>
      <c r="EYK74" s="1431"/>
      <c r="EYL74" s="1431"/>
      <c r="EYM74" s="1431"/>
      <c r="EYN74" s="1431"/>
      <c r="EYO74" s="1431"/>
      <c r="EYP74" s="1431"/>
      <c r="EYQ74" s="1431"/>
      <c r="EYR74" s="1431"/>
      <c r="EYS74" s="1431"/>
      <c r="EYT74" s="1431"/>
      <c r="EYU74" s="1431"/>
      <c r="EYV74" s="1431"/>
      <c r="EYW74" s="1431"/>
      <c r="EYX74" s="1431"/>
      <c r="EYY74" s="1431"/>
      <c r="EYZ74" s="1431"/>
      <c r="EZA74" s="1431"/>
      <c r="EZB74" s="1431"/>
      <c r="EZC74" s="1431"/>
      <c r="EZD74" s="1431"/>
      <c r="EZE74" s="1431"/>
      <c r="EZF74" s="1431"/>
      <c r="EZG74" s="1431"/>
      <c r="EZH74" s="1431"/>
      <c r="EZI74" s="1431"/>
      <c r="EZJ74" s="1431"/>
      <c r="EZK74" s="1431"/>
      <c r="EZL74" s="1431"/>
      <c r="EZM74" s="1431"/>
      <c r="EZN74" s="1431"/>
      <c r="EZO74" s="1431"/>
      <c r="EZP74" s="1431"/>
      <c r="EZQ74" s="1431"/>
      <c r="EZR74" s="1431"/>
      <c r="EZS74" s="1431"/>
      <c r="EZT74" s="1431"/>
      <c r="EZU74" s="1431"/>
      <c r="EZV74" s="1431"/>
      <c r="EZW74" s="1431"/>
      <c r="EZX74" s="1431"/>
      <c r="EZY74" s="1431"/>
      <c r="EZZ74" s="1431"/>
      <c r="FAA74" s="1431"/>
      <c r="FAB74" s="1431"/>
      <c r="FAC74" s="1431"/>
      <c r="FAD74" s="1431"/>
      <c r="FAE74" s="1431"/>
      <c r="FAF74" s="1431"/>
      <c r="FAG74" s="1431"/>
      <c r="FAH74" s="1431"/>
      <c r="FAI74" s="1431"/>
      <c r="FAJ74" s="1431"/>
      <c r="FAK74" s="1431"/>
      <c r="FAL74" s="1431"/>
      <c r="FAM74" s="1431"/>
      <c r="FAN74" s="1431"/>
      <c r="FAO74" s="1431"/>
      <c r="FAP74" s="1431"/>
      <c r="FAQ74" s="1431"/>
      <c r="FAR74" s="1431"/>
      <c r="FAS74" s="1431"/>
      <c r="FAT74" s="1431"/>
      <c r="FAU74" s="1431"/>
      <c r="FAV74" s="1431"/>
      <c r="FAW74" s="1431"/>
      <c r="FAX74" s="1431"/>
      <c r="FAY74" s="1431"/>
      <c r="FAZ74" s="1431"/>
      <c r="FBA74" s="1431"/>
      <c r="FBB74" s="1431"/>
      <c r="FBC74" s="1431"/>
      <c r="FBD74" s="1431"/>
      <c r="FBE74" s="1431"/>
      <c r="FBF74" s="1431"/>
      <c r="FBG74" s="1431"/>
      <c r="FBH74" s="1431"/>
      <c r="FBI74" s="1431"/>
      <c r="FBJ74" s="1431"/>
      <c r="FBK74" s="1431"/>
      <c r="FBL74" s="1431"/>
      <c r="FBM74" s="1431"/>
      <c r="FBN74" s="1431"/>
      <c r="FBO74" s="1431"/>
      <c r="FBP74" s="1431"/>
      <c r="FBQ74" s="1431"/>
      <c r="FBR74" s="1431"/>
      <c r="FBS74" s="1431"/>
      <c r="FBT74" s="1431"/>
      <c r="FBU74" s="1431"/>
      <c r="FBV74" s="1431"/>
      <c r="FBW74" s="1431"/>
      <c r="FBX74" s="1431"/>
      <c r="FBY74" s="1431"/>
      <c r="FBZ74" s="1431"/>
      <c r="FCA74" s="1431"/>
      <c r="FCB74" s="1431"/>
      <c r="FCC74" s="1431"/>
      <c r="FCD74" s="1431"/>
      <c r="FCE74" s="1431"/>
      <c r="FCF74" s="1431"/>
      <c r="FCG74" s="1431"/>
      <c r="FCH74" s="1431"/>
      <c r="FCI74" s="1431"/>
      <c r="FCJ74" s="1431"/>
      <c r="FCK74" s="1431"/>
      <c r="FCL74" s="1431"/>
      <c r="FCM74" s="1431"/>
      <c r="FCN74" s="1431"/>
      <c r="FCO74" s="1431"/>
      <c r="FCP74" s="1431"/>
      <c r="FCQ74" s="1431"/>
      <c r="FCR74" s="1431"/>
      <c r="FCS74" s="1431"/>
      <c r="FCT74" s="1431"/>
      <c r="FCU74" s="1431"/>
      <c r="FCV74" s="1431"/>
      <c r="FCW74" s="1431"/>
      <c r="FCX74" s="1431"/>
      <c r="FCY74" s="1431"/>
      <c r="FCZ74" s="1431"/>
      <c r="FDA74" s="1431"/>
      <c r="FDB74" s="1431"/>
      <c r="FDC74" s="1431"/>
      <c r="FDD74" s="1431"/>
      <c r="FDE74" s="1431"/>
      <c r="FDF74" s="1431"/>
      <c r="FDG74" s="1431"/>
      <c r="FDH74" s="1431"/>
      <c r="FDI74" s="1431"/>
      <c r="FDJ74" s="1431"/>
      <c r="FDK74" s="1431"/>
      <c r="FDL74" s="1431"/>
      <c r="FDM74" s="1431"/>
      <c r="FDN74" s="1431"/>
      <c r="FDO74" s="1431"/>
      <c r="FDP74" s="1431"/>
      <c r="FDQ74" s="1431"/>
      <c r="FDR74" s="1431"/>
      <c r="FDS74" s="1431"/>
      <c r="FDT74" s="1431"/>
      <c r="FDU74" s="1431"/>
      <c r="FDV74" s="1431"/>
      <c r="FDW74" s="1431"/>
      <c r="FDX74" s="1431"/>
      <c r="FDY74" s="1431"/>
      <c r="FDZ74" s="1431"/>
      <c r="FEA74" s="1431"/>
      <c r="FEB74" s="1431"/>
      <c r="FEC74" s="1431"/>
      <c r="FED74" s="1431"/>
      <c r="FEE74" s="1431"/>
      <c r="FEF74" s="1431"/>
      <c r="FEG74" s="1431"/>
      <c r="FEH74" s="1431"/>
      <c r="FEI74" s="1431"/>
      <c r="FEJ74" s="1431"/>
      <c r="FEK74" s="1431"/>
      <c r="FEL74" s="1431"/>
      <c r="FEM74" s="1431"/>
      <c r="FEN74" s="1431"/>
      <c r="FEO74" s="1431"/>
      <c r="FEP74" s="1431"/>
      <c r="FEQ74" s="1431"/>
      <c r="FER74" s="1431"/>
      <c r="FES74" s="1431"/>
      <c r="FET74" s="1431"/>
      <c r="FEU74" s="1431"/>
      <c r="FEV74" s="1431"/>
      <c r="FEW74" s="1431"/>
      <c r="FEX74" s="1431"/>
      <c r="FEY74" s="1431"/>
      <c r="FEZ74" s="1431"/>
      <c r="FFA74" s="1431"/>
      <c r="FFB74" s="1431"/>
      <c r="FFC74" s="1431"/>
      <c r="FFD74" s="1431"/>
      <c r="FFE74" s="1431"/>
      <c r="FFF74" s="1431"/>
      <c r="FFG74" s="1431"/>
      <c r="FFH74" s="1431"/>
      <c r="FFI74" s="1431"/>
      <c r="FFJ74" s="1431"/>
      <c r="FFK74" s="1431"/>
      <c r="FFL74" s="1431"/>
      <c r="FFM74" s="1431"/>
      <c r="FFN74" s="1431"/>
      <c r="FFO74" s="1431"/>
      <c r="FFP74" s="1431"/>
      <c r="FFQ74" s="1431"/>
      <c r="FFR74" s="1431"/>
      <c r="FFS74" s="1431"/>
      <c r="FFT74" s="1431"/>
      <c r="FFU74" s="1431"/>
      <c r="FFV74" s="1431"/>
      <c r="FFW74" s="1431"/>
      <c r="FFX74" s="1431"/>
      <c r="FFY74" s="1431"/>
      <c r="FFZ74" s="1431"/>
      <c r="FGA74" s="1431"/>
      <c r="FGB74" s="1431"/>
      <c r="FGC74" s="1431"/>
      <c r="FGD74" s="1431"/>
      <c r="FGE74" s="1431"/>
      <c r="FGF74" s="1431"/>
      <c r="FGG74" s="1431"/>
      <c r="FGH74" s="1431"/>
      <c r="FGI74" s="1431"/>
      <c r="FGJ74" s="1431"/>
      <c r="FGK74" s="1431"/>
      <c r="FGL74" s="1431"/>
      <c r="FGM74" s="1431"/>
      <c r="FGN74" s="1431"/>
      <c r="FGO74" s="1431"/>
      <c r="FGP74" s="1431"/>
      <c r="FGQ74" s="1431"/>
      <c r="FGR74" s="1431"/>
      <c r="FGS74" s="1431"/>
      <c r="FGT74" s="1431"/>
      <c r="FGU74" s="1431"/>
      <c r="FGV74" s="1431"/>
      <c r="FGW74" s="1431"/>
      <c r="FGX74" s="1431"/>
      <c r="FGY74" s="1431"/>
      <c r="FGZ74" s="1431"/>
      <c r="FHA74" s="1431"/>
      <c r="FHB74" s="1431"/>
      <c r="FHC74" s="1431"/>
      <c r="FHD74" s="1431"/>
      <c r="FHE74" s="1431"/>
      <c r="FHF74" s="1431"/>
      <c r="FHG74" s="1431"/>
      <c r="FHH74" s="1431"/>
      <c r="FHI74" s="1431"/>
      <c r="FHJ74" s="1431"/>
      <c r="FHK74" s="1431"/>
      <c r="FHL74" s="1431"/>
      <c r="FHM74" s="1431"/>
      <c r="FHN74" s="1431"/>
      <c r="FHO74" s="1431"/>
      <c r="FHP74" s="1431"/>
      <c r="FHQ74" s="1431"/>
      <c r="FHR74" s="1431"/>
      <c r="FHS74" s="1431"/>
      <c r="FHT74" s="1431"/>
      <c r="FHU74" s="1431"/>
      <c r="FHV74" s="1431"/>
      <c r="FHW74" s="1431"/>
      <c r="FHX74" s="1431"/>
      <c r="FHY74" s="1431"/>
      <c r="FHZ74" s="1431"/>
      <c r="FIA74" s="1431"/>
      <c r="FIB74" s="1431"/>
      <c r="FIC74" s="1431"/>
      <c r="FID74" s="1431"/>
      <c r="FIE74" s="1431"/>
      <c r="FIF74" s="1431"/>
      <c r="FIG74" s="1431"/>
      <c r="FIH74" s="1431"/>
      <c r="FII74" s="1431"/>
      <c r="FIJ74" s="1431"/>
      <c r="FIK74" s="1431"/>
      <c r="FIL74" s="1431"/>
      <c r="FIM74" s="1431"/>
      <c r="FIN74" s="1431"/>
      <c r="FIO74" s="1431"/>
      <c r="FIP74" s="1431"/>
      <c r="FIQ74" s="1431"/>
      <c r="FIR74" s="1431"/>
      <c r="FIS74" s="1431"/>
      <c r="FIT74" s="1431"/>
      <c r="FIU74" s="1431"/>
      <c r="FIV74" s="1431"/>
      <c r="FIW74" s="1431"/>
      <c r="FIX74" s="1431"/>
      <c r="FIY74" s="1431"/>
      <c r="FIZ74" s="1431"/>
      <c r="FJA74" s="1431"/>
      <c r="FJB74" s="1431"/>
      <c r="FJC74" s="1431"/>
      <c r="FJD74" s="1431"/>
      <c r="FJE74" s="1431"/>
      <c r="FJF74" s="1431"/>
      <c r="FJG74" s="1431"/>
      <c r="FJH74" s="1431"/>
      <c r="FJI74" s="1431"/>
      <c r="FJJ74" s="1431"/>
      <c r="FJK74" s="1431"/>
      <c r="FJL74" s="1431"/>
      <c r="FJM74" s="1431"/>
      <c r="FJN74" s="1431"/>
      <c r="FJO74" s="1431"/>
      <c r="FJP74" s="1431"/>
      <c r="FJQ74" s="1431"/>
      <c r="FJR74" s="1431"/>
      <c r="FJS74" s="1431"/>
      <c r="FJT74" s="1431"/>
      <c r="FJU74" s="1431"/>
      <c r="FJV74" s="1431"/>
      <c r="FJW74" s="1431"/>
      <c r="FJX74" s="1431"/>
      <c r="FJY74" s="1431"/>
      <c r="FJZ74" s="1431"/>
      <c r="FKA74" s="1431"/>
      <c r="FKB74" s="1431"/>
      <c r="FKC74" s="1431"/>
      <c r="FKD74" s="1431"/>
      <c r="FKE74" s="1431"/>
      <c r="FKF74" s="1431"/>
      <c r="FKG74" s="1431"/>
      <c r="FKH74" s="1431"/>
      <c r="FKI74" s="1431"/>
      <c r="FKJ74" s="1431"/>
      <c r="FKK74" s="1431"/>
      <c r="FKL74" s="1431"/>
      <c r="FKM74" s="1431"/>
      <c r="FKN74" s="1431"/>
      <c r="FKO74" s="1431"/>
      <c r="FKP74" s="1431"/>
      <c r="FKQ74" s="1431"/>
      <c r="FKR74" s="1431"/>
      <c r="FKS74" s="1431"/>
      <c r="FKT74" s="1431"/>
      <c r="FKU74" s="1431"/>
      <c r="FKV74" s="1431"/>
      <c r="FKW74" s="1431"/>
      <c r="FKX74" s="1431"/>
      <c r="FKY74" s="1431"/>
      <c r="FKZ74" s="1431"/>
      <c r="FLA74" s="1431"/>
      <c r="FLB74" s="1431"/>
      <c r="FLC74" s="1431"/>
      <c r="FLD74" s="1431"/>
      <c r="FLE74" s="1431"/>
      <c r="FLF74" s="1431"/>
      <c r="FLG74" s="1431"/>
      <c r="FLH74" s="1431"/>
      <c r="FLI74" s="1431"/>
      <c r="FLJ74" s="1431"/>
      <c r="FLK74" s="1431"/>
      <c r="FLL74" s="1431"/>
      <c r="FLM74" s="1431"/>
      <c r="FLN74" s="1431"/>
      <c r="FLO74" s="1431"/>
      <c r="FLP74" s="1431"/>
      <c r="FLQ74" s="1431"/>
      <c r="FLR74" s="1431"/>
      <c r="FLS74" s="1431"/>
      <c r="FLT74" s="1431"/>
      <c r="FLU74" s="1431"/>
      <c r="FLV74" s="1431"/>
      <c r="FLW74" s="1431"/>
      <c r="FLX74" s="1431"/>
      <c r="FLY74" s="1431"/>
      <c r="FLZ74" s="1431"/>
      <c r="FMA74" s="1431"/>
      <c r="FMB74" s="1431"/>
      <c r="FMC74" s="1431"/>
      <c r="FMD74" s="1431"/>
      <c r="FME74" s="1431"/>
      <c r="FMF74" s="1431"/>
      <c r="FMG74" s="1431"/>
      <c r="FMH74" s="1431"/>
      <c r="FMI74" s="1431"/>
      <c r="FMJ74" s="1431"/>
      <c r="FMK74" s="1431"/>
      <c r="FML74" s="1431"/>
      <c r="FMM74" s="1431"/>
      <c r="FMN74" s="1431"/>
      <c r="FMO74" s="1431"/>
      <c r="FMP74" s="1431"/>
      <c r="FMQ74" s="1431"/>
      <c r="FMR74" s="1431"/>
      <c r="FMS74" s="1431"/>
      <c r="FMT74" s="1431"/>
      <c r="FMU74" s="1431"/>
      <c r="FMV74" s="1431"/>
      <c r="FMW74" s="1431"/>
      <c r="FMX74" s="1431"/>
      <c r="FMY74" s="1431"/>
      <c r="FMZ74" s="1431"/>
      <c r="FNA74" s="1431"/>
      <c r="FNB74" s="1431"/>
      <c r="FNC74" s="1431"/>
      <c r="FND74" s="1431"/>
      <c r="FNE74" s="1431"/>
      <c r="FNF74" s="1431"/>
      <c r="FNG74" s="1431"/>
      <c r="FNH74" s="1431"/>
      <c r="FNI74" s="1431"/>
      <c r="FNJ74" s="1431"/>
      <c r="FNK74" s="1431"/>
      <c r="FNL74" s="1431"/>
      <c r="FNM74" s="1431"/>
      <c r="FNN74" s="1431"/>
      <c r="FNO74" s="1431"/>
      <c r="FNP74" s="1431"/>
      <c r="FNQ74" s="1431"/>
      <c r="FNR74" s="1431"/>
      <c r="FNS74" s="1431"/>
      <c r="FNT74" s="1431"/>
      <c r="FNU74" s="1431"/>
      <c r="FNV74" s="1431"/>
      <c r="FNW74" s="1431"/>
      <c r="FNX74" s="1431"/>
      <c r="FNY74" s="1431"/>
      <c r="FNZ74" s="1431"/>
      <c r="FOA74" s="1431"/>
      <c r="FOB74" s="1431"/>
      <c r="FOC74" s="1431"/>
      <c r="FOD74" s="1431"/>
      <c r="FOE74" s="1431"/>
      <c r="FOF74" s="1431"/>
      <c r="FOG74" s="1431"/>
      <c r="FOH74" s="1431"/>
      <c r="FOI74" s="1431"/>
      <c r="FOJ74" s="1431"/>
      <c r="FOK74" s="1431"/>
      <c r="FOL74" s="1431"/>
      <c r="FOM74" s="1431"/>
      <c r="FON74" s="1431"/>
      <c r="FOO74" s="1431"/>
      <c r="FOP74" s="1431"/>
      <c r="FOQ74" s="1431"/>
      <c r="FOR74" s="1431"/>
      <c r="FOS74" s="1431"/>
      <c r="FOT74" s="1431"/>
      <c r="FOU74" s="1431"/>
      <c r="FOV74" s="1431"/>
      <c r="FOW74" s="1431"/>
      <c r="FOX74" s="1431"/>
      <c r="FOY74" s="1431"/>
      <c r="FOZ74" s="1431"/>
      <c r="FPA74" s="1431"/>
      <c r="FPB74" s="1431"/>
      <c r="FPC74" s="1431"/>
      <c r="FPD74" s="1431"/>
      <c r="FPE74" s="1431"/>
      <c r="FPF74" s="1431"/>
      <c r="FPG74" s="1431"/>
      <c r="FPH74" s="1431"/>
      <c r="FPI74" s="1431"/>
      <c r="FPJ74" s="1431"/>
      <c r="FPK74" s="1431"/>
      <c r="FPL74" s="1431"/>
      <c r="FPM74" s="1431"/>
      <c r="FPN74" s="1431"/>
      <c r="FPO74" s="1431"/>
      <c r="FPP74" s="1431"/>
      <c r="FPQ74" s="1431"/>
      <c r="FPR74" s="1431"/>
      <c r="FPS74" s="1431"/>
      <c r="FPT74" s="1431"/>
      <c r="FPU74" s="1431"/>
      <c r="FPV74" s="1431"/>
      <c r="FPW74" s="1431"/>
      <c r="FPX74" s="1431"/>
      <c r="FPY74" s="1431"/>
      <c r="FPZ74" s="1431"/>
      <c r="FQA74" s="1431"/>
      <c r="FQB74" s="1431"/>
      <c r="FQC74" s="1431"/>
      <c r="FQD74" s="1431"/>
      <c r="FQE74" s="1431"/>
      <c r="FQF74" s="1431"/>
      <c r="FQG74" s="1431"/>
      <c r="FQH74" s="1431"/>
      <c r="FQI74" s="1431"/>
      <c r="FQJ74" s="1431"/>
      <c r="FQK74" s="1431"/>
      <c r="FQL74" s="1431"/>
      <c r="FQM74" s="1431"/>
      <c r="FQN74" s="1431"/>
      <c r="FQO74" s="1431"/>
      <c r="FQP74" s="1431"/>
      <c r="FQQ74" s="1431"/>
      <c r="FQR74" s="1431"/>
      <c r="FQS74" s="1431"/>
      <c r="FQT74" s="1431"/>
      <c r="FQU74" s="1431"/>
      <c r="FQV74" s="1431"/>
      <c r="FQW74" s="1431"/>
      <c r="FQX74" s="1431"/>
      <c r="FQY74" s="1431"/>
      <c r="FQZ74" s="1431"/>
      <c r="FRA74" s="1431"/>
      <c r="FRB74" s="1431"/>
      <c r="FRC74" s="1431"/>
      <c r="FRD74" s="1431"/>
      <c r="FRE74" s="1431"/>
      <c r="FRF74" s="1431"/>
      <c r="FRG74" s="1431"/>
      <c r="FRH74" s="1431"/>
      <c r="FRI74" s="1431"/>
      <c r="FRJ74" s="1431"/>
      <c r="FRK74" s="1431"/>
      <c r="FRL74" s="1431"/>
      <c r="FRM74" s="1431"/>
      <c r="FRN74" s="1431"/>
      <c r="FRO74" s="1431"/>
      <c r="FRP74" s="1431"/>
      <c r="FRQ74" s="1431"/>
      <c r="FRR74" s="1431"/>
      <c r="FRS74" s="1431"/>
      <c r="FRT74" s="1431"/>
      <c r="FRU74" s="1431"/>
      <c r="FRV74" s="1431"/>
      <c r="FRW74" s="1431"/>
      <c r="FRX74" s="1431"/>
      <c r="FRY74" s="1431"/>
      <c r="FRZ74" s="1431"/>
      <c r="FSA74" s="1431"/>
      <c r="FSB74" s="1431"/>
      <c r="FSC74" s="1431"/>
      <c r="FSD74" s="1431"/>
      <c r="FSE74" s="1431"/>
      <c r="FSF74" s="1431"/>
      <c r="FSG74" s="1431"/>
      <c r="FSH74" s="1431"/>
      <c r="FSI74" s="1431"/>
      <c r="FSJ74" s="1431"/>
      <c r="FSK74" s="1431"/>
      <c r="FSL74" s="1431"/>
      <c r="FSM74" s="1431"/>
      <c r="FSN74" s="1431"/>
      <c r="FSO74" s="1431"/>
      <c r="FSP74" s="1431"/>
      <c r="FSQ74" s="1431"/>
      <c r="FSR74" s="1431"/>
      <c r="FSS74" s="1431"/>
      <c r="FST74" s="1431"/>
      <c r="FSU74" s="1431"/>
      <c r="FSV74" s="1431"/>
      <c r="FSW74" s="1431"/>
      <c r="FSX74" s="1431"/>
      <c r="FSY74" s="1431"/>
      <c r="FSZ74" s="1431"/>
      <c r="FTA74" s="1431"/>
      <c r="FTB74" s="1431"/>
      <c r="FTC74" s="1431"/>
      <c r="FTD74" s="1431"/>
      <c r="FTE74" s="1431"/>
      <c r="FTF74" s="1431"/>
      <c r="FTG74" s="1431"/>
      <c r="FTH74" s="1431"/>
      <c r="FTI74" s="1431"/>
      <c r="FTJ74" s="1431"/>
      <c r="FTK74" s="1431"/>
      <c r="FTL74" s="1431"/>
      <c r="FTM74" s="1431"/>
      <c r="FTN74" s="1431"/>
      <c r="FTO74" s="1431"/>
      <c r="FTP74" s="1431"/>
      <c r="FTQ74" s="1431"/>
      <c r="FTR74" s="1431"/>
      <c r="FTS74" s="1431"/>
      <c r="FTT74" s="1431"/>
      <c r="FTU74" s="1431"/>
      <c r="FTV74" s="1431"/>
      <c r="FTW74" s="1431"/>
      <c r="FTX74" s="1431"/>
      <c r="FTY74" s="1431"/>
      <c r="FTZ74" s="1431"/>
      <c r="FUA74" s="1431"/>
      <c r="FUB74" s="1431"/>
      <c r="FUC74" s="1431"/>
      <c r="FUD74" s="1431"/>
      <c r="FUE74" s="1431"/>
      <c r="FUF74" s="1431"/>
      <c r="FUG74" s="1431"/>
      <c r="FUH74" s="1431"/>
      <c r="FUI74" s="1431"/>
      <c r="FUJ74" s="1431"/>
      <c r="FUK74" s="1431"/>
      <c r="FUL74" s="1431"/>
      <c r="FUM74" s="1431"/>
      <c r="FUN74" s="1431"/>
      <c r="FUO74" s="1431"/>
      <c r="FUP74" s="1431"/>
      <c r="FUQ74" s="1431"/>
      <c r="FUR74" s="1431"/>
      <c r="FUS74" s="1431"/>
      <c r="FUT74" s="1431"/>
      <c r="FUU74" s="1431"/>
      <c r="FUV74" s="1431"/>
      <c r="FUW74" s="1431"/>
      <c r="FUX74" s="1431"/>
      <c r="FUY74" s="1431"/>
      <c r="FUZ74" s="1431"/>
      <c r="FVA74" s="1431"/>
      <c r="FVB74" s="1431"/>
      <c r="FVC74" s="1431"/>
      <c r="FVD74" s="1431"/>
      <c r="FVE74" s="1431"/>
      <c r="FVF74" s="1431"/>
      <c r="FVG74" s="1431"/>
      <c r="FVH74" s="1431"/>
      <c r="FVI74" s="1431"/>
      <c r="FVJ74" s="1431"/>
      <c r="FVK74" s="1431"/>
      <c r="FVL74" s="1431"/>
      <c r="FVM74" s="1431"/>
      <c r="FVN74" s="1431"/>
      <c r="FVO74" s="1431"/>
      <c r="FVP74" s="1431"/>
      <c r="FVQ74" s="1431"/>
      <c r="FVR74" s="1431"/>
      <c r="FVS74" s="1431"/>
      <c r="FVT74" s="1431"/>
      <c r="FVU74" s="1431"/>
      <c r="FVV74" s="1431"/>
      <c r="FVW74" s="1431"/>
      <c r="FVX74" s="1431"/>
      <c r="FVY74" s="1431"/>
      <c r="FVZ74" s="1431"/>
      <c r="FWA74" s="1431"/>
      <c r="FWB74" s="1431"/>
      <c r="FWC74" s="1431"/>
      <c r="FWD74" s="1431"/>
      <c r="FWE74" s="1431"/>
      <c r="FWF74" s="1431"/>
      <c r="FWG74" s="1431"/>
      <c r="FWH74" s="1431"/>
      <c r="FWI74" s="1431"/>
      <c r="FWJ74" s="1431"/>
      <c r="FWK74" s="1431"/>
      <c r="FWL74" s="1431"/>
      <c r="FWM74" s="1431"/>
      <c r="FWN74" s="1431"/>
      <c r="FWO74" s="1431"/>
      <c r="FWP74" s="1431"/>
      <c r="FWQ74" s="1431"/>
      <c r="FWR74" s="1431"/>
      <c r="FWS74" s="1431"/>
      <c r="FWT74" s="1431"/>
      <c r="FWU74" s="1431"/>
      <c r="FWV74" s="1431"/>
      <c r="FWW74" s="1431"/>
      <c r="FWX74" s="1431"/>
      <c r="FWY74" s="1431"/>
      <c r="FWZ74" s="1431"/>
      <c r="FXA74" s="1431"/>
      <c r="FXB74" s="1431"/>
      <c r="FXC74" s="1431"/>
      <c r="FXD74" s="1431"/>
      <c r="FXE74" s="1431"/>
      <c r="FXF74" s="1431"/>
      <c r="FXG74" s="1431"/>
      <c r="FXH74" s="1431"/>
      <c r="FXI74" s="1431"/>
      <c r="FXJ74" s="1431"/>
      <c r="FXK74" s="1431"/>
      <c r="FXL74" s="1431"/>
      <c r="FXM74" s="1431"/>
      <c r="FXN74" s="1431"/>
      <c r="FXO74" s="1431"/>
      <c r="FXP74" s="1431"/>
      <c r="FXQ74" s="1431"/>
      <c r="FXR74" s="1431"/>
      <c r="FXS74" s="1431"/>
      <c r="FXT74" s="1431"/>
      <c r="FXU74" s="1431"/>
      <c r="FXV74" s="1431"/>
      <c r="FXW74" s="1431"/>
      <c r="FXX74" s="1431"/>
      <c r="FXY74" s="1431"/>
      <c r="FXZ74" s="1431"/>
      <c r="FYA74" s="1431"/>
      <c r="FYB74" s="1431"/>
      <c r="FYC74" s="1431"/>
      <c r="FYD74" s="1431"/>
      <c r="FYE74" s="1431"/>
      <c r="FYF74" s="1431"/>
      <c r="FYG74" s="1431"/>
      <c r="FYH74" s="1431"/>
      <c r="FYI74" s="1431"/>
      <c r="FYJ74" s="1431"/>
      <c r="FYK74" s="1431"/>
      <c r="FYL74" s="1431"/>
      <c r="FYM74" s="1431"/>
      <c r="FYN74" s="1431"/>
      <c r="FYO74" s="1431"/>
      <c r="FYP74" s="1431"/>
      <c r="FYQ74" s="1431"/>
      <c r="FYR74" s="1431"/>
      <c r="FYS74" s="1431"/>
      <c r="FYT74" s="1431"/>
      <c r="FYU74" s="1431"/>
      <c r="FYV74" s="1431"/>
      <c r="FYW74" s="1431"/>
      <c r="FYX74" s="1431"/>
      <c r="FYY74" s="1431"/>
      <c r="FYZ74" s="1431"/>
      <c r="FZA74" s="1431"/>
      <c r="FZB74" s="1431"/>
      <c r="FZC74" s="1431"/>
      <c r="FZD74" s="1431"/>
      <c r="FZE74" s="1431"/>
      <c r="FZF74" s="1431"/>
      <c r="FZG74" s="1431"/>
      <c r="FZH74" s="1431"/>
      <c r="FZI74" s="1431"/>
      <c r="FZJ74" s="1431"/>
      <c r="FZK74" s="1431"/>
      <c r="FZL74" s="1431"/>
      <c r="FZM74" s="1431"/>
      <c r="FZN74" s="1431"/>
      <c r="FZO74" s="1431"/>
      <c r="FZP74" s="1431"/>
      <c r="FZQ74" s="1431"/>
      <c r="FZR74" s="1431"/>
      <c r="FZS74" s="1431"/>
      <c r="FZT74" s="1431"/>
      <c r="FZU74" s="1431"/>
      <c r="FZV74" s="1431"/>
      <c r="FZW74" s="1431"/>
      <c r="FZX74" s="1431"/>
      <c r="FZY74" s="1431"/>
      <c r="FZZ74" s="1431"/>
      <c r="GAA74" s="1431"/>
      <c r="GAB74" s="1431"/>
      <c r="GAC74" s="1431"/>
      <c r="GAD74" s="1431"/>
      <c r="GAE74" s="1431"/>
      <c r="GAF74" s="1431"/>
      <c r="GAG74" s="1431"/>
      <c r="GAH74" s="1431"/>
      <c r="GAI74" s="1431"/>
      <c r="GAJ74" s="1431"/>
      <c r="GAK74" s="1431"/>
      <c r="GAL74" s="1431"/>
      <c r="GAM74" s="1431"/>
      <c r="GAN74" s="1431"/>
      <c r="GAO74" s="1431"/>
      <c r="GAP74" s="1431"/>
      <c r="GAQ74" s="1431"/>
      <c r="GAR74" s="1431"/>
      <c r="GAS74" s="1431"/>
      <c r="GAT74" s="1431"/>
      <c r="GAU74" s="1431"/>
      <c r="GAV74" s="1431"/>
      <c r="GAW74" s="1431"/>
      <c r="GAX74" s="1431"/>
      <c r="GAY74" s="1431"/>
      <c r="GAZ74" s="1431"/>
      <c r="GBA74" s="1431"/>
      <c r="GBB74" s="1431"/>
      <c r="GBC74" s="1431"/>
      <c r="GBD74" s="1431"/>
      <c r="GBE74" s="1431"/>
      <c r="GBF74" s="1431"/>
      <c r="GBG74" s="1431"/>
      <c r="GBH74" s="1431"/>
      <c r="GBI74" s="1431"/>
      <c r="GBJ74" s="1431"/>
      <c r="GBK74" s="1431"/>
      <c r="GBL74" s="1431"/>
      <c r="GBM74" s="1431"/>
      <c r="GBN74" s="1431"/>
      <c r="GBO74" s="1431"/>
      <c r="GBP74" s="1431"/>
      <c r="GBQ74" s="1431"/>
      <c r="GBR74" s="1431"/>
      <c r="GBS74" s="1431"/>
      <c r="GBT74" s="1431"/>
      <c r="GBU74" s="1431"/>
      <c r="GBV74" s="1431"/>
      <c r="GBW74" s="1431"/>
      <c r="GBX74" s="1431"/>
      <c r="GBY74" s="1431"/>
      <c r="GBZ74" s="1431"/>
      <c r="GCA74" s="1431"/>
      <c r="GCB74" s="1431"/>
      <c r="GCC74" s="1431"/>
      <c r="GCD74" s="1431"/>
      <c r="GCE74" s="1431"/>
      <c r="GCF74" s="1431"/>
      <c r="GCG74" s="1431"/>
      <c r="GCH74" s="1431"/>
      <c r="GCI74" s="1431"/>
      <c r="GCJ74" s="1431"/>
      <c r="GCK74" s="1431"/>
      <c r="GCL74" s="1431"/>
      <c r="GCM74" s="1431"/>
      <c r="GCN74" s="1431"/>
      <c r="GCO74" s="1431"/>
      <c r="GCP74" s="1431"/>
      <c r="GCQ74" s="1431"/>
      <c r="GCR74" s="1431"/>
      <c r="GCS74" s="1431"/>
      <c r="GCT74" s="1431"/>
      <c r="GCU74" s="1431"/>
      <c r="GCV74" s="1431"/>
      <c r="GCW74" s="1431"/>
      <c r="GCX74" s="1431"/>
      <c r="GCY74" s="1431"/>
      <c r="GCZ74" s="1431"/>
      <c r="GDA74" s="1431"/>
      <c r="GDB74" s="1431"/>
      <c r="GDC74" s="1431"/>
      <c r="GDD74" s="1431"/>
      <c r="GDE74" s="1431"/>
      <c r="GDF74" s="1431"/>
      <c r="GDG74" s="1431"/>
      <c r="GDH74" s="1431"/>
      <c r="GDI74" s="1431"/>
      <c r="GDJ74" s="1431"/>
      <c r="GDK74" s="1431"/>
      <c r="GDL74" s="1431"/>
      <c r="GDM74" s="1431"/>
      <c r="GDN74" s="1431"/>
      <c r="GDO74" s="1431"/>
      <c r="GDP74" s="1431"/>
      <c r="GDQ74" s="1431"/>
      <c r="GDR74" s="1431"/>
      <c r="GDS74" s="1431"/>
      <c r="GDT74" s="1431"/>
      <c r="GDU74" s="1431"/>
      <c r="GDV74" s="1431"/>
      <c r="GDW74" s="1431"/>
      <c r="GDX74" s="1431"/>
      <c r="GDY74" s="1431"/>
      <c r="GDZ74" s="1431"/>
      <c r="GEA74" s="1431"/>
      <c r="GEB74" s="1431"/>
      <c r="GEC74" s="1431"/>
      <c r="GED74" s="1431"/>
      <c r="GEE74" s="1431"/>
      <c r="GEF74" s="1431"/>
      <c r="GEG74" s="1431"/>
      <c r="GEH74" s="1431"/>
      <c r="GEI74" s="1431"/>
      <c r="GEJ74" s="1431"/>
      <c r="GEK74" s="1431"/>
      <c r="GEL74" s="1431"/>
      <c r="GEM74" s="1431"/>
      <c r="GEN74" s="1431"/>
      <c r="GEO74" s="1431"/>
      <c r="GEP74" s="1431"/>
      <c r="GEQ74" s="1431"/>
      <c r="GER74" s="1431"/>
      <c r="GES74" s="1431"/>
      <c r="GET74" s="1431"/>
      <c r="GEU74" s="1431"/>
      <c r="GEV74" s="1431"/>
      <c r="GEW74" s="1431"/>
      <c r="GEX74" s="1431"/>
      <c r="GEY74" s="1431"/>
      <c r="GEZ74" s="1431"/>
      <c r="GFA74" s="1431"/>
      <c r="GFB74" s="1431"/>
      <c r="GFC74" s="1431"/>
      <c r="GFD74" s="1431"/>
      <c r="GFE74" s="1431"/>
      <c r="GFF74" s="1431"/>
      <c r="GFG74" s="1431"/>
      <c r="GFH74" s="1431"/>
      <c r="GFI74" s="1431"/>
      <c r="GFJ74" s="1431"/>
      <c r="GFK74" s="1431"/>
      <c r="GFL74" s="1431"/>
      <c r="GFM74" s="1431"/>
      <c r="GFN74" s="1431"/>
      <c r="GFO74" s="1431"/>
      <c r="GFP74" s="1431"/>
      <c r="GFQ74" s="1431"/>
      <c r="GFR74" s="1431"/>
      <c r="GFS74" s="1431"/>
      <c r="GFT74" s="1431"/>
      <c r="GFU74" s="1431"/>
      <c r="GFV74" s="1431"/>
      <c r="GFW74" s="1431"/>
      <c r="GFX74" s="1431"/>
      <c r="GFY74" s="1431"/>
      <c r="GFZ74" s="1431"/>
      <c r="GGA74" s="1431"/>
      <c r="GGB74" s="1431"/>
      <c r="GGC74" s="1431"/>
      <c r="GGD74" s="1431"/>
      <c r="GGE74" s="1431"/>
      <c r="GGF74" s="1431"/>
      <c r="GGG74" s="1431"/>
      <c r="GGH74" s="1431"/>
      <c r="GGI74" s="1431"/>
      <c r="GGJ74" s="1431"/>
      <c r="GGK74" s="1431"/>
      <c r="GGL74" s="1431"/>
      <c r="GGM74" s="1431"/>
      <c r="GGN74" s="1431"/>
      <c r="GGO74" s="1431"/>
      <c r="GGP74" s="1431"/>
      <c r="GGQ74" s="1431"/>
      <c r="GGR74" s="1431"/>
      <c r="GGS74" s="1431"/>
      <c r="GGT74" s="1431"/>
      <c r="GGU74" s="1431"/>
      <c r="GGV74" s="1431"/>
      <c r="GGW74" s="1431"/>
      <c r="GGX74" s="1431"/>
      <c r="GGY74" s="1431"/>
      <c r="GGZ74" s="1431"/>
      <c r="GHA74" s="1431"/>
      <c r="GHB74" s="1431"/>
      <c r="GHC74" s="1431"/>
      <c r="GHD74" s="1431"/>
      <c r="GHE74" s="1431"/>
      <c r="GHF74" s="1431"/>
      <c r="GHG74" s="1431"/>
      <c r="GHH74" s="1431"/>
      <c r="GHI74" s="1431"/>
      <c r="GHJ74" s="1431"/>
      <c r="GHK74" s="1431"/>
      <c r="GHL74" s="1431"/>
      <c r="GHM74" s="1431"/>
      <c r="GHN74" s="1431"/>
      <c r="GHO74" s="1431"/>
      <c r="GHP74" s="1431"/>
      <c r="GHQ74" s="1431"/>
      <c r="GHR74" s="1431"/>
      <c r="GHS74" s="1431"/>
      <c r="GHT74" s="1431"/>
      <c r="GHU74" s="1431"/>
      <c r="GHV74" s="1431"/>
      <c r="GHW74" s="1431"/>
      <c r="GHX74" s="1431"/>
      <c r="GHY74" s="1431"/>
      <c r="GHZ74" s="1431"/>
      <c r="GIA74" s="1431"/>
      <c r="GIB74" s="1431"/>
      <c r="GIC74" s="1431"/>
      <c r="GID74" s="1431"/>
      <c r="GIE74" s="1431"/>
      <c r="GIF74" s="1431"/>
      <c r="GIG74" s="1431"/>
      <c r="GIH74" s="1431"/>
      <c r="GII74" s="1431"/>
      <c r="GIJ74" s="1431"/>
      <c r="GIK74" s="1431"/>
      <c r="GIL74" s="1431"/>
      <c r="GIM74" s="1431"/>
      <c r="GIN74" s="1431"/>
      <c r="GIO74" s="1431"/>
      <c r="GIP74" s="1431"/>
      <c r="GIQ74" s="1431"/>
      <c r="GIR74" s="1431"/>
      <c r="GIS74" s="1431"/>
      <c r="GIT74" s="1431"/>
      <c r="GIU74" s="1431"/>
      <c r="GIV74" s="1431"/>
      <c r="GIW74" s="1431"/>
      <c r="GIX74" s="1431"/>
      <c r="GIY74" s="1431"/>
      <c r="GIZ74" s="1431"/>
      <c r="GJA74" s="1431"/>
      <c r="GJB74" s="1431"/>
      <c r="GJC74" s="1431"/>
      <c r="GJD74" s="1431"/>
      <c r="GJE74" s="1431"/>
      <c r="GJF74" s="1431"/>
      <c r="GJG74" s="1431"/>
      <c r="GJH74" s="1431"/>
      <c r="GJI74" s="1431"/>
      <c r="GJJ74" s="1431"/>
      <c r="GJK74" s="1431"/>
      <c r="GJL74" s="1431"/>
      <c r="GJM74" s="1431"/>
      <c r="GJN74" s="1431"/>
      <c r="GJO74" s="1431"/>
      <c r="GJP74" s="1431"/>
      <c r="GJQ74" s="1431"/>
      <c r="GJR74" s="1431"/>
      <c r="GJS74" s="1431"/>
      <c r="GJT74" s="1431"/>
      <c r="GJU74" s="1431"/>
      <c r="GJV74" s="1431"/>
      <c r="GJW74" s="1431"/>
      <c r="GJX74" s="1431"/>
      <c r="GJY74" s="1431"/>
      <c r="GJZ74" s="1431"/>
      <c r="GKA74" s="1431"/>
      <c r="GKB74" s="1431"/>
      <c r="GKC74" s="1431"/>
      <c r="GKD74" s="1431"/>
      <c r="GKE74" s="1431"/>
      <c r="GKF74" s="1431"/>
      <c r="GKG74" s="1431"/>
      <c r="GKH74" s="1431"/>
      <c r="GKI74" s="1431"/>
      <c r="GKJ74" s="1431"/>
      <c r="GKK74" s="1431"/>
      <c r="GKL74" s="1431"/>
      <c r="GKM74" s="1431"/>
      <c r="GKN74" s="1431"/>
      <c r="GKO74" s="1431"/>
      <c r="GKP74" s="1431"/>
      <c r="GKQ74" s="1431"/>
      <c r="GKR74" s="1431"/>
      <c r="GKS74" s="1431"/>
      <c r="GKT74" s="1431"/>
      <c r="GKU74" s="1431"/>
      <c r="GKV74" s="1431"/>
      <c r="GKW74" s="1431"/>
      <c r="GKX74" s="1431"/>
      <c r="GKY74" s="1431"/>
      <c r="GKZ74" s="1431"/>
      <c r="GLA74" s="1431"/>
      <c r="GLB74" s="1431"/>
      <c r="GLC74" s="1431"/>
      <c r="GLD74" s="1431"/>
      <c r="GLE74" s="1431"/>
      <c r="GLF74" s="1431"/>
      <c r="GLG74" s="1431"/>
      <c r="GLH74" s="1431"/>
      <c r="GLI74" s="1431"/>
      <c r="GLJ74" s="1431"/>
      <c r="GLK74" s="1431"/>
      <c r="GLL74" s="1431"/>
      <c r="GLM74" s="1431"/>
      <c r="GLN74" s="1431"/>
      <c r="GLO74" s="1431"/>
      <c r="GLP74" s="1431"/>
      <c r="GLQ74" s="1431"/>
      <c r="GLR74" s="1431"/>
      <c r="GLS74" s="1431"/>
      <c r="GLT74" s="1431"/>
      <c r="GLU74" s="1431"/>
      <c r="GLV74" s="1431"/>
      <c r="GLW74" s="1431"/>
      <c r="GLX74" s="1431"/>
      <c r="GLY74" s="1431"/>
      <c r="GLZ74" s="1431"/>
      <c r="GMA74" s="1431"/>
      <c r="GMB74" s="1431"/>
      <c r="GMC74" s="1431"/>
      <c r="GMD74" s="1431"/>
      <c r="GME74" s="1431"/>
      <c r="GMF74" s="1431"/>
      <c r="GMG74" s="1431"/>
      <c r="GMH74" s="1431"/>
      <c r="GMI74" s="1431"/>
      <c r="GMJ74" s="1431"/>
      <c r="GMK74" s="1431"/>
      <c r="GML74" s="1431"/>
      <c r="GMM74" s="1431"/>
      <c r="GMN74" s="1431"/>
      <c r="GMO74" s="1431"/>
      <c r="GMP74" s="1431"/>
      <c r="GMQ74" s="1431"/>
      <c r="GMR74" s="1431"/>
      <c r="GMS74" s="1431"/>
      <c r="GMT74" s="1431"/>
      <c r="GMU74" s="1431"/>
      <c r="GMV74" s="1431"/>
      <c r="GMW74" s="1431"/>
      <c r="GMX74" s="1431"/>
      <c r="GMY74" s="1431"/>
      <c r="GMZ74" s="1431"/>
      <c r="GNA74" s="1431"/>
      <c r="GNB74" s="1431"/>
      <c r="GNC74" s="1431"/>
      <c r="GND74" s="1431"/>
      <c r="GNE74" s="1431"/>
      <c r="GNF74" s="1431"/>
      <c r="GNG74" s="1431"/>
      <c r="GNH74" s="1431"/>
      <c r="GNI74" s="1431"/>
      <c r="GNJ74" s="1431"/>
      <c r="GNK74" s="1431"/>
      <c r="GNL74" s="1431"/>
      <c r="GNM74" s="1431"/>
      <c r="GNN74" s="1431"/>
      <c r="GNO74" s="1431"/>
      <c r="GNP74" s="1431"/>
      <c r="GNQ74" s="1431"/>
      <c r="GNR74" s="1431"/>
      <c r="GNS74" s="1431"/>
      <c r="GNT74" s="1431"/>
      <c r="GNU74" s="1431"/>
      <c r="GNV74" s="1431"/>
      <c r="GNW74" s="1431"/>
      <c r="GNX74" s="1431"/>
      <c r="GNY74" s="1431"/>
      <c r="GNZ74" s="1431"/>
      <c r="GOA74" s="1431"/>
      <c r="GOB74" s="1431"/>
      <c r="GOC74" s="1431"/>
      <c r="GOD74" s="1431"/>
      <c r="GOE74" s="1431"/>
      <c r="GOF74" s="1431"/>
      <c r="GOG74" s="1431"/>
      <c r="GOH74" s="1431"/>
      <c r="GOI74" s="1431"/>
      <c r="GOJ74" s="1431"/>
      <c r="GOK74" s="1431"/>
      <c r="GOL74" s="1431"/>
      <c r="GOM74" s="1431"/>
      <c r="GON74" s="1431"/>
      <c r="GOO74" s="1431"/>
      <c r="GOP74" s="1431"/>
      <c r="GOQ74" s="1431"/>
      <c r="GOR74" s="1431"/>
      <c r="GOS74" s="1431"/>
      <c r="GOT74" s="1431"/>
      <c r="GOU74" s="1431"/>
      <c r="GOV74" s="1431"/>
      <c r="GOW74" s="1431"/>
      <c r="GOX74" s="1431"/>
      <c r="GOY74" s="1431"/>
      <c r="GOZ74" s="1431"/>
      <c r="GPA74" s="1431"/>
      <c r="GPB74" s="1431"/>
      <c r="GPC74" s="1431"/>
      <c r="GPD74" s="1431"/>
      <c r="GPE74" s="1431"/>
      <c r="GPF74" s="1431"/>
      <c r="GPG74" s="1431"/>
      <c r="GPH74" s="1431"/>
      <c r="GPI74" s="1431"/>
      <c r="GPJ74" s="1431"/>
      <c r="GPK74" s="1431"/>
      <c r="GPL74" s="1431"/>
      <c r="GPM74" s="1431"/>
      <c r="GPN74" s="1431"/>
      <c r="GPO74" s="1431"/>
      <c r="GPP74" s="1431"/>
      <c r="GPQ74" s="1431"/>
      <c r="GPR74" s="1431"/>
      <c r="GPS74" s="1431"/>
      <c r="GPT74" s="1431"/>
      <c r="GPU74" s="1431"/>
      <c r="GPV74" s="1431"/>
      <c r="GPW74" s="1431"/>
      <c r="GPX74" s="1431"/>
      <c r="GPY74" s="1431"/>
      <c r="GPZ74" s="1431"/>
      <c r="GQA74" s="1431"/>
      <c r="GQB74" s="1431"/>
      <c r="GQC74" s="1431"/>
      <c r="GQD74" s="1431"/>
      <c r="GQE74" s="1431"/>
      <c r="GQF74" s="1431"/>
      <c r="GQG74" s="1431"/>
      <c r="GQH74" s="1431"/>
      <c r="GQI74" s="1431"/>
      <c r="GQJ74" s="1431"/>
      <c r="GQK74" s="1431"/>
      <c r="GQL74" s="1431"/>
      <c r="GQM74" s="1431"/>
      <c r="GQN74" s="1431"/>
      <c r="GQO74" s="1431"/>
      <c r="GQP74" s="1431"/>
      <c r="GQQ74" s="1431"/>
      <c r="GQR74" s="1431"/>
      <c r="GQS74" s="1431"/>
      <c r="GQT74" s="1431"/>
      <c r="GQU74" s="1431"/>
      <c r="GQV74" s="1431"/>
      <c r="GQW74" s="1431"/>
      <c r="GQX74" s="1431"/>
      <c r="GQY74" s="1431"/>
      <c r="GQZ74" s="1431"/>
      <c r="GRA74" s="1431"/>
      <c r="GRB74" s="1431"/>
      <c r="GRC74" s="1431"/>
      <c r="GRD74" s="1431"/>
      <c r="GRE74" s="1431"/>
      <c r="GRF74" s="1431"/>
      <c r="GRG74" s="1431"/>
      <c r="GRH74" s="1431"/>
      <c r="GRI74" s="1431"/>
      <c r="GRJ74" s="1431"/>
      <c r="GRK74" s="1431"/>
      <c r="GRL74" s="1431"/>
      <c r="GRM74" s="1431"/>
      <c r="GRN74" s="1431"/>
      <c r="GRO74" s="1431"/>
      <c r="GRP74" s="1431"/>
      <c r="GRQ74" s="1431"/>
      <c r="GRR74" s="1431"/>
      <c r="GRS74" s="1431"/>
      <c r="GRT74" s="1431"/>
      <c r="GRU74" s="1431"/>
      <c r="GRV74" s="1431"/>
      <c r="GRW74" s="1431"/>
      <c r="GRX74" s="1431"/>
      <c r="GRY74" s="1431"/>
      <c r="GRZ74" s="1431"/>
      <c r="GSA74" s="1431"/>
      <c r="GSB74" s="1431"/>
      <c r="GSC74" s="1431"/>
      <c r="GSD74" s="1431"/>
      <c r="GSE74" s="1431"/>
      <c r="GSF74" s="1431"/>
      <c r="GSG74" s="1431"/>
      <c r="GSH74" s="1431"/>
      <c r="GSI74" s="1431"/>
      <c r="GSJ74" s="1431"/>
      <c r="GSK74" s="1431"/>
      <c r="GSL74" s="1431"/>
      <c r="GSM74" s="1431"/>
      <c r="GSN74" s="1431"/>
      <c r="GSO74" s="1431"/>
      <c r="GSP74" s="1431"/>
      <c r="GSQ74" s="1431"/>
      <c r="GSR74" s="1431"/>
      <c r="GSS74" s="1431"/>
      <c r="GST74" s="1431"/>
      <c r="GSU74" s="1431"/>
      <c r="GSV74" s="1431"/>
      <c r="GSW74" s="1431"/>
      <c r="GSX74" s="1431"/>
      <c r="GSY74" s="1431"/>
      <c r="GSZ74" s="1431"/>
      <c r="GTA74" s="1431"/>
      <c r="GTB74" s="1431"/>
      <c r="GTC74" s="1431"/>
      <c r="GTD74" s="1431"/>
      <c r="GTE74" s="1431"/>
      <c r="GTF74" s="1431"/>
      <c r="GTG74" s="1431"/>
      <c r="GTH74" s="1431"/>
      <c r="GTI74" s="1431"/>
      <c r="GTJ74" s="1431"/>
      <c r="GTK74" s="1431"/>
      <c r="GTL74" s="1431"/>
      <c r="GTM74" s="1431"/>
      <c r="GTN74" s="1431"/>
      <c r="GTO74" s="1431"/>
      <c r="GTP74" s="1431"/>
      <c r="GTQ74" s="1431"/>
      <c r="GTR74" s="1431"/>
      <c r="GTS74" s="1431"/>
      <c r="GTT74" s="1431"/>
      <c r="GTU74" s="1431"/>
      <c r="GTV74" s="1431"/>
      <c r="GTW74" s="1431"/>
      <c r="GTX74" s="1431"/>
      <c r="GTY74" s="1431"/>
      <c r="GTZ74" s="1431"/>
      <c r="GUA74" s="1431"/>
      <c r="GUB74" s="1431"/>
      <c r="GUC74" s="1431"/>
      <c r="GUD74" s="1431"/>
      <c r="GUE74" s="1431"/>
      <c r="GUF74" s="1431"/>
      <c r="GUG74" s="1431"/>
      <c r="GUH74" s="1431"/>
      <c r="GUI74" s="1431"/>
      <c r="GUJ74" s="1431"/>
      <c r="GUK74" s="1431"/>
      <c r="GUL74" s="1431"/>
      <c r="GUM74" s="1431"/>
      <c r="GUN74" s="1431"/>
      <c r="GUO74" s="1431"/>
      <c r="GUP74" s="1431"/>
      <c r="GUQ74" s="1431"/>
      <c r="GUR74" s="1431"/>
      <c r="GUS74" s="1431"/>
      <c r="GUT74" s="1431"/>
      <c r="GUU74" s="1431"/>
      <c r="GUV74" s="1431"/>
      <c r="GUW74" s="1431"/>
      <c r="GUX74" s="1431"/>
      <c r="GUY74" s="1431"/>
      <c r="GUZ74" s="1431"/>
      <c r="GVA74" s="1431"/>
      <c r="GVB74" s="1431"/>
      <c r="GVC74" s="1431"/>
      <c r="GVD74" s="1431"/>
      <c r="GVE74" s="1431"/>
      <c r="GVF74" s="1431"/>
      <c r="GVG74" s="1431"/>
      <c r="GVH74" s="1431"/>
      <c r="GVI74" s="1431"/>
      <c r="GVJ74" s="1431"/>
      <c r="GVK74" s="1431"/>
      <c r="GVL74" s="1431"/>
      <c r="GVM74" s="1431"/>
      <c r="GVN74" s="1431"/>
      <c r="GVO74" s="1431"/>
      <c r="GVP74" s="1431"/>
      <c r="GVQ74" s="1431"/>
      <c r="GVR74" s="1431"/>
      <c r="GVS74" s="1431"/>
      <c r="GVT74" s="1431"/>
      <c r="GVU74" s="1431"/>
      <c r="GVV74" s="1431"/>
      <c r="GVW74" s="1431"/>
      <c r="GVX74" s="1431"/>
      <c r="GVY74" s="1431"/>
      <c r="GVZ74" s="1431"/>
      <c r="GWA74" s="1431"/>
      <c r="GWB74" s="1431"/>
      <c r="GWC74" s="1431"/>
      <c r="GWD74" s="1431"/>
      <c r="GWE74" s="1431"/>
      <c r="GWF74" s="1431"/>
      <c r="GWG74" s="1431"/>
      <c r="GWH74" s="1431"/>
      <c r="GWI74" s="1431"/>
      <c r="GWJ74" s="1431"/>
      <c r="GWK74" s="1431"/>
      <c r="GWL74" s="1431"/>
      <c r="GWM74" s="1431"/>
      <c r="GWN74" s="1431"/>
      <c r="GWO74" s="1431"/>
      <c r="GWP74" s="1431"/>
      <c r="GWQ74" s="1431"/>
      <c r="GWR74" s="1431"/>
      <c r="GWS74" s="1431"/>
      <c r="GWT74" s="1431"/>
      <c r="GWU74" s="1431"/>
      <c r="GWV74" s="1431"/>
      <c r="GWW74" s="1431"/>
      <c r="GWX74" s="1431"/>
      <c r="GWY74" s="1431"/>
      <c r="GWZ74" s="1431"/>
      <c r="GXA74" s="1431"/>
      <c r="GXB74" s="1431"/>
      <c r="GXC74" s="1431"/>
      <c r="GXD74" s="1431"/>
      <c r="GXE74" s="1431"/>
      <c r="GXF74" s="1431"/>
      <c r="GXG74" s="1431"/>
      <c r="GXH74" s="1431"/>
      <c r="GXI74" s="1431"/>
      <c r="GXJ74" s="1431"/>
      <c r="GXK74" s="1431"/>
      <c r="GXL74" s="1431"/>
      <c r="GXM74" s="1431"/>
      <c r="GXN74" s="1431"/>
      <c r="GXO74" s="1431"/>
      <c r="GXP74" s="1431"/>
      <c r="GXQ74" s="1431"/>
      <c r="GXR74" s="1431"/>
      <c r="GXS74" s="1431"/>
      <c r="GXT74" s="1431"/>
      <c r="GXU74" s="1431"/>
      <c r="GXV74" s="1431"/>
      <c r="GXW74" s="1431"/>
      <c r="GXX74" s="1431"/>
      <c r="GXY74" s="1431"/>
      <c r="GXZ74" s="1431"/>
      <c r="GYA74" s="1431"/>
      <c r="GYB74" s="1431"/>
      <c r="GYC74" s="1431"/>
      <c r="GYD74" s="1431"/>
      <c r="GYE74" s="1431"/>
      <c r="GYF74" s="1431"/>
      <c r="GYG74" s="1431"/>
      <c r="GYH74" s="1431"/>
      <c r="GYI74" s="1431"/>
      <c r="GYJ74" s="1431"/>
      <c r="GYK74" s="1431"/>
      <c r="GYL74" s="1431"/>
      <c r="GYM74" s="1431"/>
      <c r="GYN74" s="1431"/>
      <c r="GYO74" s="1431"/>
      <c r="GYP74" s="1431"/>
      <c r="GYQ74" s="1431"/>
      <c r="GYR74" s="1431"/>
      <c r="GYS74" s="1431"/>
      <c r="GYT74" s="1431"/>
      <c r="GYU74" s="1431"/>
      <c r="GYV74" s="1431"/>
      <c r="GYW74" s="1431"/>
      <c r="GYX74" s="1431"/>
      <c r="GYY74" s="1431"/>
      <c r="GYZ74" s="1431"/>
      <c r="GZA74" s="1431"/>
      <c r="GZB74" s="1431"/>
      <c r="GZC74" s="1431"/>
      <c r="GZD74" s="1431"/>
      <c r="GZE74" s="1431"/>
      <c r="GZF74" s="1431"/>
      <c r="GZG74" s="1431"/>
      <c r="GZH74" s="1431"/>
      <c r="GZI74" s="1431"/>
      <c r="GZJ74" s="1431"/>
      <c r="GZK74" s="1431"/>
      <c r="GZL74" s="1431"/>
      <c r="GZM74" s="1431"/>
      <c r="GZN74" s="1431"/>
      <c r="GZO74" s="1431"/>
      <c r="GZP74" s="1431"/>
      <c r="GZQ74" s="1431"/>
      <c r="GZR74" s="1431"/>
      <c r="GZS74" s="1431"/>
      <c r="GZT74" s="1431"/>
      <c r="GZU74" s="1431"/>
      <c r="GZV74" s="1431"/>
      <c r="GZW74" s="1431"/>
      <c r="GZX74" s="1431"/>
      <c r="GZY74" s="1431"/>
      <c r="GZZ74" s="1431"/>
      <c r="HAA74" s="1431"/>
      <c r="HAB74" s="1431"/>
      <c r="HAC74" s="1431"/>
      <c r="HAD74" s="1431"/>
      <c r="HAE74" s="1431"/>
      <c r="HAF74" s="1431"/>
      <c r="HAG74" s="1431"/>
      <c r="HAH74" s="1431"/>
      <c r="HAI74" s="1431"/>
      <c r="HAJ74" s="1431"/>
      <c r="HAK74" s="1431"/>
      <c r="HAL74" s="1431"/>
      <c r="HAM74" s="1431"/>
      <c r="HAN74" s="1431"/>
      <c r="HAO74" s="1431"/>
      <c r="HAP74" s="1431"/>
      <c r="HAQ74" s="1431"/>
      <c r="HAR74" s="1431"/>
      <c r="HAS74" s="1431"/>
      <c r="HAT74" s="1431"/>
      <c r="HAU74" s="1431"/>
      <c r="HAV74" s="1431"/>
      <c r="HAW74" s="1431"/>
      <c r="HAX74" s="1431"/>
      <c r="HAY74" s="1431"/>
      <c r="HAZ74" s="1431"/>
      <c r="HBA74" s="1431"/>
      <c r="HBB74" s="1431"/>
      <c r="HBC74" s="1431"/>
      <c r="HBD74" s="1431"/>
      <c r="HBE74" s="1431"/>
      <c r="HBF74" s="1431"/>
      <c r="HBG74" s="1431"/>
      <c r="HBH74" s="1431"/>
      <c r="HBI74" s="1431"/>
      <c r="HBJ74" s="1431"/>
      <c r="HBK74" s="1431"/>
      <c r="HBL74" s="1431"/>
      <c r="HBM74" s="1431"/>
      <c r="HBN74" s="1431"/>
      <c r="HBO74" s="1431"/>
      <c r="HBP74" s="1431"/>
      <c r="HBQ74" s="1431"/>
      <c r="HBR74" s="1431"/>
      <c r="HBS74" s="1431"/>
      <c r="HBT74" s="1431"/>
      <c r="HBU74" s="1431"/>
      <c r="HBV74" s="1431"/>
      <c r="HBW74" s="1431"/>
      <c r="HBX74" s="1431"/>
      <c r="HBY74" s="1431"/>
      <c r="HBZ74" s="1431"/>
      <c r="HCA74" s="1431"/>
      <c r="HCB74" s="1431"/>
      <c r="HCC74" s="1431"/>
      <c r="HCD74" s="1431"/>
      <c r="HCE74" s="1431"/>
      <c r="HCF74" s="1431"/>
      <c r="HCG74" s="1431"/>
      <c r="HCH74" s="1431"/>
      <c r="HCI74" s="1431"/>
      <c r="HCJ74" s="1431"/>
      <c r="HCK74" s="1431"/>
      <c r="HCL74" s="1431"/>
      <c r="HCM74" s="1431"/>
      <c r="HCN74" s="1431"/>
      <c r="HCO74" s="1431"/>
      <c r="HCP74" s="1431"/>
      <c r="HCQ74" s="1431"/>
      <c r="HCR74" s="1431"/>
      <c r="HCS74" s="1431"/>
      <c r="HCT74" s="1431"/>
      <c r="HCU74" s="1431"/>
      <c r="HCV74" s="1431"/>
      <c r="HCW74" s="1431"/>
      <c r="HCX74" s="1431"/>
      <c r="HCY74" s="1431"/>
      <c r="HCZ74" s="1431"/>
      <c r="HDA74" s="1431"/>
      <c r="HDB74" s="1431"/>
      <c r="HDC74" s="1431"/>
      <c r="HDD74" s="1431"/>
      <c r="HDE74" s="1431"/>
      <c r="HDF74" s="1431"/>
      <c r="HDG74" s="1431"/>
      <c r="HDH74" s="1431"/>
      <c r="HDI74" s="1431"/>
      <c r="HDJ74" s="1431"/>
      <c r="HDK74" s="1431"/>
      <c r="HDL74" s="1431"/>
      <c r="HDM74" s="1431"/>
      <c r="HDN74" s="1431"/>
      <c r="HDO74" s="1431"/>
      <c r="HDP74" s="1431"/>
      <c r="HDQ74" s="1431"/>
      <c r="HDR74" s="1431"/>
      <c r="HDS74" s="1431"/>
      <c r="HDT74" s="1431"/>
      <c r="HDU74" s="1431"/>
      <c r="HDV74" s="1431"/>
      <c r="HDW74" s="1431"/>
      <c r="HDX74" s="1431"/>
      <c r="HDY74" s="1431"/>
      <c r="HDZ74" s="1431"/>
      <c r="HEA74" s="1431"/>
      <c r="HEB74" s="1431"/>
      <c r="HEC74" s="1431"/>
      <c r="HED74" s="1431"/>
      <c r="HEE74" s="1431"/>
      <c r="HEF74" s="1431"/>
      <c r="HEG74" s="1431"/>
      <c r="HEH74" s="1431"/>
      <c r="HEI74" s="1431"/>
      <c r="HEJ74" s="1431"/>
      <c r="HEK74" s="1431"/>
      <c r="HEL74" s="1431"/>
      <c r="HEM74" s="1431"/>
      <c r="HEN74" s="1431"/>
      <c r="HEO74" s="1431"/>
      <c r="HEP74" s="1431"/>
      <c r="HEQ74" s="1431"/>
      <c r="HER74" s="1431"/>
      <c r="HES74" s="1431"/>
      <c r="HET74" s="1431"/>
      <c r="HEU74" s="1431"/>
      <c r="HEV74" s="1431"/>
      <c r="HEW74" s="1431"/>
      <c r="HEX74" s="1431"/>
      <c r="HEY74" s="1431"/>
      <c r="HEZ74" s="1431"/>
      <c r="HFA74" s="1431"/>
      <c r="HFB74" s="1431"/>
      <c r="HFC74" s="1431"/>
      <c r="HFD74" s="1431"/>
      <c r="HFE74" s="1431"/>
      <c r="HFF74" s="1431"/>
      <c r="HFG74" s="1431"/>
      <c r="HFH74" s="1431"/>
      <c r="HFI74" s="1431"/>
      <c r="HFJ74" s="1431"/>
      <c r="HFK74" s="1431"/>
      <c r="HFL74" s="1431"/>
      <c r="HFM74" s="1431"/>
      <c r="HFN74" s="1431"/>
      <c r="HFO74" s="1431"/>
      <c r="HFP74" s="1431"/>
      <c r="HFQ74" s="1431"/>
      <c r="HFR74" s="1431"/>
      <c r="HFS74" s="1431"/>
      <c r="HFT74" s="1431"/>
      <c r="HFU74" s="1431"/>
      <c r="HFV74" s="1431"/>
      <c r="HFW74" s="1431"/>
      <c r="HFX74" s="1431"/>
      <c r="HFY74" s="1431"/>
      <c r="HFZ74" s="1431"/>
      <c r="HGA74" s="1431"/>
      <c r="HGB74" s="1431"/>
      <c r="HGC74" s="1431"/>
      <c r="HGD74" s="1431"/>
      <c r="HGE74" s="1431"/>
      <c r="HGF74" s="1431"/>
      <c r="HGG74" s="1431"/>
      <c r="HGH74" s="1431"/>
      <c r="HGI74" s="1431"/>
      <c r="HGJ74" s="1431"/>
      <c r="HGK74" s="1431"/>
      <c r="HGL74" s="1431"/>
      <c r="HGM74" s="1431"/>
      <c r="HGN74" s="1431"/>
      <c r="HGO74" s="1431"/>
      <c r="HGP74" s="1431"/>
      <c r="HGQ74" s="1431"/>
      <c r="HGR74" s="1431"/>
      <c r="HGS74" s="1431"/>
      <c r="HGT74" s="1431"/>
      <c r="HGU74" s="1431"/>
      <c r="HGV74" s="1431"/>
      <c r="HGW74" s="1431"/>
      <c r="HGX74" s="1431"/>
      <c r="HGY74" s="1431"/>
      <c r="HGZ74" s="1431"/>
      <c r="HHA74" s="1431"/>
      <c r="HHB74" s="1431"/>
      <c r="HHC74" s="1431"/>
      <c r="HHD74" s="1431"/>
      <c r="HHE74" s="1431"/>
      <c r="HHF74" s="1431"/>
      <c r="HHG74" s="1431"/>
      <c r="HHH74" s="1431"/>
      <c r="HHI74" s="1431"/>
      <c r="HHJ74" s="1431"/>
      <c r="HHK74" s="1431"/>
      <c r="HHL74" s="1431"/>
      <c r="HHM74" s="1431"/>
      <c r="HHN74" s="1431"/>
      <c r="HHO74" s="1431"/>
      <c r="HHP74" s="1431"/>
      <c r="HHQ74" s="1431"/>
      <c r="HHR74" s="1431"/>
      <c r="HHS74" s="1431"/>
      <c r="HHT74" s="1431"/>
      <c r="HHU74" s="1431"/>
      <c r="HHV74" s="1431"/>
      <c r="HHW74" s="1431"/>
      <c r="HHX74" s="1431"/>
      <c r="HHY74" s="1431"/>
      <c r="HHZ74" s="1431"/>
      <c r="HIA74" s="1431"/>
      <c r="HIB74" s="1431"/>
      <c r="HIC74" s="1431"/>
      <c r="HID74" s="1431"/>
      <c r="HIE74" s="1431"/>
      <c r="HIF74" s="1431"/>
      <c r="HIG74" s="1431"/>
      <c r="HIH74" s="1431"/>
      <c r="HII74" s="1431"/>
      <c r="HIJ74" s="1431"/>
      <c r="HIK74" s="1431"/>
      <c r="HIL74" s="1431"/>
      <c r="HIM74" s="1431"/>
      <c r="HIN74" s="1431"/>
      <c r="HIO74" s="1431"/>
      <c r="HIP74" s="1431"/>
      <c r="HIQ74" s="1431"/>
      <c r="HIR74" s="1431"/>
      <c r="HIS74" s="1431"/>
      <c r="HIT74" s="1431"/>
      <c r="HIU74" s="1431"/>
      <c r="HIV74" s="1431"/>
      <c r="HIW74" s="1431"/>
      <c r="HIX74" s="1431"/>
      <c r="HIY74" s="1431"/>
      <c r="HIZ74" s="1431"/>
      <c r="HJA74" s="1431"/>
      <c r="HJB74" s="1431"/>
      <c r="HJC74" s="1431"/>
      <c r="HJD74" s="1431"/>
      <c r="HJE74" s="1431"/>
      <c r="HJF74" s="1431"/>
      <c r="HJG74" s="1431"/>
      <c r="HJH74" s="1431"/>
      <c r="HJI74" s="1431"/>
      <c r="HJJ74" s="1431"/>
      <c r="HJK74" s="1431"/>
      <c r="HJL74" s="1431"/>
      <c r="HJM74" s="1431"/>
      <c r="HJN74" s="1431"/>
      <c r="HJO74" s="1431"/>
      <c r="HJP74" s="1431"/>
      <c r="HJQ74" s="1431"/>
      <c r="HJR74" s="1431"/>
      <c r="HJS74" s="1431"/>
      <c r="HJT74" s="1431"/>
      <c r="HJU74" s="1431"/>
      <c r="HJV74" s="1431"/>
      <c r="HJW74" s="1431"/>
      <c r="HJX74" s="1431"/>
      <c r="HJY74" s="1431"/>
      <c r="HJZ74" s="1431"/>
      <c r="HKA74" s="1431"/>
      <c r="HKB74" s="1431"/>
      <c r="HKC74" s="1431"/>
      <c r="HKD74" s="1431"/>
      <c r="HKE74" s="1431"/>
      <c r="HKF74" s="1431"/>
      <c r="HKG74" s="1431"/>
      <c r="HKH74" s="1431"/>
      <c r="HKI74" s="1431"/>
      <c r="HKJ74" s="1431"/>
      <c r="HKK74" s="1431"/>
      <c r="HKL74" s="1431"/>
      <c r="HKM74" s="1431"/>
      <c r="HKN74" s="1431"/>
      <c r="HKO74" s="1431"/>
      <c r="HKP74" s="1431"/>
      <c r="HKQ74" s="1431"/>
      <c r="HKR74" s="1431"/>
      <c r="HKS74" s="1431"/>
      <c r="HKT74" s="1431"/>
      <c r="HKU74" s="1431"/>
      <c r="HKV74" s="1431"/>
      <c r="HKW74" s="1431"/>
      <c r="HKX74" s="1431"/>
      <c r="HKY74" s="1431"/>
      <c r="HKZ74" s="1431"/>
      <c r="HLA74" s="1431"/>
      <c r="HLB74" s="1431"/>
      <c r="HLC74" s="1431"/>
      <c r="HLD74" s="1431"/>
      <c r="HLE74" s="1431"/>
      <c r="HLF74" s="1431"/>
      <c r="HLG74" s="1431"/>
      <c r="HLH74" s="1431"/>
      <c r="HLI74" s="1431"/>
      <c r="HLJ74" s="1431"/>
      <c r="HLK74" s="1431"/>
      <c r="HLL74" s="1431"/>
      <c r="HLM74" s="1431"/>
      <c r="HLN74" s="1431"/>
      <c r="HLO74" s="1431"/>
      <c r="HLP74" s="1431"/>
      <c r="HLQ74" s="1431"/>
      <c r="HLR74" s="1431"/>
      <c r="HLS74" s="1431"/>
      <c r="HLT74" s="1431"/>
      <c r="HLU74" s="1431"/>
      <c r="HLV74" s="1431"/>
      <c r="HLW74" s="1431"/>
      <c r="HLX74" s="1431"/>
      <c r="HLY74" s="1431"/>
      <c r="HLZ74" s="1431"/>
      <c r="HMA74" s="1431"/>
      <c r="HMB74" s="1431"/>
      <c r="HMC74" s="1431"/>
      <c r="HMD74" s="1431"/>
      <c r="HME74" s="1431"/>
      <c r="HMF74" s="1431"/>
      <c r="HMG74" s="1431"/>
      <c r="HMH74" s="1431"/>
      <c r="HMI74" s="1431"/>
      <c r="HMJ74" s="1431"/>
      <c r="HMK74" s="1431"/>
      <c r="HML74" s="1431"/>
      <c r="HMM74" s="1431"/>
      <c r="HMN74" s="1431"/>
      <c r="HMO74" s="1431"/>
      <c r="HMP74" s="1431"/>
      <c r="HMQ74" s="1431"/>
      <c r="HMR74" s="1431"/>
      <c r="HMS74" s="1431"/>
      <c r="HMT74" s="1431"/>
      <c r="HMU74" s="1431"/>
      <c r="HMV74" s="1431"/>
      <c r="HMW74" s="1431"/>
      <c r="HMX74" s="1431"/>
      <c r="HMY74" s="1431"/>
      <c r="HMZ74" s="1431"/>
      <c r="HNA74" s="1431"/>
      <c r="HNB74" s="1431"/>
      <c r="HNC74" s="1431"/>
      <c r="HND74" s="1431"/>
      <c r="HNE74" s="1431"/>
      <c r="HNF74" s="1431"/>
      <c r="HNG74" s="1431"/>
      <c r="HNH74" s="1431"/>
      <c r="HNI74" s="1431"/>
      <c r="HNJ74" s="1431"/>
      <c r="HNK74" s="1431"/>
      <c r="HNL74" s="1431"/>
      <c r="HNM74" s="1431"/>
      <c r="HNN74" s="1431"/>
      <c r="HNO74" s="1431"/>
      <c r="HNP74" s="1431"/>
      <c r="HNQ74" s="1431"/>
      <c r="HNR74" s="1431"/>
      <c r="HNS74" s="1431"/>
      <c r="HNT74" s="1431"/>
      <c r="HNU74" s="1431"/>
      <c r="HNV74" s="1431"/>
      <c r="HNW74" s="1431"/>
      <c r="HNX74" s="1431"/>
      <c r="HNY74" s="1431"/>
      <c r="HNZ74" s="1431"/>
      <c r="HOA74" s="1431"/>
      <c r="HOB74" s="1431"/>
      <c r="HOC74" s="1431"/>
      <c r="HOD74" s="1431"/>
      <c r="HOE74" s="1431"/>
      <c r="HOF74" s="1431"/>
      <c r="HOG74" s="1431"/>
      <c r="HOH74" s="1431"/>
      <c r="HOI74" s="1431"/>
      <c r="HOJ74" s="1431"/>
      <c r="HOK74" s="1431"/>
      <c r="HOL74" s="1431"/>
      <c r="HOM74" s="1431"/>
      <c r="HON74" s="1431"/>
      <c r="HOO74" s="1431"/>
      <c r="HOP74" s="1431"/>
      <c r="HOQ74" s="1431"/>
      <c r="HOR74" s="1431"/>
      <c r="HOS74" s="1431"/>
      <c r="HOT74" s="1431"/>
      <c r="HOU74" s="1431"/>
      <c r="HOV74" s="1431"/>
      <c r="HOW74" s="1431"/>
      <c r="HOX74" s="1431"/>
      <c r="HOY74" s="1431"/>
      <c r="HOZ74" s="1431"/>
      <c r="HPA74" s="1431"/>
      <c r="HPB74" s="1431"/>
      <c r="HPC74" s="1431"/>
      <c r="HPD74" s="1431"/>
      <c r="HPE74" s="1431"/>
      <c r="HPF74" s="1431"/>
      <c r="HPG74" s="1431"/>
      <c r="HPH74" s="1431"/>
      <c r="HPI74" s="1431"/>
      <c r="HPJ74" s="1431"/>
      <c r="HPK74" s="1431"/>
      <c r="HPL74" s="1431"/>
      <c r="HPM74" s="1431"/>
      <c r="HPN74" s="1431"/>
      <c r="HPO74" s="1431"/>
      <c r="HPP74" s="1431"/>
      <c r="HPQ74" s="1431"/>
      <c r="HPR74" s="1431"/>
      <c r="HPS74" s="1431"/>
      <c r="HPT74" s="1431"/>
      <c r="HPU74" s="1431"/>
      <c r="HPV74" s="1431"/>
      <c r="HPW74" s="1431"/>
      <c r="HPX74" s="1431"/>
      <c r="HPY74" s="1431"/>
      <c r="HPZ74" s="1431"/>
      <c r="HQA74" s="1431"/>
      <c r="HQB74" s="1431"/>
      <c r="HQC74" s="1431"/>
      <c r="HQD74" s="1431"/>
      <c r="HQE74" s="1431"/>
      <c r="HQF74" s="1431"/>
      <c r="HQG74" s="1431"/>
      <c r="HQH74" s="1431"/>
      <c r="HQI74" s="1431"/>
      <c r="HQJ74" s="1431"/>
      <c r="HQK74" s="1431"/>
      <c r="HQL74" s="1431"/>
      <c r="HQM74" s="1431"/>
      <c r="HQN74" s="1431"/>
      <c r="HQO74" s="1431"/>
      <c r="HQP74" s="1431"/>
      <c r="HQQ74" s="1431"/>
      <c r="HQR74" s="1431"/>
      <c r="HQS74" s="1431"/>
      <c r="HQT74" s="1431"/>
      <c r="HQU74" s="1431"/>
      <c r="HQV74" s="1431"/>
      <c r="HQW74" s="1431"/>
      <c r="HQX74" s="1431"/>
      <c r="HQY74" s="1431"/>
      <c r="HQZ74" s="1431"/>
      <c r="HRA74" s="1431"/>
      <c r="HRB74" s="1431"/>
      <c r="HRC74" s="1431"/>
      <c r="HRD74" s="1431"/>
      <c r="HRE74" s="1431"/>
      <c r="HRF74" s="1431"/>
      <c r="HRG74" s="1431"/>
      <c r="HRH74" s="1431"/>
      <c r="HRI74" s="1431"/>
      <c r="HRJ74" s="1431"/>
      <c r="HRK74" s="1431"/>
      <c r="HRL74" s="1431"/>
      <c r="HRM74" s="1431"/>
      <c r="HRN74" s="1431"/>
      <c r="HRO74" s="1431"/>
      <c r="HRP74" s="1431"/>
      <c r="HRQ74" s="1431"/>
      <c r="HRR74" s="1431"/>
      <c r="HRS74" s="1431"/>
      <c r="HRT74" s="1431"/>
      <c r="HRU74" s="1431"/>
      <c r="HRV74" s="1431"/>
      <c r="HRW74" s="1431"/>
      <c r="HRX74" s="1431"/>
      <c r="HRY74" s="1431"/>
      <c r="HRZ74" s="1431"/>
      <c r="HSA74" s="1431"/>
      <c r="HSB74" s="1431"/>
      <c r="HSC74" s="1431"/>
      <c r="HSD74" s="1431"/>
      <c r="HSE74" s="1431"/>
      <c r="HSF74" s="1431"/>
      <c r="HSG74" s="1431"/>
      <c r="HSH74" s="1431"/>
      <c r="HSI74" s="1431"/>
      <c r="HSJ74" s="1431"/>
      <c r="HSK74" s="1431"/>
      <c r="HSL74" s="1431"/>
      <c r="HSM74" s="1431"/>
      <c r="HSN74" s="1431"/>
      <c r="HSO74" s="1431"/>
      <c r="HSP74" s="1431"/>
      <c r="HSQ74" s="1431"/>
      <c r="HSR74" s="1431"/>
      <c r="HSS74" s="1431"/>
      <c r="HST74" s="1431"/>
      <c r="HSU74" s="1431"/>
      <c r="HSV74" s="1431"/>
      <c r="HSW74" s="1431"/>
      <c r="HSX74" s="1431"/>
      <c r="HSY74" s="1431"/>
      <c r="HSZ74" s="1431"/>
      <c r="HTA74" s="1431"/>
      <c r="HTB74" s="1431"/>
      <c r="HTC74" s="1431"/>
      <c r="HTD74" s="1431"/>
      <c r="HTE74" s="1431"/>
      <c r="HTF74" s="1431"/>
      <c r="HTG74" s="1431"/>
      <c r="HTH74" s="1431"/>
      <c r="HTI74" s="1431"/>
      <c r="HTJ74" s="1431"/>
      <c r="HTK74" s="1431"/>
      <c r="HTL74" s="1431"/>
      <c r="HTM74" s="1431"/>
      <c r="HTN74" s="1431"/>
      <c r="HTO74" s="1431"/>
      <c r="HTP74" s="1431"/>
      <c r="HTQ74" s="1431"/>
      <c r="HTR74" s="1431"/>
      <c r="HTS74" s="1431"/>
      <c r="HTT74" s="1431"/>
      <c r="HTU74" s="1431"/>
      <c r="HTV74" s="1431"/>
      <c r="HTW74" s="1431"/>
      <c r="HTX74" s="1431"/>
      <c r="HTY74" s="1431"/>
      <c r="HTZ74" s="1431"/>
      <c r="HUA74" s="1431"/>
      <c r="HUB74" s="1431"/>
      <c r="HUC74" s="1431"/>
      <c r="HUD74" s="1431"/>
      <c r="HUE74" s="1431"/>
      <c r="HUF74" s="1431"/>
      <c r="HUG74" s="1431"/>
      <c r="HUH74" s="1431"/>
      <c r="HUI74" s="1431"/>
      <c r="HUJ74" s="1431"/>
      <c r="HUK74" s="1431"/>
      <c r="HUL74" s="1431"/>
      <c r="HUM74" s="1431"/>
      <c r="HUN74" s="1431"/>
      <c r="HUO74" s="1431"/>
      <c r="HUP74" s="1431"/>
      <c r="HUQ74" s="1431"/>
      <c r="HUR74" s="1431"/>
      <c r="HUS74" s="1431"/>
      <c r="HUT74" s="1431"/>
      <c r="HUU74" s="1431"/>
      <c r="HUV74" s="1431"/>
      <c r="HUW74" s="1431"/>
      <c r="HUX74" s="1431"/>
      <c r="HUY74" s="1431"/>
      <c r="HUZ74" s="1431"/>
      <c r="HVA74" s="1431"/>
      <c r="HVB74" s="1431"/>
      <c r="HVC74" s="1431"/>
      <c r="HVD74" s="1431"/>
      <c r="HVE74" s="1431"/>
      <c r="HVF74" s="1431"/>
      <c r="HVG74" s="1431"/>
      <c r="HVH74" s="1431"/>
      <c r="HVI74" s="1431"/>
      <c r="HVJ74" s="1431"/>
      <c r="HVK74" s="1431"/>
      <c r="HVL74" s="1431"/>
      <c r="HVM74" s="1431"/>
      <c r="HVN74" s="1431"/>
      <c r="HVO74" s="1431"/>
      <c r="HVP74" s="1431"/>
      <c r="HVQ74" s="1431"/>
      <c r="HVR74" s="1431"/>
      <c r="HVS74" s="1431"/>
      <c r="HVT74" s="1431"/>
      <c r="HVU74" s="1431"/>
      <c r="HVV74" s="1431"/>
      <c r="HVW74" s="1431"/>
      <c r="HVX74" s="1431"/>
      <c r="HVY74" s="1431"/>
      <c r="HVZ74" s="1431"/>
      <c r="HWA74" s="1431"/>
      <c r="HWB74" s="1431"/>
      <c r="HWC74" s="1431"/>
      <c r="HWD74" s="1431"/>
      <c r="HWE74" s="1431"/>
      <c r="HWF74" s="1431"/>
      <c r="HWG74" s="1431"/>
      <c r="HWH74" s="1431"/>
      <c r="HWI74" s="1431"/>
      <c r="HWJ74" s="1431"/>
      <c r="HWK74" s="1431"/>
      <c r="HWL74" s="1431"/>
      <c r="HWM74" s="1431"/>
      <c r="HWN74" s="1431"/>
      <c r="HWO74" s="1431"/>
      <c r="HWP74" s="1431"/>
      <c r="HWQ74" s="1431"/>
      <c r="HWR74" s="1431"/>
      <c r="HWS74" s="1431"/>
      <c r="HWT74" s="1431"/>
      <c r="HWU74" s="1431"/>
      <c r="HWV74" s="1431"/>
      <c r="HWW74" s="1431"/>
      <c r="HWX74" s="1431"/>
      <c r="HWY74" s="1431"/>
      <c r="HWZ74" s="1431"/>
      <c r="HXA74" s="1431"/>
      <c r="HXB74" s="1431"/>
      <c r="HXC74" s="1431"/>
      <c r="HXD74" s="1431"/>
      <c r="HXE74" s="1431"/>
      <c r="HXF74" s="1431"/>
      <c r="HXG74" s="1431"/>
      <c r="HXH74" s="1431"/>
      <c r="HXI74" s="1431"/>
      <c r="HXJ74" s="1431"/>
      <c r="HXK74" s="1431"/>
      <c r="HXL74" s="1431"/>
      <c r="HXM74" s="1431"/>
      <c r="HXN74" s="1431"/>
      <c r="HXO74" s="1431"/>
      <c r="HXP74" s="1431"/>
      <c r="HXQ74" s="1431"/>
      <c r="HXR74" s="1431"/>
      <c r="HXS74" s="1431"/>
      <c r="HXT74" s="1431"/>
      <c r="HXU74" s="1431"/>
      <c r="HXV74" s="1431"/>
      <c r="HXW74" s="1431"/>
      <c r="HXX74" s="1431"/>
      <c r="HXY74" s="1431"/>
      <c r="HXZ74" s="1431"/>
      <c r="HYA74" s="1431"/>
      <c r="HYB74" s="1431"/>
      <c r="HYC74" s="1431"/>
      <c r="HYD74" s="1431"/>
      <c r="HYE74" s="1431"/>
      <c r="HYF74" s="1431"/>
      <c r="HYG74" s="1431"/>
      <c r="HYH74" s="1431"/>
      <c r="HYI74" s="1431"/>
      <c r="HYJ74" s="1431"/>
      <c r="HYK74" s="1431"/>
      <c r="HYL74" s="1431"/>
      <c r="HYM74" s="1431"/>
      <c r="HYN74" s="1431"/>
      <c r="HYO74" s="1431"/>
      <c r="HYP74" s="1431"/>
      <c r="HYQ74" s="1431"/>
      <c r="HYR74" s="1431"/>
      <c r="HYS74" s="1431"/>
      <c r="HYT74" s="1431"/>
      <c r="HYU74" s="1431"/>
      <c r="HYV74" s="1431"/>
      <c r="HYW74" s="1431"/>
      <c r="HYX74" s="1431"/>
      <c r="HYY74" s="1431"/>
      <c r="HYZ74" s="1431"/>
      <c r="HZA74" s="1431"/>
      <c r="HZB74" s="1431"/>
      <c r="HZC74" s="1431"/>
      <c r="HZD74" s="1431"/>
      <c r="HZE74" s="1431"/>
      <c r="HZF74" s="1431"/>
      <c r="HZG74" s="1431"/>
      <c r="HZH74" s="1431"/>
      <c r="HZI74" s="1431"/>
      <c r="HZJ74" s="1431"/>
      <c r="HZK74" s="1431"/>
      <c r="HZL74" s="1431"/>
      <c r="HZM74" s="1431"/>
      <c r="HZN74" s="1431"/>
      <c r="HZO74" s="1431"/>
      <c r="HZP74" s="1431"/>
      <c r="HZQ74" s="1431"/>
      <c r="HZR74" s="1431"/>
      <c r="HZS74" s="1431"/>
      <c r="HZT74" s="1431"/>
      <c r="HZU74" s="1431"/>
      <c r="HZV74" s="1431"/>
      <c r="HZW74" s="1431"/>
      <c r="HZX74" s="1431"/>
      <c r="HZY74" s="1431"/>
      <c r="HZZ74" s="1431"/>
      <c r="IAA74" s="1431"/>
      <c r="IAB74" s="1431"/>
      <c r="IAC74" s="1431"/>
      <c r="IAD74" s="1431"/>
      <c r="IAE74" s="1431"/>
      <c r="IAF74" s="1431"/>
      <c r="IAG74" s="1431"/>
      <c r="IAH74" s="1431"/>
      <c r="IAI74" s="1431"/>
      <c r="IAJ74" s="1431"/>
      <c r="IAK74" s="1431"/>
      <c r="IAL74" s="1431"/>
      <c r="IAM74" s="1431"/>
      <c r="IAN74" s="1431"/>
      <c r="IAO74" s="1431"/>
      <c r="IAP74" s="1431"/>
      <c r="IAQ74" s="1431"/>
      <c r="IAR74" s="1431"/>
      <c r="IAS74" s="1431"/>
      <c r="IAT74" s="1431"/>
      <c r="IAU74" s="1431"/>
      <c r="IAV74" s="1431"/>
      <c r="IAW74" s="1431"/>
      <c r="IAX74" s="1431"/>
      <c r="IAY74" s="1431"/>
      <c r="IAZ74" s="1431"/>
      <c r="IBA74" s="1431"/>
      <c r="IBB74" s="1431"/>
      <c r="IBC74" s="1431"/>
      <c r="IBD74" s="1431"/>
      <c r="IBE74" s="1431"/>
      <c r="IBF74" s="1431"/>
      <c r="IBG74" s="1431"/>
      <c r="IBH74" s="1431"/>
      <c r="IBI74" s="1431"/>
      <c r="IBJ74" s="1431"/>
      <c r="IBK74" s="1431"/>
      <c r="IBL74" s="1431"/>
      <c r="IBM74" s="1431"/>
      <c r="IBN74" s="1431"/>
      <c r="IBO74" s="1431"/>
      <c r="IBP74" s="1431"/>
      <c r="IBQ74" s="1431"/>
      <c r="IBR74" s="1431"/>
      <c r="IBS74" s="1431"/>
      <c r="IBT74" s="1431"/>
      <c r="IBU74" s="1431"/>
      <c r="IBV74" s="1431"/>
      <c r="IBW74" s="1431"/>
      <c r="IBX74" s="1431"/>
      <c r="IBY74" s="1431"/>
      <c r="IBZ74" s="1431"/>
      <c r="ICA74" s="1431"/>
      <c r="ICB74" s="1431"/>
      <c r="ICC74" s="1431"/>
      <c r="ICD74" s="1431"/>
      <c r="ICE74" s="1431"/>
      <c r="ICF74" s="1431"/>
      <c r="ICG74" s="1431"/>
      <c r="ICH74" s="1431"/>
      <c r="ICI74" s="1431"/>
      <c r="ICJ74" s="1431"/>
      <c r="ICK74" s="1431"/>
      <c r="ICL74" s="1431"/>
      <c r="ICM74" s="1431"/>
      <c r="ICN74" s="1431"/>
      <c r="ICO74" s="1431"/>
      <c r="ICP74" s="1431"/>
      <c r="ICQ74" s="1431"/>
      <c r="ICR74" s="1431"/>
      <c r="ICS74" s="1431"/>
      <c r="ICT74" s="1431"/>
      <c r="ICU74" s="1431"/>
      <c r="ICV74" s="1431"/>
      <c r="ICW74" s="1431"/>
      <c r="ICX74" s="1431"/>
      <c r="ICY74" s="1431"/>
      <c r="ICZ74" s="1431"/>
      <c r="IDA74" s="1431"/>
      <c r="IDB74" s="1431"/>
      <c r="IDC74" s="1431"/>
      <c r="IDD74" s="1431"/>
      <c r="IDE74" s="1431"/>
      <c r="IDF74" s="1431"/>
      <c r="IDG74" s="1431"/>
      <c r="IDH74" s="1431"/>
      <c r="IDI74" s="1431"/>
      <c r="IDJ74" s="1431"/>
      <c r="IDK74" s="1431"/>
      <c r="IDL74" s="1431"/>
      <c r="IDM74" s="1431"/>
      <c r="IDN74" s="1431"/>
      <c r="IDO74" s="1431"/>
      <c r="IDP74" s="1431"/>
      <c r="IDQ74" s="1431"/>
      <c r="IDR74" s="1431"/>
      <c r="IDS74" s="1431"/>
      <c r="IDT74" s="1431"/>
      <c r="IDU74" s="1431"/>
      <c r="IDV74" s="1431"/>
      <c r="IDW74" s="1431"/>
      <c r="IDX74" s="1431"/>
      <c r="IDY74" s="1431"/>
      <c r="IDZ74" s="1431"/>
      <c r="IEA74" s="1431"/>
      <c r="IEB74" s="1431"/>
      <c r="IEC74" s="1431"/>
      <c r="IED74" s="1431"/>
      <c r="IEE74" s="1431"/>
      <c r="IEF74" s="1431"/>
      <c r="IEG74" s="1431"/>
      <c r="IEH74" s="1431"/>
      <c r="IEI74" s="1431"/>
      <c r="IEJ74" s="1431"/>
      <c r="IEK74" s="1431"/>
      <c r="IEL74" s="1431"/>
      <c r="IEM74" s="1431"/>
      <c r="IEN74" s="1431"/>
      <c r="IEO74" s="1431"/>
      <c r="IEP74" s="1431"/>
      <c r="IEQ74" s="1431"/>
      <c r="IER74" s="1431"/>
      <c r="IES74" s="1431"/>
      <c r="IET74" s="1431"/>
      <c r="IEU74" s="1431"/>
      <c r="IEV74" s="1431"/>
      <c r="IEW74" s="1431"/>
      <c r="IEX74" s="1431"/>
      <c r="IEY74" s="1431"/>
      <c r="IEZ74" s="1431"/>
      <c r="IFA74" s="1431"/>
      <c r="IFB74" s="1431"/>
      <c r="IFC74" s="1431"/>
      <c r="IFD74" s="1431"/>
      <c r="IFE74" s="1431"/>
      <c r="IFF74" s="1431"/>
      <c r="IFG74" s="1431"/>
      <c r="IFH74" s="1431"/>
      <c r="IFI74" s="1431"/>
      <c r="IFJ74" s="1431"/>
      <c r="IFK74" s="1431"/>
      <c r="IFL74" s="1431"/>
      <c r="IFM74" s="1431"/>
      <c r="IFN74" s="1431"/>
      <c r="IFO74" s="1431"/>
      <c r="IFP74" s="1431"/>
      <c r="IFQ74" s="1431"/>
      <c r="IFR74" s="1431"/>
      <c r="IFS74" s="1431"/>
      <c r="IFT74" s="1431"/>
      <c r="IFU74" s="1431"/>
      <c r="IFV74" s="1431"/>
      <c r="IFW74" s="1431"/>
      <c r="IFX74" s="1431"/>
      <c r="IFY74" s="1431"/>
      <c r="IFZ74" s="1431"/>
      <c r="IGA74" s="1431"/>
      <c r="IGB74" s="1431"/>
      <c r="IGC74" s="1431"/>
      <c r="IGD74" s="1431"/>
      <c r="IGE74" s="1431"/>
      <c r="IGF74" s="1431"/>
      <c r="IGG74" s="1431"/>
      <c r="IGH74" s="1431"/>
      <c r="IGI74" s="1431"/>
      <c r="IGJ74" s="1431"/>
      <c r="IGK74" s="1431"/>
      <c r="IGL74" s="1431"/>
      <c r="IGM74" s="1431"/>
      <c r="IGN74" s="1431"/>
      <c r="IGO74" s="1431"/>
      <c r="IGP74" s="1431"/>
      <c r="IGQ74" s="1431"/>
      <c r="IGR74" s="1431"/>
      <c r="IGS74" s="1431"/>
      <c r="IGT74" s="1431"/>
      <c r="IGU74" s="1431"/>
      <c r="IGV74" s="1431"/>
      <c r="IGW74" s="1431"/>
      <c r="IGX74" s="1431"/>
      <c r="IGY74" s="1431"/>
      <c r="IGZ74" s="1431"/>
      <c r="IHA74" s="1431"/>
      <c r="IHB74" s="1431"/>
      <c r="IHC74" s="1431"/>
      <c r="IHD74" s="1431"/>
      <c r="IHE74" s="1431"/>
      <c r="IHF74" s="1431"/>
      <c r="IHG74" s="1431"/>
      <c r="IHH74" s="1431"/>
      <c r="IHI74" s="1431"/>
      <c r="IHJ74" s="1431"/>
      <c r="IHK74" s="1431"/>
      <c r="IHL74" s="1431"/>
      <c r="IHM74" s="1431"/>
      <c r="IHN74" s="1431"/>
      <c r="IHO74" s="1431"/>
      <c r="IHP74" s="1431"/>
      <c r="IHQ74" s="1431"/>
      <c r="IHR74" s="1431"/>
      <c r="IHS74" s="1431"/>
      <c r="IHT74" s="1431"/>
      <c r="IHU74" s="1431"/>
      <c r="IHV74" s="1431"/>
      <c r="IHW74" s="1431"/>
      <c r="IHX74" s="1431"/>
      <c r="IHY74" s="1431"/>
      <c r="IHZ74" s="1431"/>
      <c r="IIA74" s="1431"/>
      <c r="IIB74" s="1431"/>
      <c r="IIC74" s="1431"/>
      <c r="IID74" s="1431"/>
      <c r="IIE74" s="1431"/>
      <c r="IIF74" s="1431"/>
      <c r="IIG74" s="1431"/>
      <c r="IIH74" s="1431"/>
      <c r="III74" s="1431"/>
      <c r="IIJ74" s="1431"/>
      <c r="IIK74" s="1431"/>
      <c r="IIL74" s="1431"/>
      <c r="IIM74" s="1431"/>
      <c r="IIN74" s="1431"/>
      <c r="IIO74" s="1431"/>
      <c r="IIP74" s="1431"/>
      <c r="IIQ74" s="1431"/>
      <c r="IIR74" s="1431"/>
      <c r="IIS74" s="1431"/>
      <c r="IIT74" s="1431"/>
      <c r="IIU74" s="1431"/>
      <c r="IIV74" s="1431"/>
      <c r="IIW74" s="1431"/>
      <c r="IIX74" s="1431"/>
      <c r="IIY74" s="1431"/>
      <c r="IIZ74" s="1431"/>
      <c r="IJA74" s="1431"/>
      <c r="IJB74" s="1431"/>
      <c r="IJC74" s="1431"/>
      <c r="IJD74" s="1431"/>
      <c r="IJE74" s="1431"/>
      <c r="IJF74" s="1431"/>
      <c r="IJG74" s="1431"/>
      <c r="IJH74" s="1431"/>
      <c r="IJI74" s="1431"/>
      <c r="IJJ74" s="1431"/>
      <c r="IJK74" s="1431"/>
      <c r="IJL74" s="1431"/>
      <c r="IJM74" s="1431"/>
      <c r="IJN74" s="1431"/>
      <c r="IJO74" s="1431"/>
      <c r="IJP74" s="1431"/>
      <c r="IJQ74" s="1431"/>
      <c r="IJR74" s="1431"/>
      <c r="IJS74" s="1431"/>
      <c r="IJT74" s="1431"/>
      <c r="IJU74" s="1431"/>
      <c r="IJV74" s="1431"/>
      <c r="IJW74" s="1431"/>
      <c r="IJX74" s="1431"/>
      <c r="IJY74" s="1431"/>
      <c r="IJZ74" s="1431"/>
      <c r="IKA74" s="1431"/>
      <c r="IKB74" s="1431"/>
      <c r="IKC74" s="1431"/>
      <c r="IKD74" s="1431"/>
      <c r="IKE74" s="1431"/>
      <c r="IKF74" s="1431"/>
      <c r="IKG74" s="1431"/>
      <c r="IKH74" s="1431"/>
      <c r="IKI74" s="1431"/>
      <c r="IKJ74" s="1431"/>
      <c r="IKK74" s="1431"/>
      <c r="IKL74" s="1431"/>
      <c r="IKM74" s="1431"/>
      <c r="IKN74" s="1431"/>
      <c r="IKO74" s="1431"/>
      <c r="IKP74" s="1431"/>
      <c r="IKQ74" s="1431"/>
      <c r="IKR74" s="1431"/>
      <c r="IKS74" s="1431"/>
      <c r="IKT74" s="1431"/>
      <c r="IKU74" s="1431"/>
      <c r="IKV74" s="1431"/>
      <c r="IKW74" s="1431"/>
      <c r="IKX74" s="1431"/>
      <c r="IKY74" s="1431"/>
      <c r="IKZ74" s="1431"/>
      <c r="ILA74" s="1431"/>
      <c r="ILB74" s="1431"/>
      <c r="ILC74" s="1431"/>
      <c r="ILD74" s="1431"/>
      <c r="ILE74" s="1431"/>
      <c r="ILF74" s="1431"/>
      <c r="ILG74" s="1431"/>
      <c r="ILH74" s="1431"/>
      <c r="ILI74" s="1431"/>
      <c r="ILJ74" s="1431"/>
      <c r="ILK74" s="1431"/>
      <c r="ILL74" s="1431"/>
      <c r="ILM74" s="1431"/>
      <c r="ILN74" s="1431"/>
      <c r="ILO74" s="1431"/>
      <c r="ILP74" s="1431"/>
      <c r="ILQ74" s="1431"/>
      <c r="ILR74" s="1431"/>
      <c r="ILS74" s="1431"/>
      <c r="ILT74" s="1431"/>
      <c r="ILU74" s="1431"/>
      <c r="ILV74" s="1431"/>
      <c r="ILW74" s="1431"/>
      <c r="ILX74" s="1431"/>
      <c r="ILY74" s="1431"/>
      <c r="ILZ74" s="1431"/>
      <c r="IMA74" s="1431"/>
      <c r="IMB74" s="1431"/>
      <c r="IMC74" s="1431"/>
      <c r="IMD74" s="1431"/>
      <c r="IME74" s="1431"/>
      <c r="IMF74" s="1431"/>
      <c r="IMG74" s="1431"/>
      <c r="IMH74" s="1431"/>
      <c r="IMI74" s="1431"/>
      <c r="IMJ74" s="1431"/>
      <c r="IMK74" s="1431"/>
      <c r="IML74" s="1431"/>
      <c r="IMM74" s="1431"/>
      <c r="IMN74" s="1431"/>
      <c r="IMO74" s="1431"/>
      <c r="IMP74" s="1431"/>
      <c r="IMQ74" s="1431"/>
      <c r="IMR74" s="1431"/>
      <c r="IMS74" s="1431"/>
      <c r="IMT74" s="1431"/>
      <c r="IMU74" s="1431"/>
      <c r="IMV74" s="1431"/>
      <c r="IMW74" s="1431"/>
      <c r="IMX74" s="1431"/>
      <c r="IMY74" s="1431"/>
      <c r="IMZ74" s="1431"/>
      <c r="INA74" s="1431"/>
      <c r="INB74" s="1431"/>
      <c r="INC74" s="1431"/>
      <c r="IND74" s="1431"/>
      <c r="INE74" s="1431"/>
      <c r="INF74" s="1431"/>
      <c r="ING74" s="1431"/>
      <c r="INH74" s="1431"/>
      <c r="INI74" s="1431"/>
      <c r="INJ74" s="1431"/>
      <c r="INK74" s="1431"/>
      <c r="INL74" s="1431"/>
      <c r="INM74" s="1431"/>
      <c r="INN74" s="1431"/>
      <c r="INO74" s="1431"/>
      <c r="INP74" s="1431"/>
      <c r="INQ74" s="1431"/>
      <c r="INR74" s="1431"/>
      <c r="INS74" s="1431"/>
      <c r="INT74" s="1431"/>
      <c r="INU74" s="1431"/>
      <c r="INV74" s="1431"/>
      <c r="INW74" s="1431"/>
      <c r="INX74" s="1431"/>
      <c r="INY74" s="1431"/>
      <c r="INZ74" s="1431"/>
      <c r="IOA74" s="1431"/>
      <c r="IOB74" s="1431"/>
      <c r="IOC74" s="1431"/>
      <c r="IOD74" s="1431"/>
      <c r="IOE74" s="1431"/>
      <c r="IOF74" s="1431"/>
      <c r="IOG74" s="1431"/>
      <c r="IOH74" s="1431"/>
      <c r="IOI74" s="1431"/>
      <c r="IOJ74" s="1431"/>
      <c r="IOK74" s="1431"/>
      <c r="IOL74" s="1431"/>
      <c r="IOM74" s="1431"/>
      <c r="ION74" s="1431"/>
      <c r="IOO74" s="1431"/>
      <c r="IOP74" s="1431"/>
      <c r="IOQ74" s="1431"/>
      <c r="IOR74" s="1431"/>
      <c r="IOS74" s="1431"/>
      <c r="IOT74" s="1431"/>
      <c r="IOU74" s="1431"/>
      <c r="IOV74" s="1431"/>
      <c r="IOW74" s="1431"/>
      <c r="IOX74" s="1431"/>
      <c r="IOY74" s="1431"/>
      <c r="IOZ74" s="1431"/>
      <c r="IPA74" s="1431"/>
      <c r="IPB74" s="1431"/>
      <c r="IPC74" s="1431"/>
      <c r="IPD74" s="1431"/>
      <c r="IPE74" s="1431"/>
      <c r="IPF74" s="1431"/>
      <c r="IPG74" s="1431"/>
      <c r="IPH74" s="1431"/>
      <c r="IPI74" s="1431"/>
      <c r="IPJ74" s="1431"/>
      <c r="IPK74" s="1431"/>
      <c r="IPL74" s="1431"/>
      <c r="IPM74" s="1431"/>
      <c r="IPN74" s="1431"/>
      <c r="IPO74" s="1431"/>
      <c r="IPP74" s="1431"/>
      <c r="IPQ74" s="1431"/>
      <c r="IPR74" s="1431"/>
      <c r="IPS74" s="1431"/>
      <c r="IPT74" s="1431"/>
      <c r="IPU74" s="1431"/>
      <c r="IPV74" s="1431"/>
      <c r="IPW74" s="1431"/>
      <c r="IPX74" s="1431"/>
      <c r="IPY74" s="1431"/>
      <c r="IPZ74" s="1431"/>
      <c r="IQA74" s="1431"/>
      <c r="IQB74" s="1431"/>
      <c r="IQC74" s="1431"/>
      <c r="IQD74" s="1431"/>
      <c r="IQE74" s="1431"/>
      <c r="IQF74" s="1431"/>
      <c r="IQG74" s="1431"/>
      <c r="IQH74" s="1431"/>
      <c r="IQI74" s="1431"/>
      <c r="IQJ74" s="1431"/>
      <c r="IQK74" s="1431"/>
      <c r="IQL74" s="1431"/>
      <c r="IQM74" s="1431"/>
      <c r="IQN74" s="1431"/>
      <c r="IQO74" s="1431"/>
      <c r="IQP74" s="1431"/>
      <c r="IQQ74" s="1431"/>
      <c r="IQR74" s="1431"/>
      <c r="IQS74" s="1431"/>
      <c r="IQT74" s="1431"/>
      <c r="IQU74" s="1431"/>
      <c r="IQV74" s="1431"/>
      <c r="IQW74" s="1431"/>
      <c r="IQX74" s="1431"/>
      <c r="IQY74" s="1431"/>
      <c r="IQZ74" s="1431"/>
      <c r="IRA74" s="1431"/>
      <c r="IRB74" s="1431"/>
      <c r="IRC74" s="1431"/>
      <c r="IRD74" s="1431"/>
      <c r="IRE74" s="1431"/>
      <c r="IRF74" s="1431"/>
      <c r="IRG74" s="1431"/>
      <c r="IRH74" s="1431"/>
      <c r="IRI74" s="1431"/>
      <c r="IRJ74" s="1431"/>
      <c r="IRK74" s="1431"/>
      <c r="IRL74" s="1431"/>
      <c r="IRM74" s="1431"/>
      <c r="IRN74" s="1431"/>
      <c r="IRO74" s="1431"/>
      <c r="IRP74" s="1431"/>
      <c r="IRQ74" s="1431"/>
      <c r="IRR74" s="1431"/>
      <c r="IRS74" s="1431"/>
      <c r="IRT74" s="1431"/>
      <c r="IRU74" s="1431"/>
      <c r="IRV74" s="1431"/>
      <c r="IRW74" s="1431"/>
      <c r="IRX74" s="1431"/>
      <c r="IRY74" s="1431"/>
      <c r="IRZ74" s="1431"/>
      <c r="ISA74" s="1431"/>
      <c r="ISB74" s="1431"/>
      <c r="ISC74" s="1431"/>
      <c r="ISD74" s="1431"/>
      <c r="ISE74" s="1431"/>
      <c r="ISF74" s="1431"/>
      <c r="ISG74" s="1431"/>
      <c r="ISH74" s="1431"/>
      <c r="ISI74" s="1431"/>
      <c r="ISJ74" s="1431"/>
      <c r="ISK74" s="1431"/>
      <c r="ISL74" s="1431"/>
      <c r="ISM74" s="1431"/>
      <c r="ISN74" s="1431"/>
      <c r="ISO74" s="1431"/>
      <c r="ISP74" s="1431"/>
      <c r="ISQ74" s="1431"/>
      <c r="ISR74" s="1431"/>
      <c r="ISS74" s="1431"/>
      <c r="IST74" s="1431"/>
      <c r="ISU74" s="1431"/>
      <c r="ISV74" s="1431"/>
      <c r="ISW74" s="1431"/>
      <c r="ISX74" s="1431"/>
      <c r="ISY74" s="1431"/>
      <c r="ISZ74" s="1431"/>
      <c r="ITA74" s="1431"/>
      <c r="ITB74" s="1431"/>
      <c r="ITC74" s="1431"/>
      <c r="ITD74" s="1431"/>
      <c r="ITE74" s="1431"/>
      <c r="ITF74" s="1431"/>
      <c r="ITG74" s="1431"/>
      <c r="ITH74" s="1431"/>
      <c r="ITI74" s="1431"/>
      <c r="ITJ74" s="1431"/>
      <c r="ITK74" s="1431"/>
      <c r="ITL74" s="1431"/>
      <c r="ITM74" s="1431"/>
      <c r="ITN74" s="1431"/>
      <c r="ITO74" s="1431"/>
      <c r="ITP74" s="1431"/>
      <c r="ITQ74" s="1431"/>
      <c r="ITR74" s="1431"/>
      <c r="ITS74" s="1431"/>
      <c r="ITT74" s="1431"/>
      <c r="ITU74" s="1431"/>
      <c r="ITV74" s="1431"/>
      <c r="ITW74" s="1431"/>
      <c r="ITX74" s="1431"/>
      <c r="ITY74" s="1431"/>
      <c r="ITZ74" s="1431"/>
      <c r="IUA74" s="1431"/>
      <c r="IUB74" s="1431"/>
      <c r="IUC74" s="1431"/>
      <c r="IUD74" s="1431"/>
      <c r="IUE74" s="1431"/>
      <c r="IUF74" s="1431"/>
      <c r="IUG74" s="1431"/>
      <c r="IUH74" s="1431"/>
      <c r="IUI74" s="1431"/>
      <c r="IUJ74" s="1431"/>
      <c r="IUK74" s="1431"/>
      <c r="IUL74" s="1431"/>
      <c r="IUM74" s="1431"/>
      <c r="IUN74" s="1431"/>
      <c r="IUO74" s="1431"/>
      <c r="IUP74" s="1431"/>
      <c r="IUQ74" s="1431"/>
      <c r="IUR74" s="1431"/>
      <c r="IUS74" s="1431"/>
      <c r="IUT74" s="1431"/>
      <c r="IUU74" s="1431"/>
      <c r="IUV74" s="1431"/>
      <c r="IUW74" s="1431"/>
      <c r="IUX74" s="1431"/>
      <c r="IUY74" s="1431"/>
      <c r="IUZ74" s="1431"/>
      <c r="IVA74" s="1431"/>
      <c r="IVB74" s="1431"/>
      <c r="IVC74" s="1431"/>
      <c r="IVD74" s="1431"/>
      <c r="IVE74" s="1431"/>
      <c r="IVF74" s="1431"/>
      <c r="IVG74" s="1431"/>
      <c r="IVH74" s="1431"/>
      <c r="IVI74" s="1431"/>
      <c r="IVJ74" s="1431"/>
      <c r="IVK74" s="1431"/>
      <c r="IVL74" s="1431"/>
      <c r="IVM74" s="1431"/>
      <c r="IVN74" s="1431"/>
      <c r="IVO74" s="1431"/>
      <c r="IVP74" s="1431"/>
      <c r="IVQ74" s="1431"/>
      <c r="IVR74" s="1431"/>
      <c r="IVS74" s="1431"/>
      <c r="IVT74" s="1431"/>
      <c r="IVU74" s="1431"/>
      <c r="IVV74" s="1431"/>
      <c r="IVW74" s="1431"/>
      <c r="IVX74" s="1431"/>
      <c r="IVY74" s="1431"/>
      <c r="IVZ74" s="1431"/>
      <c r="IWA74" s="1431"/>
      <c r="IWB74" s="1431"/>
      <c r="IWC74" s="1431"/>
      <c r="IWD74" s="1431"/>
      <c r="IWE74" s="1431"/>
      <c r="IWF74" s="1431"/>
      <c r="IWG74" s="1431"/>
      <c r="IWH74" s="1431"/>
      <c r="IWI74" s="1431"/>
      <c r="IWJ74" s="1431"/>
      <c r="IWK74" s="1431"/>
      <c r="IWL74" s="1431"/>
      <c r="IWM74" s="1431"/>
      <c r="IWN74" s="1431"/>
      <c r="IWO74" s="1431"/>
      <c r="IWP74" s="1431"/>
      <c r="IWQ74" s="1431"/>
      <c r="IWR74" s="1431"/>
      <c r="IWS74" s="1431"/>
      <c r="IWT74" s="1431"/>
      <c r="IWU74" s="1431"/>
      <c r="IWV74" s="1431"/>
      <c r="IWW74" s="1431"/>
      <c r="IWX74" s="1431"/>
      <c r="IWY74" s="1431"/>
      <c r="IWZ74" s="1431"/>
      <c r="IXA74" s="1431"/>
      <c r="IXB74" s="1431"/>
      <c r="IXC74" s="1431"/>
      <c r="IXD74" s="1431"/>
      <c r="IXE74" s="1431"/>
      <c r="IXF74" s="1431"/>
      <c r="IXG74" s="1431"/>
      <c r="IXH74" s="1431"/>
      <c r="IXI74" s="1431"/>
      <c r="IXJ74" s="1431"/>
      <c r="IXK74" s="1431"/>
      <c r="IXL74" s="1431"/>
      <c r="IXM74" s="1431"/>
      <c r="IXN74" s="1431"/>
      <c r="IXO74" s="1431"/>
      <c r="IXP74" s="1431"/>
      <c r="IXQ74" s="1431"/>
      <c r="IXR74" s="1431"/>
      <c r="IXS74" s="1431"/>
      <c r="IXT74" s="1431"/>
      <c r="IXU74" s="1431"/>
      <c r="IXV74" s="1431"/>
      <c r="IXW74" s="1431"/>
      <c r="IXX74" s="1431"/>
      <c r="IXY74" s="1431"/>
      <c r="IXZ74" s="1431"/>
      <c r="IYA74" s="1431"/>
      <c r="IYB74" s="1431"/>
      <c r="IYC74" s="1431"/>
      <c r="IYD74" s="1431"/>
      <c r="IYE74" s="1431"/>
      <c r="IYF74" s="1431"/>
      <c r="IYG74" s="1431"/>
      <c r="IYH74" s="1431"/>
      <c r="IYI74" s="1431"/>
      <c r="IYJ74" s="1431"/>
      <c r="IYK74" s="1431"/>
      <c r="IYL74" s="1431"/>
      <c r="IYM74" s="1431"/>
      <c r="IYN74" s="1431"/>
      <c r="IYO74" s="1431"/>
      <c r="IYP74" s="1431"/>
      <c r="IYQ74" s="1431"/>
      <c r="IYR74" s="1431"/>
      <c r="IYS74" s="1431"/>
      <c r="IYT74" s="1431"/>
      <c r="IYU74" s="1431"/>
      <c r="IYV74" s="1431"/>
      <c r="IYW74" s="1431"/>
      <c r="IYX74" s="1431"/>
      <c r="IYY74" s="1431"/>
      <c r="IYZ74" s="1431"/>
      <c r="IZA74" s="1431"/>
      <c r="IZB74" s="1431"/>
      <c r="IZC74" s="1431"/>
      <c r="IZD74" s="1431"/>
      <c r="IZE74" s="1431"/>
      <c r="IZF74" s="1431"/>
      <c r="IZG74" s="1431"/>
      <c r="IZH74" s="1431"/>
      <c r="IZI74" s="1431"/>
      <c r="IZJ74" s="1431"/>
      <c r="IZK74" s="1431"/>
      <c r="IZL74" s="1431"/>
      <c r="IZM74" s="1431"/>
      <c r="IZN74" s="1431"/>
      <c r="IZO74" s="1431"/>
      <c r="IZP74" s="1431"/>
      <c r="IZQ74" s="1431"/>
      <c r="IZR74" s="1431"/>
      <c r="IZS74" s="1431"/>
      <c r="IZT74" s="1431"/>
      <c r="IZU74" s="1431"/>
      <c r="IZV74" s="1431"/>
      <c r="IZW74" s="1431"/>
      <c r="IZX74" s="1431"/>
      <c r="IZY74" s="1431"/>
      <c r="IZZ74" s="1431"/>
      <c r="JAA74" s="1431"/>
      <c r="JAB74" s="1431"/>
      <c r="JAC74" s="1431"/>
      <c r="JAD74" s="1431"/>
      <c r="JAE74" s="1431"/>
      <c r="JAF74" s="1431"/>
      <c r="JAG74" s="1431"/>
      <c r="JAH74" s="1431"/>
      <c r="JAI74" s="1431"/>
      <c r="JAJ74" s="1431"/>
      <c r="JAK74" s="1431"/>
      <c r="JAL74" s="1431"/>
      <c r="JAM74" s="1431"/>
      <c r="JAN74" s="1431"/>
      <c r="JAO74" s="1431"/>
      <c r="JAP74" s="1431"/>
      <c r="JAQ74" s="1431"/>
      <c r="JAR74" s="1431"/>
      <c r="JAS74" s="1431"/>
      <c r="JAT74" s="1431"/>
      <c r="JAU74" s="1431"/>
      <c r="JAV74" s="1431"/>
      <c r="JAW74" s="1431"/>
      <c r="JAX74" s="1431"/>
      <c r="JAY74" s="1431"/>
      <c r="JAZ74" s="1431"/>
      <c r="JBA74" s="1431"/>
      <c r="JBB74" s="1431"/>
      <c r="JBC74" s="1431"/>
      <c r="JBD74" s="1431"/>
      <c r="JBE74" s="1431"/>
      <c r="JBF74" s="1431"/>
      <c r="JBG74" s="1431"/>
      <c r="JBH74" s="1431"/>
      <c r="JBI74" s="1431"/>
      <c r="JBJ74" s="1431"/>
      <c r="JBK74" s="1431"/>
      <c r="JBL74" s="1431"/>
      <c r="JBM74" s="1431"/>
      <c r="JBN74" s="1431"/>
      <c r="JBO74" s="1431"/>
      <c r="JBP74" s="1431"/>
      <c r="JBQ74" s="1431"/>
      <c r="JBR74" s="1431"/>
      <c r="JBS74" s="1431"/>
      <c r="JBT74" s="1431"/>
      <c r="JBU74" s="1431"/>
      <c r="JBV74" s="1431"/>
      <c r="JBW74" s="1431"/>
      <c r="JBX74" s="1431"/>
      <c r="JBY74" s="1431"/>
      <c r="JBZ74" s="1431"/>
      <c r="JCA74" s="1431"/>
      <c r="JCB74" s="1431"/>
      <c r="JCC74" s="1431"/>
      <c r="JCD74" s="1431"/>
      <c r="JCE74" s="1431"/>
      <c r="JCF74" s="1431"/>
      <c r="JCG74" s="1431"/>
      <c r="JCH74" s="1431"/>
      <c r="JCI74" s="1431"/>
      <c r="JCJ74" s="1431"/>
      <c r="JCK74" s="1431"/>
      <c r="JCL74" s="1431"/>
      <c r="JCM74" s="1431"/>
      <c r="JCN74" s="1431"/>
      <c r="JCO74" s="1431"/>
      <c r="JCP74" s="1431"/>
      <c r="JCQ74" s="1431"/>
      <c r="JCR74" s="1431"/>
      <c r="JCS74" s="1431"/>
      <c r="JCT74" s="1431"/>
      <c r="JCU74" s="1431"/>
      <c r="JCV74" s="1431"/>
      <c r="JCW74" s="1431"/>
      <c r="JCX74" s="1431"/>
      <c r="JCY74" s="1431"/>
      <c r="JCZ74" s="1431"/>
      <c r="JDA74" s="1431"/>
      <c r="JDB74" s="1431"/>
      <c r="JDC74" s="1431"/>
      <c r="JDD74" s="1431"/>
      <c r="JDE74" s="1431"/>
      <c r="JDF74" s="1431"/>
      <c r="JDG74" s="1431"/>
      <c r="JDH74" s="1431"/>
      <c r="JDI74" s="1431"/>
      <c r="JDJ74" s="1431"/>
      <c r="JDK74" s="1431"/>
      <c r="JDL74" s="1431"/>
      <c r="JDM74" s="1431"/>
      <c r="JDN74" s="1431"/>
      <c r="JDO74" s="1431"/>
      <c r="JDP74" s="1431"/>
      <c r="JDQ74" s="1431"/>
      <c r="JDR74" s="1431"/>
      <c r="JDS74" s="1431"/>
      <c r="JDT74" s="1431"/>
      <c r="JDU74" s="1431"/>
      <c r="JDV74" s="1431"/>
      <c r="JDW74" s="1431"/>
      <c r="JDX74" s="1431"/>
      <c r="JDY74" s="1431"/>
      <c r="JDZ74" s="1431"/>
      <c r="JEA74" s="1431"/>
      <c r="JEB74" s="1431"/>
      <c r="JEC74" s="1431"/>
      <c r="JED74" s="1431"/>
      <c r="JEE74" s="1431"/>
      <c r="JEF74" s="1431"/>
      <c r="JEG74" s="1431"/>
      <c r="JEH74" s="1431"/>
      <c r="JEI74" s="1431"/>
      <c r="JEJ74" s="1431"/>
      <c r="JEK74" s="1431"/>
      <c r="JEL74" s="1431"/>
      <c r="JEM74" s="1431"/>
      <c r="JEN74" s="1431"/>
      <c r="JEO74" s="1431"/>
      <c r="JEP74" s="1431"/>
      <c r="JEQ74" s="1431"/>
      <c r="JER74" s="1431"/>
      <c r="JES74" s="1431"/>
      <c r="JET74" s="1431"/>
      <c r="JEU74" s="1431"/>
      <c r="JEV74" s="1431"/>
      <c r="JEW74" s="1431"/>
      <c r="JEX74" s="1431"/>
      <c r="JEY74" s="1431"/>
      <c r="JEZ74" s="1431"/>
      <c r="JFA74" s="1431"/>
      <c r="JFB74" s="1431"/>
      <c r="JFC74" s="1431"/>
      <c r="JFD74" s="1431"/>
      <c r="JFE74" s="1431"/>
      <c r="JFF74" s="1431"/>
      <c r="JFG74" s="1431"/>
      <c r="JFH74" s="1431"/>
      <c r="JFI74" s="1431"/>
      <c r="JFJ74" s="1431"/>
      <c r="JFK74" s="1431"/>
      <c r="JFL74" s="1431"/>
      <c r="JFM74" s="1431"/>
      <c r="JFN74" s="1431"/>
      <c r="JFO74" s="1431"/>
      <c r="JFP74" s="1431"/>
      <c r="JFQ74" s="1431"/>
      <c r="JFR74" s="1431"/>
      <c r="JFS74" s="1431"/>
      <c r="JFT74" s="1431"/>
      <c r="JFU74" s="1431"/>
      <c r="JFV74" s="1431"/>
      <c r="JFW74" s="1431"/>
      <c r="JFX74" s="1431"/>
      <c r="JFY74" s="1431"/>
      <c r="JFZ74" s="1431"/>
      <c r="JGA74" s="1431"/>
      <c r="JGB74" s="1431"/>
      <c r="JGC74" s="1431"/>
      <c r="JGD74" s="1431"/>
      <c r="JGE74" s="1431"/>
      <c r="JGF74" s="1431"/>
      <c r="JGG74" s="1431"/>
      <c r="JGH74" s="1431"/>
      <c r="JGI74" s="1431"/>
      <c r="JGJ74" s="1431"/>
      <c r="JGK74" s="1431"/>
      <c r="JGL74" s="1431"/>
      <c r="JGM74" s="1431"/>
      <c r="JGN74" s="1431"/>
      <c r="JGO74" s="1431"/>
      <c r="JGP74" s="1431"/>
      <c r="JGQ74" s="1431"/>
      <c r="JGR74" s="1431"/>
      <c r="JGS74" s="1431"/>
      <c r="JGT74" s="1431"/>
      <c r="JGU74" s="1431"/>
      <c r="JGV74" s="1431"/>
      <c r="JGW74" s="1431"/>
      <c r="JGX74" s="1431"/>
      <c r="JGY74" s="1431"/>
      <c r="JGZ74" s="1431"/>
      <c r="JHA74" s="1431"/>
      <c r="JHB74" s="1431"/>
      <c r="JHC74" s="1431"/>
      <c r="JHD74" s="1431"/>
      <c r="JHE74" s="1431"/>
      <c r="JHF74" s="1431"/>
      <c r="JHG74" s="1431"/>
      <c r="JHH74" s="1431"/>
      <c r="JHI74" s="1431"/>
      <c r="JHJ74" s="1431"/>
      <c r="JHK74" s="1431"/>
      <c r="JHL74" s="1431"/>
      <c r="JHM74" s="1431"/>
      <c r="JHN74" s="1431"/>
      <c r="JHO74" s="1431"/>
      <c r="JHP74" s="1431"/>
      <c r="JHQ74" s="1431"/>
      <c r="JHR74" s="1431"/>
      <c r="JHS74" s="1431"/>
      <c r="JHT74" s="1431"/>
      <c r="JHU74" s="1431"/>
      <c r="JHV74" s="1431"/>
      <c r="JHW74" s="1431"/>
      <c r="JHX74" s="1431"/>
      <c r="JHY74" s="1431"/>
      <c r="JHZ74" s="1431"/>
      <c r="JIA74" s="1431"/>
      <c r="JIB74" s="1431"/>
      <c r="JIC74" s="1431"/>
      <c r="JID74" s="1431"/>
      <c r="JIE74" s="1431"/>
      <c r="JIF74" s="1431"/>
      <c r="JIG74" s="1431"/>
      <c r="JIH74" s="1431"/>
      <c r="JII74" s="1431"/>
      <c r="JIJ74" s="1431"/>
      <c r="JIK74" s="1431"/>
      <c r="JIL74" s="1431"/>
      <c r="JIM74" s="1431"/>
      <c r="JIN74" s="1431"/>
      <c r="JIO74" s="1431"/>
      <c r="JIP74" s="1431"/>
      <c r="JIQ74" s="1431"/>
      <c r="JIR74" s="1431"/>
      <c r="JIS74" s="1431"/>
      <c r="JIT74" s="1431"/>
      <c r="JIU74" s="1431"/>
      <c r="JIV74" s="1431"/>
      <c r="JIW74" s="1431"/>
      <c r="JIX74" s="1431"/>
      <c r="JIY74" s="1431"/>
      <c r="JIZ74" s="1431"/>
      <c r="JJA74" s="1431"/>
      <c r="JJB74" s="1431"/>
      <c r="JJC74" s="1431"/>
      <c r="JJD74" s="1431"/>
      <c r="JJE74" s="1431"/>
      <c r="JJF74" s="1431"/>
      <c r="JJG74" s="1431"/>
      <c r="JJH74" s="1431"/>
      <c r="JJI74" s="1431"/>
      <c r="JJJ74" s="1431"/>
      <c r="JJK74" s="1431"/>
      <c r="JJL74" s="1431"/>
      <c r="JJM74" s="1431"/>
      <c r="JJN74" s="1431"/>
      <c r="JJO74" s="1431"/>
      <c r="JJP74" s="1431"/>
      <c r="JJQ74" s="1431"/>
      <c r="JJR74" s="1431"/>
      <c r="JJS74" s="1431"/>
      <c r="JJT74" s="1431"/>
      <c r="JJU74" s="1431"/>
      <c r="JJV74" s="1431"/>
      <c r="JJW74" s="1431"/>
      <c r="JJX74" s="1431"/>
      <c r="JJY74" s="1431"/>
      <c r="JJZ74" s="1431"/>
      <c r="JKA74" s="1431"/>
      <c r="JKB74" s="1431"/>
      <c r="JKC74" s="1431"/>
      <c r="JKD74" s="1431"/>
      <c r="JKE74" s="1431"/>
      <c r="JKF74" s="1431"/>
      <c r="JKG74" s="1431"/>
      <c r="JKH74" s="1431"/>
      <c r="JKI74" s="1431"/>
      <c r="JKJ74" s="1431"/>
      <c r="JKK74" s="1431"/>
      <c r="JKL74" s="1431"/>
      <c r="JKM74" s="1431"/>
      <c r="JKN74" s="1431"/>
      <c r="JKO74" s="1431"/>
      <c r="JKP74" s="1431"/>
      <c r="JKQ74" s="1431"/>
      <c r="JKR74" s="1431"/>
      <c r="JKS74" s="1431"/>
      <c r="JKT74" s="1431"/>
      <c r="JKU74" s="1431"/>
      <c r="JKV74" s="1431"/>
      <c r="JKW74" s="1431"/>
      <c r="JKX74" s="1431"/>
      <c r="JKY74" s="1431"/>
      <c r="JKZ74" s="1431"/>
      <c r="JLA74" s="1431"/>
      <c r="JLB74" s="1431"/>
      <c r="JLC74" s="1431"/>
      <c r="JLD74" s="1431"/>
      <c r="JLE74" s="1431"/>
      <c r="JLF74" s="1431"/>
      <c r="JLG74" s="1431"/>
      <c r="JLH74" s="1431"/>
      <c r="JLI74" s="1431"/>
      <c r="JLJ74" s="1431"/>
      <c r="JLK74" s="1431"/>
      <c r="JLL74" s="1431"/>
      <c r="JLM74" s="1431"/>
      <c r="JLN74" s="1431"/>
      <c r="JLO74" s="1431"/>
      <c r="JLP74" s="1431"/>
      <c r="JLQ74" s="1431"/>
      <c r="JLR74" s="1431"/>
      <c r="JLS74" s="1431"/>
      <c r="JLT74" s="1431"/>
      <c r="JLU74" s="1431"/>
      <c r="JLV74" s="1431"/>
      <c r="JLW74" s="1431"/>
      <c r="JLX74" s="1431"/>
      <c r="JLY74" s="1431"/>
      <c r="JLZ74" s="1431"/>
      <c r="JMA74" s="1431"/>
      <c r="JMB74" s="1431"/>
      <c r="JMC74" s="1431"/>
      <c r="JMD74" s="1431"/>
      <c r="JME74" s="1431"/>
      <c r="JMF74" s="1431"/>
      <c r="JMG74" s="1431"/>
      <c r="JMH74" s="1431"/>
      <c r="JMI74" s="1431"/>
      <c r="JMJ74" s="1431"/>
      <c r="JMK74" s="1431"/>
      <c r="JML74" s="1431"/>
      <c r="JMM74" s="1431"/>
      <c r="JMN74" s="1431"/>
      <c r="JMO74" s="1431"/>
      <c r="JMP74" s="1431"/>
      <c r="JMQ74" s="1431"/>
      <c r="JMR74" s="1431"/>
      <c r="JMS74" s="1431"/>
      <c r="JMT74" s="1431"/>
      <c r="JMU74" s="1431"/>
      <c r="JMV74" s="1431"/>
      <c r="JMW74" s="1431"/>
      <c r="JMX74" s="1431"/>
      <c r="JMY74" s="1431"/>
      <c r="JMZ74" s="1431"/>
      <c r="JNA74" s="1431"/>
      <c r="JNB74" s="1431"/>
      <c r="JNC74" s="1431"/>
      <c r="JND74" s="1431"/>
      <c r="JNE74" s="1431"/>
      <c r="JNF74" s="1431"/>
      <c r="JNG74" s="1431"/>
      <c r="JNH74" s="1431"/>
      <c r="JNI74" s="1431"/>
      <c r="JNJ74" s="1431"/>
      <c r="JNK74" s="1431"/>
      <c r="JNL74" s="1431"/>
      <c r="JNM74" s="1431"/>
      <c r="JNN74" s="1431"/>
      <c r="JNO74" s="1431"/>
      <c r="JNP74" s="1431"/>
      <c r="JNQ74" s="1431"/>
      <c r="JNR74" s="1431"/>
      <c r="JNS74" s="1431"/>
      <c r="JNT74" s="1431"/>
      <c r="JNU74" s="1431"/>
      <c r="JNV74" s="1431"/>
      <c r="JNW74" s="1431"/>
      <c r="JNX74" s="1431"/>
      <c r="JNY74" s="1431"/>
      <c r="JNZ74" s="1431"/>
      <c r="JOA74" s="1431"/>
      <c r="JOB74" s="1431"/>
      <c r="JOC74" s="1431"/>
      <c r="JOD74" s="1431"/>
      <c r="JOE74" s="1431"/>
      <c r="JOF74" s="1431"/>
      <c r="JOG74" s="1431"/>
      <c r="JOH74" s="1431"/>
      <c r="JOI74" s="1431"/>
      <c r="JOJ74" s="1431"/>
      <c r="JOK74" s="1431"/>
      <c r="JOL74" s="1431"/>
      <c r="JOM74" s="1431"/>
      <c r="JON74" s="1431"/>
      <c r="JOO74" s="1431"/>
      <c r="JOP74" s="1431"/>
      <c r="JOQ74" s="1431"/>
      <c r="JOR74" s="1431"/>
      <c r="JOS74" s="1431"/>
      <c r="JOT74" s="1431"/>
      <c r="JOU74" s="1431"/>
      <c r="JOV74" s="1431"/>
      <c r="JOW74" s="1431"/>
      <c r="JOX74" s="1431"/>
      <c r="JOY74" s="1431"/>
      <c r="JOZ74" s="1431"/>
      <c r="JPA74" s="1431"/>
      <c r="JPB74" s="1431"/>
      <c r="JPC74" s="1431"/>
      <c r="JPD74" s="1431"/>
      <c r="JPE74" s="1431"/>
      <c r="JPF74" s="1431"/>
      <c r="JPG74" s="1431"/>
      <c r="JPH74" s="1431"/>
      <c r="JPI74" s="1431"/>
      <c r="JPJ74" s="1431"/>
      <c r="JPK74" s="1431"/>
      <c r="JPL74" s="1431"/>
      <c r="JPM74" s="1431"/>
      <c r="JPN74" s="1431"/>
      <c r="JPO74" s="1431"/>
      <c r="JPP74" s="1431"/>
      <c r="JPQ74" s="1431"/>
      <c r="JPR74" s="1431"/>
      <c r="JPS74" s="1431"/>
      <c r="JPT74" s="1431"/>
      <c r="JPU74" s="1431"/>
      <c r="JPV74" s="1431"/>
      <c r="JPW74" s="1431"/>
      <c r="JPX74" s="1431"/>
      <c r="JPY74" s="1431"/>
      <c r="JPZ74" s="1431"/>
      <c r="JQA74" s="1431"/>
      <c r="JQB74" s="1431"/>
      <c r="JQC74" s="1431"/>
      <c r="JQD74" s="1431"/>
      <c r="JQE74" s="1431"/>
      <c r="JQF74" s="1431"/>
      <c r="JQG74" s="1431"/>
      <c r="JQH74" s="1431"/>
      <c r="JQI74" s="1431"/>
      <c r="JQJ74" s="1431"/>
      <c r="JQK74" s="1431"/>
      <c r="JQL74" s="1431"/>
      <c r="JQM74" s="1431"/>
      <c r="JQN74" s="1431"/>
      <c r="JQO74" s="1431"/>
      <c r="JQP74" s="1431"/>
      <c r="JQQ74" s="1431"/>
      <c r="JQR74" s="1431"/>
      <c r="JQS74" s="1431"/>
      <c r="JQT74" s="1431"/>
      <c r="JQU74" s="1431"/>
      <c r="JQV74" s="1431"/>
      <c r="JQW74" s="1431"/>
      <c r="JQX74" s="1431"/>
      <c r="JQY74" s="1431"/>
      <c r="JQZ74" s="1431"/>
      <c r="JRA74" s="1431"/>
      <c r="JRB74" s="1431"/>
      <c r="JRC74" s="1431"/>
      <c r="JRD74" s="1431"/>
      <c r="JRE74" s="1431"/>
      <c r="JRF74" s="1431"/>
      <c r="JRG74" s="1431"/>
      <c r="JRH74" s="1431"/>
      <c r="JRI74" s="1431"/>
      <c r="JRJ74" s="1431"/>
      <c r="JRK74" s="1431"/>
      <c r="JRL74" s="1431"/>
      <c r="JRM74" s="1431"/>
      <c r="JRN74" s="1431"/>
      <c r="JRO74" s="1431"/>
      <c r="JRP74" s="1431"/>
      <c r="JRQ74" s="1431"/>
      <c r="JRR74" s="1431"/>
      <c r="JRS74" s="1431"/>
      <c r="JRT74" s="1431"/>
      <c r="JRU74" s="1431"/>
      <c r="JRV74" s="1431"/>
      <c r="JRW74" s="1431"/>
      <c r="JRX74" s="1431"/>
      <c r="JRY74" s="1431"/>
      <c r="JRZ74" s="1431"/>
      <c r="JSA74" s="1431"/>
      <c r="JSB74" s="1431"/>
      <c r="JSC74" s="1431"/>
      <c r="JSD74" s="1431"/>
      <c r="JSE74" s="1431"/>
      <c r="JSF74" s="1431"/>
      <c r="JSG74" s="1431"/>
      <c r="JSH74" s="1431"/>
      <c r="JSI74" s="1431"/>
      <c r="JSJ74" s="1431"/>
      <c r="JSK74" s="1431"/>
      <c r="JSL74" s="1431"/>
      <c r="JSM74" s="1431"/>
      <c r="JSN74" s="1431"/>
      <c r="JSO74" s="1431"/>
      <c r="JSP74" s="1431"/>
      <c r="JSQ74" s="1431"/>
      <c r="JSR74" s="1431"/>
      <c r="JSS74" s="1431"/>
      <c r="JST74" s="1431"/>
      <c r="JSU74" s="1431"/>
      <c r="JSV74" s="1431"/>
      <c r="JSW74" s="1431"/>
      <c r="JSX74" s="1431"/>
      <c r="JSY74" s="1431"/>
      <c r="JSZ74" s="1431"/>
      <c r="JTA74" s="1431"/>
      <c r="JTB74" s="1431"/>
      <c r="JTC74" s="1431"/>
      <c r="JTD74" s="1431"/>
      <c r="JTE74" s="1431"/>
      <c r="JTF74" s="1431"/>
      <c r="JTG74" s="1431"/>
      <c r="JTH74" s="1431"/>
      <c r="JTI74" s="1431"/>
      <c r="JTJ74" s="1431"/>
      <c r="JTK74" s="1431"/>
      <c r="JTL74" s="1431"/>
      <c r="JTM74" s="1431"/>
      <c r="JTN74" s="1431"/>
      <c r="JTO74" s="1431"/>
      <c r="JTP74" s="1431"/>
      <c r="JTQ74" s="1431"/>
      <c r="JTR74" s="1431"/>
      <c r="JTS74" s="1431"/>
      <c r="JTT74" s="1431"/>
      <c r="JTU74" s="1431"/>
      <c r="JTV74" s="1431"/>
      <c r="JTW74" s="1431"/>
      <c r="JTX74" s="1431"/>
      <c r="JTY74" s="1431"/>
      <c r="JTZ74" s="1431"/>
      <c r="JUA74" s="1431"/>
      <c r="JUB74" s="1431"/>
      <c r="JUC74" s="1431"/>
      <c r="JUD74" s="1431"/>
      <c r="JUE74" s="1431"/>
      <c r="JUF74" s="1431"/>
      <c r="JUG74" s="1431"/>
      <c r="JUH74" s="1431"/>
      <c r="JUI74" s="1431"/>
      <c r="JUJ74" s="1431"/>
      <c r="JUK74" s="1431"/>
      <c r="JUL74" s="1431"/>
      <c r="JUM74" s="1431"/>
      <c r="JUN74" s="1431"/>
      <c r="JUO74" s="1431"/>
      <c r="JUP74" s="1431"/>
      <c r="JUQ74" s="1431"/>
      <c r="JUR74" s="1431"/>
      <c r="JUS74" s="1431"/>
      <c r="JUT74" s="1431"/>
      <c r="JUU74" s="1431"/>
      <c r="JUV74" s="1431"/>
      <c r="JUW74" s="1431"/>
      <c r="JUX74" s="1431"/>
      <c r="JUY74" s="1431"/>
      <c r="JUZ74" s="1431"/>
      <c r="JVA74" s="1431"/>
      <c r="JVB74" s="1431"/>
      <c r="JVC74" s="1431"/>
      <c r="JVD74" s="1431"/>
      <c r="JVE74" s="1431"/>
      <c r="JVF74" s="1431"/>
      <c r="JVG74" s="1431"/>
      <c r="JVH74" s="1431"/>
      <c r="JVI74" s="1431"/>
      <c r="JVJ74" s="1431"/>
      <c r="JVK74" s="1431"/>
      <c r="JVL74" s="1431"/>
      <c r="JVM74" s="1431"/>
      <c r="JVN74" s="1431"/>
      <c r="JVO74" s="1431"/>
      <c r="JVP74" s="1431"/>
      <c r="JVQ74" s="1431"/>
      <c r="JVR74" s="1431"/>
      <c r="JVS74" s="1431"/>
      <c r="JVT74" s="1431"/>
      <c r="JVU74" s="1431"/>
      <c r="JVV74" s="1431"/>
      <c r="JVW74" s="1431"/>
      <c r="JVX74" s="1431"/>
      <c r="JVY74" s="1431"/>
      <c r="JVZ74" s="1431"/>
      <c r="JWA74" s="1431"/>
      <c r="JWB74" s="1431"/>
      <c r="JWC74" s="1431"/>
      <c r="JWD74" s="1431"/>
      <c r="JWE74" s="1431"/>
      <c r="JWF74" s="1431"/>
      <c r="JWG74" s="1431"/>
      <c r="JWH74" s="1431"/>
      <c r="JWI74" s="1431"/>
      <c r="JWJ74" s="1431"/>
      <c r="JWK74" s="1431"/>
      <c r="JWL74" s="1431"/>
      <c r="JWM74" s="1431"/>
      <c r="JWN74" s="1431"/>
      <c r="JWO74" s="1431"/>
      <c r="JWP74" s="1431"/>
      <c r="JWQ74" s="1431"/>
      <c r="JWR74" s="1431"/>
      <c r="JWS74" s="1431"/>
      <c r="JWT74" s="1431"/>
      <c r="JWU74" s="1431"/>
      <c r="JWV74" s="1431"/>
      <c r="JWW74" s="1431"/>
      <c r="JWX74" s="1431"/>
      <c r="JWY74" s="1431"/>
      <c r="JWZ74" s="1431"/>
      <c r="JXA74" s="1431"/>
      <c r="JXB74" s="1431"/>
      <c r="JXC74" s="1431"/>
      <c r="JXD74" s="1431"/>
      <c r="JXE74" s="1431"/>
      <c r="JXF74" s="1431"/>
      <c r="JXG74" s="1431"/>
      <c r="JXH74" s="1431"/>
      <c r="JXI74" s="1431"/>
      <c r="JXJ74" s="1431"/>
      <c r="JXK74" s="1431"/>
      <c r="JXL74" s="1431"/>
      <c r="JXM74" s="1431"/>
      <c r="JXN74" s="1431"/>
      <c r="JXO74" s="1431"/>
      <c r="JXP74" s="1431"/>
      <c r="JXQ74" s="1431"/>
      <c r="JXR74" s="1431"/>
      <c r="JXS74" s="1431"/>
      <c r="JXT74" s="1431"/>
      <c r="JXU74" s="1431"/>
      <c r="JXV74" s="1431"/>
      <c r="JXW74" s="1431"/>
      <c r="JXX74" s="1431"/>
      <c r="JXY74" s="1431"/>
      <c r="JXZ74" s="1431"/>
      <c r="JYA74" s="1431"/>
      <c r="JYB74" s="1431"/>
      <c r="JYC74" s="1431"/>
      <c r="JYD74" s="1431"/>
      <c r="JYE74" s="1431"/>
      <c r="JYF74" s="1431"/>
      <c r="JYG74" s="1431"/>
      <c r="JYH74" s="1431"/>
      <c r="JYI74" s="1431"/>
      <c r="JYJ74" s="1431"/>
      <c r="JYK74" s="1431"/>
      <c r="JYL74" s="1431"/>
      <c r="JYM74" s="1431"/>
      <c r="JYN74" s="1431"/>
      <c r="JYO74" s="1431"/>
      <c r="JYP74" s="1431"/>
      <c r="JYQ74" s="1431"/>
      <c r="JYR74" s="1431"/>
      <c r="JYS74" s="1431"/>
      <c r="JYT74" s="1431"/>
      <c r="JYU74" s="1431"/>
      <c r="JYV74" s="1431"/>
      <c r="JYW74" s="1431"/>
      <c r="JYX74" s="1431"/>
      <c r="JYY74" s="1431"/>
      <c r="JYZ74" s="1431"/>
      <c r="JZA74" s="1431"/>
      <c r="JZB74" s="1431"/>
      <c r="JZC74" s="1431"/>
      <c r="JZD74" s="1431"/>
      <c r="JZE74" s="1431"/>
      <c r="JZF74" s="1431"/>
      <c r="JZG74" s="1431"/>
      <c r="JZH74" s="1431"/>
      <c r="JZI74" s="1431"/>
      <c r="JZJ74" s="1431"/>
      <c r="JZK74" s="1431"/>
      <c r="JZL74" s="1431"/>
      <c r="JZM74" s="1431"/>
      <c r="JZN74" s="1431"/>
      <c r="JZO74" s="1431"/>
      <c r="JZP74" s="1431"/>
      <c r="JZQ74" s="1431"/>
      <c r="JZR74" s="1431"/>
      <c r="JZS74" s="1431"/>
      <c r="JZT74" s="1431"/>
      <c r="JZU74" s="1431"/>
      <c r="JZV74" s="1431"/>
      <c r="JZW74" s="1431"/>
      <c r="JZX74" s="1431"/>
      <c r="JZY74" s="1431"/>
      <c r="JZZ74" s="1431"/>
      <c r="KAA74" s="1431"/>
      <c r="KAB74" s="1431"/>
      <c r="KAC74" s="1431"/>
      <c r="KAD74" s="1431"/>
      <c r="KAE74" s="1431"/>
      <c r="KAF74" s="1431"/>
      <c r="KAG74" s="1431"/>
      <c r="KAH74" s="1431"/>
      <c r="KAI74" s="1431"/>
      <c r="KAJ74" s="1431"/>
      <c r="KAK74" s="1431"/>
      <c r="KAL74" s="1431"/>
      <c r="KAM74" s="1431"/>
      <c r="KAN74" s="1431"/>
      <c r="KAO74" s="1431"/>
      <c r="KAP74" s="1431"/>
      <c r="KAQ74" s="1431"/>
      <c r="KAR74" s="1431"/>
      <c r="KAS74" s="1431"/>
      <c r="KAT74" s="1431"/>
      <c r="KAU74" s="1431"/>
      <c r="KAV74" s="1431"/>
      <c r="KAW74" s="1431"/>
      <c r="KAX74" s="1431"/>
      <c r="KAY74" s="1431"/>
      <c r="KAZ74" s="1431"/>
      <c r="KBA74" s="1431"/>
      <c r="KBB74" s="1431"/>
      <c r="KBC74" s="1431"/>
      <c r="KBD74" s="1431"/>
      <c r="KBE74" s="1431"/>
      <c r="KBF74" s="1431"/>
      <c r="KBG74" s="1431"/>
      <c r="KBH74" s="1431"/>
      <c r="KBI74" s="1431"/>
      <c r="KBJ74" s="1431"/>
      <c r="KBK74" s="1431"/>
      <c r="KBL74" s="1431"/>
      <c r="KBM74" s="1431"/>
      <c r="KBN74" s="1431"/>
      <c r="KBO74" s="1431"/>
      <c r="KBP74" s="1431"/>
      <c r="KBQ74" s="1431"/>
      <c r="KBR74" s="1431"/>
      <c r="KBS74" s="1431"/>
      <c r="KBT74" s="1431"/>
      <c r="KBU74" s="1431"/>
      <c r="KBV74" s="1431"/>
      <c r="KBW74" s="1431"/>
      <c r="KBX74" s="1431"/>
      <c r="KBY74" s="1431"/>
      <c r="KBZ74" s="1431"/>
      <c r="KCA74" s="1431"/>
      <c r="KCB74" s="1431"/>
      <c r="KCC74" s="1431"/>
      <c r="KCD74" s="1431"/>
      <c r="KCE74" s="1431"/>
      <c r="KCF74" s="1431"/>
      <c r="KCG74" s="1431"/>
      <c r="KCH74" s="1431"/>
      <c r="KCI74" s="1431"/>
      <c r="KCJ74" s="1431"/>
      <c r="KCK74" s="1431"/>
      <c r="KCL74" s="1431"/>
      <c r="KCM74" s="1431"/>
      <c r="KCN74" s="1431"/>
      <c r="KCO74" s="1431"/>
      <c r="KCP74" s="1431"/>
      <c r="KCQ74" s="1431"/>
      <c r="KCR74" s="1431"/>
      <c r="KCS74" s="1431"/>
      <c r="KCT74" s="1431"/>
      <c r="KCU74" s="1431"/>
      <c r="KCV74" s="1431"/>
      <c r="KCW74" s="1431"/>
      <c r="KCX74" s="1431"/>
      <c r="KCY74" s="1431"/>
      <c r="KCZ74" s="1431"/>
      <c r="KDA74" s="1431"/>
      <c r="KDB74" s="1431"/>
      <c r="KDC74" s="1431"/>
      <c r="KDD74" s="1431"/>
      <c r="KDE74" s="1431"/>
      <c r="KDF74" s="1431"/>
      <c r="KDG74" s="1431"/>
      <c r="KDH74" s="1431"/>
      <c r="KDI74" s="1431"/>
      <c r="KDJ74" s="1431"/>
      <c r="KDK74" s="1431"/>
      <c r="KDL74" s="1431"/>
      <c r="KDM74" s="1431"/>
      <c r="KDN74" s="1431"/>
      <c r="KDO74" s="1431"/>
      <c r="KDP74" s="1431"/>
      <c r="KDQ74" s="1431"/>
      <c r="KDR74" s="1431"/>
      <c r="KDS74" s="1431"/>
      <c r="KDT74" s="1431"/>
      <c r="KDU74" s="1431"/>
      <c r="KDV74" s="1431"/>
      <c r="KDW74" s="1431"/>
      <c r="KDX74" s="1431"/>
      <c r="KDY74" s="1431"/>
      <c r="KDZ74" s="1431"/>
      <c r="KEA74" s="1431"/>
      <c r="KEB74" s="1431"/>
      <c r="KEC74" s="1431"/>
      <c r="KED74" s="1431"/>
      <c r="KEE74" s="1431"/>
      <c r="KEF74" s="1431"/>
      <c r="KEG74" s="1431"/>
      <c r="KEH74" s="1431"/>
      <c r="KEI74" s="1431"/>
      <c r="KEJ74" s="1431"/>
      <c r="KEK74" s="1431"/>
      <c r="KEL74" s="1431"/>
      <c r="KEM74" s="1431"/>
      <c r="KEN74" s="1431"/>
      <c r="KEO74" s="1431"/>
      <c r="KEP74" s="1431"/>
      <c r="KEQ74" s="1431"/>
      <c r="KER74" s="1431"/>
      <c r="KES74" s="1431"/>
      <c r="KET74" s="1431"/>
      <c r="KEU74" s="1431"/>
      <c r="KEV74" s="1431"/>
      <c r="KEW74" s="1431"/>
      <c r="KEX74" s="1431"/>
      <c r="KEY74" s="1431"/>
      <c r="KEZ74" s="1431"/>
      <c r="KFA74" s="1431"/>
      <c r="KFB74" s="1431"/>
      <c r="KFC74" s="1431"/>
      <c r="KFD74" s="1431"/>
      <c r="KFE74" s="1431"/>
      <c r="KFF74" s="1431"/>
      <c r="KFG74" s="1431"/>
      <c r="KFH74" s="1431"/>
      <c r="KFI74" s="1431"/>
      <c r="KFJ74" s="1431"/>
      <c r="KFK74" s="1431"/>
      <c r="KFL74" s="1431"/>
      <c r="KFM74" s="1431"/>
      <c r="KFN74" s="1431"/>
      <c r="KFO74" s="1431"/>
      <c r="KFP74" s="1431"/>
      <c r="KFQ74" s="1431"/>
      <c r="KFR74" s="1431"/>
      <c r="KFS74" s="1431"/>
      <c r="KFT74" s="1431"/>
      <c r="KFU74" s="1431"/>
      <c r="KFV74" s="1431"/>
      <c r="KFW74" s="1431"/>
      <c r="KFX74" s="1431"/>
      <c r="KFY74" s="1431"/>
      <c r="KFZ74" s="1431"/>
      <c r="KGA74" s="1431"/>
      <c r="KGB74" s="1431"/>
      <c r="KGC74" s="1431"/>
      <c r="KGD74" s="1431"/>
      <c r="KGE74" s="1431"/>
      <c r="KGF74" s="1431"/>
      <c r="KGG74" s="1431"/>
      <c r="KGH74" s="1431"/>
      <c r="KGI74" s="1431"/>
      <c r="KGJ74" s="1431"/>
      <c r="KGK74" s="1431"/>
      <c r="KGL74" s="1431"/>
      <c r="KGM74" s="1431"/>
      <c r="KGN74" s="1431"/>
      <c r="KGO74" s="1431"/>
      <c r="KGP74" s="1431"/>
      <c r="KGQ74" s="1431"/>
      <c r="KGR74" s="1431"/>
      <c r="KGS74" s="1431"/>
      <c r="KGT74" s="1431"/>
      <c r="KGU74" s="1431"/>
      <c r="KGV74" s="1431"/>
      <c r="KGW74" s="1431"/>
      <c r="KGX74" s="1431"/>
      <c r="KGY74" s="1431"/>
      <c r="KGZ74" s="1431"/>
      <c r="KHA74" s="1431"/>
      <c r="KHB74" s="1431"/>
      <c r="KHC74" s="1431"/>
      <c r="KHD74" s="1431"/>
      <c r="KHE74" s="1431"/>
      <c r="KHF74" s="1431"/>
      <c r="KHG74" s="1431"/>
      <c r="KHH74" s="1431"/>
      <c r="KHI74" s="1431"/>
      <c r="KHJ74" s="1431"/>
      <c r="KHK74" s="1431"/>
      <c r="KHL74" s="1431"/>
      <c r="KHM74" s="1431"/>
      <c r="KHN74" s="1431"/>
      <c r="KHO74" s="1431"/>
      <c r="KHP74" s="1431"/>
      <c r="KHQ74" s="1431"/>
      <c r="KHR74" s="1431"/>
      <c r="KHS74" s="1431"/>
      <c r="KHT74" s="1431"/>
      <c r="KHU74" s="1431"/>
      <c r="KHV74" s="1431"/>
      <c r="KHW74" s="1431"/>
      <c r="KHX74" s="1431"/>
      <c r="KHY74" s="1431"/>
      <c r="KHZ74" s="1431"/>
      <c r="KIA74" s="1431"/>
      <c r="KIB74" s="1431"/>
      <c r="KIC74" s="1431"/>
      <c r="KID74" s="1431"/>
      <c r="KIE74" s="1431"/>
      <c r="KIF74" s="1431"/>
      <c r="KIG74" s="1431"/>
      <c r="KIH74" s="1431"/>
      <c r="KII74" s="1431"/>
      <c r="KIJ74" s="1431"/>
      <c r="KIK74" s="1431"/>
      <c r="KIL74" s="1431"/>
      <c r="KIM74" s="1431"/>
      <c r="KIN74" s="1431"/>
      <c r="KIO74" s="1431"/>
      <c r="KIP74" s="1431"/>
      <c r="KIQ74" s="1431"/>
      <c r="KIR74" s="1431"/>
      <c r="KIS74" s="1431"/>
      <c r="KIT74" s="1431"/>
      <c r="KIU74" s="1431"/>
      <c r="KIV74" s="1431"/>
      <c r="KIW74" s="1431"/>
      <c r="KIX74" s="1431"/>
      <c r="KIY74" s="1431"/>
      <c r="KIZ74" s="1431"/>
      <c r="KJA74" s="1431"/>
      <c r="KJB74" s="1431"/>
      <c r="KJC74" s="1431"/>
      <c r="KJD74" s="1431"/>
      <c r="KJE74" s="1431"/>
      <c r="KJF74" s="1431"/>
      <c r="KJG74" s="1431"/>
      <c r="KJH74" s="1431"/>
      <c r="KJI74" s="1431"/>
      <c r="KJJ74" s="1431"/>
      <c r="KJK74" s="1431"/>
      <c r="KJL74" s="1431"/>
      <c r="KJM74" s="1431"/>
      <c r="KJN74" s="1431"/>
      <c r="KJO74" s="1431"/>
      <c r="KJP74" s="1431"/>
      <c r="KJQ74" s="1431"/>
      <c r="KJR74" s="1431"/>
      <c r="KJS74" s="1431"/>
      <c r="KJT74" s="1431"/>
      <c r="KJU74" s="1431"/>
      <c r="KJV74" s="1431"/>
      <c r="KJW74" s="1431"/>
      <c r="KJX74" s="1431"/>
      <c r="KJY74" s="1431"/>
      <c r="KJZ74" s="1431"/>
      <c r="KKA74" s="1431"/>
      <c r="KKB74" s="1431"/>
      <c r="KKC74" s="1431"/>
      <c r="KKD74" s="1431"/>
      <c r="KKE74" s="1431"/>
      <c r="KKF74" s="1431"/>
      <c r="KKG74" s="1431"/>
      <c r="KKH74" s="1431"/>
      <c r="KKI74" s="1431"/>
      <c r="KKJ74" s="1431"/>
      <c r="KKK74" s="1431"/>
      <c r="KKL74" s="1431"/>
      <c r="KKM74" s="1431"/>
      <c r="KKN74" s="1431"/>
      <c r="KKO74" s="1431"/>
      <c r="KKP74" s="1431"/>
      <c r="KKQ74" s="1431"/>
      <c r="KKR74" s="1431"/>
      <c r="KKS74" s="1431"/>
      <c r="KKT74" s="1431"/>
      <c r="KKU74" s="1431"/>
      <c r="KKV74" s="1431"/>
      <c r="KKW74" s="1431"/>
      <c r="KKX74" s="1431"/>
      <c r="KKY74" s="1431"/>
      <c r="KKZ74" s="1431"/>
      <c r="KLA74" s="1431"/>
      <c r="KLB74" s="1431"/>
      <c r="KLC74" s="1431"/>
      <c r="KLD74" s="1431"/>
      <c r="KLE74" s="1431"/>
      <c r="KLF74" s="1431"/>
      <c r="KLG74" s="1431"/>
      <c r="KLH74" s="1431"/>
      <c r="KLI74" s="1431"/>
      <c r="KLJ74" s="1431"/>
      <c r="KLK74" s="1431"/>
      <c r="KLL74" s="1431"/>
      <c r="KLM74" s="1431"/>
      <c r="KLN74" s="1431"/>
      <c r="KLO74" s="1431"/>
      <c r="KLP74" s="1431"/>
      <c r="KLQ74" s="1431"/>
      <c r="KLR74" s="1431"/>
      <c r="KLS74" s="1431"/>
      <c r="KLT74" s="1431"/>
      <c r="KLU74" s="1431"/>
      <c r="KLV74" s="1431"/>
      <c r="KLW74" s="1431"/>
      <c r="KLX74" s="1431"/>
      <c r="KLY74" s="1431"/>
      <c r="KLZ74" s="1431"/>
      <c r="KMA74" s="1431"/>
      <c r="KMB74" s="1431"/>
      <c r="KMC74" s="1431"/>
      <c r="KMD74" s="1431"/>
      <c r="KME74" s="1431"/>
      <c r="KMF74" s="1431"/>
      <c r="KMG74" s="1431"/>
      <c r="KMH74" s="1431"/>
      <c r="KMI74" s="1431"/>
      <c r="KMJ74" s="1431"/>
      <c r="KMK74" s="1431"/>
      <c r="KML74" s="1431"/>
      <c r="KMM74" s="1431"/>
      <c r="KMN74" s="1431"/>
      <c r="KMO74" s="1431"/>
      <c r="KMP74" s="1431"/>
      <c r="KMQ74" s="1431"/>
      <c r="KMR74" s="1431"/>
      <c r="KMS74" s="1431"/>
      <c r="KMT74" s="1431"/>
      <c r="KMU74" s="1431"/>
      <c r="KMV74" s="1431"/>
      <c r="KMW74" s="1431"/>
      <c r="KMX74" s="1431"/>
      <c r="KMY74" s="1431"/>
      <c r="KMZ74" s="1431"/>
      <c r="KNA74" s="1431"/>
      <c r="KNB74" s="1431"/>
      <c r="KNC74" s="1431"/>
      <c r="KND74" s="1431"/>
      <c r="KNE74" s="1431"/>
      <c r="KNF74" s="1431"/>
      <c r="KNG74" s="1431"/>
      <c r="KNH74" s="1431"/>
      <c r="KNI74" s="1431"/>
      <c r="KNJ74" s="1431"/>
      <c r="KNK74" s="1431"/>
      <c r="KNL74" s="1431"/>
      <c r="KNM74" s="1431"/>
      <c r="KNN74" s="1431"/>
      <c r="KNO74" s="1431"/>
      <c r="KNP74" s="1431"/>
      <c r="KNQ74" s="1431"/>
      <c r="KNR74" s="1431"/>
      <c r="KNS74" s="1431"/>
      <c r="KNT74" s="1431"/>
      <c r="KNU74" s="1431"/>
      <c r="KNV74" s="1431"/>
      <c r="KNW74" s="1431"/>
      <c r="KNX74" s="1431"/>
      <c r="KNY74" s="1431"/>
      <c r="KNZ74" s="1431"/>
      <c r="KOA74" s="1431"/>
      <c r="KOB74" s="1431"/>
      <c r="KOC74" s="1431"/>
      <c r="KOD74" s="1431"/>
      <c r="KOE74" s="1431"/>
      <c r="KOF74" s="1431"/>
      <c r="KOG74" s="1431"/>
      <c r="KOH74" s="1431"/>
      <c r="KOI74" s="1431"/>
      <c r="KOJ74" s="1431"/>
      <c r="KOK74" s="1431"/>
      <c r="KOL74" s="1431"/>
      <c r="KOM74" s="1431"/>
      <c r="KON74" s="1431"/>
      <c r="KOO74" s="1431"/>
      <c r="KOP74" s="1431"/>
      <c r="KOQ74" s="1431"/>
      <c r="KOR74" s="1431"/>
      <c r="KOS74" s="1431"/>
      <c r="KOT74" s="1431"/>
      <c r="KOU74" s="1431"/>
      <c r="KOV74" s="1431"/>
      <c r="KOW74" s="1431"/>
      <c r="KOX74" s="1431"/>
      <c r="KOY74" s="1431"/>
      <c r="KOZ74" s="1431"/>
      <c r="KPA74" s="1431"/>
      <c r="KPB74" s="1431"/>
      <c r="KPC74" s="1431"/>
      <c r="KPD74" s="1431"/>
      <c r="KPE74" s="1431"/>
      <c r="KPF74" s="1431"/>
      <c r="KPG74" s="1431"/>
      <c r="KPH74" s="1431"/>
      <c r="KPI74" s="1431"/>
      <c r="KPJ74" s="1431"/>
      <c r="KPK74" s="1431"/>
      <c r="KPL74" s="1431"/>
      <c r="KPM74" s="1431"/>
      <c r="KPN74" s="1431"/>
      <c r="KPO74" s="1431"/>
      <c r="KPP74" s="1431"/>
      <c r="KPQ74" s="1431"/>
      <c r="KPR74" s="1431"/>
      <c r="KPS74" s="1431"/>
      <c r="KPT74" s="1431"/>
      <c r="KPU74" s="1431"/>
      <c r="KPV74" s="1431"/>
      <c r="KPW74" s="1431"/>
      <c r="KPX74" s="1431"/>
      <c r="KPY74" s="1431"/>
      <c r="KPZ74" s="1431"/>
      <c r="KQA74" s="1431"/>
      <c r="KQB74" s="1431"/>
      <c r="KQC74" s="1431"/>
      <c r="KQD74" s="1431"/>
      <c r="KQE74" s="1431"/>
      <c r="KQF74" s="1431"/>
      <c r="KQG74" s="1431"/>
      <c r="KQH74" s="1431"/>
      <c r="KQI74" s="1431"/>
      <c r="KQJ74" s="1431"/>
      <c r="KQK74" s="1431"/>
      <c r="KQL74" s="1431"/>
      <c r="KQM74" s="1431"/>
      <c r="KQN74" s="1431"/>
      <c r="KQO74" s="1431"/>
      <c r="KQP74" s="1431"/>
      <c r="KQQ74" s="1431"/>
      <c r="KQR74" s="1431"/>
      <c r="KQS74" s="1431"/>
      <c r="KQT74" s="1431"/>
      <c r="KQU74" s="1431"/>
      <c r="KQV74" s="1431"/>
      <c r="KQW74" s="1431"/>
      <c r="KQX74" s="1431"/>
      <c r="KQY74" s="1431"/>
      <c r="KQZ74" s="1431"/>
      <c r="KRA74" s="1431"/>
      <c r="KRB74" s="1431"/>
      <c r="KRC74" s="1431"/>
      <c r="KRD74" s="1431"/>
      <c r="KRE74" s="1431"/>
      <c r="KRF74" s="1431"/>
      <c r="KRG74" s="1431"/>
      <c r="KRH74" s="1431"/>
      <c r="KRI74" s="1431"/>
      <c r="KRJ74" s="1431"/>
      <c r="KRK74" s="1431"/>
      <c r="KRL74" s="1431"/>
      <c r="KRM74" s="1431"/>
      <c r="KRN74" s="1431"/>
      <c r="KRO74" s="1431"/>
      <c r="KRP74" s="1431"/>
      <c r="KRQ74" s="1431"/>
      <c r="KRR74" s="1431"/>
      <c r="KRS74" s="1431"/>
      <c r="KRT74" s="1431"/>
      <c r="KRU74" s="1431"/>
      <c r="KRV74" s="1431"/>
      <c r="KRW74" s="1431"/>
      <c r="KRX74" s="1431"/>
      <c r="KRY74" s="1431"/>
      <c r="KRZ74" s="1431"/>
      <c r="KSA74" s="1431"/>
      <c r="KSB74" s="1431"/>
      <c r="KSC74" s="1431"/>
      <c r="KSD74" s="1431"/>
      <c r="KSE74" s="1431"/>
      <c r="KSF74" s="1431"/>
      <c r="KSG74" s="1431"/>
      <c r="KSH74" s="1431"/>
      <c r="KSI74" s="1431"/>
      <c r="KSJ74" s="1431"/>
      <c r="KSK74" s="1431"/>
      <c r="KSL74" s="1431"/>
      <c r="KSM74" s="1431"/>
      <c r="KSN74" s="1431"/>
      <c r="KSO74" s="1431"/>
      <c r="KSP74" s="1431"/>
      <c r="KSQ74" s="1431"/>
      <c r="KSR74" s="1431"/>
      <c r="KSS74" s="1431"/>
      <c r="KST74" s="1431"/>
      <c r="KSU74" s="1431"/>
      <c r="KSV74" s="1431"/>
      <c r="KSW74" s="1431"/>
      <c r="KSX74" s="1431"/>
      <c r="KSY74" s="1431"/>
      <c r="KSZ74" s="1431"/>
      <c r="KTA74" s="1431"/>
      <c r="KTB74" s="1431"/>
      <c r="KTC74" s="1431"/>
      <c r="KTD74" s="1431"/>
      <c r="KTE74" s="1431"/>
      <c r="KTF74" s="1431"/>
      <c r="KTG74" s="1431"/>
      <c r="KTH74" s="1431"/>
      <c r="KTI74" s="1431"/>
      <c r="KTJ74" s="1431"/>
      <c r="KTK74" s="1431"/>
      <c r="KTL74" s="1431"/>
      <c r="KTM74" s="1431"/>
      <c r="KTN74" s="1431"/>
      <c r="KTO74" s="1431"/>
      <c r="KTP74" s="1431"/>
      <c r="KTQ74" s="1431"/>
      <c r="KTR74" s="1431"/>
      <c r="KTS74" s="1431"/>
      <c r="KTT74" s="1431"/>
      <c r="KTU74" s="1431"/>
      <c r="KTV74" s="1431"/>
      <c r="KTW74" s="1431"/>
      <c r="KTX74" s="1431"/>
      <c r="KTY74" s="1431"/>
      <c r="KTZ74" s="1431"/>
      <c r="KUA74" s="1431"/>
      <c r="KUB74" s="1431"/>
      <c r="KUC74" s="1431"/>
      <c r="KUD74" s="1431"/>
      <c r="KUE74" s="1431"/>
      <c r="KUF74" s="1431"/>
      <c r="KUG74" s="1431"/>
      <c r="KUH74" s="1431"/>
      <c r="KUI74" s="1431"/>
      <c r="KUJ74" s="1431"/>
      <c r="KUK74" s="1431"/>
      <c r="KUL74" s="1431"/>
      <c r="KUM74" s="1431"/>
      <c r="KUN74" s="1431"/>
      <c r="KUO74" s="1431"/>
      <c r="KUP74" s="1431"/>
      <c r="KUQ74" s="1431"/>
      <c r="KUR74" s="1431"/>
      <c r="KUS74" s="1431"/>
      <c r="KUT74" s="1431"/>
      <c r="KUU74" s="1431"/>
      <c r="KUV74" s="1431"/>
      <c r="KUW74" s="1431"/>
      <c r="KUX74" s="1431"/>
      <c r="KUY74" s="1431"/>
      <c r="KUZ74" s="1431"/>
      <c r="KVA74" s="1431"/>
      <c r="KVB74" s="1431"/>
      <c r="KVC74" s="1431"/>
      <c r="KVD74" s="1431"/>
      <c r="KVE74" s="1431"/>
      <c r="KVF74" s="1431"/>
      <c r="KVG74" s="1431"/>
      <c r="KVH74" s="1431"/>
      <c r="KVI74" s="1431"/>
      <c r="KVJ74" s="1431"/>
      <c r="KVK74" s="1431"/>
      <c r="KVL74" s="1431"/>
      <c r="KVM74" s="1431"/>
      <c r="KVN74" s="1431"/>
      <c r="KVO74" s="1431"/>
      <c r="KVP74" s="1431"/>
      <c r="KVQ74" s="1431"/>
      <c r="KVR74" s="1431"/>
      <c r="KVS74" s="1431"/>
      <c r="KVT74" s="1431"/>
      <c r="KVU74" s="1431"/>
      <c r="KVV74" s="1431"/>
      <c r="KVW74" s="1431"/>
      <c r="KVX74" s="1431"/>
      <c r="KVY74" s="1431"/>
      <c r="KVZ74" s="1431"/>
      <c r="KWA74" s="1431"/>
      <c r="KWB74" s="1431"/>
      <c r="KWC74" s="1431"/>
      <c r="KWD74" s="1431"/>
      <c r="KWE74" s="1431"/>
      <c r="KWF74" s="1431"/>
      <c r="KWG74" s="1431"/>
      <c r="KWH74" s="1431"/>
      <c r="KWI74" s="1431"/>
      <c r="KWJ74" s="1431"/>
      <c r="KWK74" s="1431"/>
      <c r="KWL74" s="1431"/>
      <c r="KWM74" s="1431"/>
      <c r="KWN74" s="1431"/>
      <c r="KWO74" s="1431"/>
      <c r="KWP74" s="1431"/>
      <c r="KWQ74" s="1431"/>
      <c r="KWR74" s="1431"/>
      <c r="KWS74" s="1431"/>
      <c r="KWT74" s="1431"/>
      <c r="KWU74" s="1431"/>
      <c r="KWV74" s="1431"/>
      <c r="KWW74" s="1431"/>
      <c r="KWX74" s="1431"/>
      <c r="KWY74" s="1431"/>
      <c r="KWZ74" s="1431"/>
      <c r="KXA74" s="1431"/>
      <c r="KXB74" s="1431"/>
      <c r="KXC74" s="1431"/>
      <c r="KXD74" s="1431"/>
      <c r="KXE74" s="1431"/>
      <c r="KXF74" s="1431"/>
      <c r="KXG74" s="1431"/>
      <c r="KXH74" s="1431"/>
      <c r="KXI74" s="1431"/>
      <c r="KXJ74" s="1431"/>
      <c r="KXK74" s="1431"/>
      <c r="KXL74" s="1431"/>
      <c r="KXM74" s="1431"/>
      <c r="KXN74" s="1431"/>
      <c r="KXO74" s="1431"/>
      <c r="KXP74" s="1431"/>
      <c r="KXQ74" s="1431"/>
      <c r="KXR74" s="1431"/>
      <c r="KXS74" s="1431"/>
      <c r="KXT74" s="1431"/>
      <c r="KXU74" s="1431"/>
      <c r="KXV74" s="1431"/>
      <c r="KXW74" s="1431"/>
      <c r="KXX74" s="1431"/>
      <c r="KXY74" s="1431"/>
      <c r="KXZ74" s="1431"/>
      <c r="KYA74" s="1431"/>
      <c r="KYB74" s="1431"/>
      <c r="KYC74" s="1431"/>
      <c r="KYD74" s="1431"/>
      <c r="KYE74" s="1431"/>
      <c r="KYF74" s="1431"/>
      <c r="KYG74" s="1431"/>
      <c r="KYH74" s="1431"/>
      <c r="KYI74" s="1431"/>
      <c r="KYJ74" s="1431"/>
      <c r="KYK74" s="1431"/>
      <c r="KYL74" s="1431"/>
      <c r="KYM74" s="1431"/>
      <c r="KYN74" s="1431"/>
      <c r="KYO74" s="1431"/>
      <c r="KYP74" s="1431"/>
      <c r="KYQ74" s="1431"/>
      <c r="KYR74" s="1431"/>
      <c r="KYS74" s="1431"/>
      <c r="KYT74" s="1431"/>
      <c r="KYU74" s="1431"/>
      <c r="KYV74" s="1431"/>
      <c r="KYW74" s="1431"/>
      <c r="KYX74" s="1431"/>
      <c r="KYY74" s="1431"/>
      <c r="KYZ74" s="1431"/>
      <c r="KZA74" s="1431"/>
      <c r="KZB74" s="1431"/>
      <c r="KZC74" s="1431"/>
      <c r="KZD74" s="1431"/>
      <c r="KZE74" s="1431"/>
      <c r="KZF74" s="1431"/>
      <c r="KZG74" s="1431"/>
      <c r="KZH74" s="1431"/>
      <c r="KZI74" s="1431"/>
      <c r="KZJ74" s="1431"/>
      <c r="KZK74" s="1431"/>
      <c r="KZL74" s="1431"/>
      <c r="KZM74" s="1431"/>
      <c r="KZN74" s="1431"/>
      <c r="KZO74" s="1431"/>
      <c r="KZP74" s="1431"/>
      <c r="KZQ74" s="1431"/>
      <c r="KZR74" s="1431"/>
      <c r="KZS74" s="1431"/>
      <c r="KZT74" s="1431"/>
      <c r="KZU74" s="1431"/>
      <c r="KZV74" s="1431"/>
      <c r="KZW74" s="1431"/>
      <c r="KZX74" s="1431"/>
      <c r="KZY74" s="1431"/>
      <c r="KZZ74" s="1431"/>
      <c r="LAA74" s="1431"/>
      <c r="LAB74" s="1431"/>
      <c r="LAC74" s="1431"/>
      <c r="LAD74" s="1431"/>
      <c r="LAE74" s="1431"/>
      <c r="LAF74" s="1431"/>
      <c r="LAG74" s="1431"/>
      <c r="LAH74" s="1431"/>
      <c r="LAI74" s="1431"/>
      <c r="LAJ74" s="1431"/>
      <c r="LAK74" s="1431"/>
      <c r="LAL74" s="1431"/>
      <c r="LAM74" s="1431"/>
      <c r="LAN74" s="1431"/>
      <c r="LAO74" s="1431"/>
      <c r="LAP74" s="1431"/>
      <c r="LAQ74" s="1431"/>
      <c r="LAR74" s="1431"/>
      <c r="LAS74" s="1431"/>
      <c r="LAT74" s="1431"/>
      <c r="LAU74" s="1431"/>
      <c r="LAV74" s="1431"/>
      <c r="LAW74" s="1431"/>
      <c r="LAX74" s="1431"/>
      <c r="LAY74" s="1431"/>
      <c r="LAZ74" s="1431"/>
      <c r="LBA74" s="1431"/>
      <c r="LBB74" s="1431"/>
      <c r="LBC74" s="1431"/>
      <c r="LBD74" s="1431"/>
      <c r="LBE74" s="1431"/>
      <c r="LBF74" s="1431"/>
      <c r="LBG74" s="1431"/>
      <c r="LBH74" s="1431"/>
      <c r="LBI74" s="1431"/>
      <c r="LBJ74" s="1431"/>
      <c r="LBK74" s="1431"/>
      <c r="LBL74" s="1431"/>
      <c r="LBM74" s="1431"/>
      <c r="LBN74" s="1431"/>
      <c r="LBO74" s="1431"/>
      <c r="LBP74" s="1431"/>
      <c r="LBQ74" s="1431"/>
      <c r="LBR74" s="1431"/>
      <c r="LBS74" s="1431"/>
      <c r="LBT74" s="1431"/>
      <c r="LBU74" s="1431"/>
      <c r="LBV74" s="1431"/>
      <c r="LBW74" s="1431"/>
      <c r="LBX74" s="1431"/>
      <c r="LBY74" s="1431"/>
      <c r="LBZ74" s="1431"/>
      <c r="LCA74" s="1431"/>
      <c r="LCB74" s="1431"/>
      <c r="LCC74" s="1431"/>
      <c r="LCD74" s="1431"/>
      <c r="LCE74" s="1431"/>
      <c r="LCF74" s="1431"/>
      <c r="LCG74" s="1431"/>
      <c r="LCH74" s="1431"/>
      <c r="LCI74" s="1431"/>
      <c r="LCJ74" s="1431"/>
      <c r="LCK74" s="1431"/>
      <c r="LCL74" s="1431"/>
      <c r="LCM74" s="1431"/>
      <c r="LCN74" s="1431"/>
      <c r="LCO74" s="1431"/>
      <c r="LCP74" s="1431"/>
      <c r="LCQ74" s="1431"/>
      <c r="LCR74" s="1431"/>
      <c r="LCS74" s="1431"/>
      <c r="LCT74" s="1431"/>
      <c r="LCU74" s="1431"/>
      <c r="LCV74" s="1431"/>
      <c r="LCW74" s="1431"/>
      <c r="LCX74" s="1431"/>
      <c r="LCY74" s="1431"/>
      <c r="LCZ74" s="1431"/>
      <c r="LDA74" s="1431"/>
      <c r="LDB74" s="1431"/>
      <c r="LDC74" s="1431"/>
      <c r="LDD74" s="1431"/>
      <c r="LDE74" s="1431"/>
      <c r="LDF74" s="1431"/>
      <c r="LDG74" s="1431"/>
      <c r="LDH74" s="1431"/>
      <c r="LDI74" s="1431"/>
      <c r="LDJ74" s="1431"/>
      <c r="LDK74" s="1431"/>
      <c r="LDL74" s="1431"/>
      <c r="LDM74" s="1431"/>
      <c r="LDN74" s="1431"/>
      <c r="LDO74" s="1431"/>
      <c r="LDP74" s="1431"/>
      <c r="LDQ74" s="1431"/>
      <c r="LDR74" s="1431"/>
      <c r="LDS74" s="1431"/>
      <c r="LDT74" s="1431"/>
      <c r="LDU74" s="1431"/>
      <c r="LDV74" s="1431"/>
      <c r="LDW74" s="1431"/>
      <c r="LDX74" s="1431"/>
      <c r="LDY74" s="1431"/>
      <c r="LDZ74" s="1431"/>
      <c r="LEA74" s="1431"/>
      <c r="LEB74" s="1431"/>
      <c r="LEC74" s="1431"/>
      <c r="LED74" s="1431"/>
      <c r="LEE74" s="1431"/>
      <c r="LEF74" s="1431"/>
      <c r="LEG74" s="1431"/>
      <c r="LEH74" s="1431"/>
      <c r="LEI74" s="1431"/>
      <c r="LEJ74" s="1431"/>
      <c r="LEK74" s="1431"/>
      <c r="LEL74" s="1431"/>
      <c r="LEM74" s="1431"/>
      <c r="LEN74" s="1431"/>
      <c r="LEO74" s="1431"/>
      <c r="LEP74" s="1431"/>
      <c r="LEQ74" s="1431"/>
      <c r="LER74" s="1431"/>
      <c r="LES74" s="1431"/>
      <c r="LET74" s="1431"/>
      <c r="LEU74" s="1431"/>
      <c r="LEV74" s="1431"/>
      <c r="LEW74" s="1431"/>
      <c r="LEX74" s="1431"/>
      <c r="LEY74" s="1431"/>
      <c r="LEZ74" s="1431"/>
      <c r="LFA74" s="1431"/>
      <c r="LFB74" s="1431"/>
      <c r="LFC74" s="1431"/>
      <c r="LFD74" s="1431"/>
      <c r="LFE74" s="1431"/>
      <c r="LFF74" s="1431"/>
      <c r="LFG74" s="1431"/>
      <c r="LFH74" s="1431"/>
      <c r="LFI74" s="1431"/>
      <c r="LFJ74" s="1431"/>
      <c r="LFK74" s="1431"/>
      <c r="LFL74" s="1431"/>
      <c r="LFM74" s="1431"/>
      <c r="LFN74" s="1431"/>
      <c r="LFO74" s="1431"/>
      <c r="LFP74" s="1431"/>
      <c r="LFQ74" s="1431"/>
      <c r="LFR74" s="1431"/>
      <c r="LFS74" s="1431"/>
      <c r="LFT74" s="1431"/>
      <c r="LFU74" s="1431"/>
      <c r="LFV74" s="1431"/>
      <c r="LFW74" s="1431"/>
      <c r="LFX74" s="1431"/>
      <c r="LFY74" s="1431"/>
      <c r="LFZ74" s="1431"/>
      <c r="LGA74" s="1431"/>
      <c r="LGB74" s="1431"/>
      <c r="LGC74" s="1431"/>
      <c r="LGD74" s="1431"/>
      <c r="LGE74" s="1431"/>
      <c r="LGF74" s="1431"/>
      <c r="LGG74" s="1431"/>
      <c r="LGH74" s="1431"/>
      <c r="LGI74" s="1431"/>
      <c r="LGJ74" s="1431"/>
      <c r="LGK74" s="1431"/>
      <c r="LGL74" s="1431"/>
      <c r="LGM74" s="1431"/>
      <c r="LGN74" s="1431"/>
      <c r="LGO74" s="1431"/>
      <c r="LGP74" s="1431"/>
      <c r="LGQ74" s="1431"/>
      <c r="LGR74" s="1431"/>
      <c r="LGS74" s="1431"/>
      <c r="LGT74" s="1431"/>
      <c r="LGU74" s="1431"/>
      <c r="LGV74" s="1431"/>
      <c r="LGW74" s="1431"/>
      <c r="LGX74" s="1431"/>
      <c r="LGY74" s="1431"/>
      <c r="LGZ74" s="1431"/>
      <c r="LHA74" s="1431"/>
      <c r="LHB74" s="1431"/>
      <c r="LHC74" s="1431"/>
      <c r="LHD74" s="1431"/>
      <c r="LHE74" s="1431"/>
      <c r="LHF74" s="1431"/>
      <c r="LHG74" s="1431"/>
      <c r="LHH74" s="1431"/>
      <c r="LHI74" s="1431"/>
      <c r="LHJ74" s="1431"/>
      <c r="LHK74" s="1431"/>
      <c r="LHL74" s="1431"/>
      <c r="LHM74" s="1431"/>
      <c r="LHN74" s="1431"/>
      <c r="LHO74" s="1431"/>
      <c r="LHP74" s="1431"/>
      <c r="LHQ74" s="1431"/>
      <c r="LHR74" s="1431"/>
      <c r="LHS74" s="1431"/>
      <c r="LHT74" s="1431"/>
      <c r="LHU74" s="1431"/>
      <c r="LHV74" s="1431"/>
      <c r="LHW74" s="1431"/>
      <c r="LHX74" s="1431"/>
      <c r="LHY74" s="1431"/>
      <c r="LHZ74" s="1431"/>
      <c r="LIA74" s="1431"/>
      <c r="LIB74" s="1431"/>
      <c r="LIC74" s="1431"/>
      <c r="LID74" s="1431"/>
      <c r="LIE74" s="1431"/>
      <c r="LIF74" s="1431"/>
      <c r="LIG74" s="1431"/>
      <c r="LIH74" s="1431"/>
      <c r="LII74" s="1431"/>
      <c r="LIJ74" s="1431"/>
      <c r="LIK74" s="1431"/>
      <c r="LIL74" s="1431"/>
      <c r="LIM74" s="1431"/>
      <c r="LIN74" s="1431"/>
      <c r="LIO74" s="1431"/>
      <c r="LIP74" s="1431"/>
      <c r="LIQ74" s="1431"/>
      <c r="LIR74" s="1431"/>
      <c r="LIS74" s="1431"/>
      <c r="LIT74" s="1431"/>
      <c r="LIU74" s="1431"/>
      <c r="LIV74" s="1431"/>
      <c r="LIW74" s="1431"/>
      <c r="LIX74" s="1431"/>
      <c r="LIY74" s="1431"/>
      <c r="LIZ74" s="1431"/>
      <c r="LJA74" s="1431"/>
      <c r="LJB74" s="1431"/>
      <c r="LJC74" s="1431"/>
      <c r="LJD74" s="1431"/>
      <c r="LJE74" s="1431"/>
      <c r="LJF74" s="1431"/>
      <c r="LJG74" s="1431"/>
      <c r="LJH74" s="1431"/>
      <c r="LJI74" s="1431"/>
      <c r="LJJ74" s="1431"/>
      <c r="LJK74" s="1431"/>
      <c r="LJL74" s="1431"/>
      <c r="LJM74" s="1431"/>
      <c r="LJN74" s="1431"/>
      <c r="LJO74" s="1431"/>
      <c r="LJP74" s="1431"/>
      <c r="LJQ74" s="1431"/>
      <c r="LJR74" s="1431"/>
      <c r="LJS74" s="1431"/>
      <c r="LJT74" s="1431"/>
      <c r="LJU74" s="1431"/>
      <c r="LJV74" s="1431"/>
      <c r="LJW74" s="1431"/>
      <c r="LJX74" s="1431"/>
      <c r="LJY74" s="1431"/>
      <c r="LJZ74" s="1431"/>
      <c r="LKA74" s="1431"/>
      <c r="LKB74" s="1431"/>
      <c r="LKC74" s="1431"/>
      <c r="LKD74" s="1431"/>
      <c r="LKE74" s="1431"/>
      <c r="LKF74" s="1431"/>
      <c r="LKG74" s="1431"/>
      <c r="LKH74" s="1431"/>
      <c r="LKI74" s="1431"/>
      <c r="LKJ74" s="1431"/>
      <c r="LKK74" s="1431"/>
      <c r="LKL74" s="1431"/>
      <c r="LKM74" s="1431"/>
      <c r="LKN74" s="1431"/>
      <c r="LKO74" s="1431"/>
      <c r="LKP74" s="1431"/>
      <c r="LKQ74" s="1431"/>
      <c r="LKR74" s="1431"/>
      <c r="LKS74" s="1431"/>
      <c r="LKT74" s="1431"/>
      <c r="LKU74" s="1431"/>
      <c r="LKV74" s="1431"/>
      <c r="LKW74" s="1431"/>
      <c r="LKX74" s="1431"/>
      <c r="LKY74" s="1431"/>
      <c r="LKZ74" s="1431"/>
      <c r="LLA74" s="1431"/>
      <c r="LLB74" s="1431"/>
      <c r="LLC74" s="1431"/>
      <c r="LLD74" s="1431"/>
      <c r="LLE74" s="1431"/>
      <c r="LLF74" s="1431"/>
      <c r="LLG74" s="1431"/>
      <c r="LLH74" s="1431"/>
      <c r="LLI74" s="1431"/>
      <c r="LLJ74" s="1431"/>
      <c r="LLK74" s="1431"/>
      <c r="LLL74" s="1431"/>
      <c r="LLM74" s="1431"/>
      <c r="LLN74" s="1431"/>
      <c r="LLO74" s="1431"/>
      <c r="LLP74" s="1431"/>
      <c r="LLQ74" s="1431"/>
      <c r="LLR74" s="1431"/>
      <c r="LLS74" s="1431"/>
      <c r="LLT74" s="1431"/>
      <c r="LLU74" s="1431"/>
      <c r="LLV74" s="1431"/>
      <c r="LLW74" s="1431"/>
      <c r="LLX74" s="1431"/>
      <c r="LLY74" s="1431"/>
      <c r="LLZ74" s="1431"/>
      <c r="LMA74" s="1431"/>
      <c r="LMB74" s="1431"/>
      <c r="LMC74" s="1431"/>
      <c r="LMD74" s="1431"/>
      <c r="LME74" s="1431"/>
      <c r="LMF74" s="1431"/>
      <c r="LMG74" s="1431"/>
      <c r="LMH74" s="1431"/>
      <c r="LMI74" s="1431"/>
      <c r="LMJ74" s="1431"/>
      <c r="LMK74" s="1431"/>
      <c r="LML74" s="1431"/>
      <c r="LMM74" s="1431"/>
      <c r="LMN74" s="1431"/>
      <c r="LMO74" s="1431"/>
      <c r="LMP74" s="1431"/>
      <c r="LMQ74" s="1431"/>
      <c r="LMR74" s="1431"/>
      <c r="LMS74" s="1431"/>
      <c r="LMT74" s="1431"/>
      <c r="LMU74" s="1431"/>
      <c r="LMV74" s="1431"/>
      <c r="LMW74" s="1431"/>
      <c r="LMX74" s="1431"/>
      <c r="LMY74" s="1431"/>
      <c r="LMZ74" s="1431"/>
      <c r="LNA74" s="1431"/>
      <c r="LNB74" s="1431"/>
      <c r="LNC74" s="1431"/>
      <c r="LND74" s="1431"/>
      <c r="LNE74" s="1431"/>
      <c r="LNF74" s="1431"/>
      <c r="LNG74" s="1431"/>
      <c r="LNH74" s="1431"/>
      <c r="LNI74" s="1431"/>
      <c r="LNJ74" s="1431"/>
      <c r="LNK74" s="1431"/>
      <c r="LNL74" s="1431"/>
      <c r="LNM74" s="1431"/>
      <c r="LNN74" s="1431"/>
      <c r="LNO74" s="1431"/>
      <c r="LNP74" s="1431"/>
      <c r="LNQ74" s="1431"/>
      <c r="LNR74" s="1431"/>
      <c r="LNS74" s="1431"/>
      <c r="LNT74" s="1431"/>
      <c r="LNU74" s="1431"/>
      <c r="LNV74" s="1431"/>
      <c r="LNW74" s="1431"/>
      <c r="LNX74" s="1431"/>
      <c r="LNY74" s="1431"/>
      <c r="LNZ74" s="1431"/>
      <c r="LOA74" s="1431"/>
      <c r="LOB74" s="1431"/>
      <c r="LOC74" s="1431"/>
      <c r="LOD74" s="1431"/>
      <c r="LOE74" s="1431"/>
      <c r="LOF74" s="1431"/>
      <c r="LOG74" s="1431"/>
      <c r="LOH74" s="1431"/>
      <c r="LOI74" s="1431"/>
      <c r="LOJ74" s="1431"/>
      <c r="LOK74" s="1431"/>
      <c r="LOL74" s="1431"/>
      <c r="LOM74" s="1431"/>
      <c r="LON74" s="1431"/>
      <c r="LOO74" s="1431"/>
      <c r="LOP74" s="1431"/>
      <c r="LOQ74" s="1431"/>
      <c r="LOR74" s="1431"/>
      <c r="LOS74" s="1431"/>
      <c r="LOT74" s="1431"/>
      <c r="LOU74" s="1431"/>
      <c r="LOV74" s="1431"/>
      <c r="LOW74" s="1431"/>
      <c r="LOX74" s="1431"/>
      <c r="LOY74" s="1431"/>
      <c r="LOZ74" s="1431"/>
      <c r="LPA74" s="1431"/>
      <c r="LPB74" s="1431"/>
      <c r="LPC74" s="1431"/>
      <c r="LPD74" s="1431"/>
      <c r="LPE74" s="1431"/>
      <c r="LPF74" s="1431"/>
      <c r="LPG74" s="1431"/>
      <c r="LPH74" s="1431"/>
      <c r="LPI74" s="1431"/>
      <c r="LPJ74" s="1431"/>
      <c r="LPK74" s="1431"/>
      <c r="LPL74" s="1431"/>
      <c r="LPM74" s="1431"/>
      <c r="LPN74" s="1431"/>
      <c r="LPO74" s="1431"/>
      <c r="LPP74" s="1431"/>
      <c r="LPQ74" s="1431"/>
      <c r="LPR74" s="1431"/>
      <c r="LPS74" s="1431"/>
      <c r="LPT74" s="1431"/>
      <c r="LPU74" s="1431"/>
      <c r="LPV74" s="1431"/>
      <c r="LPW74" s="1431"/>
      <c r="LPX74" s="1431"/>
      <c r="LPY74" s="1431"/>
      <c r="LPZ74" s="1431"/>
      <c r="LQA74" s="1431"/>
      <c r="LQB74" s="1431"/>
      <c r="LQC74" s="1431"/>
      <c r="LQD74" s="1431"/>
      <c r="LQE74" s="1431"/>
      <c r="LQF74" s="1431"/>
      <c r="LQG74" s="1431"/>
      <c r="LQH74" s="1431"/>
      <c r="LQI74" s="1431"/>
      <c r="LQJ74" s="1431"/>
      <c r="LQK74" s="1431"/>
      <c r="LQL74" s="1431"/>
      <c r="LQM74" s="1431"/>
      <c r="LQN74" s="1431"/>
      <c r="LQO74" s="1431"/>
      <c r="LQP74" s="1431"/>
      <c r="LQQ74" s="1431"/>
      <c r="LQR74" s="1431"/>
      <c r="LQS74" s="1431"/>
      <c r="LQT74" s="1431"/>
      <c r="LQU74" s="1431"/>
      <c r="LQV74" s="1431"/>
      <c r="LQW74" s="1431"/>
      <c r="LQX74" s="1431"/>
      <c r="LQY74" s="1431"/>
      <c r="LQZ74" s="1431"/>
      <c r="LRA74" s="1431"/>
      <c r="LRB74" s="1431"/>
      <c r="LRC74" s="1431"/>
      <c r="LRD74" s="1431"/>
      <c r="LRE74" s="1431"/>
      <c r="LRF74" s="1431"/>
      <c r="LRG74" s="1431"/>
      <c r="LRH74" s="1431"/>
      <c r="LRI74" s="1431"/>
      <c r="LRJ74" s="1431"/>
      <c r="LRK74" s="1431"/>
      <c r="LRL74" s="1431"/>
      <c r="LRM74" s="1431"/>
      <c r="LRN74" s="1431"/>
      <c r="LRO74" s="1431"/>
      <c r="LRP74" s="1431"/>
      <c r="LRQ74" s="1431"/>
      <c r="LRR74" s="1431"/>
      <c r="LRS74" s="1431"/>
      <c r="LRT74" s="1431"/>
      <c r="LRU74" s="1431"/>
      <c r="LRV74" s="1431"/>
      <c r="LRW74" s="1431"/>
      <c r="LRX74" s="1431"/>
      <c r="LRY74" s="1431"/>
      <c r="LRZ74" s="1431"/>
      <c r="LSA74" s="1431"/>
      <c r="LSB74" s="1431"/>
      <c r="LSC74" s="1431"/>
      <c r="LSD74" s="1431"/>
      <c r="LSE74" s="1431"/>
      <c r="LSF74" s="1431"/>
      <c r="LSG74" s="1431"/>
      <c r="LSH74" s="1431"/>
      <c r="LSI74" s="1431"/>
      <c r="LSJ74" s="1431"/>
      <c r="LSK74" s="1431"/>
      <c r="LSL74" s="1431"/>
      <c r="LSM74" s="1431"/>
      <c r="LSN74" s="1431"/>
      <c r="LSO74" s="1431"/>
      <c r="LSP74" s="1431"/>
      <c r="LSQ74" s="1431"/>
      <c r="LSR74" s="1431"/>
      <c r="LSS74" s="1431"/>
      <c r="LST74" s="1431"/>
      <c r="LSU74" s="1431"/>
      <c r="LSV74" s="1431"/>
      <c r="LSW74" s="1431"/>
      <c r="LSX74" s="1431"/>
      <c r="LSY74" s="1431"/>
      <c r="LSZ74" s="1431"/>
      <c r="LTA74" s="1431"/>
      <c r="LTB74" s="1431"/>
      <c r="LTC74" s="1431"/>
      <c r="LTD74" s="1431"/>
      <c r="LTE74" s="1431"/>
      <c r="LTF74" s="1431"/>
      <c r="LTG74" s="1431"/>
      <c r="LTH74" s="1431"/>
      <c r="LTI74" s="1431"/>
      <c r="LTJ74" s="1431"/>
      <c r="LTK74" s="1431"/>
      <c r="LTL74" s="1431"/>
      <c r="LTM74" s="1431"/>
      <c r="LTN74" s="1431"/>
      <c r="LTO74" s="1431"/>
      <c r="LTP74" s="1431"/>
      <c r="LTQ74" s="1431"/>
      <c r="LTR74" s="1431"/>
      <c r="LTS74" s="1431"/>
      <c r="LTT74" s="1431"/>
      <c r="LTU74" s="1431"/>
      <c r="LTV74" s="1431"/>
      <c r="LTW74" s="1431"/>
      <c r="LTX74" s="1431"/>
      <c r="LTY74" s="1431"/>
      <c r="LTZ74" s="1431"/>
      <c r="LUA74" s="1431"/>
      <c r="LUB74" s="1431"/>
      <c r="LUC74" s="1431"/>
      <c r="LUD74" s="1431"/>
      <c r="LUE74" s="1431"/>
      <c r="LUF74" s="1431"/>
      <c r="LUG74" s="1431"/>
      <c r="LUH74" s="1431"/>
      <c r="LUI74" s="1431"/>
      <c r="LUJ74" s="1431"/>
      <c r="LUK74" s="1431"/>
      <c r="LUL74" s="1431"/>
      <c r="LUM74" s="1431"/>
      <c r="LUN74" s="1431"/>
      <c r="LUO74" s="1431"/>
      <c r="LUP74" s="1431"/>
      <c r="LUQ74" s="1431"/>
      <c r="LUR74" s="1431"/>
      <c r="LUS74" s="1431"/>
      <c r="LUT74" s="1431"/>
      <c r="LUU74" s="1431"/>
      <c r="LUV74" s="1431"/>
      <c r="LUW74" s="1431"/>
      <c r="LUX74" s="1431"/>
      <c r="LUY74" s="1431"/>
      <c r="LUZ74" s="1431"/>
      <c r="LVA74" s="1431"/>
      <c r="LVB74" s="1431"/>
      <c r="LVC74" s="1431"/>
      <c r="LVD74" s="1431"/>
      <c r="LVE74" s="1431"/>
      <c r="LVF74" s="1431"/>
      <c r="LVG74" s="1431"/>
      <c r="LVH74" s="1431"/>
      <c r="LVI74" s="1431"/>
      <c r="LVJ74" s="1431"/>
      <c r="LVK74" s="1431"/>
      <c r="LVL74" s="1431"/>
      <c r="LVM74" s="1431"/>
      <c r="LVN74" s="1431"/>
      <c r="LVO74" s="1431"/>
      <c r="LVP74" s="1431"/>
      <c r="LVQ74" s="1431"/>
      <c r="LVR74" s="1431"/>
      <c r="LVS74" s="1431"/>
      <c r="LVT74" s="1431"/>
      <c r="LVU74" s="1431"/>
      <c r="LVV74" s="1431"/>
      <c r="LVW74" s="1431"/>
      <c r="LVX74" s="1431"/>
      <c r="LVY74" s="1431"/>
      <c r="LVZ74" s="1431"/>
      <c r="LWA74" s="1431"/>
      <c r="LWB74" s="1431"/>
      <c r="LWC74" s="1431"/>
      <c r="LWD74" s="1431"/>
      <c r="LWE74" s="1431"/>
      <c r="LWF74" s="1431"/>
      <c r="LWG74" s="1431"/>
      <c r="LWH74" s="1431"/>
      <c r="LWI74" s="1431"/>
      <c r="LWJ74" s="1431"/>
      <c r="LWK74" s="1431"/>
      <c r="LWL74" s="1431"/>
      <c r="LWM74" s="1431"/>
      <c r="LWN74" s="1431"/>
      <c r="LWO74" s="1431"/>
      <c r="LWP74" s="1431"/>
      <c r="LWQ74" s="1431"/>
      <c r="LWR74" s="1431"/>
      <c r="LWS74" s="1431"/>
      <c r="LWT74" s="1431"/>
      <c r="LWU74" s="1431"/>
      <c r="LWV74" s="1431"/>
      <c r="LWW74" s="1431"/>
      <c r="LWX74" s="1431"/>
      <c r="LWY74" s="1431"/>
      <c r="LWZ74" s="1431"/>
      <c r="LXA74" s="1431"/>
      <c r="LXB74" s="1431"/>
      <c r="LXC74" s="1431"/>
      <c r="LXD74" s="1431"/>
      <c r="LXE74" s="1431"/>
      <c r="LXF74" s="1431"/>
      <c r="LXG74" s="1431"/>
      <c r="LXH74" s="1431"/>
      <c r="LXI74" s="1431"/>
      <c r="LXJ74" s="1431"/>
      <c r="LXK74" s="1431"/>
      <c r="LXL74" s="1431"/>
      <c r="LXM74" s="1431"/>
      <c r="LXN74" s="1431"/>
      <c r="LXO74" s="1431"/>
      <c r="LXP74" s="1431"/>
      <c r="LXQ74" s="1431"/>
      <c r="LXR74" s="1431"/>
      <c r="LXS74" s="1431"/>
      <c r="LXT74" s="1431"/>
      <c r="LXU74" s="1431"/>
      <c r="LXV74" s="1431"/>
      <c r="LXW74" s="1431"/>
      <c r="LXX74" s="1431"/>
      <c r="LXY74" s="1431"/>
      <c r="LXZ74" s="1431"/>
      <c r="LYA74" s="1431"/>
      <c r="LYB74" s="1431"/>
      <c r="LYC74" s="1431"/>
      <c r="LYD74" s="1431"/>
      <c r="LYE74" s="1431"/>
      <c r="LYF74" s="1431"/>
      <c r="LYG74" s="1431"/>
      <c r="LYH74" s="1431"/>
      <c r="LYI74" s="1431"/>
      <c r="LYJ74" s="1431"/>
      <c r="LYK74" s="1431"/>
      <c r="LYL74" s="1431"/>
      <c r="LYM74" s="1431"/>
      <c r="LYN74" s="1431"/>
      <c r="LYO74" s="1431"/>
      <c r="LYP74" s="1431"/>
      <c r="LYQ74" s="1431"/>
      <c r="LYR74" s="1431"/>
      <c r="LYS74" s="1431"/>
      <c r="LYT74" s="1431"/>
      <c r="LYU74" s="1431"/>
      <c r="LYV74" s="1431"/>
      <c r="LYW74" s="1431"/>
      <c r="LYX74" s="1431"/>
      <c r="LYY74" s="1431"/>
      <c r="LYZ74" s="1431"/>
      <c r="LZA74" s="1431"/>
      <c r="LZB74" s="1431"/>
      <c r="LZC74" s="1431"/>
      <c r="LZD74" s="1431"/>
      <c r="LZE74" s="1431"/>
      <c r="LZF74" s="1431"/>
      <c r="LZG74" s="1431"/>
      <c r="LZH74" s="1431"/>
      <c r="LZI74" s="1431"/>
      <c r="LZJ74" s="1431"/>
      <c r="LZK74" s="1431"/>
      <c r="LZL74" s="1431"/>
      <c r="LZM74" s="1431"/>
      <c r="LZN74" s="1431"/>
      <c r="LZO74" s="1431"/>
      <c r="LZP74" s="1431"/>
      <c r="LZQ74" s="1431"/>
      <c r="LZR74" s="1431"/>
      <c r="LZS74" s="1431"/>
      <c r="LZT74" s="1431"/>
      <c r="LZU74" s="1431"/>
      <c r="LZV74" s="1431"/>
      <c r="LZW74" s="1431"/>
      <c r="LZX74" s="1431"/>
      <c r="LZY74" s="1431"/>
      <c r="LZZ74" s="1431"/>
      <c r="MAA74" s="1431"/>
      <c r="MAB74" s="1431"/>
      <c r="MAC74" s="1431"/>
      <c r="MAD74" s="1431"/>
      <c r="MAE74" s="1431"/>
      <c r="MAF74" s="1431"/>
      <c r="MAG74" s="1431"/>
      <c r="MAH74" s="1431"/>
      <c r="MAI74" s="1431"/>
      <c r="MAJ74" s="1431"/>
      <c r="MAK74" s="1431"/>
      <c r="MAL74" s="1431"/>
      <c r="MAM74" s="1431"/>
      <c r="MAN74" s="1431"/>
      <c r="MAO74" s="1431"/>
      <c r="MAP74" s="1431"/>
      <c r="MAQ74" s="1431"/>
      <c r="MAR74" s="1431"/>
      <c r="MAS74" s="1431"/>
      <c r="MAT74" s="1431"/>
      <c r="MAU74" s="1431"/>
      <c r="MAV74" s="1431"/>
      <c r="MAW74" s="1431"/>
      <c r="MAX74" s="1431"/>
      <c r="MAY74" s="1431"/>
      <c r="MAZ74" s="1431"/>
      <c r="MBA74" s="1431"/>
      <c r="MBB74" s="1431"/>
      <c r="MBC74" s="1431"/>
      <c r="MBD74" s="1431"/>
      <c r="MBE74" s="1431"/>
      <c r="MBF74" s="1431"/>
      <c r="MBG74" s="1431"/>
      <c r="MBH74" s="1431"/>
      <c r="MBI74" s="1431"/>
      <c r="MBJ74" s="1431"/>
      <c r="MBK74" s="1431"/>
      <c r="MBL74" s="1431"/>
      <c r="MBM74" s="1431"/>
      <c r="MBN74" s="1431"/>
      <c r="MBO74" s="1431"/>
      <c r="MBP74" s="1431"/>
      <c r="MBQ74" s="1431"/>
      <c r="MBR74" s="1431"/>
      <c r="MBS74" s="1431"/>
      <c r="MBT74" s="1431"/>
      <c r="MBU74" s="1431"/>
      <c r="MBV74" s="1431"/>
      <c r="MBW74" s="1431"/>
      <c r="MBX74" s="1431"/>
      <c r="MBY74" s="1431"/>
      <c r="MBZ74" s="1431"/>
      <c r="MCA74" s="1431"/>
      <c r="MCB74" s="1431"/>
      <c r="MCC74" s="1431"/>
      <c r="MCD74" s="1431"/>
      <c r="MCE74" s="1431"/>
      <c r="MCF74" s="1431"/>
      <c r="MCG74" s="1431"/>
      <c r="MCH74" s="1431"/>
      <c r="MCI74" s="1431"/>
      <c r="MCJ74" s="1431"/>
      <c r="MCK74" s="1431"/>
      <c r="MCL74" s="1431"/>
      <c r="MCM74" s="1431"/>
      <c r="MCN74" s="1431"/>
      <c r="MCO74" s="1431"/>
      <c r="MCP74" s="1431"/>
      <c r="MCQ74" s="1431"/>
      <c r="MCR74" s="1431"/>
      <c r="MCS74" s="1431"/>
      <c r="MCT74" s="1431"/>
      <c r="MCU74" s="1431"/>
      <c r="MCV74" s="1431"/>
      <c r="MCW74" s="1431"/>
      <c r="MCX74" s="1431"/>
      <c r="MCY74" s="1431"/>
      <c r="MCZ74" s="1431"/>
      <c r="MDA74" s="1431"/>
      <c r="MDB74" s="1431"/>
      <c r="MDC74" s="1431"/>
      <c r="MDD74" s="1431"/>
      <c r="MDE74" s="1431"/>
      <c r="MDF74" s="1431"/>
      <c r="MDG74" s="1431"/>
      <c r="MDH74" s="1431"/>
      <c r="MDI74" s="1431"/>
      <c r="MDJ74" s="1431"/>
      <c r="MDK74" s="1431"/>
      <c r="MDL74" s="1431"/>
      <c r="MDM74" s="1431"/>
      <c r="MDN74" s="1431"/>
      <c r="MDO74" s="1431"/>
      <c r="MDP74" s="1431"/>
      <c r="MDQ74" s="1431"/>
      <c r="MDR74" s="1431"/>
      <c r="MDS74" s="1431"/>
      <c r="MDT74" s="1431"/>
      <c r="MDU74" s="1431"/>
      <c r="MDV74" s="1431"/>
      <c r="MDW74" s="1431"/>
      <c r="MDX74" s="1431"/>
      <c r="MDY74" s="1431"/>
      <c r="MDZ74" s="1431"/>
      <c r="MEA74" s="1431"/>
      <c r="MEB74" s="1431"/>
      <c r="MEC74" s="1431"/>
      <c r="MED74" s="1431"/>
      <c r="MEE74" s="1431"/>
      <c r="MEF74" s="1431"/>
      <c r="MEG74" s="1431"/>
      <c r="MEH74" s="1431"/>
      <c r="MEI74" s="1431"/>
      <c r="MEJ74" s="1431"/>
      <c r="MEK74" s="1431"/>
      <c r="MEL74" s="1431"/>
      <c r="MEM74" s="1431"/>
      <c r="MEN74" s="1431"/>
      <c r="MEO74" s="1431"/>
      <c r="MEP74" s="1431"/>
      <c r="MEQ74" s="1431"/>
      <c r="MER74" s="1431"/>
      <c r="MES74" s="1431"/>
      <c r="MET74" s="1431"/>
      <c r="MEU74" s="1431"/>
      <c r="MEV74" s="1431"/>
      <c r="MEW74" s="1431"/>
      <c r="MEX74" s="1431"/>
      <c r="MEY74" s="1431"/>
      <c r="MEZ74" s="1431"/>
      <c r="MFA74" s="1431"/>
      <c r="MFB74" s="1431"/>
      <c r="MFC74" s="1431"/>
      <c r="MFD74" s="1431"/>
      <c r="MFE74" s="1431"/>
      <c r="MFF74" s="1431"/>
      <c r="MFG74" s="1431"/>
      <c r="MFH74" s="1431"/>
      <c r="MFI74" s="1431"/>
      <c r="MFJ74" s="1431"/>
      <c r="MFK74" s="1431"/>
      <c r="MFL74" s="1431"/>
      <c r="MFM74" s="1431"/>
      <c r="MFN74" s="1431"/>
      <c r="MFO74" s="1431"/>
      <c r="MFP74" s="1431"/>
      <c r="MFQ74" s="1431"/>
      <c r="MFR74" s="1431"/>
      <c r="MFS74" s="1431"/>
      <c r="MFT74" s="1431"/>
      <c r="MFU74" s="1431"/>
      <c r="MFV74" s="1431"/>
      <c r="MFW74" s="1431"/>
      <c r="MFX74" s="1431"/>
      <c r="MFY74" s="1431"/>
      <c r="MFZ74" s="1431"/>
      <c r="MGA74" s="1431"/>
      <c r="MGB74" s="1431"/>
      <c r="MGC74" s="1431"/>
      <c r="MGD74" s="1431"/>
      <c r="MGE74" s="1431"/>
      <c r="MGF74" s="1431"/>
      <c r="MGG74" s="1431"/>
      <c r="MGH74" s="1431"/>
      <c r="MGI74" s="1431"/>
      <c r="MGJ74" s="1431"/>
      <c r="MGK74" s="1431"/>
      <c r="MGL74" s="1431"/>
      <c r="MGM74" s="1431"/>
      <c r="MGN74" s="1431"/>
      <c r="MGO74" s="1431"/>
      <c r="MGP74" s="1431"/>
      <c r="MGQ74" s="1431"/>
      <c r="MGR74" s="1431"/>
      <c r="MGS74" s="1431"/>
      <c r="MGT74" s="1431"/>
      <c r="MGU74" s="1431"/>
      <c r="MGV74" s="1431"/>
      <c r="MGW74" s="1431"/>
      <c r="MGX74" s="1431"/>
      <c r="MGY74" s="1431"/>
      <c r="MGZ74" s="1431"/>
      <c r="MHA74" s="1431"/>
      <c r="MHB74" s="1431"/>
      <c r="MHC74" s="1431"/>
      <c r="MHD74" s="1431"/>
      <c r="MHE74" s="1431"/>
      <c r="MHF74" s="1431"/>
      <c r="MHG74" s="1431"/>
      <c r="MHH74" s="1431"/>
      <c r="MHI74" s="1431"/>
      <c r="MHJ74" s="1431"/>
      <c r="MHK74" s="1431"/>
      <c r="MHL74" s="1431"/>
      <c r="MHM74" s="1431"/>
      <c r="MHN74" s="1431"/>
      <c r="MHO74" s="1431"/>
      <c r="MHP74" s="1431"/>
      <c r="MHQ74" s="1431"/>
      <c r="MHR74" s="1431"/>
      <c r="MHS74" s="1431"/>
      <c r="MHT74" s="1431"/>
      <c r="MHU74" s="1431"/>
      <c r="MHV74" s="1431"/>
      <c r="MHW74" s="1431"/>
      <c r="MHX74" s="1431"/>
      <c r="MHY74" s="1431"/>
      <c r="MHZ74" s="1431"/>
      <c r="MIA74" s="1431"/>
      <c r="MIB74" s="1431"/>
      <c r="MIC74" s="1431"/>
      <c r="MID74" s="1431"/>
      <c r="MIE74" s="1431"/>
      <c r="MIF74" s="1431"/>
      <c r="MIG74" s="1431"/>
      <c r="MIH74" s="1431"/>
      <c r="MII74" s="1431"/>
      <c r="MIJ74" s="1431"/>
      <c r="MIK74" s="1431"/>
      <c r="MIL74" s="1431"/>
      <c r="MIM74" s="1431"/>
      <c r="MIN74" s="1431"/>
      <c r="MIO74" s="1431"/>
      <c r="MIP74" s="1431"/>
      <c r="MIQ74" s="1431"/>
      <c r="MIR74" s="1431"/>
      <c r="MIS74" s="1431"/>
      <c r="MIT74" s="1431"/>
      <c r="MIU74" s="1431"/>
      <c r="MIV74" s="1431"/>
      <c r="MIW74" s="1431"/>
      <c r="MIX74" s="1431"/>
      <c r="MIY74" s="1431"/>
      <c r="MIZ74" s="1431"/>
      <c r="MJA74" s="1431"/>
      <c r="MJB74" s="1431"/>
      <c r="MJC74" s="1431"/>
      <c r="MJD74" s="1431"/>
      <c r="MJE74" s="1431"/>
      <c r="MJF74" s="1431"/>
      <c r="MJG74" s="1431"/>
      <c r="MJH74" s="1431"/>
      <c r="MJI74" s="1431"/>
      <c r="MJJ74" s="1431"/>
      <c r="MJK74" s="1431"/>
      <c r="MJL74" s="1431"/>
      <c r="MJM74" s="1431"/>
      <c r="MJN74" s="1431"/>
      <c r="MJO74" s="1431"/>
      <c r="MJP74" s="1431"/>
      <c r="MJQ74" s="1431"/>
      <c r="MJR74" s="1431"/>
      <c r="MJS74" s="1431"/>
      <c r="MJT74" s="1431"/>
      <c r="MJU74" s="1431"/>
      <c r="MJV74" s="1431"/>
      <c r="MJW74" s="1431"/>
      <c r="MJX74" s="1431"/>
      <c r="MJY74" s="1431"/>
      <c r="MJZ74" s="1431"/>
      <c r="MKA74" s="1431"/>
      <c r="MKB74" s="1431"/>
      <c r="MKC74" s="1431"/>
      <c r="MKD74" s="1431"/>
      <c r="MKE74" s="1431"/>
      <c r="MKF74" s="1431"/>
      <c r="MKG74" s="1431"/>
      <c r="MKH74" s="1431"/>
      <c r="MKI74" s="1431"/>
      <c r="MKJ74" s="1431"/>
      <c r="MKK74" s="1431"/>
      <c r="MKL74" s="1431"/>
      <c r="MKM74" s="1431"/>
      <c r="MKN74" s="1431"/>
      <c r="MKO74" s="1431"/>
      <c r="MKP74" s="1431"/>
      <c r="MKQ74" s="1431"/>
      <c r="MKR74" s="1431"/>
      <c r="MKS74" s="1431"/>
      <c r="MKT74" s="1431"/>
      <c r="MKU74" s="1431"/>
      <c r="MKV74" s="1431"/>
      <c r="MKW74" s="1431"/>
      <c r="MKX74" s="1431"/>
      <c r="MKY74" s="1431"/>
      <c r="MKZ74" s="1431"/>
      <c r="MLA74" s="1431"/>
      <c r="MLB74" s="1431"/>
      <c r="MLC74" s="1431"/>
      <c r="MLD74" s="1431"/>
      <c r="MLE74" s="1431"/>
      <c r="MLF74" s="1431"/>
      <c r="MLG74" s="1431"/>
      <c r="MLH74" s="1431"/>
      <c r="MLI74" s="1431"/>
      <c r="MLJ74" s="1431"/>
      <c r="MLK74" s="1431"/>
      <c r="MLL74" s="1431"/>
      <c r="MLM74" s="1431"/>
      <c r="MLN74" s="1431"/>
      <c r="MLO74" s="1431"/>
      <c r="MLP74" s="1431"/>
      <c r="MLQ74" s="1431"/>
      <c r="MLR74" s="1431"/>
      <c r="MLS74" s="1431"/>
      <c r="MLT74" s="1431"/>
      <c r="MLU74" s="1431"/>
      <c r="MLV74" s="1431"/>
      <c r="MLW74" s="1431"/>
      <c r="MLX74" s="1431"/>
      <c r="MLY74" s="1431"/>
      <c r="MLZ74" s="1431"/>
      <c r="MMA74" s="1431"/>
      <c r="MMB74" s="1431"/>
      <c r="MMC74" s="1431"/>
      <c r="MMD74" s="1431"/>
      <c r="MME74" s="1431"/>
      <c r="MMF74" s="1431"/>
      <c r="MMG74" s="1431"/>
      <c r="MMH74" s="1431"/>
      <c r="MMI74" s="1431"/>
      <c r="MMJ74" s="1431"/>
      <c r="MMK74" s="1431"/>
      <c r="MML74" s="1431"/>
      <c r="MMM74" s="1431"/>
      <c r="MMN74" s="1431"/>
      <c r="MMO74" s="1431"/>
      <c r="MMP74" s="1431"/>
      <c r="MMQ74" s="1431"/>
      <c r="MMR74" s="1431"/>
      <c r="MMS74" s="1431"/>
      <c r="MMT74" s="1431"/>
      <c r="MMU74" s="1431"/>
      <c r="MMV74" s="1431"/>
      <c r="MMW74" s="1431"/>
      <c r="MMX74" s="1431"/>
      <c r="MMY74" s="1431"/>
      <c r="MMZ74" s="1431"/>
      <c r="MNA74" s="1431"/>
      <c r="MNB74" s="1431"/>
      <c r="MNC74" s="1431"/>
      <c r="MND74" s="1431"/>
      <c r="MNE74" s="1431"/>
      <c r="MNF74" s="1431"/>
      <c r="MNG74" s="1431"/>
      <c r="MNH74" s="1431"/>
      <c r="MNI74" s="1431"/>
      <c r="MNJ74" s="1431"/>
      <c r="MNK74" s="1431"/>
      <c r="MNL74" s="1431"/>
      <c r="MNM74" s="1431"/>
      <c r="MNN74" s="1431"/>
      <c r="MNO74" s="1431"/>
      <c r="MNP74" s="1431"/>
      <c r="MNQ74" s="1431"/>
      <c r="MNR74" s="1431"/>
      <c r="MNS74" s="1431"/>
      <c r="MNT74" s="1431"/>
      <c r="MNU74" s="1431"/>
      <c r="MNV74" s="1431"/>
      <c r="MNW74" s="1431"/>
      <c r="MNX74" s="1431"/>
      <c r="MNY74" s="1431"/>
      <c r="MNZ74" s="1431"/>
      <c r="MOA74" s="1431"/>
      <c r="MOB74" s="1431"/>
      <c r="MOC74" s="1431"/>
      <c r="MOD74" s="1431"/>
      <c r="MOE74" s="1431"/>
      <c r="MOF74" s="1431"/>
      <c r="MOG74" s="1431"/>
      <c r="MOH74" s="1431"/>
      <c r="MOI74" s="1431"/>
      <c r="MOJ74" s="1431"/>
      <c r="MOK74" s="1431"/>
      <c r="MOL74" s="1431"/>
      <c r="MOM74" s="1431"/>
      <c r="MON74" s="1431"/>
      <c r="MOO74" s="1431"/>
      <c r="MOP74" s="1431"/>
      <c r="MOQ74" s="1431"/>
      <c r="MOR74" s="1431"/>
      <c r="MOS74" s="1431"/>
      <c r="MOT74" s="1431"/>
      <c r="MOU74" s="1431"/>
      <c r="MOV74" s="1431"/>
      <c r="MOW74" s="1431"/>
      <c r="MOX74" s="1431"/>
      <c r="MOY74" s="1431"/>
      <c r="MOZ74" s="1431"/>
      <c r="MPA74" s="1431"/>
      <c r="MPB74" s="1431"/>
      <c r="MPC74" s="1431"/>
      <c r="MPD74" s="1431"/>
      <c r="MPE74" s="1431"/>
      <c r="MPF74" s="1431"/>
      <c r="MPG74" s="1431"/>
      <c r="MPH74" s="1431"/>
      <c r="MPI74" s="1431"/>
      <c r="MPJ74" s="1431"/>
      <c r="MPK74" s="1431"/>
      <c r="MPL74" s="1431"/>
      <c r="MPM74" s="1431"/>
      <c r="MPN74" s="1431"/>
      <c r="MPO74" s="1431"/>
      <c r="MPP74" s="1431"/>
      <c r="MPQ74" s="1431"/>
      <c r="MPR74" s="1431"/>
      <c r="MPS74" s="1431"/>
      <c r="MPT74" s="1431"/>
      <c r="MPU74" s="1431"/>
      <c r="MPV74" s="1431"/>
      <c r="MPW74" s="1431"/>
      <c r="MPX74" s="1431"/>
      <c r="MPY74" s="1431"/>
      <c r="MPZ74" s="1431"/>
      <c r="MQA74" s="1431"/>
      <c r="MQB74" s="1431"/>
      <c r="MQC74" s="1431"/>
      <c r="MQD74" s="1431"/>
      <c r="MQE74" s="1431"/>
      <c r="MQF74" s="1431"/>
      <c r="MQG74" s="1431"/>
      <c r="MQH74" s="1431"/>
      <c r="MQI74" s="1431"/>
      <c r="MQJ74" s="1431"/>
      <c r="MQK74" s="1431"/>
      <c r="MQL74" s="1431"/>
      <c r="MQM74" s="1431"/>
      <c r="MQN74" s="1431"/>
      <c r="MQO74" s="1431"/>
      <c r="MQP74" s="1431"/>
      <c r="MQQ74" s="1431"/>
      <c r="MQR74" s="1431"/>
      <c r="MQS74" s="1431"/>
      <c r="MQT74" s="1431"/>
      <c r="MQU74" s="1431"/>
      <c r="MQV74" s="1431"/>
      <c r="MQW74" s="1431"/>
      <c r="MQX74" s="1431"/>
      <c r="MQY74" s="1431"/>
      <c r="MQZ74" s="1431"/>
      <c r="MRA74" s="1431"/>
      <c r="MRB74" s="1431"/>
      <c r="MRC74" s="1431"/>
      <c r="MRD74" s="1431"/>
      <c r="MRE74" s="1431"/>
      <c r="MRF74" s="1431"/>
      <c r="MRG74" s="1431"/>
      <c r="MRH74" s="1431"/>
      <c r="MRI74" s="1431"/>
      <c r="MRJ74" s="1431"/>
      <c r="MRK74" s="1431"/>
      <c r="MRL74" s="1431"/>
      <c r="MRM74" s="1431"/>
      <c r="MRN74" s="1431"/>
      <c r="MRO74" s="1431"/>
      <c r="MRP74" s="1431"/>
      <c r="MRQ74" s="1431"/>
      <c r="MRR74" s="1431"/>
      <c r="MRS74" s="1431"/>
      <c r="MRT74" s="1431"/>
      <c r="MRU74" s="1431"/>
      <c r="MRV74" s="1431"/>
      <c r="MRW74" s="1431"/>
      <c r="MRX74" s="1431"/>
      <c r="MRY74" s="1431"/>
      <c r="MRZ74" s="1431"/>
      <c r="MSA74" s="1431"/>
      <c r="MSB74" s="1431"/>
      <c r="MSC74" s="1431"/>
      <c r="MSD74" s="1431"/>
      <c r="MSE74" s="1431"/>
      <c r="MSF74" s="1431"/>
      <c r="MSG74" s="1431"/>
      <c r="MSH74" s="1431"/>
      <c r="MSI74" s="1431"/>
      <c r="MSJ74" s="1431"/>
      <c r="MSK74" s="1431"/>
      <c r="MSL74" s="1431"/>
      <c r="MSM74" s="1431"/>
      <c r="MSN74" s="1431"/>
      <c r="MSO74" s="1431"/>
      <c r="MSP74" s="1431"/>
      <c r="MSQ74" s="1431"/>
      <c r="MSR74" s="1431"/>
      <c r="MSS74" s="1431"/>
      <c r="MST74" s="1431"/>
      <c r="MSU74" s="1431"/>
      <c r="MSV74" s="1431"/>
      <c r="MSW74" s="1431"/>
      <c r="MSX74" s="1431"/>
      <c r="MSY74" s="1431"/>
      <c r="MSZ74" s="1431"/>
      <c r="MTA74" s="1431"/>
      <c r="MTB74" s="1431"/>
      <c r="MTC74" s="1431"/>
      <c r="MTD74" s="1431"/>
      <c r="MTE74" s="1431"/>
      <c r="MTF74" s="1431"/>
      <c r="MTG74" s="1431"/>
      <c r="MTH74" s="1431"/>
      <c r="MTI74" s="1431"/>
      <c r="MTJ74" s="1431"/>
      <c r="MTK74" s="1431"/>
      <c r="MTL74" s="1431"/>
      <c r="MTM74" s="1431"/>
      <c r="MTN74" s="1431"/>
      <c r="MTO74" s="1431"/>
      <c r="MTP74" s="1431"/>
      <c r="MTQ74" s="1431"/>
      <c r="MTR74" s="1431"/>
      <c r="MTS74" s="1431"/>
      <c r="MTT74" s="1431"/>
      <c r="MTU74" s="1431"/>
      <c r="MTV74" s="1431"/>
      <c r="MTW74" s="1431"/>
      <c r="MTX74" s="1431"/>
      <c r="MTY74" s="1431"/>
      <c r="MTZ74" s="1431"/>
      <c r="MUA74" s="1431"/>
      <c r="MUB74" s="1431"/>
      <c r="MUC74" s="1431"/>
      <c r="MUD74" s="1431"/>
      <c r="MUE74" s="1431"/>
      <c r="MUF74" s="1431"/>
      <c r="MUG74" s="1431"/>
      <c r="MUH74" s="1431"/>
      <c r="MUI74" s="1431"/>
      <c r="MUJ74" s="1431"/>
      <c r="MUK74" s="1431"/>
      <c r="MUL74" s="1431"/>
      <c r="MUM74" s="1431"/>
      <c r="MUN74" s="1431"/>
      <c r="MUO74" s="1431"/>
      <c r="MUP74" s="1431"/>
      <c r="MUQ74" s="1431"/>
      <c r="MUR74" s="1431"/>
      <c r="MUS74" s="1431"/>
      <c r="MUT74" s="1431"/>
      <c r="MUU74" s="1431"/>
      <c r="MUV74" s="1431"/>
      <c r="MUW74" s="1431"/>
      <c r="MUX74" s="1431"/>
      <c r="MUY74" s="1431"/>
      <c r="MUZ74" s="1431"/>
      <c r="MVA74" s="1431"/>
      <c r="MVB74" s="1431"/>
      <c r="MVC74" s="1431"/>
      <c r="MVD74" s="1431"/>
      <c r="MVE74" s="1431"/>
      <c r="MVF74" s="1431"/>
      <c r="MVG74" s="1431"/>
      <c r="MVH74" s="1431"/>
      <c r="MVI74" s="1431"/>
      <c r="MVJ74" s="1431"/>
      <c r="MVK74" s="1431"/>
      <c r="MVL74" s="1431"/>
      <c r="MVM74" s="1431"/>
      <c r="MVN74" s="1431"/>
      <c r="MVO74" s="1431"/>
      <c r="MVP74" s="1431"/>
      <c r="MVQ74" s="1431"/>
      <c r="MVR74" s="1431"/>
      <c r="MVS74" s="1431"/>
      <c r="MVT74" s="1431"/>
      <c r="MVU74" s="1431"/>
      <c r="MVV74" s="1431"/>
      <c r="MVW74" s="1431"/>
      <c r="MVX74" s="1431"/>
      <c r="MVY74" s="1431"/>
      <c r="MVZ74" s="1431"/>
      <c r="MWA74" s="1431"/>
      <c r="MWB74" s="1431"/>
      <c r="MWC74" s="1431"/>
      <c r="MWD74" s="1431"/>
      <c r="MWE74" s="1431"/>
      <c r="MWF74" s="1431"/>
      <c r="MWG74" s="1431"/>
      <c r="MWH74" s="1431"/>
      <c r="MWI74" s="1431"/>
      <c r="MWJ74" s="1431"/>
      <c r="MWK74" s="1431"/>
      <c r="MWL74" s="1431"/>
      <c r="MWM74" s="1431"/>
      <c r="MWN74" s="1431"/>
      <c r="MWO74" s="1431"/>
      <c r="MWP74" s="1431"/>
      <c r="MWQ74" s="1431"/>
      <c r="MWR74" s="1431"/>
      <c r="MWS74" s="1431"/>
      <c r="MWT74" s="1431"/>
      <c r="MWU74" s="1431"/>
      <c r="MWV74" s="1431"/>
      <c r="MWW74" s="1431"/>
      <c r="MWX74" s="1431"/>
      <c r="MWY74" s="1431"/>
      <c r="MWZ74" s="1431"/>
      <c r="MXA74" s="1431"/>
      <c r="MXB74" s="1431"/>
      <c r="MXC74" s="1431"/>
      <c r="MXD74" s="1431"/>
      <c r="MXE74" s="1431"/>
      <c r="MXF74" s="1431"/>
      <c r="MXG74" s="1431"/>
      <c r="MXH74" s="1431"/>
      <c r="MXI74" s="1431"/>
      <c r="MXJ74" s="1431"/>
      <c r="MXK74" s="1431"/>
      <c r="MXL74" s="1431"/>
      <c r="MXM74" s="1431"/>
      <c r="MXN74" s="1431"/>
      <c r="MXO74" s="1431"/>
      <c r="MXP74" s="1431"/>
      <c r="MXQ74" s="1431"/>
      <c r="MXR74" s="1431"/>
      <c r="MXS74" s="1431"/>
      <c r="MXT74" s="1431"/>
      <c r="MXU74" s="1431"/>
      <c r="MXV74" s="1431"/>
      <c r="MXW74" s="1431"/>
      <c r="MXX74" s="1431"/>
      <c r="MXY74" s="1431"/>
      <c r="MXZ74" s="1431"/>
      <c r="MYA74" s="1431"/>
      <c r="MYB74" s="1431"/>
      <c r="MYC74" s="1431"/>
      <c r="MYD74" s="1431"/>
      <c r="MYE74" s="1431"/>
      <c r="MYF74" s="1431"/>
      <c r="MYG74" s="1431"/>
      <c r="MYH74" s="1431"/>
      <c r="MYI74" s="1431"/>
      <c r="MYJ74" s="1431"/>
      <c r="MYK74" s="1431"/>
      <c r="MYL74" s="1431"/>
      <c r="MYM74" s="1431"/>
      <c r="MYN74" s="1431"/>
      <c r="MYO74" s="1431"/>
      <c r="MYP74" s="1431"/>
      <c r="MYQ74" s="1431"/>
      <c r="MYR74" s="1431"/>
      <c r="MYS74" s="1431"/>
      <c r="MYT74" s="1431"/>
      <c r="MYU74" s="1431"/>
      <c r="MYV74" s="1431"/>
      <c r="MYW74" s="1431"/>
      <c r="MYX74" s="1431"/>
      <c r="MYY74" s="1431"/>
      <c r="MYZ74" s="1431"/>
      <c r="MZA74" s="1431"/>
      <c r="MZB74" s="1431"/>
      <c r="MZC74" s="1431"/>
      <c r="MZD74" s="1431"/>
      <c r="MZE74" s="1431"/>
      <c r="MZF74" s="1431"/>
      <c r="MZG74" s="1431"/>
      <c r="MZH74" s="1431"/>
      <c r="MZI74" s="1431"/>
      <c r="MZJ74" s="1431"/>
      <c r="MZK74" s="1431"/>
      <c r="MZL74" s="1431"/>
      <c r="MZM74" s="1431"/>
      <c r="MZN74" s="1431"/>
      <c r="MZO74" s="1431"/>
      <c r="MZP74" s="1431"/>
      <c r="MZQ74" s="1431"/>
      <c r="MZR74" s="1431"/>
      <c r="MZS74" s="1431"/>
      <c r="MZT74" s="1431"/>
      <c r="MZU74" s="1431"/>
      <c r="MZV74" s="1431"/>
      <c r="MZW74" s="1431"/>
      <c r="MZX74" s="1431"/>
      <c r="MZY74" s="1431"/>
      <c r="MZZ74" s="1431"/>
      <c r="NAA74" s="1431"/>
      <c r="NAB74" s="1431"/>
      <c r="NAC74" s="1431"/>
      <c r="NAD74" s="1431"/>
      <c r="NAE74" s="1431"/>
      <c r="NAF74" s="1431"/>
      <c r="NAG74" s="1431"/>
      <c r="NAH74" s="1431"/>
      <c r="NAI74" s="1431"/>
      <c r="NAJ74" s="1431"/>
      <c r="NAK74" s="1431"/>
      <c r="NAL74" s="1431"/>
      <c r="NAM74" s="1431"/>
      <c r="NAN74" s="1431"/>
      <c r="NAO74" s="1431"/>
      <c r="NAP74" s="1431"/>
      <c r="NAQ74" s="1431"/>
      <c r="NAR74" s="1431"/>
      <c r="NAS74" s="1431"/>
      <c r="NAT74" s="1431"/>
      <c r="NAU74" s="1431"/>
      <c r="NAV74" s="1431"/>
      <c r="NAW74" s="1431"/>
      <c r="NAX74" s="1431"/>
      <c r="NAY74" s="1431"/>
      <c r="NAZ74" s="1431"/>
      <c r="NBA74" s="1431"/>
      <c r="NBB74" s="1431"/>
      <c r="NBC74" s="1431"/>
      <c r="NBD74" s="1431"/>
      <c r="NBE74" s="1431"/>
      <c r="NBF74" s="1431"/>
      <c r="NBG74" s="1431"/>
      <c r="NBH74" s="1431"/>
      <c r="NBI74" s="1431"/>
      <c r="NBJ74" s="1431"/>
      <c r="NBK74" s="1431"/>
      <c r="NBL74" s="1431"/>
      <c r="NBM74" s="1431"/>
      <c r="NBN74" s="1431"/>
      <c r="NBO74" s="1431"/>
      <c r="NBP74" s="1431"/>
      <c r="NBQ74" s="1431"/>
      <c r="NBR74" s="1431"/>
      <c r="NBS74" s="1431"/>
      <c r="NBT74" s="1431"/>
      <c r="NBU74" s="1431"/>
      <c r="NBV74" s="1431"/>
      <c r="NBW74" s="1431"/>
      <c r="NBX74" s="1431"/>
      <c r="NBY74" s="1431"/>
      <c r="NBZ74" s="1431"/>
      <c r="NCA74" s="1431"/>
      <c r="NCB74" s="1431"/>
      <c r="NCC74" s="1431"/>
      <c r="NCD74" s="1431"/>
      <c r="NCE74" s="1431"/>
      <c r="NCF74" s="1431"/>
      <c r="NCG74" s="1431"/>
      <c r="NCH74" s="1431"/>
      <c r="NCI74" s="1431"/>
      <c r="NCJ74" s="1431"/>
      <c r="NCK74" s="1431"/>
      <c r="NCL74" s="1431"/>
      <c r="NCM74" s="1431"/>
      <c r="NCN74" s="1431"/>
      <c r="NCO74" s="1431"/>
      <c r="NCP74" s="1431"/>
      <c r="NCQ74" s="1431"/>
      <c r="NCR74" s="1431"/>
      <c r="NCS74" s="1431"/>
      <c r="NCT74" s="1431"/>
      <c r="NCU74" s="1431"/>
      <c r="NCV74" s="1431"/>
      <c r="NCW74" s="1431"/>
      <c r="NCX74" s="1431"/>
      <c r="NCY74" s="1431"/>
      <c r="NCZ74" s="1431"/>
      <c r="NDA74" s="1431"/>
      <c r="NDB74" s="1431"/>
      <c r="NDC74" s="1431"/>
      <c r="NDD74" s="1431"/>
      <c r="NDE74" s="1431"/>
      <c r="NDF74" s="1431"/>
      <c r="NDG74" s="1431"/>
      <c r="NDH74" s="1431"/>
      <c r="NDI74" s="1431"/>
      <c r="NDJ74" s="1431"/>
      <c r="NDK74" s="1431"/>
      <c r="NDL74" s="1431"/>
      <c r="NDM74" s="1431"/>
      <c r="NDN74" s="1431"/>
      <c r="NDO74" s="1431"/>
      <c r="NDP74" s="1431"/>
      <c r="NDQ74" s="1431"/>
      <c r="NDR74" s="1431"/>
      <c r="NDS74" s="1431"/>
      <c r="NDT74" s="1431"/>
      <c r="NDU74" s="1431"/>
      <c r="NDV74" s="1431"/>
      <c r="NDW74" s="1431"/>
      <c r="NDX74" s="1431"/>
      <c r="NDY74" s="1431"/>
      <c r="NDZ74" s="1431"/>
      <c r="NEA74" s="1431"/>
      <c r="NEB74" s="1431"/>
      <c r="NEC74" s="1431"/>
      <c r="NED74" s="1431"/>
      <c r="NEE74" s="1431"/>
      <c r="NEF74" s="1431"/>
      <c r="NEG74" s="1431"/>
      <c r="NEH74" s="1431"/>
      <c r="NEI74" s="1431"/>
      <c r="NEJ74" s="1431"/>
      <c r="NEK74" s="1431"/>
      <c r="NEL74" s="1431"/>
      <c r="NEM74" s="1431"/>
      <c r="NEN74" s="1431"/>
      <c r="NEO74" s="1431"/>
      <c r="NEP74" s="1431"/>
      <c r="NEQ74" s="1431"/>
      <c r="NER74" s="1431"/>
      <c r="NES74" s="1431"/>
      <c r="NET74" s="1431"/>
      <c r="NEU74" s="1431"/>
      <c r="NEV74" s="1431"/>
      <c r="NEW74" s="1431"/>
      <c r="NEX74" s="1431"/>
      <c r="NEY74" s="1431"/>
      <c r="NEZ74" s="1431"/>
      <c r="NFA74" s="1431"/>
      <c r="NFB74" s="1431"/>
      <c r="NFC74" s="1431"/>
      <c r="NFD74" s="1431"/>
      <c r="NFE74" s="1431"/>
      <c r="NFF74" s="1431"/>
      <c r="NFG74" s="1431"/>
      <c r="NFH74" s="1431"/>
      <c r="NFI74" s="1431"/>
      <c r="NFJ74" s="1431"/>
      <c r="NFK74" s="1431"/>
      <c r="NFL74" s="1431"/>
      <c r="NFM74" s="1431"/>
      <c r="NFN74" s="1431"/>
      <c r="NFO74" s="1431"/>
      <c r="NFP74" s="1431"/>
      <c r="NFQ74" s="1431"/>
      <c r="NFR74" s="1431"/>
      <c r="NFS74" s="1431"/>
      <c r="NFT74" s="1431"/>
      <c r="NFU74" s="1431"/>
      <c r="NFV74" s="1431"/>
      <c r="NFW74" s="1431"/>
      <c r="NFX74" s="1431"/>
      <c r="NFY74" s="1431"/>
      <c r="NFZ74" s="1431"/>
      <c r="NGA74" s="1431"/>
      <c r="NGB74" s="1431"/>
      <c r="NGC74" s="1431"/>
      <c r="NGD74" s="1431"/>
      <c r="NGE74" s="1431"/>
      <c r="NGF74" s="1431"/>
      <c r="NGG74" s="1431"/>
      <c r="NGH74" s="1431"/>
      <c r="NGI74" s="1431"/>
      <c r="NGJ74" s="1431"/>
      <c r="NGK74" s="1431"/>
      <c r="NGL74" s="1431"/>
      <c r="NGM74" s="1431"/>
      <c r="NGN74" s="1431"/>
      <c r="NGO74" s="1431"/>
      <c r="NGP74" s="1431"/>
      <c r="NGQ74" s="1431"/>
      <c r="NGR74" s="1431"/>
      <c r="NGS74" s="1431"/>
      <c r="NGT74" s="1431"/>
      <c r="NGU74" s="1431"/>
      <c r="NGV74" s="1431"/>
      <c r="NGW74" s="1431"/>
      <c r="NGX74" s="1431"/>
      <c r="NGY74" s="1431"/>
      <c r="NGZ74" s="1431"/>
      <c r="NHA74" s="1431"/>
      <c r="NHB74" s="1431"/>
      <c r="NHC74" s="1431"/>
      <c r="NHD74" s="1431"/>
      <c r="NHE74" s="1431"/>
      <c r="NHF74" s="1431"/>
      <c r="NHG74" s="1431"/>
      <c r="NHH74" s="1431"/>
      <c r="NHI74" s="1431"/>
      <c r="NHJ74" s="1431"/>
      <c r="NHK74" s="1431"/>
      <c r="NHL74" s="1431"/>
      <c r="NHM74" s="1431"/>
      <c r="NHN74" s="1431"/>
      <c r="NHO74" s="1431"/>
      <c r="NHP74" s="1431"/>
      <c r="NHQ74" s="1431"/>
      <c r="NHR74" s="1431"/>
      <c r="NHS74" s="1431"/>
      <c r="NHT74" s="1431"/>
      <c r="NHU74" s="1431"/>
      <c r="NHV74" s="1431"/>
      <c r="NHW74" s="1431"/>
      <c r="NHX74" s="1431"/>
      <c r="NHY74" s="1431"/>
      <c r="NHZ74" s="1431"/>
      <c r="NIA74" s="1431"/>
      <c r="NIB74" s="1431"/>
      <c r="NIC74" s="1431"/>
      <c r="NID74" s="1431"/>
      <c r="NIE74" s="1431"/>
      <c r="NIF74" s="1431"/>
      <c r="NIG74" s="1431"/>
      <c r="NIH74" s="1431"/>
      <c r="NII74" s="1431"/>
      <c r="NIJ74" s="1431"/>
      <c r="NIK74" s="1431"/>
      <c r="NIL74" s="1431"/>
      <c r="NIM74" s="1431"/>
      <c r="NIN74" s="1431"/>
      <c r="NIO74" s="1431"/>
      <c r="NIP74" s="1431"/>
      <c r="NIQ74" s="1431"/>
      <c r="NIR74" s="1431"/>
      <c r="NIS74" s="1431"/>
      <c r="NIT74" s="1431"/>
      <c r="NIU74" s="1431"/>
      <c r="NIV74" s="1431"/>
      <c r="NIW74" s="1431"/>
      <c r="NIX74" s="1431"/>
      <c r="NIY74" s="1431"/>
      <c r="NIZ74" s="1431"/>
      <c r="NJA74" s="1431"/>
      <c r="NJB74" s="1431"/>
      <c r="NJC74" s="1431"/>
      <c r="NJD74" s="1431"/>
      <c r="NJE74" s="1431"/>
      <c r="NJF74" s="1431"/>
      <c r="NJG74" s="1431"/>
      <c r="NJH74" s="1431"/>
      <c r="NJI74" s="1431"/>
      <c r="NJJ74" s="1431"/>
      <c r="NJK74" s="1431"/>
      <c r="NJL74" s="1431"/>
      <c r="NJM74" s="1431"/>
      <c r="NJN74" s="1431"/>
      <c r="NJO74" s="1431"/>
      <c r="NJP74" s="1431"/>
      <c r="NJQ74" s="1431"/>
      <c r="NJR74" s="1431"/>
      <c r="NJS74" s="1431"/>
      <c r="NJT74" s="1431"/>
      <c r="NJU74" s="1431"/>
      <c r="NJV74" s="1431"/>
      <c r="NJW74" s="1431"/>
      <c r="NJX74" s="1431"/>
      <c r="NJY74" s="1431"/>
      <c r="NJZ74" s="1431"/>
      <c r="NKA74" s="1431"/>
      <c r="NKB74" s="1431"/>
      <c r="NKC74" s="1431"/>
      <c r="NKD74" s="1431"/>
      <c r="NKE74" s="1431"/>
      <c r="NKF74" s="1431"/>
      <c r="NKG74" s="1431"/>
      <c r="NKH74" s="1431"/>
      <c r="NKI74" s="1431"/>
      <c r="NKJ74" s="1431"/>
      <c r="NKK74" s="1431"/>
      <c r="NKL74" s="1431"/>
      <c r="NKM74" s="1431"/>
      <c r="NKN74" s="1431"/>
      <c r="NKO74" s="1431"/>
      <c r="NKP74" s="1431"/>
      <c r="NKQ74" s="1431"/>
      <c r="NKR74" s="1431"/>
      <c r="NKS74" s="1431"/>
      <c r="NKT74" s="1431"/>
      <c r="NKU74" s="1431"/>
      <c r="NKV74" s="1431"/>
      <c r="NKW74" s="1431"/>
      <c r="NKX74" s="1431"/>
      <c r="NKY74" s="1431"/>
      <c r="NKZ74" s="1431"/>
      <c r="NLA74" s="1431"/>
      <c r="NLB74" s="1431"/>
      <c r="NLC74" s="1431"/>
      <c r="NLD74" s="1431"/>
      <c r="NLE74" s="1431"/>
      <c r="NLF74" s="1431"/>
      <c r="NLG74" s="1431"/>
      <c r="NLH74" s="1431"/>
      <c r="NLI74" s="1431"/>
      <c r="NLJ74" s="1431"/>
      <c r="NLK74" s="1431"/>
      <c r="NLL74" s="1431"/>
      <c r="NLM74" s="1431"/>
      <c r="NLN74" s="1431"/>
      <c r="NLO74" s="1431"/>
      <c r="NLP74" s="1431"/>
      <c r="NLQ74" s="1431"/>
      <c r="NLR74" s="1431"/>
      <c r="NLS74" s="1431"/>
      <c r="NLT74" s="1431"/>
      <c r="NLU74" s="1431"/>
      <c r="NLV74" s="1431"/>
      <c r="NLW74" s="1431"/>
      <c r="NLX74" s="1431"/>
      <c r="NLY74" s="1431"/>
      <c r="NLZ74" s="1431"/>
      <c r="NMA74" s="1431"/>
      <c r="NMB74" s="1431"/>
      <c r="NMC74" s="1431"/>
      <c r="NMD74" s="1431"/>
      <c r="NME74" s="1431"/>
      <c r="NMF74" s="1431"/>
      <c r="NMG74" s="1431"/>
      <c r="NMH74" s="1431"/>
      <c r="NMI74" s="1431"/>
      <c r="NMJ74" s="1431"/>
      <c r="NMK74" s="1431"/>
      <c r="NML74" s="1431"/>
      <c r="NMM74" s="1431"/>
      <c r="NMN74" s="1431"/>
      <c r="NMO74" s="1431"/>
      <c r="NMP74" s="1431"/>
      <c r="NMQ74" s="1431"/>
      <c r="NMR74" s="1431"/>
      <c r="NMS74" s="1431"/>
      <c r="NMT74" s="1431"/>
      <c r="NMU74" s="1431"/>
      <c r="NMV74" s="1431"/>
      <c r="NMW74" s="1431"/>
      <c r="NMX74" s="1431"/>
      <c r="NMY74" s="1431"/>
      <c r="NMZ74" s="1431"/>
      <c r="NNA74" s="1431"/>
      <c r="NNB74" s="1431"/>
      <c r="NNC74" s="1431"/>
      <c r="NND74" s="1431"/>
      <c r="NNE74" s="1431"/>
      <c r="NNF74" s="1431"/>
      <c r="NNG74" s="1431"/>
      <c r="NNH74" s="1431"/>
      <c r="NNI74" s="1431"/>
      <c r="NNJ74" s="1431"/>
      <c r="NNK74" s="1431"/>
      <c r="NNL74" s="1431"/>
      <c r="NNM74" s="1431"/>
      <c r="NNN74" s="1431"/>
      <c r="NNO74" s="1431"/>
      <c r="NNP74" s="1431"/>
      <c r="NNQ74" s="1431"/>
      <c r="NNR74" s="1431"/>
      <c r="NNS74" s="1431"/>
      <c r="NNT74" s="1431"/>
      <c r="NNU74" s="1431"/>
      <c r="NNV74" s="1431"/>
      <c r="NNW74" s="1431"/>
      <c r="NNX74" s="1431"/>
      <c r="NNY74" s="1431"/>
      <c r="NNZ74" s="1431"/>
      <c r="NOA74" s="1431"/>
      <c r="NOB74" s="1431"/>
      <c r="NOC74" s="1431"/>
      <c r="NOD74" s="1431"/>
      <c r="NOE74" s="1431"/>
      <c r="NOF74" s="1431"/>
      <c r="NOG74" s="1431"/>
      <c r="NOH74" s="1431"/>
      <c r="NOI74" s="1431"/>
      <c r="NOJ74" s="1431"/>
      <c r="NOK74" s="1431"/>
      <c r="NOL74" s="1431"/>
      <c r="NOM74" s="1431"/>
      <c r="NON74" s="1431"/>
      <c r="NOO74" s="1431"/>
      <c r="NOP74" s="1431"/>
      <c r="NOQ74" s="1431"/>
      <c r="NOR74" s="1431"/>
      <c r="NOS74" s="1431"/>
      <c r="NOT74" s="1431"/>
      <c r="NOU74" s="1431"/>
      <c r="NOV74" s="1431"/>
      <c r="NOW74" s="1431"/>
      <c r="NOX74" s="1431"/>
      <c r="NOY74" s="1431"/>
      <c r="NOZ74" s="1431"/>
      <c r="NPA74" s="1431"/>
      <c r="NPB74" s="1431"/>
      <c r="NPC74" s="1431"/>
      <c r="NPD74" s="1431"/>
      <c r="NPE74" s="1431"/>
      <c r="NPF74" s="1431"/>
      <c r="NPG74" s="1431"/>
      <c r="NPH74" s="1431"/>
      <c r="NPI74" s="1431"/>
      <c r="NPJ74" s="1431"/>
      <c r="NPK74" s="1431"/>
      <c r="NPL74" s="1431"/>
      <c r="NPM74" s="1431"/>
      <c r="NPN74" s="1431"/>
      <c r="NPO74" s="1431"/>
      <c r="NPP74" s="1431"/>
      <c r="NPQ74" s="1431"/>
      <c r="NPR74" s="1431"/>
      <c r="NPS74" s="1431"/>
      <c r="NPT74" s="1431"/>
      <c r="NPU74" s="1431"/>
      <c r="NPV74" s="1431"/>
      <c r="NPW74" s="1431"/>
      <c r="NPX74" s="1431"/>
      <c r="NPY74" s="1431"/>
      <c r="NPZ74" s="1431"/>
      <c r="NQA74" s="1431"/>
      <c r="NQB74" s="1431"/>
      <c r="NQC74" s="1431"/>
      <c r="NQD74" s="1431"/>
      <c r="NQE74" s="1431"/>
      <c r="NQF74" s="1431"/>
      <c r="NQG74" s="1431"/>
      <c r="NQH74" s="1431"/>
      <c r="NQI74" s="1431"/>
      <c r="NQJ74" s="1431"/>
      <c r="NQK74" s="1431"/>
      <c r="NQL74" s="1431"/>
      <c r="NQM74" s="1431"/>
      <c r="NQN74" s="1431"/>
      <c r="NQO74" s="1431"/>
      <c r="NQP74" s="1431"/>
      <c r="NQQ74" s="1431"/>
      <c r="NQR74" s="1431"/>
      <c r="NQS74" s="1431"/>
      <c r="NQT74" s="1431"/>
      <c r="NQU74" s="1431"/>
      <c r="NQV74" s="1431"/>
      <c r="NQW74" s="1431"/>
      <c r="NQX74" s="1431"/>
      <c r="NQY74" s="1431"/>
      <c r="NQZ74" s="1431"/>
      <c r="NRA74" s="1431"/>
      <c r="NRB74" s="1431"/>
      <c r="NRC74" s="1431"/>
      <c r="NRD74" s="1431"/>
      <c r="NRE74" s="1431"/>
      <c r="NRF74" s="1431"/>
      <c r="NRG74" s="1431"/>
      <c r="NRH74" s="1431"/>
      <c r="NRI74" s="1431"/>
      <c r="NRJ74" s="1431"/>
      <c r="NRK74" s="1431"/>
      <c r="NRL74" s="1431"/>
      <c r="NRM74" s="1431"/>
      <c r="NRN74" s="1431"/>
      <c r="NRO74" s="1431"/>
      <c r="NRP74" s="1431"/>
      <c r="NRQ74" s="1431"/>
      <c r="NRR74" s="1431"/>
      <c r="NRS74" s="1431"/>
      <c r="NRT74" s="1431"/>
      <c r="NRU74" s="1431"/>
      <c r="NRV74" s="1431"/>
      <c r="NRW74" s="1431"/>
      <c r="NRX74" s="1431"/>
      <c r="NRY74" s="1431"/>
      <c r="NRZ74" s="1431"/>
      <c r="NSA74" s="1431"/>
      <c r="NSB74" s="1431"/>
      <c r="NSC74" s="1431"/>
      <c r="NSD74" s="1431"/>
      <c r="NSE74" s="1431"/>
      <c r="NSF74" s="1431"/>
      <c r="NSG74" s="1431"/>
      <c r="NSH74" s="1431"/>
      <c r="NSI74" s="1431"/>
      <c r="NSJ74" s="1431"/>
      <c r="NSK74" s="1431"/>
      <c r="NSL74" s="1431"/>
      <c r="NSM74" s="1431"/>
      <c r="NSN74" s="1431"/>
      <c r="NSO74" s="1431"/>
      <c r="NSP74" s="1431"/>
      <c r="NSQ74" s="1431"/>
      <c r="NSR74" s="1431"/>
      <c r="NSS74" s="1431"/>
      <c r="NST74" s="1431"/>
      <c r="NSU74" s="1431"/>
      <c r="NSV74" s="1431"/>
      <c r="NSW74" s="1431"/>
      <c r="NSX74" s="1431"/>
      <c r="NSY74" s="1431"/>
      <c r="NSZ74" s="1431"/>
      <c r="NTA74" s="1431"/>
      <c r="NTB74" s="1431"/>
      <c r="NTC74" s="1431"/>
      <c r="NTD74" s="1431"/>
      <c r="NTE74" s="1431"/>
      <c r="NTF74" s="1431"/>
      <c r="NTG74" s="1431"/>
      <c r="NTH74" s="1431"/>
      <c r="NTI74" s="1431"/>
      <c r="NTJ74" s="1431"/>
      <c r="NTK74" s="1431"/>
      <c r="NTL74" s="1431"/>
      <c r="NTM74" s="1431"/>
      <c r="NTN74" s="1431"/>
      <c r="NTO74" s="1431"/>
      <c r="NTP74" s="1431"/>
      <c r="NTQ74" s="1431"/>
      <c r="NTR74" s="1431"/>
      <c r="NTS74" s="1431"/>
      <c r="NTT74" s="1431"/>
      <c r="NTU74" s="1431"/>
      <c r="NTV74" s="1431"/>
      <c r="NTW74" s="1431"/>
      <c r="NTX74" s="1431"/>
      <c r="NTY74" s="1431"/>
      <c r="NTZ74" s="1431"/>
      <c r="NUA74" s="1431"/>
      <c r="NUB74" s="1431"/>
      <c r="NUC74" s="1431"/>
      <c r="NUD74" s="1431"/>
      <c r="NUE74" s="1431"/>
      <c r="NUF74" s="1431"/>
      <c r="NUG74" s="1431"/>
      <c r="NUH74" s="1431"/>
      <c r="NUI74" s="1431"/>
      <c r="NUJ74" s="1431"/>
      <c r="NUK74" s="1431"/>
      <c r="NUL74" s="1431"/>
      <c r="NUM74" s="1431"/>
      <c r="NUN74" s="1431"/>
      <c r="NUO74" s="1431"/>
      <c r="NUP74" s="1431"/>
      <c r="NUQ74" s="1431"/>
      <c r="NUR74" s="1431"/>
      <c r="NUS74" s="1431"/>
      <c r="NUT74" s="1431"/>
      <c r="NUU74" s="1431"/>
      <c r="NUV74" s="1431"/>
      <c r="NUW74" s="1431"/>
      <c r="NUX74" s="1431"/>
      <c r="NUY74" s="1431"/>
      <c r="NUZ74" s="1431"/>
      <c r="NVA74" s="1431"/>
      <c r="NVB74" s="1431"/>
      <c r="NVC74" s="1431"/>
      <c r="NVD74" s="1431"/>
      <c r="NVE74" s="1431"/>
      <c r="NVF74" s="1431"/>
      <c r="NVG74" s="1431"/>
      <c r="NVH74" s="1431"/>
      <c r="NVI74" s="1431"/>
      <c r="NVJ74" s="1431"/>
      <c r="NVK74" s="1431"/>
      <c r="NVL74" s="1431"/>
      <c r="NVM74" s="1431"/>
      <c r="NVN74" s="1431"/>
      <c r="NVO74" s="1431"/>
      <c r="NVP74" s="1431"/>
      <c r="NVQ74" s="1431"/>
      <c r="NVR74" s="1431"/>
      <c r="NVS74" s="1431"/>
      <c r="NVT74" s="1431"/>
      <c r="NVU74" s="1431"/>
      <c r="NVV74" s="1431"/>
      <c r="NVW74" s="1431"/>
      <c r="NVX74" s="1431"/>
      <c r="NVY74" s="1431"/>
      <c r="NVZ74" s="1431"/>
      <c r="NWA74" s="1431"/>
      <c r="NWB74" s="1431"/>
      <c r="NWC74" s="1431"/>
      <c r="NWD74" s="1431"/>
      <c r="NWE74" s="1431"/>
      <c r="NWF74" s="1431"/>
      <c r="NWG74" s="1431"/>
      <c r="NWH74" s="1431"/>
      <c r="NWI74" s="1431"/>
      <c r="NWJ74" s="1431"/>
      <c r="NWK74" s="1431"/>
      <c r="NWL74" s="1431"/>
      <c r="NWM74" s="1431"/>
      <c r="NWN74" s="1431"/>
      <c r="NWO74" s="1431"/>
      <c r="NWP74" s="1431"/>
      <c r="NWQ74" s="1431"/>
      <c r="NWR74" s="1431"/>
      <c r="NWS74" s="1431"/>
      <c r="NWT74" s="1431"/>
      <c r="NWU74" s="1431"/>
      <c r="NWV74" s="1431"/>
      <c r="NWW74" s="1431"/>
      <c r="NWX74" s="1431"/>
      <c r="NWY74" s="1431"/>
      <c r="NWZ74" s="1431"/>
      <c r="NXA74" s="1431"/>
      <c r="NXB74" s="1431"/>
      <c r="NXC74" s="1431"/>
      <c r="NXD74" s="1431"/>
      <c r="NXE74" s="1431"/>
      <c r="NXF74" s="1431"/>
      <c r="NXG74" s="1431"/>
      <c r="NXH74" s="1431"/>
      <c r="NXI74" s="1431"/>
      <c r="NXJ74" s="1431"/>
      <c r="NXK74" s="1431"/>
      <c r="NXL74" s="1431"/>
      <c r="NXM74" s="1431"/>
      <c r="NXN74" s="1431"/>
      <c r="NXO74" s="1431"/>
      <c r="NXP74" s="1431"/>
      <c r="NXQ74" s="1431"/>
      <c r="NXR74" s="1431"/>
      <c r="NXS74" s="1431"/>
      <c r="NXT74" s="1431"/>
      <c r="NXU74" s="1431"/>
      <c r="NXV74" s="1431"/>
      <c r="NXW74" s="1431"/>
      <c r="NXX74" s="1431"/>
      <c r="NXY74" s="1431"/>
      <c r="NXZ74" s="1431"/>
      <c r="NYA74" s="1431"/>
      <c r="NYB74" s="1431"/>
      <c r="NYC74" s="1431"/>
      <c r="NYD74" s="1431"/>
      <c r="NYE74" s="1431"/>
      <c r="NYF74" s="1431"/>
      <c r="NYG74" s="1431"/>
      <c r="NYH74" s="1431"/>
      <c r="NYI74" s="1431"/>
      <c r="NYJ74" s="1431"/>
      <c r="NYK74" s="1431"/>
      <c r="NYL74" s="1431"/>
      <c r="NYM74" s="1431"/>
      <c r="NYN74" s="1431"/>
      <c r="NYO74" s="1431"/>
      <c r="NYP74" s="1431"/>
      <c r="NYQ74" s="1431"/>
      <c r="NYR74" s="1431"/>
      <c r="NYS74" s="1431"/>
      <c r="NYT74" s="1431"/>
      <c r="NYU74" s="1431"/>
      <c r="NYV74" s="1431"/>
      <c r="NYW74" s="1431"/>
      <c r="NYX74" s="1431"/>
      <c r="NYY74" s="1431"/>
      <c r="NYZ74" s="1431"/>
      <c r="NZA74" s="1431"/>
      <c r="NZB74" s="1431"/>
      <c r="NZC74" s="1431"/>
      <c r="NZD74" s="1431"/>
      <c r="NZE74" s="1431"/>
      <c r="NZF74" s="1431"/>
      <c r="NZG74" s="1431"/>
      <c r="NZH74" s="1431"/>
      <c r="NZI74" s="1431"/>
      <c r="NZJ74" s="1431"/>
      <c r="NZK74" s="1431"/>
      <c r="NZL74" s="1431"/>
      <c r="NZM74" s="1431"/>
      <c r="NZN74" s="1431"/>
      <c r="NZO74" s="1431"/>
      <c r="NZP74" s="1431"/>
      <c r="NZQ74" s="1431"/>
      <c r="NZR74" s="1431"/>
      <c r="NZS74" s="1431"/>
      <c r="NZT74" s="1431"/>
      <c r="NZU74" s="1431"/>
      <c r="NZV74" s="1431"/>
      <c r="NZW74" s="1431"/>
      <c r="NZX74" s="1431"/>
      <c r="NZY74" s="1431"/>
      <c r="NZZ74" s="1431"/>
      <c r="OAA74" s="1431"/>
      <c r="OAB74" s="1431"/>
      <c r="OAC74" s="1431"/>
      <c r="OAD74" s="1431"/>
      <c r="OAE74" s="1431"/>
      <c r="OAF74" s="1431"/>
      <c r="OAG74" s="1431"/>
      <c r="OAH74" s="1431"/>
      <c r="OAI74" s="1431"/>
      <c r="OAJ74" s="1431"/>
      <c r="OAK74" s="1431"/>
      <c r="OAL74" s="1431"/>
      <c r="OAM74" s="1431"/>
      <c r="OAN74" s="1431"/>
      <c r="OAO74" s="1431"/>
      <c r="OAP74" s="1431"/>
      <c r="OAQ74" s="1431"/>
      <c r="OAR74" s="1431"/>
      <c r="OAS74" s="1431"/>
      <c r="OAT74" s="1431"/>
      <c r="OAU74" s="1431"/>
      <c r="OAV74" s="1431"/>
      <c r="OAW74" s="1431"/>
      <c r="OAX74" s="1431"/>
      <c r="OAY74" s="1431"/>
      <c r="OAZ74" s="1431"/>
      <c r="OBA74" s="1431"/>
      <c r="OBB74" s="1431"/>
      <c r="OBC74" s="1431"/>
      <c r="OBD74" s="1431"/>
      <c r="OBE74" s="1431"/>
      <c r="OBF74" s="1431"/>
      <c r="OBG74" s="1431"/>
      <c r="OBH74" s="1431"/>
      <c r="OBI74" s="1431"/>
      <c r="OBJ74" s="1431"/>
      <c r="OBK74" s="1431"/>
      <c r="OBL74" s="1431"/>
      <c r="OBM74" s="1431"/>
      <c r="OBN74" s="1431"/>
      <c r="OBO74" s="1431"/>
      <c r="OBP74" s="1431"/>
      <c r="OBQ74" s="1431"/>
      <c r="OBR74" s="1431"/>
      <c r="OBS74" s="1431"/>
      <c r="OBT74" s="1431"/>
      <c r="OBU74" s="1431"/>
      <c r="OBV74" s="1431"/>
      <c r="OBW74" s="1431"/>
      <c r="OBX74" s="1431"/>
      <c r="OBY74" s="1431"/>
      <c r="OBZ74" s="1431"/>
      <c r="OCA74" s="1431"/>
      <c r="OCB74" s="1431"/>
      <c r="OCC74" s="1431"/>
      <c r="OCD74" s="1431"/>
      <c r="OCE74" s="1431"/>
      <c r="OCF74" s="1431"/>
      <c r="OCG74" s="1431"/>
      <c r="OCH74" s="1431"/>
      <c r="OCI74" s="1431"/>
      <c r="OCJ74" s="1431"/>
      <c r="OCK74" s="1431"/>
      <c r="OCL74" s="1431"/>
      <c r="OCM74" s="1431"/>
      <c r="OCN74" s="1431"/>
      <c r="OCO74" s="1431"/>
      <c r="OCP74" s="1431"/>
      <c r="OCQ74" s="1431"/>
      <c r="OCR74" s="1431"/>
      <c r="OCS74" s="1431"/>
      <c r="OCT74" s="1431"/>
      <c r="OCU74" s="1431"/>
      <c r="OCV74" s="1431"/>
      <c r="OCW74" s="1431"/>
      <c r="OCX74" s="1431"/>
      <c r="OCY74" s="1431"/>
      <c r="OCZ74" s="1431"/>
      <c r="ODA74" s="1431"/>
      <c r="ODB74" s="1431"/>
      <c r="ODC74" s="1431"/>
      <c r="ODD74" s="1431"/>
      <c r="ODE74" s="1431"/>
      <c r="ODF74" s="1431"/>
      <c r="ODG74" s="1431"/>
      <c r="ODH74" s="1431"/>
      <c r="ODI74" s="1431"/>
      <c r="ODJ74" s="1431"/>
      <c r="ODK74" s="1431"/>
      <c r="ODL74" s="1431"/>
      <c r="ODM74" s="1431"/>
      <c r="ODN74" s="1431"/>
      <c r="ODO74" s="1431"/>
      <c r="ODP74" s="1431"/>
      <c r="ODQ74" s="1431"/>
      <c r="ODR74" s="1431"/>
      <c r="ODS74" s="1431"/>
      <c r="ODT74" s="1431"/>
      <c r="ODU74" s="1431"/>
      <c r="ODV74" s="1431"/>
      <c r="ODW74" s="1431"/>
      <c r="ODX74" s="1431"/>
      <c r="ODY74" s="1431"/>
      <c r="ODZ74" s="1431"/>
      <c r="OEA74" s="1431"/>
      <c r="OEB74" s="1431"/>
      <c r="OEC74" s="1431"/>
      <c r="OED74" s="1431"/>
      <c r="OEE74" s="1431"/>
      <c r="OEF74" s="1431"/>
      <c r="OEG74" s="1431"/>
      <c r="OEH74" s="1431"/>
      <c r="OEI74" s="1431"/>
      <c r="OEJ74" s="1431"/>
      <c r="OEK74" s="1431"/>
      <c r="OEL74" s="1431"/>
      <c r="OEM74" s="1431"/>
      <c r="OEN74" s="1431"/>
      <c r="OEO74" s="1431"/>
      <c r="OEP74" s="1431"/>
      <c r="OEQ74" s="1431"/>
      <c r="OER74" s="1431"/>
      <c r="OES74" s="1431"/>
      <c r="OET74" s="1431"/>
      <c r="OEU74" s="1431"/>
      <c r="OEV74" s="1431"/>
      <c r="OEW74" s="1431"/>
      <c r="OEX74" s="1431"/>
      <c r="OEY74" s="1431"/>
      <c r="OEZ74" s="1431"/>
      <c r="OFA74" s="1431"/>
      <c r="OFB74" s="1431"/>
      <c r="OFC74" s="1431"/>
      <c r="OFD74" s="1431"/>
      <c r="OFE74" s="1431"/>
      <c r="OFF74" s="1431"/>
      <c r="OFG74" s="1431"/>
      <c r="OFH74" s="1431"/>
      <c r="OFI74" s="1431"/>
      <c r="OFJ74" s="1431"/>
      <c r="OFK74" s="1431"/>
      <c r="OFL74" s="1431"/>
      <c r="OFM74" s="1431"/>
      <c r="OFN74" s="1431"/>
      <c r="OFO74" s="1431"/>
      <c r="OFP74" s="1431"/>
      <c r="OFQ74" s="1431"/>
      <c r="OFR74" s="1431"/>
      <c r="OFS74" s="1431"/>
      <c r="OFT74" s="1431"/>
      <c r="OFU74" s="1431"/>
      <c r="OFV74" s="1431"/>
      <c r="OFW74" s="1431"/>
      <c r="OFX74" s="1431"/>
      <c r="OFY74" s="1431"/>
      <c r="OFZ74" s="1431"/>
      <c r="OGA74" s="1431"/>
      <c r="OGB74" s="1431"/>
      <c r="OGC74" s="1431"/>
      <c r="OGD74" s="1431"/>
      <c r="OGE74" s="1431"/>
      <c r="OGF74" s="1431"/>
      <c r="OGG74" s="1431"/>
      <c r="OGH74" s="1431"/>
      <c r="OGI74" s="1431"/>
      <c r="OGJ74" s="1431"/>
      <c r="OGK74" s="1431"/>
      <c r="OGL74" s="1431"/>
      <c r="OGM74" s="1431"/>
      <c r="OGN74" s="1431"/>
      <c r="OGO74" s="1431"/>
      <c r="OGP74" s="1431"/>
      <c r="OGQ74" s="1431"/>
      <c r="OGR74" s="1431"/>
      <c r="OGS74" s="1431"/>
      <c r="OGT74" s="1431"/>
      <c r="OGU74" s="1431"/>
      <c r="OGV74" s="1431"/>
      <c r="OGW74" s="1431"/>
      <c r="OGX74" s="1431"/>
      <c r="OGY74" s="1431"/>
      <c r="OGZ74" s="1431"/>
      <c r="OHA74" s="1431"/>
      <c r="OHB74" s="1431"/>
      <c r="OHC74" s="1431"/>
      <c r="OHD74" s="1431"/>
      <c r="OHE74" s="1431"/>
      <c r="OHF74" s="1431"/>
      <c r="OHG74" s="1431"/>
      <c r="OHH74" s="1431"/>
      <c r="OHI74" s="1431"/>
      <c r="OHJ74" s="1431"/>
      <c r="OHK74" s="1431"/>
      <c r="OHL74" s="1431"/>
      <c r="OHM74" s="1431"/>
      <c r="OHN74" s="1431"/>
      <c r="OHO74" s="1431"/>
      <c r="OHP74" s="1431"/>
      <c r="OHQ74" s="1431"/>
      <c r="OHR74" s="1431"/>
      <c r="OHS74" s="1431"/>
      <c r="OHT74" s="1431"/>
      <c r="OHU74" s="1431"/>
      <c r="OHV74" s="1431"/>
      <c r="OHW74" s="1431"/>
      <c r="OHX74" s="1431"/>
      <c r="OHY74" s="1431"/>
      <c r="OHZ74" s="1431"/>
      <c r="OIA74" s="1431"/>
      <c r="OIB74" s="1431"/>
      <c r="OIC74" s="1431"/>
      <c r="OID74" s="1431"/>
      <c r="OIE74" s="1431"/>
      <c r="OIF74" s="1431"/>
      <c r="OIG74" s="1431"/>
      <c r="OIH74" s="1431"/>
      <c r="OII74" s="1431"/>
      <c r="OIJ74" s="1431"/>
      <c r="OIK74" s="1431"/>
      <c r="OIL74" s="1431"/>
      <c r="OIM74" s="1431"/>
      <c r="OIN74" s="1431"/>
      <c r="OIO74" s="1431"/>
      <c r="OIP74" s="1431"/>
      <c r="OIQ74" s="1431"/>
      <c r="OIR74" s="1431"/>
      <c r="OIS74" s="1431"/>
      <c r="OIT74" s="1431"/>
      <c r="OIU74" s="1431"/>
      <c r="OIV74" s="1431"/>
      <c r="OIW74" s="1431"/>
      <c r="OIX74" s="1431"/>
      <c r="OIY74" s="1431"/>
      <c r="OIZ74" s="1431"/>
      <c r="OJA74" s="1431"/>
      <c r="OJB74" s="1431"/>
      <c r="OJC74" s="1431"/>
      <c r="OJD74" s="1431"/>
      <c r="OJE74" s="1431"/>
      <c r="OJF74" s="1431"/>
      <c r="OJG74" s="1431"/>
      <c r="OJH74" s="1431"/>
      <c r="OJI74" s="1431"/>
      <c r="OJJ74" s="1431"/>
      <c r="OJK74" s="1431"/>
      <c r="OJL74" s="1431"/>
      <c r="OJM74" s="1431"/>
      <c r="OJN74" s="1431"/>
      <c r="OJO74" s="1431"/>
      <c r="OJP74" s="1431"/>
      <c r="OJQ74" s="1431"/>
      <c r="OJR74" s="1431"/>
      <c r="OJS74" s="1431"/>
      <c r="OJT74" s="1431"/>
      <c r="OJU74" s="1431"/>
      <c r="OJV74" s="1431"/>
      <c r="OJW74" s="1431"/>
      <c r="OJX74" s="1431"/>
      <c r="OJY74" s="1431"/>
      <c r="OJZ74" s="1431"/>
      <c r="OKA74" s="1431"/>
      <c r="OKB74" s="1431"/>
      <c r="OKC74" s="1431"/>
      <c r="OKD74" s="1431"/>
      <c r="OKE74" s="1431"/>
      <c r="OKF74" s="1431"/>
      <c r="OKG74" s="1431"/>
      <c r="OKH74" s="1431"/>
      <c r="OKI74" s="1431"/>
      <c r="OKJ74" s="1431"/>
      <c r="OKK74" s="1431"/>
      <c r="OKL74" s="1431"/>
      <c r="OKM74" s="1431"/>
      <c r="OKN74" s="1431"/>
      <c r="OKO74" s="1431"/>
      <c r="OKP74" s="1431"/>
      <c r="OKQ74" s="1431"/>
      <c r="OKR74" s="1431"/>
      <c r="OKS74" s="1431"/>
      <c r="OKT74" s="1431"/>
      <c r="OKU74" s="1431"/>
      <c r="OKV74" s="1431"/>
      <c r="OKW74" s="1431"/>
      <c r="OKX74" s="1431"/>
      <c r="OKY74" s="1431"/>
      <c r="OKZ74" s="1431"/>
      <c r="OLA74" s="1431"/>
      <c r="OLB74" s="1431"/>
      <c r="OLC74" s="1431"/>
      <c r="OLD74" s="1431"/>
      <c r="OLE74" s="1431"/>
      <c r="OLF74" s="1431"/>
      <c r="OLG74" s="1431"/>
      <c r="OLH74" s="1431"/>
      <c r="OLI74" s="1431"/>
      <c r="OLJ74" s="1431"/>
      <c r="OLK74" s="1431"/>
      <c r="OLL74" s="1431"/>
      <c r="OLM74" s="1431"/>
      <c r="OLN74" s="1431"/>
      <c r="OLO74" s="1431"/>
      <c r="OLP74" s="1431"/>
      <c r="OLQ74" s="1431"/>
      <c r="OLR74" s="1431"/>
      <c r="OLS74" s="1431"/>
      <c r="OLT74" s="1431"/>
      <c r="OLU74" s="1431"/>
      <c r="OLV74" s="1431"/>
      <c r="OLW74" s="1431"/>
      <c r="OLX74" s="1431"/>
      <c r="OLY74" s="1431"/>
      <c r="OLZ74" s="1431"/>
      <c r="OMA74" s="1431"/>
      <c r="OMB74" s="1431"/>
      <c r="OMC74" s="1431"/>
      <c r="OMD74" s="1431"/>
      <c r="OME74" s="1431"/>
      <c r="OMF74" s="1431"/>
      <c r="OMG74" s="1431"/>
      <c r="OMH74" s="1431"/>
      <c r="OMI74" s="1431"/>
      <c r="OMJ74" s="1431"/>
      <c r="OMK74" s="1431"/>
      <c r="OML74" s="1431"/>
      <c r="OMM74" s="1431"/>
      <c r="OMN74" s="1431"/>
      <c r="OMO74" s="1431"/>
      <c r="OMP74" s="1431"/>
      <c r="OMQ74" s="1431"/>
      <c r="OMR74" s="1431"/>
      <c r="OMS74" s="1431"/>
      <c r="OMT74" s="1431"/>
      <c r="OMU74" s="1431"/>
      <c r="OMV74" s="1431"/>
      <c r="OMW74" s="1431"/>
      <c r="OMX74" s="1431"/>
      <c r="OMY74" s="1431"/>
      <c r="OMZ74" s="1431"/>
      <c r="ONA74" s="1431"/>
      <c r="ONB74" s="1431"/>
      <c r="ONC74" s="1431"/>
      <c r="OND74" s="1431"/>
      <c r="ONE74" s="1431"/>
      <c r="ONF74" s="1431"/>
      <c r="ONG74" s="1431"/>
      <c r="ONH74" s="1431"/>
      <c r="ONI74" s="1431"/>
      <c r="ONJ74" s="1431"/>
      <c r="ONK74" s="1431"/>
      <c r="ONL74" s="1431"/>
      <c r="ONM74" s="1431"/>
      <c r="ONN74" s="1431"/>
      <c r="ONO74" s="1431"/>
      <c r="ONP74" s="1431"/>
      <c r="ONQ74" s="1431"/>
      <c r="ONR74" s="1431"/>
      <c r="ONS74" s="1431"/>
      <c r="ONT74" s="1431"/>
      <c r="ONU74" s="1431"/>
      <c r="ONV74" s="1431"/>
      <c r="ONW74" s="1431"/>
      <c r="ONX74" s="1431"/>
      <c r="ONY74" s="1431"/>
      <c r="ONZ74" s="1431"/>
      <c r="OOA74" s="1431"/>
      <c r="OOB74" s="1431"/>
      <c r="OOC74" s="1431"/>
      <c r="OOD74" s="1431"/>
      <c r="OOE74" s="1431"/>
      <c r="OOF74" s="1431"/>
      <c r="OOG74" s="1431"/>
      <c r="OOH74" s="1431"/>
      <c r="OOI74" s="1431"/>
      <c r="OOJ74" s="1431"/>
      <c r="OOK74" s="1431"/>
      <c r="OOL74" s="1431"/>
      <c r="OOM74" s="1431"/>
      <c r="OON74" s="1431"/>
      <c r="OOO74" s="1431"/>
      <c r="OOP74" s="1431"/>
      <c r="OOQ74" s="1431"/>
      <c r="OOR74" s="1431"/>
      <c r="OOS74" s="1431"/>
      <c r="OOT74" s="1431"/>
      <c r="OOU74" s="1431"/>
      <c r="OOV74" s="1431"/>
      <c r="OOW74" s="1431"/>
      <c r="OOX74" s="1431"/>
      <c r="OOY74" s="1431"/>
      <c r="OOZ74" s="1431"/>
      <c r="OPA74" s="1431"/>
      <c r="OPB74" s="1431"/>
      <c r="OPC74" s="1431"/>
      <c r="OPD74" s="1431"/>
      <c r="OPE74" s="1431"/>
      <c r="OPF74" s="1431"/>
      <c r="OPG74" s="1431"/>
      <c r="OPH74" s="1431"/>
      <c r="OPI74" s="1431"/>
      <c r="OPJ74" s="1431"/>
      <c r="OPK74" s="1431"/>
      <c r="OPL74" s="1431"/>
      <c r="OPM74" s="1431"/>
      <c r="OPN74" s="1431"/>
      <c r="OPO74" s="1431"/>
      <c r="OPP74" s="1431"/>
      <c r="OPQ74" s="1431"/>
      <c r="OPR74" s="1431"/>
      <c r="OPS74" s="1431"/>
      <c r="OPT74" s="1431"/>
      <c r="OPU74" s="1431"/>
      <c r="OPV74" s="1431"/>
      <c r="OPW74" s="1431"/>
      <c r="OPX74" s="1431"/>
      <c r="OPY74" s="1431"/>
      <c r="OPZ74" s="1431"/>
      <c r="OQA74" s="1431"/>
      <c r="OQB74" s="1431"/>
      <c r="OQC74" s="1431"/>
      <c r="OQD74" s="1431"/>
      <c r="OQE74" s="1431"/>
      <c r="OQF74" s="1431"/>
      <c r="OQG74" s="1431"/>
      <c r="OQH74" s="1431"/>
      <c r="OQI74" s="1431"/>
      <c r="OQJ74" s="1431"/>
      <c r="OQK74" s="1431"/>
      <c r="OQL74" s="1431"/>
      <c r="OQM74" s="1431"/>
      <c r="OQN74" s="1431"/>
      <c r="OQO74" s="1431"/>
      <c r="OQP74" s="1431"/>
      <c r="OQQ74" s="1431"/>
      <c r="OQR74" s="1431"/>
      <c r="OQS74" s="1431"/>
      <c r="OQT74" s="1431"/>
      <c r="OQU74" s="1431"/>
      <c r="OQV74" s="1431"/>
      <c r="OQW74" s="1431"/>
      <c r="OQX74" s="1431"/>
      <c r="OQY74" s="1431"/>
      <c r="OQZ74" s="1431"/>
      <c r="ORA74" s="1431"/>
      <c r="ORB74" s="1431"/>
      <c r="ORC74" s="1431"/>
      <c r="ORD74" s="1431"/>
      <c r="ORE74" s="1431"/>
      <c r="ORF74" s="1431"/>
      <c r="ORG74" s="1431"/>
      <c r="ORH74" s="1431"/>
      <c r="ORI74" s="1431"/>
      <c r="ORJ74" s="1431"/>
      <c r="ORK74" s="1431"/>
      <c r="ORL74" s="1431"/>
      <c r="ORM74" s="1431"/>
      <c r="ORN74" s="1431"/>
      <c r="ORO74" s="1431"/>
      <c r="ORP74" s="1431"/>
      <c r="ORQ74" s="1431"/>
      <c r="ORR74" s="1431"/>
      <c r="ORS74" s="1431"/>
      <c r="ORT74" s="1431"/>
      <c r="ORU74" s="1431"/>
      <c r="ORV74" s="1431"/>
      <c r="ORW74" s="1431"/>
      <c r="ORX74" s="1431"/>
      <c r="ORY74" s="1431"/>
      <c r="ORZ74" s="1431"/>
      <c r="OSA74" s="1431"/>
      <c r="OSB74" s="1431"/>
      <c r="OSC74" s="1431"/>
      <c r="OSD74" s="1431"/>
      <c r="OSE74" s="1431"/>
      <c r="OSF74" s="1431"/>
      <c r="OSG74" s="1431"/>
      <c r="OSH74" s="1431"/>
      <c r="OSI74" s="1431"/>
      <c r="OSJ74" s="1431"/>
      <c r="OSK74" s="1431"/>
      <c r="OSL74" s="1431"/>
      <c r="OSM74" s="1431"/>
      <c r="OSN74" s="1431"/>
      <c r="OSO74" s="1431"/>
      <c r="OSP74" s="1431"/>
      <c r="OSQ74" s="1431"/>
      <c r="OSR74" s="1431"/>
      <c r="OSS74" s="1431"/>
      <c r="OST74" s="1431"/>
      <c r="OSU74" s="1431"/>
      <c r="OSV74" s="1431"/>
      <c r="OSW74" s="1431"/>
      <c r="OSX74" s="1431"/>
      <c r="OSY74" s="1431"/>
      <c r="OSZ74" s="1431"/>
      <c r="OTA74" s="1431"/>
      <c r="OTB74" s="1431"/>
      <c r="OTC74" s="1431"/>
      <c r="OTD74" s="1431"/>
      <c r="OTE74" s="1431"/>
      <c r="OTF74" s="1431"/>
      <c r="OTG74" s="1431"/>
      <c r="OTH74" s="1431"/>
      <c r="OTI74" s="1431"/>
      <c r="OTJ74" s="1431"/>
      <c r="OTK74" s="1431"/>
      <c r="OTL74" s="1431"/>
      <c r="OTM74" s="1431"/>
      <c r="OTN74" s="1431"/>
      <c r="OTO74" s="1431"/>
      <c r="OTP74" s="1431"/>
      <c r="OTQ74" s="1431"/>
      <c r="OTR74" s="1431"/>
      <c r="OTS74" s="1431"/>
      <c r="OTT74" s="1431"/>
      <c r="OTU74" s="1431"/>
      <c r="OTV74" s="1431"/>
      <c r="OTW74" s="1431"/>
      <c r="OTX74" s="1431"/>
      <c r="OTY74" s="1431"/>
      <c r="OTZ74" s="1431"/>
      <c r="OUA74" s="1431"/>
      <c r="OUB74" s="1431"/>
      <c r="OUC74" s="1431"/>
      <c r="OUD74" s="1431"/>
      <c r="OUE74" s="1431"/>
      <c r="OUF74" s="1431"/>
      <c r="OUG74" s="1431"/>
      <c r="OUH74" s="1431"/>
      <c r="OUI74" s="1431"/>
      <c r="OUJ74" s="1431"/>
      <c r="OUK74" s="1431"/>
      <c r="OUL74" s="1431"/>
      <c r="OUM74" s="1431"/>
      <c r="OUN74" s="1431"/>
      <c r="OUO74" s="1431"/>
      <c r="OUP74" s="1431"/>
      <c r="OUQ74" s="1431"/>
      <c r="OUR74" s="1431"/>
      <c r="OUS74" s="1431"/>
      <c r="OUT74" s="1431"/>
      <c r="OUU74" s="1431"/>
      <c r="OUV74" s="1431"/>
      <c r="OUW74" s="1431"/>
      <c r="OUX74" s="1431"/>
      <c r="OUY74" s="1431"/>
      <c r="OUZ74" s="1431"/>
      <c r="OVA74" s="1431"/>
      <c r="OVB74" s="1431"/>
      <c r="OVC74" s="1431"/>
      <c r="OVD74" s="1431"/>
      <c r="OVE74" s="1431"/>
      <c r="OVF74" s="1431"/>
      <c r="OVG74" s="1431"/>
      <c r="OVH74" s="1431"/>
      <c r="OVI74" s="1431"/>
      <c r="OVJ74" s="1431"/>
      <c r="OVK74" s="1431"/>
      <c r="OVL74" s="1431"/>
      <c r="OVM74" s="1431"/>
      <c r="OVN74" s="1431"/>
      <c r="OVO74" s="1431"/>
      <c r="OVP74" s="1431"/>
      <c r="OVQ74" s="1431"/>
      <c r="OVR74" s="1431"/>
      <c r="OVS74" s="1431"/>
      <c r="OVT74" s="1431"/>
      <c r="OVU74" s="1431"/>
      <c r="OVV74" s="1431"/>
      <c r="OVW74" s="1431"/>
      <c r="OVX74" s="1431"/>
      <c r="OVY74" s="1431"/>
      <c r="OVZ74" s="1431"/>
      <c r="OWA74" s="1431"/>
      <c r="OWB74" s="1431"/>
      <c r="OWC74" s="1431"/>
      <c r="OWD74" s="1431"/>
      <c r="OWE74" s="1431"/>
      <c r="OWF74" s="1431"/>
      <c r="OWG74" s="1431"/>
      <c r="OWH74" s="1431"/>
      <c r="OWI74" s="1431"/>
      <c r="OWJ74" s="1431"/>
      <c r="OWK74" s="1431"/>
      <c r="OWL74" s="1431"/>
      <c r="OWM74" s="1431"/>
      <c r="OWN74" s="1431"/>
      <c r="OWO74" s="1431"/>
      <c r="OWP74" s="1431"/>
      <c r="OWQ74" s="1431"/>
      <c r="OWR74" s="1431"/>
      <c r="OWS74" s="1431"/>
      <c r="OWT74" s="1431"/>
      <c r="OWU74" s="1431"/>
      <c r="OWV74" s="1431"/>
      <c r="OWW74" s="1431"/>
      <c r="OWX74" s="1431"/>
      <c r="OWY74" s="1431"/>
      <c r="OWZ74" s="1431"/>
      <c r="OXA74" s="1431"/>
      <c r="OXB74" s="1431"/>
      <c r="OXC74" s="1431"/>
      <c r="OXD74" s="1431"/>
      <c r="OXE74" s="1431"/>
      <c r="OXF74" s="1431"/>
      <c r="OXG74" s="1431"/>
      <c r="OXH74" s="1431"/>
      <c r="OXI74" s="1431"/>
      <c r="OXJ74" s="1431"/>
      <c r="OXK74" s="1431"/>
      <c r="OXL74" s="1431"/>
      <c r="OXM74" s="1431"/>
      <c r="OXN74" s="1431"/>
      <c r="OXO74" s="1431"/>
      <c r="OXP74" s="1431"/>
      <c r="OXQ74" s="1431"/>
      <c r="OXR74" s="1431"/>
      <c r="OXS74" s="1431"/>
      <c r="OXT74" s="1431"/>
      <c r="OXU74" s="1431"/>
      <c r="OXV74" s="1431"/>
      <c r="OXW74" s="1431"/>
      <c r="OXX74" s="1431"/>
      <c r="OXY74" s="1431"/>
      <c r="OXZ74" s="1431"/>
      <c r="OYA74" s="1431"/>
      <c r="OYB74" s="1431"/>
      <c r="OYC74" s="1431"/>
      <c r="OYD74" s="1431"/>
      <c r="OYE74" s="1431"/>
      <c r="OYF74" s="1431"/>
      <c r="OYG74" s="1431"/>
      <c r="OYH74" s="1431"/>
      <c r="OYI74" s="1431"/>
      <c r="OYJ74" s="1431"/>
      <c r="OYK74" s="1431"/>
      <c r="OYL74" s="1431"/>
      <c r="OYM74" s="1431"/>
      <c r="OYN74" s="1431"/>
      <c r="OYO74" s="1431"/>
      <c r="OYP74" s="1431"/>
      <c r="OYQ74" s="1431"/>
      <c r="OYR74" s="1431"/>
      <c r="OYS74" s="1431"/>
      <c r="OYT74" s="1431"/>
      <c r="OYU74" s="1431"/>
      <c r="OYV74" s="1431"/>
      <c r="OYW74" s="1431"/>
      <c r="OYX74" s="1431"/>
      <c r="OYY74" s="1431"/>
      <c r="OYZ74" s="1431"/>
      <c r="OZA74" s="1431"/>
      <c r="OZB74" s="1431"/>
      <c r="OZC74" s="1431"/>
      <c r="OZD74" s="1431"/>
      <c r="OZE74" s="1431"/>
      <c r="OZF74" s="1431"/>
      <c r="OZG74" s="1431"/>
      <c r="OZH74" s="1431"/>
      <c r="OZI74" s="1431"/>
      <c r="OZJ74" s="1431"/>
      <c r="OZK74" s="1431"/>
      <c r="OZL74" s="1431"/>
      <c r="OZM74" s="1431"/>
      <c r="OZN74" s="1431"/>
      <c r="OZO74" s="1431"/>
      <c r="OZP74" s="1431"/>
      <c r="OZQ74" s="1431"/>
      <c r="OZR74" s="1431"/>
      <c r="OZS74" s="1431"/>
      <c r="OZT74" s="1431"/>
      <c r="OZU74" s="1431"/>
      <c r="OZV74" s="1431"/>
      <c r="OZW74" s="1431"/>
      <c r="OZX74" s="1431"/>
      <c r="OZY74" s="1431"/>
      <c r="OZZ74" s="1431"/>
      <c r="PAA74" s="1431"/>
      <c r="PAB74" s="1431"/>
      <c r="PAC74" s="1431"/>
      <c r="PAD74" s="1431"/>
      <c r="PAE74" s="1431"/>
      <c r="PAF74" s="1431"/>
      <c r="PAG74" s="1431"/>
      <c r="PAH74" s="1431"/>
      <c r="PAI74" s="1431"/>
      <c r="PAJ74" s="1431"/>
      <c r="PAK74" s="1431"/>
      <c r="PAL74" s="1431"/>
      <c r="PAM74" s="1431"/>
      <c r="PAN74" s="1431"/>
      <c r="PAO74" s="1431"/>
      <c r="PAP74" s="1431"/>
      <c r="PAQ74" s="1431"/>
      <c r="PAR74" s="1431"/>
      <c r="PAS74" s="1431"/>
      <c r="PAT74" s="1431"/>
      <c r="PAU74" s="1431"/>
      <c r="PAV74" s="1431"/>
      <c r="PAW74" s="1431"/>
      <c r="PAX74" s="1431"/>
      <c r="PAY74" s="1431"/>
      <c r="PAZ74" s="1431"/>
      <c r="PBA74" s="1431"/>
      <c r="PBB74" s="1431"/>
      <c r="PBC74" s="1431"/>
      <c r="PBD74" s="1431"/>
      <c r="PBE74" s="1431"/>
      <c r="PBF74" s="1431"/>
      <c r="PBG74" s="1431"/>
      <c r="PBH74" s="1431"/>
      <c r="PBI74" s="1431"/>
      <c r="PBJ74" s="1431"/>
      <c r="PBK74" s="1431"/>
      <c r="PBL74" s="1431"/>
      <c r="PBM74" s="1431"/>
      <c r="PBN74" s="1431"/>
      <c r="PBO74" s="1431"/>
      <c r="PBP74" s="1431"/>
      <c r="PBQ74" s="1431"/>
      <c r="PBR74" s="1431"/>
      <c r="PBS74" s="1431"/>
      <c r="PBT74" s="1431"/>
      <c r="PBU74" s="1431"/>
      <c r="PBV74" s="1431"/>
      <c r="PBW74" s="1431"/>
      <c r="PBX74" s="1431"/>
      <c r="PBY74" s="1431"/>
      <c r="PBZ74" s="1431"/>
      <c r="PCA74" s="1431"/>
      <c r="PCB74" s="1431"/>
      <c r="PCC74" s="1431"/>
      <c r="PCD74" s="1431"/>
      <c r="PCE74" s="1431"/>
      <c r="PCF74" s="1431"/>
      <c r="PCG74" s="1431"/>
      <c r="PCH74" s="1431"/>
      <c r="PCI74" s="1431"/>
      <c r="PCJ74" s="1431"/>
      <c r="PCK74" s="1431"/>
      <c r="PCL74" s="1431"/>
      <c r="PCM74" s="1431"/>
      <c r="PCN74" s="1431"/>
      <c r="PCO74" s="1431"/>
      <c r="PCP74" s="1431"/>
      <c r="PCQ74" s="1431"/>
      <c r="PCR74" s="1431"/>
      <c r="PCS74" s="1431"/>
      <c r="PCT74" s="1431"/>
      <c r="PCU74" s="1431"/>
      <c r="PCV74" s="1431"/>
      <c r="PCW74" s="1431"/>
      <c r="PCX74" s="1431"/>
      <c r="PCY74" s="1431"/>
      <c r="PCZ74" s="1431"/>
      <c r="PDA74" s="1431"/>
      <c r="PDB74" s="1431"/>
      <c r="PDC74" s="1431"/>
      <c r="PDD74" s="1431"/>
      <c r="PDE74" s="1431"/>
      <c r="PDF74" s="1431"/>
      <c r="PDG74" s="1431"/>
      <c r="PDH74" s="1431"/>
      <c r="PDI74" s="1431"/>
      <c r="PDJ74" s="1431"/>
      <c r="PDK74" s="1431"/>
      <c r="PDL74" s="1431"/>
      <c r="PDM74" s="1431"/>
      <c r="PDN74" s="1431"/>
      <c r="PDO74" s="1431"/>
      <c r="PDP74" s="1431"/>
      <c r="PDQ74" s="1431"/>
      <c r="PDR74" s="1431"/>
      <c r="PDS74" s="1431"/>
      <c r="PDT74" s="1431"/>
      <c r="PDU74" s="1431"/>
      <c r="PDV74" s="1431"/>
      <c r="PDW74" s="1431"/>
      <c r="PDX74" s="1431"/>
      <c r="PDY74" s="1431"/>
      <c r="PDZ74" s="1431"/>
      <c r="PEA74" s="1431"/>
      <c r="PEB74" s="1431"/>
      <c r="PEC74" s="1431"/>
      <c r="PED74" s="1431"/>
      <c r="PEE74" s="1431"/>
      <c r="PEF74" s="1431"/>
      <c r="PEG74" s="1431"/>
      <c r="PEH74" s="1431"/>
      <c r="PEI74" s="1431"/>
      <c r="PEJ74" s="1431"/>
      <c r="PEK74" s="1431"/>
      <c r="PEL74" s="1431"/>
      <c r="PEM74" s="1431"/>
      <c r="PEN74" s="1431"/>
      <c r="PEO74" s="1431"/>
      <c r="PEP74" s="1431"/>
      <c r="PEQ74" s="1431"/>
      <c r="PER74" s="1431"/>
      <c r="PES74" s="1431"/>
      <c r="PET74" s="1431"/>
      <c r="PEU74" s="1431"/>
      <c r="PEV74" s="1431"/>
      <c r="PEW74" s="1431"/>
      <c r="PEX74" s="1431"/>
      <c r="PEY74" s="1431"/>
      <c r="PEZ74" s="1431"/>
      <c r="PFA74" s="1431"/>
      <c r="PFB74" s="1431"/>
      <c r="PFC74" s="1431"/>
      <c r="PFD74" s="1431"/>
      <c r="PFE74" s="1431"/>
      <c r="PFF74" s="1431"/>
      <c r="PFG74" s="1431"/>
      <c r="PFH74" s="1431"/>
      <c r="PFI74" s="1431"/>
      <c r="PFJ74" s="1431"/>
      <c r="PFK74" s="1431"/>
      <c r="PFL74" s="1431"/>
      <c r="PFM74" s="1431"/>
      <c r="PFN74" s="1431"/>
      <c r="PFO74" s="1431"/>
      <c r="PFP74" s="1431"/>
      <c r="PFQ74" s="1431"/>
      <c r="PFR74" s="1431"/>
      <c r="PFS74" s="1431"/>
      <c r="PFT74" s="1431"/>
      <c r="PFU74" s="1431"/>
      <c r="PFV74" s="1431"/>
      <c r="PFW74" s="1431"/>
      <c r="PFX74" s="1431"/>
      <c r="PFY74" s="1431"/>
      <c r="PFZ74" s="1431"/>
      <c r="PGA74" s="1431"/>
      <c r="PGB74" s="1431"/>
      <c r="PGC74" s="1431"/>
      <c r="PGD74" s="1431"/>
      <c r="PGE74" s="1431"/>
      <c r="PGF74" s="1431"/>
      <c r="PGG74" s="1431"/>
      <c r="PGH74" s="1431"/>
      <c r="PGI74" s="1431"/>
      <c r="PGJ74" s="1431"/>
      <c r="PGK74" s="1431"/>
      <c r="PGL74" s="1431"/>
      <c r="PGM74" s="1431"/>
      <c r="PGN74" s="1431"/>
      <c r="PGO74" s="1431"/>
      <c r="PGP74" s="1431"/>
      <c r="PGQ74" s="1431"/>
      <c r="PGR74" s="1431"/>
      <c r="PGS74" s="1431"/>
      <c r="PGT74" s="1431"/>
      <c r="PGU74" s="1431"/>
      <c r="PGV74" s="1431"/>
      <c r="PGW74" s="1431"/>
      <c r="PGX74" s="1431"/>
      <c r="PGY74" s="1431"/>
      <c r="PGZ74" s="1431"/>
      <c r="PHA74" s="1431"/>
      <c r="PHB74" s="1431"/>
      <c r="PHC74" s="1431"/>
      <c r="PHD74" s="1431"/>
      <c r="PHE74" s="1431"/>
      <c r="PHF74" s="1431"/>
      <c r="PHG74" s="1431"/>
      <c r="PHH74" s="1431"/>
      <c r="PHI74" s="1431"/>
      <c r="PHJ74" s="1431"/>
      <c r="PHK74" s="1431"/>
      <c r="PHL74" s="1431"/>
      <c r="PHM74" s="1431"/>
      <c r="PHN74" s="1431"/>
      <c r="PHO74" s="1431"/>
      <c r="PHP74" s="1431"/>
      <c r="PHQ74" s="1431"/>
      <c r="PHR74" s="1431"/>
      <c r="PHS74" s="1431"/>
      <c r="PHT74" s="1431"/>
      <c r="PHU74" s="1431"/>
      <c r="PHV74" s="1431"/>
      <c r="PHW74" s="1431"/>
      <c r="PHX74" s="1431"/>
      <c r="PHY74" s="1431"/>
      <c r="PHZ74" s="1431"/>
      <c r="PIA74" s="1431"/>
      <c r="PIB74" s="1431"/>
      <c r="PIC74" s="1431"/>
      <c r="PID74" s="1431"/>
      <c r="PIE74" s="1431"/>
      <c r="PIF74" s="1431"/>
      <c r="PIG74" s="1431"/>
      <c r="PIH74" s="1431"/>
      <c r="PII74" s="1431"/>
      <c r="PIJ74" s="1431"/>
      <c r="PIK74" s="1431"/>
      <c r="PIL74" s="1431"/>
      <c r="PIM74" s="1431"/>
      <c r="PIN74" s="1431"/>
      <c r="PIO74" s="1431"/>
      <c r="PIP74" s="1431"/>
      <c r="PIQ74" s="1431"/>
      <c r="PIR74" s="1431"/>
      <c r="PIS74" s="1431"/>
      <c r="PIT74" s="1431"/>
      <c r="PIU74" s="1431"/>
      <c r="PIV74" s="1431"/>
      <c r="PIW74" s="1431"/>
      <c r="PIX74" s="1431"/>
      <c r="PIY74" s="1431"/>
      <c r="PIZ74" s="1431"/>
      <c r="PJA74" s="1431"/>
      <c r="PJB74" s="1431"/>
      <c r="PJC74" s="1431"/>
      <c r="PJD74" s="1431"/>
      <c r="PJE74" s="1431"/>
      <c r="PJF74" s="1431"/>
      <c r="PJG74" s="1431"/>
      <c r="PJH74" s="1431"/>
      <c r="PJI74" s="1431"/>
      <c r="PJJ74" s="1431"/>
      <c r="PJK74" s="1431"/>
      <c r="PJL74" s="1431"/>
      <c r="PJM74" s="1431"/>
      <c r="PJN74" s="1431"/>
      <c r="PJO74" s="1431"/>
      <c r="PJP74" s="1431"/>
      <c r="PJQ74" s="1431"/>
      <c r="PJR74" s="1431"/>
      <c r="PJS74" s="1431"/>
      <c r="PJT74" s="1431"/>
      <c r="PJU74" s="1431"/>
      <c r="PJV74" s="1431"/>
      <c r="PJW74" s="1431"/>
      <c r="PJX74" s="1431"/>
      <c r="PJY74" s="1431"/>
      <c r="PJZ74" s="1431"/>
      <c r="PKA74" s="1431"/>
      <c r="PKB74" s="1431"/>
      <c r="PKC74" s="1431"/>
      <c r="PKD74" s="1431"/>
      <c r="PKE74" s="1431"/>
      <c r="PKF74" s="1431"/>
      <c r="PKG74" s="1431"/>
      <c r="PKH74" s="1431"/>
      <c r="PKI74" s="1431"/>
      <c r="PKJ74" s="1431"/>
      <c r="PKK74" s="1431"/>
      <c r="PKL74" s="1431"/>
      <c r="PKM74" s="1431"/>
      <c r="PKN74" s="1431"/>
      <c r="PKO74" s="1431"/>
      <c r="PKP74" s="1431"/>
      <c r="PKQ74" s="1431"/>
      <c r="PKR74" s="1431"/>
      <c r="PKS74" s="1431"/>
      <c r="PKT74" s="1431"/>
      <c r="PKU74" s="1431"/>
      <c r="PKV74" s="1431"/>
      <c r="PKW74" s="1431"/>
      <c r="PKX74" s="1431"/>
      <c r="PKY74" s="1431"/>
      <c r="PKZ74" s="1431"/>
      <c r="PLA74" s="1431"/>
      <c r="PLB74" s="1431"/>
      <c r="PLC74" s="1431"/>
      <c r="PLD74" s="1431"/>
      <c r="PLE74" s="1431"/>
      <c r="PLF74" s="1431"/>
      <c r="PLG74" s="1431"/>
      <c r="PLH74" s="1431"/>
      <c r="PLI74" s="1431"/>
      <c r="PLJ74" s="1431"/>
      <c r="PLK74" s="1431"/>
      <c r="PLL74" s="1431"/>
      <c r="PLM74" s="1431"/>
      <c r="PLN74" s="1431"/>
      <c r="PLO74" s="1431"/>
      <c r="PLP74" s="1431"/>
      <c r="PLQ74" s="1431"/>
      <c r="PLR74" s="1431"/>
      <c r="PLS74" s="1431"/>
      <c r="PLT74" s="1431"/>
      <c r="PLU74" s="1431"/>
      <c r="PLV74" s="1431"/>
      <c r="PLW74" s="1431"/>
      <c r="PLX74" s="1431"/>
      <c r="PLY74" s="1431"/>
      <c r="PLZ74" s="1431"/>
      <c r="PMA74" s="1431"/>
      <c r="PMB74" s="1431"/>
      <c r="PMC74" s="1431"/>
      <c r="PMD74" s="1431"/>
      <c r="PME74" s="1431"/>
      <c r="PMF74" s="1431"/>
      <c r="PMG74" s="1431"/>
      <c r="PMH74" s="1431"/>
      <c r="PMI74" s="1431"/>
      <c r="PMJ74" s="1431"/>
      <c r="PMK74" s="1431"/>
      <c r="PML74" s="1431"/>
      <c r="PMM74" s="1431"/>
      <c r="PMN74" s="1431"/>
      <c r="PMO74" s="1431"/>
      <c r="PMP74" s="1431"/>
      <c r="PMQ74" s="1431"/>
      <c r="PMR74" s="1431"/>
      <c r="PMS74" s="1431"/>
      <c r="PMT74" s="1431"/>
      <c r="PMU74" s="1431"/>
      <c r="PMV74" s="1431"/>
      <c r="PMW74" s="1431"/>
      <c r="PMX74" s="1431"/>
      <c r="PMY74" s="1431"/>
      <c r="PMZ74" s="1431"/>
      <c r="PNA74" s="1431"/>
      <c r="PNB74" s="1431"/>
      <c r="PNC74" s="1431"/>
      <c r="PND74" s="1431"/>
      <c r="PNE74" s="1431"/>
      <c r="PNF74" s="1431"/>
      <c r="PNG74" s="1431"/>
      <c r="PNH74" s="1431"/>
      <c r="PNI74" s="1431"/>
      <c r="PNJ74" s="1431"/>
      <c r="PNK74" s="1431"/>
      <c r="PNL74" s="1431"/>
      <c r="PNM74" s="1431"/>
      <c r="PNN74" s="1431"/>
      <c r="PNO74" s="1431"/>
      <c r="PNP74" s="1431"/>
      <c r="PNQ74" s="1431"/>
      <c r="PNR74" s="1431"/>
      <c r="PNS74" s="1431"/>
      <c r="PNT74" s="1431"/>
      <c r="PNU74" s="1431"/>
      <c r="PNV74" s="1431"/>
      <c r="PNW74" s="1431"/>
      <c r="PNX74" s="1431"/>
      <c r="PNY74" s="1431"/>
      <c r="PNZ74" s="1431"/>
      <c r="POA74" s="1431"/>
      <c r="POB74" s="1431"/>
      <c r="POC74" s="1431"/>
      <c r="POD74" s="1431"/>
      <c r="POE74" s="1431"/>
      <c r="POF74" s="1431"/>
      <c r="POG74" s="1431"/>
      <c r="POH74" s="1431"/>
      <c r="POI74" s="1431"/>
      <c r="POJ74" s="1431"/>
      <c r="POK74" s="1431"/>
      <c r="POL74" s="1431"/>
      <c r="POM74" s="1431"/>
      <c r="PON74" s="1431"/>
      <c r="POO74" s="1431"/>
      <c r="POP74" s="1431"/>
      <c r="POQ74" s="1431"/>
      <c r="POR74" s="1431"/>
      <c r="POS74" s="1431"/>
      <c r="POT74" s="1431"/>
      <c r="POU74" s="1431"/>
      <c r="POV74" s="1431"/>
      <c r="POW74" s="1431"/>
      <c r="POX74" s="1431"/>
      <c r="POY74" s="1431"/>
      <c r="POZ74" s="1431"/>
      <c r="PPA74" s="1431"/>
      <c r="PPB74" s="1431"/>
      <c r="PPC74" s="1431"/>
      <c r="PPD74" s="1431"/>
      <c r="PPE74" s="1431"/>
      <c r="PPF74" s="1431"/>
      <c r="PPG74" s="1431"/>
      <c r="PPH74" s="1431"/>
      <c r="PPI74" s="1431"/>
      <c r="PPJ74" s="1431"/>
      <c r="PPK74" s="1431"/>
      <c r="PPL74" s="1431"/>
      <c r="PPM74" s="1431"/>
      <c r="PPN74" s="1431"/>
      <c r="PPO74" s="1431"/>
      <c r="PPP74" s="1431"/>
      <c r="PPQ74" s="1431"/>
      <c r="PPR74" s="1431"/>
      <c r="PPS74" s="1431"/>
      <c r="PPT74" s="1431"/>
      <c r="PPU74" s="1431"/>
      <c r="PPV74" s="1431"/>
      <c r="PPW74" s="1431"/>
      <c r="PPX74" s="1431"/>
      <c r="PPY74" s="1431"/>
      <c r="PPZ74" s="1431"/>
      <c r="PQA74" s="1431"/>
      <c r="PQB74" s="1431"/>
      <c r="PQC74" s="1431"/>
      <c r="PQD74" s="1431"/>
      <c r="PQE74" s="1431"/>
      <c r="PQF74" s="1431"/>
      <c r="PQG74" s="1431"/>
      <c r="PQH74" s="1431"/>
      <c r="PQI74" s="1431"/>
      <c r="PQJ74" s="1431"/>
      <c r="PQK74" s="1431"/>
      <c r="PQL74" s="1431"/>
      <c r="PQM74" s="1431"/>
      <c r="PQN74" s="1431"/>
      <c r="PQO74" s="1431"/>
      <c r="PQP74" s="1431"/>
      <c r="PQQ74" s="1431"/>
      <c r="PQR74" s="1431"/>
      <c r="PQS74" s="1431"/>
      <c r="PQT74" s="1431"/>
      <c r="PQU74" s="1431"/>
      <c r="PQV74" s="1431"/>
      <c r="PQW74" s="1431"/>
      <c r="PQX74" s="1431"/>
      <c r="PQY74" s="1431"/>
      <c r="PQZ74" s="1431"/>
      <c r="PRA74" s="1431"/>
      <c r="PRB74" s="1431"/>
      <c r="PRC74" s="1431"/>
      <c r="PRD74" s="1431"/>
      <c r="PRE74" s="1431"/>
      <c r="PRF74" s="1431"/>
      <c r="PRG74" s="1431"/>
      <c r="PRH74" s="1431"/>
      <c r="PRI74" s="1431"/>
      <c r="PRJ74" s="1431"/>
      <c r="PRK74" s="1431"/>
      <c r="PRL74" s="1431"/>
      <c r="PRM74" s="1431"/>
      <c r="PRN74" s="1431"/>
      <c r="PRO74" s="1431"/>
      <c r="PRP74" s="1431"/>
      <c r="PRQ74" s="1431"/>
      <c r="PRR74" s="1431"/>
      <c r="PRS74" s="1431"/>
      <c r="PRT74" s="1431"/>
      <c r="PRU74" s="1431"/>
      <c r="PRV74" s="1431"/>
      <c r="PRW74" s="1431"/>
      <c r="PRX74" s="1431"/>
      <c r="PRY74" s="1431"/>
      <c r="PRZ74" s="1431"/>
      <c r="PSA74" s="1431"/>
      <c r="PSB74" s="1431"/>
      <c r="PSC74" s="1431"/>
      <c r="PSD74" s="1431"/>
      <c r="PSE74" s="1431"/>
      <c r="PSF74" s="1431"/>
      <c r="PSG74" s="1431"/>
      <c r="PSH74" s="1431"/>
      <c r="PSI74" s="1431"/>
      <c r="PSJ74" s="1431"/>
      <c r="PSK74" s="1431"/>
      <c r="PSL74" s="1431"/>
      <c r="PSM74" s="1431"/>
      <c r="PSN74" s="1431"/>
      <c r="PSO74" s="1431"/>
      <c r="PSP74" s="1431"/>
      <c r="PSQ74" s="1431"/>
      <c r="PSR74" s="1431"/>
      <c r="PSS74" s="1431"/>
      <c r="PST74" s="1431"/>
      <c r="PSU74" s="1431"/>
      <c r="PSV74" s="1431"/>
      <c r="PSW74" s="1431"/>
      <c r="PSX74" s="1431"/>
      <c r="PSY74" s="1431"/>
      <c r="PSZ74" s="1431"/>
      <c r="PTA74" s="1431"/>
      <c r="PTB74" s="1431"/>
      <c r="PTC74" s="1431"/>
      <c r="PTD74" s="1431"/>
      <c r="PTE74" s="1431"/>
      <c r="PTF74" s="1431"/>
      <c r="PTG74" s="1431"/>
      <c r="PTH74" s="1431"/>
      <c r="PTI74" s="1431"/>
      <c r="PTJ74" s="1431"/>
      <c r="PTK74" s="1431"/>
      <c r="PTL74" s="1431"/>
      <c r="PTM74" s="1431"/>
      <c r="PTN74" s="1431"/>
      <c r="PTO74" s="1431"/>
      <c r="PTP74" s="1431"/>
      <c r="PTQ74" s="1431"/>
      <c r="PTR74" s="1431"/>
      <c r="PTS74" s="1431"/>
      <c r="PTT74" s="1431"/>
      <c r="PTU74" s="1431"/>
      <c r="PTV74" s="1431"/>
      <c r="PTW74" s="1431"/>
      <c r="PTX74" s="1431"/>
      <c r="PTY74" s="1431"/>
      <c r="PTZ74" s="1431"/>
      <c r="PUA74" s="1431"/>
      <c r="PUB74" s="1431"/>
      <c r="PUC74" s="1431"/>
      <c r="PUD74" s="1431"/>
      <c r="PUE74" s="1431"/>
      <c r="PUF74" s="1431"/>
      <c r="PUG74" s="1431"/>
      <c r="PUH74" s="1431"/>
      <c r="PUI74" s="1431"/>
      <c r="PUJ74" s="1431"/>
      <c r="PUK74" s="1431"/>
      <c r="PUL74" s="1431"/>
      <c r="PUM74" s="1431"/>
      <c r="PUN74" s="1431"/>
      <c r="PUO74" s="1431"/>
      <c r="PUP74" s="1431"/>
      <c r="PUQ74" s="1431"/>
      <c r="PUR74" s="1431"/>
      <c r="PUS74" s="1431"/>
      <c r="PUT74" s="1431"/>
      <c r="PUU74" s="1431"/>
      <c r="PUV74" s="1431"/>
      <c r="PUW74" s="1431"/>
      <c r="PUX74" s="1431"/>
      <c r="PUY74" s="1431"/>
      <c r="PUZ74" s="1431"/>
      <c r="PVA74" s="1431"/>
      <c r="PVB74" s="1431"/>
      <c r="PVC74" s="1431"/>
      <c r="PVD74" s="1431"/>
      <c r="PVE74" s="1431"/>
      <c r="PVF74" s="1431"/>
      <c r="PVG74" s="1431"/>
      <c r="PVH74" s="1431"/>
      <c r="PVI74" s="1431"/>
      <c r="PVJ74" s="1431"/>
      <c r="PVK74" s="1431"/>
      <c r="PVL74" s="1431"/>
      <c r="PVM74" s="1431"/>
      <c r="PVN74" s="1431"/>
      <c r="PVO74" s="1431"/>
      <c r="PVP74" s="1431"/>
      <c r="PVQ74" s="1431"/>
      <c r="PVR74" s="1431"/>
      <c r="PVS74" s="1431"/>
      <c r="PVT74" s="1431"/>
      <c r="PVU74" s="1431"/>
      <c r="PVV74" s="1431"/>
      <c r="PVW74" s="1431"/>
      <c r="PVX74" s="1431"/>
      <c r="PVY74" s="1431"/>
      <c r="PVZ74" s="1431"/>
      <c r="PWA74" s="1431"/>
      <c r="PWB74" s="1431"/>
      <c r="PWC74" s="1431"/>
      <c r="PWD74" s="1431"/>
      <c r="PWE74" s="1431"/>
      <c r="PWF74" s="1431"/>
      <c r="PWG74" s="1431"/>
      <c r="PWH74" s="1431"/>
      <c r="PWI74" s="1431"/>
      <c r="PWJ74" s="1431"/>
      <c r="PWK74" s="1431"/>
      <c r="PWL74" s="1431"/>
      <c r="PWM74" s="1431"/>
      <c r="PWN74" s="1431"/>
      <c r="PWO74" s="1431"/>
      <c r="PWP74" s="1431"/>
      <c r="PWQ74" s="1431"/>
      <c r="PWR74" s="1431"/>
      <c r="PWS74" s="1431"/>
      <c r="PWT74" s="1431"/>
      <c r="PWU74" s="1431"/>
      <c r="PWV74" s="1431"/>
      <c r="PWW74" s="1431"/>
      <c r="PWX74" s="1431"/>
      <c r="PWY74" s="1431"/>
      <c r="PWZ74" s="1431"/>
      <c r="PXA74" s="1431"/>
      <c r="PXB74" s="1431"/>
      <c r="PXC74" s="1431"/>
      <c r="PXD74" s="1431"/>
      <c r="PXE74" s="1431"/>
      <c r="PXF74" s="1431"/>
      <c r="PXG74" s="1431"/>
      <c r="PXH74" s="1431"/>
      <c r="PXI74" s="1431"/>
      <c r="PXJ74" s="1431"/>
      <c r="PXK74" s="1431"/>
      <c r="PXL74" s="1431"/>
      <c r="PXM74" s="1431"/>
      <c r="PXN74" s="1431"/>
      <c r="PXO74" s="1431"/>
      <c r="PXP74" s="1431"/>
      <c r="PXQ74" s="1431"/>
      <c r="PXR74" s="1431"/>
      <c r="PXS74" s="1431"/>
      <c r="PXT74" s="1431"/>
      <c r="PXU74" s="1431"/>
      <c r="PXV74" s="1431"/>
      <c r="PXW74" s="1431"/>
      <c r="PXX74" s="1431"/>
      <c r="PXY74" s="1431"/>
      <c r="PXZ74" s="1431"/>
      <c r="PYA74" s="1431"/>
      <c r="PYB74" s="1431"/>
      <c r="PYC74" s="1431"/>
      <c r="PYD74" s="1431"/>
      <c r="PYE74" s="1431"/>
      <c r="PYF74" s="1431"/>
      <c r="PYG74" s="1431"/>
      <c r="PYH74" s="1431"/>
      <c r="PYI74" s="1431"/>
      <c r="PYJ74" s="1431"/>
      <c r="PYK74" s="1431"/>
      <c r="PYL74" s="1431"/>
      <c r="PYM74" s="1431"/>
      <c r="PYN74" s="1431"/>
      <c r="PYO74" s="1431"/>
      <c r="PYP74" s="1431"/>
      <c r="PYQ74" s="1431"/>
      <c r="PYR74" s="1431"/>
      <c r="PYS74" s="1431"/>
      <c r="PYT74" s="1431"/>
      <c r="PYU74" s="1431"/>
      <c r="PYV74" s="1431"/>
      <c r="PYW74" s="1431"/>
      <c r="PYX74" s="1431"/>
      <c r="PYY74" s="1431"/>
      <c r="PYZ74" s="1431"/>
      <c r="PZA74" s="1431"/>
      <c r="PZB74" s="1431"/>
      <c r="PZC74" s="1431"/>
      <c r="PZD74" s="1431"/>
      <c r="PZE74" s="1431"/>
      <c r="PZF74" s="1431"/>
      <c r="PZG74" s="1431"/>
      <c r="PZH74" s="1431"/>
      <c r="PZI74" s="1431"/>
      <c r="PZJ74" s="1431"/>
      <c r="PZK74" s="1431"/>
      <c r="PZL74" s="1431"/>
      <c r="PZM74" s="1431"/>
      <c r="PZN74" s="1431"/>
      <c r="PZO74" s="1431"/>
      <c r="PZP74" s="1431"/>
      <c r="PZQ74" s="1431"/>
      <c r="PZR74" s="1431"/>
      <c r="PZS74" s="1431"/>
      <c r="PZT74" s="1431"/>
      <c r="PZU74" s="1431"/>
      <c r="PZV74" s="1431"/>
      <c r="PZW74" s="1431"/>
      <c r="PZX74" s="1431"/>
      <c r="PZY74" s="1431"/>
      <c r="PZZ74" s="1431"/>
      <c r="QAA74" s="1431"/>
      <c r="QAB74" s="1431"/>
      <c r="QAC74" s="1431"/>
      <c r="QAD74" s="1431"/>
      <c r="QAE74" s="1431"/>
      <c r="QAF74" s="1431"/>
      <c r="QAG74" s="1431"/>
      <c r="QAH74" s="1431"/>
      <c r="QAI74" s="1431"/>
      <c r="QAJ74" s="1431"/>
      <c r="QAK74" s="1431"/>
      <c r="QAL74" s="1431"/>
      <c r="QAM74" s="1431"/>
      <c r="QAN74" s="1431"/>
      <c r="QAO74" s="1431"/>
      <c r="QAP74" s="1431"/>
      <c r="QAQ74" s="1431"/>
      <c r="QAR74" s="1431"/>
      <c r="QAS74" s="1431"/>
      <c r="QAT74" s="1431"/>
      <c r="QAU74" s="1431"/>
      <c r="QAV74" s="1431"/>
      <c r="QAW74" s="1431"/>
      <c r="QAX74" s="1431"/>
      <c r="QAY74" s="1431"/>
      <c r="QAZ74" s="1431"/>
      <c r="QBA74" s="1431"/>
      <c r="QBB74" s="1431"/>
      <c r="QBC74" s="1431"/>
      <c r="QBD74" s="1431"/>
      <c r="QBE74" s="1431"/>
      <c r="QBF74" s="1431"/>
      <c r="QBG74" s="1431"/>
      <c r="QBH74" s="1431"/>
      <c r="QBI74" s="1431"/>
      <c r="QBJ74" s="1431"/>
      <c r="QBK74" s="1431"/>
      <c r="QBL74" s="1431"/>
      <c r="QBM74" s="1431"/>
      <c r="QBN74" s="1431"/>
      <c r="QBO74" s="1431"/>
      <c r="QBP74" s="1431"/>
      <c r="QBQ74" s="1431"/>
      <c r="QBR74" s="1431"/>
      <c r="QBS74" s="1431"/>
      <c r="QBT74" s="1431"/>
      <c r="QBU74" s="1431"/>
      <c r="QBV74" s="1431"/>
      <c r="QBW74" s="1431"/>
      <c r="QBX74" s="1431"/>
      <c r="QBY74" s="1431"/>
      <c r="QBZ74" s="1431"/>
      <c r="QCA74" s="1431"/>
      <c r="QCB74" s="1431"/>
      <c r="QCC74" s="1431"/>
      <c r="QCD74" s="1431"/>
      <c r="QCE74" s="1431"/>
      <c r="QCF74" s="1431"/>
      <c r="QCG74" s="1431"/>
      <c r="QCH74" s="1431"/>
      <c r="QCI74" s="1431"/>
      <c r="QCJ74" s="1431"/>
      <c r="QCK74" s="1431"/>
      <c r="QCL74" s="1431"/>
      <c r="QCM74" s="1431"/>
      <c r="QCN74" s="1431"/>
      <c r="QCO74" s="1431"/>
      <c r="QCP74" s="1431"/>
      <c r="QCQ74" s="1431"/>
      <c r="QCR74" s="1431"/>
      <c r="QCS74" s="1431"/>
      <c r="QCT74" s="1431"/>
      <c r="QCU74" s="1431"/>
      <c r="QCV74" s="1431"/>
      <c r="QCW74" s="1431"/>
      <c r="QCX74" s="1431"/>
      <c r="QCY74" s="1431"/>
      <c r="QCZ74" s="1431"/>
      <c r="QDA74" s="1431"/>
      <c r="QDB74" s="1431"/>
      <c r="QDC74" s="1431"/>
      <c r="QDD74" s="1431"/>
      <c r="QDE74" s="1431"/>
      <c r="QDF74" s="1431"/>
      <c r="QDG74" s="1431"/>
      <c r="QDH74" s="1431"/>
      <c r="QDI74" s="1431"/>
      <c r="QDJ74" s="1431"/>
      <c r="QDK74" s="1431"/>
      <c r="QDL74" s="1431"/>
      <c r="QDM74" s="1431"/>
      <c r="QDN74" s="1431"/>
      <c r="QDO74" s="1431"/>
      <c r="QDP74" s="1431"/>
      <c r="QDQ74" s="1431"/>
      <c r="QDR74" s="1431"/>
      <c r="QDS74" s="1431"/>
      <c r="QDT74" s="1431"/>
      <c r="QDU74" s="1431"/>
      <c r="QDV74" s="1431"/>
      <c r="QDW74" s="1431"/>
      <c r="QDX74" s="1431"/>
      <c r="QDY74" s="1431"/>
      <c r="QDZ74" s="1431"/>
      <c r="QEA74" s="1431"/>
      <c r="QEB74" s="1431"/>
      <c r="QEC74" s="1431"/>
      <c r="QED74" s="1431"/>
      <c r="QEE74" s="1431"/>
      <c r="QEF74" s="1431"/>
      <c r="QEG74" s="1431"/>
      <c r="QEH74" s="1431"/>
      <c r="QEI74" s="1431"/>
      <c r="QEJ74" s="1431"/>
      <c r="QEK74" s="1431"/>
      <c r="QEL74" s="1431"/>
      <c r="QEM74" s="1431"/>
      <c r="QEN74" s="1431"/>
      <c r="QEO74" s="1431"/>
      <c r="QEP74" s="1431"/>
      <c r="QEQ74" s="1431"/>
      <c r="QER74" s="1431"/>
      <c r="QES74" s="1431"/>
      <c r="QET74" s="1431"/>
      <c r="QEU74" s="1431"/>
      <c r="QEV74" s="1431"/>
      <c r="QEW74" s="1431"/>
      <c r="QEX74" s="1431"/>
      <c r="QEY74" s="1431"/>
      <c r="QEZ74" s="1431"/>
      <c r="QFA74" s="1431"/>
      <c r="QFB74" s="1431"/>
      <c r="QFC74" s="1431"/>
      <c r="QFD74" s="1431"/>
      <c r="QFE74" s="1431"/>
      <c r="QFF74" s="1431"/>
      <c r="QFG74" s="1431"/>
      <c r="QFH74" s="1431"/>
      <c r="QFI74" s="1431"/>
      <c r="QFJ74" s="1431"/>
      <c r="QFK74" s="1431"/>
      <c r="QFL74" s="1431"/>
      <c r="QFM74" s="1431"/>
      <c r="QFN74" s="1431"/>
      <c r="QFO74" s="1431"/>
      <c r="QFP74" s="1431"/>
      <c r="QFQ74" s="1431"/>
      <c r="QFR74" s="1431"/>
      <c r="QFS74" s="1431"/>
      <c r="QFT74" s="1431"/>
      <c r="QFU74" s="1431"/>
      <c r="QFV74" s="1431"/>
      <c r="QFW74" s="1431"/>
      <c r="QFX74" s="1431"/>
      <c r="QFY74" s="1431"/>
      <c r="QFZ74" s="1431"/>
      <c r="QGA74" s="1431"/>
      <c r="QGB74" s="1431"/>
      <c r="QGC74" s="1431"/>
      <c r="QGD74" s="1431"/>
      <c r="QGE74" s="1431"/>
      <c r="QGF74" s="1431"/>
      <c r="QGG74" s="1431"/>
      <c r="QGH74" s="1431"/>
      <c r="QGI74" s="1431"/>
      <c r="QGJ74" s="1431"/>
      <c r="QGK74" s="1431"/>
      <c r="QGL74" s="1431"/>
      <c r="QGM74" s="1431"/>
      <c r="QGN74" s="1431"/>
      <c r="QGO74" s="1431"/>
      <c r="QGP74" s="1431"/>
      <c r="QGQ74" s="1431"/>
      <c r="QGR74" s="1431"/>
      <c r="QGS74" s="1431"/>
      <c r="QGT74" s="1431"/>
      <c r="QGU74" s="1431"/>
      <c r="QGV74" s="1431"/>
      <c r="QGW74" s="1431"/>
      <c r="QGX74" s="1431"/>
      <c r="QGY74" s="1431"/>
      <c r="QGZ74" s="1431"/>
      <c r="QHA74" s="1431"/>
      <c r="QHB74" s="1431"/>
      <c r="QHC74" s="1431"/>
      <c r="QHD74" s="1431"/>
      <c r="QHE74" s="1431"/>
      <c r="QHF74" s="1431"/>
      <c r="QHG74" s="1431"/>
      <c r="QHH74" s="1431"/>
      <c r="QHI74" s="1431"/>
      <c r="QHJ74" s="1431"/>
      <c r="QHK74" s="1431"/>
      <c r="QHL74" s="1431"/>
      <c r="QHM74" s="1431"/>
      <c r="QHN74" s="1431"/>
      <c r="QHO74" s="1431"/>
      <c r="QHP74" s="1431"/>
      <c r="QHQ74" s="1431"/>
      <c r="QHR74" s="1431"/>
      <c r="QHS74" s="1431"/>
      <c r="QHT74" s="1431"/>
      <c r="QHU74" s="1431"/>
      <c r="QHV74" s="1431"/>
      <c r="QHW74" s="1431"/>
      <c r="QHX74" s="1431"/>
      <c r="QHY74" s="1431"/>
      <c r="QHZ74" s="1431"/>
      <c r="QIA74" s="1431"/>
      <c r="QIB74" s="1431"/>
      <c r="QIC74" s="1431"/>
      <c r="QID74" s="1431"/>
      <c r="QIE74" s="1431"/>
      <c r="QIF74" s="1431"/>
      <c r="QIG74" s="1431"/>
      <c r="QIH74" s="1431"/>
      <c r="QII74" s="1431"/>
      <c r="QIJ74" s="1431"/>
      <c r="QIK74" s="1431"/>
      <c r="QIL74" s="1431"/>
      <c r="QIM74" s="1431"/>
      <c r="QIN74" s="1431"/>
      <c r="QIO74" s="1431"/>
      <c r="QIP74" s="1431"/>
      <c r="QIQ74" s="1431"/>
      <c r="QIR74" s="1431"/>
      <c r="QIS74" s="1431"/>
      <c r="QIT74" s="1431"/>
      <c r="QIU74" s="1431"/>
      <c r="QIV74" s="1431"/>
      <c r="QIW74" s="1431"/>
      <c r="QIX74" s="1431"/>
      <c r="QIY74" s="1431"/>
      <c r="QIZ74" s="1431"/>
      <c r="QJA74" s="1431"/>
      <c r="QJB74" s="1431"/>
      <c r="QJC74" s="1431"/>
      <c r="QJD74" s="1431"/>
      <c r="QJE74" s="1431"/>
      <c r="QJF74" s="1431"/>
      <c r="QJG74" s="1431"/>
      <c r="QJH74" s="1431"/>
      <c r="QJI74" s="1431"/>
      <c r="QJJ74" s="1431"/>
      <c r="QJK74" s="1431"/>
      <c r="QJL74" s="1431"/>
      <c r="QJM74" s="1431"/>
      <c r="QJN74" s="1431"/>
      <c r="QJO74" s="1431"/>
      <c r="QJP74" s="1431"/>
      <c r="QJQ74" s="1431"/>
      <c r="QJR74" s="1431"/>
      <c r="QJS74" s="1431"/>
      <c r="QJT74" s="1431"/>
      <c r="QJU74" s="1431"/>
      <c r="QJV74" s="1431"/>
      <c r="QJW74" s="1431"/>
      <c r="QJX74" s="1431"/>
      <c r="QJY74" s="1431"/>
      <c r="QJZ74" s="1431"/>
      <c r="QKA74" s="1431"/>
      <c r="QKB74" s="1431"/>
      <c r="QKC74" s="1431"/>
      <c r="QKD74" s="1431"/>
      <c r="QKE74" s="1431"/>
      <c r="QKF74" s="1431"/>
      <c r="QKG74" s="1431"/>
      <c r="QKH74" s="1431"/>
      <c r="QKI74" s="1431"/>
      <c r="QKJ74" s="1431"/>
      <c r="QKK74" s="1431"/>
      <c r="QKL74" s="1431"/>
      <c r="QKM74" s="1431"/>
      <c r="QKN74" s="1431"/>
      <c r="QKO74" s="1431"/>
      <c r="QKP74" s="1431"/>
      <c r="QKQ74" s="1431"/>
      <c r="QKR74" s="1431"/>
      <c r="QKS74" s="1431"/>
      <c r="QKT74" s="1431"/>
      <c r="QKU74" s="1431"/>
      <c r="QKV74" s="1431"/>
      <c r="QKW74" s="1431"/>
      <c r="QKX74" s="1431"/>
      <c r="QKY74" s="1431"/>
      <c r="QKZ74" s="1431"/>
      <c r="QLA74" s="1431"/>
      <c r="QLB74" s="1431"/>
      <c r="QLC74" s="1431"/>
      <c r="QLD74" s="1431"/>
      <c r="QLE74" s="1431"/>
      <c r="QLF74" s="1431"/>
      <c r="QLG74" s="1431"/>
      <c r="QLH74" s="1431"/>
      <c r="QLI74" s="1431"/>
      <c r="QLJ74" s="1431"/>
      <c r="QLK74" s="1431"/>
      <c r="QLL74" s="1431"/>
      <c r="QLM74" s="1431"/>
      <c r="QLN74" s="1431"/>
      <c r="QLO74" s="1431"/>
      <c r="QLP74" s="1431"/>
      <c r="QLQ74" s="1431"/>
      <c r="QLR74" s="1431"/>
      <c r="QLS74" s="1431"/>
      <c r="QLT74" s="1431"/>
      <c r="QLU74" s="1431"/>
      <c r="QLV74" s="1431"/>
      <c r="QLW74" s="1431"/>
      <c r="QLX74" s="1431"/>
      <c r="QLY74" s="1431"/>
      <c r="QLZ74" s="1431"/>
      <c r="QMA74" s="1431"/>
      <c r="QMB74" s="1431"/>
      <c r="QMC74" s="1431"/>
      <c r="QMD74" s="1431"/>
      <c r="QME74" s="1431"/>
      <c r="QMF74" s="1431"/>
      <c r="QMG74" s="1431"/>
      <c r="QMH74" s="1431"/>
      <c r="QMI74" s="1431"/>
      <c r="QMJ74" s="1431"/>
      <c r="QMK74" s="1431"/>
      <c r="QML74" s="1431"/>
      <c r="QMM74" s="1431"/>
      <c r="QMN74" s="1431"/>
      <c r="QMO74" s="1431"/>
      <c r="QMP74" s="1431"/>
      <c r="QMQ74" s="1431"/>
      <c r="QMR74" s="1431"/>
      <c r="QMS74" s="1431"/>
      <c r="QMT74" s="1431"/>
      <c r="QMU74" s="1431"/>
      <c r="QMV74" s="1431"/>
      <c r="QMW74" s="1431"/>
      <c r="QMX74" s="1431"/>
      <c r="QMY74" s="1431"/>
      <c r="QMZ74" s="1431"/>
      <c r="QNA74" s="1431"/>
      <c r="QNB74" s="1431"/>
      <c r="QNC74" s="1431"/>
      <c r="QND74" s="1431"/>
      <c r="QNE74" s="1431"/>
      <c r="QNF74" s="1431"/>
      <c r="QNG74" s="1431"/>
      <c r="QNH74" s="1431"/>
      <c r="QNI74" s="1431"/>
      <c r="QNJ74" s="1431"/>
      <c r="QNK74" s="1431"/>
      <c r="QNL74" s="1431"/>
      <c r="QNM74" s="1431"/>
      <c r="QNN74" s="1431"/>
      <c r="QNO74" s="1431"/>
      <c r="QNP74" s="1431"/>
      <c r="QNQ74" s="1431"/>
      <c r="QNR74" s="1431"/>
      <c r="QNS74" s="1431"/>
      <c r="QNT74" s="1431"/>
      <c r="QNU74" s="1431"/>
      <c r="QNV74" s="1431"/>
      <c r="QNW74" s="1431"/>
      <c r="QNX74" s="1431"/>
      <c r="QNY74" s="1431"/>
      <c r="QNZ74" s="1431"/>
      <c r="QOA74" s="1431"/>
      <c r="QOB74" s="1431"/>
      <c r="QOC74" s="1431"/>
      <c r="QOD74" s="1431"/>
      <c r="QOE74" s="1431"/>
      <c r="QOF74" s="1431"/>
      <c r="QOG74" s="1431"/>
      <c r="QOH74" s="1431"/>
      <c r="QOI74" s="1431"/>
      <c r="QOJ74" s="1431"/>
      <c r="QOK74" s="1431"/>
      <c r="QOL74" s="1431"/>
      <c r="QOM74" s="1431"/>
      <c r="QON74" s="1431"/>
      <c r="QOO74" s="1431"/>
      <c r="QOP74" s="1431"/>
      <c r="QOQ74" s="1431"/>
      <c r="QOR74" s="1431"/>
      <c r="QOS74" s="1431"/>
      <c r="QOT74" s="1431"/>
      <c r="QOU74" s="1431"/>
      <c r="QOV74" s="1431"/>
      <c r="QOW74" s="1431"/>
      <c r="QOX74" s="1431"/>
      <c r="QOY74" s="1431"/>
      <c r="QOZ74" s="1431"/>
      <c r="QPA74" s="1431"/>
      <c r="QPB74" s="1431"/>
      <c r="QPC74" s="1431"/>
      <c r="QPD74" s="1431"/>
      <c r="QPE74" s="1431"/>
      <c r="QPF74" s="1431"/>
      <c r="QPG74" s="1431"/>
      <c r="QPH74" s="1431"/>
      <c r="QPI74" s="1431"/>
      <c r="QPJ74" s="1431"/>
      <c r="QPK74" s="1431"/>
      <c r="QPL74" s="1431"/>
      <c r="QPM74" s="1431"/>
      <c r="QPN74" s="1431"/>
      <c r="QPO74" s="1431"/>
      <c r="QPP74" s="1431"/>
      <c r="QPQ74" s="1431"/>
      <c r="QPR74" s="1431"/>
      <c r="QPS74" s="1431"/>
      <c r="QPT74" s="1431"/>
      <c r="QPU74" s="1431"/>
      <c r="QPV74" s="1431"/>
      <c r="QPW74" s="1431"/>
      <c r="QPX74" s="1431"/>
      <c r="QPY74" s="1431"/>
      <c r="QPZ74" s="1431"/>
      <c r="QQA74" s="1431"/>
      <c r="QQB74" s="1431"/>
      <c r="QQC74" s="1431"/>
      <c r="QQD74" s="1431"/>
      <c r="QQE74" s="1431"/>
      <c r="QQF74" s="1431"/>
      <c r="QQG74" s="1431"/>
      <c r="QQH74" s="1431"/>
      <c r="QQI74" s="1431"/>
      <c r="QQJ74" s="1431"/>
      <c r="QQK74" s="1431"/>
      <c r="QQL74" s="1431"/>
      <c r="QQM74" s="1431"/>
      <c r="QQN74" s="1431"/>
      <c r="QQO74" s="1431"/>
      <c r="QQP74" s="1431"/>
      <c r="QQQ74" s="1431"/>
      <c r="QQR74" s="1431"/>
      <c r="QQS74" s="1431"/>
      <c r="QQT74" s="1431"/>
      <c r="QQU74" s="1431"/>
      <c r="QQV74" s="1431"/>
      <c r="QQW74" s="1431"/>
      <c r="QQX74" s="1431"/>
      <c r="QQY74" s="1431"/>
      <c r="QQZ74" s="1431"/>
      <c r="QRA74" s="1431"/>
      <c r="QRB74" s="1431"/>
      <c r="QRC74" s="1431"/>
      <c r="QRD74" s="1431"/>
      <c r="QRE74" s="1431"/>
      <c r="QRF74" s="1431"/>
      <c r="QRG74" s="1431"/>
      <c r="QRH74" s="1431"/>
      <c r="QRI74" s="1431"/>
      <c r="QRJ74" s="1431"/>
      <c r="QRK74" s="1431"/>
      <c r="QRL74" s="1431"/>
      <c r="QRM74" s="1431"/>
      <c r="QRN74" s="1431"/>
      <c r="QRO74" s="1431"/>
      <c r="QRP74" s="1431"/>
      <c r="QRQ74" s="1431"/>
      <c r="QRR74" s="1431"/>
      <c r="QRS74" s="1431"/>
      <c r="QRT74" s="1431"/>
      <c r="QRU74" s="1431"/>
      <c r="QRV74" s="1431"/>
      <c r="QRW74" s="1431"/>
      <c r="QRX74" s="1431"/>
      <c r="QRY74" s="1431"/>
      <c r="QRZ74" s="1431"/>
      <c r="QSA74" s="1431"/>
      <c r="QSB74" s="1431"/>
      <c r="QSC74" s="1431"/>
      <c r="QSD74" s="1431"/>
      <c r="QSE74" s="1431"/>
      <c r="QSF74" s="1431"/>
      <c r="QSG74" s="1431"/>
      <c r="QSH74" s="1431"/>
      <c r="QSI74" s="1431"/>
      <c r="QSJ74" s="1431"/>
      <c r="QSK74" s="1431"/>
      <c r="QSL74" s="1431"/>
      <c r="QSM74" s="1431"/>
      <c r="QSN74" s="1431"/>
      <c r="QSO74" s="1431"/>
      <c r="QSP74" s="1431"/>
      <c r="QSQ74" s="1431"/>
      <c r="QSR74" s="1431"/>
      <c r="QSS74" s="1431"/>
      <c r="QST74" s="1431"/>
      <c r="QSU74" s="1431"/>
      <c r="QSV74" s="1431"/>
      <c r="QSW74" s="1431"/>
      <c r="QSX74" s="1431"/>
      <c r="QSY74" s="1431"/>
      <c r="QSZ74" s="1431"/>
      <c r="QTA74" s="1431"/>
      <c r="QTB74" s="1431"/>
      <c r="QTC74" s="1431"/>
      <c r="QTD74" s="1431"/>
      <c r="QTE74" s="1431"/>
      <c r="QTF74" s="1431"/>
      <c r="QTG74" s="1431"/>
      <c r="QTH74" s="1431"/>
      <c r="QTI74" s="1431"/>
      <c r="QTJ74" s="1431"/>
      <c r="QTK74" s="1431"/>
      <c r="QTL74" s="1431"/>
      <c r="QTM74" s="1431"/>
      <c r="QTN74" s="1431"/>
      <c r="QTO74" s="1431"/>
      <c r="QTP74" s="1431"/>
      <c r="QTQ74" s="1431"/>
      <c r="QTR74" s="1431"/>
      <c r="QTS74" s="1431"/>
      <c r="QTT74" s="1431"/>
      <c r="QTU74" s="1431"/>
      <c r="QTV74" s="1431"/>
      <c r="QTW74" s="1431"/>
      <c r="QTX74" s="1431"/>
      <c r="QTY74" s="1431"/>
      <c r="QTZ74" s="1431"/>
      <c r="QUA74" s="1431"/>
      <c r="QUB74" s="1431"/>
      <c r="QUC74" s="1431"/>
      <c r="QUD74" s="1431"/>
      <c r="QUE74" s="1431"/>
      <c r="QUF74" s="1431"/>
      <c r="QUG74" s="1431"/>
      <c r="QUH74" s="1431"/>
      <c r="QUI74" s="1431"/>
      <c r="QUJ74" s="1431"/>
      <c r="QUK74" s="1431"/>
      <c r="QUL74" s="1431"/>
      <c r="QUM74" s="1431"/>
      <c r="QUN74" s="1431"/>
      <c r="QUO74" s="1431"/>
      <c r="QUP74" s="1431"/>
      <c r="QUQ74" s="1431"/>
      <c r="QUR74" s="1431"/>
      <c r="QUS74" s="1431"/>
      <c r="QUT74" s="1431"/>
      <c r="QUU74" s="1431"/>
      <c r="QUV74" s="1431"/>
      <c r="QUW74" s="1431"/>
      <c r="QUX74" s="1431"/>
      <c r="QUY74" s="1431"/>
      <c r="QUZ74" s="1431"/>
      <c r="QVA74" s="1431"/>
      <c r="QVB74" s="1431"/>
      <c r="QVC74" s="1431"/>
      <c r="QVD74" s="1431"/>
      <c r="QVE74" s="1431"/>
      <c r="QVF74" s="1431"/>
      <c r="QVG74" s="1431"/>
      <c r="QVH74" s="1431"/>
      <c r="QVI74" s="1431"/>
      <c r="QVJ74" s="1431"/>
      <c r="QVK74" s="1431"/>
      <c r="QVL74" s="1431"/>
      <c r="QVM74" s="1431"/>
      <c r="QVN74" s="1431"/>
      <c r="QVO74" s="1431"/>
      <c r="QVP74" s="1431"/>
      <c r="QVQ74" s="1431"/>
      <c r="QVR74" s="1431"/>
      <c r="QVS74" s="1431"/>
      <c r="QVT74" s="1431"/>
      <c r="QVU74" s="1431"/>
      <c r="QVV74" s="1431"/>
      <c r="QVW74" s="1431"/>
      <c r="QVX74" s="1431"/>
      <c r="QVY74" s="1431"/>
      <c r="QVZ74" s="1431"/>
      <c r="QWA74" s="1431"/>
      <c r="QWB74" s="1431"/>
      <c r="QWC74" s="1431"/>
      <c r="QWD74" s="1431"/>
      <c r="QWE74" s="1431"/>
      <c r="QWF74" s="1431"/>
      <c r="QWG74" s="1431"/>
      <c r="QWH74" s="1431"/>
      <c r="QWI74" s="1431"/>
      <c r="QWJ74" s="1431"/>
      <c r="QWK74" s="1431"/>
      <c r="QWL74" s="1431"/>
      <c r="QWM74" s="1431"/>
      <c r="QWN74" s="1431"/>
      <c r="QWO74" s="1431"/>
      <c r="QWP74" s="1431"/>
      <c r="QWQ74" s="1431"/>
      <c r="QWR74" s="1431"/>
      <c r="QWS74" s="1431"/>
      <c r="QWT74" s="1431"/>
      <c r="QWU74" s="1431"/>
      <c r="QWV74" s="1431"/>
      <c r="QWW74" s="1431"/>
      <c r="QWX74" s="1431"/>
      <c r="QWY74" s="1431"/>
      <c r="QWZ74" s="1431"/>
      <c r="QXA74" s="1431"/>
      <c r="QXB74" s="1431"/>
      <c r="QXC74" s="1431"/>
      <c r="QXD74" s="1431"/>
      <c r="QXE74" s="1431"/>
      <c r="QXF74" s="1431"/>
      <c r="QXG74" s="1431"/>
      <c r="QXH74" s="1431"/>
      <c r="QXI74" s="1431"/>
      <c r="QXJ74" s="1431"/>
      <c r="QXK74" s="1431"/>
      <c r="QXL74" s="1431"/>
      <c r="QXM74" s="1431"/>
      <c r="QXN74" s="1431"/>
      <c r="QXO74" s="1431"/>
      <c r="QXP74" s="1431"/>
      <c r="QXQ74" s="1431"/>
      <c r="QXR74" s="1431"/>
      <c r="QXS74" s="1431"/>
      <c r="QXT74" s="1431"/>
      <c r="QXU74" s="1431"/>
      <c r="QXV74" s="1431"/>
      <c r="QXW74" s="1431"/>
      <c r="QXX74" s="1431"/>
      <c r="QXY74" s="1431"/>
      <c r="QXZ74" s="1431"/>
      <c r="QYA74" s="1431"/>
      <c r="QYB74" s="1431"/>
      <c r="QYC74" s="1431"/>
      <c r="QYD74" s="1431"/>
      <c r="QYE74" s="1431"/>
      <c r="QYF74" s="1431"/>
      <c r="QYG74" s="1431"/>
      <c r="QYH74" s="1431"/>
      <c r="QYI74" s="1431"/>
      <c r="QYJ74" s="1431"/>
      <c r="QYK74" s="1431"/>
      <c r="QYL74" s="1431"/>
      <c r="QYM74" s="1431"/>
      <c r="QYN74" s="1431"/>
      <c r="QYO74" s="1431"/>
      <c r="QYP74" s="1431"/>
      <c r="QYQ74" s="1431"/>
      <c r="QYR74" s="1431"/>
      <c r="QYS74" s="1431"/>
      <c r="QYT74" s="1431"/>
      <c r="QYU74" s="1431"/>
      <c r="QYV74" s="1431"/>
      <c r="QYW74" s="1431"/>
      <c r="QYX74" s="1431"/>
      <c r="QYY74" s="1431"/>
      <c r="QYZ74" s="1431"/>
      <c r="QZA74" s="1431"/>
      <c r="QZB74" s="1431"/>
      <c r="QZC74" s="1431"/>
      <c r="QZD74" s="1431"/>
      <c r="QZE74" s="1431"/>
      <c r="QZF74" s="1431"/>
      <c r="QZG74" s="1431"/>
      <c r="QZH74" s="1431"/>
      <c r="QZI74" s="1431"/>
      <c r="QZJ74" s="1431"/>
      <c r="QZK74" s="1431"/>
      <c r="QZL74" s="1431"/>
      <c r="QZM74" s="1431"/>
      <c r="QZN74" s="1431"/>
      <c r="QZO74" s="1431"/>
      <c r="QZP74" s="1431"/>
      <c r="QZQ74" s="1431"/>
      <c r="QZR74" s="1431"/>
      <c r="QZS74" s="1431"/>
      <c r="QZT74" s="1431"/>
      <c r="QZU74" s="1431"/>
      <c r="QZV74" s="1431"/>
      <c r="QZW74" s="1431"/>
      <c r="QZX74" s="1431"/>
      <c r="QZY74" s="1431"/>
      <c r="QZZ74" s="1431"/>
      <c r="RAA74" s="1431"/>
      <c r="RAB74" s="1431"/>
      <c r="RAC74" s="1431"/>
      <c r="RAD74" s="1431"/>
      <c r="RAE74" s="1431"/>
      <c r="RAF74" s="1431"/>
      <c r="RAG74" s="1431"/>
      <c r="RAH74" s="1431"/>
      <c r="RAI74" s="1431"/>
      <c r="RAJ74" s="1431"/>
      <c r="RAK74" s="1431"/>
      <c r="RAL74" s="1431"/>
      <c r="RAM74" s="1431"/>
      <c r="RAN74" s="1431"/>
      <c r="RAO74" s="1431"/>
      <c r="RAP74" s="1431"/>
      <c r="RAQ74" s="1431"/>
      <c r="RAR74" s="1431"/>
      <c r="RAS74" s="1431"/>
      <c r="RAT74" s="1431"/>
      <c r="RAU74" s="1431"/>
      <c r="RAV74" s="1431"/>
      <c r="RAW74" s="1431"/>
      <c r="RAX74" s="1431"/>
      <c r="RAY74" s="1431"/>
      <c r="RAZ74" s="1431"/>
      <c r="RBA74" s="1431"/>
      <c r="RBB74" s="1431"/>
      <c r="RBC74" s="1431"/>
      <c r="RBD74" s="1431"/>
      <c r="RBE74" s="1431"/>
      <c r="RBF74" s="1431"/>
      <c r="RBG74" s="1431"/>
      <c r="RBH74" s="1431"/>
      <c r="RBI74" s="1431"/>
      <c r="RBJ74" s="1431"/>
      <c r="RBK74" s="1431"/>
      <c r="RBL74" s="1431"/>
      <c r="RBM74" s="1431"/>
      <c r="RBN74" s="1431"/>
      <c r="RBO74" s="1431"/>
      <c r="RBP74" s="1431"/>
      <c r="RBQ74" s="1431"/>
      <c r="RBR74" s="1431"/>
      <c r="RBS74" s="1431"/>
      <c r="RBT74" s="1431"/>
      <c r="RBU74" s="1431"/>
      <c r="RBV74" s="1431"/>
      <c r="RBW74" s="1431"/>
      <c r="RBX74" s="1431"/>
      <c r="RBY74" s="1431"/>
      <c r="RBZ74" s="1431"/>
      <c r="RCA74" s="1431"/>
      <c r="RCB74" s="1431"/>
      <c r="RCC74" s="1431"/>
      <c r="RCD74" s="1431"/>
      <c r="RCE74" s="1431"/>
      <c r="RCF74" s="1431"/>
      <c r="RCG74" s="1431"/>
      <c r="RCH74" s="1431"/>
      <c r="RCI74" s="1431"/>
      <c r="RCJ74" s="1431"/>
      <c r="RCK74" s="1431"/>
      <c r="RCL74" s="1431"/>
      <c r="RCM74" s="1431"/>
      <c r="RCN74" s="1431"/>
      <c r="RCO74" s="1431"/>
      <c r="RCP74" s="1431"/>
      <c r="RCQ74" s="1431"/>
      <c r="RCR74" s="1431"/>
      <c r="RCS74" s="1431"/>
      <c r="RCT74" s="1431"/>
      <c r="RCU74" s="1431"/>
      <c r="RCV74" s="1431"/>
      <c r="RCW74" s="1431"/>
      <c r="RCX74" s="1431"/>
      <c r="RCY74" s="1431"/>
      <c r="RCZ74" s="1431"/>
      <c r="RDA74" s="1431"/>
      <c r="RDB74" s="1431"/>
      <c r="RDC74" s="1431"/>
      <c r="RDD74" s="1431"/>
      <c r="RDE74" s="1431"/>
      <c r="RDF74" s="1431"/>
      <c r="RDG74" s="1431"/>
      <c r="RDH74" s="1431"/>
      <c r="RDI74" s="1431"/>
      <c r="RDJ74" s="1431"/>
      <c r="RDK74" s="1431"/>
      <c r="RDL74" s="1431"/>
      <c r="RDM74" s="1431"/>
      <c r="RDN74" s="1431"/>
      <c r="RDO74" s="1431"/>
      <c r="RDP74" s="1431"/>
      <c r="RDQ74" s="1431"/>
      <c r="RDR74" s="1431"/>
      <c r="RDS74" s="1431"/>
      <c r="RDT74" s="1431"/>
      <c r="RDU74" s="1431"/>
      <c r="RDV74" s="1431"/>
      <c r="RDW74" s="1431"/>
      <c r="RDX74" s="1431"/>
      <c r="RDY74" s="1431"/>
      <c r="RDZ74" s="1431"/>
      <c r="REA74" s="1431"/>
      <c r="REB74" s="1431"/>
      <c r="REC74" s="1431"/>
      <c r="RED74" s="1431"/>
      <c r="REE74" s="1431"/>
      <c r="REF74" s="1431"/>
      <c r="REG74" s="1431"/>
      <c r="REH74" s="1431"/>
      <c r="REI74" s="1431"/>
      <c r="REJ74" s="1431"/>
      <c r="REK74" s="1431"/>
      <c r="REL74" s="1431"/>
      <c r="REM74" s="1431"/>
      <c r="REN74" s="1431"/>
      <c r="REO74" s="1431"/>
      <c r="REP74" s="1431"/>
      <c r="REQ74" s="1431"/>
      <c r="RER74" s="1431"/>
      <c r="RES74" s="1431"/>
      <c r="RET74" s="1431"/>
      <c r="REU74" s="1431"/>
      <c r="REV74" s="1431"/>
      <c r="REW74" s="1431"/>
      <c r="REX74" s="1431"/>
      <c r="REY74" s="1431"/>
      <c r="REZ74" s="1431"/>
      <c r="RFA74" s="1431"/>
      <c r="RFB74" s="1431"/>
      <c r="RFC74" s="1431"/>
      <c r="RFD74" s="1431"/>
      <c r="RFE74" s="1431"/>
      <c r="RFF74" s="1431"/>
      <c r="RFG74" s="1431"/>
      <c r="RFH74" s="1431"/>
      <c r="RFI74" s="1431"/>
      <c r="RFJ74" s="1431"/>
      <c r="RFK74" s="1431"/>
      <c r="RFL74" s="1431"/>
      <c r="RFM74" s="1431"/>
      <c r="RFN74" s="1431"/>
      <c r="RFO74" s="1431"/>
      <c r="RFP74" s="1431"/>
      <c r="RFQ74" s="1431"/>
      <c r="RFR74" s="1431"/>
      <c r="RFS74" s="1431"/>
      <c r="RFT74" s="1431"/>
      <c r="RFU74" s="1431"/>
      <c r="RFV74" s="1431"/>
      <c r="RFW74" s="1431"/>
      <c r="RFX74" s="1431"/>
      <c r="RFY74" s="1431"/>
      <c r="RFZ74" s="1431"/>
      <c r="RGA74" s="1431"/>
      <c r="RGB74" s="1431"/>
      <c r="RGC74" s="1431"/>
      <c r="RGD74" s="1431"/>
      <c r="RGE74" s="1431"/>
      <c r="RGF74" s="1431"/>
      <c r="RGG74" s="1431"/>
      <c r="RGH74" s="1431"/>
      <c r="RGI74" s="1431"/>
      <c r="RGJ74" s="1431"/>
      <c r="RGK74" s="1431"/>
      <c r="RGL74" s="1431"/>
      <c r="RGM74" s="1431"/>
      <c r="RGN74" s="1431"/>
      <c r="RGO74" s="1431"/>
      <c r="RGP74" s="1431"/>
      <c r="RGQ74" s="1431"/>
      <c r="RGR74" s="1431"/>
      <c r="RGS74" s="1431"/>
      <c r="RGT74" s="1431"/>
      <c r="RGU74" s="1431"/>
      <c r="RGV74" s="1431"/>
      <c r="RGW74" s="1431"/>
      <c r="RGX74" s="1431"/>
      <c r="RGY74" s="1431"/>
      <c r="RGZ74" s="1431"/>
      <c r="RHA74" s="1431"/>
      <c r="RHB74" s="1431"/>
      <c r="RHC74" s="1431"/>
      <c r="RHD74" s="1431"/>
      <c r="RHE74" s="1431"/>
      <c r="RHF74" s="1431"/>
      <c r="RHG74" s="1431"/>
      <c r="RHH74" s="1431"/>
      <c r="RHI74" s="1431"/>
      <c r="RHJ74" s="1431"/>
      <c r="RHK74" s="1431"/>
      <c r="RHL74" s="1431"/>
      <c r="RHM74" s="1431"/>
      <c r="RHN74" s="1431"/>
      <c r="RHO74" s="1431"/>
      <c r="RHP74" s="1431"/>
      <c r="RHQ74" s="1431"/>
      <c r="RHR74" s="1431"/>
      <c r="RHS74" s="1431"/>
      <c r="RHT74" s="1431"/>
      <c r="RHU74" s="1431"/>
      <c r="RHV74" s="1431"/>
      <c r="RHW74" s="1431"/>
      <c r="RHX74" s="1431"/>
      <c r="RHY74" s="1431"/>
      <c r="RHZ74" s="1431"/>
      <c r="RIA74" s="1431"/>
      <c r="RIB74" s="1431"/>
      <c r="RIC74" s="1431"/>
      <c r="RID74" s="1431"/>
      <c r="RIE74" s="1431"/>
      <c r="RIF74" s="1431"/>
      <c r="RIG74" s="1431"/>
      <c r="RIH74" s="1431"/>
      <c r="RII74" s="1431"/>
      <c r="RIJ74" s="1431"/>
      <c r="RIK74" s="1431"/>
      <c r="RIL74" s="1431"/>
      <c r="RIM74" s="1431"/>
      <c r="RIN74" s="1431"/>
      <c r="RIO74" s="1431"/>
      <c r="RIP74" s="1431"/>
      <c r="RIQ74" s="1431"/>
      <c r="RIR74" s="1431"/>
      <c r="RIS74" s="1431"/>
      <c r="RIT74" s="1431"/>
      <c r="RIU74" s="1431"/>
      <c r="RIV74" s="1431"/>
      <c r="RIW74" s="1431"/>
      <c r="RIX74" s="1431"/>
      <c r="RIY74" s="1431"/>
      <c r="RIZ74" s="1431"/>
      <c r="RJA74" s="1431"/>
      <c r="RJB74" s="1431"/>
      <c r="RJC74" s="1431"/>
      <c r="RJD74" s="1431"/>
      <c r="RJE74" s="1431"/>
      <c r="RJF74" s="1431"/>
      <c r="RJG74" s="1431"/>
      <c r="RJH74" s="1431"/>
      <c r="RJI74" s="1431"/>
      <c r="RJJ74" s="1431"/>
      <c r="RJK74" s="1431"/>
      <c r="RJL74" s="1431"/>
      <c r="RJM74" s="1431"/>
      <c r="RJN74" s="1431"/>
      <c r="RJO74" s="1431"/>
      <c r="RJP74" s="1431"/>
      <c r="RJQ74" s="1431"/>
      <c r="RJR74" s="1431"/>
      <c r="RJS74" s="1431"/>
      <c r="RJT74" s="1431"/>
      <c r="RJU74" s="1431"/>
      <c r="RJV74" s="1431"/>
      <c r="RJW74" s="1431"/>
      <c r="RJX74" s="1431"/>
      <c r="RJY74" s="1431"/>
      <c r="RJZ74" s="1431"/>
      <c r="RKA74" s="1431"/>
      <c r="RKB74" s="1431"/>
      <c r="RKC74" s="1431"/>
      <c r="RKD74" s="1431"/>
      <c r="RKE74" s="1431"/>
      <c r="RKF74" s="1431"/>
      <c r="RKG74" s="1431"/>
      <c r="RKH74" s="1431"/>
      <c r="RKI74" s="1431"/>
      <c r="RKJ74" s="1431"/>
      <c r="RKK74" s="1431"/>
      <c r="RKL74" s="1431"/>
      <c r="RKM74" s="1431"/>
      <c r="RKN74" s="1431"/>
      <c r="RKO74" s="1431"/>
      <c r="RKP74" s="1431"/>
      <c r="RKQ74" s="1431"/>
      <c r="RKR74" s="1431"/>
      <c r="RKS74" s="1431"/>
      <c r="RKT74" s="1431"/>
      <c r="RKU74" s="1431"/>
      <c r="RKV74" s="1431"/>
      <c r="RKW74" s="1431"/>
      <c r="RKX74" s="1431"/>
      <c r="RKY74" s="1431"/>
      <c r="RKZ74" s="1431"/>
      <c r="RLA74" s="1431"/>
      <c r="RLB74" s="1431"/>
      <c r="RLC74" s="1431"/>
      <c r="RLD74" s="1431"/>
      <c r="RLE74" s="1431"/>
      <c r="RLF74" s="1431"/>
      <c r="RLG74" s="1431"/>
      <c r="RLH74" s="1431"/>
      <c r="RLI74" s="1431"/>
      <c r="RLJ74" s="1431"/>
      <c r="RLK74" s="1431"/>
      <c r="RLL74" s="1431"/>
      <c r="RLM74" s="1431"/>
      <c r="RLN74" s="1431"/>
      <c r="RLO74" s="1431"/>
      <c r="RLP74" s="1431"/>
      <c r="RLQ74" s="1431"/>
      <c r="RLR74" s="1431"/>
      <c r="RLS74" s="1431"/>
      <c r="RLT74" s="1431"/>
      <c r="RLU74" s="1431"/>
      <c r="RLV74" s="1431"/>
      <c r="RLW74" s="1431"/>
      <c r="RLX74" s="1431"/>
      <c r="RLY74" s="1431"/>
      <c r="RLZ74" s="1431"/>
      <c r="RMA74" s="1431"/>
      <c r="RMB74" s="1431"/>
      <c r="RMC74" s="1431"/>
      <c r="RMD74" s="1431"/>
      <c r="RME74" s="1431"/>
      <c r="RMF74" s="1431"/>
      <c r="RMG74" s="1431"/>
      <c r="RMH74" s="1431"/>
      <c r="RMI74" s="1431"/>
      <c r="RMJ74" s="1431"/>
      <c r="RMK74" s="1431"/>
      <c r="RML74" s="1431"/>
      <c r="RMM74" s="1431"/>
      <c r="RMN74" s="1431"/>
      <c r="RMO74" s="1431"/>
      <c r="RMP74" s="1431"/>
      <c r="RMQ74" s="1431"/>
      <c r="RMR74" s="1431"/>
      <c r="RMS74" s="1431"/>
      <c r="RMT74" s="1431"/>
      <c r="RMU74" s="1431"/>
      <c r="RMV74" s="1431"/>
      <c r="RMW74" s="1431"/>
      <c r="RMX74" s="1431"/>
      <c r="RMY74" s="1431"/>
      <c r="RMZ74" s="1431"/>
      <c r="RNA74" s="1431"/>
      <c r="RNB74" s="1431"/>
      <c r="RNC74" s="1431"/>
      <c r="RND74" s="1431"/>
      <c r="RNE74" s="1431"/>
      <c r="RNF74" s="1431"/>
      <c r="RNG74" s="1431"/>
      <c r="RNH74" s="1431"/>
      <c r="RNI74" s="1431"/>
      <c r="RNJ74" s="1431"/>
      <c r="RNK74" s="1431"/>
      <c r="RNL74" s="1431"/>
      <c r="RNM74" s="1431"/>
      <c r="RNN74" s="1431"/>
      <c r="RNO74" s="1431"/>
      <c r="RNP74" s="1431"/>
      <c r="RNQ74" s="1431"/>
      <c r="RNR74" s="1431"/>
      <c r="RNS74" s="1431"/>
      <c r="RNT74" s="1431"/>
      <c r="RNU74" s="1431"/>
      <c r="RNV74" s="1431"/>
      <c r="RNW74" s="1431"/>
      <c r="RNX74" s="1431"/>
      <c r="RNY74" s="1431"/>
      <c r="RNZ74" s="1431"/>
      <c r="ROA74" s="1431"/>
      <c r="ROB74" s="1431"/>
      <c r="ROC74" s="1431"/>
      <c r="ROD74" s="1431"/>
      <c r="ROE74" s="1431"/>
      <c r="ROF74" s="1431"/>
      <c r="ROG74" s="1431"/>
      <c r="ROH74" s="1431"/>
      <c r="ROI74" s="1431"/>
      <c r="ROJ74" s="1431"/>
      <c r="ROK74" s="1431"/>
      <c r="ROL74" s="1431"/>
      <c r="ROM74" s="1431"/>
      <c r="RON74" s="1431"/>
      <c r="ROO74" s="1431"/>
      <c r="ROP74" s="1431"/>
      <c r="ROQ74" s="1431"/>
      <c r="ROR74" s="1431"/>
      <c r="ROS74" s="1431"/>
      <c r="ROT74" s="1431"/>
      <c r="ROU74" s="1431"/>
      <c r="ROV74" s="1431"/>
      <c r="ROW74" s="1431"/>
      <c r="ROX74" s="1431"/>
      <c r="ROY74" s="1431"/>
      <c r="ROZ74" s="1431"/>
      <c r="RPA74" s="1431"/>
      <c r="RPB74" s="1431"/>
      <c r="RPC74" s="1431"/>
      <c r="RPD74" s="1431"/>
      <c r="RPE74" s="1431"/>
      <c r="RPF74" s="1431"/>
      <c r="RPG74" s="1431"/>
      <c r="RPH74" s="1431"/>
      <c r="RPI74" s="1431"/>
      <c r="RPJ74" s="1431"/>
      <c r="RPK74" s="1431"/>
      <c r="RPL74" s="1431"/>
      <c r="RPM74" s="1431"/>
      <c r="RPN74" s="1431"/>
      <c r="RPO74" s="1431"/>
      <c r="RPP74" s="1431"/>
      <c r="RPQ74" s="1431"/>
      <c r="RPR74" s="1431"/>
      <c r="RPS74" s="1431"/>
      <c r="RPT74" s="1431"/>
      <c r="RPU74" s="1431"/>
      <c r="RPV74" s="1431"/>
      <c r="RPW74" s="1431"/>
      <c r="RPX74" s="1431"/>
      <c r="RPY74" s="1431"/>
      <c r="RPZ74" s="1431"/>
      <c r="RQA74" s="1431"/>
      <c r="RQB74" s="1431"/>
      <c r="RQC74" s="1431"/>
      <c r="RQD74" s="1431"/>
      <c r="RQE74" s="1431"/>
      <c r="RQF74" s="1431"/>
      <c r="RQG74" s="1431"/>
      <c r="RQH74" s="1431"/>
      <c r="RQI74" s="1431"/>
      <c r="RQJ74" s="1431"/>
      <c r="RQK74" s="1431"/>
      <c r="RQL74" s="1431"/>
      <c r="RQM74" s="1431"/>
      <c r="RQN74" s="1431"/>
      <c r="RQO74" s="1431"/>
      <c r="RQP74" s="1431"/>
      <c r="RQQ74" s="1431"/>
      <c r="RQR74" s="1431"/>
      <c r="RQS74" s="1431"/>
      <c r="RQT74" s="1431"/>
      <c r="RQU74" s="1431"/>
      <c r="RQV74" s="1431"/>
      <c r="RQW74" s="1431"/>
      <c r="RQX74" s="1431"/>
      <c r="RQY74" s="1431"/>
      <c r="RQZ74" s="1431"/>
      <c r="RRA74" s="1431"/>
      <c r="RRB74" s="1431"/>
      <c r="RRC74" s="1431"/>
      <c r="RRD74" s="1431"/>
      <c r="RRE74" s="1431"/>
      <c r="RRF74" s="1431"/>
      <c r="RRG74" s="1431"/>
      <c r="RRH74" s="1431"/>
      <c r="RRI74" s="1431"/>
      <c r="RRJ74" s="1431"/>
      <c r="RRK74" s="1431"/>
      <c r="RRL74" s="1431"/>
      <c r="RRM74" s="1431"/>
      <c r="RRN74" s="1431"/>
      <c r="RRO74" s="1431"/>
      <c r="RRP74" s="1431"/>
      <c r="RRQ74" s="1431"/>
      <c r="RRR74" s="1431"/>
      <c r="RRS74" s="1431"/>
      <c r="RRT74" s="1431"/>
      <c r="RRU74" s="1431"/>
      <c r="RRV74" s="1431"/>
      <c r="RRW74" s="1431"/>
      <c r="RRX74" s="1431"/>
      <c r="RRY74" s="1431"/>
      <c r="RRZ74" s="1431"/>
      <c r="RSA74" s="1431"/>
      <c r="RSB74" s="1431"/>
      <c r="RSC74" s="1431"/>
      <c r="RSD74" s="1431"/>
      <c r="RSE74" s="1431"/>
      <c r="RSF74" s="1431"/>
      <c r="RSG74" s="1431"/>
      <c r="RSH74" s="1431"/>
      <c r="RSI74" s="1431"/>
      <c r="RSJ74" s="1431"/>
      <c r="RSK74" s="1431"/>
      <c r="RSL74" s="1431"/>
      <c r="RSM74" s="1431"/>
      <c r="RSN74" s="1431"/>
      <c r="RSO74" s="1431"/>
      <c r="RSP74" s="1431"/>
      <c r="RSQ74" s="1431"/>
      <c r="RSR74" s="1431"/>
      <c r="RSS74" s="1431"/>
      <c r="RST74" s="1431"/>
      <c r="RSU74" s="1431"/>
      <c r="RSV74" s="1431"/>
      <c r="RSW74" s="1431"/>
      <c r="RSX74" s="1431"/>
      <c r="RSY74" s="1431"/>
      <c r="RSZ74" s="1431"/>
      <c r="RTA74" s="1431"/>
      <c r="RTB74" s="1431"/>
      <c r="RTC74" s="1431"/>
      <c r="RTD74" s="1431"/>
      <c r="RTE74" s="1431"/>
      <c r="RTF74" s="1431"/>
      <c r="RTG74" s="1431"/>
      <c r="RTH74" s="1431"/>
      <c r="RTI74" s="1431"/>
      <c r="RTJ74" s="1431"/>
      <c r="RTK74" s="1431"/>
      <c r="RTL74" s="1431"/>
      <c r="RTM74" s="1431"/>
      <c r="RTN74" s="1431"/>
      <c r="RTO74" s="1431"/>
      <c r="RTP74" s="1431"/>
      <c r="RTQ74" s="1431"/>
      <c r="RTR74" s="1431"/>
      <c r="RTS74" s="1431"/>
      <c r="RTT74" s="1431"/>
      <c r="RTU74" s="1431"/>
      <c r="RTV74" s="1431"/>
      <c r="RTW74" s="1431"/>
      <c r="RTX74" s="1431"/>
      <c r="RTY74" s="1431"/>
      <c r="RTZ74" s="1431"/>
      <c r="RUA74" s="1431"/>
      <c r="RUB74" s="1431"/>
      <c r="RUC74" s="1431"/>
      <c r="RUD74" s="1431"/>
      <c r="RUE74" s="1431"/>
      <c r="RUF74" s="1431"/>
      <c r="RUG74" s="1431"/>
      <c r="RUH74" s="1431"/>
      <c r="RUI74" s="1431"/>
      <c r="RUJ74" s="1431"/>
      <c r="RUK74" s="1431"/>
      <c r="RUL74" s="1431"/>
      <c r="RUM74" s="1431"/>
      <c r="RUN74" s="1431"/>
      <c r="RUO74" s="1431"/>
      <c r="RUP74" s="1431"/>
      <c r="RUQ74" s="1431"/>
      <c r="RUR74" s="1431"/>
      <c r="RUS74" s="1431"/>
      <c r="RUT74" s="1431"/>
      <c r="RUU74" s="1431"/>
      <c r="RUV74" s="1431"/>
      <c r="RUW74" s="1431"/>
      <c r="RUX74" s="1431"/>
      <c r="RUY74" s="1431"/>
      <c r="RUZ74" s="1431"/>
      <c r="RVA74" s="1431"/>
      <c r="RVB74" s="1431"/>
      <c r="RVC74" s="1431"/>
      <c r="RVD74" s="1431"/>
      <c r="RVE74" s="1431"/>
      <c r="RVF74" s="1431"/>
      <c r="RVG74" s="1431"/>
      <c r="RVH74" s="1431"/>
      <c r="RVI74" s="1431"/>
      <c r="RVJ74" s="1431"/>
      <c r="RVK74" s="1431"/>
      <c r="RVL74" s="1431"/>
      <c r="RVM74" s="1431"/>
      <c r="RVN74" s="1431"/>
      <c r="RVO74" s="1431"/>
      <c r="RVP74" s="1431"/>
      <c r="RVQ74" s="1431"/>
      <c r="RVR74" s="1431"/>
      <c r="RVS74" s="1431"/>
      <c r="RVT74" s="1431"/>
      <c r="RVU74" s="1431"/>
      <c r="RVV74" s="1431"/>
      <c r="RVW74" s="1431"/>
      <c r="RVX74" s="1431"/>
      <c r="RVY74" s="1431"/>
      <c r="RVZ74" s="1431"/>
      <c r="RWA74" s="1431"/>
      <c r="RWB74" s="1431"/>
      <c r="RWC74" s="1431"/>
      <c r="RWD74" s="1431"/>
      <c r="RWE74" s="1431"/>
      <c r="RWF74" s="1431"/>
      <c r="RWG74" s="1431"/>
      <c r="RWH74" s="1431"/>
      <c r="RWI74" s="1431"/>
      <c r="RWJ74" s="1431"/>
      <c r="RWK74" s="1431"/>
      <c r="RWL74" s="1431"/>
      <c r="RWM74" s="1431"/>
      <c r="RWN74" s="1431"/>
      <c r="RWO74" s="1431"/>
      <c r="RWP74" s="1431"/>
      <c r="RWQ74" s="1431"/>
      <c r="RWR74" s="1431"/>
      <c r="RWS74" s="1431"/>
      <c r="RWT74" s="1431"/>
      <c r="RWU74" s="1431"/>
      <c r="RWV74" s="1431"/>
      <c r="RWW74" s="1431"/>
      <c r="RWX74" s="1431"/>
      <c r="RWY74" s="1431"/>
      <c r="RWZ74" s="1431"/>
      <c r="RXA74" s="1431"/>
      <c r="RXB74" s="1431"/>
      <c r="RXC74" s="1431"/>
      <c r="RXD74" s="1431"/>
      <c r="RXE74" s="1431"/>
      <c r="RXF74" s="1431"/>
      <c r="RXG74" s="1431"/>
      <c r="RXH74" s="1431"/>
      <c r="RXI74" s="1431"/>
      <c r="RXJ74" s="1431"/>
      <c r="RXK74" s="1431"/>
      <c r="RXL74" s="1431"/>
      <c r="RXM74" s="1431"/>
      <c r="RXN74" s="1431"/>
      <c r="RXO74" s="1431"/>
      <c r="RXP74" s="1431"/>
      <c r="RXQ74" s="1431"/>
      <c r="RXR74" s="1431"/>
      <c r="RXS74" s="1431"/>
      <c r="RXT74" s="1431"/>
      <c r="RXU74" s="1431"/>
      <c r="RXV74" s="1431"/>
      <c r="RXW74" s="1431"/>
      <c r="RXX74" s="1431"/>
      <c r="RXY74" s="1431"/>
      <c r="RXZ74" s="1431"/>
      <c r="RYA74" s="1431"/>
      <c r="RYB74" s="1431"/>
      <c r="RYC74" s="1431"/>
      <c r="RYD74" s="1431"/>
      <c r="RYE74" s="1431"/>
      <c r="RYF74" s="1431"/>
      <c r="RYG74" s="1431"/>
      <c r="RYH74" s="1431"/>
      <c r="RYI74" s="1431"/>
      <c r="RYJ74" s="1431"/>
      <c r="RYK74" s="1431"/>
      <c r="RYL74" s="1431"/>
      <c r="RYM74" s="1431"/>
      <c r="RYN74" s="1431"/>
      <c r="RYO74" s="1431"/>
      <c r="RYP74" s="1431"/>
      <c r="RYQ74" s="1431"/>
      <c r="RYR74" s="1431"/>
      <c r="RYS74" s="1431"/>
      <c r="RYT74" s="1431"/>
      <c r="RYU74" s="1431"/>
      <c r="RYV74" s="1431"/>
      <c r="RYW74" s="1431"/>
      <c r="RYX74" s="1431"/>
      <c r="RYY74" s="1431"/>
      <c r="RYZ74" s="1431"/>
      <c r="RZA74" s="1431"/>
      <c r="RZB74" s="1431"/>
      <c r="RZC74" s="1431"/>
      <c r="RZD74" s="1431"/>
      <c r="RZE74" s="1431"/>
      <c r="RZF74" s="1431"/>
      <c r="RZG74" s="1431"/>
      <c r="RZH74" s="1431"/>
      <c r="RZI74" s="1431"/>
      <c r="RZJ74" s="1431"/>
      <c r="RZK74" s="1431"/>
      <c r="RZL74" s="1431"/>
      <c r="RZM74" s="1431"/>
      <c r="RZN74" s="1431"/>
      <c r="RZO74" s="1431"/>
      <c r="RZP74" s="1431"/>
      <c r="RZQ74" s="1431"/>
      <c r="RZR74" s="1431"/>
      <c r="RZS74" s="1431"/>
      <c r="RZT74" s="1431"/>
      <c r="RZU74" s="1431"/>
      <c r="RZV74" s="1431"/>
      <c r="RZW74" s="1431"/>
      <c r="RZX74" s="1431"/>
      <c r="RZY74" s="1431"/>
      <c r="RZZ74" s="1431"/>
      <c r="SAA74" s="1431"/>
      <c r="SAB74" s="1431"/>
      <c r="SAC74" s="1431"/>
      <c r="SAD74" s="1431"/>
      <c r="SAE74" s="1431"/>
      <c r="SAF74" s="1431"/>
      <c r="SAG74" s="1431"/>
      <c r="SAH74" s="1431"/>
      <c r="SAI74" s="1431"/>
      <c r="SAJ74" s="1431"/>
      <c r="SAK74" s="1431"/>
      <c r="SAL74" s="1431"/>
      <c r="SAM74" s="1431"/>
      <c r="SAN74" s="1431"/>
      <c r="SAO74" s="1431"/>
      <c r="SAP74" s="1431"/>
      <c r="SAQ74" s="1431"/>
      <c r="SAR74" s="1431"/>
      <c r="SAS74" s="1431"/>
      <c r="SAT74" s="1431"/>
      <c r="SAU74" s="1431"/>
      <c r="SAV74" s="1431"/>
      <c r="SAW74" s="1431"/>
      <c r="SAX74" s="1431"/>
      <c r="SAY74" s="1431"/>
      <c r="SAZ74" s="1431"/>
      <c r="SBA74" s="1431"/>
      <c r="SBB74" s="1431"/>
      <c r="SBC74" s="1431"/>
      <c r="SBD74" s="1431"/>
      <c r="SBE74" s="1431"/>
      <c r="SBF74" s="1431"/>
      <c r="SBG74" s="1431"/>
      <c r="SBH74" s="1431"/>
      <c r="SBI74" s="1431"/>
      <c r="SBJ74" s="1431"/>
      <c r="SBK74" s="1431"/>
      <c r="SBL74" s="1431"/>
      <c r="SBM74" s="1431"/>
      <c r="SBN74" s="1431"/>
      <c r="SBO74" s="1431"/>
      <c r="SBP74" s="1431"/>
      <c r="SBQ74" s="1431"/>
      <c r="SBR74" s="1431"/>
      <c r="SBS74" s="1431"/>
      <c r="SBT74" s="1431"/>
      <c r="SBU74" s="1431"/>
      <c r="SBV74" s="1431"/>
      <c r="SBW74" s="1431"/>
      <c r="SBX74" s="1431"/>
      <c r="SBY74" s="1431"/>
      <c r="SBZ74" s="1431"/>
      <c r="SCA74" s="1431"/>
      <c r="SCB74" s="1431"/>
      <c r="SCC74" s="1431"/>
      <c r="SCD74" s="1431"/>
      <c r="SCE74" s="1431"/>
      <c r="SCF74" s="1431"/>
      <c r="SCG74" s="1431"/>
      <c r="SCH74" s="1431"/>
      <c r="SCI74" s="1431"/>
      <c r="SCJ74" s="1431"/>
      <c r="SCK74" s="1431"/>
      <c r="SCL74" s="1431"/>
      <c r="SCM74" s="1431"/>
      <c r="SCN74" s="1431"/>
      <c r="SCO74" s="1431"/>
      <c r="SCP74" s="1431"/>
      <c r="SCQ74" s="1431"/>
      <c r="SCR74" s="1431"/>
      <c r="SCS74" s="1431"/>
      <c r="SCT74" s="1431"/>
      <c r="SCU74" s="1431"/>
      <c r="SCV74" s="1431"/>
      <c r="SCW74" s="1431"/>
      <c r="SCX74" s="1431"/>
      <c r="SCY74" s="1431"/>
      <c r="SCZ74" s="1431"/>
      <c r="SDA74" s="1431"/>
      <c r="SDB74" s="1431"/>
      <c r="SDC74" s="1431"/>
      <c r="SDD74" s="1431"/>
      <c r="SDE74" s="1431"/>
      <c r="SDF74" s="1431"/>
      <c r="SDG74" s="1431"/>
      <c r="SDH74" s="1431"/>
      <c r="SDI74" s="1431"/>
      <c r="SDJ74" s="1431"/>
      <c r="SDK74" s="1431"/>
      <c r="SDL74" s="1431"/>
      <c r="SDM74" s="1431"/>
      <c r="SDN74" s="1431"/>
      <c r="SDO74" s="1431"/>
      <c r="SDP74" s="1431"/>
      <c r="SDQ74" s="1431"/>
      <c r="SDR74" s="1431"/>
      <c r="SDS74" s="1431"/>
      <c r="SDT74" s="1431"/>
      <c r="SDU74" s="1431"/>
      <c r="SDV74" s="1431"/>
      <c r="SDW74" s="1431"/>
      <c r="SDX74" s="1431"/>
      <c r="SDY74" s="1431"/>
      <c r="SDZ74" s="1431"/>
      <c r="SEA74" s="1431"/>
      <c r="SEB74" s="1431"/>
      <c r="SEC74" s="1431"/>
      <c r="SED74" s="1431"/>
      <c r="SEE74" s="1431"/>
      <c r="SEF74" s="1431"/>
      <c r="SEG74" s="1431"/>
      <c r="SEH74" s="1431"/>
      <c r="SEI74" s="1431"/>
      <c r="SEJ74" s="1431"/>
      <c r="SEK74" s="1431"/>
      <c r="SEL74" s="1431"/>
      <c r="SEM74" s="1431"/>
      <c r="SEN74" s="1431"/>
      <c r="SEO74" s="1431"/>
      <c r="SEP74" s="1431"/>
      <c r="SEQ74" s="1431"/>
      <c r="SER74" s="1431"/>
      <c r="SES74" s="1431"/>
      <c r="SET74" s="1431"/>
      <c r="SEU74" s="1431"/>
      <c r="SEV74" s="1431"/>
      <c r="SEW74" s="1431"/>
      <c r="SEX74" s="1431"/>
      <c r="SEY74" s="1431"/>
      <c r="SEZ74" s="1431"/>
      <c r="SFA74" s="1431"/>
      <c r="SFB74" s="1431"/>
      <c r="SFC74" s="1431"/>
      <c r="SFD74" s="1431"/>
      <c r="SFE74" s="1431"/>
      <c r="SFF74" s="1431"/>
      <c r="SFG74" s="1431"/>
      <c r="SFH74" s="1431"/>
      <c r="SFI74" s="1431"/>
      <c r="SFJ74" s="1431"/>
      <c r="SFK74" s="1431"/>
      <c r="SFL74" s="1431"/>
      <c r="SFM74" s="1431"/>
      <c r="SFN74" s="1431"/>
      <c r="SFO74" s="1431"/>
      <c r="SFP74" s="1431"/>
      <c r="SFQ74" s="1431"/>
      <c r="SFR74" s="1431"/>
      <c r="SFS74" s="1431"/>
      <c r="SFT74" s="1431"/>
      <c r="SFU74" s="1431"/>
      <c r="SFV74" s="1431"/>
      <c r="SFW74" s="1431"/>
      <c r="SFX74" s="1431"/>
      <c r="SFY74" s="1431"/>
      <c r="SFZ74" s="1431"/>
      <c r="SGA74" s="1431"/>
      <c r="SGB74" s="1431"/>
      <c r="SGC74" s="1431"/>
      <c r="SGD74" s="1431"/>
      <c r="SGE74" s="1431"/>
      <c r="SGF74" s="1431"/>
      <c r="SGG74" s="1431"/>
      <c r="SGH74" s="1431"/>
      <c r="SGI74" s="1431"/>
      <c r="SGJ74" s="1431"/>
      <c r="SGK74" s="1431"/>
      <c r="SGL74" s="1431"/>
      <c r="SGM74" s="1431"/>
      <c r="SGN74" s="1431"/>
      <c r="SGO74" s="1431"/>
      <c r="SGP74" s="1431"/>
      <c r="SGQ74" s="1431"/>
      <c r="SGR74" s="1431"/>
      <c r="SGS74" s="1431"/>
      <c r="SGT74" s="1431"/>
      <c r="SGU74" s="1431"/>
      <c r="SGV74" s="1431"/>
      <c r="SGW74" s="1431"/>
      <c r="SGX74" s="1431"/>
      <c r="SGY74" s="1431"/>
      <c r="SGZ74" s="1431"/>
      <c r="SHA74" s="1431"/>
      <c r="SHB74" s="1431"/>
      <c r="SHC74" s="1431"/>
      <c r="SHD74" s="1431"/>
      <c r="SHE74" s="1431"/>
      <c r="SHF74" s="1431"/>
      <c r="SHG74" s="1431"/>
      <c r="SHH74" s="1431"/>
      <c r="SHI74" s="1431"/>
      <c r="SHJ74" s="1431"/>
      <c r="SHK74" s="1431"/>
      <c r="SHL74" s="1431"/>
      <c r="SHM74" s="1431"/>
      <c r="SHN74" s="1431"/>
      <c r="SHO74" s="1431"/>
      <c r="SHP74" s="1431"/>
      <c r="SHQ74" s="1431"/>
      <c r="SHR74" s="1431"/>
      <c r="SHS74" s="1431"/>
      <c r="SHT74" s="1431"/>
      <c r="SHU74" s="1431"/>
      <c r="SHV74" s="1431"/>
      <c r="SHW74" s="1431"/>
      <c r="SHX74" s="1431"/>
      <c r="SHY74" s="1431"/>
      <c r="SHZ74" s="1431"/>
      <c r="SIA74" s="1431"/>
      <c r="SIB74" s="1431"/>
      <c r="SIC74" s="1431"/>
      <c r="SID74" s="1431"/>
      <c r="SIE74" s="1431"/>
      <c r="SIF74" s="1431"/>
      <c r="SIG74" s="1431"/>
      <c r="SIH74" s="1431"/>
      <c r="SII74" s="1431"/>
      <c r="SIJ74" s="1431"/>
      <c r="SIK74" s="1431"/>
      <c r="SIL74" s="1431"/>
      <c r="SIM74" s="1431"/>
      <c r="SIN74" s="1431"/>
      <c r="SIO74" s="1431"/>
      <c r="SIP74" s="1431"/>
      <c r="SIQ74" s="1431"/>
      <c r="SIR74" s="1431"/>
      <c r="SIS74" s="1431"/>
      <c r="SIT74" s="1431"/>
      <c r="SIU74" s="1431"/>
      <c r="SIV74" s="1431"/>
      <c r="SIW74" s="1431"/>
      <c r="SIX74" s="1431"/>
      <c r="SIY74" s="1431"/>
      <c r="SIZ74" s="1431"/>
      <c r="SJA74" s="1431"/>
      <c r="SJB74" s="1431"/>
      <c r="SJC74" s="1431"/>
      <c r="SJD74" s="1431"/>
      <c r="SJE74" s="1431"/>
      <c r="SJF74" s="1431"/>
      <c r="SJG74" s="1431"/>
      <c r="SJH74" s="1431"/>
      <c r="SJI74" s="1431"/>
      <c r="SJJ74" s="1431"/>
      <c r="SJK74" s="1431"/>
      <c r="SJL74" s="1431"/>
      <c r="SJM74" s="1431"/>
      <c r="SJN74" s="1431"/>
      <c r="SJO74" s="1431"/>
      <c r="SJP74" s="1431"/>
      <c r="SJQ74" s="1431"/>
      <c r="SJR74" s="1431"/>
      <c r="SJS74" s="1431"/>
      <c r="SJT74" s="1431"/>
      <c r="SJU74" s="1431"/>
      <c r="SJV74" s="1431"/>
      <c r="SJW74" s="1431"/>
      <c r="SJX74" s="1431"/>
      <c r="SJY74" s="1431"/>
      <c r="SJZ74" s="1431"/>
      <c r="SKA74" s="1431"/>
      <c r="SKB74" s="1431"/>
      <c r="SKC74" s="1431"/>
      <c r="SKD74" s="1431"/>
      <c r="SKE74" s="1431"/>
      <c r="SKF74" s="1431"/>
      <c r="SKG74" s="1431"/>
      <c r="SKH74" s="1431"/>
      <c r="SKI74" s="1431"/>
      <c r="SKJ74" s="1431"/>
      <c r="SKK74" s="1431"/>
      <c r="SKL74" s="1431"/>
      <c r="SKM74" s="1431"/>
      <c r="SKN74" s="1431"/>
      <c r="SKO74" s="1431"/>
      <c r="SKP74" s="1431"/>
      <c r="SKQ74" s="1431"/>
      <c r="SKR74" s="1431"/>
      <c r="SKS74" s="1431"/>
      <c r="SKT74" s="1431"/>
      <c r="SKU74" s="1431"/>
      <c r="SKV74" s="1431"/>
      <c r="SKW74" s="1431"/>
      <c r="SKX74" s="1431"/>
      <c r="SKY74" s="1431"/>
      <c r="SKZ74" s="1431"/>
      <c r="SLA74" s="1431"/>
      <c r="SLB74" s="1431"/>
      <c r="SLC74" s="1431"/>
      <c r="SLD74" s="1431"/>
      <c r="SLE74" s="1431"/>
      <c r="SLF74" s="1431"/>
      <c r="SLG74" s="1431"/>
      <c r="SLH74" s="1431"/>
      <c r="SLI74" s="1431"/>
      <c r="SLJ74" s="1431"/>
      <c r="SLK74" s="1431"/>
      <c r="SLL74" s="1431"/>
      <c r="SLM74" s="1431"/>
      <c r="SLN74" s="1431"/>
      <c r="SLO74" s="1431"/>
      <c r="SLP74" s="1431"/>
      <c r="SLQ74" s="1431"/>
      <c r="SLR74" s="1431"/>
      <c r="SLS74" s="1431"/>
      <c r="SLT74" s="1431"/>
      <c r="SLU74" s="1431"/>
      <c r="SLV74" s="1431"/>
      <c r="SLW74" s="1431"/>
      <c r="SLX74" s="1431"/>
      <c r="SLY74" s="1431"/>
      <c r="SLZ74" s="1431"/>
      <c r="SMA74" s="1431"/>
      <c r="SMB74" s="1431"/>
      <c r="SMC74" s="1431"/>
      <c r="SMD74" s="1431"/>
      <c r="SME74" s="1431"/>
      <c r="SMF74" s="1431"/>
      <c r="SMG74" s="1431"/>
      <c r="SMH74" s="1431"/>
      <c r="SMI74" s="1431"/>
      <c r="SMJ74" s="1431"/>
      <c r="SMK74" s="1431"/>
      <c r="SML74" s="1431"/>
      <c r="SMM74" s="1431"/>
      <c r="SMN74" s="1431"/>
      <c r="SMO74" s="1431"/>
      <c r="SMP74" s="1431"/>
      <c r="SMQ74" s="1431"/>
      <c r="SMR74" s="1431"/>
      <c r="SMS74" s="1431"/>
      <c r="SMT74" s="1431"/>
      <c r="SMU74" s="1431"/>
      <c r="SMV74" s="1431"/>
      <c r="SMW74" s="1431"/>
      <c r="SMX74" s="1431"/>
      <c r="SMY74" s="1431"/>
      <c r="SMZ74" s="1431"/>
      <c r="SNA74" s="1431"/>
      <c r="SNB74" s="1431"/>
      <c r="SNC74" s="1431"/>
      <c r="SND74" s="1431"/>
      <c r="SNE74" s="1431"/>
      <c r="SNF74" s="1431"/>
      <c r="SNG74" s="1431"/>
      <c r="SNH74" s="1431"/>
      <c r="SNI74" s="1431"/>
      <c r="SNJ74" s="1431"/>
      <c r="SNK74" s="1431"/>
      <c r="SNL74" s="1431"/>
      <c r="SNM74" s="1431"/>
      <c r="SNN74" s="1431"/>
      <c r="SNO74" s="1431"/>
      <c r="SNP74" s="1431"/>
      <c r="SNQ74" s="1431"/>
      <c r="SNR74" s="1431"/>
      <c r="SNS74" s="1431"/>
      <c r="SNT74" s="1431"/>
      <c r="SNU74" s="1431"/>
      <c r="SNV74" s="1431"/>
      <c r="SNW74" s="1431"/>
      <c r="SNX74" s="1431"/>
      <c r="SNY74" s="1431"/>
      <c r="SNZ74" s="1431"/>
      <c r="SOA74" s="1431"/>
      <c r="SOB74" s="1431"/>
      <c r="SOC74" s="1431"/>
      <c r="SOD74" s="1431"/>
      <c r="SOE74" s="1431"/>
      <c r="SOF74" s="1431"/>
      <c r="SOG74" s="1431"/>
      <c r="SOH74" s="1431"/>
      <c r="SOI74" s="1431"/>
      <c r="SOJ74" s="1431"/>
      <c r="SOK74" s="1431"/>
      <c r="SOL74" s="1431"/>
      <c r="SOM74" s="1431"/>
      <c r="SON74" s="1431"/>
      <c r="SOO74" s="1431"/>
      <c r="SOP74" s="1431"/>
      <c r="SOQ74" s="1431"/>
      <c r="SOR74" s="1431"/>
      <c r="SOS74" s="1431"/>
      <c r="SOT74" s="1431"/>
      <c r="SOU74" s="1431"/>
      <c r="SOV74" s="1431"/>
      <c r="SOW74" s="1431"/>
      <c r="SOX74" s="1431"/>
      <c r="SOY74" s="1431"/>
      <c r="SOZ74" s="1431"/>
      <c r="SPA74" s="1431"/>
      <c r="SPB74" s="1431"/>
      <c r="SPC74" s="1431"/>
      <c r="SPD74" s="1431"/>
      <c r="SPE74" s="1431"/>
      <c r="SPF74" s="1431"/>
      <c r="SPG74" s="1431"/>
      <c r="SPH74" s="1431"/>
      <c r="SPI74" s="1431"/>
      <c r="SPJ74" s="1431"/>
      <c r="SPK74" s="1431"/>
      <c r="SPL74" s="1431"/>
      <c r="SPM74" s="1431"/>
      <c r="SPN74" s="1431"/>
      <c r="SPO74" s="1431"/>
      <c r="SPP74" s="1431"/>
      <c r="SPQ74" s="1431"/>
      <c r="SPR74" s="1431"/>
      <c r="SPS74" s="1431"/>
      <c r="SPT74" s="1431"/>
      <c r="SPU74" s="1431"/>
      <c r="SPV74" s="1431"/>
      <c r="SPW74" s="1431"/>
      <c r="SPX74" s="1431"/>
      <c r="SPY74" s="1431"/>
      <c r="SPZ74" s="1431"/>
      <c r="SQA74" s="1431"/>
      <c r="SQB74" s="1431"/>
      <c r="SQC74" s="1431"/>
      <c r="SQD74" s="1431"/>
      <c r="SQE74" s="1431"/>
      <c r="SQF74" s="1431"/>
      <c r="SQG74" s="1431"/>
      <c r="SQH74" s="1431"/>
      <c r="SQI74" s="1431"/>
      <c r="SQJ74" s="1431"/>
      <c r="SQK74" s="1431"/>
      <c r="SQL74" s="1431"/>
      <c r="SQM74" s="1431"/>
      <c r="SQN74" s="1431"/>
      <c r="SQO74" s="1431"/>
      <c r="SQP74" s="1431"/>
      <c r="SQQ74" s="1431"/>
      <c r="SQR74" s="1431"/>
      <c r="SQS74" s="1431"/>
      <c r="SQT74" s="1431"/>
      <c r="SQU74" s="1431"/>
      <c r="SQV74" s="1431"/>
      <c r="SQW74" s="1431"/>
      <c r="SQX74" s="1431"/>
      <c r="SQY74" s="1431"/>
      <c r="SQZ74" s="1431"/>
      <c r="SRA74" s="1431"/>
      <c r="SRB74" s="1431"/>
      <c r="SRC74" s="1431"/>
      <c r="SRD74" s="1431"/>
      <c r="SRE74" s="1431"/>
      <c r="SRF74" s="1431"/>
      <c r="SRG74" s="1431"/>
      <c r="SRH74" s="1431"/>
      <c r="SRI74" s="1431"/>
      <c r="SRJ74" s="1431"/>
      <c r="SRK74" s="1431"/>
      <c r="SRL74" s="1431"/>
      <c r="SRM74" s="1431"/>
      <c r="SRN74" s="1431"/>
      <c r="SRO74" s="1431"/>
      <c r="SRP74" s="1431"/>
      <c r="SRQ74" s="1431"/>
      <c r="SRR74" s="1431"/>
      <c r="SRS74" s="1431"/>
      <c r="SRT74" s="1431"/>
      <c r="SRU74" s="1431"/>
      <c r="SRV74" s="1431"/>
      <c r="SRW74" s="1431"/>
      <c r="SRX74" s="1431"/>
      <c r="SRY74" s="1431"/>
      <c r="SRZ74" s="1431"/>
      <c r="SSA74" s="1431"/>
      <c r="SSB74" s="1431"/>
      <c r="SSC74" s="1431"/>
      <c r="SSD74" s="1431"/>
      <c r="SSE74" s="1431"/>
      <c r="SSF74" s="1431"/>
      <c r="SSG74" s="1431"/>
      <c r="SSH74" s="1431"/>
      <c r="SSI74" s="1431"/>
      <c r="SSJ74" s="1431"/>
      <c r="SSK74" s="1431"/>
      <c r="SSL74" s="1431"/>
      <c r="SSM74" s="1431"/>
      <c r="SSN74" s="1431"/>
      <c r="SSO74" s="1431"/>
      <c r="SSP74" s="1431"/>
      <c r="SSQ74" s="1431"/>
      <c r="SSR74" s="1431"/>
      <c r="SSS74" s="1431"/>
      <c r="SST74" s="1431"/>
      <c r="SSU74" s="1431"/>
      <c r="SSV74" s="1431"/>
      <c r="SSW74" s="1431"/>
      <c r="SSX74" s="1431"/>
      <c r="SSY74" s="1431"/>
      <c r="SSZ74" s="1431"/>
      <c r="STA74" s="1431"/>
      <c r="STB74" s="1431"/>
      <c r="STC74" s="1431"/>
      <c r="STD74" s="1431"/>
      <c r="STE74" s="1431"/>
      <c r="STF74" s="1431"/>
      <c r="STG74" s="1431"/>
      <c r="STH74" s="1431"/>
      <c r="STI74" s="1431"/>
      <c r="STJ74" s="1431"/>
      <c r="STK74" s="1431"/>
      <c r="STL74" s="1431"/>
      <c r="STM74" s="1431"/>
      <c r="STN74" s="1431"/>
      <c r="STO74" s="1431"/>
      <c r="STP74" s="1431"/>
      <c r="STQ74" s="1431"/>
      <c r="STR74" s="1431"/>
      <c r="STS74" s="1431"/>
      <c r="STT74" s="1431"/>
      <c r="STU74" s="1431"/>
      <c r="STV74" s="1431"/>
      <c r="STW74" s="1431"/>
      <c r="STX74" s="1431"/>
      <c r="STY74" s="1431"/>
      <c r="STZ74" s="1431"/>
      <c r="SUA74" s="1431"/>
      <c r="SUB74" s="1431"/>
      <c r="SUC74" s="1431"/>
      <c r="SUD74" s="1431"/>
      <c r="SUE74" s="1431"/>
      <c r="SUF74" s="1431"/>
      <c r="SUG74" s="1431"/>
      <c r="SUH74" s="1431"/>
      <c r="SUI74" s="1431"/>
      <c r="SUJ74" s="1431"/>
      <c r="SUK74" s="1431"/>
      <c r="SUL74" s="1431"/>
      <c r="SUM74" s="1431"/>
      <c r="SUN74" s="1431"/>
      <c r="SUO74" s="1431"/>
      <c r="SUP74" s="1431"/>
      <c r="SUQ74" s="1431"/>
      <c r="SUR74" s="1431"/>
      <c r="SUS74" s="1431"/>
      <c r="SUT74" s="1431"/>
      <c r="SUU74" s="1431"/>
      <c r="SUV74" s="1431"/>
      <c r="SUW74" s="1431"/>
      <c r="SUX74" s="1431"/>
      <c r="SUY74" s="1431"/>
      <c r="SUZ74" s="1431"/>
      <c r="SVA74" s="1431"/>
      <c r="SVB74" s="1431"/>
      <c r="SVC74" s="1431"/>
      <c r="SVD74" s="1431"/>
      <c r="SVE74" s="1431"/>
      <c r="SVF74" s="1431"/>
      <c r="SVG74" s="1431"/>
      <c r="SVH74" s="1431"/>
      <c r="SVI74" s="1431"/>
      <c r="SVJ74" s="1431"/>
      <c r="SVK74" s="1431"/>
      <c r="SVL74" s="1431"/>
      <c r="SVM74" s="1431"/>
      <c r="SVN74" s="1431"/>
      <c r="SVO74" s="1431"/>
      <c r="SVP74" s="1431"/>
      <c r="SVQ74" s="1431"/>
      <c r="SVR74" s="1431"/>
      <c r="SVS74" s="1431"/>
      <c r="SVT74" s="1431"/>
      <c r="SVU74" s="1431"/>
      <c r="SVV74" s="1431"/>
      <c r="SVW74" s="1431"/>
      <c r="SVX74" s="1431"/>
      <c r="SVY74" s="1431"/>
      <c r="SVZ74" s="1431"/>
      <c r="SWA74" s="1431"/>
      <c r="SWB74" s="1431"/>
      <c r="SWC74" s="1431"/>
      <c r="SWD74" s="1431"/>
      <c r="SWE74" s="1431"/>
      <c r="SWF74" s="1431"/>
      <c r="SWG74" s="1431"/>
      <c r="SWH74" s="1431"/>
      <c r="SWI74" s="1431"/>
      <c r="SWJ74" s="1431"/>
      <c r="SWK74" s="1431"/>
      <c r="SWL74" s="1431"/>
      <c r="SWM74" s="1431"/>
      <c r="SWN74" s="1431"/>
      <c r="SWO74" s="1431"/>
      <c r="SWP74" s="1431"/>
      <c r="SWQ74" s="1431"/>
      <c r="SWR74" s="1431"/>
      <c r="SWS74" s="1431"/>
      <c r="SWT74" s="1431"/>
      <c r="SWU74" s="1431"/>
      <c r="SWV74" s="1431"/>
      <c r="SWW74" s="1431"/>
      <c r="SWX74" s="1431"/>
      <c r="SWY74" s="1431"/>
      <c r="SWZ74" s="1431"/>
      <c r="SXA74" s="1431"/>
      <c r="SXB74" s="1431"/>
      <c r="SXC74" s="1431"/>
      <c r="SXD74" s="1431"/>
      <c r="SXE74" s="1431"/>
      <c r="SXF74" s="1431"/>
      <c r="SXG74" s="1431"/>
      <c r="SXH74" s="1431"/>
      <c r="SXI74" s="1431"/>
      <c r="SXJ74" s="1431"/>
      <c r="SXK74" s="1431"/>
      <c r="SXL74" s="1431"/>
      <c r="SXM74" s="1431"/>
      <c r="SXN74" s="1431"/>
      <c r="SXO74" s="1431"/>
      <c r="SXP74" s="1431"/>
      <c r="SXQ74" s="1431"/>
      <c r="SXR74" s="1431"/>
      <c r="SXS74" s="1431"/>
      <c r="SXT74" s="1431"/>
      <c r="SXU74" s="1431"/>
      <c r="SXV74" s="1431"/>
      <c r="SXW74" s="1431"/>
      <c r="SXX74" s="1431"/>
      <c r="SXY74" s="1431"/>
      <c r="SXZ74" s="1431"/>
      <c r="SYA74" s="1431"/>
      <c r="SYB74" s="1431"/>
      <c r="SYC74" s="1431"/>
      <c r="SYD74" s="1431"/>
      <c r="SYE74" s="1431"/>
      <c r="SYF74" s="1431"/>
      <c r="SYG74" s="1431"/>
      <c r="SYH74" s="1431"/>
      <c r="SYI74" s="1431"/>
      <c r="SYJ74" s="1431"/>
      <c r="SYK74" s="1431"/>
      <c r="SYL74" s="1431"/>
      <c r="SYM74" s="1431"/>
      <c r="SYN74" s="1431"/>
      <c r="SYO74" s="1431"/>
      <c r="SYP74" s="1431"/>
      <c r="SYQ74" s="1431"/>
      <c r="SYR74" s="1431"/>
      <c r="SYS74" s="1431"/>
      <c r="SYT74" s="1431"/>
      <c r="SYU74" s="1431"/>
      <c r="SYV74" s="1431"/>
      <c r="SYW74" s="1431"/>
      <c r="SYX74" s="1431"/>
      <c r="SYY74" s="1431"/>
      <c r="SYZ74" s="1431"/>
      <c r="SZA74" s="1431"/>
      <c r="SZB74" s="1431"/>
      <c r="SZC74" s="1431"/>
      <c r="SZD74" s="1431"/>
      <c r="SZE74" s="1431"/>
      <c r="SZF74" s="1431"/>
      <c r="SZG74" s="1431"/>
      <c r="SZH74" s="1431"/>
      <c r="SZI74" s="1431"/>
      <c r="SZJ74" s="1431"/>
      <c r="SZK74" s="1431"/>
      <c r="SZL74" s="1431"/>
      <c r="SZM74" s="1431"/>
      <c r="SZN74" s="1431"/>
      <c r="SZO74" s="1431"/>
      <c r="SZP74" s="1431"/>
      <c r="SZQ74" s="1431"/>
      <c r="SZR74" s="1431"/>
      <c r="SZS74" s="1431"/>
      <c r="SZT74" s="1431"/>
      <c r="SZU74" s="1431"/>
      <c r="SZV74" s="1431"/>
      <c r="SZW74" s="1431"/>
      <c r="SZX74" s="1431"/>
      <c r="SZY74" s="1431"/>
      <c r="SZZ74" s="1431"/>
      <c r="TAA74" s="1431"/>
      <c r="TAB74" s="1431"/>
      <c r="TAC74" s="1431"/>
      <c r="TAD74" s="1431"/>
      <c r="TAE74" s="1431"/>
      <c r="TAF74" s="1431"/>
      <c r="TAG74" s="1431"/>
      <c r="TAH74" s="1431"/>
      <c r="TAI74" s="1431"/>
      <c r="TAJ74" s="1431"/>
      <c r="TAK74" s="1431"/>
      <c r="TAL74" s="1431"/>
      <c r="TAM74" s="1431"/>
      <c r="TAN74" s="1431"/>
      <c r="TAO74" s="1431"/>
      <c r="TAP74" s="1431"/>
      <c r="TAQ74" s="1431"/>
      <c r="TAR74" s="1431"/>
      <c r="TAS74" s="1431"/>
      <c r="TAT74" s="1431"/>
      <c r="TAU74" s="1431"/>
      <c r="TAV74" s="1431"/>
      <c r="TAW74" s="1431"/>
      <c r="TAX74" s="1431"/>
      <c r="TAY74" s="1431"/>
      <c r="TAZ74" s="1431"/>
      <c r="TBA74" s="1431"/>
      <c r="TBB74" s="1431"/>
      <c r="TBC74" s="1431"/>
      <c r="TBD74" s="1431"/>
      <c r="TBE74" s="1431"/>
      <c r="TBF74" s="1431"/>
      <c r="TBG74" s="1431"/>
      <c r="TBH74" s="1431"/>
      <c r="TBI74" s="1431"/>
      <c r="TBJ74" s="1431"/>
      <c r="TBK74" s="1431"/>
      <c r="TBL74" s="1431"/>
      <c r="TBM74" s="1431"/>
      <c r="TBN74" s="1431"/>
      <c r="TBO74" s="1431"/>
      <c r="TBP74" s="1431"/>
      <c r="TBQ74" s="1431"/>
      <c r="TBR74" s="1431"/>
      <c r="TBS74" s="1431"/>
      <c r="TBT74" s="1431"/>
      <c r="TBU74" s="1431"/>
      <c r="TBV74" s="1431"/>
      <c r="TBW74" s="1431"/>
      <c r="TBX74" s="1431"/>
      <c r="TBY74" s="1431"/>
      <c r="TBZ74" s="1431"/>
      <c r="TCA74" s="1431"/>
      <c r="TCB74" s="1431"/>
      <c r="TCC74" s="1431"/>
      <c r="TCD74" s="1431"/>
      <c r="TCE74" s="1431"/>
      <c r="TCF74" s="1431"/>
      <c r="TCG74" s="1431"/>
      <c r="TCH74" s="1431"/>
      <c r="TCI74" s="1431"/>
      <c r="TCJ74" s="1431"/>
      <c r="TCK74" s="1431"/>
      <c r="TCL74" s="1431"/>
      <c r="TCM74" s="1431"/>
      <c r="TCN74" s="1431"/>
      <c r="TCO74" s="1431"/>
      <c r="TCP74" s="1431"/>
      <c r="TCQ74" s="1431"/>
      <c r="TCR74" s="1431"/>
      <c r="TCS74" s="1431"/>
      <c r="TCT74" s="1431"/>
      <c r="TCU74" s="1431"/>
      <c r="TCV74" s="1431"/>
      <c r="TCW74" s="1431"/>
      <c r="TCX74" s="1431"/>
      <c r="TCY74" s="1431"/>
      <c r="TCZ74" s="1431"/>
      <c r="TDA74" s="1431"/>
      <c r="TDB74" s="1431"/>
      <c r="TDC74" s="1431"/>
      <c r="TDD74" s="1431"/>
      <c r="TDE74" s="1431"/>
      <c r="TDF74" s="1431"/>
      <c r="TDG74" s="1431"/>
      <c r="TDH74" s="1431"/>
      <c r="TDI74" s="1431"/>
      <c r="TDJ74" s="1431"/>
      <c r="TDK74" s="1431"/>
      <c r="TDL74" s="1431"/>
      <c r="TDM74" s="1431"/>
      <c r="TDN74" s="1431"/>
      <c r="TDO74" s="1431"/>
      <c r="TDP74" s="1431"/>
      <c r="TDQ74" s="1431"/>
      <c r="TDR74" s="1431"/>
      <c r="TDS74" s="1431"/>
      <c r="TDT74" s="1431"/>
      <c r="TDU74" s="1431"/>
      <c r="TDV74" s="1431"/>
      <c r="TDW74" s="1431"/>
      <c r="TDX74" s="1431"/>
      <c r="TDY74" s="1431"/>
      <c r="TDZ74" s="1431"/>
      <c r="TEA74" s="1431"/>
      <c r="TEB74" s="1431"/>
      <c r="TEC74" s="1431"/>
      <c r="TED74" s="1431"/>
      <c r="TEE74" s="1431"/>
      <c r="TEF74" s="1431"/>
      <c r="TEG74" s="1431"/>
      <c r="TEH74" s="1431"/>
      <c r="TEI74" s="1431"/>
      <c r="TEJ74" s="1431"/>
      <c r="TEK74" s="1431"/>
      <c r="TEL74" s="1431"/>
      <c r="TEM74" s="1431"/>
      <c r="TEN74" s="1431"/>
      <c r="TEO74" s="1431"/>
      <c r="TEP74" s="1431"/>
      <c r="TEQ74" s="1431"/>
      <c r="TER74" s="1431"/>
      <c r="TES74" s="1431"/>
      <c r="TET74" s="1431"/>
      <c r="TEU74" s="1431"/>
      <c r="TEV74" s="1431"/>
      <c r="TEW74" s="1431"/>
      <c r="TEX74" s="1431"/>
      <c r="TEY74" s="1431"/>
      <c r="TEZ74" s="1431"/>
      <c r="TFA74" s="1431"/>
      <c r="TFB74" s="1431"/>
      <c r="TFC74" s="1431"/>
      <c r="TFD74" s="1431"/>
      <c r="TFE74" s="1431"/>
      <c r="TFF74" s="1431"/>
      <c r="TFG74" s="1431"/>
      <c r="TFH74" s="1431"/>
      <c r="TFI74" s="1431"/>
      <c r="TFJ74" s="1431"/>
      <c r="TFK74" s="1431"/>
      <c r="TFL74" s="1431"/>
      <c r="TFM74" s="1431"/>
      <c r="TFN74" s="1431"/>
      <c r="TFO74" s="1431"/>
      <c r="TFP74" s="1431"/>
      <c r="TFQ74" s="1431"/>
      <c r="TFR74" s="1431"/>
      <c r="TFS74" s="1431"/>
      <c r="TFT74" s="1431"/>
      <c r="TFU74" s="1431"/>
      <c r="TFV74" s="1431"/>
      <c r="TFW74" s="1431"/>
      <c r="TFX74" s="1431"/>
      <c r="TFY74" s="1431"/>
      <c r="TFZ74" s="1431"/>
      <c r="TGA74" s="1431"/>
      <c r="TGB74" s="1431"/>
      <c r="TGC74" s="1431"/>
      <c r="TGD74" s="1431"/>
      <c r="TGE74" s="1431"/>
      <c r="TGF74" s="1431"/>
      <c r="TGG74" s="1431"/>
      <c r="TGH74" s="1431"/>
      <c r="TGI74" s="1431"/>
      <c r="TGJ74" s="1431"/>
      <c r="TGK74" s="1431"/>
      <c r="TGL74" s="1431"/>
      <c r="TGM74" s="1431"/>
      <c r="TGN74" s="1431"/>
      <c r="TGO74" s="1431"/>
      <c r="TGP74" s="1431"/>
      <c r="TGQ74" s="1431"/>
      <c r="TGR74" s="1431"/>
      <c r="TGS74" s="1431"/>
      <c r="TGT74" s="1431"/>
      <c r="TGU74" s="1431"/>
      <c r="TGV74" s="1431"/>
      <c r="TGW74" s="1431"/>
      <c r="TGX74" s="1431"/>
      <c r="TGY74" s="1431"/>
      <c r="TGZ74" s="1431"/>
      <c r="THA74" s="1431"/>
      <c r="THB74" s="1431"/>
      <c r="THC74" s="1431"/>
      <c r="THD74" s="1431"/>
      <c r="THE74" s="1431"/>
      <c r="THF74" s="1431"/>
      <c r="THG74" s="1431"/>
      <c r="THH74" s="1431"/>
      <c r="THI74" s="1431"/>
      <c r="THJ74" s="1431"/>
      <c r="THK74" s="1431"/>
      <c r="THL74" s="1431"/>
      <c r="THM74" s="1431"/>
      <c r="THN74" s="1431"/>
      <c r="THO74" s="1431"/>
      <c r="THP74" s="1431"/>
      <c r="THQ74" s="1431"/>
      <c r="THR74" s="1431"/>
      <c r="THS74" s="1431"/>
      <c r="THT74" s="1431"/>
      <c r="THU74" s="1431"/>
      <c r="THV74" s="1431"/>
      <c r="THW74" s="1431"/>
      <c r="THX74" s="1431"/>
      <c r="THY74" s="1431"/>
      <c r="THZ74" s="1431"/>
      <c r="TIA74" s="1431"/>
      <c r="TIB74" s="1431"/>
      <c r="TIC74" s="1431"/>
      <c r="TID74" s="1431"/>
      <c r="TIE74" s="1431"/>
      <c r="TIF74" s="1431"/>
      <c r="TIG74" s="1431"/>
      <c r="TIH74" s="1431"/>
      <c r="TII74" s="1431"/>
      <c r="TIJ74" s="1431"/>
      <c r="TIK74" s="1431"/>
      <c r="TIL74" s="1431"/>
      <c r="TIM74" s="1431"/>
      <c r="TIN74" s="1431"/>
      <c r="TIO74" s="1431"/>
      <c r="TIP74" s="1431"/>
      <c r="TIQ74" s="1431"/>
      <c r="TIR74" s="1431"/>
      <c r="TIS74" s="1431"/>
      <c r="TIT74" s="1431"/>
      <c r="TIU74" s="1431"/>
      <c r="TIV74" s="1431"/>
      <c r="TIW74" s="1431"/>
      <c r="TIX74" s="1431"/>
      <c r="TIY74" s="1431"/>
      <c r="TIZ74" s="1431"/>
      <c r="TJA74" s="1431"/>
      <c r="TJB74" s="1431"/>
      <c r="TJC74" s="1431"/>
      <c r="TJD74" s="1431"/>
      <c r="TJE74" s="1431"/>
      <c r="TJF74" s="1431"/>
      <c r="TJG74" s="1431"/>
      <c r="TJH74" s="1431"/>
      <c r="TJI74" s="1431"/>
      <c r="TJJ74" s="1431"/>
      <c r="TJK74" s="1431"/>
      <c r="TJL74" s="1431"/>
      <c r="TJM74" s="1431"/>
      <c r="TJN74" s="1431"/>
      <c r="TJO74" s="1431"/>
      <c r="TJP74" s="1431"/>
      <c r="TJQ74" s="1431"/>
      <c r="TJR74" s="1431"/>
      <c r="TJS74" s="1431"/>
      <c r="TJT74" s="1431"/>
      <c r="TJU74" s="1431"/>
      <c r="TJV74" s="1431"/>
      <c r="TJW74" s="1431"/>
      <c r="TJX74" s="1431"/>
      <c r="TJY74" s="1431"/>
      <c r="TJZ74" s="1431"/>
      <c r="TKA74" s="1431"/>
      <c r="TKB74" s="1431"/>
      <c r="TKC74" s="1431"/>
      <c r="TKD74" s="1431"/>
      <c r="TKE74" s="1431"/>
      <c r="TKF74" s="1431"/>
      <c r="TKG74" s="1431"/>
      <c r="TKH74" s="1431"/>
      <c r="TKI74" s="1431"/>
      <c r="TKJ74" s="1431"/>
      <c r="TKK74" s="1431"/>
      <c r="TKL74" s="1431"/>
      <c r="TKM74" s="1431"/>
      <c r="TKN74" s="1431"/>
      <c r="TKO74" s="1431"/>
      <c r="TKP74" s="1431"/>
      <c r="TKQ74" s="1431"/>
      <c r="TKR74" s="1431"/>
      <c r="TKS74" s="1431"/>
      <c r="TKT74" s="1431"/>
      <c r="TKU74" s="1431"/>
      <c r="TKV74" s="1431"/>
      <c r="TKW74" s="1431"/>
      <c r="TKX74" s="1431"/>
      <c r="TKY74" s="1431"/>
      <c r="TKZ74" s="1431"/>
      <c r="TLA74" s="1431"/>
      <c r="TLB74" s="1431"/>
      <c r="TLC74" s="1431"/>
      <c r="TLD74" s="1431"/>
      <c r="TLE74" s="1431"/>
      <c r="TLF74" s="1431"/>
      <c r="TLG74" s="1431"/>
      <c r="TLH74" s="1431"/>
      <c r="TLI74" s="1431"/>
      <c r="TLJ74" s="1431"/>
      <c r="TLK74" s="1431"/>
      <c r="TLL74" s="1431"/>
      <c r="TLM74" s="1431"/>
      <c r="TLN74" s="1431"/>
      <c r="TLO74" s="1431"/>
      <c r="TLP74" s="1431"/>
      <c r="TLQ74" s="1431"/>
      <c r="TLR74" s="1431"/>
      <c r="TLS74" s="1431"/>
      <c r="TLT74" s="1431"/>
      <c r="TLU74" s="1431"/>
      <c r="TLV74" s="1431"/>
      <c r="TLW74" s="1431"/>
      <c r="TLX74" s="1431"/>
      <c r="TLY74" s="1431"/>
      <c r="TLZ74" s="1431"/>
      <c r="TMA74" s="1431"/>
      <c r="TMB74" s="1431"/>
      <c r="TMC74" s="1431"/>
      <c r="TMD74" s="1431"/>
      <c r="TME74" s="1431"/>
      <c r="TMF74" s="1431"/>
      <c r="TMG74" s="1431"/>
      <c r="TMH74" s="1431"/>
      <c r="TMI74" s="1431"/>
      <c r="TMJ74" s="1431"/>
      <c r="TMK74" s="1431"/>
      <c r="TML74" s="1431"/>
      <c r="TMM74" s="1431"/>
      <c r="TMN74" s="1431"/>
      <c r="TMO74" s="1431"/>
      <c r="TMP74" s="1431"/>
      <c r="TMQ74" s="1431"/>
      <c r="TMR74" s="1431"/>
      <c r="TMS74" s="1431"/>
      <c r="TMT74" s="1431"/>
      <c r="TMU74" s="1431"/>
      <c r="TMV74" s="1431"/>
      <c r="TMW74" s="1431"/>
      <c r="TMX74" s="1431"/>
      <c r="TMY74" s="1431"/>
      <c r="TMZ74" s="1431"/>
      <c r="TNA74" s="1431"/>
      <c r="TNB74" s="1431"/>
      <c r="TNC74" s="1431"/>
      <c r="TND74" s="1431"/>
      <c r="TNE74" s="1431"/>
      <c r="TNF74" s="1431"/>
      <c r="TNG74" s="1431"/>
      <c r="TNH74" s="1431"/>
      <c r="TNI74" s="1431"/>
      <c r="TNJ74" s="1431"/>
      <c r="TNK74" s="1431"/>
      <c r="TNL74" s="1431"/>
      <c r="TNM74" s="1431"/>
      <c r="TNN74" s="1431"/>
      <c r="TNO74" s="1431"/>
      <c r="TNP74" s="1431"/>
      <c r="TNQ74" s="1431"/>
      <c r="TNR74" s="1431"/>
      <c r="TNS74" s="1431"/>
      <c r="TNT74" s="1431"/>
      <c r="TNU74" s="1431"/>
      <c r="TNV74" s="1431"/>
      <c r="TNW74" s="1431"/>
      <c r="TNX74" s="1431"/>
      <c r="TNY74" s="1431"/>
      <c r="TNZ74" s="1431"/>
      <c r="TOA74" s="1431"/>
      <c r="TOB74" s="1431"/>
      <c r="TOC74" s="1431"/>
      <c r="TOD74" s="1431"/>
      <c r="TOE74" s="1431"/>
      <c r="TOF74" s="1431"/>
      <c r="TOG74" s="1431"/>
      <c r="TOH74" s="1431"/>
      <c r="TOI74" s="1431"/>
      <c r="TOJ74" s="1431"/>
      <c r="TOK74" s="1431"/>
      <c r="TOL74" s="1431"/>
      <c r="TOM74" s="1431"/>
      <c r="TON74" s="1431"/>
      <c r="TOO74" s="1431"/>
      <c r="TOP74" s="1431"/>
      <c r="TOQ74" s="1431"/>
      <c r="TOR74" s="1431"/>
      <c r="TOS74" s="1431"/>
      <c r="TOT74" s="1431"/>
      <c r="TOU74" s="1431"/>
      <c r="TOV74" s="1431"/>
      <c r="TOW74" s="1431"/>
      <c r="TOX74" s="1431"/>
      <c r="TOY74" s="1431"/>
      <c r="TOZ74" s="1431"/>
      <c r="TPA74" s="1431"/>
      <c r="TPB74" s="1431"/>
      <c r="TPC74" s="1431"/>
      <c r="TPD74" s="1431"/>
      <c r="TPE74" s="1431"/>
      <c r="TPF74" s="1431"/>
      <c r="TPG74" s="1431"/>
      <c r="TPH74" s="1431"/>
      <c r="TPI74" s="1431"/>
      <c r="TPJ74" s="1431"/>
      <c r="TPK74" s="1431"/>
      <c r="TPL74" s="1431"/>
      <c r="TPM74" s="1431"/>
      <c r="TPN74" s="1431"/>
      <c r="TPO74" s="1431"/>
      <c r="TPP74" s="1431"/>
      <c r="TPQ74" s="1431"/>
      <c r="TPR74" s="1431"/>
      <c r="TPS74" s="1431"/>
      <c r="TPT74" s="1431"/>
      <c r="TPU74" s="1431"/>
      <c r="TPV74" s="1431"/>
      <c r="TPW74" s="1431"/>
      <c r="TPX74" s="1431"/>
      <c r="TPY74" s="1431"/>
      <c r="TPZ74" s="1431"/>
      <c r="TQA74" s="1431"/>
      <c r="TQB74" s="1431"/>
      <c r="TQC74" s="1431"/>
      <c r="TQD74" s="1431"/>
      <c r="TQE74" s="1431"/>
      <c r="TQF74" s="1431"/>
      <c r="TQG74" s="1431"/>
      <c r="TQH74" s="1431"/>
      <c r="TQI74" s="1431"/>
      <c r="TQJ74" s="1431"/>
      <c r="TQK74" s="1431"/>
      <c r="TQL74" s="1431"/>
      <c r="TQM74" s="1431"/>
      <c r="TQN74" s="1431"/>
      <c r="TQO74" s="1431"/>
      <c r="TQP74" s="1431"/>
      <c r="TQQ74" s="1431"/>
      <c r="TQR74" s="1431"/>
      <c r="TQS74" s="1431"/>
      <c r="TQT74" s="1431"/>
      <c r="TQU74" s="1431"/>
      <c r="TQV74" s="1431"/>
      <c r="TQW74" s="1431"/>
      <c r="TQX74" s="1431"/>
      <c r="TQY74" s="1431"/>
      <c r="TQZ74" s="1431"/>
      <c r="TRA74" s="1431"/>
      <c r="TRB74" s="1431"/>
      <c r="TRC74" s="1431"/>
      <c r="TRD74" s="1431"/>
      <c r="TRE74" s="1431"/>
      <c r="TRF74" s="1431"/>
      <c r="TRG74" s="1431"/>
      <c r="TRH74" s="1431"/>
      <c r="TRI74" s="1431"/>
      <c r="TRJ74" s="1431"/>
      <c r="TRK74" s="1431"/>
      <c r="TRL74" s="1431"/>
      <c r="TRM74" s="1431"/>
      <c r="TRN74" s="1431"/>
      <c r="TRO74" s="1431"/>
      <c r="TRP74" s="1431"/>
      <c r="TRQ74" s="1431"/>
      <c r="TRR74" s="1431"/>
      <c r="TRS74" s="1431"/>
      <c r="TRT74" s="1431"/>
      <c r="TRU74" s="1431"/>
      <c r="TRV74" s="1431"/>
      <c r="TRW74" s="1431"/>
      <c r="TRX74" s="1431"/>
      <c r="TRY74" s="1431"/>
      <c r="TRZ74" s="1431"/>
      <c r="TSA74" s="1431"/>
      <c r="TSB74" s="1431"/>
      <c r="TSC74" s="1431"/>
      <c r="TSD74" s="1431"/>
      <c r="TSE74" s="1431"/>
      <c r="TSF74" s="1431"/>
      <c r="TSG74" s="1431"/>
      <c r="TSH74" s="1431"/>
      <c r="TSI74" s="1431"/>
      <c r="TSJ74" s="1431"/>
      <c r="TSK74" s="1431"/>
      <c r="TSL74" s="1431"/>
      <c r="TSM74" s="1431"/>
      <c r="TSN74" s="1431"/>
      <c r="TSO74" s="1431"/>
      <c r="TSP74" s="1431"/>
      <c r="TSQ74" s="1431"/>
      <c r="TSR74" s="1431"/>
      <c r="TSS74" s="1431"/>
      <c r="TST74" s="1431"/>
      <c r="TSU74" s="1431"/>
      <c r="TSV74" s="1431"/>
      <c r="TSW74" s="1431"/>
      <c r="TSX74" s="1431"/>
      <c r="TSY74" s="1431"/>
      <c r="TSZ74" s="1431"/>
      <c r="TTA74" s="1431"/>
      <c r="TTB74" s="1431"/>
      <c r="TTC74" s="1431"/>
      <c r="TTD74" s="1431"/>
      <c r="TTE74" s="1431"/>
      <c r="TTF74" s="1431"/>
      <c r="TTG74" s="1431"/>
      <c r="TTH74" s="1431"/>
      <c r="TTI74" s="1431"/>
      <c r="TTJ74" s="1431"/>
      <c r="TTK74" s="1431"/>
      <c r="TTL74" s="1431"/>
      <c r="TTM74" s="1431"/>
      <c r="TTN74" s="1431"/>
      <c r="TTO74" s="1431"/>
      <c r="TTP74" s="1431"/>
      <c r="TTQ74" s="1431"/>
      <c r="TTR74" s="1431"/>
      <c r="TTS74" s="1431"/>
      <c r="TTT74" s="1431"/>
      <c r="TTU74" s="1431"/>
      <c r="TTV74" s="1431"/>
      <c r="TTW74" s="1431"/>
      <c r="TTX74" s="1431"/>
      <c r="TTY74" s="1431"/>
      <c r="TTZ74" s="1431"/>
      <c r="TUA74" s="1431"/>
      <c r="TUB74" s="1431"/>
      <c r="TUC74" s="1431"/>
      <c r="TUD74" s="1431"/>
      <c r="TUE74" s="1431"/>
      <c r="TUF74" s="1431"/>
      <c r="TUG74" s="1431"/>
      <c r="TUH74" s="1431"/>
      <c r="TUI74" s="1431"/>
      <c r="TUJ74" s="1431"/>
      <c r="TUK74" s="1431"/>
      <c r="TUL74" s="1431"/>
      <c r="TUM74" s="1431"/>
      <c r="TUN74" s="1431"/>
      <c r="TUO74" s="1431"/>
      <c r="TUP74" s="1431"/>
      <c r="TUQ74" s="1431"/>
      <c r="TUR74" s="1431"/>
      <c r="TUS74" s="1431"/>
      <c r="TUT74" s="1431"/>
      <c r="TUU74" s="1431"/>
      <c r="TUV74" s="1431"/>
      <c r="TUW74" s="1431"/>
      <c r="TUX74" s="1431"/>
      <c r="TUY74" s="1431"/>
      <c r="TUZ74" s="1431"/>
      <c r="TVA74" s="1431"/>
      <c r="TVB74" s="1431"/>
      <c r="TVC74" s="1431"/>
      <c r="TVD74" s="1431"/>
      <c r="TVE74" s="1431"/>
      <c r="TVF74" s="1431"/>
      <c r="TVG74" s="1431"/>
      <c r="TVH74" s="1431"/>
      <c r="TVI74" s="1431"/>
      <c r="TVJ74" s="1431"/>
      <c r="TVK74" s="1431"/>
      <c r="TVL74" s="1431"/>
      <c r="TVM74" s="1431"/>
      <c r="TVN74" s="1431"/>
      <c r="TVO74" s="1431"/>
      <c r="TVP74" s="1431"/>
      <c r="TVQ74" s="1431"/>
      <c r="TVR74" s="1431"/>
      <c r="TVS74" s="1431"/>
      <c r="TVT74" s="1431"/>
      <c r="TVU74" s="1431"/>
      <c r="TVV74" s="1431"/>
      <c r="TVW74" s="1431"/>
      <c r="TVX74" s="1431"/>
      <c r="TVY74" s="1431"/>
      <c r="TVZ74" s="1431"/>
      <c r="TWA74" s="1431"/>
      <c r="TWB74" s="1431"/>
      <c r="TWC74" s="1431"/>
      <c r="TWD74" s="1431"/>
      <c r="TWE74" s="1431"/>
      <c r="TWF74" s="1431"/>
      <c r="TWG74" s="1431"/>
      <c r="TWH74" s="1431"/>
      <c r="TWI74" s="1431"/>
      <c r="TWJ74" s="1431"/>
      <c r="TWK74" s="1431"/>
      <c r="TWL74" s="1431"/>
      <c r="TWM74" s="1431"/>
      <c r="TWN74" s="1431"/>
      <c r="TWO74" s="1431"/>
      <c r="TWP74" s="1431"/>
      <c r="TWQ74" s="1431"/>
      <c r="TWR74" s="1431"/>
      <c r="TWS74" s="1431"/>
      <c r="TWT74" s="1431"/>
      <c r="TWU74" s="1431"/>
      <c r="TWV74" s="1431"/>
      <c r="TWW74" s="1431"/>
      <c r="TWX74" s="1431"/>
      <c r="TWY74" s="1431"/>
      <c r="TWZ74" s="1431"/>
      <c r="TXA74" s="1431"/>
      <c r="TXB74" s="1431"/>
      <c r="TXC74" s="1431"/>
      <c r="TXD74" s="1431"/>
      <c r="TXE74" s="1431"/>
      <c r="TXF74" s="1431"/>
      <c r="TXG74" s="1431"/>
      <c r="TXH74" s="1431"/>
      <c r="TXI74" s="1431"/>
      <c r="TXJ74" s="1431"/>
      <c r="TXK74" s="1431"/>
      <c r="TXL74" s="1431"/>
      <c r="TXM74" s="1431"/>
      <c r="TXN74" s="1431"/>
      <c r="TXO74" s="1431"/>
      <c r="TXP74" s="1431"/>
      <c r="TXQ74" s="1431"/>
      <c r="TXR74" s="1431"/>
      <c r="TXS74" s="1431"/>
      <c r="TXT74" s="1431"/>
      <c r="TXU74" s="1431"/>
      <c r="TXV74" s="1431"/>
      <c r="TXW74" s="1431"/>
      <c r="TXX74" s="1431"/>
      <c r="TXY74" s="1431"/>
      <c r="TXZ74" s="1431"/>
      <c r="TYA74" s="1431"/>
      <c r="TYB74" s="1431"/>
      <c r="TYC74" s="1431"/>
      <c r="TYD74" s="1431"/>
      <c r="TYE74" s="1431"/>
      <c r="TYF74" s="1431"/>
      <c r="TYG74" s="1431"/>
      <c r="TYH74" s="1431"/>
      <c r="TYI74" s="1431"/>
      <c r="TYJ74" s="1431"/>
      <c r="TYK74" s="1431"/>
      <c r="TYL74" s="1431"/>
      <c r="TYM74" s="1431"/>
      <c r="TYN74" s="1431"/>
      <c r="TYO74" s="1431"/>
      <c r="TYP74" s="1431"/>
      <c r="TYQ74" s="1431"/>
      <c r="TYR74" s="1431"/>
      <c r="TYS74" s="1431"/>
      <c r="TYT74" s="1431"/>
      <c r="TYU74" s="1431"/>
      <c r="TYV74" s="1431"/>
      <c r="TYW74" s="1431"/>
      <c r="TYX74" s="1431"/>
      <c r="TYY74" s="1431"/>
      <c r="TYZ74" s="1431"/>
      <c r="TZA74" s="1431"/>
      <c r="TZB74" s="1431"/>
      <c r="TZC74" s="1431"/>
      <c r="TZD74" s="1431"/>
      <c r="TZE74" s="1431"/>
      <c r="TZF74" s="1431"/>
      <c r="TZG74" s="1431"/>
      <c r="TZH74" s="1431"/>
      <c r="TZI74" s="1431"/>
      <c r="TZJ74" s="1431"/>
      <c r="TZK74" s="1431"/>
      <c r="TZL74" s="1431"/>
      <c r="TZM74" s="1431"/>
      <c r="TZN74" s="1431"/>
      <c r="TZO74" s="1431"/>
      <c r="TZP74" s="1431"/>
      <c r="TZQ74" s="1431"/>
      <c r="TZR74" s="1431"/>
      <c r="TZS74" s="1431"/>
      <c r="TZT74" s="1431"/>
      <c r="TZU74" s="1431"/>
      <c r="TZV74" s="1431"/>
      <c r="TZW74" s="1431"/>
      <c r="TZX74" s="1431"/>
      <c r="TZY74" s="1431"/>
      <c r="TZZ74" s="1431"/>
      <c r="UAA74" s="1431"/>
      <c r="UAB74" s="1431"/>
      <c r="UAC74" s="1431"/>
      <c r="UAD74" s="1431"/>
      <c r="UAE74" s="1431"/>
      <c r="UAF74" s="1431"/>
      <c r="UAG74" s="1431"/>
      <c r="UAH74" s="1431"/>
      <c r="UAI74" s="1431"/>
      <c r="UAJ74" s="1431"/>
      <c r="UAK74" s="1431"/>
      <c r="UAL74" s="1431"/>
      <c r="UAM74" s="1431"/>
      <c r="UAN74" s="1431"/>
      <c r="UAO74" s="1431"/>
      <c r="UAP74" s="1431"/>
      <c r="UAQ74" s="1431"/>
      <c r="UAR74" s="1431"/>
      <c r="UAS74" s="1431"/>
      <c r="UAT74" s="1431"/>
      <c r="UAU74" s="1431"/>
      <c r="UAV74" s="1431"/>
      <c r="UAW74" s="1431"/>
      <c r="UAX74" s="1431"/>
      <c r="UAY74" s="1431"/>
      <c r="UAZ74" s="1431"/>
      <c r="UBA74" s="1431"/>
      <c r="UBB74" s="1431"/>
      <c r="UBC74" s="1431"/>
      <c r="UBD74" s="1431"/>
      <c r="UBE74" s="1431"/>
      <c r="UBF74" s="1431"/>
      <c r="UBG74" s="1431"/>
      <c r="UBH74" s="1431"/>
      <c r="UBI74" s="1431"/>
      <c r="UBJ74" s="1431"/>
      <c r="UBK74" s="1431"/>
      <c r="UBL74" s="1431"/>
      <c r="UBM74" s="1431"/>
      <c r="UBN74" s="1431"/>
      <c r="UBO74" s="1431"/>
      <c r="UBP74" s="1431"/>
      <c r="UBQ74" s="1431"/>
      <c r="UBR74" s="1431"/>
      <c r="UBS74" s="1431"/>
      <c r="UBT74" s="1431"/>
      <c r="UBU74" s="1431"/>
      <c r="UBV74" s="1431"/>
      <c r="UBW74" s="1431"/>
      <c r="UBX74" s="1431"/>
      <c r="UBY74" s="1431"/>
      <c r="UBZ74" s="1431"/>
      <c r="UCA74" s="1431"/>
      <c r="UCB74" s="1431"/>
      <c r="UCC74" s="1431"/>
      <c r="UCD74" s="1431"/>
      <c r="UCE74" s="1431"/>
      <c r="UCF74" s="1431"/>
      <c r="UCG74" s="1431"/>
      <c r="UCH74" s="1431"/>
      <c r="UCI74" s="1431"/>
      <c r="UCJ74" s="1431"/>
      <c r="UCK74" s="1431"/>
      <c r="UCL74" s="1431"/>
      <c r="UCM74" s="1431"/>
      <c r="UCN74" s="1431"/>
      <c r="UCO74" s="1431"/>
      <c r="UCP74" s="1431"/>
      <c r="UCQ74" s="1431"/>
      <c r="UCR74" s="1431"/>
      <c r="UCS74" s="1431"/>
      <c r="UCT74" s="1431"/>
      <c r="UCU74" s="1431"/>
      <c r="UCV74" s="1431"/>
      <c r="UCW74" s="1431"/>
      <c r="UCX74" s="1431"/>
      <c r="UCY74" s="1431"/>
      <c r="UCZ74" s="1431"/>
      <c r="UDA74" s="1431"/>
      <c r="UDB74" s="1431"/>
      <c r="UDC74" s="1431"/>
      <c r="UDD74" s="1431"/>
      <c r="UDE74" s="1431"/>
      <c r="UDF74" s="1431"/>
      <c r="UDG74" s="1431"/>
      <c r="UDH74" s="1431"/>
      <c r="UDI74" s="1431"/>
      <c r="UDJ74" s="1431"/>
      <c r="UDK74" s="1431"/>
      <c r="UDL74" s="1431"/>
      <c r="UDM74" s="1431"/>
      <c r="UDN74" s="1431"/>
      <c r="UDO74" s="1431"/>
      <c r="UDP74" s="1431"/>
      <c r="UDQ74" s="1431"/>
      <c r="UDR74" s="1431"/>
      <c r="UDS74" s="1431"/>
      <c r="UDT74" s="1431"/>
      <c r="UDU74" s="1431"/>
      <c r="UDV74" s="1431"/>
      <c r="UDW74" s="1431"/>
      <c r="UDX74" s="1431"/>
      <c r="UDY74" s="1431"/>
      <c r="UDZ74" s="1431"/>
      <c r="UEA74" s="1431"/>
      <c r="UEB74" s="1431"/>
      <c r="UEC74" s="1431"/>
      <c r="UED74" s="1431"/>
      <c r="UEE74" s="1431"/>
      <c r="UEF74" s="1431"/>
      <c r="UEG74" s="1431"/>
      <c r="UEH74" s="1431"/>
      <c r="UEI74" s="1431"/>
      <c r="UEJ74" s="1431"/>
      <c r="UEK74" s="1431"/>
      <c r="UEL74" s="1431"/>
      <c r="UEM74" s="1431"/>
      <c r="UEN74" s="1431"/>
      <c r="UEO74" s="1431"/>
      <c r="UEP74" s="1431"/>
      <c r="UEQ74" s="1431"/>
      <c r="UER74" s="1431"/>
      <c r="UES74" s="1431"/>
      <c r="UET74" s="1431"/>
      <c r="UEU74" s="1431"/>
      <c r="UEV74" s="1431"/>
      <c r="UEW74" s="1431"/>
      <c r="UEX74" s="1431"/>
      <c r="UEY74" s="1431"/>
      <c r="UEZ74" s="1431"/>
      <c r="UFA74" s="1431"/>
      <c r="UFB74" s="1431"/>
      <c r="UFC74" s="1431"/>
      <c r="UFD74" s="1431"/>
      <c r="UFE74" s="1431"/>
      <c r="UFF74" s="1431"/>
      <c r="UFG74" s="1431"/>
      <c r="UFH74" s="1431"/>
      <c r="UFI74" s="1431"/>
      <c r="UFJ74" s="1431"/>
      <c r="UFK74" s="1431"/>
      <c r="UFL74" s="1431"/>
      <c r="UFM74" s="1431"/>
      <c r="UFN74" s="1431"/>
      <c r="UFO74" s="1431"/>
      <c r="UFP74" s="1431"/>
      <c r="UFQ74" s="1431"/>
      <c r="UFR74" s="1431"/>
      <c r="UFS74" s="1431"/>
      <c r="UFT74" s="1431"/>
      <c r="UFU74" s="1431"/>
      <c r="UFV74" s="1431"/>
      <c r="UFW74" s="1431"/>
      <c r="UFX74" s="1431"/>
      <c r="UFY74" s="1431"/>
      <c r="UFZ74" s="1431"/>
      <c r="UGA74" s="1431"/>
      <c r="UGB74" s="1431"/>
      <c r="UGC74" s="1431"/>
      <c r="UGD74" s="1431"/>
      <c r="UGE74" s="1431"/>
      <c r="UGF74" s="1431"/>
      <c r="UGG74" s="1431"/>
      <c r="UGH74" s="1431"/>
      <c r="UGI74" s="1431"/>
      <c r="UGJ74" s="1431"/>
      <c r="UGK74" s="1431"/>
      <c r="UGL74" s="1431"/>
      <c r="UGM74" s="1431"/>
      <c r="UGN74" s="1431"/>
      <c r="UGO74" s="1431"/>
      <c r="UGP74" s="1431"/>
      <c r="UGQ74" s="1431"/>
      <c r="UGR74" s="1431"/>
      <c r="UGS74" s="1431"/>
      <c r="UGT74" s="1431"/>
      <c r="UGU74" s="1431"/>
      <c r="UGV74" s="1431"/>
      <c r="UGW74" s="1431"/>
      <c r="UGX74" s="1431"/>
      <c r="UGY74" s="1431"/>
      <c r="UGZ74" s="1431"/>
      <c r="UHA74" s="1431"/>
      <c r="UHB74" s="1431"/>
      <c r="UHC74" s="1431"/>
      <c r="UHD74" s="1431"/>
      <c r="UHE74" s="1431"/>
      <c r="UHF74" s="1431"/>
      <c r="UHG74" s="1431"/>
      <c r="UHH74" s="1431"/>
      <c r="UHI74" s="1431"/>
      <c r="UHJ74" s="1431"/>
      <c r="UHK74" s="1431"/>
      <c r="UHL74" s="1431"/>
      <c r="UHM74" s="1431"/>
      <c r="UHN74" s="1431"/>
      <c r="UHO74" s="1431"/>
      <c r="UHP74" s="1431"/>
      <c r="UHQ74" s="1431"/>
      <c r="UHR74" s="1431"/>
      <c r="UHS74" s="1431"/>
      <c r="UHT74" s="1431"/>
      <c r="UHU74" s="1431"/>
      <c r="UHV74" s="1431"/>
      <c r="UHW74" s="1431"/>
      <c r="UHX74" s="1431"/>
      <c r="UHY74" s="1431"/>
      <c r="UHZ74" s="1431"/>
      <c r="UIA74" s="1431"/>
      <c r="UIB74" s="1431"/>
      <c r="UIC74" s="1431"/>
      <c r="UID74" s="1431"/>
      <c r="UIE74" s="1431"/>
      <c r="UIF74" s="1431"/>
      <c r="UIG74" s="1431"/>
      <c r="UIH74" s="1431"/>
      <c r="UII74" s="1431"/>
      <c r="UIJ74" s="1431"/>
      <c r="UIK74" s="1431"/>
      <c r="UIL74" s="1431"/>
      <c r="UIM74" s="1431"/>
      <c r="UIN74" s="1431"/>
      <c r="UIO74" s="1431"/>
      <c r="UIP74" s="1431"/>
      <c r="UIQ74" s="1431"/>
      <c r="UIR74" s="1431"/>
      <c r="UIS74" s="1431"/>
      <c r="UIT74" s="1431"/>
      <c r="UIU74" s="1431"/>
      <c r="UIV74" s="1431"/>
      <c r="UIW74" s="1431"/>
      <c r="UIX74" s="1431"/>
      <c r="UIY74" s="1431"/>
      <c r="UIZ74" s="1431"/>
      <c r="UJA74" s="1431"/>
      <c r="UJB74" s="1431"/>
      <c r="UJC74" s="1431"/>
      <c r="UJD74" s="1431"/>
      <c r="UJE74" s="1431"/>
      <c r="UJF74" s="1431"/>
      <c r="UJG74" s="1431"/>
      <c r="UJH74" s="1431"/>
      <c r="UJI74" s="1431"/>
      <c r="UJJ74" s="1431"/>
      <c r="UJK74" s="1431"/>
      <c r="UJL74" s="1431"/>
      <c r="UJM74" s="1431"/>
      <c r="UJN74" s="1431"/>
      <c r="UJO74" s="1431"/>
      <c r="UJP74" s="1431"/>
      <c r="UJQ74" s="1431"/>
      <c r="UJR74" s="1431"/>
      <c r="UJS74" s="1431"/>
      <c r="UJT74" s="1431"/>
      <c r="UJU74" s="1431"/>
      <c r="UJV74" s="1431"/>
      <c r="UJW74" s="1431"/>
      <c r="UJX74" s="1431"/>
      <c r="UJY74" s="1431"/>
      <c r="UJZ74" s="1431"/>
      <c r="UKA74" s="1431"/>
      <c r="UKB74" s="1431"/>
      <c r="UKC74" s="1431"/>
      <c r="UKD74" s="1431"/>
      <c r="UKE74" s="1431"/>
      <c r="UKF74" s="1431"/>
      <c r="UKG74" s="1431"/>
      <c r="UKH74" s="1431"/>
      <c r="UKI74" s="1431"/>
      <c r="UKJ74" s="1431"/>
      <c r="UKK74" s="1431"/>
      <c r="UKL74" s="1431"/>
      <c r="UKM74" s="1431"/>
      <c r="UKN74" s="1431"/>
      <c r="UKO74" s="1431"/>
      <c r="UKP74" s="1431"/>
      <c r="UKQ74" s="1431"/>
      <c r="UKR74" s="1431"/>
      <c r="UKS74" s="1431"/>
      <c r="UKT74" s="1431"/>
      <c r="UKU74" s="1431"/>
      <c r="UKV74" s="1431"/>
      <c r="UKW74" s="1431"/>
      <c r="UKX74" s="1431"/>
      <c r="UKY74" s="1431"/>
      <c r="UKZ74" s="1431"/>
      <c r="ULA74" s="1431"/>
      <c r="ULB74" s="1431"/>
      <c r="ULC74" s="1431"/>
      <c r="ULD74" s="1431"/>
      <c r="ULE74" s="1431"/>
      <c r="ULF74" s="1431"/>
      <c r="ULG74" s="1431"/>
      <c r="ULH74" s="1431"/>
      <c r="ULI74" s="1431"/>
      <c r="ULJ74" s="1431"/>
      <c r="ULK74" s="1431"/>
      <c r="ULL74" s="1431"/>
      <c r="ULM74" s="1431"/>
      <c r="ULN74" s="1431"/>
      <c r="ULO74" s="1431"/>
      <c r="ULP74" s="1431"/>
      <c r="ULQ74" s="1431"/>
      <c r="ULR74" s="1431"/>
      <c r="ULS74" s="1431"/>
      <c r="ULT74" s="1431"/>
      <c r="ULU74" s="1431"/>
      <c r="ULV74" s="1431"/>
      <c r="ULW74" s="1431"/>
      <c r="ULX74" s="1431"/>
      <c r="ULY74" s="1431"/>
      <c r="ULZ74" s="1431"/>
      <c r="UMA74" s="1431"/>
      <c r="UMB74" s="1431"/>
      <c r="UMC74" s="1431"/>
      <c r="UMD74" s="1431"/>
      <c r="UME74" s="1431"/>
      <c r="UMF74" s="1431"/>
      <c r="UMG74" s="1431"/>
      <c r="UMH74" s="1431"/>
      <c r="UMI74" s="1431"/>
      <c r="UMJ74" s="1431"/>
      <c r="UMK74" s="1431"/>
      <c r="UML74" s="1431"/>
      <c r="UMM74" s="1431"/>
      <c r="UMN74" s="1431"/>
      <c r="UMO74" s="1431"/>
      <c r="UMP74" s="1431"/>
      <c r="UMQ74" s="1431"/>
      <c r="UMR74" s="1431"/>
      <c r="UMS74" s="1431"/>
      <c r="UMT74" s="1431"/>
      <c r="UMU74" s="1431"/>
      <c r="UMV74" s="1431"/>
      <c r="UMW74" s="1431"/>
      <c r="UMX74" s="1431"/>
      <c r="UMY74" s="1431"/>
      <c r="UMZ74" s="1431"/>
      <c r="UNA74" s="1431"/>
      <c r="UNB74" s="1431"/>
      <c r="UNC74" s="1431"/>
      <c r="UND74" s="1431"/>
      <c r="UNE74" s="1431"/>
      <c r="UNF74" s="1431"/>
      <c r="UNG74" s="1431"/>
      <c r="UNH74" s="1431"/>
      <c r="UNI74" s="1431"/>
      <c r="UNJ74" s="1431"/>
      <c r="UNK74" s="1431"/>
      <c r="UNL74" s="1431"/>
      <c r="UNM74" s="1431"/>
      <c r="UNN74" s="1431"/>
      <c r="UNO74" s="1431"/>
      <c r="UNP74" s="1431"/>
      <c r="UNQ74" s="1431"/>
      <c r="UNR74" s="1431"/>
      <c r="UNS74" s="1431"/>
      <c r="UNT74" s="1431"/>
      <c r="UNU74" s="1431"/>
      <c r="UNV74" s="1431"/>
      <c r="UNW74" s="1431"/>
      <c r="UNX74" s="1431"/>
      <c r="UNY74" s="1431"/>
      <c r="UNZ74" s="1431"/>
      <c r="UOA74" s="1431"/>
      <c r="UOB74" s="1431"/>
      <c r="UOC74" s="1431"/>
      <c r="UOD74" s="1431"/>
      <c r="UOE74" s="1431"/>
      <c r="UOF74" s="1431"/>
      <c r="UOG74" s="1431"/>
      <c r="UOH74" s="1431"/>
      <c r="UOI74" s="1431"/>
      <c r="UOJ74" s="1431"/>
      <c r="UOK74" s="1431"/>
      <c r="UOL74" s="1431"/>
      <c r="UOM74" s="1431"/>
      <c r="UON74" s="1431"/>
      <c r="UOO74" s="1431"/>
      <c r="UOP74" s="1431"/>
      <c r="UOQ74" s="1431"/>
      <c r="UOR74" s="1431"/>
      <c r="UOS74" s="1431"/>
      <c r="UOT74" s="1431"/>
      <c r="UOU74" s="1431"/>
      <c r="UOV74" s="1431"/>
      <c r="UOW74" s="1431"/>
      <c r="UOX74" s="1431"/>
      <c r="UOY74" s="1431"/>
      <c r="UOZ74" s="1431"/>
      <c r="UPA74" s="1431"/>
      <c r="UPB74" s="1431"/>
      <c r="UPC74" s="1431"/>
      <c r="UPD74" s="1431"/>
      <c r="UPE74" s="1431"/>
      <c r="UPF74" s="1431"/>
      <c r="UPG74" s="1431"/>
      <c r="UPH74" s="1431"/>
      <c r="UPI74" s="1431"/>
      <c r="UPJ74" s="1431"/>
      <c r="UPK74" s="1431"/>
      <c r="UPL74" s="1431"/>
      <c r="UPM74" s="1431"/>
      <c r="UPN74" s="1431"/>
      <c r="UPO74" s="1431"/>
      <c r="UPP74" s="1431"/>
      <c r="UPQ74" s="1431"/>
      <c r="UPR74" s="1431"/>
      <c r="UPS74" s="1431"/>
      <c r="UPT74" s="1431"/>
      <c r="UPU74" s="1431"/>
      <c r="UPV74" s="1431"/>
      <c r="UPW74" s="1431"/>
      <c r="UPX74" s="1431"/>
      <c r="UPY74" s="1431"/>
      <c r="UPZ74" s="1431"/>
      <c r="UQA74" s="1431"/>
      <c r="UQB74" s="1431"/>
      <c r="UQC74" s="1431"/>
      <c r="UQD74" s="1431"/>
      <c r="UQE74" s="1431"/>
      <c r="UQF74" s="1431"/>
      <c r="UQG74" s="1431"/>
      <c r="UQH74" s="1431"/>
      <c r="UQI74" s="1431"/>
      <c r="UQJ74" s="1431"/>
      <c r="UQK74" s="1431"/>
      <c r="UQL74" s="1431"/>
      <c r="UQM74" s="1431"/>
      <c r="UQN74" s="1431"/>
      <c r="UQO74" s="1431"/>
      <c r="UQP74" s="1431"/>
      <c r="UQQ74" s="1431"/>
      <c r="UQR74" s="1431"/>
      <c r="UQS74" s="1431"/>
      <c r="UQT74" s="1431"/>
      <c r="UQU74" s="1431"/>
      <c r="UQV74" s="1431"/>
      <c r="UQW74" s="1431"/>
      <c r="UQX74" s="1431"/>
      <c r="UQY74" s="1431"/>
      <c r="UQZ74" s="1431"/>
      <c r="URA74" s="1431"/>
      <c r="URB74" s="1431"/>
      <c r="URC74" s="1431"/>
      <c r="URD74" s="1431"/>
      <c r="URE74" s="1431"/>
      <c r="URF74" s="1431"/>
      <c r="URG74" s="1431"/>
      <c r="URH74" s="1431"/>
      <c r="URI74" s="1431"/>
      <c r="URJ74" s="1431"/>
      <c r="URK74" s="1431"/>
      <c r="URL74" s="1431"/>
      <c r="URM74" s="1431"/>
      <c r="URN74" s="1431"/>
      <c r="URO74" s="1431"/>
      <c r="URP74" s="1431"/>
      <c r="URQ74" s="1431"/>
      <c r="URR74" s="1431"/>
      <c r="URS74" s="1431"/>
      <c r="URT74" s="1431"/>
      <c r="URU74" s="1431"/>
      <c r="URV74" s="1431"/>
      <c r="URW74" s="1431"/>
      <c r="URX74" s="1431"/>
      <c r="URY74" s="1431"/>
      <c r="URZ74" s="1431"/>
      <c r="USA74" s="1431"/>
      <c r="USB74" s="1431"/>
      <c r="USC74" s="1431"/>
      <c r="USD74" s="1431"/>
      <c r="USE74" s="1431"/>
      <c r="USF74" s="1431"/>
      <c r="USG74" s="1431"/>
      <c r="USH74" s="1431"/>
      <c r="USI74" s="1431"/>
      <c r="USJ74" s="1431"/>
      <c r="USK74" s="1431"/>
      <c r="USL74" s="1431"/>
      <c r="USM74" s="1431"/>
      <c r="USN74" s="1431"/>
      <c r="USO74" s="1431"/>
      <c r="USP74" s="1431"/>
      <c r="USQ74" s="1431"/>
      <c r="USR74" s="1431"/>
      <c r="USS74" s="1431"/>
      <c r="UST74" s="1431"/>
      <c r="USU74" s="1431"/>
      <c r="USV74" s="1431"/>
      <c r="USW74" s="1431"/>
      <c r="USX74" s="1431"/>
      <c r="USY74" s="1431"/>
      <c r="USZ74" s="1431"/>
      <c r="UTA74" s="1431"/>
      <c r="UTB74" s="1431"/>
      <c r="UTC74" s="1431"/>
      <c r="UTD74" s="1431"/>
      <c r="UTE74" s="1431"/>
      <c r="UTF74" s="1431"/>
      <c r="UTG74" s="1431"/>
      <c r="UTH74" s="1431"/>
      <c r="UTI74" s="1431"/>
      <c r="UTJ74" s="1431"/>
      <c r="UTK74" s="1431"/>
      <c r="UTL74" s="1431"/>
      <c r="UTM74" s="1431"/>
      <c r="UTN74" s="1431"/>
      <c r="UTO74" s="1431"/>
      <c r="UTP74" s="1431"/>
      <c r="UTQ74" s="1431"/>
      <c r="UTR74" s="1431"/>
      <c r="UTS74" s="1431"/>
      <c r="UTT74" s="1431"/>
      <c r="UTU74" s="1431"/>
      <c r="UTV74" s="1431"/>
      <c r="UTW74" s="1431"/>
      <c r="UTX74" s="1431"/>
      <c r="UTY74" s="1431"/>
      <c r="UTZ74" s="1431"/>
      <c r="UUA74" s="1431"/>
      <c r="UUB74" s="1431"/>
      <c r="UUC74" s="1431"/>
      <c r="UUD74" s="1431"/>
      <c r="UUE74" s="1431"/>
      <c r="UUF74" s="1431"/>
      <c r="UUG74" s="1431"/>
      <c r="UUH74" s="1431"/>
      <c r="UUI74" s="1431"/>
      <c r="UUJ74" s="1431"/>
      <c r="UUK74" s="1431"/>
      <c r="UUL74" s="1431"/>
      <c r="UUM74" s="1431"/>
      <c r="UUN74" s="1431"/>
      <c r="UUO74" s="1431"/>
      <c r="UUP74" s="1431"/>
      <c r="UUQ74" s="1431"/>
      <c r="UUR74" s="1431"/>
      <c r="UUS74" s="1431"/>
      <c r="UUT74" s="1431"/>
      <c r="UUU74" s="1431"/>
      <c r="UUV74" s="1431"/>
      <c r="UUW74" s="1431"/>
      <c r="UUX74" s="1431"/>
      <c r="UUY74" s="1431"/>
      <c r="UUZ74" s="1431"/>
      <c r="UVA74" s="1431"/>
      <c r="UVB74" s="1431"/>
      <c r="UVC74" s="1431"/>
      <c r="UVD74" s="1431"/>
      <c r="UVE74" s="1431"/>
      <c r="UVF74" s="1431"/>
      <c r="UVG74" s="1431"/>
      <c r="UVH74" s="1431"/>
      <c r="UVI74" s="1431"/>
      <c r="UVJ74" s="1431"/>
      <c r="UVK74" s="1431"/>
      <c r="UVL74" s="1431"/>
      <c r="UVM74" s="1431"/>
      <c r="UVN74" s="1431"/>
      <c r="UVO74" s="1431"/>
      <c r="UVP74" s="1431"/>
      <c r="UVQ74" s="1431"/>
      <c r="UVR74" s="1431"/>
      <c r="UVS74" s="1431"/>
      <c r="UVT74" s="1431"/>
      <c r="UVU74" s="1431"/>
      <c r="UVV74" s="1431"/>
      <c r="UVW74" s="1431"/>
      <c r="UVX74" s="1431"/>
      <c r="UVY74" s="1431"/>
      <c r="UVZ74" s="1431"/>
      <c r="UWA74" s="1431"/>
      <c r="UWB74" s="1431"/>
      <c r="UWC74" s="1431"/>
      <c r="UWD74" s="1431"/>
      <c r="UWE74" s="1431"/>
      <c r="UWF74" s="1431"/>
      <c r="UWG74" s="1431"/>
      <c r="UWH74" s="1431"/>
      <c r="UWI74" s="1431"/>
      <c r="UWJ74" s="1431"/>
      <c r="UWK74" s="1431"/>
      <c r="UWL74" s="1431"/>
      <c r="UWM74" s="1431"/>
      <c r="UWN74" s="1431"/>
      <c r="UWO74" s="1431"/>
      <c r="UWP74" s="1431"/>
      <c r="UWQ74" s="1431"/>
      <c r="UWR74" s="1431"/>
      <c r="UWS74" s="1431"/>
      <c r="UWT74" s="1431"/>
      <c r="UWU74" s="1431"/>
      <c r="UWV74" s="1431"/>
      <c r="UWW74" s="1431"/>
      <c r="UWX74" s="1431"/>
      <c r="UWY74" s="1431"/>
      <c r="UWZ74" s="1431"/>
      <c r="UXA74" s="1431"/>
      <c r="UXB74" s="1431"/>
      <c r="UXC74" s="1431"/>
      <c r="UXD74" s="1431"/>
      <c r="UXE74" s="1431"/>
      <c r="UXF74" s="1431"/>
      <c r="UXG74" s="1431"/>
      <c r="UXH74" s="1431"/>
      <c r="UXI74" s="1431"/>
      <c r="UXJ74" s="1431"/>
      <c r="UXK74" s="1431"/>
      <c r="UXL74" s="1431"/>
      <c r="UXM74" s="1431"/>
      <c r="UXN74" s="1431"/>
      <c r="UXO74" s="1431"/>
      <c r="UXP74" s="1431"/>
      <c r="UXQ74" s="1431"/>
      <c r="UXR74" s="1431"/>
      <c r="UXS74" s="1431"/>
      <c r="UXT74" s="1431"/>
      <c r="UXU74" s="1431"/>
      <c r="UXV74" s="1431"/>
      <c r="UXW74" s="1431"/>
      <c r="UXX74" s="1431"/>
      <c r="UXY74" s="1431"/>
      <c r="UXZ74" s="1431"/>
      <c r="UYA74" s="1431"/>
      <c r="UYB74" s="1431"/>
      <c r="UYC74" s="1431"/>
      <c r="UYD74" s="1431"/>
      <c r="UYE74" s="1431"/>
      <c r="UYF74" s="1431"/>
      <c r="UYG74" s="1431"/>
      <c r="UYH74" s="1431"/>
      <c r="UYI74" s="1431"/>
      <c r="UYJ74" s="1431"/>
      <c r="UYK74" s="1431"/>
      <c r="UYL74" s="1431"/>
      <c r="UYM74" s="1431"/>
      <c r="UYN74" s="1431"/>
      <c r="UYO74" s="1431"/>
      <c r="UYP74" s="1431"/>
      <c r="UYQ74" s="1431"/>
      <c r="UYR74" s="1431"/>
      <c r="UYS74" s="1431"/>
      <c r="UYT74" s="1431"/>
      <c r="UYU74" s="1431"/>
      <c r="UYV74" s="1431"/>
      <c r="UYW74" s="1431"/>
      <c r="UYX74" s="1431"/>
      <c r="UYY74" s="1431"/>
      <c r="UYZ74" s="1431"/>
      <c r="UZA74" s="1431"/>
      <c r="UZB74" s="1431"/>
      <c r="UZC74" s="1431"/>
      <c r="UZD74" s="1431"/>
      <c r="UZE74" s="1431"/>
      <c r="UZF74" s="1431"/>
      <c r="UZG74" s="1431"/>
      <c r="UZH74" s="1431"/>
      <c r="UZI74" s="1431"/>
      <c r="UZJ74" s="1431"/>
      <c r="UZK74" s="1431"/>
      <c r="UZL74" s="1431"/>
      <c r="UZM74" s="1431"/>
      <c r="UZN74" s="1431"/>
      <c r="UZO74" s="1431"/>
      <c r="UZP74" s="1431"/>
      <c r="UZQ74" s="1431"/>
      <c r="UZR74" s="1431"/>
      <c r="UZS74" s="1431"/>
      <c r="UZT74" s="1431"/>
      <c r="UZU74" s="1431"/>
      <c r="UZV74" s="1431"/>
      <c r="UZW74" s="1431"/>
      <c r="UZX74" s="1431"/>
      <c r="UZY74" s="1431"/>
      <c r="UZZ74" s="1431"/>
      <c r="VAA74" s="1431"/>
      <c r="VAB74" s="1431"/>
      <c r="VAC74" s="1431"/>
      <c r="VAD74" s="1431"/>
      <c r="VAE74" s="1431"/>
      <c r="VAF74" s="1431"/>
      <c r="VAG74" s="1431"/>
      <c r="VAH74" s="1431"/>
      <c r="VAI74" s="1431"/>
      <c r="VAJ74" s="1431"/>
      <c r="VAK74" s="1431"/>
      <c r="VAL74" s="1431"/>
      <c r="VAM74" s="1431"/>
      <c r="VAN74" s="1431"/>
      <c r="VAO74" s="1431"/>
      <c r="VAP74" s="1431"/>
      <c r="VAQ74" s="1431"/>
      <c r="VAR74" s="1431"/>
      <c r="VAS74" s="1431"/>
      <c r="VAT74" s="1431"/>
      <c r="VAU74" s="1431"/>
      <c r="VAV74" s="1431"/>
      <c r="VAW74" s="1431"/>
      <c r="VAX74" s="1431"/>
      <c r="VAY74" s="1431"/>
      <c r="VAZ74" s="1431"/>
      <c r="VBA74" s="1431"/>
      <c r="VBB74" s="1431"/>
      <c r="VBC74" s="1431"/>
      <c r="VBD74" s="1431"/>
      <c r="VBE74" s="1431"/>
      <c r="VBF74" s="1431"/>
      <c r="VBG74" s="1431"/>
      <c r="VBH74" s="1431"/>
      <c r="VBI74" s="1431"/>
      <c r="VBJ74" s="1431"/>
      <c r="VBK74" s="1431"/>
      <c r="VBL74" s="1431"/>
      <c r="VBM74" s="1431"/>
      <c r="VBN74" s="1431"/>
      <c r="VBO74" s="1431"/>
      <c r="VBP74" s="1431"/>
      <c r="VBQ74" s="1431"/>
      <c r="VBR74" s="1431"/>
      <c r="VBS74" s="1431"/>
      <c r="VBT74" s="1431"/>
      <c r="VBU74" s="1431"/>
      <c r="VBV74" s="1431"/>
      <c r="VBW74" s="1431"/>
      <c r="VBX74" s="1431"/>
      <c r="VBY74" s="1431"/>
      <c r="VBZ74" s="1431"/>
      <c r="VCA74" s="1431"/>
      <c r="VCB74" s="1431"/>
      <c r="VCC74" s="1431"/>
      <c r="VCD74" s="1431"/>
      <c r="VCE74" s="1431"/>
      <c r="VCF74" s="1431"/>
      <c r="VCG74" s="1431"/>
      <c r="VCH74" s="1431"/>
      <c r="VCI74" s="1431"/>
      <c r="VCJ74" s="1431"/>
      <c r="VCK74" s="1431"/>
      <c r="VCL74" s="1431"/>
      <c r="VCM74" s="1431"/>
      <c r="VCN74" s="1431"/>
      <c r="VCO74" s="1431"/>
      <c r="VCP74" s="1431"/>
      <c r="VCQ74" s="1431"/>
      <c r="VCR74" s="1431"/>
      <c r="VCS74" s="1431"/>
      <c r="VCT74" s="1431"/>
      <c r="VCU74" s="1431"/>
      <c r="VCV74" s="1431"/>
      <c r="VCW74" s="1431"/>
      <c r="VCX74" s="1431"/>
      <c r="VCY74" s="1431"/>
      <c r="VCZ74" s="1431"/>
      <c r="VDA74" s="1431"/>
      <c r="VDB74" s="1431"/>
      <c r="VDC74" s="1431"/>
      <c r="VDD74" s="1431"/>
      <c r="VDE74" s="1431"/>
      <c r="VDF74" s="1431"/>
      <c r="VDG74" s="1431"/>
      <c r="VDH74" s="1431"/>
      <c r="VDI74" s="1431"/>
      <c r="VDJ74" s="1431"/>
      <c r="VDK74" s="1431"/>
      <c r="VDL74" s="1431"/>
      <c r="VDM74" s="1431"/>
      <c r="VDN74" s="1431"/>
      <c r="VDO74" s="1431"/>
      <c r="VDP74" s="1431"/>
      <c r="VDQ74" s="1431"/>
      <c r="VDR74" s="1431"/>
      <c r="VDS74" s="1431"/>
      <c r="VDT74" s="1431"/>
      <c r="VDU74" s="1431"/>
      <c r="VDV74" s="1431"/>
      <c r="VDW74" s="1431"/>
      <c r="VDX74" s="1431"/>
      <c r="VDY74" s="1431"/>
      <c r="VDZ74" s="1431"/>
      <c r="VEA74" s="1431"/>
      <c r="VEB74" s="1431"/>
      <c r="VEC74" s="1431"/>
      <c r="VED74" s="1431"/>
      <c r="VEE74" s="1431"/>
      <c r="VEF74" s="1431"/>
      <c r="VEG74" s="1431"/>
      <c r="VEH74" s="1431"/>
      <c r="VEI74" s="1431"/>
      <c r="VEJ74" s="1431"/>
      <c r="VEK74" s="1431"/>
      <c r="VEL74" s="1431"/>
      <c r="VEM74" s="1431"/>
      <c r="VEN74" s="1431"/>
      <c r="VEO74" s="1431"/>
      <c r="VEP74" s="1431"/>
      <c r="VEQ74" s="1431"/>
      <c r="VER74" s="1431"/>
      <c r="VES74" s="1431"/>
      <c r="VET74" s="1431"/>
      <c r="VEU74" s="1431"/>
      <c r="VEV74" s="1431"/>
      <c r="VEW74" s="1431"/>
      <c r="VEX74" s="1431"/>
      <c r="VEY74" s="1431"/>
      <c r="VEZ74" s="1431"/>
      <c r="VFA74" s="1431"/>
      <c r="VFB74" s="1431"/>
      <c r="VFC74" s="1431"/>
      <c r="VFD74" s="1431"/>
      <c r="VFE74" s="1431"/>
      <c r="VFF74" s="1431"/>
      <c r="VFG74" s="1431"/>
      <c r="VFH74" s="1431"/>
      <c r="VFI74" s="1431"/>
      <c r="VFJ74" s="1431"/>
      <c r="VFK74" s="1431"/>
      <c r="VFL74" s="1431"/>
      <c r="VFM74" s="1431"/>
      <c r="VFN74" s="1431"/>
      <c r="VFO74" s="1431"/>
      <c r="VFP74" s="1431"/>
      <c r="VFQ74" s="1431"/>
      <c r="VFR74" s="1431"/>
      <c r="VFS74" s="1431"/>
      <c r="VFT74" s="1431"/>
      <c r="VFU74" s="1431"/>
      <c r="VFV74" s="1431"/>
      <c r="VFW74" s="1431"/>
      <c r="VFX74" s="1431"/>
      <c r="VFY74" s="1431"/>
      <c r="VFZ74" s="1431"/>
      <c r="VGA74" s="1431"/>
      <c r="VGB74" s="1431"/>
      <c r="VGC74" s="1431"/>
      <c r="VGD74" s="1431"/>
      <c r="VGE74" s="1431"/>
      <c r="VGF74" s="1431"/>
      <c r="VGG74" s="1431"/>
      <c r="VGH74" s="1431"/>
      <c r="VGI74" s="1431"/>
      <c r="VGJ74" s="1431"/>
      <c r="VGK74" s="1431"/>
      <c r="VGL74" s="1431"/>
      <c r="VGM74" s="1431"/>
      <c r="VGN74" s="1431"/>
      <c r="VGO74" s="1431"/>
      <c r="VGP74" s="1431"/>
      <c r="VGQ74" s="1431"/>
      <c r="VGR74" s="1431"/>
      <c r="VGS74" s="1431"/>
      <c r="VGT74" s="1431"/>
      <c r="VGU74" s="1431"/>
      <c r="VGV74" s="1431"/>
      <c r="VGW74" s="1431"/>
      <c r="VGX74" s="1431"/>
      <c r="VGY74" s="1431"/>
      <c r="VGZ74" s="1431"/>
      <c r="VHA74" s="1431"/>
      <c r="VHB74" s="1431"/>
      <c r="VHC74" s="1431"/>
      <c r="VHD74" s="1431"/>
      <c r="VHE74" s="1431"/>
      <c r="VHF74" s="1431"/>
      <c r="VHG74" s="1431"/>
      <c r="VHH74" s="1431"/>
      <c r="VHI74" s="1431"/>
      <c r="VHJ74" s="1431"/>
      <c r="VHK74" s="1431"/>
      <c r="VHL74" s="1431"/>
      <c r="VHM74" s="1431"/>
      <c r="VHN74" s="1431"/>
      <c r="VHO74" s="1431"/>
      <c r="VHP74" s="1431"/>
      <c r="VHQ74" s="1431"/>
      <c r="VHR74" s="1431"/>
      <c r="VHS74" s="1431"/>
      <c r="VHT74" s="1431"/>
      <c r="VHU74" s="1431"/>
      <c r="VHV74" s="1431"/>
      <c r="VHW74" s="1431"/>
      <c r="VHX74" s="1431"/>
      <c r="VHY74" s="1431"/>
      <c r="VHZ74" s="1431"/>
      <c r="VIA74" s="1431"/>
      <c r="VIB74" s="1431"/>
      <c r="VIC74" s="1431"/>
      <c r="VID74" s="1431"/>
      <c r="VIE74" s="1431"/>
      <c r="VIF74" s="1431"/>
      <c r="VIG74" s="1431"/>
      <c r="VIH74" s="1431"/>
      <c r="VII74" s="1431"/>
      <c r="VIJ74" s="1431"/>
      <c r="VIK74" s="1431"/>
      <c r="VIL74" s="1431"/>
      <c r="VIM74" s="1431"/>
      <c r="VIN74" s="1431"/>
      <c r="VIO74" s="1431"/>
      <c r="VIP74" s="1431"/>
      <c r="VIQ74" s="1431"/>
      <c r="VIR74" s="1431"/>
      <c r="VIS74" s="1431"/>
      <c r="VIT74" s="1431"/>
      <c r="VIU74" s="1431"/>
      <c r="VIV74" s="1431"/>
      <c r="VIW74" s="1431"/>
      <c r="VIX74" s="1431"/>
      <c r="VIY74" s="1431"/>
      <c r="VIZ74" s="1431"/>
      <c r="VJA74" s="1431"/>
      <c r="VJB74" s="1431"/>
      <c r="VJC74" s="1431"/>
      <c r="VJD74" s="1431"/>
      <c r="VJE74" s="1431"/>
      <c r="VJF74" s="1431"/>
      <c r="VJG74" s="1431"/>
      <c r="VJH74" s="1431"/>
      <c r="VJI74" s="1431"/>
      <c r="VJJ74" s="1431"/>
      <c r="VJK74" s="1431"/>
      <c r="VJL74" s="1431"/>
      <c r="VJM74" s="1431"/>
      <c r="VJN74" s="1431"/>
      <c r="VJO74" s="1431"/>
      <c r="VJP74" s="1431"/>
      <c r="VJQ74" s="1431"/>
      <c r="VJR74" s="1431"/>
      <c r="VJS74" s="1431"/>
      <c r="VJT74" s="1431"/>
      <c r="VJU74" s="1431"/>
      <c r="VJV74" s="1431"/>
      <c r="VJW74" s="1431"/>
      <c r="VJX74" s="1431"/>
      <c r="VJY74" s="1431"/>
      <c r="VJZ74" s="1431"/>
      <c r="VKA74" s="1431"/>
      <c r="VKB74" s="1431"/>
      <c r="VKC74" s="1431"/>
      <c r="VKD74" s="1431"/>
      <c r="VKE74" s="1431"/>
      <c r="VKF74" s="1431"/>
      <c r="VKG74" s="1431"/>
      <c r="VKH74" s="1431"/>
      <c r="VKI74" s="1431"/>
      <c r="VKJ74" s="1431"/>
      <c r="VKK74" s="1431"/>
      <c r="VKL74" s="1431"/>
      <c r="VKM74" s="1431"/>
      <c r="VKN74" s="1431"/>
      <c r="VKO74" s="1431"/>
      <c r="VKP74" s="1431"/>
      <c r="VKQ74" s="1431"/>
      <c r="VKR74" s="1431"/>
      <c r="VKS74" s="1431"/>
      <c r="VKT74" s="1431"/>
      <c r="VKU74" s="1431"/>
      <c r="VKV74" s="1431"/>
      <c r="VKW74" s="1431"/>
      <c r="VKX74" s="1431"/>
      <c r="VKY74" s="1431"/>
      <c r="VKZ74" s="1431"/>
      <c r="VLA74" s="1431"/>
      <c r="VLB74" s="1431"/>
      <c r="VLC74" s="1431"/>
      <c r="VLD74" s="1431"/>
      <c r="VLE74" s="1431"/>
      <c r="VLF74" s="1431"/>
      <c r="VLG74" s="1431"/>
      <c r="VLH74" s="1431"/>
      <c r="VLI74" s="1431"/>
      <c r="VLJ74" s="1431"/>
      <c r="VLK74" s="1431"/>
      <c r="VLL74" s="1431"/>
      <c r="VLM74" s="1431"/>
      <c r="VLN74" s="1431"/>
      <c r="VLO74" s="1431"/>
      <c r="VLP74" s="1431"/>
      <c r="VLQ74" s="1431"/>
      <c r="VLR74" s="1431"/>
      <c r="VLS74" s="1431"/>
      <c r="VLT74" s="1431"/>
      <c r="VLU74" s="1431"/>
      <c r="VLV74" s="1431"/>
      <c r="VLW74" s="1431"/>
      <c r="VLX74" s="1431"/>
      <c r="VLY74" s="1431"/>
      <c r="VLZ74" s="1431"/>
      <c r="VMA74" s="1431"/>
      <c r="VMB74" s="1431"/>
      <c r="VMC74" s="1431"/>
      <c r="VMD74" s="1431"/>
      <c r="VME74" s="1431"/>
      <c r="VMF74" s="1431"/>
      <c r="VMG74" s="1431"/>
      <c r="VMH74" s="1431"/>
      <c r="VMI74" s="1431"/>
      <c r="VMJ74" s="1431"/>
      <c r="VMK74" s="1431"/>
      <c r="VML74" s="1431"/>
      <c r="VMM74" s="1431"/>
      <c r="VMN74" s="1431"/>
      <c r="VMO74" s="1431"/>
      <c r="VMP74" s="1431"/>
      <c r="VMQ74" s="1431"/>
      <c r="VMR74" s="1431"/>
      <c r="VMS74" s="1431"/>
      <c r="VMT74" s="1431"/>
      <c r="VMU74" s="1431"/>
      <c r="VMV74" s="1431"/>
      <c r="VMW74" s="1431"/>
      <c r="VMX74" s="1431"/>
      <c r="VMY74" s="1431"/>
      <c r="VMZ74" s="1431"/>
      <c r="VNA74" s="1431"/>
      <c r="VNB74" s="1431"/>
      <c r="VNC74" s="1431"/>
      <c r="VND74" s="1431"/>
      <c r="VNE74" s="1431"/>
      <c r="VNF74" s="1431"/>
      <c r="VNG74" s="1431"/>
      <c r="VNH74" s="1431"/>
      <c r="VNI74" s="1431"/>
      <c r="VNJ74" s="1431"/>
      <c r="VNK74" s="1431"/>
      <c r="VNL74" s="1431"/>
      <c r="VNM74" s="1431"/>
      <c r="VNN74" s="1431"/>
      <c r="VNO74" s="1431"/>
      <c r="VNP74" s="1431"/>
      <c r="VNQ74" s="1431"/>
      <c r="VNR74" s="1431"/>
      <c r="VNS74" s="1431"/>
      <c r="VNT74" s="1431"/>
      <c r="VNU74" s="1431"/>
      <c r="VNV74" s="1431"/>
      <c r="VNW74" s="1431"/>
      <c r="VNX74" s="1431"/>
      <c r="VNY74" s="1431"/>
      <c r="VNZ74" s="1431"/>
      <c r="VOA74" s="1431"/>
      <c r="VOB74" s="1431"/>
      <c r="VOC74" s="1431"/>
      <c r="VOD74" s="1431"/>
      <c r="VOE74" s="1431"/>
      <c r="VOF74" s="1431"/>
      <c r="VOG74" s="1431"/>
      <c r="VOH74" s="1431"/>
      <c r="VOI74" s="1431"/>
      <c r="VOJ74" s="1431"/>
      <c r="VOK74" s="1431"/>
      <c r="VOL74" s="1431"/>
      <c r="VOM74" s="1431"/>
      <c r="VON74" s="1431"/>
      <c r="VOO74" s="1431"/>
      <c r="VOP74" s="1431"/>
      <c r="VOQ74" s="1431"/>
      <c r="VOR74" s="1431"/>
      <c r="VOS74" s="1431"/>
      <c r="VOT74" s="1431"/>
      <c r="VOU74" s="1431"/>
      <c r="VOV74" s="1431"/>
      <c r="VOW74" s="1431"/>
      <c r="VOX74" s="1431"/>
      <c r="VOY74" s="1431"/>
      <c r="VOZ74" s="1431"/>
      <c r="VPA74" s="1431"/>
      <c r="VPB74" s="1431"/>
      <c r="VPC74" s="1431"/>
      <c r="VPD74" s="1431"/>
      <c r="VPE74" s="1431"/>
      <c r="VPF74" s="1431"/>
      <c r="VPG74" s="1431"/>
      <c r="VPH74" s="1431"/>
      <c r="VPI74" s="1431"/>
      <c r="VPJ74" s="1431"/>
      <c r="VPK74" s="1431"/>
      <c r="VPL74" s="1431"/>
      <c r="VPM74" s="1431"/>
      <c r="VPN74" s="1431"/>
      <c r="VPO74" s="1431"/>
      <c r="VPP74" s="1431"/>
      <c r="VPQ74" s="1431"/>
      <c r="VPR74" s="1431"/>
      <c r="VPS74" s="1431"/>
      <c r="VPT74" s="1431"/>
      <c r="VPU74" s="1431"/>
      <c r="VPV74" s="1431"/>
      <c r="VPW74" s="1431"/>
      <c r="VPX74" s="1431"/>
      <c r="VPY74" s="1431"/>
      <c r="VPZ74" s="1431"/>
      <c r="VQA74" s="1431"/>
      <c r="VQB74" s="1431"/>
      <c r="VQC74" s="1431"/>
      <c r="VQD74" s="1431"/>
      <c r="VQE74" s="1431"/>
      <c r="VQF74" s="1431"/>
      <c r="VQG74" s="1431"/>
      <c r="VQH74" s="1431"/>
      <c r="VQI74" s="1431"/>
      <c r="VQJ74" s="1431"/>
      <c r="VQK74" s="1431"/>
      <c r="VQL74" s="1431"/>
      <c r="VQM74" s="1431"/>
      <c r="VQN74" s="1431"/>
      <c r="VQO74" s="1431"/>
      <c r="VQP74" s="1431"/>
      <c r="VQQ74" s="1431"/>
      <c r="VQR74" s="1431"/>
      <c r="VQS74" s="1431"/>
      <c r="VQT74" s="1431"/>
      <c r="VQU74" s="1431"/>
      <c r="VQV74" s="1431"/>
      <c r="VQW74" s="1431"/>
      <c r="VQX74" s="1431"/>
      <c r="VQY74" s="1431"/>
      <c r="VQZ74" s="1431"/>
      <c r="VRA74" s="1431"/>
      <c r="VRB74" s="1431"/>
      <c r="VRC74" s="1431"/>
      <c r="VRD74" s="1431"/>
      <c r="VRE74" s="1431"/>
      <c r="VRF74" s="1431"/>
      <c r="VRG74" s="1431"/>
      <c r="VRH74" s="1431"/>
      <c r="VRI74" s="1431"/>
      <c r="VRJ74" s="1431"/>
      <c r="VRK74" s="1431"/>
      <c r="VRL74" s="1431"/>
      <c r="VRM74" s="1431"/>
      <c r="VRN74" s="1431"/>
      <c r="VRO74" s="1431"/>
      <c r="VRP74" s="1431"/>
      <c r="VRQ74" s="1431"/>
      <c r="VRR74" s="1431"/>
      <c r="VRS74" s="1431"/>
      <c r="VRT74" s="1431"/>
      <c r="VRU74" s="1431"/>
      <c r="VRV74" s="1431"/>
      <c r="VRW74" s="1431"/>
      <c r="VRX74" s="1431"/>
      <c r="VRY74" s="1431"/>
      <c r="VRZ74" s="1431"/>
      <c r="VSA74" s="1431"/>
      <c r="VSB74" s="1431"/>
      <c r="VSC74" s="1431"/>
      <c r="VSD74" s="1431"/>
      <c r="VSE74" s="1431"/>
      <c r="VSF74" s="1431"/>
      <c r="VSG74" s="1431"/>
      <c r="VSH74" s="1431"/>
      <c r="VSI74" s="1431"/>
      <c r="VSJ74" s="1431"/>
      <c r="VSK74" s="1431"/>
      <c r="VSL74" s="1431"/>
      <c r="VSM74" s="1431"/>
      <c r="VSN74" s="1431"/>
      <c r="VSO74" s="1431"/>
      <c r="VSP74" s="1431"/>
      <c r="VSQ74" s="1431"/>
      <c r="VSR74" s="1431"/>
      <c r="VSS74" s="1431"/>
      <c r="VST74" s="1431"/>
      <c r="VSU74" s="1431"/>
      <c r="VSV74" s="1431"/>
      <c r="VSW74" s="1431"/>
      <c r="VSX74" s="1431"/>
      <c r="VSY74" s="1431"/>
      <c r="VSZ74" s="1431"/>
      <c r="VTA74" s="1431"/>
      <c r="VTB74" s="1431"/>
      <c r="VTC74" s="1431"/>
      <c r="VTD74" s="1431"/>
      <c r="VTE74" s="1431"/>
      <c r="VTF74" s="1431"/>
      <c r="VTG74" s="1431"/>
      <c r="VTH74" s="1431"/>
      <c r="VTI74" s="1431"/>
      <c r="VTJ74" s="1431"/>
      <c r="VTK74" s="1431"/>
      <c r="VTL74" s="1431"/>
      <c r="VTM74" s="1431"/>
      <c r="VTN74" s="1431"/>
      <c r="VTO74" s="1431"/>
      <c r="VTP74" s="1431"/>
      <c r="VTQ74" s="1431"/>
      <c r="VTR74" s="1431"/>
      <c r="VTS74" s="1431"/>
      <c r="VTT74" s="1431"/>
      <c r="VTU74" s="1431"/>
      <c r="VTV74" s="1431"/>
      <c r="VTW74" s="1431"/>
      <c r="VTX74" s="1431"/>
      <c r="VTY74" s="1431"/>
      <c r="VTZ74" s="1431"/>
      <c r="VUA74" s="1431"/>
      <c r="VUB74" s="1431"/>
      <c r="VUC74" s="1431"/>
      <c r="VUD74" s="1431"/>
      <c r="VUE74" s="1431"/>
      <c r="VUF74" s="1431"/>
      <c r="VUG74" s="1431"/>
      <c r="VUH74" s="1431"/>
      <c r="VUI74" s="1431"/>
      <c r="VUJ74" s="1431"/>
      <c r="VUK74" s="1431"/>
      <c r="VUL74" s="1431"/>
      <c r="VUM74" s="1431"/>
      <c r="VUN74" s="1431"/>
      <c r="VUO74" s="1431"/>
      <c r="VUP74" s="1431"/>
      <c r="VUQ74" s="1431"/>
      <c r="VUR74" s="1431"/>
      <c r="VUS74" s="1431"/>
      <c r="VUT74" s="1431"/>
      <c r="VUU74" s="1431"/>
      <c r="VUV74" s="1431"/>
      <c r="VUW74" s="1431"/>
      <c r="VUX74" s="1431"/>
      <c r="VUY74" s="1431"/>
      <c r="VUZ74" s="1431"/>
      <c r="VVA74" s="1431"/>
      <c r="VVB74" s="1431"/>
      <c r="VVC74" s="1431"/>
      <c r="VVD74" s="1431"/>
      <c r="VVE74" s="1431"/>
      <c r="VVF74" s="1431"/>
      <c r="VVG74" s="1431"/>
      <c r="VVH74" s="1431"/>
      <c r="VVI74" s="1431"/>
      <c r="VVJ74" s="1431"/>
      <c r="VVK74" s="1431"/>
      <c r="VVL74" s="1431"/>
      <c r="VVM74" s="1431"/>
      <c r="VVN74" s="1431"/>
      <c r="VVO74" s="1431"/>
      <c r="VVP74" s="1431"/>
      <c r="VVQ74" s="1431"/>
      <c r="VVR74" s="1431"/>
      <c r="VVS74" s="1431"/>
      <c r="VVT74" s="1431"/>
      <c r="VVU74" s="1431"/>
      <c r="VVV74" s="1431"/>
      <c r="VVW74" s="1431"/>
      <c r="VVX74" s="1431"/>
      <c r="VVY74" s="1431"/>
      <c r="VVZ74" s="1431"/>
      <c r="VWA74" s="1431"/>
      <c r="VWB74" s="1431"/>
      <c r="VWC74" s="1431"/>
      <c r="VWD74" s="1431"/>
      <c r="VWE74" s="1431"/>
      <c r="VWF74" s="1431"/>
      <c r="VWG74" s="1431"/>
      <c r="VWH74" s="1431"/>
      <c r="VWI74" s="1431"/>
      <c r="VWJ74" s="1431"/>
      <c r="VWK74" s="1431"/>
      <c r="VWL74" s="1431"/>
      <c r="VWM74" s="1431"/>
      <c r="VWN74" s="1431"/>
      <c r="VWO74" s="1431"/>
      <c r="VWP74" s="1431"/>
      <c r="VWQ74" s="1431"/>
      <c r="VWR74" s="1431"/>
      <c r="VWS74" s="1431"/>
      <c r="VWT74" s="1431"/>
      <c r="VWU74" s="1431"/>
      <c r="VWV74" s="1431"/>
      <c r="VWW74" s="1431"/>
      <c r="VWX74" s="1431"/>
      <c r="VWY74" s="1431"/>
      <c r="VWZ74" s="1431"/>
      <c r="VXA74" s="1431"/>
      <c r="VXB74" s="1431"/>
      <c r="VXC74" s="1431"/>
      <c r="VXD74" s="1431"/>
      <c r="VXE74" s="1431"/>
      <c r="VXF74" s="1431"/>
      <c r="VXG74" s="1431"/>
      <c r="VXH74" s="1431"/>
      <c r="VXI74" s="1431"/>
      <c r="VXJ74" s="1431"/>
      <c r="VXK74" s="1431"/>
      <c r="VXL74" s="1431"/>
      <c r="VXM74" s="1431"/>
      <c r="VXN74" s="1431"/>
      <c r="VXO74" s="1431"/>
      <c r="VXP74" s="1431"/>
      <c r="VXQ74" s="1431"/>
      <c r="VXR74" s="1431"/>
      <c r="VXS74" s="1431"/>
      <c r="VXT74" s="1431"/>
      <c r="VXU74" s="1431"/>
      <c r="VXV74" s="1431"/>
      <c r="VXW74" s="1431"/>
      <c r="VXX74" s="1431"/>
      <c r="VXY74" s="1431"/>
      <c r="VXZ74" s="1431"/>
      <c r="VYA74" s="1431"/>
      <c r="VYB74" s="1431"/>
      <c r="VYC74" s="1431"/>
      <c r="VYD74" s="1431"/>
      <c r="VYE74" s="1431"/>
      <c r="VYF74" s="1431"/>
      <c r="VYG74" s="1431"/>
      <c r="VYH74" s="1431"/>
      <c r="VYI74" s="1431"/>
      <c r="VYJ74" s="1431"/>
      <c r="VYK74" s="1431"/>
      <c r="VYL74" s="1431"/>
      <c r="VYM74" s="1431"/>
      <c r="VYN74" s="1431"/>
      <c r="VYO74" s="1431"/>
      <c r="VYP74" s="1431"/>
      <c r="VYQ74" s="1431"/>
      <c r="VYR74" s="1431"/>
      <c r="VYS74" s="1431"/>
      <c r="VYT74" s="1431"/>
      <c r="VYU74" s="1431"/>
      <c r="VYV74" s="1431"/>
      <c r="VYW74" s="1431"/>
      <c r="VYX74" s="1431"/>
      <c r="VYY74" s="1431"/>
      <c r="VYZ74" s="1431"/>
      <c r="VZA74" s="1431"/>
      <c r="VZB74" s="1431"/>
      <c r="VZC74" s="1431"/>
      <c r="VZD74" s="1431"/>
      <c r="VZE74" s="1431"/>
      <c r="VZF74" s="1431"/>
      <c r="VZG74" s="1431"/>
      <c r="VZH74" s="1431"/>
      <c r="VZI74" s="1431"/>
      <c r="VZJ74" s="1431"/>
      <c r="VZK74" s="1431"/>
      <c r="VZL74" s="1431"/>
      <c r="VZM74" s="1431"/>
      <c r="VZN74" s="1431"/>
      <c r="VZO74" s="1431"/>
      <c r="VZP74" s="1431"/>
      <c r="VZQ74" s="1431"/>
      <c r="VZR74" s="1431"/>
      <c r="VZS74" s="1431"/>
      <c r="VZT74" s="1431"/>
      <c r="VZU74" s="1431"/>
      <c r="VZV74" s="1431"/>
      <c r="VZW74" s="1431"/>
      <c r="VZX74" s="1431"/>
      <c r="VZY74" s="1431"/>
      <c r="VZZ74" s="1431"/>
      <c r="WAA74" s="1431"/>
      <c r="WAB74" s="1431"/>
      <c r="WAC74" s="1431"/>
      <c r="WAD74" s="1431"/>
      <c r="WAE74" s="1431"/>
      <c r="WAF74" s="1431"/>
      <c r="WAG74" s="1431"/>
      <c r="WAH74" s="1431"/>
      <c r="WAI74" s="1431"/>
      <c r="WAJ74" s="1431"/>
      <c r="WAK74" s="1431"/>
      <c r="WAL74" s="1431"/>
      <c r="WAM74" s="1431"/>
      <c r="WAN74" s="1431"/>
      <c r="WAO74" s="1431"/>
      <c r="WAP74" s="1431"/>
      <c r="WAQ74" s="1431"/>
      <c r="WAR74" s="1431"/>
      <c r="WAS74" s="1431"/>
      <c r="WAT74" s="1431"/>
      <c r="WAU74" s="1431"/>
      <c r="WAV74" s="1431"/>
      <c r="WAW74" s="1431"/>
      <c r="WAX74" s="1431"/>
      <c r="WAY74" s="1431"/>
      <c r="WAZ74" s="1431"/>
      <c r="WBA74" s="1431"/>
      <c r="WBB74" s="1431"/>
      <c r="WBC74" s="1431"/>
      <c r="WBD74" s="1431"/>
      <c r="WBE74" s="1431"/>
      <c r="WBF74" s="1431"/>
      <c r="WBG74" s="1431"/>
      <c r="WBH74" s="1431"/>
      <c r="WBI74" s="1431"/>
      <c r="WBJ74" s="1431"/>
      <c r="WBK74" s="1431"/>
      <c r="WBL74" s="1431"/>
      <c r="WBM74" s="1431"/>
      <c r="WBN74" s="1431"/>
      <c r="WBO74" s="1431"/>
      <c r="WBP74" s="1431"/>
      <c r="WBQ74" s="1431"/>
      <c r="WBR74" s="1431"/>
      <c r="WBS74" s="1431"/>
      <c r="WBT74" s="1431"/>
      <c r="WBU74" s="1431"/>
      <c r="WBV74" s="1431"/>
      <c r="WBW74" s="1431"/>
      <c r="WBX74" s="1431"/>
      <c r="WBY74" s="1431"/>
      <c r="WBZ74" s="1431"/>
      <c r="WCA74" s="1431"/>
      <c r="WCB74" s="1431"/>
      <c r="WCC74" s="1431"/>
      <c r="WCD74" s="1431"/>
      <c r="WCE74" s="1431"/>
      <c r="WCF74" s="1431"/>
      <c r="WCG74" s="1431"/>
      <c r="WCH74" s="1431"/>
      <c r="WCI74" s="1431"/>
      <c r="WCJ74" s="1431"/>
      <c r="WCK74" s="1431"/>
      <c r="WCL74" s="1431"/>
      <c r="WCM74" s="1431"/>
      <c r="WCN74" s="1431"/>
      <c r="WCO74" s="1431"/>
      <c r="WCP74" s="1431"/>
      <c r="WCQ74" s="1431"/>
      <c r="WCR74" s="1431"/>
      <c r="WCS74" s="1431"/>
      <c r="WCT74" s="1431"/>
      <c r="WCU74" s="1431"/>
      <c r="WCV74" s="1431"/>
      <c r="WCW74" s="1431"/>
      <c r="WCX74" s="1431"/>
      <c r="WCY74" s="1431"/>
      <c r="WCZ74" s="1431"/>
      <c r="WDA74" s="1431"/>
      <c r="WDB74" s="1431"/>
      <c r="WDC74" s="1431"/>
      <c r="WDD74" s="1431"/>
      <c r="WDE74" s="1431"/>
      <c r="WDF74" s="1431"/>
      <c r="WDG74" s="1431"/>
      <c r="WDH74" s="1431"/>
      <c r="WDI74" s="1431"/>
      <c r="WDJ74" s="1431"/>
      <c r="WDK74" s="1431"/>
      <c r="WDL74" s="1431"/>
      <c r="WDM74" s="1431"/>
      <c r="WDN74" s="1431"/>
      <c r="WDO74" s="1431"/>
      <c r="WDP74" s="1431"/>
      <c r="WDQ74" s="1431"/>
      <c r="WDR74" s="1431"/>
      <c r="WDS74" s="1431"/>
      <c r="WDT74" s="1431"/>
      <c r="WDU74" s="1431"/>
      <c r="WDV74" s="1431"/>
      <c r="WDW74" s="1431"/>
      <c r="WDX74" s="1431"/>
      <c r="WDY74" s="1431"/>
      <c r="WDZ74" s="1431"/>
      <c r="WEA74" s="1431"/>
      <c r="WEB74" s="1431"/>
      <c r="WEC74" s="1431"/>
      <c r="WED74" s="1431"/>
      <c r="WEE74" s="1431"/>
      <c r="WEF74" s="1431"/>
      <c r="WEG74" s="1431"/>
      <c r="WEH74" s="1431"/>
      <c r="WEI74" s="1431"/>
      <c r="WEJ74" s="1431"/>
      <c r="WEK74" s="1431"/>
      <c r="WEL74" s="1431"/>
      <c r="WEM74" s="1431"/>
      <c r="WEN74" s="1431"/>
      <c r="WEO74" s="1431"/>
      <c r="WEP74" s="1431"/>
      <c r="WEQ74" s="1431"/>
      <c r="WER74" s="1431"/>
      <c r="WES74" s="1431"/>
      <c r="WET74" s="1431"/>
      <c r="WEU74" s="1431"/>
      <c r="WEV74" s="1431"/>
      <c r="WEW74" s="1431"/>
      <c r="WEX74" s="1431"/>
      <c r="WEY74" s="1431"/>
      <c r="WEZ74" s="1431"/>
      <c r="WFA74" s="1431"/>
      <c r="WFB74" s="1431"/>
      <c r="WFC74" s="1431"/>
      <c r="WFD74" s="1431"/>
      <c r="WFE74" s="1431"/>
      <c r="WFF74" s="1431"/>
      <c r="WFG74" s="1431"/>
      <c r="WFH74" s="1431"/>
      <c r="WFI74" s="1431"/>
      <c r="WFJ74" s="1431"/>
      <c r="WFK74" s="1431"/>
      <c r="WFL74" s="1431"/>
      <c r="WFM74" s="1431"/>
      <c r="WFN74" s="1431"/>
      <c r="WFO74" s="1431"/>
      <c r="WFP74" s="1431"/>
      <c r="WFQ74" s="1431"/>
      <c r="WFR74" s="1431"/>
      <c r="WFS74" s="1431"/>
      <c r="WFT74" s="1431"/>
      <c r="WFU74" s="1431"/>
      <c r="WFV74" s="1431"/>
      <c r="WFW74" s="1431"/>
      <c r="WFX74" s="1431"/>
      <c r="WFY74" s="1431"/>
      <c r="WFZ74" s="1431"/>
      <c r="WGA74" s="1431"/>
      <c r="WGB74" s="1431"/>
      <c r="WGC74" s="1431"/>
      <c r="WGD74" s="1431"/>
      <c r="WGE74" s="1431"/>
      <c r="WGF74" s="1431"/>
      <c r="WGG74" s="1431"/>
      <c r="WGH74" s="1431"/>
      <c r="WGI74" s="1431"/>
      <c r="WGJ74" s="1431"/>
      <c r="WGK74" s="1431"/>
      <c r="WGL74" s="1431"/>
      <c r="WGM74" s="1431"/>
      <c r="WGN74" s="1431"/>
      <c r="WGO74" s="1431"/>
      <c r="WGP74" s="1431"/>
      <c r="WGQ74" s="1431"/>
      <c r="WGR74" s="1431"/>
      <c r="WGS74" s="1431"/>
      <c r="WGT74" s="1431"/>
      <c r="WGU74" s="1431"/>
      <c r="WGV74" s="1431"/>
      <c r="WGW74" s="1431"/>
      <c r="WGX74" s="1431"/>
      <c r="WGY74" s="1431"/>
      <c r="WGZ74" s="1431"/>
      <c r="WHA74" s="1431"/>
      <c r="WHB74" s="1431"/>
      <c r="WHC74" s="1431"/>
      <c r="WHD74" s="1431"/>
      <c r="WHE74" s="1431"/>
      <c r="WHF74" s="1431"/>
      <c r="WHG74" s="1431"/>
      <c r="WHH74" s="1431"/>
      <c r="WHI74" s="1431"/>
      <c r="WHJ74" s="1431"/>
      <c r="WHK74" s="1431"/>
      <c r="WHL74" s="1431"/>
      <c r="WHM74" s="1431"/>
      <c r="WHN74" s="1431"/>
      <c r="WHO74" s="1431"/>
      <c r="WHP74" s="1431"/>
      <c r="WHQ74" s="1431"/>
      <c r="WHR74" s="1431"/>
      <c r="WHS74" s="1431"/>
      <c r="WHT74" s="1431"/>
      <c r="WHU74" s="1431"/>
      <c r="WHV74" s="1431"/>
      <c r="WHW74" s="1431"/>
      <c r="WHX74" s="1431"/>
      <c r="WHY74" s="1431"/>
      <c r="WHZ74" s="1431"/>
      <c r="WIA74" s="1431"/>
      <c r="WIB74" s="1431"/>
      <c r="WIC74" s="1431"/>
      <c r="WID74" s="1431"/>
      <c r="WIE74" s="1431"/>
      <c r="WIF74" s="1431"/>
      <c r="WIG74" s="1431"/>
      <c r="WIH74" s="1431"/>
      <c r="WII74" s="1431"/>
      <c r="WIJ74" s="1431"/>
      <c r="WIK74" s="1431"/>
      <c r="WIL74" s="1431"/>
      <c r="WIM74" s="1431"/>
      <c r="WIN74" s="1431"/>
      <c r="WIO74" s="1431"/>
      <c r="WIP74" s="1431"/>
      <c r="WIQ74" s="1431"/>
      <c r="WIR74" s="1431"/>
      <c r="WIS74" s="1431"/>
      <c r="WIT74" s="1431"/>
      <c r="WIU74" s="1431"/>
      <c r="WIV74" s="1431"/>
      <c r="WIW74" s="1431"/>
      <c r="WIX74" s="1431"/>
      <c r="WIY74" s="1431"/>
      <c r="WIZ74" s="1431"/>
      <c r="WJA74" s="1431"/>
      <c r="WJB74" s="1431"/>
      <c r="WJC74" s="1431"/>
      <c r="WJD74" s="1431"/>
      <c r="WJE74" s="1431"/>
      <c r="WJF74" s="1431"/>
      <c r="WJG74" s="1431"/>
      <c r="WJH74" s="1431"/>
      <c r="WJI74" s="1431"/>
      <c r="WJJ74" s="1431"/>
      <c r="WJK74" s="1431"/>
      <c r="WJL74" s="1431"/>
      <c r="WJM74" s="1431"/>
      <c r="WJN74" s="1431"/>
      <c r="WJO74" s="1431"/>
      <c r="WJP74" s="1431"/>
      <c r="WJQ74" s="1431"/>
      <c r="WJR74" s="1431"/>
      <c r="WJS74" s="1431"/>
      <c r="WJT74" s="1431"/>
      <c r="WJU74" s="1431"/>
      <c r="WJV74" s="1431"/>
      <c r="WJW74" s="1431"/>
      <c r="WJX74" s="1431"/>
      <c r="WJY74" s="1431"/>
      <c r="WJZ74" s="1431"/>
      <c r="WKA74" s="1431"/>
      <c r="WKB74" s="1431"/>
      <c r="WKC74" s="1431"/>
      <c r="WKD74" s="1431"/>
      <c r="WKE74" s="1431"/>
      <c r="WKF74" s="1431"/>
      <c r="WKG74" s="1431"/>
      <c r="WKH74" s="1431"/>
      <c r="WKI74" s="1431"/>
      <c r="WKJ74" s="1431"/>
      <c r="WKK74" s="1431"/>
      <c r="WKL74" s="1431"/>
      <c r="WKM74" s="1431"/>
      <c r="WKN74" s="1431"/>
      <c r="WKO74" s="1431"/>
      <c r="WKP74" s="1431"/>
      <c r="WKQ74" s="1431"/>
      <c r="WKR74" s="1431"/>
      <c r="WKS74" s="1431"/>
      <c r="WKT74" s="1431"/>
      <c r="WKU74" s="1431"/>
      <c r="WKV74" s="1431"/>
      <c r="WKW74" s="1431"/>
      <c r="WKX74" s="1431"/>
      <c r="WKY74" s="1431"/>
      <c r="WKZ74" s="1431"/>
      <c r="WLA74" s="1431"/>
      <c r="WLB74" s="1431"/>
      <c r="WLC74" s="1431"/>
      <c r="WLD74" s="1431"/>
      <c r="WLE74" s="1431"/>
      <c r="WLF74" s="1431"/>
      <c r="WLG74" s="1431"/>
      <c r="WLH74" s="1431"/>
      <c r="WLI74" s="1431"/>
      <c r="WLJ74" s="1431"/>
      <c r="WLK74" s="1431"/>
      <c r="WLL74" s="1431"/>
      <c r="WLM74" s="1431"/>
      <c r="WLN74" s="1431"/>
      <c r="WLO74" s="1431"/>
      <c r="WLP74" s="1431"/>
      <c r="WLQ74" s="1431"/>
      <c r="WLR74" s="1431"/>
      <c r="WLS74" s="1431"/>
      <c r="WLT74" s="1431"/>
      <c r="WLU74" s="1431"/>
      <c r="WLV74" s="1431"/>
      <c r="WLW74" s="1431"/>
      <c r="WLX74" s="1431"/>
      <c r="WLY74" s="1431"/>
      <c r="WLZ74" s="1431"/>
      <c r="WMA74" s="1431"/>
      <c r="WMB74" s="1431"/>
      <c r="WMC74" s="1431"/>
      <c r="WMD74" s="1431"/>
      <c r="WME74" s="1431"/>
      <c r="WMF74" s="1431"/>
      <c r="WMG74" s="1431"/>
      <c r="WMH74" s="1431"/>
      <c r="WMI74" s="1431"/>
      <c r="WMJ74" s="1431"/>
      <c r="WMK74" s="1431"/>
      <c r="WML74" s="1431"/>
      <c r="WMM74" s="1431"/>
      <c r="WMN74" s="1431"/>
      <c r="WMO74" s="1431"/>
      <c r="WMP74" s="1431"/>
      <c r="WMQ74" s="1431"/>
      <c r="WMR74" s="1431"/>
      <c r="WMS74" s="1431"/>
      <c r="WMT74" s="1431"/>
      <c r="WMU74" s="1431"/>
      <c r="WMV74" s="1431"/>
      <c r="WMW74" s="1431"/>
      <c r="WMX74" s="1431"/>
      <c r="WMY74" s="1431"/>
      <c r="WMZ74" s="1431"/>
      <c r="WNA74" s="1431"/>
      <c r="WNB74" s="1431"/>
      <c r="WNC74" s="1431"/>
      <c r="WND74" s="1431"/>
      <c r="WNE74" s="1431"/>
      <c r="WNF74" s="1431"/>
      <c r="WNG74" s="1431"/>
      <c r="WNH74" s="1431"/>
      <c r="WNI74" s="1431"/>
      <c r="WNJ74" s="1431"/>
      <c r="WNK74" s="1431"/>
      <c r="WNL74" s="1431"/>
      <c r="WNM74" s="1431"/>
      <c r="WNN74" s="1431"/>
      <c r="WNO74" s="1431"/>
      <c r="WNP74" s="1431"/>
      <c r="WNQ74" s="1431"/>
      <c r="WNR74" s="1431"/>
      <c r="WNS74" s="1431"/>
      <c r="WNT74" s="1431"/>
      <c r="WNU74" s="1431"/>
      <c r="WNV74" s="1431"/>
      <c r="WNW74" s="1431"/>
      <c r="WNX74" s="1431"/>
      <c r="WNY74" s="1431"/>
      <c r="WNZ74" s="1431"/>
      <c r="WOA74" s="1431"/>
      <c r="WOB74" s="1431"/>
      <c r="WOC74" s="1431"/>
      <c r="WOD74" s="1431"/>
      <c r="WOE74" s="1431"/>
      <c r="WOF74" s="1431"/>
      <c r="WOG74" s="1431"/>
      <c r="WOH74" s="1431"/>
      <c r="WOI74" s="1431"/>
      <c r="WOJ74" s="1431"/>
      <c r="WOK74" s="1431"/>
      <c r="WOL74" s="1431"/>
      <c r="WOM74" s="1431"/>
      <c r="WON74" s="1431"/>
      <c r="WOO74" s="1431"/>
      <c r="WOP74" s="1431"/>
      <c r="WOQ74" s="1431"/>
      <c r="WOR74" s="1431"/>
      <c r="WOS74" s="1431"/>
      <c r="WOT74" s="1431"/>
      <c r="WOU74" s="1431"/>
      <c r="WOV74" s="1431"/>
      <c r="WOW74" s="1431"/>
      <c r="WOX74" s="1431"/>
      <c r="WOY74" s="1431"/>
      <c r="WOZ74" s="1431"/>
      <c r="WPA74" s="1431"/>
      <c r="WPB74" s="1431"/>
      <c r="WPC74" s="1431"/>
      <c r="WPD74" s="1431"/>
      <c r="WPE74" s="1431"/>
      <c r="WPF74" s="1431"/>
      <c r="WPG74" s="1431"/>
      <c r="WPH74" s="1431"/>
      <c r="WPI74" s="1431"/>
      <c r="WPJ74" s="1431"/>
      <c r="WPK74" s="1431"/>
      <c r="WPL74" s="1431"/>
      <c r="WPM74" s="1431"/>
      <c r="WPN74" s="1431"/>
      <c r="WPO74" s="1431"/>
      <c r="WPP74" s="1431"/>
      <c r="WPQ74" s="1431"/>
      <c r="WPR74" s="1431"/>
      <c r="WPS74" s="1431"/>
      <c r="WPT74" s="1431"/>
      <c r="WPU74" s="1431"/>
      <c r="WPV74" s="1431"/>
      <c r="WPW74" s="1431"/>
      <c r="WPX74" s="1431"/>
      <c r="WPY74" s="1431"/>
      <c r="WPZ74" s="1431"/>
      <c r="WQA74" s="1431"/>
      <c r="WQB74" s="1431"/>
      <c r="WQC74" s="1431"/>
      <c r="WQD74" s="1431"/>
      <c r="WQE74" s="1431"/>
      <c r="WQF74" s="1431"/>
      <c r="WQG74" s="1431"/>
      <c r="WQH74" s="1431"/>
      <c r="WQI74" s="1431"/>
      <c r="WQJ74" s="1431"/>
      <c r="WQK74" s="1431"/>
      <c r="WQL74" s="1431"/>
      <c r="WQM74" s="1431"/>
      <c r="WQN74" s="1431"/>
      <c r="WQO74" s="1431"/>
      <c r="WQP74" s="1431"/>
      <c r="WQQ74" s="1431"/>
      <c r="WQR74" s="1431"/>
      <c r="WQS74" s="1431"/>
      <c r="WQT74" s="1431"/>
      <c r="WQU74" s="1431"/>
      <c r="WQV74" s="1431"/>
      <c r="WQW74" s="1431"/>
      <c r="WQX74" s="1431"/>
      <c r="WQY74" s="1431"/>
      <c r="WQZ74" s="1431"/>
      <c r="WRA74" s="1431"/>
      <c r="WRB74" s="1431"/>
      <c r="WRC74" s="1431"/>
      <c r="WRD74" s="1431"/>
      <c r="WRE74" s="1431"/>
      <c r="WRF74" s="1431"/>
      <c r="WRG74" s="1431"/>
      <c r="WRH74" s="1431"/>
      <c r="WRI74" s="1431"/>
      <c r="WRJ74" s="1431"/>
      <c r="WRK74" s="1431"/>
      <c r="WRL74" s="1431"/>
      <c r="WRM74" s="1431"/>
      <c r="WRN74" s="1431"/>
      <c r="WRO74" s="1431"/>
      <c r="WRP74" s="1431"/>
      <c r="WRQ74" s="1431"/>
      <c r="WRR74" s="1431"/>
      <c r="WRS74" s="1431"/>
      <c r="WRT74" s="1431"/>
      <c r="WRU74" s="1431"/>
      <c r="WRV74" s="1431"/>
      <c r="WRW74" s="1431"/>
      <c r="WRX74" s="1431"/>
      <c r="WRY74" s="1431"/>
      <c r="WRZ74" s="1431"/>
      <c r="WSA74" s="1431"/>
      <c r="WSB74" s="1431"/>
      <c r="WSC74" s="1431"/>
      <c r="WSD74" s="1431"/>
      <c r="WSE74" s="1431"/>
      <c r="WSF74" s="1431"/>
      <c r="WSG74" s="1431"/>
      <c r="WSH74" s="1431"/>
      <c r="WSI74" s="1431"/>
      <c r="WSJ74" s="1431"/>
      <c r="WSK74" s="1431"/>
      <c r="WSL74" s="1431"/>
      <c r="WSM74" s="1431"/>
      <c r="WSN74" s="1431"/>
      <c r="WSO74" s="1431"/>
      <c r="WSP74" s="1431"/>
      <c r="WSQ74" s="1431"/>
      <c r="WSR74" s="1431"/>
      <c r="WSS74" s="1431"/>
      <c r="WST74" s="1431"/>
      <c r="WSU74" s="1431"/>
      <c r="WSV74" s="1431"/>
      <c r="WSW74" s="1431"/>
      <c r="WSX74" s="1431"/>
      <c r="WSY74" s="1431"/>
      <c r="WSZ74" s="1431"/>
      <c r="WTA74" s="1431"/>
      <c r="WTB74" s="1431"/>
      <c r="WTC74" s="1431"/>
      <c r="WTD74" s="1431"/>
      <c r="WTE74" s="1431"/>
      <c r="WTF74" s="1431"/>
      <c r="WTG74" s="1431"/>
      <c r="WTH74" s="1431"/>
      <c r="WTI74" s="1431"/>
      <c r="WTJ74" s="1431"/>
      <c r="WTK74" s="1431"/>
      <c r="WTL74" s="1431"/>
      <c r="WTM74" s="1431"/>
      <c r="WTN74" s="1431"/>
      <c r="WTO74" s="1431"/>
      <c r="WTP74" s="1431"/>
      <c r="WTQ74" s="1431"/>
      <c r="WTR74" s="1431"/>
      <c r="WTS74" s="1431"/>
      <c r="WTT74" s="1431"/>
      <c r="WTU74" s="1431"/>
      <c r="WTV74" s="1431"/>
      <c r="WTW74" s="1431"/>
      <c r="WTX74" s="1431"/>
      <c r="WTY74" s="1431"/>
      <c r="WTZ74" s="1431"/>
      <c r="WUA74" s="1431"/>
      <c r="WUB74" s="1431"/>
      <c r="WUC74" s="1431"/>
      <c r="WUD74" s="1431"/>
      <c r="WUE74" s="1431"/>
      <c r="WUF74" s="1431"/>
      <c r="WUG74" s="1431"/>
      <c r="WUH74" s="1431"/>
      <c r="WUI74" s="1431"/>
      <c r="WUJ74" s="1431"/>
      <c r="WUK74" s="1431"/>
      <c r="WUL74" s="1431"/>
      <c r="WUM74" s="1431"/>
      <c r="WUN74" s="1431"/>
      <c r="WUO74" s="1431"/>
      <c r="WUP74" s="1431"/>
      <c r="WUQ74" s="1431"/>
      <c r="WUR74" s="1431"/>
      <c r="WUS74" s="1431"/>
      <c r="WUT74" s="1431"/>
      <c r="WUU74" s="1431"/>
      <c r="WUV74" s="1431"/>
      <c r="WUW74" s="1431"/>
      <c r="WUX74" s="1431"/>
      <c r="WUY74" s="1431"/>
      <c r="WUZ74" s="1431"/>
      <c r="WVA74" s="1431"/>
      <c r="WVB74" s="1431"/>
      <c r="WVC74" s="1431"/>
      <c r="WVD74" s="1431"/>
      <c r="WVE74" s="1431"/>
      <c r="WVF74" s="1431"/>
      <c r="WVG74" s="1431"/>
      <c r="WVH74" s="1431"/>
      <c r="WVI74" s="1431"/>
      <c r="WVJ74" s="1431"/>
      <c r="WVK74" s="1431"/>
      <c r="WVL74" s="1431"/>
      <c r="WVM74" s="1431"/>
      <c r="WVN74" s="1431"/>
      <c r="WVO74" s="1431"/>
      <c r="WVP74" s="1431"/>
      <c r="WVQ74" s="1431"/>
      <c r="WVR74" s="1431"/>
      <c r="WVS74" s="1431"/>
      <c r="WVT74" s="1431"/>
      <c r="WVU74" s="1431"/>
      <c r="WVV74" s="1431"/>
      <c r="WVW74" s="1431"/>
      <c r="WVX74" s="1431"/>
      <c r="WVY74" s="1431"/>
      <c r="WVZ74" s="1431"/>
      <c r="WWA74" s="1431"/>
      <c r="WWB74" s="1431"/>
      <c r="WWC74" s="1431"/>
      <c r="WWD74" s="1431"/>
      <c r="WWE74" s="1431"/>
      <c r="WWF74" s="1431"/>
      <c r="WWG74" s="1431"/>
      <c r="WWH74" s="1431"/>
      <c r="WWI74" s="1431"/>
      <c r="WWJ74" s="1431"/>
      <c r="WWK74" s="1431"/>
      <c r="WWL74" s="1431"/>
      <c r="WWM74" s="1431"/>
      <c r="WWN74" s="1431"/>
      <c r="WWO74" s="1431"/>
      <c r="WWP74" s="1431"/>
      <c r="WWQ74" s="1431"/>
      <c r="WWR74" s="1431"/>
      <c r="WWS74" s="1431"/>
      <c r="WWT74" s="1431"/>
      <c r="WWU74" s="1431"/>
      <c r="WWV74" s="1431"/>
      <c r="WWW74" s="1431"/>
      <c r="WWX74" s="1431"/>
      <c r="WWY74" s="1431"/>
      <c r="WWZ74" s="1431"/>
      <c r="WXA74" s="1431"/>
      <c r="WXB74" s="1431"/>
      <c r="WXC74" s="1431"/>
      <c r="WXD74" s="1431"/>
      <c r="WXE74" s="1431"/>
      <c r="WXF74" s="1431"/>
      <c r="WXG74" s="1431"/>
      <c r="WXH74" s="1431"/>
      <c r="WXI74" s="1431"/>
      <c r="WXJ74" s="1431"/>
      <c r="WXK74" s="1431"/>
      <c r="WXL74" s="1431"/>
      <c r="WXM74" s="1431"/>
      <c r="WXN74" s="1431"/>
      <c r="WXO74" s="1431"/>
      <c r="WXP74" s="1431"/>
      <c r="WXQ74" s="1431"/>
      <c r="WXR74" s="1431"/>
      <c r="WXS74" s="1431"/>
      <c r="WXT74" s="1431"/>
      <c r="WXU74" s="1431"/>
      <c r="WXV74" s="1431"/>
      <c r="WXW74" s="1431"/>
      <c r="WXX74" s="1431"/>
      <c r="WXY74" s="1431"/>
      <c r="WXZ74" s="1431"/>
      <c r="WYA74" s="1431"/>
      <c r="WYB74" s="1431"/>
      <c r="WYC74" s="1431"/>
      <c r="WYD74" s="1431"/>
      <c r="WYE74" s="1431"/>
      <c r="WYF74" s="1431"/>
      <c r="WYG74" s="1431"/>
      <c r="WYH74" s="1431"/>
      <c r="WYI74" s="1431"/>
      <c r="WYJ74" s="1431"/>
      <c r="WYK74" s="1431"/>
      <c r="WYL74" s="1431"/>
      <c r="WYM74" s="1431"/>
      <c r="WYN74" s="1431"/>
      <c r="WYO74" s="1431"/>
      <c r="WYP74" s="1431"/>
      <c r="WYQ74" s="1431"/>
      <c r="WYR74" s="1431"/>
      <c r="WYS74" s="1431"/>
      <c r="WYT74" s="1431"/>
      <c r="WYU74" s="1431"/>
      <c r="WYV74" s="1431"/>
      <c r="WYW74" s="1431"/>
      <c r="WYX74" s="1431"/>
      <c r="WYY74" s="1431"/>
      <c r="WYZ74" s="1431"/>
      <c r="WZA74" s="1431"/>
      <c r="WZB74" s="1431"/>
      <c r="WZC74" s="1431"/>
      <c r="WZD74" s="1431"/>
      <c r="WZE74" s="1431"/>
      <c r="WZF74" s="1431"/>
      <c r="WZG74" s="1431"/>
      <c r="WZH74" s="1431"/>
      <c r="WZI74" s="1431"/>
      <c r="WZJ74" s="1431"/>
      <c r="WZK74" s="1431"/>
      <c r="WZL74" s="1431"/>
      <c r="WZM74" s="1431"/>
      <c r="WZN74" s="1431"/>
      <c r="WZO74" s="1431"/>
      <c r="WZP74" s="1431"/>
      <c r="WZQ74" s="1431"/>
      <c r="WZR74" s="1431"/>
      <c r="WZS74" s="1431"/>
      <c r="WZT74" s="1431"/>
      <c r="WZU74" s="1431"/>
      <c r="WZV74" s="1431"/>
      <c r="WZW74" s="1431"/>
      <c r="WZX74" s="1431"/>
      <c r="WZY74" s="1431"/>
      <c r="WZZ74" s="1431"/>
      <c r="XAA74" s="1431"/>
      <c r="XAB74" s="1431"/>
      <c r="XAC74" s="1431"/>
      <c r="XAD74" s="1431"/>
      <c r="XAE74" s="1431"/>
      <c r="XAF74" s="1431"/>
      <c r="XAG74" s="1431"/>
      <c r="XAH74" s="1431"/>
      <c r="XAI74" s="1431"/>
      <c r="XAJ74" s="1431"/>
      <c r="XAK74" s="1431"/>
      <c r="XAL74" s="1431"/>
      <c r="XAM74" s="1431"/>
      <c r="XAN74" s="1431"/>
      <c r="XAO74" s="1431"/>
      <c r="XAP74" s="1431"/>
      <c r="XAQ74" s="1431"/>
      <c r="XAR74" s="1431"/>
      <c r="XAS74" s="1431"/>
      <c r="XAT74" s="1431"/>
      <c r="XAU74" s="1431"/>
      <c r="XAV74" s="1431"/>
      <c r="XAW74" s="1431"/>
      <c r="XAX74" s="1431"/>
      <c r="XAY74" s="1431"/>
      <c r="XAZ74" s="1431"/>
      <c r="XBA74" s="1431"/>
      <c r="XBB74" s="1431"/>
      <c r="XBC74" s="1431"/>
      <c r="XBD74" s="1431"/>
      <c r="XBE74" s="1431"/>
      <c r="XBF74" s="1431"/>
      <c r="XBG74" s="1431"/>
      <c r="XBH74" s="1431"/>
      <c r="XBI74" s="1431"/>
      <c r="XBJ74" s="1431"/>
      <c r="XBK74" s="1431"/>
      <c r="XBL74" s="1431"/>
      <c r="XBM74" s="1431"/>
      <c r="XBN74" s="1431"/>
      <c r="XBO74" s="1431"/>
      <c r="XBP74" s="1431"/>
      <c r="XBQ74" s="1431"/>
      <c r="XBR74" s="1431"/>
      <c r="XBS74" s="1431"/>
      <c r="XBT74" s="1431"/>
      <c r="XBU74" s="1431"/>
      <c r="XBV74" s="1431"/>
      <c r="XBW74" s="1431"/>
      <c r="XBX74" s="1431"/>
      <c r="XBY74" s="1431"/>
      <c r="XBZ74" s="1431"/>
      <c r="XCA74" s="1431"/>
      <c r="XCB74" s="1431"/>
      <c r="XCC74" s="1431"/>
      <c r="XCD74" s="1431"/>
      <c r="XCE74" s="1431"/>
      <c r="XCF74" s="1431"/>
      <c r="XCG74" s="1431"/>
      <c r="XCH74" s="1431"/>
      <c r="XCI74" s="1431"/>
      <c r="XCJ74" s="1431"/>
      <c r="XCK74" s="1431"/>
      <c r="XCL74" s="1431"/>
      <c r="XCM74" s="1431"/>
      <c r="XCN74" s="1431"/>
      <c r="XCO74" s="1431"/>
      <c r="XCP74" s="1431"/>
      <c r="XCQ74" s="1431"/>
      <c r="XCR74" s="1431"/>
      <c r="XCS74" s="1431"/>
      <c r="XCT74" s="1431"/>
      <c r="XCU74" s="1431"/>
      <c r="XCV74" s="1431"/>
      <c r="XCW74" s="1431"/>
      <c r="XCX74" s="1431"/>
      <c r="XCY74" s="1431"/>
      <c r="XCZ74" s="1431"/>
      <c r="XDA74" s="1431"/>
      <c r="XDB74" s="1431"/>
      <c r="XDC74" s="1431"/>
      <c r="XDD74" s="1431"/>
      <c r="XDE74" s="1431"/>
      <c r="XDF74" s="1431"/>
      <c r="XDG74" s="1431"/>
      <c r="XDH74" s="1431"/>
      <c r="XDI74" s="1431"/>
      <c r="XDJ74" s="1431"/>
      <c r="XDK74" s="1431"/>
      <c r="XDL74" s="1431"/>
      <c r="XDM74" s="1431"/>
      <c r="XDN74" s="1431"/>
      <c r="XDO74" s="1431"/>
      <c r="XDP74" s="1431"/>
      <c r="XDQ74" s="1431"/>
      <c r="XDR74" s="1431"/>
      <c r="XDS74" s="1431"/>
      <c r="XDT74" s="1431"/>
      <c r="XDU74" s="1431"/>
      <c r="XDV74" s="1431"/>
      <c r="XDW74" s="1431"/>
      <c r="XDX74" s="1431"/>
      <c r="XDY74" s="1431"/>
      <c r="XDZ74" s="1431"/>
      <c r="XEA74" s="1431"/>
      <c r="XEB74" s="1431"/>
      <c r="XEC74" s="1431"/>
      <c r="XED74" s="1431"/>
      <c r="XEE74" s="1431"/>
      <c r="XEF74" s="1431"/>
      <c r="XEG74" s="1431"/>
      <c r="XEH74" s="1431"/>
      <c r="XEI74" s="1431"/>
      <c r="XEJ74" s="1431"/>
      <c r="XEK74" s="1431"/>
      <c r="XEL74" s="1431"/>
      <c r="XEM74" s="1431"/>
      <c r="XEN74" s="1431"/>
      <c r="XEO74" s="1431"/>
      <c r="XEP74" s="1431"/>
      <c r="XEQ74" s="1431"/>
      <c r="XER74" s="1431"/>
      <c r="XES74" s="1431"/>
      <c r="XET74" s="1431"/>
      <c r="XEU74" s="1431"/>
      <c r="XEV74" s="1431"/>
    </row>
    <row r="75" spans="1:16376" s="366" customFormat="1" ht="30" customHeight="1" x14ac:dyDescent="0.25">
      <c r="A75" s="1541"/>
      <c r="B75" s="2099" t="s">
        <v>1717</v>
      </c>
      <c r="C75" s="2079" t="s">
        <v>14</v>
      </c>
      <c r="D75" s="2119" t="s">
        <v>2087</v>
      </c>
      <c r="E75" s="2064" t="s">
        <v>2089</v>
      </c>
      <c r="F75" s="2071" t="s">
        <v>2088</v>
      </c>
      <c r="G75" s="1434"/>
      <c r="H75" s="1434"/>
      <c r="I75" s="1434"/>
      <c r="J75" s="1434"/>
      <c r="K75" s="1434"/>
      <c r="L75" s="1434"/>
      <c r="M75" s="1434"/>
      <c r="N75" s="1434"/>
      <c r="O75" s="1434"/>
      <c r="P75" s="1434"/>
      <c r="Q75" s="1434"/>
      <c r="R75" s="1434"/>
      <c r="S75" s="1434"/>
      <c r="T75" s="1434"/>
      <c r="U75" s="1434"/>
      <c r="V75" s="1434"/>
      <c r="AI75" s="1542"/>
    </row>
    <row r="76" spans="1:16376" s="366" customFormat="1" ht="15" customHeight="1" x14ac:dyDescent="0.25">
      <c r="A76" s="1541"/>
      <c r="B76" s="1380" t="s">
        <v>1722</v>
      </c>
      <c r="C76" s="1764" t="str">
        <f>NSFR!B7</f>
        <v>Check: row 6 ≤ E43 + E46 + E51 in the General Info worksheet</v>
      </c>
      <c r="D76" s="1670"/>
      <c r="E76" s="946"/>
      <c r="F76" s="1558" t="str">
        <f>NSFR!F7</f>
        <v/>
      </c>
      <c r="G76" s="1434"/>
      <c r="H76" s="1434"/>
      <c r="I76" s="1434"/>
      <c r="J76" s="1434"/>
      <c r="K76" s="1434"/>
      <c r="L76" s="1434"/>
      <c r="M76" s="1434"/>
      <c r="N76" s="1434"/>
      <c r="O76" s="1434"/>
      <c r="P76" s="1434"/>
      <c r="Q76" s="1434"/>
      <c r="R76" s="1434"/>
      <c r="S76" s="1434"/>
      <c r="T76" s="1434"/>
      <c r="U76" s="1434"/>
      <c r="V76" s="1434"/>
      <c r="AI76" s="1542"/>
    </row>
    <row r="77" spans="1:16376" s="366" customFormat="1" ht="15" customHeight="1" x14ac:dyDescent="0.25">
      <c r="A77" s="1541"/>
      <c r="B77" s="560" t="s">
        <v>1722</v>
      </c>
      <c r="C77" s="1763" t="str">
        <f>NSFR!B19</f>
        <v>Check: sum of rows 14 to row 16 = row 13 for each column</v>
      </c>
      <c r="D77" s="1564" t="str">
        <f>NSFR!D19</f>
        <v/>
      </c>
      <c r="E77" s="1552" t="str">
        <f>NSFR!E19</f>
        <v/>
      </c>
      <c r="F77" s="1908" t="str">
        <f>NSFR!F19</f>
        <v/>
      </c>
      <c r="G77" s="1434"/>
      <c r="H77" s="1434"/>
      <c r="I77" s="1434"/>
      <c r="J77" s="1434"/>
      <c r="K77" s="1434"/>
      <c r="L77" s="1434"/>
      <c r="M77" s="1434"/>
      <c r="N77" s="1434"/>
      <c r="O77" s="1434"/>
      <c r="P77" s="1434"/>
      <c r="Q77" s="1434"/>
      <c r="R77" s="1434"/>
      <c r="S77" s="1434"/>
      <c r="T77" s="1434"/>
      <c r="U77" s="1434"/>
      <c r="V77" s="1434"/>
      <c r="AI77" s="1542"/>
    </row>
    <row r="78" spans="1:16376" s="366" customFormat="1" ht="15" customHeight="1" x14ac:dyDescent="0.25">
      <c r="A78" s="1541"/>
      <c r="B78" s="560" t="s">
        <v>1722</v>
      </c>
      <c r="C78" s="1763" t="str">
        <f>NSFR!B24</f>
        <v>Check: sum of row 21 to row 23 = row 20 for each column</v>
      </c>
      <c r="D78" s="1564" t="str">
        <f>NSFR!D24</f>
        <v/>
      </c>
      <c r="E78" s="1552" t="str">
        <f>NSFR!E24</f>
        <v/>
      </c>
      <c r="F78" s="1908" t="str">
        <f>NSFR!F24</f>
        <v/>
      </c>
      <c r="G78" s="1434"/>
      <c r="H78" s="1434"/>
      <c r="I78" s="1434"/>
      <c r="J78" s="1434"/>
      <c r="K78" s="1434"/>
      <c r="L78" s="1434"/>
      <c r="M78" s="1434"/>
      <c r="N78" s="1434"/>
      <c r="O78" s="1434"/>
      <c r="P78" s="1434"/>
      <c r="Q78" s="1434"/>
      <c r="R78" s="1434"/>
      <c r="S78" s="1434"/>
      <c r="T78" s="1434"/>
      <c r="U78" s="1434"/>
      <c r="V78" s="1434"/>
      <c r="AI78" s="1542"/>
    </row>
    <row r="79" spans="1:16376" s="366" customFormat="1" ht="15" customHeight="1" x14ac:dyDescent="0.25">
      <c r="A79" s="1541"/>
      <c r="B79" s="560" t="s">
        <v>1722</v>
      </c>
      <c r="C79" s="1763" t="str">
        <f>NSFR!B29</f>
        <v>Check: sum of row 26 to row 28 = row 25 for each column</v>
      </c>
      <c r="D79" s="1564" t="str">
        <f>NSFR!D29</f>
        <v/>
      </c>
      <c r="E79" s="1552" t="str">
        <f>NSFR!E29</f>
        <v/>
      </c>
      <c r="F79" s="1908" t="str">
        <f>NSFR!F29</f>
        <v/>
      </c>
      <c r="G79" s="1434"/>
      <c r="H79" s="1434"/>
      <c r="I79" s="1434"/>
      <c r="J79" s="1434"/>
      <c r="K79" s="1434"/>
      <c r="L79" s="1434"/>
      <c r="M79" s="1434"/>
      <c r="N79" s="1434"/>
      <c r="O79" s="1434"/>
      <c r="P79" s="1434"/>
      <c r="Q79" s="1434"/>
      <c r="R79" s="1434"/>
      <c r="S79" s="1434"/>
      <c r="T79" s="1434"/>
      <c r="U79" s="1434"/>
      <c r="V79" s="1434"/>
      <c r="AI79" s="1542"/>
    </row>
    <row r="80" spans="1:16376" s="366" customFormat="1" ht="15" customHeight="1" x14ac:dyDescent="0.25">
      <c r="A80" s="1541"/>
      <c r="B80" s="560" t="s">
        <v>1722</v>
      </c>
      <c r="C80" s="1763" t="str">
        <f>NSFR!B38</f>
        <v>Check: sum of row 33 to row 35 = row 32 for each column</v>
      </c>
      <c r="D80" s="1564" t="str">
        <f>NSFR!D38</f>
        <v/>
      </c>
      <c r="E80" s="1552" t="str">
        <f>NSFR!E38</f>
        <v/>
      </c>
      <c r="F80" s="1908" t="str">
        <f>NSFR!F38</f>
        <v/>
      </c>
      <c r="G80" s="1434"/>
      <c r="H80" s="1434"/>
      <c r="I80" s="1434"/>
      <c r="J80" s="1434"/>
      <c r="K80" s="1434"/>
      <c r="L80" s="1434"/>
      <c r="M80" s="1434"/>
      <c r="N80" s="1434"/>
      <c r="O80" s="1434"/>
      <c r="P80" s="1434"/>
      <c r="Q80" s="1434"/>
      <c r="R80" s="1434"/>
      <c r="S80" s="1434"/>
      <c r="T80" s="1434"/>
      <c r="U80" s="1434"/>
      <c r="V80" s="1434"/>
      <c r="AI80" s="1542"/>
    </row>
    <row r="81" spans="1:16376" s="366" customFormat="1" ht="15" customHeight="1" x14ac:dyDescent="0.25">
      <c r="A81" s="1541"/>
      <c r="B81" s="560" t="s">
        <v>1722</v>
      </c>
      <c r="C81" s="1763" t="str">
        <f>NSFR!B53</f>
        <v>Check: row 49 ≥ sum of rows 51 to 52</v>
      </c>
      <c r="D81" s="557"/>
      <c r="E81" s="555"/>
      <c r="F81" s="1908" t="str">
        <f>NSFR!F53</f>
        <v/>
      </c>
      <c r="G81" s="1434"/>
      <c r="H81" s="1434"/>
      <c r="I81" s="1434"/>
      <c r="J81" s="1434"/>
      <c r="K81" s="1434"/>
      <c r="L81" s="1434"/>
      <c r="M81" s="1434"/>
      <c r="N81" s="1434"/>
      <c r="O81" s="1434"/>
      <c r="P81" s="1434"/>
      <c r="Q81" s="1434"/>
      <c r="R81" s="1434"/>
      <c r="S81" s="1434"/>
      <c r="T81" s="1434"/>
      <c r="U81" s="1434"/>
      <c r="V81" s="1434"/>
      <c r="AI81" s="1542"/>
    </row>
    <row r="82" spans="1:16376" s="366" customFormat="1" ht="15" customHeight="1" x14ac:dyDescent="0.25">
      <c r="A82" s="1541"/>
      <c r="B82" s="560" t="s">
        <v>1722</v>
      </c>
      <c r="C82" s="1763" t="str">
        <f>NSFR!B58</f>
        <v>Check: row 54 ≥ sum of rows 56 to 57</v>
      </c>
      <c r="D82" s="557"/>
      <c r="E82" s="555"/>
      <c r="F82" s="1908" t="str">
        <f>NSFR!F58</f>
        <v/>
      </c>
      <c r="G82" s="1434"/>
      <c r="H82" s="1434"/>
      <c r="I82" s="1434"/>
      <c r="J82" s="1434"/>
      <c r="K82" s="1434"/>
      <c r="L82" s="1434"/>
      <c r="M82" s="1434"/>
      <c r="N82" s="1434"/>
      <c r="O82" s="1434"/>
      <c r="P82" s="1434"/>
      <c r="Q82" s="1434"/>
      <c r="R82" s="1434"/>
      <c r="S82" s="1434"/>
      <c r="T82" s="1434"/>
      <c r="U82" s="1434"/>
      <c r="V82" s="1434"/>
      <c r="AI82" s="1542"/>
    </row>
    <row r="83" spans="1:16376" s="366" customFormat="1" ht="15" customHeight="1" x14ac:dyDescent="0.25">
      <c r="A83" s="1541"/>
      <c r="B83" s="560" t="s">
        <v>1722</v>
      </c>
      <c r="C83" s="1763" t="str">
        <f>NSFR!B64</f>
        <v>Check: sum of row 61 to row 63 = row 60</v>
      </c>
      <c r="D83" s="557"/>
      <c r="E83" s="555"/>
      <c r="F83" s="1908" t="str">
        <f>NSFR!F64</f>
        <v/>
      </c>
      <c r="G83" s="1434"/>
      <c r="H83" s="1434"/>
      <c r="I83" s="1434"/>
      <c r="J83" s="1434"/>
      <c r="K83" s="1434"/>
      <c r="L83" s="1434"/>
      <c r="M83" s="1434"/>
      <c r="N83" s="1434"/>
      <c r="O83" s="1434"/>
      <c r="P83" s="1434"/>
      <c r="Q83" s="1434"/>
      <c r="R83" s="1434"/>
      <c r="S83" s="1434"/>
      <c r="T83" s="1434"/>
      <c r="U83" s="1434"/>
      <c r="V83" s="1434"/>
      <c r="AI83" s="1542"/>
    </row>
    <row r="84" spans="1:16376" s="366" customFormat="1" ht="15" customHeight="1" x14ac:dyDescent="0.25">
      <c r="A84" s="1541"/>
      <c r="B84" s="560" t="s">
        <v>1722</v>
      </c>
      <c r="C84" s="1763" t="str">
        <f>NSFR!B66</f>
        <v>Check: sum of row 65 = row 60</v>
      </c>
      <c r="D84" s="557"/>
      <c r="E84" s="555"/>
      <c r="F84" s="1908" t="str">
        <f>NSFR!F66</f>
        <v/>
      </c>
      <c r="G84" s="1434"/>
      <c r="H84" s="1434"/>
      <c r="I84" s="1434"/>
      <c r="J84" s="1434"/>
      <c r="K84" s="1434"/>
      <c r="L84" s="1434"/>
      <c r="M84" s="1434"/>
      <c r="N84" s="1434"/>
      <c r="O84" s="1434"/>
      <c r="P84" s="1434"/>
      <c r="Q84" s="1434"/>
      <c r="R84" s="1434"/>
      <c r="S84" s="1434"/>
      <c r="T84" s="1434"/>
      <c r="U84" s="1434"/>
      <c r="V84" s="1434"/>
      <c r="AI84" s="1542"/>
    </row>
    <row r="85" spans="1:16376" s="366" customFormat="1" ht="15" customHeight="1" x14ac:dyDescent="0.25">
      <c r="A85" s="1541"/>
      <c r="B85" s="560" t="s">
        <v>1722</v>
      </c>
      <c r="C85" s="1763" t="str">
        <f>NSFR!B70</f>
        <v>Check: row 60 ≥ sum of rows 68 to 69</v>
      </c>
      <c r="D85" s="557"/>
      <c r="E85" s="555"/>
      <c r="F85" s="1908" t="str">
        <f>NSFR!F70</f>
        <v/>
      </c>
      <c r="G85" s="1434"/>
      <c r="H85" s="1434"/>
      <c r="I85" s="1434"/>
      <c r="J85" s="1434"/>
      <c r="K85" s="1434"/>
      <c r="L85" s="1434"/>
      <c r="M85" s="1434"/>
      <c r="N85" s="1434"/>
      <c r="O85" s="1434"/>
      <c r="P85" s="1434"/>
      <c r="Q85" s="1434"/>
      <c r="R85" s="1434"/>
      <c r="S85" s="1434"/>
      <c r="T85" s="1434"/>
      <c r="U85" s="1434"/>
      <c r="V85" s="1434"/>
      <c r="AI85" s="1542"/>
    </row>
    <row r="86" spans="1:16376" s="366" customFormat="1" ht="15" customHeight="1" x14ac:dyDescent="0.25">
      <c r="A86" s="1541"/>
      <c r="B86" s="560" t="s">
        <v>1723</v>
      </c>
      <c r="C86" s="1765" t="str">
        <f>NSFR!B217</f>
        <v>Check: Row 213 ≥ sum of rows 215 to 216</v>
      </c>
      <c r="D86" s="557"/>
      <c r="E86" s="555"/>
      <c r="F86" s="1908" t="str">
        <f>NSFR!F217</f>
        <v/>
      </c>
      <c r="G86" s="1434"/>
      <c r="H86" s="1434"/>
      <c r="I86" s="1434"/>
      <c r="J86" s="1434"/>
      <c r="K86" s="1434"/>
      <c r="L86" s="1434"/>
      <c r="M86" s="1434"/>
      <c r="N86" s="1434"/>
      <c r="O86" s="1434"/>
      <c r="P86" s="1434"/>
      <c r="Q86" s="1434"/>
      <c r="R86" s="1434"/>
      <c r="S86" s="1434"/>
      <c r="T86" s="1434"/>
      <c r="U86" s="1434"/>
      <c r="V86" s="1434"/>
      <c r="AI86" s="1542"/>
    </row>
    <row r="87" spans="1:16376" s="366" customFormat="1" ht="15" customHeight="1" x14ac:dyDescent="0.25">
      <c r="A87" s="1541"/>
      <c r="B87" s="1547" t="s">
        <v>1723</v>
      </c>
      <c r="C87" s="1765" t="str">
        <f>NSFR!B224</f>
        <v>Check: row 219 ≥ sum of rows 222 to 223</v>
      </c>
      <c r="D87" s="557"/>
      <c r="E87" s="555"/>
      <c r="F87" s="1908" t="str">
        <f>NSFR!F224</f>
        <v/>
      </c>
      <c r="G87" s="1434"/>
      <c r="H87" s="1434"/>
      <c r="I87" s="1434"/>
      <c r="J87" s="1434"/>
      <c r="K87" s="1434"/>
      <c r="L87" s="1434"/>
      <c r="M87" s="1434"/>
      <c r="N87" s="1434"/>
      <c r="O87" s="1434"/>
      <c r="P87" s="1434"/>
      <c r="Q87" s="1434"/>
      <c r="R87" s="1434"/>
      <c r="S87" s="1434"/>
      <c r="T87" s="1434"/>
      <c r="U87" s="1434"/>
      <c r="V87" s="1434"/>
      <c r="AI87" s="1542"/>
    </row>
    <row r="88" spans="1:16376" s="366" customFormat="1" ht="15" customHeight="1" x14ac:dyDescent="0.25">
      <c r="A88" s="1541"/>
      <c r="B88" s="1547" t="s">
        <v>1723</v>
      </c>
      <c r="C88" s="1765" t="str">
        <f>NSFR!B229</f>
        <v>Check: row 225 ≥ sum of rows 227 to 228</v>
      </c>
      <c r="D88" s="557"/>
      <c r="E88" s="555"/>
      <c r="F88" s="1908" t="str">
        <f>NSFR!F229</f>
        <v/>
      </c>
      <c r="G88" s="1434"/>
      <c r="H88" s="1434"/>
      <c r="I88" s="1434"/>
      <c r="J88" s="1434"/>
      <c r="K88" s="1434"/>
      <c r="L88" s="1434"/>
      <c r="M88" s="1434"/>
      <c r="N88" s="1434"/>
      <c r="O88" s="1434"/>
      <c r="P88" s="1434"/>
      <c r="Q88" s="1434"/>
      <c r="R88" s="1434"/>
      <c r="S88" s="1434"/>
      <c r="T88" s="1434"/>
      <c r="U88" s="1434"/>
      <c r="V88" s="1434"/>
      <c r="AI88" s="1542"/>
    </row>
    <row r="89" spans="1:16376" s="366" customFormat="1" ht="15" customHeight="1" x14ac:dyDescent="0.25">
      <c r="A89" s="1541"/>
      <c r="B89" s="1547" t="s">
        <v>1723</v>
      </c>
      <c r="C89" s="1765" t="str">
        <f>NSFR!B238</f>
        <v>Check: sum of row 234 to row 237 = row 232</v>
      </c>
      <c r="D89" s="558"/>
      <c r="E89" s="1548"/>
      <c r="F89" s="1908" t="str">
        <f>NSFR!F238</f>
        <v/>
      </c>
      <c r="G89" s="1434"/>
      <c r="H89" s="1434"/>
      <c r="I89" s="1434"/>
      <c r="J89" s="1434"/>
      <c r="K89" s="1434"/>
      <c r="L89" s="1434"/>
      <c r="M89" s="1434"/>
      <c r="N89" s="1434"/>
      <c r="O89" s="1434"/>
      <c r="P89" s="1434"/>
      <c r="Q89" s="1434"/>
      <c r="R89" s="1434"/>
      <c r="S89" s="1434"/>
      <c r="T89" s="1434"/>
      <c r="U89" s="1434"/>
      <c r="V89" s="1434"/>
      <c r="AI89" s="1542"/>
    </row>
    <row r="90" spans="1:16376" s="366" customFormat="1" ht="15" customHeight="1" x14ac:dyDescent="0.25">
      <c r="A90" s="1541"/>
      <c r="B90" s="1547" t="s">
        <v>1723</v>
      </c>
      <c r="C90" s="1765" t="str">
        <f>NSFR!B240</f>
        <v>Check: sum of row 239 = sum of rows 234 to 236</v>
      </c>
      <c r="D90" s="558"/>
      <c r="E90" s="1548"/>
      <c r="F90" s="1908" t="str">
        <f>NSFR!F240</f>
        <v/>
      </c>
      <c r="G90" s="1434"/>
      <c r="H90" s="1434"/>
      <c r="I90" s="1434"/>
      <c r="J90" s="1434"/>
      <c r="K90" s="1434"/>
      <c r="L90" s="1434"/>
      <c r="M90" s="1434"/>
      <c r="N90" s="1434"/>
      <c r="O90" s="1434"/>
      <c r="P90" s="1434"/>
      <c r="Q90" s="1434"/>
      <c r="R90" s="1434"/>
      <c r="S90" s="1434"/>
      <c r="T90" s="1434"/>
      <c r="U90" s="1434"/>
      <c r="V90" s="1434"/>
      <c r="AI90" s="1542"/>
    </row>
    <row r="91" spans="1:16376" s="366" customFormat="1" ht="15" customHeight="1" x14ac:dyDescent="0.25">
      <c r="A91" s="1541"/>
      <c r="B91" s="1547" t="s">
        <v>1723</v>
      </c>
      <c r="C91" s="1765" t="str">
        <f>NSFR!B244</f>
        <v>Check: Sum of rows 234 to 236 ≥ sum of rows 242 to 243</v>
      </c>
      <c r="D91" s="558"/>
      <c r="E91" s="1548"/>
      <c r="F91" s="1908" t="str">
        <f>NSFR!F244</f>
        <v/>
      </c>
      <c r="G91" s="1434"/>
      <c r="H91" s="1434"/>
      <c r="I91" s="1434"/>
      <c r="J91" s="1434"/>
      <c r="K91" s="1434"/>
      <c r="L91" s="1434"/>
      <c r="M91" s="1434"/>
      <c r="N91" s="1434"/>
      <c r="O91" s="1434"/>
      <c r="P91" s="1434"/>
      <c r="Q91" s="1434"/>
      <c r="R91" s="1434"/>
      <c r="S91" s="1434"/>
      <c r="T91" s="1434"/>
      <c r="U91" s="1434"/>
      <c r="V91" s="1434"/>
      <c r="AI91" s="1542"/>
    </row>
    <row r="92" spans="1:16376" s="366" customFormat="1" ht="15" customHeight="1" x14ac:dyDescent="0.25">
      <c r="A92" s="1541"/>
      <c r="B92" s="1547" t="s">
        <v>1723</v>
      </c>
      <c r="C92" s="1765" t="str">
        <f>NSFR!B250</f>
        <v>Check: interdependent assets in row 249 = interdependent liabilities above in row 75</v>
      </c>
      <c r="D92" s="1564" t="str">
        <f>NSFR!D250</f>
        <v/>
      </c>
      <c r="E92" s="1552" t="str">
        <f>NSFR!E250</f>
        <v/>
      </c>
      <c r="F92" s="1908" t="str">
        <f>NSFR!F250</f>
        <v/>
      </c>
      <c r="G92" s="1434"/>
      <c r="H92" s="1434"/>
      <c r="I92" s="1434"/>
      <c r="J92" s="1434"/>
      <c r="K92" s="1434"/>
      <c r="L92" s="1434"/>
      <c r="M92" s="1434"/>
      <c r="N92" s="1434"/>
      <c r="O92" s="1434"/>
      <c r="P92" s="1434"/>
      <c r="Q92" s="1434"/>
      <c r="R92" s="1434"/>
      <c r="S92" s="1434"/>
      <c r="T92" s="1434"/>
      <c r="U92" s="1434"/>
      <c r="V92" s="1434"/>
      <c r="AI92" s="1542"/>
    </row>
    <row r="93" spans="1:16376" s="366" customFormat="1" ht="15" customHeight="1" x14ac:dyDescent="0.25">
      <c r="A93" s="1541"/>
      <c r="B93" s="545" t="s">
        <v>1729</v>
      </c>
      <c r="C93" s="1543" t="str">
        <f>NSFR!B295</f>
        <v>Check: the sum of each of the columns for rows 277 to 294 should equal the corresponding column in row 39</v>
      </c>
      <c r="D93" s="1565" t="str">
        <f>NSFR!D295</f>
        <v>Pass</v>
      </c>
      <c r="E93" s="1554" t="str">
        <f>NSFR!E295</f>
        <v>Pass</v>
      </c>
      <c r="F93" s="1553" t="str">
        <f>NSFR!F295</f>
        <v>Pass</v>
      </c>
      <c r="G93" s="1434"/>
      <c r="H93" s="1434"/>
      <c r="I93" s="1434"/>
      <c r="J93" s="1434"/>
      <c r="K93" s="1434"/>
      <c r="L93" s="1434"/>
      <c r="M93" s="1434"/>
      <c r="N93" s="1434"/>
      <c r="O93" s="1434"/>
      <c r="P93" s="1434"/>
      <c r="Q93" s="1434"/>
      <c r="R93" s="1434"/>
      <c r="S93" s="1434"/>
      <c r="T93" s="1434"/>
      <c r="U93" s="1434"/>
      <c r="V93" s="1434"/>
      <c r="AI93" s="1542"/>
    </row>
    <row r="94" spans="1:16376" s="366" customFormat="1" ht="15" customHeight="1" x14ac:dyDescent="0.25">
      <c r="A94" s="1541"/>
      <c r="B94" s="1434"/>
      <c r="C94" s="1434"/>
      <c r="D94" s="1434"/>
      <c r="E94" s="1434"/>
      <c r="F94" s="1434"/>
      <c r="G94" s="1434"/>
      <c r="H94" s="1434"/>
      <c r="I94" s="1434"/>
      <c r="J94" s="1434"/>
      <c r="K94" s="1434"/>
      <c r="L94" s="1546"/>
      <c r="M94" s="1546"/>
      <c r="N94" s="1546"/>
      <c r="O94" s="1434"/>
      <c r="P94" s="1434"/>
      <c r="Q94" s="1434"/>
      <c r="R94" s="1434"/>
      <c r="S94" s="1434"/>
      <c r="T94" s="1434"/>
      <c r="U94" s="1434"/>
      <c r="V94" s="1434"/>
      <c r="W94" s="1544"/>
      <c r="AI94" s="1542"/>
    </row>
    <row r="95" spans="1:16376" s="366" customFormat="1" ht="45" customHeight="1" x14ac:dyDescent="0.25">
      <c r="A95" s="2113" t="s">
        <v>2084</v>
      </c>
      <c r="B95" s="2106"/>
      <c r="C95" s="2106"/>
      <c r="D95" s="2106"/>
      <c r="E95" s="2106"/>
      <c r="F95" s="2106"/>
      <c r="G95" s="2106"/>
      <c r="H95" s="2106"/>
      <c r="I95" s="2106"/>
      <c r="J95" s="2106"/>
      <c r="K95" s="2106"/>
      <c r="L95" s="2106"/>
      <c r="M95" s="2106"/>
      <c r="N95" s="2106"/>
      <c r="O95" s="2106"/>
      <c r="P95" s="2106"/>
      <c r="Q95" s="2106"/>
      <c r="R95" s="2106"/>
      <c r="S95" s="2106"/>
      <c r="T95" s="2106"/>
      <c r="U95" s="2106"/>
      <c r="V95" s="2106"/>
      <c r="W95" s="1434"/>
      <c r="X95" s="2106"/>
      <c r="Y95" s="2106"/>
      <c r="Z95" s="2106"/>
      <c r="AA95" s="2106"/>
      <c r="AB95" s="2106"/>
      <c r="AC95" s="2106"/>
      <c r="AD95" s="2106"/>
      <c r="AE95" s="2106"/>
      <c r="AF95" s="2106"/>
      <c r="AG95" s="2106"/>
      <c r="AH95" s="2106"/>
      <c r="AI95" s="2114"/>
      <c r="AJ95" s="1431"/>
      <c r="AK95" s="1431"/>
      <c r="AL95" s="1431"/>
      <c r="AM95" s="1431"/>
      <c r="AN95" s="1431"/>
      <c r="AO95" s="1431"/>
      <c r="AP95" s="1431"/>
      <c r="AQ95" s="1431"/>
      <c r="AR95" s="1431"/>
      <c r="AS95" s="1431"/>
      <c r="AT95" s="1431"/>
      <c r="AU95" s="1431"/>
      <c r="AV95" s="1431"/>
      <c r="AW95" s="1431"/>
      <c r="AX95" s="1431"/>
      <c r="AY95" s="1431"/>
      <c r="AZ95" s="1431"/>
      <c r="BA95" s="1431"/>
      <c r="BB95" s="1431"/>
      <c r="BC95" s="1431"/>
      <c r="BD95" s="1431"/>
      <c r="BE95" s="1431"/>
      <c r="BF95" s="1431"/>
      <c r="BG95" s="1431"/>
      <c r="BH95" s="1431"/>
      <c r="BI95" s="1431"/>
      <c r="BJ95" s="1431"/>
      <c r="BK95" s="1431"/>
      <c r="BL95" s="1431"/>
      <c r="BM95" s="1431"/>
      <c r="BN95" s="1431"/>
      <c r="BO95" s="1431"/>
      <c r="BP95" s="1431"/>
      <c r="BQ95" s="1431"/>
      <c r="BR95" s="1431"/>
      <c r="BS95" s="1431"/>
      <c r="BT95" s="1431"/>
      <c r="BU95" s="1431"/>
      <c r="BV95" s="1431"/>
      <c r="BW95" s="1431"/>
      <c r="BX95" s="1431"/>
      <c r="BY95" s="1431"/>
      <c r="BZ95" s="1431"/>
      <c r="CA95" s="1431"/>
      <c r="CB95" s="1431"/>
      <c r="CC95" s="1431"/>
      <c r="CD95" s="1431"/>
      <c r="CE95" s="1431"/>
      <c r="CF95" s="1431"/>
      <c r="CG95" s="1431"/>
      <c r="CH95" s="1431"/>
      <c r="CI95" s="1431"/>
      <c r="CJ95" s="1431"/>
      <c r="CK95" s="1431"/>
      <c r="CL95" s="1431"/>
      <c r="CM95" s="1431"/>
      <c r="CN95" s="1431"/>
      <c r="CO95" s="1431"/>
      <c r="CP95" s="1431"/>
      <c r="CQ95" s="1431"/>
      <c r="CR95" s="1431"/>
      <c r="CS95" s="1431"/>
      <c r="CT95" s="1431"/>
      <c r="CU95" s="1431"/>
      <c r="CV95" s="1431"/>
      <c r="CW95" s="1431"/>
      <c r="CX95" s="1431"/>
      <c r="CY95" s="1431"/>
      <c r="CZ95" s="1431"/>
      <c r="DA95" s="1431"/>
      <c r="DB95" s="1431"/>
      <c r="DC95" s="1431"/>
      <c r="DD95" s="1431"/>
      <c r="DE95" s="1431"/>
      <c r="DF95" s="1431"/>
      <c r="DG95" s="1431"/>
      <c r="DH95" s="1431"/>
      <c r="DI95" s="1431"/>
      <c r="DJ95" s="1431"/>
      <c r="DK95" s="1431"/>
      <c r="DL95" s="1431"/>
      <c r="DM95" s="1431"/>
      <c r="DN95" s="1431"/>
      <c r="DO95" s="1431"/>
      <c r="DP95" s="1431"/>
      <c r="DQ95" s="1431"/>
      <c r="DR95" s="1431"/>
      <c r="DS95" s="1431"/>
      <c r="DT95" s="1431"/>
      <c r="DU95" s="1431"/>
      <c r="DV95" s="1431"/>
      <c r="DW95" s="1431"/>
      <c r="DX95" s="1431"/>
      <c r="DY95" s="1431"/>
      <c r="DZ95" s="1431"/>
      <c r="EA95" s="1431"/>
      <c r="EB95" s="1431"/>
      <c r="EC95" s="1431"/>
      <c r="ED95" s="1431"/>
      <c r="EE95" s="1431"/>
      <c r="EF95" s="1431"/>
      <c r="EG95" s="1431"/>
      <c r="EH95" s="1431"/>
      <c r="EI95" s="1431"/>
      <c r="EJ95" s="1431"/>
      <c r="EK95" s="1431"/>
      <c r="EL95" s="1431"/>
      <c r="EM95" s="1431"/>
      <c r="EN95" s="1431"/>
      <c r="EO95" s="1431"/>
      <c r="EP95" s="1431"/>
      <c r="EQ95" s="1431"/>
      <c r="ER95" s="1431"/>
      <c r="ES95" s="1431"/>
      <c r="ET95" s="1431"/>
      <c r="EU95" s="1431"/>
      <c r="EV95" s="1431"/>
      <c r="EW95" s="1431"/>
      <c r="EX95" s="1431"/>
      <c r="EY95" s="1431"/>
      <c r="EZ95" s="1431"/>
      <c r="FA95" s="1431"/>
      <c r="FB95" s="1431"/>
      <c r="FC95" s="1431"/>
      <c r="FD95" s="1431"/>
      <c r="FE95" s="1431"/>
      <c r="FF95" s="1431"/>
      <c r="FG95" s="1431"/>
      <c r="FH95" s="1431"/>
      <c r="FI95" s="1431"/>
      <c r="FJ95" s="1431"/>
      <c r="FK95" s="1431"/>
      <c r="FL95" s="1431"/>
      <c r="FM95" s="1431"/>
      <c r="FN95" s="1431"/>
      <c r="FO95" s="1431"/>
      <c r="FP95" s="1431"/>
      <c r="FQ95" s="1431"/>
      <c r="FR95" s="1431"/>
      <c r="FS95" s="1431"/>
      <c r="FT95" s="1431"/>
      <c r="FU95" s="1431"/>
      <c r="FV95" s="1431"/>
      <c r="FW95" s="1431"/>
      <c r="FX95" s="1431"/>
      <c r="FY95" s="1431"/>
      <c r="FZ95" s="1431"/>
      <c r="GA95" s="1431"/>
      <c r="GB95" s="1431"/>
      <c r="GC95" s="1431"/>
      <c r="GD95" s="1431"/>
      <c r="GE95" s="1431"/>
      <c r="GF95" s="1431"/>
      <c r="GG95" s="1431"/>
      <c r="GH95" s="1431"/>
      <c r="GI95" s="1431"/>
      <c r="GJ95" s="1431"/>
      <c r="GK95" s="1431"/>
      <c r="GL95" s="1431"/>
      <c r="GM95" s="1431"/>
      <c r="GN95" s="1431"/>
      <c r="GO95" s="1431"/>
      <c r="GP95" s="1431"/>
      <c r="GQ95" s="1431"/>
      <c r="GR95" s="1431"/>
      <c r="GS95" s="1431"/>
      <c r="GT95" s="1431"/>
      <c r="GU95" s="1431"/>
      <c r="GV95" s="1431"/>
      <c r="GW95" s="1431"/>
      <c r="GX95" s="1431"/>
      <c r="GY95" s="1431"/>
      <c r="GZ95" s="1431"/>
      <c r="HA95" s="1431"/>
      <c r="HB95" s="1431"/>
      <c r="HC95" s="1431"/>
      <c r="HD95" s="1431"/>
      <c r="HE95" s="1431"/>
      <c r="HF95" s="1431"/>
      <c r="HG95" s="1431"/>
      <c r="HH95" s="1431"/>
      <c r="HI95" s="1431"/>
      <c r="HJ95" s="1431"/>
      <c r="HK95" s="1431"/>
      <c r="HL95" s="1431"/>
      <c r="HM95" s="1431"/>
      <c r="HN95" s="1431"/>
      <c r="HO95" s="1431"/>
      <c r="HP95" s="1431"/>
      <c r="HQ95" s="1431"/>
      <c r="HR95" s="1431"/>
      <c r="HS95" s="1431"/>
      <c r="HT95" s="1431"/>
      <c r="HU95" s="1431"/>
      <c r="HV95" s="1431"/>
      <c r="HW95" s="1431"/>
      <c r="HX95" s="1431"/>
      <c r="HY95" s="1431"/>
      <c r="HZ95" s="1431"/>
      <c r="IA95" s="1431"/>
      <c r="IB95" s="1431"/>
      <c r="IC95" s="1431"/>
      <c r="ID95" s="1431"/>
      <c r="IE95" s="1431"/>
      <c r="IF95" s="1431"/>
      <c r="IG95" s="1431"/>
      <c r="IH95" s="1431"/>
      <c r="II95" s="1431"/>
      <c r="IJ95" s="1431"/>
      <c r="IK95" s="1431"/>
      <c r="IL95" s="1431"/>
      <c r="IM95" s="1431"/>
      <c r="IN95" s="1431"/>
      <c r="IO95" s="1431"/>
      <c r="IP95" s="1431"/>
      <c r="IQ95" s="1431"/>
      <c r="IR95" s="1431"/>
      <c r="IS95" s="1431"/>
      <c r="IT95" s="1431"/>
      <c r="IU95" s="1431"/>
      <c r="IV95" s="1431"/>
      <c r="IW95" s="1431"/>
      <c r="IX95" s="1431"/>
      <c r="IY95" s="1431"/>
      <c r="IZ95" s="1431"/>
      <c r="JA95" s="1431"/>
      <c r="JB95" s="1431"/>
      <c r="JC95" s="1431"/>
      <c r="JD95" s="1431"/>
      <c r="JE95" s="1431"/>
      <c r="JF95" s="1431"/>
      <c r="JG95" s="1431"/>
      <c r="JH95" s="1431"/>
      <c r="JI95" s="1431"/>
      <c r="JJ95" s="1431"/>
      <c r="JK95" s="1431"/>
      <c r="JL95" s="1431"/>
      <c r="JM95" s="1431"/>
      <c r="JN95" s="1431"/>
      <c r="JO95" s="1431"/>
      <c r="JP95" s="1431"/>
      <c r="JQ95" s="1431"/>
      <c r="JR95" s="1431"/>
      <c r="JS95" s="1431"/>
      <c r="JT95" s="1431"/>
      <c r="JU95" s="1431"/>
      <c r="JV95" s="1431"/>
      <c r="JW95" s="1431"/>
      <c r="JX95" s="1431"/>
      <c r="JY95" s="1431"/>
      <c r="JZ95" s="1431"/>
      <c r="KA95" s="1431"/>
      <c r="KB95" s="1431"/>
      <c r="KC95" s="1431"/>
      <c r="KD95" s="1431"/>
      <c r="KE95" s="1431"/>
      <c r="KF95" s="1431"/>
      <c r="KG95" s="1431"/>
      <c r="KH95" s="1431"/>
      <c r="KI95" s="1431"/>
      <c r="KJ95" s="1431"/>
      <c r="KK95" s="1431"/>
      <c r="KL95" s="1431"/>
      <c r="KM95" s="1431"/>
      <c r="KN95" s="1431"/>
      <c r="KO95" s="1431"/>
      <c r="KP95" s="1431"/>
      <c r="KQ95" s="1431"/>
      <c r="KR95" s="1431"/>
      <c r="KS95" s="1431"/>
      <c r="KT95" s="1431"/>
      <c r="KU95" s="1431"/>
      <c r="KV95" s="1431"/>
      <c r="KW95" s="1431"/>
      <c r="KX95" s="1431"/>
      <c r="KY95" s="1431"/>
      <c r="KZ95" s="1431"/>
      <c r="LA95" s="1431"/>
      <c r="LB95" s="1431"/>
      <c r="LC95" s="1431"/>
      <c r="LD95" s="1431"/>
      <c r="LE95" s="1431"/>
      <c r="LF95" s="1431"/>
      <c r="LG95" s="1431"/>
      <c r="LH95" s="1431"/>
      <c r="LI95" s="1431"/>
      <c r="LJ95" s="1431"/>
      <c r="LK95" s="1431"/>
      <c r="LL95" s="1431"/>
      <c r="LM95" s="1431"/>
      <c r="LN95" s="1431"/>
      <c r="LO95" s="1431"/>
      <c r="LP95" s="1431"/>
      <c r="LQ95" s="1431"/>
      <c r="LR95" s="1431"/>
      <c r="LS95" s="1431"/>
      <c r="LT95" s="1431"/>
      <c r="LU95" s="1431"/>
      <c r="LV95" s="1431"/>
      <c r="LW95" s="1431"/>
      <c r="LX95" s="1431"/>
      <c r="LY95" s="1431"/>
      <c r="LZ95" s="1431"/>
      <c r="MA95" s="1431"/>
      <c r="MB95" s="1431"/>
      <c r="MC95" s="1431"/>
      <c r="MD95" s="1431"/>
      <c r="ME95" s="1431"/>
      <c r="MF95" s="1431"/>
      <c r="MG95" s="1431"/>
      <c r="MH95" s="1431"/>
      <c r="MI95" s="1431"/>
      <c r="MJ95" s="1431"/>
      <c r="MK95" s="1431"/>
      <c r="ML95" s="1431"/>
      <c r="MM95" s="1431"/>
      <c r="MN95" s="1431"/>
      <c r="MO95" s="1431"/>
      <c r="MP95" s="1431"/>
      <c r="MQ95" s="1431"/>
      <c r="MR95" s="1431"/>
      <c r="MS95" s="1431"/>
      <c r="MT95" s="1431"/>
      <c r="MU95" s="1431"/>
      <c r="MV95" s="1431"/>
      <c r="MW95" s="1431"/>
      <c r="MX95" s="1431"/>
      <c r="MY95" s="1431"/>
      <c r="MZ95" s="1431"/>
      <c r="NA95" s="1431"/>
      <c r="NB95" s="1431"/>
      <c r="NC95" s="1431"/>
      <c r="ND95" s="1431"/>
      <c r="NE95" s="1431"/>
      <c r="NF95" s="1431"/>
      <c r="NG95" s="1431"/>
      <c r="NH95" s="1431"/>
      <c r="NI95" s="1431"/>
      <c r="NJ95" s="1431"/>
      <c r="NK95" s="1431"/>
      <c r="NL95" s="1431"/>
      <c r="NM95" s="1431"/>
      <c r="NN95" s="1431"/>
      <c r="NO95" s="1431"/>
      <c r="NP95" s="1431"/>
      <c r="NQ95" s="1431"/>
      <c r="NR95" s="1431"/>
      <c r="NS95" s="1431"/>
      <c r="NT95" s="1431"/>
      <c r="NU95" s="1431"/>
      <c r="NV95" s="1431"/>
      <c r="NW95" s="1431"/>
      <c r="NX95" s="1431"/>
      <c r="NY95" s="1431"/>
      <c r="NZ95" s="1431"/>
      <c r="OA95" s="1431"/>
      <c r="OB95" s="1431"/>
      <c r="OC95" s="1431"/>
      <c r="OD95" s="1431"/>
      <c r="OE95" s="1431"/>
      <c r="OF95" s="1431"/>
      <c r="OG95" s="1431"/>
      <c r="OH95" s="1431"/>
      <c r="OI95" s="1431"/>
      <c r="OJ95" s="1431"/>
      <c r="OK95" s="1431"/>
      <c r="OL95" s="1431"/>
      <c r="OM95" s="1431"/>
      <c r="ON95" s="1431"/>
      <c r="OO95" s="1431"/>
      <c r="OP95" s="1431"/>
      <c r="OQ95" s="1431"/>
      <c r="OR95" s="1431"/>
      <c r="OS95" s="1431"/>
      <c r="OT95" s="1431"/>
      <c r="OU95" s="1431"/>
      <c r="OV95" s="1431"/>
      <c r="OW95" s="1431"/>
      <c r="OX95" s="1431"/>
      <c r="OY95" s="1431"/>
      <c r="OZ95" s="1431"/>
      <c r="PA95" s="1431"/>
      <c r="PB95" s="1431"/>
      <c r="PC95" s="1431"/>
      <c r="PD95" s="1431"/>
      <c r="PE95" s="1431"/>
      <c r="PF95" s="1431"/>
      <c r="PG95" s="1431"/>
      <c r="PH95" s="1431"/>
      <c r="PI95" s="1431"/>
      <c r="PJ95" s="1431"/>
      <c r="PK95" s="1431"/>
      <c r="PL95" s="1431"/>
      <c r="PM95" s="1431"/>
      <c r="PN95" s="1431"/>
      <c r="PO95" s="1431"/>
      <c r="PP95" s="1431"/>
      <c r="PQ95" s="1431"/>
      <c r="PR95" s="1431"/>
      <c r="PS95" s="1431"/>
      <c r="PT95" s="1431"/>
      <c r="PU95" s="1431"/>
      <c r="PV95" s="1431"/>
      <c r="PW95" s="1431"/>
      <c r="PX95" s="1431"/>
      <c r="PY95" s="1431"/>
      <c r="PZ95" s="1431"/>
      <c r="QA95" s="1431"/>
      <c r="QB95" s="1431"/>
      <c r="QC95" s="1431"/>
      <c r="QD95" s="1431"/>
      <c r="QE95" s="1431"/>
      <c r="QF95" s="1431"/>
      <c r="QG95" s="1431"/>
      <c r="QH95" s="1431"/>
      <c r="QI95" s="1431"/>
      <c r="QJ95" s="1431"/>
      <c r="QK95" s="1431"/>
      <c r="QL95" s="1431"/>
      <c r="QM95" s="1431"/>
      <c r="QN95" s="1431"/>
      <c r="QO95" s="1431"/>
      <c r="QP95" s="1431"/>
      <c r="QQ95" s="1431"/>
      <c r="QR95" s="1431"/>
      <c r="QS95" s="1431"/>
      <c r="QT95" s="1431"/>
      <c r="QU95" s="1431"/>
      <c r="QV95" s="1431"/>
      <c r="QW95" s="1431"/>
      <c r="QX95" s="1431"/>
      <c r="QY95" s="1431"/>
      <c r="QZ95" s="1431"/>
      <c r="RA95" s="1431"/>
      <c r="RB95" s="1431"/>
      <c r="RC95" s="1431"/>
      <c r="RD95" s="1431"/>
      <c r="RE95" s="1431"/>
      <c r="RF95" s="1431"/>
      <c r="RG95" s="1431"/>
      <c r="RH95" s="1431"/>
      <c r="RI95" s="1431"/>
      <c r="RJ95" s="1431"/>
      <c r="RK95" s="1431"/>
      <c r="RL95" s="1431"/>
      <c r="RM95" s="1431"/>
      <c r="RN95" s="1431"/>
      <c r="RO95" s="1431"/>
      <c r="RP95" s="1431"/>
      <c r="RQ95" s="1431"/>
      <c r="RR95" s="1431"/>
      <c r="RS95" s="1431"/>
      <c r="RT95" s="1431"/>
      <c r="RU95" s="1431"/>
      <c r="RV95" s="1431"/>
      <c r="RW95" s="1431"/>
      <c r="RX95" s="1431"/>
      <c r="RY95" s="1431"/>
      <c r="RZ95" s="1431"/>
      <c r="SA95" s="1431"/>
      <c r="SB95" s="1431"/>
      <c r="SC95" s="1431"/>
      <c r="SD95" s="1431"/>
      <c r="SE95" s="1431"/>
      <c r="SF95" s="1431"/>
      <c r="SG95" s="1431"/>
      <c r="SH95" s="1431"/>
      <c r="SI95" s="1431"/>
      <c r="SJ95" s="1431"/>
      <c r="SK95" s="1431"/>
      <c r="SL95" s="1431"/>
      <c r="SM95" s="1431"/>
      <c r="SN95" s="1431"/>
      <c r="SO95" s="1431"/>
      <c r="SP95" s="1431"/>
      <c r="SQ95" s="1431"/>
      <c r="SR95" s="1431"/>
      <c r="SS95" s="1431"/>
      <c r="ST95" s="1431"/>
      <c r="SU95" s="1431"/>
      <c r="SV95" s="1431"/>
      <c r="SW95" s="1431"/>
      <c r="SX95" s="1431"/>
      <c r="SY95" s="1431"/>
      <c r="SZ95" s="1431"/>
      <c r="TA95" s="1431"/>
      <c r="TB95" s="1431"/>
      <c r="TC95" s="1431"/>
      <c r="TD95" s="1431"/>
      <c r="TE95" s="1431"/>
      <c r="TF95" s="1431"/>
      <c r="TG95" s="1431"/>
      <c r="TH95" s="1431"/>
      <c r="TI95" s="1431"/>
      <c r="TJ95" s="1431"/>
      <c r="TK95" s="1431"/>
      <c r="TL95" s="1431"/>
      <c r="TM95" s="1431"/>
      <c r="TN95" s="1431"/>
      <c r="TO95" s="1431"/>
      <c r="TP95" s="1431"/>
      <c r="TQ95" s="1431"/>
      <c r="TR95" s="1431"/>
      <c r="TS95" s="1431"/>
      <c r="TT95" s="1431"/>
      <c r="TU95" s="1431"/>
      <c r="TV95" s="1431"/>
      <c r="TW95" s="1431"/>
      <c r="TX95" s="1431"/>
      <c r="TY95" s="1431"/>
      <c r="TZ95" s="1431"/>
      <c r="UA95" s="1431"/>
      <c r="UB95" s="1431"/>
      <c r="UC95" s="1431"/>
      <c r="UD95" s="1431"/>
      <c r="UE95" s="1431"/>
      <c r="UF95" s="1431"/>
      <c r="UG95" s="1431"/>
      <c r="UH95" s="1431"/>
      <c r="UI95" s="1431"/>
      <c r="UJ95" s="1431"/>
      <c r="UK95" s="1431"/>
      <c r="UL95" s="1431"/>
      <c r="UM95" s="1431"/>
      <c r="UN95" s="1431"/>
      <c r="UO95" s="1431"/>
      <c r="UP95" s="1431"/>
      <c r="UQ95" s="1431"/>
      <c r="UR95" s="1431"/>
      <c r="US95" s="1431"/>
      <c r="UT95" s="1431"/>
      <c r="UU95" s="1431"/>
      <c r="UV95" s="1431"/>
      <c r="UW95" s="1431"/>
      <c r="UX95" s="1431"/>
      <c r="UY95" s="1431"/>
      <c r="UZ95" s="1431"/>
      <c r="VA95" s="1431"/>
      <c r="VB95" s="1431"/>
      <c r="VC95" s="1431"/>
      <c r="VD95" s="1431"/>
      <c r="VE95" s="1431"/>
      <c r="VF95" s="1431"/>
      <c r="VG95" s="1431"/>
      <c r="VH95" s="1431"/>
      <c r="VI95" s="1431"/>
      <c r="VJ95" s="1431"/>
      <c r="VK95" s="1431"/>
      <c r="VL95" s="1431"/>
      <c r="VM95" s="1431"/>
      <c r="VN95" s="1431"/>
      <c r="VO95" s="1431"/>
      <c r="VP95" s="1431"/>
      <c r="VQ95" s="1431"/>
      <c r="VR95" s="1431"/>
      <c r="VS95" s="1431"/>
      <c r="VT95" s="1431"/>
      <c r="VU95" s="1431"/>
      <c r="VV95" s="1431"/>
      <c r="VW95" s="1431"/>
      <c r="VX95" s="1431"/>
      <c r="VY95" s="1431"/>
      <c r="VZ95" s="1431"/>
      <c r="WA95" s="1431"/>
      <c r="WB95" s="1431"/>
      <c r="WC95" s="1431"/>
      <c r="WD95" s="1431"/>
      <c r="WE95" s="1431"/>
      <c r="WF95" s="1431"/>
      <c r="WG95" s="1431"/>
      <c r="WH95" s="1431"/>
      <c r="WI95" s="1431"/>
      <c r="WJ95" s="1431"/>
      <c r="WK95" s="1431"/>
      <c r="WL95" s="1431"/>
      <c r="WM95" s="1431"/>
      <c r="WN95" s="1431"/>
      <c r="WO95" s="1431"/>
      <c r="WP95" s="1431"/>
      <c r="WQ95" s="1431"/>
      <c r="WR95" s="1431"/>
      <c r="WS95" s="1431"/>
      <c r="WT95" s="1431"/>
      <c r="WU95" s="1431"/>
      <c r="WV95" s="1431"/>
      <c r="WW95" s="1431"/>
      <c r="WX95" s="1431"/>
      <c r="WY95" s="1431"/>
      <c r="WZ95" s="1431"/>
      <c r="XA95" s="1431"/>
      <c r="XB95" s="1431"/>
      <c r="XC95" s="1431"/>
      <c r="XD95" s="1431"/>
      <c r="XE95" s="1431"/>
      <c r="XF95" s="1431"/>
      <c r="XG95" s="1431"/>
      <c r="XH95" s="1431"/>
      <c r="XI95" s="1431"/>
      <c r="XJ95" s="1431"/>
      <c r="XK95" s="1431"/>
      <c r="XL95" s="1431"/>
      <c r="XM95" s="1431"/>
      <c r="XN95" s="1431"/>
      <c r="XO95" s="1431"/>
      <c r="XP95" s="1431"/>
      <c r="XQ95" s="1431"/>
      <c r="XR95" s="1431"/>
      <c r="XS95" s="1431"/>
      <c r="XT95" s="1431"/>
      <c r="XU95" s="1431"/>
      <c r="XV95" s="1431"/>
      <c r="XW95" s="1431"/>
      <c r="XX95" s="1431"/>
      <c r="XY95" s="1431"/>
      <c r="XZ95" s="1431"/>
      <c r="YA95" s="1431"/>
      <c r="YB95" s="1431"/>
      <c r="YC95" s="1431"/>
      <c r="YD95" s="1431"/>
      <c r="YE95" s="1431"/>
      <c r="YF95" s="1431"/>
      <c r="YG95" s="1431"/>
      <c r="YH95" s="1431"/>
      <c r="YI95" s="1431"/>
      <c r="YJ95" s="1431"/>
      <c r="YK95" s="1431"/>
      <c r="YL95" s="1431"/>
      <c r="YM95" s="1431"/>
      <c r="YN95" s="1431"/>
      <c r="YO95" s="1431"/>
      <c r="YP95" s="1431"/>
      <c r="YQ95" s="1431"/>
      <c r="YR95" s="1431"/>
      <c r="YS95" s="1431"/>
      <c r="YT95" s="1431"/>
      <c r="YU95" s="1431"/>
      <c r="YV95" s="1431"/>
      <c r="YW95" s="1431"/>
      <c r="YX95" s="1431"/>
      <c r="YY95" s="1431"/>
      <c r="YZ95" s="1431"/>
      <c r="ZA95" s="1431"/>
      <c r="ZB95" s="1431"/>
      <c r="ZC95" s="1431"/>
      <c r="ZD95" s="1431"/>
      <c r="ZE95" s="1431"/>
      <c r="ZF95" s="1431"/>
      <c r="ZG95" s="1431"/>
      <c r="ZH95" s="1431"/>
      <c r="ZI95" s="1431"/>
      <c r="ZJ95" s="1431"/>
      <c r="ZK95" s="1431"/>
      <c r="ZL95" s="1431"/>
      <c r="ZM95" s="1431"/>
      <c r="ZN95" s="1431"/>
      <c r="ZO95" s="1431"/>
      <c r="ZP95" s="1431"/>
      <c r="ZQ95" s="1431"/>
      <c r="ZR95" s="1431"/>
      <c r="ZS95" s="1431"/>
      <c r="ZT95" s="1431"/>
      <c r="ZU95" s="1431"/>
      <c r="ZV95" s="1431"/>
      <c r="ZW95" s="1431"/>
      <c r="ZX95" s="1431"/>
      <c r="ZY95" s="1431"/>
      <c r="ZZ95" s="1431"/>
      <c r="AAA95" s="1431"/>
      <c r="AAB95" s="1431"/>
      <c r="AAC95" s="1431"/>
      <c r="AAD95" s="1431"/>
      <c r="AAE95" s="1431"/>
      <c r="AAF95" s="1431"/>
      <c r="AAG95" s="1431"/>
      <c r="AAH95" s="1431"/>
      <c r="AAI95" s="1431"/>
      <c r="AAJ95" s="1431"/>
      <c r="AAK95" s="1431"/>
      <c r="AAL95" s="1431"/>
      <c r="AAM95" s="1431"/>
      <c r="AAN95" s="1431"/>
      <c r="AAO95" s="1431"/>
      <c r="AAP95" s="1431"/>
      <c r="AAQ95" s="1431"/>
      <c r="AAR95" s="1431"/>
      <c r="AAS95" s="1431"/>
      <c r="AAT95" s="1431"/>
      <c r="AAU95" s="1431"/>
      <c r="AAV95" s="1431"/>
      <c r="AAW95" s="1431"/>
      <c r="AAX95" s="1431"/>
      <c r="AAY95" s="1431"/>
      <c r="AAZ95" s="1431"/>
      <c r="ABA95" s="1431"/>
      <c r="ABB95" s="1431"/>
      <c r="ABC95" s="1431"/>
      <c r="ABD95" s="1431"/>
      <c r="ABE95" s="1431"/>
      <c r="ABF95" s="1431"/>
      <c r="ABG95" s="1431"/>
      <c r="ABH95" s="1431"/>
      <c r="ABI95" s="1431"/>
      <c r="ABJ95" s="1431"/>
      <c r="ABK95" s="1431"/>
      <c r="ABL95" s="1431"/>
      <c r="ABM95" s="1431"/>
      <c r="ABN95" s="1431"/>
      <c r="ABO95" s="1431"/>
      <c r="ABP95" s="1431"/>
      <c r="ABQ95" s="1431"/>
      <c r="ABR95" s="1431"/>
      <c r="ABS95" s="1431"/>
      <c r="ABT95" s="1431"/>
      <c r="ABU95" s="1431"/>
      <c r="ABV95" s="1431"/>
      <c r="ABW95" s="1431"/>
      <c r="ABX95" s="1431"/>
      <c r="ABY95" s="1431"/>
      <c r="ABZ95" s="1431"/>
      <c r="ACA95" s="1431"/>
      <c r="ACB95" s="1431"/>
      <c r="ACC95" s="1431"/>
      <c r="ACD95" s="1431"/>
      <c r="ACE95" s="1431"/>
      <c r="ACF95" s="1431"/>
      <c r="ACG95" s="1431"/>
      <c r="ACH95" s="1431"/>
      <c r="ACI95" s="1431"/>
      <c r="ACJ95" s="1431"/>
      <c r="ACK95" s="1431"/>
      <c r="ACL95" s="1431"/>
      <c r="ACM95" s="1431"/>
      <c r="ACN95" s="1431"/>
      <c r="ACO95" s="1431"/>
      <c r="ACP95" s="1431"/>
      <c r="ACQ95" s="1431"/>
      <c r="ACR95" s="1431"/>
      <c r="ACS95" s="1431"/>
      <c r="ACT95" s="1431"/>
      <c r="ACU95" s="1431"/>
      <c r="ACV95" s="1431"/>
      <c r="ACW95" s="1431"/>
      <c r="ACX95" s="1431"/>
      <c r="ACY95" s="1431"/>
      <c r="ACZ95" s="1431"/>
      <c r="ADA95" s="1431"/>
      <c r="ADB95" s="1431"/>
      <c r="ADC95" s="1431"/>
      <c r="ADD95" s="1431"/>
      <c r="ADE95" s="1431"/>
      <c r="ADF95" s="1431"/>
      <c r="ADG95" s="1431"/>
      <c r="ADH95" s="1431"/>
      <c r="ADI95" s="1431"/>
      <c r="ADJ95" s="1431"/>
      <c r="ADK95" s="1431"/>
      <c r="ADL95" s="1431"/>
      <c r="ADM95" s="1431"/>
      <c r="ADN95" s="1431"/>
      <c r="ADO95" s="1431"/>
      <c r="ADP95" s="1431"/>
      <c r="ADQ95" s="1431"/>
      <c r="ADR95" s="1431"/>
      <c r="ADS95" s="1431"/>
      <c r="ADT95" s="1431"/>
      <c r="ADU95" s="1431"/>
      <c r="ADV95" s="1431"/>
      <c r="ADW95" s="1431"/>
      <c r="ADX95" s="1431"/>
      <c r="ADY95" s="1431"/>
      <c r="ADZ95" s="1431"/>
      <c r="AEA95" s="1431"/>
      <c r="AEB95" s="1431"/>
      <c r="AEC95" s="1431"/>
      <c r="AED95" s="1431"/>
      <c r="AEE95" s="1431"/>
      <c r="AEF95" s="1431"/>
      <c r="AEG95" s="1431"/>
      <c r="AEH95" s="1431"/>
      <c r="AEI95" s="1431"/>
      <c r="AEJ95" s="1431"/>
      <c r="AEK95" s="1431"/>
      <c r="AEL95" s="1431"/>
      <c r="AEM95" s="1431"/>
      <c r="AEN95" s="1431"/>
      <c r="AEO95" s="1431"/>
      <c r="AEP95" s="1431"/>
      <c r="AEQ95" s="1431"/>
      <c r="AER95" s="1431"/>
      <c r="AES95" s="1431"/>
      <c r="AET95" s="1431"/>
      <c r="AEU95" s="1431"/>
      <c r="AEV95" s="1431"/>
      <c r="AEW95" s="1431"/>
      <c r="AEX95" s="1431"/>
      <c r="AEY95" s="1431"/>
      <c r="AEZ95" s="1431"/>
      <c r="AFA95" s="1431"/>
      <c r="AFB95" s="1431"/>
      <c r="AFC95" s="1431"/>
      <c r="AFD95" s="1431"/>
      <c r="AFE95" s="1431"/>
      <c r="AFF95" s="1431"/>
      <c r="AFG95" s="1431"/>
      <c r="AFH95" s="1431"/>
      <c r="AFI95" s="1431"/>
      <c r="AFJ95" s="1431"/>
      <c r="AFK95" s="1431"/>
      <c r="AFL95" s="1431"/>
      <c r="AFM95" s="1431"/>
      <c r="AFN95" s="1431"/>
      <c r="AFO95" s="1431"/>
      <c r="AFP95" s="1431"/>
      <c r="AFQ95" s="1431"/>
      <c r="AFR95" s="1431"/>
      <c r="AFS95" s="1431"/>
      <c r="AFT95" s="1431"/>
      <c r="AFU95" s="1431"/>
      <c r="AFV95" s="1431"/>
      <c r="AFW95" s="1431"/>
      <c r="AFX95" s="1431"/>
      <c r="AFY95" s="1431"/>
      <c r="AFZ95" s="1431"/>
      <c r="AGA95" s="1431"/>
      <c r="AGB95" s="1431"/>
      <c r="AGC95" s="1431"/>
      <c r="AGD95" s="1431"/>
      <c r="AGE95" s="1431"/>
      <c r="AGF95" s="1431"/>
      <c r="AGG95" s="1431"/>
      <c r="AGH95" s="1431"/>
      <c r="AGI95" s="1431"/>
      <c r="AGJ95" s="1431"/>
      <c r="AGK95" s="1431"/>
      <c r="AGL95" s="1431"/>
      <c r="AGM95" s="1431"/>
      <c r="AGN95" s="1431"/>
      <c r="AGO95" s="1431"/>
      <c r="AGP95" s="1431"/>
      <c r="AGQ95" s="1431"/>
      <c r="AGR95" s="1431"/>
      <c r="AGS95" s="1431"/>
      <c r="AGT95" s="1431"/>
      <c r="AGU95" s="1431"/>
      <c r="AGV95" s="1431"/>
      <c r="AGW95" s="1431"/>
      <c r="AGX95" s="1431"/>
      <c r="AGY95" s="1431"/>
      <c r="AGZ95" s="1431"/>
      <c r="AHA95" s="1431"/>
      <c r="AHB95" s="1431"/>
      <c r="AHC95" s="1431"/>
      <c r="AHD95" s="1431"/>
      <c r="AHE95" s="1431"/>
      <c r="AHF95" s="1431"/>
      <c r="AHG95" s="1431"/>
      <c r="AHH95" s="1431"/>
      <c r="AHI95" s="1431"/>
      <c r="AHJ95" s="1431"/>
      <c r="AHK95" s="1431"/>
      <c r="AHL95" s="1431"/>
      <c r="AHM95" s="1431"/>
      <c r="AHN95" s="1431"/>
      <c r="AHO95" s="1431"/>
      <c r="AHP95" s="1431"/>
      <c r="AHQ95" s="1431"/>
      <c r="AHR95" s="1431"/>
      <c r="AHS95" s="1431"/>
      <c r="AHT95" s="1431"/>
      <c r="AHU95" s="1431"/>
      <c r="AHV95" s="1431"/>
      <c r="AHW95" s="1431"/>
      <c r="AHX95" s="1431"/>
      <c r="AHY95" s="1431"/>
      <c r="AHZ95" s="1431"/>
      <c r="AIA95" s="1431"/>
      <c r="AIB95" s="1431"/>
      <c r="AIC95" s="1431"/>
      <c r="AID95" s="1431"/>
      <c r="AIE95" s="1431"/>
      <c r="AIF95" s="1431"/>
      <c r="AIG95" s="1431"/>
      <c r="AIH95" s="1431"/>
      <c r="AII95" s="1431"/>
      <c r="AIJ95" s="1431"/>
      <c r="AIK95" s="1431"/>
      <c r="AIL95" s="1431"/>
      <c r="AIM95" s="1431"/>
      <c r="AIN95" s="1431"/>
      <c r="AIO95" s="1431"/>
      <c r="AIP95" s="1431"/>
      <c r="AIQ95" s="1431"/>
      <c r="AIR95" s="1431"/>
      <c r="AIS95" s="1431"/>
      <c r="AIT95" s="1431"/>
      <c r="AIU95" s="1431"/>
      <c r="AIV95" s="1431"/>
      <c r="AIW95" s="1431"/>
      <c r="AIX95" s="1431"/>
      <c r="AIY95" s="1431"/>
      <c r="AIZ95" s="1431"/>
      <c r="AJA95" s="1431"/>
      <c r="AJB95" s="1431"/>
      <c r="AJC95" s="1431"/>
      <c r="AJD95" s="1431"/>
      <c r="AJE95" s="1431"/>
      <c r="AJF95" s="1431"/>
      <c r="AJG95" s="1431"/>
      <c r="AJH95" s="1431"/>
      <c r="AJI95" s="1431"/>
      <c r="AJJ95" s="1431"/>
      <c r="AJK95" s="1431"/>
      <c r="AJL95" s="1431"/>
      <c r="AJM95" s="1431"/>
      <c r="AJN95" s="1431"/>
      <c r="AJO95" s="1431"/>
      <c r="AJP95" s="1431"/>
      <c r="AJQ95" s="1431"/>
      <c r="AJR95" s="1431"/>
      <c r="AJS95" s="1431"/>
      <c r="AJT95" s="1431"/>
      <c r="AJU95" s="1431"/>
      <c r="AJV95" s="1431"/>
      <c r="AJW95" s="1431"/>
      <c r="AJX95" s="1431"/>
      <c r="AJY95" s="1431"/>
      <c r="AJZ95" s="1431"/>
      <c r="AKA95" s="1431"/>
      <c r="AKB95" s="1431"/>
      <c r="AKC95" s="1431"/>
      <c r="AKD95" s="1431"/>
      <c r="AKE95" s="1431"/>
      <c r="AKF95" s="1431"/>
      <c r="AKG95" s="1431"/>
      <c r="AKH95" s="1431"/>
      <c r="AKI95" s="1431"/>
      <c r="AKJ95" s="1431"/>
      <c r="AKK95" s="1431"/>
      <c r="AKL95" s="1431"/>
      <c r="AKM95" s="1431"/>
      <c r="AKN95" s="1431"/>
      <c r="AKO95" s="1431"/>
      <c r="AKP95" s="1431"/>
      <c r="AKQ95" s="1431"/>
      <c r="AKR95" s="1431"/>
      <c r="AKS95" s="1431"/>
      <c r="AKT95" s="1431"/>
      <c r="AKU95" s="1431"/>
      <c r="AKV95" s="1431"/>
      <c r="AKW95" s="1431"/>
      <c r="AKX95" s="1431"/>
      <c r="AKY95" s="1431"/>
      <c r="AKZ95" s="1431"/>
      <c r="ALA95" s="1431"/>
      <c r="ALB95" s="1431"/>
      <c r="ALC95" s="1431"/>
      <c r="ALD95" s="1431"/>
      <c r="ALE95" s="1431"/>
      <c r="ALF95" s="1431"/>
      <c r="ALG95" s="1431"/>
      <c r="ALH95" s="1431"/>
      <c r="ALI95" s="1431"/>
      <c r="ALJ95" s="1431"/>
      <c r="ALK95" s="1431"/>
      <c r="ALL95" s="1431"/>
      <c r="ALM95" s="1431"/>
      <c r="ALN95" s="1431"/>
      <c r="ALO95" s="1431"/>
      <c r="ALP95" s="1431"/>
      <c r="ALQ95" s="1431"/>
      <c r="ALR95" s="1431"/>
      <c r="ALS95" s="1431"/>
      <c r="ALT95" s="1431"/>
      <c r="ALU95" s="1431"/>
      <c r="ALV95" s="1431"/>
      <c r="ALW95" s="1431"/>
      <c r="ALX95" s="1431"/>
      <c r="ALY95" s="1431"/>
      <c r="ALZ95" s="1431"/>
      <c r="AMA95" s="1431"/>
      <c r="AMB95" s="1431"/>
      <c r="AMC95" s="1431"/>
      <c r="AMD95" s="1431"/>
      <c r="AME95" s="1431"/>
      <c r="AMF95" s="1431"/>
      <c r="AMG95" s="1431"/>
      <c r="AMH95" s="1431"/>
      <c r="AMI95" s="1431"/>
      <c r="AMJ95" s="1431"/>
      <c r="AMK95" s="1431"/>
      <c r="AML95" s="1431"/>
      <c r="AMM95" s="1431"/>
      <c r="AMN95" s="1431"/>
      <c r="AMO95" s="1431"/>
      <c r="AMP95" s="1431"/>
      <c r="AMQ95" s="1431"/>
      <c r="AMR95" s="1431"/>
      <c r="AMS95" s="1431"/>
      <c r="AMT95" s="1431"/>
      <c r="AMU95" s="1431"/>
      <c r="AMV95" s="1431"/>
      <c r="AMW95" s="1431"/>
      <c r="AMX95" s="1431"/>
      <c r="AMY95" s="1431"/>
      <c r="AMZ95" s="1431"/>
      <c r="ANA95" s="1431"/>
      <c r="ANB95" s="1431"/>
      <c r="ANC95" s="1431"/>
      <c r="AND95" s="1431"/>
      <c r="ANE95" s="1431"/>
      <c r="ANF95" s="1431"/>
      <c r="ANG95" s="1431"/>
      <c r="ANH95" s="1431"/>
      <c r="ANI95" s="1431"/>
      <c r="ANJ95" s="1431"/>
      <c r="ANK95" s="1431"/>
      <c r="ANL95" s="1431"/>
      <c r="ANM95" s="1431"/>
      <c r="ANN95" s="1431"/>
      <c r="ANO95" s="1431"/>
      <c r="ANP95" s="1431"/>
      <c r="ANQ95" s="1431"/>
      <c r="ANR95" s="1431"/>
      <c r="ANS95" s="1431"/>
      <c r="ANT95" s="1431"/>
      <c r="ANU95" s="1431"/>
      <c r="ANV95" s="1431"/>
      <c r="ANW95" s="1431"/>
      <c r="ANX95" s="1431"/>
      <c r="ANY95" s="1431"/>
      <c r="ANZ95" s="1431"/>
      <c r="AOA95" s="1431"/>
      <c r="AOB95" s="1431"/>
      <c r="AOC95" s="1431"/>
      <c r="AOD95" s="1431"/>
      <c r="AOE95" s="1431"/>
      <c r="AOF95" s="1431"/>
      <c r="AOG95" s="1431"/>
      <c r="AOH95" s="1431"/>
      <c r="AOI95" s="1431"/>
      <c r="AOJ95" s="1431"/>
      <c r="AOK95" s="1431"/>
      <c r="AOL95" s="1431"/>
      <c r="AOM95" s="1431"/>
      <c r="AON95" s="1431"/>
      <c r="AOO95" s="1431"/>
      <c r="AOP95" s="1431"/>
      <c r="AOQ95" s="1431"/>
      <c r="AOR95" s="1431"/>
      <c r="AOS95" s="1431"/>
      <c r="AOT95" s="1431"/>
      <c r="AOU95" s="1431"/>
      <c r="AOV95" s="1431"/>
      <c r="AOW95" s="1431"/>
      <c r="AOX95" s="1431"/>
      <c r="AOY95" s="1431"/>
      <c r="AOZ95" s="1431"/>
      <c r="APA95" s="1431"/>
      <c r="APB95" s="1431"/>
      <c r="APC95" s="1431"/>
      <c r="APD95" s="1431"/>
      <c r="APE95" s="1431"/>
      <c r="APF95" s="1431"/>
      <c r="APG95" s="1431"/>
      <c r="APH95" s="1431"/>
      <c r="API95" s="1431"/>
      <c r="APJ95" s="1431"/>
      <c r="APK95" s="1431"/>
      <c r="APL95" s="1431"/>
      <c r="APM95" s="1431"/>
      <c r="APN95" s="1431"/>
      <c r="APO95" s="1431"/>
      <c r="APP95" s="1431"/>
      <c r="APQ95" s="1431"/>
      <c r="APR95" s="1431"/>
      <c r="APS95" s="1431"/>
      <c r="APT95" s="1431"/>
      <c r="APU95" s="1431"/>
      <c r="APV95" s="1431"/>
      <c r="APW95" s="1431"/>
      <c r="APX95" s="1431"/>
      <c r="APY95" s="1431"/>
      <c r="APZ95" s="1431"/>
      <c r="AQA95" s="1431"/>
      <c r="AQB95" s="1431"/>
      <c r="AQC95" s="1431"/>
      <c r="AQD95" s="1431"/>
      <c r="AQE95" s="1431"/>
      <c r="AQF95" s="1431"/>
      <c r="AQG95" s="1431"/>
      <c r="AQH95" s="1431"/>
      <c r="AQI95" s="1431"/>
      <c r="AQJ95" s="1431"/>
      <c r="AQK95" s="1431"/>
      <c r="AQL95" s="1431"/>
      <c r="AQM95" s="1431"/>
      <c r="AQN95" s="1431"/>
      <c r="AQO95" s="1431"/>
      <c r="AQP95" s="1431"/>
      <c r="AQQ95" s="1431"/>
      <c r="AQR95" s="1431"/>
      <c r="AQS95" s="1431"/>
      <c r="AQT95" s="1431"/>
      <c r="AQU95" s="1431"/>
      <c r="AQV95" s="1431"/>
      <c r="AQW95" s="1431"/>
      <c r="AQX95" s="1431"/>
      <c r="AQY95" s="1431"/>
      <c r="AQZ95" s="1431"/>
      <c r="ARA95" s="1431"/>
      <c r="ARB95" s="1431"/>
      <c r="ARC95" s="1431"/>
      <c r="ARD95" s="1431"/>
      <c r="ARE95" s="1431"/>
      <c r="ARF95" s="1431"/>
      <c r="ARG95" s="1431"/>
      <c r="ARH95" s="1431"/>
      <c r="ARI95" s="1431"/>
      <c r="ARJ95" s="1431"/>
      <c r="ARK95" s="1431"/>
      <c r="ARL95" s="1431"/>
      <c r="ARM95" s="1431"/>
      <c r="ARN95" s="1431"/>
      <c r="ARO95" s="1431"/>
      <c r="ARP95" s="1431"/>
      <c r="ARQ95" s="1431"/>
      <c r="ARR95" s="1431"/>
      <c r="ARS95" s="1431"/>
      <c r="ART95" s="1431"/>
      <c r="ARU95" s="1431"/>
      <c r="ARV95" s="1431"/>
      <c r="ARW95" s="1431"/>
      <c r="ARX95" s="1431"/>
      <c r="ARY95" s="1431"/>
      <c r="ARZ95" s="1431"/>
      <c r="ASA95" s="1431"/>
      <c r="ASB95" s="1431"/>
      <c r="ASC95" s="1431"/>
      <c r="ASD95" s="1431"/>
      <c r="ASE95" s="1431"/>
      <c r="ASF95" s="1431"/>
      <c r="ASG95" s="1431"/>
      <c r="ASH95" s="1431"/>
      <c r="ASI95" s="1431"/>
      <c r="ASJ95" s="1431"/>
      <c r="ASK95" s="1431"/>
      <c r="ASL95" s="1431"/>
      <c r="ASM95" s="1431"/>
      <c r="ASN95" s="1431"/>
      <c r="ASO95" s="1431"/>
      <c r="ASP95" s="1431"/>
      <c r="ASQ95" s="1431"/>
      <c r="ASR95" s="1431"/>
      <c r="ASS95" s="1431"/>
      <c r="AST95" s="1431"/>
      <c r="ASU95" s="1431"/>
      <c r="ASV95" s="1431"/>
      <c r="ASW95" s="1431"/>
      <c r="ASX95" s="1431"/>
      <c r="ASY95" s="1431"/>
      <c r="ASZ95" s="1431"/>
      <c r="ATA95" s="1431"/>
      <c r="ATB95" s="1431"/>
      <c r="ATC95" s="1431"/>
      <c r="ATD95" s="1431"/>
      <c r="ATE95" s="1431"/>
      <c r="ATF95" s="1431"/>
      <c r="ATG95" s="1431"/>
      <c r="ATH95" s="1431"/>
      <c r="ATI95" s="1431"/>
      <c r="ATJ95" s="1431"/>
      <c r="ATK95" s="1431"/>
      <c r="ATL95" s="1431"/>
      <c r="ATM95" s="1431"/>
      <c r="ATN95" s="1431"/>
      <c r="ATO95" s="1431"/>
      <c r="ATP95" s="1431"/>
      <c r="ATQ95" s="1431"/>
      <c r="ATR95" s="1431"/>
      <c r="ATS95" s="1431"/>
      <c r="ATT95" s="1431"/>
      <c r="ATU95" s="1431"/>
      <c r="ATV95" s="1431"/>
      <c r="ATW95" s="1431"/>
      <c r="ATX95" s="1431"/>
      <c r="ATY95" s="1431"/>
      <c r="ATZ95" s="1431"/>
      <c r="AUA95" s="1431"/>
      <c r="AUB95" s="1431"/>
      <c r="AUC95" s="1431"/>
      <c r="AUD95" s="1431"/>
      <c r="AUE95" s="1431"/>
      <c r="AUF95" s="1431"/>
      <c r="AUG95" s="1431"/>
      <c r="AUH95" s="1431"/>
      <c r="AUI95" s="1431"/>
      <c r="AUJ95" s="1431"/>
      <c r="AUK95" s="1431"/>
      <c r="AUL95" s="1431"/>
      <c r="AUM95" s="1431"/>
      <c r="AUN95" s="1431"/>
      <c r="AUO95" s="1431"/>
      <c r="AUP95" s="1431"/>
      <c r="AUQ95" s="1431"/>
      <c r="AUR95" s="1431"/>
      <c r="AUS95" s="1431"/>
      <c r="AUT95" s="1431"/>
      <c r="AUU95" s="1431"/>
      <c r="AUV95" s="1431"/>
      <c r="AUW95" s="1431"/>
      <c r="AUX95" s="1431"/>
      <c r="AUY95" s="1431"/>
      <c r="AUZ95" s="1431"/>
      <c r="AVA95" s="1431"/>
      <c r="AVB95" s="1431"/>
      <c r="AVC95" s="1431"/>
      <c r="AVD95" s="1431"/>
      <c r="AVE95" s="1431"/>
      <c r="AVF95" s="1431"/>
      <c r="AVG95" s="1431"/>
      <c r="AVH95" s="1431"/>
      <c r="AVI95" s="1431"/>
      <c r="AVJ95" s="1431"/>
      <c r="AVK95" s="1431"/>
      <c r="AVL95" s="1431"/>
      <c r="AVM95" s="1431"/>
      <c r="AVN95" s="1431"/>
      <c r="AVO95" s="1431"/>
      <c r="AVP95" s="1431"/>
      <c r="AVQ95" s="1431"/>
      <c r="AVR95" s="1431"/>
      <c r="AVS95" s="1431"/>
      <c r="AVT95" s="1431"/>
      <c r="AVU95" s="1431"/>
      <c r="AVV95" s="1431"/>
      <c r="AVW95" s="1431"/>
      <c r="AVX95" s="1431"/>
      <c r="AVY95" s="1431"/>
      <c r="AVZ95" s="1431"/>
      <c r="AWA95" s="1431"/>
      <c r="AWB95" s="1431"/>
      <c r="AWC95" s="1431"/>
      <c r="AWD95" s="1431"/>
      <c r="AWE95" s="1431"/>
      <c r="AWF95" s="1431"/>
      <c r="AWG95" s="1431"/>
      <c r="AWH95" s="1431"/>
      <c r="AWI95" s="1431"/>
      <c r="AWJ95" s="1431"/>
      <c r="AWK95" s="1431"/>
      <c r="AWL95" s="1431"/>
      <c r="AWM95" s="1431"/>
      <c r="AWN95" s="1431"/>
      <c r="AWO95" s="1431"/>
      <c r="AWP95" s="1431"/>
      <c r="AWQ95" s="1431"/>
      <c r="AWR95" s="1431"/>
      <c r="AWS95" s="1431"/>
      <c r="AWT95" s="1431"/>
      <c r="AWU95" s="1431"/>
      <c r="AWV95" s="1431"/>
      <c r="AWW95" s="1431"/>
      <c r="AWX95" s="1431"/>
      <c r="AWY95" s="1431"/>
      <c r="AWZ95" s="1431"/>
      <c r="AXA95" s="1431"/>
      <c r="AXB95" s="1431"/>
      <c r="AXC95" s="1431"/>
      <c r="AXD95" s="1431"/>
      <c r="AXE95" s="1431"/>
      <c r="AXF95" s="1431"/>
      <c r="AXG95" s="1431"/>
      <c r="AXH95" s="1431"/>
      <c r="AXI95" s="1431"/>
      <c r="AXJ95" s="1431"/>
      <c r="AXK95" s="1431"/>
      <c r="AXL95" s="1431"/>
      <c r="AXM95" s="1431"/>
      <c r="AXN95" s="1431"/>
      <c r="AXO95" s="1431"/>
      <c r="AXP95" s="1431"/>
      <c r="AXQ95" s="1431"/>
      <c r="AXR95" s="1431"/>
      <c r="AXS95" s="1431"/>
      <c r="AXT95" s="1431"/>
      <c r="AXU95" s="1431"/>
      <c r="AXV95" s="1431"/>
      <c r="AXW95" s="1431"/>
      <c r="AXX95" s="1431"/>
      <c r="AXY95" s="1431"/>
      <c r="AXZ95" s="1431"/>
      <c r="AYA95" s="1431"/>
      <c r="AYB95" s="1431"/>
      <c r="AYC95" s="1431"/>
      <c r="AYD95" s="1431"/>
      <c r="AYE95" s="1431"/>
      <c r="AYF95" s="1431"/>
      <c r="AYG95" s="1431"/>
      <c r="AYH95" s="1431"/>
      <c r="AYI95" s="1431"/>
      <c r="AYJ95" s="1431"/>
      <c r="AYK95" s="1431"/>
      <c r="AYL95" s="1431"/>
      <c r="AYM95" s="1431"/>
      <c r="AYN95" s="1431"/>
      <c r="AYO95" s="1431"/>
      <c r="AYP95" s="1431"/>
      <c r="AYQ95" s="1431"/>
      <c r="AYR95" s="1431"/>
      <c r="AYS95" s="1431"/>
      <c r="AYT95" s="1431"/>
      <c r="AYU95" s="1431"/>
      <c r="AYV95" s="1431"/>
      <c r="AYW95" s="1431"/>
      <c r="AYX95" s="1431"/>
      <c r="AYY95" s="1431"/>
      <c r="AYZ95" s="1431"/>
      <c r="AZA95" s="1431"/>
      <c r="AZB95" s="1431"/>
      <c r="AZC95" s="1431"/>
      <c r="AZD95" s="1431"/>
      <c r="AZE95" s="1431"/>
      <c r="AZF95" s="1431"/>
      <c r="AZG95" s="1431"/>
      <c r="AZH95" s="1431"/>
      <c r="AZI95" s="1431"/>
      <c r="AZJ95" s="1431"/>
      <c r="AZK95" s="1431"/>
      <c r="AZL95" s="1431"/>
      <c r="AZM95" s="1431"/>
      <c r="AZN95" s="1431"/>
      <c r="AZO95" s="1431"/>
      <c r="AZP95" s="1431"/>
      <c r="AZQ95" s="1431"/>
      <c r="AZR95" s="1431"/>
      <c r="AZS95" s="1431"/>
      <c r="AZT95" s="1431"/>
      <c r="AZU95" s="1431"/>
      <c r="AZV95" s="1431"/>
      <c r="AZW95" s="1431"/>
      <c r="AZX95" s="1431"/>
      <c r="AZY95" s="1431"/>
      <c r="AZZ95" s="1431"/>
      <c r="BAA95" s="1431"/>
      <c r="BAB95" s="1431"/>
      <c r="BAC95" s="1431"/>
      <c r="BAD95" s="1431"/>
      <c r="BAE95" s="1431"/>
      <c r="BAF95" s="1431"/>
      <c r="BAG95" s="1431"/>
      <c r="BAH95" s="1431"/>
      <c r="BAI95" s="1431"/>
      <c r="BAJ95" s="1431"/>
      <c r="BAK95" s="1431"/>
      <c r="BAL95" s="1431"/>
      <c r="BAM95" s="1431"/>
      <c r="BAN95" s="1431"/>
      <c r="BAO95" s="1431"/>
      <c r="BAP95" s="1431"/>
      <c r="BAQ95" s="1431"/>
      <c r="BAR95" s="1431"/>
      <c r="BAS95" s="1431"/>
      <c r="BAT95" s="1431"/>
      <c r="BAU95" s="1431"/>
      <c r="BAV95" s="1431"/>
      <c r="BAW95" s="1431"/>
      <c r="BAX95" s="1431"/>
      <c r="BAY95" s="1431"/>
      <c r="BAZ95" s="1431"/>
      <c r="BBA95" s="1431"/>
      <c r="BBB95" s="1431"/>
      <c r="BBC95" s="1431"/>
      <c r="BBD95" s="1431"/>
      <c r="BBE95" s="1431"/>
      <c r="BBF95" s="1431"/>
      <c r="BBG95" s="1431"/>
      <c r="BBH95" s="1431"/>
      <c r="BBI95" s="1431"/>
      <c r="BBJ95" s="1431"/>
      <c r="BBK95" s="1431"/>
      <c r="BBL95" s="1431"/>
      <c r="BBM95" s="1431"/>
      <c r="BBN95" s="1431"/>
      <c r="BBO95" s="1431"/>
      <c r="BBP95" s="1431"/>
      <c r="BBQ95" s="1431"/>
      <c r="BBR95" s="1431"/>
      <c r="BBS95" s="1431"/>
      <c r="BBT95" s="1431"/>
      <c r="BBU95" s="1431"/>
      <c r="BBV95" s="1431"/>
      <c r="BBW95" s="1431"/>
      <c r="BBX95" s="1431"/>
      <c r="BBY95" s="1431"/>
      <c r="BBZ95" s="1431"/>
      <c r="BCA95" s="1431"/>
      <c r="BCB95" s="1431"/>
      <c r="BCC95" s="1431"/>
      <c r="BCD95" s="1431"/>
      <c r="BCE95" s="1431"/>
      <c r="BCF95" s="1431"/>
      <c r="BCG95" s="1431"/>
      <c r="BCH95" s="1431"/>
      <c r="BCI95" s="1431"/>
      <c r="BCJ95" s="1431"/>
      <c r="BCK95" s="1431"/>
      <c r="BCL95" s="1431"/>
      <c r="BCM95" s="1431"/>
      <c r="BCN95" s="1431"/>
      <c r="BCO95" s="1431"/>
      <c r="BCP95" s="1431"/>
      <c r="BCQ95" s="1431"/>
      <c r="BCR95" s="1431"/>
      <c r="BCS95" s="1431"/>
      <c r="BCT95" s="1431"/>
      <c r="BCU95" s="1431"/>
      <c r="BCV95" s="1431"/>
      <c r="BCW95" s="1431"/>
      <c r="BCX95" s="1431"/>
      <c r="BCY95" s="1431"/>
      <c r="BCZ95" s="1431"/>
      <c r="BDA95" s="1431"/>
      <c r="BDB95" s="1431"/>
      <c r="BDC95" s="1431"/>
      <c r="BDD95" s="1431"/>
      <c r="BDE95" s="1431"/>
      <c r="BDF95" s="1431"/>
      <c r="BDG95" s="1431"/>
      <c r="BDH95" s="1431"/>
      <c r="BDI95" s="1431"/>
      <c r="BDJ95" s="1431"/>
      <c r="BDK95" s="1431"/>
      <c r="BDL95" s="1431"/>
      <c r="BDM95" s="1431"/>
      <c r="BDN95" s="1431"/>
      <c r="BDO95" s="1431"/>
      <c r="BDP95" s="1431"/>
      <c r="BDQ95" s="1431"/>
      <c r="BDR95" s="1431"/>
      <c r="BDS95" s="1431"/>
      <c r="BDT95" s="1431"/>
      <c r="BDU95" s="1431"/>
      <c r="BDV95" s="1431"/>
      <c r="BDW95" s="1431"/>
      <c r="BDX95" s="1431"/>
      <c r="BDY95" s="1431"/>
      <c r="BDZ95" s="1431"/>
      <c r="BEA95" s="1431"/>
      <c r="BEB95" s="1431"/>
      <c r="BEC95" s="1431"/>
      <c r="BED95" s="1431"/>
      <c r="BEE95" s="1431"/>
      <c r="BEF95" s="1431"/>
      <c r="BEG95" s="1431"/>
      <c r="BEH95" s="1431"/>
      <c r="BEI95" s="1431"/>
      <c r="BEJ95" s="1431"/>
      <c r="BEK95" s="1431"/>
      <c r="BEL95" s="1431"/>
      <c r="BEM95" s="1431"/>
      <c r="BEN95" s="1431"/>
      <c r="BEO95" s="1431"/>
      <c r="BEP95" s="1431"/>
      <c r="BEQ95" s="1431"/>
      <c r="BER95" s="1431"/>
      <c r="BES95" s="1431"/>
      <c r="BET95" s="1431"/>
      <c r="BEU95" s="1431"/>
      <c r="BEV95" s="1431"/>
      <c r="BEW95" s="1431"/>
      <c r="BEX95" s="1431"/>
      <c r="BEY95" s="1431"/>
      <c r="BEZ95" s="1431"/>
      <c r="BFA95" s="1431"/>
      <c r="BFB95" s="1431"/>
      <c r="BFC95" s="1431"/>
      <c r="BFD95" s="1431"/>
      <c r="BFE95" s="1431"/>
      <c r="BFF95" s="1431"/>
      <c r="BFG95" s="1431"/>
      <c r="BFH95" s="1431"/>
      <c r="BFI95" s="1431"/>
      <c r="BFJ95" s="1431"/>
      <c r="BFK95" s="1431"/>
      <c r="BFL95" s="1431"/>
      <c r="BFM95" s="1431"/>
      <c r="BFN95" s="1431"/>
      <c r="BFO95" s="1431"/>
      <c r="BFP95" s="1431"/>
      <c r="BFQ95" s="1431"/>
      <c r="BFR95" s="1431"/>
      <c r="BFS95" s="1431"/>
      <c r="BFT95" s="1431"/>
      <c r="BFU95" s="1431"/>
      <c r="BFV95" s="1431"/>
      <c r="BFW95" s="1431"/>
      <c r="BFX95" s="1431"/>
      <c r="BFY95" s="1431"/>
      <c r="BFZ95" s="1431"/>
      <c r="BGA95" s="1431"/>
      <c r="BGB95" s="1431"/>
      <c r="BGC95" s="1431"/>
      <c r="BGD95" s="1431"/>
      <c r="BGE95" s="1431"/>
      <c r="BGF95" s="1431"/>
      <c r="BGG95" s="1431"/>
      <c r="BGH95" s="1431"/>
      <c r="BGI95" s="1431"/>
      <c r="BGJ95" s="1431"/>
      <c r="BGK95" s="1431"/>
      <c r="BGL95" s="1431"/>
      <c r="BGM95" s="1431"/>
      <c r="BGN95" s="1431"/>
      <c r="BGO95" s="1431"/>
      <c r="BGP95" s="1431"/>
      <c r="BGQ95" s="1431"/>
      <c r="BGR95" s="1431"/>
      <c r="BGS95" s="1431"/>
      <c r="BGT95" s="1431"/>
      <c r="BGU95" s="1431"/>
      <c r="BGV95" s="1431"/>
      <c r="BGW95" s="1431"/>
      <c r="BGX95" s="1431"/>
      <c r="BGY95" s="1431"/>
      <c r="BGZ95" s="1431"/>
      <c r="BHA95" s="1431"/>
      <c r="BHB95" s="1431"/>
      <c r="BHC95" s="1431"/>
      <c r="BHD95" s="1431"/>
      <c r="BHE95" s="1431"/>
      <c r="BHF95" s="1431"/>
      <c r="BHG95" s="1431"/>
      <c r="BHH95" s="1431"/>
      <c r="BHI95" s="1431"/>
      <c r="BHJ95" s="1431"/>
      <c r="BHK95" s="1431"/>
      <c r="BHL95" s="1431"/>
      <c r="BHM95" s="1431"/>
      <c r="BHN95" s="1431"/>
      <c r="BHO95" s="1431"/>
      <c r="BHP95" s="1431"/>
      <c r="BHQ95" s="1431"/>
      <c r="BHR95" s="1431"/>
      <c r="BHS95" s="1431"/>
      <c r="BHT95" s="1431"/>
      <c r="BHU95" s="1431"/>
      <c r="BHV95" s="1431"/>
      <c r="BHW95" s="1431"/>
      <c r="BHX95" s="1431"/>
      <c r="BHY95" s="1431"/>
      <c r="BHZ95" s="1431"/>
      <c r="BIA95" s="1431"/>
      <c r="BIB95" s="1431"/>
      <c r="BIC95" s="1431"/>
      <c r="BID95" s="1431"/>
      <c r="BIE95" s="1431"/>
      <c r="BIF95" s="1431"/>
      <c r="BIG95" s="1431"/>
      <c r="BIH95" s="1431"/>
      <c r="BII95" s="1431"/>
      <c r="BIJ95" s="1431"/>
      <c r="BIK95" s="1431"/>
      <c r="BIL95" s="1431"/>
      <c r="BIM95" s="1431"/>
      <c r="BIN95" s="1431"/>
      <c r="BIO95" s="1431"/>
      <c r="BIP95" s="1431"/>
      <c r="BIQ95" s="1431"/>
      <c r="BIR95" s="1431"/>
      <c r="BIS95" s="1431"/>
      <c r="BIT95" s="1431"/>
      <c r="BIU95" s="1431"/>
      <c r="BIV95" s="1431"/>
      <c r="BIW95" s="1431"/>
      <c r="BIX95" s="1431"/>
      <c r="BIY95" s="1431"/>
      <c r="BIZ95" s="1431"/>
      <c r="BJA95" s="1431"/>
      <c r="BJB95" s="1431"/>
      <c r="BJC95" s="1431"/>
      <c r="BJD95" s="1431"/>
      <c r="BJE95" s="1431"/>
      <c r="BJF95" s="1431"/>
      <c r="BJG95" s="1431"/>
      <c r="BJH95" s="1431"/>
      <c r="BJI95" s="1431"/>
      <c r="BJJ95" s="1431"/>
      <c r="BJK95" s="1431"/>
      <c r="BJL95" s="1431"/>
      <c r="BJM95" s="1431"/>
      <c r="BJN95" s="1431"/>
      <c r="BJO95" s="1431"/>
      <c r="BJP95" s="1431"/>
      <c r="BJQ95" s="1431"/>
      <c r="BJR95" s="1431"/>
      <c r="BJS95" s="1431"/>
      <c r="BJT95" s="1431"/>
      <c r="BJU95" s="1431"/>
      <c r="BJV95" s="1431"/>
      <c r="BJW95" s="1431"/>
      <c r="BJX95" s="1431"/>
      <c r="BJY95" s="1431"/>
      <c r="BJZ95" s="1431"/>
      <c r="BKA95" s="1431"/>
      <c r="BKB95" s="1431"/>
      <c r="BKC95" s="1431"/>
      <c r="BKD95" s="1431"/>
      <c r="BKE95" s="1431"/>
      <c r="BKF95" s="1431"/>
      <c r="BKG95" s="1431"/>
      <c r="BKH95" s="1431"/>
      <c r="BKI95" s="1431"/>
      <c r="BKJ95" s="1431"/>
      <c r="BKK95" s="1431"/>
      <c r="BKL95" s="1431"/>
      <c r="BKM95" s="1431"/>
      <c r="BKN95" s="1431"/>
      <c r="BKO95" s="1431"/>
      <c r="BKP95" s="1431"/>
      <c r="BKQ95" s="1431"/>
      <c r="BKR95" s="1431"/>
      <c r="BKS95" s="1431"/>
      <c r="BKT95" s="1431"/>
      <c r="BKU95" s="1431"/>
      <c r="BKV95" s="1431"/>
      <c r="BKW95" s="1431"/>
      <c r="BKX95" s="1431"/>
      <c r="BKY95" s="1431"/>
      <c r="BKZ95" s="1431"/>
      <c r="BLA95" s="1431"/>
      <c r="BLB95" s="1431"/>
      <c r="BLC95" s="1431"/>
      <c r="BLD95" s="1431"/>
      <c r="BLE95" s="1431"/>
      <c r="BLF95" s="1431"/>
      <c r="BLG95" s="1431"/>
      <c r="BLH95" s="1431"/>
      <c r="BLI95" s="1431"/>
      <c r="BLJ95" s="1431"/>
      <c r="BLK95" s="1431"/>
      <c r="BLL95" s="1431"/>
      <c r="BLM95" s="1431"/>
      <c r="BLN95" s="1431"/>
      <c r="BLO95" s="1431"/>
      <c r="BLP95" s="1431"/>
      <c r="BLQ95" s="1431"/>
      <c r="BLR95" s="1431"/>
      <c r="BLS95" s="1431"/>
      <c r="BLT95" s="1431"/>
      <c r="BLU95" s="1431"/>
      <c r="BLV95" s="1431"/>
      <c r="BLW95" s="1431"/>
      <c r="BLX95" s="1431"/>
      <c r="BLY95" s="1431"/>
      <c r="BLZ95" s="1431"/>
      <c r="BMA95" s="1431"/>
      <c r="BMB95" s="1431"/>
      <c r="BMC95" s="1431"/>
      <c r="BMD95" s="1431"/>
      <c r="BME95" s="1431"/>
      <c r="BMF95" s="1431"/>
      <c r="BMG95" s="1431"/>
      <c r="BMH95" s="1431"/>
      <c r="BMI95" s="1431"/>
      <c r="BMJ95" s="1431"/>
      <c r="BMK95" s="1431"/>
      <c r="BML95" s="1431"/>
      <c r="BMM95" s="1431"/>
      <c r="BMN95" s="1431"/>
      <c r="BMO95" s="1431"/>
      <c r="BMP95" s="1431"/>
      <c r="BMQ95" s="1431"/>
      <c r="BMR95" s="1431"/>
      <c r="BMS95" s="1431"/>
      <c r="BMT95" s="1431"/>
      <c r="BMU95" s="1431"/>
      <c r="BMV95" s="1431"/>
      <c r="BMW95" s="1431"/>
      <c r="BMX95" s="1431"/>
      <c r="BMY95" s="1431"/>
      <c r="BMZ95" s="1431"/>
      <c r="BNA95" s="1431"/>
      <c r="BNB95" s="1431"/>
      <c r="BNC95" s="1431"/>
      <c r="BND95" s="1431"/>
      <c r="BNE95" s="1431"/>
      <c r="BNF95" s="1431"/>
      <c r="BNG95" s="1431"/>
      <c r="BNH95" s="1431"/>
      <c r="BNI95" s="1431"/>
      <c r="BNJ95" s="1431"/>
      <c r="BNK95" s="1431"/>
      <c r="BNL95" s="1431"/>
      <c r="BNM95" s="1431"/>
      <c r="BNN95" s="1431"/>
      <c r="BNO95" s="1431"/>
      <c r="BNP95" s="1431"/>
      <c r="BNQ95" s="1431"/>
      <c r="BNR95" s="1431"/>
      <c r="BNS95" s="1431"/>
      <c r="BNT95" s="1431"/>
      <c r="BNU95" s="1431"/>
      <c r="BNV95" s="1431"/>
      <c r="BNW95" s="1431"/>
      <c r="BNX95" s="1431"/>
      <c r="BNY95" s="1431"/>
      <c r="BNZ95" s="1431"/>
      <c r="BOA95" s="1431"/>
      <c r="BOB95" s="1431"/>
      <c r="BOC95" s="1431"/>
      <c r="BOD95" s="1431"/>
      <c r="BOE95" s="1431"/>
      <c r="BOF95" s="1431"/>
      <c r="BOG95" s="1431"/>
      <c r="BOH95" s="1431"/>
      <c r="BOI95" s="1431"/>
      <c r="BOJ95" s="1431"/>
      <c r="BOK95" s="1431"/>
      <c r="BOL95" s="1431"/>
      <c r="BOM95" s="1431"/>
      <c r="BON95" s="1431"/>
      <c r="BOO95" s="1431"/>
      <c r="BOP95" s="1431"/>
      <c r="BOQ95" s="1431"/>
      <c r="BOR95" s="1431"/>
      <c r="BOS95" s="1431"/>
      <c r="BOT95" s="1431"/>
      <c r="BOU95" s="1431"/>
      <c r="BOV95" s="1431"/>
      <c r="BOW95" s="1431"/>
      <c r="BOX95" s="1431"/>
      <c r="BOY95" s="1431"/>
      <c r="BOZ95" s="1431"/>
      <c r="BPA95" s="1431"/>
      <c r="BPB95" s="1431"/>
      <c r="BPC95" s="1431"/>
      <c r="BPD95" s="1431"/>
      <c r="BPE95" s="1431"/>
      <c r="BPF95" s="1431"/>
      <c r="BPG95" s="1431"/>
      <c r="BPH95" s="1431"/>
      <c r="BPI95" s="1431"/>
      <c r="BPJ95" s="1431"/>
      <c r="BPK95" s="1431"/>
      <c r="BPL95" s="1431"/>
      <c r="BPM95" s="1431"/>
      <c r="BPN95" s="1431"/>
      <c r="BPO95" s="1431"/>
      <c r="BPP95" s="1431"/>
      <c r="BPQ95" s="1431"/>
      <c r="BPR95" s="1431"/>
      <c r="BPS95" s="1431"/>
      <c r="BPT95" s="1431"/>
      <c r="BPU95" s="1431"/>
      <c r="BPV95" s="1431"/>
      <c r="BPW95" s="1431"/>
      <c r="BPX95" s="1431"/>
      <c r="BPY95" s="1431"/>
      <c r="BPZ95" s="1431"/>
      <c r="BQA95" s="1431"/>
      <c r="BQB95" s="1431"/>
      <c r="BQC95" s="1431"/>
      <c r="BQD95" s="1431"/>
      <c r="BQE95" s="1431"/>
      <c r="BQF95" s="1431"/>
      <c r="BQG95" s="1431"/>
      <c r="BQH95" s="1431"/>
      <c r="BQI95" s="1431"/>
      <c r="BQJ95" s="1431"/>
      <c r="BQK95" s="1431"/>
      <c r="BQL95" s="1431"/>
      <c r="BQM95" s="1431"/>
      <c r="BQN95" s="1431"/>
      <c r="BQO95" s="1431"/>
      <c r="BQP95" s="1431"/>
      <c r="BQQ95" s="1431"/>
      <c r="BQR95" s="1431"/>
      <c r="BQS95" s="1431"/>
      <c r="BQT95" s="1431"/>
      <c r="BQU95" s="1431"/>
      <c r="BQV95" s="1431"/>
      <c r="BQW95" s="1431"/>
      <c r="BQX95" s="1431"/>
      <c r="BQY95" s="1431"/>
      <c r="BQZ95" s="1431"/>
      <c r="BRA95" s="1431"/>
      <c r="BRB95" s="1431"/>
      <c r="BRC95" s="1431"/>
      <c r="BRD95" s="1431"/>
      <c r="BRE95" s="1431"/>
      <c r="BRF95" s="1431"/>
      <c r="BRG95" s="1431"/>
      <c r="BRH95" s="1431"/>
      <c r="BRI95" s="1431"/>
      <c r="BRJ95" s="1431"/>
      <c r="BRK95" s="1431"/>
      <c r="BRL95" s="1431"/>
      <c r="BRM95" s="1431"/>
      <c r="BRN95" s="1431"/>
      <c r="BRO95" s="1431"/>
      <c r="BRP95" s="1431"/>
      <c r="BRQ95" s="1431"/>
      <c r="BRR95" s="1431"/>
      <c r="BRS95" s="1431"/>
      <c r="BRT95" s="1431"/>
      <c r="BRU95" s="1431"/>
      <c r="BRV95" s="1431"/>
      <c r="BRW95" s="1431"/>
      <c r="BRX95" s="1431"/>
      <c r="BRY95" s="1431"/>
      <c r="BRZ95" s="1431"/>
      <c r="BSA95" s="1431"/>
      <c r="BSB95" s="1431"/>
      <c r="BSC95" s="1431"/>
      <c r="BSD95" s="1431"/>
      <c r="BSE95" s="1431"/>
      <c r="BSF95" s="1431"/>
      <c r="BSG95" s="1431"/>
      <c r="BSH95" s="1431"/>
      <c r="BSI95" s="1431"/>
      <c r="BSJ95" s="1431"/>
      <c r="BSK95" s="1431"/>
      <c r="BSL95" s="1431"/>
      <c r="BSM95" s="1431"/>
      <c r="BSN95" s="1431"/>
      <c r="BSO95" s="1431"/>
      <c r="BSP95" s="1431"/>
      <c r="BSQ95" s="1431"/>
      <c r="BSR95" s="1431"/>
      <c r="BSS95" s="1431"/>
      <c r="BST95" s="1431"/>
      <c r="BSU95" s="1431"/>
      <c r="BSV95" s="1431"/>
      <c r="BSW95" s="1431"/>
      <c r="BSX95" s="1431"/>
      <c r="BSY95" s="1431"/>
      <c r="BSZ95" s="1431"/>
      <c r="BTA95" s="1431"/>
      <c r="BTB95" s="1431"/>
      <c r="BTC95" s="1431"/>
      <c r="BTD95" s="1431"/>
      <c r="BTE95" s="1431"/>
      <c r="BTF95" s="1431"/>
      <c r="BTG95" s="1431"/>
      <c r="BTH95" s="1431"/>
      <c r="BTI95" s="1431"/>
      <c r="BTJ95" s="1431"/>
      <c r="BTK95" s="1431"/>
      <c r="BTL95" s="1431"/>
      <c r="BTM95" s="1431"/>
      <c r="BTN95" s="1431"/>
      <c r="BTO95" s="1431"/>
      <c r="BTP95" s="1431"/>
      <c r="BTQ95" s="1431"/>
      <c r="BTR95" s="1431"/>
      <c r="BTS95" s="1431"/>
      <c r="BTT95" s="1431"/>
      <c r="BTU95" s="1431"/>
      <c r="BTV95" s="1431"/>
      <c r="BTW95" s="1431"/>
      <c r="BTX95" s="1431"/>
      <c r="BTY95" s="1431"/>
      <c r="BTZ95" s="1431"/>
      <c r="BUA95" s="1431"/>
      <c r="BUB95" s="1431"/>
      <c r="BUC95" s="1431"/>
      <c r="BUD95" s="1431"/>
      <c r="BUE95" s="1431"/>
      <c r="BUF95" s="1431"/>
      <c r="BUG95" s="1431"/>
      <c r="BUH95" s="1431"/>
      <c r="BUI95" s="1431"/>
      <c r="BUJ95" s="1431"/>
      <c r="BUK95" s="1431"/>
      <c r="BUL95" s="1431"/>
      <c r="BUM95" s="1431"/>
      <c r="BUN95" s="1431"/>
      <c r="BUO95" s="1431"/>
      <c r="BUP95" s="1431"/>
      <c r="BUQ95" s="1431"/>
      <c r="BUR95" s="1431"/>
      <c r="BUS95" s="1431"/>
      <c r="BUT95" s="1431"/>
      <c r="BUU95" s="1431"/>
      <c r="BUV95" s="1431"/>
      <c r="BUW95" s="1431"/>
      <c r="BUX95" s="1431"/>
      <c r="BUY95" s="1431"/>
      <c r="BUZ95" s="1431"/>
      <c r="BVA95" s="1431"/>
      <c r="BVB95" s="1431"/>
      <c r="BVC95" s="1431"/>
      <c r="BVD95" s="1431"/>
      <c r="BVE95" s="1431"/>
      <c r="BVF95" s="1431"/>
      <c r="BVG95" s="1431"/>
      <c r="BVH95" s="1431"/>
      <c r="BVI95" s="1431"/>
      <c r="BVJ95" s="1431"/>
      <c r="BVK95" s="1431"/>
      <c r="BVL95" s="1431"/>
      <c r="BVM95" s="1431"/>
      <c r="BVN95" s="1431"/>
      <c r="BVO95" s="1431"/>
      <c r="BVP95" s="1431"/>
      <c r="BVQ95" s="1431"/>
      <c r="BVR95" s="1431"/>
      <c r="BVS95" s="1431"/>
      <c r="BVT95" s="1431"/>
      <c r="BVU95" s="1431"/>
      <c r="BVV95" s="1431"/>
      <c r="BVW95" s="1431"/>
      <c r="BVX95" s="1431"/>
      <c r="BVY95" s="1431"/>
      <c r="BVZ95" s="1431"/>
      <c r="BWA95" s="1431"/>
      <c r="BWB95" s="1431"/>
      <c r="BWC95" s="1431"/>
      <c r="BWD95" s="1431"/>
      <c r="BWE95" s="1431"/>
      <c r="BWF95" s="1431"/>
      <c r="BWG95" s="1431"/>
      <c r="BWH95" s="1431"/>
      <c r="BWI95" s="1431"/>
      <c r="BWJ95" s="1431"/>
      <c r="BWK95" s="1431"/>
      <c r="BWL95" s="1431"/>
      <c r="BWM95" s="1431"/>
      <c r="BWN95" s="1431"/>
      <c r="BWO95" s="1431"/>
      <c r="BWP95" s="1431"/>
      <c r="BWQ95" s="1431"/>
      <c r="BWR95" s="1431"/>
      <c r="BWS95" s="1431"/>
      <c r="BWT95" s="1431"/>
      <c r="BWU95" s="1431"/>
      <c r="BWV95" s="1431"/>
      <c r="BWW95" s="1431"/>
      <c r="BWX95" s="1431"/>
      <c r="BWY95" s="1431"/>
      <c r="BWZ95" s="1431"/>
      <c r="BXA95" s="1431"/>
      <c r="BXB95" s="1431"/>
      <c r="BXC95" s="1431"/>
      <c r="BXD95" s="1431"/>
      <c r="BXE95" s="1431"/>
      <c r="BXF95" s="1431"/>
      <c r="BXG95" s="1431"/>
      <c r="BXH95" s="1431"/>
      <c r="BXI95" s="1431"/>
      <c r="BXJ95" s="1431"/>
      <c r="BXK95" s="1431"/>
      <c r="BXL95" s="1431"/>
      <c r="BXM95" s="1431"/>
      <c r="BXN95" s="1431"/>
      <c r="BXO95" s="1431"/>
      <c r="BXP95" s="1431"/>
      <c r="BXQ95" s="1431"/>
      <c r="BXR95" s="1431"/>
      <c r="BXS95" s="1431"/>
      <c r="BXT95" s="1431"/>
      <c r="BXU95" s="1431"/>
      <c r="BXV95" s="1431"/>
      <c r="BXW95" s="1431"/>
      <c r="BXX95" s="1431"/>
      <c r="BXY95" s="1431"/>
      <c r="BXZ95" s="1431"/>
      <c r="BYA95" s="1431"/>
      <c r="BYB95" s="1431"/>
      <c r="BYC95" s="1431"/>
      <c r="BYD95" s="1431"/>
      <c r="BYE95" s="1431"/>
      <c r="BYF95" s="1431"/>
      <c r="BYG95" s="1431"/>
      <c r="BYH95" s="1431"/>
      <c r="BYI95" s="1431"/>
      <c r="BYJ95" s="1431"/>
      <c r="BYK95" s="1431"/>
      <c r="BYL95" s="1431"/>
      <c r="BYM95" s="1431"/>
      <c r="BYN95" s="1431"/>
      <c r="BYO95" s="1431"/>
      <c r="BYP95" s="1431"/>
      <c r="BYQ95" s="1431"/>
      <c r="BYR95" s="1431"/>
      <c r="BYS95" s="1431"/>
      <c r="BYT95" s="1431"/>
      <c r="BYU95" s="1431"/>
      <c r="BYV95" s="1431"/>
      <c r="BYW95" s="1431"/>
      <c r="BYX95" s="1431"/>
      <c r="BYY95" s="1431"/>
      <c r="BYZ95" s="1431"/>
      <c r="BZA95" s="1431"/>
      <c r="BZB95" s="1431"/>
      <c r="BZC95" s="1431"/>
      <c r="BZD95" s="1431"/>
      <c r="BZE95" s="1431"/>
      <c r="BZF95" s="1431"/>
      <c r="BZG95" s="1431"/>
      <c r="BZH95" s="1431"/>
      <c r="BZI95" s="1431"/>
      <c r="BZJ95" s="1431"/>
      <c r="BZK95" s="1431"/>
      <c r="BZL95" s="1431"/>
      <c r="BZM95" s="1431"/>
      <c r="BZN95" s="1431"/>
      <c r="BZO95" s="1431"/>
      <c r="BZP95" s="1431"/>
      <c r="BZQ95" s="1431"/>
      <c r="BZR95" s="1431"/>
      <c r="BZS95" s="1431"/>
      <c r="BZT95" s="1431"/>
      <c r="BZU95" s="1431"/>
      <c r="BZV95" s="1431"/>
      <c r="BZW95" s="1431"/>
      <c r="BZX95" s="1431"/>
      <c r="BZY95" s="1431"/>
      <c r="BZZ95" s="1431"/>
      <c r="CAA95" s="1431"/>
      <c r="CAB95" s="1431"/>
      <c r="CAC95" s="1431"/>
      <c r="CAD95" s="1431"/>
      <c r="CAE95" s="1431"/>
      <c r="CAF95" s="1431"/>
      <c r="CAG95" s="1431"/>
      <c r="CAH95" s="1431"/>
      <c r="CAI95" s="1431"/>
      <c r="CAJ95" s="1431"/>
      <c r="CAK95" s="1431"/>
      <c r="CAL95" s="1431"/>
      <c r="CAM95" s="1431"/>
      <c r="CAN95" s="1431"/>
      <c r="CAO95" s="1431"/>
      <c r="CAP95" s="1431"/>
      <c r="CAQ95" s="1431"/>
      <c r="CAR95" s="1431"/>
      <c r="CAS95" s="1431"/>
      <c r="CAT95" s="1431"/>
      <c r="CAU95" s="1431"/>
      <c r="CAV95" s="1431"/>
      <c r="CAW95" s="1431"/>
      <c r="CAX95" s="1431"/>
      <c r="CAY95" s="1431"/>
      <c r="CAZ95" s="1431"/>
      <c r="CBA95" s="1431"/>
      <c r="CBB95" s="1431"/>
      <c r="CBC95" s="1431"/>
      <c r="CBD95" s="1431"/>
      <c r="CBE95" s="1431"/>
      <c r="CBF95" s="1431"/>
      <c r="CBG95" s="1431"/>
      <c r="CBH95" s="1431"/>
      <c r="CBI95" s="1431"/>
      <c r="CBJ95" s="1431"/>
      <c r="CBK95" s="1431"/>
      <c r="CBL95" s="1431"/>
      <c r="CBM95" s="1431"/>
      <c r="CBN95" s="1431"/>
      <c r="CBO95" s="1431"/>
      <c r="CBP95" s="1431"/>
      <c r="CBQ95" s="1431"/>
      <c r="CBR95" s="1431"/>
      <c r="CBS95" s="1431"/>
      <c r="CBT95" s="1431"/>
      <c r="CBU95" s="1431"/>
      <c r="CBV95" s="1431"/>
      <c r="CBW95" s="1431"/>
      <c r="CBX95" s="1431"/>
      <c r="CBY95" s="1431"/>
      <c r="CBZ95" s="1431"/>
      <c r="CCA95" s="1431"/>
      <c r="CCB95" s="1431"/>
      <c r="CCC95" s="1431"/>
      <c r="CCD95" s="1431"/>
      <c r="CCE95" s="1431"/>
      <c r="CCF95" s="1431"/>
      <c r="CCG95" s="1431"/>
      <c r="CCH95" s="1431"/>
      <c r="CCI95" s="1431"/>
      <c r="CCJ95" s="1431"/>
      <c r="CCK95" s="1431"/>
      <c r="CCL95" s="1431"/>
      <c r="CCM95" s="1431"/>
      <c r="CCN95" s="1431"/>
      <c r="CCO95" s="1431"/>
      <c r="CCP95" s="1431"/>
      <c r="CCQ95" s="1431"/>
      <c r="CCR95" s="1431"/>
      <c r="CCS95" s="1431"/>
      <c r="CCT95" s="1431"/>
      <c r="CCU95" s="1431"/>
      <c r="CCV95" s="1431"/>
      <c r="CCW95" s="1431"/>
      <c r="CCX95" s="1431"/>
      <c r="CCY95" s="1431"/>
      <c r="CCZ95" s="1431"/>
      <c r="CDA95" s="1431"/>
      <c r="CDB95" s="1431"/>
      <c r="CDC95" s="1431"/>
      <c r="CDD95" s="1431"/>
      <c r="CDE95" s="1431"/>
      <c r="CDF95" s="1431"/>
      <c r="CDG95" s="1431"/>
      <c r="CDH95" s="1431"/>
      <c r="CDI95" s="1431"/>
      <c r="CDJ95" s="1431"/>
      <c r="CDK95" s="1431"/>
      <c r="CDL95" s="1431"/>
      <c r="CDM95" s="1431"/>
      <c r="CDN95" s="1431"/>
      <c r="CDO95" s="1431"/>
      <c r="CDP95" s="1431"/>
      <c r="CDQ95" s="1431"/>
      <c r="CDR95" s="1431"/>
      <c r="CDS95" s="1431"/>
      <c r="CDT95" s="1431"/>
      <c r="CDU95" s="1431"/>
      <c r="CDV95" s="1431"/>
      <c r="CDW95" s="1431"/>
      <c r="CDX95" s="1431"/>
      <c r="CDY95" s="1431"/>
      <c r="CDZ95" s="1431"/>
      <c r="CEA95" s="1431"/>
      <c r="CEB95" s="1431"/>
      <c r="CEC95" s="1431"/>
      <c r="CED95" s="1431"/>
      <c r="CEE95" s="1431"/>
      <c r="CEF95" s="1431"/>
      <c r="CEG95" s="1431"/>
      <c r="CEH95" s="1431"/>
      <c r="CEI95" s="1431"/>
      <c r="CEJ95" s="1431"/>
      <c r="CEK95" s="1431"/>
      <c r="CEL95" s="1431"/>
      <c r="CEM95" s="1431"/>
      <c r="CEN95" s="1431"/>
      <c r="CEO95" s="1431"/>
      <c r="CEP95" s="1431"/>
      <c r="CEQ95" s="1431"/>
      <c r="CER95" s="1431"/>
      <c r="CES95" s="1431"/>
      <c r="CET95" s="1431"/>
      <c r="CEU95" s="1431"/>
      <c r="CEV95" s="1431"/>
      <c r="CEW95" s="1431"/>
      <c r="CEX95" s="1431"/>
      <c r="CEY95" s="1431"/>
      <c r="CEZ95" s="1431"/>
      <c r="CFA95" s="1431"/>
      <c r="CFB95" s="1431"/>
      <c r="CFC95" s="1431"/>
      <c r="CFD95" s="1431"/>
      <c r="CFE95" s="1431"/>
      <c r="CFF95" s="1431"/>
      <c r="CFG95" s="1431"/>
      <c r="CFH95" s="1431"/>
      <c r="CFI95" s="1431"/>
      <c r="CFJ95" s="1431"/>
      <c r="CFK95" s="1431"/>
      <c r="CFL95" s="1431"/>
      <c r="CFM95" s="1431"/>
      <c r="CFN95" s="1431"/>
      <c r="CFO95" s="1431"/>
      <c r="CFP95" s="1431"/>
      <c r="CFQ95" s="1431"/>
      <c r="CFR95" s="1431"/>
      <c r="CFS95" s="1431"/>
      <c r="CFT95" s="1431"/>
      <c r="CFU95" s="1431"/>
      <c r="CFV95" s="1431"/>
      <c r="CFW95" s="1431"/>
      <c r="CFX95" s="1431"/>
      <c r="CFY95" s="1431"/>
      <c r="CFZ95" s="1431"/>
      <c r="CGA95" s="1431"/>
      <c r="CGB95" s="1431"/>
      <c r="CGC95" s="1431"/>
      <c r="CGD95" s="1431"/>
      <c r="CGE95" s="1431"/>
      <c r="CGF95" s="1431"/>
      <c r="CGG95" s="1431"/>
      <c r="CGH95" s="1431"/>
      <c r="CGI95" s="1431"/>
      <c r="CGJ95" s="1431"/>
      <c r="CGK95" s="1431"/>
      <c r="CGL95" s="1431"/>
      <c r="CGM95" s="1431"/>
      <c r="CGN95" s="1431"/>
      <c r="CGO95" s="1431"/>
      <c r="CGP95" s="1431"/>
      <c r="CGQ95" s="1431"/>
      <c r="CGR95" s="1431"/>
      <c r="CGS95" s="1431"/>
      <c r="CGT95" s="1431"/>
      <c r="CGU95" s="1431"/>
      <c r="CGV95" s="1431"/>
      <c r="CGW95" s="1431"/>
      <c r="CGX95" s="1431"/>
      <c r="CGY95" s="1431"/>
      <c r="CGZ95" s="1431"/>
      <c r="CHA95" s="1431"/>
      <c r="CHB95" s="1431"/>
      <c r="CHC95" s="1431"/>
      <c r="CHD95" s="1431"/>
      <c r="CHE95" s="1431"/>
      <c r="CHF95" s="1431"/>
      <c r="CHG95" s="1431"/>
      <c r="CHH95" s="1431"/>
      <c r="CHI95" s="1431"/>
      <c r="CHJ95" s="1431"/>
      <c r="CHK95" s="1431"/>
      <c r="CHL95" s="1431"/>
      <c r="CHM95" s="1431"/>
      <c r="CHN95" s="1431"/>
      <c r="CHO95" s="1431"/>
      <c r="CHP95" s="1431"/>
      <c r="CHQ95" s="1431"/>
      <c r="CHR95" s="1431"/>
      <c r="CHS95" s="1431"/>
      <c r="CHT95" s="1431"/>
      <c r="CHU95" s="1431"/>
      <c r="CHV95" s="1431"/>
      <c r="CHW95" s="1431"/>
      <c r="CHX95" s="1431"/>
      <c r="CHY95" s="1431"/>
      <c r="CHZ95" s="1431"/>
      <c r="CIA95" s="1431"/>
      <c r="CIB95" s="1431"/>
      <c r="CIC95" s="1431"/>
      <c r="CID95" s="1431"/>
      <c r="CIE95" s="1431"/>
      <c r="CIF95" s="1431"/>
      <c r="CIG95" s="1431"/>
      <c r="CIH95" s="1431"/>
      <c r="CII95" s="1431"/>
      <c r="CIJ95" s="1431"/>
      <c r="CIK95" s="1431"/>
      <c r="CIL95" s="1431"/>
      <c r="CIM95" s="1431"/>
      <c r="CIN95" s="1431"/>
      <c r="CIO95" s="1431"/>
      <c r="CIP95" s="1431"/>
      <c r="CIQ95" s="1431"/>
      <c r="CIR95" s="1431"/>
      <c r="CIS95" s="1431"/>
      <c r="CIT95" s="1431"/>
      <c r="CIU95" s="1431"/>
      <c r="CIV95" s="1431"/>
      <c r="CIW95" s="1431"/>
      <c r="CIX95" s="1431"/>
      <c r="CIY95" s="1431"/>
      <c r="CIZ95" s="1431"/>
      <c r="CJA95" s="1431"/>
      <c r="CJB95" s="1431"/>
      <c r="CJC95" s="1431"/>
      <c r="CJD95" s="1431"/>
      <c r="CJE95" s="1431"/>
      <c r="CJF95" s="1431"/>
      <c r="CJG95" s="1431"/>
      <c r="CJH95" s="1431"/>
      <c r="CJI95" s="1431"/>
      <c r="CJJ95" s="1431"/>
      <c r="CJK95" s="1431"/>
      <c r="CJL95" s="1431"/>
      <c r="CJM95" s="1431"/>
      <c r="CJN95" s="1431"/>
      <c r="CJO95" s="1431"/>
      <c r="CJP95" s="1431"/>
      <c r="CJQ95" s="1431"/>
      <c r="CJR95" s="1431"/>
      <c r="CJS95" s="1431"/>
      <c r="CJT95" s="1431"/>
      <c r="CJU95" s="1431"/>
      <c r="CJV95" s="1431"/>
      <c r="CJW95" s="1431"/>
      <c r="CJX95" s="1431"/>
      <c r="CJY95" s="1431"/>
      <c r="CJZ95" s="1431"/>
      <c r="CKA95" s="1431"/>
      <c r="CKB95" s="1431"/>
      <c r="CKC95" s="1431"/>
      <c r="CKD95" s="1431"/>
      <c r="CKE95" s="1431"/>
      <c r="CKF95" s="1431"/>
      <c r="CKG95" s="1431"/>
      <c r="CKH95" s="1431"/>
      <c r="CKI95" s="1431"/>
      <c r="CKJ95" s="1431"/>
      <c r="CKK95" s="1431"/>
      <c r="CKL95" s="1431"/>
      <c r="CKM95" s="1431"/>
      <c r="CKN95" s="1431"/>
      <c r="CKO95" s="1431"/>
      <c r="CKP95" s="1431"/>
      <c r="CKQ95" s="1431"/>
      <c r="CKR95" s="1431"/>
      <c r="CKS95" s="1431"/>
      <c r="CKT95" s="1431"/>
      <c r="CKU95" s="1431"/>
      <c r="CKV95" s="1431"/>
      <c r="CKW95" s="1431"/>
      <c r="CKX95" s="1431"/>
      <c r="CKY95" s="1431"/>
      <c r="CKZ95" s="1431"/>
      <c r="CLA95" s="1431"/>
      <c r="CLB95" s="1431"/>
      <c r="CLC95" s="1431"/>
      <c r="CLD95" s="1431"/>
      <c r="CLE95" s="1431"/>
      <c r="CLF95" s="1431"/>
      <c r="CLG95" s="1431"/>
      <c r="CLH95" s="1431"/>
      <c r="CLI95" s="1431"/>
      <c r="CLJ95" s="1431"/>
      <c r="CLK95" s="1431"/>
      <c r="CLL95" s="1431"/>
      <c r="CLM95" s="1431"/>
      <c r="CLN95" s="1431"/>
      <c r="CLO95" s="1431"/>
      <c r="CLP95" s="1431"/>
      <c r="CLQ95" s="1431"/>
      <c r="CLR95" s="1431"/>
      <c r="CLS95" s="1431"/>
      <c r="CLT95" s="1431"/>
      <c r="CLU95" s="1431"/>
      <c r="CLV95" s="1431"/>
      <c r="CLW95" s="1431"/>
      <c r="CLX95" s="1431"/>
      <c r="CLY95" s="1431"/>
      <c r="CLZ95" s="1431"/>
      <c r="CMA95" s="1431"/>
      <c r="CMB95" s="1431"/>
      <c r="CMC95" s="1431"/>
      <c r="CMD95" s="1431"/>
      <c r="CME95" s="1431"/>
      <c r="CMF95" s="1431"/>
      <c r="CMG95" s="1431"/>
      <c r="CMH95" s="1431"/>
      <c r="CMI95" s="1431"/>
      <c r="CMJ95" s="1431"/>
      <c r="CMK95" s="1431"/>
      <c r="CML95" s="1431"/>
      <c r="CMM95" s="1431"/>
      <c r="CMN95" s="1431"/>
      <c r="CMO95" s="1431"/>
      <c r="CMP95" s="1431"/>
      <c r="CMQ95" s="1431"/>
      <c r="CMR95" s="1431"/>
      <c r="CMS95" s="1431"/>
      <c r="CMT95" s="1431"/>
      <c r="CMU95" s="1431"/>
      <c r="CMV95" s="1431"/>
      <c r="CMW95" s="1431"/>
      <c r="CMX95" s="1431"/>
      <c r="CMY95" s="1431"/>
      <c r="CMZ95" s="1431"/>
      <c r="CNA95" s="1431"/>
      <c r="CNB95" s="1431"/>
      <c r="CNC95" s="1431"/>
      <c r="CND95" s="1431"/>
      <c r="CNE95" s="1431"/>
      <c r="CNF95" s="1431"/>
      <c r="CNG95" s="1431"/>
      <c r="CNH95" s="1431"/>
      <c r="CNI95" s="1431"/>
      <c r="CNJ95" s="1431"/>
      <c r="CNK95" s="1431"/>
      <c r="CNL95" s="1431"/>
      <c r="CNM95" s="1431"/>
      <c r="CNN95" s="1431"/>
      <c r="CNO95" s="1431"/>
      <c r="CNP95" s="1431"/>
      <c r="CNQ95" s="1431"/>
      <c r="CNR95" s="1431"/>
      <c r="CNS95" s="1431"/>
      <c r="CNT95" s="1431"/>
      <c r="CNU95" s="1431"/>
      <c r="CNV95" s="1431"/>
      <c r="CNW95" s="1431"/>
      <c r="CNX95" s="1431"/>
      <c r="CNY95" s="1431"/>
      <c r="CNZ95" s="1431"/>
      <c r="COA95" s="1431"/>
      <c r="COB95" s="1431"/>
      <c r="COC95" s="1431"/>
      <c r="COD95" s="1431"/>
      <c r="COE95" s="1431"/>
      <c r="COF95" s="1431"/>
      <c r="COG95" s="1431"/>
      <c r="COH95" s="1431"/>
      <c r="COI95" s="1431"/>
      <c r="COJ95" s="1431"/>
      <c r="COK95" s="1431"/>
      <c r="COL95" s="1431"/>
      <c r="COM95" s="1431"/>
      <c r="CON95" s="1431"/>
      <c r="COO95" s="1431"/>
      <c r="COP95" s="1431"/>
      <c r="COQ95" s="1431"/>
      <c r="COR95" s="1431"/>
      <c r="COS95" s="1431"/>
      <c r="COT95" s="1431"/>
      <c r="COU95" s="1431"/>
      <c r="COV95" s="1431"/>
      <c r="COW95" s="1431"/>
      <c r="COX95" s="1431"/>
      <c r="COY95" s="1431"/>
      <c r="COZ95" s="1431"/>
      <c r="CPA95" s="1431"/>
      <c r="CPB95" s="1431"/>
      <c r="CPC95" s="1431"/>
      <c r="CPD95" s="1431"/>
      <c r="CPE95" s="1431"/>
      <c r="CPF95" s="1431"/>
      <c r="CPG95" s="1431"/>
      <c r="CPH95" s="1431"/>
      <c r="CPI95" s="1431"/>
      <c r="CPJ95" s="1431"/>
      <c r="CPK95" s="1431"/>
      <c r="CPL95" s="1431"/>
      <c r="CPM95" s="1431"/>
      <c r="CPN95" s="1431"/>
      <c r="CPO95" s="1431"/>
      <c r="CPP95" s="1431"/>
      <c r="CPQ95" s="1431"/>
      <c r="CPR95" s="1431"/>
      <c r="CPS95" s="1431"/>
      <c r="CPT95" s="1431"/>
      <c r="CPU95" s="1431"/>
      <c r="CPV95" s="1431"/>
      <c r="CPW95" s="1431"/>
      <c r="CPX95" s="1431"/>
      <c r="CPY95" s="1431"/>
      <c r="CPZ95" s="1431"/>
      <c r="CQA95" s="1431"/>
      <c r="CQB95" s="1431"/>
      <c r="CQC95" s="1431"/>
      <c r="CQD95" s="1431"/>
      <c r="CQE95" s="1431"/>
      <c r="CQF95" s="1431"/>
      <c r="CQG95" s="1431"/>
      <c r="CQH95" s="1431"/>
      <c r="CQI95" s="1431"/>
      <c r="CQJ95" s="1431"/>
      <c r="CQK95" s="1431"/>
      <c r="CQL95" s="1431"/>
      <c r="CQM95" s="1431"/>
      <c r="CQN95" s="1431"/>
      <c r="CQO95" s="1431"/>
      <c r="CQP95" s="1431"/>
      <c r="CQQ95" s="1431"/>
      <c r="CQR95" s="1431"/>
      <c r="CQS95" s="1431"/>
      <c r="CQT95" s="1431"/>
      <c r="CQU95" s="1431"/>
      <c r="CQV95" s="1431"/>
      <c r="CQW95" s="1431"/>
      <c r="CQX95" s="1431"/>
      <c r="CQY95" s="1431"/>
      <c r="CQZ95" s="1431"/>
      <c r="CRA95" s="1431"/>
      <c r="CRB95" s="1431"/>
      <c r="CRC95" s="1431"/>
      <c r="CRD95" s="1431"/>
      <c r="CRE95" s="1431"/>
      <c r="CRF95" s="1431"/>
      <c r="CRG95" s="1431"/>
      <c r="CRH95" s="1431"/>
      <c r="CRI95" s="1431"/>
      <c r="CRJ95" s="1431"/>
      <c r="CRK95" s="1431"/>
      <c r="CRL95" s="1431"/>
      <c r="CRM95" s="1431"/>
      <c r="CRN95" s="1431"/>
      <c r="CRO95" s="1431"/>
      <c r="CRP95" s="1431"/>
      <c r="CRQ95" s="1431"/>
      <c r="CRR95" s="1431"/>
      <c r="CRS95" s="1431"/>
      <c r="CRT95" s="1431"/>
      <c r="CRU95" s="1431"/>
      <c r="CRV95" s="1431"/>
      <c r="CRW95" s="1431"/>
      <c r="CRX95" s="1431"/>
      <c r="CRY95" s="1431"/>
      <c r="CRZ95" s="1431"/>
      <c r="CSA95" s="1431"/>
      <c r="CSB95" s="1431"/>
      <c r="CSC95" s="1431"/>
      <c r="CSD95" s="1431"/>
      <c r="CSE95" s="1431"/>
      <c r="CSF95" s="1431"/>
      <c r="CSG95" s="1431"/>
      <c r="CSH95" s="1431"/>
      <c r="CSI95" s="1431"/>
      <c r="CSJ95" s="1431"/>
      <c r="CSK95" s="1431"/>
      <c r="CSL95" s="1431"/>
      <c r="CSM95" s="1431"/>
      <c r="CSN95" s="1431"/>
      <c r="CSO95" s="1431"/>
      <c r="CSP95" s="1431"/>
      <c r="CSQ95" s="1431"/>
      <c r="CSR95" s="1431"/>
      <c r="CSS95" s="1431"/>
      <c r="CST95" s="1431"/>
      <c r="CSU95" s="1431"/>
      <c r="CSV95" s="1431"/>
      <c r="CSW95" s="1431"/>
      <c r="CSX95" s="1431"/>
      <c r="CSY95" s="1431"/>
      <c r="CSZ95" s="1431"/>
      <c r="CTA95" s="1431"/>
      <c r="CTB95" s="1431"/>
      <c r="CTC95" s="1431"/>
      <c r="CTD95" s="1431"/>
      <c r="CTE95" s="1431"/>
      <c r="CTF95" s="1431"/>
      <c r="CTG95" s="1431"/>
      <c r="CTH95" s="1431"/>
      <c r="CTI95" s="1431"/>
      <c r="CTJ95" s="1431"/>
      <c r="CTK95" s="1431"/>
      <c r="CTL95" s="1431"/>
      <c r="CTM95" s="1431"/>
      <c r="CTN95" s="1431"/>
      <c r="CTO95" s="1431"/>
      <c r="CTP95" s="1431"/>
      <c r="CTQ95" s="1431"/>
      <c r="CTR95" s="1431"/>
      <c r="CTS95" s="1431"/>
      <c r="CTT95" s="1431"/>
      <c r="CTU95" s="1431"/>
      <c r="CTV95" s="1431"/>
      <c r="CTW95" s="1431"/>
      <c r="CTX95" s="1431"/>
      <c r="CTY95" s="1431"/>
      <c r="CTZ95" s="1431"/>
      <c r="CUA95" s="1431"/>
      <c r="CUB95" s="1431"/>
      <c r="CUC95" s="1431"/>
      <c r="CUD95" s="1431"/>
      <c r="CUE95" s="1431"/>
      <c r="CUF95" s="1431"/>
      <c r="CUG95" s="1431"/>
      <c r="CUH95" s="1431"/>
      <c r="CUI95" s="1431"/>
      <c r="CUJ95" s="1431"/>
      <c r="CUK95" s="1431"/>
      <c r="CUL95" s="1431"/>
      <c r="CUM95" s="1431"/>
      <c r="CUN95" s="1431"/>
      <c r="CUO95" s="1431"/>
      <c r="CUP95" s="1431"/>
      <c r="CUQ95" s="1431"/>
      <c r="CUR95" s="1431"/>
      <c r="CUS95" s="1431"/>
      <c r="CUT95" s="1431"/>
      <c r="CUU95" s="1431"/>
      <c r="CUV95" s="1431"/>
      <c r="CUW95" s="1431"/>
      <c r="CUX95" s="1431"/>
      <c r="CUY95" s="1431"/>
      <c r="CUZ95" s="1431"/>
      <c r="CVA95" s="1431"/>
      <c r="CVB95" s="1431"/>
      <c r="CVC95" s="1431"/>
      <c r="CVD95" s="1431"/>
      <c r="CVE95" s="1431"/>
      <c r="CVF95" s="1431"/>
      <c r="CVG95" s="1431"/>
      <c r="CVH95" s="1431"/>
      <c r="CVI95" s="1431"/>
      <c r="CVJ95" s="1431"/>
      <c r="CVK95" s="1431"/>
      <c r="CVL95" s="1431"/>
      <c r="CVM95" s="1431"/>
      <c r="CVN95" s="1431"/>
      <c r="CVO95" s="1431"/>
      <c r="CVP95" s="1431"/>
      <c r="CVQ95" s="1431"/>
      <c r="CVR95" s="1431"/>
      <c r="CVS95" s="1431"/>
      <c r="CVT95" s="1431"/>
      <c r="CVU95" s="1431"/>
      <c r="CVV95" s="1431"/>
      <c r="CVW95" s="1431"/>
      <c r="CVX95" s="1431"/>
      <c r="CVY95" s="1431"/>
      <c r="CVZ95" s="1431"/>
      <c r="CWA95" s="1431"/>
      <c r="CWB95" s="1431"/>
      <c r="CWC95" s="1431"/>
      <c r="CWD95" s="1431"/>
      <c r="CWE95" s="1431"/>
      <c r="CWF95" s="1431"/>
      <c r="CWG95" s="1431"/>
      <c r="CWH95" s="1431"/>
      <c r="CWI95" s="1431"/>
      <c r="CWJ95" s="1431"/>
      <c r="CWK95" s="1431"/>
      <c r="CWL95" s="1431"/>
      <c r="CWM95" s="1431"/>
      <c r="CWN95" s="1431"/>
      <c r="CWO95" s="1431"/>
      <c r="CWP95" s="1431"/>
      <c r="CWQ95" s="1431"/>
      <c r="CWR95" s="1431"/>
      <c r="CWS95" s="1431"/>
      <c r="CWT95" s="1431"/>
      <c r="CWU95" s="1431"/>
      <c r="CWV95" s="1431"/>
      <c r="CWW95" s="1431"/>
      <c r="CWX95" s="1431"/>
      <c r="CWY95" s="1431"/>
      <c r="CWZ95" s="1431"/>
      <c r="CXA95" s="1431"/>
      <c r="CXB95" s="1431"/>
      <c r="CXC95" s="1431"/>
      <c r="CXD95" s="1431"/>
      <c r="CXE95" s="1431"/>
      <c r="CXF95" s="1431"/>
      <c r="CXG95" s="1431"/>
      <c r="CXH95" s="1431"/>
      <c r="CXI95" s="1431"/>
      <c r="CXJ95" s="1431"/>
      <c r="CXK95" s="1431"/>
      <c r="CXL95" s="1431"/>
      <c r="CXM95" s="1431"/>
      <c r="CXN95" s="1431"/>
      <c r="CXO95" s="1431"/>
      <c r="CXP95" s="1431"/>
      <c r="CXQ95" s="1431"/>
      <c r="CXR95" s="1431"/>
      <c r="CXS95" s="1431"/>
      <c r="CXT95" s="1431"/>
      <c r="CXU95" s="1431"/>
      <c r="CXV95" s="1431"/>
      <c r="CXW95" s="1431"/>
      <c r="CXX95" s="1431"/>
      <c r="CXY95" s="1431"/>
      <c r="CXZ95" s="1431"/>
      <c r="CYA95" s="1431"/>
      <c r="CYB95" s="1431"/>
      <c r="CYC95" s="1431"/>
      <c r="CYD95" s="1431"/>
      <c r="CYE95" s="1431"/>
      <c r="CYF95" s="1431"/>
      <c r="CYG95" s="1431"/>
      <c r="CYH95" s="1431"/>
      <c r="CYI95" s="1431"/>
      <c r="CYJ95" s="1431"/>
      <c r="CYK95" s="1431"/>
      <c r="CYL95" s="1431"/>
      <c r="CYM95" s="1431"/>
      <c r="CYN95" s="1431"/>
      <c r="CYO95" s="1431"/>
      <c r="CYP95" s="1431"/>
      <c r="CYQ95" s="1431"/>
      <c r="CYR95" s="1431"/>
      <c r="CYS95" s="1431"/>
      <c r="CYT95" s="1431"/>
      <c r="CYU95" s="1431"/>
      <c r="CYV95" s="1431"/>
      <c r="CYW95" s="1431"/>
      <c r="CYX95" s="1431"/>
      <c r="CYY95" s="1431"/>
      <c r="CYZ95" s="1431"/>
      <c r="CZA95" s="1431"/>
      <c r="CZB95" s="1431"/>
      <c r="CZC95" s="1431"/>
      <c r="CZD95" s="1431"/>
      <c r="CZE95" s="1431"/>
      <c r="CZF95" s="1431"/>
      <c r="CZG95" s="1431"/>
      <c r="CZH95" s="1431"/>
      <c r="CZI95" s="1431"/>
      <c r="CZJ95" s="1431"/>
      <c r="CZK95" s="1431"/>
      <c r="CZL95" s="1431"/>
      <c r="CZM95" s="1431"/>
      <c r="CZN95" s="1431"/>
      <c r="CZO95" s="1431"/>
      <c r="CZP95" s="1431"/>
      <c r="CZQ95" s="1431"/>
      <c r="CZR95" s="1431"/>
      <c r="CZS95" s="1431"/>
      <c r="CZT95" s="1431"/>
      <c r="CZU95" s="1431"/>
      <c r="CZV95" s="1431"/>
      <c r="CZW95" s="1431"/>
      <c r="CZX95" s="1431"/>
      <c r="CZY95" s="1431"/>
      <c r="CZZ95" s="1431"/>
      <c r="DAA95" s="1431"/>
      <c r="DAB95" s="1431"/>
      <c r="DAC95" s="1431"/>
      <c r="DAD95" s="1431"/>
      <c r="DAE95" s="1431"/>
      <c r="DAF95" s="1431"/>
      <c r="DAG95" s="1431"/>
      <c r="DAH95" s="1431"/>
      <c r="DAI95" s="1431"/>
      <c r="DAJ95" s="1431"/>
      <c r="DAK95" s="1431"/>
      <c r="DAL95" s="1431"/>
      <c r="DAM95" s="1431"/>
      <c r="DAN95" s="1431"/>
      <c r="DAO95" s="1431"/>
      <c r="DAP95" s="1431"/>
      <c r="DAQ95" s="1431"/>
      <c r="DAR95" s="1431"/>
      <c r="DAS95" s="1431"/>
      <c r="DAT95" s="1431"/>
      <c r="DAU95" s="1431"/>
      <c r="DAV95" s="1431"/>
      <c r="DAW95" s="1431"/>
      <c r="DAX95" s="1431"/>
      <c r="DAY95" s="1431"/>
      <c r="DAZ95" s="1431"/>
      <c r="DBA95" s="1431"/>
      <c r="DBB95" s="1431"/>
      <c r="DBC95" s="1431"/>
      <c r="DBD95" s="1431"/>
      <c r="DBE95" s="1431"/>
      <c r="DBF95" s="1431"/>
      <c r="DBG95" s="1431"/>
      <c r="DBH95" s="1431"/>
      <c r="DBI95" s="1431"/>
      <c r="DBJ95" s="1431"/>
      <c r="DBK95" s="1431"/>
      <c r="DBL95" s="1431"/>
      <c r="DBM95" s="1431"/>
      <c r="DBN95" s="1431"/>
      <c r="DBO95" s="1431"/>
      <c r="DBP95" s="1431"/>
      <c r="DBQ95" s="1431"/>
      <c r="DBR95" s="1431"/>
      <c r="DBS95" s="1431"/>
      <c r="DBT95" s="1431"/>
      <c r="DBU95" s="1431"/>
      <c r="DBV95" s="1431"/>
      <c r="DBW95" s="1431"/>
      <c r="DBX95" s="1431"/>
      <c r="DBY95" s="1431"/>
      <c r="DBZ95" s="1431"/>
      <c r="DCA95" s="1431"/>
      <c r="DCB95" s="1431"/>
      <c r="DCC95" s="1431"/>
      <c r="DCD95" s="1431"/>
      <c r="DCE95" s="1431"/>
      <c r="DCF95" s="1431"/>
      <c r="DCG95" s="1431"/>
      <c r="DCH95" s="1431"/>
      <c r="DCI95" s="1431"/>
      <c r="DCJ95" s="1431"/>
      <c r="DCK95" s="1431"/>
      <c r="DCL95" s="1431"/>
      <c r="DCM95" s="1431"/>
      <c r="DCN95" s="1431"/>
      <c r="DCO95" s="1431"/>
      <c r="DCP95" s="1431"/>
      <c r="DCQ95" s="1431"/>
      <c r="DCR95" s="1431"/>
      <c r="DCS95" s="1431"/>
      <c r="DCT95" s="1431"/>
      <c r="DCU95" s="1431"/>
      <c r="DCV95" s="1431"/>
      <c r="DCW95" s="1431"/>
      <c r="DCX95" s="1431"/>
      <c r="DCY95" s="1431"/>
      <c r="DCZ95" s="1431"/>
      <c r="DDA95" s="1431"/>
      <c r="DDB95" s="1431"/>
      <c r="DDC95" s="1431"/>
      <c r="DDD95" s="1431"/>
      <c r="DDE95" s="1431"/>
      <c r="DDF95" s="1431"/>
      <c r="DDG95" s="1431"/>
      <c r="DDH95" s="1431"/>
      <c r="DDI95" s="1431"/>
      <c r="DDJ95" s="1431"/>
      <c r="DDK95" s="1431"/>
      <c r="DDL95" s="1431"/>
      <c r="DDM95" s="1431"/>
      <c r="DDN95" s="1431"/>
      <c r="DDO95" s="1431"/>
      <c r="DDP95" s="1431"/>
      <c r="DDQ95" s="1431"/>
      <c r="DDR95" s="1431"/>
      <c r="DDS95" s="1431"/>
      <c r="DDT95" s="1431"/>
      <c r="DDU95" s="1431"/>
      <c r="DDV95" s="1431"/>
      <c r="DDW95" s="1431"/>
      <c r="DDX95" s="1431"/>
      <c r="DDY95" s="1431"/>
      <c r="DDZ95" s="1431"/>
      <c r="DEA95" s="1431"/>
      <c r="DEB95" s="1431"/>
      <c r="DEC95" s="1431"/>
      <c r="DED95" s="1431"/>
      <c r="DEE95" s="1431"/>
      <c r="DEF95" s="1431"/>
      <c r="DEG95" s="1431"/>
      <c r="DEH95" s="1431"/>
      <c r="DEI95" s="1431"/>
      <c r="DEJ95" s="1431"/>
      <c r="DEK95" s="1431"/>
      <c r="DEL95" s="1431"/>
      <c r="DEM95" s="1431"/>
      <c r="DEN95" s="1431"/>
      <c r="DEO95" s="1431"/>
      <c r="DEP95" s="1431"/>
      <c r="DEQ95" s="1431"/>
      <c r="DER95" s="1431"/>
      <c r="DES95" s="1431"/>
      <c r="DET95" s="1431"/>
      <c r="DEU95" s="1431"/>
      <c r="DEV95" s="1431"/>
      <c r="DEW95" s="1431"/>
      <c r="DEX95" s="1431"/>
      <c r="DEY95" s="1431"/>
      <c r="DEZ95" s="1431"/>
      <c r="DFA95" s="1431"/>
      <c r="DFB95" s="1431"/>
      <c r="DFC95" s="1431"/>
      <c r="DFD95" s="1431"/>
      <c r="DFE95" s="1431"/>
      <c r="DFF95" s="1431"/>
      <c r="DFG95" s="1431"/>
      <c r="DFH95" s="1431"/>
      <c r="DFI95" s="1431"/>
      <c r="DFJ95" s="1431"/>
      <c r="DFK95" s="1431"/>
      <c r="DFL95" s="1431"/>
      <c r="DFM95" s="1431"/>
      <c r="DFN95" s="1431"/>
      <c r="DFO95" s="1431"/>
      <c r="DFP95" s="1431"/>
      <c r="DFQ95" s="1431"/>
      <c r="DFR95" s="1431"/>
      <c r="DFS95" s="1431"/>
      <c r="DFT95" s="1431"/>
      <c r="DFU95" s="1431"/>
      <c r="DFV95" s="1431"/>
      <c r="DFW95" s="1431"/>
      <c r="DFX95" s="1431"/>
      <c r="DFY95" s="1431"/>
      <c r="DFZ95" s="1431"/>
      <c r="DGA95" s="1431"/>
      <c r="DGB95" s="1431"/>
      <c r="DGC95" s="1431"/>
      <c r="DGD95" s="1431"/>
      <c r="DGE95" s="1431"/>
      <c r="DGF95" s="1431"/>
      <c r="DGG95" s="1431"/>
      <c r="DGH95" s="1431"/>
      <c r="DGI95" s="1431"/>
      <c r="DGJ95" s="1431"/>
      <c r="DGK95" s="1431"/>
      <c r="DGL95" s="1431"/>
      <c r="DGM95" s="1431"/>
      <c r="DGN95" s="1431"/>
      <c r="DGO95" s="1431"/>
      <c r="DGP95" s="1431"/>
      <c r="DGQ95" s="1431"/>
      <c r="DGR95" s="1431"/>
      <c r="DGS95" s="1431"/>
      <c r="DGT95" s="1431"/>
      <c r="DGU95" s="1431"/>
      <c r="DGV95" s="1431"/>
      <c r="DGW95" s="1431"/>
      <c r="DGX95" s="1431"/>
      <c r="DGY95" s="1431"/>
      <c r="DGZ95" s="1431"/>
      <c r="DHA95" s="1431"/>
      <c r="DHB95" s="1431"/>
      <c r="DHC95" s="1431"/>
      <c r="DHD95" s="1431"/>
      <c r="DHE95" s="1431"/>
      <c r="DHF95" s="1431"/>
      <c r="DHG95" s="1431"/>
      <c r="DHH95" s="1431"/>
      <c r="DHI95" s="1431"/>
      <c r="DHJ95" s="1431"/>
      <c r="DHK95" s="1431"/>
      <c r="DHL95" s="1431"/>
      <c r="DHM95" s="1431"/>
      <c r="DHN95" s="1431"/>
      <c r="DHO95" s="1431"/>
      <c r="DHP95" s="1431"/>
      <c r="DHQ95" s="1431"/>
      <c r="DHR95" s="1431"/>
      <c r="DHS95" s="1431"/>
      <c r="DHT95" s="1431"/>
      <c r="DHU95" s="1431"/>
      <c r="DHV95" s="1431"/>
      <c r="DHW95" s="1431"/>
      <c r="DHX95" s="1431"/>
      <c r="DHY95" s="1431"/>
      <c r="DHZ95" s="1431"/>
      <c r="DIA95" s="1431"/>
      <c r="DIB95" s="1431"/>
      <c r="DIC95" s="1431"/>
      <c r="DID95" s="1431"/>
      <c r="DIE95" s="1431"/>
      <c r="DIF95" s="1431"/>
      <c r="DIG95" s="1431"/>
      <c r="DIH95" s="1431"/>
      <c r="DII95" s="1431"/>
      <c r="DIJ95" s="1431"/>
      <c r="DIK95" s="1431"/>
      <c r="DIL95" s="1431"/>
      <c r="DIM95" s="1431"/>
      <c r="DIN95" s="1431"/>
      <c r="DIO95" s="1431"/>
      <c r="DIP95" s="1431"/>
      <c r="DIQ95" s="1431"/>
      <c r="DIR95" s="1431"/>
      <c r="DIS95" s="1431"/>
      <c r="DIT95" s="1431"/>
      <c r="DIU95" s="1431"/>
      <c r="DIV95" s="1431"/>
      <c r="DIW95" s="1431"/>
      <c r="DIX95" s="1431"/>
      <c r="DIY95" s="1431"/>
      <c r="DIZ95" s="1431"/>
      <c r="DJA95" s="1431"/>
      <c r="DJB95" s="1431"/>
      <c r="DJC95" s="1431"/>
      <c r="DJD95" s="1431"/>
      <c r="DJE95" s="1431"/>
      <c r="DJF95" s="1431"/>
      <c r="DJG95" s="1431"/>
      <c r="DJH95" s="1431"/>
      <c r="DJI95" s="1431"/>
      <c r="DJJ95" s="1431"/>
      <c r="DJK95" s="1431"/>
      <c r="DJL95" s="1431"/>
      <c r="DJM95" s="1431"/>
      <c r="DJN95" s="1431"/>
      <c r="DJO95" s="1431"/>
      <c r="DJP95" s="1431"/>
      <c r="DJQ95" s="1431"/>
      <c r="DJR95" s="1431"/>
      <c r="DJS95" s="1431"/>
      <c r="DJT95" s="1431"/>
      <c r="DJU95" s="1431"/>
      <c r="DJV95" s="1431"/>
      <c r="DJW95" s="1431"/>
      <c r="DJX95" s="1431"/>
      <c r="DJY95" s="1431"/>
      <c r="DJZ95" s="1431"/>
      <c r="DKA95" s="1431"/>
      <c r="DKB95" s="1431"/>
      <c r="DKC95" s="1431"/>
      <c r="DKD95" s="1431"/>
      <c r="DKE95" s="1431"/>
      <c r="DKF95" s="1431"/>
      <c r="DKG95" s="1431"/>
      <c r="DKH95" s="1431"/>
      <c r="DKI95" s="1431"/>
      <c r="DKJ95" s="1431"/>
      <c r="DKK95" s="1431"/>
      <c r="DKL95" s="1431"/>
      <c r="DKM95" s="1431"/>
      <c r="DKN95" s="1431"/>
      <c r="DKO95" s="1431"/>
      <c r="DKP95" s="1431"/>
      <c r="DKQ95" s="1431"/>
      <c r="DKR95" s="1431"/>
      <c r="DKS95" s="1431"/>
      <c r="DKT95" s="1431"/>
      <c r="DKU95" s="1431"/>
      <c r="DKV95" s="1431"/>
      <c r="DKW95" s="1431"/>
      <c r="DKX95" s="1431"/>
      <c r="DKY95" s="1431"/>
      <c r="DKZ95" s="1431"/>
      <c r="DLA95" s="1431"/>
      <c r="DLB95" s="1431"/>
      <c r="DLC95" s="1431"/>
      <c r="DLD95" s="1431"/>
      <c r="DLE95" s="1431"/>
      <c r="DLF95" s="1431"/>
      <c r="DLG95" s="1431"/>
      <c r="DLH95" s="1431"/>
      <c r="DLI95" s="1431"/>
      <c r="DLJ95" s="1431"/>
      <c r="DLK95" s="1431"/>
      <c r="DLL95" s="1431"/>
      <c r="DLM95" s="1431"/>
      <c r="DLN95" s="1431"/>
      <c r="DLO95" s="1431"/>
      <c r="DLP95" s="1431"/>
      <c r="DLQ95" s="1431"/>
      <c r="DLR95" s="1431"/>
      <c r="DLS95" s="1431"/>
      <c r="DLT95" s="1431"/>
      <c r="DLU95" s="1431"/>
      <c r="DLV95" s="1431"/>
      <c r="DLW95" s="1431"/>
      <c r="DLX95" s="1431"/>
      <c r="DLY95" s="1431"/>
      <c r="DLZ95" s="1431"/>
      <c r="DMA95" s="1431"/>
      <c r="DMB95" s="1431"/>
      <c r="DMC95" s="1431"/>
      <c r="DMD95" s="1431"/>
      <c r="DME95" s="1431"/>
      <c r="DMF95" s="1431"/>
      <c r="DMG95" s="1431"/>
      <c r="DMH95" s="1431"/>
      <c r="DMI95" s="1431"/>
      <c r="DMJ95" s="1431"/>
      <c r="DMK95" s="1431"/>
      <c r="DML95" s="1431"/>
      <c r="DMM95" s="1431"/>
      <c r="DMN95" s="1431"/>
      <c r="DMO95" s="1431"/>
      <c r="DMP95" s="1431"/>
      <c r="DMQ95" s="1431"/>
      <c r="DMR95" s="1431"/>
      <c r="DMS95" s="1431"/>
      <c r="DMT95" s="1431"/>
      <c r="DMU95" s="1431"/>
      <c r="DMV95" s="1431"/>
      <c r="DMW95" s="1431"/>
      <c r="DMX95" s="1431"/>
      <c r="DMY95" s="1431"/>
      <c r="DMZ95" s="1431"/>
      <c r="DNA95" s="1431"/>
      <c r="DNB95" s="1431"/>
      <c r="DNC95" s="1431"/>
      <c r="DND95" s="1431"/>
      <c r="DNE95" s="1431"/>
      <c r="DNF95" s="1431"/>
      <c r="DNG95" s="1431"/>
      <c r="DNH95" s="1431"/>
      <c r="DNI95" s="1431"/>
      <c r="DNJ95" s="1431"/>
      <c r="DNK95" s="1431"/>
      <c r="DNL95" s="1431"/>
      <c r="DNM95" s="1431"/>
      <c r="DNN95" s="1431"/>
      <c r="DNO95" s="1431"/>
      <c r="DNP95" s="1431"/>
      <c r="DNQ95" s="1431"/>
      <c r="DNR95" s="1431"/>
      <c r="DNS95" s="1431"/>
      <c r="DNT95" s="1431"/>
      <c r="DNU95" s="1431"/>
      <c r="DNV95" s="1431"/>
      <c r="DNW95" s="1431"/>
      <c r="DNX95" s="1431"/>
      <c r="DNY95" s="1431"/>
      <c r="DNZ95" s="1431"/>
      <c r="DOA95" s="1431"/>
      <c r="DOB95" s="1431"/>
      <c r="DOC95" s="1431"/>
      <c r="DOD95" s="1431"/>
      <c r="DOE95" s="1431"/>
      <c r="DOF95" s="1431"/>
      <c r="DOG95" s="1431"/>
      <c r="DOH95" s="1431"/>
      <c r="DOI95" s="1431"/>
      <c r="DOJ95" s="1431"/>
      <c r="DOK95" s="1431"/>
      <c r="DOL95" s="1431"/>
      <c r="DOM95" s="1431"/>
      <c r="DON95" s="1431"/>
      <c r="DOO95" s="1431"/>
      <c r="DOP95" s="1431"/>
      <c r="DOQ95" s="1431"/>
      <c r="DOR95" s="1431"/>
      <c r="DOS95" s="1431"/>
      <c r="DOT95" s="1431"/>
      <c r="DOU95" s="1431"/>
      <c r="DOV95" s="1431"/>
      <c r="DOW95" s="1431"/>
      <c r="DOX95" s="1431"/>
      <c r="DOY95" s="1431"/>
      <c r="DOZ95" s="1431"/>
      <c r="DPA95" s="1431"/>
      <c r="DPB95" s="1431"/>
      <c r="DPC95" s="1431"/>
      <c r="DPD95" s="1431"/>
      <c r="DPE95" s="1431"/>
      <c r="DPF95" s="1431"/>
      <c r="DPG95" s="1431"/>
      <c r="DPH95" s="1431"/>
      <c r="DPI95" s="1431"/>
      <c r="DPJ95" s="1431"/>
      <c r="DPK95" s="1431"/>
      <c r="DPL95" s="1431"/>
      <c r="DPM95" s="1431"/>
      <c r="DPN95" s="1431"/>
      <c r="DPO95" s="1431"/>
      <c r="DPP95" s="1431"/>
      <c r="DPQ95" s="1431"/>
      <c r="DPR95" s="1431"/>
      <c r="DPS95" s="1431"/>
      <c r="DPT95" s="1431"/>
      <c r="DPU95" s="1431"/>
      <c r="DPV95" s="1431"/>
      <c r="DPW95" s="1431"/>
      <c r="DPX95" s="1431"/>
      <c r="DPY95" s="1431"/>
      <c r="DPZ95" s="1431"/>
      <c r="DQA95" s="1431"/>
      <c r="DQB95" s="1431"/>
      <c r="DQC95" s="1431"/>
      <c r="DQD95" s="1431"/>
      <c r="DQE95" s="1431"/>
      <c r="DQF95" s="1431"/>
      <c r="DQG95" s="1431"/>
      <c r="DQH95" s="1431"/>
      <c r="DQI95" s="1431"/>
      <c r="DQJ95" s="1431"/>
      <c r="DQK95" s="1431"/>
      <c r="DQL95" s="1431"/>
      <c r="DQM95" s="1431"/>
      <c r="DQN95" s="1431"/>
      <c r="DQO95" s="1431"/>
      <c r="DQP95" s="1431"/>
      <c r="DQQ95" s="1431"/>
      <c r="DQR95" s="1431"/>
      <c r="DQS95" s="1431"/>
      <c r="DQT95" s="1431"/>
      <c r="DQU95" s="1431"/>
      <c r="DQV95" s="1431"/>
      <c r="DQW95" s="1431"/>
      <c r="DQX95" s="1431"/>
      <c r="DQY95" s="1431"/>
      <c r="DQZ95" s="1431"/>
      <c r="DRA95" s="1431"/>
      <c r="DRB95" s="1431"/>
      <c r="DRC95" s="1431"/>
      <c r="DRD95" s="1431"/>
      <c r="DRE95" s="1431"/>
      <c r="DRF95" s="1431"/>
      <c r="DRG95" s="1431"/>
      <c r="DRH95" s="1431"/>
      <c r="DRI95" s="1431"/>
      <c r="DRJ95" s="1431"/>
      <c r="DRK95" s="1431"/>
      <c r="DRL95" s="1431"/>
      <c r="DRM95" s="1431"/>
      <c r="DRN95" s="1431"/>
      <c r="DRO95" s="1431"/>
      <c r="DRP95" s="1431"/>
      <c r="DRQ95" s="1431"/>
      <c r="DRR95" s="1431"/>
      <c r="DRS95" s="1431"/>
      <c r="DRT95" s="1431"/>
      <c r="DRU95" s="1431"/>
      <c r="DRV95" s="1431"/>
      <c r="DRW95" s="1431"/>
      <c r="DRX95" s="1431"/>
      <c r="DRY95" s="1431"/>
      <c r="DRZ95" s="1431"/>
      <c r="DSA95" s="1431"/>
      <c r="DSB95" s="1431"/>
      <c r="DSC95" s="1431"/>
      <c r="DSD95" s="1431"/>
      <c r="DSE95" s="1431"/>
      <c r="DSF95" s="1431"/>
      <c r="DSG95" s="1431"/>
      <c r="DSH95" s="1431"/>
      <c r="DSI95" s="1431"/>
      <c r="DSJ95" s="1431"/>
      <c r="DSK95" s="1431"/>
      <c r="DSL95" s="1431"/>
      <c r="DSM95" s="1431"/>
      <c r="DSN95" s="1431"/>
      <c r="DSO95" s="1431"/>
      <c r="DSP95" s="1431"/>
      <c r="DSQ95" s="1431"/>
      <c r="DSR95" s="1431"/>
      <c r="DSS95" s="1431"/>
      <c r="DST95" s="1431"/>
      <c r="DSU95" s="1431"/>
      <c r="DSV95" s="1431"/>
      <c r="DSW95" s="1431"/>
      <c r="DSX95" s="1431"/>
      <c r="DSY95" s="1431"/>
      <c r="DSZ95" s="1431"/>
      <c r="DTA95" s="1431"/>
      <c r="DTB95" s="1431"/>
      <c r="DTC95" s="1431"/>
      <c r="DTD95" s="1431"/>
      <c r="DTE95" s="1431"/>
      <c r="DTF95" s="1431"/>
      <c r="DTG95" s="1431"/>
      <c r="DTH95" s="1431"/>
      <c r="DTI95" s="1431"/>
      <c r="DTJ95" s="1431"/>
      <c r="DTK95" s="1431"/>
      <c r="DTL95" s="1431"/>
      <c r="DTM95" s="1431"/>
      <c r="DTN95" s="1431"/>
      <c r="DTO95" s="1431"/>
      <c r="DTP95" s="1431"/>
      <c r="DTQ95" s="1431"/>
      <c r="DTR95" s="1431"/>
      <c r="DTS95" s="1431"/>
      <c r="DTT95" s="1431"/>
      <c r="DTU95" s="1431"/>
      <c r="DTV95" s="1431"/>
      <c r="DTW95" s="1431"/>
      <c r="DTX95" s="1431"/>
      <c r="DTY95" s="1431"/>
      <c r="DTZ95" s="1431"/>
      <c r="DUA95" s="1431"/>
      <c r="DUB95" s="1431"/>
      <c r="DUC95" s="1431"/>
      <c r="DUD95" s="1431"/>
      <c r="DUE95" s="1431"/>
      <c r="DUF95" s="1431"/>
      <c r="DUG95" s="1431"/>
      <c r="DUH95" s="1431"/>
      <c r="DUI95" s="1431"/>
      <c r="DUJ95" s="1431"/>
      <c r="DUK95" s="1431"/>
      <c r="DUL95" s="1431"/>
      <c r="DUM95" s="1431"/>
      <c r="DUN95" s="1431"/>
      <c r="DUO95" s="1431"/>
      <c r="DUP95" s="1431"/>
      <c r="DUQ95" s="1431"/>
      <c r="DUR95" s="1431"/>
      <c r="DUS95" s="1431"/>
      <c r="DUT95" s="1431"/>
      <c r="DUU95" s="1431"/>
      <c r="DUV95" s="1431"/>
      <c r="DUW95" s="1431"/>
      <c r="DUX95" s="1431"/>
      <c r="DUY95" s="1431"/>
      <c r="DUZ95" s="1431"/>
      <c r="DVA95" s="1431"/>
      <c r="DVB95" s="1431"/>
      <c r="DVC95" s="1431"/>
      <c r="DVD95" s="1431"/>
      <c r="DVE95" s="1431"/>
      <c r="DVF95" s="1431"/>
      <c r="DVG95" s="1431"/>
      <c r="DVH95" s="1431"/>
      <c r="DVI95" s="1431"/>
      <c r="DVJ95" s="1431"/>
      <c r="DVK95" s="1431"/>
      <c r="DVL95" s="1431"/>
      <c r="DVM95" s="1431"/>
      <c r="DVN95" s="1431"/>
      <c r="DVO95" s="1431"/>
      <c r="DVP95" s="1431"/>
      <c r="DVQ95" s="1431"/>
      <c r="DVR95" s="1431"/>
      <c r="DVS95" s="1431"/>
      <c r="DVT95" s="1431"/>
      <c r="DVU95" s="1431"/>
      <c r="DVV95" s="1431"/>
      <c r="DVW95" s="1431"/>
      <c r="DVX95" s="1431"/>
      <c r="DVY95" s="1431"/>
      <c r="DVZ95" s="1431"/>
      <c r="DWA95" s="1431"/>
      <c r="DWB95" s="1431"/>
      <c r="DWC95" s="1431"/>
      <c r="DWD95" s="1431"/>
      <c r="DWE95" s="1431"/>
      <c r="DWF95" s="1431"/>
      <c r="DWG95" s="1431"/>
      <c r="DWH95" s="1431"/>
      <c r="DWI95" s="1431"/>
      <c r="DWJ95" s="1431"/>
      <c r="DWK95" s="1431"/>
      <c r="DWL95" s="1431"/>
      <c r="DWM95" s="1431"/>
      <c r="DWN95" s="1431"/>
      <c r="DWO95" s="1431"/>
      <c r="DWP95" s="1431"/>
      <c r="DWQ95" s="1431"/>
      <c r="DWR95" s="1431"/>
      <c r="DWS95" s="1431"/>
      <c r="DWT95" s="1431"/>
      <c r="DWU95" s="1431"/>
      <c r="DWV95" s="1431"/>
      <c r="DWW95" s="1431"/>
      <c r="DWX95" s="1431"/>
      <c r="DWY95" s="1431"/>
      <c r="DWZ95" s="1431"/>
      <c r="DXA95" s="1431"/>
      <c r="DXB95" s="1431"/>
      <c r="DXC95" s="1431"/>
      <c r="DXD95" s="1431"/>
      <c r="DXE95" s="1431"/>
      <c r="DXF95" s="1431"/>
      <c r="DXG95" s="1431"/>
      <c r="DXH95" s="1431"/>
      <c r="DXI95" s="1431"/>
      <c r="DXJ95" s="1431"/>
      <c r="DXK95" s="1431"/>
      <c r="DXL95" s="1431"/>
      <c r="DXM95" s="1431"/>
      <c r="DXN95" s="1431"/>
      <c r="DXO95" s="1431"/>
      <c r="DXP95" s="1431"/>
      <c r="DXQ95" s="1431"/>
      <c r="DXR95" s="1431"/>
      <c r="DXS95" s="1431"/>
      <c r="DXT95" s="1431"/>
      <c r="DXU95" s="1431"/>
      <c r="DXV95" s="1431"/>
      <c r="DXW95" s="1431"/>
      <c r="DXX95" s="1431"/>
      <c r="DXY95" s="1431"/>
      <c r="DXZ95" s="1431"/>
      <c r="DYA95" s="1431"/>
      <c r="DYB95" s="1431"/>
      <c r="DYC95" s="1431"/>
      <c r="DYD95" s="1431"/>
      <c r="DYE95" s="1431"/>
      <c r="DYF95" s="1431"/>
      <c r="DYG95" s="1431"/>
      <c r="DYH95" s="1431"/>
      <c r="DYI95" s="1431"/>
      <c r="DYJ95" s="1431"/>
      <c r="DYK95" s="1431"/>
      <c r="DYL95" s="1431"/>
      <c r="DYM95" s="1431"/>
      <c r="DYN95" s="1431"/>
      <c r="DYO95" s="1431"/>
      <c r="DYP95" s="1431"/>
      <c r="DYQ95" s="1431"/>
      <c r="DYR95" s="1431"/>
      <c r="DYS95" s="1431"/>
      <c r="DYT95" s="1431"/>
      <c r="DYU95" s="1431"/>
      <c r="DYV95" s="1431"/>
      <c r="DYW95" s="1431"/>
      <c r="DYX95" s="1431"/>
      <c r="DYY95" s="1431"/>
      <c r="DYZ95" s="1431"/>
      <c r="DZA95" s="1431"/>
      <c r="DZB95" s="1431"/>
      <c r="DZC95" s="1431"/>
      <c r="DZD95" s="1431"/>
      <c r="DZE95" s="1431"/>
      <c r="DZF95" s="1431"/>
      <c r="DZG95" s="1431"/>
      <c r="DZH95" s="1431"/>
      <c r="DZI95" s="1431"/>
      <c r="DZJ95" s="1431"/>
      <c r="DZK95" s="1431"/>
      <c r="DZL95" s="1431"/>
      <c r="DZM95" s="1431"/>
      <c r="DZN95" s="1431"/>
      <c r="DZO95" s="1431"/>
      <c r="DZP95" s="1431"/>
      <c r="DZQ95" s="1431"/>
      <c r="DZR95" s="1431"/>
      <c r="DZS95" s="1431"/>
      <c r="DZT95" s="1431"/>
      <c r="DZU95" s="1431"/>
      <c r="DZV95" s="1431"/>
      <c r="DZW95" s="1431"/>
      <c r="DZX95" s="1431"/>
      <c r="DZY95" s="1431"/>
      <c r="DZZ95" s="1431"/>
      <c r="EAA95" s="1431"/>
      <c r="EAB95" s="1431"/>
      <c r="EAC95" s="1431"/>
      <c r="EAD95" s="1431"/>
      <c r="EAE95" s="1431"/>
      <c r="EAF95" s="1431"/>
      <c r="EAG95" s="1431"/>
      <c r="EAH95" s="1431"/>
      <c r="EAI95" s="1431"/>
      <c r="EAJ95" s="1431"/>
      <c r="EAK95" s="1431"/>
      <c r="EAL95" s="1431"/>
      <c r="EAM95" s="1431"/>
      <c r="EAN95" s="1431"/>
      <c r="EAO95" s="1431"/>
      <c r="EAP95" s="1431"/>
      <c r="EAQ95" s="1431"/>
      <c r="EAR95" s="1431"/>
      <c r="EAS95" s="1431"/>
      <c r="EAT95" s="1431"/>
      <c r="EAU95" s="1431"/>
      <c r="EAV95" s="1431"/>
      <c r="EAW95" s="1431"/>
      <c r="EAX95" s="1431"/>
      <c r="EAY95" s="1431"/>
      <c r="EAZ95" s="1431"/>
      <c r="EBA95" s="1431"/>
      <c r="EBB95" s="1431"/>
      <c r="EBC95" s="1431"/>
      <c r="EBD95" s="1431"/>
      <c r="EBE95" s="1431"/>
      <c r="EBF95" s="1431"/>
      <c r="EBG95" s="1431"/>
      <c r="EBH95" s="1431"/>
      <c r="EBI95" s="1431"/>
      <c r="EBJ95" s="1431"/>
      <c r="EBK95" s="1431"/>
      <c r="EBL95" s="1431"/>
      <c r="EBM95" s="1431"/>
      <c r="EBN95" s="1431"/>
      <c r="EBO95" s="1431"/>
      <c r="EBP95" s="1431"/>
      <c r="EBQ95" s="1431"/>
      <c r="EBR95" s="1431"/>
      <c r="EBS95" s="1431"/>
      <c r="EBT95" s="1431"/>
      <c r="EBU95" s="1431"/>
      <c r="EBV95" s="1431"/>
      <c r="EBW95" s="1431"/>
      <c r="EBX95" s="1431"/>
      <c r="EBY95" s="1431"/>
      <c r="EBZ95" s="1431"/>
      <c r="ECA95" s="1431"/>
      <c r="ECB95" s="1431"/>
      <c r="ECC95" s="1431"/>
      <c r="ECD95" s="1431"/>
      <c r="ECE95" s="1431"/>
      <c r="ECF95" s="1431"/>
      <c r="ECG95" s="1431"/>
      <c r="ECH95" s="1431"/>
      <c r="ECI95" s="1431"/>
      <c r="ECJ95" s="1431"/>
      <c r="ECK95" s="1431"/>
      <c r="ECL95" s="1431"/>
      <c r="ECM95" s="1431"/>
      <c r="ECN95" s="1431"/>
      <c r="ECO95" s="1431"/>
      <c r="ECP95" s="1431"/>
      <c r="ECQ95" s="1431"/>
      <c r="ECR95" s="1431"/>
      <c r="ECS95" s="1431"/>
      <c r="ECT95" s="1431"/>
      <c r="ECU95" s="1431"/>
      <c r="ECV95" s="1431"/>
      <c r="ECW95" s="1431"/>
      <c r="ECX95" s="1431"/>
      <c r="ECY95" s="1431"/>
      <c r="ECZ95" s="1431"/>
      <c r="EDA95" s="1431"/>
      <c r="EDB95" s="1431"/>
      <c r="EDC95" s="1431"/>
      <c r="EDD95" s="1431"/>
      <c r="EDE95" s="1431"/>
      <c r="EDF95" s="1431"/>
      <c r="EDG95" s="1431"/>
      <c r="EDH95" s="1431"/>
      <c r="EDI95" s="1431"/>
      <c r="EDJ95" s="1431"/>
      <c r="EDK95" s="1431"/>
      <c r="EDL95" s="1431"/>
      <c r="EDM95" s="1431"/>
      <c r="EDN95" s="1431"/>
      <c r="EDO95" s="1431"/>
      <c r="EDP95" s="1431"/>
      <c r="EDQ95" s="1431"/>
      <c r="EDR95" s="1431"/>
      <c r="EDS95" s="1431"/>
      <c r="EDT95" s="1431"/>
      <c r="EDU95" s="1431"/>
      <c r="EDV95" s="1431"/>
      <c r="EDW95" s="1431"/>
      <c r="EDX95" s="1431"/>
      <c r="EDY95" s="1431"/>
      <c r="EDZ95" s="1431"/>
      <c r="EEA95" s="1431"/>
      <c r="EEB95" s="1431"/>
      <c r="EEC95" s="1431"/>
      <c r="EED95" s="1431"/>
      <c r="EEE95" s="1431"/>
      <c r="EEF95" s="1431"/>
      <c r="EEG95" s="1431"/>
      <c r="EEH95" s="1431"/>
      <c r="EEI95" s="1431"/>
      <c r="EEJ95" s="1431"/>
      <c r="EEK95" s="1431"/>
      <c r="EEL95" s="1431"/>
      <c r="EEM95" s="1431"/>
      <c r="EEN95" s="1431"/>
      <c r="EEO95" s="1431"/>
      <c r="EEP95" s="1431"/>
      <c r="EEQ95" s="1431"/>
      <c r="EER95" s="1431"/>
      <c r="EES95" s="1431"/>
      <c r="EET95" s="1431"/>
      <c r="EEU95" s="1431"/>
      <c r="EEV95" s="1431"/>
      <c r="EEW95" s="1431"/>
      <c r="EEX95" s="1431"/>
      <c r="EEY95" s="1431"/>
      <c r="EEZ95" s="1431"/>
      <c r="EFA95" s="1431"/>
      <c r="EFB95" s="1431"/>
      <c r="EFC95" s="1431"/>
      <c r="EFD95" s="1431"/>
      <c r="EFE95" s="1431"/>
      <c r="EFF95" s="1431"/>
      <c r="EFG95" s="1431"/>
      <c r="EFH95" s="1431"/>
      <c r="EFI95" s="1431"/>
      <c r="EFJ95" s="1431"/>
      <c r="EFK95" s="1431"/>
      <c r="EFL95" s="1431"/>
      <c r="EFM95" s="1431"/>
      <c r="EFN95" s="1431"/>
      <c r="EFO95" s="1431"/>
      <c r="EFP95" s="1431"/>
      <c r="EFQ95" s="1431"/>
      <c r="EFR95" s="1431"/>
      <c r="EFS95" s="1431"/>
      <c r="EFT95" s="1431"/>
      <c r="EFU95" s="1431"/>
      <c r="EFV95" s="1431"/>
      <c r="EFW95" s="1431"/>
      <c r="EFX95" s="1431"/>
      <c r="EFY95" s="1431"/>
      <c r="EFZ95" s="1431"/>
      <c r="EGA95" s="1431"/>
      <c r="EGB95" s="1431"/>
      <c r="EGC95" s="1431"/>
      <c r="EGD95" s="1431"/>
      <c r="EGE95" s="1431"/>
      <c r="EGF95" s="1431"/>
      <c r="EGG95" s="1431"/>
      <c r="EGH95" s="1431"/>
      <c r="EGI95" s="1431"/>
      <c r="EGJ95" s="1431"/>
      <c r="EGK95" s="1431"/>
      <c r="EGL95" s="1431"/>
      <c r="EGM95" s="1431"/>
      <c r="EGN95" s="1431"/>
      <c r="EGO95" s="1431"/>
      <c r="EGP95" s="1431"/>
      <c r="EGQ95" s="1431"/>
      <c r="EGR95" s="1431"/>
      <c r="EGS95" s="1431"/>
      <c r="EGT95" s="1431"/>
      <c r="EGU95" s="1431"/>
      <c r="EGV95" s="1431"/>
      <c r="EGW95" s="1431"/>
      <c r="EGX95" s="1431"/>
      <c r="EGY95" s="1431"/>
      <c r="EGZ95" s="1431"/>
      <c r="EHA95" s="1431"/>
      <c r="EHB95" s="1431"/>
      <c r="EHC95" s="1431"/>
      <c r="EHD95" s="1431"/>
      <c r="EHE95" s="1431"/>
      <c r="EHF95" s="1431"/>
      <c r="EHG95" s="1431"/>
      <c r="EHH95" s="1431"/>
      <c r="EHI95" s="1431"/>
      <c r="EHJ95" s="1431"/>
      <c r="EHK95" s="1431"/>
      <c r="EHL95" s="1431"/>
      <c r="EHM95" s="1431"/>
      <c r="EHN95" s="1431"/>
      <c r="EHO95" s="1431"/>
      <c r="EHP95" s="1431"/>
      <c r="EHQ95" s="1431"/>
      <c r="EHR95" s="1431"/>
      <c r="EHS95" s="1431"/>
      <c r="EHT95" s="1431"/>
      <c r="EHU95" s="1431"/>
      <c r="EHV95" s="1431"/>
      <c r="EHW95" s="1431"/>
      <c r="EHX95" s="1431"/>
      <c r="EHY95" s="1431"/>
      <c r="EHZ95" s="1431"/>
      <c r="EIA95" s="1431"/>
      <c r="EIB95" s="1431"/>
      <c r="EIC95" s="1431"/>
      <c r="EID95" s="1431"/>
      <c r="EIE95" s="1431"/>
      <c r="EIF95" s="1431"/>
      <c r="EIG95" s="1431"/>
      <c r="EIH95" s="1431"/>
      <c r="EII95" s="1431"/>
      <c r="EIJ95" s="1431"/>
      <c r="EIK95" s="1431"/>
      <c r="EIL95" s="1431"/>
      <c r="EIM95" s="1431"/>
      <c r="EIN95" s="1431"/>
      <c r="EIO95" s="1431"/>
      <c r="EIP95" s="1431"/>
      <c r="EIQ95" s="1431"/>
      <c r="EIR95" s="1431"/>
      <c r="EIS95" s="1431"/>
      <c r="EIT95" s="1431"/>
      <c r="EIU95" s="1431"/>
      <c r="EIV95" s="1431"/>
      <c r="EIW95" s="1431"/>
      <c r="EIX95" s="1431"/>
      <c r="EIY95" s="1431"/>
      <c r="EIZ95" s="1431"/>
      <c r="EJA95" s="1431"/>
      <c r="EJB95" s="1431"/>
      <c r="EJC95" s="1431"/>
      <c r="EJD95" s="1431"/>
      <c r="EJE95" s="1431"/>
      <c r="EJF95" s="1431"/>
      <c r="EJG95" s="1431"/>
      <c r="EJH95" s="1431"/>
      <c r="EJI95" s="1431"/>
      <c r="EJJ95" s="1431"/>
      <c r="EJK95" s="1431"/>
      <c r="EJL95" s="1431"/>
      <c r="EJM95" s="1431"/>
      <c r="EJN95" s="1431"/>
      <c r="EJO95" s="1431"/>
      <c r="EJP95" s="1431"/>
      <c r="EJQ95" s="1431"/>
      <c r="EJR95" s="1431"/>
      <c r="EJS95" s="1431"/>
      <c r="EJT95" s="1431"/>
      <c r="EJU95" s="1431"/>
      <c r="EJV95" s="1431"/>
      <c r="EJW95" s="1431"/>
      <c r="EJX95" s="1431"/>
      <c r="EJY95" s="1431"/>
      <c r="EJZ95" s="1431"/>
      <c r="EKA95" s="1431"/>
      <c r="EKB95" s="1431"/>
      <c r="EKC95" s="1431"/>
      <c r="EKD95" s="1431"/>
      <c r="EKE95" s="1431"/>
      <c r="EKF95" s="1431"/>
      <c r="EKG95" s="1431"/>
      <c r="EKH95" s="1431"/>
      <c r="EKI95" s="1431"/>
      <c r="EKJ95" s="1431"/>
      <c r="EKK95" s="1431"/>
      <c r="EKL95" s="1431"/>
      <c r="EKM95" s="1431"/>
      <c r="EKN95" s="1431"/>
      <c r="EKO95" s="1431"/>
      <c r="EKP95" s="1431"/>
      <c r="EKQ95" s="1431"/>
      <c r="EKR95" s="1431"/>
      <c r="EKS95" s="1431"/>
      <c r="EKT95" s="1431"/>
      <c r="EKU95" s="1431"/>
      <c r="EKV95" s="1431"/>
      <c r="EKW95" s="1431"/>
      <c r="EKX95" s="1431"/>
      <c r="EKY95" s="1431"/>
      <c r="EKZ95" s="1431"/>
      <c r="ELA95" s="1431"/>
      <c r="ELB95" s="1431"/>
      <c r="ELC95" s="1431"/>
      <c r="ELD95" s="1431"/>
      <c r="ELE95" s="1431"/>
      <c r="ELF95" s="1431"/>
      <c r="ELG95" s="1431"/>
      <c r="ELH95" s="1431"/>
      <c r="ELI95" s="1431"/>
      <c r="ELJ95" s="1431"/>
      <c r="ELK95" s="1431"/>
      <c r="ELL95" s="1431"/>
      <c r="ELM95" s="1431"/>
      <c r="ELN95" s="1431"/>
      <c r="ELO95" s="1431"/>
      <c r="ELP95" s="1431"/>
      <c r="ELQ95" s="1431"/>
      <c r="ELR95" s="1431"/>
      <c r="ELS95" s="1431"/>
      <c r="ELT95" s="1431"/>
      <c r="ELU95" s="1431"/>
      <c r="ELV95" s="1431"/>
      <c r="ELW95" s="1431"/>
      <c r="ELX95" s="1431"/>
      <c r="ELY95" s="1431"/>
      <c r="ELZ95" s="1431"/>
      <c r="EMA95" s="1431"/>
      <c r="EMB95" s="1431"/>
      <c r="EMC95" s="1431"/>
      <c r="EMD95" s="1431"/>
      <c r="EME95" s="1431"/>
      <c r="EMF95" s="1431"/>
      <c r="EMG95" s="1431"/>
      <c r="EMH95" s="1431"/>
      <c r="EMI95" s="1431"/>
      <c r="EMJ95" s="1431"/>
      <c r="EMK95" s="1431"/>
      <c r="EML95" s="1431"/>
      <c r="EMM95" s="1431"/>
      <c r="EMN95" s="1431"/>
      <c r="EMO95" s="1431"/>
      <c r="EMP95" s="1431"/>
      <c r="EMQ95" s="1431"/>
      <c r="EMR95" s="1431"/>
      <c r="EMS95" s="1431"/>
      <c r="EMT95" s="1431"/>
      <c r="EMU95" s="1431"/>
      <c r="EMV95" s="1431"/>
      <c r="EMW95" s="1431"/>
      <c r="EMX95" s="1431"/>
      <c r="EMY95" s="1431"/>
      <c r="EMZ95" s="1431"/>
      <c r="ENA95" s="1431"/>
      <c r="ENB95" s="1431"/>
      <c r="ENC95" s="1431"/>
      <c r="END95" s="1431"/>
      <c r="ENE95" s="1431"/>
      <c r="ENF95" s="1431"/>
      <c r="ENG95" s="1431"/>
      <c r="ENH95" s="1431"/>
      <c r="ENI95" s="1431"/>
      <c r="ENJ95" s="1431"/>
      <c r="ENK95" s="1431"/>
      <c r="ENL95" s="1431"/>
      <c r="ENM95" s="1431"/>
      <c r="ENN95" s="1431"/>
      <c r="ENO95" s="1431"/>
      <c r="ENP95" s="1431"/>
      <c r="ENQ95" s="1431"/>
      <c r="ENR95" s="1431"/>
      <c r="ENS95" s="1431"/>
      <c r="ENT95" s="1431"/>
      <c r="ENU95" s="1431"/>
      <c r="ENV95" s="1431"/>
      <c r="ENW95" s="1431"/>
      <c r="ENX95" s="1431"/>
      <c r="ENY95" s="1431"/>
      <c r="ENZ95" s="1431"/>
      <c r="EOA95" s="1431"/>
      <c r="EOB95" s="1431"/>
      <c r="EOC95" s="1431"/>
      <c r="EOD95" s="1431"/>
      <c r="EOE95" s="1431"/>
      <c r="EOF95" s="1431"/>
      <c r="EOG95" s="1431"/>
      <c r="EOH95" s="1431"/>
      <c r="EOI95" s="1431"/>
      <c r="EOJ95" s="1431"/>
      <c r="EOK95" s="1431"/>
      <c r="EOL95" s="1431"/>
      <c r="EOM95" s="1431"/>
      <c r="EON95" s="1431"/>
      <c r="EOO95" s="1431"/>
      <c r="EOP95" s="1431"/>
      <c r="EOQ95" s="1431"/>
      <c r="EOR95" s="1431"/>
      <c r="EOS95" s="1431"/>
      <c r="EOT95" s="1431"/>
      <c r="EOU95" s="1431"/>
      <c r="EOV95" s="1431"/>
      <c r="EOW95" s="1431"/>
      <c r="EOX95" s="1431"/>
      <c r="EOY95" s="1431"/>
      <c r="EOZ95" s="1431"/>
      <c r="EPA95" s="1431"/>
      <c r="EPB95" s="1431"/>
      <c r="EPC95" s="1431"/>
      <c r="EPD95" s="1431"/>
      <c r="EPE95" s="1431"/>
      <c r="EPF95" s="1431"/>
      <c r="EPG95" s="1431"/>
      <c r="EPH95" s="1431"/>
      <c r="EPI95" s="1431"/>
      <c r="EPJ95" s="1431"/>
      <c r="EPK95" s="1431"/>
      <c r="EPL95" s="1431"/>
      <c r="EPM95" s="1431"/>
      <c r="EPN95" s="1431"/>
      <c r="EPO95" s="1431"/>
      <c r="EPP95" s="1431"/>
      <c r="EPQ95" s="1431"/>
      <c r="EPR95" s="1431"/>
      <c r="EPS95" s="1431"/>
      <c r="EPT95" s="1431"/>
      <c r="EPU95" s="1431"/>
      <c r="EPV95" s="1431"/>
      <c r="EPW95" s="1431"/>
      <c r="EPX95" s="1431"/>
      <c r="EPY95" s="1431"/>
      <c r="EPZ95" s="1431"/>
      <c r="EQA95" s="1431"/>
      <c r="EQB95" s="1431"/>
      <c r="EQC95" s="1431"/>
      <c r="EQD95" s="1431"/>
      <c r="EQE95" s="1431"/>
      <c r="EQF95" s="1431"/>
      <c r="EQG95" s="1431"/>
      <c r="EQH95" s="1431"/>
      <c r="EQI95" s="1431"/>
      <c r="EQJ95" s="1431"/>
      <c r="EQK95" s="1431"/>
      <c r="EQL95" s="1431"/>
      <c r="EQM95" s="1431"/>
      <c r="EQN95" s="1431"/>
      <c r="EQO95" s="1431"/>
      <c r="EQP95" s="1431"/>
      <c r="EQQ95" s="1431"/>
      <c r="EQR95" s="1431"/>
      <c r="EQS95" s="1431"/>
      <c r="EQT95" s="1431"/>
      <c r="EQU95" s="1431"/>
      <c r="EQV95" s="1431"/>
      <c r="EQW95" s="1431"/>
      <c r="EQX95" s="1431"/>
      <c r="EQY95" s="1431"/>
      <c r="EQZ95" s="1431"/>
      <c r="ERA95" s="1431"/>
      <c r="ERB95" s="1431"/>
      <c r="ERC95" s="1431"/>
      <c r="ERD95" s="1431"/>
      <c r="ERE95" s="1431"/>
      <c r="ERF95" s="1431"/>
      <c r="ERG95" s="1431"/>
      <c r="ERH95" s="1431"/>
      <c r="ERI95" s="1431"/>
      <c r="ERJ95" s="1431"/>
      <c r="ERK95" s="1431"/>
      <c r="ERL95" s="1431"/>
      <c r="ERM95" s="1431"/>
      <c r="ERN95" s="1431"/>
      <c r="ERO95" s="1431"/>
      <c r="ERP95" s="1431"/>
      <c r="ERQ95" s="1431"/>
      <c r="ERR95" s="1431"/>
      <c r="ERS95" s="1431"/>
      <c r="ERT95" s="1431"/>
      <c r="ERU95" s="1431"/>
      <c r="ERV95" s="1431"/>
      <c r="ERW95" s="1431"/>
      <c r="ERX95" s="1431"/>
      <c r="ERY95" s="1431"/>
      <c r="ERZ95" s="1431"/>
      <c r="ESA95" s="1431"/>
      <c r="ESB95" s="1431"/>
      <c r="ESC95" s="1431"/>
      <c r="ESD95" s="1431"/>
      <c r="ESE95" s="1431"/>
      <c r="ESF95" s="1431"/>
      <c r="ESG95" s="1431"/>
      <c r="ESH95" s="1431"/>
      <c r="ESI95" s="1431"/>
      <c r="ESJ95" s="1431"/>
      <c r="ESK95" s="1431"/>
      <c r="ESL95" s="1431"/>
      <c r="ESM95" s="1431"/>
      <c r="ESN95" s="1431"/>
      <c r="ESO95" s="1431"/>
      <c r="ESP95" s="1431"/>
      <c r="ESQ95" s="1431"/>
      <c r="ESR95" s="1431"/>
      <c r="ESS95" s="1431"/>
      <c r="EST95" s="1431"/>
      <c r="ESU95" s="1431"/>
      <c r="ESV95" s="1431"/>
      <c r="ESW95" s="1431"/>
      <c r="ESX95" s="1431"/>
      <c r="ESY95" s="1431"/>
      <c r="ESZ95" s="1431"/>
      <c r="ETA95" s="1431"/>
      <c r="ETB95" s="1431"/>
      <c r="ETC95" s="1431"/>
      <c r="ETD95" s="1431"/>
      <c r="ETE95" s="1431"/>
      <c r="ETF95" s="1431"/>
      <c r="ETG95" s="1431"/>
      <c r="ETH95" s="1431"/>
      <c r="ETI95" s="1431"/>
      <c r="ETJ95" s="1431"/>
      <c r="ETK95" s="1431"/>
      <c r="ETL95" s="1431"/>
      <c r="ETM95" s="1431"/>
      <c r="ETN95" s="1431"/>
      <c r="ETO95" s="1431"/>
      <c r="ETP95" s="1431"/>
      <c r="ETQ95" s="1431"/>
      <c r="ETR95" s="1431"/>
      <c r="ETS95" s="1431"/>
      <c r="ETT95" s="1431"/>
      <c r="ETU95" s="1431"/>
      <c r="ETV95" s="1431"/>
      <c r="ETW95" s="1431"/>
      <c r="ETX95" s="1431"/>
      <c r="ETY95" s="1431"/>
      <c r="ETZ95" s="1431"/>
      <c r="EUA95" s="1431"/>
      <c r="EUB95" s="1431"/>
      <c r="EUC95" s="1431"/>
      <c r="EUD95" s="1431"/>
      <c r="EUE95" s="1431"/>
      <c r="EUF95" s="1431"/>
      <c r="EUG95" s="1431"/>
      <c r="EUH95" s="1431"/>
      <c r="EUI95" s="1431"/>
      <c r="EUJ95" s="1431"/>
      <c r="EUK95" s="1431"/>
      <c r="EUL95" s="1431"/>
      <c r="EUM95" s="1431"/>
      <c r="EUN95" s="1431"/>
      <c r="EUO95" s="1431"/>
      <c r="EUP95" s="1431"/>
      <c r="EUQ95" s="1431"/>
      <c r="EUR95" s="1431"/>
      <c r="EUS95" s="1431"/>
      <c r="EUT95" s="1431"/>
      <c r="EUU95" s="1431"/>
      <c r="EUV95" s="1431"/>
      <c r="EUW95" s="1431"/>
      <c r="EUX95" s="1431"/>
      <c r="EUY95" s="1431"/>
      <c r="EUZ95" s="1431"/>
      <c r="EVA95" s="1431"/>
      <c r="EVB95" s="1431"/>
      <c r="EVC95" s="1431"/>
      <c r="EVD95" s="1431"/>
      <c r="EVE95" s="1431"/>
      <c r="EVF95" s="1431"/>
      <c r="EVG95" s="1431"/>
      <c r="EVH95" s="1431"/>
      <c r="EVI95" s="1431"/>
      <c r="EVJ95" s="1431"/>
      <c r="EVK95" s="1431"/>
      <c r="EVL95" s="1431"/>
      <c r="EVM95" s="1431"/>
      <c r="EVN95" s="1431"/>
      <c r="EVO95" s="1431"/>
      <c r="EVP95" s="1431"/>
      <c r="EVQ95" s="1431"/>
      <c r="EVR95" s="1431"/>
      <c r="EVS95" s="1431"/>
      <c r="EVT95" s="1431"/>
      <c r="EVU95" s="1431"/>
      <c r="EVV95" s="1431"/>
      <c r="EVW95" s="1431"/>
      <c r="EVX95" s="1431"/>
      <c r="EVY95" s="1431"/>
      <c r="EVZ95" s="1431"/>
      <c r="EWA95" s="1431"/>
      <c r="EWB95" s="1431"/>
      <c r="EWC95" s="1431"/>
      <c r="EWD95" s="1431"/>
      <c r="EWE95" s="1431"/>
      <c r="EWF95" s="1431"/>
      <c r="EWG95" s="1431"/>
      <c r="EWH95" s="1431"/>
      <c r="EWI95" s="1431"/>
      <c r="EWJ95" s="1431"/>
      <c r="EWK95" s="1431"/>
      <c r="EWL95" s="1431"/>
      <c r="EWM95" s="1431"/>
      <c r="EWN95" s="1431"/>
      <c r="EWO95" s="1431"/>
      <c r="EWP95" s="1431"/>
      <c r="EWQ95" s="1431"/>
      <c r="EWR95" s="1431"/>
      <c r="EWS95" s="1431"/>
      <c r="EWT95" s="1431"/>
      <c r="EWU95" s="1431"/>
      <c r="EWV95" s="1431"/>
      <c r="EWW95" s="1431"/>
      <c r="EWX95" s="1431"/>
      <c r="EWY95" s="1431"/>
      <c r="EWZ95" s="1431"/>
      <c r="EXA95" s="1431"/>
      <c r="EXB95" s="1431"/>
      <c r="EXC95" s="1431"/>
      <c r="EXD95" s="1431"/>
      <c r="EXE95" s="1431"/>
      <c r="EXF95" s="1431"/>
      <c r="EXG95" s="1431"/>
      <c r="EXH95" s="1431"/>
      <c r="EXI95" s="1431"/>
      <c r="EXJ95" s="1431"/>
      <c r="EXK95" s="1431"/>
      <c r="EXL95" s="1431"/>
      <c r="EXM95" s="1431"/>
      <c r="EXN95" s="1431"/>
      <c r="EXO95" s="1431"/>
      <c r="EXP95" s="1431"/>
      <c r="EXQ95" s="1431"/>
      <c r="EXR95" s="1431"/>
      <c r="EXS95" s="1431"/>
      <c r="EXT95" s="1431"/>
      <c r="EXU95" s="1431"/>
      <c r="EXV95" s="1431"/>
      <c r="EXW95" s="1431"/>
      <c r="EXX95" s="1431"/>
      <c r="EXY95" s="1431"/>
      <c r="EXZ95" s="1431"/>
      <c r="EYA95" s="1431"/>
      <c r="EYB95" s="1431"/>
      <c r="EYC95" s="1431"/>
      <c r="EYD95" s="1431"/>
      <c r="EYE95" s="1431"/>
      <c r="EYF95" s="1431"/>
      <c r="EYG95" s="1431"/>
      <c r="EYH95" s="1431"/>
      <c r="EYI95" s="1431"/>
      <c r="EYJ95" s="1431"/>
      <c r="EYK95" s="1431"/>
      <c r="EYL95" s="1431"/>
      <c r="EYM95" s="1431"/>
      <c r="EYN95" s="1431"/>
      <c r="EYO95" s="1431"/>
      <c r="EYP95" s="1431"/>
      <c r="EYQ95" s="1431"/>
      <c r="EYR95" s="1431"/>
      <c r="EYS95" s="1431"/>
      <c r="EYT95" s="1431"/>
      <c r="EYU95" s="1431"/>
      <c r="EYV95" s="1431"/>
      <c r="EYW95" s="1431"/>
      <c r="EYX95" s="1431"/>
      <c r="EYY95" s="1431"/>
      <c r="EYZ95" s="1431"/>
      <c r="EZA95" s="1431"/>
      <c r="EZB95" s="1431"/>
      <c r="EZC95" s="1431"/>
      <c r="EZD95" s="1431"/>
      <c r="EZE95" s="1431"/>
      <c r="EZF95" s="1431"/>
      <c r="EZG95" s="1431"/>
      <c r="EZH95" s="1431"/>
      <c r="EZI95" s="1431"/>
      <c r="EZJ95" s="1431"/>
      <c r="EZK95" s="1431"/>
      <c r="EZL95" s="1431"/>
      <c r="EZM95" s="1431"/>
      <c r="EZN95" s="1431"/>
      <c r="EZO95" s="1431"/>
      <c r="EZP95" s="1431"/>
      <c r="EZQ95" s="1431"/>
      <c r="EZR95" s="1431"/>
      <c r="EZS95" s="1431"/>
      <c r="EZT95" s="1431"/>
      <c r="EZU95" s="1431"/>
      <c r="EZV95" s="1431"/>
      <c r="EZW95" s="1431"/>
      <c r="EZX95" s="1431"/>
      <c r="EZY95" s="1431"/>
      <c r="EZZ95" s="1431"/>
      <c r="FAA95" s="1431"/>
      <c r="FAB95" s="1431"/>
      <c r="FAC95" s="1431"/>
      <c r="FAD95" s="1431"/>
      <c r="FAE95" s="1431"/>
      <c r="FAF95" s="1431"/>
      <c r="FAG95" s="1431"/>
      <c r="FAH95" s="1431"/>
      <c r="FAI95" s="1431"/>
      <c r="FAJ95" s="1431"/>
      <c r="FAK95" s="1431"/>
      <c r="FAL95" s="1431"/>
      <c r="FAM95" s="1431"/>
      <c r="FAN95" s="1431"/>
      <c r="FAO95" s="1431"/>
      <c r="FAP95" s="1431"/>
      <c r="FAQ95" s="1431"/>
      <c r="FAR95" s="1431"/>
      <c r="FAS95" s="1431"/>
      <c r="FAT95" s="1431"/>
      <c r="FAU95" s="1431"/>
      <c r="FAV95" s="1431"/>
      <c r="FAW95" s="1431"/>
      <c r="FAX95" s="1431"/>
      <c r="FAY95" s="1431"/>
      <c r="FAZ95" s="1431"/>
      <c r="FBA95" s="1431"/>
      <c r="FBB95" s="1431"/>
      <c r="FBC95" s="1431"/>
      <c r="FBD95" s="1431"/>
      <c r="FBE95" s="1431"/>
      <c r="FBF95" s="1431"/>
      <c r="FBG95" s="1431"/>
      <c r="FBH95" s="1431"/>
      <c r="FBI95" s="1431"/>
      <c r="FBJ95" s="1431"/>
      <c r="FBK95" s="1431"/>
      <c r="FBL95" s="1431"/>
      <c r="FBM95" s="1431"/>
      <c r="FBN95" s="1431"/>
      <c r="FBO95" s="1431"/>
      <c r="FBP95" s="1431"/>
      <c r="FBQ95" s="1431"/>
      <c r="FBR95" s="1431"/>
      <c r="FBS95" s="1431"/>
      <c r="FBT95" s="1431"/>
      <c r="FBU95" s="1431"/>
      <c r="FBV95" s="1431"/>
      <c r="FBW95" s="1431"/>
      <c r="FBX95" s="1431"/>
      <c r="FBY95" s="1431"/>
      <c r="FBZ95" s="1431"/>
      <c r="FCA95" s="1431"/>
      <c r="FCB95" s="1431"/>
      <c r="FCC95" s="1431"/>
      <c r="FCD95" s="1431"/>
      <c r="FCE95" s="1431"/>
      <c r="FCF95" s="1431"/>
      <c r="FCG95" s="1431"/>
      <c r="FCH95" s="1431"/>
      <c r="FCI95" s="1431"/>
      <c r="FCJ95" s="1431"/>
      <c r="FCK95" s="1431"/>
      <c r="FCL95" s="1431"/>
      <c r="FCM95" s="1431"/>
      <c r="FCN95" s="1431"/>
      <c r="FCO95" s="1431"/>
      <c r="FCP95" s="1431"/>
      <c r="FCQ95" s="1431"/>
      <c r="FCR95" s="1431"/>
      <c r="FCS95" s="1431"/>
      <c r="FCT95" s="1431"/>
      <c r="FCU95" s="1431"/>
      <c r="FCV95" s="1431"/>
      <c r="FCW95" s="1431"/>
      <c r="FCX95" s="1431"/>
      <c r="FCY95" s="1431"/>
      <c r="FCZ95" s="1431"/>
      <c r="FDA95" s="1431"/>
      <c r="FDB95" s="1431"/>
      <c r="FDC95" s="1431"/>
      <c r="FDD95" s="1431"/>
      <c r="FDE95" s="1431"/>
      <c r="FDF95" s="1431"/>
      <c r="FDG95" s="1431"/>
      <c r="FDH95" s="1431"/>
      <c r="FDI95" s="1431"/>
      <c r="FDJ95" s="1431"/>
      <c r="FDK95" s="1431"/>
      <c r="FDL95" s="1431"/>
      <c r="FDM95" s="1431"/>
      <c r="FDN95" s="1431"/>
      <c r="FDO95" s="1431"/>
      <c r="FDP95" s="1431"/>
      <c r="FDQ95" s="1431"/>
      <c r="FDR95" s="1431"/>
      <c r="FDS95" s="1431"/>
      <c r="FDT95" s="1431"/>
      <c r="FDU95" s="1431"/>
      <c r="FDV95" s="1431"/>
      <c r="FDW95" s="1431"/>
      <c r="FDX95" s="1431"/>
      <c r="FDY95" s="1431"/>
      <c r="FDZ95" s="1431"/>
      <c r="FEA95" s="1431"/>
      <c r="FEB95" s="1431"/>
      <c r="FEC95" s="1431"/>
      <c r="FED95" s="1431"/>
      <c r="FEE95" s="1431"/>
      <c r="FEF95" s="1431"/>
      <c r="FEG95" s="1431"/>
      <c r="FEH95" s="1431"/>
      <c r="FEI95" s="1431"/>
      <c r="FEJ95" s="1431"/>
      <c r="FEK95" s="1431"/>
      <c r="FEL95" s="1431"/>
      <c r="FEM95" s="1431"/>
      <c r="FEN95" s="1431"/>
      <c r="FEO95" s="1431"/>
      <c r="FEP95" s="1431"/>
      <c r="FEQ95" s="1431"/>
      <c r="FER95" s="1431"/>
      <c r="FES95" s="1431"/>
      <c r="FET95" s="1431"/>
      <c r="FEU95" s="1431"/>
      <c r="FEV95" s="1431"/>
      <c r="FEW95" s="1431"/>
      <c r="FEX95" s="1431"/>
      <c r="FEY95" s="1431"/>
      <c r="FEZ95" s="1431"/>
      <c r="FFA95" s="1431"/>
      <c r="FFB95" s="1431"/>
      <c r="FFC95" s="1431"/>
      <c r="FFD95" s="1431"/>
      <c r="FFE95" s="1431"/>
      <c r="FFF95" s="1431"/>
      <c r="FFG95" s="1431"/>
      <c r="FFH95" s="1431"/>
      <c r="FFI95" s="1431"/>
      <c r="FFJ95" s="1431"/>
      <c r="FFK95" s="1431"/>
      <c r="FFL95" s="1431"/>
      <c r="FFM95" s="1431"/>
      <c r="FFN95" s="1431"/>
      <c r="FFO95" s="1431"/>
      <c r="FFP95" s="1431"/>
      <c r="FFQ95" s="1431"/>
      <c r="FFR95" s="1431"/>
      <c r="FFS95" s="1431"/>
      <c r="FFT95" s="1431"/>
      <c r="FFU95" s="1431"/>
      <c r="FFV95" s="1431"/>
      <c r="FFW95" s="1431"/>
      <c r="FFX95" s="1431"/>
      <c r="FFY95" s="1431"/>
      <c r="FFZ95" s="1431"/>
      <c r="FGA95" s="1431"/>
      <c r="FGB95" s="1431"/>
      <c r="FGC95" s="1431"/>
      <c r="FGD95" s="1431"/>
      <c r="FGE95" s="1431"/>
      <c r="FGF95" s="1431"/>
      <c r="FGG95" s="1431"/>
      <c r="FGH95" s="1431"/>
      <c r="FGI95" s="1431"/>
      <c r="FGJ95" s="1431"/>
      <c r="FGK95" s="1431"/>
      <c r="FGL95" s="1431"/>
      <c r="FGM95" s="1431"/>
      <c r="FGN95" s="1431"/>
      <c r="FGO95" s="1431"/>
      <c r="FGP95" s="1431"/>
      <c r="FGQ95" s="1431"/>
      <c r="FGR95" s="1431"/>
      <c r="FGS95" s="1431"/>
      <c r="FGT95" s="1431"/>
      <c r="FGU95" s="1431"/>
      <c r="FGV95" s="1431"/>
      <c r="FGW95" s="1431"/>
      <c r="FGX95" s="1431"/>
      <c r="FGY95" s="1431"/>
      <c r="FGZ95" s="1431"/>
      <c r="FHA95" s="1431"/>
      <c r="FHB95" s="1431"/>
      <c r="FHC95" s="1431"/>
      <c r="FHD95" s="1431"/>
      <c r="FHE95" s="1431"/>
      <c r="FHF95" s="1431"/>
      <c r="FHG95" s="1431"/>
      <c r="FHH95" s="1431"/>
      <c r="FHI95" s="1431"/>
      <c r="FHJ95" s="1431"/>
      <c r="FHK95" s="1431"/>
      <c r="FHL95" s="1431"/>
      <c r="FHM95" s="1431"/>
      <c r="FHN95" s="1431"/>
      <c r="FHO95" s="1431"/>
      <c r="FHP95" s="1431"/>
      <c r="FHQ95" s="1431"/>
      <c r="FHR95" s="1431"/>
      <c r="FHS95" s="1431"/>
      <c r="FHT95" s="1431"/>
      <c r="FHU95" s="1431"/>
      <c r="FHV95" s="1431"/>
      <c r="FHW95" s="1431"/>
      <c r="FHX95" s="1431"/>
      <c r="FHY95" s="1431"/>
      <c r="FHZ95" s="1431"/>
      <c r="FIA95" s="1431"/>
      <c r="FIB95" s="1431"/>
      <c r="FIC95" s="1431"/>
      <c r="FID95" s="1431"/>
      <c r="FIE95" s="1431"/>
      <c r="FIF95" s="1431"/>
      <c r="FIG95" s="1431"/>
      <c r="FIH95" s="1431"/>
      <c r="FII95" s="1431"/>
      <c r="FIJ95" s="1431"/>
      <c r="FIK95" s="1431"/>
      <c r="FIL95" s="1431"/>
      <c r="FIM95" s="1431"/>
      <c r="FIN95" s="1431"/>
      <c r="FIO95" s="1431"/>
      <c r="FIP95" s="1431"/>
      <c r="FIQ95" s="1431"/>
      <c r="FIR95" s="1431"/>
      <c r="FIS95" s="1431"/>
      <c r="FIT95" s="1431"/>
      <c r="FIU95" s="1431"/>
      <c r="FIV95" s="1431"/>
      <c r="FIW95" s="1431"/>
      <c r="FIX95" s="1431"/>
      <c r="FIY95" s="1431"/>
      <c r="FIZ95" s="1431"/>
      <c r="FJA95" s="1431"/>
      <c r="FJB95" s="1431"/>
      <c r="FJC95" s="1431"/>
      <c r="FJD95" s="1431"/>
      <c r="FJE95" s="1431"/>
      <c r="FJF95" s="1431"/>
      <c r="FJG95" s="1431"/>
      <c r="FJH95" s="1431"/>
      <c r="FJI95" s="1431"/>
      <c r="FJJ95" s="1431"/>
      <c r="FJK95" s="1431"/>
      <c r="FJL95" s="1431"/>
      <c r="FJM95" s="1431"/>
      <c r="FJN95" s="1431"/>
      <c r="FJO95" s="1431"/>
      <c r="FJP95" s="1431"/>
      <c r="FJQ95" s="1431"/>
      <c r="FJR95" s="1431"/>
      <c r="FJS95" s="1431"/>
      <c r="FJT95" s="1431"/>
      <c r="FJU95" s="1431"/>
      <c r="FJV95" s="1431"/>
      <c r="FJW95" s="1431"/>
      <c r="FJX95" s="1431"/>
      <c r="FJY95" s="1431"/>
      <c r="FJZ95" s="1431"/>
      <c r="FKA95" s="1431"/>
      <c r="FKB95" s="1431"/>
      <c r="FKC95" s="1431"/>
      <c r="FKD95" s="1431"/>
      <c r="FKE95" s="1431"/>
      <c r="FKF95" s="1431"/>
      <c r="FKG95" s="1431"/>
      <c r="FKH95" s="1431"/>
      <c r="FKI95" s="1431"/>
      <c r="FKJ95" s="1431"/>
      <c r="FKK95" s="1431"/>
      <c r="FKL95" s="1431"/>
      <c r="FKM95" s="1431"/>
      <c r="FKN95" s="1431"/>
      <c r="FKO95" s="1431"/>
      <c r="FKP95" s="1431"/>
      <c r="FKQ95" s="1431"/>
      <c r="FKR95" s="1431"/>
      <c r="FKS95" s="1431"/>
      <c r="FKT95" s="1431"/>
      <c r="FKU95" s="1431"/>
      <c r="FKV95" s="1431"/>
      <c r="FKW95" s="1431"/>
      <c r="FKX95" s="1431"/>
      <c r="FKY95" s="1431"/>
      <c r="FKZ95" s="1431"/>
      <c r="FLA95" s="1431"/>
      <c r="FLB95" s="1431"/>
      <c r="FLC95" s="1431"/>
      <c r="FLD95" s="1431"/>
      <c r="FLE95" s="1431"/>
      <c r="FLF95" s="1431"/>
      <c r="FLG95" s="1431"/>
      <c r="FLH95" s="1431"/>
      <c r="FLI95" s="1431"/>
      <c r="FLJ95" s="1431"/>
      <c r="FLK95" s="1431"/>
      <c r="FLL95" s="1431"/>
      <c r="FLM95" s="1431"/>
      <c r="FLN95" s="1431"/>
      <c r="FLO95" s="1431"/>
      <c r="FLP95" s="1431"/>
      <c r="FLQ95" s="1431"/>
      <c r="FLR95" s="1431"/>
      <c r="FLS95" s="1431"/>
      <c r="FLT95" s="1431"/>
      <c r="FLU95" s="1431"/>
      <c r="FLV95" s="1431"/>
      <c r="FLW95" s="1431"/>
      <c r="FLX95" s="1431"/>
      <c r="FLY95" s="1431"/>
      <c r="FLZ95" s="1431"/>
      <c r="FMA95" s="1431"/>
      <c r="FMB95" s="1431"/>
      <c r="FMC95" s="1431"/>
      <c r="FMD95" s="1431"/>
      <c r="FME95" s="1431"/>
      <c r="FMF95" s="1431"/>
      <c r="FMG95" s="1431"/>
      <c r="FMH95" s="1431"/>
      <c r="FMI95" s="1431"/>
      <c r="FMJ95" s="1431"/>
      <c r="FMK95" s="1431"/>
      <c r="FML95" s="1431"/>
      <c r="FMM95" s="1431"/>
      <c r="FMN95" s="1431"/>
      <c r="FMO95" s="1431"/>
      <c r="FMP95" s="1431"/>
      <c r="FMQ95" s="1431"/>
      <c r="FMR95" s="1431"/>
      <c r="FMS95" s="1431"/>
      <c r="FMT95" s="1431"/>
      <c r="FMU95" s="1431"/>
      <c r="FMV95" s="1431"/>
      <c r="FMW95" s="1431"/>
      <c r="FMX95" s="1431"/>
      <c r="FMY95" s="1431"/>
      <c r="FMZ95" s="1431"/>
      <c r="FNA95" s="1431"/>
      <c r="FNB95" s="1431"/>
      <c r="FNC95" s="1431"/>
      <c r="FND95" s="1431"/>
      <c r="FNE95" s="1431"/>
      <c r="FNF95" s="1431"/>
      <c r="FNG95" s="1431"/>
      <c r="FNH95" s="1431"/>
      <c r="FNI95" s="1431"/>
      <c r="FNJ95" s="1431"/>
      <c r="FNK95" s="1431"/>
      <c r="FNL95" s="1431"/>
      <c r="FNM95" s="1431"/>
      <c r="FNN95" s="1431"/>
      <c r="FNO95" s="1431"/>
      <c r="FNP95" s="1431"/>
      <c r="FNQ95" s="1431"/>
      <c r="FNR95" s="1431"/>
      <c r="FNS95" s="1431"/>
      <c r="FNT95" s="1431"/>
      <c r="FNU95" s="1431"/>
      <c r="FNV95" s="1431"/>
      <c r="FNW95" s="1431"/>
      <c r="FNX95" s="1431"/>
      <c r="FNY95" s="1431"/>
      <c r="FNZ95" s="1431"/>
      <c r="FOA95" s="1431"/>
      <c r="FOB95" s="1431"/>
      <c r="FOC95" s="1431"/>
      <c r="FOD95" s="1431"/>
      <c r="FOE95" s="1431"/>
      <c r="FOF95" s="1431"/>
      <c r="FOG95" s="1431"/>
      <c r="FOH95" s="1431"/>
      <c r="FOI95" s="1431"/>
      <c r="FOJ95" s="1431"/>
      <c r="FOK95" s="1431"/>
      <c r="FOL95" s="1431"/>
      <c r="FOM95" s="1431"/>
      <c r="FON95" s="1431"/>
      <c r="FOO95" s="1431"/>
      <c r="FOP95" s="1431"/>
      <c r="FOQ95" s="1431"/>
      <c r="FOR95" s="1431"/>
      <c r="FOS95" s="1431"/>
      <c r="FOT95" s="1431"/>
      <c r="FOU95" s="1431"/>
      <c r="FOV95" s="1431"/>
      <c r="FOW95" s="1431"/>
      <c r="FOX95" s="1431"/>
      <c r="FOY95" s="1431"/>
      <c r="FOZ95" s="1431"/>
      <c r="FPA95" s="1431"/>
      <c r="FPB95" s="1431"/>
      <c r="FPC95" s="1431"/>
      <c r="FPD95" s="1431"/>
      <c r="FPE95" s="1431"/>
      <c r="FPF95" s="1431"/>
      <c r="FPG95" s="1431"/>
      <c r="FPH95" s="1431"/>
      <c r="FPI95" s="1431"/>
      <c r="FPJ95" s="1431"/>
      <c r="FPK95" s="1431"/>
      <c r="FPL95" s="1431"/>
      <c r="FPM95" s="1431"/>
      <c r="FPN95" s="1431"/>
      <c r="FPO95" s="1431"/>
      <c r="FPP95" s="1431"/>
      <c r="FPQ95" s="1431"/>
      <c r="FPR95" s="1431"/>
      <c r="FPS95" s="1431"/>
      <c r="FPT95" s="1431"/>
      <c r="FPU95" s="1431"/>
      <c r="FPV95" s="1431"/>
      <c r="FPW95" s="1431"/>
      <c r="FPX95" s="1431"/>
      <c r="FPY95" s="1431"/>
      <c r="FPZ95" s="1431"/>
      <c r="FQA95" s="1431"/>
      <c r="FQB95" s="1431"/>
      <c r="FQC95" s="1431"/>
      <c r="FQD95" s="1431"/>
      <c r="FQE95" s="1431"/>
      <c r="FQF95" s="1431"/>
      <c r="FQG95" s="1431"/>
      <c r="FQH95" s="1431"/>
      <c r="FQI95" s="1431"/>
      <c r="FQJ95" s="1431"/>
      <c r="FQK95" s="1431"/>
      <c r="FQL95" s="1431"/>
      <c r="FQM95" s="1431"/>
      <c r="FQN95" s="1431"/>
      <c r="FQO95" s="1431"/>
      <c r="FQP95" s="1431"/>
      <c r="FQQ95" s="1431"/>
      <c r="FQR95" s="1431"/>
      <c r="FQS95" s="1431"/>
      <c r="FQT95" s="1431"/>
      <c r="FQU95" s="1431"/>
      <c r="FQV95" s="1431"/>
      <c r="FQW95" s="1431"/>
      <c r="FQX95" s="1431"/>
      <c r="FQY95" s="1431"/>
      <c r="FQZ95" s="1431"/>
      <c r="FRA95" s="1431"/>
      <c r="FRB95" s="1431"/>
      <c r="FRC95" s="1431"/>
      <c r="FRD95" s="1431"/>
      <c r="FRE95" s="1431"/>
      <c r="FRF95" s="1431"/>
      <c r="FRG95" s="1431"/>
      <c r="FRH95" s="1431"/>
      <c r="FRI95" s="1431"/>
      <c r="FRJ95" s="1431"/>
      <c r="FRK95" s="1431"/>
      <c r="FRL95" s="1431"/>
      <c r="FRM95" s="1431"/>
      <c r="FRN95" s="1431"/>
      <c r="FRO95" s="1431"/>
      <c r="FRP95" s="1431"/>
      <c r="FRQ95" s="1431"/>
      <c r="FRR95" s="1431"/>
      <c r="FRS95" s="1431"/>
      <c r="FRT95" s="1431"/>
      <c r="FRU95" s="1431"/>
      <c r="FRV95" s="1431"/>
      <c r="FRW95" s="1431"/>
      <c r="FRX95" s="1431"/>
      <c r="FRY95" s="1431"/>
      <c r="FRZ95" s="1431"/>
      <c r="FSA95" s="1431"/>
      <c r="FSB95" s="1431"/>
      <c r="FSC95" s="1431"/>
      <c r="FSD95" s="1431"/>
      <c r="FSE95" s="1431"/>
      <c r="FSF95" s="1431"/>
      <c r="FSG95" s="1431"/>
      <c r="FSH95" s="1431"/>
      <c r="FSI95" s="1431"/>
      <c r="FSJ95" s="1431"/>
      <c r="FSK95" s="1431"/>
      <c r="FSL95" s="1431"/>
      <c r="FSM95" s="1431"/>
      <c r="FSN95" s="1431"/>
      <c r="FSO95" s="1431"/>
      <c r="FSP95" s="1431"/>
      <c r="FSQ95" s="1431"/>
      <c r="FSR95" s="1431"/>
      <c r="FSS95" s="1431"/>
      <c r="FST95" s="1431"/>
      <c r="FSU95" s="1431"/>
      <c r="FSV95" s="1431"/>
      <c r="FSW95" s="1431"/>
      <c r="FSX95" s="1431"/>
      <c r="FSY95" s="1431"/>
      <c r="FSZ95" s="1431"/>
      <c r="FTA95" s="1431"/>
      <c r="FTB95" s="1431"/>
      <c r="FTC95" s="1431"/>
      <c r="FTD95" s="1431"/>
      <c r="FTE95" s="1431"/>
      <c r="FTF95" s="1431"/>
      <c r="FTG95" s="1431"/>
      <c r="FTH95" s="1431"/>
      <c r="FTI95" s="1431"/>
      <c r="FTJ95" s="1431"/>
      <c r="FTK95" s="1431"/>
      <c r="FTL95" s="1431"/>
      <c r="FTM95" s="1431"/>
      <c r="FTN95" s="1431"/>
      <c r="FTO95" s="1431"/>
      <c r="FTP95" s="1431"/>
      <c r="FTQ95" s="1431"/>
      <c r="FTR95" s="1431"/>
      <c r="FTS95" s="1431"/>
      <c r="FTT95" s="1431"/>
      <c r="FTU95" s="1431"/>
      <c r="FTV95" s="1431"/>
      <c r="FTW95" s="1431"/>
      <c r="FTX95" s="1431"/>
      <c r="FTY95" s="1431"/>
      <c r="FTZ95" s="1431"/>
      <c r="FUA95" s="1431"/>
      <c r="FUB95" s="1431"/>
      <c r="FUC95" s="1431"/>
      <c r="FUD95" s="1431"/>
      <c r="FUE95" s="1431"/>
      <c r="FUF95" s="1431"/>
      <c r="FUG95" s="1431"/>
      <c r="FUH95" s="1431"/>
      <c r="FUI95" s="1431"/>
      <c r="FUJ95" s="1431"/>
      <c r="FUK95" s="1431"/>
      <c r="FUL95" s="1431"/>
      <c r="FUM95" s="1431"/>
      <c r="FUN95" s="1431"/>
      <c r="FUO95" s="1431"/>
      <c r="FUP95" s="1431"/>
      <c r="FUQ95" s="1431"/>
      <c r="FUR95" s="1431"/>
      <c r="FUS95" s="1431"/>
      <c r="FUT95" s="1431"/>
      <c r="FUU95" s="1431"/>
      <c r="FUV95" s="1431"/>
      <c r="FUW95" s="1431"/>
      <c r="FUX95" s="1431"/>
      <c r="FUY95" s="1431"/>
      <c r="FUZ95" s="1431"/>
      <c r="FVA95" s="1431"/>
      <c r="FVB95" s="1431"/>
      <c r="FVC95" s="1431"/>
      <c r="FVD95" s="1431"/>
      <c r="FVE95" s="1431"/>
      <c r="FVF95" s="1431"/>
      <c r="FVG95" s="1431"/>
      <c r="FVH95" s="1431"/>
      <c r="FVI95" s="1431"/>
      <c r="FVJ95" s="1431"/>
      <c r="FVK95" s="1431"/>
      <c r="FVL95" s="1431"/>
      <c r="FVM95" s="1431"/>
      <c r="FVN95" s="1431"/>
      <c r="FVO95" s="1431"/>
      <c r="FVP95" s="1431"/>
      <c r="FVQ95" s="1431"/>
      <c r="FVR95" s="1431"/>
      <c r="FVS95" s="1431"/>
      <c r="FVT95" s="1431"/>
      <c r="FVU95" s="1431"/>
      <c r="FVV95" s="1431"/>
      <c r="FVW95" s="1431"/>
      <c r="FVX95" s="1431"/>
      <c r="FVY95" s="1431"/>
      <c r="FVZ95" s="1431"/>
      <c r="FWA95" s="1431"/>
      <c r="FWB95" s="1431"/>
      <c r="FWC95" s="1431"/>
      <c r="FWD95" s="1431"/>
      <c r="FWE95" s="1431"/>
      <c r="FWF95" s="1431"/>
      <c r="FWG95" s="1431"/>
      <c r="FWH95" s="1431"/>
      <c r="FWI95" s="1431"/>
      <c r="FWJ95" s="1431"/>
      <c r="FWK95" s="1431"/>
      <c r="FWL95" s="1431"/>
      <c r="FWM95" s="1431"/>
      <c r="FWN95" s="1431"/>
      <c r="FWO95" s="1431"/>
      <c r="FWP95" s="1431"/>
      <c r="FWQ95" s="1431"/>
      <c r="FWR95" s="1431"/>
      <c r="FWS95" s="1431"/>
      <c r="FWT95" s="1431"/>
      <c r="FWU95" s="1431"/>
      <c r="FWV95" s="1431"/>
      <c r="FWW95" s="1431"/>
      <c r="FWX95" s="1431"/>
      <c r="FWY95" s="1431"/>
      <c r="FWZ95" s="1431"/>
      <c r="FXA95" s="1431"/>
      <c r="FXB95" s="1431"/>
      <c r="FXC95" s="1431"/>
      <c r="FXD95" s="1431"/>
      <c r="FXE95" s="1431"/>
      <c r="FXF95" s="1431"/>
      <c r="FXG95" s="1431"/>
      <c r="FXH95" s="1431"/>
      <c r="FXI95" s="1431"/>
      <c r="FXJ95" s="1431"/>
      <c r="FXK95" s="1431"/>
      <c r="FXL95" s="1431"/>
      <c r="FXM95" s="1431"/>
      <c r="FXN95" s="1431"/>
      <c r="FXO95" s="1431"/>
      <c r="FXP95" s="1431"/>
      <c r="FXQ95" s="1431"/>
      <c r="FXR95" s="1431"/>
      <c r="FXS95" s="1431"/>
      <c r="FXT95" s="1431"/>
      <c r="FXU95" s="1431"/>
      <c r="FXV95" s="1431"/>
      <c r="FXW95" s="1431"/>
      <c r="FXX95" s="1431"/>
      <c r="FXY95" s="1431"/>
      <c r="FXZ95" s="1431"/>
      <c r="FYA95" s="1431"/>
      <c r="FYB95" s="1431"/>
      <c r="FYC95" s="1431"/>
      <c r="FYD95" s="1431"/>
      <c r="FYE95" s="1431"/>
      <c r="FYF95" s="1431"/>
      <c r="FYG95" s="1431"/>
      <c r="FYH95" s="1431"/>
      <c r="FYI95" s="1431"/>
      <c r="FYJ95" s="1431"/>
      <c r="FYK95" s="1431"/>
      <c r="FYL95" s="1431"/>
      <c r="FYM95" s="1431"/>
      <c r="FYN95" s="1431"/>
      <c r="FYO95" s="1431"/>
      <c r="FYP95" s="1431"/>
      <c r="FYQ95" s="1431"/>
      <c r="FYR95" s="1431"/>
      <c r="FYS95" s="1431"/>
      <c r="FYT95" s="1431"/>
      <c r="FYU95" s="1431"/>
      <c r="FYV95" s="1431"/>
      <c r="FYW95" s="1431"/>
      <c r="FYX95" s="1431"/>
      <c r="FYY95" s="1431"/>
      <c r="FYZ95" s="1431"/>
      <c r="FZA95" s="1431"/>
      <c r="FZB95" s="1431"/>
      <c r="FZC95" s="1431"/>
      <c r="FZD95" s="1431"/>
      <c r="FZE95" s="1431"/>
      <c r="FZF95" s="1431"/>
      <c r="FZG95" s="1431"/>
      <c r="FZH95" s="1431"/>
      <c r="FZI95" s="1431"/>
      <c r="FZJ95" s="1431"/>
      <c r="FZK95" s="1431"/>
      <c r="FZL95" s="1431"/>
      <c r="FZM95" s="1431"/>
      <c r="FZN95" s="1431"/>
      <c r="FZO95" s="1431"/>
      <c r="FZP95" s="1431"/>
      <c r="FZQ95" s="1431"/>
      <c r="FZR95" s="1431"/>
      <c r="FZS95" s="1431"/>
      <c r="FZT95" s="1431"/>
      <c r="FZU95" s="1431"/>
      <c r="FZV95" s="1431"/>
      <c r="FZW95" s="1431"/>
      <c r="FZX95" s="1431"/>
      <c r="FZY95" s="1431"/>
      <c r="FZZ95" s="1431"/>
      <c r="GAA95" s="1431"/>
      <c r="GAB95" s="1431"/>
      <c r="GAC95" s="1431"/>
      <c r="GAD95" s="1431"/>
      <c r="GAE95" s="1431"/>
      <c r="GAF95" s="1431"/>
      <c r="GAG95" s="1431"/>
      <c r="GAH95" s="1431"/>
      <c r="GAI95" s="1431"/>
      <c r="GAJ95" s="1431"/>
      <c r="GAK95" s="1431"/>
      <c r="GAL95" s="1431"/>
      <c r="GAM95" s="1431"/>
      <c r="GAN95" s="1431"/>
      <c r="GAO95" s="1431"/>
      <c r="GAP95" s="1431"/>
      <c r="GAQ95" s="1431"/>
      <c r="GAR95" s="1431"/>
      <c r="GAS95" s="1431"/>
      <c r="GAT95" s="1431"/>
      <c r="GAU95" s="1431"/>
      <c r="GAV95" s="1431"/>
      <c r="GAW95" s="1431"/>
      <c r="GAX95" s="1431"/>
      <c r="GAY95" s="1431"/>
      <c r="GAZ95" s="1431"/>
      <c r="GBA95" s="1431"/>
      <c r="GBB95" s="1431"/>
      <c r="GBC95" s="1431"/>
      <c r="GBD95" s="1431"/>
      <c r="GBE95" s="1431"/>
      <c r="GBF95" s="1431"/>
      <c r="GBG95" s="1431"/>
      <c r="GBH95" s="1431"/>
      <c r="GBI95" s="1431"/>
      <c r="GBJ95" s="1431"/>
      <c r="GBK95" s="1431"/>
      <c r="GBL95" s="1431"/>
      <c r="GBM95" s="1431"/>
      <c r="GBN95" s="1431"/>
      <c r="GBO95" s="1431"/>
      <c r="GBP95" s="1431"/>
      <c r="GBQ95" s="1431"/>
      <c r="GBR95" s="1431"/>
      <c r="GBS95" s="1431"/>
      <c r="GBT95" s="1431"/>
      <c r="GBU95" s="1431"/>
      <c r="GBV95" s="1431"/>
      <c r="GBW95" s="1431"/>
      <c r="GBX95" s="1431"/>
      <c r="GBY95" s="1431"/>
      <c r="GBZ95" s="1431"/>
      <c r="GCA95" s="1431"/>
      <c r="GCB95" s="1431"/>
      <c r="GCC95" s="1431"/>
      <c r="GCD95" s="1431"/>
      <c r="GCE95" s="1431"/>
      <c r="GCF95" s="1431"/>
      <c r="GCG95" s="1431"/>
      <c r="GCH95" s="1431"/>
      <c r="GCI95" s="1431"/>
      <c r="GCJ95" s="1431"/>
      <c r="GCK95" s="1431"/>
      <c r="GCL95" s="1431"/>
      <c r="GCM95" s="1431"/>
      <c r="GCN95" s="1431"/>
      <c r="GCO95" s="1431"/>
      <c r="GCP95" s="1431"/>
      <c r="GCQ95" s="1431"/>
      <c r="GCR95" s="1431"/>
      <c r="GCS95" s="1431"/>
      <c r="GCT95" s="1431"/>
      <c r="GCU95" s="1431"/>
      <c r="GCV95" s="1431"/>
      <c r="GCW95" s="1431"/>
      <c r="GCX95" s="1431"/>
      <c r="GCY95" s="1431"/>
      <c r="GCZ95" s="1431"/>
      <c r="GDA95" s="1431"/>
      <c r="GDB95" s="1431"/>
      <c r="GDC95" s="1431"/>
      <c r="GDD95" s="1431"/>
      <c r="GDE95" s="1431"/>
      <c r="GDF95" s="1431"/>
      <c r="GDG95" s="1431"/>
      <c r="GDH95" s="1431"/>
      <c r="GDI95" s="1431"/>
      <c r="GDJ95" s="1431"/>
      <c r="GDK95" s="1431"/>
      <c r="GDL95" s="1431"/>
      <c r="GDM95" s="1431"/>
      <c r="GDN95" s="1431"/>
      <c r="GDO95" s="1431"/>
      <c r="GDP95" s="1431"/>
      <c r="GDQ95" s="1431"/>
      <c r="GDR95" s="1431"/>
      <c r="GDS95" s="1431"/>
      <c r="GDT95" s="1431"/>
      <c r="GDU95" s="1431"/>
      <c r="GDV95" s="1431"/>
      <c r="GDW95" s="1431"/>
      <c r="GDX95" s="1431"/>
      <c r="GDY95" s="1431"/>
      <c r="GDZ95" s="1431"/>
      <c r="GEA95" s="1431"/>
      <c r="GEB95" s="1431"/>
      <c r="GEC95" s="1431"/>
      <c r="GED95" s="1431"/>
      <c r="GEE95" s="1431"/>
      <c r="GEF95" s="1431"/>
      <c r="GEG95" s="1431"/>
      <c r="GEH95" s="1431"/>
      <c r="GEI95" s="1431"/>
      <c r="GEJ95" s="1431"/>
      <c r="GEK95" s="1431"/>
      <c r="GEL95" s="1431"/>
      <c r="GEM95" s="1431"/>
      <c r="GEN95" s="1431"/>
      <c r="GEO95" s="1431"/>
      <c r="GEP95" s="1431"/>
      <c r="GEQ95" s="1431"/>
      <c r="GER95" s="1431"/>
      <c r="GES95" s="1431"/>
      <c r="GET95" s="1431"/>
      <c r="GEU95" s="1431"/>
      <c r="GEV95" s="1431"/>
      <c r="GEW95" s="1431"/>
      <c r="GEX95" s="1431"/>
      <c r="GEY95" s="1431"/>
      <c r="GEZ95" s="1431"/>
      <c r="GFA95" s="1431"/>
      <c r="GFB95" s="1431"/>
      <c r="GFC95" s="1431"/>
      <c r="GFD95" s="1431"/>
      <c r="GFE95" s="1431"/>
      <c r="GFF95" s="1431"/>
      <c r="GFG95" s="1431"/>
      <c r="GFH95" s="1431"/>
      <c r="GFI95" s="1431"/>
      <c r="GFJ95" s="1431"/>
      <c r="GFK95" s="1431"/>
      <c r="GFL95" s="1431"/>
      <c r="GFM95" s="1431"/>
      <c r="GFN95" s="1431"/>
      <c r="GFO95" s="1431"/>
      <c r="GFP95" s="1431"/>
      <c r="GFQ95" s="1431"/>
      <c r="GFR95" s="1431"/>
      <c r="GFS95" s="1431"/>
      <c r="GFT95" s="1431"/>
      <c r="GFU95" s="1431"/>
      <c r="GFV95" s="1431"/>
      <c r="GFW95" s="1431"/>
      <c r="GFX95" s="1431"/>
      <c r="GFY95" s="1431"/>
      <c r="GFZ95" s="1431"/>
      <c r="GGA95" s="1431"/>
      <c r="GGB95" s="1431"/>
      <c r="GGC95" s="1431"/>
      <c r="GGD95" s="1431"/>
      <c r="GGE95" s="1431"/>
      <c r="GGF95" s="1431"/>
      <c r="GGG95" s="1431"/>
      <c r="GGH95" s="1431"/>
      <c r="GGI95" s="1431"/>
      <c r="GGJ95" s="1431"/>
      <c r="GGK95" s="1431"/>
      <c r="GGL95" s="1431"/>
      <c r="GGM95" s="1431"/>
      <c r="GGN95" s="1431"/>
      <c r="GGO95" s="1431"/>
      <c r="GGP95" s="1431"/>
      <c r="GGQ95" s="1431"/>
      <c r="GGR95" s="1431"/>
      <c r="GGS95" s="1431"/>
      <c r="GGT95" s="1431"/>
      <c r="GGU95" s="1431"/>
      <c r="GGV95" s="1431"/>
      <c r="GGW95" s="1431"/>
      <c r="GGX95" s="1431"/>
      <c r="GGY95" s="1431"/>
      <c r="GGZ95" s="1431"/>
      <c r="GHA95" s="1431"/>
      <c r="GHB95" s="1431"/>
      <c r="GHC95" s="1431"/>
      <c r="GHD95" s="1431"/>
      <c r="GHE95" s="1431"/>
      <c r="GHF95" s="1431"/>
      <c r="GHG95" s="1431"/>
      <c r="GHH95" s="1431"/>
      <c r="GHI95" s="1431"/>
      <c r="GHJ95" s="1431"/>
      <c r="GHK95" s="1431"/>
      <c r="GHL95" s="1431"/>
      <c r="GHM95" s="1431"/>
      <c r="GHN95" s="1431"/>
      <c r="GHO95" s="1431"/>
      <c r="GHP95" s="1431"/>
      <c r="GHQ95" s="1431"/>
      <c r="GHR95" s="1431"/>
      <c r="GHS95" s="1431"/>
      <c r="GHT95" s="1431"/>
      <c r="GHU95" s="1431"/>
      <c r="GHV95" s="1431"/>
      <c r="GHW95" s="1431"/>
      <c r="GHX95" s="1431"/>
      <c r="GHY95" s="1431"/>
      <c r="GHZ95" s="1431"/>
      <c r="GIA95" s="1431"/>
      <c r="GIB95" s="1431"/>
      <c r="GIC95" s="1431"/>
      <c r="GID95" s="1431"/>
      <c r="GIE95" s="1431"/>
      <c r="GIF95" s="1431"/>
      <c r="GIG95" s="1431"/>
      <c r="GIH95" s="1431"/>
      <c r="GII95" s="1431"/>
      <c r="GIJ95" s="1431"/>
      <c r="GIK95" s="1431"/>
      <c r="GIL95" s="1431"/>
      <c r="GIM95" s="1431"/>
      <c r="GIN95" s="1431"/>
      <c r="GIO95" s="1431"/>
      <c r="GIP95" s="1431"/>
      <c r="GIQ95" s="1431"/>
      <c r="GIR95" s="1431"/>
      <c r="GIS95" s="1431"/>
      <c r="GIT95" s="1431"/>
      <c r="GIU95" s="1431"/>
      <c r="GIV95" s="1431"/>
      <c r="GIW95" s="1431"/>
      <c r="GIX95" s="1431"/>
      <c r="GIY95" s="1431"/>
      <c r="GIZ95" s="1431"/>
      <c r="GJA95" s="1431"/>
      <c r="GJB95" s="1431"/>
      <c r="GJC95" s="1431"/>
      <c r="GJD95" s="1431"/>
      <c r="GJE95" s="1431"/>
      <c r="GJF95" s="1431"/>
      <c r="GJG95" s="1431"/>
      <c r="GJH95" s="1431"/>
      <c r="GJI95" s="1431"/>
      <c r="GJJ95" s="1431"/>
      <c r="GJK95" s="1431"/>
      <c r="GJL95" s="1431"/>
      <c r="GJM95" s="1431"/>
      <c r="GJN95" s="1431"/>
      <c r="GJO95" s="1431"/>
      <c r="GJP95" s="1431"/>
      <c r="GJQ95" s="1431"/>
      <c r="GJR95" s="1431"/>
      <c r="GJS95" s="1431"/>
      <c r="GJT95" s="1431"/>
      <c r="GJU95" s="1431"/>
      <c r="GJV95" s="1431"/>
      <c r="GJW95" s="1431"/>
      <c r="GJX95" s="1431"/>
      <c r="GJY95" s="1431"/>
      <c r="GJZ95" s="1431"/>
      <c r="GKA95" s="1431"/>
      <c r="GKB95" s="1431"/>
      <c r="GKC95" s="1431"/>
      <c r="GKD95" s="1431"/>
      <c r="GKE95" s="1431"/>
      <c r="GKF95" s="1431"/>
      <c r="GKG95" s="1431"/>
      <c r="GKH95" s="1431"/>
      <c r="GKI95" s="1431"/>
      <c r="GKJ95" s="1431"/>
      <c r="GKK95" s="1431"/>
      <c r="GKL95" s="1431"/>
      <c r="GKM95" s="1431"/>
      <c r="GKN95" s="1431"/>
      <c r="GKO95" s="1431"/>
      <c r="GKP95" s="1431"/>
      <c r="GKQ95" s="1431"/>
      <c r="GKR95" s="1431"/>
      <c r="GKS95" s="1431"/>
      <c r="GKT95" s="1431"/>
      <c r="GKU95" s="1431"/>
      <c r="GKV95" s="1431"/>
      <c r="GKW95" s="1431"/>
      <c r="GKX95" s="1431"/>
      <c r="GKY95" s="1431"/>
      <c r="GKZ95" s="1431"/>
      <c r="GLA95" s="1431"/>
      <c r="GLB95" s="1431"/>
      <c r="GLC95" s="1431"/>
      <c r="GLD95" s="1431"/>
      <c r="GLE95" s="1431"/>
      <c r="GLF95" s="1431"/>
      <c r="GLG95" s="1431"/>
      <c r="GLH95" s="1431"/>
      <c r="GLI95" s="1431"/>
      <c r="GLJ95" s="1431"/>
      <c r="GLK95" s="1431"/>
      <c r="GLL95" s="1431"/>
      <c r="GLM95" s="1431"/>
      <c r="GLN95" s="1431"/>
      <c r="GLO95" s="1431"/>
      <c r="GLP95" s="1431"/>
      <c r="GLQ95" s="1431"/>
      <c r="GLR95" s="1431"/>
      <c r="GLS95" s="1431"/>
      <c r="GLT95" s="1431"/>
      <c r="GLU95" s="1431"/>
      <c r="GLV95" s="1431"/>
      <c r="GLW95" s="1431"/>
      <c r="GLX95" s="1431"/>
      <c r="GLY95" s="1431"/>
      <c r="GLZ95" s="1431"/>
      <c r="GMA95" s="1431"/>
      <c r="GMB95" s="1431"/>
      <c r="GMC95" s="1431"/>
      <c r="GMD95" s="1431"/>
      <c r="GME95" s="1431"/>
      <c r="GMF95" s="1431"/>
      <c r="GMG95" s="1431"/>
      <c r="GMH95" s="1431"/>
      <c r="GMI95" s="1431"/>
      <c r="GMJ95" s="1431"/>
      <c r="GMK95" s="1431"/>
      <c r="GML95" s="1431"/>
      <c r="GMM95" s="1431"/>
      <c r="GMN95" s="1431"/>
      <c r="GMO95" s="1431"/>
      <c r="GMP95" s="1431"/>
      <c r="GMQ95" s="1431"/>
      <c r="GMR95" s="1431"/>
      <c r="GMS95" s="1431"/>
      <c r="GMT95" s="1431"/>
      <c r="GMU95" s="1431"/>
      <c r="GMV95" s="1431"/>
      <c r="GMW95" s="1431"/>
      <c r="GMX95" s="1431"/>
      <c r="GMY95" s="1431"/>
      <c r="GMZ95" s="1431"/>
      <c r="GNA95" s="1431"/>
      <c r="GNB95" s="1431"/>
      <c r="GNC95" s="1431"/>
      <c r="GND95" s="1431"/>
      <c r="GNE95" s="1431"/>
      <c r="GNF95" s="1431"/>
      <c r="GNG95" s="1431"/>
      <c r="GNH95" s="1431"/>
      <c r="GNI95" s="1431"/>
      <c r="GNJ95" s="1431"/>
      <c r="GNK95" s="1431"/>
      <c r="GNL95" s="1431"/>
      <c r="GNM95" s="1431"/>
      <c r="GNN95" s="1431"/>
      <c r="GNO95" s="1431"/>
      <c r="GNP95" s="1431"/>
      <c r="GNQ95" s="1431"/>
      <c r="GNR95" s="1431"/>
      <c r="GNS95" s="1431"/>
      <c r="GNT95" s="1431"/>
      <c r="GNU95" s="1431"/>
      <c r="GNV95" s="1431"/>
      <c r="GNW95" s="1431"/>
      <c r="GNX95" s="1431"/>
      <c r="GNY95" s="1431"/>
      <c r="GNZ95" s="1431"/>
      <c r="GOA95" s="1431"/>
      <c r="GOB95" s="1431"/>
      <c r="GOC95" s="1431"/>
      <c r="GOD95" s="1431"/>
      <c r="GOE95" s="1431"/>
      <c r="GOF95" s="1431"/>
      <c r="GOG95" s="1431"/>
      <c r="GOH95" s="1431"/>
      <c r="GOI95" s="1431"/>
      <c r="GOJ95" s="1431"/>
      <c r="GOK95" s="1431"/>
      <c r="GOL95" s="1431"/>
      <c r="GOM95" s="1431"/>
      <c r="GON95" s="1431"/>
      <c r="GOO95" s="1431"/>
      <c r="GOP95" s="1431"/>
      <c r="GOQ95" s="1431"/>
      <c r="GOR95" s="1431"/>
      <c r="GOS95" s="1431"/>
      <c r="GOT95" s="1431"/>
      <c r="GOU95" s="1431"/>
      <c r="GOV95" s="1431"/>
      <c r="GOW95" s="1431"/>
      <c r="GOX95" s="1431"/>
      <c r="GOY95" s="1431"/>
      <c r="GOZ95" s="1431"/>
      <c r="GPA95" s="1431"/>
      <c r="GPB95" s="1431"/>
      <c r="GPC95" s="1431"/>
      <c r="GPD95" s="1431"/>
      <c r="GPE95" s="1431"/>
      <c r="GPF95" s="1431"/>
      <c r="GPG95" s="1431"/>
      <c r="GPH95" s="1431"/>
      <c r="GPI95" s="1431"/>
      <c r="GPJ95" s="1431"/>
      <c r="GPK95" s="1431"/>
      <c r="GPL95" s="1431"/>
      <c r="GPM95" s="1431"/>
      <c r="GPN95" s="1431"/>
      <c r="GPO95" s="1431"/>
      <c r="GPP95" s="1431"/>
      <c r="GPQ95" s="1431"/>
      <c r="GPR95" s="1431"/>
      <c r="GPS95" s="1431"/>
      <c r="GPT95" s="1431"/>
      <c r="GPU95" s="1431"/>
      <c r="GPV95" s="1431"/>
      <c r="GPW95" s="1431"/>
      <c r="GPX95" s="1431"/>
      <c r="GPY95" s="1431"/>
      <c r="GPZ95" s="1431"/>
      <c r="GQA95" s="1431"/>
      <c r="GQB95" s="1431"/>
      <c r="GQC95" s="1431"/>
      <c r="GQD95" s="1431"/>
      <c r="GQE95" s="1431"/>
      <c r="GQF95" s="1431"/>
      <c r="GQG95" s="1431"/>
      <c r="GQH95" s="1431"/>
      <c r="GQI95" s="1431"/>
      <c r="GQJ95" s="1431"/>
      <c r="GQK95" s="1431"/>
      <c r="GQL95" s="1431"/>
      <c r="GQM95" s="1431"/>
      <c r="GQN95" s="1431"/>
      <c r="GQO95" s="1431"/>
      <c r="GQP95" s="1431"/>
      <c r="GQQ95" s="1431"/>
      <c r="GQR95" s="1431"/>
      <c r="GQS95" s="1431"/>
      <c r="GQT95" s="1431"/>
      <c r="GQU95" s="1431"/>
      <c r="GQV95" s="1431"/>
      <c r="GQW95" s="1431"/>
      <c r="GQX95" s="1431"/>
      <c r="GQY95" s="1431"/>
      <c r="GQZ95" s="1431"/>
      <c r="GRA95" s="1431"/>
      <c r="GRB95" s="1431"/>
      <c r="GRC95" s="1431"/>
      <c r="GRD95" s="1431"/>
      <c r="GRE95" s="1431"/>
      <c r="GRF95" s="1431"/>
      <c r="GRG95" s="1431"/>
      <c r="GRH95" s="1431"/>
      <c r="GRI95" s="1431"/>
      <c r="GRJ95" s="1431"/>
      <c r="GRK95" s="1431"/>
      <c r="GRL95" s="1431"/>
      <c r="GRM95" s="1431"/>
      <c r="GRN95" s="1431"/>
      <c r="GRO95" s="1431"/>
      <c r="GRP95" s="1431"/>
      <c r="GRQ95" s="1431"/>
      <c r="GRR95" s="1431"/>
      <c r="GRS95" s="1431"/>
      <c r="GRT95" s="1431"/>
      <c r="GRU95" s="1431"/>
      <c r="GRV95" s="1431"/>
      <c r="GRW95" s="1431"/>
      <c r="GRX95" s="1431"/>
      <c r="GRY95" s="1431"/>
      <c r="GRZ95" s="1431"/>
      <c r="GSA95" s="1431"/>
      <c r="GSB95" s="1431"/>
      <c r="GSC95" s="1431"/>
      <c r="GSD95" s="1431"/>
      <c r="GSE95" s="1431"/>
      <c r="GSF95" s="1431"/>
      <c r="GSG95" s="1431"/>
      <c r="GSH95" s="1431"/>
      <c r="GSI95" s="1431"/>
      <c r="GSJ95" s="1431"/>
      <c r="GSK95" s="1431"/>
      <c r="GSL95" s="1431"/>
      <c r="GSM95" s="1431"/>
      <c r="GSN95" s="1431"/>
      <c r="GSO95" s="1431"/>
      <c r="GSP95" s="1431"/>
      <c r="GSQ95" s="1431"/>
      <c r="GSR95" s="1431"/>
      <c r="GSS95" s="1431"/>
      <c r="GST95" s="1431"/>
      <c r="GSU95" s="1431"/>
      <c r="GSV95" s="1431"/>
      <c r="GSW95" s="1431"/>
      <c r="GSX95" s="1431"/>
      <c r="GSY95" s="1431"/>
      <c r="GSZ95" s="1431"/>
      <c r="GTA95" s="1431"/>
      <c r="GTB95" s="1431"/>
      <c r="GTC95" s="1431"/>
      <c r="GTD95" s="1431"/>
      <c r="GTE95" s="1431"/>
      <c r="GTF95" s="1431"/>
      <c r="GTG95" s="1431"/>
      <c r="GTH95" s="1431"/>
      <c r="GTI95" s="1431"/>
      <c r="GTJ95" s="1431"/>
      <c r="GTK95" s="1431"/>
      <c r="GTL95" s="1431"/>
      <c r="GTM95" s="1431"/>
      <c r="GTN95" s="1431"/>
      <c r="GTO95" s="1431"/>
      <c r="GTP95" s="1431"/>
      <c r="GTQ95" s="1431"/>
      <c r="GTR95" s="1431"/>
      <c r="GTS95" s="1431"/>
      <c r="GTT95" s="1431"/>
      <c r="GTU95" s="1431"/>
      <c r="GTV95" s="1431"/>
      <c r="GTW95" s="1431"/>
      <c r="GTX95" s="1431"/>
      <c r="GTY95" s="1431"/>
      <c r="GTZ95" s="1431"/>
      <c r="GUA95" s="1431"/>
      <c r="GUB95" s="1431"/>
      <c r="GUC95" s="1431"/>
      <c r="GUD95" s="1431"/>
      <c r="GUE95" s="1431"/>
      <c r="GUF95" s="1431"/>
      <c r="GUG95" s="1431"/>
      <c r="GUH95" s="1431"/>
      <c r="GUI95" s="1431"/>
      <c r="GUJ95" s="1431"/>
      <c r="GUK95" s="1431"/>
      <c r="GUL95" s="1431"/>
      <c r="GUM95" s="1431"/>
      <c r="GUN95" s="1431"/>
      <c r="GUO95" s="1431"/>
      <c r="GUP95" s="1431"/>
      <c r="GUQ95" s="1431"/>
      <c r="GUR95" s="1431"/>
      <c r="GUS95" s="1431"/>
      <c r="GUT95" s="1431"/>
      <c r="GUU95" s="1431"/>
      <c r="GUV95" s="1431"/>
      <c r="GUW95" s="1431"/>
      <c r="GUX95" s="1431"/>
      <c r="GUY95" s="1431"/>
      <c r="GUZ95" s="1431"/>
      <c r="GVA95" s="1431"/>
      <c r="GVB95" s="1431"/>
      <c r="GVC95" s="1431"/>
      <c r="GVD95" s="1431"/>
      <c r="GVE95" s="1431"/>
      <c r="GVF95" s="1431"/>
      <c r="GVG95" s="1431"/>
      <c r="GVH95" s="1431"/>
      <c r="GVI95" s="1431"/>
      <c r="GVJ95" s="1431"/>
      <c r="GVK95" s="1431"/>
      <c r="GVL95" s="1431"/>
      <c r="GVM95" s="1431"/>
      <c r="GVN95" s="1431"/>
      <c r="GVO95" s="1431"/>
      <c r="GVP95" s="1431"/>
      <c r="GVQ95" s="1431"/>
      <c r="GVR95" s="1431"/>
      <c r="GVS95" s="1431"/>
      <c r="GVT95" s="1431"/>
      <c r="GVU95" s="1431"/>
      <c r="GVV95" s="1431"/>
      <c r="GVW95" s="1431"/>
      <c r="GVX95" s="1431"/>
      <c r="GVY95" s="1431"/>
      <c r="GVZ95" s="1431"/>
      <c r="GWA95" s="1431"/>
      <c r="GWB95" s="1431"/>
      <c r="GWC95" s="1431"/>
      <c r="GWD95" s="1431"/>
      <c r="GWE95" s="1431"/>
      <c r="GWF95" s="1431"/>
      <c r="GWG95" s="1431"/>
      <c r="GWH95" s="1431"/>
      <c r="GWI95" s="1431"/>
      <c r="GWJ95" s="1431"/>
      <c r="GWK95" s="1431"/>
      <c r="GWL95" s="1431"/>
      <c r="GWM95" s="1431"/>
      <c r="GWN95" s="1431"/>
      <c r="GWO95" s="1431"/>
      <c r="GWP95" s="1431"/>
      <c r="GWQ95" s="1431"/>
      <c r="GWR95" s="1431"/>
      <c r="GWS95" s="1431"/>
      <c r="GWT95" s="1431"/>
      <c r="GWU95" s="1431"/>
      <c r="GWV95" s="1431"/>
      <c r="GWW95" s="1431"/>
      <c r="GWX95" s="1431"/>
      <c r="GWY95" s="1431"/>
      <c r="GWZ95" s="1431"/>
      <c r="GXA95" s="1431"/>
      <c r="GXB95" s="1431"/>
      <c r="GXC95" s="1431"/>
      <c r="GXD95" s="1431"/>
      <c r="GXE95" s="1431"/>
      <c r="GXF95" s="1431"/>
      <c r="GXG95" s="1431"/>
      <c r="GXH95" s="1431"/>
      <c r="GXI95" s="1431"/>
      <c r="GXJ95" s="1431"/>
      <c r="GXK95" s="1431"/>
      <c r="GXL95" s="1431"/>
      <c r="GXM95" s="1431"/>
      <c r="GXN95" s="1431"/>
      <c r="GXO95" s="1431"/>
      <c r="GXP95" s="1431"/>
      <c r="GXQ95" s="1431"/>
      <c r="GXR95" s="1431"/>
      <c r="GXS95" s="1431"/>
      <c r="GXT95" s="1431"/>
      <c r="GXU95" s="1431"/>
      <c r="GXV95" s="1431"/>
      <c r="GXW95" s="1431"/>
      <c r="GXX95" s="1431"/>
      <c r="GXY95" s="1431"/>
      <c r="GXZ95" s="1431"/>
      <c r="GYA95" s="1431"/>
      <c r="GYB95" s="1431"/>
      <c r="GYC95" s="1431"/>
      <c r="GYD95" s="1431"/>
      <c r="GYE95" s="1431"/>
      <c r="GYF95" s="1431"/>
      <c r="GYG95" s="1431"/>
      <c r="GYH95" s="1431"/>
      <c r="GYI95" s="1431"/>
      <c r="GYJ95" s="1431"/>
      <c r="GYK95" s="1431"/>
      <c r="GYL95" s="1431"/>
      <c r="GYM95" s="1431"/>
      <c r="GYN95" s="1431"/>
      <c r="GYO95" s="1431"/>
      <c r="GYP95" s="1431"/>
      <c r="GYQ95" s="1431"/>
      <c r="GYR95" s="1431"/>
      <c r="GYS95" s="1431"/>
      <c r="GYT95" s="1431"/>
      <c r="GYU95" s="1431"/>
      <c r="GYV95" s="1431"/>
      <c r="GYW95" s="1431"/>
      <c r="GYX95" s="1431"/>
      <c r="GYY95" s="1431"/>
      <c r="GYZ95" s="1431"/>
      <c r="GZA95" s="1431"/>
      <c r="GZB95" s="1431"/>
      <c r="GZC95" s="1431"/>
      <c r="GZD95" s="1431"/>
      <c r="GZE95" s="1431"/>
      <c r="GZF95" s="1431"/>
      <c r="GZG95" s="1431"/>
      <c r="GZH95" s="1431"/>
      <c r="GZI95" s="1431"/>
      <c r="GZJ95" s="1431"/>
      <c r="GZK95" s="1431"/>
      <c r="GZL95" s="1431"/>
      <c r="GZM95" s="1431"/>
      <c r="GZN95" s="1431"/>
      <c r="GZO95" s="1431"/>
      <c r="GZP95" s="1431"/>
      <c r="GZQ95" s="1431"/>
      <c r="GZR95" s="1431"/>
      <c r="GZS95" s="1431"/>
      <c r="GZT95" s="1431"/>
      <c r="GZU95" s="1431"/>
      <c r="GZV95" s="1431"/>
      <c r="GZW95" s="1431"/>
      <c r="GZX95" s="1431"/>
      <c r="GZY95" s="1431"/>
      <c r="GZZ95" s="1431"/>
      <c r="HAA95" s="1431"/>
      <c r="HAB95" s="1431"/>
      <c r="HAC95" s="1431"/>
      <c r="HAD95" s="1431"/>
      <c r="HAE95" s="1431"/>
      <c r="HAF95" s="1431"/>
      <c r="HAG95" s="1431"/>
      <c r="HAH95" s="1431"/>
      <c r="HAI95" s="1431"/>
      <c r="HAJ95" s="1431"/>
      <c r="HAK95" s="1431"/>
      <c r="HAL95" s="1431"/>
      <c r="HAM95" s="1431"/>
      <c r="HAN95" s="1431"/>
      <c r="HAO95" s="1431"/>
      <c r="HAP95" s="1431"/>
      <c r="HAQ95" s="1431"/>
      <c r="HAR95" s="1431"/>
      <c r="HAS95" s="1431"/>
      <c r="HAT95" s="1431"/>
      <c r="HAU95" s="1431"/>
      <c r="HAV95" s="1431"/>
      <c r="HAW95" s="1431"/>
      <c r="HAX95" s="1431"/>
      <c r="HAY95" s="1431"/>
      <c r="HAZ95" s="1431"/>
      <c r="HBA95" s="1431"/>
      <c r="HBB95" s="1431"/>
      <c r="HBC95" s="1431"/>
      <c r="HBD95" s="1431"/>
      <c r="HBE95" s="1431"/>
      <c r="HBF95" s="1431"/>
      <c r="HBG95" s="1431"/>
      <c r="HBH95" s="1431"/>
      <c r="HBI95" s="1431"/>
      <c r="HBJ95" s="1431"/>
      <c r="HBK95" s="1431"/>
      <c r="HBL95" s="1431"/>
      <c r="HBM95" s="1431"/>
      <c r="HBN95" s="1431"/>
      <c r="HBO95" s="1431"/>
      <c r="HBP95" s="1431"/>
      <c r="HBQ95" s="1431"/>
      <c r="HBR95" s="1431"/>
      <c r="HBS95" s="1431"/>
      <c r="HBT95" s="1431"/>
      <c r="HBU95" s="1431"/>
      <c r="HBV95" s="1431"/>
      <c r="HBW95" s="1431"/>
      <c r="HBX95" s="1431"/>
      <c r="HBY95" s="1431"/>
      <c r="HBZ95" s="1431"/>
      <c r="HCA95" s="1431"/>
      <c r="HCB95" s="1431"/>
      <c r="HCC95" s="1431"/>
      <c r="HCD95" s="1431"/>
      <c r="HCE95" s="1431"/>
      <c r="HCF95" s="1431"/>
      <c r="HCG95" s="1431"/>
      <c r="HCH95" s="1431"/>
      <c r="HCI95" s="1431"/>
      <c r="HCJ95" s="1431"/>
      <c r="HCK95" s="1431"/>
      <c r="HCL95" s="1431"/>
      <c r="HCM95" s="1431"/>
      <c r="HCN95" s="1431"/>
      <c r="HCO95" s="1431"/>
      <c r="HCP95" s="1431"/>
      <c r="HCQ95" s="1431"/>
      <c r="HCR95" s="1431"/>
      <c r="HCS95" s="1431"/>
      <c r="HCT95" s="1431"/>
      <c r="HCU95" s="1431"/>
      <c r="HCV95" s="1431"/>
      <c r="HCW95" s="1431"/>
      <c r="HCX95" s="1431"/>
      <c r="HCY95" s="1431"/>
      <c r="HCZ95" s="1431"/>
      <c r="HDA95" s="1431"/>
      <c r="HDB95" s="1431"/>
      <c r="HDC95" s="1431"/>
      <c r="HDD95" s="1431"/>
      <c r="HDE95" s="1431"/>
      <c r="HDF95" s="1431"/>
      <c r="HDG95" s="1431"/>
      <c r="HDH95" s="1431"/>
      <c r="HDI95" s="1431"/>
      <c r="HDJ95" s="1431"/>
      <c r="HDK95" s="1431"/>
      <c r="HDL95" s="1431"/>
      <c r="HDM95" s="1431"/>
      <c r="HDN95" s="1431"/>
      <c r="HDO95" s="1431"/>
      <c r="HDP95" s="1431"/>
      <c r="HDQ95" s="1431"/>
      <c r="HDR95" s="1431"/>
      <c r="HDS95" s="1431"/>
      <c r="HDT95" s="1431"/>
      <c r="HDU95" s="1431"/>
      <c r="HDV95" s="1431"/>
      <c r="HDW95" s="1431"/>
      <c r="HDX95" s="1431"/>
      <c r="HDY95" s="1431"/>
      <c r="HDZ95" s="1431"/>
      <c r="HEA95" s="1431"/>
      <c r="HEB95" s="1431"/>
      <c r="HEC95" s="1431"/>
      <c r="HED95" s="1431"/>
      <c r="HEE95" s="1431"/>
      <c r="HEF95" s="1431"/>
      <c r="HEG95" s="1431"/>
      <c r="HEH95" s="1431"/>
      <c r="HEI95" s="1431"/>
      <c r="HEJ95" s="1431"/>
      <c r="HEK95" s="1431"/>
      <c r="HEL95" s="1431"/>
      <c r="HEM95" s="1431"/>
      <c r="HEN95" s="1431"/>
      <c r="HEO95" s="1431"/>
      <c r="HEP95" s="1431"/>
      <c r="HEQ95" s="1431"/>
      <c r="HER95" s="1431"/>
      <c r="HES95" s="1431"/>
      <c r="HET95" s="1431"/>
      <c r="HEU95" s="1431"/>
      <c r="HEV95" s="1431"/>
      <c r="HEW95" s="1431"/>
      <c r="HEX95" s="1431"/>
      <c r="HEY95" s="1431"/>
      <c r="HEZ95" s="1431"/>
      <c r="HFA95" s="1431"/>
      <c r="HFB95" s="1431"/>
      <c r="HFC95" s="1431"/>
      <c r="HFD95" s="1431"/>
      <c r="HFE95" s="1431"/>
      <c r="HFF95" s="1431"/>
      <c r="HFG95" s="1431"/>
      <c r="HFH95" s="1431"/>
      <c r="HFI95" s="1431"/>
      <c r="HFJ95" s="1431"/>
      <c r="HFK95" s="1431"/>
      <c r="HFL95" s="1431"/>
      <c r="HFM95" s="1431"/>
      <c r="HFN95" s="1431"/>
      <c r="HFO95" s="1431"/>
      <c r="HFP95" s="1431"/>
      <c r="HFQ95" s="1431"/>
      <c r="HFR95" s="1431"/>
      <c r="HFS95" s="1431"/>
      <c r="HFT95" s="1431"/>
      <c r="HFU95" s="1431"/>
      <c r="HFV95" s="1431"/>
      <c r="HFW95" s="1431"/>
      <c r="HFX95" s="1431"/>
      <c r="HFY95" s="1431"/>
      <c r="HFZ95" s="1431"/>
      <c r="HGA95" s="1431"/>
      <c r="HGB95" s="1431"/>
      <c r="HGC95" s="1431"/>
      <c r="HGD95" s="1431"/>
      <c r="HGE95" s="1431"/>
      <c r="HGF95" s="1431"/>
      <c r="HGG95" s="1431"/>
      <c r="HGH95" s="1431"/>
      <c r="HGI95" s="1431"/>
      <c r="HGJ95" s="1431"/>
      <c r="HGK95" s="1431"/>
      <c r="HGL95" s="1431"/>
      <c r="HGM95" s="1431"/>
      <c r="HGN95" s="1431"/>
      <c r="HGO95" s="1431"/>
      <c r="HGP95" s="1431"/>
      <c r="HGQ95" s="1431"/>
      <c r="HGR95" s="1431"/>
      <c r="HGS95" s="1431"/>
      <c r="HGT95" s="1431"/>
      <c r="HGU95" s="1431"/>
      <c r="HGV95" s="1431"/>
      <c r="HGW95" s="1431"/>
      <c r="HGX95" s="1431"/>
      <c r="HGY95" s="1431"/>
      <c r="HGZ95" s="1431"/>
      <c r="HHA95" s="1431"/>
      <c r="HHB95" s="1431"/>
      <c r="HHC95" s="1431"/>
      <c r="HHD95" s="1431"/>
      <c r="HHE95" s="1431"/>
      <c r="HHF95" s="1431"/>
      <c r="HHG95" s="1431"/>
      <c r="HHH95" s="1431"/>
      <c r="HHI95" s="1431"/>
      <c r="HHJ95" s="1431"/>
      <c r="HHK95" s="1431"/>
      <c r="HHL95" s="1431"/>
      <c r="HHM95" s="1431"/>
      <c r="HHN95" s="1431"/>
      <c r="HHO95" s="1431"/>
      <c r="HHP95" s="1431"/>
      <c r="HHQ95" s="1431"/>
      <c r="HHR95" s="1431"/>
      <c r="HHS95" s="1431"/>
      <c r="HHT95" s="1431"/>
      <c r="HHU95" s="1431"/>
      <c r="HHV95" s="1431"/>
      <c r="HHW95" s="1431"/>
      <c r="HHX95" s="1431"/>
      <c r="HHY95" s="1431"/>
      <c r="HHZ95" s="1431"/>
      <c r="HIA95" s="1431"/>
      <c r="HIB95" s="1431"/>
      <c r="HIC95" s="1431"/>
      <c r="HID95" s="1431"/>
      <c r="HIE95" s="1431"/>
      <c r="HIF95" s="1431"/>
      <c r="HIG95" s="1431"/>
      <c r="HIH95" s="1431"/>
      <c r="HII95" s="1431"/>
      <c r="HIJ95" s="1431"/>
      <c r="HIK95" s="1431"/>
      <c r="HIL95" s="1431"/>
      <c r="HIM95" s="1431"/>
      <c r="HIN95" s="1431"/>
      <c r="HIO95" s="1431"/>
      <c r="HIP95" s="1431"/>
      <c r="HIQ95" s="1431"/>
      <c r="HIR95" s="1431"/>
      <c r="HIS95" s="1431"/>
      <c r="HIT95" s="1431"/>
      <c r="HIU95" s="1431"/>
      <c r="HIV95" s="1431"/>
      <c r="HIW95" s="1431"/>
      <c r="HIX95" s="1431"/>
      <c r="HIY95" s="1431"/>
      <c r="HIZ95" s="1431"/>
      <c r="HJA95" s="1431"/>
      <c r="HJB95" s="1431"/>
      <c r="HJC95" s="1431"/>
      <c r="HJD95" s="1431"/>
      <c r="HJE95" s="1431"/>
      <c r="HJF95" s="1431"/>
      <c r="HJG95" s="1431"/>
      <c r="HJH95" s="1431"/>
      <c r="HJI95" s="1431"/>
      <c r="HJJ95" s="1431"/>
      <c r="HJK95" s="1431"/>
      <c r="HJL95" s="1431"/>
      <c r="HJM95" s="1431"/>
      <c r="HJN95" s="1431"/>
      <c r="HJO95" s="1431"/>
      <c r="HJP95" s="1431"/>
      <c r="HJQ95" s="1431"/>
      <c r="HJR95" s="1431"/>
      <c r="HJS95" s="1431"/>
      <c r="HJT95" s="1431"/>
      <c r="HJU95" s="1431"/>
      <c r="HJV95" s="1431"/>
      <c r="HJW95" s="1431"/>
      <c r="HJX95" s="1431"/>
      <c r="HJY95" s="1431"/>
      <c r="HJZ95" s="1431"/>
      <c r="HKA95" s="1431"/>
      <c r="HKB95" s="1431"/>
      <c r="HKC95" s="1431"/>
      <c r="HKD95" s="1431"/>
      <c r="HKE95" s="1431"/>
      <c r="HKF95" s="1431"/>
      <c r="HKG95" s="1431"/>
      <c r="HKH95" s="1431"/>
      <c r="HKI95" s="1431"/>
      <c r="HKJ95" s="1431"/>
      <c r="HKK95" s="1431"/>
      <c r="HKL95" s="1431"/>
      <c r="HKM95" s="1431"/>
      <c r="HKN95" s="1431"/>
      <c r="HKO95" s="1431"/>
      <c r="HKP95" s="1431"/>
      <c r="HKQ95" s="1431"/>
      <c r="HKR95" s="1431"/>
      <c r="HKS95" s="1431"/>
      <c r="HKT95" s="1431"/>
      <c r="HKU95" s="1431"/>
      <c r="HKV95" s="1431"/>
      <c r="HKW95" s="1431"/>
      <c r="HKX95" s="1431"/>
      <c r="HKY95" s="1431"/>
      <c r="HKZ95" s="1431"/>
      <c r="HLA95" s="1431"/>
      <c r="HLB95" s="1431"/>
      <c r="HLC95" s="1431"/>
      <c r="HLD95" s="1431"/>
      <c r="HLE95" s="1431"/>
      <c r="HLF95" s="1431"/>
      <c r="HLG95" s="1431"/>
      <c r="HLH95" s="1431"/>
      <c r="HLI95" s="1431"/>
      <c r="HLJ95" s="1431"/>
      <c r="HLK95" s="1431"/>
      <c r="HLL95" s="1431"/>
      <c r="HLM95" s="1431"/>
      <c r="HLN95" s="1431"/>
      <c r="HLO95" s="1431"/>
      <c r="HLP95" s="1431"/>
      <c r="HLQ95" s="1431"/>
      <c r="HLR95" s="1431"/>
      <c r="HLS95" s="1431"/>
      <c r="HLT95" s="1431"/>
      <c r="HLU95" s="1431"/>
      <c r="HLV95" s="1431"/>
      <c r="HLW95" s="1431"/>
      <c r="HLX95" s="1431"/>
      <c r="HLY95" s="1431"/>
      <c r="HLZ95" s="1431"/>
      <c r="HMA95" s="1431"/>
      <c r="HMB95" s="1431"/>
      <c r="HMC95" s="1431"/>
      <c r="HMD95" s="1431"/>
      <c r="HME95" s="1431"/>
      <c r="HMF95" s="1431"/>
      <c r="HMG95" s="1431"/>
      <c r="HMH95" s="1431"/>
      <c r="HMI95" s="1431"/>
      <c r="HMJ95" s="1431"/>
      <c r="HMK95" s="1431"/>
      <c r="HML95" s="1431"/>
      <c r="HMM95" s="1431"/>
      <c r="HMN95" s="1431"/>
      <c r="HMO95" s="1431"/>
      <c r="HMP95" s="1431"/>
      <c r="HMQ95" s="1431"/>
      <c r="HMR95" s="1431"/>
      <c r="HMS95" s="1431"/>
      <c r="HMT95" s="1431"/>
      <c r="HMU95" s="1431"/>
      <c r="HMV95" s="1431"/>
      <c r="HMW95" s="1431"/>
      <c r="HMX95" s="1431"/>
      <c r="HMY95" s="1431"/>
      <c r="HMZ95" s="1431"/>
      <c r="HNA95" s="1431"/>
      <c r="HNB95" s="1431"/>
      <c r="HNC95" s="1431"/>
      <c r="HND95" s="1431"/>
      <c r="HNE95" s="1431"/>
      <c r="HNF95" s="1431"/>
      <c r="HNG95" s="1431"/>
      <c r="HNH95" s="1431"/>
      <c r="HNI95" s="1431"/>
      <c r="HNJ95" s="1431"/>
      <c r="HNK95" s="1431"/>
      <c r="HNL95" s="1431"/>
      <c r="HNM95" s="1431"/>
      <c r="HNN95" s="1431"/>
      <c r="HNO95" s="1431"/>
      <c r="HNP95" s="1431"/>
      <c r="HNQ95" s="1431"/>
      <c r="HNR95" s="1431"/>
      <c r="HNS95" s="1431"/>
      <c r="HNT95" s="1431"/>
      <c r="HNU95" s="1431"/>
      <c r="HNV95" s="1431"/>
      <c r="HNW95" s="1431"/>
      <c r="HNX95" s="1431"/>
      <c r="HNY95" s="1431"/>
      <c r="HNZ95" s="1431"/>
      <c r="HOA95" s="1431"/>
      <c r="HOB95" s="1431"/>
      <c r="HOC95" s="1431"/>
      <c r="HOD95" s="1431"/>
      <c r="HOE95" s="1431"/>
      <c r="HOF95" s="1431"/>
      <c r="HOG95" s="1431"/>
      <c r="HOH95" s="1431"/>
      <c r="HOI95" s="1431"/>
      <c r="HOJ95" s="1431"/>
      <c r="HOK95" s="1431"/>
      <c r="HOL95" s="1431"/>
      <c r="HOM95" s="1431"/>
      <c r="HON95" s="1431"/>
      <c r="HOO95" s="1431"/>
      <c r="HOP95" s="1431"/>
      <c r="HOQ95" s="1431"/>
      <c r="HOR95" s="1431"/>
      <c r="HOS95" s="1431"/>
      <c r="HOT95" s="1431"/>
      <c r="HOU95" s="1431"/>
      <c r="HOV95" s="1431"/>
      <c r="HOW95" s="1431"/>
      <c r="HOX95" s="1431"/>
      <c r="HOY95" s="1431"/>
      <c r="HOZ95" s="1431"/>
      <c r="HPA95" s="1431"/>
      <c r="HPB95" s="1431"/>
      <c r="HPC95" s="1431"/>
      <c r="HPD95" s="1431"/>
      <c r="HPE95" s="1431"/>
      <c r="HPF95" s="1431"/>
      <c r="HPG95" s="1431"/>
      <c r="HPH95" s="1431"/>
      <c r="HPI95" s="1431"/>
      <c r="HPJ95" s="1431"/>
      <c r="HPK95" s="1431"/>
      <c r="HPL95" s="1431"/>
      <c r="HPM95" s="1431"/>
      <c r="HPN95" s="1431"/>
      <c r="HPO95" s="1431"/>
      <c r="HPP95" s="1431"/>
      <c r="HPQ95" s="1431"/>
      <c r="HPR95" s="1431"/>
      <c r="HPS95" s="1431"/>
      <c r="HPT95" s="1431"/>
      <c r="HPU95" s="1431"/>
      <c r="HPV95" s="1431"/>
      <c r="HPW95" s="1431"/>
      <c r="HPX95" s="1431"/>
      <c r="HPY95" s="1431"/>
      <c r="HPZ95" s="1431"/>
      <c r="HQA95" s="1431"/>
      <c r="HQB95" s="1431"/>
      <c r="HQC95" s="1431"/>
      <c r="HQD95" s="1431"/>
      <c r="HQE95" s="1431"/>
      <c r="HQF95" s="1431"/>
      <c r="HQG95" s="1431"/>
      <c r="HQH95" s="1431"/>
      <c r="HQI95" s="1431"/>
      <c r="HQJ95" s="1431"/>
      <c r="HQK95" s="1431"/>
      <c r="HQL95" s="1431"/>
      <c r="HQM95" s="1431"/>
      <c r="HQN95" s="1431"/>
      <c r="HQO95" s="1431"/>
      <c r="HQP95" s="1431"/>
      <c r="HQQ95" s="1431"/>
      <c r="HQR95" s="1431"/>
      <c r="HQS95" s="1431"/>
      <c r="HQT95" s="1431"/>
      <c r="HQU95" s="1431"/>
      <c r="HQV95" s="1431"/>
      <c r="HQW95" s="1431"/>
      <c r="HQX95" s="1431"/>
      <c r="HQY95" s="1431"/>
      <c r="HQZ95" s="1431"/>
      <c r="HRA95" s="1431"/>
      <c r="HRB95" s="1431"/>
      <c r="HRC95" s="1431"/>
      <c r="HRD95" s="1431"/>
      <c r="HRE95" s="1431"/>
      <c r="HRF95" s="1431"/>
      <c r="HRG95" s="1431"/>
      <c r="HRH95" s="1431"/>
      <c r="HRI95" s="1431"/>
      <c r="HRJ95" s="1431"/>
      <c r="HRK95" s="1431"/>
      <c r="HRL95" s="1431"/>
      <c r="HRM95" s="1431"/>
      <c r="HRN95" s="1431"/>
      <c r="HRO95" s="1431"/>
      <c r="HRP95" s="1431"/>
      <c r="HRQ95" s="1431"/>
      <c r="HRR95" s="1431"/>
      <c r="HRS95" s="1431"/>
      <c r="HRT95" s="1431"/>
      <c r="HRU95" s="1431"/>
      <c r="HRV95" s="1431"/>
      <c r="HRW95" s="1431"/>
      <c r="HRX95" s="1431"/>
      <c r="HRY95" s="1431"/>
      <c r="HRZ95" s="1431"/>
      <c r="HSA95" s="1431"/>
      <c r="HSB95" s="1431"/>
      <c r="HSC95" s="1431"/>
      <c r="HSD95" s="1431"/>
      <c r="HSE95" s="1431"/>
      <c r="HSF95" s="1431"/>
      <c r="HSG95" s="1431"/>
      <c r="HSH95" s="1431"/>
      <c r="HSI95" s="1431"/>
      <c r="HSJ95" s="1431"/>
      <c r="HSK95" s="1431"/>
      <c r="HSL95" s="1431"/>
      <c r="HSM95" s="1431"/>
      <c r="HSN95" s="1431"/>
      <c r="HSO95" s="1431"/>
      <c r="HSP95" s="1431"/>
      <c r="HSQ95" s="1431"/>
      <c r="HSR95" s="1431"/>
      <c r="HSS95" s="1431"/>
      <c r="HST95" s="1431"/>
      <c r="HSU95" s="1431"/>
      <c r="HSV95" s="1431"/>
      <c r="HSW95" s="1431"/>
      <c r="HSX95" s="1431"/>
      <c r="HSY95" s="1431"/>
      <c r="HSZ95" s="1431"/>
      <c r="HTA95" s="1431"/>
      <c r="HTB95" s="1431"/>
      <c r="HTC95" s="1431"/>
      <c r="HTD95" s="1431"/>
      <c r="HTE95" s="1431"/>
      <c r="HTF95" s="1431"/>
      <c r="HTG95" s="1431"/>
      <c r="HTH95" s="1431"/>
      <c r="HTI95" s="1431"/>
      <c r="HTJ95" s="1431"/>
      <c r="HTK95" s="1431"/>
      <c r="HTL95" s="1431"/>
      <c r="HTM95" s="1431"/>
      <c r="HTN95" s="1431"/>
      <c r="HTO95" s="1431"/>
      <c r="HTP95" s="1431"/>
      <c r="HTQ95" s="1431"/>
      <c r="HTR95" s="1431"/>
      <c r="HTS95" s="1431"/>
      <c r="HTT95" s="1431"/>
      <c r="HTU95" s="1431"/>
      <c r="HTV95" s="1431"/>
      <c r="HTW95" s="1431"/>
      <c r="HTX95" s="1431"/>
      <c r="HTY95" s="1431"/>
      <c r="HTZ95" s="1431"/>
      <c r="HUA95" s="1431"/>
      <c r="HUB95" s="1431"/>
      <c r="HUC95" s="1431"/>
      <c r="HUD95" s="1431"/>
      <c r="HUE95" s="1431"/>
      <c r="HUF95" s="1431"/>
      <c r="HUG95" s="1431"/>
      <c r="HUH95" s="1431"/>
      <c r="HUI95" s="1431"/>
      <c r="HUJ95" s="1431"/>
      <c r="HUK95" s="1431"/>
      <c r="HUL95" s="1431"/>
      <c r="HUM95" s="1431"/>
      <c r="HUN95" s="1431"/>
      <c r="HUO95" s="1431"/>
      <c r="HUP95" s="1431"/>
      <c r="HUQ95" s="1431"/>
      <c r="HUR95" s="1431"/>
      <c r="HUS95" s="1431"/>
      <c r="HUT95" s="1431"/>
      <c r="HUU95" s="1431"/>
      <c r="HUV95" s="1431"/>
      <c r="HUW95" s="1431"/>
      <c r="HUX95" s="1431"/>
      <c r="HUY95" s="1431"/>
      <c r="HUZ95" s="1431"/>
      <c r="HVA95" s="1431"/>
      <c r="HVB95" s="1431"/>
      <c r="HVC95" s="1431"/>
      <c r="HVD95" s="1431"/>
      <c r="HVE95" s="1431"/>
      <c r="HVF95" s="1431"/>
      <c r="HVG95" s="1431"/>
      <c r="HVH95" s="1431"/>
      <c r="HVI95" s="1431"/>
      <c r="HVJ95" s="1431"/>
      <c r="HVK95" s="1431"/>
      <c r="HVL95" s="1431"/>
      <c r="HVM95" s="1431"/>
      <c r="HVN95" s="1431"/>
      <c r="HVO95" s="1431"/>
      <c r="HVP95" s="1431"/>
      <c r="HVQ95" s="1431"/>
      <c r="HVR95" s="1431"/>
      <c r="HVS95" s="1431"/>
      <c r="HVT95" s="1431"/>
      <c r="HVU95" s="1431"/>
      <c r="HVV95" s="1431"/>
      <c r="HVW95" s="1431"/>
      <c r="HVX95" s="1431"/>
      <c r="HVY95" s="1431"/>
      <c r="HVZ95" s="1431"/>
      <c r="HWA95" s="1431"/>
      <c r="HWB95" s="1431"/>
      <c r="HWC95" s="1431"/>
      <c r="HWD95" s="1431"/>
      <c r="HWE95" s="1431"/>
      <c r="HWF95" s="1431"/>
      <c r="HWG95" s="1431"/>
      <c r="HWH95" s="1431"/>
      <c r="HWI95" s="1431"/>
      <c r="HWJ95" s="1431"/>
      <c r="HWK95" s="1431"/>
      <c r="HWL95" s="1431"/>
      <c r="HWM95" s="1431"/>
      <c r="HWN95" s="1431"/>
      <c r="HWO95" s="1431"/>
      <c r="HWP95" s="1431"/>
      <c r="HWQ95" s="1431"/>
      <c r="HWR95" s="1431"/>
      <c r="HWS95" s="1431"/>
      <c r="HWT95" s="1431"/>
      <c r="HWU95" s="1431"/>
      <c r="HWV95" s="1431"/>
      <c r="HWW95" s="1431"/>
      <c r="HWX95" s="1431"/>
      <c r="HWY95" s="1431"/>
      <c r="HWZ95" s="1431"/>
      <c r="HXA95" s="1431"/>
      <c r="HXB95" s="1431"/>
      <c r="HXC95" s="1431"/>
      <c r="HXD95" s="1431"/>
      <c r="HXE95" s="1431"/>
      <c r="HXF95" s="1431"/>
      <c r="HXG95" s="1431"/>
      <c r="HXH95" s="1431"/>
      <c r="HXI95" s="1431"/>
      <c r="HXJ95" s="1431"/>
      <c r="HXK95" s="1431"/>
      <c r="HXL95" s="1431"/>
      <c r="HXM95" s="1431"/>
      <c r="HXN95" s="1431"/>
      <c r="HXO95" s="1431"/>
      <c r="HXP95" s="1431"/>
      <c r="HXQ95" s="1431"/>
      <c r="HXR95" s="1431"/>
      <c r="HXS95" s="1431"/>
      <c r="HXT95" s="1431"/>
      <c r="HXU95" s="1431"/>
      <c r="HXV95" s="1431"/>
      <c r="HXW95" s="1431"/>
      <c r="HXX95" s="1431"/>
      <c r="HXY95" s="1431"/>
      <c r="HXZ95" s="1431"/>
      <c r="HYA95" s="1431"/>
      <c r="HYB95" s="1431"/>
      <c r="HYC95" s="1431"/>
      <c r="HYD95" s="1431"/>
      <c r="HYE95" s="1431"/>
      <c r="HYF95" s="1431"/>
      <c r="HYG95" s="1431"/>
      <c r="HYH95" s="1431"/>
      <c r="HYI95" s="1431"/>
      <c r="HYJ95" s="1431"/>
      <c r="HYK95" s="1431"/>
      <c r="HYL95" s="1431"/>
      <c r="HYM95" s="1431"/>
      <c r="HYN95" s="1431"/>
      <c r="HYO95" s="1431"/>
      <c r="HYP95" s="1431"/>
      <c r="HYQ95" s="1431"/>
      <c r="HYR95" s="1431"/>
      <c r="HYS95" s="1431"/>
      <c r="HYT95" s="1431"/>
      <c r="HYU95" s="1431"/>
      <c r="HYV95" s="1431"/>
      <c r="HYW95" s="1431"/>
      <c r="HYX95" s="1431"/>
      <c r="HYY95" s="1431"/>
      <c r="HYZ95" s="1431"/>
      <c r="HZA95" s="1431"/>
      <c r="HZB95" s="1431"/>
      <c r="HZC95" s="1431"/>
      <c r="HZD95" s="1431"/>
      <c r="HZE95" s="1431"/>
      <c r="HZF95" s="1431"/>
      <c r="HZG95" s="1431"/>
      <c r="HZH95" s="1431"/>
      <c r="HZI95" s="1431"/>
      <c r="HZJ95" s="1431"/>
      <c r="HZK95" s="1431"/>
      <c r="HZL95" s="1431"/>
      <c r="HZM95" s="1431"/>
      <c r="HZN95" s="1431"/>
      <c r="HZO95" s="1431"/>
      <c r="HZP95" s="1431"/>
      <c r="HZQ95" s="1431"/>
      <c r="HZR95" s="1431"/>
      <c r="HZS95" s="1431"/>
      <c r="HZT95" s="1431"/>
      <c r="HZU95" s="1431"/>
      <c r="HZV95" s="1431"/>
      <c r="HZW95" s="1431"/>
      <c r="HZX95" s="1431"/>
      <c r="HZY95" s="1431"/>
      <c r="HZZ95" s="1431"/>
      <c r="IAA95" s="1431"/>
      <c r="IAB95" s="1431"/>
      <c r="IAC95" s="1431"/>
      <c r="IAD95" s="1431"/>
      <c r="IAE95" s="1431"/>
      <c r="IAF95" s="1431"/>
      <c r="IAG95" s="1431"/>
      <c r="IAH95" s="1431"/>
      <c r="IAI95" s="1431"/>
      <c r="IAJ95" s="1431"/>
      <c r="IAK95" s="1431"/>
      <c r="IAL95" s="1431"/>
      <c r="IAM95" s="1431"/>
      <c r="IAN95" s="1431"/>
      <c r="IAO95" s="1431"/>
      <c r="IAP95" s="1431"/>
      <c r="IAQ95" s="1431"/>
      <c r="IAR95" s="1431"/>
      <c r="IAS95" s="1431"/>
      <c r="IAT95" s="1431"/>
      <c r="IAU95" s="1431"/>
      <c r="IAV95" s="1431"/>
      <c r="IAW95" s="1431"/>
      <c r="IAX95" s="1431"/>
      <c r="IAY95" s="1431"/>
      <c r="IAZ95" s="1431"/>
      <c r="IBA95" s="1431"/>
      <c r="IBB95" s="1431"/>
      <c r="IBC95" s="1431"/>
      <c r="IBD95" s="1431"/>
      <c r="IBE95" s="1431"/>
      <c r="IBF95" s="1431"/>
      <c r="IBG95" s="1431"/>
      <c r="IBH95" s="1431"/>
      <c r="IBI95" s="1431"/>
      <c r="IBJ95" s="1431"/>
      <c r="IBK95" s="1431"/>
      <c r="IBL95" s="1431"/>
      <c r="IBM95" s="1431"/>
      <c r="IBN95" s="1431"/>
      <c r="IBO95" s="1431"/>
      <c r="IBP95" s="1431"/>
      <c r="IBQ95" s="1431"/>
      <c r="IBR95" s="1431"/>
      <c r="IBS95" s="1431"/>
      <c r="IBT95" s="1431"/>
      <c r="IBU95" s="1431"/>
      <c r="IBV95" s="1431"/>
      <c r="IBW95" s="1431"/>
      <c r="IBX95" s="1431"/>
      <c r="IBY95" s="1431"/>
      <c r="IBZ95" s="1431"/>
      <c r="ICA95" s="1431"/>
      <c r="ICB95" s="1431"/>
      <c r="ICC95" s="1431"/>
      <c r="ICD95" s="1431"/>
      <c r="ICE95" s="1431"/>
      <c r="ICF95" s="1431"/>
      <c r="ICG95" s="1431"/>
      <c r="ICH95" s="1431"/>
      <c r="ICI95" s="1431"/>
      <c r="ICJ95" s="1431"/>
      <c r="ICK95" s="1431"/>
      <c r="ICL95" s="1431"/>
      <c r="ICM95" s="1431"/>
      <c r="ICN95" s="1431"/>
      <c r="ICO95" s="1431"/>
      <c r="ICP95" s="1431"/>
      <c r="ICQ95" s="1431"/>
      <c r="ICR95" s="1431"/>
      <c r="ICS95" s="1431"/>
      <c r="ICT95" s="1431"/>
      <c r="ICU95" s="1431"/>
      <c r="ICV95" s="1431"/>
      <c r="ICW95" s="1431"/>
      <c r="ICX95" s="1431"/>
      <c r="ICY95" s="1431"/>
      <c r="ICZ95" s="1431"/>
      <c r="IDA95" s="1431"/>
      <c r="IDB95" s="1431"/>
      <c r="IDC95" s="1431"/>
      <c r="IDD95" s="1431"/>
      <c r="IDE95" s="1431"/>
      <c r="IDF95" s="1431"/>
      <c r="IDG95" s="1431"/>
      <c r="IDH95" s="1431"/>
      <c r="IDI95" s="1431"/>
      <c r="IDJ95" s="1431"/>
      <c r="IDK95" s="1431"/>
      <c r="IDL95" s="1431"/>
      <c r="IDM95" s="1431"/>
      <c r="IDN95" s="1431"/>
      <c r="IDO95" s="1431"/>
      <c r="IDP95" s="1431"/>
      <c r="IDQ95" s="1431"/>
      <c r="IDR95" s="1431"/>
      <c r="IDS95" s="1431"/>
      <c r="IDT95" s="1431"/>
      <c r="IDU95" s="1431"/>
      <c r="IDV95" s="1431"/>
      <c r="IDW95" s="1431"/>
      <c r="IDX95" s="1431"/>
      <c r="IDY95" s="1431"/>
      <c r="IDZ95" s="1431"/>
      <c r="IEA95" s="1431"/>
      <c r="IEB95" s="1431"/>
      <c r="IEC95" s="1431"/>
      <c r="IED95" s="1431"/>
      <c r="IEE95" s="1431"/>
      <c r="IEF95" s="1431"/>
      <c r="IEG95" s="1431"/>
      <c r="IEH95" s="1431"/>
      <c r="IEI95" s="1431"/>
      <c r="IEJ95" s="1431"/>
      <c r="IEK95" s="1431"/>
      <c r="IEL95" s="1431"/>
      <c r="IEM95" s="1431"/>
      <c r="IEN95" s="1431"/>
      <c r="IEO95" s="1431"/>
      <c r="IEP95" s="1431"/>
      <c r="IEQ95" s="1431"/>
      <c r="IER95" s="1431"/>
      <c r="IES95" s="1431"/>
      <c r="IET95" s="1431"/>
      <c r="IEU95" s="1431"/>
      <c r="IEV95" s="1431"/>
      <c r="IEW95" s="1431"/>
      <c r="IEX95" s="1431"/>
      <c r="IEY95" s="1431"/>
      <c r="IEZ95" s="1431"/>
      <c r="IFA95" s="1431"/>
      <c r="IFB95" s="1431"/>
      <c r="IFC95" s="1431"/>
      <c r="IFD95" s="1431"/>
      <c r="IFE95" s="1431"/>
      <c r="IFF95" s="1431"/>
      <c r="IFG95" s="1431"/>
      <c r="IFH95" s="1431"/>
      <c r="IFI95" s="1431"/>
      <c r="IFJ95" s="1431"/>
      <c r="IFK95" s="1431"/>
      <c r="IFL95" s="1431"/>
      <c r="IFM95" s="1431"/>
      <c r="IFN95" s="1431"/>
      <c r="IFO95" s="1431"/>
      <c r="IFP95" s="1431"/>
      <c r="IFQ95" s="1431"/>
      <c r="IFR95" s="1431"/>
      <c r="IFS95" s="1431"/>
      <c r="IFT95" s="1431"/>
      <c r="IFU95" s="1431"/>
      <c r="IFV95" s="1431"/>
      <c r="IFW95" s="1431"/>
      <c r="IFX95" s="1431"/>
      <c r="IFY95" s="1431"/>
      <c r="IFZ95" s="1431"/>
      <c r="IGA95" s="1431"/>
      <c r="IGB95" s="1431"/>
      <c r="IGC95" s="1431"/>
      <c r="IGD95" s="1431"/>
      <c r="IGE95" s="1431"/>
      <c r="IGF95" s="1431"/>
      <c r="IGG95" s="1431"/>
      <c r="IGH95" s="1431"/>
      <c r="IGI95" s="1431"/>
      <c r="IGJ95" s="1431"/>
      <c r="IGK95" s="1431"/>
      <c r="IGL95" s="1431"/>
      <c r="IGM95" s="1431"/>
      <c r="IGN95" s="1431"/>
      <c r="IGO95" s="1431"/>
      <c r="IGP95" s="1431"/>
      <c r="IGQ95" s="1431"/>
      <c r="IGR95" s="1431"/>
      <c r="IGS95" s="1431"/>
      <c r="IGT95" s="1431"/>
      <c r="IGU95" s="1431"/>
      <c r="IGV95" s="1431"/>
      <c r="IGW95" s="1431"/>
      <c r="IGX95" s="1431"/>
      <c r="IGY95" s="1431"/>
      <c r="IGZ95" s="1431"/>
      <c r="IHA95" s="1431"/>
      <c r="IHB95" s="1431"/>
      <c r="IHC95" s="1431"/>
      <c r="IHD95" s="1431"/>
      <c r="IHE95" s="1431"/>
      <c r="IHF95" s="1431"/>
      <c r="IHG95" s="1431"/>
      <c r="IHH95" s="1431"/>
      <c r="IHI95" s="1431"/>
      <c r="IHJ95" s="1431"/>
      <c r="IHK95" s="1431"/>
      <c r="IHL95" s="1431"/>
      <c r="IHM95" s="1431"/>
      <c r="IHN95" s="1431"/>
      <c r="IHO95" s="1431"/>
      <c r="IHP95" s="1431"/>
      <c r="IHQ95" s="1431"/>
      <c r="IHR95" s="1431"/>
      <c r="IHS95" s="1431"/>
      <c r="IHT95" s="1431"/>
      <c r="IHU95" s="1431"/>
      <c r="IHV95" s="1431"/>
      <c r="IHW95" s="1431"/>
      <c r="IHX95" s="1431"/>
      <c r="IHY95" s="1431"/>
      <c r="IHZ95" s="1431"/>
      <c r="IIA95" s="1431"/>
      <c r="IIB95" s="1431"/>
      <c r="IIC95" s="1431"/>
      <c r="IID95" s="1431"/>
      <c r="IIE95" s="1431"/>
      <c r="IIF95" s="1431"/>
      <c r="IIG95" s="1431"/>
      <c r="IIH95" s="1431"/>
      <c r="III95" s="1431"/>
      <c r="IIJ95" s="1431"/>
      <c r="IIK95" s="1431"/>
      <c r="IIL95" s="1431"/>
      <c r="IIM95" s="1431"/>
      <c r="IIN95" s="1431"/>
      <c r="IIO95" s="1431"/>
      <c r="IIP95" s="1431"/>
      <c r="IIQ95" s="1431"/>
      <c r="IIR95" s="1431"/>
      <c r="IIS95" s="1431"/>
      <c r="IIT95" s="1431"/>
      <c r="IIU95" s="1431"/>
      <c r="IIV95" s="1431"/>
      <c r="IIW95" s="1431"/>
      <c r="IIX95" s="1431"/>
      <c r="IIY95" s="1431"/>
      <c r="IIZ95" s="1431"/>
      <c r="IJA95" s="1431"/>
      <c r="IJB95" s="1431"/>
      <c r="IJC95" s="1431"/>
      <c r="IJD95" s="1431"/>
      <c r="IJE95" s="1431"/>
      <c r="IJF95" s="1431"/>
      <c r="IJG95" s="1431"/>
      <c r="IJH95" s="1431"/>
      <c r="IJI95" s="1431"/>
      <c r="IJJ95" s="1431"/>
      <c r="IJK95" s="1431"/>
      <c r="IJL95" s="1431"/>
      <c r="IJM95" s="1431"/>
      <c r="IJN95" s="1431"/>
      <c r="IJO95" s="1431"/>
      <c r="IJP95" s="1431"/>
      <c r="IJQ95" s="1431"/>
      <c r="IJR95" s="1431"/>
      <c r="IJS95" s="1431"/>
      <c r="IJT95" s="1431"/>
      <c r="IJU95" s="1431"/>
      <c r="IJV95" s="1431"/>
      <c r="IJW95" s="1431"/>
      <c r="IJX95" s="1431"/>
      <c r="IJY95" s="1431"/>
      <c r="IJZ95" s="1431"/>
      <c r="IKA95" s="1431"/>
      <c r="IKB95" s="1431"/>
      <c r="IKC95" s="1431"/>
      <c r="IKD95" s="1431"/>
      <c r="IKE95" s="1431"/>
      <c r="IKF95" s="1431"/>
      <c r="IKG95" s="1431"/>
      <c r="IKH95" s="1431"/>
      <c r="IKI95" s="1431"/>
      <c r="IKJ95" s="1431"/>
      <c r="IKK95" s="1431"/>
      <c r="IKL95" s="1431"/>
      <c r="IKM95" s="1431"/>
      <c r="IKN95" s="1431"/>
      <c r="IKO95" s="1431"/>
      <c r="IKP95" s="1431"/>
      <c r="IKQ95" s="1431"/>
      <c r="IKR95" s="1431"/>
      <c r="IKS95" s="1431"/>
      <c r="IKT95" s="1431"/>
      <c r="IKU95" s="1431"/>
      <c r="IKV95" s="1431"/>
      <c r="IKW95" s="1431"/>
      <c r="IKX95" s="1431"/>
      <c r="IKY95" s="1431"/>
      <c r="IKZ95" s="1431"/>
      <c r="ILA95" s="1431"/>
      <c r="ILB95" s="1431"/>
      <c r="ILC95" s="1431"/>
      <c r="ILD95" s="1431"/>
      <c r="ILE95" s="1431"/>
      <c r="ILF95" s="1431"/>
      <c r="ILG95" s="1431"/>
      <c r="ILH95" s="1431"/>
      <c r="ILI95" s="1431"/>
      <c r="ILJ95" s="1431"/>
      <c r="ILK95" s="1431"/>
      <c r="ILL95" s="1431"/>
      <c r="ILM95" s="1431"/>
      <c r="ILN95" s="1431"/>
      <c r="ILO95" s="1431"/>
      <c r="ILP95" s="1431"/>
      <c r="ILQ95" s="1431"/>
      <c r="ILR95" s="1431"/>
      <c r="ILS95" s="1431"/>
      <c r="ILT95" s="1431"/>
      <c r="ILU95" s="1431"/>
      <c r="ILV95" s="1431"/>
      <c r="ILW95" s="1431"/>
      <c r="ILX95" s="1431"/>
      <c r="ILY95" s="1431"/>
      <c r="ILZ95" s="1431"/>
      <c r="IMA95" s="1431"/>
      <c r="IMB95" s="1431"/>
      <c r="IMC95" s="1431"/>
      <c r="IMD95" s="1431"/>
      <c r="IME95" s="1431"/>
      <c r="IMF95" s="1431"/>
      <c r="IMG95" s="1431"/>
      <c r="IMH95" s="1431"/>
      <c r="IMI95" s="1431"/>
      <c r="IMJ95" s="1431"/>
      <c r="IMK95" s="1431"/>
      <c r="IML95" s="1431"/>
      <c r="IMM95" s="1431"/>
      <c r="IMN95" s="1431"/>
      <c r="IMO95" s="1431"/>
      <c r="IMP95" s="1431"/>
      <c r="IMQ95" s="1431"/>
      <c r="IMR95" s="1431"/>
      <c r="IMS95" s="1431"/>
      <c r="IMT95" s="1431"/>
      <c r="IMU95" s="1431"/>
      <c r="IMV95" s="1431"/>
      <c r="IMW95" s="1431"/>
      <c r="IMX95" s="1431"/>
      <c r="IMY95" s="1431"/>
      <c r="IMZ95" s="1431"/>
      <c r="INA95" s="1431"/>
      <c r="INB95" s="1431"/>
      <c r="INC95" s="1431"/>
      <c r="IND95" s="1431"/>
      <c r="INE95" s="1431"/>
      <c r="INF95" s="1431"/>
      <c r="ING95" s="1431"/>
      <c r="INH95" s="1431"/>
      <c r="INI95" s="1431"/>
      <c r="INJ95" s="1431"/>
      <c r="INK95" s="1431"/>
      <c r="INL95" s="1431"/>
      <c r="INM95" s="1431"/>
      <c r="INN95" s="1431"/>
      <c r="INO95" s="1431"/>
      <c r="INP95" s="1431"/>
      <c r="INQ95" s="1431"/>
      <c r="INR95" s="1431"/>
      <c r="INS95" s="1431"/>
      <c r="INT95" s="1431"/>
      <c r="INU95" s="1431"/>
      <c r="INV95" s="1431"/>
      <c r="INW95" s="1431"/>
      <c r="INX95" s="1431"/>
      <c r="INY95" s="1431"/>
      <c r="INZ95" s="1431"/>
      <c r="IOA95" s="1431"/>
      <c r="IOB95" s="1431"/>
      <c r="IOC95" s="1431"/>
      <c r="IOD95" s="1431"/>
      <c r="IOE95" s="1431"/>
      <c r="IOF95" s="1431"/>
      <c r="IOG95" s="1431"/>
      <c r="IOH95" s="1431"/>
      <c r="IOI95" s="1431"/>
      <c r="IOJ95" s="1431"/>
      <c r="IOK95" s="1431"/>
      <c r="IOL95" s="1431"/>
      <c r="IOM95" s="1431"/>
      <c r="ION95" s="1431"/>
      <c r="IOO95" s="1431"/>
      <c r="IOP95" s="1431"/>
      <c r="IOQ95" s="1431"/>
      <c r="IOR95" s="1431"/>
      <c r="IOS95" s="1431"/>
      <c r="IOT95" s="1431"/>
      <c r="IOU95" s="1431"/>
      <c r="IOV95" s="1431"/>
      <c r="IOW95" s="1431"/>
      <c r="IOX95" s="1431"/>
      <c r="IOY95" s="1431"/>
      <c r="IOZ95" s="1431"/>
      <c r="IPA95" s="1431"/>
      <c r="IPB95" s="1431"/>
      <c r="IPC95" s="1431"/>
      <c r="IPD95" s="1431"/>
      <c r="IPE95" s="1431"/>
      <c r="IPF95" s="1431"/>
      <c r="IPG95" s="1431"/>
      <c r="IPH95" s="1431"/>
      <c r="IPI95" s="1431"/>
      <c r="IPJ95" s="1431"/>
      <c r="IPK95" s="1431"/>
      <c r="IPL95" s="1431"/>
      <c r="IPM95" s="1431"/>
      <c r="IPN95" s="1431"/>
      <c r="IPO95" s="1431"/>
      <c r="IPP95" s="1431"/>
      <c r="IPQ95" s="1431"/>
      <c r="IPR95" s="1431"/>
      <c r="IPS95" s="1431"/>
      <c r="IPT95" s="1431"/>
      <c r="IPU95" s="1431"/>
      <c r="IPV95" s="1431"/>
      <c r="IPW95" s="1431"/>
      <c r="IPX95" s="1431"/>
      <c r="IPY95" s="1431"/>
      <c r="IPZ95" s="1431"/>
      <c r="IQA95" s="1431"/>
      <c r="IQB95" s="1431"/>
      <c r="IQC95" s="1431"/>
      <c r="IQD95" s="1431"/>
      <c r="IQE95" s="1431"/>
      <c r="IQF95" s="1431"/>
      <c r="IQG95" s="1431"/>
      <c r="IQH95" s="1431"/>
      <c r="IQI95" s="1431"/>
      <c r="IQJ95" s="1431"/>
      <c r="IQK95" s="1431"/>
      <c r="IQL95" s="1431"/>
      <c r="IQM95" s="1431"/>
      <c r="IQN95" s="1431"/>
      <c r="IQO95" s="1431"/>
      <c r="IQP95" s="1431"/>
      <c r="IQQ95" s="1431"/>
      <c r="IQR95" s="1431"/>
      <c r="IQS95" s="1431"/>
      <c r="IQT95" s="1431"/>
      <c r="IQU95" s="1431"/>
      <c r="IQV95" s="1431"/>
      <c r="IQW95" s="1431"/>
      <c r="IQX95" s="1431"/>
      <c r="IQY95" s="1431"/>
      <c r="IQZ95" s="1431"/>
      <c r="IRA95" s="1431"/>
      <c r="IRB95" s="1431"/>
      <c r="IRC95" s="1431"/>
      <c r="IRD95" s="1431"/>
      <c r="IRE95" s="1431"/>
      <c r="IRF95" s="1431"/>
      <c r="IRG95" s="1431"/>
      <c r="IRH95" s="1431"/>
      <c r="IRI95" s="1431"/>
      <c r="IRJ95" s="1431"/>
      <c r="IRK95" s="1431"/>
      <c r="IRL95" s="1431"/>
      <c r="IRM95" s="1431"/>
      <c r="IRN95" s="1431"/>
      <c r="IRO95" s="1431"/>
      <c r="IRP95" s="1431"/>
      <c r="IRQ95" s="1431"/>
      <c r="IRR95" s="1431"/>
      <c r="IRS95" s="1431"/>
      <c r="IRT95" s="1431"/>
      <c r="IRU95" s="1431"/>
      <c r="IRV95" s="1431"/>
      <c r="IRW95" s="1431"/>
      <c r="IRX95" s="1431"/>
      <c r="IRY95" s="1431"/>
      <c r="IRZ95" s="1431"/>
      <c r="ISA95" s="1431"/>
      <c r="ISB95" s="1431"/>
      <c r="ISC95" s="1431"/>
      <c r="ISD95" s="1431"/>
      <c r="ISE95" s="1431"/>
      <c r="ISF95" s="1431"/>
      <c r="ISG95" s="1431"/>
      <c r="ISH95" s="1431"/>
      <c r="ISI95" s="1431"/>
      <c r="ISJ95" s="1431"/>
      <c r="ISK95" s="1431"/>
      <c r="ISL95" s="1431"/>
      <c r="ISM95" s="1431"/>
      <c r="ISN95" s="1431"/>
      <c r="ISO95" s="1431"/>
      <c r="ISP95" s="1431"/>
      <c r="ISQ95" s="1431"/>
      <c r="ISR95" s="1431"/>
      <c r="ISS95" s="1431"/>
      <c r="IST95" s="1431"/>
      <c r="ISU95" s="1431"/>
      <c r="ISV95" s="1431"/>
      <c r="ISW95" s="1431"/>
      <c r="ISX95" s="1431"/>
      <c r="ISY95" s="1431"/>
      <c r="ISZ95" s="1431"/>
      <c r="ITA95" s="1431"/>
      <c r="ITB95" s="1431"/>
      <c r="ITC95" s="1431"/>
      <c r="ITD95" s="1431"/>
      <c r="ITE95" s="1431"/>
      <c r="ITF95" s="1431"/>
      <c r="ITG95" s="1431"/>
      <c r="ITH95" s="1431"/>
      <c r="ITI95" s="1431"/>
      <c r="ITJ95" s="1431"/>
      <c r="ITK95" s="1431"/>
      <c r="ITL95" s="1431"/>
      <c r="ITM95" s="1431"/>
      <c r="ITN95" s="1431"/>
      <c r="ITO95" s="1431"/>
      <c r="ITP95" s="1431"/>
      <c r="ITQ95" s="1431"/>
      <c r="ITR95" s="1431"/>
      <c r="ITS95" s="1431"/>
      <c r="ITT95" s="1431"/>
      <c r="ITU95" s="1431"/>
      <c r="ITV95" s="1431"/>
      <c r="ITW95" s="1431"/>
      <c r="ITX95" s="1431"/>
      <c r="ITY95" s="1431"/>
      <c r="ITZ95" s="1431"/>
      <c r="IUA95" s="1431"/>
      <c r="IUB95" s="1431"/>
      <c r="IUC95" s="1431"/>
      <c r="IUD95" s="1431"/>
      <c r="IUE95" s="1431"/>
      <c r="IUF95" s="1431"/>
      <c r="IUG95" s="1431"/>
      <c r="IUH95" s="1431"/>
      <c r="IUI95" s="1431"/>
      <c r="IUJ95" s="1431"/>
      <c r="IUK95" s="1431"/>
      <c r="IUL95" s="1431"/>
      <c r="IUM95" s="1431"/>
      <c r="IUN95" s="1431"/>
      <c r="IUO95" s="1431"/>
      <c r="IUP95" s="1431"/>
      <c r="IUQ95" s="1431"/>
      <c r="IUR95" s="1431"/>
      <c r="IUS95" s="1431"/>
      <c r="IUT95" s="1431"/>
      <c r="IUU95" s="1431"/>
      <c r="IUV95" s="1431"/>
      <c r="IUW95" s="1431"/>
      <c r="IUX95" s="1431"/>
      <c r="IUY95" s="1431"/>
      <c r="IUZ95" s="1431"/>
      <c r="IVA95" s="1431"/>
      <c r="IVB95" s="1431"/>
      <c r="IVC95" s="1431"/>
      <c r="IVD95" s="1431"/>
      <c r="IVE95" s="1431"/>
      <c r="IVF95" s="1431"/>
      <c r="IVG95" s="1431"/>
      <c r="IVH95" s="1431"/>
      <c r="IVI95" s="1431"/>
      <c r="IVJ95" s="1431"/>
      <c r="IVK95" s="1431"/>
      <c r="IVL95" s="1431"/>
      <c r="IVM95" s="1431"/>
      <c r="IVN95" s="1431"/>
      <c r="IVO95" s="1431"/>
      <c r="IVP95" s="1431"/>
      <c r="IVQ95" s="1431"/>
      <c r="IVR95" s="1431"/>
      <c r="IVS95" s="1431"/>
      <c r="IVT95" s="1431"/>
      <c r="IVU95" s="1431"/>
      <c r="IVV95" s="1431"/>
      <c r="IVW95" s="1431"/>
      <c r="IVX95" s="1431"/>
      <c r="IVY95" s="1431"/>
      <c r="IVZ95" s="1431"/>
      <c r="IWA95" s="1431"/>
      <c r="IWB95" s="1431"/>
      <c r="IWC95" s="1431"/>
      <c r="IWD95" s="1431"/>
      <c r="IWE95" s="1431"/>
      <c r="IWF95" s="1431"/>
      <c r="IWG95" s="1431"/>
      <c r="IWH95" s="1431"/>
      <c r="IWI95" s="1431"/>
      <c r="IWJ95" s="1431"/>
      <c r="IWK95" s="1431"/>
      <c r="IWL95" s="1431"/>
      <c r="IWM95" s="1431"/>
      <c r="IWN95" s="1431"/>
      <c r="IWO95" s="1431"/>
      <c r="IWP95" s="1431"/>
      <c r="IWQ95" s="1431"/>
      <c r="IWR95" s="1431"/>
      <c r="IWS95" s="1431"/>
      <c r="IWT95" s="1431"/>
      <c r="IWU95" s="1431"/>
      <c r="IWV95" s="1431"/>
      <c r="IWW95" s="1431"/>
      <c r="IWX95" s="1431"/>
      <c r="IWY95" s="1431"/>
      <c r="IWZ95" s="1431"/>
      <c r="IXA95" s="1431"/>
      <c r="IXB95" s="1431"/>
      <c r="IXC95" s="1431"/>
      <c r="IXD95" s="1431"/>
      <c r="IXE95" s="1431"/>
      <c r="IXF95" s="1431"/>
      <c r="IXG95" s="1431"/>
      <c r="IXH95" s="1431"/>
      <c r="IXI95" s="1431"/>
      <c r="IXJ95" s="1431"/>
      <c r="IXK95" s="1431"/>
      <c r="IXL95" s="1431"/>
      <c r="IXM95" s="1431"/>
      <c r="IXN95" s="1431"/>
      <c r="IXO95" s="1431"/>
      <c r="IXP95" s="1431"/>
      <c r="IXQ95" s="1431"/>
      <c r="IXR95" s="1431"/>
      <c r="IXS95" s="1431"/>
      <c r="IXT95" s="1431"/>
      <c r="IXU95" s="1431"/>
      <c r="IXV95" s="1431"/>
      <c r="IXW95" s="1431"/>
      <c r="IXX95" s="1431"/>
      <c r="IXY95" s="1431"/>
      <c r="IXZ95" s="1431"/>
      <c r="IYA95" s="1431"/>
      <c r="IYB95" s="1431"/>
      <c r="IYC95" s="1431"/>
      <c r="IYD95" s="1431"/>
      <c r="IYE95" s="1431"/>
      <c r="IYF95" s="1431"/>
      <c r="IYG95" s="1431"/>
      <c r="IYH95" s="1431"/>
      <c r="IYI95" s="1431"/>
      <c r="IYJ95" s="1431"/>
      <c r="IYK95" s="1431"/>
      <c r="IYL95" s="1431"/>
      <c r="IYM95" s="1431"/>
      <c r="IYN95" s="1431"/>
      <c r="IYO95" s="1431"/>
      <c r="IYP95" s="1431"/>
      <c r="IYQ95" s="1431"/>
      <c r="IYR95" s="1431"/>
      <c r="IYS95" s="1431"/>
      <c r="IYT95" s="1431"/>
      <c r="IYU95" s="1431"/>
      <c r="IYV95" s="1431"/>
      <c r="IYW95" s="1431"/>
      <c r="IYX95" s="1431"/>
      <c r="IYY95" s="1431"/>
      <c r="IYZ95" s="1431"/>
      <c r="IZA95" s="1431"/>
      <c r="IZB95" s="1431"/>
      <c r="IZC95" s="1431"/>
      <c r="IZD95" s="1431"/>
      <c r="IZE95" s="1431"/>
      <c r="IZF95" s="1431"/>
      <c r="IZG95" s="1431"/>
      <c r="IZH95" s="1431"/>
      <c r="IZI95" s="1431"/>
      <c r="IZJ95" s="1431"/>
      <c r="IZK95" s="1431"/>
      <c r="IZL95" s="1431"/>
      <c r="IZM95" s="1431"/>
      <c r="IZN95" s="1431"/>
      <c r="IZO95" s="1431"/>
      <c r="IZP95" s="1431"/>
      <c r="IZQ95" s="1431"/>
      <c r="IZR95" s="1431"/>
      <c r="IZS95" s="1431"/>
      <c r="IZT95" s="1431"/>
      <c r="IZU95" s="1431"/>
      <c r="IZV95" s="1431"/>
      <c r="IZW95" s="1431"/>
      <c r="IZX95" s="1431"/>
      <c r="IZY95" s="1431"/>
      <c r="IZZ95" s="1431"/>
      <c r="JAA95" s="1431"/>
      <c r="JAB95" s="1431"/>
      <c r="JAC95" s="1431"/>
      <c r="JAD95" s="1431"/>
      <c r="JAE95" s="1431"/>
      <c r="JAF95" s="1431"/>
      <c r="JAG95" s="1431"/>
      <c r="JAH95" s="1431"/>
      <c r="JAI95" s="1431"/>
      <c r="JAJ95" s="1431"/>
      <c r="JAK95" s="1431"/>
      <c r="JAL95" s="1431"/>
      <c r="JAM95" s="1431"/>
      <c r="JAN95" s="1431"/>
      <c r="JAO95" s="1431"/>
      <c r="JAP95" s="1431"/>
      <c r="JAQ95" s="1431"/>
      <c r="JAR95" s="1431"/>
      <c r="JAS95" s="1431"/>
      <c r="JAT95" s="1431"/>
      <c r="JAU95" s="1431"/>
      <c r="JAV95" s="1431"/>
      <c r="JAW95" s="1431"/>
      <c r="JAX95" s="1431"/>
      <c r="JAY95" s="1431"/>
      <c r="JAZ95" s="1431"/>
      <c r="JBA95" s="1431"/>
      <c r="JBB95" s="1431"/>
      <c r="JBC95" s="1431"/>
      <c r="JBD95" s="1431"/>
      <c r="JBE95" s="1431"/>
      <c r="JBF95" s="1431"/>
      <c r="JBG95" s="1431"/>
      <c r="JBH95" s="1431"/>
      <c r="JBI95" s="1431"/>
      <c r="JBJ95" s="1431"/>
      <c r="JBK95" s="1431"/>
      <c r="JBL95" s="1431"/>
      <c r="JBM95" s="1431"/>
      <c r="JBN95" s="1431"/>
      <c r="JBO95" s="1431"/>
      <c r="JBP95" s="1431"/>
      <c r="JBQ95" s="1431"/>
      <c r="JBR95" s="1431"/>
      <c r="JBS95" s="1431"/>
      <c r="JBT95" s="1431"/>
      <c r="JBU95" s="1431"/>
      <c r="JBV95" s="1431"/>
      <c r="JBW95" s="1431"/>
      <c r="JBX95" s="1431"/>
      <c r="JBY95" s="1431"/>
      <c r="JBZ95" s="1431"/>
      <c r="JCA95" s="1431"/>
      <c r="JCB95" s="1431"/>
      <c r="JCC95" s="1431"/>
      <c r="JCD95" s="1431"/>
      <c r="JCE95" s="1431"/>
      <c r="JCF95" s="1431"/>
      <c r="JCG95" s="1431"/>
      <c r="JCH95" s="1431"/>
      <c r="JCI95" s="1431"/>
      <c r="JCJ95" s="1431"/>
      <c r="JCK95" s="1431"/>
      <c r="JCL95" s="1431"/>
      <c r="JCM95" s="1431"/>
      <c r="JCN95" s="1431"/>
      <c r="JCO95" s="1431"/>
      <c r="JCP95" s="1431"/>
      <c r="JCQ95" s="1431"/>
      <c r="JCR95" s="1431"/>
      <c r="JCS95" s="1431"/>
      <c r="JCT95" s="1431"/>
      <c r="JCU95" s="1431"/>
      <c r="JCV95" s="1431"/>
      <c r="JCW95" s="1431"/>
      <c r="JCX95" s="1431"/>
      <c r="JCY95" s="1431"/>
      <c r="JCZ95" s="1431"/>
      <c r="JDA95" s="1431"/>
      <c r="JDB95" s="1431"/>
      <c r="JDC95" s="1431"/>
      <c r="JDD95" s="1431"/>
      <c r="JDE95" s="1431"/>
      <c r="JDF95" s="1431"/>
      <c r="JDG95" s="1431"/>
      <c r="JDH95" s="1431"/>
      <c r="JDI95" s="1431"/>
      <c r="JDJ95" s="1431"/>
      <c r="JDK95" s="1431"/>
      <c r="JDL95" s="1431"/>
      <c r="JDM95" s="1431"/>
      <c r="JDN95" s="1431"/>
      <c r="JDO95" s="1431"/>
      <c r="JDP95" s="1431"/>
      <c r="JDQ95" s="1431"/>
      <c r="JDR95" s="1431"/>
      <c r="JDS95" s="1431"/>
      <c r="JDT95" s="1431"/>
      <c r="JDU95" s="1431"/>
      <c r="JDV95" s="1431"/>
      <c r="JDW95" s="1431"/>
      <c r="JDX95" s="1431"/>
      <c r="JDY95" s="1431"/>
      <c r="JDZ95" s="1431"/>
      <c r="JEA95" s="1431"/>
      <c r="JEB95" s="1431"/>
      <c r="JEC95" s="1431"/>
      <c r="JED95" s="1431"/>
      <c r="JEE95" s="1431"/>
      <c r="JEF95" s="1431"/>
      <c r="JEG95" s="1431"/>
      <c r="JEH95" s="1431"/>
      <c r="JEI95" s="1431"/>
      <c r="JEJ95" s="1431"/>
      <c r="JEK95" s="1431"/>
      <c r="JEL95" s="1431"/>
      <c r="JEM95" s="1431"/>
      <c r="JEN95" s="1431"/>
      <c r="JEO95" s="1431"/>
      <c r="JEP95" s="1431"/>
      <c r="JEQ95" s="1431"/>
      <c r="JER95" s="1431"/>
      <c r="JES95" s="1431"/>
      <c r="JET95" s="1431"/>
      <c r="JEU95" s="1431"/>
      <c r="JEV95" s="1431"/>
      <c r="JEW95" s="1431"/>
      <c r="JEX95" s="1431"/>
      <c r="JEY95" s="1431"/>
      <c r="JEZ95" s="1431"/>
      <c r="JFA95" s="1431"/>
      <c r="JFB95" s="1431"/>
      <c r="JFC95" s="1431"/>
      <c r="JFD95" s="1431"/>
      <c r="JFE95" s="1431"/>
      <c r="JFF95" s="1431"/>
      <c r="JFG95" s="1431"/>
      <c r="JFH95" s="1431"/>
      <c r="JFI95" s="1431"/>
      <c r="JFJ95" s="1431"/>
      <c r="JFK95" s="1431"/>
      <c r="JFL95" s="1431"/>
      <c r="JFM95" s="1431"/>
      <c r="JFN95" s="1431"/>
      <c r="JFO95" s="1431"/>
      <c r="JFP95" s="1431"/>
      <c r="JFQ95" s="1431"/>
      <c r="JFR95" s="1431"/>
      <c r="JFS95" s="1431"/>
      <c r="JFT95" s="1431"/>
      <c r="JFU95" s="1431"/>
      <c r="JFV95" s="1431"/>
      <c r="JFW95" s="1431"/>
      <c r="JFX95" s="1431"/>
      <c r="JFY95" s="1431"/>
      <c r="JFZ95" s="1431"/>
      <c r="JGA95" s="1431"/>
      <c r="JGB95" s="1431"/>
      <c r="JGC95" s="1431"/>
      <c r="JGD95" s="1431"/>
      <c r="JGE95" s="1431"/>
      <c r="JGF95" s="1431"/>
      <c r="JGG95" s="1431"/>
      <c r="JGH95" s="1431"/>
      <c r="JGI95" s="1431"/>
      <c r="JGJ95" s="1431"/>
      <c r="JGK95" s="1431"/>
      <c r="JGL95" s="1431"/>
      <c r="JGM95" s="1431"/>
      <c r="JGN95" s="1431"/>
      <c r="JGO95" s="1431"/>
      <c r="JGP95" s="1431"/>
      <c r="JGQ95" s="1431"/>
      <c r="JGR95" s="1431"/>
      <c r="JGS95" s="1431"/>
      <c r="JGT95" s="1431"/>
      <c r="JGU95" s="1431"/>
      <c r="JGV95" s="1431"/>
      <c r="JGW95" s="1431"/>
      <c r="JGX95" s="1431"/>
      <c r="JGY95" s="1431"/>
      <c r="JGZ95" s="1431"/>
      <c r="JHA95" s="1431"/>
      <c r="JHB95" s="1431"/>
      <c r="JHC95" s="1431"/>
      <c r="JHD95" s="1431"/>
      <c r="JHE95" s="1431"/>
      <c r="JHF95" s="1431"/>
      <c r="JHG95" s="1431"/>
      <c r="JHH95" s="1431"/>
      <c r="JHI95" s="1431"/>
      <c r="JHJ95" s="1431"/>
      <c r="JHK95" s="1431"/>
      <c r="JHL95" s="1431"/>
      <c r="JHM95" s="1431"/>
      <c r="JHN95" s="1431"/>
      <c r="JHO95" s="1431"/>
      <c r="JHP95" s="1431"/>
      <c r="JHQ95" s="1431"/>
      <c r="JHR95" s="1431"/>
      <c r="JHS95" s="1431"/>
      <c r="JHT95" s="1431"/>
      <c r="JHU95" s="1431"/>
      <c r="JHV95" s="1431"/>
      <c r="JHW95" s="1431"/>
      <c r="JHX95" s="1431"/>
      <c r="JHY95" s="1431"/>
      <c r="JHZ95" s="1431"/>
      <c r="JIA95" s="1431"/>
      <c r="JIB95" s="1431"/>
      <c r="JIC95" s="1431"/>
      <c r="JID95" s="1431"/>
      <c r="JIE95" s="1431"/>
      <c r="JIF95" s="1431"/>
      <c r="JIG95" s="1431"/>
      <c r="JIH95" s="1431"/>
      <c r="JII95" s="1431"/>
      <c r="JIJ95" s="1431"/>
      <c r="JIK95" s="1431"/>
      <c r="JIL95" s="1431"/>
      <c r="JIM95" s="1431"/>
      <c r="JIN95" s="1431"/>
      <c r="JIO95" s="1431"/>
      <c r="JIP95" s="1431"/>
      <c r="JIQ95" s="1431"/>
      <c r="JIR95" s="1431"/>
      <c r="JIS95" s="1431"/>
      <c r="JIT95" s="1431"/>
      <c r="JIU95" s="1431"/>
      <c r="JIV95" s="1431"/>
      <c r="JIW95" s="1431"/>
      <c r="JIX95" s="1431"/>
      <c r="JIY95" s="1431"/>
      <c r="JIZ95" s="1431"/>
      <c r="JJA95" s="1431"/>
      <c r="JJB95" s="1431"/>
      <c r="JJC95" s="1431"/>
      <c r="JJD95" s="1431"/>
      <c r="JJE95" s="1431"/>
      <c r="JJF95" s="1431"/>
      <c r="JJG95" s="1431"/>
      <c r="JJH95" s="1431"/>
      <c r="JJI95" s="1431"/>
      <c r="JJJ95" s="1431"/>
      <c r="JJK95" s="1431"/>
      <c r="JJL95" s="1431"/>
      <c r="JJM95" s="1431"/>
      <c r="JJN95" s="1431"/>
      <c r="JJO95" s="1431"/>
      <c r="JJP95" s="1431"/>
      <c r="JJQ95" s="1431"/>
      <c r="JJR95" s="1431"/>
      <c r="JJS95" s="1431"/>
      <c r="JJT95" s="1431"/>
      <c r="JJU95" s="1431"/>
      <c r="JJV95" s="1431"/>
      <c r="JJW95" s="1431"/>
      <c r="JJX95" s="1431"/>
      <c r="JJY95" s="1431"/>
      <c r="JJZ95" s="1431"/>
      <c r="JKA95" s="1431"/>
      <c r="JKB95" s="1431"/>
      <c r="JKC95" s="1431"/>
      <c r="JKD95" s="1431"/>
      <c r="JKE95" s="1431"/>
      <c r="JKF95" s="1431"/>
      <c r="JKG95" s="1431"/>
      <c r="JKH95" s="1431"/>
      <c r="JKI95" s="1431"/>
      <c r="JKJ95" s="1431"/>
      <c r="JKK95" s="1431"/>
      <c r="JKL95" s="1431"/>
      <c r="JKM95" s="1431"/>
      <c r="JKN95" s="1431"/>
      <c r="JKO95" s="1431"/>
      <c r="JKP95" s="1431"/>
      <c r="JKQ95" s="1431"/>
      <c r="JKR95" s="1431"/>
      <c r="JKS95" s="1431"/>
      <c r="JKT95" s="1431"/>
      <c r="JKU95" s="1431"/>
      <c r="JKV95" s="1431"/>
      <c r="JKW95" s="1431"/>
      <c r="JKX95" s="1431"/>
      <c r="JKY95" s="1431"/>
      <c r="JKZ95" s="1431"/>
      <c r="JLA95" s="1431"/>
      <c r="JLB95" s="1431"/>
      <c r="JLC95" s="1431"/>
      <c r="JLD95" s="1431"/>
      <c r="JLE95" s="1431"/>
      <c r="JLF95" s="1431"/>
      <c r="JLG95" s="1431"/>
      <c r="JLH95" s="1431"/>
      <c r="JLI95" s="1431"/>
      <c r="JLJ95" s="1431"/>
      <c r="JLK95" s="1431"/>
      <c r="JLL95" s="1431"/>
      <c r="JLM95" s="1431"/>
      <c r="JLN95" s="1431"/>
      <c r="JLO95" s="1431"/>
      <c r="JLP95" s="1431"/>
      <c r="JLQ95" s="1431"/>
      <c r="JLR95" s="1431"/>
      <c r="JLS95" s="1431"/>
      <c r="JLT95" s="1431"/>
      <c r="JLU95" s="1431"/>
      <c r="JLV95" s="1431"/>
      <c r="JLW95" s="1431"/>
      <c r="JLX95" s="1431"/>
      <c r="JLY95" s="1431"/>
      <c r="JLZ95" s="1431"/>
      <c r="JMA95" s="1431"/>
      <c r="JMB95" s="1431"/>
      <c r="JMC95" s="1431"/>
      <c r="JMD95" s="1431"/>
      <c r="JME95" s="1431"/>
      <c r="JMF95" s="1431"/>
      <c r="JMG95" s="1431"/>
      <c r="JMH95" s="1431"/>
      <c r="JMI95" s="1431"/>
      <c r="JMJ95" s="1431"/>
      <c r="JMK95" s="1431"/>
      <c r="JML95" s="1431"/>
      <c r="JMM95" s="1431"/>
      <c r="JMN95" s="1431"/>
      <c r="JMO95" s="1431"/>
      <c r="JMP95" s="1431"/>
      <c r="JMQ95" s="1431"/>
      <c r="JMR95" s="1431"/>
      <c r="JMS95" s="1431"/>
      <c r="JMT95" s="1431"/>
      <c r="JMU95" s="1431"/>
      <c r="JMV95" s="1431"/>
      <c r="JMW95" s="1431"/>
      <c r="JMX95" s="1431"/>
      <c r="JMY95" s="1431"/>
      <c r="JMZ95" s="1431"/>
      <c r="JNA95" s="1431"/>
      <c r="JNB95" s="1431"/>
      <c r="JNC95" s="1431"/>
      <c r="JND95" s="1431"/>
      <c r="JNE95" s="1431"/>
      <c r="JNF95" s="1431"/>
      <c r="JNG95" s="1431"/>
      <c r="JNH95" s="1431"/>
      <c r="JNI95" s="1431"/>
      <c r="JNJ95" s="1431"/>
      <c r="JNK95" s="1431"/>
      <c r="JNL95" s="1431"/>
      <c r="JNM95" s="1431"/>
      <c r="JNN95" s="1431"/>
      <c r="JNO95" s="1431"/>
      <c r="JNP95" s="1431"/>
      <c r="JNQ95" s="1431"/>
      <c r="JNR95" s="1431"/>
      <c r="JNS95" s="1431"/>
      <c r="JNT95" s="1431"/>
      <c r="JNU95" s="1431"/>
      <c r="JNV95" s="1431"/>
      <c r="JNW95" s="1431"/>
      <c r="JNX95" s="1431"/>
      <c r="JNY95" s="1431"/>
      <c r="JNZ95" s="1431"/>
      <c r="JOA95" s="1431"/>
      <c r="JOB95" s="1431"/>
      <c r="JOC95" s="1431"/>
      <c r="JOD95" s="1431"/>
      <c r="JOE95" s="1431"/>
      <c r="JOF95" s="1431"/>
      <c r="JOG95" s="1431"/>
      <c r="JOH95" s="1431"/>
      <c r="JOI95" s="1431"/>
      <c r="JOJ95" s="1431"/>
      <c r="JOK95" s="1431"/>
      <c r="JOL95" s="1431"/>
      <c r="JOM95" s="1431"/>
      <c r="JON95" s="1431"/>
      <c r="JOO95" s="1431"/>
      <c r="JOP95" s="1431"/>
      <c r="JOQ95" s="1431"/>
      <c r="JOR95" s="1431"/>
      <c r="JOS95" s="1431"/>
      <c r="JOT95" s="1431"/>
      <c r="JOU95" s="1431"/>
      <c r="JOV95" s="1431"/>
      <c r="JOW95" s="1431"/>
      <c r="JOX95" s="1431"/>
      <c r="JOY95" s="1431"/>
      <c r="JOZ95" s="1431"/>
      <c r="JPA95" s="1431"/>
      <c r="JPB95" s="1431"/>
      <c r="JPC95" s="1431"/>
      <c r="JPD95" s="1431"/>
      <c r="JPE95" s="1431"/>
      <c r="JPF95" s="1431"/>
      <c r="JPG95" s="1431"/>
      <c r="JPH95" s="1431"/>
      <c r="JPI95" s="1431"/>
      <c r="JPJ95" s="1431"/>
      <c r="JPK95" s="1431"/>
      <c r="JPL95" s="1431"/>
      <c r="JPM95" s="1431"/>
      <c r="JPN95" s="1431"/>
      <c r="JPO95" s="1431"/>
      <c r="JPP95" s="1431"/>
      <c r="JPQ95" s="1431"/>
      <c r="JPR95" s="1431"/>
      <c r="JPS95" s="1431"/>
      <c r="JPT95" s="1431"/>
      <c r="JPU95" s="1431"/>
      <c r="JPV95" s="1431"/>
      <c r="JPW95" s="1431"/>
      <c r="JPX95" s="1431"/>
      <c r="JPY95" s="1431"/>
      <c r="JPZ95" s="1431"/>
      <c r="JQA95" s="1431"/>
      <c r="JQB95" s="1431"/>
      <c r="JQC95" s="1431"/>
      <c r="JQD95" s="1431"/>
      <c r="JQE95" s="1431"/>
      <c r="JQF95" s="1431"/>
      <c r="JQG95" s="1431"/>
      <c r="JQH95" s="1431"/>
      <c r="JQI95" s="1431"/>
      <c r="JQJ95" s="1431"/>
      <c r="JQK95" s="1431"/>
      <c r="JQL95" s="1431"/>
      <c r="JQM95" s="1431"/>
      <c r="JQN95" s="1431"/>
      <c r="JQO95" s="1431"/>
      <c r="JQP95" s="1431"/>
      <c r="JQQ95" s="1431"/>
      <c r="JQR95" s="1431"/>
      <c r="JQS95" s="1431"/>
      <c r="JQT95" s="1431"/>
      <c r="JQU95" s="1431"/>
      <c r="JQV95" s="1431"/>
      <c r="JQW95" s="1431"/>
      <c r="JQX95" s="1431"/>
      <c r="JQY95" s="1431"/>
      <c r="JQZ95" s="1431"/>
      <c r="JRA95" s="1431"/>
      <c r="JRB95" s="1431"/>
      <c r="JRC95" s="1431"/>
      <c r="JRD95" s="1431"/>
      <c r="JRE95" s="1431"/>
      <c r="JRF95" s="1431"/>
      <c r="JRG95" s="1431"/>
      <c r="JRH95" s="1431"/>
      <c r="JRI95" s="1431"/>
      <c r="JRJ95" s="1431"/>
      <c r="JRK95" s="1431"/>
      <c r="JRL95" s="1431"/>
      <c r="JRM95" s="1431"/>
      <c r="JRN95" s="1431"/>
      <c r="JRO95" s="1431"/>
      <c r="JRP95" s="1431"/>
      <c r="JRQ95" s="1431"/>
      <c r="JRR95" s="1431"/>
      <c r="JRS95" s="1431"/>
      <c r="JRT95" s="1431"/>
      <c r="JRU95" s="1431"/>
      <c r="JRV95" s="1431"/>
      <c r="JRW95" s="1431"/>
      <c r="JRX95" s="1431"/>
      <c r="JRY95" s="1431"/>
      <c r="JRZ95" s="1431"/>
      <c r="JSA95" s="1431"/>
      <c r="JSB95" s="1431"/>
      <c r="JSC95" s="1431"/>
      <c r="JSD95" s="1431"/>
      <c r="JSE95" s="1431"/>
      <c r="JSF95" s="1431"/>
      <c r="JSG95" s="1431"/>
      <c r="JSH95" s="1431"/>
      <c r="JSI95" s="1431"/>
      <c r="JSJ95" s="1431"/>
      <c r="JSK95" s="1431"/>
      <c r="JSL95" s="1431"/>
      <c r="JSM95" s="1431"/>
      <c r="JSN95" s="1431"/>
      <c r="JSO95" s="1431"/>
      <c r="JSP95" s="1431"/>
      <c r="JSQ95" s="1431"/>
      <c r="JSR95" s="1431"/>
      <c r="JSS95" s="1431"/>
      <c r="JST95" s="1431"/>
      <c r="JSU95" s="1431"/>
      <c r="JSV95" s="1431"/>
      <c r="JSW95" s="1431"/>
      <c r="JSX95" s="1431"/>
      <c r="JSY95" s="1431"/>
      <c r="JSZ95" s="1431"/>
      <c r="JTA95" s="1431"/>
      <c r="JTB95" s="1431"/>
      <c r="JTC95" s="1431"/>
      <c r="JTD95" s="1431"/>
      <c r="JTE95" s="1431"/>
      <c r="JTF95" s="1431"/>
      <c r="JTG95" s="1431"/>
      <c r="JTH95" s="1431"/>
      <c r="JTI95" s="1431"/>
      <c r="JTJ95" s="1431"/>
      <c r="JTK95" s="1431"/>
      <c r="JTL95" s="1431"/>
      <c r="JTM95" s="1431"/>
      <c r="JTN95" s="1431"/>
      <c r="JTO95" s="1431"/>
      <c r="JTP95" s="1431"/>
      <c r="JTQ95" s="1431"/>
      <c r="JTR95" s="1431"/>
      <c r="JTS95" s="1431"/>
      <c r="JTT95" s="1431"/>
      <c r="JTU95" s="1431"/>
      <c r="JTV95" s="1431"/>
      <c r="JTW95" s="1431"/>
      <c r="JTX95" s="1431"/>
      <c r="JTY95" s="1431"/>
      <c r="JTZ95" s="1431"/>
      <c r="JUA95" s="1431"/>
      <c r="JUB95" s="1431"/>
      <c r="JUC95" s="1431"/>
      <c r="JUD95" s="1431"/>
      <c r="JUE95" s="1431"/>
      <c r="JUF95" s="1431"/>
      <c r="JUG95" s="1431"/>
      <c r="JUH95" s="1431"/>
      <c r="JUI95" s="1431"/>
      <c r="JUJ95" s="1431"/>
      <c r="JUK95" s="1431"/>
      <c r="JUL95" s="1431"/>
      <c r="JUM95" s="1431"/>
      <c r="JUN95" s="1431"/>
      <c r="JUO95" s="1431"/>
      <c r="JUP95" s="1431"/>
      <c r="JUQ95" s="1431"/>
      <c r="JUR95" s="1431"/>
      <c r="JUS95" s="1431"/>
      <c r="JUT95" s="1431"/>
      <c r="JUU95" s="1431"/>
      <c r="JUV95" s="1431"/>
      <c r="JUW95" s="1431"/>
      <c r="JUX95" s="1431"/>
      <c r="JUY95" s="1431"/>
      <c r="JUZ95" s="1431"/>
      <c r="JVA95" s="1431"/>
      <c r="JVB95" s="1431"/>
      <c r="JVC95" s="1431"/>
      <c r="JVD95" s="1431"/>
      <c r="JVE95" s="1431"/>
      <c r="JVF95" s="1431"/>
      <c r="JVG95" s="1431"/>
      <c r="JVH95" s="1431"/>
      <c r="JVI95" s="1431"/>
      <c r="JVJ95" s="1431"/>
      <c r="JVK95" s="1431"/>
      <c r="JVL95" s="1431"/>
      <c r="JVM95" s="1431"/>
      <c r="JVN95" s="1431"/>
      <c r="JVO95" s="1431"/>
      <c r="JVP95" s="1431"/>
      <c r="JVQ95" s="1431"/>
      <c r="JVR95" s="1431"/>
      <c r="JVS95" s="1431"/>
      <c r="JVT95" s="1431"/>
      <c r="JVU95" s="1431"/>
      <c r="JVV95" s="1431"/>
      <c r="JVW95" s="1431"/>
      <c r="JVX95" s="1431"/>
      <c r="JVY95" s="1431"/>
      <c r="JVZ95" s="1431"/>
      <c r="JWA95" s="1431"/>
      <c r="JWB95" s="1431"/>
      <c r="JWC95" s="1431"/>
      <c r="JWD95" s="1431"/>
      <c r="JWE95" s="1431"/>
      <c r="JWF95" s="1431"/>
      <c r="JWG95" s="1431"/>
      <c r="JWH95" s="1431"/>
      <c r="JWI95" s="1431"/>
      <c r="JWJ95" s="1431"/>
      <c r="JWK95" s="1431"/>
      <c r="JWL95" s="1431"/>
      <c r="JWM95" s="1431"/>
      <c r="JWN95" s="1431"/>
      <c r="JWO95" s="1431"/>
      <c r="JWP95" s="1431"/>
      <c r="JWQ95" s="1431"/>
      <c r="JWR95" s="1431"/>
      <c r="JWS95" s="1431"/>
      <c r="JWT95" s="1431"/>
      <c r="JWU95" s="1431"/>
      <c r="JWV95" s="1431"/>
      <c r="JWW95" s="1431"/>
      <c r="JWX95" s="1431"/>
      <c r="JWY95" s="1431"/>
      <c r="JWZ95" s="1431"/>
      <c r="JXA95" s="1431"/>
      <c r="JXB95" s="1431"/>
      <c r="JXC95" s="1431"/>
      <c r="JXD95" s="1431"/>
      <c r="JXE95" s="1431"/>
      <c r="JXF95" s="1431"/>
      <c r="JXG95" s="1431"/>
      <c r="JXH95" s="1431"/>
      <c r="JXI95" s="1431"/>
      <c r="JXJ95" s="1431"/>
      <c r="JXK95" s="1431"/>
      <c r="JXL95" s="1431"/>
      <c r="JXM95" s="1431"/>
      <c r="JXN95" s="1431"/>
      <c r="JXO95" s="1431"/>
      <c r="JXP95" s="1431"/>
      <c r="JXQ95" s="1431"/>
      <c r="JXR95" s="1431"/>
      <c r="JXS95" s="1431"/>
      <c r="JXT95" s="1431"/>
      <c r="JXU95" s="1431"/>
      <c r="JXV95" s="1431"/>
      <c r="JXW95" s="1431"/>
      <c r="JXX95" s="1431"/>
      <c r="JXY95" s="1431"/>
      <c r="JXZ95" s="1431"/>
      <c r="JYA95" s="1431"/>
      <c r="JYB95" s="1431"/>
      <c r="JYC95" s="1431"/>
      <c r="JYD95" s="1431"/>
      <c r="JYE95" s="1431"/>
      <c r="JYF95" s="1431"/>
      <c r="JYG95" s="1431"/>
      <c r="JYH95" s="1431"/>
      <c r="JYI95" s="1431"/>
      <c r="JYJ95" s="1431"/>
      <c r="JYK95" s="1431"/>
      <c r="JYL95" s="1431"/>
      <c r="JYM95" s="1431"/>
      <c r="JYN95" s="1431"/>
      <c r="JYO95" s="1431"/>
      <c r="JYP95" s="1431"/>
      <c r="JYQ95" s="1431"/>
      <c r="JYR95" s="1431"/>
      <c r="JYS95" s="1431"/>
      <c r="JYT95" s="1431"/>
      <c r="JYU95" s="1431"/>
      <c r="JYV95" s="1431"/>
      <c r="JYW95" s="1431"/>
      <c r="JYX95" s="1431"/>
      <c r="JYY95" s="1431"/>
      <c r="JYZ95" s="1431"/>
      <c r="JZA95" s="1431"/>
      <c r="JZB95" s="1431"/>
      <c r="JZC95" s="1431"/>
      <c r="JZD95" s="1431"/>
      <c r="JZE95" s="1431"/>
      <c r="JZF95" s="1431"/>
      <c r="JZG95" s="1431"/>
      <c r="JZH95" s="1431"/>
      <c r="JZI95" s="1431"/>
      <c r="JZJ95" s="1431"/>
      <c r="JZK95" s="1431"/>
      <c r="JZL95" s="1431"/>
      <c r="JZM95" s="1431"/>
      <c r="JZN95" s="1431"/>
      <c r="JZO95" s="1431"/>
      <c r="JZP95" s="1431"/>
      <c r="JZQ95" s="1431"/>
      <c r="JZR95" s="1431"/>
      <c r="JZS95" s="1431"/>
      <c r="JZT95" s="1431"/>
      <c r="JZU95" s="1431"/>
      <c r="JZV95" s="1431"/>
      <c r="JZW95" s="1431"/>
      <c r="JZX95" s="1431"/>
      <c r="JZY95" s="1431"/>
      <c r="JZZ95" s="1431"/>
      <c r="KAA95" s="1431"/>
      <c r="KAB95" s="1431"/>
      <c r="KAC95" s="1431"/>
      <c r="KAD95" s="1431"/>
      <c r="KAE95" s="1431"/>
      <c r="KAF95" s="1431"/>
      <c r="KAG95" s="1431"/>
      <c r="KAH95" s="1431"/>
      <c r="KAI95" s="1431"/>
      <c r="KAJ95" s="1431"/>
      <c r="KAK95" s="1431"/>
      <c r="KAL95" s="1431"/>
      <c r="KAM95" s="1431"/>
      <c r="KAN95" s="1431"/>
      <c r="KAO95" s="1431"/>
      <c r="KAP95" s="1431"/>
      <c r="KAQ95" s="1431"/>
      <c r="KAR95" s="1431"/>
      <c r="KAS95" s="1431"/>
      <c r="KAT95" s="1431"/>
      <c r="KAU95" s="1431"/>
      <c r="KAV95" s="1431"/>
      <c r="KAW95" s="1431"/>
      <c r="KAX95" s="1431"/>
      <c r="KAY95" s="1431"/>
      <c r="KAZ95" s="1431"/>
      <c r="KBA95" s="1431"/>
      <c r="KBB95" s="1431"/>
      <c r="KBC95" s="1431"/>
      <c r="KBD95" s="1431"/>
      <c r="KBE95" s="1431"/>
      <c r="KBF95" s="1431"/>
      <c r="KBG95" s="1431"/>
      <c r="KBH95" s="1431"/>
      <c r="KBI95" s="1431"/>
      <c r="KBJ95" s="1431"/>
      <c r="KBK95" s="1431"/>
      <c r="KBL95" s="1431"/>
      <c r="KBM95" s="1431"/>
      <c r="KBN95" s="1431"/>
      <c r="KBO95" s="1431"/>
      <c r="KBP95" s="1431"/>
      <c r="KBQ95" s="1431"/>
      <c r="KBR95" s="1431"/>
      <c r="KBS95" s="1431"/>
      <c r="KBT95" s="1431"/>
      <c r="KBU95" s="1431"/>
      <c r="KBV95" s="1431"/>
      <c r="KBW95" s="1431"/>
      <c r="KBX95" s="1431"/>
      <c r="KBY95" s="1431"/>
      <c r="KBZ95" s="1431"/>
      <c r="KCA95" s="1431"/>
      <c r="KCB95" s="1431"/>
      <c r="KCC95" s="1431"/>
      <c r="KCD95" s="1431"/>
      <c r="KCE95" s="1431"/>
      <c r="KCF95" s="1431"/>
      <c r="KCG95" s="1431"/>
      <c r="KCH95" s="1431"/>
      <c r="KCI95" s="1431"/>
      <c r="KCJ95" s="1431"/>
      <c r="KCK95" s="1431"/>
      <c r="KCL95" s="1431"/>
      <c r="KCM95" s="1431"/>
      <c r="KCN95" s="1431"/>
      <c r="KCO95" s="1431"/>
      <c r="KCP95" s="1431"/>
      <c r="KCQ95" s="1431"/>
      <c r="KCR95" s="1431"/>
      <c r="KCS95" s="1431"/>
      <c r="KCT95" s="1431"/>
      <c r="KCU95" s="1431"/>
      <c r="KCV95" s="1431"/>
      <c r="KCW95" s="1431"/>
      <c r="KCX95" s="1431"/>
      <c r="KCY95" s="1431"/>
      <c r="KCZ95" s="1431"/>
      <c r="KDA95" s="1431"/>
      <c r="KDB95" s="1431"/>
      <c r="KDC95" s="1431"/>
      <c r="KDD95" s="1431"/>
      <c r="KDE95" s="1431"/>
      <c r="KDF95" s="1431"/>
      <c r="KDG95" s="1431"/>
      <c r="KDH95" s="1431"/>
      <c r="KDI95" s="1431"/>
      <c r="KDJ95" s="1431"/>
      <c r="KDK95" s="1431"/>
      <c r="KDL95" s="1431"/>
      <c r="KDM95" s="1431"/>
      <c r="KDN95" s="1431"/>
      <c r="KDO95" s="1431"/>
      <c r="KDP95" s="1431"/>
      <c r="KDQ95" s="1431"/>
      <c r="KDR95" s="1431"/>
      <c r="KDS95" s="1431"/>
      <c r="KDT95" s="1431"/>
      <c r="KDU95" s="1431"/>
      <c r="KDV95" s="1431"/>
      <c r="KDW95" s="1431"/>
      <c r="KDX95" s="1431"/>
      <c r="KDY95" s="1431"/>
      <c r="KDZ95" s="1431"/>
      <c r="KEA95" s="1431"/>
      <c r="KEB95" s="1431"/>
      <c r="KEC95" s="1431"/>
      <c r="KED95" s="1431"/>
      <c r="KEE95" s="1431"/>
      <c r="KEF95" s="1431"/>
      <c r="KEG95" s="1431"/>
      <c r="KEH95" s="1431"/>
      <c r="KEI95" s="1431"/>
      <c r="KEJ95" s="1431"/>
      <c r="KEK95" s="1431"/>
      <c r="KEL95" s="1431"/>
      <c r="KEM95" s="1431"/>
      <c r="KEN95" s="1431"/>
      <c r="KEO95" s="1431"/>
      <c r="KEP95" s="1431"/>
      <c r="KEQ95" s="1431"/>
      <c r="KER95" s="1431"/>
      <c r="KES95" s="1431"/>
      <c r="KET95" s="1431"/>
      <c r="KEU95" s="1431"/>
      <c r="KEV95" s="1431"/>
      <c r="KEW95" s="1431"/>
      <c r="KEX95" s="1431"/>
      <c r="KEY95" s="1431"/>
      <c r="KEZ95" s="1431"/>
      <c r="KFA95" s="1431"/>
      <c r="KFB95" s="1431"/>
      <c r="KFC95" s="1431"/>
      <c r="KFD95" s="1431"/>
      <c r="KFE95" s="1431"/>
      <c r="KFF95" s="1431"/>
      <c r="KFG95" s="1431"/>
      <c r="KFH95" s="1431"/>
      <c r="KFI95" s="1431"/>
      <c r="KFJ95" s="1431"/>
      <c r="KFK95" s="1431"/>
      <c r="KFL95" s="1431"/>
      <c r="KFM95" s="1431"/>
      <c r="KFN95" s="1431"/>
      <c r="KFO95" s="1431"/>
      <c r="KFP95" s="1431"/>
      <c r="KFQ95" s="1431"/>
      <c r="KFR95" s="1431"/>
      <c r="KFS95" s="1431"/>
      <c r="KFT95" s="1431"/>
      <c r="KFU95" s="1431"/>
      <c r="KFV95" s="1431"/>
      <c r="KFW95" s="1431"/>
      <c r="KFX95" s="1431"/>
      <c r="KFY95" s="1431"/>
      <c r="KFZ95" s="1431"/>
      <c r="KGA95" s="1431"/>
      <c r="KGB95" s="1431"/>
      <c r="KGC95" s="1431"/>
      <c r="KGD95" s="1431"/>
      <c r="KGE95" s="1431"/>
      <c r="KGF95" s="1431"/>
      <c r="KGG95" s="1431"/>
      <c r="KGH95" s="1431"/>
      <c r="KGI95" s="1431"/>
      <c r="KGJ95" s="1431"/>
      <c r="KGK95" s="1431"/>
      <c r="KGL95" s="1431"/>
      <c r="KGM95" s="1431"/>
      <c r="KGN95" s="1431"/>
      <c r="KGO95" s="1431"/>
      <c r="KGP95" s="1431"/>
      <c r="KGQ95" s="1431"/>
      <c r="KGR95" s="1431"/>
      <c r="KGS95" s="1431"/>
      <c r="KGT95" s="1431"/>
      <c r="KGU95" s="1431"/>
      <c r="KGV95" s="1431"/>
      <c r="KGW95" s="1431"/>
      <c r="KGX95" s="1431"/>
      <c r="KGY95" s="1431"/>
      <c r="KGZ95" s="1431"/>
      <c r="KHA95" s="1431"/>
      <c r="KHB95" s="1431"/>
      <c r="KHC95" s="1431"/>
      <c r="KHD95" s="1431"/>
      <c r="KHE95" s="1431"/>
      <c r="KHF95" s="1431"/>
      <c r="KHG95" s="1431"/>
      <c r="KHH95" s="1431"/>
      <c r="KHI95" s="1431"/>
      <c r="KHJ95" s="1431"/>
      <c r="KHK95" s="1431"/>
      <c r="KHL95" s="1431"/>
      <c r="KHM95" s="1431"/>
      <c r="KHN95" s="1431"/>
      <c r="KHO95" s="1431"/>
      <c r="KHP95" s="1431"/>
      <c r="KHQ95" s="1431"/>
      <c r="KHR95" s="1431"/>
      <c r="KHS95" s="1431"/>
      <c r="KHT95" s="1431"/>
      <c r="KHU95" s="1431"/>
      <c r="KHV95" s="1431"/>
      <c r="KHW95" s="1431"/>
      <c r="KHX95" s="1431"/>
      <c r="KHY95" s="1431"/>
      <c r="KHZ95" s="1431"/>
      <c r="KIA95" s="1431"/>
      <c r="KIB95" s="1431"/>
      <c r="KIC95" s="1431"/>
      <c r="KID95" s="1431"/>
      <c r="KIE95" s="1431"/>
      <c r="KIF95" s="1431"/>
      <c r="KIG95" s="1431"/>
      <c r="KIH95" s="1431"/>
      <c r="KII95" s="1431"/>
      <c r="KIJ95" s="1431"/>
      <c r="KIK95" s="1431"/>
      <c r="KIL95" s="1431"/>
      <c r="KIM95" s="1431"/>
      <c r="KIN95" s="1431"/>
      <c r="KIO95" s="1431"/>
      <c r="KIP95" s="1431"/>
      <c r="KIQ95" s="1431"/>
      <c r="KIR95" s="1431"/>
      <c r="KIS95" s="1431"/>
      <c r="KIT95" s="1431"/>
      <c r="KIU95" s="1431"/>
      <c r="KIV95" s="1431"/>
      <c r="KIW95" s="1431"/>
      <c r="KIX95" s="1431"/>
      <c r="KIY95" s="1431"/>
      <c r="KIZ95" s="1431"/>
      <c r="KJA95" s="1431"/>
      <c r="KJB95" s="1431"/>
      <c r="KJC95" s="1431"/>
      <c r="KJD95" s="1431"/>
      <c r="KJE95" s="1431"/>
      <c r="KJF95" s="1431"/>
      <c r="KJG95" s="1431"/>
      <c r="KJH95" s="1431"/>
      <c r="KJI95" s="1431"/>
      <c r="KJJ95" s="1431"/>
      <c r="KJK95" s="1431"/>
      <c r="KJL95" s="1431"/>
      <c r="KJM95" s="1431"/>
      <c r="KJN95" s="1431"/>
      <c r="KJO95" s="1431"/>
      <c r="KJP95" s="1431"/>
      <c r="KJQ95" s="1431"/>
      <c r="KJR95" s="1431"/>
      <c r="KJS95" s="1431"/>
      <c r="KJT95" s="1431"/>
      <c r="KJU95" s="1431"/>
      <c r="KJV95" s="1431"/>
      <c r="KJW95" s="1431"/>
      <c r="KJX95" s="1431"/>
      <c r="KJY95" s="1431"/>
      <c r="KJZ95" s="1431"/>
      <c r="KKA95" s="1431"/>
      <c r="KKB95" s="1431"/>
      <c r="KKC95" s="1431"/>
      <c r="KKD95" s="1431"/>
      <c r="KKE95" s="1431"/>
      <c r="KKF95" s="1431"/>
      <c r="KKG95" s="1431"/>
      <c r="KKH95" s="1431"/>
      <c r="KKI95" s="1431"/>
      <c r="KKJ95" s="1431"/>
      <c r="KKK95" s="1431"/>
      <c r="KKL95" s="1431"/>
      <c r="KKM95" s="1431"/>
      <c r="KKN95" s="1431"/>
      <c r="KKO95" s="1431"/>
      <c r="KKP95" s="1431"/>
      <c r="KKQ95" s="1431"/>
      <c r="KKR95" s="1431"/>
      <c r="KKS95" s="1431"/>
      <c r="KKT95" s="1431"/>
      <c r="KKU95" s="1431"/>
      <c r="KKV95" s="1431"/>
      <c r="KKW95" s="1431"/>
      <c r="KKX95" s="1431"/>
      <c r="KKY95" s="1431"/>
      <c r="KKZ95" s="1431"/>
      <c r="KLA95" s="1431"/>
      <c r="KLB95" s="1431"/>
      <c r="KLC95" s="1431"/>
      <c r="KLD95" s="1431"/>
      <c r="KLE95" s="1431"/>
      <c r="KLF95" s="1431"/>
      <c r="KLG95" s="1431"/>
      <c r="KLH95" s="1431"/>
      <c r="KLI95" s="1431"/>
      <c r="KLJ95" s="1431"/>
      <c r="KLK95" s="1431"/>
      <c r="KLL95" s="1431"/>
      <c r="KLM95" s="1431"/>
      <c r="KLN95" s="1431"/>
      <c r="KLO95" s="1431"/>
      <c r="KLP95" s="1431"/>
      <c r="KLQ95" s="1431"/>
      <c r="KLR95" s="1431"/>
      <c r="KLS95" s="1431"/>
      <c r="KLT95" s="1431"/>
      <c r="KLU95" s="1431"/>
      <c r="KLV95" s="1431"/>
      <c r="KLW95" s="1431"/>
      <c r="KLX95" s="1431"/>
      <c r="KLY95" s="1431"/>
      <c r="KLZ95" s="1431"/>
      <c r="KMA95" s="1431"/>
      <c r="KMB95" s="1431"/>
      <c r="KMC95" s="1431"/>
      <c r="KMD95" s="1431"/>
      <c r="KME95" s="1431"/>
      <c r="KMF95" s="1431"/>
      <c r="KMG95" s="1431"/>
      <c r="KMH95" s="1431"/>
      <c r="KMI95" s="1431"/>
      <c r="KMJ95" s="1431"/>
      <c r="KMK95" s="1431"/>
      <c r="KML95" s="1431"/>
      <c r="KMM95" s="1431"/>
      <c r="KMN95" s="1431"/>
      <c r="KMO95" s="1431"/>
      <c r="KMP95" s="1431"/>
      <c r="KMQ95" s="1431"/>
      <c r="KMR95" s="1431"/>
      <c r="KMS95" s="1431"/>
      <c r="KMT95" s="1431"/>
      <c r="KMU95" s="1431"/>
      <c r="KMV95" s="1431"/>
      <c r="KMW95" s="1431"/>
      <c r="KMX95" s="1431"/>
      <c r="KMY95" s="1431"/>
      <c r="KMZ95" s="1431"/>
      <c r="KNA95" s="1431"/>
      <c r="KNB95" s="1431"/>
      <c r="KNC95" s="1431"/>
      <c r="KND95" s="1431"/>
      <c r="KNE95" s="1431"/>
      <c r="KNF95" s="1431"/>
      <c r="KNG95" s="1431"/>
      <c r="KNH95" s="1431"/>
      <c r="KNI95" s="1431"/>
      <c r="KNJ95" s="1431"/>
      <c r="KNK95" s="1431"/>
      <c r="KNL95" s="1431"/>
      <c r="KNM95" s="1431"/>
      <c r="KNN95" s="1431"/>
      <c r="KNO95" s="1431"/>
      <c r="KNP95" s="1431"/>
      <c r="KNQ95" s="1431"/>
      <c r="KNR95" s="1431"/>
      <c r="KNS95" s="1431"/>
      <c r="KNT95" s="1431"/>
      <c r="KNU95" s="1431"/>
      <c r="KNV95" s="1431"/>
      <c r="KNW95" s="1431"/>
      <c r="KNX95" s="1431"/>
      <c r="KNY95" s="1431"/>
      <c r="KNZ95" s="1431"/>
      <c r="KOA95" s="1431"/>
      <c r="KOB95" s="1431"/>
      <c r="KOC95" s="1431"/>
      <c r="KOD95" s="1431"/>
      <c r="KOE95" s="1431"/>
      <c r="KOF95" s="1431"/>
      <c r="KOG95" s="1431"/>
      <c r="KOH95" s="1431"/>
      <c r="KOI95" s="1431"/>
      <c r="KOJ95" s="1431"/>
      <c r="KOK95" s="1431"/>
      <c r="KOL95" s="1431"/>
      <c r="KOM95" s="1431"/>
      <c r="KON95" s="1431"/>
      <c r="KOO95" s="1431"/>
      <c r="KOP95" s="1431"/>
      <c r="KOQ95" s="1431"/>
      <c r="KOR95" s="1431"/>
      <c r="KOS95" s="1431"/>
      <c r="KOT95" s="1431"/>
      <c r="KOU95" s="1431"/>
      <c r="KOV95" s="1431"/>
      <c r="KOW95" s="1431"/>
      <c r="KOX95" s="1431"/>
      <c r="KOY95" s="1431"/>
      <c r="KOZ95" s="1431"/>
      <c r="KPA95" s="1431"/>
      <c r="KPB95" s="1431"/>
      <c r="KPC95" s="1431"/>
      <c r="KPD95" s="1431"/>
      <c r="KPE95" s="1431"/>
      <c r="KPF95" s="1431"/>
      <c r="KPG95" s="1431"/>
      <c r="KPH95" s="1431"/>
      <c r="KPI95" s="1431"/>
      <c r="KPJ95" s="1431"/>
      <c r="KPK95" s="1431"/>
      <c r="KPL95" s="1431"/>
      <c r="KPM95" s="1431"/>
      <c r="KPN95" s="1431"/>
      <c r="KPO95" s="1431"/>
      <c r="KPP95" s="1431"/>
      <c r="KPQ95" s="1431"/>
      <c r="KPR95" s="1431"/>
      <c r="KPS95" s="1431"/>
      <c r="KPT95" s="1431"/>
      <c r="KPU95" s="1431"/>
      <c r="KPV95" s="1431"/>
      <c r="KPW95" s="1431"/>
      <c r="KPX95" s="1431"/>
      <c r="KPY95" s="1431"/>
      <c r="KPZ95" s="1431"/>
      <c r="KQA95" s="1431"/>
      <c r="KQB95" s="1431"/>
      <c r="KQC95" s="1431"/>
      <c r="KQD95" s="1431"/>
      <c r="KQE95" s="1431"/>
      <c r="KQF95" s="1431"/>
      <c r="KQG95" s="1431"/>
      <c r="KQH95" s="1431"/>
      <c r="KQI95" s="1431"/>
      <c r="KQJ95" s="1431"/>
      <c r="KQK95" s="1431"/>
      <c r="KQL95" s="1431"/>
      <c r="KQM95" s="1431"/>
      <c r="KQN95" s="1431"/>
      <c r="KQO95" s="1431"/>
      <c r="KQP95" s="1431"/>
      <c r="KQQ95" s="1431"/>
      <c r="KQR95" s="1431"/>
      <c r="KQS95" s="1431"/>
      <c r="KQT95" s="1431"/>
      <c r="KQU95" s="1431"/>
      <c r="KQV95" s="1431"/>
      <c r="KQW95" s="1431"/>
      <c r="KQX95" s="1431"/>
      <c r="KQY95" s="1431"/>
      <c r="KQZ95" s="1431"/>
      <c r="KRA95" s="1431"/>
      <c r="KRB95" s="1431"/>
      <c r="KRC95" s="1431"/>
      <c r="KRD95" s="1431"/>
      <c r="KRE95" s="1431"/>
      <c r="KRF95" s="1431"/>
      <c r="KRG95" s="1431"/>
      <c r="KRH95" s="1431"/>
      <c r="KRI95" s="1431"/>
      <c r="KRJ95" s="1431"/>
      <c r="KRK95" s="1431"/>
      <c r="KRL95" s="1431"/>
      <c r="KRM95" s="1431"/>
      <c r="KRN95" s="1431"/>
      <c r="KRO95" s="1431"/>
      <c r="KRP95" s="1431"/>
      <c r="KRQ95" s="1431"/>
      <c r="KRR95" s="1431"/>
      <c r="KRS95" s="1431"/>
      <c r="KRT95" s="1431"/>
      <c r="KRU95" s="1431"/>
      <c r="KRV95" s="1431"/>
      <c r="KRW95" s="1431"/>
      <c r="KRX95" s="1431"/>
      <c r="KRY95" s="1431"/>
      <c r="KRZ95" s="1431"/>
      <c r="KSA95" s="1431"/>
      <c r="KSB95" s="1431"/>
      <c r="KSC95" s="1431"/>
      <c r="KSD95" s="1431"/>
      <c r="KSE95" s="1431"/>
      <c r="KSF95" s="1431"/>
      <c r="KSG95" s="1431"/>
      <c r="KSH95" s="1431"/>
      <c r="KSI95" s="1431"/>
      <c r="KSJ95" s="1431"/>
      <c r="KSK95" s="1431"/>
      <c r="KSL95" s="1431"/>
      <c r="KSM95" s="1431"/>
      <c r="KSN95" s="1431"/>
      <c r="KSO95" s="1431"/>
      <c r="KSP95" s="1431"/>
      <c r="KSQ95" s="1431"/>
      <c r="KSR95" s="1431"/>
      <c r="KSS95" s="1431"/>
      <c r="KST95" s="1431"/>
      <c r="KSU95" s="1431"/>
      <c r="KSV95" s="1431"/>
      <c r="KSW95" s="1431"/>
      <c r="KSX95" s="1431"/>
      <c r="KSY95" s="1431"/>
      <c r="KSZ95" s="1431"/>
      <c r="KTA95" s="1431"/>
      <c r="KTB95" s="1431"/>
      <c r="KTC95" s="1431"/>
      <c r="KTD95" s="1431"/>
      <c r="KTE95" s="1431"/>
      <c r="KTF95" s="1431"/>
      <c r="KTG95" s="1431"/>
      <c r="KTH95" s="1431"/>
      <c r="KTI95" s="1431"/>
      <c r="KTJ95" s="1431"/>
      <c r="KTK95" s="1431"/>
      <c r="KTL95" s="1431"/>
      <c r="KTM95" s="1431"/>
      <c r="KTN95" s="1431"/>
      <c r="KTO95" s="1431"/>
      <c r="KTP95" s="1431"/>
      <c r="KTQ95" s="1431"/>
      <c r="KTR95" s="1431"/>
      <c r="KTS95" s="1431"/>
      <c r="KTT95" s="1431"/>
      <c r="KTU95" s="1431"/>
      <c r="KTV95" s="1431"/>
      <c r="KTW95" s="1431"/>
      <c r="KTX95" s="1431"/>
      <c r="KTY95" s="1431"/>
      <c r="KTZ95" s="1431"/>
      <c r="KUA95" s="1431"/>
      <c r="KUB95" s="1431"/>
      <c r="KUC95" s="1431"/>
      <c r="KUD95" s="1431"/>
      <c r="KUE95" s="1431"/>
      <c r="KUF95" s="1431"/>
      <c r="KUG95" s="1431"/>
      <c r="KUH95" s="1431"/>
      <c r="KUI95" s="1431"/>
      <c r="KUJ95" s="1431"/>
      <c r="KUK95" s="1431"/>
      <c r="KUL95" s="1431"/>
      <c r="KUM95" s="1431"/>
      <c r="KUN95" s="1431"/>
      <c r="KUO95" s="1431"/>
      <c r="KUP95" s="1431"/>
      <c r="KUQ95" s="1431"/>
      <c r="KUR95" s="1431"/>
      <c r="KUS95" s="1431"/>
      <c r="KUT95" s="1431"/>
      <c r="KUU95" s="1431"/>
      <c r="KUV95" s="1431"/>
      <c r="KUW95" s="1431"/>
      <c r="KUX95" s="1431"/>
      <c r="KUY95" s="1431"/>
      <c r="KUZ95" s="1431"/>
      <c r="KVA95" s="1431"/>
      <c r="KVB95" s="1431"/>
      <c r="KVC95" s="1431"/>
      <c r="KVD95" s="1431"/>
      <c r="KVE95" s="1431"/>
      <c r="KVF95" s="1431"/>
      <c r="KVG95" s="1431"/>
      <c r="KVH95" s="1431"/>
      <c r="KVI95" s="1431"/>
      <c r="KVJ95" s="1431"/>
      <c r="KVK95" s="1431"/>
      <c r="KVL95" s="1431"/>
      <c r="KVM95" s="1431"/>
      <c r="KVN95" s="1431"/>
      <c r="KVO95" s="1431"/>
      <c r="KVP95" s="1431"/>
      <c r="KVQ95" s="1431"/>
      <c r="KVR95" s="1431"/>
      <c r="KVS95" s="1431"/>
      <c r="KVT95" s="1431"/>
      <c r="KVU95" s="1431"/>
      <c r="KVV95" s="1431"/>
      <c r="KVW95" s="1431"/>
      <c r="KVX95" s="1431"/>
      <c r="KVY95" s="1431"/>
      <c r="KVZ95" s="1431"/>
      <c r="KWA95" s="1431"/>
      <c r="KWB95" s="1431"/>
      <c r="KWC95" s="1431"/>
      <c r="KWD95" s="1431"/>
      <c r="KWE95" s="1431"/>
      <c r="KWF95" s="1431"/>
      <c r="KWG95" s="1431"/>
      <c r="KWH95" s="1431"/>
      <c r="KWI95" s="1431"/>
      <c r="KWJ95" s="1431"/>
      <c r="KWK95" s="1431"/>
      <c r="KWL95" s="1431"/>
      <c r="KWM95" s="1431"/>
      <c r="KWN95" s="1431"/>
      <c r="KWO95" s="1431"/>
      <c r="KWP95" s="1431"/>
      <c r="KWQ95" s="1431"/>
      <c r="KWR95" s="1431"/>
      <c r="KWS95" s="1431"/>
      <c r="KWT95" s="1431"/>
      <c r="KWU95" s="1431"/>
      <c r="KWV95" s="1431"/>
      <c r="KWW95" s="1431"/>
      <c r="KWX95" s="1431"/>
      <c r="KWY95" s="1431"/>
      <c r="KWZ95" s="1431"/>
      <c r="KXA95" s="1431"/>
      <c r="KXB95" s="1431"/>
      <c r="KXC95" s="1431"/>
      <c r="KXD95" s="1431"/>
      <c r="KXE95" s="1431"/>
      <c r="KXF95" s="1431"/>
      <c r="KXG95" s="1431"/>
      <c r="KXH95" s="1431"/>
      <c r="KXI95" s="1431"/>
      <c r="KXJ95" s="1431"/>
      <c r="KXK95" s="1431"/>
      <c r="KXL95" s="1431"/>
      <c r="KXM95" s="1431"/>
      <c r="KXN95" s="1431"/>
      <c r="KXO95" s="1431"/>
      <c r="KXP95" s="1431"/>
      <c r="KXQ95" s="1431"/>
      <c r="KXR95" s="1431"/>
      <c r="KXS95" s="1431"/>
      <c r="KXT95" s="1431"/>
      <c r="KXU95" s="1431"/>
      <c r="KXV95" s="1431"/>
      <c r="KXW95" s="1431"/>
      <c r="KXX95" s="1431"/>
      <c r="KXY95" s="1431"/>
      <c r="KXZ95" s="1431"/>
      <c r="KYA95" s="1431"/>
      <c r="KYB95" s="1431"/>
      <c r="KYC95" s="1431"/>
      <c r="KYD95" s="1431"/>
      <c r="KYE95" s="1431"/>
      <c r="KYF95" s="1431"/>
      <c r="KYG95" s="1431"/>
      <c r="KYH95" s="1431"/>
      <c r="KYI95" s="1431"/>
      <c r="KYJ95" s="1431"/>
      <c r="KYK95" s="1431"/>
      <c r="KYL95" s="1431"/>
      <c r="KYM95" s="1431"/>
      <c r="KYN95" s="1431"/>
      <c r="KYO95" s="1431"/>
      <c r="KYP95" s="1431"/>
      <c r="KYQ95" s="1431"/>
      <c r="KYR95" s="1431"/>
      <c r="KYS95" s="1431"/>
      <c r="KYT95" s="1431"/>
      <c r="KYU95" s="1431"/>
      <c r="KYV95" s="1431"/>
      <c r="KYW95" s="1431"/>
      <c r="KYX95" s="1431"/>
      <c r="KYY95" s="1431"/>
      <c r="KYZ95" s="1431"/>
      <c r="KZA95" s="1431"/>
      <c r="KZB95" s="1431"/>
      <c r="KZC95" s="1431"/>
      <c r="KZD95" s="1431"/>
      <c r="KZE95" s="1431"/>
      <c r="KZF95" s="1431"/>
      <c r="KZG95" s="1431"/>
      <c r="KZH95" s="1431"/>
      <c r="KZI95" s="1431"/>
      <c r="KZJ95" s="1431"/>
      <c r="KZK95" s="1431"/>
      <c r="KZL95" s="1431"/>
      <c r="KZM95" s="1431"/>
      <c r="KZN95" s="1431"/>
      <c r="KZO95" s="1431"/>
      <c r="KZP95" s="1431"/>
      <c r="KZQ95" s="1431"/>
      <c r="KZR95" s="1431"/>
      <c r="KZS95" s="1431"/>
      <c r="KZT95" s="1431"/>
      <c r="KZU95" s="1431"/>
      <c r="KZV95" s="1431"/>
      <c r="KZW95" s="1431"/>
      <c r="KZX95" s="1431"/>
      <c r="KZY95" s="1431"/>
      <c r="KZZ95" s="1431"/>
      <c r="LAA95" s="1431"/>
      <c r="LAB95" s="1431"/>
      <c r="LAC95" s="1431"/>
      <c r="LAD95" s="1431"/>
      <c r="LAE95" s="1431"/>
      <c r="LAF95" s="1431"/>
      <c r="LAG95" s="1431"/>
      <c r="LAH95" s="1431"/>
      <c r="LAI95" s="1431"/>
      <c r="LAJ95" s="1431"/>
      <c r="LAK95" s="1431"/>
      <c r="LAL95" s="1431"/>
      <c r="LAM95" s="1431"/>
      <c r="LAN95" s="1431"/>
      <c r="LAO95" s="1431"/>
      <c r="LAP95" s="1431"/>
      <c r="LAQ95" s="1431"/>
      <c r="LAR95" s="1431"/>
      <c r="LAS95" s="1431"/>
      <c r="LAT95" s="1431"/>
      <c r="LAU95" s="1431"/>
      <c r="LAV95" s="1431"/>
      <c r="LAW95" s="1431"/>
      <c r="LAX95" s="1431"/>
      <c r="LAY95" s="1431"/>
      <c r="LAZ95" s="1431"/>
      <c r="LBA95" s="1431"/>
      <c r="LBB95" s="1431"/>
      <c r="LBC95" s="1431"/>
      <c r="LBD95" s="1431"/>
      <c r="LBE95" s="1431"/>
      <c r="LBF95" s="1431"/>
      <c r="LBG95" s="1431"/>
      <c r="LBH95" s="1431"/>
      <c r="LBI95" s="1431"/>
      <c r="LBJ95" s="1431"/>
      <c r="LBK95" s="1431"/>
      <c r="LBL95" s="1431"/>
      <c r="LBM95" s="1431"/>
      <c r="LBN95" s="1431"/>
      <c r="LBO95" s="1431"/>
      <c r="LBP95" s="1431"/>
      <c r="LBQ95" s="1431"/>
      <c r="LBR95" s="1431"/>
      <c r="LBS95" s="1431"/>
      <c r="LBT95" s="1431"/>
      <c r="LBU95" s="1431"/>
      <c r="LBV95" s="1431"/>
      <c r="LBW95" s="1431"/>
      <c r="LBX95" s="1431"/>
      <c r="LBY95" s="1431"/>
      <c r="LBZ95" s="1431"/>
      <c r="LCA95" s="1431"/>
      <c r="LCB95" s="1431"/>
      <c r="LCC95" s="1431"/>
      <c r="LCD95" s="1431"/>
      <c r="LCE95" s="1431"/>
      <c r="LCF95" s="1431"/>
      <c r="LCG95" s="1431"/>
      <c r="LCH95" s="1431"/>
      <c r="LCI95" s="1431"/>
      <c r="LCJ95" s="1431"/>
      <c r="LCK95" s="1431"/>
      <c r="LCL95" s="1431"/>
      <c r="LCM95" s="1431"/>
      <c r="LCN95" s="1431"/>
      <c r="LCO95" s="1431"/>
      <c r="LCP95" s="1431"/>
      <c r="LCQ95" s="1431"/>
      <c r="LCR95" s="1431"/>
      <c r="LCS95" s="1431"/>
      <c r="LCT95" s="1431"/>
      <c r="LCU95" s="1431"/>
      <c r="LCV95" s="1431"/>
      <c r="LCW95" s="1431"/>
      <c r="LCX95" s="1431"/>
      <c r="LCY95" s="1431"/>
      <c r="LCZ95" s="1431"/>
      <c r="LDA95" s="1431"/>
      <c r="LDB95" s="1431"/>
      <c r="LDC95" s="1431"/>
      <c r="LDD95" s="1431"/>
      <c r="LDE95" s="1431"/>
      <c r="LDF95" s="1431"/>
      <c r="LDG95" s="1431"/>
      <c r="LDH95" s="1431"/>
      <c r="LDI95" s="1431"/>
      <c r="LDJ95" s="1431"/>
      <c r="LDK95" s="1431"/>
      <c r="LDL95" s="1431"/>
      <c r="LDM95" s="1431"/>
      <c r="LDN95" s="1431"/>
      <c r="LDO95" s="1431"/>
      <c r="LDP95" s="1431"/>
      <c r="LDQ95" s="1431"/>
      <c r="LDR95" s="1431"/>
      <c r="LDS95" s="1431"/>
      <c r="LDT95" s="1431"/>
      <c r="LDU95" s="1431"/>
      <c r="LDV95" s="1431"/>
      <c r="LDW95" s="1431"/>
      <c r="LDX95" s="1431"/>
      <c r="LDY95" s="1431"/>
      <c r="LDZ95" s="1431"/>
      <c r="LEA95" s="1431"/>
      <c r="LEB95" s="1431"/>
      <c r="LEC95" s="1431"/>
      <c r="LED95" s="1431"/>
      <c r="LEE95" s="1431"/>
      <c r="LEF95" s="1431"/>
      <c r="LEG95" s="1431"/>
      <c r="LEH95" s="1431"/>
      <c r="LEI95" s="1431"/>
      <c r="LEJ95" s="1431"/>
      <c r="LEK95" s="1431"/>
      <c r="LEL95" s="1431"/>
      <c r="LEM95" s="1431"/>
      <c r="LEN95" s="1431"/>
      <c r="LEO95" s="1431"/>
      <c r="LEP95" s="1431"/>
      <c r="LEQ95" s="1431"/>
      <c r="LER95" s="1431"/>
      <c r="LES95" s="1431"/>
      <c r="LET95" s="1431"/>
      <c r="LEU95" s="1431"/>
      <c r="LEV95" s="1431"/>
      <c r="LEW95" s="1431"/>
      <c r="LEX95" s="1431"/>
      <c r="LEY95" s="1431"/>
      <c r="LEZ95" s="1431"/>
      <c r="LFA95" s="1431"/>
      <c r="LFB95" s="1431"/>
      <c r="LFC95" s="1431"/>
      <c r="LFD95" s="1431"/>
      <c r="LFE95" s="1431"/>
      <c r="LFF95" s="1431"/>
      <c r="LFG95" s="1431"/>
      <c r="LFH95" s="1431"/>
      <c r="LFI95" s="1431"/>
      <c r="LFJ95" s="1431"/>
      <c r="LFK95" s="1431"/>
      <c r="LFL95" s="1431"/>
      <c r="LFM95" s="1431"/>
      <c r="LFN95" s="1431"/>
      <c r="LFO95" s="1431"/>
      <c r="LFP95" s="1431"/>
      <c r="LFQ95" s="1431"/>
      <c r="LFR95" s="1431"/>
      <c r="LFS95" s="1431"/>
      <c r="LFT95" s="1431"/>
      <c r="LFU95" s="1431"/>
      <c r="LFV95" s="1431"/>
      <c r="LFW95" s="1431"/>
      <c r="LFX95" s="1431"/>
      <c r="LFY95" s="1431"/>
      <c r="LFZ95" s="1431"/>
      <c r="LGA95" s="1431"/>
      <c r="LGB95" s="1431"/>
      <c r="LGC95" s="1431"/>
      <c r="LGD95" s="1431"/>
      <c r="LGE95" s="1431"/>
      <c r="LGF95" s="1431"/>
      <c r="LGG95" s="1431"/>
      <c r="LGH95" s="1431"/>
      <c r="LGI95" s="1431"/>
      <c r="LGJ95" s="1431"/>
      <c r="LGK95" s="1431"/>
      <c r="LGL95" s="1431"/>
      <c r="LGM95" s="1431"/>
      <c r="LGN95" s="1431"/>
      <c r="LGO95" s="1431"/>
      <c r="LGP95" s="1431"/>
      <c r="LGQ95" s="1431"/>
      <c r="LGR95" s="1431"/>
      <c r="LGS95" s="1431"/>
      <c r="LGT95" s="1431"/>
      <c r="LGU95" s="1431"/>
      <c r="LGV95" s="1431"/>
      <c r="LGW95" s="1431"/>
      <c r="LGX95" s="1431"/>
      <c r="LGY95" s="1431"/>
      <c r="LGZ95" s="1431"/>
      <c r="LHA95" s="1431"/>
      <c r="LHB95" s="1431"/>
      <c r="LHC95" s="1431"/>
      <c r="LHD95" s="1431"/>
      <c r="LHE95" s="1431"/>
      <c r="LHF95" s="1431"/>
      <c r="LHG95" s="1431"/>
      <c r="LHH95" s="1431"/>
      <c r="LHI95" s="1431"/>
      <c r="LHJ95" s="1431"/>
      <c r="LHK95" s="1431"/>
      <c r="LHL95" s="1431"/>
      <c r="LHM95" s="1431"/>
      <c r="LHN95" s="1431"/>
      <c r="LHO95" s="1431"/>
      <c r="LHP95" s="1431"/>
      <c r="LHQ95" s="1431"/>
      <c r="LHR95" s="1431"/>
      <c r="LHS95" s="1431"/>
      <c r="LHT95" s="1431"/>
      <c r="LHU95" s="1431"/>
      <c r="LHV95" s="1431"/>
      <c r="LHW95" s="1431"/>
      <c r="LHX95" s="1431"/>
      <c r="LHY95" s="1431"/>
      <c r="LHZ95" s="1431"/>
      <c r="LIA95" s="1431"/>
      <c r="LIB95" s="1431"/>
      <c r="LIC95" s="1431"/>
      <c r="LID95" s="1431"/>
      <c r="LIE95" s="1431"/>
      <c r="LIF95" s="1431"/>
      <c r="LIG95" s="1431"/>
      <c r="LIH95" s="1431"/>
      <c r="LII95" s="1431"/>
      <c r="LIJ95" s="1431"/>
      <c r="LIK95" s="1431"/>
      <c r="LIL95" s="1431"/>
      <c r="LIM95" s="1431"/>
      <c r="LIN95" s="1431"/>
      <c r="LIO95" s="1431"/>
      <c r="LIP95" s="1431"/>
      <c r="LIQ95" s="1431"/>
      <c r="LIR95" s="1431"/>
      <c r="LIS95" s="1431"/>
      <c r="LIT95" s="1431"/>
      <c r="LIU95" s="1431"/>
      <c r="LIV95" s="1431"/>
      <c r="LIW95" s="1431"/>
      <c r="LIX95" s="1431"/>
      <c r="LIY95" s="1431"/>
      <c r="LIZ95" s="1431"/>
      <c r="LJA95" s="1431"/>
      <c r="LJB95" s="1431"/>
      <c r="LJC95" s="1431"/>
      <c r="LJD95" s="1431"/>
      <c r="LJE95" s="1431"/>
      <c r="LJF95" s="1431"/>
      <c r="LJG95" s="1431"/>
      <c r="LJH95" s="1431"/>
      <c r="LJI95" s="1431"/>
      <c r="LJJ95" s="1431"/>
      <c r="LJK95" s="1431"/>
      <c r="LJL95" s="1431"/>
      <c r="LJM95" s="1431"/>
      <c r="LJN95" s="1431"/>
      <c r="LJO95" s="1431"/>
      <c r="LJP95" s="1431"/>
      <c r="LJQ95" s="1431"/>
      <c r="LJR95" s="1431"/>
      <c r="LJS95" s="1431"/>
      <c r="LJT95" s="1431"/>
      <c r="LJU95" s="1431"/>
      <c r="LJV95" s="1431"/>
      <c r="LJW95" s="1431"/>
      <c r="LJX95" s="1431"/>
      <c r="LJY95" s="1431"/>
      <c r="LJZ95" s="1431"/>
      <c r="LKA95" s="1431"/>
      <c r="LKB95" s="1431"/>
      <c r="LKC95" s="1431"/>
      <c r="LKD95" s="1431"/>
      <c r="LKE95" s="1431"/>
      <c r="LKF95" s="1431"/>
      <c r="LKG95" s="1431"/>
      <c r="LKH95" s="1431"/>
      <c r="LKI95" s="1431"/>
      <c r="LKJ95" s="1431"/>
      <c r="LKK95" s="1431"/>
      <c r="LKL95" s="1431"/>
      <c r="LKM95" s="1431"/>
      <c r="LKN95" s="1431"/>
      <c r="LKO95" s="1431"/>
      <c r="LKP95" s="1431"/>
      <c r="LKQ95" s="1431"/>
      <c r="LKR95" s="1431"/>
      <c r="LKS95" s="1431"/>
      <c r="LKT95" s="1431"/>
      <c r="LKU95" s="1431"/>
      <c r="LKV95" s="1431"/>
      <c r="LKW95" s="1431"/>
      <c r="LKX95" s="1431"/>
      <c r="LKY95" s="1431"/>
      <c r="LKZ95" s="1431"/>
      <c r="LLA95" s="1431"/>
      <c r="LLB95" s="1431"/>
      <c r="LLC95" s="1431"/>
      <c r="LLD95" s="1431"/>
      <c r="LLE95" s="1431"/>
      <c r="LLF95" s="1431"/>
      <c r="LLG95" s="1431"/>
      <c r="LLH95" s="1431"/>
      <c r="LLI95" s="1431"/>
      <c r="LLJ95" s="1431"/>
      <c r="LLK95" s="1431"/>
      <c r="LLL95" s="1431"/>
      <c r="LLM95" s="1431"/>
      <c r="LLN95" s="1431"/>
      <c r="LLO95" s="1431"/>
      <c r="LLP95" s="1431"/>
      <c r="LLQ95" s="1431"/>
      <c r="LLR95" s="1431"/>
      <c r="LLS95" s="1431"/>
      <c r="LLT95" s="1431"/>
      <c r="LLU95" s="1431"/>
      <c r="LLV95" s="1431"/>
      <c r="LLW95" s="1431"/>
      <c r="LLX95" s="1431"/>
      <c r="LLY95" s="1431"/>
      <c r="LLZ95" s="1431"/>
      <c r="LMA95" s="1431"/>
      <c r="LMB95" s="1431"/>
      <c r="LMC95" s="1431"/>
      <c r="LMD95" s="1431"/>
      <c r="LME95" s="1431"/>
      <c r="LMF95" s="1431"/>
      <c r="LMG95" s="1431"/>
      <c r="LMH95" s="1431"/>
      <c r="LMI95" s="1431"/>
      <c r="LMJ95" s="1431"/>
      <c r="LMK95" s="1431"/>
      <c r="LML95" s="1431"/>
      <c r="LMM95" s="1431"/>
      <c r="LMN95" s="1431"/>
      <c r="LMO95" s="1431"/>
      <c r="LMP95" s="1431"/>
      <c r="LMQ95" s="1431"/>
      <c r="LMR95" s="1431"/>
      <c r="LMS95" s="1431"/>
      <c r="LMT95" s="1431"/>
      <c r="LMU95" s="1431"/>
      <c r="LMV95" s="1431"/>
      <c r="LMW95" s="1431"/>
      <c r="LMX95" s="1431"/>
      <c r="LMY95" s="1431"/>
      <c r="LMZ95" s="1431"/>
      <c r="LNA95" s="1431"/>
      <c r="LNB95" s="1431"/>
      <c r="LNC95" s="1431"/>
      <c r="LND95" s="1431"/>
      <c r="LNE95" s="1431"/>
      <c r="LNF95" s="1431"/>
      <c r="LNG95" s="1431"/>
      <c r="LNH95" s="1431"/>
      <c r="LNI95" s="1431"/>
      <c r="LNJ95" s="1431"/>
      <c r="LNK95" s="1431"/>
      <c r="LNL95" s="1431"/>
      <c r="LNM95" s="1431"/>
      <c r="LNN95" s="1431"/>
      <c r="LNO95" s="1431"/>
      <c r="LNP95" s="1431"/>
      <c r="LNQ95" s="1431"/>
      <c r="LNR95" s="1431"/>
      <c r="LNS95" s="1431"/>
      <c r="LNT95" s="1431"/>
      <c r="LNU95" s="1431"/>
      <c r="LNV95" s="1431"/>
      <c r="LNW95" s="1431"/>
      <c r="LNX95" s="1431"/>
      <c r="LNY95" s="1431"/>
      <c r="LNZ95" s="1431"/>
      <c r="LOA95" s="1431"/>
      <c r="LOB95" s="1431"/>
      <c r="LOC95" s="1431"/>
      <c r="LOD95" s="1431"/>
      <c r="LOE95" s="1431"/>
      <c r="LOF95" s="1431"/>
      <c r="LOG95" s="1431"/>
      <c r="LOH95" s="1431"/>
      <c r="LOI95" s="1431"/>
      <c r="LOJ95" s="1431"/>
      <c r="LOK95" s="1431"/>
      <c r="LOL95" s="1431"/>
      <c r="LOM95" s="1431"/>
      <c r="LON95" s="1431"/>
      <c r="LOO95" s="1431"/>
      <c r="LOP95" s="1431"/>
      <c r="LOQ95" s="1431"/>
      <c r="LOR95" s="1431"/>
      <c r="LOS95" s="1431"/>
      <c r="LOT95" s="1431"/>
      <c r="LOU95" s="1431"/>
      <c r="LOV95" s="1431"/>
      <c r="LOW95" s="1431"/>
      <c r="LOX95" s="1431"/>
      <c r="LOY95" s="1431"/>
      <c r="LOZ95" s="1431"/>
      <c r="LPA95" s="1431"/>
      <c r="LPB95" s="1431"/>
      <c r="LPC95" s="1431"/>
      <c r="LPD95" s="1431"/>
      <c r="LPE95" s="1431"/>
      <c r="LPF95" s="1431"/>
      <c r="LPG95" s="1431"/>
      <c r="LPH95" s="1431"/>
      <c r="LPI95" s="1431"/>
      <c r="LPJ95" s="1431"/>
      <c r="LPK95" s="1431"/>
      <c r="LPL95" s="1431"/>
      <c r="LPM95" s="1431"/>
      <c r="LPN95" s="1431"/>
      <c r="LPO95" s="1431"/>
      <c r="LPP95" s="1431"/>
      <c r="LPQ95" s="1431"/>
      <c r="LPR95" s="1431"/>
      <c r="LPS95" s="1431"/>
      <c r="LPT95" s="1431"/>
      <c r="LPU95" s="1431"/>
      <c r="LPV95" s="1431"/>
      <c r="LPW95" s="1431"/>
      <c r="LPX95" s="1431"/>
      <c r="LPY95" s="1431"/>
      <c r="LPZ95" s="1431"/>
      <c r="LQA95" s="1431"/>
      <c r="LQB95" s="1431"/>
      <c r="LQC95" s="1431"/>
      <c r="LQD95" s="1431"/>
      <c r="LQE95" s="1431"/>
      <c r="LQF95" s="1431"/>
      <c r="LQG95" s="1431"/>
      <c r="LQH95" s="1431"/>
      <c r="LQI95" s="1431"/>
      <c r="LQJ95" s="1431"/>
      <c r="LQK95" s="1431"/>
      <c r="LQL95" s="1431"/>
      <c r="LQM95" s="1431"/>
      <c r="LQN95" s="1431"/>
      <c r="LQO95" s="1431"/>
      <c r="LQP95" s="1431"/>
      <c r="LQQ95" s="1431"/>
      <c r="LQR95" s="1431"/>
      <c r="LQS95" s="1431"/>
      <c r="LQT95" s="1431"/>
      <c r="LQU95" s="1431"/>
      <c r="LQV95" s="1431"/>
      <c r="LQW95" s="1431"/>
      <c r="LQX95" s="1431"/>
      <c r="LQY95" s="1431"/>
      <c r="LQZ95" s="1431"/>
      <c r="LRA95" s="1431"/>
      <c r="LRB95" s="1431"/>
      <c r="LRC95" s="1431"/>
      <c r="LRD95" s="1431"/>
      <c r="LRE95" s="1431"/>
      <c r="LRF95" s="1431"/>
      <c r="LRG95" s="1431"/>
      <c r="LRH95" s="1431"/>
      <c r="LRI95" s="1431"/>
      <c r="LRJ95" s="1431"/>
      <c r="LRK95" s="1431"/>
      <c r="LRL95" s="1431"/>
      <c r="LRM95" s="1431"/>
      <c r="LRN95" s="1431"/>
      <c r="LRO95" s="1431"/>
      <c r="LRP95" s="1431"/>
      <c r="LRQ95" s="1431"/>
      <c r="LRR95" s="1431"/>
      <c r="LRS95" s="1431"/>
      <c r="LRT95" s="1431"/>
      <c r="LRU95" s="1431"/>
      <c r="LRV95" s="1431"/>
      <c r="LRW95" s="1431"/>
      <c r="LRX95" s="1431"/>
      <c r="LRY95" s="1431"/>
      <c r="LRZ95" s="1431"/>
      <c r="LSA95" s="1431"/>
      <c r="LSB95" s="1431"/>
      <c r="LSC95" s="1431"/>
      <c r="LSD95" s="1431"/>
      <c r="LSE95" s="1431"/>
      <c r="LSF95" s="1431"/>
      <c r="LSG95" s="1431"/>
      <c r="LSH95" s="1431"/>
      <c r="LSI95" s="1431"/>
      <c r="LSJ95" s="1431"/>
      <c r="LSK95" s="1431"/>
      <c r="LSL95" s="1431"/>
      <c r="LSM95" s="1431"/>
      <c r="LSN95" s="1431"/>
      <c r="LSO95" s="1431"/>
      <c r="LSP95" s="1431"/>
      <c r="LSQ95" s="1431"/>
      <c r="LSR95" s="1431"/>
      <c r="LSS95" s="1431"/>
      <c r="LST95" s="1431"/>
      <c r="LSU95" s="1431"/>
      <c r="LSV95" s="1431"/>
      <c r="LSW95" s="1431"/>
      <c r="LSX95" s="1431"/>
      <c r="LSY95" s="1431"/>
      <c r="LSZ95" s="1431"/>
      <c r="LTA95" s="1431"/>
      <c r="LTB95" s="1431"/>
      <c r="LTC95" s="1431"/>
      <c r="LTD95" s="1431"/>
      <c r="LTE95" s="1431"/>
      <c r="LTF95" s="1431"/>
      <c r="LTG95" s="1431"/>
      <c r="LTH95" s="1431"/>
      <c r="LTI95" s="1431"/>
      <c r="LTJ95" s="1431"/>
      <c r="LTK95" s="1431"/>
      <c r="LTL95" s="1431"/>
      <c r="LTM95" s="1431"/>
      <c r="LTN95" s="1431"/>
      <c r="LTO95" s="1431"/>
      <c r="LTP95" s="1431"/>
      <c r="LTQ95" s="1431"/>
      <c r="LTR95" s="1431"/>
      <c r="LTS95" s="1431"/>
      <c r="LTT95" s="1431"/>
      <c r="LTU95" s="1431"/>
      <c r="LTV95" s="1431"/>
      <c r="LTW95" s="1431"/>
      <c r="LTX95" s="1431"/>
      <c r="LTY95" s="1431"/>
      <c r="LTZ95" s="1431"/>
      <c r="LUA95" s="1431"/>
      <c r="LUB95" s="1431"/>
      <c r="LUC95" s="1431"/>
      <c r="LUD95" s="1431"/>
      <c r="LUE95" s="1431"/>
      <c r="LUF95" s="1431"/>
      <c r="LUG95" s="1431"/>
      <c r="LUH95" s="1431"/>
      <c r="LUI95" s="1431"/>
      <c r="LUJ95" s="1431"/>
      <c r="LUK95" s="1431"/>
      <c r="LUL95" s="1431"/>
      <c r="LUM95" s="1431"/>
      <c r="LUN95" s="1431"/>
      <c r="LUO95" s="1431"/>
      <c r="LUP95" s="1431"/>
      <c r="LUQ95" s="1431"/>
      <c r="LUR95" s="1431"/>
      <c r="LUS95" s="1431"/>
      <c r="LUT95" s="1431"/>
      <c r="LUU95" s="1431"/>
      <c r="LUV95" s="1431"/>
      <c r="LUW95" s="1431"/>
      <c r="LUX95" s="1431"/>
      <c r="LUY95" s="1431"/>
      <c r="LUZ95" s="1431"/>
      <c r="LVA95" s="1431"/>
      <c r="LVB95" s="1431"/>
      <c r="LVC95" s="1431"/>
      <c r="LVD95" s="1431"/>
      <c r="LVE95" s="1431"/>
      <c r="LVF95" s="1431"/>
      <c r="LVG95" s="1431"/>
      <c r="LVH95" s="1431"/>
      <c r="LVI95" s="1431"/>
      <c r="LVJ95" s="1431"/>
      <c r="LVK95" s="1431"/>
      <c r="LVL95" s="1431"/>
      <c r="LVM95" s="1431"/>
      <c r="LVN95" s="1431"/>
      <c r="LVO95" s="1431"/>
      <c r="LVP95" s="1431"/>
      <c r="LVQ95" s="1431"/>
      <c r="LVR95" s="1431"/>
      <c r="LVS95" s="1431"/>
      <c r="LVT95" s="1431"/>
      <c r="LVU95" s="1431"/>
      <c r="LVV95" s="1431"/>
      <c r="LVW95" s="1431"/>
      <c r="LVX95" s="1431"/>
      <c r="LVY95" s="1431"/>
      <c r="LVZ95" s="1431"/>
      <c r="LWA95" s="1431"/>
      <c r="LWB95" s="1431"/>
      <c r="LWC95" s="1431"/>
      <c r="LWD95" s="1431"/>
      <c r="LWE95" s="1431"/>
      <c r="LWF95" s="1431"/>
      <c r="LWG95" s="1431"/>
      <c r="LWH95" s="1431"/>
      <c r="LWI95" s="1431"/>
      <c r="LWJ95" s="1431"/>
      <c r="LWK95" s="1431"/>
      <c r="LWL95" s="1431"/>
      <c r="LWM95" s="1431"/>
      <c r="LWN95" s="1431"/>
      <c r="LWO95" s="1431"/>
      <c r="LWP95" s="1431"/>
      <c r="LWQ95" s="1431"/>
      <c r="LWR95" s="1431"/>
      <c r="LWS95" s="1431"/>
      <c r="LWT95" s="1431"/>
      <c r="LWU95" s="1431"/>
      <c r="LWV95" s="1431"/>
      <c r="LWW95" s="1431"/>
      <c r="LWX95" s="1431"/>
      <c r="LWY95" s="1431"/>
      <c r="LWZ95" s="1431"/>
      <c r="LXA95" s="1431"/>
      <c r="LXB95" s="1431"/>
      <c r="LXC95" s="1431"/>
      <c r="LXD95" s="1431"/>
      <c r="LXE95" s="1431"/>
      <c r="LXF95" s="1431"/>
      <c r="LXG95" s="1431"/>
      <c r="LXH95" s="1431"/>
      <c r="LXI95" s="1431"/>
      <c r="LXJ95" s="1431"/>
      <c r="LXK95" s="1431"/>
      <c r="LXL95" s="1431"/>
      <c r="LXM95" s="1431"/>
      <c r="LXN95" s="1431"/>
      <c r="LXO95" s="1431"/>
      <c r="LXP95" s="1431"/>
      <c r="LXQ95" s="1431"/>
      <c r="LXR95" s="1431"/>
      <c r="LXS95" s="1431"/>
      <c r="LXT95" s="1431"/>
      <c r="LXU95" s="1431"/>
      <c r="LXV95" s="1431"/>
      <c r="LXW95" s="1431"/>
      <c r="LXX95" s="1431"/>
      <c r="LXY95" s="1431"/>
      <c r="LXZ95" s="1431"/>
      <c r="LYA95" s="1431"/>
      <c r="LYB95" s="1431"/>
      <c r="LYC95" s="1431"/>
      <c r="LYD95" s="1431"/>
      <c r="LYE95" s="1431"/>
      <c r="LYF95" s="1431"/>
      <c r="LYG95" s="1431"/>
      <c r="LYH95" s="1431"/>
      <c r="LYI95" s="1431"/>
      <c r="LYJ95" s="1431"/>
      <c r="LYK95" s="1431"/>
      <c r="LYL95" s="1431"/>
      <c r="LYM95" s="1431"/>
      <c r="LYN95" s="1431"/>
      <c r="LYO95" s="1431"/>
      <c r="LYP95" s="1431"/>
      <c r="LYQ95" s="1431"/>
      <c r="LYR95" s="1431"/>
      <c r="LYS95" s="1431"/>
      <c r="LYT95" s="1431"/>
      <c r="LYU95" s="1431"/>
      <c r="LYV95" s="1431"/>
      <c r="LYW95" s="1431"/>
      <c r="LYX95" s="1431"/>
      <c r="LYY95" s="1431"/>
      <c r="LYZ95" s="1431"/>
      <c r="LZA95" s="1431"/>
      <c r="LZB95" s="1431"/>
      <c r="LZC95" s="1431"/>
      <c r="LZD95" s="1431"/>
      <c r="LZE95" s="1431"/>
      <c r="LZF95" s="1431"/>
      <c r="LZG95" s="1431"/>
      <c r="LZH95" s="1431"/>
      <c r="LZI95" s="1431"/>
      <c r="LZJ95" s="1431"/>
      <c r="LZK95" s="1431"/>
      <c r="LZL95" s="1431"/>
      <c r="LZM95" s="1431"/>
      <c r="LZN95" s="1431"/>
      <c r="LZO95" s="1431"/>
      <c r="LZP95" s="1431"/>
      <c r="LZQ95" s="1431"/>
      <c r="LZR95" s="1431"/>
      <c r="LZS95" s="1431"/>
      <c r="LZT95" s="1431"/>
      <c r="LZU95" s="1431"/>
      <c r="LZV95" s="1431"/>
      <c r="LZW95" s="1431"/>
      <c r="LZX95" s="1431"/>
      <c r="LZY95" s="1431"/>
      <c r="LZZ95" s="1431"/>
      <c r="MAA95" s="1431"/>
      <c r="MAB95" s="1431"/>
      <c r="MAC95" s="1431"/>
      <c r="MAD95" s="1431"/>
      <c r="MAE95" s="1431"/>
      <c r="MAF95" s="1431"/>
      <c r="MAG95" s="1431"/>
      <c r="MAH95" s="1431"/>
      <c r="MAI95" s="1431"/>
      <c r="MAJ95" s="1431"/>
      <c r="MAK95" s="1431"/>
      <c r="MAL95" s="1431"/>
      <c r="MAM95" s="1431"/>
      <c r="MAN95" s="1431"/>
      <c r="MAO95" s="1431"/>
      <c r="MAP95" s="1431"/>
      <c r="MAQ95" s="1431"/>
      <c r="MAR95" s="1431"/>
      <c r="MAS95" s="1431"/>
      <c r="MAT95" s="1431"/>
      <c r="MAU95" s="1431"/>
      <c r="MAV95" s="1431"/>
      <c r="MAW95" s="1431"/>
      <c r="MAX95" s="1431"/>
      <c r="MAY95" s="1431"/>
      <c r="MAZ95" s="1431"/>
      <c r="MBA95" s="1431"/>
      <c r="MBB95" s="1431"/>
      <c r="MBC95" s="1431"/>
      <c r="MBD95" s="1431"/>
      <c r="MBE95" s="1431"/>
      <c r="MBF95" s="1431"/>
      <c r="MBG95" s="1431"/>
      <c r="MBH95" s="1431"/>
      <c r="MBI95" s="1431"/>
      <c r="MBJ95" s="1431"/>
      <c r="MBK95" s="1431"/>
      <c r="MBL95" s="1431"/>
      <c r="MBM95" s="1431"/>
      <c r="MBN95" s="1431"/>
      <c r="MBO95" s="1431"/>
      <c r="MBP95" s="1431"/>
      <c r="MBQ95" s="1431"/>
      <c r="MBR95" s="1431"/>
      <c r="MBS95" s="1431"/>
      <c r="MBT95" s="1431"/>
      <c r="MBU95" s="1431"/>
      <c r="MBV95" s="1431"/>
      <c r="MBW95" s="1431"/>
      <c r="MBX95" s="1431"/>
      <c r="MBY95" s="1431"/>
      <c r="MBZ95" s="1431"/>
      <c r="MCA95" s="1431"/>
      <c r="MCB95" s="1431"/>
      <c r="MCC95" s="1431"/>
      <c r="MCD95" s="1431"/>
      <c r="MCE95" s="1431"/>
      <c r="MCF95" s="1431"/>
      <c r="MCG95" s="1431"/>
      <c r="MCH95" s="1431"/>
      <c r="MCI95" s="1431"/>
      <c r="MCJ95" s="1431"/>
      <c r="MCK95" s="1431"/>
      <c r="MCL95" s="1431"/>
      <c r="MCM95" s="1431"/>
      <c r="MCN95" s="1431"/>
      <c r="MCO95" s="1431"/>
      <c r="MCP95" s="1431"/>
      <c r="MCQ95" s="1431"/>
      <c r="MCR95" s="1431"/>
      <c r="MCS95" s="1431"/>
      <c r="MCT95" s="1431"/>
      <c r="MCU95" s="1431"/>
      <c r="MCV95" s="1431"/>
      <c r="MCW95" s="1431"/>
      <c r="MCX95" s="1431"/>
      <c r="MCY95" s="1431"/>
      <c r="MCZ95" s="1431"/>
      <c r="MDA95" s="1431"/>
      <c r="MDB95" s="1431"/>
      <c r="MDC95" s="1431"/>
      <c r="MDD95" s="1431"/>
      <c r="MDE95" s="1431"/>
      <c r="MDF95" s="1431"/>
      <c r="MDG95" s="1431"/>
      <c r="MDH95" s="1431"/>
      <c r="MDI95" s="1431"/>
      <c r="MDJ95" s="1431"/>
      <c r="MDK95" s="1431"/>
      <c r="MDL95" s="1431"/>
      <c r="MDM95" s="1431"/>
      <c r="MDN95" s="1431"/>
      <c r="MDO95" s="1431"/>
      <c r="MDP95" s="1431"/>
      <c r="MDQ95" s="1431"/>
      <c r="MDR95" s="1431"/>
      <c r="MDS95" s="1431"/>
      <c r="MDT95" s="1431"/>
      <c r="MDU95" s="1431"/>
      <c r="MDV95" s="1431"/>
      <c r="MDW95" s="1431"/>
      <c r="MDX95" s="1431"/>
      <c r="MDY95" s="1431"/>
      <c r="MDZ95" s="1431"/>
      <c r="MEA95" s="1431"/>
      <c r="MEB95" s="1431"/>
      <c r="MEC95" s="1431"/>
      <c r="MED95" s="1431"/>
      <c r="MEE95" s="1431"/>
      <c r="MEF95" s="1431"/>
      <c r="MEG95" s="1431"/>
      <c r="MEH95" s="1431"/>
      <c r="MEI95" s="1431"/>
      <c r="MEJ95" s="1431"/>
      <c r="MEK95" s="1431"/>
      <c r="MEL95" s="1431"/>
      <c r="MEM95" s="1431"/>
      <c r="MEN95" s="1431"/>
      <c r="MEO95" s="1431"/>
      <c r="MEP95" s="1431"/>
      <c r="MEQ95" s="1431"/>
      <c r="MER95" s="1431"/>
      <c r="MES95" s="1431"/>
      <c r="MET95" s="1431"/>
      <c r="MEU95" s="1431"/>
      <c r="MEV95" s="1431"/>
      <c r="MEW95" s="1431"/>
      <c r="MEX95" s="1431"/>
      <c r="MEY95" s="1431"/>
      <c r="MEZ95" s="1431"/>
      <c r="MFA95" s="1431"/>
      <c r="MFB95" s="1431"/>
      <c r="MFC95" s="1431"/>
      <c r="MFD95" s="1431"/>
      <c r="MFE95" s="1431"/>
      <c r="MFF95" s="1431"/>
      <c r="MFG95" s="1431"/>
      <c r="MFH95" s="1431"/>
      <c r="MFI95" s="1431"/>
      <c r="MFJ95" s="1431"/>
      <c r="MFK95" s="1431"/>
      <c r="MFL95" s="1431"/>
      <c r="MFM95" s="1431"/>
      <c r="MFN95" s="1431"/>
      <c r="MFO95" s="1431"/>
      <c r="MFP95" s="1431"/>
      <c r="MFQ95" s="1431"/>
      <c r="MFR95" s="1431"/>
      <c r="MFS95" s="1431"/>
      <c r="MFT95" s="1431"/>
      <c r="MFU95" s="1431"/>
      <c r="MFV95" s="1431"/>
      <c r="MFW95" s="1431"/>
      <c r="MFX95" s="1431"/>
      <c r="MFY95" s="1431"/>
      <c r="MFZ95" s="1431"/>
      <c r="MGA95" s="1431"/>
      <c r="MGB95" s="1431"/>
      <c r="MGC95" s="1431"/>
      <c r="MGD95" s="1431"/>
      <c r="MGE95" s="1431"/>
      <c r="MGF95" s="1431"/>
      <c r="MGG95" s="1431"/>
      <c r="MGH95" s="1431"/>
      <c r="MGI95" s="1431"/>
      <c r="MGJ95" s="1431"/>
      <c r="MGK95" s="1431"/>
      <c r="MGL95" s="1431"/>
      <c r="MGM95" s="1431"/>
      <c r="MGN95" s="1431"/>
      <c r="MGO95" s="1431"/>
      <c r="MGP95" s="1431"/>
      <c r="MGQ95" s="1431"/>
      <c r="MGR95" s="1431"/>
      <c r="MGS95" s="1431"/>
      <c r="MGT95" s="1431"/>
      <c r="MGU95" s="1431"/>
      <c r="MGV95" s="1431"/>
      <c r="MGW95" s="1431"/>
      <c r="MGX95" s="1431"/>
      <c r="MGY95" s="1431"/>
      <c r="MGZ95" s="1431"/>
      <c r="MHA95" s="1431"/>
      <c r="MHB95" s="1431"/>
      <c r="MHC95" s="1431"/>
      <c r="MHD95" s="1431"/>
      <c r="MHE95" s="1431"/>
      <c r="MHF95" s="1431"/>
      <c r="MHG95" s="1431"/>
      <c r="MHH95" s="1431"/>
      <c r="MHI95" s="1431"/>
      <c r="MHJ95" s="1431"/>
      <c r="MHK95" s="1431"/>
      <c r="MHL95" s="1431"/>
      <c r="MHM95" s="1431"/>
      <c r="MHN95" s="1431"/>
      <c r="MHO95" s="1431"/>
      <c r="MHP95" s="1431"/>
      <c r="MHQ95" s="1431"/>
      <c r="MHR95" s="1431"/>
      <c r="MHS95" s="1431"/>
      <c r="MHT95" s="1431"/>
      <c r="MHU95" s="1431"/>
      <c r="MHV95" s="1431"/>
      <c r="MHW95" s="1431"/>
      <c r="MHX95" s="1431"/>
      <c r="MHY95" s="1431"/>
      <c r="MHZ95" s="1431"/>
      <c r="MIA95" s="1431"/>
      <c r="MIB95" s="1431"/>
      <c r="MIC95" s="1431"/>
      <c r="MID95" s="1431"/>
      <c r="MIE95" s="1431"/>
      <c r="MIF95" s="1431"/>
      <c r="MIG95" s="1431"/>
      <c r="MIH95" s="1431"/>
      <c r="MII95" s="1431"/>
      <c r="MIJ95" s="1431"/>
      <c r="MIK95" s="1431"/>
      <c r="MIL95" s="1431"/>
      <c r="MIM95" s="1431"/>
      <c r="MIN95" s="1431"/>
      <c r="MIO95" s="1431"/>
      <c r="MIP95" s="1431"/>
      <c r="MIQ95" s="1431"/>
      <c r="MIR95" s="1431"/>
      <c r="MIS95" s="1431"/>
      <c r="MIT95" s="1431"/>
      <c r="MIU95" s="1431"/>
      <c r="MIV95" s="1431"/>
      <c r="MIW95" s="1431"/>
      <c r="MIX95" s="1431"/>
      <c r="MIY95" s="1431"/>
      <c r="MIZ95" s="1431"/>
      <c r="MJA95" s="1431"/>
      <c r="MJB95" s="1431"/>
      <c r="MJC95" s="1431"/>
      <c r="MJD95" s="1431"/>
      <c r="MJE95" s="1431"/>
      <c r="MJF95" s="1431"/>
      <c r="MJG95" s="1431"/>
      <c r="MJH95" s="1431"/>
      <c r="MJI95" s="1431"/>
      <c r="MJJ95" s="1431"/>
      <c r="MJK95" s="1431"/>
      <c r="MJL95" s="1431"/>
      <c r="MJM95" s="1431"/>
      <c r="MJN95" s="1431"/>
      <c r="MJO95" s="1431"/>
      <c r="MJP95" s="1431"/>
      <c r="MJQ95" s="1431"/>
      <c r="MJR95" s="1431"/>
      <c r="MJS95" s="1431"/>
      <c r="MJT95" s="1431"/>
      <c r="MJU95" s="1431"/>
      <c r="MJV95" s="1431"/>
      <c r="MJW95" s="1431"/>
      <c r="MJX95" s="1431"/>
      <c r="MJY95" s="1431"/>
      <c r="MJZ95" s="1431"/>
      <c r="MKA95" s="1431"/>
      <c r="MKB95" s="1431"/>
      <c r="MKC95" s="1431"/>
      <c r="MKD95" s="1431"/>
      <c r="MKE95" s="1431"/>
      <c r="MKF95" s="1431"/>
      <c r="MKG95" s="1431"/>
      <c r="MKH95" s="1431"/>
      <c r="MKI95" s="1431"/>
      <c r="MKJ95" s="1431"/>
      <c r="MKK95" s="1431"/>
      <c r="MKL95" s="1431"/>
      <c r="MKM95" s="1431"/>
      <c r="MKN95" s="1431"/>
      <c r="MKO95" s="1431"/>
      <c r="MKP95" s="1431"/>
      <c r="MKQ95" s="1431"/>
      <c r="MKR95" s="1431"/>
      <c r="MKS95" s="1431"/>
      <c r="MKT95" s="1431"/>
      <c r="MKU95" s="1431"/>
      <c r="MKV95" s="1431"/>
      <c r="MKW95" s="1431"/>
      <c r="MKX95" s="1431"/>
      <c r="MKY95" s="1431"/>
      <c r="MKZ95" s="1431"/>
      <c r="MLA95" s="1431"/>
      <c r="MLB95" s="1431"/>
      <c r="MLC95" s="1431"/>
      <c r="MLD95" s="1431"/>
      <c r="MLE95" s="1431"/>
      <c r="MLF95" s="1431"/>
      <c r="MLG95" s="1431"/>
      <c r="MLH95" s="1431"/>
      <c r="MLI95" s="1431"/>
      <c r="MLJ95" s="1431"/>
      <c r="MLK95" s="1431"/>
      <c r="MLL95" s="1431"/>
      <c r="MLM95" s="1431"/>
      <c r="MLN95" s="1431"/>
      <c r="MLO95" s="1431"/>
      <c r="MLP95" s="1431"/>
      <c r="MLQ95" s="1431"/>
      <c r="MLR95" s="1431"/>
      <c r="MLS95" s="1431"/>
      <c r="MLT95" s="1431"/>
      <c r="MLU95" s="1431"/>
      <c r="MLV95" s="1431"/>
      <c r="MLW95" s="1431"/>
      <c r="MLX95" s="1431"/>
      <c r="MLY95" s="1431"/>
      <c r="MLZ95" s="1431"/>
      <c r="MMA95" s="1431"/>
      <c r="MMB95" s="1431"/>
      <c r="MMC95" s="1431"/>
      <c r="MMD95" s="1431"/>
      <c r="MME95" s="1431"/>
      <c r="MMF95" s="1431"/>
      <c r="MMG95" s="1431"/>
      <c r="MMH95" s="1431"/>
      <c r="MMI95" s="1431"/>
      <c r="MMJ95" s="1431"/>
      <c r="MMK95" s="1431"/>
      <c r="MML95" s="1431"/>
      <c r="MMM95" s="1431"/>
      <c r="MMN95" s="1431"/>
      <c r="MMO95" s="1431"/>
      <c r="MMP95" s="1431"/>
      <c r="MMQ95" s="1431"/>
      <c r="MMR95" s="1431"/>
      <c r="MMS95" s="1431"/>
      <c r="MMT95" s="1431"/>
      <c r="MMU95" s="1431"/>
      <c r="MMV95" s="1431"/>
      <c r="MMW95" s="1431"/>
      <c r="MMX95" s="1431"/>
      <c r="MMY95" s="1431"/>
      <c r="MMZ95" s="1431"/>
      <c r="MNA95" s="1431"/>
      <c r="MNB95" s="1431"/>
      <c r="MNC95" s="1431"/>
      <c r="MND95" s="1431"/>
      <c r="MNE95" s="1431"/>
      <c r="MNF95" s="1431"/>
      <c r="MNG95" s="1431"/>
      <c r="MNH95" s="1431"/>
      <c r="MNI95" s="1431"/>
      <c r="MNJ95" s="1431"/>
      <c r="MNK95" s="1431"/>
      <c r="MNL95" s="1431"/>
      <c r="MNM95" s="1431"/>
      <c r="MNN95" s="1431"/>
      <c r="MNO95" s="1431"/>
      <c r="MNP95" s="1431"/>
      <c r="MNQ95" s="1431"/>
      <c r="MNR95" s="1431"/>
      <c r="MNS95" s="1431"/>
      <c r="MNT95" s="1431"/>
      <c r="MNU95" s="1431"/>
      <c r="MNV95" s="1431"/>
      <c r="MNW95" s="1431"/>
      <c r="MNX95" s="1431"/>
      <c r="MNY95" s="1431"/>
      <c r="MNZ95" s="1431"/>
      <c r="MOA95" s="1431"/>
      <c r="MOB95" s="1431"/>
      <c r="MOC95" s="1431"/>
      <c r="MOD95" s="1431"/>
      <c r="MOE95" s="1431"/>
      <c r="MOF95" s="1431"/>
      <c r="MOG95" s="1431"/>
      <c r="MOH95" s="1431"/>
      <c r="MOI95" s="1431"/>
      <c r="MOJ95" s="1431"/>
      <c r="MOK95" s="1431"/>
      <c r="MOL95" s="1431"/>
      <c r="MOM95" s="1431"/>
      <c r="MON95" s="1431"/>
      <c r="MOO95" s="1431"/>
      <c r="MOP95" s="1431"/>
      <c r="MOQ95" s="1431"/>
      <c r="MOR95" s="1431"/>
      <c r="MOS95" s="1431"/>
      <c r="MOT95" s="1431"/>
      <c r="MOU95" s="1431"/>
      <c r="MOV95" s="1431"/>
      <c r="MOW95" s="1431"/>
      <c r="MOX95" s="1431"/>
      <c r="MOY95" s="1431"/>
      <c r="MOZ95" s="1431"/>
      <c r="MPA95" s="1431"/>
      <c r="MPB95" s="1431"/>
      <c r="MPC95" s="1431"/>
      <c r="MPD95" s="1431"/>
      <c r="MPE95" s="1431"/>
      <c r="MPF95" s="1431"/>
      <c r="MPG95" s="1431"/>
      <c r="MPH95" s="1431"/>
      <c r="MPI95" s="1431"/>
      <c r="MPJ95" s="1431"/>
      <c r="MPK95" s="1431"/>
      <c r="MPL95" s="1431"/>
      <c r="MPM95" s="1431"/>
      <c r="MPN95" s="1431"/>
      <c r="MPO95" s="1431"/>
      <c r="MPP95" s="1431"/>
      <c r="MPQ95" s="1431"/>
      <c r="MPR95" s="1431"/>
      <c r="MPS95" s="1431"/>
      <c r="MPT95" s="1431"/>
      <c r="MPU95" s="1431"/>
      <c r="MPV95" s="1431"/>
      <c r="MPW95" s="1431"/>
      <c r="MPX95" s="1431"/>
      <c r="MPY95" s="1431"/>
      <c r="MPZ95" s="1431"/>
      <c r="MQA95" s="1431"/>
      <c r="MQB95" s="1431"/>
      <c r="MQC95" s="1431"/>
      <c r="MQD95" s="1431"/>
      <c r="MQE95" s="1431"/>
      <c r="MQF95" s="1431"/>
      <c r="MQG95" s="1431"/>
      <c r="MQH95" s="1431"/>
      <c r="MQI95" s="1431"/>
      <c r="MQJ95" s="1431"/>
      <c r="MQK95" s="1431"/>
      <c r="MQL95" s="1431"/>
      <c r="MQM95" s="1431"/>
      <c r="MQN95" s="1431"/>
      <c r="MQO95" s="1431"/>
      <c r="MQP95" s="1431"/>
      <c r="MQQ95" s="1431"/>
      <c r="MQR95" s="1431"/>
      <c r="MQS95" s="1431"/>
      <c r="MQT95" s="1431"/>
      <c r="MQU95" s="1431"/>
      <c r="MQV95" s="1431"/>
      <c r="MQW95" s="1431"/>
      <c r="MQX95" s="1431"/>
      <c r="MQY95" s="1431"/>
      <c r="MQZ95" s="1431"/>
      <c r="MRA95" s="1431"/>
      <c r="MRB95" s="1431"/>
      <c r="MRC95" s="1431"/>
      <c r="MRD95" s="1431"/>
      <c r="MRE95" s="1431"/>
      <c r="MRF95" s="1431"/>
      <c r="MRG95" s="1431"/>
      <c r="MRH95" s="1431"/>
      <c r="MRI95" s="1431"/>
      <c r="MRJ95" s="1431"/>
      <c r="MRK95" s="1431"/>
      <c r="MRL95" s="1431"/>
      <c r="MRM95" s="1431"/>
      <c r="MRN95" s="1431"/>
      <c r="MRO95" s="1431"/>
      <c r="MRP95" s="1431"/>
      <c r="MRQ95" s="1431"/>
      <c r="MRR95" s="1431"/>
      <c r="MRS95" s="1431"/>
      <c r="MRT95" s="1431"/>
      <c r="MRU95" s="1431"/>
      <c r="MRV95" s="1431"/>
      <c r="MRW95" s="1431"/>
      <c r="MRX95" s="1431"/>
      <c r="MRY95" s="1431"/>
      <c r="MRZ95" s="1431"/>
      <c r="MSA95" s="1431"/>
      <c r="MSB95" s="1431"/>
      <c r="MSC95" s="1431"/>
      <c r="MSD95" s="1431"/>
      <c r="MSE95" s="1431"/>
      <c r="MSF95" s="1431"/>
      <c r="MSG95" s="1431"/>
      <c r="MSH95" s="1431"/>
      <c r="MSI95" s="1431"/>
      <c r="MSJ95" s="1431"/>
      <c r="MSK95" s="1431"/>
      <c r="MSL95" s="1431"/>
      <c r="MSM95" s="1431"/>
      <c r="MSN95" s="1431"/>
      <c r="MSO95" s="1431"/>
      <c r="MSP95" s="1431"/>
      <c r="MSQ95" s="1431"/>
      <c r="MSR95" s="1431"/>
      <c r="MSS95" s="1431"/>
      <c r="MST95" s="1431"/>
      <c r="MSU95" s="1431"/>
      <c r="MSV95" s="1431"/>
      <c r="MSW95" s="1431"/>
      <c r="MSX95" s="1431"/>
      <c r="MSY95" s="1431"/>
      <c r="MSZ95" s="1431"/>
      <c r="MTA95" s="1431"/>
      <c r="MTB95" s="1431"/>
      <c r="MTC95" s="1431"/>
      <c r="MTD95" s="1431"/>
      <c r="MTE95" s="1431"/>
      <c r="MTF95" s="1431"/>
      <c r="MTG95" s="1431"/>
      <c r="MTH95" s="1431"/>
      <c r="MTI95" s="1431"/>
      <c r="MTJ95" s="1431"/>
      <c r="MTK95" s="1431"/>
      <c r="MTL95" s="1431"/>
      <c r="MTM95" s="1431"/>
      <c r="MTN95" s="1431"/>
      <c r="MTO95" s="1431"/>
      <c r="MTP95" s="1431"/>
      <c r="MTQ95" s="1431"/>
      <c r="MTR95" s="1431"/>
      <c r="MTS95" s="1431"/>
      <c r="MTT95" s="1431"/>
      <c r="MTU95" s="1431"/>
      <c r="MTV95" s="1431"/>
      <c r="MTW95" s="1431"/>
      <c r="MTX95" s="1431"/>
      <c r="MTY95" s="1431"/>
      <c r="MTZ95" s="1431"/>
      <c r="MUA95" s="1431"/>
      <c r="MUB95" s="1431"/>
      <c r="MUC95" s="1431"/>
      <c r="MUD95" s="1431"/>
      <c r="MUE95" s="1431"/>
      <c r="MUF95" s="1431"/>
      <c r="MUG95" s="1431"/>
      <c r="MUH95" s="1431"/>
      <c r="MUI95" s="1431"/>
      <c r="MUJ95" s="1431"/>
      <c r="MUK95" s="1431"/>
      <c r="MUL95" s="1431"/>
      <c r="MUM95" s="1431"/>
      <c r="MUN95" s="1431"/>
      <c r="MUO95" s="1431"/>
      <c r="MUP95" s="1431"/>
      <c r="MUQ95" s="1431"/>
      <c r="MUR95" s="1431"/>
      <c r="MUS95" s="1431"/>
      <c r="MUT95" s="1431"/>
      <c r="MUU95" s="1431"/>
      <c r="MUV95" s="1431"/>
      <c r="MUW95" s="1431"/>
      <c r="MUX95" s="1431"/>
      <c r="MUY95" s="1431"/>
      <c r="MUZ95" s="1431"/>
      <c r="MVA95" s="1431"/>
      <c r="MVB95" s="1431"/>
      <c r="MVC95" s="1431"/>
      <c r="MVD95" s="1431"/>
      <c r="MVE95" s="1431"/>
      <c r="MVF95" s="1431"/>
      <c r="MVG95" s="1431"/>
      <c r="MVH95" s="1431"/>
      <c r="MVI95" s="1431"/>
      <c r="MVJ95" s="1431"/>
      <c r="MVK95" s="1431"/>
      <c r="MVL95" s="1431"/>
      <c r="MVM95" s="1431"/>
      <c r="MVN95" s="1431"/>
      <c r="MVO95" s="1431"/>
      <c r="MVP95" s="1431"/>
      <c r="MVQ95" s="1431"/>
      <c r="MVR95" s="1431"/>
      <c r="MVS95" s="1431"/>
      <c r="MVT95" s="1431"/>
      <c r="MVU95" s="1431"/>
      <c r="MVV95" s="1431"/>
      <c r="MVW95" s="1431"/>
      <c r="MVX95" s="1431"/>
      <c r="MVY95" s="1431"/>
      <c r="MVZ95" s="1431"/>
      <c r="MWA95" s="1431"/>
      <c r="MWB95" s="1431"/>
      <c r="MWC95" s="1431"/>
      <c r="MWD95" s="1431"/>
      <c r="MWE95" s="1431"/>
      <c r="MWF95" s="1431"/>
      <c r="MWG95" s="1431"/>
      <c r="MWH95" s="1431"/>
      <c r="MWI95" s="1431"/>
      <c r="MWJ95" s="1431"/>
      <c r="MWK95" s="1431"/>
      <c r="MWL95" s="1431"/>
      <c r="MWM95" s="1431"/>
      <c r="MWN95" s="1431"/>
      <c r="MWO95" s="1431"/>
      <c r="MWP95" s="1431"/>
      <c r="MWQ95" s="1431"/>
      <c r="MWR95" s="1431"/>
      <c r="MWS95" s="1431"/>
      <c r="MWT95" s="1431"/>
      <c r="MWU95" s="1431"/>
      <c r="MWV95" s="1431"/>
      <c r="MWW95" s="1431"/>
      <c r="MWX95" s="1431"/>
      <c r="MWY95" s="1431"/>
      <c r="MWZ95" s="1431"/>
      <c r="MXA95" s="1431"/>
      <c r="MXB95" s="1431"/>
      <c r="MXC95" s="1431"/>
      <c r="MXD95" s="1431"/>
      <c r="MXE95" s="1431"/>
      <c r="MXF95" s="1431"/>
      <c r="MXG95" s="1431"/>
      <c r="MXH95" s="1431"/>
      <c r="MXI95" s="1431"/>
      <c r="MXJ95" s="1431"/>
      <c r="MXK95" s="1431"/>
      <c r="MXL95" s="1431"/>
      <c r="MXM95" s="1431"/>
      <c r="MXN95" s="1431"/>
      <c r="MXO95" s="1431"/>
      <c r="MXP95" s="1431"/>
      <c r="MXQ95" s="1431"/>
      <c r="MXR95" s="1431"/>
      <c r="MXS95" s="1431"/>
      <c r="MXT95" s="1431"/>
      <c r="MXU95" s="1431"/>
      <c r="MXV95" s="1431"/>
      <c r="MXW95" s="1431"/>
      <c r="MXX95" s="1431"/>
      <c r="MXY95" s="1431"/>
      <c r="MXZ95" s="1431"/>
      <c r="MYA95" s="1431"/>
      <c r="MYB95" s="1431"/>
      <c r="MYC95" s="1431"/>
      <c r="MYD95" s="1431"/>
      <c r="MYE95" s="1431"/>
      <c r="MYF95" s="1431"/>
      <c r="MYG95" s="1431"/>
      <c r="MYH95" s="1431"/>
      <c r="MYI95" s="1431"/>
      <c r="MYJ95" s="1431"/>
      <c r="MYK95" s="1431"/>
      <c r="MYL95" s="1431"/>
      <c r="MYM95" s="1431"/>
      <c r="MYN95" s="1431"/>
      <c r="MYO95" s="1431"/>
      <c r="MYP95" s="1431"/>
      <c r="MYQ95" s="1431"/>
      <c r="MYR95" s="1431"/>
      <c r="MYS95" s="1431"/>
      <c r="MYT95" s="1431"/>
      <c r="MYU95" s="1431"/>
      <c r="MYV95" s="1431"/>
      <c r="MYW95" s="1431"/>
      <c r="MYX95" s="1431"/>
      <c r="MYY95" s="1431"/>
      <c r="MYZ95" s="1431"/>
      <c r="MZA95" s="1431"/>
      <c r="MZB95" s="1431"/>
      <c r="MZC95" s="1431"/>
      <c r="MZD95" s="1431"/>
      <c r="MZE95" s="1431"/>
      <c r="MZF95" s="1431"/>
      <c r="MZG95" s="1431"/>
      <c r="MZH95" s="1431"/>
      <c r="MZI95" s="1431"/>
      <c r="MZJ95" s="1431"/>
      <c r="MZK95" s="1431"/>
      <c r="MZL95" s="1431"/>
      <c r="MZM95" s="1431"/>
      <c r="MZN95" s="1431"/>
      <c r="MZO95" s="1431"/>
      <c r="MZP95" s="1431"/>
      <c r="MZQ95" s="1431"/>
      <c r="MZR95" s="1431"/>
      <c r="MZS95" s="1431"/>
      <c r="MZT95" s="1431"/>
      <c r="MZU95" s="1431"/>
      <c r="MZV95" s="1431"/>
      <c r="MZW95" s="1431"/>
      <c r="MZX95" s="1431"/>
      <c r="MZY95" s="1431"/>
      <c r="MZZ95" s="1431"/>
      <c r="NAA95" s="1431"/>
      <c r="NAB95" s="1431"/>
      <c r="NAC95" s="1431"/>
      <c r="NAD95" s="1431"/>
      <c r="NAE95" s="1431"/>
      <c r="NAF95" s="1431"/>
      <c r="NAG95" s="1431"/>
      <c r="NAH95" s="1431"/>
      <c r="NAI95" s="1431"/>
      <c r="NAJ95" s="1431"/>
      <c r="NAK95" s="1431"/>
      <c r="NAL95" s="1431"/>
      <c r="NAM95" s="1431"/>
      <c r="NAN95" s="1431"/>
      <c r="NAO95" s="1431"/>
      <c r="NAP95" s="1431"/>
      <c r="NAQ95" s="1431"/>
      <c r="NAR95" s="1431"/>
      <c r="NAS95" s="1431"/>
      <c r="NAT95" s="1431"/>
      <c r="NAU95" s="1431"/>
      <c r="NAV95" s="1431"/>
      <c r="NAW95" s="1431"/>
      <c r="NAX95" s="1431"/>
      <c r="NAY95" s="1431"/>
      <c r="NAZ95" s="1431"/>
      <c r="NBA95" s="1431"/>
      <c r="NBB95" s="1431"/>
      <c r="NBC95" s="1431"/>
      <c r="NBD95" s="1431"/>
      <c r="NBE95" s="1431"/>
      <c r="NBF95" s="1431"/>
      <c r="NBG95" s="1431"/>
      <c r="NBH95" s="1431"/>
      <c r="NBI95" s="1431"/>
      <c r="NBJ95" s="1431"/>
      <c r="NBK95" s="1431"/>
      <c r="NBL95" s="1431"/>
      <c r="NBM95" s="1431"/>
      <c r="NBN95" s="1431"/>
      <c r="NBO95" s="1431"/>
      <c r="NBP95" s="1431"/>
      <c r="NBQ95" s="1431"/>
      <c r="NBR95" s="1431"/>
      <c r="NBS95" s="1431"/>
      <c r="NBT95" s="1431"/>
      <c r="NBU95" s="1431"/>
      <c r="NBV95" s="1431"/>
      <c r="NBW95" s="1431"/>
      <c r="NBX95" s="1431"/>
      <c r="NBY95" s="1431"/>
      <c r="NBZ95" s="1431"/>
      <c r="NCA95" s="1431"/>
      <c r="NCB95" s="1431"/>
      <c r="NCC95" s="1431"/>
      <c r="NCD95" s="1431"/>
      <c r="NCE95" s="1431"/>
      <c r="NCF95" s="1431"/>
      <c r="NCG95" s="1431"/>
      <c r="NCH95" s="1431"/>
      <c r="NCI95" s="1431"/>
      <c r="NCJ95" s="1431"/>
      <c r="NCK95" s="1431"/>
      <c r="NCL95" s="1431"/>
      <c r="NCM95" s="1431"/>
      <c r="NCN95" s="1431"/>
      <c r="NCO95" s="1431"/>
      <c r="NCP95" s="1431"/>
      <c r="NCQ95" s="1431"/>
      <c r="NCR95" s="1431"/>
      <c r="NCS95" s="1431"/>
      <c r="NCT95" s="1431"/>
      <c r="NCU95" s="1431"/>
      <c r="NCV95" s="1431"/>
      <c r="NCW95" s="1431"/>
      <c r="NCX95" s="1431"/>
      <c r="NCY95" s="1431"/>
      <c r="NCZ95" s="1431"/>
      <c r="NDA95" s="1431"/>
      <c r="NDB95" s="1431"/>
      <c r="NDC95" s="1431"/>
      <c r="NDD95" s="1431"/>
      <c r="NDE95" s="1431"/>
      <c r="NDF95" s="1431"/>
      <c r="NDG95" s="1431"/>
      <c r="NDH95" s="1431"/>
      <c r="NDI95" s="1431"/>
      <c r="NDJ95" s="1431"/>
      <c r="NDK95" s="1431"/>
      <c r="NDL95" s="1431"/>
      <c r="NDM95" s="1431"/>
      <c r="NDN95" s="1431"/>
      <c r="NDO95" s="1431"/>
      <c r="NDP95" s="1431"/>
      <c r="NDQ95" s="1431"/>
      <c r="NDR95" s="1431"/>
      <c r="NDS95" s="1431"/>
      <c r="NDT95" s="1431"/>
      <c r="NDU95" s="1431"/>
      <c r="NDV95" s="1431"/>
      <c r="NDW95" s="1431"/>
      <c r="NDX95" s="1431"/>
      <c r="NDY95" s="1431"/>
      <c r="NDZ95" s="1431"/>
      <c r="NEA95" s="1431"/>
      <c r="NEB95" s="1431"/>
      <c r="NEC95" s="1431"/>
      <c r="NED95" s="1431"/>
      <c r="NEE95" s="1431"/>
      <c r="NEF95" s="1431"/>
      <c r="NEG95" s="1431"/>
      <c r="NEH95" s="1431"/>
      <c r="NEI95" s="1431"/>
      <c r="NEJ95" s="1431"/>
      <c r="NEK95" s="1431"/>
      <c r="NEL95" s="1431"/>
      <c r="NEM95" s="1431"/>
      <c r="NEN95" s="1431"/>
      <c r="NEO95" s="1431"/>
      <c r="NEP95" s="1431"/>
      <c r="NEQ95" s="1431"/>
      <c r="NER95" s="1431"/>
      <c r="NES95" s="1431"/>
      <c r="NET95" s="1431"/>
      <c r="NEU95" s="1431"/>
      <c r="NEV95" s="1431"/>
      <c r="NEW95" s="1431"/>
      <c r="NEX95" s="1431"/>
      <c r="NEY95" s="1431"/>
      <c r="NEZ95" s="1431"/>
      <c r="NFA95" s="1431"/>
      <c r="NFB95" s="1431"/>
      <c r="NFC95" s="1431"/>
      <c r="NFD95" s="1431"/>
      <c r="NFE95" s="1431"/>
      <c r="NFF95" s="1431"/>
      <c r="NFG95" s="1431"/>
      <c r="NFH95" s="1431"/>
      <c r="NFI95" s="1431"/>
      <c r="NFJ95" s="1431"/>
      <c r="NFK95" s="1431"/>
      <c r="NFL95" s="1431"/>
      <c r="NFM95" s="1431"/>
      <c r="NFN95" s="1431"/>
      <c r="NFO95" s="1431"/>
      <c r="NFP95" s="1431"/>
      <c r="NFQ95" s="1431"/>
      <c r="NFR95" s="1431"/>
      <c r="NFS95" s="1431"/>
      <c r="NFT95" s="1431"/>
      <c r="NFU95" s="1431"/>
      <c r="NFV95" s="1431"/>
      <c r="NFW95" s="1431"/>
      <c r="NFX95" s="1431"/>
      <c r="NFY95" s="1431"/>
      <c r="NFZ95" s="1431"/>
      <c r="NGA95" s="1431"/>
      <c r="NGB95" s="1431"/>
      <c r="NGC95" s="1431"/>
      <c r="NGD95" s="1431"/>
      <c r="NGE95" s="1431"/>
      <c r="NGF95" s="1431"/>
      <c r="NGG95" s="1431"/>
      <c r="NGH95" s="1431"/>
      <c r="NGI95" s="1431"/>
      <c r="NGJ95" s="1431"/>
      <c r="NGK95" s="1431"/>
      <c r="NGL95" s="1431"/>
      <c r="NGM95" s="1431"/>
      <c r="NGN95" s="1431"/>
      <c r="NGO95" s="1431"/>
      <c r="NGP95" s="1431"/>
      <c r="NGQ95" s="1431"/>
      <c r="NGR95" s="1431"/>
      <c r="NGS95" s="1431"/>
      <c r="NGT95" s="1431"/>
      <c r="NGU95" s="1431"/>
      <c r="NGV95" s="1431"/>
      <c r="NGW95" s="1431"/>
      <c r="NGX95" s="1431"/>
      <c r="NGY95" s="1431"/>
      <c r="NGZ95" s="1431"/>
      <c r="NHA95" s="1431"/>
      <c r="NHB95" s="1431"/>
      <c r="NHC95" s="1431"/>
      <c r="NHD95" s="1431"/>
      <c r="NHE95" s="1431"/>
      <c r="NHF95" s="1431"/>
      <c r="NHG95" s="1431"/>
      <c r="NHH95" s="1431"/>
      <c r="NHI95" s="1431"/>
      <c r="NHJ95" s="1431"/>
      <c r="NHK95" s="1431"/>
      <c r="NHL95" s="1431"/>
      <c r="NHM95" s="1431"/>
      <c r="NHN95" s="1431"/>
      <c r="NHO95" s="1431"/>
      <c r="NHP95" s="1431"/>
      <c r="NHQ95" s="1431"/>
      <c r="NHR95" s="1431"/>
      <c r="NHS95" s="1431"/>
      <c r="NHT95" s="1431"/>
      <c r="NHU95" s="1431"/>
      <c r="NHV95" s="1431"/>
      <c r="NHW95" s="1431"/>
      <c r="NHX95" s="1431"/>
      <c r="NHY95" s="1431"/>
      <c r="NHZ95" s="1431"/>
      <c r="NIA95" s="1431"/>
      <c r="NIB95" s="1431"/>
      <c r="NIC95" s="1431"/>
      <c r="NID95" s="1431"/>
      <c r="NIE95" s="1431"/>
      <c r="NIF95" s="1431"/>
      <c r="NIG95" s="1431"/>
      <c r="NIH95" s="1431"/>
      <c r="NII95" s="1431"/>
      <c r="NIJ95" s="1431"/>
      <c r="NIK95" s="1431"/>
      <c r="NIL95" s="1431"/>
      <c r="NIM95" s="1431"/>
      <c r="NIN95" s="1431"/>
      <c r="NIO95" s="1431"/>
      <c r="NIP95" s="1431"/>
      <c r="NIQ95" s="1431"/>
      <c r="NIR95" s="1431"/>
      <c r="NIS95" s="1431"/>
      <c r="NIT95" s="1431"/>
      <c r="NIU95" s="1431"/>
      <c r="NIV95" s="1431"/>
      <c r="NIW95" s="1431"/>
      <c r="NIX95" s="1431"/>
      <c r="NIY95" s="1431"/>
      <c r="NIZ95" s="1431"/>
      <c r="NJA95" s="1431"/>
      <c r="NJB95" s="1431"/>
      <c r="NJC95" s="1431"/>
      <c r="NJD95" s="1431"/>
      <c r="NJE95" s="1431"/>
      <c r="NJF95" s="1431"/>
      <c r="NJG95" s="1431"/>
      <c r="NJH95" s="1431"/>
      <c r="NJI95" s="1431"/>
      <c r="NJJ95" s="1431"/>
      <c r="NJK95" s="1431"/>
      <c r="NJL95" s="1431"/>
      <c r="NJM95" s="1431"/>
      <c r="NJN95" s="1431"/>
      <c r="NJO95" s="1431"/>
      <c r="NJP95" s="1431"/>
      <c r="NJQ95" s="1431"/>
      <c r="NJR95" s="1431"/>
      <c r="NJS95" s="1431"/>
      <c r="NJT95" s="1431"/>
      <c r="NJU95" s="1431"/>
      <c r="NJV95" s="1431"/>
      <c r="NJW95" s="1431"/>
      <c r="NJX95" s="1431"/>
      <c r="NJY95" s="1431"/>
      <c r="NJZ95" s="1431"/>
      <c r="NKA95" s="1431"/>
      <c r="NKB95" s="1431"/>
      <c r="NKC95" s="1431"/>
      <c r="NKD95" s="1431"/>
      <c r="NKE95" s="1431"/>
      <c r="NKF95" s="1431"/>
      <c r="NKG95" s="1431"/>
      <c r="NKH95" s="1431"/>
      <c r="NKI95" s="1431"/>
      <c r="NKJ95" s="1431"/>
      <c r="NKK95" s="1431"/>
      <c r="NKL95" s="1431"/>
      <c r="NKM95" s="1431"/>
      <c r="NKN95" s="1431"/>
      <c r="NKO95" s="1431"/>
      <c r="NKP95" s="1431"/>
      <c r="NKQ95" s="1431"/>
      <c r="NKR95" s="1431"/>
      <c r="NKS95" s="1431"/>
      <c r="NKT95" s="1431"/>
      <c r="NKU95" s="1431"/>
      <c r="NKV95" s="1431"/>
      <c r="NKW95" s="1431"/>
      <c r="NKX95" s="1431"/>
      <c r="NKY95" s="1431"/>
      <c r="NKZ95" s="1431"/>
      <c r="NLA95" s="1431"/>
      <c r="NLB95" s="1431"/>
      <c r="NLC95" s="1431"/>
      <c r="NLD95" s="1431"/>
      <c r="NLE95" s="1431"/>
      <c r="NLF95" s="1431"/>
      <c r="NLG95" s="1431"/>
      <c r="NLH95" s="1431"/>
      <c r="NLI95" s="1431"/>
      <c r="NLJ95" s="1431"/>
      <c r="NLK95" s="1431"/>
      <c r="NLL95" s="1431"/>
      <c r="NLM95" s="1431"/>
      <c r="NLN95" s="1431"/>
      <c r="NLO95" s="1431"/>
      <c r="NLP95" s="1431"/>
      <c r="NLQ95" s="1431"/>
      <c r="NLR95" s="1431"/>
      <c r="NLS95" s="1431"/>
      <c r="NLT95" s="1431"/>
      <c r="NLU95" s="1431"/>
      <c r="NLV95" s="1431"/>
      <c r="NLW95" s="1431"/>
      <c r="NLX95" s="1431"/>
      <c r="NLY95" s="1431"/>
      <c r="NLZ95" s="1431"/>
      <c r="NMA95" s="1431"/>
      <c r="NMB95" s="1431"/>
      <c r="NMC95" s="1431"/>
      <c r="NMD95" s="1431"/>
      <c r="NME95" s="1431"/>
      <c r="NMF95" s="1431"/>
      <c r="NMG95" s="1431"/>
      <c r="NMH95" s="1431"/>
      <c r="NMI95" s="1431"/>
      <c r="NMJ95" s="1431"/>
      <c r="NMK95" s="1431"/>
      <c r="NML95" s="1431"/>
      <c r="NMM95" s="1431"/>
      <c r="NMN95" s="1431"/>
      <c r="NMO95" s="1431"/>
      <c r="NMP95" s="1431"/>
      <c r="NMQ95" s="1431"/>
      <c r="NMR95" s="1431"/>
      <c r="NMS95" s="1431"/>
      <c r="NMT95" s="1431"/>
      <c r="NMU95" s="1431"/>
      <c r="NMV95" s="1431"/>
      <c r="NMW95" s="1431"/>
      <c r="NMX95" s="1431"/>
      <c r="NMY95" s="1431"/>
      <c r="NMZ95" s="1431"/>
      <c r="NNA95" s="1431"/>
      <c r="NNB95" s="1431"/>
      <c r="NNC95" s="1431"/>
      <c r="NND95" s="1431"/>
      <c r="NNE95" s="1431"/>
      <c r="NNF95" s="1431"/>
      <c r="NNG95" s="1431"/>
      <c r="NNH95" s="1431"/>
      <c r="NNI95" s="1431"/>
      <c r="NNJ95" s="1431"/>
      <c r="NNK95" s="1431"/>
      <c r="NNL95" s="1431"/>
      <c r="NNM95" s="1431"/>
      <c r="NNN95" s="1431"/>
      <c r="NNO95" s="1431"/>
      <c r="NNP95" s="1431"/>
      <c r="NNQ95" s="1431"/>
      <c r="NNR95" s="1431"/>
      <c r="NNS95" s="1431"/>
      <c r="NNT95" s="1431"/>
      <c r="NNU95" s="1431"/>
      <c r="NNV95" s="1431"/>
      <c r="NNW95" s="1431"/>
      <c r="NNX95" s="1431"/>
      <c r="NNY95" s="1431"/>
      <c r="NNZ95" s="1431"/>
      <c r="NOA95" s="1431"/>
      <c r="NOB95" s="1431"/>
      <c r="NOC95" s="1431"/>
      <c r="NOD95" s="1431"/>
      <c r="NOE95" s="1431"/>
      <c r="NOF95" s="1431"/>
      <c r="NOG95" s="1431"/>
      <c r="NOH95" s="1431"/>
      <c r="NOI95" s="1431"/>
      <c r="NOJ95" s="1431"/>
      <c r="NOK95" s="1431"/>
      <c r="NOL95" s="1431"/>
      <c r="NOM95" s="1431"/>
      <c r="NON95" s="1431"/>
      <c r="NOO95" s="1431"/>
      <c r="NOP95" s="1431"/>
      <c r="NOQ95" s="1431"/>
      <c r="NOR95" s="1431"/>
      <c r="NOS95" s="1431"/>
      <c r="NOT95" s="1431"/>
      <c r="NOU95" s="1431"/>
      <c r="NOV95" s="1431"/>
      <c r="NOW95" s="1431"/>
      <c r="NOX95" s="1431"/>
      <c r="NOY95" s="1431"/>
      <c r="NOZ95" s="1431"/>
      <c r="NPA95" s="1431"/>
      <c r="NPB95" s="1431"/>
      <c r="NPC95" s="1431"/>
      <c r="NPD95" s="1431"/>
      <c r="NPE95" s="1431"/>
      <c r="NPF95" s="1431"/>
      <c r="NPG95" s="1431"/>
      <c r="NPH95" s="1431"/>
      <c r="NPI95" s="1431"/>
      <c r="NPJ95" s="1431"/>
      <c r="NPK95" s="1431"/>
      <c r="NPL95" s="1431"/>
      <c r="NPM95" s="1431"/>
      <c r="NPN95" s="1431"/>
      <c r="NPO95" s="1431"/>
      <c r="NPP95" s="1431"/>
      <c r="NPQ95" s="1431"/>
      <c r="NPR95" s="1431"/>
      <c r="NPS95" s="1431"/>
      <c r="NPT95" s="1431"/>
      <c r="NPU95" s="1431"/>
      <c r="NPV95" s="1431"/>
      <c r="NPW95" s="1431"/>
      <c r="NPX95" s="1431"/>
      <c r="NPY95" s="1431"/>
      <c r="NPZ95" s="1431"/>
      <c r="NQA95" s="1431"/>
      <c r="NQB95" s="1431"/>
      <c r="NQC95" s="1431"/>
      <c r="NQD95" s="1431"/>
      <c r="NQE95" s="1431"/>
      <c r="NQF95" s="1431"/>
      <c r="NQG95" s="1431"/>
      <c r="NQH95" s="1431"/>
      <c r="NQI95" s="1431"/>
      <c r="NQJ95" s="1431"/>
      <c r="NQK95" s="1431"/>
      <c r="NQL95" s="1431"/>
      <c r="NQM95" s="1431"/>
      <c r="NQN95" s="1431"/>
      <c r="NQO95" s="1431"/>
      <c r="NQP95" s="1431"/>
      <c r="NQQ95" s="1431"/>
      <c r="NQR95" s="1431"/>
      <c r="NQS95" s="1431"/>
      <c r="NQT95" s="1431"/>
      <c r="NQU95" s="1431"/>
      <c r="NQV95" s="1431"/>
      <c r="NQW95" s="1431"/>
      <c r="NQX95" s="1431"/>
      <c r="NQY95" s="1431"/>
      <c r="NQZ95" s="1431"/>
      <c r="NRA95" s="1431"/>
      <c r="NRB95" s="1431"/>
      <c r="NRC95" s="1431"/>
      <c r="NRD95" s="1431"/>
      <c r="NRE95" s="1431"/>
      <c r="NRF95" s="1431"/>
      <c r="NRG95" s="1431"/>
      <c r="NRH95" s="1431"/>
      <c r="NRI95" s="1431"/>
      <c r="NRJ95" s="1431"/>
      <c r="NRK95" s="1431"/>
      <c r="NRL95" s="1431"/>
      <c r="NRM95" s="1431"/>
      <c r="NRN95" s="1431"/>
      <c r="NRO95" s="1431"/>
      <c r="NRP95" s="1431"/>
      <c r="NRQ95" s="1431"/>
      <c r="NRR95" s="1431"/>
      <c r="NRS95" s="1431"/>
      <c r="NRT95" s="1431"/>
      <c r="NRU95" s="1431"/>
      <c r="NRV95" s="1431"/>
      <c r="NRW95" s="1431"/>
      <c r="NRX95" s="1431"/>
      <c r="NRY95" s="1431"/>
      <c r="NRZ95" s="1431"/>
      <c r="NSA95" s="1431"/>
      <c r="NSB95" s="1431"/>
      <c r="NSC95" s="1431"/>
      <c r="NSD95" s="1431"/>
      <c r="NSE95" s="1431"/>
      <c r="NSF95" s="1431"/>
      <c r="NSG95" s="1431"/>
      <c r="NSH95" s="1431"/>
      <c r="NSI95" s="1431"/>
      <c r="NSJ95" s="1431"/>
      <c r="NSK95" s="1431"/>
      <c r="NSL95" s="1431"/>
      <c r="NSM95" s="1431"/>
      <c r="NSN95" s="1431"/>
      <c r="NSO95" s="1431"/>
      <c r="NSP95" s="1431"/>
      <c r="NSQ95" s="1431"/>
      <c r="NSR95" s="1431"/>
      <c r="NSS95" s="1431"/>
      <c r="NST95" s="1431"/>
      <c r="NSU95" s="1431"/>
      <c r="NSV95" s="1431"/>
      <c r="NSW95" s="1431"/>
      <c r="NSX95" s="1431"/>
      <c r="NSY95" s="1431"/>
      <c r="NSZ95" s="1431"/>
      <c r="NTA95" s="1431"/>
      <c r="NTB95" s="1431"/>
      <c r="NTC95" s="1431"/>
      <c r="NTD95" s="1431"/>
      <c r="NTE95" s="1431"/>
      <c r="NTF95" s="1431"/>
      <c r="NTG95" s="1431"/>
      <c r="NTH95" s="1431"/>
      <c r="NTI95" s="1431"/>
      <c r="NTJ95" s="1431"/>
      <c r="NTK95" s="1431"/>
      <c r="NTL95" s="1431"/>
      <c r="NTM95" s="1431"/>
      <c r="NTN95" s="1431"/>
      <c r="NTO95" s="1431"/>
      <c r="NTP95" s="1431"/>
      <c r="NTQ95" s="1431"/>
      <c r="NTR95" s="1431"/>
      <c r="NTS95" s="1431"/>
      <c r="NTT95" s="1431"/>
      <c r="NTU95" s="1431"/>
      <c r="NTV95" s="1431"/>
      <c r="NTW95" s="1431"/>
      <c r="NTX95" s="1431"/>
      <c r="NTY95" s="1431"/>
      <c r="NTZ95" s="1431"/>
      <c r="NUA95" s="1431"/>
      <c r="NUB95" s="1431"/>
      <c r="NUC95" s="1431"/>
      <c r="NUD95" s="1431"/>
      <c r="NUE95" s="1431"/>
      <c r="NUF95" s="1431"/>
      <c r="NUG95" s="1431"/>
      <c r="NUH95" s="1431"/>
      <c r="NUI95" s="1431"/>
      <c r="NUJ95" s="1431"/>
      <c r="NUK95" s="1431"/>
      <c r="NUL95" s="1431"/>
      <c r="NUM95" s="1431"/>
      <c r="NUN95" s="1431"/>
      <c r="NUO95" s="1431"/>
      <c r="NUP95" s="1431"/>
      <c r="NUQ95" s="1431"/>
      <c r="NUR95" s="1431"/>
      <c r="NUS95" s="1431"/>
      <c r="NUT95" s="1431"/>
      <c r="NUU95" s="1431"/>
      <c r="NUV95" s="1431"/>
      <c r="NUW95" s="1431"/>
      <c r="NUX95" s="1431"/>
      <c r="NUY95" s="1431"/>
      <c r="NUZ95" s="1431"/>
      <c r="NVA95" s="1431"/>
      <c r="NVB95" s="1431"/>
      <c r="NVC95" s="1431"/>
      <c r="NVD95" s="1431"/>
      <c r="NVE95" s="1431"/>
      <c r="NVF95" s="1431"/>
      <c r="NVG95" s="1431"/>
      <c r="NVH95" s="1431"/>
      <c r="NVI95" s="1431"/>
      <c r="NVJ95" s="1431"/>
      <c r="NVK95" s="1431"/>
      <c r="NVL95" s="1431"/>
      <c r="NVM95" s="1431"/>
      <c r="NVN95" s="1431"/>
      <c r="NVO95" s="1431"/>
      <c r="NVP95" s="1431"/>
      <c r="NVQ95" s="1431"/>
      <c r="NVR95" s="1431"/>
      <c r="NVS95" s="1431"/>
      <c r="NVT95" s="1431"/>
      <c r="NVU95" s="1431"/>
      <c r="NVV95" s="1431"/>
      <c r="NVW95" s="1431"/>
      <c r="NVX95" s="1431"/>
      <c r="NVY95" s="1431"/>
      <c r="NVZ95" s="1431"/>
      <c r="NWA95" s="1431"/>
      <c r="NWB95" s="1431"/>
      <c r="NWC95" s="1431"/>
      <c r="NWD95" s="1431"/>
      <c r="NWE95" s="1431"/>
      <c r="NWF95" s="1431"/>
      <c r="NWG95" s="1431"/>
      <c r="NWH95" s="1431"/>
      <c r="NWI95" s="1431"/>
      <c r="NWJ95" s="1431"/>
      <c r="NWK95" s="1431"/>
      <c r="NWL95" s="1431"/>
      <c r="NWM95" s="1431"/>
      <c r="NWN95" s="1431"/>
      <c r="NWO95" s="1431"/>
      <c r="NWP95" s="1431"/>
      <c r="NWQ95" s="1431"/>
      <c r="NWR95" s="1431"/>
      <c r="NWS95" s="1431"/>
      <c r="NWT95" s="1431"/>
      <c r="NWU95" s="1431"/>
      <c r="NWV95" s="1431"/>
      <c r="NWW95" s="1431"/>
      <c r="NWX95" s="1431"/>
      <c r="NWY95" s="1431"/>
      <c r="NWZ95" s="1431"/>
      <c r="NXA95" s="1431"/>
      <c r="NXB95" s="1431"/>
      <c r="NXC95" s="1431"/>
      <c r="NXD95" s="1431"/>
      <c r="NXE95" s="1431"/>
      <c r="NXF95" s="1431"/>
      <c r="NXG95" s="1431"/>
      <c r="NXH95" s="1431"/>
      <c r="NXI95" s="1431"/>
      <c r="NXJ95" s="1431"/>
      <c r="NXK95" s="1431"/>
      <c r="NXL95" s="1431"/>
      <c r="NXM95" s="1431"/>
      <c r="NXN95" s="1431"/>
      <c r="NXO95" s="1431"/>
      <c r="NXP95" s="1431"/>
      <c r="NXQ95" s="1431"/>
      <c r="NXR95" s="1431"/>
      <c r="NXS95" s="1431"/>
      <c r="NXT95" s="1431"/>
      <c r="NXU95" s="1431"/>
      <c r="NXV95" s="1431"/>
      <c r="NXW95" s="1431"/>
      <c r="NXX95" s="1431"/>
      <c r="NXY95" s="1431"/>
      <c r="NXZ95" s="1431"/>
      <c r="NYA95" s="1431"/>
      <c r="NYB95" s="1431"/>
      <c r="NYC95" s="1431"/>
      <c r="NYD95" s="1431"/>
      <c r="NYE95" s="1431"/>
      <c r="NYF95" s="1431"/>
      <c r="NYG95" s="1431"/>
      <c r="NYH95" s="1431"/>
      <c r="NYI95" s="1431"/>
      <c r="NYJ95" s="1431"/>
      <c r="NYK95" s="1431"/>
      <c r="NYL95" s="1431"/>
      <c r="NYM95" s="1431"/>
      <c r="NYN95" s="1431"/>
      <c r="NYO95" s="1431"/>
      <c r="NYP95" s="1431"/>
      <c r="NYQ95" s="1431"/>
      <c r="NYR95" s="1431"/>
      <c r="NYS95" s="1431"/>
      <c r="NYT95" s="1431"/>
      <c r="NYU95" s="1431"/>
      <c r="NYV95" s="1431"/>
      <c r="NYW95" s="1431"/>
      <c r="NYX95" s="1431"/>
      <c r="NYY95" s="1431"/>
      <c r="NYZ95" s="1431"/>
      <c r="NZA95" s="1431"/>
      <c r="NZB95" s="1431"/>
      <c r="NZC95" s="1431"/>
      <c r="NZD95" s="1431"/>
      <c r="NZE95" s="1431"/>
      <c r="NZF95" s="1431"/>
      <c r="NZG95" s="1431"/>
      <c r="NZH95" s="1431"/>
      <c r="NZI95" s="1431"/>
      <c r="NZJ95" s="1431"/>
      <c r="NZK95" s="1431"/>
      <c r="NZL95" s="1431"/>
      <c r="NZM95" s="1431"/>
      <c r="NZN95" s="1431"/>
      <c r="NZO95" s="1431"/>
      <c r="NZP95" s="1431"/>
      <c r="NZQ95" s="1431"/>
      <c r="NZR95" s="1431"/>
      <c r="NZS95" s="1431"/>
      <c r="NZT95" s="1431"/>
      <c r="NZU95" s="1431"/>
      <c r="NZV95" s="1431"/>
      <c r="NZW95" s="1431"/>
      <c r="NZX95" s="1431"/>
      <c r="NZY95" s="1431"/>
      <c r="NZZ95" s="1431"/>
      <c r="OAA95" s="1431"/>
      <c r="OAB95" s="1431"/>
      <c r="OAC95" s="1431"/>
      <c r="OAD95" s="1431"/>
      <c r="OAE95" s="1431"/>
      <c r="OAF95" s="1431"/>
      <c r="OAG95" s="1431"/>
      <c r="OAH95" s="1431"/>
      <c r="OAI95" s="1431"/>
      <c r="OAJ95" s="1431"/>
      <c r="OAK95" s="1431"/>
      <c r="OAL95" s="1431"/>
      <c r="OAM95" s="1431"/>
      <c r="OAN95" s="1431"/>
      <c r="OAO95" s="1431"/>
      <c r="OAP95" s="1431"/>
      <c r="OAQ95" s="1431"/>
      <c r="OAR95" s="1431"/>
      <c r="OAS95" s="1431"/>
      <c r="OAT95" s="1431"/>
      <c r="OAU95" s="1431"/>
      <c r="OAV95" s="1431"/>
      <c r="OAW95" s="1431"/>
      <c r="OAX95" s="1431"/>
      <c r="OAY95" s="1431"/>
      <c r="OAZ95" s="1431"/>
      <c r="OBA95" s="1431"/>
      <c r="OBB95" s="1431"/>
      <c r="OBC95" s="1431"/>
      <c r="OBD95" s="1431"/>
      <c r="OBE95" s="1431"/>
      <c r="OBF95" s="1431"/>
      <c r="OBG95" s="1431"/>
      <c r="OBH95" s="1431"/>
      <c r="OBI95" s="1431"/>
      <c r="OBJ95" s="1431"/>
      <c r="OBK95" s="1431"/>
      <c r="OBL95" s="1431"/>
      <c r="OBM95" s="1431"/>
      <c r="OBN95" s="1431"/>
      <c r="OBO95" s="1431"/>
      <c r="OBP95" s="1431"/>
      <c r="OBQ95" s="1431"/>
      <c r="OBR95" s="1431"/>
      <c r="OBS95" s="1431"/>
      <c r="OBT95" s="1431"/>
      <c r="OBU95" s="1431"/>
      <c r="OBV95" s="1431"/>
      <c r="OBW95" s="1431"/>
      <c r="OBX95" s="1431"/>
      <c r="OBY95" s="1431"/>
      <c r="OBZ95" s="1431"/>
      <c r="OCA95" s="1431"/>
      <c r="OCB95" s="1431"/>
      <c r="OCC95" s="1431"/>
      <c r="OCD95" s="1431"/>
      <c r="OCE95" s="1431"/>
      <c r="OCF95" s="1431"/>
      <c r="OCG95" s="1431"/>
      <c r="OCH95" s="1431"/>
      <c r="OCI95" s="1431"/>
      <c r="OCJ95" s="1431"/>
      <c r="OCK95" s="1431"/>
      <c r="OCL95" s="1431"/>
      <c r="OCM95" s="1431"/>
      <c r="OCN95" s="1431"/>
      <c r="OCO95" s="1431"/>
      <c r="OCP95" s="1431"/>
      <c r="OCQ95" s="1431"/>
      <c r="OCR95" s="1431"/>
      <c r="OCS95" s="1431"/>
      <c r="OCT95" s="1431"/>
      <c r="OCU95" s="1431"/>
      <c r="OCV95" s="1431"/>
      <c r="OCW95" s="1431"/>
      <c r="OCX95" s="1431"/>
      <c r="OCY95" s="1431"/>
      <c r="OCZ95" s="1431"/>
      <c r="ODA95" s="1431"/>
      <c r="ODB95" s="1431"/>
      <c r="ODC95" s="1431"/>
      <c r="ODD95" s="1431"/>
      <c r="ODE95" s="1431"/>
      <c r="ODF95" s="1431"/>
      <c r="ODG95" s="1431"/>
      <c r="ODH95" s="1431"/>
      <c r="ODI95" s="1431"/>
      <c r="ODJ95" s="1431"/>
      <c r="ODK95" s="1431"/>
      <c r="ODL95" s="1431"/>
      <c r="ODM95" s="1431"/>
      <c r="ODN95" s="1431"/>
      <c r="ODO95" s="1431"/>
      <c r="ODP95" s="1431"/>
      <c r="ODQ95" s="1431"/>
      <c r="ODR95" s="1431"/>
      <c r="ODS95" s="1431"/>
      <c r="ODT95" s="1431"/>
      <c r="ODU95" s="1431"/>
      <c r="ODV95" s="1431"/>
      <c r="ODW95" s="1431"/>
      <c r="ODX95" s="1431"/>
      <c r="ODY95" s="1431"/>
      <c r="ODZ95" s="1431"/>
      <c r="OEA95" s="1431"/>
      <c r="OEB95" s="1431"/>
      <c r="OEC95" s="1431"/>
      <c r="OED95" s="1431"/>
      <c r="OEE95" s="1431"/>
      <c r="OEF95" s="1431"/>
      <c r="OEG95" s="1431"/>
      <c r="OEH95" s="1431"/>
      <c r="OEI95" s="1431"/>
      <c r="OEJ95" s="1431"/>
      <c r="OEK95" s="1431"/>
      <c r="OEL95" s="1431"/>
      <c r="OEM95" s="1431"/>
      <c r="OEN95" s="1431"/>
      <c r="OEO95" s="1431"/>
      <c r="OEP95" s="1431"/>
      <c r="OEQ95" s="1431"/>
      <c r="OER95" s="1431"/>
      <c r="OES95" s="1431"/>
      <c r="OET95" s="1431"/>
      <c r="OEU95" s="1431"/>
      <c r="OEV95" s="1431"/>
      <c r="OEW95" s="1431"/>
      <c r="OEX95" s="1431"/>
      <c r="OEY95" s="1431"/>
      <c r="OEZ95" s="1431"/>
      <c r="OFA95" s="1431"/>
      <c r="OFB95" s="1431"/>
      <c r="OFC95" s="1431"/>
      <c r="OFD95" s="1431"/>
      <c r="OFE95" s="1431"/>
      <c r="OFF95" s="1431"/>
      <c r="OFG95" s="1431"/>
      <c r="OFH95" s="1431"/>
      <c r="OFI95" s="1431"/>
      <c r="OFJ95" s="1431"/>
      <c r="OFK95" s="1431"/>
      <c r="OFL95" s="1431"/>
      <c r="OFM95" s="1431"/>
      <c r="OFN95" s="1431"/>
      <c r="OFO95" s="1431"/>
      <c r="OFP95" s="1431"/>
      <c r="OFQ95" s="1431"/>
      <c r="OFR95" s="1431"/>
      <c r="OFS95" s="1431"/>
      <c r="OFT95" s="1431"/>
      <c r="OFU95" s="1431"/>
      <c r="OFV95" s="1431"/>
      <c r="OFW95" s="1431"/>
      <c r="OFX95" s="1431"/>
      <c r="OFY95" s="1431"/>
      <c r="OFZ95" s="1431"/>
      <c r="OGA95" s="1431"/>
      <c r="OGB95" s="1431"/>
      <c r="OGC95" s="1431"/>
      <c r="OGD95" s="1431"/>
      <c r="OGE95" s="1431"/>
      <c r="OGF95" s="1431"/>
      <c r="OGG95" s="1431"/>
      <c r="OGH95" s="1431"/>
      <c r="OGI95" s="1431"/>
      <c r="OGJ95" s="1431"/>
      <c r="OGK95" s="1431"/>
      <c r="OGL95" s="1431"/>
      <c r="OGM95" s="1431"/>
      <c r="OGN95" s="1431"/>
      <c r="OGO95" s="1431"/>
      <c r="OGP95" s="1431"/>
      <c r="OGQ95" s="1431"/>
      <c r="OGR95" s="1431"/>
      <c r="OGS95" s="1431"/>
      <c r="OGT95" s="1431"/>
      <c r="OGU95" s="1431"/>
      <c r="OGV95" s="1431"/>
      <c r="OGW95" s="1431"/>
      <c r="OGX95" s="1431"/>
      <c r="OGY95" s="1431"/>
      <c r="OGZ95" s="1431"/>
      <c r="OHA95" s="1431"/>
      <c r="OHB95" s="1431"/>
      <c r="OHC95" s="1431"/>
      <c r="OHD95" s="1431"/>
      <c r="OHE95" s="1431"/>
      <c r="OHF95" s="1431"/>
      <c r="OHG95" s="1431"/>
      <c r="OHH95" s="1431"/>
      <c r="OHI95" s="1431"/>
      <c r="OHJ95" s="1431"/>
      <c r="OHK95" s="1431"/>
      <c r="OHL95" s="1431"/>
      <c r="OHM95" s="1431"/>
      <c r="OHN95" s="1431"/>
      <c r="OHO95" s="1431"/>
      <c r="OHP95" s="1431"/>
      <c r="OHQ95" s="1431"/>
      <c r="OHR95" s="1431"/>
      <c r="OHS95" s="1431"/>
      <c r="OHT95" s="1431"/>
      <c r="OHU95" s="1431"/>
      <c r="OHV95" s="1431"/>
      <c r="OHW95" s="1431"/>
      <c r="OHX95" s="1431"/>
      <c r="OHY95" s="1431"/>
      <c r="OHZ95" s="1431"/>
      <c r="OIA95" s="1431"/>
      <c r="OIB95" s="1431"/>
      <c r="OIC95" s="1431"/>
      <c r="OID95" s="1431"/>
      <c r="OIE95" s="1431"/>
      <c r="OIF95" s="1431"/>
      <c r="OIG95" s="1431"/>
      <c r="OIH95" s="1431"/>
      <c r="OII95" s="1431"/>
      <c r="OIJ95" s="1431"/>
      <c r="OIK95" s="1431"/>
      <c r="OIL95" s="1431"/>
      <c r="OIM95" s="1431"/>
      <c r="OIN95" s="1431"/>
      <c r="OIO95" s="1431"/>
      <c r="OIP95" s="1431"/>
      <c r="OIQ95" s="1431"/>
      <c r="OIR95" s="1431"/>
      <c r="OIS95" s="1431"/>
      <c r="OIT95" s="1431"/>
      <c r="OIU95" s="1431"/>
      <c r="OIV95" s="1431"/>
      <c r="OIW95" s="1431"/>
      <c r="OIX95" s="1431"/>
      <c r="OIY95" s="1431"/>
      <c r="OIZ95" s="1431"/>
      <c r="OJA95" s="1431"/>
      <c r="OJB95" s="1431"/>
      <c r="OJC95" s="1431"/>
      <c r="OJD95" s="1431"/>
      <c r="OJE95" s="1431"/>
      <c r="OJF95" s="1431"/>
      <c r="OJG95" s="1431"/>
      <c r="OJH95" s="1431"/>
      <c r="OJI95" s="1431"/>
      <c r="OJJ95" s="1431"/>
      <c r="OJK95" s="1431"/>
      <c r="OJL95" s="1431"/>
      <c r="OJM95" s="1431"/>
      <c r="OJN95" s="1431"/>
      <c r="OJO95" s="1431"/>
      <c r="OJP95" s="1431"/>
      <c r="OJQ95" s="1431"/>
      <c r="OJR95" s="1431"/>
      <c r="OJS95" s="1431"/>
      <c r="OJT95" s="1431"/>
      <c r="OJU95" s="1431"/>
      <c r="OJV95" s="1431"/>
      <c r="OJW95" s="1431"/>
      <c r="OJX95" s="1431"/>
      <c r="OJY95" s="1431"/>
      <c r="OJZ95" s="1431"/>
      <c r="OKA95" s="1431"/>
      <c r="OKB95" s="1431"/>
      <c r="OKC95" s="1431"/>
      <c r="OKD95" s="1431"/>
      <c r="OKE95" s="1431"/>
      <c r="OKF95" s="1431"/>
      <c r="OKG95" s="1431"/>
      <c r="OKH95" s="1431"/>
      <c r="OKI95" s="1431"/>
      <c r="OKJ95" s="1431"/>
      <c r="OKK95" s="1431"/>
      <c r="OKL95" s="1431"/>
      <c r="OKM95" s="1431"/>
      <c r="OKN95" s="1431"/>
      <c r="OKO95" s="1431"/>
      <c r="OKP95" s="1431"/>
      <c r="OKQ95" s="1431"/>
      <c r="OKR95" s="1431"/>
      <c r="OKS95" s="1431"/>
      <c r="OKT95" s="1431"/>
      <c r="OKU95" s="1431"/>
      <c r="OKV95" s="1431"/>
      <c r="OKW95" s="1431"/>
      <c r="OKX95" s="1431"/>
      <c r="OKY95" s="1431"/>
      <c r="OKZ95" s="1431"/>
      <c r="OLA95" s="1431"/>
      <c r="OLB95" s="1431"/>
      <c r="OLC95" s="1431"/>
      <c r="OLD95" s="1431"/>
      <c r="OLE95" s="1431"/>
      <c r="OLF95" s="1431"/>
      <c r="OLG95" s="1431"/>
      <c r="OLH95" s="1431"/>
      <c r="OLI95" s="1431"/>
      <c r="OLJ95" s="1431"/>
      <c r="OLK95" s="1431"/>
      <c r="OLL95" s="1431"/>
      <c r="OLM95" s="1431"/>
      <c r="OLN95" s="1431"/>
      <c r="OLO95" s="1431"/>
      <c r="OLP95" s="1431"/>
      <c r="OLQ95" s="1431"/>
      <c r="OLR95" s="1431"/>
      <c r="OLS95" s="1431"/>
      <c r="OLT95" s="1431"/>
      <c r="OLU95" s="1431"/>
      <c r="OLV95" s="1431"/>
      <c r="OLW95" s="1431"/>
      <c r="OLX95" s="1431"/>
      <c r="OLY95" s="1431"/>
      <c r="OLZ95" s="1431"/>
      <c r="OMA95" s="1431"/>
      <c r="OMB95" s="1431"/>
      <c r="OMC95" s="1431"/>
      <c r="OMD95" s="1431"/>
      <c r="OME95" s="1431"/>
      <c r="OMF95" s="1431"/>
      <c r="OMG95" s="1431"/>
      <c r="OMH95" s="1431"/>
      <c r="OMI95" s="1431"/>
      <c r="OMJ95" s="1431"/>
      <c r="OMK95" s="1431"/>
      <c r="OML95" s="1431"/>
      <c r="OMM95" s="1431"/>
      <c r="OMN95" s="1431"/>
      <c r="OMO95" s="1431"/>
      <c r="OMP95" s="1431"/>
      <c r="OMQ95" s="1431"/>
      <c r="OMR95" s="1431"/>
      <c r="OMS95" s="1431"/>
      <c r="OMT95" s="1431"/>
      <c r="OMU95" s="1431"/>
      <c r="OMV95" s="1431"/>
      <c r="OMW95" s="1431"/>
      <c r="OMX95" s="1431"/>
      <c r="OMY95" s="1431"/>
      <c r="OMZ95" s="1431"/>
      <c r="ONA95" s="1431"/>
      <c r="ONB95" s="1431"/>
      <c r="ONC95" s="1431"/>
      <c r="OND95" s="1431"/>
      <c r="ONE95" s="1431"/>
      <c r="ONF95" s="1431"/>
      <c r="ONG95" s="1431"/>
      <c r="ONH95" s="1431"/>
      <c r="ONI95" s="1431"/>
      <c r="ONJ95" s="1431"/>
      <c r="ONK95" s="1431"/>
      <c r="ONL95" s="1431"/>
      <c r="ONM95" s="1431"/>
      <c r="ONN95" s="1431"/>
      <c r="ONO95" s="1431"/>
      <c r="ONP95" s="1431"/>
      <c r="ONQ95" s="1431"/>
      <c r="ONR95" s="1431"/>
      <c r="ONS95" s="1431"/>
      <c r="ONT95" s="1431"/>
      <c r="ONU95" s="1431"/>
      <c r="ONV95" s="1431"/>
      <c r="ONW95" s="1431"/>
      <c r="ONX95" s="1431"/>
      <c r="ONY95" s="1431"/>
      <c r="ONZ95" s="1431"/>
      <c r="OOA95" s="1431"/>
      <c r="OOB95" s="1431"/>
      <c r="OOC95" s="1431"/>
      <c r="OOD95" s="1431"/>
      <c r="OOE95" s="1431"/>
      <c r="OOF95" s="1431"/>
      <c r="OOG95" s="1431"/>
      <c r="OOH95" s="1431"/>
      <c r="OOI95" s="1431"/>
      <c r="OOJ95" s="1431"/>
      <c r="OOK95" s="1431"/>
      <c r="OOL95" s="1431"/>
      <c r="OOM95" s="1431"/>
      <c r="OON95" s="1431"/>
      <c r="OOO95" s="1431"/>
      <c r="OOP95" s="1431"/>
      <c r="OOQ95" s="1431"/>
      <c r="OOR95" s="1431"/>
      <c r="OOS95" s="1431"/>
      <c r="OOT95" s="1431"/>
      <c r="OOU95" s="1431"/>
      <c r="OOV95" s="1431"/>
      <c r="OOW95" s="1431"/>
      <c r="OOX95" s="1431"/>
      <c r="OOY95" s="1431"/>
      <c r="OOZ95" s="1431"/>
      <c r="OPA95" s="1431"/>
      <c r="OPB95" s="1431"/>
      <c r="OPC95" s="1431"/>
      <c r="OPD95" s="1431"/>
      <c r="OPE95" s="1431"/>
      <c r="OPF95" s="1431"/>
      <c r="OPG95" s="1431"/>
      <c r="OPH95" s="1431"/>
      <c r="OPI95" s="1431"/>
      <c r="OPJ95" s="1431"/>
      <c r="OPK95" s="1431"/>
      <c r="OPL95" s="1431"/>
      <c r="OPM95" s="1431"/>
      <c r="OPN95" s="1431"/>
      <c r="OPO95" s="1431"/>
      <c r="OPP95" s="1431"/>
      <c r="OPQ95" s="1431"/>
      <c r="OPR95" s="1431"/>
      <c r="OPS95" s="1431"/>
      <c r="OPT95" s="1431"/>
      <c r="OPU95" s="1431"/>
      <c r="OPV95" s="1431"/>
      <c r="OPW95" s="1431"/>
      <c r="OPX95" s="1431"/>
      <c r="OPY95" s="1431"/>
      <c r="OPZ95" s="1431"/>
      <c r="OQA95" s="1431"/>
      <c r="OQB95" s="1431"/>
      <c r="OQC95" s="1431"/>
      <c r="OQD95" s="1431"/>
      <c r="OQE95" s="1431"/>
      <c r="OQF95" s="1431"/>
      <c r="OQG95" s="1431"/>
      <c r="OQH95" s="1431"/>
      <c r="OQI95" s="1431"/>
      <c r="OQJ95" s="1431"/>
      <c r="OQK95" s="1431"/>
      <c r="OQL95" s="1431"/>
      <c r="OQM95" s="1431"/>
      <c r="OQN95" s="1431"/>
      <c r="OQO95" s="1431"/>
      <c r="OQP95" s="1431"/>
      <c r="OQQ95" s="1431"/>
      <c r="OQR95" s="1431"/>
      <c r="OQS95" s="1431"/>
      <c r="OQT95" s="1431"/>
      <c r="OQU95" s="1431"/>
      <c r="OQV95" s="1431"/>
      <c r="OQW95" s="1431"/>
      <c r="OQX95" s="1431"/>
      <c r="OQY95" s="1431"/>
      <c r="OQZ95" s="1431"/>
      <c r="ORA95" s="1431"/>
      <c r="ORB95" s="1431"/>
      <c r="ORC95" s="1431"/>
      <c r="ORD95" s="1431"/>
      <c r="ORE95" s="1431"/>
      <c r="ORF95" s="1431"/>
      <c r="ORG95" s="1431"/>
      <c r="ORH95" s="1431"/>
      <c r="ORI95" s="1431"/>
      <c r="ORJ95" s="1431"/>
      <c r="ORK95" s="1431"/>
      <c r="ORL95" s="1431"/>
      <c r="ORM95" s="1431"/>
      <c r="ORN95" s="1431"/>
      <c r="ORO95" s="1431"/>
      <c r="ORP95" s="1431"/>
      <c r="ORQ95" s="1431"/>
      <c r="ORR95" s="1431"/>
      <c r="ORS95" s="1431"/>
      <c r="ORT95" s="1431"/>
      <c r="ORU95" s="1431"/>
      <c r="ORV95" s="1431"/>
      <c r="ORW95" s="1431"/>
      <c r="ORX95" s="1431"/>
      <c r="ORY95" s="1431"/>
      <c r="ORZ95" s="1431"/>
      <c r="OSA95" s="1431"/>
      <c r="OSB95" s="1431"/>
      <c r="OSC95" s="1431"/>
      <c r="OSD95" s="1431"/>
      <c r="OSE95" s="1431"/>
      <c r="OSF95" s="1431"/>
      <c r="OSG95" s="1431"/>
      <c r="OSH95" s="1431"/>
      <c r="OSI95" s="1431"/>
      <c r="OSJ95" s="1431"/>
      <c r="OSK95" s="1431"/>
      <c r="OSL95" s="1431"/>
      <c r="OSM95" s="1431"/>
      <c r="OSN95" s="1431"/>
      <c r="OSO95" s="1431"/>
      <c r="OSP95" s="1431"/>
      <c r="OSQ95" s="1431"/>
      <c r="OSR95" s="1431"/>
      <c r="OSS95" s="1431"/>
      <c r="OST95" s="1431"/>
      <c r="OSU95" s="1431"/>
      <c r="OSV95" s="1431"/>
      <c r="OSW95" s="1431"/>
      <c r="OSX95" s="1431"/>
      <c r="OSY95" s="1431"/>
      <c r="OSZ95" s="1431"/>
      <c r="OTA95" s="1431"/>
      <c r="OTB95" s="1431"/>
      <c r="OTC95" s="1431"/>
      <c r="OTD95" s="1431"/>
      <c r="OTE95" s="1431"/>
      <c r="OTF95" s="1431"/>
      <c r="OTG95" s="1431"/>
      <c r="OTH95" s="1431"/>
      <c r="OTI95" s="1431"/>
      <c r="OTJ95" s="1431"/>
      <c r="OTK95" s="1431"/>
      <c r="OTL95" s="1431"/>
      <c r="OTM95" s="1431"/>
      <c r="OTN95" s="1431"/>
      <c r="OTO95" s="1431"/>
      <c r="OTP95" s="1431"/>
      <c r="OTQ95" s="1431"/>
      <c r="OTR95" s="1431"/>
      <c r="OTS95" s="1431"/>
      <c r="OTT95" s="1431"/>
      <c r="OTU95" s="1431"/>
      <c r="OTV95" s="1431"/>
      <c r="OTW95" s="1431"/>
      <c r="OTX95" s="1431"/>
      <c r="OTY95" s="1431"/>
      <c r="OTZ95" s="1431"/>
      <c r="OUA95" s="1431"/>
      <c r="OUB95" s="1431"/>
      <c r="OUC95" s="1431"/>
      <c r="OUD95" s="1431"/>
      <c r="OUE95" s="1431"/>
      <c r="OUF95" s="1431"/>
      <c r="OUG95" s="1431"/>
      <c r="OUH95" s="1431"/>
      <c r="OUI95" s="1431"/>
      <c r="OUJ95" s="1431"/>
      <c r="OUK95" s="1431"/>
      <c r="OUL95" s="1431"/>
      <c r="OUM95" s="1431"/>
      <c r="OUN95" s="1431"/>
      <c r="OUO95" s="1431"/>
      <c r="OUP95" s="1431"/>
      <c r="OUQ95" s="1431"/>
      <c r="OUR95" s="1431"/>
      <c r="OUS95" s="1431"/>
      <c r="OUT95" s="1431"/>
      <c r="OUU95" s="1431"/>
      <c r="OUV95" s="1431"/>
      <c r="OUW95" s="1431"/>
      <c r="OUX95" s="1431"/>
      <c r="OUY95" s="1431"/>
      <c r="OUZ95" s="1431"/>
      <c r="OVA95" s="1431"/>
      <c r="OVB95" s="1431"/>
      <c r="OVC95" s="1431"/>
      <c r="OVD95" s="1431"/>
      <c r="OVE95" s="1431"/>
      <c r="OVF95" s="1431"/>
      <c r="OVG95" s="1431"/>
      <c r="OVH95" s="1431"/>
      <c r="OVI95" s="1431"/>
      <c r="OVJ95" s="1431"/>
      <c r="OVK95" s="1431"/>
      <c r="OVL95" s="1431"/>
      <c r="OVM95" s="1431"/>
      <c r="OVN95" s="1431"/>
      <c r="OVO95" s="1431"/>
      <c r="OVP95" s="1431"/>
      <c r="OVQ95" s="1431"/>
      <c r="OVR95" s="1431"/>
      <c r="OVS95" s="1431"/>
      <c r="OVT95" s="1431"/>
      <c r="OVU95" s="1431"/>
      <c r="OVV95" s="1431"/>
      <c r="OVW95" s="1431"/>
      <c r="OVX95" s="1431"/>
      <c r="OVY95" s="1431"/>
      <c r="OVZ95" s="1431"/>
      <c r="OWA95" s="1431"/>
      <c r="OWB95" s="1431"/>
      <c r="OWC95" s="1431"/>
      <c r="OWD95" s="1431"/>
      <c r="OWE95" s="1431"/>
      <c r="OWF95" s="1431"/>
      <c r="OWG95" s="1431"/>
      <c r="OWH95" s="1431"/>
      <c r="OWI95" s="1431"/>
      <c r="OWJ95" s="1431"/>
      <c r="OWK95" s="1431"/>
      <c r="OWL95" s="1431"/>
      <c r="OWM95" s="1431"/>
      <c r="OWN95" s="1431"/>
      <c r="OWO95" s="1431"/>
      <c r="OWP95" s="1431"/>
      <c r="OWQ95" s="1431"/>
      <c r="OWR95" s="1431"/>
      <c r="OWS95" s="1431"/>
      <c r="OWT95" s="1431"/>
      <c r="OWU95" s="1431"/>
      <c r="OWV95" s="1431"/>
      <c r="OWW95" s="1431"/>
      <c r="OWX95" s="1431"/>
      <c r="OWY95" s="1431"/>
      <c r="OWZ95" s="1431"/>
      <c r="OXA95" s="1431"/>
      <c r="OXB95" s="1431"/>
      <c r="OXC95" s="1431"/>
      <c r="OXD95" s="1431"/>
      <c r="OXE95" s="1431"/>
      <c r="OXF95" s="1431"/>
      <c r="OXG95" s="1431"/>
      <c r="OXH95" s="1431"/>
      <c r="OXI95" s="1431"/>
      <c r="OXJ95" s="1431"/>
      <c r="OXK95" s="1431"/>
      <c r="OXL95" s="1431"/>
      <c r="OXM95" s="1431"/>
      <c r="OXN95" s="1431"/>
      <c r="OXO95" s="1431"/>
      <c r="OXP95" s="1431"/>
      <c r="OXQ95" s="1431"/>
      <c r="OXR95" s="1431"/>
      <c r="OXS95" s="1431"/>
      <c r="OXT95" s="1431"/>
      <c r="OXU95" s="1431"/>
      <c r="OXV95" s="1431"/>
      <c r="OXW95" s="1431"/>
      <c r="OXX95" s="1431"/>
      <c r="OXY95" s="1431"/>
      <c r="OXZ95" s="1431"/>
      <c r="OYA95" s="1431"/>
      <c r="OYB95" s="1431"/>
      <c r="OYC95" s="1431"/>
      <c r="OYD95" s="1431"/>
      <c r="OYE95" s="1431"/>
      <c r="OYF95" s="1431"/>
      <c r="OYG95" s="1431"/>
      <c r="OYH95" s="1431"/>
      <c r="OYI95" s="1431"/>
      <c r="OYJ95" s="1431"/>
      <c r="OYK95" s="1431"/>
      <c r="OYL95" s="1431"/>
      <c r="OYM95" s="1431"/>
      <c r="OYN95" s="1431"/>
      <c r="OYO95" s="1431"/>
      <c r="OYP95" s="1431"/>
      <c r="OYQ95" s="1431"/>
      <c r="OYR95" s="1431"/>
      <c r="OYS95" s="1431"/>
      <c r="OYT95" s="1431"/>
      <c r="OYU95" s="1431"/>
      <c r="OYV95" s="1431"/>
      <c r="OYW95" s="1431"/>
      <c r="OYX95" s="1431"/>
      <c r="OYY95" s="1431"/>
      <c r="OYZ95" s="1431"/>
      <c r="OZA95" s="1431"/>
      <c r="OZB95" s="1431"/>
      <c r="OZC95" s="1431"/>
      <c r="OZD95" s="1431"/>
      <c r="OZE95" s="1431"/>
      <c r="OZF95" s="1431"/>
      <c r="OZG95" s="1431"/>
      <c r="OZH95" s="1431"/>
      <c r="OZI95" s="1431"/>
      <c r="OZJ95" s="1431"/>
      <c r="OZK95" s="1431"/>
      <c r="OZL95" s="1431"/>
      <c r="OZM95" s="1431"/>
      <c r="OZN95" s="1431"/>
      <c r="OZO95" s="1431"/>
      <c r="OZP95" s="1431"/>
      <c r="OZQ95" s="1431"/>
      <c r="OZR95" s="1431"/>
      <c r="OZS95" s="1431"/>
      <c r="OZT95" s="1431"/>
      <c r="OZU95" s="1431"/>
      <c r="OZV95" s="1431"/>
      <c r="OZW95" s="1431"/>
      <c r="OZX95" s="1431"/>
      <c r="OZY95" s="1431"/>
      <c r="OZZ95" s="1431"/>
      <c r="PAA95" s="1431"/>
      <c r="PAB95" s="1431"/>
      <c r="PAC95" s="1431"/>
      <c r="PAD95" s="1431"/>
      <c r="PAE95" s="1431"/>
      <c r="PAF95" s="1431"/>
      <c r="PAG95" s="1431"/>
      <c r="PAH95" s="1431"/>
      <c r="PAI95" s="1431"/>
      <c r="PAJ95" s="1431"/>
      <c r="PAK95" s="1431"/>
      <c r="PAL95" s="1431"/>
      <c r="PAM95" s="1431"/>
      <c r="PAN95" s="1431"/>
      <c r="PAO95" s="1431"/>
      <c r="PAP95" s="1431"/>
      <c r="PAQ95" s="1431"/>
      <c r="PAR95" s="1431"/>
      <c r="PAS95" s="1431"/>
      <c r="PAT95" s="1431"/>
      <c r="PAU95" s="1431"/>
      <c r="PAV95" s="1431"/>
      <c r="PAW95" s="1431"/>
      <c r="PAX95" s="1431"/>
      <c r="PAY95" s="1431"/>
      <c r="PAZ95" s="1431"/>
      <c r="PBA95" s="1431"/>
      <c r="PBB95" s="1431"/>
      <c r="PBC95" s="1431"/>
      <c r="PBD95" s="1431"/>
      <c r="PBE95" s="1431"/>
      <c r="PBF95" s="1431"/>
      <c r="PBG95" s="1431"/>
      <c r="PBH95" s="1431"/>
      <c r="PBI95" s="1431"/>
      <c r="PBJ95" s="1431"/>
      <c r="PBK95" s="1431"/>
      <c r="PBL95" s="1431"/>
      <c r="PBM95" s="1431"/>
      <c r="PBN95" s="1431"/>
      <c r="PBO95" s="1431"/>
      <c r="PBP95" s="1431"/>
      <c r="PBQ95" s="1431"/>
      <c r="PBR95" s="1431"/>
      <c r="PBS95" s="1431"/>
      <c r="PBT95" s="1431"/>
      <c r="PBU95" s="1431"/>
      <c r="PBV95" s="1431"/>
      <c r="PBW95" s="1431"/>
      <c r="PBX95" s="1431"/>
      <c r="PBY95" s="1431"/>
      <c r="PBZ95" s="1431"/>
      <c r="PCA95" s="1431"/>
      <c r="PCB95" s="1431"/>
      <c r="PCC95" s="1431"/>
      <c r="PCD95" s="1431"/>
      <c r="PCE95" s="1431"/>
      <c r="PCF95" s="1431"/>
      <c r="PCG95" s="1431"/>
      <c r="PCH95" s="1431"/>
      <c r="PCI95" s="1431"/>
      <c r="PCJ95" s="1431"/>
      <c r="PCK95" s="1431"/>
      <c r="PCL95" s="1431"/>
      <c r="PCM95" s="1431"/>
      <c r="PCN95" s="1431"/>
      <c r="PCO95" s="1431"/>
      <c r="PCP95" s="1431"/>
      <c r="PCQ95" s="1431"/>
      <c r="PCR95" s="1431"/>
      <c r="PCS95" s="1431"/>
      <c r="PCT95" s="1431"/>
      <c r="PCU95" s="1431"/>
      <c r="PCV95" s="1431"/>
      <c r="PCW95" s="1431"/>
      <c r="PCX95" s="1431"/>
      <c r="PCY95" s="1431"/>
      <c r="PCZ95" s="1431"/>
      <c r="PDA95" s="1431"/>
      <c r="PDB95" s="1431"/>
      <c r="PDC95" s="1431"/>
      <c r="PDD95" s="1431"/>
      <c r="PDE95" s="1431"/>
      <c r="PDF95" s="1431"/>
      <c r="PDG95" s="1431"/>
      <c r="PDH95" s="1431"/>
      <c r="PDI95" s="1431"/>
      <c r="PDJ95" s="1431"/>
      <c r="PDK95" s="1431"/>
      <c r="PDL95" s="1431"/>
      <c r="PDM95" s="1431"/>
      <c r="PDN95" s="1431"/>
      <c r="PDO95" s="1431"/>
      <c r="PDP95" s="1431"/>
      <c r="PDQ95" s="1431"/>
      <c r="PDR95" s="1431"/>
      <c r="PDS95" s="1431"/>
      <c r="PDT95" s="1431"/>
      <c r="PDU95" s="1431"/>
      <c r="PDV95" s="1431"/>
      <c r="PDW95" s="1431"/>
      <c r="PDX95" s="1431"/>
      <c r="PDY95" s="1431"/>
      <c r="PDZ95" s="1431"/>
      <c r="PEA95" s="1431"/>
      <c r="PEB95" s="1431"/>
      <c r="PEC95" s="1431"/>
      <c r="PED95" s="1431"/>
      <c r="PEE95" s="1431"/>
      <c r="PEF95" s="1431"/>
      <c r="PEG95" s="1431"/>
      <c r="PEH95" s="1431"/>
      <c r="PEI95" s="1431"/>
      <c r="PEJ95" s="1431"/>
      <c r="PEK95" s="1431"/>
      <c r="PEL95" s="1431"/>
      <c r="PEM95" s="1431"/>
      <c r="PEN95" s="1431"/>
      <c r="PEO95" s="1431"/>
      <c r="PEP95" s="1431"/>
      <c r="PEQ95" s="1431"/>
      <c r="PER95" s="1431"/>
      <c r="PES95" s="1431"/>
      <c r="PET95" s="1431"/>
      <c r="PEU95" s="1431"/>
      <c r="PEV95" s="1431"/>
      <c r="PEW95" s="1431"/>
      <c r="PEX95" s="1431"/>
      <c r="PEY95" s="1431"/>
      <c r="PEZ95" s="1431"/>
      <c r="PFA95" s="1431"/>
      <c r="PFB95" s="1431"/>
      <c r="PFC95" s="1431"/>
      <c r="PFD95" s="1431"/>
      <c r="PFE95" s="1431"/>
      <c r="PFF95" s="1431"/>
      <c r="PFG95" s="1431"/>
      <c r="PFH95" s="1431"/>
      <c r="PFI95" s="1431"/>
      <c r="PFJ95" s="1431"/>
      <c r="PFK95" s="1431"/>
      <c r="PFL95" s="1431"/>
      <c r="PFM95" s="1431"/>
      <c r="PFN95" s="1431"/>
      <c r="PFO95" s="1431"/>
      <c r="PFP95" s="1431"/>
      <c r="PFQ95" s="1431"/>
      <c r="PFR95" s="1431"/>
      <c r="PFS95" s="1431"/>
      <c r="PFT95" s="1431"/>
      <c r="PFU95" s="1431"/>
      <c r="PFV95" s="1431"/>
      <c r="PFW95" s="1431"/>
      <c r="PFX95" s="1431"/>
      <c r="PFY95" s="1431"/>
      <c r="PFZ95" s="1431"/>
      <c r="PGA95" s="1431"/>
      <c r="PGB95" s="1431"/>
      <c r="PGC95" s="1431"/>
      <c r="PGD95" s="1431"/>
      <c r="PGE95" s="1431"/>
      <c r="PGF95" s="1431"/>
      <c r="PGG95" s="1431"/>
      <c r="PGH95" s="1431"/>
      <c r="PGI95" s="1431"/>
      <c r="PGJ95" s="1431"/>
      <c r="PGK95" s="1431"/>
      <c r="PGL95" s="1431"/>
      <c r="PGM95" s="1431"/>
      <c r="PGN95" s="1431"/>
      <c r="PGO95" s="1431"/>
      <c r="PGP95" s="1431"/>
      <c r="PGQ95" s="1431"/>
      <c r="PGR95" s="1431"/>
      <c r="PGS95" s="1431"/>
      <c r="PGT95" s="1431"/>
      <c r="PGU95" s="1431"/>
      <c r="PGV95" s="1431"/>
      <c r="PGW95" s="1431"/>
      <c r="PGX95" s="1431"/>
      <c r="PGY95" s="1431"/>
      <c r="PGZ95" s="1431"/>
      <c r="PHA95" s="1431"/>
      <c r="PHB95" s="1431"/>
      <c r="PHC95" s="1431"/>
      <c r="PHD95" s="1431"/>
      <c r="PHE95" s="1431"/>
      <c r="PHF95" s="1431"/>
      <c r="PHG95" s="1431"/>
      <c r="PHH95" s="1431"/>
      <c r="PHI95" s="1431"/>
      <c r="PHJ95" s="1431"/>
      <c r="PHK95" s="1431"/>
      <c r="PHL95" s="1431"/>
      <c r="PHM95" s="1431"/>
      <c r="PHN95" s="1431"/>
      <c r="PHO95" s="1431"/>
      <c r="PHP95" s="1431"/>
      <c r="PHQ95" s="1431"/>
      <c r="PHR95" s="1431"/>
      <c r="PHS95" s="1431"/>
      <c r="PHT95" s="1431"/>
      <c r="PHU95" s="1431"/>
      <c r="PHV95" s="1431"/>
      <c r="PHW95" s="1431"/>
      <c r="PHX95" s="1431"/>
      <c r="PHY95" s="1431"/>
      <c r="PHZ95" s="1431"/>
      <c r="PIA95" s="1431"/>
      <c r="PIB95" s="1431"/>
      <c r="PIC95" s="1431"/>
      <c r="PID95" s="1431"/>
      <c r="PIE95" s="1431"/>
      <c r="PIF95" s="1431"/>
      <c r="PIG95" s="1431"/>
      <c r="PIH95" s="1431"/>
      <c r="PII95" s="1431"/>
      <c r="PIJ95" s="1431"/>
      <c r="PIK95" s="1431"/>
      <c r="PIL95" s="1431"/>
      <c r="PIM95" s="1431"/>
      <c r="PIN95" s="1431"/>
      <c r="PIO95" s="1431"/>
      <c r="PIP95" s="1431"/>
      <c r="PIQ95" s="1431"/>
      <c r="PIR95" s="1431"/>
      <c r="PIS95" s="1431"/>
      <c r="PIT95" s="1431"/>
      <c r="PIU95" s="1431"/>
      <c r="PIV95" s="1431"/>
      <c r="PIW95" s="1431"/>
      <c r="PIX95" s="1431"/>
      <c r="PIY95" s="1431"/>
      <c r="PIZ95" s="1431"/>
      <c r="PJA95" s="1431"/>
      <c r="PJB95" s="1431"/>
      <c r="PJC95" s="1431"/>
      <c r="PJD95" s="1431"/>
      <c r="PJE95" s="1431"/>
      <c r="PJF95" s="1431"/>
      <c r="PJG95" s="1431"/>
      <c r="PJH95" s="1431"/>
      <c r="PJI95" s="1431"/>
      <c r="PJJ95" s="1431"/>
      <c r="PJK95" s="1431"/>
      <c r="PJL95" s="1431"/>
      <c r="PJM95" s="1431"/>
      <c r="PJN95" s="1431"/>
      <c r="PJO95" s="1431"/>
      <c r="PJP95" s="1431"/>
      <c r="PJQ95" s="1431"/>
      <c r="PJR95" s="1431"/>
      <c r="PJS95" s="1431"/>
      <c r="PJT95" s="1431"/>
      <c r="PJU95" s="1431"/>
      <c r="PJV95" s="1431"/>
      <c r="PJW95" s="1431"/>
      <c r="PJX95" s="1431"/>
      <c r="PJY95" s="1431"/>
      <c r="PJZ95" s="1431"/>
      <c r="PKA95" s="1431"/>
      <c r="PKB95" s="1431"/>
      <c r="PKC95" s="1431"/>
      <c r="PKD95" s="1431"/>
      <c r="PKE95" s="1431"/>
      <c r="PKF95" s="1431"/>
      <c r="PKG95" s="1431"/>
      <c r="PKH95" s="1431"/>
      <c r="PKI95" s="1431"/>
      <c r="PKJ95" s="1431"/>
      <c r="PKK95" s="1431"/>
      <c r="PKL95" s="1431"/>
      <c r="PKM95" s="1431"/>
      <c r="PKN95" s="1431"/>
      <c r="PKO95" s="1431"/>
      <c r="PKP95" s="1431"/>
      <c r="PKQ95" s="1431"/>
      <c r="PKR95" s="1431"/>
      <c r="PKS95" s="1431"/>
      <c r="PKT95" s="1431"/>
      <c r="PKU95" s="1431"/>
      <c r="PKV95" s="1431"/>
      <c r="PKW95" s="1431"/>
      <c r="PKX95" s="1431"/>
      <c r="PKY95" s="1431"/>
      <c r="PKZ95" s="1431"/>
      <c r="PLA95" s="1431"/>
      <c r="PLB95" s="1431"/>
      <c r="PLC95" s="1431"/>
      <c r="PLD95" s="1431"/>
      <c r="PLE95" s="1431"/>
      <c r="PLF95" s="1431"/>
      <c r="PLG95" s="1431"/>
      <c r="PLH95" s="1431"/>
      <c r="PLI95" s="1431"/>
      <c r="PLJ95" s="1431"/>
      <c r="PLK95" s="1431"/>
      <c r="PLL95" s="1431"/>
      <c r="PLM95" s="1431"/>
      <c r="PLN95" s="1431"/>
      <c r="PLO95" s="1431"/>
      <c r="PLP95" s="1431"/>
      <c r="PLQ95" s="1431"/>
      <c r="PLR95" s="1431"/>
      <c r="PLS95" s="1431"/>
      <c r="PLT95" s="1431"/>
      <c r="PLU95" s="1431"/>
      <c r="PLV95" s="1431"/>
      <c r="PLW95" s="1431"/>
      <c r="PLX95" s="1431"/>
      <c r="PLY95" s="1431"/>
      <c r="PLZ95" s="1431"/>
      <c r="PMA95" s="1431"/>
      <c r="PMB95" s="1431"/>
      <c r="PMC95" s="1431"/>
      <c r="PMD95" s="1431"/>
      <c r="PME95" s="1431"/>
      <c r="PMF95" s="1431"/>
      <c r="PMG95" s="1431"/>
      <c r="PMH95" s="1431"/>
      <c r="PMI95" s="1431"/>
      <c r="PMJ95" s="1431"/>
      <c r="PMK95" s="1431"/>
      <c r="PML95" s="1431"/>
      <c r="PMM95" s="1431"/>
      <c r="PMN95" s="1431"/>
      <c r="PMO95" s="1431"/>
      <c r="PMP95" s="1431"/>
      <c r="PMQ95" s="1431"/>
      <c r="PMR95" s="1431"/>
      <c r="PMS95" s="1431"/>
      <c r="PMT95" s="1431"/>
      <c r="PMU95" s="1431"/>
      <c r="PMV95" s="1431"/>
      <c r="PMW95" s="1431"/>
      <c r="PMX95" s="1431"/>
      <c r="PMY95" s="1431"/>
      <c r="PMZ95" s="1431"/>
      <c r="PNA95" s="1431"/>
      <c r="PNB95" s="1431"/>
      <c r="PNC95" s="1431"/>
      <c r="PND95" s="1431"/>
      <c r="PNE95" s="1431"/>
      <c r="PNF95" s="1431"/>
      <c r="PNG95" s="1431"/>
      <c r="PNH95" s="1431"/>
      <c r="PNI95" s="1431"/>
      <c r="PNJ95" s="1431"/>
      <c r="PNK95" s="1431"/>
      <c r="PNL95" s="1431"/>
      <c r="PNM95" s="1431"/>
      <c r="PNN95" s="1431"/>
      <c r="PNO95" s="1431"/>
      <c r="PNP95" s="1431"/>
      <c r="PNQ95" s="1431"/>
      <c r="PNR95" s="1431"/>
      <c r="PNS95" s="1431"/>
      <c r="PNT95" s="1431"/>
      <c r="PNU95" s="1431"/>
      <c r="PNV95" s="1431"/>
      <c r="PNW95" s="1431"/>
      <c r="PNX95" s="1431"/>
      <c r="PNY95" s="1431"/>
      <c r="PNZ95" s="1431"/>
      <c r="POA95" s="1431"/>
      <c r="POB95" s="1431"/>
      <c r="POC95" s="1431"/>
      <c r="POD95" s="1431"/>
      <c r="POE95" s="1431"/>
      <c r="POF95" s="1431"/>
      <c r="POG95" s="1431"/>
      <c r="POH95" s="1431"/>
      <c r="POI95" s="1431"/>
      <c r="POJ95" s="1431"/>
      <c r="POK95" s="1431"/>
      <c r="POL95" s="1431"/>
      <c r="POM95" s="1431"/>
      <c r="PON95" s="1431"/>
      <c r="POO95" s="1431"/>
      <c r="POP95" s="1431"/>
      <c r="POQ95" s="1431"/>
      <c r="POR95" s="1431"/>
      <c r="POS95" s="1431"/>
      <c r="POT95" s="1431"/>
      <c r="POU95" s="1431"/>
      <c r="POV95" s="1431"/>
      <c r="POW95" s="1431"/>
      <c r="POX95" s="1431"/>
      <c r="POY95" s="1431"/>
      <c r="POZ95" s="1431"/>
      <c r="PPA95" s="1431"/>
      <c r="PPB95" s="1431"/>
      <c r="PPC95" s="1431"/>
      <c r="PPD95" s="1431"/>
      <c r="PPE95" s="1431"/>
      <c r="PPF95" s="1431"/>
      <c r="PPG95" s="1431"/>
      <c r="PPH95" s="1431"/>
      <c r="PPI95" s="1431"/>
      <c r="PPJ95" s="1431"/>
      <c r="PPK95" s="1431"/>
      <c r="PPL95" s="1431"/>
      <c r="PPM95" s="1431"/>
      <c r="PPN95" s="1431"/>
      <c r="PPO95" s="1431"/>
      <c r="PPP95" s="1431"/>
      <c r="PPQ95" s="1431"/>
      <c r="PPR95" s="1431"/>
      <c r="PPS95" s="1431"/>
      <c r="PPT95" s="1431"/>
      <c r="PPU95" s="1431"/>
      <c r="PPV95" s="1431"/>
      <c r="PPW95" s="1431"/>
      <c r="PPX95" s="1431"/>
      <c r="PPY95" s="1431"/>
      <c r="PPZ95" s="1431"/>
      <c r="PQA95" s="1431"/>
      <c r="PQB95" s="1431"/>
      <c r="PQC95" s="1431"/>
      <c r="PQD95" s="1431"/>
      <c r="PQE95" s="1431"/>
      <c r="PQF95" s="1431"/>
      <c r="PQG95" s="1431"/>
      <c r="PQH95" s="1431"/>
      <c r="PQI95" s="1431"/>
      <c r="PQJ95" s="1431"/>
      <c r="PQK95" s="1431"/>
      <c r="PQL95" s="1431"/>
      <c r="PQM95" s="1431"/>
      <c r="PQN95" s="1431"/>
      <c r="PQO95" s="1431"/>
      <c r="PQP95" s="1431"/>
      <c r="PQQ95" s="1431"/>
      <c r="PQR95" s="1431"/>
      <c r="PQS95" s="1431"/>
      <c r="PQT95" s="1431"/>
      <c r="PQU95" s="1431"/>
      <c r="PQV95" s="1431"/>
      <c r="PQW95" s="1431"/>
      <c r="PQX95" s="1431"/>
      <c r="PQY95" s="1431"/>
      <c r="PQZ95" s="1431"/>
      <c r="PRA95" s="1431"/>
      <c r="PRB95" s="1431"/>
      <c r="PRC95" s="1431"/>
      <c r="PRD95" s="1431"/>
      <c r="PRE95" s="1431"/>
      <c r="PRF95" s="1431"/>
      <c r="PRG95" s="1431"/>
      <c r="PRH95" s="1431"/>
      <c r="PRI95" s="1431"/>
      <c r="PRJ95" s="1431"/>
      <c r="PRK95" s="1431"/>
      <c r="PRL95" s="1431"/>
      <c r="PRM95" s="1431"/>
      <c r="PRN95" s="1431"/>
      <c r="PRO95" s="1431"/>
      <c r="PRP95" s="1431"/>
      <c r="PRQ95" s="1431"/>
      <c r="PRR95" s="1431"/>
      <c r="PRS95" s="1431"/>
      <c r="PRT95" s="1431"/>
      <c r="PRU95" s="1431"/>
      <c r="PRV95" s="1431"/>
      <c r="PRW95" s="1431"/>
      <c r="PRX95" s="1431"/>
      <c r="PRY95" s="1431"/>
      <c r="PRZ95" s="1431"/>
      <c r="PSA95" s="1431"/>
      <c r="PSB95" s="1431"/>
      <c r="PSC95" s="1431"/>
      <c r="PSD95" s="1431"/>
      <c r="PSE95" s="1431"/>
      <c r="PSF95" s="1431"/>
      <c r="PSG95" s="1431"/>
      <c r="PSH95" s="1431"/>
      <c r="PSI95" s="1431"/>
      <c r="PSJ95" s="1431"/>
      <c r="PSK95" s="1431"/>
      <c r="PSL95" s="1431"/>
      <c r="PSM95" s="1431"/>
      <c r="PSN95" s="1431"/>
      <c r="PSO95" s="1431"/>
      <c r="PSP95" s="1431"/>
      <c r="PSQ95" s="1431"/>
      <c r="PSR95" s="1431"/>
      <c r="PSS95" s="1431"/>
      <c r="PST95" s="1431"/>
      <c r="PSU95" s="1431"/>
      <c r="PSV95" s="1431"/>
      <c r="PSW95" s="1431"/>
      <c r="PSX95" s="1431"/>
      <c r="PSY95" s="1431"/>
      <c r="PSZ95" s="1431"/>
      <c r="PTA95" s="1431"/>
      <c r="PTB95" s="1431"/>
      <c r="PTC95" s="1431"/>
      <c r="PTD95" s="1431"/>
      <c r="PTE95" s="1431"/>
      <c r="PTF95" s="1431"/>
      <c r="PTG95" s="1431"/>
      <c r="PTH95" s="1431"/>
      <c r="PTI95" s="1431"/>
      <c r="PTJ95" s="1431"/>
      <c r="PTK95" s="1431"/>
      <c r="PTL95" s="1431"/>
      <c r="PTM95" s="1431"/>
      <c r="PTN95" s="1431"/>
      <c r="PTO95" s="1431"/>
      <c r="PTP95" s="1431"/>
      <c r="PTQ95" s="1431"/>
      <c r="PTR95" s="1431"/>
      <c r="PTS95" s="1431"/>
      <c r="PTT95" s="1431"/>
      <c r="PTU95" s="1431"/>
      <c r="PTV95" s="1431"/>
      <c r="PTW95" s="1431"/>
      <c r="PTX95" s="1431"/>
      <c r="PTY95" s="1431"/>
      <c r="PTZ95" s="1431"/>
      <c r="PUA95" s="1431"/>
      <c r="PUB95" s="1431"/>
      <c r="PUC95" s="1431"/>
      <c r="PUD95" s="1431"/>
      <c r="PUE95" s="1431"/>
      <c r="PUF95" s="1431"/>
      <c r="PUG95" s="1431"/>
      <c r="PUH95" s="1431"/>
      <c r="PUI95" s="1431"/>
      <c r="PUJ95" s="1431"/>
      <c r="PUK95" s="1431"/>
      <c r="PUL95" s="1431"/>
      <c r="PUM95" s="1431"/>
      <c r="PUN95" s="1431"/>
      <c r="PUO95" s="1431"/>
      <c r="PUP95" s="1431"/>
      <c r="PUQ95" s="1431"/>
      <c r="PUR95" s="1431"/>
      <c r="PUS95" s="1431"/>
      <c r="PUT95" s="1431"/>
      <c r="PUU95" s="1431"/>
      <c r="PUV95" s="1431"/>
      <c r="PUW95" s="1431"/>
      <c r="PUX95" s="1431"/>
      <c r="PUY95" s="1431"/>
      <c r="PUZ95" s="1431"/>
      <c r="PVA95" s="1431"/>
      <c r="PVB95" s="1431"/>
      <c r="PVC95" s="1431"/>
      <c r="PVD95" s="1431"/>
      <c r="PVE95" s="1431"/>
      <c r="PVF95" s="1431"/>
      <c r="PVG95" s="1431"/>
      <c r="PVH95" s="1431"/>
      <c r="PVI95" s="1431"/>
      <c r="PVJ95" s="1431"/>
      <c r="PVK95" s="1431"/>
      <c r="PVL95" s="1431"/>
      <c r="PVM95" s="1431"/>
      <c r="PVN95" s="1431"/>
      <c r="PVO95" s="1431"/>
      <c r="PVP95" s="1431"/>
      <c r="PVQ95" s="1431"/>
      <c r="PVR95" s="1431"/>
      <c r="PVS95" s="1431"/>
      <c r="PVT95" s="1431"/>
      <c r="PVU95" s="1431"/>
      <c r="PVV95" s="1431"/>
      <c r="PVW95" s="1431"/>
      <c r="PVX95" s="1431"/>
      <c r="PVY95" s="1431"/>
      <c r="PVZ95" s="1431"/>
      <c r="PWA95" s="1431"/>
      <c r="PWB95" s="1431"/>
      <c r="PWC95" s="1431"/>
      <c r="PWD95" s="1431"/>
      <c r="PWE95" s="1431"/>
      <c r="PWF95" s="1431"/>
      <c r="PWG95" s="1431"/>
      <c r="PWH95" s="1431"/>
      <c r="PWI95" s="1431"/>
      <c r="PWJ95" s="1431"/>
      <c r="PWK95" s="1431"/>
      <c r="PWL95" s="1431"/>
      <c r="PWM95" s="1431"/>
      <c r="PWN95" s="1431"/>
      <c r="PWO95" s="1431"/>
      <c r="PWP95" s="1431"/>
      <c r="PWQ95" s="1431"/>
      <c r="PWR95" s="1431"/>
      <c r="PWS95" s="1431"/>
      <c r="PWT95" s="1431"/>
      <c r="PWU95" s="1431"/>
      <c r="PWV95" s="1431"/>
      <c r="PWW95" s="1431"/>
      <c r="PWX95" s="1431"/>
      <c r="PWY95" s="1431"/>
      <c r="PWZ95" s="1431"/>
      <c r="PXA95" s="1431"/>
      <c r="PXB95" s="1431"/>
      <c r="PXC95" s="1431"/>
      <c r="PXD95" s="1431"/>
      <c r="PXE95" s="1431"/>
      <c r="PXF95" s="1431"/>
      <c r="PXG95" s="1431"/>
      <c r="PXH95" s="1431"/>
      <c r="PXI95" s="1431"/>
      <c r="PXJ95" s="1431"/>
      <c r="PXK95" s="1431"/>
      <c r="PXL95" s="1431"/>
      <c r="PXM95" s="1431"/>
      <c r="PXN95" s="1431"/>
      <c r="PXO95" s="1431"/>
      <c r="PXP95" s="1431"/>
      <c r="PXQ95" s="1431"/>
      <c r="PXR95" s="1431"/>
      <c r="PXS95" s="1431"/>
      <c r="PXT95" s="1431"/>
      <c r="PXU95" s="1431"/>
      <c r="PXV95" s="1431"/>
      <c r="PXW95" s="1431"/>
      <c r="PXX95" s="1431"/>
      <c r="PXY95" s="1431"/>
      <c r="PXZ95" s="1431"/>
      <c r="PYA95" s="1431"/>
      <c r="PYB95" s="1431"/>
      <c r="PYC95" s="1431"/>
      <c r="PYD95" s="1431"/>
      <c r="PYE95" s="1431"/>
      <c r="PYF95" s="1431"/>
      <c r="PYG95" s="1431"/>
      <c r="PYH95" s="1431"/>
      <c r="PYI95" s="1431"/>
      <c r="PYJ95" s="1431"/>
      <c r="PYK95" s="1431"/>
      <c r="PYL95" s="1431"/>
      <c r="PYM95" s="1431"/>
      <c r="PYN95" s="1431"/>
      <c r="PYO95" s="1431"/>
      <c r="PYP95" s="1431"/>
      <c r="PYQ95" s="1431"/>
      <c r="PYR95" s="1431"/>
      <c r="PYS95" s="1431"/>
      <c r="PYT95" s="1431"/>
      <c r="PYU95" s="1431"/>
      <c r="PYV95" s="1431"/>
      <c r="PYW95" s="1431"/>
      <c r="PYX95" s="1431"/>
      <c r="PYY95" s="1431"/>
      <c r="PYZ95" s="1431"/>
      <c r="PZA95" s="1431"/>
      <c r="PZB95" s="1431"/>
      <c r="PZC95" s="1431"/>
      <c r="PZD95" s="1431"/>
      <c r="PZE95" s="1431"/>
      <c r="PZF95" s="1431"/>
      <c r="PZG95" s="1431"/>
      <c r="PZH95" s="1431"/>
      <c r="PZI95" s="1431"/>
      <c r="PZJ95" s="1431"/>
      <c r="PZK95" s="1431"/>
      <c r="PZL95" s="1431"/>
      <c r="PZM95" s="1431"/>
      <c r="PZN95" s="1431"/>
      <c r="PZO95" s="1431"/>
      <c r="PZP95" s="1431"/>
      <c r="PZQ95" s="1431"/>
      <c r="PZR95" s="1431"/>
      <c r="PZS95" s="1431"/>
      <c r="PZT95" s="1431"/>
      <c r="PZU95" s="1431"/>
      <c r="PZV95" s="1431"/>
      <c r="PZW95" s="1431"/>
      <c r="PZX95" s="1431"/>
      <c r="PZY95" s="1431"/>
      <c r="PZZ95" s="1431"/>
      <c r="QAA95" s="1431"/>
      <c r="QAB95" s="1431"/>
      <c r="QAC95" s="1431"/>
      <c r="QAD95" s="1431"/>
      <c r="QAE95" s="1431"/>
      <c r="QAF95" s="1431"/>
      <c r="QAG95" s="1431"/>
      <c r="QAH95" s="1431"/>
      <c r="QAI95" s="1431"/>
      <c r="QAJ95" s="1431"/>
      <c r="QAK95" s="1431"/>
      <c r="QAL95" s="1431"/>
      <c r="QAM95" s="1431"/>
      <c r="QAN95" s="1431"/>
      <c r="QAO95" s="1431"/>
      <c r="QAP95" s="1431"/>
      <c r="QAQ95" s="1431"/>
      <c r="QAR95" s="1431"/>
      <c r="QAS95" s="1431"/>
      <c r="QAT95" s="1431"/>
      <c r="QAU95" s="1431"/>
      <c r="QAV95" s="1431"/>
      <c r="QAW95" s="1431"/>
      <c r="QAX95" s="1431"/>
      <c r="QAY95" s="1431"/>
      <c r="QAZ95" s="1431"/>
      <c r="QBA95" s="1431"/>
      <c r="QBB95" s="1431"/>
      <c r="QBC95" s="1431"/>
      <c r="QBD95" s="1431"/>
      <c r="QBE95" s="1431"/>
      <c r="QBF95" s="1431"/>
      <c r="QBG95" s="1431"/>
      <c r="QBH95" s="1431"/>
      <c r="QBI95" s="1431"/>
      <c r="QBJ95" s="1431"/>
      <c r="QBK95" s="1431"/>
      <c r="QBL95" s="1431"/>
      <c r="QBM95" s="1431"/>
      <c r="QBN95" s="1431"/>
      <c r="QBO95" s="1431"/>
      <c r="QBP95" s="1431"/>
      <c r="QBQ95" s="1431"/>
      <c r="QBR95" s="1431"/>
      <c r="QBS95" s="1431"/>
      <c r="QBT95" s="1431"/>
      <c r="QBU95" s="1431"/>
      <c r="QBV95" s="1431"/>
      <c r="QBW95" s="1431"/>
      <c r="QBX95" s="1431"/>
      <c r="QBY95" s="1431"/>
      <c r="QBZ95" s="1431"/>
      <c r="QCA95" s="1431"/>
      <c r="QCB95" s="1431"/>
      <c r="QCC95" s="1431"/>
      <c r="QCD95" s="1431"/>
      <c r="QCE95" s="1431"/>
      <c r="QCF95" s="1431"/>
      <c r="QCG95" s="1431"/>
      <c r="QCH95" s="1431"/>
      <c r="QCI95" s="1431"/>
      <c r="QCJ95" s="1431"/>
      <c r="QCK95" s="1431"/>
      <c r="QCL95" s="1431"/>
      <c r="QCM95" s="1431"/>
      <c r="QCN95" s="1431"/>
      <c r="QCO95" s="1431"/>
      <c r="QCP95" s="1431"/>
      <c r="QCQ95" s="1431"/>
      <c r="QCR95" s="1431"/>
      <c r="QCS95" s="1431"/>
      <c r="QCT95" s="1431"/>
      <c r="QCU95" s="1431"/>
      <c r="QCV95" s="1431"/>
      <c r="QCW95" s="1431"/>
      <c r="QCX95" s="1431"/>
      <c r="QCY95" s="1431"/>
      <c r="QCZ95" s="1431"/>
      <c r="QDA95" s="1431"/>
      <c r="QDB95" s="1431"/>
      <c r="QDC95" s="1431"/>
      <c r="QDD95" s="1431"/>
      <c r="QDE95" s="1431"/>
      <c r="QDF95" s="1431"/>
      <c r="QDG95" s="1431"/>
      <c r="QDH95" s="1431"/>
      <c r="QDI95" s="1431"/>
      <c r="QDJ95" s="1431"/>
      <c r="QDK95" s="1431"/>
      <c r="QDL95" s="1431"/>
      <c r="QDM95" s="1431"/>
      <c r="QDN95" s="1431"/>
      <c r="QDO95" s="1431"/>
      <c r="QDP95" s="1431"/>
      <c r="QDQ95" s="1431"/>
      <c r="QDR95" s="1431"/>
      <c r="QDS95" s="1431"/>
      <c r="QDT95" s="1431"/>
      <c r="QDU95" s="1431"/>
      <c r="QDV95" s="1431"/>
      <c r="QDW95" s="1431"/>
      <c r="QDX95" s="1431"/>
      <c r="QDY95" s="1431"/>
      <c r="QDZ95" s="1431"/>
      <c r="QEA95" s="1431"/>
      <c r="QEB95" s="1431"/>
      <c r="QEC95" s="1431"/>
      <c r="QED95" s="1431"/>
      <c r="QEE95" s="1431"/>
      <c r="QEF95" s="1431"/>
      <c r="QEG95" s="1431"/>
      <c r="QEH95" s="1431"/>
      <c r="QEI95" s="1431"/>
      <c r="QEJ95" s="1431"/>
      <c r="QEK95" s="1431"/>
      <c r="QEL95" s="1431"/>
      <c r="QEM95" s="1431"/>
      <c r="QEN95" s="1431"/>
      <c r="QEO95" s="1431"/>
      <c r="QEP95" s="1431"/>
      <c r="QEQ95" s="1431"/>
      <c r="QER95" s="1431"/>
      <c r="QES95" s="1431"/>
      <c r="QET95" s="1431"/>
      <c r="QEU95" s="1431"/>
      <c r="QEV95" s="1431"/>
      <c r="QEW95" s="1431"/>
      <c r="QEX95" s="1431"/>
      <c r="QEY95" s="1431"/>
      <c r="QEZ95" s="1431"/>
      <c r="QFA95" s="1431"/>
      <c r="QFB95" s="1431"/>
      <c r="QFC95" s="1431"/>
      <c r="QFD95" s="1431"/>
      <c r="QFE95" s="1431"/>
      <c r="QFF95" s="1431"/>
      <c r="QFG95" s="1431"/>
      <c r="QFH95" s="1431"/>
      <c r="QFI95" s="1431"/>
      <c r="QFJ95" s="1431"/>
      <c r="QFK95" s="1431"/>
      <c r="QFL95" s="1431"/>
      <c r="QFM95" s="1431"/>
      <c r="QFN95" s="1431"/>
      <c r="QFO95" s="1431"/>
      <c r="QFP95" s="1431"/>
      <c r="QFQ95" s="1431"/>
      <c r="QFR95" s="1431"/>
      <c r="QFS95" s="1431"/>
      <c r="QFT95" s="1431"/>
      <c r="QFU95" s="1431"/>
      <c r="QFV95" s="1431"/>
      <c r="QFW95" s="1431"/>
      <c r="QFX95" s="1431"/>
      <c r="QFY95" s="1431"/>
      <c r="QFZ95" s="1431"/>
      <c r="QGA95" s="1431"/>
      <c r="QGB95" s="1431"/>
      <c r="QGC95" s="1431"/>
      <c r="QGD95" s="1431"/>
      <c r="QGE95" s="1431"/>
      <c r="QGF95" s="1431"/>
      <c r="QGG95" s="1431"/>
      <c r="QGH95" s="1431"/>
      <c r="QGI95" s="1431"/>
      <c r="QGJ95" s="1431"/>
      <c r="QGK95" s="1431"/>
      <c r="QGL95" s="1431"/>
      <c r="QGM95" s="1431"/>
      <c r="QGN95" s="1431"/>
      <c r="QGO95" s="1431"/>
      <c r="QGP95" s="1431"/>
      <c r="QGQ95" s="1431"/>
      <c r="QGR95" s="1431"/>
      <c r="QGS95" s="1431"/>
      <c r="QGT95" s="1431"/>
      <c r="QGU95" s="1431"/>
      <c r="QGV95" s="1431"/>
      <c r="QGW95" s="1431"/>
      <c r="QGX95" s="1431"/>
      <c r="QGY95" s="1431"/>
      <c r="QGZ95" s="1431"/>
      <c r="QHA95" s="1431"/>
      <c r="QHB95" s="1431"/>
      <c r="QHC95" s="1431"/>
      <c r="QHD95" s="1431"/>
      <c r="QHE95" s="1431"/>
      <c r="QHF95" s="1431"/>
      <c r="QHG95" s="1431"/>
      <c r="QHH95" s="1431"/>
      <c r="QHI95" s="1431"/>
      <c r="QHJ95" s="1431"/>
      <c r="QHK95" s="1431"/>
      <c r="QHL95" s="1431"/>
      <c r="QHM95" s="1431"/>
      <c r="QHN95" s="1431"/>
      <c r="QHO95" s="1431"/>
      <c r="QHP95" s="1431"/>
      <c r="QHQ95" s="1431"/>
      <c r="QHR95" s="1431"/>
      <c r="QHS95" s="1431"/>
      <c r="QHT95" s="1431"/>
      <c r="QHU95" s="1431"/>
      <c r="QHV95" s="1431"/>
      <c r="QHW95" s="1431"/>
      <c r="QHX95" s="1431"/>
      <c r="QHY95" s="1431"/>
      <c r="QHZ95" s="1431"/>
      <c r="QIA95" s="1431"/>
      <c r="QIB95" s="1431"/>
      <c r="QIC95" s="1431"/>
      <c r="QID95" s="1431"/>
      <c r="QIE95" s="1431"/>
      <c r="QIF95" s="1431"/>
      <c r="QIG95" s="1431"/>
      <c r="QIH95" s="1431"/>
      <c r="QII95" s="1431"/>
      <c r="QIJ95" s="1431"/>
      <c r="QIK95" s="1431"/>
      <c r="QIL95" s="1431"/>
      <c r="QIM95" s="1431"/>
      <c r="QIN95" s="1431"/>
      <c r="QIO95" s="1431"/>
      <c r="QIP95" s="1431"/>
      <c r="QIQ95" s="1431"/>
      <c r="QIR95" s="1431"/>
      <c r="QIS95" s="1431"/>
      <c r="QIT95" s="1431"/>
      <c r="QIU95" s="1431"/>
      <c r="QIV95" s="1431"/>
      <c r="QIW95" s="1431"/>
      <c r="QIX95" s="1431"/>
      <c r="QIY95" s="1431"/>
      <c r="QIZ95" s="1431"/>
      <c r="QJA95" s="1431"/>
      <c r="QJB95" s="1431"/>
      <c r="QJC95" s="1431"/>
      <c r="QJD95" s="1431"/>
      <c r="QJE95" s="1431"/>
      <c r="QJF95" s="1431"/>
      <c r="QJG95" s="1431"/>
      <c r="QJH95" s="1431"/>
      <c r="QJI95" s="1431"/>
      <c r="QJJ95" s="1431"/>
      <c r="QJK95" s="1431"/>
      <c r="QJL95" s="1431"/>
      <c r="QJM95" s="1431"/>
      <c r="QJN95" s="1431"/>
      <c r="QJO95" s="1431"/>
      <c r="QJP95" s="1431"/>
      <c r="QJQ95" s="1431"/>
      <c r="QJR95" s="1431"/>
      <c r="QJS95" s="1431"/>
      <c r="QJT95" s="1431"/>
      <c r="QJU95" s="1431"/>
      <c r="QJV95" s="1431"/>
      <c r="QJW95" s="1431"/>
      <c r="QJX95" s="1431"/>
      <c r="QJY95" s="1431"/>
      <c r="QJZ95" s="1431"/>
      <c r="QKA95" s="1431"/>
      <c r="QKB95" s="1431"/>
      <c r="QKC95" s="1431"/>
      <c r="QKD95" s="1431"/>
      <c r="QKE95" s="1431"/>
      <c r="QKF95" s="1431"/>
      <c r="QKG95" s="1431"/>
      <c r="QKH95" s="1431"/>
      <c r="QKI95" s="1431"/>
      <c r="QKJ95" s="1431"/>
      <c r="QKK95" s="1431"/>
      <c r="QKL95" s="1431"/>
      <c r="QKM95" s="1431"/>
      <c r="QKN95" s="1431"/>
      <c r="QKO95" s="1431"/>
      <c r="QKP95" s="1431"/>
      <c r="QKQ95" s="1431"/>
      <c r="QKR95" s="1431"/>
      <c r="QKS95" s="1431"/>
      <c r="QKT95" s="1431"/>
      <c r="QKU95" s="1431"/>
      <c r="QKV95" s="1431"/>
      <c r="QKW95" s="1431"/>
      <c r="QKX95" s="1431"/>
      <c r="QKY95" s="1431"/>
      <c r="QKZ95" s="1431"/>
      <c r="QLA95" s="1431"/>
      <c r="QLB95" s="1431"/>
      <c r="QLC95" s="1431"/>
      <c r="QLD95" s="1431"/>
      <c r="QLE95" s="1431"/>
      <c r="QLF95" s="1431"/>
      <c r="QLG95" s="1431"/>
      <c r="QLH95" s="1431"/>
      <c r="QLI95" s="1431"/>
      <c r="QLJ95" s="1431"/>
      <c r="QLK95" s="1431"/>
      <c r="QLL95" s="1431"/>
      <c r="QLM95" s="1431"/>
      <c r="QLN95" s="1431"/>
      <c r="QLO95" s="1431"/>
      <c r="QLP95" s="1431"/>
      <c r="QLQ95" s="1431"/>
      <c r="QLR95" s="1431"/>
      <c r="QLS95" s="1431"/>
      <c r="QLT95" s="1431"/>
      <c r="QLU95" s="1431"/>
      <c r="QLV95" s="1431"/>
      <c r="QLW95" s="1431"/>
      <c r="QLX95" s="1431"/>
      <c r="QLY95" s="1431"/>
      <c r="QLZ95" s="1431"/>
      <c r="QMA95" s="1431"/>
      <c r="QMB95" s="1431"/>
      <c r="QMC95" s="1431"/>
      <c r="QMD95" s="1431"/>
      <c r="QME95" s="1431"/>
      <c r="QMF95" s="1431"/>
      <c r="QMG95" s="1431"/>
      <c r="QMH95" s="1431"/>
      <c r="QMI95" s="1431"/>
      <c r="QMJ95" s="1431"/>
      <c r="QMK95" s="1431"/>
      <c r="QML95" s="1431"/>
      <c r="QMM95" s="1431"/>
      <c r="QMN95" s="1431"/>
      <c r="QMO95" s="1431"/>
      <c r="QMP95" s="1431"/>
      <c r="QMQ95" s="1431"/>
      <c r="QMR95" s="1431"/>
      <c r="QMS95" s="1431"/>
      <c r="QMT95" s="1431"/>
      <c r="QMU95" s="1431"/>
      <c r="QMV95" s="1431"/>
      <c r="QMW95" s="1431"/>
      <c r="QMX95" s="1431"/>
      <c r="QMY95" s="1431"/>
      <c r="QMZ95" s="1431"/>
      <c r="QNA95" s="1431"/>
      <c r="QNB95" s="1431"/>
      <c r="QNC95" s="1431"/>
      <c r="QND95" s="1431"/>
      <c r="QNE95" s="1431"/>
      <c r="QNF95" s="1431"/>
      <c r="QNG95" s="1431"/>
      <c r="QNH95" s="1431"/>
      <c r="QNI95" s="1431"/>
      <c r="QNJ95" s="1431"/>
      <c r="QNK95" s="1431"/>
      <c r="QNL95" s="1431"/>
      <c r="QNM95" s="1431"/>
      <c r="QNN95" s="1431"/>
      <c r="QNO95" s="1431"/>
      <c r="QNP95" s="1431"/>
      <c r="QNQ95" s="1431"/>
      <c r="QNR95" s="1431"/>
      <c r="QNS95" s="1431"/>
      <c r="QNT95" s="1431"/>
      <c r="QNU95" s="1431"/>
      <c r="QNV95" s="1431"/>
      <c r="QNW95" s="1431"/>
      <c r="QNX95" s="1431"/>
      <c r="QNY95" s="1431"/>
      <c r="QNZ95" s="1431"/>
      <c r="QOA95" s="1431"/>
      <c r="QOB95" s="1431"/>
      <c r="QOC95" s="1431"/>
      <c r="QOD95" s="1431"/>
      <c r="QOE95" s="1431"/>
      <c r="QOF95" s="1431"/>
      <c r="QOG95" s="1431"/>
      <c r="QOH95" s="1431"/>
      <c r="QOI95" s="1431"/>
      <c r="QOJ95" s="1431"/>
      <c r="QOK95" s="1431"/>
      <c r="QOL95" s="1431"/>
      <c r="QOM95" s="1431"/>
      <c r="QON95" s="1431"/>
      <c r="QOO95" s="1431"/>
      <c r="QOP95" s="1431"/>
      <c r="QOQ95" s="1431"/>
      <c r="QOR95" s="1431"/>
      <c r="QOS95" s="1431"/>
      <c r="QOT95" s="1431"/>
      <c r="QOU95" s="1431"/>
      <c r="QOV95" s="1431"/>
      <c r="QOW95" s="1431"/>
      <c r="QOX95" s="1431"/>
      <c r="QOY95" s="1431"/>
      <c r="QOZ95" s="1431"/>
      <c r="QPA95" s="1431"/>
      <c r="QPB95" s="1431"/>
      <c r="QPC95" s="1431"/>
      <c r="QPD95" s="1431"/>
      <c r="QPE95" s="1431"/>
      <c r="QPF95" s="1431"/>
      <c r="QPG95" s="1431"/>
      <c r="QPH95" s="1431"/>
      <c r="QPI95" s="1431"/>
      <c r="QPJ95" s="1431"/>
      <c r="QPK95" s="1431"/>
      <c r="QPL95" s="1431"/>
      <c r="QPM95" s="1431"/>
      <c r="QPN95" s="1431"/>
      <c r="QPO95" s="1431"/>
      <c r="QPP95" s="1431"/>
      <c r="QPQ95" s="1431"/>
      <c r="QPR95" s="1431"/>
      <c r="QPS95" s="1431"/>
      <c r="QPT95" s="1431"/>
      <c r="QPU95" s="1431"/>
      <c r="QPV95" s="1431"/>
      <c r="QPW95" s="1431"/>
      <c r="QPX95" s="1431"/>
      <c r="QPY95" s="1431"/>
      <c r="QPZ95" s="1431"/>
      <c r="QQA95" s="1431"/>
      <c r="QQB95" s="1431"/>
      <c r="QQC95" s="1431"/>
      <c r="QQD95" s="1431"/>
      <c r="QQE95" s="1431"/>
      <c r="QQF95" s="1431"/>
      <c r="QQG95" s="1431"/>
      <c r="QQH95" s="1431"/>
      <c r="QQI95" s="1431"/>
      <c r="QQJ95" s="1431"/>
      <c r="QQK95" s="1431"/>
      <c r="QQL95" s="1431"/>
      <c r="QQM95" s="1431"/>
      <c r="QQN95" s="1431"/>
      <c r="QQO95" s="1431"/>
      <c r="QQP95" s="1431"/>
      <c r="QQQ95" s="1431"/>
      <c r="QQR95" s="1431"/>
      <c r="QQS95" s="1431"/>
      <c r="QQT95" s="1431"/>
      <c r="QQU95" s="1431"/>
      <c r="QQV95" s="1431"/>
      <c r="QQW95" s="1431"/>
      <c r="QQX95" s="1431"/>
      <c r="QQY95" s="1431"/>
      <c r="QQZ95" s="1431"/>
      <c r="QRA95" s="1431"/>
      <c r="QRB95" s="1431"/>
      <c r="QRC95" s="1431"/>
      <c r="QRD95" s="1431"/>
      <c r="QRE95" s="1431"/>
      <c r="QRF95" s="1431"/>
      <c r="QRG95" s="1431"/>
      <c r="QRH95" s="1431"/>
      <c r="QRI95" s="1431"/>
      <c r="QRJ95" s="1431"/>
      <c r="QRK95" s="1431"/>
      <c r="QRL95" s="1431"/>
      <c r="QRM95" s="1431"/>
      <c r="QRN95" s="1431"/>
      <c r="QRO95" s="1431"/>
      <c r="QRP95" s="1431"/>
      <c r="QRQ95" s="1431"/>
      <c r="QRR95" s="1431"/>
      <c r="QRS95" s="1431"/>
      <c r="QRT95" s="1431"/>
      <c r="QRU95" s="1431"/>
      <c r="QRV95" s="1431"/>
      <c r="QRW95" s="1431"/>
      <c r="QRX95" s="1431"/>
      <c r="QRY95" s="1431"/>
      <c r="QRZ95" s="1431"/>
      <c r="QSA95" s="1431"/>
      <c r="QSB95" s="1431"/>
      <c r="QSC95" s="1431"/>
      <c r="QSD95" s="1431"/>
      <c r="QSE95" s="1431"/>
      <c r="QSF95" s="1431"/>
      <c r="QSG95" s="1431"/>
      <c r="QSH95" s="1431"/>
      <c r="QSI95" s="1431"/>
      <c r="QSJ95" s="1431"/>
      <c r="QSK95" s="1431"/>
      <c r="QSL95" s="1431"/>
      <c r="QSM95" s="1431"/>
      <c r="QSN95" s="1431"/>
      <c r="QSO95" s="1431"/>
      <c r="QSP95" s="1431"/>
      <c r="QSQ95" s="1431"/>
      <c r="QSR95" s="1431"/>
      <c r="QSS95" s="1431"/>
      <c r="QST95" s="1431"/>
      <c r="QSU95" s="1431"/>
      <c r="QSV95" s="1431"/>
      <c r="QSW95" s="1431"/>
      <c r="QSX95" s="1431"/>
      <c r="QSY95" s="1431"/>
      <c r="QSZ95" s="1431"/>
      <c r="QTA95" s="1431"/>
      <c r="QTB95" s="1431"/>
      <c r="QTC95" s="1431"/>
      <c r="QTD95" s="1431"/>
      <c r="QTE95" s="1431"/>
      <c r="QTF95" s="1431"/>
      <c r="QTG95" s="1431"/>
      <c r="QTH95" s="1431"/>
      <c r="QTI95" s="1431"/>
      <c r="QTJ95" s="1431"/>
      <c r="QTK95" s="1431"/>
      <c r="QTL95" s="1431"/>
      <c r="QTM95" s="1431"/>
      <c r="QTN95" s="1431"/>
      <c r="QTO95" s="1431"/>
      <c r="QTP95" s="1431"/>
      <c r="QTQ95" s="1431"/>
      <c r="QTR95" s="1431"/>
      <c r="QTS95" s="1431"/>
      <c r="QTT95" s="1431"/>
      <c r="QTU95" s="1431"/>
      <c r="QTV95" s="1431"/>
      <c r="QTW95" s="1431"/>
      <c r="QTX95" s="1431"/>
      <c r="QTY95" s="1431"/>
      <c r="QTZ95" s="1431"/>
      <c r="QUA95" s="1431"/>
      <c r="QUB95" s="1431"/>
      <c r="QUC95" s="1431"/>
      <c r="QUD95" s="1431"/>
      <c r="QUE95" s="1431"/>
      <c r="QUF95" s="1431"/>
      <c r="QUG95" s="1431"/>
      <c r="QUH95" s="1431"/>
      <c r="QUI95" s="1431"/>
      <c r="QUJ95" s="1431"/>
      <c r="QUK95" s="1431"/>
      <c r="QUL95" s="1431"/>
      <c r="QUM95" s="1431"/>
      <c r="QUN95" s="1431"/>
      <c r="QUO95" s="1431"/>
      <c r="QUP95" s="1431"/>
      <c r="QUQ95" s="1431"/>
      <c r="QUR95" s="1431"/>
      <c r="QUS95" s="1431"/>
      <c r="QUT95" s="1431"/>
      <c r="QUU95" s="1431"/>
      <c r="QUV95" s="1431"/>
      <c r="QUW95" s="1431"/>
      <c r="QUX95" s="1431"/>
      <c r="QUY95" s="1431"/>
      <c r="QUZ95" s="1431"/>
      <c r="QVA95" s="1431"/>
      <c r="QVB95" s="1431"/>
      <c r="QVC95" s="1431"/>
      <c r="QVD95" s="1431"/>
      <c r="QVE95" s="1431"/>
      <c r="QVF95" s="1431"/>
      <c r="QVG95" s="1431"/>
      <c r="QVH95" s="1431"/>
      <c r="QVI95" s="1431"/>
      <c r="QVJ95" s="1431"/>
      <c r="QVK95" s="1431"/>
      <c r="QVL95" s="1431"/>
      <c r="QVM95" s="1431"/>
      <c r="QVN95" s="1431"/>
      <c r="QVO95" s="1431"/>
      <c r="QVP95" s="1431"/>
      <c r="QVQ95" s="1431"/>
      <c r="QVR95" s="1431"/>
      <c r="QVS95" s="1431"/>
      <c r="QVT95" s="1431"/>
      <c r="QVU95" s="1431"/>
      <c r="QVV95" s="1431"/>
      <c r="QVW95" s="1431"/>
      <c r="QVX95" s="1431"/>
      <c r="QVY95" s="1431"/>
      <c r="QVZ95" s="1431"/>
      <c r="QWA95" s="1431"/>
      <c r="QWB95" s="1431"/>
      <c r="QWC95" s="1431"/>
      <c r="QWD95" s="1431"/>
      <c r="QWE95" s="1431"/>
      <c r="QWF95" s="1431"/>
      <c r="QWG95" s="1431"/>
      <c r="QWH95" s="1431"/>
      <c r="QWI95" s="1431"/>
      <c r="QWJ95" s="1431"/>
      <c r="QWK95" s="1431"/>
      <c r="QWL95" s="1431"/>
      <c r="QWM95" s="1431"/>
      <c r="QWN95" s="1431"/>
      <c r="QWO95" s="1431"/>
      <c r="QWP95" s="1431"/>
      <c r="QWQ95" s="1431"/>
      <c r="QWR95" s="1431"/>
      <c r="QWS95" s="1431"/>
      <c r="QWT95" s="1431"/>
      <c r="QWU95" s="1431"/>
      <c r="QWV95" s="1431"/>
      <c r="QWW95" s="1431"/>
      <c r="QWX95" s="1431"/>
      <c r="QWY95" s="1431"/>
      <c r="QWZ95" s="1431"/>
      <c r="QXA95" s="1431"/>
      <c r="QXB95" s="1431"/>
      <c r="QXC95" s="1431"/>
      <c r="QXD95" s="1431"/>
      <c r="QXE95" s="1431"/>
      <c r="QXF95" s="1431"/>
      <c r="QXG95" s="1431"/>
      <c r="QXH95" s="1431"/>
      <c r="QXI95" s="1431"/>
      <c r="QXJ95" s="1431"/>
      <c r="QXK95" s="1431"/>
      <c r="QXL95" s="1431"/>
      <c r="QXM95" s="1431"/>
      <c r="QXN95" s="1431"/>
      <c r="QXO95" s="1431"/>
      <c r="QXP95" s="1431"/>
      <c r="QXQ95" s="1431"/>
      <c r="QXR95" s="1431"/>
      <c r="QXS95" s="1431"/>
      <c r="QXT95" s="1431"/>
      <c r="QXU95" s="1431"/>
      <c r="QXV95" s="1431"/>
      <c r="QXW95" s="1431"/>
      <c r="QXX95" s="1431"/>
      <c r="QXY95" s="1431"/>
      <c r="QXZ95" s="1431"/>
      <c r="QYA95" s="1431"/>
      <c r="QYB95" s="1431"/>
      <c r="QYC95" s="1431"/>
      <c r="QYD95" s="1431"/>
      <c r="QYE95" s="1431"/>
      <c r="QYF95" s="1431"/>
      <c r="QYG95" s="1431"/>
      <c r="QYH95" s="1431"/>
      <c r="QYI95" s="1431"/>
      <c r="QYJ95" s="1431"/>
      <c r="QYK95" s="1431"/>
      <c r="QYL95" s="1431"/>
      <c r="QYM95" s="1431"/>
      <c r="QYN95" s="1431"/>
      <c r="QYO95" s="1431"/>
      <c r="QYP95" s="1431"/>
      <c r="QYQ95" s="1431"/>
      <c r="QYR95" s="1431"/>
      <c r="QYS95" s="1431"/>
      <c r="QYT95" s="1431"/>
      <c r="QYU95" s="1431"/>
      <c r="QYV95" s="1431"/>
      <c r="QYW95" s="1431"/>
      <c r="QYX95" s="1431"/>
      <c r="QYY95" s="1431"/>
      <c r="QYZ95" s="1431"/>
      <c r="QZA95" s="1431"/>
      <c r="QZB95" s="1431"/>
      <c r="QZC95" s="1431"/>
      <c r="QZD95" s="1431"/>
      <c r="QZE95" s="1431"/>
      <c r="QZF95" s="1431"/>
      <c r="QZG95" s="1431"/>
      <c r="QZH95" s="1431"/>
      <c r="QZI95" s="1431"/>
      <c r="QZJ95" s="1431"/>
      <c r="QZK95" s="1431"/>
      <c r="QZL95" s="1431"/>
      <c r="QZM95" s="1431"/>
      <c r="QZN95" s="1431"/>
      <c r="QZO95" s="1431"/>
      <c r="QZP95" s="1431"/>
      <c r="QZQ95" s="1431"/>
      <c r="QZR95" s="1431"/>
      <c r="QZS95" s="1431"/>
      <c r="QZT95" s="1431"/>
      <c r="QZU95" s="1431"/>
      <c r="QZV95" s="1431"/>
      <c r="QZW95" s="1431"/>
      <c r="QZX95" s="1431"/>
      <c r="QZY95" s="1431"/>
      <c r="QZZ95" s="1431"/>
      <c r="RAA95" s="1431"/>
      <c r="RAB95" s="1431"/>
      <c r="RAC95" s="1431"/>
      <c r="RAD95" s="1431"/>
      <c r="RAE95" s="1431"/>
      <c r="RAF95" s="1431"/>
      <c r="RAG95" s="1431"/>
      <c r="RAH95" s="1431"/>
      <c r="RAI95" s="1431"/>
      <c r="RAJ95" s="1431"/>
      <c r="RAK95" s="1431"/>
      <c r="RAL95" s="1431"/>
      <c r="RAM95" s="1431"/>
      <c r="RAN95" s="1431"/>
      <c r="RAO95" s="1431"/>
      <c r="RAP95" s="1431"/>
      <c r="RAQ95" s="1431"/>
      <c r="RAR95" s="1431"/>
      <c r="RAS95" s="1431"/>
      <c r="RAT95" s="1431"/>
      <c r="RAU95" s="1431"/>
      <c r="RAV95" s="1431"/>
      <c r="RAW95" s="1431"/>
      <c r="RAX95" s="1431"/>
      <c r="RAY95" s="1431"/>
      <c r="RAZ95" s="1431"/>
      <c r="RBA95" s="1431"/>
      <c r="RBB95" s="1431"/>
      <c r="RBC95" s="1431"/>
      <c r="RBD95" s="1431"/>
      <c r="RBE95" s="1431"/>
      <c r="RBF95" s="1431"/>
      <c r="RBG95" s="1431"/>
      <c r="RBH95" s="1431"/>
      <c r="RBI95" s="1431"/>
      <c r="RBJ95" s="1431"/>
      <c r="RBK95" s="1431"/>
      <c r="RBL95" s="1431"/>
      <c r="RBM95" s="1431"/>
      <c r="RBN95" s="1431"/>
      <c r="RBO95" s="1431"/>
      <c r="RBP95" s="1431"/>
      <c r="RBQ95" s="1431"/>
      <c r="RBR95" s="1431"/>
      <c r="RBS95" s="1431"/>
      <c r="RBT95" s="1431"/>
      <c r="RBU95" s="1431"/>
      <c r="RBV95" s="1431"/>
      <c r="RBW95" s="1431"/>
      <c r="RBX95" s="1431"/>
      <c r="RBY95" s="1431"/>
      <c r="RBZ95" s="1431"/>
      <c r="RCA95" s="1431"/>
      <c r="RCB95" s="1431"/>
      <c r="RCC95" s="1431"/>
      <c r="RCD95" s="1431"/>
      <c r="RCE95" s="1431"/>
      <c r="RCF95" s="1431"/>
      <c r="RCG95" s="1431"/>
      <c r="RCH95" s="1431"/>
      <c r="RCI95" s="1431"/>
      <c r="RCJ95" s="1431"/>
      <c r="RCK95" s="1431"/>
      <c r="RCL95" s="1431"/>
      <c r="RCM95" s="1431"/>
      <c r="RCN95" s="1431"/>
      <c r="RCO95" s="1431"/>
      <c r="RCP95" s="1431"/>
      <c r="RCQ95" s="1431"/>
      <c r="RCR95" s="1431"/>
      <c r="RCS95" s="1431"/>
      <c r="RCT95" s="1431"/>
      <c r="RCU95" s="1431"/>
      <c r="RCV95" s="1431"/>
      <c r="RCW95" s="1431"/>
      <c r="RCX95" s="1431"/>
      <c r="RCY95" s="1431"/>
      <c r="RCZ95" s="1431"/>
      <c r="RDA95" s="1431"/>
      <c r="RDB95" s="1431"/>
      <c r="RDC95" s="1431"/>
      <c r="RDD95" s="1431"/>
      <c r="RDE95" s="1431"/>
      <c r="RDF95" s="1431"/>
      <c r="RDG95" s="1431"/>
      <c r="RDH95" s="1431"/>
      <c r="RDI95" s="1431"/>
      <c r="RDJ95" s="1431"/>
      <c r="RDK95" s="1431"/>
      <c r="RDL95" s="1431"/>
      <c r="RDM95" s="1431"/>
      <c r="RDN95" s="1431"/>
      <c r="RDO95" s="1431"/>
      <c r="RDP95" s="1431"/>
      <c r="RDQ95" s="1431"/>
      <c r="RDR95" s="1431"/>
      <c r="RDS95" s="1431"/>
      <c r="RDT95" s="1431"/>
      <c r="RDU95" s="1431"/>
      <c r="RDV95" s="1431"/>
      <c r="RDW95" s="1431"/>
      <c r="RDX95" s="1431"/>
      <c r="RDY95" s="1431"/>
      <c r="RDZ95" s="1431"/>
      <c r="REA95" s="1431"/>
      <c r="REB95" s="1431"/>
      <c r="REC95" s="1431"/>
      <c r="RED95" s="1431"/>
      <c r="REE95" s="1431"/>
      <c r="REF95" s="1431"/>
      <c r="REG95" s="1431"/>
      <c r="REH95" s="1431"/>
      <c r="REI95" s="1431"/>
      <c r="REJ95" s="1431"/>
      <c r="REK95" s="1431"/>
      <c r="REL95" s="1431"/>
      <c r="REM95" s="1431"/>
      <c r="REN95" s="1431"/>
      <c r="REO95" s="1431"/>
      <c r="REP95" s="1431"/>
      <c r="REQ95" s="1431"/>
      <c r="RER95" s="1431"/>
      <c r="RES95" s="1431"/>
      <c r="RET95" s="1431"/>
      <c r="REU95" s="1431"/>
      <c r="REV95" s="1431"/>
      <c r="REW95" s="1431"/>
      <c r="REX95" s="1431"/>
      <c r="REY95" s="1431"/>
      <c r="REZ95" s="1431"/>
      <c r="RFA95" s="1431"/>
      <c r="RFB95" s="1431"/>
      <c r="RFC95" s="1431"/>
      <c r="RFD95" s="1431"/>
      <c r="RFE95" s="1431"/>
      <c r="RFF95" s="1431"/>
      <c r="RFG95" s="1431"/>
      <c r="RFH95" s="1431"/>
      <c r="RFI95" s="1431"/>
      <c r="RFJ95" s="1431"/>
      <c r="RFK95" s="1431"/>
      <c r="RFL95" s="1431"/>
      <c r="RFM95" s="1431"/>
      <c r="RFN95" s="1431"/>
      <c r="RFO95" s="1431"/>
      <c r="RFP95" s="1431"/>
      <c r="RFQ95" s="1431"/>
      <c r="RFR95" s="1431"/>
      <c r="RFS95" s="1431"/>
      <c r="RFT95" s="1431"/>
      <c r="RFU95" s="1431"/>
      <c r="RFV95" s="1431"/>
      <c r="RFW95" s="1431"/>
      <c r="RFX95" s="1431"/>
      <c r="RFY95" s="1431"/>
      <c r="RFZ95" s="1431"/>
      <c r="RGA95" s="1431"/>
      <c r="RGB95" s="1431"/>
      <c r="RGC95" s="1431"/>
      <c r="RGD95" s="1431"/>
      <c r="RGE95" s="1431"/>
      <c r="RGF95" s="1431"/>
      <c r="RGG95" s="1431"/>
      <c r="RGH95" s="1431"/>
      <c r="RGI95" s="1431"/>
      <c r="RGJ95" s="1431"/>
      <c r="RGK95" s="1431"/>
      <c r="RGL95" s="1431"/>
      <c r="RGM95" s="1431"/>
      <c r="RGN95" s="1431"/>
      <c r="RGO95" s="1431"/>
      <c r="RGP95" s="1431"/>
      <c r="RGQ95" s="1431"/>
      <c r="RGR95" s="1431"/>
      <c r="RGS95" s="1431"/>
      <c r="RGT95" s="1431"/>
      <c r="RGU95" s="1431"/>
      <c r="RGV95" s="1431"/>
      <c r="RGW95" s="1431"/>
      <c r="RGX95" s="1431"/>
      <c r="RGY95" s="1431"/>
      <c r="RGZ95" s="1431"/>
      <c r="RHA95" s="1431"/>
      <c r="RHB95" s="1431"/>
      <c r="RHC95" s="1431"/>
      <c r="RHD95" s="1431"/>
      <c r="RHE95" s="1431"/>
      <c r="RHF95" s="1431"/>
      <c r="RHG95" s="1431"/>
      <c r="RHH95" s="1431"/>
      <c r="RHI95" s="1431"/>
      <c r="RHJ95" s="1431"/>
      <c r="RHK95" s="1431"/>
      <c r="RHL95" s="1431"/>
      <c r="RHM95" s="1431"/>
      <c r="RHN95" s="1431"/>
      <c r="RHO95" s="1431"/>
      <c r="RHP95" s="1431"/>
      <c r="RHQ95" s="1431"/>
      <c r="RHR95" s="1431"/>
      <c r="RHS95" s="1431"/>
      <c r="RHT95" s="1431"/>
      <c r="RHU95" s="1431"/>
      <c r="RHV95" s="1431"/>
      <c r="RHW95" s="1431"/>
      <c r="RHX95" s="1431"/>
      <c r="RHY95" s="1431"/>
      <c r="RHZ95" s="1431"/>
      <c r="RIA95" s="1431"/>
      <c r="RIB95" s="1431"/>
      <c r="RIC95" s="1431"/>
      <c r="RID95" s="1431"/>
      <c r="RIE95" s="1431"/>
      <c r="RIF95" s="1431"/>
      <c r="RIG95" s="1431"/>
      <c r="RIH95" s="1431"/>
      <c r="RII95" s="1431"/>
      <c r="RIJ95" s="1431"/>
      <c r="RIK95" s="1431"/>
      <c r="RIL95" s="1431"/>
      <c r="RIM95" s="1431"/>
      <c r="RIN95" s="1431"/>
      <c r="RIO95" s="1431"/>
      <c r="RIP95" s="1431"/>
      <c r="RIQ95" s="1431"/>
      <c r="RIR95" s="1431"/>
      <c r="RIS95" s="1431"/>
      <c r="RIT95" s="1431"/>
      <c r="RIU95" s="1431"/>
      <c r="RIV95" s="1431"/>
      <c r="RIW95" s="1431"/>
      <c r="RIX95" s="1431"/>
      <c r="RIY95" s="1431"/>
      <c r="RIZ95" s="1431"/>
      <c r="RJA95" s="1431"/>
      <c r="RJB95" s="1431"/>
      <c r="RJC95" s="1431"/>
      <c r="RJD95" s="1431"/>
      <c r="RJE95" s="1431"/>
      <c r="RJF95" s="1431"/>
      <c r="RJG95" s="1431"/>
      <c r="RJH95" s="1431"/>
      <c r="RJI95" s="1431"/>
      <c r="RJJ95" s="1431"/>
      <c r="RJK95" s="1431"/>
      <c r="RJL95" s="1431"/>
      <c r="RJM95" s="1431"/>
      <c r="RJN95" s="1431"/>
      <c r="RJO95" s="1431"/>
      <c r="RJP95" s="1431"/>
      <c r="RJQ95" s="1431"/>
      <c r="RJR95" s="1431"/>
      <c r="RJS95" s="1431"/>
      <c r="RJT95" s="1431"/>
      <c r="RJU95" s="1431"/>
      <c r="RJV95" s="1431"/>
      <c r="RJW95" s="1431"/>
      <c r="RJX95" s="1431"/>
      <c r="RJY95" s="1431"/>
      <c r="RJZ95" s="1431"/>
      <c r="RKA95" s="1431"/>
      <c r="RKB95" s="1431"/>
      <c r="RKC95" s="1431"/>
      <c r="RKD95" s="1431"/>
      <c r="RKE95" s="1431"/>
      <c r="RKF95" s="1431"/>
      <c r="RKG95" s="1431"/>
      <c r="RKH95" s="1431"/>
      <c r="RKI95" s="1431"/>
      <c r="RKJ95" s="1431"/>
      <c r="RKK95" s="1431"/>
      <c r="RKL95" s="1431"/>
      <c r="RKM95" s="1431"/>
      <c r="RKN95" s="1431"/>
      <c r="RKO95" s="1431"/>
      <c r="RKP95" s="1431"/>
      <c r="RKQ95" s="1431"/>
      <c r="RKR95" s="1431"/>
      <c r="RKS95" s="1431"/>
      <c r="RKT95" s="1431"/>
      <c r="RKU95" s="1431"/>
      <c r="RKV95" s="1431"/>
      <c r="RKW95" s="1431"/>
      <c r="RKX95" s="1431"/>
      <c r="RKY95" s="1431"/>
      <c r="RKZ95" s="1431"/>
      <c r="RLA95" s="1431"/>
      <c r="RLB95" s="1431"/>
      <c r="RLC95" s="1431"/>
      <c r="RLD95" s="1431"/>
      <c r="RLE95" s="1431"/>
      <c r="RLF95" s="1431"/>
      <c r="RLG95" s="1431"/>
      <c r="RLH95" s="1431"/>
      <c r="RLI95" s="1431"/>
      <c r="RLJ95" s="1431"/>
      <c r="RLK95" s="1431"/>
      <c r="RLL95" s="1431"/>
      <c r="RLM95" s="1431"/>
      <c r="RLN95" s="1431"/>
      <c r="RLO95" s="1431"/>
      <c r="RLP95" s="1431"/>
      <c r="RLQ95" s="1431"/>
      <c r="RLR95" s="1431"/>
      <c r="RLS95" s="1431"/>
      <c r="RLT95" s="1431"/>
      <c r="RLU95" s="1431"/>
      <c r="RLV95" s="1431"/>
      <c r="RLW95" s="1431"/>
      <c r="RLX95" s="1431"/>
      <c r="RLY95" s="1431"/>
      <c r="RLZ95" s="1431"/>
      <c r="RMA95" s="1431"/>
      <c r="RMB95" s="1431"/>
      <c r="RMC95" s="1431"/>
      <c r="RMD95" s="1431"/>
      <c r="RME95" s="1431"/>
      <c r="RMF95" s="1431"/>
      <c r="RMG95" s="1431"/>
      <c r="RMH95" s="1431"/>
      <c r="RMI95" s="1431"/>
      <c r="RMJ95" s="1431"/>
      <c r="RMK95" s="1431"/>
      <c r="RML95" s="1431"/>
      <c r="RMM95" s="1431"/>
      <c r="RMN95" s="1431"/>
      <c r="RMO95" s="1431"/>
      <c r="RMP95" s="1431"/>
      <c r="RMQ95" s="1431"/>
      <c r="RMR95" s="1431"/>
      <c r="RMS95" s="1431"/>
      <c r="RMT95" s="1431"/>
      <c r="RMU95" s="1431"/>
      <c r="RMV95" s="1431"/>
      <c r="RMW95" s="1431"/>
      <c r="RMX95" s="1431"/>
      <c r="RMY95" s="1431"/>
      <c r="RMZ95" s="1431"/>
      <c r="RNA95" s="1431"/>
      <c r="RNB95" s="1431"/>
      <c r="RNC95" s="1431"/>
      <c r="RND95" s="1431"/>
      <c r="RNE95" s="1431"/>
      <c r="RNF95" s="1431"/>
      <c r="RNG95" s="1431"/>
      <c r="RNH95" s="1431"/>
      <c r="RNI95" s="1431"/>
      <c r="RNJ95" s="1431"/>
      <c r="RNK95" s="1431"/>
      <c r="RNL95" s="1431"/>
      <c r="RNM95" s="1431"/>
      <c r="RNN95" s="1431"/>
      <c r="RNO95" s="1431"/>
      <c r="RNP95" s="1431"/>
      <c r="RNQ95" s="1431"/>
      <c r="RNR95" s="1431"/>
      <c r="RNS95" s="1431"/>
      <c r="RNT95" s="1431"/>
      <c r="RNU95" s="1431"/>
      <c r="RNV95" s="1431"/>
      <c r="RNW95" s="1431"/>
      <c r="RNX95" s="1431"/>
      <c r="RNY95" s="1431"/>
      <c r="RNZ95" s="1431"/>
      <c r="ROA95" s="1431"/>
      <c r="ROB95" s="1431"/>
      <c r="ROC95" s="1431"/>
      <c r="ROD95" s="1431"/>
      <c r="ROE95" s="1431"/>
      <c r="ROF95" s="1431"/>
      <c r="ROG95" s="1431"/>
      <c r="ROH95" s="1431"/>
      <c r="ROI95" s="1431"/>
      <c r="ROJ95" s="1431"/>
      <c r="ROK95" s="1431"/>
      <c r="ROL95" s="1431"/>
      <c r="ROM95" s="1431"/>
      <c r="RON95" s="1431"/>
      <c r="ROO95" s="1431"/>
      <c r="ROP95" s="1431"/>
      <c r="ROQ95" s="1431"/>
      <c r="ROR95" s="1431"/>
      <c r="ROS95" s="1431"/>
      <c r="ROT95" s="1431"/>
      <c r="ROU95" s="1431"/>
      <c r="ROV95" s="1431"/>
      <c r="ROW95" s="1431"/>
      <c r="ROX95" s="1431"/>
      <c r="ROY95" s="1431"/>
      <c r="ROZ95" s="1431"/>
      <c r="RPA95" s="1431"/>
      <c r="RPB95" s="1431"/>
      <c r="RPC95" s="1431"/>
      <c r="RPD95" s="1431"/>
      <c r="RPE95" s="1431"/>
      <c r="RPF95" s="1431"/>
      <c r="RPG95" s="1431"/>
      <c r="RPH95" s="1431"/>
      <c r="RPI95" s="1431"/>
      <c r="RPJ95" s="1431"/>
      <c r="RPK95" s="1431"/>
      <c r="RPL95" s="1431"/>
      <c r="RPM95" s="1431"/>
      <c r="RPN95" s="1431"/>
      <c r="RPO95" s="1431"/>
      <c r="RPP95" s="1431"/>
      <c r="RPQ95" s="1431"/>
      <c r="RPR95" s="1431"/>
      <c r="RPS95" s="1431"/>
      <c r="RPT95" s="1431"/>
      <c r="RPU95" s="1431"/>
      <c r="RPV95" s="1431"/>
      <c r="RPW95" s="1431"/>
      <c r="RPX95" s="1431"/>
      <c r="RPY95" s="1431"/>
      <c r="RPZ95" s="1431"/>
      <c r="RQA95" s="1431"/>
      <c r="RQB95" s="1431"/>
      <c r="RQC95" s="1431"/>
      <c r="RQD95" s="1431"/>
      <c r="RQE95" s="1431"/>
      <c r="RQF95" s="1431"/>
      <c r="RQG95" s="1431"/>
      <c r="RQH95" s="1431"/>
      <c r="RQI95" s="1431"/>
      <c r="RQJ95" s="1431"/>
      <c r="RQK95" s="1431"/>
      <c r="RQL95" s="1431"/>
      <c r="RQM95" s="1431"/>
      <c r="RQN95" s="1431"/>
      <c r="RQO95" s="1431"/>
      <c r="RQP95" s="1431"/>
      <c r="RQQ95" s="1431"/>
      <c r="RQR95" s="1431"/>
      <c r="RQS95" s="1431"/>
      <c r="RQT95" s="1431"/>
      <c r="RQU95" s="1431"/>
      <c r="RQV95" s="1431"/>
      <c r="RQW95" s="1431"/>
      <c r="RQX95" s="1431"/>
      <c r="RQY95" s="1431"/>
      <c r="RQZ95" s="1431"/>
      <c r="RRA95" s="1431"/>
      <c r="RRB95" s="1431"/>
      <c r="RRC95" s="1431"/>
      <c r="RRD95" s="1431"/>
      <c r="RRE95" s="1431"/>
      <c r="RRF95" s="1431"/>
      <c r="RRG95" s="1431"/>
      <c r="RRH95" s="1431"/>
      <c r="RRI95" s="1431"/>
      <c r="RRJ95" s="1431"/>
      <c r="RRK95" s="1431"/>
      <c r="RRL95" s="1431"/>
      <c r="RRM95" s="1431"/>
      <c r="RRN95" s="1431"/>
      <c r="RRO95" s="1431"/>
      <c r="RRP95" s="1431"/>
      <c r="RRQ95" s="1431"/>
      <c r="RRR95" s="1431"/>
      <c r="RRS95" s="1431"/>
      <c r="RRT95" s="1431"/>
      <c r="RRU95" s="1431"/>
      <c r="RRV95" s="1431"/>
      <c r="RRW95" s="1431"/>
      <c r="RRX95" s="1431"/>
      <c r="RRY95" s="1431"/>
      <c r="RRZ95" s="1431"/>
      <c r="RSA95" s="1431"/>
      <c r="RSB95" s="1431"/>
      <c r="RSC95" s="1431"/>
      <c r="RSD95" s="1431"/>
      <c r="RSE95" s="1431"/>
      <c r="RSF95" s="1431"/>
      <c r="RSG95" s="1431"/>
      <c r="RSH95" s="1431"/>
      <c r="RSI95" s="1431"/>
      <c r="RSJ95" s="1431"/>
      <c r="RSK95" s="1431"/>
      <c r="RSL95" s="1431"/>
      <c r="RSM95" s="1431"/>
      <c r="RSN95" s="1431"/>
      <c r="RSO95" s="1431"/>
      <c r="RSP95" s="1431"/>
      <c r="RSQ95" s="1431"/>
      <c r="RSR95" s="1431"/>
      <c r="RSS95" s="1431"/>
      <c r="RST95" s="1431"/>
      <c r="RSU95" s="1431"/>
      <c r="RSV95" s="1431"/>
      <c r="RSW95" s="1431"/>
      <c r="RSX95" s="1431"/>
      <c r="RSY95" s="1431"/>
      <c r="RSZ95" s="1431"/>
      <c r="RTA95" s="1431"/>
      <c r="RTB95" s="1431"/>
      <c r="RTC95" s="1431"/>
      <c r="RTD95" s="1431"/>
      <c r="RTE95" s="1431"/>
      <c r="RTF95" s="1431"/>
      <c r="RTG95" s="1431"/>
      <c r="RTH95" s="1431"/>
      <c r="RTI95" s="1431"/>
      <c r="RTJ95" s="1431"/>
      <c r="RTK95" s="1431"/>
      <c r="RTL95" s="1431"/>
      <c r="RTM95" s="1431"/>
      <c r="RTN95" s="1431"/>
      <c r="RTO95" s="1431"/>
      <c r="RTP95" s="1431"/>
      <c r="RTQ95" s="1431"/>
      <c r="RTR95" s="1431"/>
      <c r="RTS95" s="1431"/>
      <c r="RTT95" s="1431"/>
      <c r="RTU95" s="1431"/>
      <c r="RTV95" s="1431"/>
      <c r="RTW95" s="1431"/>
      <c r="RTX95" s="1431"/>
      <c r="RTY95" s="1431"/>
      <c r="RTZ95" s="1431"/>
      <c r="RUA95" s="1431"/>
      <c r="RUB95" s="1431"/>
      <c r="RUC95" s="1431"/>
      <c r="RUD95" s="1431"/>
      <c r="RUE95" s="1431"/>
      <c r="RUF95" s="1431"/>
      <c r="RUG95" s="1431"/>
      <c r="RUH95" s="1431"/>
      <c r="RUI95" s="1431"/>
      <c r="RUJ95" s="1431"/>
      <c r="RUK95" s="1431"/>
      <c r="RUL95" s="1431"/>
      <c r="RUM95" s="1431"/>
      <c r="RUN95" s="1431"/>
      <c r="RUO95" s="1431"/>
      <c r="RUP95" s="1431"/>
      <c r="RUQ95" s="1431"/>
      <c r="RUR95" s="1431"/>
      <c r="RUS95" s="1431"/>
      <c r="RUT95" s="1431"/>
      <c r="RUU95" s="1431"/>
      <c r="RUV95" s="1431"/>
      <c r="RUW95" s="1431"/>
      <c r="RUX95" s="1431"/>
      <c r="RUY95" s="1431"/>
      <c r="RUZ95" s="1431"/>
      <c r="RVA95" s="1431"/>
      <c r="RVB95" s="1431"/>
      <c r="RVC95" s="1431"/>
      <c r="RVD95" s="1431"/>
      <c r="RVE95" s="1431"/>
      <c r="RVF95" s="1431"/>
      <c r="RVG95" s="1431"/>
      <c r="RVH95" s="1431"/>
      <c r="RVI95" s="1431"/>
      <c r="RVJ95" s="1431"/>
      <c r="RVK95" s="1431"/>
      <c r="RVL95" s="1431"/>
      <c r="RVM95" s="1431"/>
      <c r="RVN95" s="1431"/>
      <c r="RVO95" s="1431"/>
      <c r="RVP95" s="1431"/>
      <c r="RVQ95" s="1431"/>
      <c r="RVR95" s="1431"/>
      <c r="RVS95" s="1431"/>
      <c r="RVT95" s="1431"/>
      <c r="RVU95" s="1431"/>
      <c r="RVV95" s="1431"/>
      <c r="RVW95" s="1431"/>
      <c r="RVX95" s="1431"/>
      <c r="RVY95" s="1431"/>
      <c r="RVZ95" s="1431"/>
      <c r="RWA95" s="1431"/>
      <c r="RWB95" s="1431"/>
      <c r="RWC95" s="1431"/>
      <c r="RWD95" s="1431"/>
      <c r="RWE95" s="1431"/>
      <c r="RWF95" s="1431"/>
      <c r="RWG95" s="1431"/>
      <c r="RWH95" s="1431"/>
      <c r="RWI95" s="1431"/>
      <c r="RWJ95" s="1431"/>
      <c r="RWK95" s="1431"/>
      <c r="RWL95" s="1431"/>
      <c r="RWM95" s="1431"/>
      <c r="RWN95" s="1431"/>
      <c r="RWO95" s="1431"/>
      <c r="RWP95" s="1431"/>
      <c r="RWQ95" s="1431"/>
      <c r="RWR95" s="1431"/>
      <c r="RWS95" s="1431"/>
      <c r="RWT95" s="1431"/>
      <c r="RWU95" s="1431"/>
      <c r="RWV95" s="1431"/>
      <c r="RWW95" s="1431"/>
      <c r="RWX95" s="1431"/>
      <c r="RWY95" s="1431"/>
      <c r="RWZ95" s="1431"/>
      <c r="RXA95" s="1431"/>
      <c r="RXB95" s="1431"/>
      <c r="RXC95" s="1431"/>
      <c r="RXD95" s="1431"/>
      <c r="RXE95" s="1431"/>
      <c r="RXF95" s="1431"/>
      <c r="RXG95" s="1431"/>
      <c r="RXH95" s="1431"/>
      <c r="RXI95" s="1431"/>
      <c r="RXJ95" s="1431"/>
      <c r="RXK95" s="1431"/>
      <c r="RXL95" s="1431"/>
      <c r="RXM95" s="1431"/>
      <c r="RXN95" s="1431"/>
      <c r="RXO95" s="1431"/>
      <c r="RXP95" s="1431"/>
      <c r="RXQ95" s="1431"/>
      <c r="RXR95" s="1431"/>
      <c r="RXS95" s="1431"/>
      <c r="RXT95" s="1431"/>
      <c r="RXU95" s="1431"/>
      <c r="RXV95" s="1431"/>
      <c r="RXW95" s="1431"/>
      <c r="RXX95" s="1431"/>
      <c r="RXY95" s="1431"/>
      <c r="RXZ95" s="1431"/>
      <c r="RYA95" s="1431"/>
      <c r="RYB95" s="1431"/>
      <c r="RYC95" s="1431"/>
      <c r="RYD95" s="1431"/>
      <c r="RYE95" s="1431"/>
      <c r="RYF95" s="1431"/>
      <c r="RYG95" s="1431"/>
      <c r="RYH95" s="1431"/>
      <c r="RYI95" s="1431"/>
      <c r="RYJ95" s="1431"/>
      <c r="RYK95" s="1431"/>
      <c r="RYL95" s="1431"/>
      <c r="RYM95" s="1431"/>
      <c r="RYN95" s="1431"/>
      <c r="RYO95" s="1431"/>
      <c r="RYP95" s="1431"/>
      <c r="RYQ95" s="1431"/>
      <c r="RYR95" s="1431"/>
      <c r="RYS95" s="1431"/>
      <c r="RYT95" s="1431"/>
      <c r="RYU95" s="1431"/>
      <c r="RYV95" s="1431"/>
      <c r="RYW95" s="1431"/>
      <c r="RYX95" s="1431"/>
      <c r="RYY95" s="1431"/>
      <c r="RYZ95" s="1431"/>
      <c r="RZA95" s="1431"/>
      <c r="RZB95" s="1431"/>
      <c r="RZC95" s="1431"/>
      <c r="RZD95" s="1431"/>
      <c r="RZE95" s="1431"/>
      <c r="RZF95" s="1431"/>
      <c r="RZG95" s="1431"/>
      <c r="RZH95" s="1431"/>
      <c r="RZI95" s="1431"/>
      <c r="RZJ95" s="1431"/>
      <c r="RZK95" s="1431"/>
      <c r="RZL95" s="1431"/>
      <c r="RZM95" s="1431"/>
      <c r="RZN95" s="1431"/>
      <c r="RZO95" s="1431"/>
      <c r="RZP95" s="1431"/>
      <c r="RZQ95" s="1431"/>
      <c r="RZR95" s="1431"/>
      <c r="RZS95" s="1431"/>
      <c r="RZT95" s="1431"/>
      <c r="RZU95" s="1431"/>
      <c r="RZV95" s="1431"/>
      <c r="RZW95" s="1431"/>
      <c r="RZX95" s="1431"/>
      <c r="RZY95" s="1431"/>
      <c r="RZZ95" s="1431"/>
      <c r="SAA95" s="1431"/>
      <c r="SAB95" s="1431"/>
      <c r="SAC95" s="1431"/>
      <c r="SAD95" s="1431"/>
      <c r="SAE95" s="1431"/>
      <c r="SAF95" s="1431"/>
      <c r="SAG95" s="1431"/>
      <c r="SAH95" s="1431"/>
      <c r="SAI95" s="1431"/>
      <c r="SAJ95" s="1431"/>
      <c r="SAK95" s="1431"/>
      <c r="SAL95" s="1431"/>
      <c r="SAM95" s="1431"/>
      <c r="SAN95" s="1431"/>
      <c r="SAO95" s="1431"/>
      <c r="SAP95" s="1431"/>
      <c r="SAQ95" s="1431"/>
      <c r="SAR95" s="1431"/>
      <c r="SAS95" s="1431"/>
      <c r="SAT95" s="1431"/>
      <c r="SAU95" s="1431"/>
      <c r="SAV95" s="1431"/>
      <c r="SAW95" s="1431"/>
      <c r="SAX95" s="1431"/>
      <c r="SAY95" s="1431"/>
      <c r="SAZ95" s="1431"/>
      <c r="SBA95" s="1431"/>
      <c r="SBB95" s="1431"/>
      <c r="SBC95" s="1431"/>
      <c r="SBD95" s="1431"/>
      <c r="SBE95" s="1431"/>
      <c r="SBF95" s="1431"/>
      <c r="SBG95" s="1431"/>
      <c r="SBH95" s="1431"/>
      <c r="SBI95" s="1431"/>
      <c r="SBJ95" s="1431"/>
      <c r="SBK95" s="1431"/>
      <c r="SBL95" s="1431"/>
      <c r="SBM95" s="1431"/>
      <c r="SBN95" s="1431"/>
      <c r="SBO95" s="1431"/>
      <c r="SBP95" s="1431"/>
      <c r="SBQ95" s="1431"/>
      <c r="SBR95" s="1431"/>
      <c r="SBS95" s="1431"/>
      <c r="SBT95" s="1431"/>
      <c r="SBU95" s="1431"/>
      <c r="SBV95" s="1431"/>
      <c r="SBW95" s="1431"/>
      <c r="SBX95" s="1431"/>
      <c r="SBY95" s="1431"/>
      <c r="SBZ95" s="1431"/>
      <c r="SCA95" s="1431"/>
      <c r="SCB95" s="1431"/>
      <c r="SCC95" s="1431"/>
      <c r="SCD95" s="1431"/>
      <c r="SCE95" s="1431"/>
      <c r="SCF95" s="1431"/>
      <c r="SCG95" s="1431"/>
      <c r="SCH95" s="1431"/>
      <c r="SCI95" s="1431"/>
      <c r="SCJ95" s="1431"/>
      <c r="SCK95" s="1431"/>
      <c r="SCL95" s="1431"/>
      <c r="SCM95" s="1431"/>
      <c r="SCN95" s="1431"/>
      <c r="SCO95" s="1431"/>
      <c r="SCP95" s="1431"/>
      <c r="SCQ95" s="1431"/>
      <c r="SCR95" s="1431"/>
      <c r="SCS95" s="1431"/>
      <c r="SCT95" s="1431"/>
      <c r="SCU95" s="1431"/>
      <c r="SCV95" s="1431"/>
      <c r="SCW95" s="1431"/>
      <c r="SCX95" s="1431"/>
      <c r="SCY95" s="1431"/>
      <c r="SCZ95" s="1431"/>
      <c r="SDA95" s="1431"/>
      <c r="SDB95" s="1431"/>
      <c r="SDC95" s="1431"/>
      <c r="SDD95" s="1431"/>
      <c r="SDE95" s="1431"/>
      <c r="SDF95" s="1431"/>
      <c r="SDG95" s="1431"/>
      <c r="SDH95" s="1431"/>
      <c r="SDI95" s="1431"/>
      <c r="SDJ95" s="1431"/>
      <c r="SDK95" s="1431"/>
      <c r="SDL95" s="1431"/>
      <c r="SDM95" s="1431"/>
      <c r="SDN95" s="1431"/>
      <c r="SDO95" s="1431"/>
      <c r="SDP95" s="1431"/>
      <c r="SDQ95" s="1431"/>
      <c r="SDR95" s="1431"/>
      <c r="SDS95" s="1431"/>
      <c r="SDT95" s="1431"/>
      <c r="SDU95" s="1431"/>
      <c r="SDV95" s="1431"/>
      <c r="SDW95" s="1431"/>
      <c r="SDX95" s="1431"/>
      <c r="SDY95" s="1431"/>
      <c r="SDZ95" s="1431"/>
      <c r="SEA95" s="1431"/>
      <c r="SEB95" s="1431"/>
      <c r="SEC95" s="1431"/>
      <c r="SED95" s="1431"/>
      <c r="SEE95" s="1431"/>
      <c r="SEF95" s="1431"/>
      <c r="SEG95" s="1431"/>
      <c r="SEH95" s="1431"/>
      <c r="SEI95" s="1431"/>
      <c r="SEJ95" s="1431"/>
      <c r="SEK95" s="1431"/>
      <c r="SEL95" s="1431"/>
      <c r="SEM95" s="1431"/>
      <c r="SEN95" s="1431"/>
      <c r="SEO95" s="1431"/>
      <c r="SEP95" s="1431"/>
      <c r="SEQ95" s="1431"/>
      <c r="SER95" s="1431"/>
      <c r="SES95" s="1431"/>
      <c r="SET95" s="1431"/>
      <c r="SEU95" s="1431"/>
      <c r="SEV95" s="1431"/>
      <c r="SEW95" s="1431"/>
      <c r="SEX95" s="1431"/>
      <c r="SEY95" s="1431"/>
      <c r="SEZ95" s="1431"/>
      <c r="SFA95" s="1431"/>
      <c r="SFB95" s="1431"/>
      <c r="SFC95" s="1431"/>
      <c r="SFD95" s="1431"/>
      <c r="SFE95" s="1431"/>
      <c r="SFF95" s="1431"/>
      <c r="SFG95" s="1431"/>
      <c r="SFH95" s="1431"/>
      <c r="SFI95" s="1431"/>
      <c r="SFJ95" s="1431"/>
      <c r="SFK95" s="1431"/>
      <c r="SFL95" s="1431"/>
      <c r="SFM95" s="1431"/>
      <c r="SFN95" s="1431"/>
      <c r="SFO95" s="1431"/>
      <c r="SFP95" s="1431"/>
      <c r="SFQ95" s="1431"/>
      <c r="SFR95" s="1431"/>
      <c r="SFS95" s="1431"/>
      <c r="SFT95" s="1431"/>
      <c r="SFU95" s="1431"/>
      <c r="SFV95" s="1431"/>
      <c r="SFW95" s="1431"/>
      <c r="SFX95" s="1431"/>
      <c r="SFY95" s="1431"/>
      <c r="SFZ95" s="1431"/>
      <c r="SGA95" s="1431"/>
      <c r="SGB95" s="1431"/>
      <c r="SGC95" s="1431"/>
      <c r="SGD95" s="1431"/>
      <c r="SGE95" s="1431"/>
      <c r="SGF95" s="1431"/>
      <c r="SGG95" s="1431"/>
      <c r="SGH95" s="1431"/>
      <c r="SGI95" s="1431"/>
      <c r="SGJ95" s="1431"/>
      <c r="SGK95" s="1431"/>
      <c r="SGL95" s="1431"/>
      <c r="SGM95" s="1431"/>
      <c r="SGN95" s="1431"/>
      <c r="SGO95" s="1431"/>
      <c r="SGP95" s="1431"/>
      <c r="SGQ95" s="1431"/>
      <c r="SGR95" s="1431"/>
      <c r="SGS95" s="1431"/>
      <c r="SGT95" s="1431"/>
      <c r="SGU95" s="1431"/>
      <c r="SGV95" s="1431"/>
      <c r="SGW95" s="1431"/>
      <c r="SGX95" s="1431"/>
      <c r="SGY95" s="1431"/>
      <c r="SGZ95" s="1431"/>
      <c r="SHA95" s="1431"/>
      <c r="SHB95" s="1431"/>
      <c r="SHC95" s="1431"/>
      <c r="SHD95" s="1431"/>
      <c r="SHE95" s="1431"/>
      <c r="SHF95" s="1431"/>
      <c r="SHG95" s="1431"/>
      <c r="SHH95" s="1431"/>
      <c r="SHI95" s="1431"/>
      <c r="SHJ95" s="1431"/>
      <c r="SHK95" s="1431"/>
      <c r="SHL95" s="1431"/>
      <c r="SHM95" s="1431"/>
      <c r="SHN95" s="1431"/>
      <c r="SHO95" s="1431"/>
      <c r="SHP95" s="1431"/>
      <c r="SHQ95" s="1431"/>
      <c r="SHR95" s="1431"/>
      <c r="SHS95" s="1431"/>
      <c r="SHT95" s="1431"/>
      <c r="SHU95" s="1431"/>
      <c r="SHV95" s="1431"/>
      <c r="SHW95" s="1431"/>
      <c r="SHX95" s="1431"/>
      <c r="SHY95" s="1431"/>
      <c r="SHZ95" s="1431"/>
      <c r="SIA95" s="1431"/>
      <c r="SIB95" s="1431"/>
      <c r="SIC95" s="1431"/>
      <c r="SID95" s="1431"/>
      <c r="SIE95" s="1431"/>
      <c r="SIF95" s="1431"/>
      <c r="SIG95" s="1431"/>
      <c r="SIH95" s="1431"/>
      <c r="SII95" s="1431"/>
      <c r="SIJ95" s="1431"/>
      <c r="SIK95" s="1431"/>
      <c r="SIL95" s="1431"/>
      <c r="SIM95" s="1431"/>
      <c r="SIN95" s="1431"/>
      <c r="SIO95" s="1431"/>
      <c r="SIP95" s="1431"/>
      <c r="SIQ95" s="1431"/>
      <c r="SIR95" s="1431"/>
      <c r="SIS95" s="1431"/>
      <c r="SIT95" s="1431"/>
      <c r="SIU95" s="1431"/>
      <c r="SIV95" s="1431"/>
      <c r="SIW95" s="1431"/>
      <c r="SIX95" s="1431"/>
      <c r="SIY95" s="1431"/>
      <c r="SIZ95" s="1431"/>
      <c r="SJA95" s="1431"/>
      <c r="SJB95" s="1431"/>
      <c r="SJC95" s="1431"/>
      <c r="SJD95" s="1431"/>
      <c r="SJE95" s="1431"/>
      <c r="SJF95" s="1431"/>
      <c r="SJG95" s="1431"/>
      <c r="SJH95" s="1431"/>
      <c r="SJI95" s="1431"/>
      <c r="SJJ95" s="1431"/>
      <c r="SJK95" s="1431"/>
      <c r="SJL95" s="1431"/>
      <c r="SJM95" s="1431"/>
      <c r="SJN95" s="1431"/>
      <c r="SJO95" s="1431"/>
      <c r="SJP95" s="1431"/>
      <c r="SJQ95" s="1431"/>
      <c r="SJR95" s="1431"/>
      <c r="SJS95" s="1431"/>
      <c r="SJT95" s="1431"/>
      <c r="SJU95" s="1431"/>
      <c r="SJV95" s="1431"/>
      <c r="SJW95" s="1431"/>
      <c r="SJX95" s="1431"/>
      <c r="SJY95" s="1431"/>
      <c r="SJZ95" s="1431"/>
      <c r="SKA95" s="1431"/>
      <c r="SKB95" s="1431"/>
      <c r="SKC95" s="1431"/>
      <c r="SKD95" s="1431"/>
      <c r="SKE95" s="1431"/>
      <c r="SKF95" s="1431"/>
      <c r="SKG95" s="1431"/>
      <c r="SKH95" s="1431"/>
      <c r="SKI95" s="1431"/>
      <c r="SKJ95" s="1431"/>
      <c r="SKK95" s="1431"/>
      <c r="SKL95" s="1431"/>
      <c r="SKM95" s="1431"/>
      <c r="SKN95" s="1431"/>
      <c r="SKO95" s="1431"/>
      <c r="SKP95" s="1431"/>
      <c r="SKQ95" s="1431"/>
      <c r="SKR95" s="1431"/>
      <c r="SKS95" s="1431"/>
      <c r="SKT95" s="1431"/>
      <c r="SKU95" s="1431"/>
      <c r="SKV95" s="1431"/>
      <c r="SKW95" s="1431"/>
      <c r="SKX95" s="1431"/>
      <c r="SKY95" s="1431"/>
      <c r="SKZ95" s="1431"/>
      <c r="SLA95" s="1431"/>
      <c r="SLB95" s="1431"/>
      <c r="SLC95" s="1431"/>
      <c r="SLD95" s="1431"/>
      <c r="SLE95" s="1431"/>
      <c r="SLF95" s="1431"/>
      <c r="SLG95" s="1431"/>
      <c r="SLH95" s="1431"/>
      <c r="SLI95" s="1431"/>
      <c r="SLJ95" s="1431"/>
      <c r="SLK95" s="1431"/>
      <c r="SLL95" s="1431"/>
      <c r="SLM95" s="1431"/>
      <c r="SLN95" s="1431"/>
      <c r="SLO95" s="1431"/>
      <c r="SLP95" s="1431"/>
      <c r="SLQ95" s="1431"/>
      <c r="SLR95" s="1431"/>
      <c r="SLS95" s="1431"/>
      <c r="SLT95" s="1431"/>
      <c r="SLU95" s="1431"/>
      <c r="SLV95" s="1431"/>
      <c r="SLW95" s="1431"/>
      <c r="SLX95" s="1431"/>
      <c r="SLY95" s="1431"/>
      <c r="SLZ95" s="1431"/>
      <c r="SMA95" s="1431"/>
      <c r="SMB95" s="1431"/>
      <c r="SMC95" s="1431"/>
      <c r="SMD95" s="1431"/>
      <c r="SME95" s="1431"/>
      <c r="SMF95" s="1431"/>
      <c r="SMG95" s="1431"/>
      <c r="SMH95" s="1431"/>
      <c r="SMI95" s="1431"/>
      <c r="SMJ95" s="1431"/>
      <c r="SMK95" s="1431"/>
      <c r="SML95" s="1431"/>
      <c r="SMM95" s="1431"/>
      <c r="SMN95" s="1431"/>
      <c r="SMO95" s="1431"/>
      <c r="SMP95" s="1431"/>
      <c r="SMQ95" s="1431"/>
      <c r="SMR95" s="1431"/>
      <c r="SMS95" s="1431"/>
      <c r="SMT95" s="1431"/>
      <c r="SMU95" s="1431"/>
      <c r="SMV95" s="1431"/>
      <c r="SMW95" s="1431"/>
      <c r="SMX95" s="1431"/>
      <c r="SMY95" s="1431"/>
      <c r="SMZ95" s="1431"/>
      <c r="SNA95" s="1431"/>
      <c r="SNB95" s="1431"/>
      <c r="SNC95" s="1431"/>
      <c r="SND95" s="1431"/>
      <c r="SNE95" s="1431"/>
      <c r="SNF95" s="1431"/>
      <c r="SNG95" s="1431"/>
      <c r="SNH95" s="1431"/>
      <c r="SNI95" s="1431"/>
      <c r="SNJ95" s="1431"/>
      <c r="SNK95" s="1431"/>
      <c r="SNL95" s="1431"/>
      <c r="SNM95" s="1431"/>
      <c r="SNN95" s="1431"/>
      <c r="SNO95" s="1431"/>
      <c r="SNP95" s="1431"/>
      <c r="SNQ95" s="1431"/>
      <c r="SNR95" s="1431"/>
      <c r="SNS95" s="1431"/>
      <c r="SNT95" s="1431"/>
      <c r="SNU95" s="1431"/>
      <c r="SNV95" s="1431"/>
      <c r="SNW95" s="1431"/>
      <c r="SNX95" s="1431"/>
      <c r="SNY95" s="1431"/>
      <c r="SNZ95" s="1431"/>
      <c r="SOA95" s="1431"/>
      <c r="SOB95" s="1431"/>
      <c r="SOC95" s="1431"/>
      <c r="SOD95" s="1431"/>
      <c r="SOE95" s="1431"/>
      <c r="SOF95" s="1431"/>
      <c r="SOG95" s="1431"/>
      <c r="SOH95" s="1431"/>
      <c r="SOI95" s="1431"/>
      <c r="SOJ95" s="1431"/>
      <c r="SOK95" s="1431"/>
      <c r="SOL95" s="1431"/>
      <c r="SOM95" s="1431"/>
      <c r="SON95" s="1431"/>
      <c r="SOO95" s="1431"/>
      <c r="SOP95" s="1431"/>
      <c r="SOQ95" s="1431"/>
      <c r="SOR95" s="1431"/>
      <c r="SOS95" s="1431"/>
      <c r="SOT95" s="1431"/>
      <c r="SOU95" s="1431"/>
      <c r="SOV95" s="1431"/>
      <c r="SOW95" s="1431"/>
      <c r="SOX95" s="1431"/>
      <c r="SOY95" s="1431"/>
      <c r="SOZ95" s="1431"/>
      <c r="SPA95" s="1431"/>
      <c r="SPB95" s="1431"/>
      <c r="SPC95" s="1431"/>
      <c r="SPD95" s="1431"/>
      <c r="SPE95" s="1431"/>
      <c r="SPF95" s="1431"/>
      <c r="SPG95" s="1431"/>
      <c r="SPH95" s="1431"/>
      <c r="SPI95" s="1431"/>
      <c r="SPJ95" s="1431"/>
      <c r="SPK95" s="1431"/>
      <c r="SPL95" s="1431"/>
      <c r="SPM95" s="1431"/>
      <c r="SPN95" s="1431"/>
      <c r="SPO95" s="1431"/>
      <c r="SPP95" s="1431"/>
      <c r="SPQ95" s="1431"/>
      <c r="SPR95" s="1431"/>
      <c r="SPS95" s="1431"/>
      <c r="SPT95" s="1431"/>
      <c r="SPU95" s="1431"/>
      <c r="SPV95" s="1431"/>
      <c r="SPW95" s="1431"/>
      <c r="SPX95" s="1431"/>
      <c r="SPY95" s="1431"/>
      <c r="SPZ95" s="1431"/>
      <c r="SQA95" s="1431"/>
      <c r="SQB95" s="1431"/>
      <c r="SQC95" s="1431"/>
      <c r="SQD95" s="1431"/>
      <c r="SQE95" s="1431"/>
      <c r="SQF95" s="1431"/>
      <c r="SQG95" s="1431"/>
      <c r="SQH95" s="1431"/>
      <c r="SQI95" s="1431"/>
      <c r="SQJ95" s="1431"/>
      <c r="SQK95" s="1431"/>
      <c r="SQL95" s="1431"/>
      <c r="SQM95" s="1431"/>
      <c r="SQN95" s="1431"/>
      <c r="SQO95" s="1431"/>
      <c r="SQP95" s="1431"/>
      <c r="SQQ95" s="1431"/>
      <c r="SQR95" s="1431"/>
      <c r="SQS95" s="1431"/>
      <c r="SQT95" s="1431"/>
      <c r="SQU95" s="1431"/>
      <c r="SQV95" s="1431"/>
      <c r="SQW95" s="1431"/>
      <c r="SQX95" s="1431"/>
      <c r="SQY95" s="1431"/>
      <c r="SQZ95" s="1431"/>
      <c r="SRA95" s="1431"/>
      <c r="SRB95" s="1431"/>
      <c r="SRC95" s="1431"/>
      <c r="SRD95" s="1431"/>
      <c r="SRE95" s="1431"/>
      <c r="SRF95" s="1431"/>
      <c r="SRG95" s="1431"/>
      <c r="SRH95" s="1431"/>
      <c r="SRI95" s="1431"/>
      <c r="SRJ95" s="1431"/>
      <c r="SRK95" s="1431"/>
      <c r="SRL95" s="1431"/>
      <c r="SRM95" s="1431"/>
      <c r="SRN95" s="1431"/>
      <c r="SRO95" s="1431"/>
      <c r="SRP95" s="1431"/>
      <c r="SRQ95" s="1431"/>
      <c r="SRR95" s="1431"/>
      <c r="SRS95" s="1431"/>
      <c r="SRT95" s="1431"/>
      <c r="SRU95" s="1431"/>
      <c r="SRV95" s="1431"/>
      <c r="SRW95" s="1431"/>
      <c r="SRX95" s="1431"/>
      <c r="SRY95" s="1431"/>
      <c r="SRZ95" s="1431"/>
      <c r="SSA95" s="1431"/>
      <c r="SSB95" s="1431"/>
      <c r="SSC95" s="1431"/>
      <c r="SSD95" s="1431"/>
      <c r="SSE95" s="1431"/>
      <c r="SSF95" s="1431"/>
      <c r="SSG95" s="1431"/>
      <c r="SSH95" s="1431"/>
      <c r="SSI95" s="1431"/>
      <c r="SSJ95" s="1431"/>
      <c r="SSK95" s="1431"/>
      <c r="SSL95" s="1431"/>
      <c r="SSM95" s="1431"/>
      <c r="SSN95" s="1431"/>
      <c r="SSO95" s="1431"/>
      <c r="SSP95" s="1431"/>
      <c r="SSQ95" s="1431"/>
      <c r="SSR95" s="1431"/>
      <c r="SSS95" s="1431"/>
      <c r="SST95" s="1431"/>
      <c r="SSU95" s="1431"/>
      <c r="SSV95" s="1431"/>
      <c r="SSW95" s="1431"/>
      <c r="SSX95" s="1431"/>
      <c r="SSY95" s="1431"/>
      <c r="SSZ95" s="1431"/>
      <c r="STA95" s="1431"/>
      <c r="STB95" s="1431"/>
      <c r="STC95" s="1431"/>
      <c r="STD95" s="1431"/>
      <c r="STE95" s="1431"/>
      <c r="STF95" s="1431"/>
      <c r="STG95" s="1431"/>
      <c r="STH95" s="1431"/>
      <c r="STI95" s="1431"/>
      <c r="STJ95" s="1431"/>
      <c r="STK95" s="1431"/>
      <c r="STL95" s="1431"/>
      <c r="STM95" s="1431"/>
      <c r="STN95" s="1431"/>
      <c r="STO95" s="1431"/>
      <c r="STP95" s="1431"/>
      <c r="STQ95" s="1431"/>
      <c r="STR95" s="1431"/>
      <c r="STS95" s="1431"/>
      <c r="STT95" s="1431"/>
      <c r="STU95" s="1431"/>
      <c r="STV95" s="1431"/>
      <c r="STW95" s="1431"/>
      <c r="STX95" s="1431"/>
      <c r="STY95" s="1431"/>
      <c r="STZ95" s="1431"/>
      <c r="SUA95" s="1431"/>
      <c r="SUB95" s="1431"/>
      <c r="SUC95" s="1431"/>
      <c r="SUD95" s="1431"/>
      <c r="SUE95" s="1431"/>
      <c r="SUF95" s="1431"/>
      <c r="SUG95" s="1431"/>
      <c r="SUH95" s="1431"/>
      <c r="SUI95" s="1431"/>
      <c r="SUJ95" s="1431"/>
      <c r="SUK95" s="1431"/>
      <c r="SUL95" s="1431"/>
      <c r="SUM95" s="1431"/>
      <c r="SUN95" s="1431"/>
      <c r="SUO95" s="1431"/>
      <c r="SUP95" s="1431"/>
      <c r="SUQ95" s="1431"/>
      <c r="SUR95" s="1431"/>
      <c r="SUS95" s="1431"/>
      <c r="SUT95" s="1431"/>
      <c r="SUU95" s="1431"/>
      <c r="SUV95" s="1431"/>
      <c r="SUW95" s="1431"/>
      <c r="SUX95" s="1431"/>
      <c r="SUY95" s="1431"/>
      <c r="SUZ95" s="1431"/>
      <c r="SVA95" s="1431"/>
      <c r="SVB95" s="1431"/>
      <c r="SVC95" s="1431"/>
      <c r="SVD95" s="1431"/>
      <c r="SVE95" s="1431"/>
      <c r="SVF95" s="1431"/>
      <c r="SVG95" s="1431"/>
      <c r="SVH95" s="1431"/>
      <c r="SVI95" s="1431"/>
      <c r="SVJ95" s="1431"/>
      <c r="SVK95" s="1431"/>
      <c r="SVL95" s="1431"/>
      <c r="SVM95" s="1431"/>
      <c r="SVN95" s="1431"/>
      <c r="SVO95" s="1431"/>
      <c r="SVP95" s="1431"/>
      <c r="SVQ95" s="1431"/>
      <c r="SVR95" s="1431"/>
      <c r="SVS95" s="1431"/>
      <c r="SVT95" s="1431"/>
      <c r="SVU95" s="1431"/>
      <c r="SVV95" s="1431"/>
      <c r="SVW95" s="1431"/>
      <c r="SVX95" s="1431"/>
      <c r="SVY95" s="1431"/>
      <c r="SVZ95" s="1431"/>
      <c r="SWA95" s="1431"/>
      <c r="SWB95" s="1431"/>
      <c r="SWC95" s="1431"/>
      <c r="SWD95" s="1431"/>
      <c r="SWE95" s="1431"/>
      <c r="SWF95" s="1431"/>
      <c r="SWG95" s="1431"/>
      <c r="SWH95" s="1431"/>
      <c r="SWI95" s="1431"/>
      <c r="SWJ95" s="1431"/>
      <c r="SWK95" s="1431"/>
      <c r="SWL95" s="1431"/>
      <c r="SWM95" s="1431"/>
      <c r="SWN95" s="1431"/>
      <c r="SWO95" s="1431"/>
      <c r="SWP95" s="1431"/>
      <c r="SWQ95" s="1431"/>
      <c r="SWR95" s="1431"/>
      <c r="SWS95" s="1431"/>
      <c r="SWT95" s="1431"/>
      <c r="SWU95" s="1431"/>
      <c r="SWV95" s="1431"/>
      <c r="SWW95" s="1431"/>
      <c r="SWX95" s="1431"/>
      <c r="SWY95" s="1431"/>
      <c r="SWZ95" s="1431"/>
      <c r="SXA95" s="1431"/>
      <c r="SXB95" s="1431"/>
      <c r="SXC95" s="1431"/>
      <c r="SXD95" s="1431"/>
      <c r="SXE95" s="1431"/>
      <c r="SXF95" s="1431"/>
      <c r="SXG95" s="1431"/>
      <c r="SXH95" s="1431"/>
      <c r="SXI95" s="1431"/>
      <c r="SXJ95" s="1431"/>
      <c r="SXK95" s="1431"/>
      <c r="SXL95" s="1431"/>
      <c r="SXM95" s="1431"/>
      <c r="SXN95" s="1431"/>
      <c r="SXO95" s="1431"/>
      <c r="SXP95" s="1431"/>
      <c r="SXQ95" s="1431"/>
      <c r="SXR95" s="1431"/>
      <c r="SXS95" s="1431"/>
      <c r="SXT95" s="1431"/>
      <c r="SXU95" s="1431"/>
      <c r="SXV95" s="1431"/>
      <c r="SXW95" s="1431"/>
      <c r="SXX95" s="1431"/>
      <c r="SXY95" s="1431"/>
      <c r="SXZ95" s="1431"/>
      <c r="SYA95" s="1431"/>
      <c r="SYB95" s="1431"/>
      <c r="SYC95" s="1431"/>
      <c r="SYD95" s="1431"/>
      <c r="SYE95" s="1431"/>
      <c r="SYF95" s="1431"/>
      <c r="SYG95" s="1431"/>
      <c r="SYH95" s="1431"/>
      <c r="SYI95" s="1431"/>
      <c r="SYJ95" s="1431"/>
      <c r="SYK95" s="1431"/>
      <c r="SYL95" s="1431"/>
      <c r="SYM95" s="1431"/>
      <c r="SYN95" s="1431"/>
      <c r="SYO95" s="1431"/>
      <c r="SYP95" s="1431"/>
      <c r="SYQ95" s="1431"/>
      <c r="SYR95" s="1431"/>
      <c r="SYS95" s="1431"/>
      <c r="SYT95" s="1431"/>
      <c r="SYU95" s="1431"/>
      <c r="SYV95" s="1431"/>
      <c r="SYW95" s="1431"/>
      <c r="SYX95" s="1431"/>
      <c r="SYY95" s="1431"/>
      <c r="SYZ95" s="1431"/>
      <c r="SZA95" s="1431"/>
      <c r="SZB95" s="1431"/>
      <c r="SZC95" s="1431"/>
      <c r="SZD95" s="1431"/>
      <c r="SZE95" s="1431"/>
      <c r="SZF95" s="1431"/>
      <c r="SZG95" s="1431"/>
      <c r="SZH95" s="1431"/>
      <c r="SZI95" s="1431"/>
      <c r="SZJ95" s="1431"/>
      <c r="SZK95" s="1431"/>
      <c r="SZL95" s="1431"/>
      <c r="SZM95" s="1431"/>
      <c r="SZN95" s="1431"/>
      <c r="SZO95" s="1431"/>
      <c r="SZP95" s="1431"/>
      <c r="SZQ95" s="1431"/>
      <c r="SZR95" s="1431"/>
      <c r="SZS95" s="1431"/>
      <c r="SZT95" s="1431"/>
      <c r="SZU95" s="1431"/>
      <c r="SZV95" s="1431"/>
      <c r="SZW95" s="1431"/>
      <c r="SZX95" s="1431"/>
      <c r="SZY95" s="1431"/>
      <c r="SZZ95" s="1431"/>
      <c r="TAA95" s="1431"/>
      <c r="TAB95" s="1431"/>
      <c r="TAC95" s="1431"/>
      <c r="TAD95" s="1431"/>
      <c r="TAE95" s="1431"/>
      <c r="TAF95" s="1431"/>
      <c r="TAG95" s="1431"/>
      <c r="TAH95" s="1431"/>
      <c r="TAI95" s="1431"/>
      <c r="TAJ95" s="1431"/>
      <c r="TAK95" s="1431"/>
      <c r="TAL95" s="1431"/>
      <c r="TAM95" s="1431"/>
      <c r="TAN95" s="1431"/>
      <c r="TAO95" s="1431"/>
      <c r="TAP95" s="1431"/>
      <c r="TAQ95" s="1431"/>
      <c r="TAR95" s="1431"/>
      <c r="TAS95" s="1431"/>
      <c r="TAT95" s="1431"/>
      <c r="TAU95" s="1431"/>
      <c r="TAV95" s="1431"/>
      <c r="TAW95" s="1431"/>
      <c r="TAX95" s="1431"/>
      <c r="TAY95" s="1431"/>
      <c r="TAZ95" s="1431"/>
      <c r="TBA95" s="1431"/>
      <c r="TBB95" s="1431"/>
      <c r="TBC95" s="1431"/>
      <c r="TBD95" s="1431"/>
      <c r="TBE95" s="1431"/>
      <c r="TBF95" s="1431"/>
      <c r="TBG95" s="1431"/>
      <c r="TBH95" s="1431"/>
      <c r="TBI95" s="1431"/>
      <c r="TBJ95" s="1431"/>
      <c r="TBK95" s="1431"/>
      <c r="TBL95" s="1431"/>
      <c r="TBM95" s="1431"/>
      <c r="TBN95" s="1431"/>
      <c r="TBO95" s="1431"/>
      <c r="TBP95" s="1431"/>
      <c r="TBQ95" s="1431"/>
      <c r="TBR95" s="1431"/>
      <c r="TBS95" s="1431"/>
      <c r="TBT95" s="1431"/>
      <c r="TBU95" s="1431"/>
      <c r="TBV95" s="1431"/>
      <c r="TBW95" s="1431"/>
      <c r="TBX95" s="1431"/>
      <c r="TBY95" s="1431"/>
      <c r="TBZ95" s="1431"/>
      <c r="TCA95" s="1431"/>
      <c r="TCB95" s="1431"/>
      <c r="TCC95" s="1431"/>
      <c r="TCD95" s="1431"/>
      <c r="TCE95" s="1431"/>
      <c r="TCF95" s="1431"/>
      <c r="TCG95" s="1431"/>
      <c r="TCH95" s="1431"/>
      <c r="TCI95" s="1431"/>
      <c r="TCJ95" s="1431"/>
      <c r="TCK95" s="1431"/>
      <c r="TCL95" s="1431"/>
      <c r="TCM95" s="1431"/>
      <c r="TCN95" s="1431"/>
      <c r="TCO95" s="1431"/>
      <c r="TCP95" s="1431"/>
      <c r="TCQ95" s="1431"/>
      <c r="TCR95" s="1431"/>
      <c r="TCS95" s="1431"/>
      <c r="TCT95" s="1431"/>
      <c r="TCU95" s="1431"/>
      <c r="TCV95" s="1431"/>
      <c r="TCW95" s="1431"/>
      <c r="TCX95" s="1431"/>
      <c r="TCY95" s="1431"/>
      <c r="TCZ95" s="1431"/>
      <c r="TDA95" s="1431"/>
      <c r="TDB95" s="1431"/>
      <c r="TDC95" s="1431"/>
      <c r="TDD95" s="1431"/>
      <c r="TDE95" s="1431"/>
      <c r="TDF95" s="1431"/>
      <c r="TDG95" s="1431"/>
      <c r="TDH95" s="1431"/>
      <c r="TDI95" s="1431"/>
      <c r="TDJ95" s="1431"/>
      <c r="TDK95" s="1431"/>
      <c r="TDL95" s="1431"/>
      <c r="TDM95" s="1431"/>
      <c r="TDN95" s="1431"/>
      <c r="TDO95" s="1431"/>
      <c r="TDP95" s="1431"/>
      <c r="TDQ95" s="1431"/>
      <c r="TDR95" s="1431"/>
      <c r="TDS95" s="1431"/>
      <c r="TDT95" s="1431"/>
      <c r="TDU95" s="1431"/>
      <c r="TDV95" s="1431"/>
      <c r="TDW95" s="1431"/>
      <c r="TDX95" s="1431"/>
      <c r="TDY95" s="1431"/>
      <c r="TDZ95" s="1431"/>
      <c r="TEA95" s="1431"/>
      <c r="TEB95" s="1431"/>
      <c r="TEC95" s="1431"/>
      <c r="TED95" s="1431"/>
      <c r="TEE95" s="1431"/>
      <c r="TEF95" s="1431"/>
      <c r="TEG95" s="1431"/>
      <c r="TEH95" s="1431"/>
      <c r="TEI95" s="1431"/>
      <c r="TEJ95" s="1431"/>
      <c r="TEK95" s="1431"/>
      <c r="TEL95" s="1431"/>
      <c r="TEM95" s="1431"/>
      <c r="TEN95" s="1431"/>
      <c r="TEO95" s="1431"/>
      <c r="TEP95" s="1431"/>
      <c r="TEQ95" s="1431"/>
      <c r="TER95" s="1431"/>
      <c r="TES95" s="1431"/>
      <c r="TET95" s="1431"/>
      <c r="TEU95" s="1431"/>
      <c r="TEV95" s="1431"/>
      <c r="TEW95" s="1431"/>
      <c r="TEX95" s="1431"/>
      <c r="TEY95" s="1431"/>
      <c r="TEZ95" s="1431"/>
      <c r="TFA95" s="1431"/>
      <c r="TFB95" s="1431"/>
      <c r="TFC95" s="1431"/>
      <c r="TFD95" s="1431"/>
      <c r="TFE95" s="1431"/>
      <c r="TFF95" s="1431"/>
      <c r="TFG95" s="1431"/>
      <c r="TFH95" s="1431"/>
      <c r="TFI95" s="1431"/>
      <c r="TFJ95" s="1431"/>
      <c r="TFK95" s="1431"/>
      <c r="TFL95" s="1431"/>
      <c r="TFM95" s="1431"/>
      <c r="TFN95" s="1431"/>
      <c r="TFO95" s="1431"/>
      <c r="TFP95" s="1431"/>
      <c r="TFQ95" s="1431"/>
      <c r="TFR95" s="1431"/>
      <c r="TFS95" s="1431"/>
      <c r="TFT95" s="1431"/>
      <c r="TFU95" s="1431"/>
      <c r="TFV95" s="1431"/>
      <c r="TFW95" s="1431"/>
      <c r="TFX95" s="1431"/>
      <c r="TFY95" s="1431"/>
      <c r="TFZ95" s="1431"/>
      <c r="TGA95" s="1431"/>
      <c r="TGB95" s="1431"/>
      <c r="TGC95" s="1431"/>
      <c r="TGD95" s="1431"/>
      <c r="TGE95" s="1431"/>
      <c r="TGF95" s="1431"/>
      <c r="TGG95" s="1431"/>
      <c r="TGH95" s="1431"/>
      <c r="TGI95" s="1431"/>
      <c r="TGJ95" s="1431"/>
      <c r="TGK95" s="1431"/>
      <c r="TGL95" s="1431"/>
      <c r="TGM95" s="1431"/>
      <c r="TGN95" s="1431"/>
      <c r="TGO95" s="1431"/>
      <c r="TGP95" s="1431"/>
      <c r="TGQ95" s="1431"/>
      <c r="TGR95" s="1431"/>
      <c r="TGS95" s="1431"/>
      <c r="TGT95" s="1431"/>
      <c r="TGU95" s="1431"/>
      <c r="TGV95" s="1431"/>
      <c r="TGW95" s="1431"/>
      <c r="TGX95" s="1431"/>
      <c r="TGY95" s="1431"/>
      <c r="TGZ95" s="1431"/>
      <c r="THA95" s="1431"/>
      <c r="THB95" s="1431"/>
      <c r="THC95" s="1431"/>
      <c r="THD95" s="1431"/>
      <c r="THE95" s="1431"/>
      <c r="THF95" s="1431"/>
      <c r="THG95" s="1431"/>
      <c r="THH95" s="1431"/>
      <c r="THI95" s="1431"/>
      <c r="THJ95" s="1431"/>
      <c r="THK95" s="1431"/>
      <c r="THL95" s="1431"/>
      <c r="THM95" s="1431"/>
      <c r="THN95" s="1431"/>
      <c r="THO95" s="1431"/>
      <c r="THP95" s="1431"/>
      <c r="THQ95" s="1431"/>
      <c r="THR95" s="1431"/>
      <c r="THS95" s="1431"/>
      <c r="THT95" s="1431"/>
      <c r="THU95" s="1431"/>
      <c r="THV95" s="1431"/>
      <c r="THW95" s="1431"/>
      <c r="THX95" s="1431"/>
      <c r="THY95" s="1431"/>
      <c r="THZ95" s="1431"/>
      <c r="TIA95" s="1431"/>
      <c r="TIB95" s="1431"/>
      <c r="TIC95" s="1431"/>
      <c r="TID95" s="1431"/>
      <c r="TIE95" s="1431"/>
      <c r="TIF95" s="1431"/>
      <c r="TIG95" s="1431"/>
      <c r="TIH95" s="1431"/>
      <c r="TII95" s="1431"/>
      <c r="TIJ95" s="1431"/>
      <c r="TIK95" s="1431"/>
      <c r="TIL95" s="1431"/>
      <c r="TIM95" s="1431"/>
      <c r="TIN95" s="1431"/>
      <c r="TIO95" s="1431"/>
      <c r="TIP95" s="1431"/>
      <c r="TIQ95" s="1431"/>
      <c r="TIR95" s="1431"/>
      <c r="TIS95" s="1431"/>
      <c r="TIT95" s="1431"/>
      <c r="TIU95" s="1431"/>
      <c r="TIV95" s="1431"/>
      <c r="TIW95" s="1431"/>
      <c r="TIX95" s="1431"/>
      <c r="TIY95" s="1431"/>
      <c r="TIZ95" s="1431"/>
      <c r="TJA95" s="1431"/>
      <c r="TJB95" s="1431"/>
      <c r="TJC95" s="1431"/>
      <c r="TJD95" s="1431"/>
      <c r="TJE95" s="1431"/>
      <c r="TJF95" s="1431"/>
      <c r="TJG95" s="1431"/>
      <c r="TJH95" s="1431"/>
      <c r="TJI95" s="1431"/>
      <c r="TJJ95" s="1431"/>
      <c r="TJK95" s="1431"/>
      <c r="TJL95" s="1431"/>
      <c r="TJM95" s="1431"/>
      <c r="TJN95" s="1431"/>
      <c r="TJO95" s="1431"/>
      <c r="TJP95" s="1431"/>
      <c r="TJQ95" s="1431"/>
      <c r="TJR95" s="1431"/>
      <c r="TJS95" s="1431"/>
      <c r="TJT95" s="1431"/>
      <c r="TJU95" s="1431"/>
      <c r="TJV95" s="1431"/>
      <c r="TJW95" s="1431"/>
      <c r="TJX95" s="1431"/>
      <c r="TJY95" s="1431"/>
      <c r="TJZ95" s="1431"/>
      <c r="TKA95" s="1431"/>
      <c r="TKB95" s="1431"/>
      <c r="TKC95" s="1431"/>
      <c r="TKD95" s="1431"/>
      <c r="TKE95" s="1431"/>
      <c r="TKF95" s="1431"/>
      <c r="TKG95" s="1431"/>
      <c r="TKH95" s="1431"/>
      <c r="TKI95" s="1431"/>
      <c r="TKJ95" s="1431"/>
      <c r="TKK95" s="1431"/>
      <c r="TKL95" s="1431"/>
      <c r="TKM95" s="1431"/>
      <c r="TKN95" s="1431"/>
      <c r="TKO95" s="1431"/>
      <c r="TKP95" s="1431"/>
      <c r="TKQ95" s="1431"/>
      <c r="TKR95" s="1431"/>
      <c r="TKS95" s="1431"/>
      <c r="TKT95" s="1431"/>
      <c r="TKU95" s="1431"/>
      <c r="TKV95" s="1431"/>
      <c r="TKW95" s="1431"/>
      <c r="TKX95" s="1431"/>
      <c r="TKY95" s="1431"/>
      <c r="TKZ95" s="1431"/>
      <c r="TLA95" s="1431"/>
      <c r="TLB95" s="1431"/>
      <c r="TLC95" s="1431"/>
      <c r="TLD95" s="1431"/>
      <c r="TLE95" s="1431"/>
      <c r="TLF95" s="1431"/>
      <c r="TLG95" s="1431"/>
      <c r="TLH95" s="1431"/>
      <c r="TLI95" s="1431"/>
      <c r="TLJ95" s="1431"/>
      <c r="TLK95" s="1431"/>
      <c r="TLL95" s="1431"/>
      <c r="TLM95" s="1431"/>
      <c r="TLN95" s="1431"/>
      <c r="TLO95" s="1431"/>
      <c r="TLP95" s="1431"/>
      <c r="TLQ95" s="1431"/>
      <c r="TLR95" s="1431"/>
      <c r="TLS95" s="1431"/>
      <c r="TLT95" s="1431"/>
      <c r="TLU95" s="1431"/>
      <c r="TLV95" s="1431"/>
      <c r="TLW95" s="1431"/>
      <c r="TLX95" s="1431"/>
      <c r="TLY95" s="1431"/>
      <c r="TLZ95" s="1431"/>
      <c r="TMA95" s="1431"/>
      <c r="TMB95" s="1431"/>
      <c r="TMC95" s="1431"/>
      <c r="TMD95" s="1431"/>
      <c r="TME95" s="1431"/>
      <c r="TMF95" s="1431"/>
      <c r="TMG95" s="1431"/>
      <c r="TMH95" s="1431"/>
      <c r="TMI95" s="1431"/>
      <c r="TMJ95" s="1431"/>
      <c r="TMK95" s="1431"/>
      <c r="TML95" s="1431"/>
      <c r="TMM95" s="1431"/>
      <c r="TMN95" s="1431"/>
      <c r="TMO95" s="1431"/>
      <c r="TMP95" s="1431"/>
      <c r="TMQ95" s="1431"/>
      <c r="TMR95" s="1431"/>
      <c r="TMS95" s="1431"/>
      <c r="TMT95" s="1431"/>
      <c r="TMU95" s="1431"/>
      <c r="TMV95" s="1431"/>
      <c r="TMW95" s="1431"/>
      <c r="TMX95" s="1431"/>
      <c r="TMY95" s="1431"/>
      <c r="TMZ95" s="1431"/>
      <c r="TNA95" s="1431"/>
      <c r="TNB95" s="1431"/>
      <c r="TNC95" s="1431"/>
      <c r="TND95" s="1431"/>
      <c r="TNE95" s="1431"/>
      <c r="TNF95" s="1431"/>
      <c r="TNG95" s="1431"/>
      <c r="TNH95" s="1431"/>
      <c r="TNI95" s="1431"/>
      <c r="TNJ95" s="1431"/>
      <c r="TNK95" s="1431"/>
      <c r="TNL95" s="1431"/>
      <c r="TNM95" s="1431"/>
      <c r="TNN95" s="1431"/>
      <c r="TNO95" s="1431"/>
      <c r="TNP95" s="1431"/>
      <c r="TNQ95" s="1431"/>
      <c r="TNR95" s="1431"/>
      <c r="TNS95" s="1431"/>
      <c r="TNT95" s="1431"/>
      <c r="TNU95" s="1431"/>
      <c r="TNV95" s="1431"/>
      <c r="TNW95" s="1431"/>
      <c r="TNX95" s="1431"/>
      <c r="TNY95" s="1431"/>
      <c r="TNZ95" s="1431"/>
      <c r="TOA95" s="1431"/>
      <c r="TOB95" s="1431"/>
      <c r="TOC95" s="1431"/>
      <c r="TOD95" s="1431"/>
      <c r="TOE95" s="1431"/>
      <c r="TOF95" s="1431"/>
      <c r="TOG95" s="1431"/>
      <c r="TOH95" s="1431"/>
      <c r="TOI95" s="1431"/>
      <c r="TOJ95" s="1431"/>
      <c r="TOK95" s="1431"/>
      <c r="TOL95" s="1431"/>
      <c r="TOM95" s="1431"/>
      <c r="TON95" s="1431"/>
      <c r="TOO95" s="1431"/>
      <c r="TOP95" s="1431"/>
      <c r="TOQ95" s="1431"/>
      <c r="TOR95" s="1431"/>
      <c r="TOS95" s="1431"/>
      <c r="TOT95" s="1431"/>
      <c r="TOU95" s="1431"/>
      <c r="TOV95" s="1431"/>
      <c r="TOW95" s="1431"/>
      <c r="TOX95" s="1431"/>
      <c r="TOY95" s="1431"/>
      <c r="TOZ95" s="1431"/>
      <c r="TPA95" s="1431"/>
      <c r="TPB95" s="1431"/>
      <c r="TPC95" s="1431"/>
      <c r="TPD95" s="1431"/>
      <c r="TPE95" s="1431"/>
      <c r="TPF95" s="1431"/>
      <c r="TPG95" s="1431"/>
      <c r="TPH95" s="1431"/>
      <c r="TPI95" s="1431"/>
      <c r="TPJ95" s="1431"/>
      <c r="TPK95" s="1431"/>
      <c r="TPL95" s="1431"/>
      <c r="TPM95" s="1431"/>
      <c r="TPN95" s="1431"/>
      <c r="TPO95" s="1431"/>
      <c r="TPP95" s="1431"/>
      <c r="TPQ95" s="1431"/>
      <c r="TPR95" s="1431"/>
      <c r="TPS95" s="1431"/>
      <c r="TPT95" s="1431"/>
      <c r="TPU95" s="1431"/>
      <c r="TPV95" s="1431"/>
      <c r="TPW95" s="1431"/>
      <c r="TPX95" s="1431"/>
      <c r="TPY95" s="1431"/>
      <c r="TPZ95" s="1431"/>
      <c r="TQA95" s="1431"/>
      <c r="TQB95" s="1431"/>
      <c r="TQC95" s="1431"/>
      <c r="TQD95" s="1431"/>
      <c r="TQE95" s="1431"/>
      <c r="TQF95" s="1431"/>
      <c r="TQG95" s="1431"/>
      <c r="TQH95" s="1431"/>
      <c r="TQI95" s="1431"/>
      <c r="TQJ95" s="1431"/>
      <c r="TQK95" s="1431"/>
      <c r="TQL95" s="1431"/>
      <c r="TQM95" s="1431"/>
      <c r="TQN95" s="1431"/>
      <c r="TQO95" s="1431"/>
      <c r="TQP95" s="1431"/>
      <c r="TQQ95" s="1431"/>
      <c r="TQR95" s="1431"/>
      <c r="TQS95" s="1431"/>
      <c r="TQT95" s="1431"/>
      <c r="TQU95" s="1431"/>
      <c r="TQV95" s="1431"/>
      <c r="TQW95" s="1431"/>
      <c r="TQX95" s="1431"/>
      <c r="TQY95" s="1431"/>
      <c r="TQZ95" s="1431"/>
      <c r="TRA95" s="1431"/>
      <c r="TRB95" s="1431"/>
      <c r="TRC95" s="1431"/>
      <c r="TRD95" s="1431"/>
      <c r="TRE95" s="1431"/>
      <c r="TRF95" s="1431"/>
      <c r="TRG95" s="1431"/>
      <c r="TRH95" s="1431"/>
      <c r="TRI95" s="1431"/>
      <c r="TRJ95" s="1431"/>
      <c r="TRK95" s="1431"/>
      <c r="TRL95" s="1431"/>
      <c r="TRM95" s="1431"/>
      <c r="TRN95" s="1431"/>
      <c r="TRO95" s="1431"/>
      <c r="TRP95" s="1431"/>
      <c r="TRQ95" s="1431"/>
      <c r="TRR95" s="1431"/>
      <c r="TRS95" s="1431"/>
      <c r="TRT95" s="1431"/>
      <c r="TRU95" s="1431"/>
      <c r="TRV95" s="1431"/>
      <c r="TRW95" s="1431"/>
      <c r="TRX95" s="1431"/>
      <c r="TRY95" s="1431"/>
      <c r="TRZ95" s="1431"/>
      <c r="TSA95" s="1431"/>
      <c r="TSB95" s="1431"/>
      <c r="TSC95" s="1431"/>
      <c r="TSD95" s="1431"/>
      <c r="TSE95" s="1431"/>
      <c r="TSF95" s="1431"/>
      <c r="TSG95" s="1431"/>
      <c r="TSH95" s="1431"/>
      <c r="TSI95" s="1431"/>
      <c r="TSJ95" s="1431"/>
      <c r="TSK95" s="1431"/>
      <c r="TSL95" s="1431"/>
      <c r="TSM95" s="1431"/>
      <c r="TSN95" s="1431"/>
      <c r="TSO95" s="1431"/>
      <c r="TSP95" s="1431"/>
      <c r="TSQ95" s="1431"/>
      <c r="TSR95" s="1431"/>
      <c r="TSS95" s="1431"/>
      <c r="TST95" s="1431"/>
      <c r="TSU95" s="1431"/>
      <c r="TSV95" s="1431"/>
      <c r="TSW95" s="1431"/>
      <c r="TSX95" s="1431"/>
      <c r="TSY95" s="1431"/>
      <c r="TSZ95" s="1431"/>
      <c r="TTA95" s="1431"/>
      <c r="TTB95" s="1431"/>
      <c r="TTC95" s="1431"/>
      <c r="TTD95" s="1431"/>
      <c r="TTE95" s="1431"/>
      <c r="TTF95" s="1431"/>
      <c r="TTG95" s="1431"/>
      <c r="TTH95" s="1431"/>
      <c r="TTI95" s="1431"/>
      <c r="TTJ95" s="1431"/>
      <c r="TTK95" s="1431"/>
      <c r="TTL95" s="1431"/>
      <c r="TTM95" s="1431"/>
      <c r="TTN95" s="1431"/>
      <c r="TTO95" s="1431"/>
      <c r="TTP95" s="1431"/>
      <c r="TTQ95" s="1431"/>
      <c r="TTR95" s="1431"/>
      <c r="TTS95" s="1431"/>
      <c r="TTT95" s="1431"/>
      <c r="TTU95" s="1431"/>
      <c r="TTV95" s="1431"/>
      <c r="TTW95" s="1431"/>
      <c r="TTX95" s="1431"/>
      <c r="TTY95" s="1431"/>
      <c r="TTZ95" s="1431"/>
      <c r="TUA95" s="1431"/>
      <c r="TUB95" s="1431"/>
      <c r="TUC95" s="1431"/>
      <c r="TUD95" s="1431"/>
      <c r="TUE95" s="1431"/>
      <c r="TUF95" s="1431"/>
      <c r="TUG95" s="1431"/>
      <c r="TUH95" s="1431"/>
      <c r="TUI95" s="1431"/>
      <c r="TUJ95" s="1431"/>
      <c r="TUK95" s="1431"/>
      <c r="TUL95" s="1431"/>
      <c r="TUM95" s="1431"/>
      <c r="TUN95" s="1431"/>
      <c r="TUO95" s="1431"/>
      <c r="TUP95" s="1431"/>
      <c r="TUQ95" s="1431"/>
      <c r="TUR95" s="1431"/>
      <c r="TUS95" s="1431"/>
      <c r="TUT95" s="1431"/>
      <c r="TUU95" s="1431"/>
      <c r="TUV95" s="1431"/>
      <c r="TUW95" s="1431"/>
      <c r="TUX95" s="1431"/>
      <c r="TUY95" s="1431"/>
      <c r="TUZ95" s="1431"/>
      <c r="TVA95" s="1431"/>
      <c r="TVB95" s="1431"/>
      <c r="TVC95" s="1431"/>
      <c r="TVD95" s="1431"/>
      <c r="TVE95" s="1431"/>
      <c r="TVF95" s="1431"/>
      <c r="TVG95" s="1431"/>
      <c r="TVH95" s="1431"/>
      <c r="TVI95" s="1431"/>
      <c r="TVJ95" s="1431"/>
      <c r="TVK95" s="1431"/>
      <c r="TVL95" s="1431"/>
      <c r="TVM95" s="1431"/>
      <c r="TVN95" s="1431"/>
      <c r="TVO95" s="1431"/>
      <c r="TVP95" s="1431"/>
      <c r="TVQ95" s="1431"/>
      <c r="TVR95" s="1431"/>
      <c r="TVS95" s="1431"/>
      <c r="TVT95" s="1431"/>
      <c r="TVU95" s="1431"/>
      <c r="TVV95" s="1431"/>
      <c r="TVW95" s="1431"/>
      <c r="TVX95" s="1431"/>
      <c r="TVY95" s="1431"/>
      <c r="TVZ95" s="1431"/>
      <c r="TWA95" s="1431"/>
      <c r="TWB95" s="1431"/>
      <c r="TWC95" s="1431"/>
      <c r="TWD95" s="1431"/>
      <c r="TWE95" s="1431"/>
      <c r="TWF95" s="1431"/>
      <c r="TWG95" s="1431"/>
      <c r="TWH95" s="1431"/>
      <c r="TWI95" s="1431"/>
      <c r="TWJ95" s="1431"/>
      <c r="TWK95" s="1431"/>
      <c r="TWL95" s="1431"/>
      <c r="TWM95" s="1431"/>
      <c r="TWN95" s="1431"/>
      <c r="TWO95" s="1431"/>
      <c r="TWP95" s="1431"/>
      <c r="TWQ95" s="1431"/>
      <c r="TWR95" s="1431"/>
      <c r="TWS95" s="1431"/>
      <c r="TWT95" s="1431"/>
      <c r="TWU95" s="1431"/>
      <c r="TWV95" s="1431"/>
      <c r="TWW95" s="1431"/>
      <c r="TWX95" s="1431"/>
      <c r="TWY95" s="1431"/>
      <c r="TWZ95" s="1431"/>
      <c r="TXA95" s="1431"/>
      <c r="TXB95" s="1431"/>
      <c r="TXC95" s="1431"/>
      <c r="TXD95" s="1431"/>
      <c r="TXE95" s="1431"/>
      <c r="TXF95" s="1431"/>
      <c r="TXG95" s="1431"/>
      <c r="TXH95" s="1431"/>
      <c r="TXI95" s="1431"/>
      <c r="TXJ95" s="1431"/>
      <c r="TXK95" s="1431"/>
      <c r="TXL95" s="1431"/>
      <c r="TXM95" s="1431"/>
      <c r="TXN95" s="1431"/>
      <c r="TXO95" s="1431"/>
      <c r="TXP95" s="1431"/>
      <c r="TXQ95" s="1431"/>
      <c r="TXR95" s="1431"/>
      <c r="TXS95" s="1431"/>
      <c r="TXT95" s="1431"/>
      <c r="TXU95" s="1431"/>
      <c r="TXV95" s="1431"/>
      <c r="TXW95" s="1431"/>
      <c r="TXX95" s="1431"/>
      <c r="TXY95" s="1431"/>
      <c r="TXZ95" s="1431"/>
      <c r="TYA95" s="1431"/>
      <c r="TYB95" s="1431"/>
      <c r="TYC95" s="1431"/>
      <c r="TYD95" s="1431"/>
      <c r="TYE95" s="1431"/>
      <c r="TYF95" s="1431"/>
      <c r="TYG95" s="1431"/>
      <c r="TYH95" s="1431"/>
      <c r="TYI95" s="1431"/>
      <c r="TYJ95" s="1431"/>
      <c r="TYK95" s="1431"/>
      <c r="TYL95" s="1431"/>
      <c r="TYM95" s="1431"/>
      <c r="TYN95" s="1431"/>
      <c r="TYO95" s="1431"/>
      <c r="TYP95" s="1431"/>
      <c r="TYQ95" s="1431"/>
      <c r="TYR95" s="1431"/>
      <c r="TYS95" s="1431"/>
      <c r="TYT95" s="1431"/>
      <c r="TYU95" s="1431"/>
      <c r="TYV95" s="1431"/>
      <c r="TYW95" s="1431"/>
      <c r="TYX95" s="1431"/>
      <c r="TYY95" s="1431"/>
      <c r="TYZ95" s="1431"/>
      <c r="TZA95" s="1431"/>
      <c r="TZB95" s="1431"/>
      <c r="TZC95" s="1431"/>
      <c r="TZD95" s="1431"/>
      <c r="TZE95" s="1431"/>
      <c r="TZF95" s="1431"/>
      <c r="TZG95" s="1431"/>
      <c r="TZH95" s="1431"/>
      <c r="TZI95" s="1431"/>
      <c r="TZJ95" s="1431"/>
      <c r="TZK95" s="1431"/>
      <c r="TZL95" s="1431"/>
      <c r="TZM95" s="1431"/>
      <c r="TZN95" s="1431"/>
      <c r="TZO95" s="1431"/>
      <c r="TZP95" s="1431"/>
      <c r="TZQ95" s="1431"/>
      <c r="TZR95" s="1431"/>
      <c r="TZS95" s="1431"/>
      <c r="TZT95" s="1431"/>
      <c r="TZU95" s="1431"/>
      <c r="TZV95" s="1431"/>
      <c r="TZW95" s="1431"/>
      <c r="TZX95" s="1431"/>
      <c r="TZY95" s="1431"/>
      <c r="TZZ95" s="1431"/>
      <c r="UAA95" s="1431"/>
      <c r="UAB95" s="1431"/>
      <c r="UAC95" s="1431"/>
      <c r="UAD95" s="1431"/>
      <c r="UAE95" s="1431"/>
      <c r="UAF95" s="1431"/>
      <c r="UAG95" s="1431"/>
      <c r="UAH95" s="1431"/>
      <c r="UAI95" s="1431"/>
      <c r="UAJ95" s="1431"/>
      <c r="UAK95" s="1431"/>
      <c r="UAL95" s="1431"/>
      <c r="UAM95" s="1431"/>
      <c r="UAN95" s="1431"/>
      <c r="UAO95" s="1431"/>
      <c r="UAP95" s="1431"/>
      <c r="UAQ95" s="1431"/>
      <c r="UAR95" s="1431"/>
      <c r="UAS95" s="1431"/>
      <c r="UAT95" s="1431"/>
      <c r="UAU95" s="1431"/>
      <c r="UAV95" s="1431"/>
      <c r="UAW95" s="1431"/>
      <c r="UAX95" s="1431"/>
      <c r="UAY95" s="1431"/>
      <c r="UAZ95" s="1431"/>
      <c r="UBA95" s="1431"/>
      <c r="UBB95" s="1431"/>
      <c r="UBC95" s="1431"/>
      <c r="UBD95" s="1431"/>
      <c r="UBE95" s="1431"/>
      <c r="UBF95" s="1431"/>
      <c r="UBG95" s="1431"/>
      <c r="UBH95" s="1431"/>
      <c r="UBI95" s="1431"/>
      <c r="UBJ95" s="1431"/>
      <c r="UBK95" s="1431"/>
      <c r="UBL95" s="1431"/>
      <c r="UBM95" s="1431"/>
      <c r="UBN95" s="1431"/>
      <c r="UBO95" s="1431"/>
      <c r="UBP95" s="1431"/>
      <c r="UBQ95" s="1431"/>
      <c r="UBR95" s="1431"/>
      <c r="UBS95" s="1431"/>
      <c r="UBT95" s="1431"/>
      <c r="UBU95" s="1431"/>
      <c r="UBV95" s="1431"/>
      <c r="UBW95" s="1431"/>
      <c r="UBX95" s="1431"/>
      <c r="UBY95" s="1431"/>
      <c r="UBZ95" s="1431"/>
      <c r="UCA95" s="1431"/>
      <c r="UCB95" s="1431"/>
      <c r="UCC95" s="1431"/>
      <c r="UCD95" s="1431"/>
      <c r="UCE95" s="1431"/>
      <c r="UCF95" s="1431"/>
      <c r="UCG95" s="1431"/>
      <c r="UCH95" s="1431"/>
      <c r="UCI95" s="1431"/>
      <c r="UCJ95" s="1431"/>
      <c r="UCK95" s="1431"/>
      <c r="UCL95" s="1431"/>
      <c r="UCM95" s="1431"/>
      <c r="UCN95" s="1431"/>
      <c r="UCO95" s="1431"/>
      <c r="UCP95" s="1431"/>
      <c r="UCQ95" s="1431"/>
      <c r="UCR95" s="1431"/>
      <c r="UCS95" s="1431"/>
      <c r="UCT95" s="1431"/>
      <c r="UCU95" s="1431"/>
      <c r="UCV95" s="1431"/>
      <c r="UCW95" s="1431"/>
      <c r="UCX95" s="1431"/>
      <c r="UCY95" s="1431"/>
      <c r="UCZ95" s="1431"/>
      <c r="UDA95" s="1431"/>
      <c r="UDB95" s="1431"/>
      <c r="UDC95" s="1431"/>
      <c r="UDD95" s="1431"/>
      <c r="UDE95" s="1431"/>
      <c r="UDF95" s="1431"/>
      <c r="UDG95" s="1431"/>
      <c r="UDH95" s="1431"/>
      <c r="UDI95" s="1431"/>
      <c r="UDJ95" s="1431"/>
      <c r="UDK95" s="1431"/>
      <c r="UDL95" s="1431"/>
      <c r="UDM95" s="1431"/>
      <c r="UDN95" s="1431"/>
      <c r="UDO95" s="1431"/>
      <c r="UDP95" s="1431"/>
      <c r="UDQ95" s="1431"/>
      <c r="UDR95" s="1431"/>
      <c r="UDS95" s="1431"/>
      <c r="UDT95" s="1431"/>
      <c r="UDU95" s="1431"/>
      <c r="UDV95" s="1431"/>
      <c r="UDW95" s="1431"/>
      <c r="UDX95" s="1431"/>
      <c r="UDY95" s="1431"/>
      <c r="UDZ95" s="1431"/>
      <c r="UEA95" s="1431"/>
      <c r="UEB95" s="1431"/>
      <c r="UEC95" s="1431"/>
      <c r="UED95" s="1431"/>
      <c r="UEE95" s="1431"/>
      <c r="UEF95" s="1431"/>
      <c r="UEG95" s="1431"/>
      <c r="UEH95" s="1431"/>
      <c r="UEI95" s="1431"/>
      <c r="UEJ95" s="1431"/>
      <c r="UEK95" s="1431"/>
      <c r="UEL95" s="1431"/>
      <c r="UEM95" s="1431"/>
      <c r="UEN95" s="1431"/>
      <c r="UEO95" s="1431"/>
      <c r="UEP95" s="1431"/>
      <c r="UEQ95" s="1431"/>
      <c r="UER95" s="1431"/>
      <c r="UES95" s="1431"/>
      <c r="UET95" s="1431"/>
      <c r="UEU95" s="1431"/>
      <c r="UEV95" s="1431"/>
      <c r="UEW95" s="1431"/>
      <c r="UEX95" s="1431"/>
      <c r="UEY95" s="1431"/>
      <c r="UEZ95" s="1431"/>
      <c r="UFA95" s="1431"/>
      <c r="UFB95" s="1431"/>
      <c r="UFC95" s="1431"/>
      <c r="UFD95" s="1431"/>
      <c r="UFE95" s="1431"/>
      <c r="UFF95" s="1431"/>
      <c r="UFG95" s="1431"/>
      <c r="UFH95" s="1431"/>
      <c r="UFI95" s="1431"/>
      <c r="UFJ95" s="1431"/>
      <c r="UFK95" s="1431"/>
      <c r="UFL95" s="1431"/>
      <c r="UFM95" s="1431"/>
      <c r="UFN95" s="1431"/>
      <c r="UFO95" s="1431"/>
      <c r="UFP95" s="1431"/>
      <c r="UFQ95" s="1431"/>
      <c r="UFR95" s="1431"/>
      <c r="UFS95" s="1431"/>
      <c r="UFT95" s="1431"/>
      <c r="UFU95" s="1431"/>
      <c r="UFV95" s="1431"/>
      <c r="UFW95" s="1431"/>
      <c r="UFX95" s="1431"/>
      <c r="UFY95" s="1431"/>
      <c r="UFZ95" s="1431"/>
      <c r="UGA95" s="1431"/>
      <c r="UGB95" s="1431"/>
      <c r="UGC95" s="1431"/>
      <c r="UGD95" s="1431"/>
      <c r="UGE95" s="1431"/>
      <c r="UGF95" s="1431"/>
      <c r="UGG95" s="1431"/>
      <c r="UGH95" s="1431"/>
      <c r="UGI95" s="1431"/>
      <c r="UGJ95" s="1431"/>
      <c r="UGK95" s="1431"/>
      <c r="UGL95" s="1431"/>
      <c r="UGM95" s="1431"/>
      <c r="UGN95" s="1431"/>
      <c r="UGO95" s="1431"/>
      <c r="UGP95" s="1431"/>
      <c r="UGQ95" s="1431"/>
      <c r="UGR95" s="1431"/>
      <c r="UGS95" s="1431"/>
      <c r="UGT95" s="1431"/>
      <c r="UGU95" s="1431"/>
      <c r="UGV95" s="1431"/>
      <c r="UGW95" s="1431"/>
      <c r="UGX95" s="1431"/>
      <c r="UGY95" s="1431"/>
      <c r="UGZ95" s="1431"/>
      <c r="UHA95" s="1431"/>
      <c r="UHB95" s="1431"/>
      <c r="UHC95" s="1431"/>
      <c r="UHD95" s="1431"/>
      <c r="UHE95" s="1431"/>
      <c r="UHF95" s="1431"/>
      <c r="UHG95" s="1431"/>
      <c r="UHH95" s="1431"/>
      <c r="UHI95" s="1431"/>
      <c r="UHJ95" s="1431"/>
      <c r="UHK95" s="1431"/>
      <c r="UHL95" s="1431"/>
      <c r="UHM95" s="1431"/>
      <c r="UHN95" s="1431"/>
      <c r="UHO95" s="1431"/>
      <c r="UHP95" s="1431"/>
      <c r="UHQ95" s="1431"/>
      <c r="UHR95" s="1431"/>
      <c r="UHS95" s="1431"/>
      <c r="UHT95" s="1431"/>
      <c r="UHU95" s="1431"/>
      <c r="UHV95" s="1431"/>
      <c r="UHW95" s="1431"/>
      <c r="UHX95" s="1431"/>
      <c r="UHY95" s="1431"/>
      <c r="UHZ95" s="1431"/>
      <c r="UIA95" s="1431"/>
      <c r="UIB95" s="1431"/>
      <c r="UIC95" s="1431"/>
      <c r="UID95" s="1431"/>
      <c r="UIE95" s="1431"/>
      <c r="UIF95" s="1431"/>
      <c r="UIG95" s="1431"/>
      <c r="UIH95" s="1431"/>
      <c r="UII95" s="1431"/>
      <c r="UIJ95" s="1431"/>
      <c r="UIK95" s="1431"/>
      <c r="UIL95" s="1431"/>
      <c r="UIM95" s="1431"/>
      <c r="UIN95" s="1431"/>
      <c r="UIO95" s="1431"/>
      <c r="UIP95" s="1431"/>
      <c r="UIQ95" s="1431"/>
      <c r="UIR95" s="1431"/>
      <c r="UIS95" s="1431"/>
      <c r="UIT95" s="1431"/>
      <c r="UIU95" s="1431"/>
      <c r="UIV95" s="1431"/>
      <c r="UIW95" s="1431"/>
      <c r="UIX95" s="1431"/>
      <c r="UIY95" s="1431"/>
      <c r="UIZ95" s="1431"/>
      <c r="UJA95" s="1431"/>
      <c r="UJB95" s="1431"/>
      <c r="UJC95" s="1431"/>
      <c r="UJD95" s="1431"/>
      <c r="UJE95" s="1431"/>
      <c r="UJF95" s="1431"/>
      <c r="UJG95" s="1431"/>
      <c r="UJH95" s="1431"/>
      <c r="UJI95" s="1431"/>
      <c r="UJJ95" s="1431"/>
      <c r="UJK95" s="1431"/>
      <c r="UJL95" s="1431"/>
      <c r="UJM95" s="1431"/>
      <c r="UJN95" s="1431"/>
      <c r="UJO95" s="1431"/>
      <c r="UJP95" s="1431"/>
      <c r="UJQ95" s="1431"/>
      <c r="UJR95" s="1431"/>
      <c r="UJS95" s="1431"/>
      <c r="UJT95" s="1431"/>
      <c r="UJU95" s="1431"/>
      <c r="UJV95" s="1431"/>
      <c r="UJW95" s="1431"/>
      <c r="UJX95" s="1431"/>
      <c r="UJY95" s="1431"/>
      <c r="UJZ95" s="1431"/>
      <c r="UKA95" s="1431"/>
      <c r="UKB95" s="1431"/>
      <c r="UKC95" s="1431"/>
      <c r="UKD95" s="1431"/>
      <c r="UKE95" s="1431"/>
      <c r="UKF95" s="1431"/>
      <c r="UKG95" s="1431"/>
      <c r="UKH95" s="1431"/>
      <c r="UKI95" s="1431"/>
      <c r="UKJ95" s="1431"/>
      <c r="UKK95" s="1431"/>
      <c r="UKL95" s="1431"/>
      <c r="UKM95" s="1431"/>
      <c r="UKN95" s="1431"/>
      <c r="UKO95" s="1431"/>
      <c r="UKP95" s="1431"/>
      <c r="UKQ95" s="1431"/>
      <c r="UKR95" s="1431"/>
      <c r="UKS95" s="1431"/>
      <c r="UKT95" s="1431"/>
      <c r="UKU95" s="1431"/>
      <c r="UKV95" s="1431"/>
      <c r="UKW95" s="1431"/>
      <c r="UKX95" s="1431"/>
      <c r="UKY95" s="1431"/>
      <c r="UKZ95" s="1431"/>
      <c r="ULA95" s="1431"/>
      <c r="ULB95" s="1431"/>
      <c r="ULC95" s="1431"/>
      <c r="ULD95" s="1431"/>
      <c r="ULE95" s="1431"/>
      <c r="ULF95" s="1431"/>
      <c r="ULG95" s="1431"/>
      <c r="ULH95" s="1431"/>
      <c r="ULI95" s="1431"/>
      <c r="ULJ95" s="1431"/>
      <c r="ULK95" s="1431"/>
      <c r="ULL95" s="1431"/>
      <c r="ULM95" s="1431"/>
      <c r="ULN95" s="1431"/>
      <c r="ULO95" s="1431"/>
      <c r="ULP95" s="1431"/>
      <c r="ULQ95" s="1431"/>
      <c r="ULR95" s="1431"/>
      <c r="ULS95" s="1431"/>
      <c r="ULT95" s="1431"/>
      <c r="ULU95" s="1431"/>
      <c r="ULV95" s="1431"/>
      <c r="ULW95" s="1431"/>
      <c r="ULX95" s="1431"/>
      <c r="ULY95" s="1431"/>
      <c r="ULZ95" s="1431"/>
      <c r="UMA95" s="1431"/>
      <c r="UMB95" s="1431"/>
      <c r="UMC95" s="1431"/>
      <c r="UMD95" s="1431"/>
      <c r="UME95" s="1431"/>
      <c r="UMF95" s="1431"/>
      <c r="UMG95" s="1431"/>
      <c r="UMH95" s="1431"/>
      <c r="UMI95" s="1431"/>
      <c r="UMJ95" s="1431"/>
      <c r="UMK95" s="1431"/>
      <c r="UML95" s="1431"/>
      <c r="UMM95" s="1431"/>
      <c r="UMN95" s="1431"/>
      <c r="UMO95" s="1431"/>
      <c r="UMP95" s="1431"/>
      <c r="UMQ95" s="1431"/>
      <c r="UMR95" s="1431"/>
      <c r="UMS95" s="1431"/>
      <c r="UMT95" s="1431"/>
      <c r="UMU95" s="1431"/>
      <c r="UMV95" s="1431"/>
      <c r="UMW95" s="1431"/>
      <c r="UMX95" s="1431"/>
      <c r="UMY95" s="1431"/>
      <c r="UMZ95" s="1431"/>
      <c r="UNA95" s="1431"/>
      <c r="UNB95" s="1431"/>
      <c r="UNC95" s="1431"/>
      <c r="UND95" s="1431"/>
      <c r="UNE95" s="1431"/>
      <c r="UNF95" s="1431"/>
      <c r="UNG95" s="1431"/>
      <c r="UNH95" s="1431"/>
      <c r="UNI95" s="1431"/>
      <c r="UNJ95" s="1431"/>
      <c r="UNK95" s="1431"/>
      <c r="UNL95" s="1431"/>
      <c r="UNM95" s="1431"/>
      <c r="UNN95" s="1431"/>
      <c r="UNO95" s="1431"/>
      <c r="UNP95" s="1431"/>
      <c r="UNQ95" s="1431"/>
      <c r="UNR95" s="1431"/>
      <c r="UNS95" s="1431"/>
      <c r="UNT95" s="1431"/>
      <c r="UNU95" s="1431"/>
      <c r="UNV95" s="1431"/>
      <c r="UNW95" s="1431"/>
      <c r="UNX95" s="1431"/>
      <c r="UNY95" s="1431"/>
      <c r="UNZ95" s="1431"/>
      <c r="UOA95" s="1431"/>
      <c r="UOB95" s="1431"/>
      <c r="UOC95" s="1431"/>
      <c r="UOD95" s="1431"/>
      <c r="UOE95" s="1431"/>
      <c r="UOF95" s="1431"/>
      <c r="UOG95" s="1431"/>
      <c r="UOH95" s="1431"/>
      <c r="UOI95" s="1431"/>
      <c r="UOJ95" s="1431"/>
      <c r="UOK95" s="1431"/>
      <c r="UOL95" s="1431"/>
      <c r="UOM95" s="1431"/>
      <c r="UON95" s="1431"/>
      <c r="UOO95" s="1431"/>
      <c r="UOP95" s="1431"/>
      <c r="UOQ95" s="1431"/>
      <c r="UOR95" s="1431"/>
      <c r="UOS95" s="1431"/>
      <c r="UOT95" s="1431"/>
      <c r="UOU95" s="1431"/>
      <c r="UOV95" s="1431"/>
      <c r="UOW95" s="1431"/>
      <c r="UOX95" s="1431"/>
      <c r="UOY95" s="1431"/>
      <c r="UOZ95" s="1431"/>
      <c r="UPA95" s="1431"/>
      <c r="UPB95" s="1431"/>
      <c r="UPC95" s="1431"/>
      <c r="UPD95" s="1431"/>
      <c r="UPE95" s="1431"/>
      <c r="UPF95" s="1431"/>
      <c r="UPG95" s="1431"/>
      <c r="UPH95" s="1431"/>
      <c r="UPI95" s="1431"/>
      <c r="UPJ95" s="1431"/>
      <c r="UPK95" s="1431"/>
      <c r="UPL95" s="1431"/>
      <c r="UPM95" s="1431"/>
      <c r="UPN95" s="1431"/>
      <c r="UPO95" s="1431"/>
      <c r="UPP95" s="1431"/>
      <c r="UPQ95" s="1431"/>
      <c r="UPR95" s="1431"/>
      <c r="UPS95" s="1431"/>
      <c r="UPT95" s="1431"/>
      <c r="UPU95" s="1431"/>
      <c r="UPV95" s="1431"/>
      <c r="UPW95" s="1431"/>
      <c r="UPX95" s="1431"/>
      <c r="UPY95" s="1431"/>
      <c r="UPZ95" s="1431"/>
      <c r="UQA95" s="1431"/>
      <c r="UQB95" s="1431"/>
      <c r="UQC95" s="1431"/>
      <c r="UQD95" s="1431"/>
      <c r="UQE95" s="1431"/>
      <c r="UQF95" s="1431"/>
      <c r="UQG95" s="1431"/>
      <c r="UQH95" s="1431"/>
      <c r="UQI95" s="1431"/>
      <c r="UQJ95" s="1431"/>
      <c r="UQK95" s="1431"/>
      <c r="UQL95" s="1431"/>
      <c r="UQM95" s="1431"/>
      <c r="UQN95" s="1431"/>
      <c r="UQO95" s="1431"/>
      <c r="UQP95" s="1431"/>
      <c r="UQQ95" s="1431"/>
      <c r="UQR95" s="1431"/>
      <c r="UQS95" s="1431"/>
      <c r="UQT95" s="1431"/>
      <c r="UQU95" s="1431"/>
      <c r="UQV95" s="1431"/>
      <c r="UQW95" s="1431"/>
      <c r="UQX95" s="1431"/>
      <c r="UQY95" s="1431"/>
      <c r="UQZ95" s="1431"/>
      <c r="URA95" s="1431"/>
      <c r="URB95" s="1431"/>
      <c r="URC95" s="1431"/>
      <c r="URD95" s="1431"/>
      <c r="URE95" s="1431"/>
      <c r="URF95" s="1431"/>
      <c r="URG95" s="1431"/>
      <c r="URH95" s="1431"/>
      <c r="URI95" s="1431"/>
      <c r="URJ95" s="1431"/>
      <c r="URK95" s="1431"/>
      <c r="URL95" s="1431"/>
      <c r="URM95" s="1431"/>
      <c r="URN95" s="1431"/>
      <c r="URO95" s="1431"/>
      <c r="URP95" s="1431"/>
      <c r="URQ95" s="1431"/>
      <c r="URR95" s="1431"/>
      <c r="URS95" s="1431"/>
      <c r="URT95" s="1431"/>
      <c r="URU95" s="1431"/>
      <c r="URV95" s="1431"/>
      <c r="URW95" s="1431"/>
      <c r="URX95" s="1431"/>
      <c r="URY95" s="1431"/>
      <c r="URZ95" s="1431"/>
      <c r="USA95" s="1431"/>
      <c r="USB95" s="1431"/>
      <c r="USC95" s="1431"/>
      <c r="USD95" s="1431"/>
      <c r="USE95" s="1431"/>
      <c r="USF95" s="1431"/>
      <c r="USG95" s="1431"/>
      <c r="USH95" s="1431"/>
      <c r="USI95" s="1431"/>
      <c r="USJ95" s="1431"/>
      <c r="USK95" s="1431"/>
      <c r="USL95" s="1431"/>
      <c r="USM95" s="1431"/>
      <c r="USN95" s="1431"/>
      <c r="USO95" s="1431"/>
      <c r="USP95" s="1431"/>
      <c r="USQ95" s="1431"/>
      <c r="USR95" s="1431"/>
      <c r="USS95" s="1431"/>
      <c r="UST95" s="1431"/>
      <c r="USU95" s="1431"/>
      <c r="USV95" s="1431"/>
      <c r="USW95" s="1431"/>
      <c r="USX95" s="1431"/>
      <c r="USY95" s="1431"/>
      <c r="USZ95" s="1431"/>
      <c r="UTA95" s="1431"/>
      <c r="UTB95" s="1431"/>
      <c r="UTC95" s="1431"/>
      <c r="UTD95" s="1431"/>
      <c r="UTE95" s="1431"/>
      <c r="UTF95" s="1431"/>
      <c r="UTG95" s="1431"/>
      <c r="UTH95" s="1431"/>
      <c r="UTI95" s="1431"/>
      <c r="UTJ95" s="1431"/>
      <c r="UTK95" s="1431"/>
      <c r="UTL95" s="1431"/>
      <c r="UTM95" s="1431"/>
      <c r="UTN95" s="1431"/>
      <c r="UTO95" s="1431"/>
      <c r="UTP95" s="1431"/>
      <c r="UTQ95" s="1431"/>
      <c r="UTR95" s="1431"/>
      <c r="UTS95" s="1431"/>
      <c r="UTT95" s="1431"/>
      <c r="UTU95" s="1431"/>
      <c r="UTV95" s="1431"/>
      <c r="UTW95" s="1431"/>
      <c r="UTX95" s="1431"/>
      <c r="UTY95" s="1431"/>
      <c r="UTZ95" s="1431"/>
      <c r="UUA95" s="1431"/>
      <c r="UUB95" s="1431"/>
      <c r="UUC95" s="1431"/>
      <c r="UUD95" s="1431"/>
      <c r="UUE95" s="1431"/>
      <c r="UUF95" s="1431"/>
      <c r="UUG95" s="1431"/>
      <c r="UUH95" s="1431"/>
      <c r="UUI95" s="1431"/>
      <c r="UUJ95" s="1431"/>
      <c r="UUK95" s="1431"/>
      <c r="UUL95" s="1431"/>
      <c r="UUM95" s="1431"/>
      <c r="UUN95" s="1431"/>
      <c r="UUO95" s="1431"/>
      <c r="UUP95" s="1431"/>
      <c r="UUQ95" s="1431"/>
      <c r="UUR95" s="1431"/>
      <c r="UUS95" s="1431"/>
      <c r="UUT95" s="1431"/>
      <c r="UUU95" s="1431"/>
      <c r="UUV95" s="1431"/>
      <c r="UUW95" s="1431"/>
      <c r="UUX95" s="1431"/>
      <c r="UUY95" s="1431"/>
      <c r="UUZ95" s="1431"/>
      <c r="UVA95" s="1431"/>
      <c r="UVB95" s="1431"/>
      <c r="UVC95" s="1431"/>
      <c r="UVD95" s="1431"/>
      <c r="UVE95" s="1431"/>
      <c r="UVF95" s="1431"/>
      <c r="UVG95" s="1431"/>
      <c r="UVH95" s="1431"/>
      <c r="UVI95" s="1431"/>
      <c r="UVJ95" s="1431"/>
      <c r="UVK95" s="1431"/>
      <c r="UVL95" s="1431"/>
      <c r="UVM95" s="1431"/>
      <c r="UVN95" s="1431"/>
      <c r="UVO95" s="1431"/>
      <c r="UVP95" s="1431"/>
      <c r="UVQ95" s="1431"/>
      <c r="UVR95" s="1431"/>
      <c r="UVS95" s="1431"/>
      <c r="UVT95" s="1431"/>
      <c r="UVU95" s="1431"/>
      <c r="UVV95" s="1431"/>
      <c r="UVW95" s="1431"/>
      <c r="UVX95" s="1431"/>
      <c r="UVY95" s="1431"/>
      <c r="UVZ95" s="1431"/>
      <c r="UWA95" s="1431"/>
      <c r="UWB95" s="1431"/>
      <c r="UWC95" s="1431"/>
      <c r="UWD95" s="1431"/>
      <c r="UWE95" s="1431"/>
      <c r="UWF95" s="1431"/>
      <c r="UWG95" s="1431"/>
      <c r="UWH95" s="1431"/>
      <c r="UWI95" s="1431"/>
      <c r="UWJ95" s="1431"/>
      <c r="UWK95" s="1431"/>
      <c r="UWL95" s="1431"/>
      <c r="UWM95" s="1431"/>
      <c r="UWN95" s="1431"/>
      <c r="UWO95" s="1431"/>
      <c r="UWP95" s="1431"/>
      <c r="UWQ95" s="1431"/>
      <c r="UWR95" s="1431"/>
      <c r="UWS95" s="1431"/>
      <c r="UWT95" s="1431"/>
      <c r="UWU95" s="1431"/>
      <c r="UWV95" s="1431"/>
      <c r="UWW95" s="1431"/>
      <c r="UWX95" s="1431"/>
      <c r="UWY95" s="1431"/>
      <c r="UWZ95" s="1431"/>
      <c r="UXA95" s="1431"/>
      <c r="UXB95" s="1431"/>
      <c r="UXC95" s="1431"/>
      <c r="UXD95" s="1431"/>
      <c r="UXE95" s="1431"/>
      <c r="UXF95" s="1431"/>
      <c r="UXG95" s="1431"/>
      <c r="UXH95" s="1431"/>
      <c r="UXI95" s="1431"/>
      <c r="UXJ95" s="1431"/>
      <c r="UXK95" s="1431"/>
      <c r="UXL95" s="1431"/>
      <c r="UXM95" s="1431"/>
      <c r="UXN95" s="1431"/>
      <c r="UXO95" s="1431"/>
      <c r="UXP95" s="1431"/>
      <c r="UXQ95" s="1431"/>
      <c r="UXR95" s="1431"/>
      <c r="UXS95" s="1431"/>
      <c r="UXT95" s="1431"/>
      <c r="UXU95" s="1431"/>
      <c r="UXV95" s="1431"/>
      <c r="UXW95" s="1431"/>
      <c r="UXX95" s="1431"/>
      <c r="UXY95" s="1431"/>
      <c r="UXZ95" s="1431"/>
      <c r="UYA95" s="1431"/>
      <c r="UYB95" s="1431"/>
      <c r="UYC95" s="1431"/>
      <c r="UYD95" s="1431"/>
      <c r="UYE95" s="1431"/>
      <c r="UYF95" s="1431"/>
      <c r="UYG95" s="1431"/>
      <c r="UYH95" s="1431"/>
      <c r="UYI95" s="1431"/>
      <c r="UYJ95" s="1431"/>
      <c r="UYK95" s="1431"/>
      <c r="UYL95" s="1431"/>
      <c r="UYM95" s="1431"/>
      <c r="UYN95" s="1431"/>
      <c r="UYO95" s="1431"/>
      <c r="UYP95" s="1431"/>
      <c r="UYQ95" s="1431"/>
      <c r="UYR95" s="1431"/>
      <c r="UYS95" s="1431"/>
      <c r="UYT95" s="1431"/>
      <c r="UYU95" s="1431"/>
      <c r="UYV95" s="1431"/>
      <c r="UYW95" s="1431"/>
      <c r="UYX95" s="1431"/>
      <c r="UYY95" s="1431"/>
      <c r="UYZ95" s="1431"/>
      <c r="UZA95" s="1431"/>
      <c r="UZB95" s="1431"/>
      <c r="UZC95" s="1431"/>
      <c r="UZD95" s="1431"/>
      <c r="UZE95" s="1431"/>
      <c r="UZF95" s="1431"/>
      <c r="UZG95" s="1431"/>
      <c r="UZH95" s="1431"/>
      <c r="UZI95" s="1431"/>
      <c r="UZJ95" s="1431"/>
      <c r="UZK95" s="1431"/>
      <c r="UZL95" s="1431"/>
      <c r="UZM95" s="1431"/>
      <c r="UZN95" s="1431"/>
      <c r="UZO95" s="1431"/>
      <c r="UZP95" s="1431"/>
      <c r="UZQ95" s="1431"/>
      <c r="UZR95" s="1431"/>
      <c r="UZS95" s="1431"/>
      <c r="UZT95" s="1431"/>
      <c r="UZU95" s="1431"/>
      <c r="UZV95" s="1431"/>
      <c r="UZW95" s="1431"/>
      <c r="UZX95" s="1431"/>
      <c r="UZY95" s="1431"/>
      <c r="UZZ95" s="1431"/>
      <c r="VAA95" s="1431"/>
      <c r="VAB95" s="1431"/>
      <c r="VAC95" s="1431"/>
      <c r="VAD95" s="1431"/>
      <c r="VAE95" s="1431"/>
      <c r="VAF95" s="1431"/>
      <c r="VAG95" s="1431"/>
      <c r="VAH95" s="1431"/>
      <c r="VAI95" s="1431"/>
      <c r="VAJ95" s="1431"/>
      <c r="VAK95" s="1431"/>
      <c r="VAL95" s="1431"/>
      <c r="VAM95" s="1431"/>
      <c r="VAN95" s="1431"/>
      <c r="VAO95" s="1431"/>
      <c r="VAP95" s="1431"/>
      <c r="VAQ95" s="1431"/>
      <c r="VAR95" s="1431"/>
      <c r="VAS95" s="1431"/>
      <c r="VAT95" s="1431"/>
      <c r="VAU95" s="1431"/>
      <c r="VAV95" s="1431"/>
      <c r="VAW95" s="1431"/>
      <c r="VAX95" s="1431"/>
      <c r="VAY95" s="1431"/>
      <c r="VAZ95" s="1431"/>
      <c r="VBA95" s="1431"/>
      <c r="VBB95" s="1431"/>
      <c r="VBC95" s="1431"/>
      <c r="VBD95" s="1431"/>
      <c r="VBE95" s="1431"/>
      <c r="VBF95" s="1431"/>
      <c r="VBG95" s="1431"/>
      <c r="VBH95" s="1431"/>
      <c r="VBI95" s="1431"/>
      <c r="VBJ95" s="1431"/>
      <c r="VBK95" s="1431"/>
      <c r="VBL95" s="1431"/>
      <c r="VBM95" s="1431"/>
      <c r="VBN95" s="1431"/>
      <c r="VBO95" s="1431"/>
      <c r="VBP95" s="1431"/>
      <c r="VBQ95" s="1431"/>
      <c r="VBR95" s="1431"/>
      <c r="VBS95" s="1431"/>
      <c r="VBT95" s="1431"/>
      <c r="VBU95" s="1431"/>
      <c r="VBV95" s="1431"/>
      <c r="VBW95" s="1431"/>
      <c r="VBX95" s="1431"/>
      <c r="VBY95" s="1431"/>
      <c r="VBZ95" s="1431"/>
      <c r="VCA95" s="1431"/>
      <c r="VCB95" s="1431"/>
      <c r="VCC95" s="1431"/>
      <c r="VCD95" s="1431"/>
      <c r="VCE95" s="1431"/>
      <c r="VCF95" s="1431"/>
      <c r="VCG95" s="1431"/>
      <c r="VCH95" s="1431"/>
      <c r="VCI95" s="1431"/>
      <c r="VCJ95" s="1431"/>
      <c r="VCK95" s="1431"/>
      <c r="VCL95" s="1431"/>
      <c r="VCM95" s="1431"/>
      <c r="VCN95" s="1431"/>
      <c r="VCO95" s="1431"/>
      <c r="VCP95" s="1431"/>
      <c r="VCQ95" s="1431"/>
      <c r="VCR95" s="1431"/>
      <c r="VCS95" s="1431"/>
      <c r="VCT95" s="1431"/>
      <c r="VCU95" s="1431"/>
      <c r="VCV95" s="1431"/>
      <c r="VCW95" s="1431"/>
      <c r="VCX95" s="1431"/>
      <c r="VCY95" s="1431"/>
      <c r="VCZ95" s="1431"/>
      <c r="VDA95" s="1431"/>
      <c r="VDB95" s="1431"/>
      <c r="VDC95" s="1431"/>
      <c r="VDD95" s="1431"/>
      <c r="VDE95" s="1431"/>
      <c r="VDF95" s="1431"/>
      <c r="VDG95" s="1431"/>
      <c r="VDH95" s="1431"/>
      <c r="VDI95" s="1431"/>
      <c r="VDJ95" s="1431"/>
      <c r="VDK95" s="1431"/>
      <c r="VDL95" s="1431"/>
      <c r="VDM95" s="1431"/>
      <c r="VDN95" s="1431"/>
      <c r="VDO95" s="1431"/>
      <c r="VDP95" s="1431"/>
      <c r="VDQ95" s="1431"/>
      <c r="VDR95" s="1431"/>
      <c r="VDS95" s="1431"/>
      <c r="VDT95" s="1431"/>
      <c r="VDU95" s="1431"/>
      <c r="VDV95" s="1431"/>
      <c r="VDW95" s="1431"/>
      <c r="VDX95" s="1431"/>
      <c r="VDY95" s="1431"/>
      <c r="VDZ95" s="1431"/>
      <c r="VEA95" s="1431"/>
      <c r="VEB95" s="1431"/>
      <c r="VEC95" s="1431"/>
      <c r="VED95" s="1431"/>
      <c r="VEE95" s="1431"/>
      <c r="VEF95" s="1431"/>
      <c r="VEG95" s="1431"/>
      <c r="VEH95" s="1431"/>
      <c r="VEI95" s="1431"/>
      <c r="VEJ95" s="1431"/>
      <c r="VEK95" s="1431"/>
      <c r="VEL95" s="1431"/>
      <c r="VEM95" s="1431"/>
      <c r="VEN95" s="1431"/>
      <c r="VEO95" s="1431"/>
      <c r="VEP95" s="1431"/>
      <c r="VEQ95" s="1431"/>
      <c r="VER95" s="1431"/>
      <c r="VES95" s="1431"/>
      <c r="VET95" s="1431"/>
      <c r="VEU95" s="1431"/>
      <c r="VEV95" s="1431"/>
      <c r="VEW95" s="1431"/>
      <c r="VEX95" s="1431"/>
      <c r="VEY95" s="1431"/>
      <c r="VEZ95" s="1431"/>
      <c r="VFA95" s="1431"/>
      <c r="VFB95" s="1431"/>
      <c r="VFC95" s="1431"/>
      <c r="VFD95" s="1431"/>
      <c r="VFE95" s="1431"/>
      <c r="VFF95" s="1431"/>
      <c r="VFG95" s="1431"/>
      <c r="VFH95" s="1431"/>
      <c r="VFI95" s="1431"/>
      <c r="VFJ95" s="1431"/>
      <c r="VFK95" s="1431"/>
      <c r="VFL95" s="1431"/>
      <c r="VFM95" s="1431"/>
      <c r="VFN95" s="1431"/>
      <c r="VFO95" s="1431"/>
      <c r="VFP95" s="1431"/>
      <c r="VFQ95" s="1431"/>
      <c r="VFR95" s="1431"/>
      <c r="VFS95" s="1431"/>
      <c r="VFT95" s="1431"/>
      <c r="VFU95" s="1431"/>
      <c r="VFV95" s="1431"/>
      <c r="VFW95" s="1431"/>
      <c r="VFX95" s="1431"/>
      <c r="VFY95" s="1431"/>
      <c r="VFZ95" s="1431"/>
      <c r="VGA95" s="1431"/>
      <c r="VGB95" s="1431"/>
      <c r="VGC95" s="1431"/>
      <c r="VGD95" s="1431"/>
      <c r="VGE95" s="1431"/>
      <c r="VGF95" s="1431"/>
      <c r="VGG95" s="1431"/>
      <c r="VGH95" s="1431"/>
      <c r="VGI95" s="1431"/>
      <c r="VGJ95" s="1431"/>
      <c r="VGK95" s="1431"/>
      <c r="VGL95" s="1431"/>
      <c r="VGM95" s="1431"/>
      <c r="VGN95" s="1431"/>
      <c r="VGO95" s="1431"/>
      <c r="VGP95" s="1431"/>
      <c r="VGQ95" s="1431"/>
      <c r="VGR95" s="1431"/>
      <c r="VGS95" s="1431"/>
      <c r="VGT95" s="1431"/>
      <c r="VGU95" s="1431"/>
      <c r="VGV95" s="1431"/>
      <c r="VGW95" s="1431"/>
      <c r="VGX95" s="1431"/>
      <c r="VGY95" s="1431"/>
      <c r="VGZ95" s="1431"/>
      <c r="VHA95" s="1431"/>
      <c r="VHB95" s="1431"/>
      <c r="VHC95" s="1431"/>
      <c r="VHD95" s="1431"/>
      <c r="VHE95" s="1431"/>
      <c r="VHF95" s="1431"/>
      <c r="VHG95" s="1431"/>
      <c r="VHH95" s="1431"/>
      <c r="VHI95" s="1431"/>
      <c r="VHJ95" s="1431"/>
      <c r="VHK95" s="1431"/>
      <c r="VHL95" s="1431"/>
      <c r="VHM95" s="1431"/>
      <c r="VHN95" s="1431"/>
      <c r="VHO95" s="1431"/>
      <c r="VHP95" s="1431"/>
      <c r="VHQ95" s="1431"/>
      <c r="VHR95" s="1431"/>
      <c r="VHS95" s="1431"/>
      <c r="VHT95" s="1431"/>
      <c r="VHU95" s="1431"/>
      <c r="VHV95" s="1431"/>
      <c r="VHW95" s="1431"/>
      <c r="VHX95" s="1431"/>
      <c r="VHY95" s="1431"/>
      <c r="VHZ95" s="1431"/>
      <c r="VIA95" s="1431"/>
      <c r="VIB95" s="1431"/>
      <c r="VIC95" s="1431"/>
      <c r="VID95" s="1431"/>
      <c r="VIE95" s="1431"/>
      <c r="VIF95" s="1431"/>
      <c r="VIG95" s="1431"/>
      <c r="VIH95" s="1431"/>
      <c r="VII95" s="1431"/>
      <c r="VIJ95" s="1431"/>
      <c r="VIK95" s="1431"/>
      <c r="VIL95" s="1431"/>
      <c r="VIM95" s="1431"/>
      <c r="VIN95" s="1431"/>
      <c r="VIO95" s="1431"/>
      <c r="VIP95" s="1431"/>
      <c r="VIQ95" s="1431"/>
      <c r="VIR95" s="1431"/>
      <c r="VIS95" s="1431"/>
      <c r="VIT95" s="1431"/>
      <c r="VIU95" s="1431"/>
      <c r="VIV95" s="1431"/>
      <c r="VIW95" s="1431"/>
      <c r="VIX95" s="1431"/>
      <c r="VIY95" s="1431"/>
      <c r="VIZ95" s="1431"/>
      <c r="VJA95" s="1431"/>
      <c r="VJB95" s="1431"/>
      <c r="VJC95" s="1431"/>
      <c r="VJD95" s="1431"/>
      <c r="VJE95" s="1431"/>
      <c r="VJF95" s="1431"/>
      <c r="VJG95" s="1431"/>
      <c r="VJH95" s="1431"/>
      <c r="VJI95" s="1431"/>
      <c r="VJJ95" s="1431"/>
      <c r="VJK95" s="1431"/>
      <c r="VJL95" s="1431"/>
      <c r="VJM95" s="1431"/>
      <c r="VJN95" s="1431"/>
      <c r="VJO95" s="1431"/>
      <c r="VJP95" s="1431"/>
      <c r="VJQ95" s="1431"/>
      <c r="VJR95" s="1431"/>
      <c r="VJS95" s="1431"/>
      <c r="VJT95" s="1431"/>
      <c r="VJU95" s="1431"/>
      <c r="VJV95" s="1431"/>
      <c r="VJW95" s="1431"/>
      <c r="VJX95" s="1431"/>
      <c r="VJY95" s="1431"/>
      <c r="VJZ95" s="1431"/>
      <c r="VKA95" s="1431"/>
      <c r="VKB95" s="1431"/>
      <c r="VKC95" s="1431"/>
      <c r="VKD95" s="1431"/>
      <c r="VKE95" s="1431"/>
      <c r="VKF95" s="1431"/>
      <c r="VKG95" s="1431"/>
      <c r="VKH95" s="1431"/>
      <c r="VKI95" s="1431"/>
      <c r="VKJ95" s="1431"/>
      <c r="VKK95" s="1431"/>
      <c r="VKL95" s="1431"/>
      <c r="VKM95" s="1431"/>
      <c r="VKN95" s="1431"/>
      <c r="VKO95" s="1431"/>
      <c r="VKP95" s="1431"/>
      <c r="VKQ95" s="1431"/>
      <c r="VKR95" s="1431"/>
      <c r="VKS95" s="1431"/>
      <c r="VKT95" s="1431"/>
      <c r="VKU95" s="1431"/>
      <c r="VKV95" s="1431"/>
      <c r="VKW95" s="1431"/>
      <c r="VKX95" s="1431"/>
      <c r="VKY95" s="1431"/>
      <c r="VKZ95" s="1431"/>
      <c r="VLA95" s="1431"/>
      <c r="VLB95" s="1431"/>
      <c r="VLC95" s="1431"/>
      <c r="VLD95" s="1431"/>
      <c r="VLE95" s="1431"/>
      <c r="VLF95" s="1431"/>
      <c r="VLG95" s="1431"/>
      <c r="VLH95" s="1431"/>
      <c r="VLI95" s="1431"/>
      <c r="VLJ95" s="1431"/>
      <c r="VLK95" s="1431"/>
      <c r="VLL95" s="1431"/>
      <c r="VLM95" s="1431"/>
      <c r="VLN95" s="1431"/>
      <c r="VLO95" s="1431"/>
      <c r="VLP95" s="1431"/>
      <c r="VLQ95" s="1431"/>
      <c r="VLR95" s="1431"/>
      <c r="VLS95" s="1431"/>
      <c r="VLT95" s="1431"/>
      <c r="VLU95" s="1431"/>
      <c r="VLV95" s="1431"/>
      <c r="VLW95" s="1431"/>
      <c r="VLX95" s="1431"/>
      <c r="VLY95" s="1431"/>
      <c r="VLZ95" s="1431"/>
      <c r="VMA95" s="1431"/>
      <c r="VMB95" s="1431"/>
      <c r="VMC95" s="1431"/>
      <c r="VMD95" s="1431"/>
      <c r="VME95" s="1431"/>
      <c r="VMF95" s="1431"/>
      <c r="VMG95" s="1431"/>
      <c r="VMH95" s="1431"/>
      <c r="VMI95" s="1431"/>
      <c r="VMJ95" s="1431"/>
      <c r="VMK95" s="1431"/>
      <c r="VML95" s="1431"/>
      <c r="VMM95" s="1431"/>
      <c r="VMN95" s="1431"/>
      <c r="VMO95" s="1431"/>
      <c r="VMP95" s="1431"/>
      <c r="VMQ95" s="1431"/>
      <c r="VMR95" s="1431"/>
      <c r="VMS95" s="1431"/>
      <c r="VMT95" s="1431"/>
      <c r="VMU95" s="1431"/>
      <c r="VMV95" s="1431"/>
      <c r="VMW95" s="1431"/>
      <c r="VMX95" s="1431"/>
      <c r="VMY95" s="1431"/>
      <c r="VMZ95" s="1431"/>
      <c r="VNA95" s="1431"/>
      <c r="VNB95" s="1431"/>
      <c r="VNC95" s="1431"/>
      <c r="VND95" s="1431"/>
      <c r="VNE95" s="1431"/>
      <c r="VNF95" s="1431"/>
      <c r="VNG95" s="1431"/>
      <c r="VNH95" s="1431"/>
      <c r="VNI95" s="1431"/>
      <c r="VNJ95" s="1431"/>
      <c r="VNK95" s="1431"/>
      <c r="VNL95" s="1431"/>
      <c r="VNM95" s="1431"/>
      <c r="VNN95" s="1431"/>
      <c r="VNO95" s="1431"/>
      <c r="VNP95" s="1431"/>
      <c r="VNQ95" s="1431"/>
      <c r="VNR95" s="1431"/>
      <c r="VNS95" s="1431"/>
      <c r="VNT95" s="1431"/>
      <c r="VNU95" s="1431"/>
      <c r="VNV95" s="1431"/>
      <c r="VNW95" s="1431"/>
      <c r="VNX95" s="1431"/>
      <c r="VNY95" s="1431"/>
      <c r="VNZ95" s="1431"/>
      <c r="VOA95" s="1431"/>
      <c r="VOB95" s="1431"/>
      <c r="VOC95" s="1431"/>
      <c r="VOD95" s="1431"/>
      <c r="VOE95" s="1431"/>
      <c r="VOF95" s="1431"/>
      <c r="VOG95" s="1431"/>
      <c r="VOH95" s="1431"/>
      <c r="VOI95" s="1431"/>
      <c r="VOJ95" s="1431"/>
      <c r="VOK95" s="1431"/>
      <c r="VOL95" s="1431"/>
      <c r="VOM95" s="1431"/>
      <c r="VON95" s="1431"/>
      <c r="VOO95" s="1431"/>
      <c r="VOP95" s="1431"/>
      <c r="VOQ95" s="1431"/>
      <c r="VOR95" s="1431"/>
      <c r="VOS95" s="1431"/>
      <c r="VOT95" s="1431"/>
      <c r="VOU95" s="1431"/>
      <c r="VOV95" s="1431"/>
      <c r="VOW95" s="1431"/>
      <c r="VOX95" s="1431"/>
      <c r="VOY95" s="1431"/>
      <c r="VOZ95" s="1431"/>
      <c r="VPA95" s="1431"/>
      <c r="VPB95" s="1431"/>
      <c r="VPC95" s="1431"/>
      <c r="VPD95" s="1431"/>
      <c r="VPE95" s="1431"/>
      <c r="VPF95" s="1431"/>
      <c r="VPG95" s="1431"/>
      <c r="VPH95" s="1431"/>
      <c r="VPI95" s="1431"/>
      <c r="VPJ95" s="1431"/>
      <c r="VPK95" s="1431"/>
      <c r="VPL95" s="1431"/>
      <c r="VPM95" s="1431"/>
      <c r="VPN95" s="1431"/>
      <c r="VPO95" s="1431"/>
      <c r="VPP95" s="1431"/>
      <c r="VPQ95" s="1431"/>
      <c r="VPR95" s="1431"/>
      <c r="VPS95" s="1431"/>
      <c r="VPT95" s="1431"/>
      <c r="VPU95" s="1431"/>
      <c r="VPV95" s="1431"/>
      <c r="VPW95" s="1431"/>
      <c r="VPX95" s="1431"/>
      <c r="VPY95" s="1431"/>
      <c r="VPZ95" s="1431"/>
      <c r="VQA95" s="1431"/>
      <c r="VQB95" s="1431"/>
      <c r="VQC95" s="1431"/>
      <c r="VQD95" s="1431"/>
      <c r="VQE95" s="1431"/>
      <c r="VQF95" s="1431"/>
      <c r="VQG95" s="1431"/>
      <c r="VQH95" s="1431"/>
      <c r="VQI95" s="1431"/>
      <c r="VQJ95" s="1431"/>
      <c r="VQK95" s="1431"/>
      <c r="VQL95" s="1431"/>
      <c r="VQM95" s="1431"/>
      <c r="VQN95" s="1431"/>
      <c r="VQO95" s="1431"/>
      <c r="VQP95" s="1431"/>
      <c r="VQQ95" s="1431"/>
      <c r="VQR95" s="1431"/>
      <c r="VQS95" s="1431"/>
      <c r="VQT95" s="1431"/>
      <c r="VQU95" s="1431"/>
      <c r="VQV95" s="1431"/>
      <c r="VQW95" s="1431"/>
      <c r="VQX95" s="1431"/>
      <c r="VQY95" s="1431"/>
      <c r="VQZ95" s="1431"/>
      <c r="VRA95" s="1431"/>
      <c r="VRB95" s="1431"/>
      <c r="VRC95" s="1431"/>
      <c r="VRD95" s="1431"/>
      <c r="VRE95" s="1431"/>
      <c r="VRF95" s="1431"/>
      <c r="VRG95" s="1431"/>
      <c r="VRH95" s="1431"/>
      <c r="VRI95" s="1431"/>
      <c r="VRJ95" s="1431"/>
      <c r="VRK95" s="1431"/>
      <c r="VRL95" s="1431"/>
      <c r="VRM95" s="1431"/>
      <c r="VRN95" s="1431"/>
      <c r="VRO95" s="1431"/>
      <c r="VRP95" s="1431"/>
      <c r="VRQ95" s="1431"/>
      <c r="VRR95" s="1431"/>
      <c r="VRS95" s="1431"/>
      <c r="VRT95" s="1431"/>
      <c r="VRU95" s="1431"/>
      <c r="VRV95" s="1431"/>
      <c r="VRW95" s="1431"/>
      <c r="VRX95" s="1431"/>
      <c r="VRY95" s="1431"/>
      <c r="VRZ95" s="1431"/>
      <c r="VSA95" s="1431"/>
      <c r="VSB95" s="1431"/>
      <c r="VSC95" s="1431"/>
      <c r="VSD95" s="1431"/>
      <c r="VSE95" s="1431"/>
      <c r="VSF95" s="1431"/>
      <c r="VSG95" s="1431"/>
      <c r="VSH95" s="1431"/>
      <c r="VSI95" s="1431"/>
      <c r="VSJ95" s="1431"/>
      <c r="VSK95" s="1431"/>
      <c r="VSL95" s="1431"/>
      <c r="VSM95" s="1431"/>
      <c r="VSN95" s="1431"/>
      <c r="VSO95" s="1431"/>
      <c r="VSP95" s="1431"/>
      <c r="VSQ95" s="1431"/>
      <c r="VSR95" s="1431"/>
      <c r="VSS95" s="1431"/>
      <c r="VST95" s="1431"/>
      <c r="VSU95" s="1431"/>
      <c r="VSV95" s="1431"/>
      <c r="VSW95" s="1431"/>
      <c r="VSX95" s="1431"/>
      <c r="VSY95" s="1431"/>
      <c r="VSZ95" s="1431"/>
      <c r="VTA95" s="1431"/>
      <c r="VTB95" s="1431"/>
      <c r="VTC95" s="1431"/>
      <c r="VTD95" s="1431"/>
      <c r="VTE95" s="1431"/>
      <c r="VTF95" s="1431"/>
      <c r="VTG95" s="1431"/>
      <c r="VTH95" s="1431"/>
      <c r="VTI95" s="1431"/>
      <c r="VTJ95" s="1431"/>
      <c r="VTK95" s="1431"/>
      <c r="VTL95" s="1431"/>
      <c r="VTM95" s="1431"/>
      <c r="VTN95" s="1431"/>
      <c r="VTO95" s="1431"/>
      <c r="VTP95" s="1431"/>
      <c r="VTQ95" s="1431"/>
      <c r="VTR95" s="1431"/>
      <c r="VTS95" s="1431"/>
      <c r="VTT95" s="1431"/>
      <c r="VTU95" s="1431"/>
      <c r="VTV95" s="1431"/>
      <c r="VTW95" s="1431"/>
      <c r="VTX95" s="1431"/>
      <c r="VTY95" s="1431"/>
      <c r="VTZ95" s="1431"/>
      <c r="VUA95" s="1431"/>
      <c r="VUB95" s="1431"/>
      <c r="VUC95" s="1431"/>
      <c r="VUD95" s="1431"/>
      <c r="VUE95" s="1431"/>
      <c r="VUF95" s="1431"/>
      <c r="VUG95" s="1431"/>
      <c r="VUH95" s="1431"/>
      <c r="VUI95" s="1431"/>
      <c r="VUJ95" s="1431"/>
      <c r="VUK95" s="1431"/>
      <c r="VUL95" s="1431"/>
      <c r="VUM95" s="1431"/>
      <c r="VUN95" s="1431"/>
      <c r="VUO95" s="1431"/>
      <c r="VUP95" s="1431"/>
      <c r="VUQ95" s="1431"/>
      <c r="VUR95" s="1431"/>
      <c r="VUS95" s="1431"/>
      <c r="VUT95" s="1431"/>
      <c r="VUU95" s="1431"/>
      <c r="VUV95" s="1431"/>
      <c r="VUW95" s="1431"/>
      <c r="VUX95" s="1431"/>
      <c r="VUY95" s="1431"/>
      <c r="VUZ95" s="1431"/>
      <c r="VVA95" s="1431"/>
      <c r="VVB95" s="1431"/>
      <c r="VVC95" s="1431"/>
      <c r="VVD95" s="1431"/>
      <c r="VVE95" s="1431"/>
      <c r="VVF95" s="1431"/>
      <c r="VVG95" s="1431"/>
      <c r="VVH95" s="1431"/>
      <c r="VVI95" s="1431"/>
      <c r="VVJ95" s="1431"/>
      <c r="VVK95" s="1431"/>
      <c r="VVL95" s="1431"/>
      <c r="VVM95" s="1431"/>
      <c r="VVN95" s="1431"/>
      <c r="VVO95" s="1431"/>
      <c r="VVP95" s="1431"/>
      <c r="VVQ95" s="1431"/>
      <c r="VVR95" s="1431"/>
      <c r="VVS95" s="1431"/>
      <c r="VVT95" s="1431"/>
      <c r="VVU95" s="1431"/>
      <c r="VVV95" s="1431"/>
      <c r="VVW95" s="1431"/>
      <c r="VVX95" s="1431"/>
      <c r="VVY95" s="1431"/>
      <c r="VVZ95" s="1431"/>
      <c r="VWA95" s="1431"/>
      <c r="VWB95" s="1431"/>
      <c r="VWC95" s="1431"/>
      <c r="VWD95" s="1431"/>
      <c r="VWE95" s="1431"/>
      <c r="VWF95" s="1431"/>
      <c r="VWG95" s="1431"/>
      <c r="VWH95" s="1431"/>
      <c r="VWI95" s="1431"/>
      <c r="VWJ95" s="1431"/>
      <c r="VWK95" s="1431"/>
      <c r="VWL95" s="1431"/>
      <c r="VWM95" s="1431"/>
      <c r="VWN95" s="1431"/>
      <c r="VWO95" s="1431"/>
      <c r="VWP95" s="1431"/>
      <c r="VWQ95" s="1431"/>
      <c r="VWR95" s="1431"/>
      <c r="VWS95" s="1431"/>
      <c r="VWT95" s="1431"/>
      <c r="VWU95" s="1431"/>
      <c r="VWV95" s="1431"/>
      <c r="VWW95" s="1431"/>
      <c r="VWX95" s="1431"/>
      <c r="VWY95" s="1431"/>
      <c r="VWZ95" s="1431"/>
      <c r="VXA95" s="1431"/>
      <c r="VXB95" s="1431"/>
      <c r="VXC95" s="1431"/>
      <c r="VXD95" s="1431"/>
      <c r="VXE95" s="1431"/>
      <c r="VXF95" s="1431"/>
      <c r="VXG95" s="1431"/>
      <c r="VXH95" s="1431"/>
      <c r="VXI95" s="1431"/>
      <c r="VXJ95" s="1431"/>
      <c r="VXK95" s="1431"/>
      <c r="VXL95" s="1431"/>
      <c r="VXM95" s="1431"/>
      <c r="VXN95" s="1431"/>
      <c r="VXO95" s="1431"/>
      <c r="VXP95" s="1431"/>
      <c r="VXQ95" s="1431"/>
      <c r="VXR95" s="1431"/>
      <c r="VXS95" s="1431"/>
      <c r="VXT95" s="1431"/>
      <c r="VXU95" s="1431"/>
      <c r="VXV95" s="1431"/>
      <c r="VXW95" s="1431"/>
      <c r="VXX95" s="1431"/>
      <c r="VXY95" s="1431"/>
      <c r="VXZ95" s="1431"/>
      <c r="VYA95" s="1431"/>
      <c r="VYB95" s="1431"/>
      <c r="VYC95" s="1431"/>
      <c r="VYD95" s="1431"/>
      <c r="VYE95" s="1431"/>
      <c r="VYF95" s="1431"/>
      <c r="VYG95" s="1431"/>
      <c r="VYH95" s="1431"/>
      <c r="VYI95" s="1431"/>
      <c r="VYJ95" s="1431"/>
      <c r="VYK95" s="1431"/>
      <c r="VYL95" s="1431"/>
      <c r="VYM95" s="1431"/>
      <c r="VYN95" s="1431"/>
      <c r="VYO95" s="1431"/>
      <c r="VYP95" s="1431"/>
      <c r="VYQ95" s="1431"/>
      <c r="VYR95" s="1431"/>
      <c r="VYS95" s="1431"/>
      <c r="VYT95" s="1431"/>
      <c r="VYU95" s="1431"/>
      <c r="VYV95" s="1431"/>
      <c r="VYW95" s="1431"/>
      <c r="VYX95" s="1431"/>
      <c r="VYY95" s="1431"/>
      <c r="VYZ95" s="1431"/>
      <c r="VZA95" s="1431"/>
      <c r="VZB95" s="1431"/>
      <c r="VZC95" s="1431"/>
      <c r="VZD95" s="1431"/>
      <c r="VZE95" s="1431"/>
      <c r="VZF95" s="1431"/>
      <c r="VZG95" s="1431"/>
      <c r="VZH95" s="1431"/>
      <c r="VZI95" s="1431"/>
      <c r="VZJ95" s="1431"/>
      <c r="VZK95" s="1431"/>
      <c r="VZL95" s="1431"/>
      <c r="VZM95" s="1431"/>
      <c r="VZN95" s="1431"/>
      <c r="VZO95" s="1431"/>
      <c r="VZP95" s="1431"/>
      <c r="VZQ95" s="1431"/>
      <c r="VZR95" s="1431"/>
      <c r="VZS95" s="1431"/>
      <c r="VZT95" s="1431"/>
      <c r="VZU95" s="1431"/>
      <c r="VZV95" s="1431"/>
      <c r="VZW95" s="1431"/>
      <c r="VZX95" s="1431"/>
      <c r="VZY95" s="1431"/>
      <c r="VZZ95" s="1431"/>
      <c r="WAA95" s="1431"/>
      <c r="WAB95" s="1431"/>
      <c r="WAC95" s="1431"/>
      <c r="WAD95" s="1431"/>
      <c r="WAE95" s="1431"/>
      <c r="WAF95" s="1431"/>
      <c r="WAG95" s="1431"/>
      <c r="WAH95" s="1431"/>
      <c r="WAI95" s="1431"/>
      <c r="WAJ95" s="1431"/>
      <c r="WAK95" s="1431"/>
      <c r="WAL95" s="1431"/>
      <c r="WAM95" s="1431"/>
      <c r="WAN95" s="1431"/>
      <c r="WAO95" s="1431"/>
      <c r="WAP95" s="1431"/>
      <c r="WAQ95" s="1431"/>
      <c r="WAR95" s="1431"/>
      <c r="WAS95" s="1431"/>
      <c r="WAT95" s="1431"/>
      <c r="WAU95" s="1431"/>
      <c r="WAV95" s="1431"/>
      <c r="WAW95" s="1431"/>
      <c r="WAX95" s="1431"/>
      <c r="WAY95" s="1431"/>
      <c r="WAZ95" s="1431"/>
      <c r="WBA95" s="1431"/>
      <c r="WBB95" s="1431"/>
      <c r="WBC95" s="1431"/>
      <c r="WBD95" s="1431"/>
      <c r="WBE95" s="1431"/>
      <c r="WBF95" s="1431"/>
      <c r="WBG95" s="1431"/>
      <c r="WBH95" s="1431"/>
      <c r="WBI95" s="1431"/>
      <c r="WBJ95" s="1431"/>
      <c r="WBK95" s="1431"/>
      <c r="WBL95" s="1431"/>
      <c r="WBM95" s="1431"/>
      <c r="WBN95" s="1431"/>
      <c r="WBO95" s="1431"/>
      <c r="WBP95" s="1431"/>
      <c r="WBQ95" s="1431"/>
      <c r="WBR95" s="1431"/>
      <c r="WBS95" s="1431"/>
      <c r="WBT95" s="1431"/>
      <c r="WBU95" s="1431"/>
      <c r="WBV95" s="1431"/>
      <c r="WBW95" s="1431"/>
      <c r="WBX95" s="1431"/>
      <c r="WBY95" s="1431"/>
      <c r="WBZ95" s="1431"/>
      <c r="WCA95" s="1431"/>
      <c r="WCB95" s="1431"/>
      <c r="WCC95" s="1431"/>
      <c r="WCD95" s="1431"/>
      <c r="WCE95" s="1431"/>
      <c r="WCF95" s="1431"/>
      <c r="WCG95" s="1431"/>
      <c r="WCH95" s="1431"/>
      <c r="WCI95" s="1431"/>
      <c r="WCJ95" s="1431"/>
      <c r="WCK95" s="1431"/>
      <c r="WCL95" s="1431"/>
      <c r="WCM95" s="1431"/>
      <c r="WCN95" s="1431"/>
      <c r="WCO95" s="1431"/>
      <c r="WCP95" s="1431"/>
      <c r="WCQ95" s="1431"/>
      <c r="WCR95" s="1431"/>
      <c r="WCS95" s="1431"/>
      <c r="WCT95" s="1431"/>
      <c r="WCU95" s="1431"/>
      <c r="WCV95" s="1431"/>
      <c r="WCW95" s="1431"/>
      <c r="WCX95" s="1431"/>
      <c r="WCY95" s="1431"/>
      <c r="WCZ95" s="1431"/>
      <c r="WDA95" s="1431"/>
      <c r="WDB95" s="1431"/>
      <c r="WDC95" s="1431"/>
      <c r="WDD95" s="1431"/>
      <c r="WDE95" s="1431"/>
      <c r="WDF95" s="1431"/>
      <c r="WDG95" s="1431"/>
      <c r="WDH95" s="1431"/>
      <c r="WDI95" s="1431"/>
      <c r="WDJ95" s="1431"/>
      <c r="WDK95" s="1431"/>
      <c r="WDL95" s="1431"/>
      <c r="WDM95" s="1431"/>
      <c r="WDN95" s="1431"/>
      <c r="WDO95" s="1431"/>
      <c r="WDP95" s="1431"/>
      <c r="WDQ95" s="1431"/>
      <c r="WDR95" s="1431"/>
      <c r="WDS95" s="1431"/>
      <c r="WDT95" s="1431"/>
      <c r="WDU95" s="1431"/>
      <c r="WDV95" s="1431"/>
      <c r="WDW95" s="1431"/>
      <c r="WDX95" s="1431"/>
      <c r="WDY95" s="1431"/>
      <c r="WDZ95" s="1431"/>
      <c r="WEA95" s="1431"/>
      <c r="WEB95" s="1431"/>
      <c r="WEC95" s="1431"/>
      <c r="WED95" s="1431"/>
      <c r="WEE95" s="1431"/>
      <c r="WEF95" s="1431"/>
      <c r="WEG95" s="1431"/>
      <c r="WEH95" s="1431"/>
      <c r="WEI95" s="1431"/>
      <c r="WEJ95" s="1431"/>
      <c r="WEK95" s="1431"/>
      <c r="WEL95" s="1431"/>
      <c r="WEM95" s="1431"/>
      <c r="WEN95" s="1431"/>
      <c r="WEO95" s="1431"/>
      <c r="WEP95" s="1431"/>
      <c r="WEQ95" s="1431"/>
      <c r="WER95" s="1431"/>
      <c r="WES95" s="1431"/>
      <c r="WET95" s="1431"/>
      <c r="WEU95" s="1431"/>
      <c r="WEV95" s="1431"/>
      <c r="WEW95" s="1431"/>
      <c r="WEX95" s="1431"/>
      <c r="WEY95" s="1431"/>
      <c r="WEZ95" s="1431"/>
      <c r="WFA95" s="1431"/>
      <c r="WFB95" s="1431"/>
      <c r="WFC95" s="1431"/>
      <c r="WFD95" s="1431"/>
      <c r="WFE95" s="1431"/>
      <c r="WFF95" s="1431"/>
      <c r="WFG95" s="1431"/>
      <c r="WFH95" s="1431"/>
      <c r="WFI95" s="1431"/>
      <c r="WFJ95" s="1431"/>
      <c r="WFK95" s="1431"/>
      <c r="WFL95" s="1431"/>
      <c r="WFM95" s="1431"/>
      <c r="WFN95" s="1431"/>
      <c r="WFO95" s="1431"/>
      <c r="WFP95" s="1431"/>
      <c r="WFQ95" s="1431"/>
      <c r="WFR95" s="1431"/>
      <c r="WFS95" s="1431"/>
      <c r="WFT95" s="1431"/>
      <c r="WFU95" s="1431"/>
      <c r="WFV95" s="1431"/>
      <c r="WFW95" s="1431"/>
      <c r="WFX95" s="1431"/>
      <c r="WFY95" s="1431"/>
      <c r="WFZ95" s="1431"/>
      <c r="WGA95" s="1431"/>
      <c r="WGB95" s="1431"/>
      <c r="WGC95" s="1431"/>
      <c r="WGD95" s="1431"/>
      <c r="WGE95" s="1431"/>
      <c r="WGF95" s="1431"/>
      <c r="WGG95" s="1431"/>
      <c r="WGH95" s="1431"/>
      <c r="WGI95" s="1431"/>
      <c r="WGJ95" s="1431"/>
      <c r="WGK95" s="1431"/>
      <c r="WGL95" s="1431"/>
      <c r="WGM95" s="1431"/>
      <c r="WGN95" s="1431"/>
      <c r="WGO95" s="1431"/>
      <c r="WGP95" s="1431"/>
      <c r="WGQ95" s="1431"/>
      <c r="WGR95" s="1431"/>
      <c r="WGS95" s="1431"/>
      <c r="WGT95" s="1431"/>
      <c r="WGU95" s="1431"/>
      <c r="WGV95" s="1431"/>
      <c r="WGW95" s="1431"/>
      <c r="WGX95" s="1431"/>
      <c r="WGY95" s="1431"/>
      <c r="WGZ95" s="1431"/>
      <c r="WHA95" s="1431"/>
      <c r="WHB95" s="1431"/>
      <c r="WHC95" s="1431"/>
      <c r="WHD95" s="1431"/>
      <c r="WHE95" s="1431"/>
      <c r="WHF95" s="1431"/>
      <c r="WHG95" s="1431"/>
      <c r="WHH95" s="1431"/>
      <c r="WHI95" s="1431"/>
      <c r="WHJ95" s="1431"/>
      <c r="WHK95" s="1431"/>
      <c r="WHL95" s="1431"/>
      <c r="WHM95" s="1431"/>
      <c r="WHN95" s="1431"/>
      <c r="WHO95" s="1431"/>
      <c r="WHP95" s="1431"/>
      <c r="WHQ95" s="1431"/>
      <c r="WHR95" s="1431"/>
      <c r="WHS95" s="1431"/>
      <c r="WHT95" s="1431"/>
      <c r="WHU95" s="1431"/>
      <c r="WHV95" s="1431"/>
      <c r="WHW95" s="1431"/>
      <c r="WHX95" s="1431"/>
      <c r="WHY95" s="1431"/>
      <c r="WHZ95" s="1431"/>
      <c r="WIA95" s="1431"/>
      <c r="WIB95" s="1431"/>
      <c r="WIC95" s="1431"/>
      <c r="WID95" s="1431"/>
      <c r="WIE95" s="1431"/>
      <c r="WIF95" s="1431"/>
      <c r="WIG95" s="1431"/>
      <c r="WIH95" s="1431"/>
      <c r="WII95" s="1431"/>
      <c r="WIJ95" s="1431"/>
      <c r="WIK95" s="1431"/>
      <c r="WIL95" s="1431"/>
      <c r="WIM95" s="1431"/>
      <c r="WIN95" s="1431"/>
      <c r="WIO95" s="1431"/>
      <c r="WIP95" s="1431"/>
      <c r="WIQ95" s="1431"/>
      <c r="WIR95" s="1431"/>
      <c r="WIS95" s="1431"/>
      <c r="WIT95" s="1431"/>
      <c r="WIU95" s="1431"/>
      <c r="WIV95" s="1431"/>
      <c r="WIW95" s="1431"/>
      <c r="WIX95" s="1431"/>
      <c r="WIY95" s="1431"/>
      <c r="WIZ95" s="1431"/>
      <c r="WJA95" s="1431"/>
      <c r="WJB95" s="1431"/>
      <c r="WJC95" s="1431"/>
      <c r="WJD95" s="1431"/>
      <c r="WJE95" s="1431"/>
      <c r="WJF95" s="1431"/>
      <c r="WJG95" s="1431"/>
      <c r="WJH95" s="1431"/>
      <c r="WJI95" s="1431"/>
      <c r="WJJ95" s="1431"/>
      <c r="WJK95" s="1431"/>
      <c r="WJL95" s="1431"/>
      <c r="WJM95" s="1431"/>
      <c r="WJN95" s="1431"/>
      <c r="WJO95" s="1431"/>
      <c r="WJP95" s="1431"/>
      <c r="WJQ95" s="1431"/>
      <c r="WJR95" s="1431"/>
      <c r="WJS95" s="1431"/>
      <c r="WJT95" s="1431"/>
      <c r="WJU95" s="1431"/>
      <c r="WJV95" s="1431"/>
      <c r="WJW95" s="1431"/>
      <c r="WJX95" s="1431"/>
      <c r="WJY95" s="1431"/>
      <c r="WJZ95" s="1431"/>
      <c r="WKA95" s="1431"/>
      <c r="WKB95" s="1431"/>
      <c r="WKC95" s="1431"/>
      <c r="WKD95" s="1431"/>
      <c r="WKE95" s="1431"/>
      <c r="WKF95" s="1431"/>
      <c r="WKG95" s="1431"/>
      <c r="WKH95" s="1431"/>
      <c r="WKI95" s="1431"/>
      <c r="WKJ95" s="1431"/>
      <c r="WKK95" s="1431"/>
      <c r="WKL95" s="1431"/>
      <c r="WKM95" s="1431"/>
      <c r="WKN95" s="1431"/>
      <c r="WKO95" s="1431"/>
      <c r="WKP95" s="1431"/>
      <c r="WKQ95" s="1431"/>
      <c r="WKR95" s="1431"/>
      <c r="WKS95" s="1431"/>
      <c r="WKT95" s="1431"/>
      <c r="WKU95" s="1431"/>
      <c r="WKV95" s="1431"/>
      <c r="WKW95" s="1431"/>
      <c r="WKX95" s="1431"/>
      <c r="WKY95" s="1431"/>
      <c r="WKZ95" s="1431"/>
      <c r="WLA95" s="1431"/>
      <c r="WLB95" s="1431"/>
      <c r="WLC95" s="1431"/>
      <c r="WLD95" s="1431"/>
      <c r="WLE95" s="1431"/>
      <c r="WLF95" s="1431"/>
      <c r="WLG95" s="1431"/>
      <c r="WLH95" s="1431"/>
      <c r="WLI95" s="1431"/>
      <c r="WLJ95" s="1431"/>
      <c r="WLK95" s="1431"/>
      <c r="WLL95" s="1431"/>
      <c r="WLM95" s="1431"/>
      <c r="WLN95" s="1431"/>
      <c r="WLO95" s="1431"/>
      <c r="WLP95" s="1431"/>
      <c r="WLQ95" s="1431"/>
      <c r="WLR95" s="1431"/>
      <c r="WLS95" s="1431"/>
      <c r="WLT95" s="1431"/>
      <c r="WLU95" s="1431"/>
      <c r="WLV95" s="1431"/>
      <c r="WLW95" s="1431"/>
      <c r="WLX95" s="1431"/>
      <c r="WLY95" s="1431"/>
      <c r="WLZ95" s="1431"/>
      <c r="WMA95" s="1431"/>
      <c r="WMB95" s="1431"/>
      <c r="WMC95" s="1431"/>
      <c r="WMD95" s="1431"/>
      <c r="WME95" s="1431"/>
      <c r="WMF95" s="1431"/>
      <c r="WMG95" s="1431"/>
      <c r="WMH95" s="1431"/>
      <c r="WMI95" s="1431"/>
      <c r="WMJ95" s="1431"/>
      <c r="WMK95" s="1431"/>
      <c r="WML95" s="1431"/>
      <c r="WMM95" s="1431"/>
      <c r="WMN95" s="1431"/>
      <c r="WMO95" s="1431"/>
      <c r="WMP95" s="1431"/>
      <c r="WMQ95" s="1431"/>
      <c r="WMR95" s="1431"/>
      <c r="WMS95" s="1431"/>
      <c r="WMT95" s="1431"/>
      <c r="WMU95" s="1431"/>
      <c r="WMV95" s="1431"/>
      <c r="WMW95" s="1431"/>
      <c r="WMX95" s="1431"/>
      <c r="WMY95" s="1431"/>
      <c r="WMZ95" s="1431"/>
      <c r="WNA95" s="1431"/>
      <c r="WNB95" s="1431"/>
      <c r="WNC95" s="1431"/>
      <c r="WND95" s="1431"/>
      <c r="WNE95" s="1431"/>
      <c r="WNF95" s="1431"/>
      <c r="WNG95" s="1431"/>
      <c r="WNH95" s="1431"/>
      <c r="WNI95" s="1431"/>
      <c r="WNJ95" s="1431"/>
      <c r="WNK95" s="1431"/>
      <c r="WNL95" s="1431"/>
      <c r="WNM95" s="1431"/>
      <c r="WNN95" s="1431"/>
      <c r="WNO95" s="1431"/>
      <c r="WNP95" s="1431"/>
      <c r="WNQ95" s="1431"/>
      <c r="WNR95" s="1431"/>
      <c r="WNS95" s="1431"/>
      <c r="WNT95" s="1431"/>
      <c r="WNU95" s="1431"/>
      <c r="WNV95" s="1431"/>
      <c r="WNW95" s="1431"/>
      <c r="WNX95" s="1431"/>
      <c r="WNY95" s="1431"/>
      <c r="WNZ95" s="1431"/>
      <c r="WOA95" s="1431"/>
      <c r="WOB95" s="1431"/>
      <c r="WOC95" s="1431"/>
      <c r="WOD95" s="1431"/>
      <c r="WOE95" s="1431"/>
      <c r="WOF95" s="1431"/>
      <c r="WOG95" s="1431"/>
      <c r="WOH95" s="1431"/>
      <c r="WOI95" s="1431"/>
      <c r="WOJ95" s="1431"/>
      <c r="WOK95" s="1431"/>
      <c r="WOL95" s="1431"/>
      <c r="WOM95" s="1431"/>
      <c r="WON95" s="1431"/>
      <c r="WOO95" s="1431"/>
      <c r="WOP95" s="1431"/>
      <c r="WOQ95" s="1431"/>
      <c r="WOR95" s="1431"/>
      <c r="WOS95" s="1431"/>
      <c r="WOT95" s="1431"/>
      <c r="WOU95" s="1431"/>
      <c r="WOV95" s="1431"/>
      <c r="WOW95" s="1431"/>
      <c r="WOX95" s="1431"/>
      <c r="WOY95" s="1431"/>
      <c r="WOZ95" s="1431"/>
      <c r="WPA95" s="1431"/>
      <c r="WPB95" s="1431"/>
      <c r="WPC95" s="1431"/>
      <c r="WPD95" s="1431"/>
      <c r="WPE95" s="1431"/>
      <c r="WPF95" s="1431"/>
      <c r="WPG95" s="1431"/>
      <c r="WPH95" s="1431"/>
      <c r="WPI95" s="1431"/>
      <c r="WPJ95" s="1431"/>
      <c r="WPK95" s="1431"/>
      <c r="WPL95" s="1431"/>
      <c r="WPM95" s="1431"/>
      <c r="WPN95" s="1431"/>
      <c r="WPO95" s="1431"/>
      <c r="WPP95" s="1431"/>
      <c r="WPQ95" s="1431"/>
      <c r="WPR95" s="1431"/>
      <c r="WPS95" s="1431"/>
      <c r="WPT95" s="1431"/>
      <c r="WPU95" s="1431"/>
      <c r="WPV95" s="1431"/>
      <c r="WPW95" s="1431"/>
      <c r="WPX95" s="1431"/>
      <c r="WPY95" s="1431"/>
      <c r="WPZ95" s="1431"/>
      <c r="WQA95" s="1431"/>
      <c r="WQB95" s="1431"/>
      <c r="WQC95" s="1431"/>
      <c r="WQD95" s="1431"/>
      <c r="WQE95" s="1431"/>
      <c r="WQF95" s="1431"/>
      <c r="WQG95" s="1431"/>
      <c r="WQH95" s="1431"/>
      <c r="WQI95" s="1431"/>
      <c r="WQJ95" s="1431"/>
      <c r="WQK95" s="1431"/>
      <c r="WQL95" s="1431"/>
      <c r="WQM95" s="1431"/>
      <c r="WQN95" s="1431"/>
      <c r="WQO95" s="1431"/>
      <c r="WQP95" s="1431"/>
      <c r="WQQ95" s="1431"/>
      <c r="WQR95" s="1431"/>
      <c r="WQS95" s="1431"/>
      <c r="WQT95" s="1431"/>
      <c r="WQU95" s="1431"/>
      <c r="WQV95" s="1431"/>
      <c r="WQW95" s="1431"/>
      <c r="WQX95" s="1431"/>
      <c r="WQY95" s="1431"/>
      <c r="WQZ95" s="1431"/>
      <c r="WRA95" s="1431"/>
      <c r="WRB95" s="1431"/>
      <c r="WRC95" s="1431"/>
      <c r="WRD95" s="1431"/>
      <c r="WRE95" s="1431"/>
      <c r="WRF95" s="1431"/>
      <c r="WRG95" s="1431"/>
      <c r="WRH95" s="1431"/>
      <c r="WRI95" s="1431"/>
      <c r="WRJ95" s="1431"/>
      <c r="WRK95" s="1431"/>
      <c r="WRL95" s="1431"/>
      <c r="WRM95" s="1431"/>
      <c r="WRN95" s="1431"/>
      <c r="WRO95" s="1431"/>
      <c r="WRP95" s="1431"/>
      <c r="WRQ95" s="1431"/>
      <c r="WRR95" s="1431"/>
      <c r="WRS95" s="1431"/>
      <c r="WRT95" s="1431"/>
      <c r="WRU95" s="1431"/>
      <c r="WRV95" s="1431"/>
      <c r="WRW95" s="1431"/>
      <c r="WRX95" s="1431"/>
      <c r="WRY95" s="1431"/>
      <c r="WRZ95" s="1431"/>
      <c r="WSA95" s="1431"/>
      <c r="WSB95" s="1431"/>
      <c r="WSC95" s="1431"/>
      <c r="WSD95" s="1431"/>
      <c r="WSE95" s="1431"/>
      <c r="WSF95" s="1431"/>
      <c r="WSG95" s="1431"/>
      <c r="WSH95" s="1431"/>
      <c r="WSI95" s="1431"/>
      <c r="WSJ95" s="1431"/>
      <c r="WSK95" s="1431"/>
      <c r="WSL95" s="1431"/>
      <c r="WSM95" s="1431"/>
      <c r="WSN95" s="1431"/>
      <c r="WSO95" s="1431"/>
      <c r="WSP95" s="1431"/>
      <c r="WSQ95" s="1431"/>
      <c r="WSR95" s="1431"/>
      <c r="WSS95" s="1431"/>
      <c r="WST95" s="1431"/>
      <c r="WSU95" s="1431"/>
      <c r="WSV95" s="1431"/>
      <c r="WSW95" s="1431"/>
      <c r="WSX95" s="1431"/>
      <c r="WSY95" s="1431"/>
      <c r="WSZ95" s="1431"/>
      <c r="WTA95" s="1431"/>
      <c r="WTB95" s="1431"/>
      <c r="WTC95" s="1431"/>
      <c r="WTD95" s="1431"/>
      <c r="WTE95" s="1431"/>
      <c r="WTF95" s="1431"/>
      <c r="WTG95" s="1431"/>
      <c r="WTH95" s="1431"/>
      <c r="WTI95" s="1431"/>
      <c r="WTJ95" s="1431"/>
      <c r="WTK95" s="1431"/>
      <c r="WTL95" s="1431"/>
      <c r="WTM95" s="1431"/>
      <c r="WTN95" s="1431"/>
      <c r="WTO95" s="1431"/>
      <c r="WTP95" s="1431"/>
      <c r="WTQ95" s="1431"/>
      <c r="WTR95" s="1431"/>
      <c r="WTS95" s="1431"/>
      <c r="WTT95" s="1431"/>
      <c r="WTU95" s="1431"/>
      <c r="WTV95" s="1431"/>
      <c r="WTW95" s="1431"/>
      <c r="WTX95" s="1431"/>
      <c r="WTY95" s="1431"/>
      <c r="WTZ95" s="1431"/>
      <c r="WUA95" s="1431"/>
      <c r="WUB95" s="1431"/>
      <c r="WUC95" s="1431"/>
      <c r="WUD95" s="1431"/>
      <c r="WUE95" s="1431"/>
      <c r="WUF95" s="1431"/>
      <c r="WUG95" s="1431"/>
      <c r="WUH95" s="1431"/>
      <c r="WUI95" s="1431"/>
      <c r="WUJ95" s="1431"/>
      <c r="WUK95" s="1431"/>
      <c r="WUL95" s="1431"/>
      <c r="WUM95" s="1431"/>
      <c r="WUN95" s="1431"/>
      <c r="WUO95" s="1431"/>
      <c r="WUP95" s="1431"/>
      <c r="WUQ95" s="1431"/>
      <c r="WUR95" s="1431"/>
      <c r="WUS95" s="1431"/>
      <c r="WUT95" s="1431"/>
      <c r="WUU95" s="1431"/>
      <c r="WUV95" s="1431"/>
      <c r="WUW95" s="1431"/>
      <c r="WUX95" s="1431"/>
      <c r="WUY95" s="1431"/>
      <c r="WUZ95" s="1431"/>
      <c r="WVA95" s="1431"/>
      <c r="WVB95" s="1431"/>
      <c r="WVC95" s="1431"/>
      <c r="WVD95" s="1431"/>
      <c r="WVE95" s="1431"/>
      <c r="WVF95" s="1431"/>
      <c r="WVG95" s="1431"/>
      <c r="WVH95" s="1431"/>
      <c r="WVI95" s="1431"/>
      <c r="WVJ95" s="1431"/>
      <c r="WVK95" s="1431"/>
      <c r="WVL95" s="1431"/>
      <c r="WVM95" s="1431"/>
      <c r="WVN95" s="1431"/>
      <c r="WVO95" s="1431"/>
      <c r="WVP95" s="1431"/>
      <c r="WVQ95" s="1431"/>
      <c r="WVR95" s="1431"/>
      <c r="WVS95" s="1431"/>
      <c r="WVT95" s="1431"/>
      <c r="WVU95" s="1431"/>
      <c r="WVV95" s="1431"/>
      <c r="WVW95" s="1431"/>
      <c r="WVX95" s="1431"/>
      <c r="WVY95" s="1431"/>
      <c r="WVZ95" s="1431"/>
      <c r="WWA95" s="1431"/>
      <c r="WWB95" s="1431"/>
      <c r="WWC95" s="1431"/>
      <c r="WWD95" s="1431"/>
      <c r="WWE95" s="1431"/>
      <c r="WWF95" s="1431"/>
      <c r="WWG95" s="1431"/>
      <c r="WWH95" s="1431"/>
      <c r="WWI95" s="1431"/>
      <c r="WWJ95" s="1431"/>
      <c r="WWK95" s="1431"/>
      <c r="WWL95" s="1431"/>
      <c r="WWM95" s="1431"/>
      <c r="WWN95" s="1431"/>
      <c r="WWO95" s="1431"/>
      <c r="WWP95" s="1431"/>
      <c r="WWQ95" s="1431"/>
      <c r="WWR95" s="1431"/>
      <c r="WWS95" s="1431"/>
      <c r="WWT95" s="1431"/>
      <c r="WWU95" s="1431"/>
      <c r="WWV95" s="1431"/>
      <c r="WWW95" s="1431"/>
      <c r="WWX95" s="1431"/>
      <c r="WWY95" s="1431"/>
      <c r="WWZ95" s="1431"/>
      <c r="WXA95" s="1431"/>
      <c r="WXB95" s="1431"/>
      <c r="WXC95" s="1431"/>
      <c r="WXD95" s="1431"/>
      <c r="WXE95" s="1431"/>
      <c r="WXF95" s="1431"/>
      <c r="WXG95" s="1431"/>
      <c r="WXH95" s="1431"/>
      <c r="WXI95" s="1431"/>
      <c r="WXJ95" s="1431"/>
      <c r="WXK95" s="1431"/>
      <c r="WXL95" s="1431"/>
      <c r="WXM95" s="1431"/>
      <c r="WXN95" s="1431"/>
      <c r="WXO95" s="1431"/>
      <c r="WXP95" s="1431"/>
      <c r="WXQ95" s="1431"/>
      <c r="WXR95" s="1431"/>
      <c r="WXS95" s="1431"/>
      <c r="WXT95" s="1431"/>
      <c r="WXU95" s="1431"/>
      <c r="WXV95" s="1431"/>
      <c r="WXW95" s="1431"/>
      <c r="WXX95" s="1431"/>
      <c r="WXY95" s="1431"/>
      <c r="WXZ95" s="1431"/>
      <c r="WYA95" s="1431"/>
      <c r="WYB95" s="1431"/>
      <c r="WYC95" s="1431"/>
      <c r="WYD95" s="1431"/>
      <c r="WYE95" s="1431"/>
      <c r="WYF95" s="1431"/>
      <c r="WYG95" s="1431"/>
      <c r="WYH95" s="1431"/>
      <c r="WYI95" s="1431"/>
      <c r="WYJ95" s="1431"/>
      <c r="WYK95" s="1431"/>
      <c r="WYL95" s="1431"/>
      <c r="WYM95" s="1431"/>
      <c r="WYN95" s="1431"/>
      <c r="WYO95" s="1431"/>
      <c r="WYP95" s="1431"/>
      <c r="WYQ95" s="1431"/>
      <c r="WYR95" s="1431"/>
      <c r="WYS95" s="1431"/>
      <c r="WYT95" s="1431"/>
      <c r="WYU95" s="1431"/>
      <c r="WYV95" s="1431"/>
      <c r="WYW95" s="1431"/>
      <c r="WYX95" s="1431"/>
      <c r="WYY95" s="1431"/>
      <c r="WYZ95" s="1431"/>
      <c r="WZA95" s="1431"/>
      <c r="WZB95" s="1431"/>
      <c r="WZC95" s="1431"/>
      <c r="WZD95" s="1431"/>
      <c r="WZE95" s="1431"/>
      <c r="WZF95" s="1431"/>
      <c r="WZG95" s="1431"/>
      <c r="WZH95" s="1431"/>
      <c r="WZI95" s="1431"/>
      <c r="WZJ95" s="1431"/>
      <c r="WZK95" s="1431"/>
      <c r="WZL95" s="1431"/>
      <c r="WZM95" s="1431"/>
      <c r="WZN95" s="1431"/>
      <c r="WZO95" s="1431"/>
      <c r="WZP95" s="1431"/>
      <c r="WZQ95" s="1431"/>
      <c r="WZR95" s="1431"/>
      <c r="WZS95" s="1431"/>
      <c r="WZT95" s="1431"/>
      <c r="WZU95" s="1431"/>
      <c r="WZV95" s="1431"/>
      <c r="WZW95" s="1431"/>
      <c r="WZX95" s="1431"/>
      <c r="WZY95" s="1431"/>
      <c r="WZZ95" s="1431"/>
      <c r="XAA95" s="1431"/>
      <c r="XAB95" s="1431"/>
      <c r="XAC95" s="1431"/>
      <c r="XAD95" s="1431"/>
      <c r="XAE95" s="1431"/>
      <c r="XAF95" s="1431"/>
      <c r="XAG95" s="1431"/>
      <c r="XAH95" s="1431"/>
      <c r="XAI95" s="1431"/>
      <c r="XAJ95" s="1431"/>
      <c r="XAK95" s="1431"/>
      <c r="XAL95" s="1431"/>
      <c r="XAM95" s="1431"/>
      <c r="XAN95" s="1431"/>
      <c r="XAO95" s="1431"/>
      <c r="XAP95" s="1431"/>
      <c r="XAQ95" s="1431"/>
      <c r="XAR95" s="1431"/>
      <c r="XAS95" s="1431"/>
      <c r="XAT95" s="1431"/>
      <c r="XAU95" s="1431"/>
      <c r="XAV95" s="1431"/>
      <c r="XAW95" s="1431"/>
      <c r="XAX95" s="1431"/>
      <c r="XAY95" s="1431"/>
      <c r="XAZ95" s="1431"/>
      <c r="XBA95" s="1431"/>
      <c r="XBB95" s="1431"/>
      <c r="XBC95" s="1431"/>
      <c r="XBD95" s="1431"/>
      <c r="XBE95" s="1431"/>
      <c r="XBF95" s="1431"/>
      <c r="XBG95" s="1431"/>
      <c r="XBH95" s="1431"/>
      <c r="XBI95" s="1431"/>
      <c r="XBJ95" s="1431"/>
      <c r="XBK95" s="1431"/>
      <c r="XBL95" s="1431"/>
      <c r="XBM95" s="1431"/>
      <c r="XBN95" s="1431"/>
      <c r="XBO95" s="1431"/>
      <c r="XBP95" s="1431"/>
      <c r="XBQ95" s="1431"/>
      <c r="XBR95" s="1431"/>
      <c r="XBS95" s="1431"/>
      <c r="XBT95" s="1431"/>
      <c r="XBU95" s="1431"/>
      <c r="XBV95" s="1431"/>
      <c r="XBW95" s="1431"/>
      <c r="XBX95" s="1431"/>
      <c r="XBY95" s="1431"/>
      <c r="XBZ95" s="1431"/>
      <c r="XCA95" s="1431"/>
      <c r="XCB95" s="1431"/>
      <c r="XCC95" s="1431"/>
      <c r="XCD95" s="1431"/>
      <c r="XCE95" s="1431"/>
      <c r="XCF95" s="1431"/>
      <c r="XCG95" s="1431"/>
      <c r="XCH95" s="1431"/>
      <c r="XCI95" s="1431"/>
      <c r="XCJ95" s="1431"/>
      <c r="XCK95" s="1431"/>
      <c r="XCL95" s="1431"/>
      <c r="XCM95" s="1431"/>
      <c r="XCN95" s="1431"/>
      <c r="XCO95" s="1431"/>
      <c r="XCP95" s="1431"/>
      <c r="XCQ95" s="1431"/>
      <c r="XCR95" s="1431"/>
      <c r="XCS95" s="1431"/>
      <c r="XCT95" s="1431"/>
      <c r="XCU95" s="1431"/>
      <c r="XCV95" s="1431"/>
      <c r="XCW95" s="1431"/>
      <c r="XCX95" s="1431"/>
      <c r="XCY95" s="1431"/>
      <c r="XCZ95" s="1431"/>
      <c r="XDA95" s="1431"/>
      <c r="XDB95" s="1431"/>
      <c r="XDC95" s="1431"/>
      <c r="XDD95" s="1431"/>
      <c r="XDE95" s="1431"/>
      <c r="XDF95" s="1431"/>
      <c r="XDG95" s="1431"/>
      <c r="XDH95" s="1431"/>
      <c r="XDI95" s="1431"/>
      <c r="XDJ95" s="1431"/>
      <c r="XDK95" s="1431"/>
      <c r="XDL95" s="1431"/>
      <c r="XDM95" s="1431"/>
      <c r="XDN95" s="1431"/>
      <c r="XDO95" s="1431"/>
      <c r="XDP95" s="1431"/>
      <c r="XDQ95" s="1431"/>
      <c r="XDR95" s="1431"/>
      <c r="XDS95" s="1431"/>
      <c r="XDT95" s="1431"/>
      <c r="XDU95" s="1431"/>
      <c r="XDV95" s="1431"/>
      <c r="XDW95" s="1431"/>
      <c r="XDX95" s="1431"/>
      <c r="XDY95" s="1431"/>
      <c r="XDZ95" s="1431"/>
      <c r="XEA95" s="1431"/>
      <c r="XEB95" s="1431"/>
      <c r="XEC95" s="1431"/>
      <c r="XED95" s="1431"/>
      <c r="XEE95" s="1431"/>
      <c r="XEF95" s="1431"/>
      <c r="XEG95" s="1431"/>
      <c r="XEH95" s="1431"/>
      <c r="XEI95" s="1431"/>
      <c r="XEJ95" s="1431"/>
      <c r="XEK95" s="1431"/>
      <c r="XEL95" s="1431"/>
      <c r="XEM95" s="1431"/>
      <c r="XEN95" s="1431"/>
      <c r="XEO95" s="1431"/>
      <c r="XEP95" s="1431"/>
      <c r="XEQ95" s="1431"/>
      <c r="XER95" s="1431"/>
      <c r="XES95" s="1431"/>
      <c r="XET95" s="1431"/>
      <c r="XEU95" s="1431"/>
      <c r="XEV95" s="1431"/>
    </row>
    <row r="96" spans="1:16376" s="366" customFormat="1" ht="45" customHeight="1" x14ac:dyDescent="0.25">
      <c r="A96" s="1379" t="s">
        <v>2085</v>
      </c>
      <c r="B96" s="1434"/>
      <c r="C96" s="1434"/>
      <c r="D96" s="1434"/>
      <c r="E96" s="1434"/>
      <c r="F96" s="1434"/>
      <c r="G96" s="1434"/>
      <c r="H96" s="1434"/>
      <c r="I96" s="1434"/>
      <c r="J96" s="1434"/>
      <c r="K96" s="1434"/>
      <c r="L96" s="1434"/>
      <c r="M96" s="1434"/>
      <c r="N96" s="1434"/>
      <c r="O96" s="1434"/>
      <c r="P96" s="1434"/>
      <c r="Q96" s="1434"/>
      <c r="R96" s="1434"/>
      <c r="S96" s="1434"/>
      <c r="T96" s="1434"/>
      <c r="U96" s="1434"/>
      <c r="V96" s="1434"/>
      <c r="W96" s="1434"/>
      <c r="X96" s="1434"/>
      <c r="Y96" s="1434"/>
      <c r="Z96" s="1434"/>
      <c r="AA96" s="1434"/>
      <c r="AB96" s="1434"/>
      <c r="AC96" s="1434"/>
      <c r="AD96" s="1434"/>
      <c r="AE96" s="1434"/>
      <c r="AF96" s="1434"/>
      <c r="AG96" s="1434"/>
      <c r="AH96" s="1434"/>
      <c r="AI96" s="1540"/>
      <c r="AJ96" s="1434"/>
      <c r="AK96" s="1434"/>
      <c r="AL96" s="1434"/>
      <c r="AM96" s="1434"/>
      <c r="AN96" s="1434"/>
      <c r="AO96" s="1434"/>
      <c r="AP96" s="1434"/>
      <c r="AQ96" s="1434"/>
      <c r="AR96" s="1434"/>
      <c r="AS96" s="1434"/>
      <c r="AT96" s="1434"/>
      <c r="AU96" s="1434"/>
      <c r="AV96" s="1434"/>
      <c r="AW96" s="1434"/>
      <c r="AX96" s="1434"/>
      <c r="AY96" s="1434"/>
      <c r="AZ96" s="1434"/>
      <c r="BA96" s="1434"/>
      <c r="BB96" s="1434"/>
      <c r="BC96" s="1434"/>
      <c r="BD96" s="1434"/>
      <c r="BE96" s="1434"/>
      <c r="BF96" s="1434"/>
      <c r="BG96" s="1434"/>
      <c r="BH96" s="1434"/>
      <c r="BI96" s="1434"/>
      <c r="BJ96" s="1434"/>
      <c r="BK96" s="1434"/>
      <c r="BL96" s="1434"/>
      <c r="BM96" s="1434"/>
      <c r="BN96" s="1434"/>
      <c r="BO96" s="1434"/>
      <c r="BP96" s="1434"/>
      <c r="BQ96" s="1434"/>
      <c r="BR96" s="1434"/>
      <c r="BS96" s="1434"/>
      <c r="BT96" s="1434"/>
      <c r="BU96" s="1434"/>
      <c r="BV96" s="1434"/>
      <c r="BW96" s="1434"/>
      <c r="BX96" s="1434"/>
      <c r="BY96" s="1434"/>
      <c r="BZ96" s="1434"/>
      <c r="CA96" s="1434"/>
      <c r="CB96" s="1434"/>
      <c r="CC96" s="1434"/>
      <c r="CD96" s="1434"/>
      <c r="CE96" s="1434"/>
      <c r="CF96" s="1434"/>
      <c r="CG96" s="1434"/>
      <c r="CH96" s="1434"/>
      <c r="CI96" s="1434"/>
      <c r="CJ96" s="1434"/>
      <c r="CK96" s="1434"/>
      <c r="CL96" s="1434"/>
      <c r="CM96" s="1434"/>
      <c r="CN96" s="1434"/>
      <c r="CO96" s="1434"/>
      <c r="CP96" s="1434"/>
      <c r="CQ96" s="1434"/>
      <c r="CR96" s="1434"/>
      <c r="CS96" s="1434"/>
      <c r="CT96" s="1434"/>
      <c r="CU96" s="1434"/>
      <c r="CV96" s="1434"/>
      <c r="CW96" s="1434"/>
      <c r="CX96" s="1434"/>
      <c r="CY96" s="1434"/>
      <c r="CZ96" s="1434"/>
      <c r="DA96" s="1434"/>
      <c r="DB96" s="1434"/>
      <c r="DC96" s="1434"/>
      <c r="DD96" s="1434"/>
      <c r="DE96" s="1434"/>
      <c r="DF96" s="1434"/>
      <c r="DG96" s="1434"/>
      <c r="DH96" s="1434"/>
      <c r="DI96" s="1434"/>
      <c r="DJ96" s="1434"/>
      <c r="DK96" s="1434"/>
      <c r="DL96" s="1434"/>
      <c r="DM96" s="1434"/>
      <c r="DN96" s="1434"/>
      <c r="DO96" s="1434"/>
      <c r="DP96" s="1434"/>
      <c r="DQ96" s="1434"/>
      <c r="DR96" s="1434"/>
      <c r="DS96" s="1434"/>
      <c r="DT96" s="1434"/>
      <c r="DU96" s="1434"/>
      <c r="DV96" s="1434"/>
      <c r="DW96" s="1434"/>
      <c r="DX96" s="1434"/>
      <c r="DY96" s="1434"/>
      <c r="DZ96" s="1434"/>
      <c r="EA96" s="1434"/>
      <c r="EB96" s="1434"/>
      <c r="EC96" s="1434"/>
      <c r="ED96" s="1434"/>
      <c r="EE96" s="1434"/>
      <c r="EF96" s="1434"/>
      <c r="EG96" s="1434"/>
      <c r="EH96" s="1434"/>
      <c r="EI96" s="1434"/>
      <c r="EJ96" s="1434"/>
      <c r="EK96" s="1434"/>
      <c r="EL96" s="1434"/>
      <c r="EM96" s="1434"/>
      <c r="EN96" s="1434"/>
      <c r="EO96" s="1434"/>
      <c r="EP96" s="1434"/>
      <c r="EQ96" s="1434"/>
      <c r="ER96" s="1434"/>
      <c r="ES96" s="1434"/>
      <c r="ET96" s="1434"/>
      <c r="EU96" s="1434"/>
      <c r="EV96" s="1434"/>
      <c r="EW96" s="1434"/>
      <c r="EX96" s="1434"/>
      <c r="EY96" s="1434"/>
      <c r="EZ96" s="1434"/>
      <c r="FA96" s="1434"/>
      <c r="FB96" s="1434"/>
      <c r="FC96" s="1434"/>
      <c r="FD96" s="1434"/>
      <c r="FE96" s="1434"/>
      <c r="FF96" s="1434"/>
      <c r="FG96" s="1434"/>
      <c r="FH96" s="1434"/>
      <c r="FI96" s="1434"/>
      <c r="FJ96" s="1434"/>
      <c r="FK96" s="1434"/>
      <c r="FL96" s="1434"/>
      <c r="FM96" s="1434"/>
      <c r="FN96" s="1434"/>
      <c r="FO96" s="1434"/>
      <c r="FP96" s="1434"/>
      <c r="FQ96" s="1434"/>
      <c r="FR96" s="1434"/>
      <c r="FS96" s="1434"/>
      <c r="FT96" s="1434"/>
      <c r="FU96" s="1434"/>
      <c r="FV96" s="1434"/>
      <c r="FW96" s="1434"/>
      <c r="FX96" s="1434"/>
      <c r="FY96" s="1434"/>
      <c r="FZ96" s="1434"/>
      <c r="GA96" s="1434"/>
      <c r="GB96" s="1434"/>
      <c r="GC96" s="1434"/>
      <c r="GD96" s="1434"/>
      <c r="GE96" s="1434"/>
      <c r="GF96" s="1434"/>
      <c r="GG96" s="1434"/>
      <c r="GH96" s="1434"/>
      <c r="GI96" s="1434"/>
      <c r="GJ96" s="1434"/>
      <c r="GK96" s="1434"/>
      <c r="GL96" s="1434"/>
      <c r="GM96" s="1434"/>
      <c r="GN96" s="1434"/>
      <c r="GO96" s="1434"/>
      <c r="GP96" s="1434"/>
      <c r="GQ96" s="1434"/>
      <c r="GR96" s="1434"/>
      <c r="GS96" s="1434"/>
      <c r="GT96" s="1434"/>
      <c r="GU96" s="1434"/>
      <c r="GV96" s="1434"/>
      <c r="GW96" s="1434"/>
      <c r="GX96" s="1434"/>
      <c r="GY96" s="1434"/>
      <c r="GZ96" s="1434"/>
      <c r="HA96" s="1434"/>
      <c r="HB96" s="1434"/>
      <c r="HC96" s="1434"/>
      <c r="HD96" s="1434"/>
      <c r="HE96" s="1434"/>
      <c r="HF96" s="1434"/>
      <c r="HG96" s="1434"/>
      <c r="HH96" s="1434"/>
      <c r="HI96" s="1434"/>
      <c r="HJ96" s="1434"/>
      <c r="HK96" s="1434"/>
      <c r="HL96" s="1434"/>
      <c r="HM96" s="1434"/>
      <c r="HN96" s="1434"/>
      <c r="HO96" s="1434"/>
      <c r="HP96" s="1434"/>
      <c r="HQ96" s="1434"/>
      <c r="HR96" s="1434"/>
      <c r="HS96" s="1434"/>
      <c r="HT96" s="1434"/>
      <c r="HU96" s="1434"/>
      <c r="HV96" s="1434"/>
      <c r="HW96" s="1434"/>
      <c r="HX96" s="1434"/>
      <c r="HY96" s="1434"/>
      <c r="HZ96" s="1434"/>
      <c r="IA96" s="1434"/>
      <c r="IB96" s="1434"/>
      <c r="IC96" s="1434"/>
      <c r="ID96" s="1434"/>
      <c r="IE96" s="1434"/>
      <c r="IF96" s="1434"/>
      <c r="IG96" s="1434"/>
      <c r="IH96" s="1434"/>
      <c r="II96" s="1434"/>
      <c r="IJ96" s="1434"/>
      <c r="IK96" s="1434"/>
      <c r="IL96" s="1434"/>
      <c r="IM96" s="1434"/>
      <c r="IN96" s="1434"/>
      <c r="IO96" s="1434"/>
      <c r="IP96" s="1434"/>
      <c r="IQ96" s="1434"/>
      <c r="IR96" s="1434"/>
      <c r="IS96" s="1434"/>
      <c r="IT96" s="1434"/>
      <c r="IU96" s="1434"/>
      <c r="IV96" s="1434"/>
      <c r="IW96" s="1434"/>
      <c r="IX96" s="1434"/>
      <c r="IY96" s="1434"/>
      <c r="IZ96" s="1434"/>
      <c r="JA96" s="1434"/>
      <c r="JB96" s="1434"/>
      <c r="JC96" s="1434"/>
      <c r="JD96" s="1434"/>
      <c r="JE96" s="1434"/>
      <c r="JF96" s="1434"/>
      <c r="JG96" s="1434"/>
      <c r="JH96" s="1434"/>
      <c r="JI96" s="1434"/>
      <c r="JJ96" s="1434"/>
      <c r="JK96" s="1434"/>
      <c r="JL96" s="1434"/>
      <c r="JM96" s="1434"/>
      <c r="JN96" s="1434"/>
      <c r="JO96" s="1434"/>
      <c r="JP96" s="1434"/>
      <c r="JQ96" s="1434"/>
      <c r="JR96" s="1434"/>
      <c r="JS96" s="1434"/>
      <c r="JT96" s="1434"/>
      <c r="JU96" s="1434"/>
      <c r="JV96" s="1434"/>
      <c r="JW96" s="1434"/>
      <c r="JX96" s="1434"/>
      <c r="JY96" s="1434"/>
      <c r="JZ96" s="1434"/>
      <c r="KA96" s="1434"/>
      <c r="KB96" s="1434"/>
      <c r="KC96" s="1434"/>
      <c r="KD96" s="1434"/>
      <c r="KE96" s="1434"/>
      <c r="KF96" s="1434"/>
      <c r="KG96" s="1434"/>
      <c r="KH96" s="1434"/>
      <c r="KI96" s="1434"/>
      <c r="KJ96" s="1434"/>
      <c r="KK96" s="1434"/>
      <c r="KL96" s="1434"/>
      <c r="KM96" s="1434"/>
      <c r="KN96" s="1434"/>
      <c r="KO96" s="1434"/>
      <c r="KP96" s="1434"/>
      <c r="KQ96" s="1434"/>
      <c r="KR96" s="1434"/>
      <c r="KS96" s="1434"/>
      <c r="KT96" s="1434"/>
      <c r="KU96" s="1434"/>
      <c r="KV96" s="1434"/>
      <c r="KW96" s="1434"/>
      <c r="KX96" s="1434"/>
      <c r="KY96" s="1434"/>
      <c r="KZ96" s="1434"/>
      <c r="LA96" s="1434"/>
      <c r="LB96" s="1434"/>
      <c r="LC96" s="1434"/>
      <c r="LD96" s="1434"/>
      <c r="LE96" s="1434"/>
      <c r="LF96" s="1434"/>
      <c r="LG96" s="1434"/>
      <c r="LH96" s="1434"/>
      <c r="LI96" s="1434"/>
      <c r="LJ96" s="1434"/>
      <c r="LK96" s="1434"/>
      <c r="LL96" s="1434"/>
      <c r="LM96" s="1434"/>
      <c r="LN96" s="1434"/>
      <c r="LO96" s="1434"/>
      <c r="LP96" s="1434"/>
      <c r="LQ96" s="1434"/>
      <c r="LR96" s="1434"/>
      <c r="LS96" s="1434"/>
      <c r="LT96" s="1434"/>
      <c r="LU96" s="1434"/>
      <c r="LV96" s="1434"/>
      <c r="LW96" s="1434"/>
      <c r="LX96" s="1434"/>
      <c r="LY96" s="1434"/>
      <c r="LZ96" s="1434"/>
      <c r="MA96" s="1434"/>
      <c r="MB96" s="1434"/>
      <c r="MC96" s="1434"/>
      <c r="MD96" s="1434"/>
      <c r="ME96" s="1434"/>
      <c r="MF96" s="1434"/>
      <c r="MG96" s="1434"/>
      <c r="MH96" s="1434"/>
      <c r="MI96" s="1434"/>
      <c r="MJ96" s="1434"/>
      <c r="MK96" s="1434"/>
      <c r="ML96" s="1434"/>
      <c r="MM96" s="1434"/>
      <c r="MN96" s="1434"/>
      <c r="MO96" s="1434"/>
      <c r="MP96" s="1434"/>
      <c r="MQ96" s="1434"/>
      <c r="MR96" s="1434"/>
      <c r="MS96" s="1434"/>
      <c r="MT96" s="1434"/>
      <c r="MU96" s="1434"/>
      <c r="MV96" s="1434"/>
      <c r="MW96" s="1434"/>
      <c r="MX96" s="1434"/>
      <c r="MY96" s="1434"/>
      <c r="MZ96" s="1434"/>
      <c r="NA96" s="1434"/>
      <c r="NB96" s="1434"/>
      <c r="NC96" s="1434"/>
      <c r="ND96" s="1434"/>
      <c r="NE96" s="1434"/>
      <c r="NF96" s="1434"/>
      <c r="NG96" s="1434"/>
      <c r="NH96" s="1434"/>
      <c r="NI96" s="1434"/>
      <c r="NJ96" s="1434"/>
      <c r="NK96" s="1434"/>
      <c r="NL96" s="1434"/>
      <c r="NM96" s="1434"/>
      <c r="NN96" s="1434"/>
      <c r="NO96" s="1434"/>
      <c r="NP96" s="1434"/>
      <c r="NQ96" s="1434"/>
      <c r="NR96" s="1434"/>
      <c r="NS96" s="1434"/>
      <c r="NT96" s="1434"/>
      <c r="NU96" s="1434"/>
      <c r="NV96" s="1434"/>
      <c r="NW96" s="1434"/>
      <c r="NX96" s="1434"/>
      <c r="NY96" s="1434"/>
      <c r="NZ96" s="1434"/>
      <c r="OA96" s="1434"/>
      <c r="OB96" s="1434"/>
      <c r="OC96" s="1434"/>
      <c r="OD96" s="1434"/>
      <c r="OE96" s="1434"/>
      <c r="OF96" s="1434"/>
      <c r="OG96" s="1434"/>
      <c r="OH96" s="1434"/>
      <c r="OI96" s="1434"/>
      <c r="OJ96" s="1434"/>
      <c r="OK96" s="1434"/>
      <c r="OL96" s="1434"/>
      <c r="OM96" s="1434"/>
      <c r="ON96" s="1434"/>
      <c r="OO96" s="1434"/>
      <c r="OP96" s="1434"/>
      <c r="OQ96" s="1434"/>
      <c r="OR96" s="1434"/>
      <c r="OS96" s="1434"/>
      <c r="OT96" s="1434"/>
      <c r="OU96" s="1434"/>
      <c r="OV96" s="1434"/>
      <c r="OW96" s="1434"/>
      <c r="OX96" s="1434"/>
      <c r="OY96" s="1434"/>
      <c r="OZ96" s="1434"/>
      <c r="PA96" s="1434"/>
      <c r="PB96" s="1434"/>
      <c r="PC96" s="1434"/>
      <c r="PD96" s="1434"/>
      <c r="PE96" s="1434"/>
      <c r="PF96" s="1434"/>
      <c r="PG96" s="1434"/>
      <c r="PH96" s="1434"/>
      <c r="PI96" s="1434"/>
      <c r="PJ96" s="1434"/>
      <c r="PK96" s="1434"/>
      <c r="PL96" s="1434"/>
      <c r="PM96" s="1434"/>
      <c r="PN96" s="1434"/>
      <c r="PO96" s="1434"/>
      <c r="PP96" s="1434"/>
      <c r="PQ96" s="1434"/>
      <c r="PR96" s="1434"/>
      <c r="PS96" s="1434"/>
      <c r="PT96" s="1434"/>
      <c r="PU96" s="1434"/>
      <c r="PV96" s="1434"/>
      <c r="PW96" s="1434"/>
      <c r="PX96" s="1434"/>
      <c r="PY96" s="1434"/>
      <c r="PZ96" s="1434"/>
      <c r="QA96" s="1434"/>
      <c r="QB96" s="1434"/>
      <c r="QC96" s="1434"/>
      <c r="QD96" s="1434"/>
      <c r="QE96" s="1434"/>
      <c r="QF96" s="1434"/>
      <c r="QG96" s="1434"/>
      <c r="QH96" s="1434"/>
      <c r="QI96" s="1434"/>
      <c r="QJ96" s="1434"/>
      <c r="QK96" s="1434"/>
      <c r="QL96" s="1434"/>
      <c r="QM96" s="1434"/>
      <c r="QN96" s="1434"/>
      <c r="QO96" s="1434"/>
      <c r="QP96" s="1434"/>
      <c r="QQ96" s="1434"/>
      <c r="QR96" s="1434"/>
      <c r="QS96" s="1434"/>
      <c r="QT96" s="1434"/>
      <c r="QU96" s="1434"/>
      <c r="QV96" s="1434"/>
      <c r="QW96" s="1434"/>
      <c r="QX96" s="1434"/>
      <c r="QY96" s="1434"/>
      <c r="QZ96" s="1434"/>
      <c r="RA96" s="1434"/>
      <c r="RB96" s="1434"/>
      <c r="RC96" s="1434"/>
      <c r="RD96" s="1434"/>
      <c r="RE96" s="1434"/>
      <c r="RF96" s="1434"/>
      <c r="RG96" s="1434"/>
      <c r="RH96" s="1434"/>
      <c r="RI96" s="1434"/>
      <c r="RJ96" s="1434"/>
      <c r="RK96" s="1434"/>
      <c r="RL96" s="1434"/>
      <c r="RM96" s="1434"/>
      <c r="RN96" s="1434"/>
      <c r="RO96" s="1434"/>
      <c r="RP96" s="1434"/>
      <c r="RQ96" s="1434"/>
      <c r="RR96" s="1434"/>
      <c r="RS96" s="1434"/>
      <c r="RT96" s="1434"/>
      <c r="RU96" s="1434"/>
      <c r="RV96" s="1434"/>
      <c r="RW96" s="1434"/>
      <c r="RX96" s="1434"/>
      <c r="RY96" s="1434"/>
      <c r="RZ96" s="1434"/>
      <c r="SA96" s="1434"/>
      <c r="SB96" s="1434"/>
      <c r="SC96" s="1434"/>
      <c r="SD96" s="1434"/>
      <c r="SE96" s="1434"/>
      <c r="SF96" s="1434"/>
      <c r="SG96" s="1434"/>
      <c r="SH96" s="1434"/>
      <c r="SI96" s="1434"/>
      <c r="SJ96" s="1434"/>
      <c r="SK96" s="1434"/>
      <c r="SL96" s="1434"/>
      <c r="SM96" s="1434"/>
      <c r="SN96" s="1434"/>
      <c r="SO96" s="1434"/>
      <c r="SP96" s="1434"/>
      <c r="SQ96" s="1434"/>
      <c r="SR96" s="1434"/>
      <c r="SS96" s="1434"/>
      <c r="ST96" s="1434"/>
      <c r="SU96" s="1434"/>
      <c r="SV96" s="1434"/>
      <c r="SW96" s="1434"/>
      <c r="SX96" s="1434"/>
      <c r="SY96" s="1434"/>
      <c r="SZ96" s="1434"/>
      <c r="TA96" s="1434"/>
      <c r="TB96" s="1434"/>
      <c r="TC96" s="1434"/>
      <c r="TD96" s="1434"/>
      <c r="TE96" s="1434"/>
      <c r="TF96" s="1434"/>
      <c r="TG96" s="1434"/>
      <c r="TH96" s="1434"/>
      <c r="TI96" s="1434"/>
      <c r="TJ96" s="1434"/>
      <c r="TK96" s="1434"/>
      <c r="TL96" s="1434"/>
      <c r="TM96" s="1434"/>
      <c r="TN96" s="1434"/>
      <c r="TO96" s="1434"/>
      <c r="TP96" s="1434"/>
      <c r="TQ96" s="1434"/>
      <c r="TR96" s="1434"/>
      <c r="TS96" s="1434"/>
      <c r="TT96" s="1434"/>
      <c r="TU96" s="1434"/>
      <c r="TV96" s="1434"/>
      <c r="TW96" s="1434"/>
      <c r="TX96" s="1434"/>
      <c r="TY96" s="1434"/>
      <c r="TZ96" s="1434"/>
      <c r="UA96" s="1434"/>
      <c r="UB96" s="1434"/>
      <c r="UC96" s="1434"/>
      <c r="UD96" s="1434"/>
      <c r="UE96" s="1434"/>
      <c r="UF96" s="1434"/>
      <c r="UG96" s="1434"/>
      <c r="UH96" s="1434"/>
      <c r="UI96" s="1434"/>
      <c r="UJ96" s="1434"/>
      <c r="UK96" s="1434"/>
      <c r="UL96" s="1434"/>
      <c r="UM96" s="1434"/>
      <c r="UN96" s="1434"/>
      <c r="UO96" s="1434"/>
      <c r="UP96" s="1434"/>
      <c r="UQ96" s="1434"/>
      <c r="UR96" s="1434"/>
      <c r="US96" s="1434"/>
      <c r="UT96" s="1434"/>
      <c r="UU96" s="1434"/>
      <c r="UV96" s="1434"/>
      <c r="UW96" s="1434"/>
      <c r="UX96" s="1434"/>
      <c r="UY96" s="1434"/>
      <c r="UZ96" s="1434"/>
      <c r="VA96" s="1434"/>
      <c r="VB96" s="1434"/>
      <c r="VC96" s="1434"/>
      <c r="VD96" s="1434"/>
      <c r="VE96" s="1434"/>
      <c r="VF96" s="1434"/>
      <c r="VG96" s="1434"/>
      <c r="VH96" s="1434"/>
      <c r="VI96" s="1434"/>
      <c r="VJ96" s="1434"/>
      <c r="VK96" s="1434"/>
      <c r="VL96" s="1434"/>
      <c r="VM96" s="1434"/>
      <c r="VN96" s="1434"/>
      <c r="VO96" s="1434"/>
      <c r="VP96" s="1434"/>
      <c r="VQ96" s="1434"/>
      <c r="VR96" s="1434"/>
      <c r="VS96" s="1434"/>
      <c r="VT96" s="1434"/>
      <c r="VU96" s="1434"/>
      <c r="VV96" s="1434"/>
      <c r="VW96" s="1434"/>
      <c r="VX96" s="1434"/>
      <c r="VY96" s="1434"/>
      <c r="VZ96" s="1434"/>
      <c r="WA96" s="1434"/>
      <c r="WB96" s="1434"/>
      <c r="WC96" s="1434"/>
      <c r="WD96" s="1434"/>
      <c r="WE96" s="1434"/>
      <c r="WF96" s="1434"/>
      <c r="WG96" s="1434"/>
      <c r="WH96" s="1434"/>
      <c r="WI96" s="1434"/>
      <c r="WJ96" s="1434"/>
      <c r="WK96" s="1434"/>
      <c r="WL96" s="1434"/>
      <c r="WM96" s="1434"/>
      <c r="WN96" s="1434"/>
      <c r="WO96" s="1434"/>
      <c r="WP96" s="1434"/>
      <c r="WQ96" s="1434"/>
      <c r="WR96" s="1434"/>
      <c r="WS96" s="1434"/>
      <c r="WT96" s="1434"/>
      <c r="WU96" s="1434"/>
      <c r="WV96" s="1434"/>
      <c r="WW96" s="1434"/>
      <c r="WX96" s="1434"/>
      <c r="WY96" s="1434"/>
      <c r="WZ96" s="1434"/>
      <c r="XA96" s="1434"/>
      <c r="XB96" s="1434"/>
      <c r="XC96" s="1434"/>
      <c r="XD96" s="1434"/>
      <c r="XE96" s="1434"/>
      <c r="XF96" s="1434"/>
      <c r="XG96" s="1434"/>
      <c r="XH96" s="1434"/>
      <c r="XI96" s="1434"/>
      <c r="XJ96" s="1434"/>
      <c r="XK96" s="1434"/>
      <c r="XL96" s="1434"/>
      <c r="XM96" s="1434"/>
      <c r="XN96" s="1434"/>
      <c r="XO96" s="1434"/>
      <c r="XP96" s="1434"/>
      <c r="XQ96" s="1434"/>
      <c r="XR96" s="1434"/>
      <c r="XS96" s="1434"/>
      <c r="XT96" s="1434"/>
      <c r="XU96" s="1434"/>
      <c r="XV96" s="1434"/>
      <c r="XW96" s="1434"/>
      <c r="XX96" s="1434"/>
      <c r="XY96" s="1434"/>
      <c r="XZ96" s="1434"/>
      <c r="YA96" s="1434"/>
      <c r="YB96" s="1434"/>
      <c r="YC96" s="1434"/>
      <c r="YD96" s="1434"/>
      <c r="YE96" s="1434"/>
      <c r="YF96" s="1434"/>
      <c r="YG96" s="1434"/>
      <c r="YH96" s="1434"/>
      <c r="YI96" s="1434"/>
      <c r="YJ96" s="1434"/>
      <c r="YK96" s="1434"/>
      <c r="YL96" s="1434"/>
      <c r="YM96" s="1434"/>
      <c r="YN96" s="1434"/>
      <c r="YO96" s="1434"/>
      <c r="YP96" s="1434"/>
      <c r="YQ96" s="1434"/>
      <c r="YR96" s="1434"/>
      <c r="YS96" s="1434"/>
      <c r="YT96" s="1434"/>
      <c r="YU96" s="1434"/>
      <c r="YV96" s="1434"/>
      <c r="YW96" s="1434"/>
      <c r="YX96" s="1434"/>
      <c r="YY96" s="1434"/>
      <c r="YZ96" s="1434"/>
      <c r="ZA96" s="1434"/>
      <c r="ZB96" s="1434"/>
      <c r="ZC96" s="1434"/>
      <c r="ZD96" s="1434"/>
      <c r="ZE96" s="1434"/>
      <c r="ZF96" s="1434"/>
      <c r="ZG96" s="1434"/>
      <c r="ZH96" s="1434"/>
      <c r="ZI96" s="1434"/>
      <c r="ZJ96" s="1434"/>
      <c r="ZK96" s="1434"/>
      <c r="ZL96" s="1434"/>
      <c r="ZM96" s="1434"/>
      <c r="ZN96" s="1434"/>
      <c r="ZO96" s="1434"/>
      <c r="ZP96" s="1434"/>
      <c r="ZQ96" s="1434"/>
      <c r="ZR96" s="1434"/>
      <c r="ZS96" s="1434"/>
      <c r="ZT96" s="1434"/>
      <c r="ZU96" s="1434"/>
      <c r="ZV96" s="1434"/>
      <c r="ZW96" s="1434"/>
      <c r="ZX96" s="1434"/>
      <c r="ZY96" s="1434"/>
      <c r="ZZ96" s="1434"/>
      <c r="AAA96" s="1434"/>
      <c r="AAB96" s="1434"/>
      <c r="AAC96" s="1434"/>
      <c r="AAD96" s="1434"/>
      <c r="AAE96" s="1434"/>
      <c r="AAF96" s="1434"/>
      <c r="AAG96" s="1434"/>
      <c r="AAH96" s="1434"/>
      <c r="AAI96" s="1434"/>
      <c r="AAJ96" s="1434"/>
      <c r="AAK96" s="1434"/>
      <c r="AAL96" s="1434"/>
      <c r="AAM96" s="1434"/>
      <c r="AAN96" s="1434"/>
      <c r="AAO96" s="1434"/>
      <c r="AAP96" s="1434"/>
      <c r="AAQ96" s="1434"/>
      <c r="AAR96" s="1434"/>
      <c r="AAS96" s="1434"/>
      <c r="AAT96" s="1434"/>
      <c r="AAU96" s="1434"/>
      <c r="AAV96" s="1434"/>
      <c r="AAW96" s="1434"/>
      <c r="AAX96" s="1434"/>
      <c r="AAY96" s="1434"/>
      <c r="AAZ96" s="1434"/>
      <c r="ABA96" s="1434"/>
      <c r="ABB96" s="1434"/>
      <c r="ABC96" s="1434"/>
      <c r="ABD96" s="1434"/>
      <c r="ABE96" s="1434"/>
      <c r="ABF96" s="1434"/>
      <c r="ABG96" s="1434"/>
      <c r="ABH96" s="1434"/>
      <c r="ABI96" s="1434"/>
      <c r="ABJ96" s="1434"/>
      <c r="ABK96" s="1434"/>
      <c r="ABL96" s="1434"/>
      <c r="ABM96" s="1434"/>
      <c r="ABN96" s="1434"/>
      <c r="ABO96" s="1434"/>
      <c r="ABP96" s="1434"/>
      <c r="ABQ96" s="1434"/>
      <c r="ABR96" s="1434"/>
      <c r="ABS96" s="1434"/>
      <c r="ABT96" s="1434"/>
      <c r="ABU96" s="1434"/>
      <c r="ABV96" s="1434"/>
      <c r="ABW96" s="1434"/>
      <c r="ABX96" s="1434"/>
      <c r="ABY96" s="1434"/>
      <c r="ABZ96" s="1434"/>
      <c r="ACA96" s="1434"/>
      <c r="ACB96" s="1434"/>
      <c r="ACC96" s="1434"/>
      <c r="ACD96" s="1434"/>
      <c r="ACE96" s="1434"/>
      <c r="ACF96" s="1434"/>
      <c r="ACG96" s="1434"/>
      <c r="ACH96" s="1434"/>
      <c r="ACI96" s="1434"/>
      <c r="ACJ96" s="1434"/>
      <c r="ACK96" s="1434"/>
      <c r="ACL96" s="1434"/>
      <c r="ACM96" s="1434"/>
      <c r="ACN96" s="1434"/>
      <c r="ACO96" s="1434"/>
      <c r="ACP96" s="1434"/>
      <c r="ACQ96" s="1434"/>
      <c r="ACR96" s="1434"/>
      <c r="ACS96" s="1434"/>
      <c r="ACT96" s="1434"/>
      <c r="ACU96" s="1434"/>
      <c r="ACV96" s="1434"/>
      <c r="ACW96" s="1434"/>
      <c r="ACX96" s="1434"/>
      <c r="ACY96" s="1434"/>
      <c r="ACZ96" s="1434"/>
      <c r="ADA96" s="1434"/>
      <c r="ADB96" s="1434"/>
      <c r="ADC96" s="1434"/>
      <c r="ADD96" s="1434"/>
      <c r="ADE96" s="1434"/>
      <c r="ADF96" s="1434"/>
      <c r="ADG96" s="1434"/>
      <c r="ADH96" s="1434"/>
      <c r="ADI96" s="1434"/>
      <c r="ADJ96" s="1434"/>
      <c r="ADK96" s="1434"/>
      <c r="ADL96" s="1434"/>
      <c r="ADM96" s="1434"/>
      <c r="ADN96" s="1434"/>
      <c r="ADO96" s="1434"/>
      <c r="ADP96" s="1434"/>
      <c r="ADQ96" s="1434"/>
      <c r="ADR96" s="1434"/>
      <c r="ADS96" s="1434"/>
      <c r="ADT96" s="1434"/>
      <c r="ADU96" s="1434"/>
      <c r="ADV96" s="1434"/>
      <c r="ADW96" s="1434"/>
      <c r="ADX96" s="1434"/>
      <c r="ADY96" s="1434"/>
      <c r="ADZ96" s="1434"/>
      <c r="AEA96" s="1434"/>
      <c r="AEB96" s="1434"/>
      <c r="AEC96" s="1434"/>
      <c r="AED96" s="1434"/>
      <c r="AEE96" s="1434"/>
      <c r="AEF96" s="1434"/>
      <c r="AEG96" s="1434"/>
      <c r="AEH96" s="1434"/>
      <c r="AEI96" s="1434"/>
      <c r="AEJ96" s="1434"/>
      <c r="AEK96" s="1434"/>
      <c r="AEL96" s="1434"/>
      <c r="AEM96" s="1434"/>
      <c r="AEN96" s="1434"/>
      <c r="AEO96" s="1434"/>
      <c r="AEP96" s="1434"/>
      <c r="AEQ96" s="1434"/>
      <c r="AER96" s="1434"/>
      <c r="AES96" s="1434"/>
      <c r="AET96" s="1434"/>
      <c r="AEU96" s="1434"/>
      <c r="AEV96" s="1434"/>
      <c r="AEW96" s="1434"/>
      <c r="AEX96" s="1434"/>
      <c r="AEY96" s="1434"/>
      <c r="AEZ96" s="1434"/>
      <c r="AFA96" s="1434"/>
      <c r="AFB96" s="1434"/>
      <c r="AFC96" s="1434"/>
      <c r="AFD96" s="1434"/>
      <c r="AFE96" s="1434"/>
      <c r="AFF96" s="1434"/>
      <c r="AFG96" s="1434"/>
      <c r="AFH96" s="1434"/>
      <c r="AFI96" s="1434"/>
      <c r="AFJ96" s="1434"/>
      <c r="AFK96" s="1434"/>
      <c r="AFL96" s="1434"/>
      <c r="AFM96" s="1434"/>
      <c r="AFN96" s="1434"/>
      <c r="AFO96" s="1434"/>
      <c r="AFP96" s="1434"/>
      <c r="AFQ96" s="1434"/>
      <c r="AFR96" s="1434"/>
      <c r="AFS96" s="1434"/>
      <c r="AFT96" s="1434"/>
      <c r="AFU96" s="1434"/>
      <c r="AFV96" s="1434"/>
      <c r="AFW96" s="1434"/>
      <c r="AFX96" s="1434"/>
      <c r="AFY96" s="1434"/>
      <c r="AFZ96" s="1434"/>
      <c r="AGA96" s="1434"/>
      <c r="AGB96" s="1434"/>
      <c r="AGC96" s="1434"/>
      <c r="AGD96" s="1434"/>
      <c r="AGE96" s="1434"/>
      <c r="AGF96" s="1434"/>
      <c r="AGG96" s="1434"/>
      <c r="AGH96" s="1434"/>
      <c r="AGI96" s="1434"/>
      <c r="AGJ96" s="1434"/>
      <c r="AGK96" s="1434"/>
      <c r="AGL96" s="1434"/>
      <c r="AGM96" s="1434"/>
      <c r="AGN96" s="1434"/>
      <c r="AGO96" s="1434"/>
      <c r="AGP96" s="1434"/>
      <c r="AGQ96" s="1434"/>
      <c r="AGR96" s="1434"/>
      <c r="AGS96" s="1434"/>
      <c r="AGT96" s="1434"/>
      <c r="AGU96" s="1434"/>
      <c r="AGV96" s="1434"/>
      <c r="AGW96" s="1434"/>
      <c r="AGX96" s="1434"/>
      <c r="AGY96" s="1434"/>
      <c r="AGZ96" s="1434"/>
      <c r="AHA96" s="1434"/>
      <c r="AHB96" s="1434"/>
      <c r="AHC96" s="1434"/>
      <c r="AHD96" s="1434"/>
      <c r="AHE96" s="1434"/>
      <c r="AHF96" s="1434"/>
      <c r="AHG96" s="1434"/>
      <c r="AHH96" s="1434"/>
      <c r="AHI96" s="1434"/>
      <c r="AHJ96" s="1434"/>
      <c r="AHK96" s="1434"/>
      <c r="AHL96" s="1434"/>
      <c r="AHM96" s="1434"/>
      <c r="AHN96" s="1434"/>
      <c r="AHO96" s="1434"/>
      <c r="AHP96" s="1434"/>
      <c r="AHQ96" s="1434"/>
      <c r="AHR96" s="1434"/>
      <c r="AHS96" s="1434"/>
      <c r="AHT96" s="1434"/>
      <c r="AHU96" s="1434"/>
      <c r="AHV96" s="1434"/>
      <c r="AHW96" s="1434"/>
      <c r="AHX96" s="1434"/>
      <c r="AHY96" s="1434"/>
      <c r="AHZ96" s="1434"/>
      <c r="AIA96" s="1434"/>
      <c r="AIB96" s="1434"/>
      <c r="AIC96" s="1434"/>
      <c r="AID96" s="1434"/>
      <c r="AIE96" s="1434"/>
      <c r="AIF96" s="1434"/>
      <c r="AIG96" s="1434"/>
      <c r="AIH96" s="1434"/>
      <c r="AII96" s="1434"/>
      <c r="AIJ96" s="1434"/>
      <c r="AIK96" s="1434"/>
      <c r="AIL96" s="1434"/>
      <c r="AIM96" s="1434"/>
      <c r="AIN96" s="1434"/>
      <c r="AIO96" s="1434"/>
      <c r="AIP96" s="1434"/>
      <c r="AIQ96" s="1434"/>
      <c r="AIR96" s="1434"/>
      <c r="AIS96" s="1434"/>
      <c r="AIT96" s="1434"/>
      <c r="AIU96" s="1434"/>
      <c r="AIV96" s="1434"/>
      <c r="AIW96" s="1434"/>
      <c r="AIX96" s="1434"/>
      <c r="AIY96" s="1434"/>
      <c r="AIZ96" s="1434"/>
      <c r="AJA96" s="1434"/>
      <c r="AJB96" s="1434"/>
      <c r="AJC96" s="1434"/>
      <c r="AJD96" s="1434"/>
      <c r="AJE96" s="1434"/>
      <c r="AJF96" s="1434"/>
      <c r="AJG96" s="1434"/>
      <c r="AJH96" s="1434"/>
      <c r="AJI96" s="1434"/>
      <c r="AJJ96" s="1434"/>
      <c r="AJK96" s="1434"/>
      <c r="AJL96" s="1434"/>
      <c r="AJM96" s="1434"/>
      <c r="AJN96" s="1434"/>
      <c r="AJO96" s="1434"/>
      <c r="AJP96" s="1434"/>
      <c r="AJQ96" s="1434"/>
      <c r="AJR96" s="1434"/>
      <c r="AJS96" s="1434"/>
      <c r="AJT96" s="1434"/>
      <c r="AJU96" s="1434"/>
      <c r="AJV96" s="1434"/>
      <c r="AJW96" s="1434"/>
      <c r="AJX96" s="1434"/>
      <c r="AJY96" s="1434"/>
      <c r="AJZ96" s="1434"/>
      <c r="AKA96" s="1434"/>
      <c r="AKB96" s="1434"/>
      <c r="AKC96" s="1434"/>
      <c r="AKD96" s="1434"/>
      <c r="AKE96" s="1434"/>
      <c r="AKF96" s="1434"/>
      <c r="AKG96" s="1434"/>
      <c r="AKH96" s="1434"/>
      <c r="AKI96" s="1434"/>
      <c r="AKJ96" s="1434"/>
      <c r="AKK96" s="1434"/>
      <c r="AKL96" s="1434"/>
      <c r="AKM96" s="1434"/>
      <c r="AKN96" s="1434"/>
      <c r="AKO96" s="1434"/>
      <c r="AKP96" s="1434"/>
      <c r="AKQ96" s="1434"/>
      <c r="AKR96" s="1434"/>
      <c r="AKS96" s="1434"/>
      <c r="AKT96" s="1434"/>
      <c r="AKU96" s="1434"/>
      <c r="AKV96" s="1434"/>
      <c r="AKW96" s="1434"/>
      <c r="AKX96" s="1434"/>
      <c r="AKY96" s="1434"/>
      <c r="AKZ96" s="1434"/>
      <c r="ALA96" s="1434"/>
      <c r="ALB96" s="1434"/>
      <c r="ALC96" s="1434"/>
      <c r="ALD96" s="1434"/>
      <c r="ALE96" s="1434"/>
      <c r="ALF96" s="1434"/>
      <c r="ALG96" s="1434"/>
      <c r="ALH96" s="1434"/>
      <c r="ALI96" s="1434"/>
      <c r="ALJ96" s="1434"/>
      <c r="ALK96" s="1434"/>
      <c r="ALL96" s="1434"/>
      <c r="ALM96" s="1434"/>
      <c r="ALN96" s="1434"/>
      <c r="ALO96" s="1434"/>
      <c r="ALP96" s="1434"/>
      <c r="ALQ96" s="1434"/>
      <c r="ALR96" s="1434"/>
      <c r="ALS96" s="1434"/>
      <c r="ALT96" s="1434"/>
      <c r="ALU96" s="1434"/>
      <c r="ALV96" s="1434"/>
      <c r="ALW96" s="1434"/>
      <c r="ALX96" s="1434"/>
      <c r="ALY96" s="1434"/>
      <c r="ALZ96" s="1434"/>
      <c r="AMA96" s="1434"/>
      <c r="AMB96" s="1434"/>
      <c r="AMC96" s="1434"/>
      <c r="AMD96" s="1434"/>
      <c r="AME96" s="1434"/>
      <c r="AMF96" s="1434"/>
      <c r="AMG96" s="1434"/>
      <c r="AMH96" s="1434"/>
      <c r="AMI96" s="1434"/>
      <c r="AMJ96" s="1434"/>
      <c r="AMK96" s="1434"/>
      <c r="AML96" s="1434"/>
      <c r="AMM96" s="1434"/>
      <c r="AMN96" s="1434"/>
      <c r="AMO96" s="1434"/>
      <c r="AMP96" s="1434"/>
      <c r="AMQ96" s="1434"/>
      <c r="AMR96" s="1434"/>
      <c r="AMS96" s="1434"/>
      <c r="AMT96" s="1434"/>
      <c r="AMU96" s="1434"/>
      <c r="AMV96" s="1434"/>
      <c r="AMW96" s="1434"/>
      <c r="AMX96" s="1434"/>
      <c r="AMY96" s="1434"/>
      <c r="AMZ96" s="1434"/>
      <c r="ANA96" s="1434"/>
      <c r="ANB96" s="1434"/>
      <c r="ANC96" s="1434"/>
      <c r="AND96" s="1434"/>
      <c r="ANE96" s="1434"/>
      <c r="ANF96" s="1434"/>
      <c r="ANG96" s="1434"/>
      <c r="ANH96" s="1434"/>
      <c r="ANI96" s="1434"/>
      <c r="ANJ96" s="1434"/>
      <c r="ANK96" s="1434"/>
      <c r="ANL96" s="1434"/>
      <c r="ANM96" s="1434"/>
      <c r="ANN96" s="1434"/>
      <c r="ANO96" s="1434"/>
      <c r="ANP96" s="1434"/>
      <c r="ANQ96" s="1434"/>
      <c r="ANR96" s="1434"/>
      <c r="ANS96" s="1434"/>
      <c r="ANT96" s="1434"/>
      <c r="ANU96" s="1434"/>
      <c r="ANV96" s="1434"/>
      <c r="ANW96" s="1434"/>
      <c r="ANX96" s="1434"/>
      <c r="ANY96" s="1434"/>
      <c r="ANZ96" s="1434"/>
      <c r="AOA96" s="1434"/>
      <c r="AOB96" s="1434"/>
      <c r="AOC96" s="1434"/>
      <c r="AOD96" s="1434"/>
      <c r="AOE96" s="1434"/>
      <c r="AOF96" s="1434"/>
      <c r="AOG96" s="1434"/>
      <c r="AOH96" s="1434"/>
      <c r="AOI96" s="1434"/>
      <c r="AOJ96" s="1434"/>
      <c r="AOK96" s="1434"/>
      <c r="AOL96" s="1434"/>
      <c r="AOM96" s="1434"/>
      <c r="AON96" s="1434"/>
      <c r="AOO96" s="1434"/>
      <c r="AOP96" s="1434"/>
      <c r="AOQ96" s="1434"/>
      <c r="AOR96" s="1434"/>
      <c r="AOS96" s="1434"/>
      <c r="AOT96" s="1434"/>
      <c r="AOU96" s="1434"/>
      <c r="AOV96" s="1434"/>
      <c r="AOW96" s="1434"/>
      <c r="AOX96" s="1434"/>
      <c r="AOY96" s="1434"/>
      <c r="AOZ96" s="1434"/>
      <c r="APA96" s="1434"/>
      <c r="APB96" s="1434"/>
      <c r="APC96" s="1434"/>
      <c r="APD96" s="1434"/>
      <c r="APE96" s="1434"/>
      <c r="APF96" s="1434"/>
      <c r="APG96" s="1434"/>
      <c r="APH96" s="1434"/>
      <c r="API96" s="1434"/>
      <c r="APJ96" s="1434"/>
      <c r="APK96" s="1434"/>
      <c r="APL96" s="1434"/>
      <c r="APM96" s="1434"/>
      <c r="APN96" s="1434"/>
      <c r="APO96" s="1434"/>
      <c r="APP96" s="1434"/>
      <c r="APQ96" s="1434"/>
      <c r="APR96" s="1434"/>
      <c r="APS96" s="1434"/>
      <c r="APT96" s="1434"/>
      <c r="APU96" s="1434"/>
      <c r="APV96" s="1434"/>
      <c r="APW96" s="1434"/>
      <c r="APX96" s="1434"/>
      <c r="APY96" s="1434"/>
      <c r="APZ96" s="1434"/>
      <c r="AQA96" s="1434"/>
      <c r="AQB96" s="1434"/>
      <c r="AQC96" s="1434"/>
      <c r="AQD96" s="1434"/>
      <c r="AQE96" s="1434"/>
      <c r="AQF96" s="1434"/>
      <c r="AQG96" s="1434"/>
      <c r="AQH96" s="1434"/>
      <c r="AQI96" s="1434"/>
      <c r="AQJ96" s="1434"/>
      <c r="AQK96" s="1434"/>
      <c r="AQL96" s="1434"/>
      <c r="AQM96" s="1434"/>
      <c r="AQN96" s="1434"/>
      <c r="AQO96" s="1434"/>
      <c r="AQP96" s="1434"/>
      <c r="AQQ96" s="1434"/>
      <c r="AQR96" s="1434"/>
      <c r="AQS96" s="1434"/>
      <c r="AQT96" s="1434"/>
      <c r="AQU96" s="1434"/>
      <c r="AQV96" s="1434"/>
      <c r="AQW96" s="1434"/>
      <c r="AQX96" s="1434"/>
      <c r="AQY96" s="1434"/>
      <c r="AQZ96" s="1434"/>
      <c r="ARA96" s="1434"/>
      <c r="ARB96" s="1434"/>
      <c r="ARC96" s="1434"/>
      <c r="ARD96" s="1434"/>
      <c r="ARE96" s="1434"/>
      <c r="ARF96" s="1434"/>
      <c r="ARG96" s="1434"/>
      <c r="ARH96" s="1434"/>
      <c r="ARI96" s="1434"/>
      <c r="ARJ96" s="1434"/>
      <c r="ARK96" s="1434"/>
      <c r="ARL96" s="1434"/>
      <c r="ARM96" s="1434"/>
      <c r="ARN96" s="1434"/>
      <c r="ARO96" s="1434"/>
      <c r="ARP96" s="1434"/>
      <c r="ARQ96" s="1434"/>
      <c r="ARR96" s="1434"/>
      <c r="ARS96" s="1434"/>
      <c r="ART96" s="1434"/>
      <c r="ARU96" s="1434"/>
      <c r="ARV96" s="1434"/>
      <c r="ARW96" s="1434"/>
      <c r="ARX96" s="1434"/>
      <c r="ARY96" s="1434"/>
      <c r="ARZ96" s="1434"/>
      <c r="ASA96" s="1434"/>
      <c r="ASB96" s="1434"/>
      <c r="ASC96" s="1434"/>
      <c r="ASD96" s="1434"/>
      <c r="ASE96" s="1434"/>
      <c r="ASF96" s="1434"/>
      <c r="ASG96" s="1434"/>
      <c r="ASH96" s="1434"/>
      <c r="ASI96" s="1434"/>
      <c r="ASJ96" s="1434"/>
      <c r="ASK96" s="1434"/>
      <c r="ASL96" s="1434"/>
      <c r="ASM96" s="1434"/>
      <c r="ASN96" s="1434"/>
      <c r="ASO96" s="1434"/>
      <c r="ASP96" s="1434"/>
      <c r="ASQ96" s="1434"/>
      <c r="ASR96" s="1434"/>
      <c r="ASS96" s="1434"/>
      <c r="AST96" s="1434"/>
      <c r="ASU96" s="1434"/>
      <c r="ASV96" s="1434"/>
      <c r="ASW96" s="1434"/>
      <c r="ASX96" s="1434"/>
      <c r="ASY96" s="1434"/>
      <c r="ASZ96" s="1434"/>
      <c r="ATA96" s="1434"/>
      <c r="ATB96" s="1434"/>
      <c r="ATC96" s="1434"/>
      <c r="ATD96" s="1434"/>
      <c r="ATE96" s="1434"/>
      <c r="ATF96" s="1434"/>
      <c r="ATG96" s="1434"/>
      <c r="ATH96" s="1434"/>
      <c r="ATI96" s="1434"/>
      <c r="ATJ96" s="1434"/>
      <c r="ATK96" s="1434"/>
      <c r="ATL96" s="1434"/>
      <c r="ATM96" s="1434"/>
      <c r="ATN96" s="1434"/>
      <c r="ATO96" s="1434"/>
      <c r="ATP96" s="1434"/>
      <c r="ATQ96" s="1434"/>
      <c r="ATR96" s="1434"/>
      <c r="ATS96" s="1434"/>
      <c r="ATT96" s="1434"/>
      <c r="ATU96" s="1434"/>
      <c r="ATV96" s="1434"/>
      <c r="ATW96" s="1434"/>
      <c r="ATX96" s="1434"/>
      <c r="ATY96" s="1434"/>
      <c r="ATZ96" s="1434"/>
      <c r="AUA96" s="1434"/>
      <c r="AUB96" s="1434"/>
      <c r="AUC96" s="1434"/>
      <c r="AUD96" s="1434"/>
      <c r="AUE96" s="1434"/>
      <c r="AUF96" s="1434"/>
      <c r="AUG96" s="1434"/>
      <c r="AUH96" s="1434"/>
      <c r="AUI96" s="1434"/>
      <c r="AUJ96" s="1434"/>
      <c r="AUK96" s="1434"/>
      <c r="AUL96" s="1434"/>
      <c r="AUM96" s="1434"/>
      <c r="AUN96" s="1434"/>
      <c r="AUO96" s="1434"/>
      <c r="AUP96" s="1434"/>
      <c r="AUQ96" s="1434"/>
      <c r="AUR96" s="1434"/>
      <c r="AUS96" s="1434"/>
      <c r="AUT96" s="1434"/>
      <c r="AUU96" s="1434"/>
      <c r="AUV96" s="1434"/>
      <c r="AUW96" s="1434"/>
      <c r="AUX96" s="1434"/>
      <c r="AUY96" s="1434"/>
      <c r="AUZ96" s="1434"/>
      <c r="AVA96" s="1434"/>
      <c r="AVB96" s="1434"/>
      <c r="AVC96" s="1434"/>
      <c r="AVD96" s="1434"/>
      <c r="AVE96" s="1434"/>
      <c r="AVF96" s="1434"/>
      <c r="AVG96" s="1434"/>
      <c r="AVH96" s="1434"/>
      <c r="AVI96" s="1434"/>
      <c r="AVJ96" s="1434"/>
      <c r="AVK96" s="1434"/>
      <c r="AVL96" s="1434"/>
      <c r="AVM96" s="1434"/>
      <c r="AVN96" s="1434"/>
      <c r="AVO96" s="1434"/>
      <c r="AVP96" s="1434"/>
      <c r="AVQ96" s="1434"/>
      <c r="AVR96" s="1434"/>
      <c r="AVS96" s="1434"/>
      <c r="AVT96" s="1434"/>
      <c r="AVU96" s="1434"/>
      <c r="AVV96" s="1434"/>
      <c r="AVW96" s="1434"/>
      <c r="AVX96" s="1434"/>
      <c r="AVY96" s="1434"/>
      <c r="AVZ96" s="1434"/>
      <c r="AWA96" s="1434"/>
      <c r="AWB96" s="1434"/>
      <c r="AWC96" s="1434"/>
      <c r="AWD96" s="1434"/>
      <c r="AWE96" s="1434"/>
      <c r="AWF96" s="1434"/>
      <c r="AWG96" s="1434"/>
      <c r="AWH96" s="1434"/>
      <c r="AWI96" s="1434"/>
      <c r="AWJ96" s="1434"/>
      <c r="AWK96" s="1434"/>
      <c r="AWL96" s="1434"/>
      <c r="AWM96" s="1434"/>
      <c r="AWN96" s="1434"/>
      <c r="AWO96" s="1434"/>
      <c r="AWP96" s="1434"/>
      <c r="AWQ96" s="1434"/>
      <c r="AWR96" s="1434"/>
      <c r="AWS96" s="1434"/>
      <c r="AWT96" s="1434"/>
      <c r="AWU96" s="1434"/>
      <c r="AWV96" s="1434"/>
      <c r="AWW96" s="1434"/>
      <c r="AWX96" s="1434"/>
      <c r="AWY96" s="1434"/>
      <c r="AWZ96" s="1434"/>
      <c r="AXA96" s="1434"/>
      <c r="AXB96" s="1434"/>
      <c r="AXC96" s="1434"/>
      <c r="AXD96" s="1434"/>
      <c r="AXE96" s="1434"/>
      <c r="AXF96" s="1434"/>
      <c r="AXG96" s="1434"/>
      <c r="AXH96" s="1434"/>
      <c r="AXI96" s="1434"/>
      <c r="AXJ96" s="1434"/>
      <c r="AXK96" s="1434"/>
      <c r="AXL96" s="1434"/>
      <c r="AXM96" s="1434"/>
      <c r="AXN96" s="1434"/>
      <c r="AXO96" s="1434"/>
      <c r="AXP96" s="1434"/>
      <c r="AXQ96" s="1434"/>
      <c r="AXR96" s="1434"/>
      <c r="AXS96" s="1434"/>
      <c r="AXT96" s="1434"/>
      <c r="AXU96" s="1434"/>
      <c r="AXV96" s="1434"/>
      <c r="AXW96" s="1434"/>
      <c r="AXX96" s="1434"/>
      <c r="AXY96" s="1434"/>
      <c r="AXZ96" s="1434"/>
      <c r="AYA96" s="1434"/>
      <c r="AYB96" s="1434"/>
      <c r="AYC96" s="1434"/>
      <c r="AYD96" s="1434"/>
      <c r="AYE96" s="1434"/>
      <c r="AYF96" s="1434"/>
      <c r="AYG96" s="1434"/>
      <c r="AYH96" s="1434"/>
      <c r="AYI96" s="1434"/>
      <c r="AYJ96" s="1434"/>
      <c r="AYK96" s="1434"/>
      <c r="AYL96" s="1434"/>
      <c r="AYM96" s="1434"/>
      <c r="AYN96" s="1434"/>
      <c r="AYO96" s="1434"/>
      <c r="AYP96" s="1434"/>
      <c r="AYQ96" s="1434"/>
      <c r="AYR96" s="1434"/>
      <c r="AYS96" s="1434"/>
      <c r="AYT96" s="1434"/>
      <c r="AYU96" s="1434"/>
      <c r="AYV96" s="1434"/>
      <c r="AYW96" s="1434"/>
      <c r="AYX96" s="1434"/>
      <c r="AYY96" s="1434"/>
      <c r="AYZ96" s="1434"/>
      <c r="AZA96" s="1434"/>
      <c r="AZB96" s="1434"/>
      <c r="AZC96" s="1434"/>
      <c r="AZD96" s="1434"/>
      <c r="AZE96" s="1434"/>
      <c r="AZF96" s="1434"/>
      <c r="AZG96" s="1434"/>
      <c r="AZH96" s="1434"/>
      <c r="AZI96" s="1434"/>
      <c r="AZJ96" s="1434"/>
      <c r="AZK96" s="1434"/>
      <c r="AZL96" s="1434"/>
      <c r="AZM96" s="1434"/>
      <c r="AZN96" s="1434"/>
      <c r="AZO96" s="1434"/>
      <c r="AZP96" s="1434"/>
      <c r="AZQ96" s="1434"/>
      <c r="AZR96" s="1434"/>
      <c r="AZS96" s="1434"/>
      <c r="AZT96" s="1434"/>
      <c r="AZU96" s="1434"/>
      <c r="AZV96" s="1434"/>
      <c r="AZW96" s="1434"/>
      <c r="AZX96" s="1434"/>
      <c r="AZY96" s="1434"/>
      <c r="AZZ96" s="1434"/>
      <c r="BAA96" s="1434"/>
      <c r="BAB96" s="1434"/>
      <c r="BAC96" s="1434"/>
      <c r="BAD96" s="1434"/>
      <c r="BAE96" s="1434"/>
      <c r="BAF96" s="1434"/>
      <c r="BAG96" s="1434"/>
      <c r="BAH96" s="1434"/>
      <c r="BAI96" s="1434"/>
      <c r="BAJ96" s="1434"/>
      <c r="BAK96" s="1434"/>
      <c r="BAL96" s="1434"/>
      <c r="BAM96" s="1434"/>
      <c r="BAN96" s="1434"/>
      <c r="BAO96" s="1434"/>
      <c r="BAP96" s="1434"/>
      <c r="BAQ96" s="1434"/>
      <c r="BAR96" s="1434"/>
      <c r="BAS96" s="1434"/>
      <c r="BAT96" s="1434"/>
      <c r="BAU96" s="1434"/>
      <c r="BAV96" s="1434"/>
      <c r="BAW96" s="1434"/>
      <c r="BAX96" s="1434"/>
      <c r="BAY96" s="1434"/>
      <c r="BAZ96" s="1434"/>
      <c r="BBA96" s="1434"/>
      <c r="BBB96" s="1434"/>
      <c r="BBC96" s="1434"/>
      <c r="BBD96" s="1434"/>
      <c r="BBE96" s="1434"/>
      <c r="BBF96" s="1434"/>
      <c r="BBG96" s="1434"/>
      <c r="BBH96" s="1434"/>
      <c r="BBI96" s="1434"/>
      <c r="BBJ96" s="1434"/>
      <c r="BBK96" s="1434"/>
      <c r="BBL96" s="1434"/>
      <c r="BBM96" s="1434"/>
      <c r="BBN96" s="1434"/>
      <c r="BBO96" s="1434"/>
      <c r="BBP96" s="1434"/>
      <c r="BBQ96" s="1434"/>
      <c r="BBR96" s="1434"/>
      <c r="BBS96" s="1434"/>
      <c r="BBT96" s="1434"/>
      <c r="BBU96" s="1434"/>
      <c r="BBV96" s="1434"/>
      <c r="BBW96" s="1434"/>
      <c r="BBX96" s="1434"/>
      <c r="BBY96" s="1434"/>
      <c r="BBZ96" s="1434"/>
      <c r="BCA96" s="1434"/>
      <c r="BCB96" s="1434"/>
      <c r="BCC96" s="1434"/>
      <c r="BCD96" s="1434"/>
      <c r="BCE96" s="1434"/>
      <c r="BCF96" s="1434"/>
      <c r="BCG96" s="1434"/>
      <c r="BCH96" s="1434"/>
      <c r="BCI96" s="1434"/>
      <c r="BCJ96" s="1434"/>
      <c r="BCK96" s="1434"/>
      <c r="BCL96" s="1434"/>
      <c r="BCM96" s="1434"/>
      <c r="BCN96" s="1434"/>
      <c r="BCO96" s="1434"/>
      <c r="BCP96" s="1434"/>
      <c r="BCQ96" s="1434"/>
      <c r="BCR96" s="1434"/>
      <c r="BCS96" s="1434"/>
      <c r="BCT96" s="1434"/>
      <c r="BCU96" s="1434"/>
      <c r="BCV96" s="1434"/>
      <c r="BCW96" s="1434"/>
      <c r="BCX96" s="1434"/>
      <c r="BCY96" s="1434"/>
      <c r="BCZ96" s="1434"/>
      <c r="BDA96" s="1434"/>
      <c r="BDB96" s="1434"/>
      <c r="BDC96" s="1434"/>
      <c r="BDD96" s="1434"/>
      <c r="BDE96" s="1434"/>
      <c r="BDF96" s="1434"/>
      <c r="BDG96" s="1434"/>
      <c r="BDH96" s="1434"/>
      <c r="BDI96" s="1434"/>
      <c r="BDJ96" s="1434"/>
      <c r="BDK96" s="1434"/>
      <c r="BDL96" s="1434"/>
      <c r="BDM96" s="1434"/>
      <c r="BDN96" s="1434"/>
      <c r="BDO96" s="1434"/>
      <c r="BDP96" s="1434"/>
      <c r="BDQ96" s="1434"/>
      <c r="BDR96" s="1434"/>
      <c r="BDS96" s="1434"/>
      <c r="BDT96" s="1434"/>
      <c r="BDU96" s="1434"/>
      <c r="BDV96" s="1434"/>
      <c r="BDW96" s="1434"/>
      <c r="BDX96" s="1434"/>
      <c r="BDY96" s="1434"/>
      <c r="BDZ96" s="1434"/>
      <c r="BEA96" s="1434"/>
      <c r="BEB96" s="1434"/>
      <c r="BEC96" s="1434"/>
      <c r="BED96" s="1434"/>
      <c r="BEE96" s="1434"/>
      <c r="BEF96" s="1434"/>
      <c r="BEG96" s="1434"/>
      <c r="BEH96" s="1434"/>
      <c r="BEI96" s="1434"/>
      <c r="BEJ96" s="1434"/>
      <c r="BEK96" s="1434"/>
      <c r="BEL96" s="1434"/>
      <c r="BEM96" s="1434"/>
      <c r="BEN96" s="1434"/>
      <c r="BEO96" s="1434"/>
      <c r="BEP96" s="1434"/>
      <c r="BEQ96" s="1434"/>
      <c r="BER96" s="1434"/>
      <c r="BES96" s="1434"/>
      <c r="BET96" s="1434"/>
      <c r="BEU96" s="1434"/>
      <c r="BEV96" s="1434"/>
      <c r="BEW96" s="1434"/>
      <c r="BEX96" s="1434"/>
      <c r="BEY96" s="1434"/>
      <c r="BEZ96" s="1434"/>
      <c r="BFA96" s="1434"/>
      <c r="BFB96" s="1434"/>
      <c r="BFC96" s="1434"/>
      <c r="BFD96" s="1434"/>
      <c r="BFE96" s="1434"/>
      <c r="BFF96" s="1434"/>
      <c r="BFG96" s="1434"/>
      <c r="BFH96" s="1434"/>
      <c r="BFI96" s="1434"/>
      <c r="BFJ96" s="1434"/>
      <c r="BFK96" s="1434"/>
      <c r="BFL96" s="1434"/>
      <c r="BFM96" s="1434"/>
      <c r="BFN96" s="1434"/>
      <c r="BFO96" s="1434"/>
      <c r="BFP96" s="1434"/>
      <c r="BFQ96" s="1434"/>
      <c r="BFR96" s="1434"/>
      <c r="BFS96" s="1434"/>
      <c r="BFT96" s="1434"/>
      <c r="BFU96" s="1434"/>
      <c r="BFV96" s="1434"/>
      <c r="BFW96" s="1434"/>
      <c r="BFX96" s="1434"/>
      <c r="BFY96" s="1434"/>
      <c r="BFZ96" s="1434"/>
      <c r="BGA96" s="1434"/>
      <c r="BGB96" s="1434"/>
      <c r="BGC96" s="1434"/>
      <c r="BGD96" s="1434"/>
      <c r="BGE96" s="1434"/>
      <c r="BGF96" s="1434"/>
      <c r="BGG96" s="1434"/>
      <c r="BGH96" s="1434"/>
      <c r="BGI96" s="1434"/>
      <c r="BGJ96" s="1434"/>
      <c r="BGK96" s="1434"/>
      <c r="BGL96" s="1434"/>
      <c r="BGM96" s="1434"/>
      <c r="BGN96" s="1434"/>
      <c r="BGO96" s="1434"/>
      <c r="BGP96" s="1434"/>
      <c r="BGQ96" s="1434"/>
      <c r="BGR96" s="1434"/>
      <c r="BGS96" s="1434"/>
      <c r="BGT96" s="1434"/>
      <c r="BGU96" s="1434"/>
      <c r="BGV96" s="1434"/>
      <c r="BGW96" s="1434"/>
      <c r="BGX96" s="1434"/>
      <c r="BGY96" s="1434"/>
      <c r="BGZ96" s="1434"/>
      <c r="BHA96" s="1434"/>
      <c r="BHB96" s="1434"/>
      <c r="BHC96" s="1434"/>
      <c r="BHD96" s="1434"/>
      <c r="BHE96" s="1434"/>
      <c r="BHF96" s="1434"/>
      <c r="BHG96" s="1434"/>
      <c r="BHH96" s="1434"/>
      <c r="BHI96" s="1434"/>
      <c r="BHJ96" s="1434"/>
      <c r="BHK96" s="1434"/>
      <c r="BHL96" s="1434"/>
      <c r="BHM96" s="1434"/>
      <c r="BHN96" s="1434"/>
      <c r="BHO96" s="1434"/>
      <c r="BHP96" s="1434"/>
      <c r="BHQ96" s="1434"/>
      <c r="BHR96" s="1434"/>
      <c r="BHS96" s="1434"/>
      <c r="BHT96" s="1434"/>
      <c r="BHU96" s="1434"/>
      <c r="BHV96" s="1434"/>
      <c r="BHW96" s="1434"/>
      <c r="BHX96" s="1434"/>
      <c r="BHY96" s="1434"/>
      <c r="BHZ96" s="1434"/>
      <c r="BIA96" s="1434"/>
      <c r="BIB96" s="1434"/>
      <c r="BIC96" s="1434"/>
      <c r="BID96" s="1434"/>
      <c r="BIE96" s="1434"/>
      <c r="BIF96" s="1434"/>
      <c r="BIG96" s="1434"/>
      <c r="BIH96" s="1434"/>
      <c r="BII96" s="1434"/>
      <c r="BIJ96" s="1434"/>
      <c r="BIK96" s="1434"/>
      <c r="BIL96" s="1434"/>
      <c r="BIM96" s="1434"/>
      <c r="BIN96" s="1434"/>
      <c r="BIO96" s="1434"/>
      <c r="BIP96" s="1434"/>
      <c r="BIQ96" s="1434"/>
      <c r="BIR96" s="1434"/>
      <c r="BIS96" s="1434"/>
      <c r="BIT96" s="1434"/>
      <c r="BIU96" s="1434"/>
      <c r="BIV96" s="1434"/>
      <c r="BIW96" s="1434"/>
      <c r="BIX96" s="1434"/>
      <c r="BIY96" s="1434"/>
      <c r="BIZ96" s="1434"/>
      <c r="BJA96" s="1434"/>
      <c r="BJB96" s="1434"/>
      <c r="BJC96" s="1434"/>
      <c r="BJD96" s="1434"/>
      <c r="BJE96" s="1434"/>
      <c r="BJF96" s="1434"/>
      <c r="BJG96" s="1434"/>
      <c r="BJH96" s="1434"/>
      <c r="BJI96" s="1434"/>
      <c r="BJJ96" s="1434"/>
      <c r="BJK96" s="1434"/>
      <c r="BJL96" s="1434"/>
      <c r="BJM96" s="1434"/>
      <c r="BJN96" s="1434"/>
      <c r="BJO96" s="1434"/>
      <c r="BJP96" s="1434"/>
      <c r="BJQ96" s="1434"/>
      <c r="BJR96" s="1434"/>
      <c r="BJS96" s="1434"/>
      <c r="BJT96" s="1434"/>
      <c r="BJU96" s="1434"/>
      <c r="BJV96" s="1434"/>
      <c r="BJW96" s="1434"/>
      <c r="BJX96" s="1434"/>
      <c r="BJY96" s="1434"/>
      <c r="BJZ96" s="1434"/>
      <c r="BKA96" s="1434"/>
      <c r="BKB96" s="1434"/>
      <c r="BKC96" s="1434"/>
      <c r="BKD96" s="1434"/>
      <c r="BKE96" s="1434"/>
      <c r="BKF96" s="1434"/>
      <c r="BKG96" s="1434"/>
      <c r="BKH96" s="1434"/>
      <c r="BKI96" s="1434"/>
      <c r="BKJ96" s="1434"/>
      <c r="BKK96" s="1434"/>
      <c r="BKL96" s="1434"/>
      <c r="BKM96" s="1434"/>
      <c r="BKN96" s="1434"/>
      <c r="BKO96" s="1434"/>
      <c r="BKP96" s="1434"/>
      <c r="BKQ96" s="1434"/>
      <c r="BKR96" s="1434"/>
      <c r="BKS96" s="1434"/>
      <c r="BKT96" s="1434"/>
      <c r="BKU96" s="1434"/>
      <c r="BKV96" s="1434"/>
      <c r="BKW96" s="1434"/>
      <c r="BKX96" s="1434"/>
      <c r="BKY96" s="1434"/>
      <c r="BKZ96" s="1434"/>
      <c r="BLA96" s="1434"/>
      <c r="BLB96" s="1434"/>
      <c r="BLC96" s="1434"/>
      <c r="BLD96" s="1434"/>
      <c r="BLE96" s="1434"/>
      <c r="BLF96" s="1434"/>
      <c r="BLG96" s="1434"/>
      <c r="BLH96" s="1434"/>
      <c r="BLI96" s="1434"/>
      <c r="BLJ96" s="1434"/>
      <c r="BLK96" s="1434"/>
      <c r="BLL96" s="1434"/>
      <c r="BLM96" s="1434"/>
      <c r="BLN96" s="1434"/>
      <c r="BLO96" s="1434"/>
      <c r="BLP96" s="1434"/>
      <c r="BLQ96" s="1434"/>
      <c r="BLR96" s="1434"/>
      <c r="BLS96" s="1434"/>
      <c r="BLT96" s="1434"/>
      <c r="BLU96" s="1434"/>
      <c r="BLV96" s="1434"/>
      <c r="BLW96" s="1434"/>
      <c r="BLX96" s="1434"/>
      <c r="BLY96" s="1434"/>
      <c r="BLZ96" s="1434"/>
      <c r="BMA96" s="1434"/>
      <c r="BMB96" s="1434"/>
      <c r="BMC96" s="1434"/>
      <c r="BMD96" s="1434"/>
      <c r="BME96" s="1434"/>
      <c r="BMF96" s="1434"/>
      <c r="BMG96" s="1434"/>
      <c r="BMH96" s="1434"/>
      <c r="BMI96" s="1434"/>
      <c r="BMJ96" s="1434"/>
      <c r="BMK96" s="1434"/>
      <c r="BML96" s="1434"/>
      <c r="BMM96" s="1434"/>
      <c r="BMN96" s="1434"/>
      <c r="BMO96" s="1434"/>
      <c r="BMP96" s="1434"/>
      <c r="BMQ96" s="1434"/>
      <c r="BMR96" s="1434"/>
      <c r="BMS96" s="1434"/>
      <c r="BMT96" s="1434"/>
      <c r="BMU96" s="1434"/>
      <c r="BMV96" s="1434"/>
      <c r="BMW96" s="1434"/>
      <c r="BMX96" s="1434"/>
      <c r="BMY96" s="1434"/>
      <c r="BMZ96" s="1434"/>
      <c r="BNA96" s="1434"/>
      <c r="BNB96" s="1434"/>
      <c r="BNC96" s="1434"/>
      <c r="BND96" s="1434"/>
      <c r="BNE96" s="1434"/>
      <c r="BNF96" s="1434"/>
      <c r="BNG96" s="1434"/>
      <c r="BNH96" s="1434"/>
      <c r="BNI96" s="1434"/>
      <c r="BNJ96" s="1434"/>
      <c r="BNK96" s="1434"/>
      <c r="BNL96" s="1434"/>
      <c r="BNM96" s="1434"/>
      <c r="BNN96" s="1434"/>
      <c r="BNO96" s="1434"/>
      <c r="BNP96" s="1434"/>
      <c r="BNQ96" s="1434"/>
      <c r="BNR96" s="1434"/>
      <c r="BNS96" s="1434"/>
      <c r="BNT96" s="1434"/>
      <c r="BNU96" s="1434"/>
      <c r="BNV96" s="1434"/>
      <c r="BNW96" s="1434"/>
      <c r="BNX96" s="1434"/>
      <c r="BNY96" s="1434"/>
      <c r="BNZ96" s="1434"/>
      <c r="BOA96" s="1434"/>
      <c r="BOB96" s="1434"/>
      <c r="BOC96" s="1434"/>
      <c r="BOD96" s="1434"/>
      <c r="BOE96" s="1434"/>
      <c r="BOF96" s="1434"/>
      <c r="BOG96" s="1434"/>
      <c r="BOH96" s="1434"/>
      <c r="BOI96" s="1434"/>
      <c r="BOJ96" s="1434"/>
      <c r="BOK96" s="1434"/>
      <c r="BOL96" s="1434"/>
      <c r="BOM96" s="1434"/>
      <c r="BON96" s="1434"/>
      <c r="BOO96" s="1434"/>
      <c r="BOP96" s="1434"/>
      <c r="BOQ96" s="1434"/>
      <c r="BOR96" s="1434"/>
      <c r="BOS96" s="1434"/>
      <c r="BOT96" s="1434"/>
      <c r="BOU96" s="1434"/>
      <c r="BOV96" s="1434"/>
      <c r="BOW96" s="1434"/>
      <c r="BOX96" s="1434"/>
      <c r="BOY96" s="1434"/>
      <c r="BOZ96" s="1434"/>
      <c r="BPA96" s="1434"/>
      <c r="BPB96" s="1434"/>
      <c r="BPC96" s="1434"/>
      <c r="BPD96" s="1434"/>
      <c r="BPE96" s="1434"/>
      <c r="BPF96" s="1434"/>
      <c r="BPG96" s="1434"/>
      <c r="BPH96" s="1434"/>
      <c r="BPI96" s="1434"/>
      <c r="BPJ96" s="1434"/>
      <c r="BPK96" s="1434"/>
      <c r="BPL96" s="1434"/>
      <c r="BPM96" s="1434"/>
      <c r="BPN96" s="1434"/>
      <c r="BPO96" s="1434"/>
      <c r="BPP96" s="1434"/>
      <c r="BPQ96" s="1434"/>
      <c r="BPR96" s="1434"/>
      <c r="BPS96" s="1434"/>
      <c r="BPT96" s="1434"/>
      <c r="BPU96" s="1434"/>
      <c r="BPV96" s="1434"/>
      <c r="BPW96" s="1434"/>
      <c r="BPX96" s="1434"/>
      <c r="BPY96" s="1434"/>
      <c r="BPZ96" s="1434"/>
      <c r="BQA96" s="1434"/>
      <c r="BQB96" s="1434"/>
      <c r="BQC96" s="1434"/>
      <c r="BQD96" s="1434"/>
      <c r="BQE96" s="1434"/>
      <c r="BQF96" s="1434"/>
      <c r="BQG96" s="1434"/>
      <c r="BQH96" s="1434"/>
      <c r="BQI96" s="1434"/>
      <c r="BQJ96" s="1434"/>
      <c r="BQK96" s="1434"/>
      <c r="BQL96" s="1434"/>
      <c r="BQM96" s="1434"/>
      <c r="BQN96" s="1434"/>
      <c r="BQO96" s="1434"/>
      <c r="BQP96" s="1434"/>
      <c r="BQQ96" s="1434"/>
      <c r="BQR96" s="1434"/>
      <c r="BQS96" s="1434"/>
      <c r="BQT96" s="1434"/>
      <c r="BQU96" s="1434"/>
      <c r="BQV96" s="1434"/>
      <c r="BQW96" s="1434"/>
      <c r="BQX96" s="1434"/>
      <c r="BQY96" s="1434"/>
      <c r="BQZ96" s="1434"/>
      <c r="BRA96" s="1434"/>
      <c r="BRB96" s="1434"/>
      <c r="BRC96" s="1434"/>
      <c r="BRD96" s="1434"/>
      <c r="BRE96" s="1434"/>
      <c r="BRF96" s="1434"/>
      <c r="BRG96" s="1434"/>
      <c r="BRH96" s="1434"/>
      <c r="BRI96" s="1434"/>
      <c r="BRJ96" s="1434"/>
      <c r="BRK96" s="1434"/>
      <c r="BRL96" s="1434"/>
      <c r="BRM96" s="1434"/>
      <c r="BRN96" s="1434"/>
      <c r="BRO96" s="1434"/>
      <c r="BRP96" s="1434"/>
      <c r="BRQ96" s="1434"/>
      <c r="BRR96" s="1434"/>
      <c r="BRS96" s="1434"/>
      <c r="BRT96" s="1434"/>
      <c r="BRU96" s="1434"/>
      <c r="BRV96" s="1434"/>
      <c r="BRW96" s="1434"/>
      <c r="BRX96" s="1434"/>
      <c r="BRY96" s="1434"/>
      <c r="BRZ96" s="1434"/>
      <c r="BSA96" s="1434"/>
      <c r="BSB96" s="1434"/>
      <c r="BSC96" s="1434"/>
      <c r="BSD96" s="1434"/>
      <c r="BSE96" s="1434"/>
      <c r="BSF96" s="1434"/>
      <c r="BSG96" s="1434"/>
      <c r="BSH96" s="1434"/>
      <c r="BSI96" s="1434"/>
      <c r="BSJ96" s="1434"/>
      <c r="BSK96" s="1434"/>
      <c r="BSL96" s="1434"/>
      <c r="BSM96" s="1434"/>
      <c r="BSN96" s="1434"/>
      <c r="BSO96" s="1434"/>
      <c r="BSP96" s="1434"/>
      <c r="BSQ96" s="1434"/>
      <c r="BSR96" s="1434"/>
      <c r="BSS96" s="1434"/>
      <c r="BST96" s="1434"/>
      <c r="BSU96" s="1434"/>
      <c r="BSV96" s="1434"/>
      <c r="BSW96" s="1434"/>
      <c r="BSX96" s="1434"/>
      <c r="BSY96" s="1434"/>
      <c r="BSZ96" s="1434"/>
      <c r="BTA96" s="1434"/>
      <c r="BTB96" s="1434"/>
      <c r="BTC96" s="1434"/>
      <c r="BTD96" s="1434"/>
      <c r="BTE96" s="1434"/>
      <c r="BTF96" s="1434"/>
      <c r="BTG96" s="1434"/>
      <c r="BTH96" s="1434"/>
      <c r="BTI96" s="1434"/>
      <c r="BTJ96" s="1434"/>
      <c r="BTK96" s="1434"/>
      <c r="BTL96" s="1434"/>
      <c r="BTM96" s="1434"/>
      <c r="BTN96" s="1434"/>
      <c r="BTO96" s="1434"/>
      <c r="BTP96" s="1434"/>
      <c r="BTQ96" s="1434"/>
      <c r="BTR96" s="1434"/>
      <c r="BTS96" s="1434"/>
      <c r="BTT96" s="1434"/>
      <c r="BTU96" s="1434"/>
      <c r="BTV96" s="1434"/>
      <c r="BTW96" s="1434"/>
      <c r="BTX96" s="1434"/>
      <c r="BTY96" s="1434"/>
      <c r="BTZ96" s="1434"/>
      <c r="BUA96" s="1434"/>
      <c r="BUB96" s="1434"/>
      <c r="BUC96" s="1434"/>
      <c r="BUD96" s="1434"/>
      <c r="BUE96" s="1434"/>
      <c r="BUF96" s="1434"/>
      <c r="BUG96" s="1434"/>
      <c r="BUH96" s="1434"/>
      <c r="BUI96" s="1434"/>
      <c r="BUJ96" s="1434"/>
      <c r="BUK96" s="1434"/>
      <c r="BUL96" s="1434"/>
      <c r="BUM96" s="1434"/>
      <c r="BUN96" s="1434"/>
      <c r="BUO96" s="1434"/>
      <c r="BUP96" s="1434"/>
      <c r="BUQ96" s="1434"/>
      <c r="BUR96" s="1434"/>
      <c r="BUS96" s="1434"/>
      <c r="BUT96" s="1434"/>
      <c r="BUU96" s="1434"/>
      <c r="BUV96" s="1434"/>
      <c r="BUW96" s="1434"/>
      <c r="BUX96" s="1434"/>
      <c r="BUY96" s="1434"/>
      <c r="BUZ96" s="1434"/>
      <c r="BVA96" s="1434"/>
      <c r="BVB96" s="1434"/>
      <c r="BVC96" s="1434"/>
      <c r="BVD96" s="1434"/>
      <c r="BVE96" s="1434"/>
      <c r="BVF96" s="1434"/>
      <c r="BVG96" s="1434"/>
      <c r="BVH96" s="1434"/>
      <c r="BVI96" s="1434"/>
      <c r="BVJ96" s="1434"/>
      <c r="BVK96" s="1434"/>
      <c r="BVL96" s="1434"/>
      <c r="BVM96" s="1434"/>
      <c r="BVN96" s="1434"/>
      <c r="BVO96" s="1434"/>
      <c r="BVP96" s="1434"/>
      <c r="BVQ96" s="1434"/>
      <c r="BVR96" s="1434"/>
      <c r="BVS96" s="1434"/>
      <c r="BVT96" s="1434"/>
      <c r="BVU96" s="1434"/>
      <c r="BVV96" s="1434"/>
      <c r="BVW96" s="1434"/>
      <c r="BVX96" s="1434"/>
      <c r="BVY96" s="1434"/>
      <c r="BVZ96" s="1434"/>
      <c r="BWA96" s="1434"/>
      <c r="BWB96" s="1434"/>
      <c r="BWC96" s="1434"/>
      <c r="BWD96" s="1434"/>
      <c r="BWE96" s="1434"/>
      <c r="BWF96" s="1434"/>
      <c r="BWG96" s="1434"/>
      <c r="BWH96" s="1434"/>
      <c r="BWI96" s="1434"/>
      <c r="BWJ96" s="1434"/>
      <c r="BWK96" s="1434"/>
      <c r="BWL96" s="1434"/>
      <c r="BWM96" s="1434"/>
      <c r="BWN96" s="1434"/>
      <c r="BWO96" s="1434"/>
      <c r="BWP96" s="1434"/>
      <c r="BWQ96" s="1434"/>
      <c r="BWR96" s="1434"/>
      <c r="BWS96" s="1434"/>
      <c r="BWT96" s="1434"/>
      <c r="BWU96" s="1434"/>
      <c r="BWV96" s="1434"/>
      <c r="BWW96" s="1434"/>
      <c r="BWX96" s="1434"/>
      <c r="BWY96" s="1434"/>
      <c r="BWZ96" s="1434"/>
      <c r="BXA96" s="1434"/>
      <c r="BXB96" s="1434"/>
      <c r="BXC96" s="1434"/>
      <c r="BXD96" s="1434"/>
      <c r="BXE96" s="1434"/>
      <c r="BXF96" s="1434"/>
      <c r="BXG96" s="1434"/>
      <c r="BXH96" s="1434"/>
      <c r="BXI96" s="1434"/>
      <c r="BXJ96" s="1434"/>
      <c r="BXK96" s="1434"/>
      <c r="BXL96" s="1434"/>
      <c r="BXM96" s="1434"/>
      <c r="BXN96" s="1434"/>
      <c r="BXO96" s="1434"/>
      <c r="BXP96" s="1434"/>
      <c r="BXQ96" s="1434"/>
      <c r="BXR96" s="1434"/>
      <c r="BXS96" s="1434"/>
      <c r="BXT96" s="1434"/>
      <c r="BXU96" s="1434"/>
      <c r="BXV96" s="1434"/>
      <c r="BXW96" s="1434"/>
      <c r="BXX96" s="1434"/>
      <c r="BXY96" s="1434"/>
      <c r="BXZ96" s="1434"/>
      <c r="BYA96" s="1434"/>
      <c r="BYB96" s="1434"/>
      <c r="BYC96" s="1434"/>
      <c r="BYD96" s="1434"/>
      <c r="BYE96" s="1434"/>
      <c r="BYF96" s="1434"/>
      <c r="BYG96" s="1434"/>
      <c r="BYH96" s="1434"/>
      <c r="BYI96" s="1434"/>
      <c r="BYJ96" s="1434"/>
      <c r="BYK96" s="1434"/>
      <c r="BYL96" s="1434"/>
      <c r="BYM96" s="1434"/>
      <c r="BYN96" s="1434"/>
      <c r="BYO96" s="1434"/>
      <c r="BYP96" s="1434"/>
      <c r="BYQ96" s="1434"/>
      <c r="BYR96" s="1434"/>
      <c r="BYS96" s="1434"/>
      <c r="BYT96" s="1434"/>
      <c r="BYU96" s="1434"/>
      <c r="BYV96" s="1434"/>
      <c r="BYW96" s="1434"/>
      <c r="BYX96" s="1434"/>
      <c r="BYY96" s="1434"/>
      <c r="BYZ96" s="1434"/>
      <c r="BZA96" s="1434"/>
      <c r="BZB96" s="1434"/>
      <c r="BZC96" s="1434"/>
      <c r="BZD96" s="1434"/>
      <c r="BZE96" s="1434"/>
      <c r="BZF96" s="1434"/>
      <c r="BZG96" s="1434"/>
      <c r="BZH96" s="1434"/>
      <c r="BZI96" s="1434"/>
      <c r="BZJ96" s="1434"/>
      <c r="BZK96" s="1434"/>
      <c r="BZL96" s="1434"/>
      <c r="BZM96" s="1434"/>
      <c r="BZN96" s="1434"/>
      <c r="BZO96" s="1434"/>
      <c r="BZP96" s="1434"/>
      <c r="BZQ96" s="1434"/>
      <c r="BZR96" s="1434"/>
      <c r="BZS96" s="1434"/>
      <c r="BZT96" s="1434"/>
      <c r="BZU96" s="1434"/>
      <c r="BZV96" s="1434"/>
      <c r="BZW96" s="1434"/>
      <c r="BZX96" s="1434"/>
      <c r="BZY96" s="1434"/>
      <c r="BZZ96" s="1434"/>
      <c r="CAA96" s="1434"/>
      <c r="CAB96" s="1434"/>
      <c r="CAC96" s="1434"/>
      <c r="CAD96" s="1434"/>
      <c r="CAE96" s="1434"/>
      <c r="CAF96" s="1434"/>
      <c r="CAG96" s="1434"/>
      <c r="CAH96" s="1434"/>
      <c r="CAI96" s="1434"/>
      <c r="CAJ96" s="1434"/>
      <c r="CAK96" s="1434"/>
      <c r="CAL96" s="1434"/>
      <c r="CAM96" s="1434"/>
      <c r="CAN96" s="1434"/>
      <c r="CAO96" s="1434"/>
      <c r="CAP96" s="1434"/>
      <c r="CAQ96" s="1434"/>
      <c r="CAR96" s="1434"/>
      <c r="CAS96" s="1434"/>
      <c r="CAT96" s="1434"/>
      <c r="CAU96" s="1434"/>
      <c r="CAV96" s="1434"/>
      <c r="CAW96" s="1434"/>
      <c r="CAX96" s="1434"/>
      <c r="CAY96" s="1434"/>
      <c r="CAZ96" s="1434"/>
      <c r="CBA96" s="1434"/>
      <c r="CBB96" s="1434"/>
      <c r="CBC96" s="1434"/>
      <c r="CBD96" s="1434"/>
      <c r="CBE96" s="1434"/>
      <c r="CBF96" s="1434"/>
      <c r="CBG96" s="1434"/>
      <c r="CBH96" s="1434"/>
      <c r="CBI96" s="1434"/>
      <c r="CBJ96" s="1434"/>
      <c r="CBK96" s="1434"/>
      <c r="CBL96" s="1434"/>
      <c r="CBM96" s="1434"/>
      <c r="CBN96" s="1434"/>
      <c r="CBO96" s="1434"/>
      <c r="CBP96" s="1434"/>
      <c r="CBQ96" s="1434"/>
      <c r="CBR96" s="1434"/>
      <c r="CBS96" s="1434"/>
      <c r="CBT96" s="1434"/>
      <c r="CBU96" s="1434"/>
      <c r="CBV96" s="1434"/>
      <c r="CBW96" s="1434"/>
      <c r="CBX96" s="1434"/>
      <c r="CBY96" s="1434"/>
      <c r="CBZ96" s="1434"/>
      <c r="CCA96" s="1434"/>
      <c r="CCB96" s="1434"/>
      <c r="CCC96" s="1434"/>
      <c r="CCD96" s="1434"/>
      <c r="CCE96" s="1434"/>
      <c r="CCF96" s="1434"/>
      <c r="CCG96" s="1434"/>
      <c r="CCH96" s="1434"/>
      <c r="CCI96" s="1434"/>
      <c r="CCJ96" s="1434"/>
      <c r="CCK96" s="1434"/>
      <c r="CCL96" s="1434"/>
      <c r="CCM96" s="1434"/>
      <c r="CCN96" s="1434"/>
      <c r="CCO96" s="1434"/>
      <c r="CCP96" s="1434"/>
      <c r="CCQ96" s="1434"/>
      <c r="CCR96" s="1434"/>
      <c r="CCS96" s="1434"/>
      <c r="CCT96" s="1434"/>
      <c r="CCU96" s="1434"/>
      <c r="CCV96" s="1434"/>
      <c r="CCW96" s="1434"/>
      <c r="CCX96" s="1434"/>
      <c r="CCY96" s="1434"/>
      <c r="CCZ96" s="1434"/>
      <c r="CDA96" s="1434"/>
      <c r="CDB96" s="1434"/>
      <c r="CDC96" s="1434"/>
      <c r="CDD96" s="1434"/>
      <c r="CDE96" s="1434"/>
      <c r="CDF96" s="1434"/>
      <c r="CDG96" s="1434"/>
      <c r="CDH96" s="1434"/>
      <c r="CDI96" s="1434"/>
      <c r="CDJ96" s="1434"/>
      <c r="CDK96" s="1434"/>
      <c r="CDL96" s="1434"/>
      <c r="CDM96" s="1434"/>
      <c r="CDN96" s="1434"/>
      <c r="CDO96" s="1434"/>
      <c r="CDP96" s="1434"/>
      <c r="CDQ96" s="1434"/>
      <c r="CDR96" s="1434"/>
      <c r="CDS96" s="1434"/>
      <c r="CDT96" s="1434"/>
      <c r="CDU96" s="1434"/>
      <c r="CDV96" s="1434"/>
      <c r="CDW96" s="1434"/>
      <c r="CDX96" s="1434"/>
      <c r="CDY96" s="1434"/>
      <c r="CDZ96" s="1434"/>
      <c r="CEA96" s="1434"/>
      <c r="CEB96" s="1434"/>
      <c r="CEC96" s="1434"/>
      <c r="CED96" s="1434"/>
      <c r="CEE96" s="1434"/>
      <c r="CEF96" s="1434"/>
      <c r="CEG96" s="1434"/>
      <c r="CEH96" s="1434"/>
      <c r="CEI96" s="1434"/>
      <c r="CEJ96" s="1434"/>
      <c r="CEK96" s="1434"/>
      <c r="CEL96" s="1434"/>
      <c r="CEM96" s="1434"/>
      <c r="CEN96" s="1434"/>
      <c r="CEO96" s="1434"/>
      <c r="CEP96" s="1434"/>
      <c r="CEQ96" s="1434"/>
      <c r="CER96" s="1434"/>
      <c r="CES96" s="1434"/>
      <c r="CET96" s="1434"/>
      <c r="CEU96" s="1434"/>
      <c r="CEV96" s="1434"/>
      <c r="CEW96" s="1434"/>
      <c r="CEX96" s="1434"/>
      <c r="CEY96" s="1434"/>
      <c r="CEZ96" s="1434"/>
      <c r="CFA96" s="1434"/>
      <c r="CFB96" s="1434"/>
      <c r="CFC96" s="1434"/>
      <c r="CFD96" s="1434"/>
      <c r="CFE96" s="1434"/>
      <c r="CFF96" s="1434"/>
      <c r="CFG96" s="1434"/>
      <c r="CFH96" s="1434"/>
      <c r="CFI96" s="1434"/>
      <c r="CFJ96" s="1434"/>
      <c r="CFK96" s="1434"/>
      <c r="CFL96" s="1434"/>
      <c r="CFM96" s="1434"/>
      <c r="CFN96" s="1434"/>
      <c r="CFO96" s="1434"/>
      <c r="CFP96" s="1434"/>
      <c r="CFQ96" s="1434"/>
      <c r="CFR96" s="1434"/>
      <c r="CFS96" s="1434"/>
      <c r="CFT96" s="1434"/>
      <c r="CFU96" s="1434"/>
      <c r="CFV96" s="1434"/>
      <c r="CFW96" s="1434"/>
      <c r="CFX96" s="1434"/>
      <c r="CFY96" s="1434"/>
      <c r="CFZ96" s="1434"/>
      <c r="CGA96" s="1434"/>
      <c r="CGB96" s="1434"/>
      <c r="CGC96" s="1434"/>
      <c r="CGD96" s="1434"/>
      <c r="CGE96" s="1434"/>
      <c r="CGF96" s="1434"/>
      <c r="CGG96" s="1434"/>
      <c r="CGH96" s="1434"/>
      <c r="CGI96" s="1434"/>
      <c r="CGJ96" s="1434"/>
      <c r="CGK96" s="1434"/>
      <c r="CGL96" s="1434"/>
      <c r="CGM96" s="1434"/>
      <c r="CGN96" s="1434"/>
      <c r="CGO96" s="1434"/>
      <c r="CGP96" s="1434"/>
      <c r="CGQ96" s="1434"/>
      <c r="CGR96" s="1434"/>
      <c r="CGS96" s="1434"/>
      <c r="CGT96" s="1434"/>
      <c r="CGU96" s="1434"/>
      <c r="CGV96" s="1434"/>
      <c r="CGW96" s="1434"/>
      <c r="CGX96" s="1434"/>
      <c r="CGY96" s="1434"/>
      <c r="CGZ96" s="1434"/>
      <c r="CHA96" s="1434"/>
      <c r="CHB96" s="1434"/>
      <c r="CHC96" s="1434"/>
      <c r="CHD96" s="1434"/>
      <c r="CHE96" s="1434"/>
      <c r="CHF96" s="1434"/>
      <c r="CHG96" s="1434"/>
      <c r="CHH96" s="1434"/>
      <c r="CHI96" s="1434"/>
      <c r="CHJ96" s="1434"/>
      <c r="CHK96" s="1434"/>
      <c r="CHL96" s="1434"/>
      <c r="CHM96" s="1434"/>
      <c r="CHN96" s="1434"/>
      <c r="CHO96" s="1434"/>
      <c r="CHP96" s="1434"/>
      <c r="CHQ96" s="1434"/>
      <c r="CHR96" s="1434"/>
      <c r="CHS96" s="1434"/>
      <c r="CHT96" s="1434"/>
      <c r="CHU96" s="1434"/>
      <c r="CHV96" s="1434"/>
      <c r="CHW96" s="1434"/>
      <c r="CHX96" s="1434"/>
      <c r="CHY96" s="1434"/>
      <c r="CHZ96" s="1434"/>
      <c r="CIA96" s="1434"/>
      <c r="CIB96" s="1434"/>
      <c r="CIC96" s="1434"/>
      <c r="CID96" s="1434"/>
      <c r="CIE96" s="1434"/>
      <c r="CIF96" s="1434"/>
      <c r="CIG96" s="1434"/>
      <c r="CIH96" s="1434"/>
      <c r="CII96" s="1434"/>
      <c r="CIJ96" s="1434"/>
      <c r="CIK96" s="1434"/>
      <c r="CIL96" s="1434"/>
      <c r="CIM96" s="1434"/>
      <c r="CIN96" s="1434"/>
      <c r="CIO96" s="1434"/>
      <c r="CIP96" s="1434"/>
      <c r="CIQ96" s="1434"/>
      <c r="CIR96" s="1434"/>
      <c r="CIS96" s="1434"/>
      <c r="CIT96" s="1434"/>
      <c r="CIU96" s="1434"/>
      <c r="CIV96" s="1434"/>
      <c r="CIW96" s="1434"/>
      <c r="CIX96" s="1434"/>
      <c r="CIY96" s="1434"/>
      <c r="CIZ96" s="1434"/>
      <c r="CJA96" s="1434"/>
      <c r="CJB96" s="1434"/>
      <c r="CJC96" s="1434"/>
      <c r="CJD96" s="1434"/>
      <c r="CJE96" s="1434"/>
      <c r="CJF96" s="1434"/>
      <c r="CJG96" s="1434"/>
      <c r="CJH96" s="1434"/>
      <c r="CJI96" s="1434"/>
      <c r="CJJ96" s="1434"/>
      <c r="CJK96" s="1434"/>
      <c r="CJL96" s="1434"/>
      <c r="CJM96" s="1434"/>
      <c r="CJN96" s="1434"/>
      <c r="CJO96" s="1434"/>
      <c r="CJP96" s="1434"/>
      <c r="CJQ96" s="1434"/>
      <c r="CJR96" s="1434"/>
      <c r="CJS96" s="1434"/>
      <c r="CJT96" s="1434"/>
      <c r="CJU96" s="1434"/>
      <c r="CJV96" s="1434"/>
      <c r="CJW96" s="1434"/>
      <c r="CJX96" s="1434"/>
      <c r="CJY96" s="1434"/>
      <c r="CJZ96" s="1434"/>
      <c r="CKA96" s="1434"/>
      <c r="CKB96" s="1434"/>
      <c r="CKC96" s="1434"/>
      <c r="CKD96" s="1434"/>
      <c r="CKE96" s="1434"/>
      <c r="CKF96" s="1434"/>
      <c r="CKG96" s="1434"/>
      <c r="CKH96" s="1434"/>
      <c r="CKI96" s="1434"/>
      <c r="CKJ96" s="1434"/>
      <c r="CKK96" s="1434"/>
      <c r="CKL96" s="1434"/>
      <c r="CKM96" s="1434"/>
      <c r="CKN96" s="1434"/>
      <c r="CKO96" s="1434"/>
      <c r="CKP96" s="1434"/>
      <c r="CKQ96" s="1434"/>
      <c r="CKR96" s="1434"/>
      <c r="CKS96" s="1434"/>
      <c r="CKT96" s="1434"/>
      <c r="CKU96" s="1434"/>
      <c r="CKV96" s="1434"/>
      <c r="CKW96" s="1434"/>
      <c r="CKX96" s="1434"/>
      <c r="CKY96" s="1434"/>
      <c r="CKZ96" s="1434"/>
      <c r="CLA96" s="1434"/>
      <c r="CLB96" s="1434"/>
      <c r="CLC96" s="1434"/>
      <c r="CLD96" s="1434"/>
      <c r="CLE96" s="1434"/>
      <c r="CLF96" s="1434"/>
      <c r="CLG96" s="1434"/>
      <c r="CLH96" s="1434"/>
      <c r="CLI96" s="1434"/>
      <c r="CLJ96" s="1434"/>
      <c r="CLK96" s="1434"/>
      <c r="CLL96" s="1434"/>
      <c r="CLM96" s="1434"/>
      <c r="CLN96" s="1434"/>
      <c r="CLO96" s="1434"/>
      <c r="CLP96" s="1434"/>
      <c r="CLQ96" s="1434"/>
      <c r="CLR96" s="1434"/>
      <c r="CLS96" s="1434"/>
      <c r="CLT96" s="1434"/>
      <c r="CLU96" s="1434"/>
      <c r="CLV96" s="1434"/>
      <c r="CLW96" s="1434"/>
      <c r="CLX96" s="1434"/>
      <c r="CLY96" s="1434"/>
      <c r="CLZ96" s="1434"/>
      <c r="CMA96" s="1434"/>
      <c r="CMB96" s="1434"/>
      <c r="CMC96" s="1434"/>
      <c r="CMD96" s="1434"/>
      <c r="CME96" s="1434"/>
      <c r="CMF96" s="1434"/>
      <c r="CMG96" s="1434"/>
      <c r="CMH96" s="1434"/>
      <c r="CMI96" s="1434"/>
      <c r="CMJ96" s="1434"/>
      <c r="CMK96" s="1434"/>
      <c r="CML96" s="1434"/>
      <c r="CMM96" s="1434"/>
      <c r="CMN96" s="1434"/>
      <c r="CMO96" s="1434"/>
      <c r="CMP96" s="1434"/>
      <c r="CMQ96" s="1434"/>
      <c r="CMR96" s="1434"/>
      <c r="CMS96" s="1434"/>
      <c r="CMT96" s="1434"/>
      <c r="CMU96" s="1434"/>
      <c r="CMV96" s="1434"/>
      <c r="CMW96" s="1434"/>
      <c r="CMX96" s="1434"/>
      <c r="CMY96" s="1434"/>
      <c r="CMZ96" s="1434"/>
      <c r="CNA96" s="1434"/>
      <c r="CNB96" s="1434"/>
      <c r="CNC96" s="1434"/>
      <c r="CND96" s="1434"/>
      <c r="CNE96" s="1434"/>
      <c r="CNF96" s="1434"/>
      <c r="CNG96" s="1434"/>
      <c r="CNH96" s="1434"/>
      <c r="CNI96" s="1434"/>
      <c r="CNJ96" s="1434"/>
      <c r="CNK96" s="1434"/>
      <c r="CNL96" s="1434"/>
      <c r="CNM96" s="1434"/>
      <c r="CNN96" s="1434"/>
      <c r="CNO96" s="1434"/>
      <c r="CNP96" s="1434"/>
      <c r="CNQ96" s="1434"/>
      <c r="CNR96" s="1434"/>
      <c r="CNS96" s="1434"/>
      <c r="CNT96" s="1434"/>
      <c r="CNU96" s="1434"/>
      <c r="CNV96" s="1434"/>
      <c r="CNW96" s="1434"/>
      <c r="CNX96" s="1434"/>
      <c r="CNY96" s="1434"/>
      <c r="CNZ96" s="1434"/>
      <c r="COA96" s="1434"/>
      <c r="COB96" s="1434"/>
      <c r="COC96" s="1434"/>
      <c r="COD96" s="1434"/>
      <c r="COE96" s="1434"/>
      <c r="COF96" s="1434"/>
      <c r="COG96" s="1434"/>
      <c r="COH96" s="1434"/>
      <c r="COI96" s="1434"/>
      <c r="COJ96" s="1434"/>
      <c r="COK96" s="1434"/>
      <c r="COL96" s="1434"/>
      <c r="COM96" s="1434"/>
      <c r="CON96" s="1434"/>
      <c r="COO96" s="1434"/>
      <c r="COP96" s="1434"/>
      <c r="COQ96" s="1434"/>
      <c r="COR96" s="1434"/>
      <c r="COS96" s="1434"/>
      <c r="COT96" s="1434"/>
      <c r="COU96" s="1434"/>
      <c r="COV96" s="1434"/>
      <c r="COW96" s="1434"/>
      <c r="COX96" s="1434"/>
      <c r="COY96" s="1434"/>
      <c r="COZ96" s="1434"/>
      <c r="CPA96" s="1434"/>
      <c r="CPB96" s="1434"/>
      <c r="CPC96" s="1434"/>
      <c r="CPD96" s="1434"/>
      <c r="CPE96" s="1434"/>
      <c r="CPF96" s="1434"/>
      <c r="CPG96" s="1434"/>
      <c r="CPH96" s="1434"/>
      <c r="CPI96" s="1434"/>
      <c r="CPJ96" s="1434"/>
      <c r="CPK96" s="1434"/>
      <c r="CPL96" s="1434"/>
      <c r="CPM96" s="1434"/>
      <c r="CPN96" s="1434"/>
      <c r="CPO96" s="1434"/>
      <c r="CPP96" s="1434"/>
      <c r="CPQ96" s="1434"/>
      <c r="CPR96" s="1434"/>
      <c r="CPS96" s="1434"/>
      <c r="CPT96" s="1434"/>
      <c r="CPU96" s="1434"/>
      <c r="CPV96" s="1434"/>
      <c r="CPW96" s="1434"/>
      <c r="CPX96" s="1434"/>
      <c r="CPY96" s="1434"/>
      <c r="CPZ96" s="1434"/>
      <c r="CQA96" s="1434"/>
      <c r="CQB96" s="1434"/>
      <c r="CQC96" s="1434"/>
      <c r="CQD96" s="1434"/>
      <c r="CQE96" s="1434"/>
      <c r="CQF96" s="1434"/>
      <c r="CQG96" s="1434"/>
      <c r="CQH96" s="1434"/>
      <c r="CQI96" s="1434"/>
      <c r="CQJ96" s="1434"/>
      <c r="CQK96" s="1434"/>
      <c r="CQL96" s="1434"/>
      <c r="CQM96" s="1434"/>
      <c r="CQN96" s="1434"/>
      <c r="CQO96" s="1434"/>
      <c r="CQP96" s="1434"/>
      <c r="CQQ96" s="1434"/>
      <c r="CQR96" s="1434"/>
      <c r="CQS96" s="1434"/>
      <c r="CQT96" s="1434"/>
      <c r="CQU96" s="1434"/>
      <c r="CQV96" s="1434"/>
      <c r="CQW96" s="1434"/>
      <c r="CQX96" s="1434"/>
      <c r="CQY96" s="1434"/>
      <c r="CQZ96" s="1434"/>
      <c r="CRA96" s="1434"/>
      <c r="CRB96" s="1434"/>
      <c r="CRC96" s="1434"/>
      <c r="CRD96" s="1434"/>
      <c r="CRE96" s="1434"/>
      <c r="CRF96" s="1434"/>
      <c r="CRG96" s="1434"/>
      <c r="CRH96" s="1434"/>
      <c r="CRI96" s="1434"/>
      <c r="CRJ96" s="1434"/>
      <c r="CRK96" s="1434"/>
      <c r="CRL96" s="1434"/>
      <c r="CRM96" s="1434"/>
      <c r="CRN96" s="1434"/>
      <c r="CRO96" s="1434"/>
      <c r="CRP96" s="1434"/>
      <c r="CRQ96" s="1434"/>
      <c r="CRR96" s="1434"/>
      <c r="CRS96" s="1434"/>
      <c r="CRT96" s="1434"/>
      <c r="CRU96" s="1434"/>
      <c r="CRV96" s="1434"/>
      <c r="CRW96" s="1434"/>
      <c r="CRX96" s="1434"/>
      <c r="CRY96" s="1434"/>
      <c r="CRZ96" s="1434"/>
      <c r="CSA96" s="1434"/>
      <c r="CSB96" s="1434"/>
      <c r="CSC96" s="1434"/>
      <c r="CSD96" s="1434"/>
      <c r="CSE96" s="1434"/>
      <c r="CSF96" s="1434"/>
      <c r="CSG96" s="1434"/>
      <c r="CSH96" s="1434"/>
      <c r="CSI96" s="1434"/>
      <c r="CSJ96" s="1434"/>
      <c r="CSK96" s="1434"/>
      <c r="CSL96" s="1434"/>
      <c r="CSM96" s="1434"/>
      <c r="CSN96" s="1434"/>
      <c r="CSO96" s="1434"/>
      <c r="CSP96" s="1434"/>
      <c r="CSQ96" s="1434"/>
      <c r="CSR96" s="1434"/>
      <c r="CSS96" s="1434"/>
      <c r="CST96" s="1434"/>
      <c r="CSU96" s="1434"/>
      <c r="CSV96" s="1434"/>
      <c r="CSW96" s="1434"/>
      <c r="CSX96" s="1434"/>
      <c r="CSY96" s="1434"/>
      <c r="CSZ96" s="1434"/>
      <c r="CTA96" s="1434"/>
      <c r="CTB96" s="1434"/>
      <c r="CTC96" s="1434"/>
      <c r="CTD96" s="1434"/>
      <c r="CTE96" s="1434"/>
      <c r="CTF96" s="1434"/>
      <c r="CTG96" s="1434"/>
      <c r="CTH96" s="1434"/>
      <c r="CTI96" s="1434"/>
      <c r="CTJ96" s="1434"/>
      <c r="CTK96" s="1434"/>
      <c r="CTL96" s="1434"/>
      <c r="CTM96" s="1434"/>
      <c r="CTN96" s="1434"/>
      <c r="CTO96" s="1434"/>
      <c r="CTP96" s="1434"/>
      <c r="CTQ96" s="1434"/>
      <c r="CTR96" s="1434"/>
      <c r="CTS96" s="1434"/>
      <c r="CTT96" s="1434"/>
      <c r="CTU96" s="1434"/>
      <c r="CTV96" s="1434"/>
      <c r="CTW96" s="1434"/>
      <c r="CTX96" s="1434"/>
      <c r="CTY96" s="1434"/>
      <c r="CTZ96" s="1434"/>
      <c r="CUA96" s="1434"/>
      <c r="CUB96" s="1434"/>
      <c r="CUC96" s="1434"/>
      <c r="CUD96" s="1434"/>
      <c r="CUE96" s="1434"/>
      <c r="CUF96" s="1434"/>
      <c r="CUG96" s="1434"/>
      <c r="CUH96" s="1434"/>
      <c r="CUI96" s="1434"/>
      <c r="CUJ96" s="1434"/>
      <c r="CUK96" s="1434"/>
      <c r="CUL96" s="1434"/>
      <c r="CUM96" s="1434"/>
      <c r="CUN96" s="1434"/>
      <c r="CUO96" s="1434"/>
      <c r="CUP96" s="1434"/>
      <c r="CUQ96" s="1434"/>
      <c r="CUR96" s="1434"/>
      <c r="CUS96" s="1434"/>
      <c r="CUT96" s="1434"/>
      <c r="CUU96" s="1434"/>
      <c r="CUV96" s="1434"/>
      <c r="CUW96" s="1434"/>
      <c r="CUX96" s="1434"/>
      <c r="CUY96" s="1434"/>
      <c r="CUZ96" s="1434"/>
      <c r="CVA96" s="1434"/>
      <c r="CVB96" s="1434"/>
      <c r="CVC96" s="1434"/>
      <c r="CVD96" s="1434"/>
      <c r="CVE96" s="1434"/>
      <c r="CVF96" s="1434"/>
      <c r="CVG96" s="1434"/>
      <c r="CVH96" s="1434"/>
      <c r="CVI96" s="1434"/>
      <c r="CVJ96" s="1434"/>
      <c r="CVK96" s="1434"/>
      <c r="CVL96" s="1434"/>
      <c r="CVM96" s="1434"/>
      <c r="CVN96" s="1434"/>
      <c r="CVO96" s="1434"/>
      <c r="CVP96" s="1434"/>
      <c r="CVQ96" s="1434"/>
      <c r="CVR96" s="1434"/>
      <c r="CVS96" s="1434"/>
      <c r="CVT96" s="1434"/>
      <c r="CVU96" s="1434"/>
      <c r="CVV96" s="1434"/>
      <c r="CVW96" s="1434"/>
      <c r="CVX96" s="1434"/>
      <c r="CVY96" s="1434"/>
      <c r="CVZ96" s="1434"/>
      <c r="CWA96" s="1434"/>
      <c r="CWB96" s="1434"/>
      <c r="CWC96" s="1434"/>
      <c r="CWD96" s="1434"/>
      <c r="CWE96" s="1434"/>
      <c r="CWF96" s="1434"/>
      <c r="CWG96" s="1434"/>
      <c r="CWH96" s="1434"/>
      <c r="CWI96" s="1434"/>
      <c r="CWJ96" s="1434"/>
      <c r="CWK96" s="1434"/>
      <c r="CWL96" s="1434"/>
      <c r="CWM96" s="1434"/>
      <c r="CWN96" s="1434"/>
      <c r="CWO96" s="1434"/>
      <c r="CWP96" s="1434"/>
      <c r="CWQ96" s="1434"/>
      <c r="CWR96" s="1434"/>
      <c r="CWS96" s="1434"/>
      <c r="CWT96" s="1434"/>
      <c r="CWU96" s="1434"/>
      <c r="CWV96" s="1434"/>
      <c r="CWW96" s="1434"/>
      <c r="CWX96" s="1434"/>
      <c r="CWY96" s="1434"/>
      <c r="CWZ96" s="1434"/>
      <c r="CXA96" s="1434"/>
      <c r="CXB96" s="1434"/>
      <c r="CXC96" s="1434"/>
      <c r="CXD96" s="1434"/>
      <c r="CXE96" s="1434"/>
      <c r="CXF96" s="1434"/>
      <c r="CXG96" s="1434"/>
      <c r="CXH96" s="1434"/>
      <c r="CXI96" s="1434"/>
      <c r="CXJ96" s="1434"/>
      <c r="CXK96" s="1434"/>
      <c r="CXL96" s="1434"/>
      <c r="CXM96" s="1434"/>
      <c r="CXN96" s="1434"/>
      <c r="CXO96" s="1434"/>
      <c r="CXP96" s="1434"/>
      <c r="CXQ96" s="1434"/>
      <c r="CXR96" s="1434"/>
      <c r="CXS96" s="1434"/>
      <c r="CXT96" s="1434"/>
      <c r="CXU96" s="1434"/>
      <c r="CXV96" s="1434"/>
      <c r="CXW96" s="1434"/>
      <c r="CXX96" s="1434"/>
      <c r="CXY96" s="1434"/>
      <c r="CXZ96" s="1434"/>
      <c r="CYA96" s="1434"/>
      <c r="CYB96" s="1434"/>
      <c r="CYC96" s="1434"/>
      <c r="CYD96" s="1434"/>
      <c r="CYE96" s="1434"/>
      <c r="CYF96" s="1434"/>
      <c r="CYG96" s="1434"/>
      <c r="CYH96" s="1434"/>
      <c r="CYI96" s="1434"/>
      <c r="CYJ96" s="1434"/>
      <c r="CYK96" s="1434"/>
      <c r="CYL96" s="1434"/>
      <c r="CYM96" s="1434"/>
      <c r="CYN96" s="1434"/>
      <c r="CYO96" s="1434"/>
      <c r="CYP96" s="1434"/>
      <c r="CYQ96" s="1434"/>
      <c r="CYR96" s="1434"/>
      <c r="CYS96" s="1434"/>
      <c r="CYT96" s="1434"/>
      <c r="CYU96" s="1434"/>
      <c r="CYV96" s="1434"/>
      <c r="CYW96" s="1434"/>
      <c r="CYX96" s="1434"/>
      <c r="CYY96" s="1434"/>
      <c r="CYZ96" s="1434"/>
      <c r="CZA96" s="1434"/>
      <c r="CZB96" s="1434"/>
      <c r="CZC96" s="1434"/>
      <c r="CZD96" s="1434"/>
      <c r="CZE96" s="1434"/>
      <c r="CZF96" s="1434"/>
      <c r="CZG96" s="1434"/>
      <c r="CZH96" s="1434"/>
      <c r="CZI96" s="1434"/>
      <c r="CZJ96" s="1434"/>
      <c r="CZK96" s="1434"/>
      <c r="CZL96" s="1434"/>
      <c r="CZM96" s="1434"/>
      <c r="CZN96" s="1434"/>
      <c r="CZO96" s="1434"/>
      <c r="CZP96" s="1434"/>
      <c r="CZQ96" s="1434"/>
      <c r="CZR96" s="1434"/>
      <c r="CZS96" s="1434"/>
      <c r="CZT96" s="1434"/>
      <c r="CZU96" s="1434"/>
      <c r="CZV96" s="1434"/>
      <c r="CZW96" s="1434"/>
      <c r="CZX96" s="1434"/>
      <c r="CZY96" s="1434"/>
      <c r="CZZ96" s="1434"/>
      <c r="DAA96" s="1434"/>
      <c r="DAB96" s="1434"/>
      <c r="DAC96" s="1434"/>
      <c r="DAD96" s="1434"/>
      <c r="DAE96" s="1434"/>
      <c r="DAF96" s="1434"/>
      <c r="DAG96" s="1434"/>
      <c r="DAH96" s="1434"/>
      <c r="DAI96" s="1434"/>
      <c r="DAJ96" s="1434"/>
      <c r="DAK96" s="1434"/>
      <c r="DAL96" s="1434"/>
      <c r="DAM96" s="1434"/>
      <c r="DAN96" s="1434"/>
      <c r="DAO96" s="1434"/>
      <c r="DAP96" s="1434"/>
      <c r="DAQ96" s="1434"/>
      <c r="DAR96" s="1434"/>
      <c r="DAS96" s="1434"/>
      <c r="DAT96" s="1434"/>
      <c r="DAU96" s="1434"/>
      <c r="DAV96" s="1434"/>
      <c r="DAW96" s="1434"/>
      <c r="DAX96" s="1434"/>
      <c r="DAY96" s="1434"/>
      <c r="DAZ96" s="1434"/>
      <c r="DBA96" s="1434"/>
      <c r="DBB96" s="1434"/>
      <c r="DBC96" s="1434"/>
      <c r="DBD96" s="1434"/>
      <c r="DBE96" s="1434"/>
      <c r="DBF96" s="1434"/>
      <c r="DBG96" s="1434"/>
      <c r="DBH96" s="1434"/>
      <c r="DBI96" s="1434"/>
      <c r="DBJ96" s="1434"/>
      <c r="DBK96" s="1434"/>
      <c r="DBL96" s="1434"/>
      <c r="DBM96" s="1434"/>
      <c r="DBN96" s="1434"/>
      <c r="DBO96" s="1434"/>
      <c r="DBP96" s="1434"/>
      <c r="DBQ96" s="1434"/>
      <c r="DBR96" s="1434"/>
      <c r="DBS96" s="1434"/>
      <c r="DBT96" s="1434"/>
      <c r="DBU96" s="1434"/>
      <c r="DBV96" s="1434"/>
      <c r="DBW96" s="1434"/>
      <c r="DBX96" s="1434"/>
      <c r="DBY96" s="1434"/>
      <c r="DBZ96" s="1434"/>
      <c r="DCA96" s="1434"/>
      <c r="DCB96" s="1434"/>
      <c r="DCC96" s="1434"/>
      <c r="DCD96" s="1434"/>
      <c r="DCE96" s="1434"/>
      <c r="DCF96" s="1434"/>
      <c r="DCG96" s="1434"/>
      <c r="DCH96" s="1434"/>
      <c r="DCI96" s="1434"/>
      <c r="DCJ96" s="1434"/>
      <c r="DCK96" s="1434"/>
      <c r="DCL96" s="1434"/>
      <c r="DCM96" s="1434"/>
      <c r="DCN96" s="1434"/>
      <c r="DCO96" s="1434"/>
      <c r="DCP96" s="1434"/>
      <c r="DCQ96" s="1434"/>
      <c r="DCR96" s="1434"/>
      <c r="DCS96" s="1434"/>
      <c r="DCT96" s="1434"/>
      <c r="DCU96" s="1434"/>
      <c r="DCV96" s="1434"/>
      <c r="DCW96" s="1434"/>
      <c r="DCX96" s="1434"/>
      <c r="DCY96" s="1434"/>
      <c r="DCZ96" s="1434"/>
      <c r="DDA96" s="1434"/>
      <c r="DDB96" s="1434"/>
      <c r="DDC96" s="1434"/>
      <c r="DDD96" s="1434"/>
      <c r="DDE96" s="1434"/>
      <c r="DDF96" s="1434"/>
      <c r="DDG96" s="1434"/>
      <c r="DDH96" s="1434"/>
      <c r="DDI96" s="1434"/>
      <c r="DDJ96" s="1434"/>
      <c r="DDK96" s="1434"/>
      <c r="DDL96" s="1434"/>
      <c r="DDM96" s="1434"/>
      <c r="DDN96" s="1434"/>
      <c r="DDO96" s="1434"/>
      <c r="DDP96" s="1434"/>
      <c r="DDQ96" s="1434"/>
      <c r="DDR96" s="1434"/>
      <c r="DDS96" s="1434"/>
      <c r="DDT96" s="1434"/>
      <c r="DDU96" s="1434"/>
      <c r="DDV96" s="1434"/>
      <c r="DDW96" s="1434"/>
      <c r="DDX96" s="1434"/>
      <c r="DDY96" s="1434"/>
      <c r="DDZ96" s="1434"/>
      <c r="DEA96" s="1434"/>
      <c r="DEB96" s="1434"/>
      <c r="DEC96" s="1434"/>
      <c r="DED96" s="1434"/>
      <c r="DEE96" s="1434"/>
      <c r="DEF96" s="1434"/>
      <c r="DEG96" s="1434"/>
      <c r="DEH96" s="1434"/>
      <c r="DEI96" s="1434"/>
      <c r="DEJ96" s="1434"/>
      <c r="DEK96" s="1434"/>
      <c r="DEL96" s="1434"/>
      <c r="DEM96" s="1434"/>
      <c r="DEN96" s="1434"/>
      <c r="DEO96" s="1434"/>
      <c r="DEP96" s="1434"/>
      <c r="DEQ96" s="1434"/>
      <c r="DER96" s="1434"/>
      <c r="DES96" s="1434"/>
      <c r="DET96" s="1434"/>
      <c r="DEU96" s="1434"/>
      <c r="DEV96" s="1434"/>
      <c r="DEW96" s="1434"/>
      <c r="DEX96" s="1434"/>
      <c r="DEY96" s="1434"/>
      <c r="DEZ96" s="1434"/>
      <c r="DFA96" s="1434"/>
      <c r="DFB96" s="1434"/>
      <c r="DFC96" s="1434"/>
      <c r="DFD96" s="1434"/>
      <c r="DFE96" s="1434"/>
      <c r="DFF96" s="1434"/>
      <c r="DFG96" s="1434"/>
      <c r="DFH96" s="1434"/>
      <c r="DFI96" s="1434"/>
      <c r="DFJ96" s="1434"/>
      <c r="DFK96" s="1434"/>
      <c r="DFL96" s="1434"/>
      <c r="DFM96" s="1434"/>
      <c r="DFN96" s="1434"/>
      <c r="DFO96" s="1434"/>
      <c r="DFP96" s="1434"/>
      <c r="DFQ96" s="1434"/>
      <c r="DFR96" s="1434"/>
      <c r="DFS96" s="1434"/>
      <c r="DFT96" s="1434"/>
      <c r="DFU96" s="1434"/>
      <c r="DFV96" s="1434"/>
      <c r="DFW96" s="1434"/>
      <c r="DFX96" s="1434"/>
      <c r="DFY96" s="1434"/>
      <c r="DFZ96" s="1434"/>
      <c r="DGA96" s="1434"/>
      <c r="DGB96" s="1434"/>
      <c r="DGC96" s="1434"/>
      <c r="DGD96" s="1434"/>
      <c r="DGE96" s="1434"/>
      <c r="DGF96" s="1434"/>
      <c r="DGG96" s="1434"/>
      <c r="DGH96" s="1434"/>
      <c r="DGI96" s="1434"/>
      <c r="DGJ96" s="1434"/>
      <c r="DGK96" s="1434"/>
      <c r="DGL96" s="1434"/>
      <c r="DGM96" s="1434"/>
      <c r="DGN96" s="1434"/>
      <c r="DGO96" s="1434"/>
      <c r="DGP96" s="1434"/>
      <c r="DGQ96" s="1434"/>
      <c r="DGR96" s="1434"/>
      <c r="DGS96" s="1434"/>
      <c r="DGT96" s="1434"/>
      <c r="DGU96" s="1434"/>
      <c r="DGV96" s="1434"/>
      <c r="DGW96" s="1434"/>
      <c r="DGX96" s="1434"/>
      <c r="DGY96" s="1434"/>
      <c r="DGZ96" s="1434"/>
      <c r="DHA96" s="1434"/>
      <c r="DHB96" s="1434"/>
      <c r="DHC96" s="1434"/>
      <c r="DHD96" s="1434"/>
      <c r="DHE96" s="1434"/>
      <c r="DHF96" s="1434"/>
      <c r="DHG96" s="1434"/>
      <c r="DHH96" s="1434"/>
      <c r="DHI96" s="1434"/>
      <c r="DHJ96" s="1434"/>
      <c r="DHK96" s="1434"/>
      <c r="DHL96" s="1434"/>
      <c r="DHM96" s="1434"/>
      <c r="DHN96" s="1434"/>
      <c r="DHO96" s="1434"/>
      <c r="DHP96" s="1434"/>
      <c r="DHQ96" s="1434"/>
      <c r="DHR96" s="1434"/>
      <c r="DHS96" s="1434"/>
      <c r="DHT96" s="1434"/>
      <c r="DHU96" s="1434"/>
      <c r="DHV96" s="1434"/>
      <c r="DHW96" s="1434"/>
      <c r="DHX96" s="1434"/>
      <c r="DHY96" s="1434"/>
      <c r="DHZ96" s="1434"/>
      <c r="DIA96" s="1434"/>
      <c r="DIB96" s="1434"/>
      <c r="DIC96" s="1434"/>
      <c r="DID96" s="1434"/>
      <c r="DIE96" s="1434"/>
      <c r="DIF96" s="1434"/>
      <c r="DIG96" s="1434"/>
      <c r="DIH96" s="1434"/>
      <c r="DII96" s="1434"/>
      <c r="DIJ96" s="1434"/>
      <c r="DIK96" s="1434"/>
      <c r="DIL96" s="1434"/>
      <c r="DIM96" s="1434"/>
      <c r="DIN96" s="1434"/>
      <c r="DIO96" s="1434"/>
      <c r="DIP96" s="1434"/>
      <c r="DIQ96" s="1434"/>
      <c r="DIR96" s="1434"/>
      <c r="DIS96" s="1434"/>
      <c r="DIT96" s="1434"/>
      <c r="DIU96" s="1434"/>
      <c r="DIV96" s="1434"/>
      <c r="DIW96" s="1434"/>
      <c r="DIX96" s="1434"/>
      <c r="DIY96" s="1434"/>
      <c r="DIZ96" s="1434"/>
      <c r="DJA96" s="1434"/>
      <c r="DJB96" s="1434"/>
      <c r="DJC96" s="1434"/>
      <c r="DJD96" s="1434"/>
      <c r="DJE96" s="1434"/>
      <c r="DJF96" s="1434"/>
      <c r="DJG96" s="1434"/>
      <c r="DJH96" s="1434"/>
      <c r="DJI96" s="1434"/>
      <c r="DJJ96" s="1434"/>
      <c r="DJK96" s="1434"/>
      <c r="DJL96" s="1434"/>
      <c r="DJM96" s="1434"/>
      <c r="DJN96" s="1434"/>
      <c r="DJO96" s="1434"/>
      <c r="DJP96" s="1434"/>
      <c r="DJQ96" s="1434"/>
      <c r="DJR96" s="1434"/>
      <c r="DJS96" s="1434"/>
      <c r="DJT96" s="1434"/>
      <c r="DJU96" s="1434"/>
      <c r="DJV96" s="1434"/>
      <c r="DJW96" s="1434"/>
      <c r="DJX96" s="1434"/>
      <c r="DJY96" s="1434"/>
      <c r="DJZ96" s="1434"/>
      <c r="DKA96" s="1434"/>
      <c r="DKB96" s="1434"/>
      <c r="DKC96" s="1434"/>
      <c r="DKD96" s="1434"/>
      <c r="DKE96" s="1434"/>
      <c r="DKF96" s="1434"/>
      <c r="DKG96" s="1434"/>
      <c r="DKH96" s="1434"/>
      <c r="DKI96" s="1434"/>
      <c r="DKJ96" s="1434"/>
      <c r="DKK96" s="1434"/>
      <c r="DKL96" s="1434"/>
      <c r="DKM96" s="1434"/>
      <c r="DKN96" s="1434"/>
      <c r="DKO96" s="1434"/>
      <c r="DKP96" s="1434"/>
      <c r="DKQ96" s="1434"/>
      <c r="DKR96" s="1434"/>
      <c r="DKS96" s="1434"/>
      <c r="DKT96" s="1434"/>
      <c r="DKU96" s="1434"/>
      <c r="DKV96" s="1434"/>
      <c r="DKW96" s="1434"/>
      <c r="DKX96" s="1434"/>
      <c r="DKY96" s="1434"/>
      <c r="DKZ96" s="1434"/>
      <c r="DLA96" s="1434"/>
      <c r="DLB96" s="1434"/>
      <c r="DLC96" s="1434"/>
      <c r="DLD96" s="1434"/>
      <c r="DLE96" s="1434"/>
      <c r="DLF96" s="1434"/>
      <c r="DLG96" s="1434"/>
      <c r="DLH96" s="1434"/>
      <c r="DLI96" s="1434"/>
      <c r="DLJ96" s="1434"/>
      <c r="DLK96" s="1434"/>
      <c r="DLL96" s="1434"/>
      <c r="DLM96" s="1434"/>
      <c r="DLN96" s="1434"/>
      <c r="DLO96" s="1434"/>
      <c r="DLP96" s="1434"/>
      <c r="DLQ96" s="1434"/>
      <c r="DLR96" s="1434"/>
      <c r="DLS96" s="1434"/>
      <c r="DLT96" s="1434"/>
      <c r="DLU96" s="1434"/>
      <c r="DLV96" s="1434"/>
      <c r="DLW96" s="1434"/>
      <c r="DLX96" s="1434"/>
      <c r="DLY96" s="1434"/>
      <c r="DLZ96" s="1434"/>
      <c r="DMA96" s="1434"/>
      <c r="DMB96" s="1434"/>
      <c r="DMC96" s="1434"/>
      <c r="DMD96" s="1434"/>
      <c r="DME96" s="1434"/>
      <c r="DMF96" s="1434"/>
      <c r="DMG96" s="1434"/>
      <c r="DMH96" s="1434"/>
      <c r="DMI96" s="1434"/>
      <c r="DMJ96" s="1434"/>
      <c r="DMK96" s="1434"/>
      <c r="DML96" s="1434"/>
      <c r="DMM96" s="1434"/>
      <c r="DMN96" s="1434"/>
      <c r="DMO96" s="1434"/>
      <c r="DMP96" s="1434"/>
      <c r="DMQ96" s="1434"/>
      <c r="DMR96" s="1434"/>
      <c r="DMS96" s="1434"/>
      <c r="DMT96" s="1434"/>
      <c r="DMU96" s="1434"/>
      <c r="DMV96" s="1434"/>
      <c r="DMW96" s="1434"/>
      <c r="DMX96" s="1434"/>
      <c r="DMY96" s="1434"/>
      <c r="DMZ96" s="1434"/>
      <c r="DNA96" s="1434"/>
      <c r="DNB96" s="1434"/>
      <c r="DNC96" s="1434"/>
      <c r="DND96" s="1434"/>
      <c r="DNE96" s="1434"/>
      <c r="DNF96" s="1434"/>
      <c r="DNG96" s="1434"/>
      <c r="DNH96" s="1434"/>
      <c r="DNI96" s="1434"/>
      <c r="DNJ96" s="1434"/>
      <c r="DNK96" s="1434"/>
      <c r="DNL96" s="1434"/>
      <c r="DNM96" s="1434"/>
      <c r="DNN96" s="1434"/>
      <c r="DNO96" s="1434"/>
      <c r="DNP96" s="1434"/>
      <c r="DNQ96" s="1434"/>
      <c r="DNR96" s="1434"/>
      <c r="DNS96" s="1434"/>
      <c r="DNT96" s="1434"/>
      <c r="DNU96" s="1434"/>
      <c r="DNV96" s="1434"/>
      <c r="DNW96" s="1434"/>
      <c r="DNX96" s="1434"/>
      <c r="DNY96" s="1434"/>
      <c r="DNZ96" s="1434"/>
      <c r="DOA96" s="1434"/>
      <c r="DOB96" s="1434"/>
      <c r="DOC96" s="1434"/>
      <c r="DOD96" s="1434"/>
      <c r="DOE96" s="1434"/>
      <c r="DOF96" s="1434"/>
      <c r="DOG96" s="1434"/>
      <c r="DOH96" s="1434"/>
      <c r="DOI96" s="1434"/>
      <c r="DOJ96" s="1434"/>
      <c r="DOK96" s="1434"/>
      <c r="DOL96" s="1434"/>
      <c r="DOM96" s="1434"/>
      <c r="DON96" s="1434"/>
      <c r="DOO96" s="1434"/>
      <c r="DOP96" s="1434"/>
      <c r="DOQ96" s="1434"/>
      <c r="DOR96" s="1434"/>
      <c r="DOS96" s="1434"/>
      <c r="DOT96" s="1434"/>
      <c r="DOU96" s="1434"/>
      <c r="DOV96" s="1434"/>
      <c r="DOW96" s="1434"/>
      <c r="DOX96" s="1434"/>
      <c r="DOY96" s="1434"/>
      <c r="DOZ96" s="1434"/>
      <c r="DPA96" s="1434"/>
      <c r="DPB96" s="1434"/>
      <c r="DPC96" s="1434"/>
      <c r="DPD96" s="1434"/>
      <c r="DPE96" s="1434"/>
      <c r="DPF96" s="1434"/>
      <c r="DPG96" s="1434"/>
      <c r="DPH96" s="1434"/>
      <c r="DPI96" s="1434"/>
      <c r="DPJ96" s="1434"/>
      <c r="DPK96" s="1434"/>
      <c r="DPL96" s="1434"/>
      <c r="DPM96" s="1434"/>
      <c r="DPN96" s="1434"/>
      <c r="DPO96" s="1434"/>
      <c r="DPP96" s="1434"/>
      <c r="DPQ96" s="1434"/>
      <c r="DPR96" s="1434"/>
      <c r="DPS96" s="1434"/>
      <c r="DPT96" s="1434"/>
      <c r="DPU96" s="1434"/>
      <c r="DPV96" s="1434"/>
      <c r="DPW96" s="1434"/>
      <c r="DPX96" s="1434"/>
      <c r="DPY96" s="1434"/>
      <c r="DPZ96" s="1434"/>
      <c r="DQA96" s="1434"/>
      <c r="DQB96" s="1434"/>
      <c r="DQC96" s="1434"/>
      <c r="DQD96" s="1434"/>
      <c r="DQE96" s="1434"/>
      <c r="DQF96" s="1434"/>
      <c r="DQG96" s="1434"/>
      <c r="DQH96" s="1434"/>
      <c r="DQI96" s="1434"/>
      <c r="DQJ96" s="1434"/>
      <c r="DQK96" s="1434"/>
      <c r="DQL96" s="1434"/>
      <c r="DQM96" s="1434"/>
      <c r="DQN96" s="1434"/>
      <c r="DQO96" s="1434"/>
      <c r="DQP96" s="1434"/>
      <c r="DQQ96" s="1434"/>
      <c r="DQR96" s="1434"/>
      <c r="DQS96" s="1434"/>
      <c r="DQT96" s="1434"/>
      <c r="DQU96" s="1434"/>
      <c r="DQV96" s="1434"/>
      <c r="DQW96" s="1434"/>
      <c r="DQX96" s="1434"/>
      <c r="DQY96" s="1434"/>
      <c r="DQZ96" s="1434"/>
      <c r="DRA96" s="1434"/>
      <c r="DRB96" s="1434"/>
      <c r="DRC96" s="1434"/>
      <c r="DRD96" s="1434"/>
      <c r="DRE96" s="1434"/>
      <c r="DRF96" s="1434"/>
      <c r="DRG96" s="1434"/>
      <c r="DRH96" s="1434"/>
      <c r="DRI96" s="1434"/>
      <c r="DRJ96" s="1434"/>
      <c r="DRK96" s="1434"/>
      <c r="DRL96" s="1434"/>
      <c r="DRM96" s="1434"/>
      <c r="DRN96" s="1434"/>
      <c r="DRO96" s="1434"/>
      <c r="DRP96" s="1434"/>
      <c r="DRQ96" s="1434"/>
      <c r="DRR96" s="1434"/>
      <c r="DRS96" s="1434"/>
      <c r="DRT96" s="1434"/>
      <c r="DRU96" s="1434"/>
      <c r="DRV96" s="1434"/>
      <c r="DRW96" s="1434"/>
      <c r="DRX96" s="1434"/>
      <c r="DRY96" s="1434"/>
      <c r="DRZ96" s="1434"/>
      <c r="DSA96" s="1434"/>
      <c r="DSB96" s="1434"/>
      <c r="DSC96" s="1434"/>
      <c r="DSD96" s="1434"/>
      <c r="DSE96" s="1434"/>
      <c r="DSF96" s="1434"/>
      <c r="DSG96" s="1434"/>
      <c r="DSH96" s="1434"/>
      <c r="DSI96" s="1434"/>
      <c r="DSJ96" s="1434"/>
      <c r="DSK96" s="1434"/>
      <c r="DSL96" s="1434"/>
      <c r="DSM96" s="1434"/>
      <c r="DSN96" s="1434"/>
      <c r="DSO96" s="1434"/>
      <c r="DSP96" s="1434"/>
      <c r="DSQ96" s="1434"/>
      <c r="DSR96" s="1434"/>
      <c r="DSS96" s="1434"/>
      <c r="DST96" s="1434"/>
      <c r="DSU96" s="1434"/>
      <c r="DSV96" s="1434"/>
      <c r="DSW96" s="1434"/>
      <c r="DSX96" s="1434"/>
      <c r="DSY96" s="1434"/>
      <c r="DSZ96" s="1434"/>
      <c r="DTA96" s="1434"/>
      <c r="DTB96" s="1434"/>
      <c r="DTC96" s="1434"/>
      <c r="DTD96" s="1434"/>
      <c r="DTE96" s="1434"/>
      <c r="DTF96" s="1434"/>
      <c r="DTG96" s="1434"/>
      <c r="DTH96" s="1434"/>
      <c r="DTI96" s="1434"/>
      <c r="DTJ96" s="1434"/>
      <c r="DTK96" s="1434"/>
      <c r="DTL96" s="1434"/>
      <c r="DTM96" s="1434"/>
      <c r="DTN96" s="1434"/>
      <c r="DTO96" s="1434"/>
      <c r="DTP96" s="1434"/>
      <c r="DTQ96" s="1434"/>
      <c r="DTR96" s="1434"/>
      <c r="DTS96" s="1434"/>
      <c r="DTT96" s="1434"/>
      <c r="DTU96" s="1434"/>
      <c r="DTV96" s="1434"/>
      <c r="DTW96" s="1434"/>
      <c r="DTX96" s="1434"/>
      <c r="DTY96" s="1434"/>
      <c r="DTZ96" s="1434"/>
      <c r="DUA96" s="1434"/>
      <c r="DUB96" s="1434"/>
      <c r="DUC96" s="1434"/>
      <c r="DUD96" s="1434"/>
      <c r="DUE96" s="1434"/>
      <c r="DUF96" s="1434"/>
      <c r="DUG96" s="1434"/>
      <c r="DUH96" s="1434"/>
      <c r="DUI96" s="1434"/>
      <c r="DUJ96" s="1434"/>
      <c r="DUK96" s="1434"/>
      <c r="DUL96" s="1434"/>
      <c r="DUM96" s="1434"/>
      <c r="DUN96" s="1434"/>
      <c r="DUO96" s="1434"/>
      <c r="DUP96" s="1434"/>
      <c r="DUQ96" s="1434"/>
      <c r="DUR96" s="1434"/>
      <c r="DUS96" s="1434"/>
      <c r="DUT96" s="1434"/>
      <c r="DUU96" s="1434"/>
      <c r="DUV96" s="1434"/>
      <c r="DUW96" s="1434"/>
      <c r="DUX96" s="1434"/>
      <c r="DUY96" s="1434"/>
      <c r="DUZ96" s="1434"/>
      <c r="DVA96" s="1434"/>
      <c r="DVB96" s="1434"/>
      <c r="DVC96" s="1434"/>
      <c r="DVD96" s="1434"/>
      <c r="DVE96" s="1434"/>
      <c r="DVF96" s="1434"/>
      <c r="DVG96" s="1434"/>
      <c r="DVH96" s="1434"/>
      <c r="DVI96" s="1434"/>
      <c r="DVJ96" s="1434"/>
      <c r="DVK96" s="1434"/>
      <c r="DVL96" s="1434"/>
      <c r="DVM96" s="1434"/>
      <c r="DVN96" s="1434"/>
      <c r="DVO96" s="1434"/>
      <c r="DVP96" s="1434"/>
      <c r="DVQ96" s="1434"/>
      <c r="DVR96" s="1434"/>
      <c r="DVS96" s="1434"/>
      <c r="DVT96" s="1434"/>
      <c r="DVU96" s="1434"/>
      <c r="DVV96" s="1434"/>
      <c r="DVW96" s="1434"/>
      <c r="DVX96" s="1434"/>
      <c r="DVY96" s="1434"/>
      <c r="DVZ96" s="1434"/>
      <c r="DWA96" s="1434"/>
      <c r="DWB96" s="1434"/>
      <c r="DWC96" s="1434"/>
      <c r="DWD96" s="1434"/>
      <c r="DWE96" s="1434"/>
      <c r="DWF96" s="1434"/>
      <c r="DWG96" s="1434"/>
      <c r="DWH96" s="1434"/>
      <c r="DWI96" s="1434"/>
      <c r="DWJ96" s="1434"/>
      <c r="DWK96" s="1434"/>
      <c r="DWL96" s="1434"/>
      <c r="DWM96" s="1434"/>
      <c r="DWN96" s="1434"/>
      <c r="DWO96" s="1434"/>
      <c r="DWP96" s="1434"/>
      <c r="DWQ96" s="1434"/>
      <c r="DWR96" s="1434"/>
      <c r="DWS96" s="1434"/>
      <c r="DWT96" s="1434"/>
      <c r="DWU96" s="1434"/>
      <c r="DWV96" s="1434"/>
      <c r="DWW96" s="1434"/>
      <c r="DWX96" s="1434"/>
      <c r="DWY96" s="1434"/>
      <c r="DWZ96" s="1434"/>
      <c r="DXA96" s="1434"/>
      <c r="DXB96" s="1434"/>
      <c r="DXC96" s="1434"/>
      <c r="DXD96" s="1434"/>
      <c r="DXE96" s="1434"/>
      <c r="DXF96" s="1434"/>
      <c r="DXG96" s="1434"/>
      <c r="DXH96" s="1434"/>
      <c r="DXI96" s="1434"/>
      <c r="DXJ96" s="1434"/>
      <c r="DXK96" s="1434"/>
      <c r="DXL96" s="1434"/>
      <c r="DXM96" s="1434"/>
      <c r="DXN96" s="1434"/>
      <c r="DXO96" s="1434"/>
      <c r="DXP96" s="1434"/>
      <c r="DXQ96" s="1434"/>
      <c r="DXR96" s="1434"/>
      <c r="DXS96" s="1434"/>
      <c r="DXT96" s="1434"/>
      <c r="DXU96" s="1434"/>
      <c r="DXV96" s="1434"/>
      <c r="DXW96" s="1434"/>
      <c r="DXX96" s="1434"/>
      <c r="DXY96" s="1434"/>
      <c r="DXZ96" s="1434"/>
      <c r="DYA96" s="1434"/>
      <c r="DYB96" s="1434"/>
      <c r="DYC96" s="1434"/>
      <c r="DYD96" s="1434"/>
      <c r="DYE96" s="1434"/>
      <c r="DYF96" s="1434"/>
      <c r="DYG96" s="1434"/>
      <c r="DYH96" s="1434"/>
      <c r="DYI96" s="1434"/>
      <c r="DYJ96" s="1434"/>
      <c r="DYK96" s="1434"/>
      <c r="DYL96" s="1434"/>
      <c r="DYM96" s="1434"/>
      <c r="DYN96" s="1434"/>
      <c r="DYO96" s="1434"/>
      <c r="DYP96" s="1434"/>
      <c r="DYQ96" s="1434"/>
      <c r="DYR96" s="1434"/>
      <c r="DYS96" s="1434"/>
      <c r="DYT96" s="1434"/>
      <c r="DYU96" s="1434"/>
      <c r="DYV96" s="1434"/>
      <c r="DYW96" s="1434"/>
      <c r="DYX96" s="1434"/>
      <c r="DYY96" s="1434"/>
      <c r="DYZ96" s="1434"/>
      <c r="DZA96" s="1434"/>
      <c r="DZB96" s="1434"/>
      <c r="DZC96" s="1434"/>
      <c r="DZD96" s="1434"/>
      <c r="DZE96" s="1434"/>
      <c r="DZF96" s="1434"/>
      <c r="DZG96" s="1434"/>
      <c r="DZH96" s="1434"/>
      <c r="DZI96" s="1434"/>
      <c r="DZJ96" s="1434"/>
      <c r="DZK96" s="1434"/>
      <c r="DZL96" s="1434"/>
      <c r="DZM96" s="1434"/>
      <c r="DZN96" s="1434"/>
      <c r="DZO96" s="1434"/>
      <c r="DZP96" s="1434"/>
      <c r="DZQ96" s="1434"/>
      <c r="DZR96" s="1434"/>
      <c r="DZS96" s="1434"/>
      <c r="DZT96" s="1434"/>
      <c r="DZU96" s="1434"/>
      <c r="DZV96" s="1434"/>
      <c r="DZW96" s="1434"/>
      <c r="DZX96" s="1434"/>
      <c r="DZY96" s="1434"/>
      <c r="DZZ96" s="1434"/>
      <c r="EAA96" s="1434"/>
      <c r="EAB96" s="1434"/>
      <c r="EAC96" s="1434"/>
      <c r="EAD96" s="1434"/>
      <c r="EAE96" s="1434"/>
      <c r="EAF96" s="1434"/>
      <c r="EAG96" s="1434"/>
      <c r="EAH96" s="1434"/>
      <c r="EAI96" s="1434"/>
      <c r="EAJ96" s="1434"/>
      <c r="EAK96" s="1434"/>
      <c r="EAL96" s="1434"/>
      <c r="EAM96" s="1434"/>
      <c r="EAN96" s="1434"/>
      <c r="EAO96" s="1434"/>
      <c r="EAP96" s="1434"/>
      <c r="EAQ96" s="1434"/>
      <c r="EAR96" s="1434"/>
      <c r="EAS96" s="1434"/>
      <c r="EAT96" s="1434"/>
      <c r="EAU96" s="1434"/>
      <c r="EAV96" s="1434"/>
      <c r="EAW96" s="1434"/>
      <c r="EAX96" s="1434"/>
      <c r="EAY96" s="1434"/>
      <c r="EAZ96" s="1434"/>
      <c r="EBA96" s="1434"/>
      <c r="EBB96" s="1434"/>
      <c r="EBC96" s="1434"/>
      <c r="EBD96" s="1434"/>
      <c r="EBE96" s="1434"/>
      <c r="EBF96" s="1434"/>
      <c r="EBG96" s="1434"/>
      <c r="EBH96" s="1434"/>
      <c r="EBI96" s="1434"/>
      <c r="EBJ96" s="1434"/>
      <c r="EBK96" s="1434"/>
      <c r="EBL96" s="1434"/>
      <c r="EBM96" s="1434"/>
      <c r="EBN96" s="1434"/>
      <c r="EBO96" s="1434"/>
      <c r="EBP96" s="1434"/>
      <c r="EBQ96" s="1434"/>
      <c r="EBR96" s="1434"/>
      <c r="EBS96" s="1434"/>
      <c r="EBT96" s="1434"/>
      <c r="EBU96" s="1434"/>
      <c r="EBV96" s="1434"/>
      <c r="EBW96" s="1434"/>
      <c r="EBX96" s="1434"/>
      <c r="EBY96" s="1434"/>
      <c r="EBZ96" s="1434"/>
      <c r="ECA96" s="1434"/>
      <c r="ECB96" s="1434"/>
      <c r="ECC96" s="1434"/>
      <c r="ECD96" s="1434"/>
      <c r="ECE96" s="1434"/>
      <c r="ECF96" s="1434"/>
      <c r="ECG96" s="1434"/>
      <c r="ECH96" s="1434"/>
      <c r="ECI96" s="1434"/>
      <c r="ECJ96" s="1434"/>
      <c r="ECK96" s="1434"/>
      <c r="ECL96" s="1434"/>
      <c r="ECM96" s="1434"/>
      <c r="ECN96" s="1434"/>
      <c r="ECO96" s="1434"/>
      <c r="ECP96" s="1434"/>
      <c r="ECQ96" s="1434"/>
      <c r="ECR96" s="1434"/>
      <c r="ECS96" s="1434"/>
      <c r="ECT96" s="1434"/>
      <c r="ECU96" s="1434"/>
      <c r="ECV96" s="1434"/>
      <c r="ECW96" s="1434"/>
      <c r="ECX96" s="1434"/>
      <c r="ECY96" s="1434"/>
      <c r="ECZ96" s="1434"/>
      <c r="EDA96" s="1434"/>
      <c r="EDB96" s="1434"/>
      <c r="EDC96" s="1434"/>
      <c r="EDD96" s="1434"/>
      <c r="EDE96" s="1434"/>
      <c r="EDF96" s="1434"/>
      <c r="EDG96" s="1434"/>
      <c r="EDH96" s="1434"/>
      <c r="EDI96" s="1434"/>
      <c r="EDJ96" s="1434"/>
      <c r="EDK96" s="1434"/>
      <c r="EDL96" s="1434"/>
      <c r="EDM96" s="1434"/>
      <c r="EDN96" s="1434"/>
      <c r="EDO96" s="1434"/>
      <c r="EDP96" s="1434"/>
      <c r="EDQ96" s="1434"/>
      <c r="EDR96" s="1434"/>
      <c r="EDS96" s="1434"/>
      <c r="EDT96" s="1434"/>
      <c r="EDU96" s="1434"/>
      <c r="EDV96" s="1434"/>
      <c r="EDW96" s="1434"/>
      <c r="EDX96" s="1434"/>
      <c r="EDY96" s="1434"/>
      <c r="EDZ96" s="1434"/>
      <c r="EEA96" s="1434"/>
      <c r="EEB96" s="1434"/>
      <c r="EEC96" s="1434"/>
      <c r="EED96" s="1434"/>
      <c r="EEE96" s="1434"/>
      <c r="EEF96" s="1434"/>
      <c r="EEG96" s="1434"/>
      <c r="EEH96" s="1434"/>
      <c r="EEI96" s="1434"/>
      <c r="EEJ96" s="1434"/>
      <c r="EEK96" s="1434"/>
      <c r="EEL96" s="1434"/>
      <c r="EEM96" s="1434"/>
      <c r="EEN96" s="1434"/>
      <c r="EEO96" s="1434"/>
      <c r="EEP96" s="1434"/>
      <c r="EEQ96" s="1434"/>
      <c r="EER96" s="1434"/>
      <c r="EES96" s="1434"/>
      <c r="EET96" s="1434"/>
      <c r="EEU96" s="1434"/>
      <c r="EEV96" s="1434"/>
      <c r="EEW96" s="1434"/>
      <c r="EEX96" s="1434"/>
      <c r="EEY96" s="1434"/>
      <c r="EEZ96" s="1434"/>
      <c r="EFA96" s="1434"/>
      <c r="EFB96" s="1434"/>
      <c r="EFC96" s="1434"/>
      <c r="EFD96" s="1434"/>
      <c r="EFE96" s="1434"/>
      <c r="EFF96" s="1434"/>
      <c r="EFG96" s="1434"/>
      <c r="EFH96" s="1434"/>
      <c r="EFI96" s="1434"/>
      <c r="EFJ96" s="1434"/>
      <c r="EFK96" s="1434"/>
      <c r="EFL96" s="1434"/>
      <c r="EFM96" s="1434"/>
      <c r="EFN96" s="1434"/>
      <c r="EFO96" s="1434"/>
      <c r="EFP96" s="1434"/>
      <c r="EFQ96" s="1434"/>
      <c r="EFR96" s="1434"/>
      <c r="EFS96" s="1434"/>
      <c r="EFT96" s="1434"/>
      <c r="EFU96" s="1434"/>
      <c r="EFV96" s="1434"/>
      <c r="EFW96" s="1434"/>
      <c r="EFX96" s="1434"/>
      <c r="EFY96" s="1434"/>
      <c r="EFZ96" s="1434"/>
      <c r="EGA96" s="1434"/>
      <c r="EGB96" s="1434"/>
      <c r="EGC96" s="1434"/>
      <c r="EGD96" s="1434"/>
      <c r="EGE96" s="1434"/>
      <c r="EGF96" s="1434"/>
      <c r="EGG96" s="1434"/>
      <c r="EGH96" s="1434"/>
      <c r="EGI96" s="1434"/>
      <c r="EGJ96" s="1434"/>
      <c r="EGK96" s="1434"/>
      <c r="EGL96" s="1434"/>
      <c r="EGM96" s="1434"/>
      <c r="EGN96" s="1434"/>
      <c r="EGO96" s="1434"/>
      <c r="EGP96" s="1434"/>
      <c r="EGQ96" s="1434"/>
      <c r="EGR96" s="1434"/>
      <c r="EGS96" s="1434"/>
      <c r="EGT96" s="1434"/>
      <c r="EGU96" s="1434"/>
      <c r="EGV96" s="1434"/>
      <c r="EGW96" s="1434"/>
      <c r="EGX96" s="1434"/>
      <c r="EGY96" s="1434"/>
      <c r="EGZ96" s="1434"/>
      <c r="EHA96" s="1434"/>
      <c r="EHB96" s="1434"/>
      <c r="EHC96" s="1434"/>
      <c r="EHD96" s="1434"/>
      <c r="EHE96" s="1434"/>
      <c r="EHF96" s="1434"/>
      <c r="EHG96" s="1434"/>
      <c r="EHH96" s="1434"/>
      <c r="EHI96" s="1434"/>
      <c r="EHJ96" s="1434"/>
      <c r="EHK96" s="1434"/>
      <c r="EHL96" s="1434"/>
      <c r="EHM96" s="1434"/>
      <c r="EHN96" s="1434"/>
      <c r="EHO96" s="1434"/>
      <c r="EHP96" s="1434"/>
      <c r="EHQ96" s="1434"/>
      <c r="EHR96" s="1434"/>
      <c r="EHS96" s="1434"/>
      <c r="EHT96" s="1434"/>
      <c r="EHU96" s="1434"/>
      <c r="EHV96" s="1434"/>
      <c r="EHW96" s="1434"/>
      <c r="EHX96" s="1434"/>
      <c r="EHY96" s="1434"/>
      <c r="EHZ96" s="1434"/>
      <c r="EIA96" s="1434"/>
      <c r="EIB96" s="1434"/>
      <c r="EIC96" s="1434"/>
      <c r="EID96" s="1434"/>
      <c r="EIE96" s="1434"/>
      <c r="EIF96" s="1434"/>
      <c r="EIG96" s="1434"/>
      <c r="EIH96" s="1434"/>
      <c r="EII96" s="1434"/>
      <c r="EIJ96" s="1434"/>
      <c r="EIK96" s="1434"/>
      <c r="EIL96" s="1434"/>
      <c r="EIM96" s="1434"/>
      <c r="EIN96" s="1434"/>
      <c r="EIO96" s="1434"/>
      <c r="EIP96" s="1434"/>
      <c r="EIQ96" s="1434"/>
      <c r="EIR96" s="1434"/>
      <c r="EIS96" s="1434"/>
      <c r="EIT96" s="1434"/>
      <c r="EIU96" s="1434"/>
      <c r="EIV96" s="1434"/>
      <c r="EIW96" s="1434"/>
      <c r="EIX96" s="1434"/>
      <c r="EIY96" s="1434"/>
      <c r="EIZ96" s="1434"/>
      <c r="EJA96" s="1434"/>
      <c r="EJB96" s="1434"/>
      <c r="EJC96" s="1434"/>
      <c r="EJD96" s="1434"/>
      <c r="EJE96" s="1434"/>
      <c r="EJF96" s="1434"/>
      <c r="EJG96" s="1434"/>
      <c r="EJH96" s="1434"/>
      <c r="EJI96" s="1434"/>
      <c r="EJJ96" s="1434"/>
      <c r="EJK96" s="1434"/>
      <c r="EJL96" s="1434"/>
      <c r="EJM96" s="1434"/>
      <c r="EJN96" s="1434"/>
      <c r="EJO96" s="1434"/>
      <c r="EJP96" s="1434"/>
      <c r="EJQ96" s="1434"/>
      <c r="EJR96" s="1434"/>
      <c r="EJS96" s="1434"/>
      <c r="EJT96" s="1434"/>
      <c r="EJU96" s="1434"/>
      <c r="EJV96" s="1434"/>
      <c r="EJW96" s="1434"/>
      <c r="EJX96" s="1434"/>
      <c r="EJY96" s="1434"/>
      <c r="EJZ96" s="1434"/>
      <c r="EKA96" s="1434"/>
      <c r="EKB96" s="1434"/>
      <c r="EKC96" s="1434"/>
      <c r="EKD96" s="1434"/>
      <c r="EKE96" s="1434"/>
      <c r="EKF96" s="1434"/>
      <c r="EKG96" s="1434"/>
      <c r="EKH96" s="1434"/>
      <c r="EKI96" s="1434"/>
      <c r="EKJ96" s="1434"/>
      <c r="EKK96" s="1434"/>
      <c r="EKL96" s="1434"/>
      <c r="EKM96" s="1434"/>
      <c r="EKN96" s="1434"/>
      <c r="EKO96" s="1434"/>
      <c r="EKP96" s="1434"/>
      <c r="EKQ96" s="1434"/>
      <c r="EKR96" s="1434"/>
      <c r="EKS96" s="1434"/>
      <c r="EKT96" s="1434"/>
      <c r="EKU96" s="1434"/>
      <c r="EKV96" s="1434"/>
      <c r="EKW96" s="1434"/>
      <c r="EKX96" s="1434"/>
      <c r="EKY96" s="1434"/>
      <c r="EKZ96" s="1434"/>
      <c r="ELA96" s="1434"/>
      <c r="ELB96" s="1434"/>
      <c r="ELC96" s="1434"/>
      <c r="ELD96" s="1434"/>
      <c r="ELE96" s="1434"/>
      <c r="ELF96" s="1434"/>
      <c r="ELG96" s="1434"/>
      <c r="ELH96" s="1434"/>
      <c r="ELI96" s="1434"/>
      <c r="ELJ96" s="1434"/>
      <c r="ELK96" s="1434"/>
      <c r="ELL96" s="1434"/>
      <c r="ELM96" s="1434"/>
      <c r="ELN96" s="1434"/>
      <c r="ELO96" s="1434"/>
      <c r="ELP96" s="1434"/>
      <c r="ELQ96" s="1434"/>
      <c r="ELR96" s="1434"/>
      <c r="ELS96" s="1434"/>
      <c r="ELT96" s="1434"/>
      <c r="ELU96" s="1434"/>
      <c r="ELV96" s="1434"/>
      <c r="ELW96" s="1434"/>
      <c r="ELX96" s="1434"/>
      <c r="ELY96" s="1434"/>
      <c r="ELZ96" s="1434"/>
      <c r="EMA96" s="1434"/>
      <c r="EMB96" s="1434"/>
      <c r="EMC96" s="1434"/>
      <c r="EMD96" s="1434"/>
      <c r="EME96" s="1434"/>
      <c r="EMF96" s="1434"/>
      <c r="EMG96" s="1434"/>
      <c r="EMH96" s="1434"/>
      <c r="EMI96" s="1434"/>
      <c r="EMJ96" s="1434"/>
      <c r="EMK96" s="1434"/>
      <c r="EML96" s="1434"/>
      <c r="EMM96" s="1434"/>
      <c r="EMN96" s="1434"/>
      <c r="EMO96" s="1434"/>
      <c r="EMP96" s="1434"/>
      <c r="EMQ96" s="1434"/>
      <c r="EMR96" s="1434"/>
      <c r="EMS96" s="1434"/>
      <c r="EMT96" s="1434"/>
      <c r="EMU96" s="1434"/>
      <c r="EMV96" s="1434"/>
      <c r="EMW96" s="1434"/>
      <c r="EMX96" s="1434"/>
      <c r="EMY96" s="1434"/>
      <c r="EMZ96" s="1434"/>
      <c r="ENA96" s="1434"/>
      <c r="ENB96" s="1434"/>
      <c r="ENC96" s="1434"/>
      <c r="END96" s="1434"/>
      <c r="ENE96" s="1434"/>
      <c r="ENF96" s="1434"/>
      <c r="ENG96" s="1434"/>
      <c r="ENH96" s="1434"/>
      <c r="ENI96" s="1434"/>
      <c r="ENJ96" s="1434"/>
      <c r="ENK96" s="1434"/>
      <c r="ENL96" s="1434"/>
      <c r="ENM96" s="1434"/>
      <c r="ENN96" s="1434"/>
      <c r="ENO96" s="1434"/>
      <c r="ENP96" s="1434"/>
      <c r="ENQ96" s="1434"/>
      <c r="ENR96" s="1434"/>
      <c r="ENS96" s="1434"/>
      <c r="ENT96" s="1434"/>
      <c r="ENU96" s="1434"/>
      <c r="ENV96" s="1434"/>
      <c r="ENW96" s="1434"/>
      <c r="ENX96" s="1434"/>
      <c r="ENY96" s="1434"/>
      <c r="ENZ96" s="1434"/>
      <c r="EOA96" s="1434"/>
      <c r="EOB96" s="1434"/>
      <c r="EOC96" s="1434"/>
      <c r="EOD96" s="1434"/>
      <c r="EOE96" s="1434"/>
      <c r="EOF96" s="1434"/>
      <c r="EOG96" s="1434"/>
      <c r="EOH96" s="1434"/>
      <c r="EOI96" s="1434"/>
      <c r="EOJ96" s="1434"/>
      <c r="EOK96" s="1434"/>
      <c r="EOL96" s="1434"/>
      <c r="EOM96" s="1434"/>
      <c r="EON96" s="1434"/>
      <c r="EOO96" s="1434"/>
      <c r="EOP96" s="1434"/>
      <c r="EOQ96" s="1434"/>
      <c r="EOR96" s="1434"/>
      <c r="EOS96" s="1434"/>
      <c r="EOT96" s="1434"/>
      <c r="EOU96" s="1434"/>
      <c r="EOV96" s="1434"/>
      <c r="EOW96" s="1434"/>
      <c r="EOX96" s="1434"/>
      <c r="EOY96" s="1434"/>
      <c r="EOZ96" s="1434"/>
      <c r="EPA96" s="1434"/>
      <c r="EPB96" s="1434"/>
      <c r="EPC96" s="1434"/>
      <c r="EPD96" s="1434"/>
      <c r="EPE96" s="1434"/>
      <c r="EPF96" s="1434"/>
      <c r="EPG96" s="1434"/>
      <c r="EPH96" s="1434"/>
      <c r="EPI96" s="1434"/>
      <c r="EPJ96" s="1434"/>
      <c r="EPK96" s="1434"/>
      <c r="EPL96" s="1434"/>
      <c r="EPM96" s="1434"/>
      <c r="EPN96" s="1434"/>
      <c r="EPO96" s="1434"/>
      <c r="EPP96" s="1434"/>
      <c r="EPQ96" s="1434"/>
      <c r="EPR96" s="1434"/>
      <c r="EPS96" s="1434"/>
      <c r="EPT96" s="1434"/>
      <c r="EPU96" s="1434"/>
      <c r="EPV96" s="1434"/>
      <c r="EPW96" s="1434"/>
      <c r="EPX96" s="1434"/>
      <c r="EPY96" s="1434"/>
      <c r="EPZ96" s="1434"/>
      <c r="EQA96" s="1434"/>
      <c r="EQB96" s="1434"/>
      <c r="EQC96" s="1434"/>
      <c r="EQD96" s="1434"/>
      <c r="EQE96" s="1434"/>
      <c r="EQF96" s="1434"/>
      <c r="EQG96" s="1434"/>
      <c r="EQH96" s="1434"/>
      <c r="EQI96" s="1434"/>
      <c r="EQJ96" s="1434"/>
      <c r="EQK96" s="1434"/>
      <c r="EQL96" s="1434"/>
      <c r="EQM96" s="1434"/>
      <c r="EQN96" s="1434"/>
      <c r="EQO96" s="1434"/>
      <c r="EQP96" s="1434"/>
      <c r="EQQ96" s="1434"/>
      <c r="EQR96" s="1434"/>
      <c r="EQS96" s="1434"/>
      <c r="EQT96" s="1434"/>
      <c r="EQU96" s="1434"/>
      <c r="EQV96" s="1434"/>
      <c r="EQW96" s="1434"/>
      <c r="EQX96" s="1434"/>
      <c r="EQY96" s="1434"/>
      <c r="EQZ96" s="1434"/>
      <c r="ERA96" s="1434"/>
      <c r="ERB96" s="1434"/>
      <c r="ERC96" s="1434"/>
      <c r="ERD96" s="1434"/>
      <c r="ERE96" s="1434"/>
      <c r="ERF96" s="1434"/>
      <c r="ERG96" s="1434"/>
      <c r="ERH96" s="1434"/>
      <c r="ERI96" s="1434"/>
      <c r="ERJ96" s="1434"/>
      <c r="ERK96" s="1434"/>
      <c r="ERL96" s="1434"/>
      <c r="ERM96" s="1434"/>
      <c r="ERN96" s="1434"/>
      <c r="ERO96" s="1434"/>
      <c r="ERP96" s="1434"/>
      <c r="ERQ96" s="1434"/>
      <c r="ERR96" s="1434"/>
      <c r="ERS96" s="1434"/>
      <c r="ERT96" s="1434"/>
      <c r="ERU96" s="1434"/>
      <c r="ERV96" s="1434"/>
      <c r="ERW96" s="1434"/>
      <c r="ERX96" s="1434"/>
      <c r="ERY96" s="1434"/>
      <c r="ERZ96" s="1434"/>
      <c r="ESA96" s="1434"/>
      <c r="ESB96" s="1434"/>
      <c r="ESC96" s="1434"/>
      <c r="ESD96" s="1434"/>
      <c r="ESE96" s="1434"/>
      <c r="ESF96" s="1434"/>
      <c r="ESG96" s="1434"/>
      <c r="ESH96" s="1434"/>
      <c r="ESI96" s="1434"/>
      <c r="ESJ96" s="1434"/>
      <c r="ESK96" s="1434"/>
      <c r="ESL96" s="1434"/>
      <c r="ESM96" s="1434"/>
      <c r="ESN96" s="1434"/>
      <c r="ESO96" s="1434"/>
      <c r="ESP96" s="1434"/>
      <c r="ESQ96" s="1434"/>
      <c r="ESR96" s="1434"/>
      <c r="ESS96" s="1434"/>
      <c r="EST96" s="1434"/>
      <c r="ESU96" s="1434"/>
      <c r="ESV96" s="1434"/>
      <c r="ESW96" s="1434"/>
      <c r="ESX96" s="1434"/>
      <c r="ESY96" s="1434"/>
      <c r="ESZ96" s="1434"/>
      <c r="ETA96" s="1434"/>
      <c r="ETB96" s="1434"/>
      <c r="ETC96" s="1434"/>
      <c r="ETD96" s="1434"/>
      <c r="ETE96" s="1434"/>
      <c r="ETF96" s="1434"/>
      <c r="ETG96" s="1434"/>
      <c r="ETH96" s="1434"/>
      <c r="ETI96" s="1434"/>
      <c r="ETJ96" s="1434"/>
      <c r="ETK96" s="1434"/>
      <c r="ETL96" s="1434"/>
      <c r="ETM96" s="1434"/>
      <c r="ETN96" s="1434"/>
      <c r="ETO96" s="1434"/>
      <c r="ETP96" s="1434"/>
      <c r="ETQ96" s="1434"/>
      <c r="ETR96" s="1434"/>
      <c r="ETS96" s="1434"/>
      <c r="ETT96" s="1434"/>
      <c r="ETU96" s="1434"/>
      <c r="ETV96" s="1434"/>
      <c r="ETW96" s="1434"/>
      <c r="ETX96" s="1434"/>
      <c r="ETY96" s="1434"/>
      <c r="ETZ96" s="1434"/>
      <c r="EUA96" s="1434"/>
      <c r="EUB96" s="1434"/>
      <c r="EUC96" s="1434"/>
      <c r="EUD96" s="1434"/>
      <c r="EUE96" s="1434"/>
      <c r="EUF96" s="1434"/>
      <c r="EUG96" s="1434"/>
      <c r="EUH96" s="1434"/>
      <c r="EUI96" s="1434"/>
      <c r="EUJ96" s="1434"/>
      <c r="EUK96" s="1434"/>
      <c r="EUL96" s="1434"/>
      <c r="EUM96" s="1434"/>
      <c r="EUN96" s="1434"/>
      <c r="EUO96" s="1434"/>
      <c r="EUP96" s="1434"/>
      <c r="EUQ96" s="1434"/>
      <c r="EUR96" s="1434"/>
      <c r="EUS96" s="1434"/>
      <c r="EUT96" s="1434"/>
      <c r="EUU96" s="1434"/>
      <c r="EUV96" s="1434"/>
      <c r="EUW96" s="1434"/>
      <c r="EUX96" s="1434"/>
      <c r="EUY96" s="1434"/>
      <c r="EUZ96" s="1434"/>
      <c r="EVA96" s="1434"/>
      <c r="EVB96" s="1434"/>
      <c r="EVC96" s="1434"/>
      <c r="EVD96" s="1434"/>
      <c r="EVE96" s="1434"/>
      <c r="EVF96" s="1434"/>
      <c r="EVG96" s="1434"/>
      <c r="EVH96" s="1434"/>
      <c r="EVI96" s="1434"/>
      <c r="EVJ96" s="1434"/>
      <c r="EVK96" s="1434"/>
      <c r="EVL96" s="1434"/>
      <c r="EVM96" s="1434"/>
      <c r="EVN96" s="1434"/>
      <c r="EVO96" s="1434"/>
      <c r="EVP96" s="1434"/>
      <c r="EVQ96" s="1434"/>
      <c r="EVR96" s="1434"/>
      <c r="EVS96" s="1434"/>
      <c r="EVT96" s="1434"/>
      <c r="EVU96" s="1434"/>
      <c r="EVV96" s="1434"/>
      <c r="EVW96" s="1434"/>
      <c r="EVX96" s="1434"/>
      <c r="EVY96" s="1434"/>
      <c r="EVZ96" s="1434"/>
      <c r="EWA96" s="1434"/>
      <c r="EWB96" s="1434"/>
      <c r="EWC96" s="1434"/>
      <c r="EWD96" s="1434"/>
      <c r="EWE96" s="1434"/>
      <c r="EWF96" s="1434"/>
      <c r="EWG96" s="1434"/>
      <c r="EWH96" s="1434"/>
      <c r="EWI96" s="1434"/>
      <c r="EWJ96" s="1434"/>
      <c r="EWK96" s="1434"/>
      <c r="EWL96" s="1434"/>
      <c r="EWM96" s="1434"/>
      <c r="EWN96" s="1434"/>
      <c r="EWO96" s="1434"/>
      <c r="EWP96" s="1434"/>
      <c r="EWQ96" s="1434"/>
      <c r="EWR96" s="1434"/>
      <c r="EWS96" s="1434"/>
      <c r="EWT96" s="1434"/>
      <c r="EWU96" s="1434"/>
      <c r="EWV96" s="1434"/>
      <c r="EWW96" s="1434"/>
      <c r="EWX96" s="1434"/>
      <c r="EWY96" s="1434"/>
      <c r="EWZ96" s="1434"/>
      <c r="EXA96" s="1434"/>
      <c r="EXB96" s="1434"/>
      <c r="EXC96" s="1434"/>
      <c r="EXD96" s="1434"/>
      <c r="EXE96" s="1434"/>
      <c r="EXF96" s="1434"/>
      <c r="EXG96" s="1434"/>
      <c r="EXH96" s="1434"/>
      <c r="EXI96" s="1434"/>
      <c r="EXJ96" s="1434"/>
      <c r="EXK96" s="1434"/>
      <c r="EXL96" s="1434"/>
      <c r="EXM96" s="1434"/>
      <c r="EXN96" s="1434"/>
      <c r="EXO96" s="1434"/>
      <c r="EXP96" s="1434"/>
      <c r="EXQ96" s="1434"/>
      <c r="EXR96" s="1434"/>
      <c r="EXS96" s="1434"/>
      <c r="EXT96" s="1434"/>
      <c r="EXU96" s="1434"/>
      <c r="EXV96" s="1434"/>
      <c r="EXW96" s="1434"/>
      <c r="EXX96" s="1434"/>
      <c r="EXY96" s="1434"/>
      <c r="EXZ96" s="1434"/>
      <c r="EYA96" s="1434"/>
      <c r="EYB96" s="1434"/>
      <c r="EYC96" s="1434"/>
      <c r="EYD96" s="1434"/>
      <c r="EYE96" s="1434"/>
      <c r="EYF96" s="1434"/>
      <c r="EYG96" s="1434"/>
      <c r="EYH96" s="1434"/>
      <c r="EYI96" s="1434"/>
      <c r="EYJ96" s="1434"/>
      <c r="EYK96" s="1434"/>
      <c r="EYL96" s="1434"/>
      <c r="EYM96" s="1434"/>
      <c r="EYN96" s="1434"/>
      <c r="EYO96" s="1434"/>
      <c r="EYP96" s="1434"/>
      <c r="EYQ96" s="1434"/>
      <c r="EYR96" s="1434"/>
      <c r="EYS96" s="1434"/>
      <c r="EYT96" s="1434"/>
      <c r="EYU96" s="1434"/>
      <c r="EYV96" s="1434"/>
      <c r="EYW96" s="1434"/>
      <c r="EYX96" s="1434"/>
      <c r="EYY96" s="1434"/>
      <c r="EYZ96" s="1434"/>
      <c r="EZA96" s="1434"/>
      <c r="EZB96" s="1434"/>
      <c r="EZC96" s="1434"/>
      <c r="EZD96" s="1434"/>
      <c r="EZE96" s="1434"/>
      <c r="EZF96" s="1434"/>
      <c r="EZG96" s="1434"/>
      <c r="EZH96" s="1434"/>
      <c r="EZI96" s="1434"/>
      <c r="EZJ96" s="1434"/>
      <c r="EZK96" s="1434"/>
      <c r="EZL96" s="1434"/>
      <c r="EZM96" s="1434"/>
      <c r="EZN96" s="1434"/>
      <c r="EZO96" s="1434"/>
      <c r="EZP96" s="1434"/>
      <c r="EZQ96" s="1434"/>
      <c r="EZR96" s="1434"/>
      <c r="EZS96" s="1434"/>
      <c r="EZT96" s="1434"/>
      <c r="EZU96" s="1434"/>
      <c r="EZV96" s="1434"/>
      <c r="EZW96" s="1434"/>
      <c r="EZX96" s="1434"/>
      <c r="EZY96" s="1434"/>
      <c r="EZZ96" s="1434"/>
      <c r="FAA96" s="1434"/>
      <c r="FAB96" s="1434"/>
      <c r="FAC96" s="1434"/>
      <c r="FAD96" s="1434"/>
      <c r="FAE96" s="1434"/>
      <c r="FAF96" s="1434"/>
      <c r="FAG96" s="1434"/>
      <c r="FAH96" s="1434"/>
      <c r="FAI96" s="1434"/>
      <c r="FAJ96" s="1434"/>
      <c r="FAK96" s="1434"/>
      <c r="FAL96" s="1434"/>
      <c r="FAM96" s="1434"/>
      <c r="FAN96" s="1434"/>
      <c r="FAO96" s="1434"/>
      <c r="FAP96" s="1434"/>
      <c r="FAQ96" s="1434"/>
      <c r="FAR96" s="1434"/>
      <c r="FAS96" s="1434"/>
      <c r="FAT96" s="1434"/>
      <c r="FAU96" s="1434"/>
      <c r="FAV96" s="1434"/>
      <c r="FAW96" s="1434"/>
      <c r="FAX96" s="1434"/>
      <c r="FAY96" s="1434"/>
      <c r="FAZ96" s="1434"/>
      <c r="FBA96" s="1434"/>
      <c r="FBB96" s="1434"/>
      <c r="FBC96" s="1434"/>
      <c r="FBD96" s="1434"/>
      <c r="FBE96" s="1434"/>
      <c r="FBF96" s="1434"/>
      <c r="FBG96" s="1434"/>
      <c r="FBH96" s="1434"/>
      <c r="FBI96" s="1434"/>
      <c r="FBJ96" s="1434"/>
      <c r="FBK96" s="1434"/>
      <c r="FBL96" s="1434"/>
      <c r="FBM96" s="1434"/>
      <c r="FBN96" s="1434"/>
      <c r="FBO96" s="1434"/>
      <c r="FBP96" s="1434"/>
      <c r="FBQ96" s="1434"/>
      <c r="FBR96" s="1434"/>
      <c r="FBS96" s="1434"/>
      <c r="FBT96" s="1434"/>
      <c r="FBU96" s="1434"/>
      <c r="FBV96" s="1434"/>
      <c r="FBW96" s="1434"/>
      <c r="FBX96" s="1434"/>
      <c r="FBY96" s="1434"/>
      <c r="FBZ96" s="1434"/>
      <c r="FCA96" s="1434"/>
      <c r="FCB96" s="1434"/>
      <c r="FCC96" s="1434"/>
      <c r="FCD96" s="1434"/>
      <c r="FCE96" s="1434"/>
      <c r="FCF96" s="1434"/>
      <c r="FCG96" s="1434"/>
      <c r="FCH96" s="1434"/>
      <c r="FCI96" s="1434"/>
      <c r="FCJ96" s="1434"/>
      <c r="FCK96" s="1434"/>
      <c r="FCL96" s="1434"/>
      <c r="FCM96" s="1434"/>
      <c r="FCN96" s="1434"/>
      <c r="FCO96" s="1434"/>
      <c r="FCP96" s="1434"/>
      <c r="FCQ96" s="1434"/>
      <c r="FCR96" s="1434"/>
      <c r="FCS96" s="1434"/>
      <c r="FCT96" s="1434"/>
      <c r="FCU96" s="1434"/>
      <c r="FCV96" s="1434"/>
      <c r="FCW96" s="1434"/>
      <c r="FCX96" s="1434"/>
      <c r="FCY96" s="1434"/>
      <c r="FCZ96" s="1434"/>
      <c r="FDA96" s="1434"/>
      <c r="FDB96" s="1434"/>
      <c r="FDC96" s="1434"/>
      <c r="FDD96" s="1434"/>
      <c r="FDE96" s="1434"/>
      <c r="FDF96" s="1434"/>
      <c r="FDG96" s="1434"/>
      <c r="FDH96" s="1434"/>
      <c r="FDI96" s="1434"/>
      <c r="FDJ96" s="1434"/>
      <c r="FDK96" s="1434"/>
      <c r="FDL96" s="1434"/>
      <c r="FDM96" s="1434"/>
      <c r="FDN96" s="1434"/>
      <c r="FDO96" s="1434"/>
      <c r="FDP96" s="1434"/>
      <c r="FDQ96" s="1434"/>
      <c r="FDR96" s="1434"/>
      <c r="FDS96" s="1434"/>
      <c r="FDT96" s="1434"/>
      <c r="FDU96" s="1434"/>
      <c r="FDV96" s="1434"/>
      <c r="FDW96" s="1434"/>
      <c r="FDX96" s="1434"/>
      <c r="FDY96" s="1434"/>
      <c r="FDZ96" s="1434"/>
      <c r="FEA96" s="1434"/>
      <c r="FEB96" s="1434"/>
      <c r="FEC96" s="1434"/>
      <c r="FED96" s="1434"/>
      <c r="FEE96" s="1434"/>
      <c r="FEF96" s="1434"/>
      <c r="FEG96" s="1434"/>
      <c r="FEH96" s="1434"/>
      <c r="FEI96" s="1434"/>
      <c r="FEJ96" s="1434"/>
      <c r="FEK96" s="1434"/>
      <c r="FEL96" s="1434"/>
      <c r="FEM96" s="1434"/>
      <c r="FEN96" s="1434"/>
      <c r="FEO96" s="1434"/>
      <c r="FEP96" s="1434"/>
      <c r="FEQ96" s="1434"/>
      <c r="FER96" s="1434"/>
      <c r="FES96" s="1434"/>
      <c r="FET96" s="1434"/>
      <c r="FEU96" s="1434"/>
      <c r="FEV96" s="1434"/>
      <c r="FEW96" s="1434"/>
      <c r="FEX96" s="1434"/>
      <c r="FEY96" s="1434"/>
      <c r="FEZ96" s="1434"/>
      <c r="FFA96" s="1434"/>
      <c r="FFB96" s="1434"/>
      <c r="FFC96" s="1434"/>
      <c r="FFD96" s="1434"/>
      <c r="FFE96" s="1434"/>
      <c r="FFF96" s="1434"/>
      <c r="FFG96" s="1434"/>
      <c r="FFH96" s="1434"/>
      <c r="FFI96" s="1434"/>
      <c r="FFJ96" s="1434"/>
      <c r="FFK96" s="1434"/>
      <c r="FFL96" s="1434"/>
      <c r="FFM96" s="1434"/>
      <c r="FFN96" s="1434"/>
      <c r="FFO96" s="1434"/>
      <c r="FFP96" s="1434"/>
      <c r="FFQ96" s="1434"/>
      <c r="FFR96" s="1434"/>
      <c r="FFS96" s="1434"/>
      <c r="FFT96" s="1434"/>
      <c r="FFU96" s="1434"/>
      <c r="FFV96" s="1434"/>
      <c r="FFW96" s="1434"/>
      <c r="FFX96" s="1434"/>
      <c r="FFY96" s="1434"/>
      <c r="FFZ96" s="1434"/>
      <c r="FGA96" s="1434"/>
      <c r="FGB96" s="1434"/>
      <c r="FGC96" s="1434"/>
      <c r="FGD96" s="1434"/>
      <c r="FGE96" s="1434"/>
      <c r="FGF96" s="1434"/>
      <c r="FGG96" s="1434"/>
      <c r="FGH96" s="1434"/>
      <c r="FGI96" s="1434"/>
      <c r="FGJ96" s="1434"/>
      <c r="FGK96" s="1434"/>
      <c r="FGL96" s="1434"/>
      <c r="FGM96" s="1434"/>
      <c r="FGN96" s="1434"/>
      <c r="FGO96" s="1434"/>
      <c r="FGP96" s="1434"/>
      <c r="FGQ96" s="1434"/>
      <c r="FGR96" s="1434"/>
      <c r="FGS96" s="1434"/>
      <c r="FGT96" s="1434"/>
      <c r="FGU96" s="1434"/>
      <c r="FGV96" s="1434"/>
      <c r="FGW96" s="1434"/>
      <c r="FGX96" s="1434"/>
      <c r="FGY96" s="1434"/>
      <c r="FGZ96" s="1434"/>
      <c r="FHA96" s="1434"/>
      <c r="FHB96" s="1434"/>
      <c r="FHC96" s="1434"/>
      <c r="FHD96" s="1434"/>
      <c r="FHE96" s="1434"/>
      <c r="FHF96" s="1434"/>
      <c r="FHG96" s="1434"/>
      <c r="FHH96" s="1434"/>
      <c r="FHI96" s="1434"/>
      <c r="FHJ96" s="1434"/>
      <c r="FHK96" s="1434"/>
      <c r="FHL96" s="1434"/>
      <c r="FHM96" s="1434"/>
      <c r="FHN96" s="1434"/>
      <c r="FHO96" s="1434"/>
      <c r="FHP96" s="1434"/>
      <c r="FHQ96" s="1434"/>
      <c r="FHR96" s="1434"/>
      <c r="FHS96" s="1434"/>
      <c r="FHT96" s="1434"/>
      <c r="FHU96" s="1434"/>
      <c r="FHV96" s="1434"/>
      <c r="FHW96" s="1434"/>
      <c r="FHX96" s="1434"/>
      <c r="FHY96" s="1434"/>
      <c r="FHZ96" s="1434"/>
      <c r="FIA96" s="1434"/>
      <c r="FIB96" s="1434"/>
      <c r="FIC96" s="1434"/>
      <c r="FID96" s="1434"/>
      <c r="FIE96" s="1434"/>
      <c r="FIF96" s="1434"/>
      <c r="FIG96" s="1434"/>
      <c r="FIH96" s="1434"/>
      <c r="FII96" s="1434"/>
      <c r="FIJ96" s="1434"/>
      <c r="FIK96" s="1434"/>
      <c r="FIL96" s="1434"/>
      <c r="FIM96" s="1434"/>
      <c r="FIN96" s="1434"/>
      <c r="FIO96" s="1434"/>
      <c r="FIP96" s="1434"/>
      <c r="FIQ96" s="1434"/>
      <c r="FIR96" s="1434"/>
      <c r="FIS96" s="1434"/>
      <c r="FIT96" s="1434"/>
      <c r="FIU96" s="1434"/>
      <c r="FIV96" s="1434"/>
      <c r="FIW96" s="1434"/>
      <c r="FIX96" s="1434"/>
      <c r="FIY96" s="1434"/>
      <c r="FIZ96" s="1434"/>
      <c r="FJA96" s="1434"/>
      <c r="FJB96" s="1434"/>
      <c r="FJC96" s="1434"/>
      <c r="FJD96" s="1434"/>
      <c r="FJE96" s="1434"/>
      <c r="FJF96" s="1434"/>
      <c r="FJG96" s="1434"/>
      <c r="FJH96" s="1434"/>
      <c r="FJI96" s="1434"/>
      <c r="FJJ96" s="1434"/>
      <c r="FJK96" s="1434"/>
      <c r="FJL96" s="1434"/>
      <c r="FJM96" s="1434"/>
      <c r="FJN96" s="1434"/>
      <c r="FJO96" s="1434"/>
      <c r="FJP96" s="1434"/>
      <c r="FJQ96" s="1434"/>
      <c r="FJR96" s="1434"/>
      <c r="FJS96" s="1434"/>
      <c r="FJT96" s="1434"/>
      <c r="FJU96" s="1434"/>
      <c r="FJV96" s="1434"/>
      <c r="FJW96" s="1434"/>
      <c r="FJX96" s="1434"/>
      <c r="FJY96" s="1434"/>
      <c r="FJZ96" s="1434"/>
      <c r="FKA96" s="1434"/>
      <c r="FKB96" s="1434"/>
      <c r="FKC96" s="1434"/>
      <c r="FKD96" s="1434"/>
      <c r="FKE96" s="1434"/>
      <c r="FKF96" s="1434"/>
      <c r="FKG96" s="1434"/>
      <c r="FKH96" s="1434"/>
      <c r="FKI96" s="1434"/>
      <c r="FKJ96" s="1434"/>
      <c r="FKK96" s="1434"/>
      <c r="FKL96" s="1434"/>
      <c r="FKM96" s="1434"/>
      <c r="FKN96" s="1434"/>
      <c r="FKO96" s="1434"/>
      <c r="FKP96" s="1434"/>
      <c r="FKQ96" s="1434"/>
      <c r="FKR96" s="1434"/>
      <c r="FKS96" s="1434"/>
      <c r="FKT96" s="1434"/>
      <c r="FKU96" s="1434"/>
      <c r="FKV96" s="1434"/>
      <c r="FKW96" s="1434"/>
      <c r="FKX96" s="1434"/>
      <c r="FKY96" s="1434"/>
      <c r="FKZ96" s="1434"/>
      <c r="FLA96" s="1434"/>
      <c r="FLB96" s="1434"/>
      <c r="FLC96" s="1434"/>
      <c r="FLD96" s="1434"/>
      <c r="FLE96" s="1434"/>
      <c r="FLF96" s="1434"/>
      <c r="FLG96" s="1434"/>
      <c r="FLH96" s="1434"/>
      <c r="FLI96" s="1434"/>
      <c r="FLJ96" s="1434"/>
      <c r="FLK96" s="1434"/>
      <c r="FLL96" s="1434"/>
      <c r="FLM96" s="1434"/>
      <c r="FLN96" s="1434"/>
      <c r="FLO96" s="1434"/>
      <c r="FLP96" s="1434"/>
      <c r="FLQ96" s="1434"/>
      <c r="FLR96" s="1434"/>
      <c r="FLS96" s="1434"/>
      <c r="FLT96" s="1434"/>
      <c r="FLU96" s="1434"/>
      <c r="FLV96" s="1434"/>
      <c r="FLW96" s="1434"/>
      <c r="FLX96" s="1434"/>
      <c r="FLY96" s="1434"/>
      <c r="FLZ96" s="1434"/>
      <c r="FMA96" s="1434"/>
      <c r="FMB96" s="1434"/>
      <c r="FMC96" s="1434"/>
      <c r="FMD96" s="1434"/>
      <c r="FME96" s="1434"/>
      <c r="FMF96" s="1434"/>
      <c r="FMG96" s="1434"/>
      <c r="FMH96" s="1434"/>
      <c r="FMI96" s="1434"/>
      <c r="FMJ96" s="1434"/>
      <c r="FMK96" s="1434"/>
      <c r="FML96" s="1434"/>
      <c r="FMM96" s="1434"/>
      <c r="FMN96" s="1434"/>
      <c r="FMO96" s="1434"/>
      <c r="FMP96" s="1434"/>
      <c r="FMQ96" s="1434"/>
      <c r="FMR96" s="1434"/>
      <c r="FMS96" s="1434"/>
      <c r="FMT96" s="1434"/>
      <c r="FMU96" s="1434"/>
      <c r="FMV96" s="1434"/>
      <c r="FMW96" s="1434"/>
      <c r="FMX96" s="1434"/>
      <c r="FMY96" s="1434"/>
      <c r="FMZ96" s="1434"/>
      <c r="FNA96" s="1434"/>
      <c r="FNB96" s="1434"/>
      <c r="FNC96" s="1434"/>
      <c r="FND96" s="1434"/>
      <c r="FNE96" s="1434"/>
      <c r="FNF96" s="1434"/>
      <c r="FNG96" s="1434"/>
      <c r="FNH96" s="1434"/>
      <c r="FNI96" s="1434"/>
      <c r="FNJ96" s="1434"/>
      <c r="FNK96" s="1434"/>
      <c r="FNL96" s="1434"/>
      <c r="FNM96" s="1434"/>
      <c r="FNN96" s="1434"/>
      <c r="FNO96" s="1434"/>
      <c r="FNP96" s="1434"/>
      <c r="FNQ96" s="1434"/>
      <c r="FNR96" s="1434"/>
      <c r="FNS96" s="1434"/>
      <c r="FNT96" s="1434"/>
      <c r="FNU96" s="1434"/>
      <c r="FNV96" s="1434"/>
      <c r="FNW96" s="1434"/>
      <c r="FNX96" s="1434"/>
      <c r="FNY96" s="1434"/>
      <c r="FNZ96" s="1434"/>
      <c r="FOA96" s="1434"/>
      <c r="FOB96" s="1434"/>
      <c r="FOC96" s="1434"/>
      <c r="FOD96" s="1434"/>
      <c r="FOE96" s="1434"/>
      <c r="FOF96" s="1434"/>
      <c r="FOG96" s="1434"/>
      <c r="FOH96" s="1434"/>
      <c r="FOI96" s="1434"/>
      <c r="FOJ96" s="1434"/>
      <c r="FOK96" s="1434"/>
      <c r="FOL96" s="1434"/>
      <c r="FOM96" s="1434"/>
      <c r="FON96" s="1434"/>
      <c r="FOO96" s="1434"/>
      <c r="FOP96" s="1434"/>
      <c r="FOQ96" s="1434"/>
      <c r="FOR96" s="1434"/>
      <c r="FOS96" s="1434"/>
      <c r="FOT96" s="1434"/>
      <c r="FOU96" s="1434"/>
      <c r="FOV96" s="1434"/>
      <c r="FOW96" s="1434"/>
      <c r="FOX96" s="1434"/>
      <c r="FOY96" s="1434"/>
      <c r="FOZ96" s="1434"/>
      <c r="FPA96" s="1434"/>
      <c r="FPB96" s="1434"/>
      <c r="FPC96" s="1434"/>
      <c r="FPD96" s="1434"/>
      <c r="FPE96" s="1434"/>
      <c r="FPF96" s="1434"/>
      <c r="FPG96" s="1434"/>
      <c r="FPH96" s="1434"/>
      <c r="FPI96" s="1434"/>
      <c r="FPJ96" s="1434"/>
      <c r="FPK96" s="1434"/>
      <c r="FPL96" s="1434"/>
      <c r="FPM96" s="1434"/>
      <c r="FPN96" s="1434"/>
      <c r="FPO96" s="1434"/>
      <c r="FPP96" s="1434"/>
      <c r="FPQ96" s="1434"/>
      <c r="FPR96" s="1434"/>
      <c r="FPS96" s="1434"/>
      <c r="FPT96" s="1434"/>
      <c r="FPU96" s="1434"/>
      <c r="FPV96" s="1434"/>
      <c r="FPW96" s="1434"/>
      <c r="FPX96" s="1434"/>
      <c r="FPY96" s="1434"/>
      <c r="FPZ96" s="1434"/>
      <c r="FQA96" s="1434"/>
      <c r="FQB96" s="1434"/>
      <c r="FQC96" s="1434"/>
      <c r="FQD96" s="1434"/>
      <c r="FQE96" s="1434"/>
      <c r="FQF96" s="1434"/>
      <c r="FQG96" s="1434"/>
      <c r="FQH96" s="1434"/>
      <c r="FQI96" s="1434"/>
      <c r="FQJ96" s="1434"/>
      <c r="FQK96" s="1434"/>
      <c r="FQL96" s="1434"/>
      <c r="FQM96" s="1434"/>
      <c r="FQN96" s="1434"/>
      <c r="FQO96" s="1434"/>
      <c r="FQP96" s="1434"/>
      <c r="FQQ96" s="1434"/>
      <c r="FQR96" s="1434"/>
      <c r="FQS96" s="1434"/>
      <c r="FQT96" s="1434"/>
      <c r="FQU96" s="1434"/>
      <c r="FQV96" s="1434"/>
      <c r="FQW96" s="1434"/>
      <c r="FQX96" s="1434"/>
      <c r="FQY96" s="1434"/>
      <c r="FQZ96" s="1434"/>
      <c r="FRA96" s="1434"/>
      <c r="FRB96" s="1434"/>
      <c r="FRC96" s="1434"/>
      <c r="FRD96" s="1434"/>
      <c r="FRE96" s="1434"/>
      <c r="FRF96" s="1434"/>
      <c r="FRG96" s="1434"/>
      <c r="FRH96" s="1434"/>
      <c r="FRI96" s="1434"/>
      <c r="FRJ96" s="1434"/>
      <c r="FRK96" s="1434"/>
      <c r="FRL96" s="1434"/>
      <c r="FRM96" s="1434"/>
      <c r="FRN96" s="1434"/>
      <c r="FRO96" s="1434"/>
      <c r="FRP96" s="1434"/>
      <c r="FRQ96" s="1434"/>
      <c r="FRR96" s="1434"/>
      <c r="FRS96" s="1434"/>
      <c r="FRT96" s="1434"/>
      <c r="FRU96" s="1434"/>
      <c r="FRV96" s="1434"/>
      <c r="FRW96" s="1434"/>
      <c r="FRX96" s="1434"/>
      <c r="FRY96" s="1434"/>
      <c r="FRZ96" s="1434"/>
      <c r="FSA96" s="1434"/>
      <c r="FSB96" s="1434"/>
      <c r="FSC96" s="1434"/>
      <c r="FSD96" s="1434"/>
      <c r="FSE96" s="1434"/>
      <c r="FSF96" s="1434"/>
      <c r="FSG96" s="1434"/>
      <c r="FSH96" s="1434"/>
      <c r="FSI96" s="1434"/>
      <c r="FSJ96" s="1434"/>
      <c r="FSK96" s="1434"/>
      <c r="FSL96" s="1434"/>
      <c r="FSM96" s="1434"/>
      <c r="FSN96" s="1434"/>
      <c r="FSO96" s="1434"/>
      <c r="FSP96" s="1434"/>
      <c r="FSQ96" s="1434"/>
      <c r="FSR96" s="1434"/>
      <c r="FSS96" s="1434"/>
      <c r="FST96" s="1434"/>
      <c r="FSU96" s="1434"/>
      <c r="FSV96" s="1434"/>
      <c r="FSW96" s="1434"/>
      <c r="FSX96" s="1434"/>
      <c r="FSY96" s="1434"/>
      <c r="FSZ96" s="1434"/>
      <c r="FTA96" s="1434"/>
      <c r="FTB96" s="1434"/>
      <c r="FTC96" s="1434"/>
      <c r="FTD96" s="1434"/>
      <c r="FTE96" s="1434"/>
      <c r="FTF96" s="1434"/>
      <c r="FTG96" s="1434"/>
      <c r="FTH96" s="1434"/>
      <c r="FTI96" s="1434"/>
      <c r="FTJ96" s="1434"/>
      <c r="FTK96" s="1434"/>
      <c r="FTL96" s="1434"/>
      <c r="FTM96" s="1434"/>
      <c r="FTN96" s="1434"/>
      <c r="FTO96" s="1434"/>
      <c r="FTP96" s="1434"/>
      <c r="FTQ96" s="1434"/>
      <c r="FTR96" s="1434"/>
      <c r="FTS96" s="1434"/>
      <c r="FTT96" s="1434"/>
      <c r="FTU96" s="1434"/>
      <c r="FTV96" s="1434"/>
      <c r="FTW96" s="1434"/>
      <c r="FTX96" s="1434"/>
      <c r="FTY96" s="1434"/>
      <c r="FTZ96" s="1434"/>
      <c r="FUA96" s="1434"/>
      <c r="FUB96" s="1434"/>
      <c r="FUC96" s="1434"/>
      <c r="FUD96" s="1434"/>
      <c r="FUE96" s="1434"/>
      <c r="FUF96" s="1434"/>
      <c r="FUG96" s="1434"/>
      <c r="FUH96" s="1434"/>
      <c r="FUI96" s="1434"/>
      <c r="FUJ96" s="1434"/>
      <c r="FUK96" s="1434"/>
      <c r="FUL96" s="1434"/>
      <c r="FUM96" s="1434"/>
      <c r="FUN96" s="1434"/>
      <c r="FUO96" s="1434"/>
      <c r="FUP96" s="1434"/>
      <c r="FUQ96" s="1434"/>
      <c r="FUR96" s="1434"/>
      <c r="FUS96" s="1434"/>
      <c r="FUT96" s="1434"/>
      <c r="FUU96" s="1434"/>
      <c r="FUV96" s="1434"/>
      <c r="FUW96" s="1434"/>
      <c r="FUX96" s="1434"/>
      <c r="FUY96" s="1434"/>
      <c r="FUZ96" s="1434"/>
      <c r="FVA96" s="1434"/>
      <c r="FVB96" s="1434"/>
      <c r="FVC96" s="1434"/>
      <c r="FVD96" s="1434"/>
      <c r="FVE96" s="1434"/>
      <c r="FVF96" s="1434"/>
      <c r="FVG96" s="1434"/>
      <c r="FVH96" s="1434"/>
      <c r="FVI96" s="1434"/>
      <c r="FVJ96" s="1434"/>
      <c r="FVK96" s="1434"/>
      <c r="FVL96" s="1434"/>
      <c r="FVM96" s="1434"/>
      <c r="FVN96" s="1434"/>
      <c r="FVO96" s="1434"/>
      <c r="FVP96" s="1434"/>
      <c r="FVQ96" s="1434"/>
      <c r="FVR96" s="1434"/>
      <c r="FVS96" s="1434"/>
      <c r="FVT96" s="1434"/>
      <c r="FVU96" s="1434"/>
      <c r="FVV96" s="1434"/>
      <c r="FVW96" s="1434"/>
      <c r="FVX96" s="1434"/>
      <c r="FVY96" s="1434"/>
      <c r="FVZ96" s="1434"/>
      <c r="FWA96" s="1434"/>
      <c r="FWB96" s="1434"/>
      <c r="FWC96" s="1434"/>
      <c r="FWD96" s="1434"/>
      <c r="FWE96" s="1434"/>
      <c r="FWF96" s="1434"/>
      <c r="FWG96" s="1434"/>
      <c r="FWH96" s="1434"/>
      <c r="FWI96" s="1434"/>
      <c r="FWJ96" s="1434"/>
      <c r="FWK96" s="1434"/>
      <c r="FWL96" s="1434"/>
      <c r="FWM96" s="1434"/>
      <c r="FWN96" s="1434"/>
      <c r="FWO96" s="1434"/>
      <c r="FWP96" s="1434"/>
      <c r="FWQ96" s="1434"/>
      <c r="FWR96" s="1434"/>
      <c r="FWS96" s="1434"/>
      <c r="FWT96" s="1434"/>
      <c r="FWU96" s="1434"/>
      <c r="FWV96" s="1434"/>
      <c r="FWW96" s="1434"/>
      <c r="FWX96" s="1434"/>
      <c r="FWY96" s="1434"/>
      <c r="FWZ96" s="1434"/>
      <c r="FXA96" s="1434"/>
      <c r="FXB96" s="1434"/>
      <c r="FXC96" s="1434"/>
      <c r="FXD96" s="1434"/>
      <c r="FXE96" s="1434"/>
      <c r="FXF96" s="1434"/>
      <c r="FXG96" s="1434"/>
      <c r="FXH96" s="1434"/>
      <c r="FXI96" s="1434"/>
      <c r="FXJ96" s="1434"/>
      <c r="FXK96" s="1434"/>
      <c r="FXL96" s="1434"/>
      <c r="FXM96" s="1434"/>
      <c r="FXN96" s="1434"/>
      <c r="FXO96" s="1434"/>
      <c r="FXP96" s="1434"/>
      <c r="FXQ96" s="1434"/>
      <c r="FXR96" s="1434"/>
      <c r="FXS96" s="1434"/>
      <c r="FXT96" s="1434"/>
      <c r="FXU96" s="1434"/>
      <c r="FXV96" s="1434"/>
      <c r="FXW96" s="1434"/>
      <c r="FXX96" s="1434"/>
      <c r="FXY96" s="1434"/>
      <c r="FXZ96" s="1434"/>
      <c r="FYA96" s="1434"/>
      <c r="FYB96" s="1434"/>
      <c r="FYC96" s="1434"/>
      <c r="FYD96" s="1434"/>
      <c r="FYE96" s="1434"/>
      <c r="FYF96" s="1434"/>
      <c r="FYG96" s="1434"/>
      <c r="FYH96" s="1434"/>
      <c r="FYI96" s="1434"/>
      <c r="FYJ96" s="1434"/>
      <c r="FYK96" s="1434"/>
      <c r="FYL96" s="1434"/>
      <c r="FYM96" s="1434"/>
      <c r="FYN96" s="1434"/>
      <c r="FYO96" s="1434"/>
      <c r="FYP96" s="1434"/>
      <c r="FYQ96" s="1434"/>
      <c r="FYR96" s="1434"/>
      <c r="FYS96" s="1434"/>
      <c r="FYT96" s="1434"/>
      <c r="FYU96" s="1434"/>
      <c r="FYV96" s="1434"/>
      <c r="FYW96" s="1434"/>
      <c r="FYX96" s="1434"/>
      <c r="FYY96" s="1434"/>
      <c r="FYZ96" s="1434"/>
      <c r="FZA96" s="1434"/>
      <c r="FZB96" s="1434"/>
      <c r="FZC96" s="1434"/>
      <c r="FZD96" s="1434"/>
      <c r="FZE96" s="1434"/>
      <c r="FZF96" s="1434"/>
      <c r="FZG96" s="1434"/>
      <c r="FZH96" s="1434"/>
      <c r="FZI96" s="1434"/>
      <c r="FZJ96" s="1434"/>
      <c r="FZK96" s="1434"/>
      <c r="FZL96" s="1434"/>
      <c r="FZM96" s="1434"/>
      <c r="FZN96" s="1434"/>
      <c r="FZO96" s="1434"/>
      <c r="FZP96" s="1434"/>
      <c r="FZQ96" s="1434"/>
      <c r="FZR96" s="1434"/>
      <c r="FZS96" s="1434"/>
      <c r="FZT96" s="1434"/>
      <c r="FZU96" s="1434"/>
      <c r="FZV96" s="1434"/>
      <c r="FZW96" s="1434"/>
      <c r="FZX96" s="1434"/>
      <c r="FZY96" s="1434"/>
      <c r="FZZ96" s="1434"/>
      <c r="GAA96" s="1434"/>
      <c r="GAB96" s="1434"/>
      <c r="GAC96" s="1434"/>
      <c r="GAD96" s="1434"/>
      <c r="GAE96" s="1434"/>
      <c r="GAF96" s="1434"/>
      <c r="GAG96" s="1434"/>
      <c r="GAH96" s="1434"/>
      <c r="GAI96" s="1434"/>
      <c r="GAJ96" s="1434"/>
      <c r="GAK96" s="1434"/>
      <c r="GAL96" s="1434"/>
      <c r="GAM96" s="1434"/>
      <c r="GAN96" s="1434"/>
      <c r="GAO96" s="1434"/>
      <c r="GAP96" s="1434"/>
      <c r="GAQ96" s="1434"/>
      <c r="GAR96" s="1434"/>
      <c r="GAS96" s="1434"/>
      <c r="GAT96" s="1434"/>
      <c r="GAU96" s="1434"/>
      <c r="GAV96" s="1434"/>
      <c r="GAW96" s="1434"/>
      <c r="GAX96" s="1434"/>
      <c r="GAY96" s="1434"/>
      <c r="GAZ96" s="1434"/>
      <c r="GBA96" s="1434"/>
      <c r="GBB96" s="1434"/>
      <c r="GBC96" s="1434"/>
      <c r="GBD96" s="1434"/>
      <c r="GBE96" s="1434"/>
      <c r="GBF96" s="1434"/>
      <c r="GBG96" s="1434"/>
      <c r="GBH96" s="1434"/>
      <c r="GBI96" s="1434"/>
      <c r="GBJ96" s="1434"/>
      <c r="GBK96" s="1434"/>
      <c r="GBL96" s="1434"/>
      <c r="GBM96" s="1434"/>
      <c r="GBN96" s="1434"/>
      <c r="GBO96" s="1434"/>
      <c r="GBP96" s="1434"/>
      <c r="GBQ96" s="1434"/>
      <c r="GBR96" s="1434"/>
      <c r="GBS96" s="1434"/>
      <c r="GBT96" s="1434"/>
      <c r="GBU96" s="1434"/>
      <c r="GBV96" s="1434"/>
      <c r="GBW96" s="1434"/>
      <c r="GBX96" s="1434"/>
      <c r="GBY96" s="1434"/>
      <c r="GBZ96" s="1434"/>
      <c r="GCA96" s="1434"/>
      <c r="GCB96" s="1434"/>
      <c r="GCC96" s="1434"/>
      <c r="GCD96" s="1434"/>
      <c r="GCE96" s="1434"/>
      <c r="GCF96" s="1434"/>
      <c r="GCG96" s="1434"/>
      <c r="GCH96" s="1434"/>
      <c r="GCI96" s="1434"/>
      <c r="GCJ96" s="1434"/>
      <c r="GCK96" s="1434"/>
      <c r="GCL96" s="1434"/>
      <c r="GCM96" s="1434"/>
      <c r="GCN96" s="1434"/>
      <c r="GCO96" s="1434"/>
      <c r="GCP96" s="1434"/>
      <c r="GCQ96" s="1434"/>
      <c r="GCR96" s="1434"/>
      <c r="GCS96" s="1434"/>
      <c r="GCT96" s="1434"/>
      <c r="GCU96" s="1434"/>
      <c r="GCV96" s="1434"/>
      <c r="GCW96" s="1434"/>
      <c r="GCX96" s="1434"/>
      <c r="GCY96" s="1434"/>
      <c r="GCZ96" s="1434"/>
      <c r="GDA96" s="1434"/>
      <c r="GDB96" s="1434"/>
      <c r="GDC96" s="1434"/>
      <c r="GDD96" s="1434"/>
      <c r="GDE96" s="1434"/>
      <c r="GDF96" s="1434"/>
      <c r="GDG96" s="1434"/>
      <c r="GDH96" s="1434"/>
      <c r="GDI96" s="1434"/>
      <c r="GDJ96" s="1434"/>
      <c r="GDK96" s="1434"/>
      <c r="GDL96" s="1434"/>
      <c r="GDM96" s="1434"/>
      <c r="GDN96" s="1434"/>
      <c r="GDO96" s="1434"/>
      <c r="GDP96" s="1434"/>
      <c r="GDQ96" s="1434"/>
      <c r="GDR96" s="1434"/>
      <c r="GDS96" s="1434"/>
      <c r="GDT96" s="1434"/>
      <c r="GDU96" s="1434"/>
      <c r="GDV96" s="1434"/>
      <c r="GDW96" s="1434"/>
      <c r="GDX96" s="1434"/>
      <c r="GDY96" s="1434"/>
      <c r="GDZ96" s="1434"/>
      <c r="GEA96" s="1434"/>
      <c r="GEB96" s="1434"/>
      <c r="GEC96" s="1434"/>
      <c r="GED96" s="1434"/>
      <c r="GEE96" s="1434"/>
      <c r="GEF96" s="1434"/>
      <c r="GEG96" s="1434"/>
      <c r="GEH96" s="1434"/>
      <c r="GEI96" s="1434"/>
      <c r="GEJ96" s="1434"/>
      <c r="GEK96" s="1434"/>
      <c r="GEL96" s="1434"/>
      <c r="GEM96" s="1434"/>
      <c r="GEN96" s="1434"/>
      <c r="GEO96" s="1434"/>
      <c r="GEP96" s="1434"/>
      <c r="GEQ96" s="1434"/>
      <c r="GER96" s="1434"/>
      <c r="GES96" s="1434"/>
      <c r="GET96" s="1434"/>
      <c r="GEU96" s="1434"/>
      <c r="GEV96" s="1434"/>
      <c r="GEW96" s="1434"/>
      <c r="GEX96" s="1434"/>
      <c r="GEY96" s="1434"/>
      <c r="GEZ96" s="1434"/>
      <c r="GFA96" s="1434"/>
      <c r="GFB96" s="1434"/>
      <c r="GFC96" s="1434"/>
      <c r="GFD96" s="1434"/>
      <c r="GFE96" s="1434"/>
      <c r="GFF96" s="1434"/>
      <c r="GFG96" s="1434"/>
      <c r="GFH96" s="1434"/>
      <c r="GFI96" s="1434"/>
      <c r="GFJ96" s="1434"/>
      <c r="GFK96" s="1434"/>
      <c r="GFL96" s="1434"/>
      <c r="GFM96" s="1434"/>
      <c r="GFN96" s="1434"/>
      <c r="GFO96" s="1434"/>
      <c r="GFP96" s="1434"/>
      <c r="GFQ96" s="1434"/>
      <c r="GFR96" s="1434"/>
      <c r="GFS96" s="1434"/>
      <c r="GFT96" s="1434"/>
      <c r="GFU96" s="1434"/>
      <c r="GFV96" s="1434"/>
      <c r="GFW96" s="1434"/>
      <c r="GFX96" s="1434"/>
      <c r="GFY96" s="1434"/>
      <c r="GFZ96" s="1434"/>
      <c r="GGA96" s="1434"/>
      <c r="GGB96" s="1434"/>
      <c r="GGC96" s="1434"/>
      <c r="GGD96" s="1434"/>
      <c r="GGE96" s="1434"/>
      <c r="GGF96" s="1434"/>
      <c r="GGG96" s="1434"/>
      <c r="GGH96" s="1434"/>
      <c r="GGI96" s="1434"/>
      <c r="GGJ96" s="1434"/>
      <c r="GGK96" s="1434"/>
      <c r="GGL96" s="1434"/>
      <c r="GGM96" s="1434"/>
      <c r="GGN96" s="1434"/>
      <c r="GGO96" s="1434"/>
      <c r="GGP96" s="1434"/>
      <c r="GGQ96" s="1434"/>
      <c r="GGR96" s="1434"/>
      <c r="GGS96" s="1434"/>
      <c r="GGT96" s="1434"/>
      <c r="GGU96" s="1434"/>
      <c r="GGV96" s="1434"/>
      <c r="GGW96" s="1434"/>
      <c r="GGX96" s="1434"/>
      <c r="GGY96" s="1434"/>
      <c r="GGZ96" s="1434"/>
      <c r="GHA96" s="1434"/>
      <c r="GHB96" s="1434"/>
      <c r="GHC96" s="1434"/>
      <c r="GHD96" s="1434"/>
      <c r="GHE96" s="1434"/>
      <c r="GHF96" s="1434"/>
      <c r="GHG96" s="1434"/>
      <c r="GHH96" s="1434"/>
      <c r="GHI96" s="1434"/>
      <c r="GHJ96" s="1434"/>
      <c r="GHK96" s="1434"/>
      <c r="GHL96" s="1434"/>
      <c r="GHM96" s="1434"/>
      <c r="GHN96" s="1434"/>
      <c r="GHO96" s="1434"/>
      <c r="GHP96" s="1434"/>
      <c r="GHQ96" s="1434"/>
      <c r="GHR96" s="1434"/>
      <c r="GHS96" s="1434"/>
      <c r="GHT96" s="1434"/>
      <c r="GHU96" s="1434"/>
      <c r="GHV96" s="1434"/>
      <c r="GHW96" s="1434"/>
      <c r="GHX96" s="1434"/>
      <c r="GHY96" s="1434"/>
      <c r="GHZ96" s="1434"/>
      <c r="GIA96" s="1434"/>
      <c r="GIB96" s="1434"/>
      <c r="GIC96" s="1434"/>
      <c r="GID96" s="1434"/>
      <c r="GIE96" s="1434"/>
      <c r="GIF96" s="1434"/>
      <c r="GIG96" s="1434"/>
      <c r="GIH96" s="1434"/>
      <c r="GII96" s="1434"/>
      <c r="GIJ96" s="1434"/>
      <c r="GIK96" s="1434"/>
      <c r="GIL96" s="1434"/>
      <c r="GIM96" s="1434"/>
      <c r="GIN96" s="1434"/>
      <c r="GIO96" s="1434"/>
      <c r="GIP96" s="1434"/>
      <c r="GIQ96" s="1434"/>
      <c r="GIR96" s="1434"/>
      <c r="GIS96" s="1434"/>
      <c r="GIT96" s="1434"/>
      <c r="GIU96" s="1434"/>
      <c r="GIV96" s="1434"/>
      <c r="GIW96" s="1434"/>
      <c r="GIX96" s="1434"/>
      <c r="GIY96" s="1434"/>
      <c r="GIZ96" s="1434"/>
      <c r="GJA96" s="1434"/>
      <c r="GJB96" s="1434"/>
      <c r="GJC96" s="1434"/>
      <c r="GJD96" s="1434"/>
      <c r="GJE96" s="1434"/>
      <c r="GJF96" s="1434"/>
      <c r="GJG96" s="1434"/>
      <c r="GJH96" s="1434"/>
      <c r="GJI96" s="1434"/>
      <c r="GJJ96" s="1434"/>
      <c r="GJK96" s="1434"/>
      <c r="GJL96" s="1434"/>
      <c r="GJM96" s="1434"/>
      <c r="GJN96" s="1434"/>
      <c r="GJO96" s="1434"/>
      <c r="GJP96" s="1434"/>
      <c r="GJQ96" s="1434"/>
      <c r="GJR96" s="1434"/>
      <c r="GJS96" s="1434"/>
      <c r="GJT96" s="1434"/>
      <c r="GJU96" s="1434"/>
      <c r="GJV96" s="1434"/>
      <c r="GJW96" s="1434"/>
      <c r="GJX96" s="1434"/>
      <c r="GJY96" s="1434"/>
      <c r="GJZ96" s="1434"/>
      <c r="GKA96" s="1434"/>
      <c r="GKB96" s="1434"/>
      <c r="GKC96" s="1434"/>
      <c r="GKD96" s="1434"/>
      <c r="GKE96" s="1434"/>
      <c r="GKF96" s="1434"/>
      <c r="GKG96" s="1434"/>
      <c r="GKH96" s="1434"/>
      <c r="GKI96" s="1434"/>
      <c r="GKJ96" s="1434"/>
      <c r="GKK96" s="1434"/>
      <c r="GKL96" s="1434"/>
      <c r="GKM96" s="1434"/>
      <c r="GKN96" s="1434"/>
      <c r="GKO96" s="1434"/>
      <c r="GKP96" s="1434"/>
      <c r="GKQ96" s="1434"/>
      <c r="GKR96" s="1434"/>
      <c r="GKS96" s="1434"/>
      <c r="GKT96" s="1434"/>
      <c r="GKU96" s="1434"/>
      <c r="GKV96" s="1434"/>
      <c r="GKW96" s="1434"/>
      <c r="GKX96" s="1434"/>
      <c r="GKY96" s="1434"/>
      <c r="GKZ96" s="1434"/>
      <c r="GLA96" s="1434"/>
      <c r="GLB96" s="1434"/>
      <c r="GLC96" s="1434"/>
      <c r="GLD96" s="1434"/>
      <c r="GLE96" s="1434"/>
      <c r="GLF96" s="1434"/>
      <c r="GLG96" s="1434"/>
      <c r="GLH96" s="1434"/>
      <c r="GLI96" s="1434"/>
      <c r="GLJ96" s="1434"/>
      <c r="GLK96" s="1434"/>
      <c r="GLL96" s="1434"/>
      <c r="GLM96" s="1434"/>
      <c r="GLN96" s="1434"/>
      <c r="GLO96" s="1434"/>
      <c r="GLP96" s="1434"/>
      <c r="GLQ96" s="1434"/>
      <c r="GLR96" s="1434"/>
      <c r="GLS96" s="1434"/>
      <c r="GLT96" s="1434"/>
      <c r="GLU96" s="1434"/>
      <c r="GLV96" s="1434"/>
      <c r="GLW96" s="1434"/>
      <c r="GLX96" s="1434"/>
      <c r="GLY96" s="1434"/>
      <c r="GLZ96" s="1434"/>
      <c r="GMA96" s="1434"/>
      <c r="GMB96" s="1434"/>
      <c r="GMC96" s="1434"/>
      <c r="GMD96" s="1434"/>
      <c r="GME96" s="1434"/>
      <c r="GMF96" s="1434"/>
      <c r="GMG96" s="1434"/>
      <c r="GMH96" s="1434"/>
      <c r="GMI96" s="1434"/>
      <c r="GMJ96" s="1434"/>
      <c r="GMK96" s="1434"/>
      <c r="GML96" s="1434"/>
      <c r="GMM96" s="1434"/>
      <c r="GMN96" s="1434"/>
      <c r="GMO96" s="1434"/>
      <c r="GMP96" s="1434"/>
      <c r="GMQ96" s="1434"/>
      <c r="GMR96" s="1434"/>
      <c r="GMS96" s="1434"/>
      <c r="GMT96" s="1434"/>
      <c r="GMU96" s="1434"/>
      <c r="GMV96" s="1434"/>
      <c r="GMW96" s="1434"/>
      <c r="GMX96" s="1434"/>
      <c r="GMY96" s="1434"/>
      <c r="GMZ96" s="1434"/>
      <c r="GNA96" s="1434"/>
      <c r="GNB96" s="1434"/>
      <c r="GNC96" s="1434"/>
      <c r="GND96" s="1434"/>
      <c r="GNE96" s="1434"/>
      <c r="GNF96" s="1434"/>
      <c r="GNG96" s="1434"/>
      <c r="GNH96" s="1434"/>
      <c r="GNI96" s="1434"/>
      <c r="GNJ96" s="1434"/>
      <c r="GNK96" s="1434"/>
      <c r="GNL96" s="1434"/>
      <c r="GNM96" s="1434"/>
      <c r="GNN96" s="1434"/>
      <c r="GNO96" s="1434"/>
      <c r="GNP96" s="1434"/>
      <c r="GNQ96" s="1434"/>
      <c r="GNR96" s="1434"/>
      <c r="GNS96" s="1434"/>
      <c r="GNT96" s="1434"/>
      <c r="GNU96" s="1434"/>
      <c r="GNV96" s="1434"/>
      <c r="GNW96" s="1434"/>
      <c r="GNX96" s="1434"/>
      <c r="GNY96" s="1434"/>
      <c r="GNZ96" s="1434"/>
      <c r="GOA96" s="1434"/>
      <c r="GOB96" s="1434"/>
      <c r="GOC96" s="1434"/>
      <c r="GOD96" s="1434"/>
      <c r="GOE96" s="1434"/>
      <c r="GOF96" s="1434"/>
      <c r="GOG96" s="1434"/>
      <c r="GOH96" s="1434"/>
      <c r="GOI96" s="1434"/>
      <c r="GOJ96" s="1434"/>
      <c r="GOK96" s="1434"/>
      <c r="GOL96" s="1434"/>
      <c r="GOM96" s="1434"/>
      <c r="GON96" s="1434"/>
      <c r="GOO96" s="1434"/>
      <c r="GOP96" s="1434"/>
      <c r="GOQ96" s="1434"/>
      <c r="GOR96" s="1434"/>
      <c r="GOS96" s="1434"/>
      <c r="GOT96" s="1434"/>
      <c r="GOU96" s="1434"/>
      <c r="GOV96" s="1434"/>
      <c r="GOW96" s="1434"/>
      <c r="GOX96" s="1434"/>
      <c r="GOY96" s="1434"/>
      <c r="GOZ96" s="1434"/>
      <c r="GPA96" s="1434"/>
      <c r="GPB96" s="1434"/>
      <c r="GPC96" s="1434"/>
      <c r="GPD96" s="1434"/>
      <c r="GPE96" s="1434"/>
      <c r="GPF96" s="1434"/>
      <c r="GPG96" s="1434"/>
      <c r="GPH96" s="1434"/>
      <c r="GPI96" s="1434"/>
      <c r="GPJ96" s="1434"/>
      <c r="GPK96" s="1434"/>
      <c r="GPL96" s="1434"/>
      <c r="GPM96" s="1434"/>
      <c r="GPN96" s="1434"/>
      <c r="GPO96" s="1434"/>
      <c r="GPP96" s="1434"/>
      <c r="GPQ96" s="1434"/>
      <c r="GPR96" s="1434"/>
      <c r="GPS96" s="1434"/>
      <c r="GPT96" s="1434"/>
      <c r="GPU96" s="1434"/>
      <c r="GPV96" s="1434"/>
      <c r="GPW96" s="1434"/>
      <c r="GPX96" s="1434"/>
      <c r="GPY96" s="1434"/>
      <c r="GPZ96" s="1434"/>
      <c r="GQA96" s="1434"/>
      <c r="GQB96" s="1434"/>
      <c r="GQC96" s="1434"/>
      <c r="GQD96" s="1434"/>
      <c r="GQE96" s="1434"/>
      <c r="GQF96" s="1434"/>
      <c r="GQG96" s="1434"/>
      <c r="GQH96" s="1434"/>
      <c r="GQI96" s="1434"/>
      <c r="GQJ96" s="1434"/>
      <c r="GQK96" s="1434"/>
      <c r="GQL96" s="1434"/>
      <c r="GQM96" s="1434"/>
      <c r="GQN96" s="1434"/>
      <c r="GQO96" s="1434"/>
      <c r="GQP96" s="1434"/>
      <c r="GQQ96" s="1434"/>
      <c r="GQR96" s="1434"/>
      <c r="GQS96" s="1434"/>
      <c r="GQT96" s="1434"/>
      <c r="GQU96" s="1434"/>
      <c r="GQV96" s="1434"/>
      <c r="GQW96" s="1434"/>
      <c r="GQX96" s="1434"/>
      <c r="GQY96" s="1434"/>
      <c r="GQZ96" s="1434"/>
      <c r="GRA96" s="1434"/>
      <c r="GRB96" s="1434"/>
      <c r="GRC96" s="1434"/>
      <c r="GRD96" s="1434"/>
      <c r="GRE96" s="1434"/>
      <c r="GRF96" s="1434"/>
      <c r="GRG96" s="1434"/>
      <c r="GRH96" s="1434"/>
      <c r="GRI96" s="1434"/>
      <c r="GRJ96" s="1434"/>
      <c r="GRK96" s="1434"/>
      <c r="GRL96" s="1434"/>
      <c r="GRM96" s="1434"/>
      <c r="GRN96" s="1434"/>
      <c r="GRO96" s="1434"/>
      <c r="GRP96" s="1434"/>
      <c r="GRQ96" s="1434"/>
      <c r="GRR96" s="1434"/>
      <c r="GRS96" s="1434"/>
      <c r="GRT96" s="1434"/>
      <c r="GRU96" s="1434"/>
      <c r="GRV96" s="1434"/>
      <c r="GRW96" s="1434"/>
      <c r="GRX96" s="1434"/>
      <c r="GRY96" s="1434"/>
      <c r="GRZ96" s="1434"/>
      <c r="GSA96" s="1434"/>
      <c r="GSB96" s="1434"/>
      <c r="GSC96" s="1434"/>
      <c r="GSD96" s="1434"/>
      <c r="GSE96" s="1434"/>
      <c r="GSF96" s="1434"/>
      <c r="GSG96" s="1434"/>
      <c r="GSH96" s="1434"/>
      <c r="GSI96" s="1434"/>
      <c r="GSJ96" s="1434"/>
      <c r="GSK96" s="1434"/>
      <c r="GSL96" s="1434"/>
      <c r="GSM96" s="1434"/>
      <c r="GSN96" s="1434"/>
      <c r="GSO96" s="1434"/>
      <c r="GSP96" s="1434"/>
      <c r="GSQ96" s="1434"/>
      <c r="GSR96" s="1434"/>
      <c r="GSS96" s="1434"/>
      <c r="GST96" s="1434"/>
      <c r="GSU96" s="1434"/>
      <c r="GSV96" s="1434"/>
      <c r="GSW96" s="1434"/>
      <c r="GSX96" s="1434"/>
      <c r="GSY96" s="1434"/>
      <c r="GSZ96" s="1434"/>
      <c r="GTA96" s="1434"/>
      <c r="GTB96" s="1434"/>
      <c r="GTC96" s="1434"/>
      <c r="GTD96" s="1434"/>
      <c r="GTE96" s="1434"/>
      <c r="GTF96" s="1434"/>
      <c r="GTG96" s="1434"/>
      <c r="GTH96" s="1434"/>
      <c r="GTI96" s="1434"/>
      <c r="GTJ96" s="1434"/>
      <c r="GTK96" s="1434"/>
      <c r="GTL96" s="1434"/>
      <c r="GTM96" s="1434"/>
      <c r="GTN96" s="1434"/>
      <c r="GTO96" s="1434"/>
      <c r="GTP96" s="1434"/>
      <c r="GTQ96" s="1434"/>
      <c r="GTR96" s="1434"/>
      <c r="GTS96" s="1434"/>
      <c r="GTT96" s="1434"/>
      <c r="GTU96" s="1434"/>
      <c r="GTV96" s="1434"/>
      <c r="GTW96" s="1434"/>
      <c r="GTX96" s="1434"/>
      <c r="GTY96" s="1434"/>
      <c r="GTZ96" s="1434"/>
      <c r="GUA96" s="1434"/>
      <c r="GUB96" s="1434"/>
      <c r="GUC96" s="1434"/>
      <c r="GUD96" s="1434"/>
      <c r="GUE96" s="1434"/>
      <c r="GUF96" s="1434"/>
      <c r="GUG96" s="1434"/>
      <c r="GUH96" s="1434"/>
      <c r="GUI96" s="1434"/>
      <c r="GUJ96" s="1434"/>
      <c r="GUK96" s="1434"/>
      <c r="GUL96" s="1434"/>
      <c r="GUM96" s="1434"/>
      <c r="GUN96" s="1434"/>
      <c r="GUO96" s="1434"/>
      <c r="GUP96" s="1434"/>
      <c r="GUQ96" s="1434"/>
      <c r="GUR96" s="1434"/>
      <c r="GUS96" s="1434"/>
      <c r="GUT96" s="1434"/>
      <c r="GUU96" s="1434"/>
      <c r="GUV96" s="1434"/>
      <c r="GUW96" s="1434"/>
      <c r="GUX96" s="1434"/>
      <c r="GUY96" s="1434"/>
      <c r="GUZ96" s="1434"/>
      <c r="GVA96" s="1434"/>
      <c r="GVB96" s="1434"/>
      <c r="GVC96" s="1434"/>
      <c r="GVD96" s="1434"/>
      <c r="GVE96" s="1434"/>
      <c r="GVF96" s="1434"/>
      <c r="GVG96" s="1434"/>
      <c r="GVH96" s="1434"/>
      <c r="GVI96" s="1434"/>
      <c r="GVJ96" s="1434"/>
      <c r="GVK96" s="1434"/>
      <c r="GVL96" s="1434"/>
      <c r="GVM96" s="1434"/>
      <c r="GVN96" s="1434"/>
      <c r="GVO96" s="1434"/>
      <c r="GVP96" s="1434"/>
      <c r="GVQ96" s="1434"/>
      <c r="GVR96" s="1434"/>
      <c r="GVS96" s="1434"/>
      <c r="GVT96" s="1434"/>
      <c r="GVU96" s="1434"/>
      <c r="GVV96" s="1434"/>
      <c r="GVW96" s="1434"/>
      <c r="GVX96" s="1434"/>
      <c r="GVY96" s="1434"/>
      <c r="GVZ96" s="1434"/>
      <c r="GWA96" s="1434"/>
      <c r="GWB96" s="1434"/>
      <c r="GWC96" s="1434"/>
      <c r="GWD96" s="1434"/>
      <c r="GWE96" s="1434"/>
      <c r="GWF96" s="1434"/>
      <c r="GWG96" s="1434"/>
      <c r="GWH96" s="1434"/>
      <c r="GWI96" s="1434"/>
      <c r="GWJ96" s="1434"/>
      <c r="GWK96" s="1434"/>
      <c r="GWL96" s="1434"/>
      <c r="GWM96" s="1434"/>
      <c r="GWN96" s="1434"/>
      <c r="GWO96" s="1434"/>
      <c r="GWP96" s="1434"/>
      <c r="GWQ96" s="1434"/>
      <c r="GWR96" s="1434"/>
      <c r="GWS96" s="1434"/>
      <c r="GWT96" s="1434"/>
      <c r="GWU96" s="1434"/>
      <c r="GWV96" s="1434"/>
      <c r="GWW96" s="1434"/>
      <c r="GWX96" s="1434"/>
      <c r="GWY96" s="1434"/>
      <c r="GWZ96" s="1434"/>
      <c r="GXA96" s="1434"/>
      <c r="GXB96" s="1434"/>
      <c r="GXC96" s="1434"/>
      <c r="GXD96" s="1434"/>
      <c r="GXE96" s="1434"/>
      <c r="GXF96" s="1434"/>
      <c r="GXG96" s="1434"/>
      <c r="GXH96" s="1434"/>
      <c r="GXI96" s="1434"/>
      <c r="GXJ96" s="1434"/>
      <c r="GXK96" s="1434"/>
      <c r="GXL96" s="1434"/>
      <c r="GXM96" s="1434"/>
      <c r="GXN96" s="1434"/>
      <c r="GXO96" s="1434"/>
      <c r="GXP96" s="1434"/>
      <c r="GXQ96" s="1434"/>
      <c r="GXR96" s="1434"/>
      <c r="GXS96" s="1434"/>
      <c r="GXT96" s="1434"/>
      <c r="GXU96" s="1434"/>
      <c r="GXV96" s="1434"/>
      <c r="GXW96" s="1434"/>
      <c r="GXX96" s="1434"/>
      <c r="GXY96" s="1434"/>
      <c r="GXZ96" s="1434"/>
      <c r="GYA96" s="1434"/>
      <c r="GYB96" s="1434"/>
      <c r="GYC96" s="1434"/>
      <c r="GYD96" s="1434"/>
      <c r="GYE96" s="1434"/>
      <c r="GYF96" s="1434"/>
      <c r="GYG96" s="1434"/>
      <c r="GYH96" s="1434"/>
      <c r="GYI96" s="1434"/>
      <c r="GYJ96" s="1434"/>
      <c r="GYK96" s="1434"/>
      <c r="GYL96" s="1434"/>
      <c r="GYM96" s="1434"/>
      <c r="GYN96" s="1434"/>
      <c r="GYO96" s="1434"/>
      <c r="GYP96" s="1434"/>
      <c r="GYQ96" s="1434"/>
      <c r="GYR96" s="1434"/>
      <c r="GYS96" s="1434"/>
      <c r="GYT96" s="1434"/>
      <c r="GYU96" s="1434"/>
      <c r="GYV96" s="1434"/>
      <c r="GYW96" s="1434"/>
      <c r="GYX96" s="1434"/>
      <c r="GYY96" s="1434"/>
      <c r="GYZ96" s="1434"/>
      <c r="GZA96" s="1434"/>
      <c r="GZB96" s="1434"/>
      <c r="GZC96" s="1434"/>
      <c r="GZD96" s="1434"/>
      <c r="GZE96" s="1434"/>
      <c r="GZF96" s="1434"/>
      <c r="GZG96" s="1434"/>
      <c r="GZH96" s="1434"/>
      <c r="GZI96" s="1434"/>
      <c r="GZJ96" s="1434"/>
      <c r="GZK96" s="1434"/>
      <c r="GZL96" s="1434"/>
      <c r="GZM96" s="1434"/>
      <c r="GZN96" s="1434"/>
      <c r="GZO96" s="1434"/>
      <c r="GZP96" s="1434"/>
      <c r="GZQ96" s="1434"/>
      <c r="GZR96" s="1434"/>
      <c r="GZS96" s="1434"/>
      <c r="GZT96" s="1434"/>
      <c r="GZU96" s="1434"/>
      <c r="GZV96" s="1434"/>
      <c r="GZW96" s="1434"/>
      <c r="GZX96" s="1434"/>
      <c r="GZY96" s="1434"/>
      <c r="GZZ96" s="1434"/>
      <c r="HAA96" s="1434"/>
      <c r="HAB96" s="1434"/>
      <c r="HAC96" s="1434"/>
      <c r="HAD96" s="1434"/>
      <c r="HAE96" s="1434"/>
      <c r="HAF96" s="1434"/>
      <c r="HAG96" s="1434"/>
      <c r="HAH96" s="1434"/>
      <c r="HAI96" s="1434"/>
      <c r="HAJ96" s="1434"/>
      <c r="HAK96" s="1434"/>
      <c r="HAL96" s="1434"/>
      <c r="HAM96" s="1434"/>
      <c r="HAN96" s="1434"/>
      <c r="HAO96" s="1434"/>
      <c r="HAP96" s="1434"/>
      <c r="HAQ96" s="1434"/>
      <c r="HAR96" s="1434"/>
      <c r="HAS96" s="1434"/>
      <c r="HAT96" s="1434"/>
      <c r="HAU96" s="1434"/>
      <c r="HAV96" s="1434"/>
      <c r="HAW96" s="1434"/>
      <c r="HAX96" s="1434"/>
      <c r="HAY96" s="1434"/>
      <c r="HAZ96" s="1434"/>
      <c r="HBA96" s="1434"/>
      <c r="HBB96" s="1434"/>
      <c r="HBC96" s="1434"/>
      <c r="HBD96" s="1434"/>
      <c r="HBE96" s="1434"/>
      <c r="HBF96" s="1434"/>
      <c r="HBG96" s="1434"/>
      <c r="HBH96" s="1434"/>
      <c r="HBI96" s="1434"/>
      <c r="HBJ96" s="1434"/>
      <c r="HBK96" s="1434"/>
      <c r="HBL96" s="1434"/>
      <c r="HBM96" s="1434"/>
      <c r="HBN96" s="1434"/>
      <c r="HBO96" s="1434"/>
      <c r="HBP96" s="1434"/>
      <c r="HBQ96" s="1434"/>
      <c r="HBR96" s="1434"/>
      <c r="HBS96" s="1434"/>
      <c r="HBT96" s="1434"/>
      <c r="HBU96" s="1434"/>
      <c r="HBV96" s="1434"/>
      <c r="HBW96" s="1434"/>
      <c r="HBX96" s="1434"/>
      <c r="HBY96" s="1434"/>
      <c r="HBZ96" s="1434"/>
      <c r="HCA96" s="1434"/>
      <c r="HCB96" s="1434"/>
      <c r="HCC96" s="1434"/>
      <c r="HCD96" s="1434"/>
      <c r="HCE96" s="1434"/>
      <c r="HCF96" s="1434"/>
      <c r="HCG96" s="1434"/>
      <c r="HCH96" s="1434"/>
      <c r="HCI96" s="1434"/>
      <c r="HCJ96" s="1434"/>
      <c r="HCK96" s="1434"/>
      <c r="HCL96" s="1434"/>
      <c r="HCM96" s="1434"/>
      <c r="HCN96" s="1434"/>
      <c r="HCO96" s="1434"/>
      <c r="HCP96" s="1434"/>
      <c r="HCQ96" s="1434"/>
      <c r="HCR96" s="1434"/>
      <c r="HCS96" s="1434"/>
      <c r="HCT96" s="1434"/>
      <c r="HCU96" s="1434"/>
      <c r="HCV96" s="1434"/>
      <c r="HCW96" s="1434"/>
      <c r="HCX96" s="1434"/>
      <c r="HCY96" s="1434"/>
      <c r="HCZ96" s="1434"/>
      <c r="HDA96" s="1434"/>
      <c r="HDB96" s="1434"/>
      <c r="HDC96" s="1434"/>
      <c r="HDD96" s="1434"/>
      <c r="HDE96" s="1434"/>
      <c r="HDF96" s="1434"/>
      <c r="HDG96" s="1434"/>
      <c r="HDH96" s="1434"/>
      <c r="HDI96" s="1434"/>
      <c r="HDJ96" s="1434"/>
      <c r="HDK96" s="1434"/>
      <c r="HDL96" s="1434"/>
      <c r="HDM96" s="1434"/>
      <c r="HDN96" s="1434"/>
      <c r="HDO96" s="1434"/>
      <c r="HDP96" s="1434"/>
      <c r="HDQ96" s="1434"/>
      <c r="HDR96" s="1434"/>
      <c r="HDS96" s="1434"/>
      <c r="HDT96" s="1434"/>
      <c r="HDU96" s="1434"/>
      <c r="HDV96" s="1434"/>
      <c r="HDW96" s="1434"/>
      <c r="HDX96" s="1434"/>
      <c r="HDY96" s="1434"/>
      <c r="HDZ96" s="1434"/>
      <c r="HEA96" s="1434"/>
      <c r="HEB96" s="1434"/>
      <c r="HEC96" s="1434"/>
      <c r="HED96" s="1434"/>
      <c r="HEE96" s="1434"/>
      <c r="HEF96" s="1434"/>
      <c r="HEG96" s="1434"/>
      <c r="HEH96" s="1434"/>
      <c r="HEI96" s="1434"/>
      <c r="HEJ96" s="1434"/>
      <c r="HEK96" s="1434"/>
      <c r="HEL96" s="1434"/>
      <c r="HEM96" s="1434"/>
      <c r="HEN96" s="1434"/>
      <c r="HEO96" s="1434"/>
      <c r="HEP96" s="1434"/>
      <c r="HEQ96" s="1434"/>
      <c r="HER96" s="1434"/>
      <c r="HES96" s="1434"/>
      <c r="HET96" s="1434"/>
      <c r="HEU96" s="1434"/>
      <c r="HEV96" s="1434"/>
      <c r="HEW96" s="1434"/>
      <c r="HEX96" s="1434"/>
      <c r="HEY96" s="1434"/>
      <c r="HEZ96" s="1434"/>
      <c r="HFA96" s="1434"/>
      <c r="HFB96" s="1434"/>
      <c r="HFC96" s="1434"/>
      <c r="HFD96" s="1434"/>
      <c r="HFE96" s="1434"/>
      <c r="HFF96" s="1434"/>
      <c r="HFG96" s="1434"/>
      <c r="HFH96" s="1434"/>
      <c r="HFI96" s="1434"/>
      <c r="HFJ96" s="1434"/>
      <c r="HFK96" s="1434"/>
      <c r="HFL96" s="1434"/>
      <c r="HFM96" s="1434"/>
      <c r="HFN96" s="1434"/>
      <c r="HFO96" s="1434"/>
      <c r="HFP96" s="1434"/>
      <c r="HFQ96" s="1434"/>
      <c r="HFR96" s="1434"/>
      <c r="HFS96" s="1434"/>
      <c r="HFT96" s="1434"/>
      <c r="HFU96" s="1434"/>
      <c r="HFV96" s="1434"/>
      <c r="HFW96" s="1434"/>
      <c r="HFX96" s="1434"/>
      <c r="HFY96" s="1434"/>
      <c r="HFZ96" s="1434"/>
      <c r="HGA96" s="1434"/>
      <c r="HGB96" s="1434"/>
      <c r="HGC96" s="1434"/>
      <c r="HGD96" s="1434"/>
      <c r="HGE96" s="1434"/>
      <c r="HGF96" s="1434"/>
      <c r="HGG96" s="1434"/>
      <c r="HGH96" s="1434"/>
      <c r="HGI96" s="1434"/>
      <c r="HGJ96" s="1434"/>
      <c r="HGK96" s="1434"/>
      <c r="HGL96" s="1434"/>
      <c r="HGM96" s="1434"/>
      <c r="HGN96" s="1434"/>
      <c r="HGO96" s="1434"/>
      <c r="HGP96" s="1434"/>
      <c r="HGQ96" s="1434"/>
      <c r="HGR96" s="1434"/>
      <c r="HGS96" s="1434"/>
      <c r="HGT96" s="1434"/>
      <c r="HGU96" s="1434"/>
      <c r="HGV96" s="1434"/>
      <c r="HGW96" s="1434"/>
      <c r="HGX96" s="1434"/>
      <c r="HGY96" s="1434"/>
      <c r="HGZ96" s="1434"/>
      <c r="HHA96" s="1434"/>
      <c r="HHB96" s="1434"/>
      <c r="HHC96" s="1434"/>
      <c r="HHD96" s="1434"/>
      <c r="HHE96" s="1434"/>
      <c r="HHF96" s="1434"/>
      <c r="HHG96" s="1434"/>
      <c r="HHH96" s="1434"/>
      <c r="HHI96" s="1434"/>
      <c r="HHJ96" s="1434"/>
      <c r="HHK96" s="1434"/>
      <c r="HHL96" s="1434"/>
      <c r="HHM96" s="1434"/>
      <c r="HHN96" s="1434"/>
      <c r="HHO96" s="1434"/>
      <c r="HHP96" s="1434"/>
      <c r="HHQ96" s="1434"/>
      <c r="HHR96" s="1434"/>
      <c r="HHS96" s="1434"/>
      <c r="HHT96" s="1434"/>
      <c r="HHU96" s="1434"/>
      <c r="HHV96" s="1434"/>
      <c r="HHW96" s="1434"/>
      <c r="HHX96" s="1434"/>
      <c r="HHY96" s="1434"/>
      <c r="HHZ96" s="1434"/>
      <c r="HIA96" s="1434"/>
      <c r="HIB96" s="1434"/>
      <c r="HIC96" s="1434"/>
      <c r="HID96" s="1434"/>
      <c r="HIE96" s="1434"/>
      <c r="HIF96" s="1434"/>
      <c r="HIG96" s="1434"/>
      <c r="HIH96" s="1434"/>
      <c r="HII96" s="1434"/>
      <c r="HIJ96" s="1434"/>
      <c r="HIK96" s="1434"/>
      <c r="HIL96" s="1434"/>
      <c r="HIM96" s="1434"/>
      <c r="HIN96" s="1434"/>
      <c r="HIO96" s="1434"/>
      <c r="HIP96" s="1434"/>
      <c r="HIQ96" s="1434"/>
      <c r="HIR96" s="1434"/>
      <c r="HIS96" s="1434"/>
      <c r="HIT96" s="1434"/>
      <c r="HIU96" s="1434"/>
      <c r="HIV96" s="1434"/>
      <c r="HIW96" s="1434"/>
      <c r="HIX96" s="1434"/>
      <c r="HIY96" s="1434"/>
      <c r="HIZ96" s="1434"/>
      <c r="HJA96" s="1434"/>
      <c r="HJB96" s="1434"/>
      <c r="HJC96" s="1434"/>
      <c r="HJD96" s="1434"/>
      <c r="HJE96" s="1434"/>
      <c r="HJF96" s="1434"/>
      <c r="HJG96" s="1434"/>
      <c r="HJH96" s="1434"/>
      <c r="HJI96" s="1434"/>
      <c r="HJJ96" s="1434"/>
      <c r="HJK96" s="1434"/>
      <c r="HJL96" s="1434"/>
      <c r="HJM96" s="1434"/>
      <c r="HJN96" s="1434"/>
      <c r="HJO96" s="1434"/>
      <c r="HJP96" s="1434"/>
      <c r="HJQ96" s="1434"/>
      <c r="HJR96" s="1434"/>
      <c r="HJS96" s="1434"/>
      <c r="HJT96" s="1434"/>
      <c r="HJU96" s="1434"/>
      <c r="HJV96" s="1434"/>
      <c r="HJW96" s="1434"/>
      <c r="HJX96" s="1434"/>
      <c r="HJY96" s="1434"/>
      <c r="HJZ96" s="1434"/>
      <c r="HKA96" s="1434"/>
      <c r="HKB96" s="1434"/>
      <c r="HKC96" s="1434"/>
      <c r="HKD96" s="1434"/>
      <c r="HKE96" s="1434"/>
      <c r="HKF96" s="1434"/>
      <c r="HKG96" s="1434"/>
      <c r="HKH96" s="1434"/>
      <c r="HKI96" s="1434"/>
      <c r="HKJ96" s="1434"/>
      <c r="HKK96" s="1434"/>
      <c r="HKL96" s="1434"/>
      <c r="HKM96" s="1434"/>
      <c r="HKN96" s="1434"/>
      <c r="HKO96" s="1434"/>
      <c r="HKP96" s="1434"/>
      <c r="HKQ96" s="1434"/>
      <c r="HKR96" s="1434"/>
      <c r="HKS96" s="1434"/>
      <c r="HKT96" s="1434"/>
      <c r="HKU96" s="1434"/>
      <c r="HKV96" s="1434"/>
      <c r="HKW96" s="1434"/>
      <c r="HKX96" s="1434"/>
      <c r="HKY96" s="1434"/>
      <c r="HKZ96" s="1434"/>
      <c r="HLA96" s="1434"/>
      <c r="HLB96" s="1434"/>
      <c r="HLC96" s="1434"/>
      <c r="HLD96" s="1434"/>
      <c r="HLE96" s="1434"/>
      <c r="HLF96" s="1434"/>
      <c r="HLG96" s="1434"/>
      <c r="HLH96" s="1434"/>
      <c r="HLI96" s="1434"/>
      <c r="HLJ96" s="1434"/>
      <c r="HLK96" s="1434"/>
      <c r="HLL96" s="1434"/>
      <c r="HLM96" s="1434"/>
      <c r="HLN96" s="1434"/>
      <c r="HLO96" s="1434"/>
      <c r="HLP96" s="1434"/>
      <c r="HLQ96" s="1434"/>
      <c r="HLR96" s="1434"/>
      <c r="HLS96" s="1434"/>
      <c r="HLT96" s="1434"/>
      <c r="HLU96" s="1434"/>
      <c r="HLV96" s="1434"/>
      <c r="HLW96" s="1434"/>
      <c r="HLX96" s="1434"/>
      <c r="HLY96" s="1434"/>
      <c r="HLZ96" s="1434"/>
      <c r="HMA96" s="1434"/>
      <c r="HMB96" s="1434"/>
      <c r="HMC96" s="1434"/>
      <c r="HMD96" s="1434"/>
      <c r="HME96" s="1434"/>
      <c r="HMF96" s="1434"/>
      <c r="HMG96" s="1434"/>
      <c r="HMH96" s="1434"/>
      <c r="HMI96" s="1434"/>
      <c r="HMJ96" s="1434"/>
      <c r="HMK96" s="1434"/>
      <c r="HML96" s="1434"/>
      <c r="HMM96" s="1434"/>
      <c r="HMN96" s="1434"/>
      <c r="HMO96" s="1434"/>
      <c r="HMP96" s="1434"/>
      <c r="HMQ96" s="1434"/>
      <c r="HMR96" s="1434"/>
      <c r="HMS96" s="1434"/>
      <c r="HMT96" s="1434"/>
      <c r="HMU96" s="1434"/>
      <c r="HMV96" s="1434"/>
      <c r="HMW96" s="1434"/>
      <c r="HMX96" s="1434"/>
      <c r="HMY96" s="1434"/>
      <c r="HMZ96" s="1434"/>
      <c r="HNA96" s="1434"/>
      <c r="HNB96" s="1434"/>
      <c r="HNC96" s="1434"/>
      <c r="HND96" s="1434"/>
      <c r="HNE96" s="1434"/>
      <c r="HNF96" s="1434"/>
      <c r="HNG96" s="1434"/>
      <c r="HNH96" s="1434"/>
      <c r="HNI96" s="1434"/>
      <c r="HNJ96" s="1434"/>
      <c r="HNK96" s="1434"/>
      <c r="HNL96" s="1434"/>
      <c r="HNM96" s="1434"/>
      <c r="HNN96" s="1434"/>
      <c r="HNO96" s="1434"/>
      <c r="HNP96" s="1434"/>
      <c r="HNQ96" s="1434"/>
      <c r="HNR96" s="1434"/>
      <c r="HNS96" s="1434"/>
      <c r="HNT96" s="1434"/>
      <c r="HNU96" s="1434"/>
      <c r="HNV96" s="1434"/>
      <c r="HNW96" s="1434"/>
      <c r="HNX96" s="1434"/>
      <c r="HNY96" s="1434"/>
      <c r="HNZ96" s="1434"/>
      <c r="HOA96" s="1434"/>
      <c r="HOB96" s="1434"/>
      <c r="HOC96" s="1434"/>
      <c r="HOD96" s="1434"/>
      <c r="HOE96" s="1434"/>
      <c r="HOF96" s="1434"/>
      <c r="HOG96" s="1434"/>
      <c r="HOH96" s="1434"/>
      <c r="HOI96" s="1434"/>
      <c r="HOJ96" s="1434"/>
      <c r="HOK96" s="1434"/>
      <c r="HOL96" s="1434"/>
      <c r="HOM96" s="1434"/>
      <c r="HON96" s="1434"/>
      <c r="HOO96" s="1434"/>
      <c r="HOP96" s="1434"/>
      <c r="HOQ96" s="1434"/>
      <c r="HOR96" s="1434"/>
      <c r="HOS96" s="1434"/>
      <c r="HOT96" s="1434"/>
      <c r="HOU96" s="1434"/>
      <c r="HOV96" s="1434"/>
      <c r="HOW96" s="1434"/>
      <c r="HOX96" s="1434"/>
      <c r="HOY96" s="1434"/>
      <c r="HOZ96" s="1434"/>
      <c r="HPA96" s="1434"/>
      <c r="HPB96" s="1434"/>
      <c r="HPC96" s="1434"/>
      <c r="HPD96" s="1434"/>
      <c r="HPE96" s="1434"/>
      <c r="HPF96" s="1434"/>
      <c r="HPG96" s="1434"/>
      <c r="HPH96" s="1434"/>
      <c r="HPI96" s="1434"/>
      <c r="HPJ96" s="1434"/>
      <c r="HPK96" s="1434"/>
      <c r="HPL96" s="1434"/>
      <c r="HPM96" s="1434"/>
      <c r="HPN96" s="1434"/>
      <c r="HPO96" s="1434"/>
      <c r="HPP96" s="1434"/>
      <c r="HPQ96" s="1434"/>
      <c r="HPR96" s="1434"/>
      <c r="HPS96" s="1434"/>
      <c r="HPT96" s="1434"/>
      <c r="HPU96" s="1434"/>
      <c r="HPV96" s="1434"/>
      <c r="HPW96" s="1434"/>
      <c r="HPX96" s="1434"/>
      <c r="HPY96" s="1434"/>
      <c r="HPZ96" s="1434"/>
      <c r="HQA96" s="1434"/>
      <c r="HQB96" s="1434"/>
      <c r="HQC96" s="1434"/>
      <c r="HQD96" s="1434"/>
      <c r="HQE96" s="1434"/>
      <c r="HQF96" s="1434"/>
      <c r="HQG96" s="1434"/>
      <c r="HQH96" s="1434"/>
      <c r="HQI96" s="1434"/>
      <c r="HQJ96" s="1434"/>
      <c r="HQK96" s="1434"/>
      <c r="HQL96" s="1434"/>
      <c r="HQM96" s="1434"/>
      <c r="HQN96" s="1434"/>
      <c r="HQO96" s="1434"/>
      <c r="HQP96" s="1434"/>
      <c r="HQQ96" s="1434"/>
      <c r="HQR96" s="1434"/>
      <c r="HQS96" s="1434"/>
      <c r="HQT96" s="1434"/>
      <c r="HQU96" s="1434"/>
      <c r="HQV96" s="1434"/>
      <c r="HQW96" s="1434"/>
      <c r="HQX96" s="1434"/>
      <c r="HQY96" s="1434"/>
      <c r="HQZ96" s="1434"/>
      <c r="HRA96" s="1434"/>
      <c r="HRB96" s="1434"/>
      <c r="HRC96" s="1434"/>
      <c r="HRD96" s="1434"/>
      <c r="HRE96" s="1434"/>
      <c r="HRF96" s="1434"/>
      <c r="HRG96" s="1434"/>
      <c r="HRH96" s="1434"/>
      <c r="HRI96" s="1434"/>
      <c r="HRJ96" s="1434"/>
      <c r="HRK96" s="1434"/>
      <c r="HRL96" s="1434"/>
      <c r="HRM96" s="1434"/>
      <c r="HRN96" s="1434"/>
      <c r="HRO96" s="1434"/>
      <c r="HRP96" s="1434"/>
      <c r="HRQ96" s="1434"/>
      <c r="HRR96" s="1434"/>
      <c r="HRS96" s="1434"/>
      <c r="HRT96" s="1434"/>
      <c r="HRU96" s="1434"/>
      <c r="HRV96" s="1434"/>
      <c r="HRW96" s="1434"/>
      <c r="HRX96" s="1434"/>
      <c r="HRY96" s="1434"/>
      <c r="HRZ96" s="1434"/>
      <c r="HSA96" s="1434"/>
      <c r="HSB96" s="1434"/>
      <c r="HSC96" s="1434"/>
      <c r="HSD96" s="1434"/>
      <c r="HSE96" s="1434"/>
      <c r="HSF96" s="1434"/>
      <c r="HSG96" s="1434"/>
      <c r="HSH96" s="1434"/>
      <c r="HSI96" s="1434"/>
      <c r="HSJ96" s="1434"/>
      <c r="HSK96" s="1434"/>
      <c r="HSL96" s="1434"/>
      <c r="HSM96" s="1434"/>
      <c r="HSN96" s="1434"/>
      <c r="HSO96" s="1434"/>
      <c r="HSP96" s="1434"/>
      <c r="HSQ96" s="1434"/>
      <c r="HSR96" s="1434"/>
      <c r="HSS96" s="1434"/>
      <c r="HST96" s="1434"/>
      <c r="HSU96" s="1434"/>
      <c r="HSV96" s="1434"/>
      <c r="HSW96" s="1434"/>
      <c r="HSX96" s="1434"/>
      <c r="HSY96" s="1434"/>
      <c r="HSZ96" s="1434"/>
      <c r="HTA96" s="1434"/>
      <c r="HTB96" s="1434"/>
      <c r="HTC96" s="1434"/>
      <c r="HTD96" s="1434"/>
      <c r="HTE96" s="1434"/>
      <c r="HTF96" s="1434"/>
      <c r="HTG96" s="1434"/>
      <c r="HTH96" s="1434"/>
      <c r="HTI96" s="1434"/>
      <c r="HTJ96" s="1434"/>
      <c r="HTK96" s="1434"/>
      <c r="HTL96" s="1434"/>
      <c r="HTM96" s="1434"/>
      <c r="HTN96" s="1434"/>
      <c r="HTO96" s="1434"/>
      <c r="HTP96" s="1434"/>
      <c r="HTQ96" s="1434"/>
      <c r="HTR96" s="1434"/>
      <c r="HTS96" s="1434"/>
      <c r="HTT96" s="1434"/>
      <c r="HTU96" s="1434"/>
      <c r="HTV96" s="1434"/>
      <c r="HTW96" s="1434"/>
      <c r="HTX96" s="1434"/>
      <c r="HTY96" s="1434"/>
      <c r="HTZ96" s="1434"/>
      <c r="HUA96" s="1434"/>
      <c r="HUB96" s="1434"/>
      <c r="HUC96" s="1434"/>
      <c r="HUD96" s="1434"/>
      <c r="HUE96" s="1434"/>
      <c r="HUF96" s="1434"/>
      <c r="HUG96" s="1434"/>
      <c r="HUH96" s="1434"/>
      <c r="HUI96" s="1434"/>
      <c r="HUJ96" s="1434"/>
      <c r="HUK96" s="1434"/>
      <c r="HUL96" s="1434"/>
      <c r="HUM96" s="1434"/>
      <c r="HUN96" s="1434"/>
      <c r="HUO96" s="1434"/>
      <c r="HUP96" s="1434"/>
      <c r="HUQ96" s="1434"/>
      <c r="HUR96" s="1434"/>
      <c r="HUS96" s="1434"/>
      <c r="HUT96" s="1434"/>
      <c r="HUU96" s="1434"/>
      <c r="HUV96" s="1434"/>
      <c r="HUW96" s="1434"/>
      <c r="HUX96" s="1434"/>
      <c r="HUY96" s="1434"/>
      <c r="HUZ96" s="1434"/>
      <c r="HVA96" s="1434"/>
      <c r="HVB96" s="1434"/>
      <c r="HVC96" s="1434"/>
      <c r="HVD96" s="1434"/>
      <c r="HVE96" s="1434"/>
      <c r="HVF96" s="1434"/>
      <c r="HVG96" s="1434"/>
      <c r="HVH96" s="1434"/>
      <c r="HVI96" s="1434"/>
      <c r="HVJ96" s="1434"/>
      <c r="HVK96" s="1434"/>
      <c r="HVL96" s="1434"/>
      <c r="HVM96" s="1434"/>
      <c r="HVN96" s="1434"/>
      <c r="HVO96" s="1434"/>
      <c r="HVP96" s="1434"/>
      <c r="HVQ96" s="1434"/>
      <c r="HVR96" s="1434"/>
      <c r="HVS96" s="1434"/>
      <c r="HVT96" s="1434"/>
      <c r="HVU96" s="1434"/>
      <c r="HVV96" s="1434"/>
      <c r="HVW96" s="1434"/>
      <c r="HVX96" s="1434"/>
      <c r="HVY96" s="1434"/>
      <c r="HVZ96" s="1434"/>
      <c r="HWA96" s="1434"/>
      <c r="HWB96" s="1434"/>
      <c r="HWC96" s="1434"/>
      <c r="HWD96" s="1434"/>
      <c r="HWE96" s="1434"/>
      <c r="HWF96" s="1434"/>
      <c r="HWG96" s="1434"/>
      <c r="HWH96" s="1434"/>
      <c r="HWI96" s="1434"/>
      <c r="HWJ96" s="1434"/>
      <c r="HWK96" s="1434"/>
      <c r="HWL96" s="1434"/>
      <c r="HWM96" s="1434"/>
      <c r="HWN96" s="1434"/>
      <c r="HWO96" s="1434"/>
      <c r="HWP96" s="1434"/>
      <c r="HWQ96" s="1434"/>
      <c r="HWR96" s="1434"/>
      <c r="HWS96" s="1434"/>
      <c r="HWT96" s="1434"/>
      <c r="HWU96" s="1434"/>
      <c r="HWV96" s="1434"/>
      <c r="HWW96" s="1434"/>
      <c r="HWX96" s="1434"/>
      <c r="HWY96" s="1434"/>
      <c r="HWZ96" s="1434"/>
      <c r="HXA96" s="1434"/>
      <c r="HXB96" s="1434"/>
      <c r="HXC96" s="1434"/>
      <c r="HXD96" s="1434"/>
      <c r="HXE96" s="1434"/>
      <c r="HXF96" s="1434"/>
      <c r="HXG96" s="1434"/>
      <c r="HXH96" s="1434"/>
      <c r="HXI96" s="1434"/>
      <c r="HXJ96" s="1434"/>
      <c r="HXK96" s="1434"/>
      <c r="HXL96" s="1434"/>
      <c r="HXM96" s="1434"/>
      <c r="HXN96" s="1434"/>
      <c r="HXO96" s="1434"/>
      <c r="HXP96" s="1434"/>
      <c r="HXQ96" s="1434"/>
      <c r="HXR96" s="1434"/>
      <c r="HXS96" s="1434"/>
      <c r="HXT96" s="1434"/>
      <c r="HXU96" s="1434"/>
      <c r="HXV96" s="1434"/>
      <c r="HXW96" s="1434"/>
      <c r="HXX96" s="1434"/>
      <c r="HXY96" s="1434"/>
      <c r="HXZ96" s="1434"/>
      <c r="HYA96" s="1434"/>
      <c r="HYB96" s="1434"/>
      <c r="HYC96" s="1434"/>
      <c r="HYD96" s="1434"/>
      <c r="HYE96" s="1434"/>
      <c r="HYF96" s="1434"/>
      <c r="HYG96" s="1434"/>
      <c r="HYH96" s="1434"/>
      <c r="HYI96" s="1434"/>
      <c r="HYJ96" s="1434"/>
      <c r="HYK96" s="1434"/>
      <c r="HYL96" s="1434"/>
      <c r="HYM96" s="1434"/>
      <c r="HYN96" s="1434"/>
      <c r="HYO96" s="1434"/>
      <c r="HYP96" s="1434"/>
      <c r="HYQ96" s="1434"/>
      <c r="HYR96" s="1434"/>
      <c r="HYS96" s="1434"/>
      <c r="HYT96" s="1434"/>
      <c r="HYU96" s="1434"/>
      <c r="HYV96" s="1434"/>
      <c r="HYW96" s="1434"/>
      <c r="HYX96" s="1434"/>
      <c r="HYY96" s="1434"/>
      <c r="HYZ96" s="1434"/>
      <c r="HZA96" s="1434"/>
      <c r="HZB96" s="1434"/>
      <c r="HZC96" s="1434"/>
      <c r="HZD96" s="1434"/>
      <c r="HZE96" s="1434"/>
      <c r="HZF96" s="1434"/>
      <c r="HZG96" s="1434"/>
      <c r="HZH96" s="1434"/>
      <c r="HZI96" s="1434"/>
      <c r="HZJ96" s="1434"/>
      <c r="HZK96" s="1434"/>
      <c r="HZL96" s="1434"/>
      <c r="HZM96" s="1434"/>
      <c r="HZN96" s="1434"/>
      <c r="HZO96" s="1434"/>
      <c r="HZP96" s="1434"/>
      <c r="HZQ96" s="1434"/>
      <c r="HZR96" s="1434"/>
      <c r="HZS96" s="1434"/>
      <c r="HZT96" s="1434"/>
      <c r="HZU96" s="1434"/>
      <c r="HZV96" s="1434"/>
      <c r="HZW96" s="1434"/>
      <c r="HZX96" s="1434"/>
      <c r="HZY96" s="1434"/>
      <c r="HZZ96" s="1434"/>
      <c r="IAA96" s="1434"/>
      <c r="IAB96" s="1434"/>
      <c r="IAC96" s="1434"/>
      <c r="IAD96" s="1434"/>
      <c r="IAE96" s="1434"/>
      <c r="IAF96" s="1434"/>
      <c r="IAG96" s="1434"/>
      <c r="IAH96" s="1434"/>
      <c r="IAI96" s="1434"/>
      <c r="IAJ96" s="1434"/>
      <c r="IAK96" s="1434"/>
      <c r="IAL96" s="1434"/>
      <c r="IAM96" s="1434"/>
      <c r="IAN96" s="1434"/>
      <c r="IAO96" s="1434"/>
      <c r="IAP96" s="1434"/>
      <c r="IAQ96" s="1434"/>
      <c r="IAR96" s="1434"/>
      <c r="IAS96" s="1434"/>
      <c r="IAT96" s="1434"/>
      <c r="IAU96" s="1434"/>
      <c r="IAV96" s="1434"/>
      <c r="IAW96" s="1434"/>
      <c r="IAX96" s="1434"/>
      <c r="IAY96" s="1434"/>
      <c r="IAZ96" s="1434"/>
      <c r="IBA96" s="1434"/>
      <c r="IBB96" s="1434"/>
      <c r="IBC96" s="1434"/>
      <c r="IBD96" s="1434"/>
      <c r="IBE96" s="1434"/>
      <c r="IBF96" s="1434"/>
      <c r="IBG96" s="1434"/>
      <c r="IBH96" s="1434"/>
      <c r="IBI96" s="1434"/>
      <c r="IBJ96" s="1434"/>
      <c r="IBK96" s="1434"/>
      <c r="IBL96" s="1434"/>
      <c r="IBM96" s="1434"/>
      <c r="IBN96" s="1434"/>
      <c r="IBO96" s="1434"/>
      <c r="IBP96" s="1434"/>
      <c r="IBQ96" s="1434"/>
      <c r="IBR96" s="1434"/>
      <c r="IBS96" s="1434"/>
      <c r="IBT96" s="1434"/>
      <c r="IBU96" s="1434"/>
      <c r="IBV96" s="1434"/>
      <c r="IBW96" s="1434"/>
      <c r="IBX96" s="1434"/>
      <c r="IBY96" s="1434"/>
      <c r="IBZ96" s="1434"/>
      <c r="ICA96" s="1434"/>
      <c r="ICB96" s="1434"/>
      <c r="ICC96" s="1434"/>
      <c r="ICD96" s="1434"/>
      <c r="ICE96" s="1434"/>
      <c r="ICF96" s="1434"/>
      <c r="ICG96" s="1434"/>
      <c r="ICH96" s="1434"/>
      <c r="ICI96" s="1434"/>
      <c r="ICJ96" s="1434"/>
      <c r="ICK96" s="1434"/>
      <c r="ICL96" s="1434"/>
      <c r="ICM96" s="1434"/>
      <c r="ICN96" s="1434"/>
      <c r="ICO96" s="1434"/>
      <c r="ICP96" s="1434"/>
      <c r="ICQ96" s="1434"/>
      <c r="ICR96" s="1434"/>
      <c r="ICS96" s="1434"/>
      <c r="ICT96" s="1434"/>
      <c r="ICU96" s="1434"/>
      <c r="ICV96" s="1434"/>
      <c r="ICW96" s="1434"/>
      <c r="ICX96" s="1434"/>
      <c r="ICY96" s="1434"/>
      <c r="ICZ96" s="1434"/>
      <c r="IDA96" s="1434"/>
      <c r="IDB96" s="1434"/>
      <c r="IDC96" s="1434"/>
      <c r="IDD96" s="1434"/>
      <c r="IDE96" s="1434"/>
      <c r="IDF96" s="1434"/>
      <c r="IDG96" s="1434"/>
      <c r="IDH96" s="1434"/>
      <c r="IDI96" s="1434"/>
      <c r="IDJ96" s="1434"/>
      <c r="IDK96" s="1434"/>
      <c r="IDL96" s="1434"/>
      <c r="IDM96" s="1434"/>
      <c r="IDN96" s="1434"/>
      <c r="IDO96" s="1434"/>
      <c r="IDP96" s="1434"/>
      <c r="IDQ96" s="1434"/>
      <c r="IDR96" s="1434"/>
      <c r="IDS96" s="1434"/>
      <c r="IDT96" s="1434"/>
      <c r="IDU96" s="1434"/>
      <c r="IDV96" s="1434"/>
      <c r="IDW96" s="1434"/>
      <c r="IDX96" s="1434"/>
      <c r="IDY96" s="1434"/>
      <c r="IDZ96" s="1434"/>
      <c r="IEA96" s="1434"/>
      <c r="IEB96" s="1434"/>
      <c r="IEC96" s="1434"/>
      <c r="IED96" s="1434"/>
      <c r="IEE96" s="1434"/>
      <c r="IEF96" s="1434"/>
      <c r="IEG96" s="1434"/>
      <c r="IEH96" s="1434"/>
      <c r="IEI96" s="1434"/>
      <c r="IEJ96" s="1434"/>
      <c r="IEK96" s="1434"/>
      <c r="IEL96" s="1434"/>
      <c r="IEM96" s="1434"/>
      <c r="IEN96" s="1434"/>
      <c r="IEO96" s="1434"/>
      <c r="IEP96" s="1434"/>
      <c r="IEQ96" s="1434"/>
      <c r="IER96" s="1434"/>
      <c r="IES96" s="1434"/>
      <c r="IET96" s="1434"/>
      <c r="IEU96" s="1434"/>
      <c r="IEV96" s="1434"/>
      <c r="IEW96" s="1434"/>
      <c r="IEX96" s="1434"/>
      <c r="IEY96" s="1434"/>
      <c r="IEZ96" s="1434"/>
      <c r="IFA96" s="1434"/>
      <c r="IFB96" s="1434"/>
      <c r="IFC96" s="1434"/>
      <c r="IFD96" s="1434"/>
      <c r="IFE96" s="1434"/>
      <c r="IFF96" s="1434"/>
      <c r="IFG96" s="1434"/>
      <c r="IFH96" s="1434"/>
      <c r="IFI96" s="1434"/>
      <c r="IFJ96" s="1434"/>
      <c r="IFK96" s="1434"/>
      <c r="IFL96" s="1434"/>
      <c r="IFM96" s="1434"/>
      <c r="IFN96" s="1434"/>
      <c r="IFO96" s="1434"/>
      <c r="IFP96" s="1434"/>
      <c r="IFQ96" s="1434"/>
      <c r="IFR96" s="1434"/>
      <c r="IFS96" s="1434"/>
      <c r="IFT96" s="1434"/>
      <c r="IFU96" s="1434"/>
      <c r="IFV96" s="1434"/>
      <c r="IFW96" s="1434"/>
      <c r="IFX96" s="1434"/>
      <c r="IFY96" s="1434"/>
      <c r="IFZ96" s="1434"/>
      <c r="IGA96" s="1434"/>
      <c r="IGB96" s="1434"/>
      <c r="IGC96" s="1434"/>
      <c r="IGD96" s="1434"/>
      <c r="IGE96" s="1434"/>
      <c r="IGF96" s="1434"/>
      <c r="IGG96" s="1434"/>
      <c r="IGH96" s="1434"/>
      <c r="IGI96" s="1434"/>
      <c r="IGJ96" s="1434"/>
      <c r="IGK96" s="1434"/>
      <c r="IGL96" s="1434"/>
      <c r="IGM96" s="1434"/>
      <c r="IGN96" s="1434"/>
      <c r="IGO96" s="1434"/>
      <c r="IGP96" s="1434"/>
      <c r="IGQ96" s="1434"/>
      <c r="IGR96" s="1434"/>
      <c r="IGS96" s="1434"/>
      <c r="IGT96" s="1434"/>
      <c r="IGU96" s="1434"/>
      <c r="IGV96" s="1434"/>
      <c r="IGW96" s="1434"/>
      <c r="IGX96" s="1434"/>
      <c r="IGY96" s="1434"/>
      <c r="IGZ96" s="1434"/>
      <c r="IHA96" s="1434"/>
      <c r="IHB96" s="1434"/>
      <c r="IHC96" s="1434"/>
      <c r="IHD96" s="1434"/>
      <c r="IHE96" s="1434"/>
      <c r="IHF96" s="1434"/>
      <c r="IHG96" s="1434"/>
      <c r="IHH96" s="1434"/>
      <c r="IHI96" s="1434"/>
      <c r="IHJ96" s="1434"/>
      <c r="IHK96" s="1434"/>
      <c r="IHL96" s="1434"/>
      <c r="IHM96" s="1434"/>
      <c r="IHN96" s="1434"/>
      <c r="IHO96" s="1434"/>
      <c r="IHP96" s="1434"/>
      <c r="IHQ96" s="1434"/>
      <c r="IHR96" s="1434"/>
      <c r="IHS96" s="1434"/>
      <c r="IHT96" s="1434"/>
      <c r="IHU96" s="1434"/>
      <c r="IHV96" s="1434"/>
      <c r="IHW96" s="1434"/>
      <c r="IHX96" s="1434"/>
      <c r="IHY96" s="1434"/>
      <c r="IHZ96" s="1434"/>
      <c r="IIA96" s="1434"/>
      <c r="IIB96" s="1434"/>
      <c r="IIC96" s="1434"/>
      <c r="IID96" s="1434"/>
      <c r="IIE96" s="1434"/>
      <c r="IIF96" s="1434"/>
      <c r="IIG96" s="1434"/>
      <c r="IIH96" s="1434"/>
      <c r="III96" s="1434"/>
      <c r="IIJ96" s="1434"/>
      <c r="IIK96" s="1434"/>
      <c r="IIL96" s="1434"/>
      <c r="IIM96" s="1434"/>
      <c r="IIN96" s="1434"/>
      <c r="IIO96" s="1434"/>
      <c r="IIP96" s="1434"/>
      <c r="IIQ96" s="1434"/>
      <c r="IIR96" s="1434"/>
      <c r="IIS96" s="1434"/>
      <c r="IIT96" s="1434"/>
      <c r="IIU96" s="1434"/>
      <c r="IIV96" s="1434"/>
      <c r="IIW96" s="1434"/>
      <c r="IIX96" s="1434"/>
      <c r="IIY96" s="1434"/>
      <c r="IIZ96" s="1434"/>
      <c r="IJA96" s="1434"/>
      <c r="IJB96" s="1434"/>
      <c r="IJC96" s="1434"/>
      <c r="IJD96" s="1434"/>
      <c r="IJE96" s="1434"/>
      <c r="IJF96" s="1434"/>
      <c r="IJG96" s="1434"/>
      <c r="IJH96" s="1434"/>
      <c r="IJI96" s="1434"/>
      <c r="IJJ96" s="1434"/>
      <c r="IJK96" s="1434"/>
      <c r="IJL96" s="1434"/>
      <c r="IJM96" s="1434"/>
      <c r="IJN96" s="1434"/>
      <c r="IJO96" s="1434"/>
      <c r="IJP96" s="1434"/>
      <c r="IJQ96" s="1434"/>
      <c r="IJR96" s="1434"/>
      <c r="IJS96" s="1434"/>
      <c r="IJT96" s="1434"/>
      <c r="IJU96" s="1434"/>
      <c r="IJV96" s="1434"/>
      <c r="IJW96" s="1434"/>
      <c r="IJX96" s="1434"/>
      <c r="IJY96" s="1434"/>
      <c r="IJZ96" s="1434"/>
      <c r="IKA96" s="1434"/>
      <c r="IKB96" s="1434"/>
      <c r="IKC96" s="1434"/>
      <c r="IKD96" s="1434"/>
      <c r="IKE96" s="1434"/>
      <c r="IKF96" s="1434"/>
      <c r="IKG96" s="1434"/>
      <c r="IKH96" s="1434"/>
      <c r="IKI96" s="1434"/>
      <c r="IKJ96" s="1434"/>
      <c r="IKK96" s="1434"/>
      <c r="IKL96" s="1434"/>
      <c r="IKM96" s="1434"/>
      <c r="IKN96" s="1434"/>
      <c r="IKO96" s="1434"/>
      <c r="IKP96" s="1434"/>
      <c r="IKQ96" s="1434"/>
      <c r="IKR96" s="1434"/>
      <c r="IKS96" s="1434"/>
      <c r="IKT96" s="1434"/>
      <c r="IKU96" s="1434"/>
      <c r="IKV96" s="1434"/>
      <c r="IKW96" s="1434"/>
      <c r="IKX96" s="1434"/>
      <c r="IKY96" s="1434"/>
      <c r="IKZ96" s="1434"/>
      <c r="ILA96" s="1434"/>
      <c r="ILB96" s="1434"/>
      <c r="ILC96" s="1434"/>
      <c r="ILD96" s="1434"/>
      <c r="ILE96" s="1434"/>
      <c r="ILF96" s="1434"/>
      <c r="ILG96" s="1434"/>
      <c r="ILH96" s="1434"/>
      <c r="ILI96" s="1434"/>
      <c r="ILJ96" s="1434"/>
      <c r="ILK96" s="1434"/>
      <c r="ILL96" s="1434"/>
      <c r="ILM96" s="1434"/>
      <c r="ILN96" s="1434"/>
      <c r="ILO96" s="1434"/>
      <c r="ILP96" s="1434"/>
      <c r="ILQ96" s="1434"/>
      <c r="ILR96" s="1434"/>
      <c r="ILS96" s="1434"/>
      <c r="ILT96" s="1434"/>
      <c r="ILU96" s="1434"/>
      <c r="ILV96" s="1434"/>
      <c r="ILW96" s="1434"/>
      <c r="ILX96" s="1434"/>
      <c r="ILY96" s="1434"/>
      <c r="ILZ96" s="1434"/>
      <c r="IMA96" s="1434"/>
      <c r="IMB96" s="1434"/>
      <c r="IMC96" s="1434"/>
      <c r="IMD96" s="1434"/>
      <c r="IME96" s="1434"/>
      <c r="IMF96" s="1434"/>
      <c r="IMG96" s="1434"/>
      <c r="IMH96" s="1434"/>
      <c r="IMI96" s="1434"/>
      <c r="IMJ96" s="1434"/>
      <c r="IMK96" s="1434"/>
      <c r="IML96" s="1434"/>
      <c r="IMM96" s="1434"/>
      <c r="IMN96" s="1434"/>
      <c r="IMO96" s="1434"/>
      <c r="IMP96" s="1434"/>
      <c r="IMQ96" s="1434"/>
      <c r="IMR96" s="1434"/>
      <c r="IMS96" s="1434"/>
      <c r="IMT96" s="1434"/>
      <c r="IMU96" s="1434"/>
      <c r="IMV96" s="1434"/>
      <c r="IMW96" s="1434"/>
      <c r="IMX96" s="1434"/>
      <c r="IMY96" s="1434"/>
      <c r="IMZ96" s="1434"/>
      <c r="INA96" s="1434"/>
      <c r="INB96" s="1434"/>
      <c r="INC96" s="1434"/>
      <c r="IND96" s="1434"/>
      <c r="INE96" s="1434"/>
      <c r="INF96" s="1434"/>
      <c r="ING96" s="1434"/>
      <c r="INH96" s="1434"/>
      <c r="INI96" s="1434"/>
      <c r="INJ96" s="1434"/>
      <c r="INK96" s="1434"/>
      <c r="INL96" s="1434"/>
      <c r="INM96" s="1434"/>
      <c r="INN96" s="1434"/>
      <c r="INO96" s="1434"/>
      <c r="INP96" s="1434"/>
      <c r="INQ96" s="1434"/>
      <c r="INR96" s="1434"/>
      <c r="INS96" s="1434"/>
      <c r="INT96" s="1434"/>
      <c r="INU96" s="1434"/>
      <c r="INV96" s="1434"/>
      <c r="INW96" s="1434"/>
      <c r="INX96" s="1434"/>
      <c r="INY96" s="1434"/>
      <c r="INZ96" s="1434"/>
      <c r="IOA96" s="1434"/>
      <c r="IOB96" s="1434"/>
      <c r="IOC96" s="1434"/>
      <c r="IOD96" s="1434"/>
      <c r="IOE96" s="1434"/>
      <c r="IOF96" s="1434"/>
      <c r="IOG96" s="1434"/>
      <c r="IOH96" s="1434"/>
      <c r="IOI96" s="1434"/>
      <c r="IOJ96" s="1434"/>
      <c r="IOK96" s="1434"/>
      <c r="IOL96" s="1434"/>
      <c r="IOM96" s="1434"/>
      <c r="ION96" s="1434"/>
      <c r="IOO96" s="1434"/>
      <c r="IOP96" s="1434"/>
      <c r="IOQ96" s="1434"/>
      <c r="IOR96" s="1434"/>
      <c r="IOS96" s="1434"/>
      <c r="IOT96" s="1434"/>
      <c r="IOU96" s="1434"/>
      <c r="IOV96" s="1434"/>
      <c r="IOW96" s="1434"/>
      <c r="IOX96" s="1434"/>
      <c r="IOY96" s="1434"/>
      <c r="IOZ96" s="1434"/>
      <c r="IPA96" s="1434"/>
      <c r="IPB96" s="1434"/>
      <c r="IPC96" s="1434"/>
      <c r="IPD96" s="1434"/>
      <c r="IPE96" s="1434"/>
      <c r="IPF96" s="1434"/>
      <c r="IPG96" s="1434"/>
      <c r="IPH96" s="1434"/>
      <c r="IPI96" s="1434"/>
      <c r="IPJ96" s="1434"/>
      <c r="IPK96" s="1434"/>
      <c r="IPL96" s="1434"/>
      <c r="IPM96" s="1434"/>
      <c r="IPN96" s="1434"/>
      <c r="IPO96" s="1434"/>
      <c r="IPP96" s="1434"/>
      <c r="IPQ96" s="1434"/>
      <c r="IPR96" s="1434"/>
      <c r="IPS96" s="1434"/>
      <c r="IPT96" s="1434"/>
      <c r="IPU96" s="1434"/>
      <c r="IPV96" s="1434"/>
      <c r="IPW96" s="1434"/>
      <c r="IPX96" s="1434"/>
      <c r="IPY96" s="1434"/>
      <c r="IPZ96" s="1434"/>
      <c r="IQA96" s="1434"/>
      <c r="IQB96" s="1434"/>
      <c r="IQC96" s="1434"/>
      <c r="IQD96" s="1434"/>
      <c r="IQE96" s="1434"/>
      <c r="IQF96" s="1434"/>
      <c r="IQG96" s="1434"/>
      <c r="IQH96" s="1434"/>
      <c r="IQI96" s="1434"/>
      <c r="IQJ96" s="1434"/>
      <c r="IQK96" s="1434"/>
      <c r="IQL96" s="1434"/>
      <c r="IQM96" s="1434"/>
      <c r="IQN96" s="1434"/>
      <c r="IQO96" s="1434"/>
      <c r="IQP96" s="1434"/>
      <c r="IQQ96" s="1434"/>
      <c r="IQR96" s="1434"/>
      <c r="IQS96" s="1434"/>
      <c r="IQT96" s="1434"/>
      <c r="IQU96" s="1434"/>
      <c r="IQV96" s="1434"/>
      <c r="IQW96" s="1434"/>
      <c r="IQX96" s="1434"/>
      <c r="IQY96" s="1434"/>
      <c r="IQZ96" s="1434"/>
      <c r="IRA96" s="1434"/>
      <c r="IRB96" s="1434"/>
      <c r="IRC96" s="1434"/>
      <c r="IRD96" s="1434"/>
      <c r="IRE96" s="1434"/>
      <c r="IRF96" s="1434"/>
      <c r="IRG96" s="1434"/>
      <c r="IRH96" s="1434"/>
      <c r="IRI96" s="1434"/>
      <c r="IRJ96" s="1434"/>
      <c r="IRK96" s="1434"/>
      <c r="IRL96" s="1434"/>
      <c r="IRM96" s="1434"/>
      <c r="IRN96" s="1434"/>
      <c r="IRO96" s="1434"/>
      <c r="IRP96" s="1434"/>
      <c r="IRQ96" s="1434"/>
      <c r="IRR96" s="1434"/>
      <c r="IRS96" s="1434"/>
      <c r="IRT96" s="1434"/>
      <c r="IRU96" s="1434"/>
      <c r="IRV96" s="1434"/>
      <c r="IRW96" s="1434"/>
      <c r="IRX96" s="1434"/>
      <c r="IRY96" s="1434"/>
      <c r="IRZ96" s="1434"/>
      <c r="ISA96" s="1434"/>
      <c r="ISB96" s="1434"/>
      <c r="ISC96" s="1434"/>
      <c r="ISD96" s="1434"/>
      <c r="ISE96" s="1434"/>
      <c r="ISF96" s="1434"/>
      <c r="ISG96" s="1434"/>
      <c r="ISH96" s="1434"/>
      <c r="ISI96" s="1434"/>
      <c r="ISJ96" s="1434"/>
      <c r="ISK96" s="1434"/>
      <c r="ISL96" s="1434"/>
      <c r="ISM96" s="1434"/>
      <c r="ISN96" s="1434"/>
      <c r="ISO96" s="1434"/>
      <c r="ISP96" s="1434"/>
      <c r="ISQ96" s="1434"/>
      <c r="ISR96" s="1434"/>
      <c r="ISS96" s="1434"/>
      <c r="IST96" s="1434"/>
      <c r="ISU96" s="1434"/>
      <c r="ISV96" s="1434"/>
      <c r="ISW96" s="1434"/>
      <c r="ISX96" s="1434"/>
      <c r="ISY96" s="1434"/>
      <c r="ISZ96" s="1434"/>
      <c r="ITA96" s="1434"/>
      <c r="ITB96" s="1434"/>
      <c r="ITC96" s="1434"/>
      <c r="ITD96" s="1434"/>
      <c r="ITE96" s="1434"/>
      <c r="ITF96" s="1434"/>
      <c r="ITG96" s="1434"/>
      <c r="ITH96" s="1434"/>
      <c r="ITI96" s="1434"/>
      <c r="ITJ96" s="1434"/>
      <c r="ITK96" s="1434"/>
      <c r="ITL96" s="1434"/>
      <c r="ITM96" s="1434"/>
      <c r="ITN96" s="1434"/>
      <c r="ITO96" s="1434"/>
      <c r="ITP96" s="1434"/>
      <c r="ITQ96" s="1434"/>
      <c r="ITR96" s="1434"/>
      <c r="ITS96" s="1434"/>
      <c r="ITT96" s="1434"/>
      <c r="ITU96" s="1434"/>
      <c r="ITV96" s="1434"/>
      <c r="ITW96" s="1434"/>
      <c r="ITX96" s="1434"/>
      <c r="ITY96" s="1434"/>
      <c r="ITZ96" s="1434"/>
      <c r="IUA96" s="1434"/>
      <c r="IUB96" s="1434"/>
      <c r="IUC96" s="1434"/>
      <c r="IUD96" s="1434"/>
      <c r="IUE96" s="1434"/>
      <c r="IUF96" s="1434"/>
      <c r="IUG96" s="1434"/>
      <c r="IUH96" s="1434"/>
      <c r="IUI96" s="1434"/>
      <c r="IUJ96" s="1434"/>
      <c r="IUK96" s="1434"/>
      <c r="IUL96" s="1434"/>
      <c r="IUM96" s="1434"/>
      <c r="IUN96" s="1434"/>
      <c r="IUO96" s="1434"/>
      <c r="IUP96" s="1434"/>
      <c r="IUQ96" s="1434"/>
      <c r="IUR96" s="1434"/>
      <c r="IUS96" s="1434"/>
      <c r="IUT96" s="1434"/>
      <c r="IUU96" s="1434"/>
      <c r="IUV96" s="1434"/>
      <c r="IUW96" s="1434"/>
      <c r="IUX96" s="1434"/>
      <c r="IUY96" s="1434"/>
      <c r="IUZ96" s="1434"/>
      <c r="IVA96" s="1434"/>
      <c r="IVB96" s="1434"/>
      <c r="IVC96" s="1434"/>
      <c r="IVD96" s="1434"/>
      <c r="IVE96" s="1434"/>
      <c r="IVF96" s="1434"/>
      <c r="IVG96" s="1434"/>
      <c r="IVH96" s="1434"/>
      <c r="IVI96" s="1434"/>
      <c r="IVJ96" s="1434"/>
      <c r="IVK96" s="1434"/>
      <c r="IVL96" s="1434"/>
      <c r="IVM96" s="1434"/>
      <c r="IVN96" s="1434"/>
      <c r="IVO96" s="1434"/>
      <c r="IVP96" s="1434"/>
      <c r="IVQ96" s="1434"/>
      <c r="IVR96" s="1434"/>
      <c r="IVS96" s="1434"/>
      <c r="IVT96" s="1434"/>
      <c r="IVU96" s="1434"/>
      <c r="IVV96" s="1434"/>
      <c r="IVW96" s="1434"/>
      <c r="IVX96" s="1434"/>
      <c r="IVY96" s="1434"/>
      <c r="IVZ96" s="1434"/>
      <c r="IWA96" s="1434"/>
      <c r="IWB96" s="1434"/>
      <c r="IWC96" s="1434"/>
      <c r="IWD96" s="1434"/>
      <c r="IWE96" s="1434"/>
      <c r="IWF96" s="1434"/>
      <c r="IWG96" s="1434"/>
      <c r="IWH96" s="1434"/>
      <c r="IWI96" s="1434"/>
      <c r="IWJ96" s="1434"/>
      <c r="IWK96" s="1434"/>
      <c r="IWL96" s="1434"/>
      <c r="IWM96" s="1434"/>
      <c r="IWN96" s="1434"/>
      <c r="IWO96" s="1434"/>
      <c r="IWP96" s="1434"/>
      <c r="IWQ96" s="1434"/>
      <c r="IWR96" s="1434"/>
      <c r="IWS96" s="1434"/>
      <c r="IWT96" s="1434"/>
      <c r="IWU96" s="1434"/>
      <c r="IWV96" s="1434"/>
      <c r="IWW96" s="1434"/>
      <c r="IWX96" s="1434"/>
      <c r="IWY96" s="1434"/>
      <c r="IWZ96" s="1434"/>
      <c r="IXA96" s="1434"/>
      <c r="IXB96" s="1434"/>
      <c r="IXC96" s="1434"/>
      <c r="IXD96" s="1434"/>
      <c r="IXE96" s="1434"/>
      <c r="IXF96" s="1434"/>
      <c r="IXG96" s="1434"/>
      <c r="IXH96" s="1434"/>
      <c r="IXI96" s="1434"/>
      <c r="IXJ96" s="1434"/>
      <c r="IXK96" s="1434"/>
      <c r="IXL96" s="1434"/>
      <c r="IXM96" s="1434"/>
      <c r="IXN96" s="1434"/>
      <c r="IXO96" s="1434"/>
      <c r="IXP96" s="1434"/>
      <c r="IXQ96" s="1434"/>
      <c r="IXR96" s="1434"/>
      <c r="IXS96" s="1434"/>
      <c r="IXT96" s="1434"/>
      <c r="IXU96" s="1434"/>
      <c r="IXV96" s="1434"/>
      <c r="IXW96" s="1434"/>
      <c r="IXX96" s="1434"/>
      <c r="IXY96" s="1434"/>
      <c r="IXZ96" s="1434"/>
      <c r="IYA96" s="1434"/>
      <c r="IYB96" s="1434"/>
      <c r="IYC96" s="1434"/>
      <c r="IYD96" s="1434"/>
      <c r="IYE96" s="1434"/>
      <c r="IYF96" s="1434"/>
      <c r="IYG96" s="1434"/>
      <c r="IYH96" s="1434"/>
      <c r="IYI96" s="1434"/>
      <c r="IYJ96" s="1434"/>
      <c r="IYK96" s="1434"/>
      <c r="IYL96" s="1434"/>
      <c r="IYM96" s="1434"/>
      <c r="IYN96" s="1434"/>
      <c r="IYO96" s="1434"/>
      <c r="IYP96" s="1434"/>
      <c r="IYQ96" s="1434"/>
      <c r="IYR96" s="1434"/>
      <c r="IYS96" s="1434"/>
      <c r="IYT96" s="1434"/>
      <c r="IYU96" s="1434"/>
      <c r="IYV96" s="1434"/>
      <c r="IYW96" s="1434"/>
      <c r="IYX96" s="1434"/>
      <c r="IYY96" s="1434"/>
      <c r="IYZ96" s="1434"/>
      <c r="IZA96" s="1434"/>
      <c r="IZB96" s="1434"/>
      <c r="IZC96" s="1434"/>
      <c r="IZD96" s="1434"/>
      <c r="IZE96" s="1434"/>
      <c r="IZF96" s="1434"/>
      <c r="IZG96" s="1434"/>
      <c r="IZH96" s="1434"/>
      <c r="IZI96" s="1434"/>
      <c r="IZJ96" s="1434"/>
      <c r="IZK96" s="1434"/>
      <c r="IZL96" s="1434"/>
      <c r="IZM96" s="1434"/>
      <c r="IZN96" s="1434"/>
      <c r="IZO96" s="1434"/>
      <c r="IZP96" s="1434"/>
      <c r="IZQ96" s="1434"/>
      <c r="IZR96" s="1434"/>
      <c r="IZS96" s="1434"/>
      <c r="IZT96" s="1434"/>
      <c r="IZU96" s="1434"/>
      <c r="IZV96" s="1434"/>
      <c r="IZW96" s="1434"/>
      <c r="IZX96" s="1434"/>
      <c r="IZY96" s="1434"/>
      <c r="IZZ96" s="1434"/>
      <c r="JAA96" s="1434"/>
      <c r="JAB96" s="1434"/>
      <c r="JAC96" s="1434"/>
      <c r="JAD96" s="1434"/>
      <c r="JAE96" s="1434"/>
      <c r="JAF96" s="1434"/>
      <c r="JAG96" s="1434"/>
      <c r="JAH96" s="1434"/>
      <c r="JAI96" s="1434"/>
      <c r="JAJ96" s="1434"/>
      <c r="JAK96" s="1434"/>
      <c r="JAL96" s="1434"/>
      <c r="JAM96" s="1434"/>
      <c r="JAN96" s="1434"/>
      <c r="JAO96" s="1434"/>
      <c r="JAP96" s="1434"/>
      <c r="JAQ96" s="1434"/>
      <c r="JAR96" s="1434"/>
      <c r="JAS96" s="1434"/>
      <c r="JAT96" s="1434"/>
      <c r="JAU96" s="1434"/>
      <c r="JAV96" s="1434"/>
      <c r="JAW96" s="1434"/>
      <c r="JAX96" s="1434"/>
      <c r="JAY96" s="1434"/>
      <c r="JAZ96" s="1434"/>
      <c r="JBA96" s="1434"/>
      <c r="JBB96" s="1434"/>
      <c r="JBC96" s="1434"/>
      <c r="JBD96" s="1434"/>
      <c r="JBE96" s="1434"/>
      <c r="JBF96" s="1434"/>
      <c r="JBG96" s="1434"/>
      <c r="JBH96" s="1434"/>
      <c r="JBI96" s="1434"/>
      <c r="JBJ96" s="1434"/>
      <c r="JBK96" s="1434"/>
      <c r="JBL96" s="1434"/>
      <c r="JBM96" s="1434"/>
      <c r="JBN96" s="1434"/>
      <c r="JBO96" s="1434"/>
      <c r="JBP96" s="1434"/>
      <c r="JBQ96" s="1434"/>
      <c r="JBR96" s="1434"/>
      <c r="JBS96" s="1434"/>
      <c r="JBT96" s="1434"/>
      <c r="JBU96" s="1434"/>
      <c r="JBV96" s="1434"/>
      <c r="JBW96" s="1434"/>
      <c r="JBX96" s="1434"/>
      <c r="JBY96" s="1434"/>
      <c r="JBZ96" s="1434"/>
      <c r="JCA96" s="1434"/>
      <c r="JCB96" s="1434"/>
      <c r="JCC96" s="1434"/>
      <c r="JCD96" s="1434"/>
      <c r="JCE96" s="1434"/>
      <c r="JCF96" s="1434"/>
      <c r="JCG96" s="1434"/>
      <c r="JCH96" s="1434"/>
      <c r="JCI96" s="1434"/>
      <c r="JCJ96" s="1434"/>
      <c r="JCK96" s="1434"/>
      <c r="JCL96" s="1434"/>
      <c r="JCM96" s="1434"/>
      <c r="JCN96" s="1434"/>
      <c r="JCO96" s="1434"/>
      <c r="JCP96" s="1434"/>
      <c r="JCQ96" s="1434"/>
      <c r="JCR96" s="1434"/>
      <c r="JCS96" s="1434"/>
      <c r="JCT96" s="1434"/>
      <c r="JCU96" s="1434"/>
      <c r="JCV96" s="1434"/>
      <c r="JCW96" s="1434"/>
      <c r="JCX96" s="1434"/>
      <c r="JCY96" s="1434"/>
      <c r="JCZ96" s="1434"/>
      <c r="JDA96" s="1434"/>
      <c r="JDB96" s="1434"/>
      <c r="JDC96" s="1434"/>
      <c r="JDD96" s="1434"/>
      <c r="JDE96" s="1434"/>
      <c r="JDF96" s="1434"/>
      <c r="JDG96" s="1434"/>
      <c r="JDH96" s="1434"/>
      <c r="JDI96" s="1434"/>
      <c r="JDJ96" s="1434"/>
      <c r="JDK96" s="1434"/>
      <c r="JDL96" s="1434"/>
      <c r="JDM96" s="1434"/>
      <c r="JDN96" s="1434"/>
      <c r="JDO96" s="1434"/>
      <c r="JDP96" s="1434"/>
      <c r="JDQ96" s="1434"/>
      <c r="JDR96" s="1434"/>
      <c r="JDS96" s="1434"/>
      <c r="JDT96" s="1434"/>
      <c r="JDU96" s="1434"/>
      <c r="JDV96" s="1434"/>
      <c r="JDW96" s="1434"/>
      <c r="JDX96" s="1434"/>
      <c r="JDY96" s="1434"/>
      <c r="JDZ96" s="1434"/>
      <c r="JEA96" s="1434"/>
      <c r="JEB96" s="1434"/>
      <c r="JEC96" s="1434"/>
      <c r="JED96" s="1434"/>
      <c r="JEE96" s="1434"/>
      <c r="JEF96" s="1434"/>
      <c r="JEG96" s="1434"/>
      <c r="JEH96" s="1434"/>
      <c r="JEI96" s="1434"/>
      <c r="JEJ96" s="1434"/>
      <c r="JEK96" s="1434"/>
      <c r="JEL96" s="1434"/>
      <c r="JEM96" s="1434"/>
      <c r="JEN96" s="1434"/>
      <c r="JEO96" s="1434"/>
      <c r="JEP96" s="1434"/>
      <c r="JEQ96" s="1434"/>
      <c r="JER96" s="1434"/>
      <c r="JES96" s="1434"/>
      <c r="JET96" s="1434"/>
      <c r="JEU96" s="1434"/>
      <c r="JEV96" s="1434"/>
      <c r="JEW96" s="1434"/>
      <c r="JEX96" s="1434"/>
      <c r="JEY96" s="1434"/>
      <c r="JEZ96" s="1434"/>
      <c r="JFA96" s="1434"/>
      <c r="JFB96" s="1434"/>
      <c r="JFC96" s="1434"/>
      <c r="JFD96" s="1434"/>
      <c r="JFE96" s="1434"/>
      <c r="JFF96" s="1434"/>
      <c r="JFG96" s="1434"/>
      <c r="JFH96" s="1434"/>
      <c r="JFI96" s="1434"/>
      <c r="JFJ96" s="1434"/>
      <c r="JFK96" s="1434"/>
      <c r="JFL96" s="1434"/>
      <c r="JFM96" s="1434"/>
      <c r="JFN96" s="1434"/>
      <c r="JFO96" s="1434"/>
      <c r="JFP96" s="1434"/>
      <c r="JFQ96" s="1434"/>
      <c r="JFR96" s="1434"/>
      <c r="JFS96" s="1434"/>
      <c r="JFT96" s="1434"/>
      <c r="JFU96" s="1434"/>
      <c r="JFV96" s="1434"/>
      <c r="JFW96" s="1434"/>
      <c r="JFX96" s="1434"/>
      <c r="JFY96" s="1434"/>
      <c r="JFZ96" s="1434"/>
      <c r="JGA96" s="1434"/>
      <c r="JGB96" s="1434"/>
      <c r="JGC96" s="1434"/>
      <c r="JGD96" s="1434"/>
      <c r="JGE96" s="1434"/>
      <c r="JGF96" s="1434"/>
      <c r="JGG96" s="1434"/>
      <c r="JGH96" s="1434"/>
      <c r="JGI96" s="1434"/>
      <c r="JGJ96" s="1434"/>
      <c r="JGK96" s="1434"/>
      <c r="JGL96" s="1434"/>
      <c r="JGM96" s="1434"/>
      <c r="JGN96" s="1434"/>
      <c r="JGO96" s="1434"/>
      <c r="JGP96" s="1434"/>
      <c r="JGQ96" s="1434"/>
      <c r="JGR96" s="1434"/>
      <c r="JGS96" s="1434"/>
      <c r="JGT96" s="1434"/>
      <c r="JGU96" s="1434"/>
      <c r="JGV96" s="1434"/>
      <c r="JGW96" s="1434"/>
      <c r="JGX96" s="1434"/>
      <c r="JGY96" s="1434"/>
      <c r="JGZ96" s="1434"/>
      <c r="JHA96" s="1434"/>
      <c r="JHB96" s="1434"/>
      <c r="JHC96" s="1434"/>
      <c r="JHD96" s="1434"/>
      <c r="JHE96" s="1434"/>
      <c r="JHF96" s="1434"/>
      <c r="JHG96" s="1434"/>
      <c r="JHH96" s="1434"/>
      <c r="JHI96" s="1434"/>
      <c r="JHJ96" s="1434"/>
      <c r="JHK96" s="1434"/>
      <c r="JHL96" s="1434"/>
      <c r="JHM96" s="1434"/>
      <c r="JHN96" s="1434"/>
      <c r="JHO96" s="1434"/>
      <c r="JHP96" s="1434"/>
      <c r="JHQ96" s="1434"/>
      <c r="JHR96" s="1434"/>
      <c r="JHS96" s="1434"/>
      <c r="JHT96" s="1434"/>
      <c r="JHU96" s="1434"/>
      <c r="JHV96" s="1434"/>
      <c r="JHW96" s="1434"/>
      <c r="JHX96" s="1434"/>
      <c r="JHY96" s="1434"/>
      <c r="JHZ96" s="1434"/>
      <c r="JIA96" s="1434"/>
      <c r="JIB96" s="1434"/>
      <c r="JIC96" s="1434"/>
      <c r="JID96" s="1434"/>
      <c r="JIE96" s="1434"/>
      <c r="JIF96" s="1434"/>
      <c r="JIG96" s="1434"/>
      <c r="JIH96" s="1434"/>
      <c r="JII96" s="1434"/>
      <c r="JIJ96" s="1434"/>
      <c r="JIK96" s="1434"/>
      <c r="JIL96" s="1434"/>
      <c r="JIM96" s="1434"/>
      <c r="JIN96" s="1434"/>
      <c r="JIO96" s="1434"/>
      <c r="JIP96" s="1434"/>
      <c r="JIQ96" s="1434"/>
      <c r="JIR96" s="1434"/>
      <c r="JIS96" s="1434"/>
      <c r="JIT96" s="1434"/>
      <c r="JIU96" s="1434"/>
      <c r="JIV96" s="1434"/>
      <c r="JIW96" s="1434"/>
      <c r="JIX96" s="1434"/>
      <c r="JIY96" s="1434"/>
      <c r="JIZ96" s="1434"/>
      <c r="JJA96" s="1434"/>
      <c r="JJB96" s="1434"/>
      <c r="JJC96" s="1434"/>
      <c r="JJD96" s="1434"/>
      <c r="JJE96" s="1434"/>
      <c r="JJF96" s="1434"/>
      <c r="JJG96" s="1434"/>
      <c r="JJH96" s="1434"/>
      <c r="JJI96" s="1434"/>
      <c r="JJJ96" s="1434"/>
      <c r="JJK96" s="1434"/>
      <c r="JJL96" s="1434"/>
      <c r="JJM96" s="1434"/>
      <c r="JJN96" s="1434"/>
      <c r="JJO96" s="1434"/>
      <c r="JJP96" s="1434"/>
      <c r="JJQ96" s="1434"/>
      <c r="JJR96" s="1434"/>
      <c r="JJS96" s="1434"/>
      <c r="JJT96" s="1434"/>
      <c r="JJU96" s="1434"/>
      <c r="JJV96" s="1434"/>
      <c r="JJW96" s="1434"/>
      <c r="JJX96" s="1434"/>
      <c r="JJY96" s="1434"/>
      <c r="JJZ96" s="1434"/>
      <c r="JKA96" s="1434"/>
      <c r="JKB96" s="1434"/>
      <c r="JKC96" s="1434"/>
      <c r="JKD96" s="1434"/>
      <c r="JKE96" s="1434"/>
      <c r="JKF96" s="1434"/>
      <c r="JKG96" s="1434"/>
      <c r="JKH96" s="1434"/>
      <c r="JKI96" s="1434"/>
      <c r="JKJ96" s="1434"/>
      <c r="JKK96" s="1434"/>
      <c r="JKL96" s="1434"/>
      <c r="JKM96" s="1434"/>
      <c r="JKN96" s="1434"/>
      <c r="JKO96" s="1434"/>
      <c r="JKP96" s="1434"/>
      <c r="JKQ96" s="1434"/>
      <c r="JKR96" s="1434"/>
      <c r="JKS96" s="1434"/>
      <c r="JKT96" s="1434"/>
      <c r="JKU96" s="1434"/>
      <c r="JKV96" s="1434"/>
      <c r="JKW96" s="1434"/>
      <c r="JKX96" s="1434"/>
      <c r="JKY96" s="1434"/>
      <c r="JKZ96" s="1434"/>
      <c r="JLA96" s="1434"/>
      <c r="JLB96" s="1434"/>
      <c r="JLC96" s="1434"/>
      <c r="JLD96" s="1434"/>
      <c r="JLE96" s="1434"/>
      <c r="JLF96" s="1434"/>
      <c r="JLG96" s="1434"/>
      <c r="JLH96" s="1434"/>
      <c r="JLI96" s="1434"/>
      <c r="JLJ96" s="1434"/>
      <c r="JLK96" s="1434"/>
      <c r="JLL96" s="1434"/>
      <c r="JLM96" s="1434"/>
      <c r="JLN96" s="1434"/>
      <c r="JLO96" s="1434"/>
      <c r="JLP96" s="1434"/>
      <c r="JLQ96" s="1434"/>
      <c r="JLR96" s="1434"/>
      <c r="JLS96" s="1434"/>
      <c r="JLT96" s="1434"/>
      <c r="JLU96" s="1434"/>
      <c r="JLV96" s="1434"/>
      <c r="JLW96" s="1434"/>
      <c r="JLX96" s="1434"/>
      <c r="JLY96" s="1434"/>
      <c r="JLZ96" s="1434"/>
      <c r="JMA96" s="1434"/>
      <c r="JMB96" s="1434"/>
      <c r="JMC96" s="1434"/>
      <c r="JMD96" s="1434"/>
      <c r="JME96" s="1434"/>
      <c r="JMF96" s="1434"/>
      <c r="JMG96" s="1434"/>
      <c r="JMH96" s="1434"/>
      <c r="JMI96" s="1434"/>
      <c r="JMJ96" s="1434"/>
      <c r="JMK96" s="1434"/>
      <c r="JML96" s="1434"/>
      <c r="JMM96" s="1434"/>
      <c r="JMN96" s="1434"/>
      <c r="JMO96" s="1434"/>
      <c r="JMP96" s="1434"/>
      <c r="JMQ96" s="1434"/>
      <c r="JMR96" s="1434"/>
      <c r="JMS96" s="1434"/>
      <c r="JMT96" s="1434"/>
      <c r="JMU96" s="1434"/>
      <c r="JMV96" s="1434"/>
      <c r="JMW96" s="1434"/>
      <c r="JMX96" s="1434"/>
      <c r="JMY96" s="1434"/>
      <c r="JMZ96" s="1434"/>
      <c r="JNA96" s="1434"/>
      <c r="JNB96" s="1434"/>
      <c r="JNC96" s="1434"/>
      <c r="JND96" s="1434"/>
      <c r="JNE96" s="1434"/>
      <c r="JNF96" s="1434"/>
      <c r="JNG96" s="1434"/>
      <c r="JNH96" s="1434"/>
      <c r="JNI96" s="1434"/>
      <c r="JNJ96" s="1434"/>
      <c r="JNK96" s="1434"/>
      <c r="JNL96" s="1434"/>
      <c r="JNM96" s="1434"/>
      <c r="JNN96" s="1434"/>
      <c r="JNO96" s="1434"/>
      <c r="JNP96" s="1434"/>
      <c r="JNQ96" s="1434"/>
      <c r="JNR96" s="1434"/>
      <c r="JNS96" s="1434"/>
      <c r="JNT96" s="1434"/>
      <c r="JNU96" s="1434"/>
      <c r="JNV96" s="1434"/>
      <c r="JNW96" s="1434"/>
      <c r="JNX96" s="1434"/>
      <c r="JNY96" s="1434"/>
      <c r="JNZ96" s="1434"/>
      <c r="JOA96" s="1434"/>
      <c r="JOB96" s="1434"/>
      <c r="JOC96" s="1434"/>
      <c r="JOD96" s="1434"/>
      <c r="JOE96" s="1434"/>
      <c r="JOF96" s="1434"/>
      <c r="JOG96" s="1434"/>
      <c r="JOH96" s="1434"/>
      <c r="JOI96" s="1434"/>
      <c r="JOJ96" s="1434"/>
      <c r="JOK96" s="1434"/>
      <c r="JOL96" s="1434"/>
      <c r="JOM96" s="1434"/>
      <c r="JON96" s="1434"/>
      <c r="JOO96" s="1434"/>
      <c r="JOP96" s="1434"/>
      <c r="JOQ96" s="1434"/>
      <c r="JOR96" s="1434"/>
      <c r="JOS96" s="1434"/>
      <c r="JOT96" s="1434"/>
      <c r="JOU96" s="1434"/>
      <c r="JOV96" s="1434"/>
      <c r="JOW96" s="1434"/>
      <c r="JOX96" s="1434"/>
      <c r="JOY96" s="1434"/>
      <c r="JOZ96" s="1434"/>
      <c r="JPA96" s="1434"/>
      <c r="JPB96" s="1434"/>
      <c r="JPC96" s="1434"/>
      <c r="JPD96" s="1434"/>
      <c r="JPE96" s="1434"/>
      <c r="JPF96" s="1434"/>
      <c r="JPG96" s="1434"/>
      <c r="JPH96" s="1434"/>
      <c r="JPI96" s="1434"/>
      <c r="JPJ96" s="1434"/>
      <c r="JPK96" s="1434"/>
      <c r="JPL96" s="1434"/>
      <c r="JPM96" s="1434"/>
      <c r="JPN96" s="1434"/>
      <c r="JPO96" s="1434"/>
      <c r="JPP96" s="1434"/>
      <c r="JPQ96" s="1434"/>
      <c r="JPR96" s="1434"/>
      <c r="JPS96" s="1434"/>
      <c r="JPT96" s="1434"/>
      <c r="JPU96" s="1434"/>
      <c r="JPV96" s="1434"/>
      <c r="JPW96" s="1434"/>
      <c r="JPX96" s="1434"/>
      <c r="JPY96" s="1434"/>
      <c r="JPZ96" s="1434"/>
      <c r="JQA96" s="1434"/>
      <c r="JQB96" s="1434"/>
      <c r="JQC96" s="1434"/>
      <c r="JQD96" s="1434"/>
      <c r="JQE96" s="1434"/>
      <c r="JQF96" s="1434"/>
      <c r="JQG96" s="1434"/>
      <c r="JQH96" s="1434"/>
      <c r="JQI96" s="1434"/>
      <c r="JQJ96" s="1434"/>
      <c r="JQK96" s="1434"/>
      <c r="JQL96" s="1434"/>
      <c r="JQM96" s="1434"/>
      <c r="JQN96" s="1434"/>
      <c r="JQO96" s="1434"/>
      <c r="JQP96" s="1434"/>
      <c r="JQQ96" s="1434"/>
      <c r="JQR96" s="1434"/>
      <c r="JQS96" s="1434"/>
      <c r="JQT96" s="1434"/>
      <c r="JQU96" s="1434"/>
      <c r="JQV96" s="1434"/>
      <c r="JQW96" s="1434"/>
      <c r="JQX96" s="1434"/>
      <c r="JQY96" s="1434"/>
      <c r="JQZ96" s="1434"/>
      <c r="JRA96" s="1434"/>
      <c r="JRB96" s="1434"/>
      <c r="JRC96" s="1434"/>
      <c r="JRD96" s="1434"/>
      <c r="JRE96" s="1434"/>
      <c r="JRF96" s="1434"/>
      <c r="JRG96" s="1434"/>
      <c r="JRH96" s="1434"/>
      <c r="JRI96" s="1434"/>
      <c r="JRJ96" s="1434"/>
      <c r="JRK96" s="1434"/>
      <c r="JRL96" s="1434"/>
      <c r="JRM96" s="1434"/>
      <c r="JRN96" s="1434"/>
      <c r="JRO96" s="1434"/>
      <c r="JRP96" s="1434"/>
      <c r="JRQ96" s="1434"/>
      <c r="JRR96" s="1434"/>
      <c r="JRS96" s="1434"/>
      <c r="JRT96" s="1434"/>
      <c r="JRU96" s="1434"/>
      <c r="JRV96" s="1434"/>
      <c r="JRW96" s="1434"/>
      <c r="JRX96" s="1434"/>
      <c r="JRY96" s="1434"/>
      <c r="JRZ96" s="1434"/>
      <c r="JSA96" s="1434"/>
      <c r="JSB96" s="1434"/>
      <c r="JSC96" s="1434"/>
      <c r="JSD96" s="1434"/>
      <c r="JSE96" s="1434"/>
      <c r="JSF96" s="1434"/>
      <c r="JSG96" s="1434"/>
      <c r="JSH96" s="1434"/>
      <c r="JSI96" s="1434"/>
      <c r="JSJ96" s="1434"/>
      <c r="JSK96" s="1434"/>
      <c r="JSL96" s="1434"/>
      <c r="JSM96" s="1434"/>
      <c r="JSN96" s="1434"/>
      <c r="JSO96" s="1434"/>
      <c r="JSP96" s="1434"/>
      <c r="JSQ96" s="1434"/>
      <c r="JSR96" s="1434"/>
      <c r="JSS96" s="1434"/>
      <c r="JST96" s="1434"/>
      <c r="JSU96" s="1434"/>
      <c r="JSV96" s="1434"/>
      <c r="JSW96" s="1434"/>
      <c r="JSX96" s="1434"/>
      <c r="JSY96" s="1434"/>
      <c r="JSZ96" s="1434"/>
      <c r="JTA96" s="1434"/>
      <c r="JTB96" s="1434"/>
      <c r="JTC96" s="1434"/>
      <c r="JTD96" s="1434"/>
      <c r="JTE96" s="1434"/>
      <c r="JTF96" s="1434"/>
      <c r="JTG96" s="1434"/>
      <c r="JTH96" s="1434"/>
      <c r="JTI96" s="1434"/>
      <c r="JTJ96" s="1434"/>
      <c r="JTK96" s="1434"/>
      <c r="JTL96" s="1434"/>
      <c r="JTM96" s="1434"/>
      <c r="JTN96" s="1434"/>
      <c r="JTO96" s="1434"/>
      <c r="JTP96" s="1434"/>
      <c r="JTQ96" s="1434"/>
      <c r="JTR96" s="1434"/>
      <c r="JTS96" s="1434"/>
      <c r="JTT96" s="1434"/>
      <c r="JTU96" s="1434"/>
      <c r="JTV96" s="1434"/>
      <c r="JTW96" s="1434"/>
      <c r="JTX96" s="1434"/>
      <c r="JTY96" s="1434"/>
      <c r="JTZ96" s="1434"/>
      <c r="JUA96" s="1434"/>
      <c r="JUB96" s="1434"/>
      <c r="JUC96" s="1434"/>
      <c r="JUD96" s="1434"/>
      <c r="JUE96" s="1434"/>
      <c r="JUF96" s="1434"/>
      <c r="JUG96" s="1434"/>
      <c r="JUH96" s="1434"/>
      <c r="JUI96" s="1434"/>
      <c r="JUJ96" s="1434"/>
      <c r="JUK96" s="1434"/>
      <c r="JUL96" s="1434"/>
      <c r="JUM96" s="1434"/>
      <c r="JUN96" s="1434"/>
      <c r="JUO96" s="1434"/>
      <c r="JUP96" s="1434"/>
      <c r="JUQ96" s="1434"/>
      <c r="JUR96" s="1434"/>
      <c r="JUS96" s="1434"/>
      <c r="JUT96" s="1434"/>
      <c r="JUU96" s="1434"/>
      <c r="JUV96" s="1434"/>
      <c r="JUW96" s="1434"/>
      <c r="JUX96" s="1434"/>
      <c r="JUY96" s="1434"/>
      <c r="JUZ96" s="1434"/>
      <c r="JVA96" s="1434"/>
      <c r="JVB96" s="1434"/>
      <c r="JVC96" s="1434"/>
      <c r="JVD96" s="1434"/>
      <c r="JVE96" s="1434"/>
      <c r="JVF96" s="1434"/>
      <c r="JVG96" s="1434"/>
      <c r="JVH96" s="1434"/>
      <c r="JVI96" s="1434"/>
      <c r="JVJ96" s="1434"/>
      <c r="JVK96" s="1434"/>
      <c r="JVL96" s="1434"/>
      <c r="JVM96" s="1434"/>
      <c r="JVN96" s="1434"/>
      <c r="JVO96" s="1434"/>
      <c r="JVP96" s="1434"/>
      <c r="JVQ96" s="1434"/>
      <c r="JVR96" s="1434"/>
      <c r="JVS96" s="1434"/>
      <c r="JVT96" s="1434"/>
      <c r="JVU96" s="1434"/>
      <c r="JVV96" s="1434"/>
      <c r="JVW96" s="1434"/>
      <c r="JVX96" s="1434"/>
      <c r="JVY96" s="1434"/>
      <c r="JVZ96" s="1434"/>
      <c r="JWA96" s="1434"/>
      <c r="JWB96" s="1434"/>
      <c r="JWC96" s="1434"/>
      <c r="JWD96" s="1434"/>
      <c r="JWE96" s="1434"/>
      <c r="JWF96" s="1434"/>
      <c r="JWG96" s="1434"/>
      <c r="JWH96" s="1434"/>
      <c r="JWI96" s="1434"/>
      <c r="JWJ96" s="1434"/>
      <c r="JWK96" s="1434"/>
      <c r="JWL96" s="1434"/>
      <c r="JWM96" s="1434"/>
      <c r="JWN96" s="1434"/>
      <c r="JWO96" s="1434"/>
      <c r="JWP96" s="1434"/>
      <c r="JWQ96" s="1434"/>
      <c r="JWR96" s="1434"/>
      <c r="JWS96" s="1434"/>
      <c r="JWT96" s="1434"/>
      <c r="JWU96" s="1434"/>
      <c r="JWV96" s="1434"/>
      <c r="JWW96" s="1434"/>
      <c r="JWX96" s="1434"/>
      <c r="JWY96" s="1434"/>
      <c r="JWZ96" s="1434"/>
      <c r="JXA96" s="1434"/>
      <c r="JXB96" s="1434"/>
      <c r="JXC96" s="1434"/>
      <c r="JXD96" s="1434"/>
      <c r="JXE96" s="1434"/>
      <c r="JXF96" s="1434"/>
      <c r="JXG96" s="1434"/>
      <c r="JXH96" s="1434"/>
      <c r="JXI96" s="1434"/>
      <c r="JXJ96" s="1434"/>
      <c r="JXK96" s="1434"/>
      <c r="JXL96" s="1434"/>
      <c r="JXM96" s="1434"/>
      <c r="JXN96" s="1434"/>
      <c r="JXO96" s="1434"/>
      <c r="JXP96" s="1434"/>
      <c r="JXQ96" s="1434"/>
      <c r="JXR96" s="1434"/>
      <c r="JXS96" s="1434"/>
      <c r="JXT96" s="1434"/>
      <c r="JXU96" s="1434"/>
      <c r="JXV96" s="1434"/>
      <c r="JXW96" s="1434"/>
      <c r="JXX96" s="1434"/>
      <c r="JXY96" s="1434"/>
      <c r="JXZ96" s="1434"/>
      <c r="JYA96" s="1434"/>
      <c r="JYB96" s="1434"/>
      <c r="JYC96" s="1434"/>
      <c r="JYD96" s="1434"/>
      <c r="JYE96" s="1434"/>
      <c r="JYF96" s="1434"/>
      <c r="JYG96" s="1434"/>
      <c r="JYH96" s="1434"/>
      <c r="JYI96" s="1434"/>
      <c r="JYJ96" s="1434"/>
      <c r="JYK96" s="1434"/>
      <c r="JYL96" s="1434"/>
      <c r="JYM96" s="1434"/>
      <c r="JYN96" s="1434"/>
      <c r="JYO96" s="1434"/>
      <c r="JYP96" s="1434"/>
      <c r="JYQ96" s="1434"/>
      <c r="JYR96" s="1434"/>
      <c r="JYS96" s="1434"/>
      <c r="JYT96" s="1434"/>
      <c r="JYU96" s="1434"/>
      <c r="JYV96" s="1434"/>
      <c r="JYW96" s="1434"/>
      <c r="JYX96" s="1434"/>
      <c r="JYY96" s="1434"/>
      <c r="JYZ96" s="1434"/>
      <c r="JZA96" s="1434"/>
      <c r="JZB96" s="1434"/>
      <c r="JZC96" s="1434"/>
      <c r="JZD96" s="1434"/>
      <c r="JZE96" s="1434"/>
      <c r="JZF96" s="1434"/>
      <c r="JZG96" s="1434"/>
      <c r="JZH96" s="1434"/>
      <c r="JZI96" s="1434"/>
      <c r="JZJ96" s="1434"/>
      <c r="JZK96" s="1434"/>
      <c r="JZL96" s="1434"/>
      <c r="JZM96" s="1434"/>
      <c r="JZN96" s="1434"/>
      <c r="JZO96" s="1434"/>
      <c r="JZP96" s="1434"/>
      <c r="JZQ96" s="1434"/>
      <c r="JZR96" s="1434"/>
      <c r="JZS96" s="1434"/>
      <c r="JZT96" s="1434"/>
      <c r="JZU96" s="1434"/>
      <c r="JZV96" s="1434"/>
      <c r="JZW96" s="1434"/>
      <c r="JZX96" s="1434"/>
      <c r="JZY96" s="1434"/>
      <c r="JZZ96" s="1434"/>
      <c r="KAA96" s="1434"/>
      <c r="KAB96" s="1434"/>
      <c r="KAC96" s="1434"/>
      <c r="KAD96" s="1434"/>
      <c r="KAE96" s="1434"/>
      <c r="KAF96" s="1434"/>
      <c r="KAG96" s="1434"/>
      <c r="KAH96" s="1434"/>
      <c r="KAI96" s="1434"/>
      <c r="KAJ96" s="1434"/>
      <c r="KAK96" s="1434"/>
      <c r="KAL96" s="1434"/>
      <c r="KAM96" s="1434"/>
      <c r="KAN96" s="1434"/>
      <c r="KAO96" s="1434"/>
      <c r="KAP96" s="1434"/>
      <c r="KAQ96" s="1434"/>
      <c r="KAR96" s="1434"/>
      <c r="KAS96" s="1434"/>
      <c r="KAT96" s="1434"/>
      <c r="KAU96" s="1434"/>
      <c r="KAV96" s="1434"/>
      <c r="KAW96" s="1434"/>
      <c r="KAX96" s="1434"/>
      <c r="KAY96" s="1434"/>
      <c r="KAZ96" s="1434"/>
      <c r="KBA96" s="1434"/>
      <c r="KBB96" s="1434"/>
      <c r="KBC96" s="1434"/>
      <c r="KBD96" s="1434"/>
      <c r="KBE96" s="1434"/>
      <c r="KBF96" s="1434"/>
      <c r="KBG96" s="1434"/>
      <c r="KBH96" s="1434"/>
      <c r="KBI96" s="1434"/>
      <c r="KBJ96" s="1434"/>
      <c r="KBK96" s="1434"/>
      <c r="KBL96" s="1434"/>
      <c r="KBM96" s="1434"/>
      <c r="KBN96" s="1434"/>
      <c r="KBO96" s="1434"/>
      <c r="KBP96" s="1434"/>
      <c r="KBQ96" s="1434"/>
      <c r="KBR96" s="1434"/>
      <c r="KBS96" s="1434"/>
      <c r="KBT96" s="1434"/>
      <c r="KBU96" s="1434"/>
      <c r="KBV96" s="1434"/>
      <c r="KBW96" s="1434"/>
      <c r="KBX96" s="1434"/>
      <c r="KBY96" s="1434"/>
      <c r="KBZ96" s="1434"/>
      <c r="KCA96" s="1434"/>
      <c r="KCB96" s="1434"/>
      <c r="KCC96" s="1434"/>
      <c r="KCD96" s="1434"/>
      <c r="KCE96" s="1434"/>
      <c r="KCF96" s="1434"/>
      <c r="KCG96" s="1434"/>
      <c r="KCH96" s="1434"/>
      <c r="KCI96" s="1434"/>
      <c r="KCJ96" s="1434"/>
      <c r="KCK96" s="1434"/>
      <c r="KCL96" s="1434"/>
      <c r="KCM96" s="1434"/>
      <c r="KCN96" s="1434"/>
      <c r="KCO96" s="1434"/>
      <c r="KCP96" s="1434"/>
      <c r="KCQ96" s="1434"/>
      <c r="KCR96" s="1434"/>
      <c r="KCS96" s="1434"/>
      <c r="KCT96" s="1434"/>
      <c r="KCU96" s="1434"/>
      <c r="KCV96" s="1434"/>
      <c r="KCW96" s="1434"/>
      <c r="KCX96" s="1434"/>
      <c r="KCY96" s="1434"/>
      <c r="KCZ96" s="1434"/>
      <c r="KDA96" s="1434"/>
      <c r="KDB96" s="1434"/>
      <c r="KDC96" s="1434"/>
      <c r="KDD96" s="1434"/>
      <c r="KDE96" s="1434"/>
      <c r="KDF96" s="1434"/>
      <c r="KDG96" s="1434"/>
      <c r="KDH96" s="1434"/>
      <c r="KDI96" s="1434"/>
      <c r="KDJ96" s="1434"/>
      <c r="KDK96" s="1434"/>
      <c r="KDL96" s="1434"/>
      <c r="KDM96" s="1434"/>
      <c r="KDN96" s="1434"/>
      <c r="KDO96" s="1434"/>
      <c r="KDP96" s="1434"/>
      <c r="KDQ96" s="1434"/>
      <c r="KDR96" s="1434"/>
      <c r="KDS96" s="1434"/>
      <c r="KDT96" s="1434"/>
      <c r="KDU96" s="1434"/>
      <c r="KDV96" s="1434"/>
      <c r="KDW96" s="1434"/>
      <c r="KDX96" s="1434"/>
      <c r="KDY96" s="1434"/>
      <c r="KDZ96" s="1434"/>
      <c r="KEA96" s="1434"/>
      <c r="KEB96" s="1434"/>
      <c r="KEC96" s="1434"/>
      <c r="KED96" s="1434"/>
      <c r="KEE96" s="1434"/>
      <c r="KEF96" s="1434"/>
      <c r="KEG96" s="1434"/>
      <c r="KEH96" s="1434"/>
      <c r="KEI96" s="1434"/>
      <c r="KEJ96" s="1434"/>
      <c r="KEK96" s="1434"/>
      <c r="KEL96" s="1434"/>
      <c r="KEM96" s="1434"/>
      <c r="KEN96" s="1434"/>
      <c r="KEO96" s="1434"/>
      <c r="KEP96" s="1434"/>
      <c r="KEQ96" s="1434"/>
      <c r="KER96" s="1434"/>
      <c r="KES96" s="1434"/>
      <c r="KET96" s="1434"/>
      <c r="KEU96" s="1434"/>
      <c r="KEV96" s="1434"/>
      <c r="KEW96" s="1434"/>
      <c r="KEX96" s="1434"/>
      <c r="KEY96" s="1434"/>
      <c r="KEZ96" s="1434"/>
      <c r="KFA96" s="1434"/>
      <c r="KFB96" s="1434"/>
      <c r="KFC96" s="1434"/>
      <c r="KFD96" s="1434"/>
      <c r="KFE96" s="1434"/>
      <c r="KFF96" s="1434"/>
      <c r="KFG96" s="1434"/>
      <c r="KFH96" s="1434"/>
      <c r="KFI96" s="1434"/>
      <c r="KFJ96" s="1434"/>
      <c r="KFK96" s="1434"/>
      <c r="KFL96" s="1434"/>
      <c r="KFM96" s="1434"/>
      <c r="KFN96" s="1434"/>
      <c r="KFO96" s="1434"/>
      <c r="KFP96" s="1434"/>
      <c r="KFQ96" s="1434"/>
      <c r="KFR96" s="1434"/>
      <c r="KFS96" s="1434"/>
      <c r="KFT96" s="1434"/>
      <c r="KFU96" s="1434"/>
      <c r="KFV96" s="1434"/>
      <c r="KFW96" s="1434"/>
      <c r="KFX96" s="1434"/>
      <c r="KFY96" s="1434"/>
      <c r="KFZ96" s="1434"/>
      <c r="KGA96" s="1434"/>
      <c r="KGB96" s="1434"/>
      <c r="KGC96" s="1434"/>
      <c r="KGD96" s="1434"/>
      <c r="KGE96" s="1434"/>
      <c r="KGF96" s="1434"/>
      <c r="KGG96" s="1434"/>
      <c r="KGH96" s="1434"/>
      <c r="KGI96" s="1434"/>
      <c r="KGJ96" s="1434"/>
      <c r="KGK96" s="1434"/>
      <c r="KGL96" s="1434"/>
      <c r="KGM96" s="1434"/>
      <c r="KGN96" s="1434"/>
      <c r="KGO96" s="1434"/>
      <c r="KGP96" s="1434"/>
      <c r="KGQ96" s="1434"/>
      <c r="KGR96" s="1434"/>
      <c r="KGS96" s="1434"/>
      <c r="KGT96" s="1434"/>
      <c r="KGU96" s="1434"/>
      <c r="KGV96" s="1434"/>
      <c r="KGW96" s="1434"/>
      <c r="KGX96" s="1434"/>
      <c r="KGY96" s="1434"/>
      <c r="KGZ96" s="1434"/>
      <c r="KHA96" s="1434"/>
      <c r="KHB96" s="1434"/>
      <c r="KHC96" s="1434"/>
      <c r="KHD96" s="1434"/>
      <c r="KHE96" s="1434"/>
      <c r="KHF96" s="1434"/>
      <c r="KHG96" s="1434"/>
      <c r="KHH96" s="1434"/>
      <c r="KHI96" s="1434"/>
      <c r="KHJ96" s="1434"/>
      <c r="KHK96" s="1434"/>
      <c r="KHL96" s="1434"/>
      <c r="KHM96" s="1434"/>
      <c r="KHN96" s="1434"/>
      <c r="KHO96" s="1434"/>
      <c r="KHP96" s="1434"/>
      <c r="KHQ96" s="1434"/>
      <c r="KHR96" s="1434"/>
      <c r="KHS96" s="1434"/>
      <c r="KHT96" s="1434"/>
      <c r="KHU96" s="1434"/>
      <c r="KHV96" s="1434"/>
      <c r="KHW96" s="1434"/>
      <c r="KHX96" s="1434"/>
      <c r="KHY96" s="1434"/>
      <c r="KHZ96" s="1434"/>
      <c r="KIA96" s="1434"/>
      <c r="KIB96" s="1434"/>
      <c r="KIC96" s="1434"/>
      <c r="KID96" s="1434"/>
      <c r="KIE96" s="1434"/>
      <c r="KIF96" s="1434"/>
      <c r="KIG96" s="1434"/>
      <c r="KIH96" s="1434"/>
      <c r="KII96" s="1434"/>
      <c r="KIJ96" s="1434"/>
      <c r="KIK96" s="1434"/>
      <c r="KIL96" s="1434"/>
      <c r="KIM96" s="1434"/>
      <c r="KIN96" s="1434"/>
      <c r="KIO96" s="1434"/>
      <c r="KIP96" s="1434"/>
      <c r="KIQ96" s="1434"/>
      <c r="KIR96" s="1434"/>
      <c r="KIS96" s="1434"/>
      <c r="KIT96" s="1434"/>
      <c r="KIU96" s="1434"/>
      <c r="KIV96" s="1434"/>
      <c r="KIW96" s="1434"/>
      <c r="KIX96" s="1434"/>
      <c r="KIY96" s="1434"/>
      <c r="KIZ96" s="1434"/>
      <c r="KJA96" s="1434"/>
      <c r="KJB96" s="1434"/>
      <c r="KJC96" s="1434"/>
      <c r="KJD96" s="1434"/>
      <c r="KJE96" s="1434"/>
      <c r="KJF96" s="1434"/>
      <c r="KJG96" s="1434"/>
      <c r="KJH96" s="1434"/>
      <c r="KJI96" s="1434"/>
      <c r="KJJ96" s="1434"/>
      <c r="KJK96" s="1434"/>
      <c r="KJL96" s="1434"/>
      <c r="KJM96" s="1434"/>
      <c r="KJN96" s="1434"/>
      <c r="KJO96" s="1434"/>
      <c r="KJP96" s="1434"/>
      <c r="KJQ96" s="1434"/>
      <c r="KJR96" s="1434"/>
      <c r="KJS96" s="1434"/>
      <c r="KJT96" s="1434"/>
      <c r="KJU96" s="1434"/>
      <c r="KJV96" s="1434"/>
      <c r="KJW96" s="1434"/>
      <c r="KJX96" s="1434"/>
      <c r="KJY96" s="1434"/>
      <c r="KJZ96" s="1434"/>
      <c r="KKA96" s="1434"/>
      <c r="KKB96" s="1434"/>
      <c r="KKC96" s="1434"/>
      <c r="KKD96" s="1434"/>
      <c r="KKE96" s="1434"/>
      <c r="KKF96" s="1434"/>
      <c r="KKG96" s="1434"/>
      <c r="KKH96" s="1434"/>
      <c r="KKI96" s="1434"/>
      <c r="KKJ96" s="1434"/>
      <c r="KKK96" s="1434"/>
      <c r="KKL96" s="1434"/>
      <c r="KKM96" s="1434"/>
      <c r="KKN96" s="1434"/>
      <c r="KKO96" s="1434"/>
      <c r="KKP96" s="1434"/>
      <c r="KKQ96" s="1434"/>
      <c r="KKR96" s="1434"/>
      <c r="KKS96" s="1434"/>
      <c r="KKT96" s="1434"/>
      <c r="KKU96" s="1434"/>
      <c r="KKV96" s="1434"/>
      <c r="KKW96" s="1434"/>
      <c r="KKX96" s="1434"/>
      <c r="KKY96" s="1434"/>
      <c r="KKZ96" s="1434"/>
      <c r="KLA96" s="1434"/>
      <c r="KLB96" s="1434"/>
      <c r="KLC96" s="1434"/>
      <c r="KLD96" s="1434"/>
      <c r="KLE96" s="1434"/>
      <c r="KLF96" s="1434"/>
      <c r="KLG96" s="1434"/>
      <c r="KLH96" s="1434"/>
      <c r="KLI96" s="1434"/>
      <c r="KLJ96" s="1434"/>
      <c r="KLK96" s="1434"/>
      <c r="KLL96" s="1434"/>
      <c r="KLM96" s="1434"/>
      <c r="KLN96" s="1434"/>
      <c r="KLO96" s="1434"/>
      <c r="KLP96" s="1434"/>
      <c r="KLQ96" s="1434"/>
      <c r="KLR96" s="1434"/>
      <c r="KLS96" s="1434"/>
      <c r="KLT96" s="1434"/>
      <c r="KLU96" s="1434"/>
      <c r="KLV96" s="1434"/>
      <c r="KLW96" s="1434"/>
      <c r="KLX96" s="1434"/>
      <c r="KLY96" s="1434"/>
      <c r="KLZ96" s="1434"/>
      <c r="KMA96" s="1434"/>
      <c r="KMB96" s="1434"/>
      <c r="KMC96" s="1434"/>
      <c r="KMD96" s="1434"/>
      <c r="KME96" s="1434"/>
      <c r="KMF96" s="1434"/>
      <c r="KMG96" s="1434"/>
      <c r="KMH96" s="1434"/>
      <c r="KMI96" s="1434"/>
      <c r="KMJ96" s="1434"/>
      <c r="KMK96" s="1434"/>
      <c r="KML96" s="1434"/>
      <c r="KMM96" s="1434"/>
      <c r="KMN96" s="1434"/>
      <c r="KMO96" s="1434"/>
      <c r="KMP96" s="1434"/>
      <c r="KMQ96" s="1434"/>
      <c r="KMR96" s="1434"/>
      <c r="KMS96" s="1434"/>
      <c r="KMT96" s="1434"/>
      <c r="KMU96" s="1434"/>
      <c r="KMV96" s="1434"/>
      <c r="KMW96" s="1434"/>
      <c r="KMX96" s="1434"/>
      <c r="KMY96" s="1434"/>
      <c r="KMZ96" s="1434"/>
      <c r="KNA96" s="1434"/>
      <c r="KNB96" s="1434"/>
      <c r="KNC96" s="1434"/>
      <c r="KND96" s="1434"/>
      <c r="KNE96" s="1434"/>
      <c r="KNF96" s="1434"/>
      <c r="KNG96" s="1434"/>
      <c r="KNH96" s="1434"/>
      <c r="KNI96" s="1434"/>
      <c r="KNJ96" s="1434"/>
      <c r="KNK96" s="1434"/>
      <c r="KNL96" s="1434"/>
      <c r="KNM96" s="1434"/>
      <c r="KNN96" s="1434"/>
      <c r="KNO96" s="1434"/>
      <c r="KNP96" s="1434"/>
      <c r="KNQ96" s="1434"/>
      <c r="KNR96" s="1434"/>
      <c r="KNS96" s="1434"/>
      <c r="KNT96" s="1434"/>
      <c r="KNU96" s="1434"/>
      <c r="KNV96" s="1434"/>
      <c r="KNW96" s="1434"/>
      <c r="KNX96" s="1434"/>
      <c r="KNY96" s="1434"/>
      <c r="KNZ96" s="1434"/>
      <c r="KOA96" s="1434"/>
      <c r="KOB96" s="1434"/>
      <c r="KOC96" s="1434"/>
      <c r="KOD96" s="1434"/>
      <c r="KOE96" s="1434"/>
      <c r="KOF96" s="1434"/>
      <c r="KOG96" s="1434"/>
      <c r="KOH96" s="1434"/>
      <c r="KOI96" s="1434"/>
      <c r="KOJ96" s="1434"/>
      <c r="KOK96" s="1434"/>
      <c r="KOL96" s="1434"/>
      <c r="KOM96" s="1434"/>
      <c r="KON96" s="1434"/>
      <c r="KOO96" s="1434"/>
      <c r="KOP96" s="1434"/>
      <c r="KOQ96" s="1434"/>
      <c r="KOR96" s="1434"/>
      <c r="KOS96" s="1434"/>
      <c r="KOT96" s="1434"/>
      <c r="KOU96" s="1434"/>
      <c r="KOV96" s="1434"/>
      <c r="KOW96" s="1434"/>
      <c r="KOX96" s="1434"/>
      <c r="KOY96" s="1434"/>
      <c r="KOZ96" s="1434"/>
      <c r="KPA96" s="1434"/>
      <c r="KPB96" s="1434"/>
      <c r="KPC96" s="1434"/>
      <c r="KPD96" s="1434"/>
      <c r="KPE96" s="1434"/>
      <c r="KPF96" s="1434"/>
      <c r="KPG96" s="1434"/>
      <c r="KPH96" s="1434"/>
      <c r="KPI96" s="1434"/>
      <c r="KPJ96" s="1434"/>
      <c r="KPK96" s="1434"/>
      <c r="KPL96" s="1434"/>
      <c r="KPM96" s="1434"/>
      <c r="KPN96" s="1434"/>
      <c r="KPO96" s="1434"/>
      <c r="KPP96" s="1434"/>
      <c r="KPQ96" s="1434"/>
      <c r="KPR96" s="1434"/>
      <c r="KPS96" s="1434"/>
      <c r="KPT96" s="1434"/>
      <c r="KPU96" s="1434"/>
      <c r="KPV96" s="1434"/>
      <c r="KPW96" s="1434"/>
      <c r="KPX96" s="1434"/>
      <c r="KPY96" s="1434"/>
      <c r="KPZ96" s="1434"/>
      <c r="KQA96" s="1434"/>
      <c r="KQB96" s="1434"/>
      <c r="KQC96" s="1434"/>
      <c r="KQD96" s="1434"/>
      <c r="KQE96" s="1434"/>
      <c r="KQF96" s="1434"/>
      <c r="KQG96" s="1434"/>
      <c r="KQH96" s="1434"/>
      <c r="KQI96" s="1434"/>
      <c r="KQJ96" s="1434"/>
      <c r="KQK96" s="1434"/>
      <c r="KQL96" s="1434"/>
      <c r="KQM96" s="1434"/>
      <c r="KQN96" s="1434"/>
      <c r="KQO96" s="1434"/>
      <c r="KQP96" s="1434"/>
      <c r="KQQ96" s="1434"/>
      <c r="KQR96" s="1434"/>
      <c r="KQS96" s="1434"/>
      <c r="KQT96" s="1434"/>
      <c r="KQU96" s="1434"/>
      <c r="KQV96" s="1434"/>
      <c r="KQW96" s="1434"/>
      <c r="KQX96" s="1434"/>
      <c r="KQY96" s="1434"/>
      <c r="KQZ96" s="1434"/>
      <c r="KRA96" s="1434"/>
      <c r="KRB96" s="1434"/>
      <c r="KRC96" s="1434"/>
      <c r="KRD96" s="1434"/>
      <c r="KRE96" s="1434"/>
      <c r="KRF96" s="1434"/>
      <c r="KRG96" s="1434"/>
      <c r="KRH96" s="1434"/>
      <c r="KRI96" s="1434"/>
      <c r="KRJ96" s="1434"/>
      <c r="KRK96" s="1434"/>
      <c r="KRL96" s="1434"/>
      <c r="KRM96" s="1434"/>
      <c r="KRN96" s="1434"/>
      <c r="KRO96" s="1434"/>
      <c r="KRP96" s="1434"/>
      <c r="KRQ96" s="1434"/>
      <c r="KRR96" s="1434"/>
      <c r="KRS96" s="1434"/>
      <c r="KRT96" s="1434"/>
      <c r="KRU96" s="1434"/>
      <c r="KRV96" s="1434"/>
      <c r="KRW96" s="1434"/>
      <c r="KRX96" s="1434"/>
      <c r="KRY96" s="1434"/>
      <c r="KRZ96" s="1434"/>
      <c r="KSA96" s="1434"/>
      <c r="KSB96" s="1434"/>
      <c r="KSC96" s="1434"/>
      <c r="KSD96" s="1434"/>
      <c r="KSE96" s="1434"/>
      <c r="KSF96" s="1434"/>
      <c r="KSG96" s="1434"/>
      <c r="KSH96" s="1434"/>
      <c r="KSI96" s="1434"/>
      <c r="KSJ96" s="1434"/>
      <c r="KSK96" s="1434"/>
      <c r="KSL96" s="1434"/>
      <c r="KSM96" s="1434"/>
      <c r="KSN96" s="1434"/>
      <c r="KSO96" s="1434"/>
      <c r="KSP96" s="1434"/>
      <c r="KSQ96" s="1434"/>
      <c r="KSR96" s="1434"/>
      <c r="KSS96" s="1434"/>
      <c r="KST96" s="1434"/>
      <c r="KSU96" s="1434"/>
      <c r="KSV96" s="1434"/>
      <c r="KSW96" s="1434"/>
      <c r="KSX96" s="1434"/>
      <c r="KSY96" s="1434"/>
      <c r="KSZ96" s="1434"/>
      <c r="KTA96" s="1434"/>
      <c r="KTB96" s="1434"/>
      <c r="KTC96" s="1434"/>
      <c r="KTD96" s="1434"/>
      <c r="KTE96" s="1434"/>
      <c r="KTF96" s="1434"/>
      <c r="KTG96" s="1434"/>
      <c r="KTH96" s="1434"/>
      <c r="KTI96" s="1434"/>
      <c r="KTJ96" s="1434"/>
      <c r="KTK96" s="1434"/>
      <c r="KTL96" s="1434"/>
      <c r="KTM96" s="1434"/>
      <c r="KTN96" s="1434"/>
      <c r="KTO96" s="1434"/>
      <c r="KTP96" s="1434"/>
      <c r="KTQ96" s="1434"/>
      <c r="KTR96" s="1434"/>
      <c r="KTS96" s="1434"/>
      <c r="KTT96" s="1434"/>
      <c r="KTU96" s="1434"/>
      <c r="KTV96" s="1434"/>
      <c r="KTW96" s="1434"/>
      <c r="KTX96" s="1434"/>
      <c r="KTY96" s="1434"/>
      <c r="KTZ96" s="1434"/>
      <c r="KUA96" s="1434"/>
      <c r="KUB96" s="1434"/>
      <c r="KUC96" s="1434"/>
      <c r="KUD96" s="1434"/>
      <c r="KUE96" s="1434"/>
      <c r="KUF96" s="1434"/>
      <c r="KUG96" s="1434"/>
      <c r="KUH96" s="1434"/>
      <c r="KUI96" s="1434"/>
      <c r="KUJ96" s="1434"/>
      <c r="KUK96" s="1434"/>
      <c r="KUL96" s="1434"/>
      <c r="KUM96" s="1434"/>
      <c r="KUN96" s="1434"/>
      <c r="KUO96" s="1434"/>
      <c r="KUP96" s="1434"/>
      <c r="KUQ96" s="1434"/>
      <c r="KUR96" s="1434"/>
      <c r="KUS96" s="1434"/>
      <c r="KUT96" s="1434"/>
      <c r="KUU96" s="1434"/>
      <c r="KUV96" s="1434"/>
      <c r="KUW96" s="1434"/>
      <c r="KUX96" s="1434"/>
      <c r="KUY96" s="1434"/>
      <c r="KUZ96" s="1434"/>
      <c r="KVA96" s="1434"/>
      <c r="KVB96" s="1434"/>
      <c r="KVC96" s="1434"/>
      <c r="KVD96" s="1434"/>
      <c r="KVE96" s="1434"/>
      <c r="KVF96" s="1434"/>
      <c r="KVG96" s="1434"/>
      <c r="KVH96" s="1434"/>
      <c r="KVI96" s="1434"/>
      <c r="KVJ96" s="1434"/>
      <c r="KVK96" s="1434"/>
      <c r="KVL96" s="1434"/>
      <c r="KVM96" s="1434"/>
      <c r="KVN96" s="1434"/>
      <c r="KVO96" s="1434"/>
      <c r="KVP96" s="1434"/>
      <c r="KVQ96" s="1434"/>
      <c r="KVR96" s="1434"/>
      <c r="KVS96" s="1434"/>
      <c r="KVT96" s="1434"/>
      <c r="KVU96" s="1434"/>
      <c r="KVV96" s="1434"/>
      <c r="KVW96" s="1434"/>
      <c r="KVX96" s="1434"/>
      <c r="KVY96" s="1434"/>
      <c r="KVZ96" s="1434"/>
      <c r="KWA96" s="1434"/>
      <c r="KWB96" s="1434"/>
      <c r="KWC96" s="1434"/>
      <c r="KWD96" s="1434"/>
      <c r="KWE96" s="1434"/>
      <c r="KWF96" s="1434"/>
      <c r="KWG96" s="1434"/>
      <c r="KWH96" s="1434"/>
      <c r="KWI96" s="1434"/>
      <c r="KWJ96" s="1434"/>
      <c r="KWK96" s="1434"/>
      <c r="KWL96" s="1434"/>
      <c r="KWM96" s="1434"/>
      <c r="KWN96" s="1434"/>
      <c r="KWO96" s="1434"/>
      <c r="KWP96" s="1434"/>
      <c r="KWQ96" s="1434"/>
      <c r="KWR96" s="1434"/>
      <c r="KWS96" s="1434"/>
      <c r="KWT96" s="1434"/>
      <c r="KWU96" s="1434"/>
      <c r="KWV96" s="1434"/>
      <c r="KWW96" s="1434"/>
      <c r="KWX96" s="1434"/>
      <c r="KWY96" s="1434"/>
      <c r="KWZ96" s="1434"/>
      <c r="KXA96" s="1434"/>
      <c r="KXB96" s="1434"/>
      <c r="KXC96" s="1434"/>
      <c r="KXD96" s="1434"/>
      <c r="KXE96" s="1434"/>
      <c r="KXF96" s="1434"/>
      <c r="KXG96" s="1434"/>
      <c r="KXH96" s="1434"/>
      <c r="KXI96" s="1434"/>
      <c r="KXJ96" s="1434"/>
      <c r="KXK96" s="1434"/>
      <c r="KXL96" s="1434"/>
      <c r="KXM96" s="1434"/>
      <c r="KXN96" s="1434"/>
      <c r="KXO96" s="1434"/>
      <c r="KXP96" s="1434"/>
      <c r="KXQ96" s="1434"/>
      <c r="KXR96" s="1434"/>
      <c r="KXS96" s="1434"/>
      <c r="KXT96" s="1434"/>
      <c r="KXU96" s="1434"/>
      <c r="KXV96" s="1434"/>
      <c r="KXW96" s="1434"/>
      <c r="KXX96" s="1434"/>
      <c r="KXY96" s="1434"/>
      <c r="KXZ96" s="1434"/>
      <c r="KYA96" s="1434"/>
      <c r="KYB96" s="1434"/>
      <c r="KYC96" s="1434"/>
      <c r="KYD96" s="1434"/>
      <c r="KYE96" s="1434"/>
      <c r="KYF96" s="1434"/>
      <c r="KYG96" s="1434"/>
      <c r="KYH96" s="1434"/>
      <c r="KYI96" s="1434"/>
      <c r="KYJ96" s="1434"/>
      <c r="KYK96" s="1434"/>
      <c r="KYL96" s="1434"/>
      <c r="KYM96" s="1434"/>
      <c r="KYN96" s="1434"/>
      <c r="KYO96" s="1434"/>
      <c r="KYP96" s="1434"/>
      <c r="KYQ96" s="1434"/>
      <c r="KYR96" s="1434"/>
      <c r="KYS96" s="1434"/>
      <c r="KYT96" s="1434"/>
      <c r="KYU96" s="1434"/>
      <c r="KYV96" s="1434"/>
      <c r="KYW96" s="1434"/>
      <c r="KYX96" s="1434"/>
      <c r="KYY96" s="1434"/>
      <c r="KYZ96" s="1434"/>
      <c r="KZA96" s="1434"/>
      <c r="KZB96" s="1434"/>
      <c r="KZC96" s="1434"/>
      <c r="KZD96" s="1434"/>
      <c r="KZE96" s="1434"/>
      <c r="KZF96" s="1434"/>
      <c r="KZG96" s="1434"/>
      <c r="KZH96" s="1434"/>
      <c r="KZI96" s="1434"/>
      <c r="KZJ96" s="1434"/>
      <c r="KZK96" s="1434"/>
      <c r="KZL96" s="1434"/>
      <c r="KZM96" s="1434"/>
      <c r="KZN96" s="1434"/>
      <c r="KZO96" s="1434"/>
      <c r="KZP96" s="1434"/>
      <c r="KZQ96" s="1434"/>
      <c r="KZR96" s="1434"/>
      <c r="KZS96" s="1434"/>
      <c r="KZT96" s="1434"/>
      <c r="KZU96" s="1434"/>
      <c r="KZV96" s="1434"/>
      <c r="KZW96" s="1434"/>
      <c r="KZX96" s="1434"/>
      <c r="KZY96" s="1434"/>
      <c r="KZZ96" s="1434"/>
      <c r="LAA96" s="1434"/>
      <c r="LAB96" s="1434"/>
      <c r="LAC96" s="1434"/>
      <c r="LAD96" s="1434"/>
      <c r="LAE96" s="1434"/>
      <c r="LAF96" s="1434"/>
      <c r="LAG96" s="1434"/>
      <c r="LAH96" s="1434"/>
      <c r="LAI96" s="1434"/>
      <c r="LAJ96" s="1434"/>
      <c r="LAK96" s="1434"/>
      <c r="LAL96" s="1434"/>
      <c r="LAM96" s="1434"/>
      <c r="LAN96" s="1434"/>
      <c r="LAO96" s="1434"/>
      <c r="LAP96" s="1434"/>
      <c r="LAQ96" s="1434"/>
      <c r="LAR96" s="1434"/>
      <c r="LAS96" s="1434"/>
      <c r="LAT96" s="1434"/>
      <c r="LAU96" s="1434"/>
      <c r="LAV96" s="1434"/>
      <c r="LAW96" s="1434"/>
      <c r="LAX96" s="1434"/>
      <c r="LAY96" s="1434"/>
      <c r="LAZ96" s="1434"/>
      <c r="LBA96" s="1434"/>
      <c r="LBB96" s="1434"/>
      <c r="LBC96" s="1434"/>
      <c r="LBD96" s="1434"/>
      <c r="LBE96" s="1434"/>
      <c r="LBF96" s="1434"/>
      <c r="LBG96" s="1434"/>
      <c r="LBH96" s="1434"/>
      <c r="LBI96" s="1434"/>
      <c r="LBJ96" s="1434"/>
      <c r="LBK96" s="1434"/>
      <c r="LBL96" s="1434"/>
      <c r="LBM96" s="1434"/>
      <c r="LBN96" s="1434"/>
      <c r="LBO96" s="1434"/>
      <c r="LBP96" s="1434"/>
      <c r="LBQ96" s="1434"/>
      <c r="LBR96" s="1434"/>
      <c r="LBS96" s="1434"/>
      <c r="LBT96" s="1434"/>
      <c r="LBU96" s="1434"/>
      <c r="LBV96" s="1434"/>
      <c r="LBW96" s="1434"/>
      <c r="LBX96" s="1434"/>
      <c r="LBY96" s="1434"/>
      <c r="LBZ96" s="1434"/>
      <c r="LCA96" s="1434"/>
      <c r="LCB96" s="1434"/>
      <c r="LCC96" s="1434"/>
      <c r="LCD96" s="1434"/>
      <c r="LCE96" s="1434"/>
      <c r="LCF96" s="1434"/>
      <c r="LCG96" s="1434"/>
      <c r="LCH96" s="1434"/>
      <c r="LCI96" s="1434"/>
      <c r="LCJ96" s="1434"/>
      <c r="LCK96" s="1434"/>
      <c r="LCL96" s="1434"/>
      <c r="LCM96" s="1434"/>
      <c r="LCN96" s="1434"/>
      <c r="LCO96" s="1434"/>
      <c r="LCP96" s="1434"/>
      <c r="LCQ96" s="1434"/>
      <c r="LCR96" s="1434"/>
      <c r="LCS96" s="1434"/>
      <c r="LCT96" s="1434"/>
      <c r="LCU96" s="1434"/>
      <c r="LCV96" s="1434"/>
      <c r="LCW96" s="1434"/>
      <c r="LCX96" s="1434"/>
      <c r="LCY96" s="1434"/>
      <c r="LCZ96" s="1434"/>
      <c r="LDA96" s="1434"/>
      <c r="LDB96" s="1434"/>
      <c r="LDC96" s="1434"/>
      <c r="LDD96" s="1434"/>
      <c r="LDE96" s="1434"/>
      <c r="LDF96" s="1434"/>
      <c r="LDG96" s="1434"/>
      <c r="LDH96" s="1434"/>
      <c r="LDI96" s="1434"/>
      <c r="LDJ96" s="1434"/>
      <c r="LDK96" s="1434"/>
      <c r="LDL96" s="1434"/>
      <c r="LDM96" s="1434"/>
      <c r="LDN96" s="1434"/>
      <c r="LDO96" s="1434"/>
      <c r="LDP96" s="1434"/>
      <c r="LDQ96" s="1434"/>
      <c r="LDR96" s="1434"/>
      <c r="LDS96" s="1434"/>
      <c r="LDT96" s="1434"/>
      <c r="LDU96" s="1434"/>
      <c r="LDV96" s="1434"/>
      <c r="LDW96" s="1434"/>
      <c r="LDX96" s="1434"/>
      <c r="LDY96" s="1434"/>
      <c r="LDZ96" s="1434"/>
      <c r="LEA96" s="1434"/>
      <c r="LEB96" s="1434"/>
      <c r="LEC96" s="1434"/>
      <c r="LED96" s="1434"/>
      <c r="LEE96" s="1434"/>
      <c r="LEF96" s="1434"/>
      <c r="LEG96" s="1434"/>
      <c r="LEH96" s="1434"/>
      <c r="LEI96" s="1434"/>
      <c r="LEJ96" s="1434"/>
      <c r="LEK96" s="1434"/>
      <c r="LEL96" s="1434"/>
      <c r="LEM96" s="1434"/>
      <c r="LEN96" s="1434"/>
      <c r="LEO96" s="1434"/>
      <c r="LEP96" s="1434"/>
      <c r="LEQ96" s="1434"/>
      <c r="LER96" s="1434"/>
      <c r="LES96" s="1434"/>
      <c r="LET96" s="1434"/>
      <c r="LEU96" s="1434"/>
      <c r="LEV96" s="1434"/>
      <c r="LEW96" s="1434"/>
      <c r="LEX96" s="1434"/>
      <c r="LEY96" s="1434"/>
      <c r="LEZ96" s="1434"/>
      <c r="LFA96" s="1434"/>
      <c r="LFB96" s="1434"/>
      <c r="LFC96" s="1434"/>
      <c r="LFD96" s="1434"/>
      <c r="LFE96" s="1434"/>
      <c r="LFF96" s="1434"/>
      <c r="LFG96" s="1434"/>
      <c r="LFH96" s="1434"/>
      <c r="LFI96" s="1434"/>
      <c r="LFJ96" s="1434"/>
      <c r="LFK96" s="1434"/>
      <c r="LFL96" s="1434"/>
      <c r="LFM96" s="1434"/>
      <c r="LFN96" s="1434"/>
      <c r="LFO96" s="1434"/>
      <c r="LFP96" s="1434"/>
      <c r="LFQ96" s="1434"/>
      <c r="LFR96" s="1434"/>
      <c r="LFS96" s="1434"/>
      <c r="LFT96" s="1434"/>
      <c r="LFU96" s="1434"/>
      <c r="LFV96" s="1434"/>
      <c r="LFW96" s="1434"/>
      <c r="LFX96" s="1434"/>
      <c r="LFY96" s="1434"/>
      <c r="LFZ96" s="1434"/>
      <c r="LGA96" s="1434"/>
      <c r="LGB96" s="1434"/>
      <c r="LGC96" s="1434"/>
      <c r="LGD96" s="1434"/>
      <c r="LGE96" s="1434"/>
      <c r="LGF96" s="1434"/>
      <c r="LGG96" s="1434"/>
      <c r="LGH96" s="1434"/>
      <c r="LGI96" s="1434"/>
      <c r="LGJ96" s="1434"/>
      <c r="LGK96" s="1434"/>
      <c r="LGL96" s="1434"/>
      <c r="LGM96" s="1434"/>
      <c r="LGN96" s="1434"/>
      <c r="LGO96" s="1434"/>
      <c r="LGP96" s="1434"/>
      <c r="LGQ96" s="1434"/>
      <c r="LGR96" s="1434"/>
      <c r="LGS96" s="1434"/>
      <c r="LGT96" s="1434"/>
      <c r="LGU96" s="1434"/>
      <c r="LGV96" s="1434"/>
      <c r="LGW96" s="1434"/>
      <c r="LGX96" s="1434"/>
      <c r="LGY96" s="1434"/>
      <c r="LGZ96" s="1434"/>
      <c r="LHA96" s="1434"/>
      <c r="LHB96" s="1434"/>
      <c r="LHC96" s="1434"/>
      <c r="LHD96" s="1434"/>
      <c r="LHE96" s="1434"/>
      <c r="LHF96" s="1434"/>
      <c r="LHG96" s="1434"/>
      <c r="LHH96" s="1434"/>
      <c r="LHI96" s="1434"/>
      <c r="LHJ96" s="1434"/>
      <c r="LHK96" s="1434"/>
      <c r="LHL96" s="1434"/>
      <c r="LHM96" s="1434"/>
      <c r="LHN96" s="1434"/>
      <c r="LHO96" s="1434"/>
      <c r="LHP96" s="1434"/>
      <c r="LHQ96" s="1434"/>
      <c r="LHR96" s="1434"/>
      <c r="LHS96" s="1434"/>
      <c r="LHT96" s="1434"/>
      <c r="LHU96" s="1434"/>
      <c r="LHV96" s="1434"/>
      <c r="LHW96" s="1434"/>
      <c r="LHX96" s="1434"/>
      <c r="LHY96" s="1434"/>
      <c r="LHZ96" s="1434"/>
      <c r="LIA96" s="1434"/>
      <c r="LIB96" s="1434"/>
      <c r="LIC96" s="1434"/>
      <c r="LID96" s="1434"/>
      <c r="LIE96" s="1434"/>
      <c r="LIF96" s="1434"/>
      <c r="LIG96" s="1434"/>
      <c r="LIH96" s="1434"/>
      <c r="LII96" s="1434"/>
      <c r="LIJ96" s="1434"/>
      <c r="LIK96" s="1434"/>
      <c r="LIL96" s="1434"/>
      <c r="LIM96" s="1434"/>
      <c r="LIN96" s="1434"/>
      <c r="LIO96" s="1434"/>
      <c r="LIP96" s="1434"/>
      <c r="LIQ96" s="1434"/>
      <c r="LIR96" s="1434"/>
      <c r="LIS96" s="1434"/>
      <c r="LIT96" s="1434"/>
      <c r="LIU96" s="1434"/>
      <c r="LIV96" s="1434"/>
      <c r="LIW96" s="1434"/>
      <c r="LIX96" s="1434"/>
      <c r="LIY96" s="1434"/>
      <c r="LIZ96" s="1434"/>
      <c r="LJA96" s="1434"/>
      <c r="LJB96" s="1434"/>
      <c r="LJC96" s="1434"/>
      <c r="LJD96" s="1434"/>
      <c r="LJE96" s="1434"/>
      <c r="LJF96" s="1434"/>
      <c r="LJG96" s="1434"/>
      <c r="LJH96" s="1434"/>
      <c r="LJI96" s="1434"/>
      <c r="LJJ96" s="1434"/>
      <c r="LJK96" s="1434"/>
      <c r="LJL96" s="1434"/>
      <c r="LJM96" s="1434"/>
      <c r="LJN96" s="1434"/>
      <c r="LJO96" s="1434"/>
      <c r="LJP96" s="1434"/>
      <c r="LJQ96" s="1434"/>
      <c r="LJR96" s="1434"/>
      <c r="LJS96" s="1434"/>
      <c r="LJT96" s="1434"/>
      <c r="LJU96" s="1434"/>
      <c r="LJV96" s="1434"/>
      <c r="LJW96" s="1434"/>
      <c r="LJX96" s="1434"/>
      <c r="LJY96" s="1434"/>
      <c r="LJZ96" s="1434"/>
      <c r="LKA96" s="1434"/>
      <c r="LKB96" s="1434"/>
      <c r="LKC96" s="1434"/>
      <c r="LKD96" s="1434"/>
      <c r="LKE96" s="1434"/>
      <c r="LKF96" s="1434"/>
      <c r="LKG96" s="1434"/>
      <c r="LKH96" s="1434"/>
      <c r="LKI96" s="1434"/>
      <c r="LKJ96" s="1434"/>
      <c r="LKK96" s="1434"/>
      <c r="LKL96" s="1434"/>
      <c r="LKM96" s="1434"/>
      <c r="LKN96" s="1434"/>
      <c r="LKO96" s="1434"/>
      <c r="LKP96" s="1434"/>
      <c r="LKQ96" s="1434"/>
      <c r="LKR96" s="1434"/>
      <c r="LKS96" s="1434"/>
      <c r="LKT96" s="1434"/>
      <c r="LKU96" s="1434"/>
      <c r="LKV96" s="1434"/>
      <c r="LKW96" s="1434"/>
      <c r="LKX96" s="1434"/>
      <c r="LKY96" s="1434"/>
      <c r="LKZ96" s="1434"/>
      <c r="LLA96" s="1434"/>
      <c r="LLB96" s="1434"/>
      <c r="LLC96" s="1434"/>
      <c r="LLD96" s="1434"/>
      <c r="LLE96" s="1434"/>
      <c r="LLF96" s="1434"/>
      <c r="LLG96" s="1434"/>
      <c r="LLH96" s="1434"/>
      <c r="LLI96" s="1434"/>
      <c r="LLJ96" s="1434"/>
      <c r="LLK96" s="1434"/>
      <c r="LLL96" s="1434"/>
      <c r="LLM96" s="1434"/>
      <c r="LLN96" s="1434"/>
      <c r="LLO96" s="1434"/>
      <c r="LLP96" s="1434"/>
      <c r="LLQ96" s="1434"/>
      <c r="LLR96" s="1434"/>
      <c r="LLS96" s="1434"/>
      <c r="LLT96" s="1434"/>
      <c r="LLU96" s="1434"/>
      <c r="LLV96" s="1434"/>
      <c r="LLW96" s="1434"/>
      <c r="LLX96" s="1434"/>
      <c r="LLY96" s="1434"/>
      <c r="LLZ96" s="1434"/>
      <c r="LMA96" s="1434"/>
      <c r="LMB96" s="1434"/>
      <c r="LMC96" s="1434"/>
      <c r="LMD96" s="1434"/>
      <c r="LME96" s="1434"/>
      <c r="LMF96" s="1434"/>
      <c r="LMG96" s="1434"/>
      <c r="LMH96" s="1434"/>
      <c r="LMI96" s="1434"/>
      <c r="LMJ96" s="1434"/>
      <c r="LMK96" s="1434"/>
      <c r="LML96" s="1434"/>
      <c r="LMM96" s="1434"/>
      <c r="LMN96" s="1434"/>
      <c r="LMO96" s="1434"/>
      <c r="LMP96" s="1434"/>
      <c r="LMQ96" s="1434"/>
      <c r="LMR96" s="1434"/>
      <c r="LMS96" s="1434"/>
      <c r="LMT96" s="1434"/>
      <c r="LMU96" s="1434"/>
      <c r="LMV96" s="1434"/>
      <c r="LMW96" s="1434"/>
      <c r="LMX96" s="1434"/>
      <c r="LMY96" s="1434"/>
      <c r="LMZ96" s="1434"/>
      <c r="LNA96" s="1434"/>
      <c r="LNB96" s="1434"/>
      <c r="LNC96" s="1434"/>
      <c r="LND96" s="1434"/>
      <c r="LNE96" s="1434"/>
      <c r="LNF96" s="1434"/>
      <c r="LNG96" s="1434"/>
      <c r="LNH96" s="1434"/>
      <c r="LNI96" s="1434"/>
      <c r="LNJ96" s="1434"/>
      <c r="LNK96" s="1434"/>
      <c r="LNL96" s="1434"/>
      <c r="LNM96" s="1434"/>
      <c r="LNN96" s="1434"/>
      <c r="LNO96" s="1434"/>
      <c r="LNP96" s="1434"/>
      <c r="LNQ96" s="1434"/>
      <c r="LNR96" s="1434"/>
      <c r="LNS96" s="1434"/>
      <c r="LNT96" s="1434"/>
      <c r="LNU96" s="1434"/>
      <c r="LNV96" s="1434"/>
      <c r="LNW96" s="1434"/>
      <c r="LNX96" s="1434"/>
      <c r="LNY96" s="1434"/>
      <c r="LNZ96" s="1434"/>
      <c r="LOA96" s="1434"/>
      <c r="LOB96" s="1434"/>
      <c r="LOC96" s="1434"/>
      <c r="LOD96" s="1434"/>
      <c r="LOE96" s="1434"/>
      <c r="LOF96" s="1434"/>
      <c r="LOG96" s="1434"/>
      <c r="LOH96" s="1434"/>
      <c r="LOI96" s="1434"/>
      <c r="LOJ96" s="1434"/>
      <c r="LOK96" s="1434"/>
      <c r="LOL96" s="1434"/>
      <c r="LOM96" s="1434"/>
      <c r="LON96" s="1434"/>
      <c r="LOO96" s="1434"/>
      <c r="LOP96" s="1434"/>
      <c r="LOQ96" s="1434"/>
      <c r="LOR96" s="1434"/>
      <c r="LOS96" s="1434"/>
      <c r="LOT96" s="1434"/>
      <c r="LOU96" s="1434"/>
      <c r="LOV96" s="1434"/>
      <c r="LOW96" s="1434"/>
      <c r="LOX96" s="1434"/>
      <c r="LOY96" s="1434"/>
      <c r="LOZ96" s="1434"/>
      <c r="LPA96" s="1434"/>
      <c r="LPB96" s="1434"/>
      <c r="LPC96" s="1434"/>
      <c r="LPD96" s="1434"/>
      <c r="LPE96" s="1434"/>
      <c r="LPF96" s="1434"/>
      <c r="LPG96" s="1434"/>
      <c r="LPH96" s="1434"/>
      <c r="LPI96" s="1434"/>
      <c r="LPJ96" s="1434"/>
      <c r="LPK96" s="1434"/>
      <c r="LPL96" s="1434"/>
      <c r="LPM96" s="1434"/>
      <c r="LPN96" s="1434"/>
      <c r="LPO96" s="1434"/>
      <c r="LPP96" s="1434"/>
      <c r="LPQ96" s="1434"/>
      <c r="LPR96" s="1434"/>
      <c r="LPS96" s="1434"/>
      <c r="LPT96" s="1434"/>
      <c r="LPU96" s="1434"/>
      <c r="LPV96" s="1434"/>
      <c r="LPW96" s="1434"/>
      <c r="LPX96" s="1434"/>
      <c r="LPY96" s="1434"/>
      <c r="LPZ96" s="1434"/>
      <c r="LQA96" s="1434"/>
      <c r="LQB96" s="1434"/>
      <c r="LQC96" s="1434"/>
      <c r="LQD96" s="1434"/>
      <c r="LQE96" s="1434"/>
      <c r="LQF96" s="1434"/>
      <c r="LQG96" s="1434"/>
      <c r="LQH96" s="1434"/>
      <c r="LQI96" s="1434"/>
      <c r="LQJ96" s="1434"/>
      <c r="LQK96" s="1434"/>
      <c r="LQL96" s="1434"/>
      <c r="LQM96" s="1434"/>
      <c r="LQN96" s="1434"/>
      <c r="LQO96" s="1434"/>
      <c r="LQP96" s="1434"/>
      <c r="LQQ96" s="1434"/>
      <c r="LQR96" s="1434"/>
      <c r="LQS96" s="1434"/>
      <c r="LQT96" s="1434"/>
      <c r="LQU96" s="1434"/>
      <c r="LQV96" s="1434"/>
      <c r="LQW96" s="1434"/>
      <c r="LQX96" s="1434"/>
      <c r="LQY96" s="1434"/>
      <c r="LQZ96" s="1434"/>
      <c r="LRA96" s="1434"/>
      <c r="LRB96" s="1434"/>
      <c r="LRC96" s="1434"/>
      <c r="LRD96" s="1434"/>
      <c r="LRE96" s="1434"/>
      <c r="LRF96" s="1434"/>
      <c r="LRG96" s="1434"/>
      <c r="LRH96" s="1434"/>
      <c r="LRI96" s="1434"/>
      <c r="LRJ96" s="1434"/>
      <c r="LRK96" s="1434"/>
      <c r="LRL96" s="1434"/>
      <c r="LRM96" s="1434"/>
      <c r="LRN96" s="1434"/>
      <c r="LRO96" s="1434"/>
      <c r="LRP96" s="1434"/>
      <c r="LRQ96" s="1434"/>
      <c r="LRR96" s="1434"/>
      <c r="LRS96" s="1434"/>
      <c r="LRT96" s="1434"/>
      <c r="LRU96" s="1434"/>
      <c r="LRV96" s="1434"/>
      <c r="LRW96" s="1434"/>
      <c r="LRX96" s="1434"/>
      <c r="LRY96" s="1434"/>
      <c r="LRZ96" s="1434"/>
      <c r="LSA96" s="1434"/>
      <c r="LSB96" s="1434"/>
      <c r="LSC96" s="1434"/>
      <c r="LSD96" s="1434"/>
      <c r="LSE96" s="1434"/>
      <c r="LSF96" s="1434"/>
      <c r="LSG96" s="1434"/>
      <c r="LSH96" s="1434"/>
      <c r="LSI96" s="1434"/>
      <c r="LSJ96" s="1434"/>
      <c r="LSK96" s="1434"/>
      <c r="LSL96" s="1434"/>
      <c r="LSM96" s="1434"/>
      <c r="LSN96" s="1434"/>
      <c r="LSO96" s="1434"/>
      <c r="LSP96" s="1434"/>
      <c r="LSQ96" s="1434"/>
      <c r="LSR96" s="1434"/>
      <c r="LSS96" s="1434"/>
      <c r="LST96" s="1434"/>
      <c r="LSU96" s="1434"/>
      <c r="LSV96" s="1434"/>
      <c r="LSW96" s="1434"/>
      <c r="LSX96" s="1434"/>
      <c r="LSY96" s="1434"/>
      <c r="LSZ96" s="1434"/>
      <c r="LTA96" s="1434"/>
      <c r="LTB96" s="1434"/>
      <c r="LTC96" s="1434"/>
      <c r="LTD96" s="1434"/>
      <c r="LTE96" s="1434"/>
      <c r="LTF96" s="1434"/>
      <c r="LTG96" s="1434"/>
      <c r="LTH96" s="1434"/>
      <c r="LTI96" s="1434"/>
      <c r="LTJ96" s="1434"/>
      <c r="LTK96" s="1434"/>
      <c r="LTL96" s="1434"/>
      <c r="LTM96" s="1434"/>
      <c r="LTN96" s="1434"/>
      <c r="LTO96" s="1434"/>
      <c r="LTP96" s="1434"/>
      <c r="LTQ96" s="1434"/>
      <c r="LTR96" s="1434"/>
      <c r="LTS96" s="1434"/>
      <c r="LTT96" s="1434"/>
      <c r="LTU96" s="1434"/>
      <c r="LTV96" s="1434"/>
      <c r="LTW96" s="1434"/>
      <c r="LTX96" s="1434"/>
      <c r="LTY96" s="1434"/>
      <c r="LTZ96" s="1434"/>
      <c r="LUA96" s="1434"/>
      <c r="LUB96" s="1434"/>
      <c r="LUC96" s="1434"/>
      <c r="LUD96" s="1434"/>
      <c r="LUE96" s="1434"/>
      <c r="LUF96" s="1434"/>
      <c r="LUG96" s="1434"/>
      <c r="LUH96" s="1434"/>
      <c r="LUI96" s="1434"/>
      <c r="LUJ96" s="1434"/>
      <c r="LUK96" s="1434"/>
      <c r="LUL96" s="1434"/>
      <c r="LUM96" s="1434"/>
      <c r="LUN96" s="1434"/>
      <c r="LUO96" s="1434"/>
      <c r="LUP96" s="1434"/>
      <c r="LUQ96" s="1434"/>
      <c r="LUR96" s="1434"/>
      <c r="LUS96" s="1434"/>
      <c r="LUT96" s="1434"/>
      <c r="LUU96" s="1434"/>
      <c r="LUV96" s="1434"/>
      <c r="LUW96" s="1434"/>
      <c r="LUX96" s="1434"/>
      <c r="LUY96" s="1434"/>
      <c r="LUZ96" s="1434"/>
      <c r="LVA96" s="1434"/>
      <c r="LVB96" s="1434"/>
      <c r="LVC96" s="1434"/>
      <c r="LVD96" s="1434"/>
      <c r="LVE96" s="1434"/>
      <c r="LVF96" s="1434"/>
      <c r="LVG96" s="1434"/>
      <c r="LVH96" s="1434"/>
      <c r="LVI96" s="1434"/>
      <c r="LVJ96" s="1434"/>
      <c r="LVK96" s="1434"/>
      <c r="LVL96" s="1434"/>
      <c r="LVM96" s="1434"/>
      <c r="LVN96" s="1434"/>
      <c r="LVO96" s="1434"/>
      <c r="LVP96" s="1434"/>
      <c r="LVQ96" s="1434"/>
      <c r="LVR96" s="1434"/>
      <c r="LVS96" s="1434"/>
      <c r="LVT96" s="1434"/>
      <c r="LVU96" s="1434"/>
      <c r="LVV96" s="1434"/>
      <c r="LVW96" s="1434"/>
      <c r="LVX96" s="1434"/>
      <c r="LVY96" s="1434"/>
      <c r="LVZ96" s="1434"/>
      <c r="LWA96" s="1434"/>
      <c r="LWB96" s="1434"/>
      <c r="LWC96" s="1434"/>
      <c r="LWD96" s="1434"/>
      <c r="LWE96" s="1434"/>
      <c r="LWF96" s="1434"/>
      <c r="LWG96" s="1434"/>
      <c r="LWH96" s="1434"/>
      <c r="LWI96" s="1434"/>
      <c r="LWJ96" s="1434"/>
      <c r="LWK96" s="1434"/>
      <c r="LWL96" s="1434"/>
      <c r="LWM96" s="1434"/>
      <c r="LWN96" s="1434"/>
      <c r="LWO96" s="1434"/>
      <c r="LWP96" s="1434"/>
      <c r="LWQ96" s="1434"/>
      <c r="LWR96" s="1434"/>
      <c r="LWS96" s="1434"/>
      <c r="LWT96" s="1434"/>
      <c r="LWU96" s="1434"/>
      <c r="LWV96" s="1434"/>
      <c r="LWW96" s="1434"/>
      <c r="LWX96" s="1434"/>
      <c r="LWY96" s="1434"/>
      <c r="LWZ96" s="1434"/>
      <c r="LXA96" s="1434"/>
      <c r="LXB96" s="1434"/>
      <c r="LXC96" s="1434"/>
      <c r="LXD96" s="1434"/>
      <c r="LXE96" s="1434"/>
      <c r="LXF96" s="1434"/>
      <c r="LXG96" s="1434"/>
      <c r="LXH96" s="1434"/>
      <c r="LXI96" s="1434"/>
      <c r="LXJ96" s="1434"/>
      <c r="LXK96" s="1434"/>
      <c r="LXL96" s="1434"/>
      <c r="LXM96" s="1434"/>
      <c r="LXN96" s="1434"/>
      <c r="LXO96" s="1434"/>
      <c r="LXP96" s="1434"/>
      <c r="LXQ96" s="1434"/>
      <c r="LXR96" s="1434"/>
      <c r="LXS96" s="1434"/>
      <c r="LXT96" s="1434"/>
      <c r="LXU96" s="1434"/>
      <c r="LXV96" s="1434"/>
      <c r="LXW96" s="1434"/>
      <c r="LXX96" s="1434"/>
      <c r="LXY96" s="1434"/>
      <c r="LXZ96" s="1434"/>
      <c r="LYA96" s="1434"/>
      <c r="LYB96" s="1434"/>
      <c r="LYC96" s="1434"/>
      <c r="LYD96" s="1434"/>
      <c r="LYE96" s="1434"/>
      <c r="LYF96" s="1434"/>
      <c r="LYG96" s="1434"/>
      <c r="LYH96" s="1434"/>
      <c r="LYI96" s="1434"/>
      <c r="LYJ96" s="1434"/>
      <c r="LYK96" s="1434"/>
      <c r="LYL96" s="1434"/>
      <c r="LYM96" s="1434"/>
      <c r="LYN96" s="1434"/>
      <c r="LYO96" s="1434"/>
      <c r="LYP96" s="1434"/>
      <c r="LYQ96" s="1434"/>
      <c r="LYR96" s="1434"/>
      <c r="LYS96" s="1434"/>
      <c r="LYT96" s="1434"/>
      <c r="LYU96" s="1434"/>
      <c r="LYV96" s="1434"/>
      <c r="LYW96" s="1434"/>
      <c r="LYX96" s="1434"/>
      <c r="LYY96" s="1434"/>
      <c r="LYZ96" s="1434"/>
      <c r="LZA96" s="1434"/>
      <c r="LZB96" s="1434"/>
      <c r="LZC96" s="1434"/>
      <c r="LZD96" s="1434"/>
      <c r="LZE96" s="1434"/>
      <c r="LZF96" s="1434"/>
      <c r="LZG96" s="1434"/>
      <c r="LZH96" s="1434"/>
      <c r="LZI96" s="1434"/>
      <c r="LZJ96" s="1434"/>
      <c r="LZK96" s="1434"/>
      <c r="LZL96" s="1434"/>
      <c r="LZM96" s="1434"/>
      <c r="LZN96" s="1434"/>
      <c r="LZO96" s="1434"/>
      <c r="LZP96" s="1434"/>
      <c r="LZQ96" s="1434"/>
      <c r="LZR96" s="1434"/>
      <c r="LZS96" s="1434"/>
      <c r="LZT96" s="1434"/>
      <c r="LZU96" s="1434"/>
      <c r="LZV96" s="1434"/>
      <c r="LZW96" s="1434"/>
      <c r="LZX96" s="1434"/>
      <c r="LZY96" s="1434"/>
      <c r="LZZ96" s="1434"/>
      <c r="MAA96" s="1434"/>
      <c r="MAB96" s="1434"/>
      <c r="MAC96" s="1434"/>
      <c r="MAD96" s="1434"/>
      <c r="MAE96" s="1434"/>
      <c r="MAF96" s="1434"/>
      <c r="MAG96" s="1434"/>
      <c r="MAH96" s="1434"/>
      <c r="MAI96" s="1434"/>
      <c r="MAJ96" s="1434"/>
      <c r="MAK96" s="1434"/>
      <c r="MAL96" s="1434"/>
      <c r="MAM96" s="1434"/>
      <c r="MAN96" s="1434"/>
      <c r="MAO96" s="1434"/>
      <c r="MAP96" s="1434"/>
      <c r="MAQ96" s="1434"/>
      <c r="MAR96" s="1434"/>
      <c r="MAS96" s="1434"/>
      <c r="MAT96" s="1434"/>
      <c r="MAU96" s="1434"/>
      <c r="MAV96" s="1434"/>
      <c r="MAW96" s="1434"/>
      <c r="MAX96" s="1434"/>
      <c r="MAY96" s="1434"/>
      <c r="MAZ96" s="1434"/>
      <c r="MBA96" s="1434"/>
      <c r="MBB96" s="1434"/>
      <c r="MBC96" s="1434"/>
      <c r="MBD96" s="1434"/>
      <c r="MBE96" s="1434"/>
      <c r="MBF96" s="1434"/>
      <c r="MBG96" s="1434"/>
      <c r="MBH96" s="1434"/>
      <c r="MBI96" s="1434"/>
      <c r="MBJ96" s="1434"/>
      <c r="MBK96" s="1434"/>
      <c r="MBL96" s="1434"/>
      <c r="MBM96" s="1434"/>
      <c r="MBN96" s="1434"/>
      <c r="MBO96" s="1434"/>
      <c r="MBP96" s="1434"/>
      <c r="MBQ96" s="1434"/>
      <c r="MBR96" s="1434"/>
      <c r="MBS96" s="1434"/>
      <c r="MBT96" s="1434"/>
      <c r="MBU96" s="1434"/>
      <c r="MBV96" s="1434"/>
      <c r="MBW96" s="1434"/>
      <c r="MBX96" s="1434"/>
      <c r="MBY96" s="1434"/>
      <c r="MBZ96" s="1434"/>
      <c r="MCA96" s="1434"/>
      <c r="MCB96" s="1434"/>
      <c r="MCC96" s="1434"/>
      <c r="MCD96" s="1434"/>
      <c r="MCE96" s="1434"/>
      <c r="MCF96" s="1434"/>
      <c r="MCG96" s="1434"/>
      <c r="MCH96" s="1434"/>
      <c r="MCI96" s="1434"/>
      <c r="MCJ96" s="1434"/>
      <c r="MCK96" s="1434"/>
      <c r="MCL96" s="1434"/>
      <c r="MCM96" s="1434"/>
      <c r="MCN96" s="1434"/>
      <c r="MCO96" s="1434"/>
      <c r="MCP96" s="1434"/>
      <c r="MCQ96" s="1434"/>
      <c r="MCR96" s="1434"/>
      <c r="MCS96" s="1434"/>
      <c r="MCT96" s="1434"/>
      <c r="MCU96" s="1434"/>
      <c r="MCV96" s="1434"/>
      <c r="MCW96" s="1434"/>
      <c r="MCX96" s="1434"/>
      <c r="MCY96" s="1434"/>
      <c r="MCZ96" s="1434"/>
      <c r="MDA96" s="1434"/>
      <c r="MDB96" s="1434"/>
      <c r="MDC96" s="1434"/>
      <c r="MDD96" s="1434"/>
      <c r="MDE96" s="1434"/>
      <c r="MDF96" s="1434"/>
      <c r="MDG96" s="1434"/>
      <c r="MDH96" s="1434"/>
      <c r="MDI96" s="1434"/>
      <c r="MDJ96" s="1434"/>
      <c r="MDK96" s="1434"/>
      <c r="MDL96" s="1434"/>
      <c r="MDM96" s="1434"/>
      <c r="MDN96" s="1434"/>
      <c r="MDO96" s="1434"/>
      <c r="MDP96" s="1434"/>
      <c r="MDQ96" s="1434"/>
      <c r="MDR96" s="1434"/>
      <c r="MDS96" s="1434"/>
      <c r="MDT96" s="1434"/>
      <c r="MDU96" s="1434"/>
      <c r="MDV96" s="1434"/>
      <c r="MDW96" s="1434"/>
      <c r="MDX96" s="1434"/>
      <c r="MDY96" s="1434"/>
      <c r="MDZ96" s="1434"/>
      <c r="MEA96" s="1434"/>
      <c r="MEB96" s="1434"/>
      <c r="MEC96" s="1434"/>
      <c r="MED96" s="1434"/>
      <c r="MEE96" s="1434"/>
      <c r="MEF96" s="1434"/>
      <c r="MEG96" s="1434"/>
      <c r="MEH96" s="1434"/>
      <c r="MEI96" s="1434"/>
      <c r="MEJ96" s="1434"/>
      <c r="MEK96" s="1434"/>
      <c r="MEL96" s="1434"/>
      <c r="MEM96" s="1434"/>
      <c r="MEN96" s="1434"/>
      <c r="MEO96" s="1434"/>
      <c r="MEP96" s="1434"/>
      <c r="MEQ96" s="1434"/>
      <c r="MER96" s="1434"/>
      <c r="MES96" s="1434"/>
      <c r="MET96" s="1434"/>
      <c r="MEU96" s="1434"/>
      <c r="MEV96" s="1434"/>
      <c r="MEW96" s="1434"/>
      <c r="MEX96" s="1434"/>
      <c r="MEY96" s="1434"/>
      <c r="MEZ96" s="1434"/>
      <c r="MFA96" s="1434"/>
      <c r="MFB96" s="1434"/>
      <c r="MFC96" s="1434"/>
      <c r="MFD96" s="1434"/>
      <c r="MFE96" s="1434"/>
      <c r="MFF96" s="1434"/>
      <c r="MFG96" s="1434"/>
      <c r="MFH96" s="1434"/>
      <c r="MFI96" s="1434"/>
      <c r="MFJ96" s="1434"/>
      <c r="MFK96" s="1434"/>
      <c r="MFL96" s="1434"/>
      <c r="MFM96" s="1434"/>
      <c r="MFN96" s="1434"/>
      <c r="MFO96" s="1434"/>
      <c r="MFP96" s="1434"/>
      <c r="MFQ96" s="1434"/>
      <c r="MFR96" s="1434"/>
      <c r="MFS96" s="1434"/>
      <c r="MFT96" s="1434"/>
      <c r="MFU96" s="1434"/>
      <c r="MFV96" s="1434"/>
      <c r="MFW96" s="1434"/>
      <c r="MFX96" s="1434"/>
      <c r="MFY96" s="1434"/>
      <c r="MFZ96" s="1434"/>
      <c r="MGA96" s="1434"/>
      <c r="MGB96" s="1434"/>
      <c r="MGC96" s="1434"/>
      <c r="MGD96" s="1434"/>
      <c r="MGE96" s="1434"/>
      <c r="MGF96" s="1434"/>
      <c r="MGG96" s="1434"/>
      <c r="MGH96" s="1434"/>
      <c r="MGI96" s="1434"/>
      <c r="MGJ96" s="1434"/>
      <c r="MGK96" s="1434"/>
      <c r="MGL96" s="1434"/>
      <c r="MGM96" s="1434"/>
      <c r="MGN96" s="1434"/>
      <c r="MGO96" s="1434"/>
      <c r="MGP96" s="1434"/>
      <c r="MGQ96" s="1434"/>
      <c r="MGR96" s="1434"/>
      <c r="MGS96" s="1434"/>
      <c r="MGT96" s="1434"/>
      <c r="MGU96" s="1434"/>
      <c r="MGV96" s="1434"/>
      <c r="MGW96" s="1434"/>
      <c r="MGX96" s="1434"/>
      <c r="MGY96" s="1434"/>
      <c r="MGZ96" s="1434"/>
      <c r="MHA96" s="1434"/>
      <c r="MHB96" s="1434"/>
      <c r="MHC96" s="1434"/>
      <c r="MHD96" s="1434"/>
      <c r="MHE96" s="1434"/>
      <c r="MHF96" s="1434"/>
      <c r="MHG96" s="1434"/>
      <c r="MHH96" s="1434"/>
      <c r="MHI96" s="1434"/>
      <c r="MHJ96" s="1434"/>
      <c r="MHK96" s="1434"/>
      <c r="MHL96" s="1434"/>
      <c r="MHM96" s="1434"/>
      <c r="MHN96" s="1434"/>
      <c r="MHO96" s="1434"/>
      <c r="MHP96" s="1434"/>
      <c r="MHQ96" s="1434"/>
      <c r="MHR96" s="1434"/>
      <c r="MHS96" s="1434"/>
      <c r="MHT96" s="1434"/>
      <c r="MHU96" s="1434"/>
      <c r="MHV96" s="1434"/>
      <c r="MHW96" s="1434"/>
      <c r="MHX96" s="1434"/>
      <c r="MHY96" s="1434"/>
      <c r="MHZ96" s="1434"/>
      <c r="MIA96" s="1434"/>
      <c r="MIB96" s="1434"/>
      <c r="MIC96" s="1434"/>
      <c r="MID96" s="1434"/>
      <c r="MIE96" s="1434"/>
      <c r="MIF96" s="1434"/>
      <c r="MIG96" s="1434"/>
      <c r="MIH96" s="1434"/>
      <c r="MII96" s="1434"/>
      <c r="MIJ96" s="1434"/>
      <c r="MIK96" s="1434"/>
      <c r="MIL96" s="1434"/>
      <c r="MIM96" s="1434"/>
      <c r="MIN96" s="1434"/>
      <c r="MIO96" s="1434"/>
      <c r="MIP96" s="1434"/>
      <c r="MIQ96" s="1434"/>
      <c r="MIR96" s="1434"/>
      <c r="MIS96" s="1434"/>
      <c r="MIT96" s="1434"/>
      <c r="MIU96" s="1434"/>
      <c r="MIV96" s="1434"/>
      <c r="MIW96" s="1434"/>
      <c r="MIX96" s="1434"/>
      <c r="MIY96" s="1434"/>
      <c r="MIZ96" s="1434"/>
      <c r="MJA96" s="1434"/>
      <c r="MJB96" s="1434"/>
      <c r="MJC96" s="1434"/>
      <c r="MJD96" s="1434"/>
      <c r="MJE96" s="1434"/>
      <c r="MJF96" s="1434"/>
      <c r="MJG96" s="1434"/>
      <c r="MJH96" s="1434"/>
      <c r="MJI96" s="1434"/>
      <c r="MJJ96" s="1434"/>
      <c r="MJK96" s="1434"/>
      <c r="MJL96" s="1434"/>
      <c r="MJM96" s="1434"/>
      <c r="MJN96" s="1434"/>
      <c r="MJO96" s="1434"/>
      <c r="MJP96" s="1434"/>
      <c r="MJQ96" s="1434"/>
      <c r="MJR96" s="1434"/>
      <c r="MJS96" s="1434"/>
      <c r="MJT96" s="1434"/>
      <c r="MJU96" s="1434"/>
      <c r="MJV96" s="1434"/>
      <c r="MJW96" s="1434"/>
      <c r="MJX96" s="1434"/>
      <c r="MJY96" s="1434"/>
      <c r="MJZ96" s="1434"/>
      <c r="MKA96" s="1434"/>
      <c r="MKB96" s="1434"/>
      <c r="MKC96" s="1434"/>
      <c r="MKD96" s="1434"/>
      <c r="MKE96" s="1434"/>
      <c r="MKF96" s="1434"/>
      <c r="MKG96" s="1434"/>
      <c r="MKH96" s="1434"/>
      <c r="MKI96" s="1434"/>
      <c r="MKJ96" s="1434"/>
      <c r="MKK96" s="1434"/>
      <c r="MKL96" s="1434"/>
      <c r="MKM96" s="1434"/>
      <c r="MKN96" s="1434"/>
      <c r="MKO96" s="1434"/>
      <c r="MKP96" s="1434"/>
      <c r="MKQ96" s="1434"/>
      <c r="MKR96" s="1434"/>
      <c r="MKS96" s="1434"/>
      <c r="MKT96" s="1434"/>
      <c r="MKU96" s="1434"/>
      <c r="MKV96" s="1434"/>
      <c r="MKW96" s="1434"/>
      <c r="MKX96" s="1434"/>
      <c r="MKY96" s="1434"/>
      <c r="MKZ96" s="1434"/>
      <c r="MLA96" s="1434"/>
      <c r="MLB96" s="1434"/>
      <c r="MLC96" s="1434"/>
      <c r="MLD96" s="1434"/>
      <c r="MLE96" s="1434"/>
      <c r="MLF96" s="1434"/>
      <c r="MLG96" s="1434"/>
      <c r="MLH96" s="1434"/>
      <c r="MLI96" s="1434"/>
      <c r="MLJ96" s="1434"/>
      <c r="MLK96" s="1434"/>
      <c r="MLL96" s="1434"/>
      <c r="MLM96" s="1434"/>
      <c r="MLN96" s="1434"/>
      <c r="MLO96" s="1434"/>
      <c r="MLP96" s="1434"/>
      <c r="MLQ96" s="1434"/>
      <c r="MLR96" s="1434"/>
      <c r="MLS96" s="1434"/>
      <c r="MLT96" s="1434"/>
      <c r="MLU96" s="1434"/>
      <c r="MLV96" s="1434"/>
      <c r="MLW96" s="1434"/>
      <c r="MLX96" s="1434"/>
      <c r="MLY96" s="1434"/>
      <c r="MLZ96" s="1434"/>
      <c r="MMA96" s="1434"/>
      <c r="MMB96" s="1434"/>
      <c r="MMC96" s="1434"/>
      <c r="MMD96" s="1434"/>
      <c r="MME96" s="1434"/>
      <c r="MMF96" s="1434"/>
      <c r="MMG96" s="1434"/>
      <c r="MMH96" s="1434"/>
      <c r="MMI96" s="1434"/>
      <c r="MMJ96" s="1434"/>
      <c r="MMK96" s="1434"/>
      <c r="MML96" s="1434"/>
      <c r="MMM96" s="1434"/>
      <c r="MMN96" s="1434"/>
      <c r="MMO96" s="1434"/>
      <c r="MMP96" s="1434"/>
      <c r="MMQ96" s="1434"/>
      <c r="MMR96" s="1434"/>
      <c r="MMS96" s="1434"/>
      <c r="MMT96" s="1434"/>
      <c r="MMU96" s="1434"/>
      <c r="MMV96" s="1434"/>
      <c r="MMW96" s="1434"/>
      <c r="MMX96" s="1434"/>
      <c r="MMY96" s="1434"/>
      <c r="MMZ96" s="1434"/>
      <c r="MNA96" s="1434"/>
      <c r="MNB96" s="1434"/>
      <c r="MNC96" s="1434"/>
      <c r="MND96" s="1434"/>
      <c r="MNE96" s="1434"/>
      <c r="MNF96" s="1434"/>
      <c r="MNG96" s="1434"/>
      <c r="MNH96" s="1434"/>
      <c r="MNI96" s="1434"/>
      <c r="MNJ96" s="1434"/>
      <c r="MNK96" s="1434"/>
      <c r="MNL96" s="1434"/>
      <c r="MNM96" s="1434"/>
      <c r="MNN96" s="1434"/>
      <c r="MNO96" s="1434"/>
      <c r="MNP96" s="1434"/>
      <c r="MNQ96" s="1434"/>
      <c r="MNR96" s="1434"/>
      <c r="MNS96" s="1434"/>
      <c r="MNT96" s="1434"/>
      <c r="MNU96" s="1434"/>
      <c r="MNV96" s="1434"/>
      <c r="MNW96" s="1434"/>
      <c r="MNX96" s="1434"/>
      <c r="MNY96" s="1434"/>
      <c r="MNZ96" s="1434"/>
      <c r="MOA96" s="1434"/>
      <c r="MOB96" s="1434"/>
      <c r="MOC96" s="1434"/>
      <c r="MOD96" s="1434"/>
      <c r="MOE96" s="1434"/>
      <c r="MOF96" s="1434"/>
      <c r="MOG96" s="1434"/>
      <c r="MOH96" s="1434"/>
      <c r="MOI96" s="1434"/>
      <c r="MOJ96" s="1434"/>
      <c r="MOK96" s="1434"/>
      <c r="MOL96" s="1434"/>
      <c r="MOM96" s="1434"/>
      <c r="MON96" s="1434"/>
      <c r="MOO96" s="1434"/>
      <c r="MOP96" s="1434"/>
      <c r="MOQ96" s="1434"/>
      <c r="MOR96" s="1434"/>
      <c r="MOS96" s="1434"/>
      <c r="MOT96" s="1434"/>
      <c r="MOU96" s="1434"/>
      <c r="MOV96" s="1434"/>
      <c r="MOW96" s="1434"/>
      <c r="MOX96" s="1434"/>
      <c r="MOY96" s="1434"/>
      <c r="MOZ96" s="1434"/>
      <c r="MPA96" s="1434"/>
      <c r="MPB96" s="1434"/>
      <c r="MPC96" s="1434"/>
      <c r="MPD96" s="1434"/>
      <c r="MPE96" s="1434"/>
      <c r="MPF96" s="1434"/>
      <c r="MPG96" s="1434"/>
      <c r="MPH96" s="1434"/>
      <c r="MPI96" s="1434"/>
      <c r="MPJ96" s="1434"/>
      <c r="MPK96" s="1434"/>
      <c r="MPL96" s="1434"/>
      <c r="MPM96" s="1434"/>
      <c r="MPN96" s="1434"/>
      <c r="MPO96" s="1434"/>
      <c r="MPP96" s="1434"/>
      <c r="MPQ96" s="1434"/>
      <c r="MPR96" s="1434"/>
      <c r="MPS96" s="1434"/>
      <c r="MPT96" s="1434"/>
      <c r="MPU96" s="1434"/>
      <c r="MPV96" s="1434"/>
      <c r="MPW96" s="1434"/>
      <c r="MPX96" s="1434"/>
      <c r="MPY96" s="1434"/>
      <c r="MPZ96" s="1434"/>
      <c r="MQA96" s="1434"/>
      <c r="MQB96" s="1434"/>
      <c r="MQC96" s="1434"/>
      <c r="MQD96" s="1434"/>
      <c r="MQE96" s="1434"/>
      <c r="MQF96" s="1434"/>
      <c r="MQG96" s="1434"/>
      <c r="MQH96" s="1434"/>
      <c r="MQI96" s="1434"/>
      <c r="MQJ96" s="1434"/>
      <c r="MQK96" s="1434"/>
      <c r="MQL96" s="1434"/>
      <c r="MQM96" s="1434"/>
      <c r="MQN96" s="1434"/>
      <c r="MQO96" s="1434"/>
      <c r="MQP96" s="1434"/>
      <c r="MQQ96" s="1434"/>
      <c r="MQR96" s="1434"/>
      <c r="MQS96" s="1434"/>
      <c r="MQT96" s="1434"/>
      <c r="MQU96" s="1434"/>
      <c r="MQV96" s="1434"/>
      <c r="MQW96" s="1434"/>
      <c r="MQX96" s="1434"/>
      <c r="MQY96" s="1434"/>
      <c r="MQZ96" s="1434"/>
      <c r="MRA96" s="1434"/>
      <c r="MRB96" s="1434"/>
      <c r="MRC96" s="1434"/>
      <c r="MRD96" s="1434"/>
      <c r="MRE96" s="1434"/>
      <c r="MRF96" s="1434"/>
      <c r="MRG96" s="1434"/>
      <c r="MRH96" s="1434"/>
      <c r="MRI96" s="1434"/>
      <c r="MRJ96" s="1434"/>
      <c r="MRK96" s="1434"/>
      <c r="MRL96" s="1434"/>
      <c r="MRM96" s="1434"/>
      <c r="MRN96" s="1434"/>
      <c r="MRO96" s="1434"/>
      <c r="MRP96" s="1434"/>
      <c r="MRQ96" s="1434"/>
      <c r="MRR96" s="1434"/>
      <c r="MRS96" s="1434"/>
      <c r="MRT96" s="1434"/>
      <c r="MRU96" s="1434"/>
      <c r="MRV96" s="1434"/>
      <c r="MRW96" s="1434"/>
      <c r="MRX96" s="1434"/>
      <c r="MRY96" s="1434"/>
      <c r="MRZ96" s="1434"/>
      <c r="MSA96" s="1434"/>
      <c r="MSB96" s="1434"/>
      <c r="MSC96" s="1434"/>
      <c r="MSD96" s="1434"/>
      <c r="MSE96" s="1434"/>
      <c r="MSF96" s="1434"/>
      <c r="MSG96" s="1434"/>
      <c r="MSH96" s="1434"/>
      <c r="MSI96" s="1434"/>
      <c r="MSJ96" s="1434"/>
      <c r="MSK96" s="1434"/>
      <c r="MSL96" s="1434"/>
      <c r="MSM96" s="1434"/>
      <c r="MSN96" s="1434"/>
      <c r="MSO96" s="1434"/>
      <c r="MSP96" s="1434"/>
      <c r="MSQ96" s="1434"/>
      <c r="MSR96" s="1434"/>
      <c r="MSS96" s="1434"/>
      <c r="MST96" s="1434"/>
      <c r="MSU96" s="1434"/>
      <c r="MSV96" s="1434"/>
      <c r="MSW96" s="1434"/>
      <c r="MSX96" s="1434"/>
      <c r="MSY96" s="1434"/>
      <c r="MSZ96" s="1434"/>
      <c r="MTA96" s="1434"/>
      <c r="MTB96" s="1434"/>
      <c r="MTC96" s="1434"/>
      <c r="MTD96" s="1434"/>
      <c r="MTE96" s="1434"/>
      <c r="MTF96" s="1434"/>
      <c r="MTG96" s="1434"/>
      <c r="MTH96" s="1434"/>
      <c r="MTI96" s="1434"/>
      <c r="MTJ96" s="1434"/>
      <c r="MTK96" s="1434"/>
      <c r="MTL96" s="1434"/>
      <c r="MTM96" s="1434"/>
      <c r="MTN96" s="1434"/>
      <c r="MTO96" s="1434"/>
      <c r="MTP96" s="1434"/>
      <c r="MTQ96" s="1434"/>
      <c r="MTR96" s="1434"/>
      <c r="MTS96" s="1434"/>
      <c r="MTT96" s="1434"/>
      <c r="MTU96" s="1434"/>
      <c r="MTV96" s="1434"/>
      <c r="MTW96" s="1434"/>
      <c r="MTX96" s="1434"/>
      <c r="MTY96" s="1434"/>
      <c r="MTZ96" s="1434"/>
      <c r="MUA96" s="1434"/>
      <c r="MUB96" s="1434"/>
      <c r="MUC96" s="1434"/>
      <c r="MUD96" s="1434"/>
      <c r="MUE96" s="1434"/>
      <c r="MUF96" s="1434"/>
      <c r="MUG96" s="1434"/>
      <c r="MUH96" s="1434"/>
      <c r="MUI96" s="1434"/>
      <c r="MUJ96" s="1434"/>
      <c r="MUK96" s="1434"/>
      <c r="MUL96" s="1434"/>
      <c r="MUM96" s="1434"/>
      <c r="MUN96" s="1434"/>
      <c r="MUO96" s="1434"/>
      <c r="MUP96" s="1434"/>
      <c r="MUQ96" s="1434"/>
      <c r="MUR96" s="1434"/>
      <c r="MUS96" s="1434"/>
      <c r="MUT96" s="1434"/>
      <c r="MUU96" s="1434"/>
      <c r="MUV96" s="1434"/>
      <c r="MUW96" s="1434"/>
      <c r="MUX96" s="1434"/>
      <c r="MUY96" s="1434"/>
      <c r="MUZ96" s="1434"/>
      <c r="MVA96" s="1434"/>
      <c r="MVB96" s="1434"/>
      <c r="MVC96" s="1434"/>
      <c r="MVD96" s="1434"/>
      <c r="MVE96" s="1434"/>
      <c r="MVF96" s="1434"/>
      <c r="MVG96" s="1434"/>
      <c r="MVH96" s="1434"/>
      <c r="MVI96" s="1434"/>
      <c r="MVJ96" s="1434"/>
      <c r="MVK96" s="1434"/>
      <c r="MVL96" s="1434"/>
      <c r="MVM96" s="1434"/>
      <c r="MVN96" s="1434"/>
      <c r="MVO96" s="1434"/>
      <c r="MVP96" s="1434"/>
      <c r="MVQ96" s="1434"/>
      <c r="MVR96" s="1434"/>
      <c r="MVS96" s="1434"/>
      <c r="MVT96" s="1434"/>
      <c r="MVU96" s="1434"/>
      <c r="MVV96" s="1434"/>
      <c r="MVW96" s="1434"/>
      <c r="MVX96" s="1434"/>
      <c r="MVY96" s="1434"/>
      <c r="MVZ96" s="1434"/>
      <c r="MWA96" s="1434"/>
      <c r="MWB96" s="1434"/>
      <c r="MWC96" s="1434"/>
      <c r="MWD96" s="1434"/>
      <c r="MWE96" s="1434"/>
      <c r="MWF96" s="1434"/>
      <c r="MWG96" s="1434"/>
      <c r="MWH96" s="1434"/>
      <c r="MWI96" s="1434"/>
      <c r="MWJ96" s="1434"/>
      <c r="MWK96" s="1434"/>
      <c r="MWL96" s="1434"/>
      <c r="MWM96" s="1434"/>
      <c r="MWN96" s="1434"/>
      <c r="MWO96" s="1434"/>
      <c r="MWP96" s="1434"/>
      <c r="MWQ96" s="1434"/>
      <c r="MWR96" s="1434"/>
      <c r="MWS96" s="1434"/>
      <c r="MWT96" s="1434"/>
      <c r="MWU96" s="1434"/>
      <c r="MWV96" s="1434"/>
      <c r="MWW96" s="1434"/>
      <c r="MWX96" s="1434"/>
      <c r="MWY96" s="1434"/>
      <c r="MWZ96" s="1434"/>
      <c r="MXA96" s="1434"/>
      <c r="MXB96" s="1434"/>
      <c r="MXC96" s="1434"/>
      <c r="MXD96" s="1434"/>
      <c r="MXE96" s="1434"/>
      <c r="MXF96" s="1434"/>
      <c r="MXG96" s="1434"/>
      <c r="MXH96" s="1434"/>
      <c r="MXI96" s="1434"/>
      <c r="MXJ96" s="1434"/>
      <c r="MXK96" s="1434"/>
      <c r="MXL96" s="1434"/>
      <c r="MXM96" s="1434"/>
      <c r="MXN96" s="1434"/>
      <c r="MXO96" s="1434"/>
      <c r="MXP96" s="1434"/>
      <c r="MXQ96" s="1434"/>
      <c r="MXR96" s="1434"/>
      <c r="MXS96" s="1434"/>
      <c r="MXT96" s="1434"/>
      <c r="MXU96" s="1434"/>
      <c r="MXV96" s="1434"/>
      <c r="MXW96" s="1434"/>
      <c r="MXX96" s="1434"/>
      <c r="MXY96" s="1434"/>
      <c r="MXZ96" s="1434"/>
      <c r="MYA96" s="1434"/>
      <c r="MYB96" s="1434"/>
      <c r="MYC96" s="1434"/>
      <c r="MYD96" s="1434"/>
      <c r="MYE96" s="1434"/>
      <c r="MYF96" s="1434"/>
      <c r="MYG96" s="1434"/>
      <c r="MYH96" s="1434"/>
      <c r="MYI96" s="1434"/>
      <c r="MYJ96" s="1434"/>
      <c r="MYK96" s="1434"/>
      <c r="MYL96" s="1434"/>
      <c r="MYM96" s="1434"/>
      <c r="MYN96" s="1434"/>
      <c r="MYO96" s="1434"/>
      <c r="MYP96" s="1434"/>
      <c r="MYQ96" s="1434"/>
      <c r="MYR96" s="1434"/>
      <c r="MYS96" s="1434"/>
      <c r="MYT96" s="1434"/>
      <c r="MYU96" s="1434"/>
      <c r="MYV96" s="1434"/>
      <c r="MYW96" s="1434"/>
      <c r="MYX96" s="1434"/>
      <c r="MYY96" s="1434"/>
      <c r="MYZ96" s="1434"/>
      <c r="MZA96" s="1434"/>
      <c r="MZB96" s="1434"/>
      <c r="MZC96" s="1434"/>
      <c r="MZD96" s="1434"/>
      <c r="MZE96" s="1434"/>
      <c r="MZF96" s="1434"/>
      <c r="MZG96" s="1434"/>
      <c r="MZH96" s="1434"/>
      <c r="MZI96" s="1434"/>
      <c r="MZJ96" s="1434"/>
      <c r="MZK96" s="1434"/>
      <c r="MZL96" s="1434"/>
      <c r="MZM96" s="1434"/>
      <c r="MZN96" s="1434"/>
      <c r="MZO96" s="1434"/>
      <c r="MZP96" s="1434"/>
      <c r="MZQ96" s="1434"/>
      <c r="MZR96" s="1434"/>
      <c r="MZS96" s="1434"/>
      <c r="MZT96" s="1434"/>
      <c r="MZU96" s="1434"/>
      <c r="MZV96" s="1434"/>
      <c r="MZW96" s="1434"/>
      <c r="MZX96" s="1434"/>
      <c r="MZY96" s="1434"/>
      <c r="MZZ96" s="1434"/>
      <c r="NAA96" s="1434"/>
      <c r="NAB96" s="1434"/>
      <c r="NAC96" s="1434"/>
      <c r="NAD96" s="1434"/>
      <c r="NAE96" s="1434"/>
      <c r="NAF96" s="1434"/>
      <c r="NAG96" s="1434"/>
      <c r="NAH96" s="1434"/>
      <c r="NAI96" s="1434"/>
      <c r="NAJ96" s="1434"/>
      <c r="NAK96" s="1434"/>
      <c r="NAL96" s="1434"/>
      <c r="NAM96" s="1434"/>
      <c r="NAN96" s="1434"/>
      <c r="NAO96" s="1434"/>
      <c r="NAP96" s="1434"/>
      <c r="NAQ96" s="1434"/>
      <c r="NAR96" s="1434"/>
      <c r="NAS96" s="1434"/>
      <c r="NAT96" s="1434"/>
      <c r="NAU96" s="1434"/>
      <c r="NAV96" s="1434"/>
      <c r="NAW96" s="1434"/>
      <c r="NAX96" s="1434"/>
      <c r="NAY96" s="1434"/>
      <c r="NAZ96" s="1434"/>
      <c r="NBA96" s="1434"/>
      <c r="NBB96" s="1434"/>
      <c r="NBC96" s="1434"/>
      <c r="NBD96" s="1434"/>
      <c r="NBE96" s="1434"/>
      <c r="NBF96" s="1434"/>
      <c r="NBG96" s="1434"/>
      <c r="NBH96" s="1434"/>
      <c r="NBI96" s="1434"/>
      <c r="NBJ96" s="1434"/>
      <c r="NBK96" s="1434"/>
      <c r="NBL96" s="1434"/>
      <c r="NBM96" s="1434"/>
      <c r="NBN96" s="1434"/>
      <c r="NBO96" s="1434"/>
      <c r="NBP96" s="1434"/>
      <c r="NBQ96" s="1434"/>
      <c r="NBR96" s="1434"/>
      <c r="NBS96" s="1434"/>
      <c r="NBT96" s="1434"/>
      <c r="NBU96" s="1434"/>
      <c r="NBV96" s="1434"/>
      <c r="NBW96" s="1434"/>
      <c r="NBX96" s="1434"/>
      <c r="NBY96" s="1434"/>
      <c r="NBZ96" s="1434"/>
      <c r="NCA96" s="1434"/>
      <c r="NCB96" s="1434"/>
      <c r="NCC96" s="1434"/>
      <c r="NCD96" s="1434"/>
      <c r="NCE96" s="1434"/>
      <c r="NCF96" s="1434"/>
      <c r="NCG96" s="1434"/>
      <c r="NCH96" s="1434"/>
      <c r="NCI96" s="1434"/>
      <c r="NCJ96" s="1434"/>
      <c r="NCK96" s="1434"/>
      <c r="NCL96" s="1434"/>
      <c r="NCM96" s="1434"/>
      <c r="NCN96" s="1434"/>
      <c r="NCO96" s="1434"/>
      <c r="NCP96" s="1434"/>
      <c r="NCQ96" s="1434"/>
      <c r="NCR96" s="1434"/>
      <c r="NCS96" s="1434"/>
      <c r="NCT96" s="1434"/>
      <c r="NCU96" s="1434"/>
      <c r="NCV96" s="1434"/>
      <c r="NCW96" s="1434"/>
      <c r="NCX96" s="1434"/>
      <c r="NCY96" s="1434"/>
      <c r="NCZ96" s="1434"/>
      <c r="NDA96" s="1434"/>
      <c r="NDB96" s="1434"/>
      <c r="NDC96" s="1434"/>
      <c r="NDD96" s="1434"/>
      <c r="NDE96" s="1434"/>
      <c r="NDF96" s="1434"/>
      <c r="NDG96" s="1434"/>
      <c r="NDH96" s="1434"/>
      <c r="NDI96" s="1434"/>
      <c r="NDJ96" s="1434"/>
      <c r="NDK96" s="1434"/>
      <c r="NDL96" s="1434"/>
      <c r="NDM96" s="1434"/>
      <c r="NDN96" s="1434"/>
      <c r="NDO96" s="1434"/>
      <c r="NDP96" s="1434"/>
      <c r="NDQ96" s="1434"/>
      <c r="NDR96" s="1434"/>
      <c r="NDS96" s="1434"/>
      <c r="NDT96" s="1434"/>
      <c r="NDU96" s="1434"/>
      <c r="NDV96" s="1434"/>
      <c r="NDW96" s="1434"/>
      <c r="NDX96" s="1434"/>
      <c r="NDY96" s="1434"/>
      <c r="NDZ96" s="1434"/>
      <c r="NEA96" s="1434"/>
      <c r="NEB96" s="1434"/>
      <c r="NEC96" s="1434"/>
      <c r="NED96" s="1434"/>
      <c r="NEE96" s="1434"/>
      <c r="NEF96" s="1434"/>
      <c r="NEG96" s="1434"/>
      <c r="NEH96" s="1434"/>
      <c r="NEI96" s="1434"/>
      <c r="NEJ96" s="1434"/>
      <c r="NEK96" s="1434"/>
      <c r="NEL96" s="1434"/>
      <c r="NEM96" s="1434"/>
      <c r="NEN96" s="1434"/>
      <c r="NEO96" s="1434"/>
      <c r="NEP96" s="1434"/>
      <c r="NEQ96" s="1434"/>
      <c r="NER96" s="1434"/>
      <c r="NES96" s="1434"/>
      <c r="NET96" s="1434"/>
      <c r="NEU96" s="1434"/>
      <c r="NEV96" s="1434"/>
      <c r="NEW96" s="1434"/>
      <c r="NEX96" s="1434"/>
      <c r="NEY96" s="1434"/>
      <c r="NEZ96" s="1434"/>
      <c r="NFA96" s="1434"/>
      <c r="NFB96" s="1434"/>
      <c r="NFC96" s="1434"/>
      <c r="NFD96" s="1434"/>
      <c r="NFE96" s="1434"/>
      <c r="NFF96" s="1434"/>
      <c r="NFG96" s="1434"/>
      <c r="NFH96" s="1434"/>
      <c r="NFI96" s="1434"/>
      <c r="NFJ96" s="1434"/>
      <c r="NFK96" s="1434"/>
      <c r="NFL96" s="1434"/>
      <c r="NFM96" s="1434"/>
      <c r="NFN96" s="1434"/>
      <c r="NFO96" s="1434"/>
      <c r="NFP96" s="1434"/>
      <c r="NFQ96" s="1434"/>
      <c r="NFR96" s="1434"/>
      <c r="NFS96" s="1434"/>
      <c r="NFT96" s="1434"/>
      <c r="NFU96" s="1434"/>
      <c r="NFV96" s="1434"/>
      <c r="NFW96" s="1434"/>
      <c r="NFX96" s="1434"/>
      <c r="NFY96" s="1434"/>
      <c r="NFZ96" s="1434"/>
      <c r="NGA96" s="1434"/>
      <c r="NGB96" s="1434"/>
      <c r="NGC96" s="1434"/>
      <c r="NGD96" s="1434"/>
      <c r="NGE96" s="1434"/>
      <c r="NGF96" s="1434"/>
      <c r="NGG96" s="1434"/>
      <c r="NGH96" s="1434"/>
      <c r="NGI96" s="1434"/>
      <c r="NGJ96" s="1434"/>
      <c r="NGK96" s="1434"/>
      <c r="NGL96" s="1434"/>
      <c r="NGM96" s="1434"/>
      <c r="NGN96" s="1434"/>
      <c r="NGO96" s="1434"/>
      <c r="NGP96" s="1434"/>
      <c r="NGQ96" s="1434"/>
      <c r="NGR96" s="1434"/>
      <c r="NGS96" s="1434"/>
      <c r="NGT96" s="1434"/>
      <c r="NGU96" s="1434"/>
      <c r="NGV96" s="1434"/>
      <c r="NGW96" s="1434"/>
      <c r="NGX96" s="1434"/>
      <c r="NGY96" s="1434"/>
      <c r="NGZ96" s="1434"/>
      <c r="NHA96" s="1434"/>
      <c r="NHB96" s="1434"/>
      <c r="NHC96" s="1434"/>
      <c r="NHD96" s="1434"/>
      <c r="NHE96" s="1434"/>
      <c r="NHF96" s="1434"/>
      <c r="NHG96" s="1434"/>
      <c r="NHH96" s="1434"/>
      <c r="NHI96" s="1434"/>
      <c r="NHJ96" s="1434"/>
      <c r="NHK96" s="1434"/>
      <c r="NHL96" s="1434"/>
      <c r="NHM96" s="1434"/>
      <c r="NHN96" s="1434"/>
      <c r="NHO96" s="1434"/>
      <c r="NHP96" s="1434"/>
      <c r="NHQ96" s="1434"/>
      <c r="NHR96" s="1434"/>
      <c r="NHS96" s="1434"/>
      <c r="NHT96" s="1434"/>
      <c r="NHU96" s="1434"/>
      <c r="NHV96" s="1434"/>
      <c r="NHW96" s="1434"/>
      <c r="NHX96" s="1434"/>
      <c r="NHY96" s="1434"/>
      <c r="NHZ96" s="1434"/>
      <c r="NIA96" s="1434"/>
      <c r="NIB96" s="1434"/>
      <c r="NIC96" s="1434"/>
      <c r="NID96" s="1434"/>
      <c r="NIE96" s="1434"/>
      <c r="NIF96" s="1434"/>
      <c r="NIG96" s="1434"/>
      <c r="NIH96" s="1434"/>
      <c r="NII96" s="1434"/>
      <c r="NIJ96" s="1434"/>
      <c r="NIK96" s="1434"/>
      <c r="NIL96" s="1434"/>
      <c r="NIM96" s="1434"/>
      <c r="NIN96" s="1434"/>
      <c r="NIO96" s="1434"/>
      <c r="NIP96" s="1434"/>
      <c r="NIQ96" s="1434"/>
      <c r="NIR96" s="1434"/>
      <c r="NIS96" s="1434"/>
      <c r="NIT96" s="1434"/>
      <c r="NIU96" s="1434"/>
      <c r="NIV96" s="1434"/>
      <c r="NIW96" s="1434"/>
      <c r="NIX96" s="1434"/>
      <c r="NIY96" s="1434"/>
      <c r="NIZ96" s="1434"/>
      <c r="NJA96" s="1434"/>
      <c r="NJB96" s="1434"/>
      <c r="NJC96" s="1434"/>
      <c r="NJD96" s="1434"/>
      <c r="NJE96" s="1434"/>
      <c r="NJF96" s="1434"/>
      <c r="NJG96" s="1434"/>
      <c r="NJH96" s="1434"/>
      <c r="NJI96" s="1434"/>
      <c r="NJJ96" s="1434"/>
      <c r="NJK96" s="1434"/>
      <c r="NJL96" s="1434"/>
      <c r="NJM96" s="1434"/>
      <c r="NJN96" s="1434"/>
      <c r="NJO96" s="1434"/>
      <c r="NJP96" s="1434"/>
      <c r="NJQ96" s="1434"/>
      <c r="NJR96" s="1434"/>
      <c r="NJS96" s="1434"/>
      <c r="NJT96" s="1434"/>
      <c r="NJU96" s="1434"/>
      <c r="NJV96" s="1434"/>
      <c r="NJW96" s="1434"/>
      <c r="NJX96" s="1434"/>
      <c r="NJY96" s="1434"/>
      <c r="NJZ96" s="1434"/>
      <c r="NKA96" s="1434"/>
      <c r="NKB96" s="1434"/>
      <c r="NKC96" s="1434"/>
      <c r="NKD96" s="1434"/>
      <c r="NKE96" s="1434"/>
      <c r="NKF96" s="1434"/>
      <c r="NKG96" s="1434"/>
      <c r="NKH96" s="1434"/>
      <c r="NKI96" s="1434"/>
      <c r="NKJ96" s="1434"/>
      <c r="NKK96" s="1434"/>
      <c r="NKL96" s="1434"/>
      <c r="NKM96" s="1434"/>
      <c r="NKN96" s="1434"/>
      <c r="NKO96" s="1434"/>
      <c r="NKP96" s="1434"/>
      <c r="NKQ96" s="1434"/>
      <c r="NKR96" s="1434"/>
      <c r="NKS96" s="1434"/>
      <c r="NKT96" s="1434"/>
      <c r="NKU96" s="1434"/>
      <c r="NKV96" s="1434"/>
      <c r="NKW96" s="1434"/>
      <c r="NKX96" s="1434"/>
      <c r="NKY96" s="1434"/>
      <c r="NKZ96" s="1434"/>
      <c r="NLA96" s="1434"/>
      <c r="NLB96" s="1434"/>
      <c r="NLC96" s="1434"/>
      <c r="NLD96" s="1434"/>
      <c r="NLE96" s="1434"/>
      <c r="NLF96" s="1434"/>
      <c r="NLG96" s="1434"/>
      <c r="NLH96" s="1434"/>
      <c r="NLI96" s="1434"/>
      <c r="NLJ96" s="1434"/>
      <c r="NLK96" s="1434"/>
      <c r="NLL96" s="1434"/>
      <c r="NLM96" s="1434"/>
      <c r="NLN96" s="1434"/>
      <c r="NLO96" s="1434"/>
      <c r="NLP96" s="1434"/>
      <c r="NLQ96" s="1434"/>
      <c r="NLR96" s="1434"/>
      <c r="NLS96" s="1434"/>
      <c r="NLT96" s="1434"/>
      <c r="NLU96" s="1434"/>
      <c r="NLV96" s="1434"/>
      <c r="NLW96" s="1434"/>
      <c r="NLX96" s="1434"/>
      <c r="NLY96" s="1434"/>
      <c r="NLZ96" s="1434"/>
      <c r="NMA96" s="1434"/>
      <c r="NMB96" s="1434"/>
      <c r="NMC96" s="1434"/>
      <c r="NMD96" s="1434"/>
      <c r="NME96" s="1434"/>
      <c r="NMF96" s="1434"/>
      <c r="NMG96" s="1434"/>
      <c r="NMH96" s="1434"/>
      <c r="NMI96" s="1434"/>
      <c r="NMJ96" s="1434"/>
      <c r="NMK96" s="1434"/>
      <c r="NML96" s="1434"/>
      <c r="NMM96" s="1434"/>
      <c r="NMN96" s="1434"/>
      <c r="NMO96" s="1434"/>
      <c r="NMP96" s="1434"/>
      <c r="NMQ96" s="1434"/>
      <c r="NMR96" s="1434"/>
      <c r="NMS96" s="1434"/>
      <c r="NMT96" s="1434"/>
      <c r="NMU96" s="1434"/>
      <c r="NMV96" s="1434"/>
      <c r="NMW96" s="1434"/>
      <c r="NMX96" s="1434"/>
      <c r="NMY96" s="1434"/>
      <c r="NMZ96" s="1434"/>
      <c r="NNA96" s="1434"/>
      <c r="NNB96" s="1434"/>
      <c r="NNC96" s="1434"/>
      <c r="NND96" s="1434"/>
      <c r="NNE96" s="1434"/>
      <c r="NNF96" s="1434"/>
      <c r="NNG96" s="1434"/>
      <c r="NNH96" s="1434"/>
      <c r="NNI96" s="1434"/>
      <c r="NNJ96" s="1434"/>
      <c r="NNK96" s="1434"/>
      <c r="NNL96" s="1434"/>
      <c r="NNM96" s="1434"/>
      <c r="NNN96" s="1434"/>
      <c r="NNO96" s="1434"/>
      <c r="NNP96" s="1434"/>
      <c r="NNQ96" s="1434"/>
      <c r="NNR96" s="1434"/>
      <c r="NNS96" s="1434"/>
      <c r="NNT96" s="1434"/>
      <c r="NNU96" s="1434"/>
      <c r="NNV96" s="1434"/>
      <c r="NNW96" s="1434"/>
      <c r="NNX96" s="1434"/>
      <c r="NNY96" s="1434"/>
      <c r="NNZ96" s="1434"/>
      <c r="NOA96" s="1434"/>
      <c r="NOB96" s="1434"/>
      <c r="NOC96" s="1434"/>
      <c r="NOD96" s="1434"/>
      <c r="NOE96" s="1434"/>
      <c r="NOF96" s="1434"/>
      <c r="NOG96" s="1434"/>
      <c r="NOH96" s="1434"/>
      <c r="NOI96" s="1434"/>
      <c r="NOJ96" s="1434"/>
      <c r="NOK96" s="1434"/>
      <c r="NOL96" s="1434"/>
      <c r="NOM96" s="1434"/>
      <c r="NON96" s="1434"/>
      <c r="NOO96" s="1434"/>
      <c r="NOP96" s="1434"/>
      <c r="NOQ96" s="1434"/>
      <c r="NOR96" s="1434"/>
      <c r="NOS96" s="1434"/>
      <c r="NOT96" s="1434"/>
      <c r="NOU96" s="1434"/>
      <c r="NOV96" s="1434"/>
      <c r="NOW96" s="1434"/>
      <c r="NOX96" s="1434"/>
      <c r="NOY96" s="1434"/>
      <c r="NOZ96" s="1434"/>
      <c r="NPA96" s="1434"/>
      <c r="NPB96" s="1434"/>
      <c r="NPC96" s="1434"/>
      <c r="NPD96" s="1434"/>
      <c r="NPE96" s="1434"/>
      <c r="NPF96" s="1434"/>
      <c r="NPG96" s="1434"/>
      <c r="NPH96" s="1434"/>
      <c r="NPI96" s="1434"/>
      <c r="NPJ96" s="1434"/>
      <c r="NPK96" s="1434"/>
      <c r="NPL96" s="1434"/>
      <c r="NPM96" s="1434"/>
      <c r="NPN96" s="1434"/>
      <c r="NPO96" s="1434"/>
      <c r="NPP96" s="1434"/>
      <c r="NPQ96" s="1434"/>
      <c r="NPR96" s="1434"/>
      <c r="NPS96" s="1434"/>
      <c r="NPT96" s="1434"/>
      <c r="NPU96" s="1434"/>
      <c r="NPV96" s="1434"/>
      <c r="NPW96" s="1434"/>
      <c r="NPX96" s="1434"/>
      <c r="NPY96" s="1434"/>
      <c r="NPZ96" s="1434"/>
      <c r="NQA96" s="1434"/>
      <c r="NQB96" s="1434"/>
      <c r="NQC96" s="1434"/>
      <c r="NQD96" s="1434"/>
      <c r="NQE96" s="1434"/>
      <c r="NQF96" s="1434"/>
      <c r="NQG96" s="1434"/>
      <c r="NQH96" s="1434"/>
      <c r="NQI96" s="1434"/>
      <c r="NQJ96" s="1434"/>
      <c r="NQK96" s="1434"/>
      <c r="NQL96" s="1434"/>
      <c r="NQM96" s="1434"/>
      <c r="NQN96" s="1434"/>
      <c r="NQO96" s="1434"/>
      <c r="NQP96" s="1434"/>
      <c r="NQQ96" s="1434"/>
      <c r="NQR96" s="1434"/>
      <c r="NQS96" s="1434"/>
      <c r="NQT96" s="1434"/>
      <c r="NQU96" s="1434"/>
      <c r="NQV96" s="1434"/>
      <c r="NQW96" s="1434"/>
      <c r="NQX96" s="1434"/>
      <c r="NQY96" s="1434"/>
      <c r="NQZ96" s="1434"/>
      <c r="NRA96" s="1434"/>
      <c r="NRB96" s="1434"/>
      <c r="NRC96" s="1434"/>
      <c r="NRD96" s="1434"/>
      <c r="NRE96" s="1434"/>
      <c r="NRF96" s="1434"/>
      <c r="NRG96" s="1434"/>
      <c r="NRH96" s="1434"/>
      <c r="NRI96" s="1434"/>
      <c r="NRJ96" s="1434"/>
      <c r="NRK96" s="1434"/>
      <c r="NRL96" s="1434"/>
      <c r="NRM96" s="1434"/>
      <c r="NRN96" s="1434"/>
      <c r="NRO96" s="1434"/>
      <c r="NRP96" s="1434"/>
      <c r="NRQ96" s="1434"/>
      <c r="NRR96" s="1434"/>
      <c r="NRS96" s="1434"/>
      <c r="NRT96" s="1434"/>
      <c r="NRU96" s="1434"/>
      <c r="NRV96" s="1434"/>
      <c r="NRW96" s="1434"/>
      <c r="NRX96" s="1434"/>
      <c r="NRY96" s="1434"/>
      <c r="NRZ96" s="1434"/>
      <c r="NSA96" s="1434"/>
      <c r="NSB96" s="1434"/>
      <c r="NSC96" s="1434"/>
      <c r="NSD96" s="1434"/>
      <c r="NSE96" s="1434"/>
      <c r="NSF96" s="1434"/>
      <c r="NSG96" s="1434"/>
      <c r="NSH96" s="1434"/>
      <c r="NSI96" s="1434"/>
      <c r="NSJ96" s="1434"/>
      <c r="NSK96" s="1434"/>
      <c r="NSL96" s="1434"/>
      <c r="NSM96" s="1434"/>
      <c r="NSN96" s="1434"/>
      <c r="NSO96" s="1434"/>
      <c r="NSP96" s="1434"/>
      <c r="NSQ96" s="1434"/>
      <c r="NSR96" s="1434"/>
      <c r="NSS96" s="1434"/>
      <c r="NST96" s="1434"/>
      <c r="NSU96" s="1434"/>
      <c r="NSV96" s="1434"/>
      <c r="NSW96" s="1434"/>
      <c r="NSX96" s="1434"/>
      <c r="NSY96" s="1434"/>
      <c r="NSZ96" s="1434"/>
      <c r="NTA96" s="1434"/>
      <c r="NTB96" s="1434"/>
      <c r="NTC96" s="1434"/>
      <c r="NTD96" s="1434"/>
      <c r="NTE96" s="1434"/>
      <c r="NTF96" s="1434"/>
      <c r="NTG96" s="1434"/>
      <c r="NTH96" s="1434"/>
      <c r="NTI96" s="1434"/>
      <c r="NTJ96" s="1434"/>
      <c r="NTK96" s="1434"/>
      <c r="NTL96" s="1434"/>
      <c r="NTM96" s="1434"/>
      <c r="NTN96" s="1434"/>
      <c r="NTO96" s="1434"/>
      <c r="NTP96" s="1434"/>
      <c r="NTQ96" s="1434"/>
      <c r="NTR96" s="1434"/>
      <c r="NTS96" s="1434"/>
      <c r="NTT96" s="1434"/>
      <c r="NTU96" s="1434"/>
      <c r="NTV96" s="1434"/>
      <c r="NTW96" s="1434"/>
      <c r="NTX96" s="1434"/>
      <c r="NTY96" s="1434"/>
      <c r="NTZ96" s="1434"/>
      <c r="NUA96" s="1434"/>
      <c r="NUB96" s="1434"/>
      <c r="NUC96" s="1434"/>
      <c r="NUD96" s="1434"/>
      <c r="NUE96" s="1434"/>
      <c r="NUF96" s="1434"/>
      <c r="NUG96" s="1434"/>
      <c r="NUH96" s="1434"/>
      <c r="NUI96" s="1434"/>
      <c r="NUJ96" s="1434"/>
      <c r="NUK96" s="1434"/>
      <c r="NUL96" s="1434"/>
      <c r="NUM96" s="1434"/>
      <c r="NUN96" s="1434"/>
      <c r="NUO96" s="1434"/>
      <c r="NUP96" s="1434"/>
      <c r="NUQ96" s="1434"/>
      <c r="NUR96" s="1434"/>
      <c r="NUS96" s="1434"/>
      <c r="NUT96" s="1434"/>
      <c r="NUU96" s="1434"/>
      <c r="NUV96" s="1434"/>
      <c r="NUW96" s="1434"/>
      <c r="NUX96" s="1434"/>
      <c r="NUY96" s="1434"/>
      <c r="NUZ96" s="1434"/>
      <c r="NVA96" s="1434"/>
      <c r="NVB96" s="1434"/>
      <c r="NVC96" s="1434"/>
      <c r="NVD96" s="1434"/>
      <c r="NVE96" s="1434"/>
      <c r="NVF96" s="1434"/>
      <c r="NVG96" s="1434"/>
      <c r="NVH96" s="1434"/>
      <c r="NVI96" s="1434"/>
      <c r="NVJ96" s="1434"/>
      <c r="NVK96" s="1434"/>
      <c r="NVL96" s="1434"/>
      <c r="NVM96" s="1434"/>
      <c r="NVN96" s="1434"/>
      <c r="NVO96" s="1434"/>
      <c r="NVP96" s="1434"/>
      <c r="NVQ96" s="1434"/>
      <c r="NVR96" s="1434"/>
      <c r="NVS96" s="1434"/>
      <c r="NVT96" s="1434"/>
      <c r="NVU96" s="1434"/>
      <c r="NVV96" s="1434"/>
      <c r="NVW96" s="1434"/>
      <c r="NVX96" s="1434"/>
      <c r="NVY96" s="1434"/>
      <c r="NVZ96" s="1434"/>
      <c r="NWA96" s="1434"/>
      <c r="NWB96" s="1434"/>
      <c r="NWC96" s="1434"/>
      <c r="NWD96" s="1434"/>
      <c r="NWE96" s="1434"/>
      <c r="NWF96" s="1434"/>
      <c r="NWG96" s="1434"/>
      <c r="NWH96" s="1434"/>
      <c r="NWI96" s="1434"/>
      <c r="NWJ96" s="1434"/>
      <c r="NWK96" s="1434"/>
      <c r="NWL96" s="1434"/>
      <c r="NWM96" s="1434"/>
      <c r="NWN96" s="1434"/>
      <c r="NWO96" s="1434"/>
      <c r="NWP96" s="1434"/>
      <c r="NWQ96" s="1434"/>
      <c r="NWR96" s="1434"/>
      <c r="NWS96" s="1434"/>
      <c r="NWT96" s="1434"/>
      <c r="NWU96" s="1434"/>
      <c r="NWV96" s="1434"/>
      <c r="NWW96" s="1434"/>
      <c r="NWX96" s="1434"/>
      <c r="NWY96" s="1434"/>
      <c r="NWZ96" s="1434"/>
      <c r="NXA96" s="1434"/>
      <c r="NXB96" s="1434"/>
      <c r="NXC96" s="1434"/>
      <c r="NXD96" s="1434"/>
      <c r="NXE96" s="1434"/>
      <c r="NXF96" s="1434"/>
      <c r="NXG96" s="1434"/>
      <c r="NXH96" s="1434"/>
      <c r="NXI96" s="1434"/>
      <c r="NXJ96" s="1434"/>
      <c r="NXK96" s="1434"/>
      <c r="NXL96" s="1434"/>
      <c r="NXM96" s="1434"/>
      <c r="NXN96" s="1434"/>
      <c r="NXO96" s="1434"/>
      <c r="NXP96" s="1434"/>
      <c r="NXQ96" s="1434"/>
      <c r="NXR96" s="1434"/>
      <c r="NXS96" s="1434"/>
      <c r="NXT96" s="1434"/>
      <c r="NXU96" s="1434"/>
      <c r="NXV96" s="1434"/>
      <c r="NXW96" s="1434"/>
      <c r="NXX96" s="1434"/>
      <c r="NXY96" s="1434"/>
      <c r="NXZ96" s="1434"/>
      <c r="NYA96" s="1434"/>
      <c r="NYB96" s="1434"/>
      <c r="NYC96" s="1434"/>
      <c r="NYD96" s="1434"/>
      <c r="NYE96" s="1434"/>
      <c r="NYF96" s="1434"/>
      <c r="NYG96" s="1434"/>
      <c r="NYH96" s="1434"/>
      <c r="NYI96" s="1434"/>
      <c r="NYJ96" s="1434"/>
      <c r="NYK96" s="1434"/>
      <c r="NYL96" s="1434"/>
      <c r="NYM96" s="1434"/>
      <c r="NYN96" s="1434"/>
      <c r="NYO96" s="1434"/>
      <c r="NYP96" s="1434"/>
      <c r="NYQ96" s="1434"/>
      <c r="NYR96" s="1434"/>
      <c r="NYS96" s="1434"/>
      <c r="NYT96" s="1434"/>
      <c r="NYU96" s="1434"/>
      <c r="NYV96" s="1434"/>
      <c r="NYW96" s="1434"/>
      <c r="NYX96" s="1434"/>
      <c r="NYY96" s="1434"/>
      <c r="NYZ96" s="1434"/>
      <c r="NZA96" s="1434"/>
      <c r="NZB96" s="1434"/>
      <c r="NZC96" s="1434"/>
      <c r="NZD96" s="1434"/>
      <c r="NZE96" s="1434"/>
      <c r="NZF96" s="1434"/>
      <c r="NZG96" s="1434"/>
      <c r="NZH96" s="1434"/>
      <c r="NZI96" s="1434"/>
      <c r="NZJ96" s="1434"/>
      <c r="NZK96" s="1434"/>
      <c r="NZL96" s="1434"/>
      <c r="NZM96" s="1434"/>
      <c r="NZN96" s="1434"/>
      <c r="NZO96" s="1434"/>
      <c r="NZP96" s="1434"/>
      <c r="NZQ96" s="1434"/>
      <c r="NZR96" s="1434"/>
      <c r="NZS96" s="1434"/>
      <c r="NZT96" s="1434"/>
      <c r="NZU96" s="1434"/>
      <c r="NZV96" s="1434"/>
      <c r="NZW96" s="1434"/>
      <c r="NZX96" s="1434"/>
      <c r="NZY96" s="1434"/>
      <c r="NZZ96" s="1434"/>
      <c r="OAA96" s="1434"/>
      <c r="OAB96" s="1434"/>
      <c r="OAC96" s="1434"/>
      <c r="OAD96" s="1434"/>
      <c r="OAE96" s="1434"/>
      <c r="OAF96" s="1434"/>
      <c r="OAG96" s="1434"/>
      <c r="OAH96" s="1434"/>
      <c r="OAI96" s="1434"/>
      <c r="OAJ96" s="1434"/>
      <c r="OAK96" s="1434"/>
      <c r="OAL96" s="1434"/>
      <c r="OAM96" s="1434"/>
      <c r="OAN96" s="1434"/>
      <c r="OAO96" s="1434"/>
      <c r="OAP96" s="1434"/>
      <c r="OAQ96" s="1434"/>
      <c r="OAR96" s="1434"/>
      <c r="OAS96" s="1434"/>
      <c r="OAT96" s="1434"/>
      <c r="OAU96" s="1434"/>
      <c r="OAV96" s="1434"/>
      <c r="OAW96" s="1434"/>
      <c r="OAX96" s="1434"/>
      <c r="OAY96" s="1434"/>
      <c r="OAZ96" s="1434"/>
      <c r="OBA96" s="1434"/>
      <c r="OBB96" s="1434"/>
      <c r="OBC96" s="1434"/>
      <c r="OBD96" s="1434"/>
      <c r="OBE96" s="1434"/>
      <c r="OBF96" s="1434"/>
      <c r="OBG96" s="1434"/>
      <c r="OBH96" s="1434"/>
      <c r="OBI96" s="1434"/>
      <c r="OBJ96" s="1434"/>
      <c r="OBK96" s="1434"/>
      <c r="OBL96" s="1434"/>
      <c r="OBM96" s="1434"/>
      <c r="OBN96" s="1434"/>
      <c r="OBO96" s="1434"/>
      <c r="OBP96" s="1434"/>
      <c r="OBQ96" s="1434"/>
      <c r="OBR96" s="1434"/>
      <c r="OBS96" s="1434"/>
      <c r="OBT96" s="1434"/>
      <c r="OBU96" s="1434"/>
      <c r="OBV96" s="1434"/>
      <c r="OBW96" s="1434"/>
      <c r="OBX96" s="1434"/>
      <c r="OBY96" s="1434"/>
      <c r="OBZ96" s="1434"/>
      <c r="OCA96" s="1434"/>
      <c r="OCB96" s="1434"/>
      <c r="OCC96" s="1434"/>
      <c r="OCD96" s="1434"/>
      <c r="OCE96" s="1434"/>
      <c r="OCF96" s="1434"/>
      <c r="OCG96" s="1434"/>
      <c r="OCH96" s="1434"/>
      <c r="OCI96" s="1434"/>
      <c r="OCJ96" s="1434"/>
      <c r="OCK96" s="1434"/>
      <c r="OCL96" s="1434"/>
      <c r="OCM96" s="1434"/>
      <c r="OCN96" s="1434"/>
      <c r="OCO96" s="1434"/>
      <c r="OCP96" s="1434"/>
      <c r="OCQ96" s="1434"/>
      <c r="OCR96" s="1434"/>
      <c r="OCS96" s="1434"/>
      <c r="OCT96" s="1434"/>
      <c r="OCU96" s="1434"/>
      <c r="OCV96" s="1434"/>
      <c r="OCW96" s="1434"/>
      <c r="OCX96" s="1434"/>
      <c r="OCY96" s="1434"/>
      <c r="OCZ96" s="1434"/>
      <c r="ODA96" s="1434"/>
      <c r="ODB96" s="1434"/>
      <c r="ODC96" s="1434"/>
      <c r="ODD96" s="1434"/>
      <c r="ODE96" s="1434"/>
      <c r="ODF96" s="1434"/>
      <c r="ODG96" s="1434"/>
      <c r="ODH96" s="1434"/>
      <c r="ODI96" s="1434"/>
      <c r="ODJ96" s="1434"/>
      <c r="ODK96" s="1434"/>
      <c r="ODL96" s="1434"/>
      <c r="ODM96" s="1434"/>
      <c r="ODN96" s="1434"/>
      <c r="ODO96" s="1434"/>
      <c r="ODP96" s="1434"/>
      <c r="ODQ96" s="1434"/>
      <c r="ODR96" s="1434"/>
      <c r="ODS96" s="1434"/>
      <c r="ODT96" s="1434"/>
      <c r="ODU96" s="1434"/>
      <c r="ODV96" s="1434"/>
      <c r="ODW96" s="1434"/>
      <c r="ODX96" s="1434"/>
      <c r="ODY96" s="1434"/>
      <c r="ODZ96" s="1434"/>
      <c r="OEA96" s="1434"/>
      <c r="OEB96" s="1434"/>
      <c r="OEC96" s="1434"/>
      <c r="OED96" s="1434"/>
      <c r="OEE96" s="1434"/>
      <c r="OEF96" s="1434"/>
      <c r="OEG96" s="1434"/>
      <c r="OEH96" s="1434"/>
      <c r="OEI96" s="1434"/>
      <c r="OEJ96" s="1434"/>
      <c r="OEK96" s="1434"/>
      <c r="OEL96" s="1434"/>
      <c r="OEM96" s="1434"/>
      <c r="OEN96" s="1434"/>
      <c r="OEO96" s="1434"/>
      <c r="OEP96" s="1434"/>
      <c r="OEQ96" s="1434"/>
      <c r="OER96" s="1434"/>
      <c r="OES96" s="1434"/>
      <c r="OET96" s="1434"/>
      <c r="OEU96" s="1434"/>
      <c r="OEV96" s="1434"/>
      <c r="OEW96" s="1434"/>
      <c r="OEX96" s="1434"/>
      <c r="OEY96" s="1434"/>
      <c r="OEZ96" s="1434"/>
      <c r="OFA96" s="1434"/>
      <c r="OFB96" s="1434"/>
      <c r="OFC96" s="1434"/>
      <c r="OFD96" s="1434"/>
      <c r="OFE96" s="1434"/>
      <c r="OFF96" s="1434"/>
      <c r="OFG96" s="1434"/>
      <c r="OFH96" s="1434"/>
      <c r="OFI96" s="1434"/>
      <c r="OFJ96" s="1434"/>
      <c r="OFK96" s="1434"/>
      <c r="OFL96" s="1434"/>
      <c r="OFM96" s="1434"/>
      <c r="OFN96" s="1434"/>
      <c r="OFO96" s="1434"/>
      <c r="OFP96" s="1434"/>
      <c r="OFQ96" s="1434"/>
      <c r="OFR96" s="1434"/>
      <c r="OFS96" s="1434"/>
      <c r="OFT96" s="1434"/>
      <c r="OFU96" s="1434"/>
      <c r="OFV96" s="1434"/>
      <c r="OFW96" s="1434"/>
      <c r="OFX96" s="1434"/>
      <c r="OFY96" s="1434"/>
      <c r="OFZ96" s="1434"/>
      <c r="OGA96" s="1434"/>
      <c r="OGB96" s="1434"/>
      <c r="OGC96" s="1434"/>
      <c r="OGD96" s="1434"/>
      <c r="OGE96" s="1434"/>
      <c r="OGF96" s="1434"/>
      <c r="OGG96" s="1434"/>
      <c r="OGH96" s="1434"/>
      <c r="OGI96" s="1434"/>
      <c r="OGJ96" s="1434"/>
      <c r="OGK96" s="1434"/>
      <c r="OGL96" s="1434"/>
      <c r="OGM96" s="1434"/>
      <c r="OGN96" s="1434"/>
      <c r="OGO96" s="1434"/>
      <c r="OGP96" s="1434"/>
      <c r="OGQ96" s="1434"/>
      <c r="OGR96" s="1434"/>
      <c r="OGS96" s="1434"/>
      <c r="OGT96" s="1434"/>
      <c r="OGU96" s="1434"/>
      <c r="OGV96" s="1434"/>
      <c r="OGW96" s="1434"/>
      <c r="OGX96" s="1434"/>
      <c r="OGY96" s="1434"/>
      <c r="OGZ96" s="1434"/>
      <c r="OHA96" s="1434"/>
      <c r="OHB96" s="1434"/>
      <c r="OHC96" s="1434"/>
      <c r="OHD96" s="1434"/>
      <c r="OHE96" s="1434"/>
      <c r="OHF96" s="1434"/>
      <c r="OHG96" s="1434"/>
      <c r="OHH96" s="1434"/>
      <c r="OHI96" s="1434"/>
      <c r="OHJ96" s="1434"/>
      <c r="OHK96" s="1434"/>
      <c r="OHL96" s="1434"/>
      <c r="OHM96" s="1434"/>
      <c r="OHN96" s="1434"/>
      <c r="OHO96" s="1434"/>
      <c r="OHP96" s="1434"/>
      <c r="OHQ96" s="1434"/>
      <c r="OHR96" s="1434"/>
      <c r="OHS96" s="1434"/>
      <c r="OHT96" s="1434"/>
      <c r="OHU96" s="1434"/>
      <c r="OHV96" s="1434"/>
      <c r="OHW96" s="1434"/>
      <c r="OHX96" s="1434"/>
      <c r="OHY96" s="1434"/>
      <c r="OHZ96" s="1434"/>
      <c r="OIA96" s="1434"/>
      <c r="OIB96" s="1434"/>
      <c r="OIC96" s="1434"/>
      <c r="OID96" s="1434"/>
      <c r="OIE96" s="1434"/>
      <c r="OIF96" s="1434"/>
      <c r="OIG96" s="1434"/>
      <c r="OIH96" s="1434"/>
      <c r="OII96" s="1434"/>
      <c r="OIJ96" s="1434"/>
      <c r="OIK96" s="1434"/>
      <c r="OIL96" s="1434"/>
      <c r="OIM96" s="1434"/>
      <c r="OIN96" s="1434"/>
      <c r="OIO96" s="1434"/>
      <c r="OIP96" s="1434"/>
      <c r="OIQ96" s="1434"/>
      <c r="OIR96" s="1434"/>
      <c r="OIS96" s="1434"/>
      <c r="OIT96" s="1434"/>
      <c r="OIU96" s="1434"/>
      <c r="OIV96" s="1434"/>
      <c r="OIW96" s="1434"/>
      <c r="OIX96" s="1434"/>
      <c r="OIY96" s="1434"/>
      <c r="OIZ96" s="1434"/>
      <c r="OJA96" s="1434"/>
      <c r="OJB96" s="1434"/>
      <c r="OJC96" s="1434"/>
      <c r="OJD96" s="1434"/>
      <c r="OJE96" s="1434"/>
      <c r="OJF96" s="1434"/>
      <c r="OJG96" s="1434"/>
      <c r="OJH96" s="1434"/>
      <c r="OJI96" s="1434"/>
      <c r="OJJ96" s="1434"/>
      <c r="OJK96" s="1434"/>
      <c r="OJL96" s="1434"/>
      <c r="OJM96" s="1434"/>
      <c r="OJN96" s="1434"/>
      <c r="OJO96" s="1434"/>
      <c r="OJP96" s="1434"/>
      <c r="OJQ96" s="1434"/>
      <c r="OJR96" s="1434"/>
      <c r="OJS96" s="1434"/>
      <c r="OJT96" s="1434"/>
      <c r="OJU96" s="1434"/>
      <c r="OJV96" s="1434"/>
      <c r="OJW96" s="1434"/>
      <c r="OJX96" s="1434"/>
      <c r="OJY96" s="1434"/>
      <c r="OJZ96" s="1434"/>
      <c r="OKA96" s="1434"/>
      <c r="OKB96" s="1434"/>
      <c r="OKC96" s="1434"/>
      <c r="OKD96" s="1434"/>
      <c r="OKE96" s="1434"/>
      <c r="OKF96" s="1434"/>
      <c r="OKG96" s="1434"/>
      <c r="OKH96" s="1434"/>
      <c r="OKI96" s="1434"/>
      <c r="OKJ96" s="1434"/>
      <c r="OKK96" s="1434"/>
      <c r="OKL96" s="1434"/>
      <c r="OKM96" s="1434"/>
      <c r="OKN96" s="1434"/>
      <c r="OKO96" s="1434"/>
      <c r="OKP96" s="1434"/>
      <c r="OKQ96" s="1434"/>
      <c r="OKR96" s="1434"/>
      <c r="OKS96" s="1434"/>
      <c r="OKT96" s="1434"/>
      <c r="OKU96" s="1434"/>
      <c r="OKV96" s="1434"/>
      <c r="OKW96" s="1434"/>
      <c r="OKX96" s="1434"/>
      <c r="OKY96" s="1434"/>
      <c r="OKZ96" s="1434"/>
      <c r="OLA96" s="1434"/>
      <c r="OLB96" s="1434"/>
      <c r="OLC96" s="1434"/>
      <c r="OLD96" s="1434"/>
      <c r="OLE96" s="1434"/>
      <c r="OLF96" s="1434"/>
      <c r="OLG96" s="1434"/>
      <c r="OLH96" s="1434"/>
      <c r="OLI96" s="1434"/>
      <c r="OLJ96" s="1434"/>
      <c r="OLK96" s="1434"/>
      <c r="OLL96" s="1434"/>
      <c r="OLM96" s="1434"/>
      <c r="OLN96" s="1434"/>
      <c r="OLO96" s="1434"/>
      <c r="OLP96" s="1434"/>
      <c r="OLQ96" s="1434"/>
      <c r="OLR96" s="1434"/>
      <c r="OLS96" s="1434"/>
      <c r="OLT96" s="1434"/>
      <c r="OLU96" s="1434"/>
      <c r="OLV96" s="1434"/>
      <c r="OLW96" s="1434"/>
      <c r="OLX96" s="1434"/>
      <c r="OLY96" s="1434"/>
      <c r="OLZ96" s="1434"/>
      <c r="OMA96" s="1434"/>
      <c r="OMB96" s="1434"/>
      <c r="OMC96" s="1434"/>
      <c r="OMD96" s="1434"/>
      <c r="OME96" s="1434"/>
      <c r="OMF96" s="1434"/>
      <c r="OMG96" s="1434"/>
      <c r="OMH96" s="1434"/>
      <c r="OMI96" s="1434"/>
      <c r="OMJ96" s="1434"/>
      <c r="OMK96" s="1434"/>
      <c r="OML96" s="1434"/>
      <c r="OMM96" s="1434"/>
      <c r="OMN96" s="1434"/>
      <c r="OMO96" s="1434"/>
      <c r="OMP96" s="1434"/>
      <c r="OMQ96" s="1434"/>
      <c r="OMR96" s="1434"/>
      <c r="OMS96" s="1434"/>
      <c r="OMT96" s="1434"/>
      <c r="OMU96" s="1434"/>
      <c r="OMV96" s="1434"/>
      <c r="OMW96" s="1434"/>
      <c r="OMX96" s="1434"/>
      <c r="OMY96" s="1434"/>
      <c r="OMZ96" s="1434"/>
      <c r="ONA96" s="1434"/>
      <c r="ONB96" s="1434"/>
      <c r="ONC96" s="1434"/>
      <c r="OND96" s="1434"/>
      <c r="ONE96" s="1434"/>
      <c r="ONF96" s="1434"/>
      <c r="ONG96" s="1434"/>
      <c r="ONH96" s="1434"/>
      <c r="ONI96" s="1434"/>
      <c r="ONJ96" s="1434"/>
      <c r="ONK96" s="1434"/>
      <c r="ONL96" s="1434"/>
      <c r="ONM96" s="1434"/>
      <c r="ONN96" s="1434"/>
      <c r="ONO96" s="1434"/>
      <c r="ONP96" s="1434"/>
      <c r="ONQ96" s="1434"/>
      <c r="ONR96" s="1434"/>
      <c r="ONS96" s="1434"/>
      <c r="ONT96" s="1434"/>
      <c r="ONU96" s="1434"/>
      <c r="ONV96" s="1434"/>
      <c r="ONW96" s="1434"/>
      <c r="ONX96" s="1434"/>
      <c r="ONY96" s="1434"/>
      <c r="ONZ96" s="1434"/>
      <c r="OOA96" s="1434"/>
      <c r="OOB96" s="1434"/>
      <c r="OOC96" s="1434"/>
      <c r="OOD96" s="1434"/>
      <c r="OOE96" s="1434"/>
      <c r="OOF96" s="1434"/>
      <c r="OOG96" s="1434"/>
      <c r="OOH96" s="1434"/>
      <c r="OOI96" s="1434"/>
      <c r="OOJ96" s="1434"/>
      <c r="OOK96" s="1434"/>
      <c r="OOL96" s="1434"/>
      <c r="OOM96" s="1434"/>
      <c r="OON96" s="1434"/>
      <c r="OOO96" s="1434"/>
      <c r="OOP96" s="1434"/>
      <c r="OOQ96" s="1434"/>
      <c r="OOR96" s="1434"/>
      <c r="OOS96" s="1434"/>
      <c r="OOT96" s="1434"/>
      <c r="OOU96" s="1434"/>
      <c r="OOV96" s="1434"/>
      <c r="OOW96" s="1434"/>
      <c r="OOX96" s="1434"/>
      <c r="OOY96" s="1434"/>
      <c r="OOZ96" s="1434"/>
      <c r="OPA96" s="1434"/>
      <c r="OPB96" s="1434"/>
      <c r="OPC96" s="1434"/>
      <c r="OPD96" s="1434"/>
      <c r="OPE96" s="1434"/>
      <c r="OPF96" s="1434"/>
      <c r="OPG96" s="1434"/>
      <c r="OPH96" s="1434"/>
      <c r="OPI96" s="1434"/>
      <c r="OPJ96" s="1434"/>
      <c r="OPK96" s="1434"/>
      <c r="OPL96" s="1434"/>
      <c r="OPM96" s="1434"/>
      <c r="OPN96" s="1434"/>
      <c r="OPO96" s="1434"/>
      <c r="OPP96" s="1434"/>
      <c r="OPQ96" s="1434"/>
      <c r="OPR96" s="1434"/>
      <c r="OPS96" s="1434"/>
      <c r="OPT96" s="1434"/>
      <c r="OPU96" s="1434"/>
      <c r="OPV96" s="1434"/>
      <c r="OPW96" s="1434"/>
      <c r="OPX96" s="1434"/>
      <c r="OPY96" s="1434"/>
      <c r="OPZ96" s="1434"/>
      <c r="OQA96" s="1434"/>
      <c r="OQB96" s="1434"/>
      <c r="OQC96" s="1434"/>
      <c r="OQD96" s="1434"/>
      <c r="OQE96" s="1434"/>
      <c r="OQF96" s="1434"/>
      <c r="OQG96" s="1434"/>
      <c r="OQH96" s="1434"/>
      <c r="OQI96" s="1434"/>
      <c r="OQJ96" s="1434"/>
      <c r="OQK96" s="1434"/>
      <c r="OQL96" s="1434"/>
      <c r="OQM96" s="1434"/>
      <c r="OQN96" s="1434"/>
      <c r="OQO96" s="1434"/>
      <c r="OQP96" s="1434"/>
      <c r="OQQ96" s="1434"/>
      <c r="OQR96" s="1434"/>
      <c r="OQS96" s="1434"/>
      <c r="OQT96" s="1434"/>
      <c r="OQU96" s="1434"/>
      <c r="OQV96" s="1434"/>
      <c r="OQW96" s="1434"/>
      <c r="OQX96" s="1434"/>
      <c r="OQY96" s="1434"/>
      <c r="OQZ96" s="1434"/>
      <c r="ORA96" s="1434"/>
      <c r="ORB96" s="1434"/>
      <c r="ORC96" s="1434"/>
      <c r="ORD96" s="1434"/>
      <c r="ORE96" s="1434"/>
      <c r="ORF96" s="1434"/>
      <c r="ORG96" s="1434"/>
      <c r="ORH96" s="1434"/>
      <c r="ORI96" s="1434"/>
      <c r="ORJ96" s="1434"/>
      <c r="ORK96" s="1434"/>
      <c r="ORL96" s="1434"/>
      <c r="ORM96" s="1434"/>
      <c r="ORN96" s="1434"/>
      <c r="ORO96" s="1434"/>
      <c r="ORP96" s="1434"/>
      <c r="ORQ96" s="1434"/>
      <c r="ORR96" s="1434"/>
      <c r="ORS96" s="1434"/>
      <c r="ORT96" s="1434"/>
      <c r="ORU96" s="1434"/>
      <c r="ORV96" s="1434"/>
      <c r="ORW96" s="1434"/>
      <c r="ORX96" s="1434"/>
      <c r="ORY96" s="1434"/>
      <c r="ORZ96" s="1434"/>
      <c r="OSA96" s="1434"/>
      <c r="OSB96" s="1434"/>
      <c r="OSC96" s="1434"/>
      <c r="OSD96" s="1434"/>
      <c r="OSE96" s="1434"/>
      <c r="OSF96" s="1434"/>
      <c r="OSG96" s="1434"/>
      <c r="OSH96" s="1434"/>
      <c r="OSI96" s="1434"/>
      <c r="OSJ96" s="1434"/>
      <c r="OSK96" s="1434"/>
      <c r="OSL96" s="1434"/>
      <c r="OSM96" s="1434"/>
      <c r="OSN96" s="1434"/>
      <c r="OSO96" s="1434"/>
      <c r="OSP96" s="1434"/>
      <c r="OSQ96" s="1434"/>
      <c r="OSR96" s="1434"/>
      <c r="OSS96" s="1434"/>
      <c r="OST96" s="1434"/>
      <c r="OSU96" s="1434"/>
      <c r="OSV96" s="1434"/>
      <c r="OSW96" s="1434"/>
      <c r="OSX96" s="1434"/>
      <c r="OSY96" s="1434"/>
      <c r="OSZ96" s="1434"/>
      <c r="OTA96" s="1434"/>
      <c r="OTB96" s="1434"/>
      <c r="OTC96" s="1434"/>
      <c r="OTD96" s="1434"/>
      <c r="OTE96" s="1434"/>
      <c r="OTF96" s="1434"/>
      <c r="OTG96" s="1434"/>
      <c r="OTH96" s="1434"/>
      <c r="OTI96" s="1434"/>
      <c r="OTJ96" s="1434"/>
      <c r="OTK96" s="1434"/>
      <c r="OTL96" s="1434"/>
      <c r="OTM96" s="1434"/>
      <c r="OTN96" s="1434"/>
      <c r="OTO96" s="1434"/>
      <c r="OTP96" s="1434"/>
      <c r="OTQ96" s="1434"/>
      <c r="OTR96" s="1434"/>
      <c r="OTS96" s="1434"/>
      <c r="OTT96" s="1434"/>
      <c r="OTU96" s="1434"/>
      <c r="OTV96" s="1434"/>
      <c r="OTW96" s="1434"/>
      <c r="OTX96" s="1434"/>
      <c r="OTY96" s="1434"/>
      <c r="OTZ96" s="1434"/>
      <c r="OUA96" s="1434"/>
      <c r="OUB96" s="1434"/>
      <c r="OUC96" s="1434"/>
      <c r="OUD96" s="1434"/>
      <c r="OUE96" s="1434"/>
      <c r="OUF96" s="1434"/>
      <c r="OUG96" s="1434"/>
      <c r="OUH96" s="1434"/>
      <c r="OUI96" s="1434"/>
      <c r="OUJ96" s="1434"/>
      <c r="OUK96" s="1434"/>
      <c r="OUL96" s="1434"/>
      <c r="OUM96" s="1434"/>
      <c r="OUN96" s="1434"/>
      <c r="OUO96" s="1434"/>
      <c r="OUP96" s="1434"/>
      <c r="OUQ96" s="1434"/>
      <c r="OUR96" s="1434"/>
      <c r="OUS96" s="1434"/>
      <c r="OUT96" s="1434"/>
      <c r="OUU96" s="1434"/>
      <c r="OUV96" s="1434"/>
      <c r="OUW96" s="1434"/>
      <c r="OUX96" s="1434"/>
      <c r="OUY96" s="1434"/>
      <c r="OUZ96" s="1434"/>
      <c r="OVA96" s="1434"/>
      <c r="OVB96" s="1434"/>
      <c r="OVC96" s="1434"/>
      <c r="OVD96" s="1434"/>
      <c r="OVE96" s="1434"/>
      <c r="OVF96" s="1434"/>
      <c r="OVG96" s="1434"/>
      <c r="OVH96" s="1434"/>
      <c r="OVI96" s="1434"/>
      <c r="OVJ96" s="1434"/>
      <c r="OVK96" s="1434"/>
      <c r="OVL96" s="1434"/>
      <c r="OVM96" s="1434"/>
      <c r="OVN96" s="1434"/>
      <c r="OVO96" s="1434"/>
      <c r="OVP96" s="1434"/>
      <c r="OVQ96" s="1434"/>
      <c r="OVR96" s="1434"/>
      <c r="OVS96" s="1434"/>
      <c r="OVT96" s="1434"/>
      <c r="OVU96" s="1434"/>
      <c r="OVV96" s="1434"/>
      <c r="OVW96" s="1434"/>
      <c r="OVX96" s="1434"/>
      <c r="OVY96" s="1434"/>
      <c r="OVZ96" s="1434"/>
      <c r="OWA96" s="1434"/>
      <c r="OWB96" s="1434"/>
      <c r="OWC96" s="1434"/>
      <c r="OWD96" s="1434"/>
      <c r="OWE96" s="1434"/>
      <c r="OWF96" s="1434"/>
      <c r="OWG96" s="1434"/>
      <c r="OWH96" s="1434"/>
      <c r="OWI96" s="1434"/>
      <c r="OWJ96" s="1434"/>
      <c r="OWK96" s="1434"/>
      <c r="OWL96" s="1434"/>
      <c r="OWM96" s="1434"/>
      <c r="OWN96" s="1434"/>
      <c r="OWO96" s="1434"/>
      <c r="OWP96" s="1434"/>
      <c r="OWQ96" s="1434"/>
      <c r="OWR96" s="1434"/>
      <c r="OWS96" s="1434"/>
      <c r="OWT96" s="1434"/>
      <c r="OWU96" s="1434"/>
      <c r="OWV96" s="1434"/>
      <c r="OWW96" s="1434"/>
      <c r="OWX96" s="1434"/>
      <c r="OWY96" s="1434"/>
      <c r="OWZ96" s="1434"/>
      <c r="OXA96" s="1434"/>
      <c r="OXB96" s="1434"/>
      <c r="OXC96" s="1434"/>
      <c r="OXD96" s="1434"/>
      <c r="OXE96" s="1434"/>
      <c r="OXF96" s="1434"/>
      <c r="OXG96" s="1434"/>
      <c r="OXH96" s="1434"/>
      <c r="OXI96" s="1434"/>
      <c r="OXJ96" s="1434"/>
      <c r="OXK96" s="1434"/>
      <c r="OXL96" s="1434"/>
      <c r="OXM96" s="1434"/>
      <c r="OXN96" s="1434"/>
      <c r="OXO96" s="1434"/>
      <c r="OXP96" s="1434"/>
      <c r="OXQ96" s="1434"/>
      <c r="OXR96" s="1434"/>
      <c r="OXS96" s="1434"/>
      <c r="OXT96" s="1434"/>
      <c r="OXU96" s="1434"/>
      <c r="OXV96" s="1434"/>
      <c r="OXW96" s="1434"/>
      <c r="OXX96" s="1434"/>
      <c r="OXY96" s="1434"/>
      <c r="OXZ96" s="1434"/>
      <c r="OYA96" s="1434"/>
      <c r="OYB96" s="1434"/>
      <c r="OYC96" s="1434"/>
      <c r="OYD96" s="1434"/>
      <c r="OYE96" s="1434"/>
      <c r="OYF96" s="1434"/>
      <c r="OYG96" s="1434"/>
      <c r="OYH96" s="1434"/>
      <c r="OYI96" s="1434"/>
      <c r="OYJ96" s="1434"/>
      <c r="OYK96" s="1434"/>
      <c r="OYL96" s="1434"/>
      <c r="OYM96" s="1434"/>
      <c r="OYN96" s="1434"/>
      <c r="OYO96" s="1434"/>
      <c r="OYP96" s="1434"/>
      <c r="OYQ96" s="1434"/>
      <c r="OYR96" s="1434"/>
      <c r="OYS96" s="1434"/>
      <c r="OYT96" s="1434"/>
      <c r="OYU96" s="1434"/>
      <c r="OYV96" s="1434"/>
      <c r="OYW96" s="1434"/>
      <c r="OYX96" s="1434"/>
      <c r="OYY96" s="1434"/>
      <c r="OYZ96" s="1434"/>
      <c r="OZA96" s="1434"/>
      <c r="OZB96" s="1434"/>
      <c r="OZC96" s="1434"/>
      <c r="OZD96" s="1434"/>
      <c r="OZE96" s="1434"/>
      <c r="OZF96" s="1434"/>
      <c r="OZG96" s="1434"/>
      <c r="OZH96" s="1434"/>
      <c r="OZI96" s="1434"/>
      <c r="OZJ96" s="1434"/>
      <c r="OZK96" s="1434"/>
      <c r="OZL96" s="1434"/>
      <c r="OZM96" s="1434"/>
      <c r="OZN96" s="1434"/>
      <c r="OZO96" s="1434"/>
      <c r="OZP96" s="1434"/>
      <c r="OZQ96" s="1434"/>
      <c r="OZR96" s="1434"/>
      <c r="OZS96" s="1434"/>
      <c r="OZT96" s="1434"/>
      <c r="OZU96" s="1434"/>
      <c r="OZV96" s="1434"/>
      <c r="OZW96" s="1434"/>
      <c r="OZX96" s="1434"/>
      <c r="OZY96" s="1434"/>
      <c r="OZZ96" s="1434"/>
      <c r="PAA96" s="1434"/>
      <c r="PAB96" s="1434"/>
      <c r="PAC96" s="1434"/>
      <c r="PAD96" s="1434"/>
      <c r="PAE96" s="1434"/>
      <c r="PAF96" s="1434"/>
      <c r="PAG96" s="1434"/>
      <c r="PAH96" s="1434"/>
      <c r="PAI96" s="1434"/>
      <c r="PAJ96" s="1434"/>
      <c r="PAK96" s="1434"/>
      <c r="PAL96" s="1434"/>
      <c r="PAM96" s="1434"/>
      <c r="PAN96" s="1434"/>
      <c r="PAO96" s="1434"/>
      <c r="PAP96" s="1434"/>
      <c r="PAQ96" s="1434"/>
      <c r="PAR96" s="1434"/>
      <c r="PAS96" s="1434"/>
      <c r="PAT96" s="1434"/>
      <c r="PAU96" s="1434"/>
      <c r="PAV96" s="1434"/>
      <c r="PAW96" s="1434"/>
      <c r="PAX96" s="1434"/>
      <c r="PAY96" s="1434"/>
      <c r="PAZ96" s="1434"/>
      <c r="PBA96" s="1434"/>
      <c r="PBB96" s="1434"/>
      <c r="PBC96" s="1434"/>
      <c r="PBD96" s="1434"/>
      <c r="PBE96" s="1434"/>
      <c r="PBF96" s="1434"/>
      <c r="PBG96" s="1434"/>
      <c r="PBH96" s="1434"/>
      <c r="PBI96" s="1434"/>
      <c r="PBJ96" s="1434"/>
      <c r="PBK96" s="1434"/>
      <c r="PBL96" s="1434"/>
      <c r="PBM96" s="1434"/>
      <c r="PBN96" s="1434"/>
      <c r="PBO96" s="1434"/>
      <c r="PBP96" s="1434"/>
      <c r="PBQ96" s="1434"/>
      <c r="PBR96" s="1434"/>
      <c r="PBS96" s="1434"/>
      <c r="PBT96" s="1434"/>
      <c r="PBU96" s="1434"/>
      <c r="PBV96" s="1434"/>
      <c r="PBW96" s="1434"/>
      <c r="PBX96" s="1434"/>
      <c r="PBY96" s="1434"/>
      <c r="PBZ96" s="1434"/>
      <c r="PCA96" s="1434"/>
      <c r="PCB96" s="1434"/>
      <c r="PCC96" s="1434"/>
      <c r="PCD96" s="1434"/>
      <c r="PCE96" s="1434"/>
      <c r="PCF96" s="1434"/>
      <c r="PCG96" s="1434"/>
      <c r="PCH96" s="1434"/>
      <c r="PCI96" s="1434"/>
      <c r="PCJ96" s="1434"/>
      <c r="PCK96" s="1434"/>
      <c r="PCL96" s="1434"/>
      <c r="PCM96" s="1434"/>
      <c r="PCN96" s="1434"/>
      <c r="PCO96" s="1434"/>
      <c r="PCP96" s="1434"/>
      <c r="PCQ96" s="1434"/>
      <c r="PCR96" s="1434"/>
      <c r="PCS96" s="1434"/>
      <c r="PCT96" s="1434"/>
      <c r="PCU96" s="1434"/>
      <c r="PCV96" s="1434"/>
      <c r="PCW96" s="1434"/>
      <c r="PCX96" s="1434"/>
      <c r="PCY96" s="1434"/>
      <c r="PCZ96" s="1434"/>
      <c r="PDA96" s="1434"/>
      <c r="PDB96" s="1434"/>
      <c r="PDC96" s="1434"/>
      <c r="PDD96" s="1434"/>
      <c r="PDE96" s="1434"/>
      <c r="PDF96" s="1434"/>
      <c r="PDG96" s="1434"/>
      <c r="PDH96" s="1434"/>
      <c r="PDI96" s="1434"/>
      <c r="PDJ96" s="1434"/>
      <c r="PDK96" s="1434"/>
      <c r="PDL96" s="1434"/>
      <c r="PDM96" s="1434"/>
      <c r="PDN96" s="1434"/>
      <c r="PDO96" s="1434"/>
      <c r="PDP96" s="1434"/>
      <c r="PDQ96" s="1434"/>
      <c r="PDR96" s="1434"/>
      <c r="PDS96" s="1434"/>
      <c r="PDT96" s="1434"/>
      <c r="PDU96" s="1434"/>
      <c r="PDV96" s="1434"/>
      <c r="PDW96" s="1434"/>
      <c r="PDX96" s="1434"/>
      <c r="PDY96" s="1434"/>
      <c r="PDZ96" s="1434"/>
      <c r="PEA96" s="1434"/>
      <c r="PEB96" s="1434"/>
      <c r="PEC96" s="1434"/>
      <c r="PED96" s="1434"/>
      <c r="PEE96" s="1434"/>
      <c r="PEF96" s="1434"/>
      <c r="PEG96" s="1434"/>
      <c r="PEH96" s="1434"/>
      <c r="PEI96" s="1434"/>
      <c r="PEJ96" s="1434"/>
      <c r="PEK96" s="1434"/>
      <c r="PEL96" s="1434"/>
      <c r="PEM96" s="1434"/>
      <c r="PEN96" s="1434"/>
      <c r="PEO96" s="1434"/>
      <c r="PEP96" s="1434"/>
      <c r="PEQ96" s="1434"/>
      <c r="PER96" s="1434"/>
      <c r="PES96" s="1434"/>
      <c r="PET96" s="1434"/>
      <c r="PEU96" s="1434"/>
      <c r="PEV96" s="1434"/>
      <c r="PEW96" s="1434"/>
      <c r="PEX96" s="1434"/>
      <c r="PEY96" s="1434"/>
      <c r="PEZ96" s="1434"/>
      <c r="PFA96" s="1434"/>
      <c r="PFB96" s="1434"/>
      <c r="PFC96" s="1434"/>
      <c r="PFD96" s="1434"/>
      <c r="PFE96" s="1434"/>
      <c r="PFF96" s="1434"/>
      <c r="PFG96" s="1434"/>
      <c r="PFH96" s="1434"/>
      <c r="PFI96" s="1434"/>
      <c r="PFJ96" s="1434"/>
      <c r="PFK96" s="1434"/>
      <c r="PFL96" s="1434"/>
      <c r="PFM96" s="1434"/>
      <c r="PFN96" s="1434"/>
      <c r="PFO96" s="1434"/>
      <c r="PFP96" s="1434"/>
      <c r="PFQ96" s="1434"/>
      <c r="PFR96" s="1434"/>
      <c r="PFS96" s="1434"/>
      <c r="PFT96" s="1434"/>
      <c r="PFU96" s="1434"/>
      <c r="PFV96" s="1434"/>
      <c r="PFW96" s="1434"/>
      <c r="PFX96" s="1434"/>
      <c r="PFY96" s="1434"/>
      <c r="PFZ96" s="1434"/>
      <c r="PGA96" s="1434"/>
      <c r="PGB96" s="1434"/>
      <c r="PGC96" s="1434"/>
      <c r="PGD96" s="1434"/>
      <c r="PGE96" s="1434"/>
      <c r="PGF96" s="1434"/>
      <c r="PGG96" s="1434"/>
      <c r="PGH96" s="1434"/>
      <c r="PGI96" s="1434"/>
      <c r="PGJ96" s="1434"/>
      <c r="PGK96" s="1434"/>
      <c r="PGL96" s="1434"/>
      <c r="PGM96" s="1434"/>
      <c r="PGN96" s="1434"/>
      <c r="PGO96" s="1434"/>
      <c r="PGP96" s="1434"/>
      <c r="PGQ96" s="1434"/>
      <c r="PGR96" s="1434"/>
      <c r="PGS96" s="1434"/>
      <c r="PGT96" s="1434"/>
      <c r="PGU96" s="1434"/>
      <c r="PGV96" s="1434"/>
      <c r="PGW96" s="1434"/>
      <c r="PGX96" s="1434"/>
      <c r="PGY96" s="1434"/>
      <c r="PGZ96" s="1434"/>
      <c r="PHA96" s="1434"/>
      <c r="PHB96" s="1434"/>
      <c r="PHC96" s="1434"/>
      <c r="PHD96" s="1434"/>
      <c r="PHE96" s="1434"/>
      <c r="PHF96" s="1434"/>
      <c r="PHG96" s="1434"/>
      <c r="PHH96" s="1434"/>
      <c r="PHI96" s="1434"/>
      <c r="PHJ96" s="1434"/>
      <c r="PHK96" s="1434"/>
      <c r="PHL96" s="1434"/>
      <c r="PHM96" s="1434"/>
      <c r="PHN96" s="1434"/>
      <c r="PHO96" s="1434"/>
      <c r="PHP96" s="1434"/>
      <c r="PHQ96" s="1434"/>
      <c r="PHR96" s="1434"/>
      <c r="PHS96" s="1434"/>
      <c r="PHT96" s="1434"/>
      <c r="PHU96" s="1434"/>
      <c r="PHV96" s="1434"/>
      <c r="PHW96" s="1434"/>
      <c r="PHX96" s="1434"/>
      <c r="PHY96" s="1434"/>
      <c r="PHZ96" s="1434"/>
      <c r="PIA96" s="1434"/>
      <c r="PIB96" s="1434"/>
      <c r="PIC96" s="1434"/>
      <c r="PID96" s="1434"/>
      <c r="PIE96" s="1434"/>
      <c r="PIF96" s="1434"/>
      <c r="PIG96" s="1434"/>
      <c r="PIH96" s="1434"/>
      <c r="PII96" s="1434"/>
      <c r="PIJ96" s="1434"/>
      <c r="PIK96" s="1434"/>
      <c r="PIL96" s="1434"/>
      <c r="PIM96" s="1434"/>
      <c r="PIN96" s="1434"/>
      <c r="PIO96" s="1434"/>
      <c r="PIP96" s="1434"/>
      <c r="PIQ96" s="1434"/>
      <c r="PIR96" s="1434"/>
      <c r="PIS96" s="1434"/>
      <c r="PIT96" s="1434"/>
      <c r="PIU96" s="1434"/>
      <c r="PIV96" s="1434"/>
      <c r="PIW96" s="1434"/>
      <c r="PIX96" s="1434"/>
      <c r="PIY96" s="1434"/>
      <c r="PIZ96" s="1434"/>
      <c r="PJA96" s="1434"/>
      <c r="PJB96" s="1434"/>
      <c r="PJC96" s="1434"/>
      <c r="PJD96" s="1434"/>
      <c r="PJE96" s="1434"/>
      <c r="PJF96" s="1434"/>
      <c r="PJG96" s="1434"/>
      <c r="PJH96" s="1434"/>
      <c r="PJI96" s="1434"/>
      <c r="PJJ96" s="1434"/>
      <c r="PJK96" s="1434"/>
      <c r="PJL96" s="1434"/>
      <c r="PJM96" s="1434"/>
      <c r="PJN96" s="1434"/>
      <c r="PJO96" s="1434"/>
      <c r="PJP96" s="1434"/>
      <c r="PJQ96" s="1434"/>
      <c r="PJR96" s="1434"/>
      <c r="PJS96" s="1434"/>
      <c r="PJT96" s="1434"/>
      <c r="PJU96" s="1434"/>
      <c r="PJV96" s="1434"/>
      <c r="PJW96" s="1434"/>
      <c r="PJX96" s="1434"/>
      <c r="PJY96" s="1434"/>
      <c r="PJZ96" s="1434"/>
      <c r="PKA96" s="1434"/>
      <c r="PKB96" s="1434"/>
      <c r="PKC96" s="1434"/>
      <c r="PKD96" s="1434"/>
      <c r="PKE96" s="1434"/>
      <c r="PKF96" s="1434"/>
      <c r="PKG96" s="1434"/>
      <c r="PKH96" s="1434"/>
      <c r="PKI96" s="1434"/>
      <c r="PKJ96" s="1434"/>
      <c r="PKK96" s="1434"/>
      <c r="PKL96" s="1434"/>
      <c r="PKM96" s="1434"/>
      <c r="PKN96" s="1434"/>
      <c r="PKO96" s="1434"/>
      <c r="PKP96" s="1434"/>
      <c r="PKQ96" s="1434"/>
      <c r="PKR96" s="1434"/>
      <c r="PKS96" s="1434"/>
      <c r="PKT96" s="1434"/>
      <c r="PKU96" s="1434"/>
      <c r="PKV96" s="1434"/>
      <c r="PKW96" s="1434"/>
      <c r="PKX96" s="1434"/>
      <c r="PKY96" s="1434"/>
      <c r="PKZ96" s="1434"/>
      <c r="PLA96" s="1434"/>
      <c r="PLB96" s="1434"/>
      <c r="PLC96" s="1434"/>
      <c r="PLD96" s="1434"/>
      <c r="PLE96" s="1434"/>
      <c r="PLF96" s="1434"/>
      <c r="PLG96" s="1434"/>
      <c r="PLH96" s="1434"/>
      <c r="PLI96" s="1434"/>
      <c r="PLJ96" s="1434"/>
      <c r="PLK96" s="1434"/>
      <c r="PLL96" s="1434"/>
      <c r="PLM96" s="1434"/>
      <c r="PLN96" s="1434"/>
      <c r="PLO96" s="1434"/>
      <c r="PLP96" s="1434"/>
      <c r="PLQ96" s="1434"/>
      <c r="PLR96" s="1434"/>
      <c r="PLS96" s="1434"/>
      <c r="PLT96" s="1434"/>
      <c r="PLU96" s="1434"/>
      <c r="PLV96" s="1434"/>
      <c r="PLW96" s="1434"/>
      <c r="PLX96" s="1434"/>
      <c r="PLY96" s="1434"/>
      <c r="PLZ96" s="1434"/>
      <c r="PMA96" s="1434"/>
      <c r="PMB96" s="1434"/>
      <c r="PMC96" s="1434"/>
      <c r="PMD96" s="1434"/>
      <c r="PME96" s="1434"/>
      <c r="PMF96" s="1434"/>
      <c r="PMG96" s="1434"/>
      <c r="PMH96" s="1434"/>
      <c r="PMI96" s="1434"/>
      <c r="PMJ96" s="1434"/>
      <c r="PMK96" s="1434"/>
      <c r="PML96" s="1434"/>
      <c r="PMM96" s="1434"/>
      <c r="PMN96" s="1434"/>
      <c r="PMO96" s="1434"/>
      <c r="PMP96" s="1434"/>
      <c r="PMQ96" s="1434"/>
      <c r="PMR96" s="1434"/>
      <c r="PMS96" s="1434"/>
      <c r="PMT96" s="1434"/>
      <c r="PMU96" s="1434"/>
      <c r="PMV96" s="1434"/>
      <c r="PMW96" s="1434"/>
      <c r="PMX96" s="1434"/>
      <c r="PMY96" s="1434"/>
      <c r="PMZ96" s="1434"/>
      <c r="PNA96" s="1434"/>
      <c r="PNB96" s="1434"/>
      <c r="PNC96" s="1434"/>
      <c r="PND96" s="1434"/>
      <c r="PNE96" s="1434"/>
      <c r="PNF96" s="1434"/>
      <c r="PNG96" s="1434"/>
      <c r="PNH96" s="1434"/>
      <c r="PNI96" s="1434"/>
      <c r="PNJ96" s="1434"/>
      <c r="PNK96" s="1434"/>
      <c r="PNL96" s="1434"/>
      <c r="PNM96" s="1434"/>
      <c r="PNN96" s="1434"/>
      <c r="PNO96" s="1434"/>
      <c r="PNP96" s="1434"/>
      <c r="PNQ96" s="1434"/>
      <c r="PNR96" s="1434"/>
      <c r="PNS96" s="1434"/>
      <c r="PNT96" s="1434"/>
      <c r="PNU96" s="1434"/>
      <c r="PNV96" s="1434"/>
      <c r="PNW96" s="1434"/>
      <c r="PNX96" s="1434"/>
      <c r="PNY96" s="1434"/>
      <c r="PNZ96" s="1434"/>
      <c r="POA96" s="1434"/>
      <c r="POB96" s="1434"/>
      <c r="POC96" s="1434"/>
      <c r="POD96" s="1434"/>
      <c r="POE96" s="1434"/>
      <c r="POF96" s="1434"/>
      <c r="POG96" s="1434"/>
      <c r="POH96" s="1434"/>
      <c r="POI96" s="1434"/>
      <c r="POJ96" s="1434"/>
      <c r="POK96" s="1434"/>
      <c r="POL96" s="1434"/>
      <c r="POM96" s="1434"/>
      <c r="PON96" s="1434"/>
      <c r="POO96" s="1434"/>
      <c r="POP96" s="1434"/>
      <c r="POQ96" s="1434"/>
      <c r="POR96" s="1434"/>
      <c r="POS96" s="1434"/>
      <c r="POT96" s="1434"/>
      <c r="POU96" s="1434"/>
      <c r="POV96" s="1434"/>
      <c r="POW96" s="1434"/>
      <c r="POX96" s="1434"/>
      <c r="POY96" s="1434"/>
      <c r="POZ96" s="1434"/>
      <c r="PPA96" s="1434"/>
      <c r="PPB96" s="1434"/>
      <c r="PPC96" s="1434"/>
      <c r="PPD96" s="1434"/>
      <c r="PPE96" s="1434"/>
      <c r="PPF96" s="1434"/>
      <c r="PPG96" s="1434"/>
      <c r="PPH96" s="1434"/>
      <c r="PPI96" s="1434"/>
      <c r="PPJ96" s="1434"/>
      <c r="PPK96" s="1434"/>
      <c r="PPL96" s="1434"/>
      <c r="PPM96" s="1434"/>
      <c r="PPN96" s="1434"/>
      <c r="PPO96" s="1434"/>
      <c r="PPP96" s="1434"/>
      <c r="PPQ96" s="1434"/>
      <c r="PPR96" s="1434"/>
      <c r="PPS96" s="1434"/>
      <c r="PPT96" s="1434"/>
      <c r="PPU96" s="1434"/>
      <c r="PPV96" s="1434"/>
      <c r="PPW96" s="1434"/>
      <c r="PPX96" s="1434"/>
      <c r="PPY96" s="1434"/>
      <c r="PPZ96" s="1434"/>
      <c r="PQA96" s="1434"/>
      <c r="PQB96" s="1434"/>
      <c r="PQC96" s="1434"/>
      <c r="PQD96" s="1434"/>
      <c r="PQE96" s="1434"/>
      <c r="PQF96" s="1434"/>
      <c r="PQG96" s="1434"/>
      <c r="PQH96" s="1434"/>
      <c r="PQI96" s="1434"/>
      <c r="PQJ96" s="1434"/>
      <c r="PQK96" s="1434"/>
      <c r="PQL96" s="1434"/>
      <c r="PQM96" s="1434"/>
      <c r="PQN96" s="1434"/>
      <c r="PQO96" s="1434"/>
      <c r="PQP96" s="1434"/>
      <c r="PQQ96" s="1434"/>
      <c r="PQR96" s="1434"/>
      <c r="PQS96" s="1434"/>
      <c r="PQT96" s="1434"/>
      <c r="PQU96" s="1434"/>
      <c r="PQV96" s="1434"/>
      <c r="PQW96" s="1434"/>
      <c r="PQX96" s="1434"/>
      <c r="PQY96" s="1434"/>
      <c r="PQZ96" s="1434"/>
      <c r="PRA96" s="1434"/>
      <c r="PRB96" s="1434"/>
      <c r="PRC96" s="1434"/>
      <c r="PRD96" s="1434"/>
      <c r="PRE96" s="1434"/>
      <c r="PRF96" s="1434"/>
      <c r="PRG96" s="1434"/>
      <c r="PRH96" s="1434"/>
      <c r="PRI96" s="1434"/>
      <c r="PRJ96" s="1434"/>
      <c r="PRK96" s="1434"/>
      <c r="PRL96" s="1434"/>
      <c r="PRM96" s="1434"/>
      <c r="PRN96" s="1434"/>
      <c r="PRO96" s="1434"/>
      <c r="PRP96" s="1434"/>
      <c r="PRQ96" s="1434"/>
      <c r="PRR96" s="1434"/>
      <c r="PRS96" s="1434"/>
      <c r="PRT96" s="1434"/>
      <c r="PRU96" s="1434"/>
      <c r="PRV96" s="1434"/>
      <c r="PRW96" s="1434"/>
      <c r="PRX96" s="1434"/>
      <c r="PRY96" s="1434"/>
      <c r="PRZ96" s="1434"/>
      <c r="PSA96" s="1434"/>
      <c r="PSB96" s="1434"/>
      <c r="PSC96" s="1434"/>
      <c r="PSD96" s="1434"/>
      <c r="PSE96" s="1434"/>
      <c r="PSF96" s="1434"/>
      <c r="PSG96" s="1434"/>
      <c r="PSH96" s="1434"/>
      <c r="PSI96" s="1434"/>
      <c r="PSJ96" s="1434"/>
      <c r="PSK96" s="1434"/>
      <c r="PSL96" s="1434"/>
      <c r="PSM96" s="1434"/>
      <c r="PSN96" s="1434"/>
      <c r="PSO96" s="1434"/>
      <c r="PSP96" s="1434"/>
      <c r="PSQ96" s="1434"/>
      <c r="PSR96" s="1434"/>
      <c r="PSS96" s="1434"/>
      <c r="PST96" s="1434"/>
      <c r="PSU96" s="1434"/>
      <c r="PSV96" s="1434"/>
      <c r="PSW96" s="1434"/>
      <c r="PSX96" s="1434"/>
      <c r="PSY96" s="1434"/>
      <c r="PSZ96" s="1434"/>
      <c r="PTA96" s="1434"/>
      <c r="PTB96" s="1434"/>
      <c r="PTC96" s="1434"/>
      <c r="PTD96" s="1434"/>
      <c r="PTE96" s="1434"/>
      <c r="PTF96" s="1434"/>
      <c r="PTG96" s="1434"/>
      <c r="PTH96" s="1434"/>
      <c r="PTI96" s="1434"/>
      <c r="PTJ96" s="1434"/>
      <c r="PTK96" s="1434"/>
      <c r="PTL96" s="1434"/>
      <c r="PTM96" s="1434"/>
      <c r="PTN96" s="1434"/>
      <c r="PTO96" s="1434"/>
      <c r="PTP96" s="1434"/>
      <c r="PTQ96" s="1434"/>
      <c r="PTR96" s="1434"/>
      <c r="PTS96" s="1434"/>
      <c r="PTT96" s="1434"/>
      <c r="PTU96" s="1434"/>
      <c r="PTV96" s="1434"/>
      <c r="PTW96" s="1434"/>
      <c r="PTX96" s="1434"/>
      <c r="PTY96" s="1434"/>
      <c r="PTZ96" s="1434"/>
      <c r="PUA96" s="1434"/>
      <c r="PUB96" s="1434"/>
      <c r="PUC96" s="1434"/>
      <c r="PUD96" s="1434"/>
      <c r="PUE96" s="1434"/>
      <c r="PUF96" s="1434"/>
      <c r="PUG96" s="1434"/>
      <c r="PUH96" s="1434"/>
      <c r="PUI96" s="1434"/>
      <c r="PUJ96" s="1434"/>
      <c r="PUK96" s="1434"/>
      <c r="PUL96" s="1434"/>
      <c r="PUM96" s="1434"/>
      <c r="PUN96" s="1434"/>
      <c r="PUO96" s="1434"/>
      <c r="PUP96" s="1434"/>
      <c r="PUQ96" s="1434"/>
      <c r="PUR96" s="1434"/>
      <c r="PUS96" s="1434"/>
      <c r="PUT96" s="1434"/>
      <c r="PUU96" s="1434"/>
      <c r="PUV96" s="1434"/>
      <c r="PUW96" s="1434"/>
      <c r="PUX96" s="1434"/>
      <c r="PUY96" s="1434"/>
      <c r="PUZ96" s="1434"/>
      <c r="PVA96" s="1434"/>
      <c r="PVB96" s="1434"/>
      <c r="PVC96" s="1434"/>
      <c r="PVD96" s="1434"/>
      <c r="PVE96" s="1434"/>
      <c r="PVF96" s="1434"/>
      <c r="PVG96" s="1434"/>
      <c r="PVH96" s="1434"/>
      <c r="PVI96" s="1434"/>
      <c r="PVJ96" s="1434"/>
      <c r="PVK96" s="1434"/>
      <c r="PVL96" s="1434"/>
      <c r="PVM96" s="1434"/>
      <c r="PVN96" s="1434"/>
      <c r="PVO96" s="1434"/>
      <c r="PVP96" s="1434"/>
      <c r="PVQ96" s="1434"/>
      <c r="PVR96" s="1434"/>
      <c r="PVS96" s="1434"/>
      <c r="PVT96" s="1434"/>
      <c r="PVU96" s="1434"/>
      <c r="PVV96" s="1434"/>
      <c r="PVW96" s="1434"/>
      <c r="PVX96" s="1434"/>
      <c r="PVY96" s="1434"/>
      <c r="PVZ96" s="1434"/>
      <c r="PWA96" s="1434"/>
      <c r="PWB96" s="1434"/>
      <c r="PWC96" s="1434"/>
      <c r="PWD96" s="1434"/>
      <c r="PWE96" s="1434"/>
      <c r="PWF96" s="1434"/>
      <c r="PWG96" s="1434"/>
      <c r="PWH96" s="1434"/>
      <c r="PWI96" s="1434"/>
      <c r="PWJ96" s="1434"/>
      <c r="PWK96" s="1434"/>
      <c r="PWL96" s="1434"/>
      <c r="PWM96" s="1434"/>
      <c r="PWN96" s="1434"/>
      <c r="PWO96" s="1434"/>
      <c r="PWP96" s="1434"/>
      <c r="PWQ96" s="1434"/>
      <c r="PWR96" s="1434"/>
      <c r="PWS96" s="1434"/>
      <c r="PWT96" s="1434"/>
      <c r="PWU96" s="1434"/>
      <c r="PWV96" s="1434"/>
      <c r="PWW96" s="1434"/>
      <c r="PWX96" s="1434"/>
      <c r="PWY96" s="1434"/>
      <c r="PWZ96" s="1434"/>
      <c r="PXA96" s="1434"/>
      <c r="PXB96" s="1434"/>
      <c r="PXC96" s="1434"/>
      <c r="PXD96" s="1434"/>
      <c r="PXE96" s="1434"/>
      <c r="PXF96" s="1434"/>
      <c r="PXG96" s="1434"/>
      <c r="PXH96" s="1434"/>
      <c r="PXI96" s="1434"/>
      <c r="PXJ96" s="1434"/>
      <c r="PXK96" s="1434"/>
      <c r="PXL96" s="1434"/>
      <c r="PXM96" s="1434"/>
      <c r="PXN96" s="1434"/>
      <c r="PXO96" s="1434"/>
      <c r="PXP96" s="1434"/>
      <c r="PXQ96" s="1434"/>
      <c r="PXR96" s="1434"/>
      <c r="PXS96" s="1434"/>
      <c r="PXT96" s="1434"/>
      <c r="PXU96" s="1434"/>
      <c r="PXV96" s="1434"/>
      <c r="PXW96" s="1434"/>
      <c r="PXX96" s="1434"/>
      <c r="PXY96" s="1434"/>
      <c r="PXZ96" s="1434"/>
      <c r="PYA96" s="1434"/>
      <c r="PYB96" s="1434"/>
      <c r="PYC96" s="1434"/>
      <c r="PYD96" s="1434"/>
      <c r="PYE96" s="1434"/>
      <c r="PYF96" s="1434"/>
      <c r="PYG96" s="1434"/>
      <c r="PYH96" s="1434"/>
      <c r="PYI96" s="1434"/>
      <c r="PYJ96" s="1434"/>
      <c r="PYK96" s="1434"/>
      <c r="PYL96" s="1434"/>
      <c r="PYM96" s="1434"/>
      <c r="PYN96" s="1434"/>
      <c r="PYO96" s="1434"/>
      <c r="PYP96" s="1434"/>
      <c r="PYQ96" s="1434"/>
      <c r="PYR96" s="1434"/>
      <c r="PYS96" s="1434"/>
      <c r="PYT96" s="1434"/>
      <c r="PYU96" s="1434"/>
      <c r="PYV96" s="1434"/>
      <c r="PYW96" s="1434"/>
      <c r="PYX96" s="1434"/>
      <c r="PYY96" s="1434"/>
      <c r="PYZ96" s="1434"/>
      <c r="PZA96" s="1434"/>
      <c r="PZB96" s="1434"/>
      <c r="PZC96" s="1434"/>
      <c r="PZD96" s="1434"/>
      <c r="PZE96" s="1434"/>
      <c r="PZF96" s="1434"/>
      <c r="PZG96" s="1434"/>
      <c r="PZH96" s="1434"/>
      <c r="PZI96" s="1434"/>
      <c r="PZJ96" s="1434"/>
      <c r="PZK96" s="1434"/>
      <c r="PZL96" s="1434"/>
      <c r="PZM96" s="1434"/>
      <c r="PZN96" s="1434"/>
      <c r="PZO96" s="1434"/>
      <c r="PZP96" s="1434"/>
      <c r="PZQ96" s="1434"/>
      <c r="PZR96" s="1434"/>
      <c r="PZS96" s="1434"/>
      <c r="PZT96" s="1434"/>
      <c r="PZU96" s="1434"/>
      <c r="PZV96" s="1434"/>
      <c r="PZW96" s="1434"/>
      <c r="PZX96" s="1434"/>
      <c r="PZY96" s="1434"/>
      <c r="PZZ96" s="1434"/>
      <c r="QAA96" s="1434"/>
      <c r="QAB96" s="1434"/>
      <c r="QAC96" s="1434"/>
      <c r="QAD96" s="1434"/>
      <c r="QAE96" s="1434"/>
      <c r="QAF96" s="1434"/>
      <c r="QAG96" s="1434"/>
      <c r="QAH96" s="1434"/>
      <c r="QAI96" s="1434"/>
      <c r="QAJ96" s="1434"/>
      <c r="QAK96" s="1434"/>
      <c r="QAL96" s="1434"/>
      <c r="QAM96" s="1434"/>
      <c r="QAN96" s="1434"/>
      <c r="QAO96" s="1434"/>
      <c r="QAP96" s="1434"/>
      <c r="QAQ96" s="1434"/>
      <c r="QAR96" s="1434"/>
      <c r="QAS96" s="1434"/>
      <c r="QAT96" s="1434"/>
      <c r="QAU96" s="1434"/>
      <c r="QAV96" s="1434"/>
      <c r="QAW96" s="1434"/>
      <c r="QAX96" s="1434"/>
      <c r="QAY96" s="1434"/>
      <c r="QAZ96" s="1434"/>
      <c r="QBA96" s="1434"/>
      <c r="QBB96" s="1434"/>
      <c r="QBC96" s="1434"/>
      <c r="QBD96" s="1434"/>
      <c r="QBE96" s="1434"/>
      <c r="QBF96" s="1434"/>
      <c r="QBG96" s="1434"/>
      <c r="QBH96" s="1434"/>
      <c r="QBI96" s="1434"/>
      <c r="QBJ96" s="1434"/>
      <c r="QBK96" s="1434"/>
      <c r="QBL96" s="1434"/>
      <c r="QBM96" s="1434"/>
      <c r="QBN96" s="1434"/>
      <c r="QBO96" s="1434"/>
      <c r="QBP96" s="1434"/>
      <c r="QBQ96" s="1434"/>
      <c r="QBR96" s="1434"/>
      <c r="QBS96" s="1434"/>
      <c r="QBT96" s="1434"/>
      <c r="QBU96" s="1434"/>
      <c r="QBV96" s="1434"/>
      <c r="QBW96" s="1434"/>
      <c r="QBX96" s="1434"/>
      <c r="QBY96" s="1434"/>
      <c r="QBZ96" s="1434"/>
      <c r="QCA96" s="1434"/>
      <c r="QCB96" s="1434"/>
      <c r="QCC96" s="1434"/>
      <c r="QCD96" s="1434"/>
      <c r="QCE96" s="1434"/>
      <c r="QCF96" s="1434"/>
      <c r="QCG96" s="1434"/>
      <c r="QCH96" s="1434"/>
      <c r="QCI96" s="1434"/>
      <c r="QCJ96" s="1434"/>
      <c r="QCK96" s="1434"/>
      <c r="QCL96" s="1434"/>
      <c r="QCM96" s="1434"/>
      <c r="QCN96" s="1434"/>
      <c r="QCO96" s="1434"/>
      <c r="QCP96" s="1434"/>
      <c r="QCQ96" s="1434"/>
      <c r="QCR96" s="1434"/>
      <c r="QCS96" s="1434"/>
      <c r="QCT96" s="1434"/>
      <c r="QCU96" s="1434"/>
      <c r="QCV96" s="1434"/>
      <c r="QCW96" s="1434"/>
      <c r="QCX96" s="1434"/>
      <c r="QCY96" s="1434"/>
      <c r="QCZ96" s="1434"/>
      <c r="QDA96" s="1434"/>
      <c r="QDB96" s="1434"/>
      <c r="QDC96" s="1434"/>
      <c r="QDD96" s="1434"/>
      <c r="QDE96" s="1434"/>
      <c r="QDF96" s="1434"/>
      <c r="QDG96" s="1434"/>
      <c r="QDH96" s="1434"/>
      <c r="QDI96" s="1434"/>
      <c r="QDJ96" s="1434"/>
      <c r="QDK96" s="1434"/>
      <c r="QDL96" s="1434"/>
      <c r="QDM96" s="1434"/>
      <c r="QDN96" s="1434"/>
      <c r="QDO96" s="1434"/>
      <c r="QDP96" s="1434"/>
      <c r="QDQ96" s="1434"/>
      <c r="QDR96" s="1434"/>
      <c r="QDS96" s="1434"/>
      <c r="QDT96" s="1434"/>
      <c r="QDU96" s="1434"/>
      <c r="QDV96" s="1434"/>
      <c r="QDW96" s="1434"/>
      <c r="QDX96" s="1434"/>
      <c r="QDY96" s="1434"/>
      <c r="QDZ96" s="1434"/>
      <c r="QEA96" s="1434"/>
      <c r="QEB96" s="1434"/>
      <c r="QEC96" s="1434"/>
      <c r="QED96" s="1434"/>
      <c r="QEE96" s="1434"/>
      <c r="QEF96" s="1434"/>
      <c r="QEG96" s="1434"/>
      <c r="QEH96" s="1434"/>
      <c r="QEI96" s="1434"/>
      <c r="QEJ96" s="1434"/>
      <c r="QEK96" s="1434"/>
      <c r="QEL96" s="1434"/>
      <c r="QEM96" s="1434"/>
      <c r="QEN96" s="1434"/>
      <c r="QEO96" s="1434"/>
      <c r="QEP96" s="1434"/>
      <c r="QEQ96" s="1434"/>
      <c r="QER96" s="1434"/>
      <c r="QES96" s="1434"/>
      <c r="QET96" s="1434"/>
      <c r="QEU96" s="1434"/>
      <c r="QEV96" s="1434"/>
      <c r="QEW96" s="1434"/>
      <c r="QEX96" s="1434"/>
      <c r="QEY96" s="1434"/>
      <c r="QEZ96" s="1434"/>
      <c r="QFA96" s="1434"/>
      <c r="QFB96" s="1434"/>
      <c r="QFC96" s="1434"/>
      <c r="QFD96" s="1434"/>
      <c r="QFE96" s="1434"/>
      <c r="QFF96" s="1434"/>
      <c r="QFG96" s="1434"/>
      <c r="QFH96" s="1434"/>
      <c r="QFI96" s="1434"/>
      <c r="QFJ96" s="1434"/>
      <c r="QFK96" s="1434"/>
      <c r="QFL96" s="1434"/>
      <c r="QFM96" s="1434"/>
      <c r="QFN96" s="1434"/>
      <c r="QFO96" s="1434"/>
      <c r="QFP96" s="1434"/>
      <c r="QFQ96" s="1434"/>
      <c r="QFR96" s="1434"/>
      <c r="QFS96" s="1434"/>
      <c r="QFT96" s="1434"/>
      <c r="QFU96" s="1434"/>
      <c r="QFV96" s="1434"/>
      <c r="QFW96" s="1434"/>
      <c r="QFX96" s="1434"/>
      <c r="QFY96" s="1434"/>
      <c r="QFZ96" s="1434"/>
      <c r="QGA96" s="1434"/>
      <c r="QGB96" s="1434"/>
      <c r="QGC96" s="1434"/>
      <c r="QGD96" s="1434"/>
      <c r="QGE96" s="1434"/>
      <c r="QGF96" s="1434"/>
      <c r="QGG96" s="1434"/>
      <c r="QGH96" s="1434"/>
      <c r="QGI96" s="1434"/>
      <c r="QGJ96" s="1434"/>
      <c r="QGK96" s="1434"/>
      <c r="QGL96" s="1434"/>
      <c r="QGM96" s="1434"/>
      <c r="QGN96" s="1434"/>
      <c r="QGO96" s="1434"/>
      <c r="QGP96" s="1434"/>
      <c r="QGQ96" s="1434"/>
      <c r="QGR96" s="1434"/>
      <c r="QGS96" s="1434"/>
      <c r="QGT96" s="1434"/>
      <c r="QGU96" s="1434"/>
      <c r="QGV96" s="1434"/>
      <c r="QGW96" s="1434"/>
      <c r="QGX96" s="1434"/>
      <c r="QGY96" s="1434"/>
      <c r="QGZ96" s="1434"/>
      <c r="QHA96" s="1434"/>
      <c r="QHB96" s="1434"/>
      <c r="QHC96" s="1434"/>
      <c r="QHD96" s="1434"/>
      <c r="QHE96" s="1434"/>
      <c r="QHF96" s="1434"/>
      <c r="QHG96" s="1434"/>
      <c r="QHH96" s="1434"/>
      <c r="QHI96" s="1434"/>
      <c r="QHJ96" s="1434"/>
      <c r="QHK96" s="1434"/>
      <c r="QHL96" s="1434"/>
      <c r="QHM96" s="1434"/>
      <c r="QHN96" s="1434"/>
      <c r="QHO96" s="1434"/>
      <c r="QHP96" s="1434"/>
      <c r="QHQ96" s="1434"/>
      <c r="QHR96" s="1434"/>
      <c r="QHS96" s="1434"/>
      <c r="QHT96" s="1434"/>
      <c r="QHU96" s="1434"/>
      <c r="QHV96" s="1434"/>
      <c r="QHW96" s="1434"/>
      <c r="QHX96" s="1434"/>
      <c r="QHY96" s="1434"/>
      <c r="QHZ96" s="1434"/>
      <c r="QIA96" s="1434"/>
      <c r="QIB96" s="1434"/>
      <c r="QIC96" s="1434"/>
      <c r="QID96" s="1434"/>
      <c r="QIE96" s="1434"/>
      <c r="QIF96" s="1434"/>
      <c r="QIG96" s="1434"/>
      <c r="QIH96" s="1434"/>
      <c r="QII96" s="1434"/>
      <c r="QIJ96" s="1434"/>
      <c r="QIK96" s="1434"/>
      <c r="QIL96" s="1434"/>
      <c r="QIM96" s="1434"/>
      <c r="QIN96" s="1434"/>
      <c r="QIO96" s="1434"/>
      <c r="QIP96" s="1434"/>
      <c r="QIQ96" s="1434"/>
      <c r="QIR96" s="1434"/>
      <c r="QIS96" s="1434"/>
      <c r="QIT96" s="1434"/>
      <c r="QIU96" s="1434"/>
      <c r="QIV96" s="1434"/>
      <c r="QIW96" s="1434"/>
      <c r="QIX96" s="1434"/>
      <c r="QIY96" s="1434"/>
      <c r="QIZ96" s="1434"/>
      <c r="QJA96" s="1434"/>
      <c r="QJB96" s="1434"/>
      <c r="QJC96" s="1434"/>
      <c r="QJD96" s="1434"/>
      <c r="QJE96" s="1434"/>
      <c r="QJF96" s="1434"/>
      <c r="QJG96" s="1434"/>
      <c r="QJH96" s="1434"/>
      <c r="QJI96" s="1434"/>
      <c r="QJJ96" s="1434"/>
      <c r="QJK96" s="1434"/>
      <c r="QJL96" s="1434"/>
      <c r="QJM96" s="1434"/>
      <c r="QJN96" s="1434"/>
      <c r="QJO96" s="1434"/>
      <c r="QJP96" s="1434"/>
      <c r="QJQ96" s="1434"/>
      <c r="QJR96" s="1434"/>
      <c r="QJS96" s="1434"/>
      <c r="QJT96" s="1434"/>
      <c r="QJU96" s="1434"/>
      <c r="QJV96" s="1434"/>
      <c r="QJW96" s="1434"/>
      <c r="QJX96" s="1434"/>
      <c r="QJY96" s="1434"/>
      <c r="QJZ96" s="1434"/>
      <c r="QKA96" s="1434"/>
      <c r="QKB96" s="1434"/>
      <c r="QKC96" s="1434"/>
      <c r="QKD96" s="1434"/>
      <c r="QKE96" s="1434"/>
      <c r="QKF96" s="1434"/>
      <c r="QKG96" s="1434"/>
      <c r="QKH96" s="1434"/>
      <c r="QKI96" s="1434"/>
      <c r="QKJ96" s="1434"/>
      <c r="QKK96" s="1434"/>
      <c r="QKL96" s="1434"/>
      <c r="QKM96" s="1434"/>
      <c r="QKN96" s="1434"/>
      <c r="QKO96" s="1434"/>
      <c r="QKP96" s="1434"/>
      <c r="QKQ96" s="1434"/>
      <c r="QKR96" s="1434"/>
      <c r="QKS96" s="1434"/>
      <c r="QKT96" s="1434"/>
      <c r="QKU96" s="1434"/>
      <c r="QKV96" s="1434"/>
      <c r="QKW96" s="1434"/>
      <c r="QKX96" s="1434"/>
      <c r="QKY96" s="1434"/>
      <c r="QKZ96" s="1434"/>
      <c r="QLA96" s="1434"/>
      <c r="QLB96" s="1434"/>
      <c r="QLC96" s="1434"/>
      <c r="QLD96" s="1434"/>
      <c r="QLE96" s="1434"/>
      <c r="QLF96" s="1434"/>
      <c r="QLG96" s="1434"/>
      <c r="QLH96" s="1434"/>
      <c r="QLI96" s="1434"/>
      <c r="QLJ96" s="1434"/>
      <c r="QLK96" s="1434"/>
      <c r="QLL96" s="1434"/>
      <c r="QLM96" s="1434"/>
      <c r="QLN96" s="1434"/>
      <c r="QLO96" s="1434"/>
      <c r="QLP96" s="1434"/>
      <c r="QLQ96" s="1434"/>
      <c r="QLR96" s="1434"/>
      <c r="QLS96" s="1434"/>
      <c r="QLT96" s="1434"/>
      <c r="QLU96" s="1434"/>
      <c r="QLV96" s="1434"/>
      <c r="QLW96" s="1434"/>
      <c r="QLX96" s="1434"/>
      <c r="QLY96" s="1434"/>
      <c r="QLZ96" s="1434"/>
      <c r="QMA96" s="1434"/>
      <c r="QMB96" s="1434"/>
      <c r="QMC96" s="1434"/>
      <c r="QMD96" s="1434"/>
      <c r="QME96" s="1434"/>
      <c r="QMF96" s="1434"/>
      <c r="QMG96" s="1434"/>
      <c r="QMH96" s="1434"/>
      <c r="QMI96" s="1434"/>
      <c r="QMJ96" s="1434"/>
      <c r="QMK96" s="1434"/>
      <c r="QML96" s="1434"/>
      <c r="QMM96" s="1434"/>
      <c r="QMN96" s="1434"/>
      <c r="QMO96" s="1434"/>
      <c r="QMP96" s="1434"/>
      <c r="QMQ96" s="1434"/>
      <c r="QMR96" s="1434"/>
      <c r="QMS96" s="1434"/>
      <c r="QMT96" s="1434"/>
      <c r="QMU96" s="1434"/>
      <c r="QMV96" s="1434"/>
      <c r="QMW96" s="1434"/>
      <c r="QMX96" s="1434"/>
      <c r="QMY96" s="1434"/>
      <c r="QMZ96" s="1434"/>
      <c r="QNA96" s="1434"/>
      <c r="QNB96" s="1434"/>
      <c r="QNC96" s="1434"/>
      <c r="QND96" s="1434"/>
      <c r="QNE96" s="1434"/>
      <c r="QNF96" s="1434"/>
      <c r="QNG96" s="1434"/>
      <c r="QNH96" s="1434"/>
      <c r="QNI96" s="1434"/>
      <c r="QNJ96" s="1434"/>
      <c r="QNK96" s="1434"/>
      <c r="QNL96" s="1434"/>
      <c r="QNM96" s="1434"/>
      <c r="QNN96" s="1434"/>
      <c r="QNO96" s="1434"/>
      <c r="QNP96" s="1434"/>
      <c r="QNQ96" s="1434"/>
      <c r="QNR96" s="1434"/>
      <c r="QNS96" s="1434"/>
      <c r="QNT96" s="1434"/>
      <c r="QNU96" s="1434"/>
      <c r="QNV96" s="1434"/>
      <c r="QNW96" s="1434"/>
      <c r="QNX96" s="1434"/>
      <c r="QNY96" s="1434"/>
      <c r="QNZ96" s="1434"/>
      <c r="QOA96" s="1434"/>
      <c r="QOB96" s="1434"/>
      <c r="QOC96" s="1434"/>
      <c r="QOD96" s="1434"/>
      <c r="QOE96" s="1434"/>
      <c r="QOF96" s="1434"/>
      <c r="QOG96" s="1434"/>
      <c r="QOH96" s="1434"/>
      <c r="QOI96" s="1434"/>
      <c r="QOJ96" s="1434"/>
      <c r="QOK96" s="1434"/>
      <c r="QOL96" s="1434"/>
      <c r="QOM96" s="1434"/>
      <c r="QON96" s="1434"/>
      <c r="QOO96" s="1434"/>
      <c r="QOP96" s="1434"/>
      <c r="QOQ96" s="1434"/>
      <c r="QOR96" s="1434"/>
      <c r="QOS96" s="1434"/>
      <c r="QOT96" s="1434"/>
      <c r="QOU96" s="1434"/>
      <c r="QOV96" s="1434"/>
      <c r="QOW96" s="1434"/>
      <c r="QOX96" s="1434"/>
      <c r="QOY96" s="1434"/>
      <c r="QOZ96" s="1434"/>
      <c r="QPA96" s="1434"/>
      <c r="QPB96" s="1434"/>
      <c r="QPC96" s="1434"/>
      <c r="QPD96" s="1434"/>
      <c r="QPE96" s="1434"/>
      <c r="QPF96" s="1434"/>
      <c r="QPG96" s="1434"/>
      <c r="QPH96" s="1434"/>
      <c r="QPI96" s="1434"/>
      <c r="QPJ96" s="1434"/>
      <c r="QPK96" s="1434"/>
      <c r="QPL96" s="1434"/>
      <c r="QPM96" s="1434"/>
      <c r="QPN96" s="1434"/>
      <c r="QPO96" s="1434"/>
      <c r="QPP96" s="1434"/>
      <c r="QPQ96" s="1434"/>
      <c r="QPR96" s="1434"/>
      <c r="QPS96" s="1434"/>
      <c r="QPT96" s="1434"/>
      <c r="QPU96" s="1434"/>
      <c r="QPV96" s="1434"/>
      <c r="QPW96" s="1434"/>
      <c r="QPX96" s="1434"/>
      <c r="QPY96" s="1434"/>
      <c r="QPZ96" s="1434"/>
      <c r="QQA96" s="1434"/>
      <c r="QQB96" s="1434"/>
      <c r="QQC96" s="1434"/>
      <c r="QQD96" s="1434"/>
      <c r="QQE96" s="1434"/>
      <c r="QQF96" s="1434"/>
      <c r="QQG96" s="1434"/>
      <c r="QQH96" s="1434"/>
      <c r="QQI96" s="1434"/>
      <c r="QQJ96" s="1434"/>
      <c r="QQK96" s="1434"/>
      <c r="QQL96" s="1434"/>
      <c r="QQM96" s="1434"/>
      <c r="QQN96" s="1434"/>
      <c r="QQO96" s="1434"/>
      <c r="QQP96" s="1434"/>
      <c r="QQQ96" s="1434"/>
      <c r="QQR96" s="1434"/>
      <c r="QQS96" s="1434"/>
      <c r="QQT96" s="1434"/>
      <c r="QQU96" s="1434"/>
      <c r="QQV96" s="1434"/>
      <c r="QQW96" s="1434"/>
      <c r="QQX96" s="1434"/>
      <c r="QQY96" s="1434"/>
      <c r="QQZ96" s="1434"/>
      <c r="QRA96" s="1434"/>
      <c r="QRB96" s="1434"/>
      <c r="QRC96" s="1434"/>
      <c r="QRD96" s="1434"/>
      <c r="QRE96" s="1434"/>
      <c r="QRF96" s="1434"/>
      <c r="QRG96" s="1434"/>
      <c r="QRH96" s="1434"/>
      <c r="QRI96" s="1434"/>
      <c r="QRJ96" s="1434"/>
      <c r="QRK96" s="1434"/>
      <c r="QRL96" s="1434"/>
      <c r="QRM96" s="1434"/>
      <c r="QRN96" s="1434"/>
      <c r="QRO96" s="1434"/>
      <c r="QRP96" s="1434"/>
      <c r="QRQ96" s="1434"/>
      <c r="QRR96" s="1434"/>
      <c r="QRS96" s="1434"/>
      <c r="QRT96" s="1434"/>
      <c r="QRU96" s="1434"/>
      <c r="QRV96" s="1434"/>
      <c r="QRW96" s="1434"/>
      <c r="QRX96" s="1434"/>
      <c r="QRY96" s="1434"/>
      <c r="QRZ96" s="1434"/>
      <c r="QSA96" s="1434"/>
      <c r="QSB96" s="1434"/>
      <c r="QSC96" s="1434"/>
      <c r="QSD96" s="1434"/>
      <c r="QSE96" s="1434"/>
      <c r="QSF96" s="1434"/>
      <c r="QSG96" s="1434"/>
      <c r="QSH96" s="1434"/>
      <c r="QSI96" s="1434"/>
      <c r="QSJ96" s="1434"/>
      <c r="QSK96" s="1434"/>
      <c r="QSL96" s="1434"/>
      <c r="QSM96" s="1434"/>
      <c r="QSN96" s="1434"/>
      <c r="QSO96" s="1434"/>
      <c r="QSP96" s="1434"/>
      <c r="QSQ96" s="1434"/>
      <c r="QSR96" s="1434"/>
      <c r="QSS96" s="1434"/>
      <c r="QST96" s="1434"/>
      <c r="QSU96" s="1434"/>
      <c r="QSV96" s="1434"/>
      <c r="QSW96" s="1434"/>
      <c r="QSX96" s="1434"/>
      <c r="QSY96" s="1434"/>
      <c r="QSZ96" s="1434"/>
      <c r="QTA96" s="1434"/>
      <c r="QTB96" s="1434"/>
      <c r="QTC96" s="1434"/>
      <c r="QTD96" s="1434"/>
      <c r="QTE96" s="1434"/>
      <c r="QTF96" s="1434"/>
      <c r="QTG96" s="1434"/>
      <c r="QTH96" s="1434"/>
      <c r="QTI96" s="1434"/>
      <c r="QTJ96" s="1434"/>
      <c r="QTK96" s="1434"/>
      <c r="QTL96" s="1434"/>
      <c r="QTM96" s="1434"/>
      <c r="QTN96" s="1434"/>
      <c r="QTO96" s="1434"/>
      <c r="QTP96" s="1434"/>
      <c r="QTQ96" s="1434"/>
      <c r="QTR96" s="1434"/>
      <c r="QTS96" s="1434"/>
      <c r="QTT96" s="1434"/>
      <c r="QTU96" s="1434"/>
      <c r="QTV96" s="1434"/>
      <c r="QTW96" s="1434"/>
      <c r="QTX96" s="1434"/>
      <c r="QTY96" s="1434"/>
      <c r="QTZ96" s="1434"/>
      <c r="QUA96" s="1434"/>
      <c r="QUB96" s="1434"/>
      <c r="QUC96" s="1434"/>
      <c r="QUD96" s="1434"/>
      <c r="QUE96" s="1434"/>
      <c r="QUF96" s="1434"/>
      <c r="QUG96" s="1434"/>
      <c r="QUH96" s="1434"/>
      <c r="QUI96" s="1434"/>
      <c r="QUJ96" s="1434"/>
      <c r="QUK96" s="1434"/>
      <c r="QUL96" s="1434"/>
      <c r="QUM96" s="1434"/>
      <c r="QUN96" s="1434"/>
      <c r="QUO96" s="1434"/>
      <c r="QUP96" s="1434"/>
      <c r="QUQ96" s="1434"/>
      <c r="QUR96" s="1434"/>
      <c r="QUS96" s="1434"/>
      <c r="QUT96" s="1434"/>
      <c r="QUU96" s="1434"/>
      <c r="QUV96" s="1434"/>
      <c r="QUW96" s="1434"/>
      <c r="QUX96" s="1434"/>
      <c r="QUY96" s="1434"/>
      <c r="QUZ96" s="1434"/>
      <c r="QVA96" s="1434"/>
      <c r="QVB96" s="1434"/>
      <c r="QVC96" s="1434"/>
      <c r="QVD96" s="1434"/>
      <c r="QVE96" s="1434"/>
      <c r="QVF96" s="1434"/>
      <c r="QVG96" s="1434"/>
      <c r="QVH96" s="1434"/>
      <c r="QVI96" s="1434"/>
      <c r="QVJ96" s="1434"/>
      <c r="QVK96" s="1434"/>
      <c r="QVL96" s="1434"/>
      <c r="QVM96" s="1434"/>
      <c r="QVN96" s="1434"/>
      <c r="QVO96" s="1434"/>
      <c r="QVP96" s="1434"/>
      <c r="QVQ96" s="1434"/>
      <c r="QVR96" s="1434"/>
      <c r="QVS96" s="1434"/>
      <c r="QVT96" s="1434"/>
      <c r="QVU96" s="1434"/>
      <c r="QVV96" s="1434"/>
      <c r="QVW96" s="1434"/>
      <c r="QVX96" s="1434"/>
      <c r="QVY96" s="1434"/>
      <c r="QVZ96" s="1434"/>
      <c r="QWA96" s="1434"/>
      <c r="QWB96" s="1434"/>
      <c r="QWC96" s="1434"/>
      <c r="QWD96" s="1434"/>
      <c r="QWE96" s="1434"/>
      <c r="QWF96" s="1434"/>
      <c r="QWG96" s="1434"/>
      <c r="QWH96" s="1434"/>
      <c r="QWI96" s="1434"/>
      <c r="QWJ96" s="1434"/>
      <c r="QWK96" s="1434"/>
      <c r="QWL96" s="1434"/>
      <c r="QWM96" s="1434"/>
      <c r="QWN96" s="1434"/>
      <c r="QWO96" s="1434"/>
      <c r="QWP96" s="1434"/>
      <c r="QWQ96" s="1434"/>
      <c r="QWR96" s="1434"/>
      <c r="QWS96" s="1434"/>
      <c r="QWT96" s="1434"/>
      <c r="QWU96" s="1434"/>
      <c r="QWV96" s="1434"/>
      <c r="QWW96" s="1434"/>
      <c r="QWX96" s="1434"/>
      <c r="QWY96" s="1434"/>
      <c r="QWZ96" s="1434"/>
      <c r="QXA96" s="1434"/>
      <c r="QXB96" s="1434"/>
      <c r="QXC96" s="1434"/>
      <c r="QXD96" s="1434"/>
      <c r="QXE96" s="1434"/>
      <c r="QXF96" s="1434"/>
      <c r="QXG96" s="1434"/>
      <c r="QXH96" s="1434"/>
      <c r="QXI96" s="1434"/>
      <c r="QXJ96" s="1434"/>
      <c r="QXK96" s="1434"/>
      <c r="QXL96" s="1434"/>
      <c r="QXM96" s="1434"/>
      <c r="QXN96" s="1434"/>
      <c r="QXO96" s="1434"/>
      <c r="QXP96" s="1434"/>
      <c r="QXQ96" s="1434"/>
      <c r="QXR96" s="1434"/>
      <c r="QXS96" s="1434"/>
      <c r="QXT96" s="1434"/>
      <c r="QXU96" s="1434"/>
      <c r="QXV96" s="1434"/>
      <c r="QXW96" s="1434"/>
      <c r="QXX96" s="1434"/>
      <c r="QXY96" s="1434"/>
      <c r="QXZ96" s="1434"/>
      <c r="QYA96" s="1434"/>
      <c r="QYB96" s="1434"/>
      <c r="QYC96" s="1434"/>
      <c r="QYD96" s="1434"/>
      <c r="QYE96" s="1434"/>
      <c r="QYF96" s="1434"/>
      <c r="QYG96" s="1434"/>
      <c r="QYH96" s="1434"/>
      <c r="QYI96" s="1434"/>
      <c r="QYJ96" s="1434"/>
      <c r="QYK96" s="1434"/>
      <c r="QYL96" s="1434"/>
      <c r="QYM96" s="1434"/>
      <c r="QYN96" s="1434"/>
      <c r="QYO96" s="1434"/>
      <c r="QYP96" s="1434"/>
      <c r="QYQ96" s="1434"/>
      <c r="QYR96" s="1434"/>
      <c r="QYS96" s="1434"/>
      <c r="QYT96" s="1434"/>
      <c r="QYU96" s="1434"/>
      <c r="QYV96" s="1434"/>
      <c r="QYW96" s="1434"/>
      <c r="QYX96" s="1434"/>
      <c r="QYY96" s="1434"/>
      <c r="QYZ96" s="1434"/>
      <c r="QZA96" s="1434"/>
      <c r="QZB96" s="1434"/>
      <c r="QZC96" s="1434"/>
      <c r="QZD96" s="1434"/>
      <c r="QZE96" s="1434"/>
      <c r="QZF96" s="1434"/>
      <c r="QZG96" s="1434"/>
      <c r="QZH96" s="1434"/>
      <c r="QZI96" s="1434"/>
      <c r="QZJ96" s="1434"/>
      <c r="QZK96" s="1434"/>
      <c r="QZL96" s="1434"/>
      <c r="QZM96" s="1434"/>
      <c r="QZN96" s="1434"/>
      <c r="QZO96" s="1434"/>
      <c r="QZP96" s="1434"/>
      <c r="QZQ96" s="1434"/>
      <c r="QZR96" s="1434"/>
      <c r="QZS96" s="1434"/>
      <c r="QZT96" s="1434"/>
      <c r="QZU96" s="1434"/>
      <c r="QZV96" s="1434"/>
      <c r="QZW96" s="1434"/>
      <c r="QZX96" s="1434"/>
      <c r="QZY96" s="1434"/>
      <c r="QZZ96" s="1434"/>
      <c r="RAA96" s="1434"/>
      <c r="RAB96" s="1434"/>
      <c r="RAC96" s="1434"/>
      <c r="RAD96" s="1434"/>
      <c r="RAE96" s="1434"/>
      <c r="RAF96" s="1434"/>
      <c r="RAG96" s="1434"/>
      <c r="RAH96" s="1434"/>
      <c r="RAI96" s="1434"/>
      <c r="RAJ96" s="1434"/>
      <c r="RAK96" s="1434"/>
      <c r="RAL96" s="1434"/>
      <c r="RAM96" s="1434"/>
      <c r="RAN96" s="1434"/>
      <c r="RAO96" s="1434"/>
      <c r="RAP96" s="1434"/>
      <c r="RAQ96" s="1434"/>
      <c r="RAR96" s="1434"/>
      <c r="RAS96" s="1434"/>
      <c r="RAT96" s="1434"/>
      <c r="RAU96" s="1434"/>
      <c r="RAV96" s="1434"/>
      <c r="RAW96" s="1434"/>
      <c r="RAX96" s="1434"/>
      <c r="RAY96" s="1434"/>
      <c r="RAZ96" s="1434"/>
      <c r="RBA96" s="1434"/>
      <c r="RBB96" s="1434"/>
      <c r="RBC96" s="1434"/>
      <c r="RBD96" s="1434"/>
      <c r="RBE96" s="1434"/>
      <c r="RBF96" s="1434"/>
      <c r="RBG96" s="1434"/>
      <c r="RBH96" s="1434"/>
      <c r="RBI96" s="1434"/>
      <c r="RBJ96" s="1434"/>
      <c r="RBK96" s="1434"/>
      <c r="RBL96" s="1434"/>
      <c r="RBM96" s="1434"/>
      <c r="RBN96" s="1434"/>
      <c r="RBO96" s="1434"/>
      <c r="RBP96" s="1434"/>
      <c r="RBQ96" s="1434"/>
      <c r="RBR96" s="1434"/>
      <c r="RBS96" s="1434"/>
      <c r="RBT96" s="1434"/>
      <c r="RBU96" s="1434"/>
      <c r="RBV96" s="1434"/>
      <c r="RBW96" s="1434"/>
      <c r="RBX96" s="1434"/>
      <c r="RBY96" s="1434"/>
      <c r="RBZ96" s="1434"/>
      <c r="RCA96" s="1434"/>
      <c r="RCB96" s="1434"/>
      <c r="RCC96" s="1434"/>
      <c r="RCD96" s="1434"/>
      <c r="RCE96" s="1434"/>
      <c r="RCF96" s="1434"/>
      <c r="RCG96" s="1434"/>
      <c r="RCH96" s="1434"/>
      <c r="RCI96" s="1434"/>
      <c r="RCJ96" s="1434"/>
      <c r="RCK96" s="1434"/>
      <c r="RCL96" s="1434"/>
      <c r="RCM96" s="1434"/>
      <c r="RCN96" s="1434"/>
      <c r="RCO96" s="1434"/>
      <c r="RCP96" s="1434"/>
      <c r="RCQ96" s="1434"/>
      <c r="RCR96" s="1434"/>
      <c r="RCS96" s="1434"/>
      <c r="RCT96" s="1434"/>
      <c r="RCU96" s="1434"/>
      <c r="RCV96" s="1434"/>
      <c r="RCW96" s="1434"/>
      <c r="RCX96" s="1434"/>
      <c r="RCY96" s="1434"/>
      <c r="RCZ96" s="1434"/>
      <c r="RDA96" s="1434"/>
      <c r="RDB96" s="1434"/>
      <c r="RDC96" s="1434"/>
      <c r="RDD96" s="1434"/>
      <c r="RDE96" s="1434"/>
      <c r="RDF96" s="1434"/>
      <c r="RDG96" s="1434"/>
      <c r="RDH96" s="1434"/>
      <c r="RDI96" s="1434"/>
      <c r="RDJ96" s="1434"/>
      <c r="RDK96" s="1434"/>
      <c r="RDL96" s="1434"/>
      <c r="RDM96" s="1434"/>
      <c r="RDN96" s="1434"/>
      <c r="RDO96" s="1434"/>
      <c r="RDP96" s="1434"/>
      <c r="RDQ96" s="1434"/>
      <c r="RDR96" s="1434"/>
      <c r="RDS96" s="1434"/>
      <c r="RDT96" s="1434"/>
      <c r="RDU96" s="1434"/>
      <c r="RDV96" s="1434"/>
      <c r="RDW96" s="1434"/>
      <c r="RDX96" s="1434"/>
      <c r="RDY96" s="1434"/>
      <c r="RDZ96" s="1434"/>
      <c r="REA96" s="1434"/>
      <c r="REB96" s="1434"/>
      <c r="REC96" s="1434"/>
      <c r="RED96" s="1434"/>
      <c r="REE96" s="1434"/>
      <c r="REF96" s="1434"/>
      <c r="REG96" s="1434"/>
      <c r="REH96" s="1434"/>
      <c r="REI96" s="1434"/>
      <c r="REJ96" s="1434"/>
      <c r="REK96" s="1434"/>
      <c r="REL96" s="1434"/>
      <c r="REM96" s="1434"/>
      <c r="REN96" s="1434"/>
      <c r="REO96" s="1434"/>
      <c r="REP96" s="1434"/>
      <c r="REQ96" s="1434"/>
      <c r="RER96" s="1434"/>
      <c r="RES96" s="1434"/>
      <c r="RET96" s="1434"/>
      <c r="REU96" s="1434"/>
      <c r="REV96" s="1434"/>
      <c r="REW96" s="1434"/>
      <c r="REX96" s="1434"/>
      <c r="REY96" s="1434"/>
      <c r="REZ96" s="1434"/>
      <c r="RFA96" s="1434"/>
      <c r="RFB96" s="1434"/>
      <c r="RFC96" s="1434"/>
      <c r="RFD96" s="1434"/>
      <c r="RFE96" s="1434"/>
      <c r="RFF96" s="1434"/>
      <c r="RFG96" s="1434"/>
      <c r="RFH96" s="1434"/>
      <c r="RFI96" s="1434"/>
      <c r="RFJ96" s="1434"/>
      <c r="RFK96" s="1434"/>
      <c r="RFL96" s="1434"/>
      <c r="RFM96" s="1434"/>
      <c r="RFN96" s="1434"/>
      <c r="RFO96" s="1434"/>
      <c r="RFP96" s="1434"/>
      <c r="RFQ96" s="1434"/>
      <c r="RFR96" s="1434"/>
      <c r="RFS96" s="1434"/>
      <c r="RFT96" s="1434"/>
      <c r="RFU96" s="1434"/>
      <c r="RFV96" s="1434"/>
      <c r="RFW96" s="1434"/>
      <c r="RFX96" s="1434"/>
      <c r="RFY96" s="1434"/>
      <c r="RFZ96" s="1434"/>
      <c r="RGA96" s="1434"/>
      <c r="RGB96" s="1434"/>
      <c r="RGC96" s="1434"/>
      <c r="RGD96" s="1434"/>
      <c r="RGE96" s="1434"/>
      <c r="RGF96" s="1434"/>
      <c r="RGG96" s="1434"/>
      <c r="RGH96" s="1434"/>
      <c r="RGI96" s="1434"/>
      <c r="RGJ96" s="1434"/>
      <c r="RGK96" s="1434"/>
      <c r="RGL96" s="1434"/>
      <c r="RGM96" s="1434"/>
      <c r="RGN96" s="1434"/>
      <c r="RGO96" s="1434"/>
      <c r="RGP96" s="1434"/>
      <c r="RGQ96" s="1434"/>
      <c r="RGR96" s="1434"/>
      <c r="RGS96" s="1434"/>
      <c r="RGT96" s="1434"/>
      <c r="RGU96" s="1434"/>
      <c r="RGV96" s="1434"/>
      <c r="RGW96" s="1434"/>
      <c r="RGX96" s="1434"/>
      <c r="RGY96" s="1434"/>
      <c r="RGZ96" s="1434"/>
      <c r="RHA96" s="1434"/>
      <c r="RHB96" s="1434"/>
      <c r="RHC96" s="1434"/>
      <c r="RHD96" s="1434"/>
      <c r="RHE96" s="1434"/>
      <c r="RHF96" s="1434"/>
      <c r="RHG96" s="1434"/>
      <c r="RHH96" s="1434"/>
      <c r="RHI96" s="1434"/>
      <c r="RHJ96" s="1434"/>
      <c r="RHK96" s="1434"/>
      <c r="RHL96" s="1434"/>
      <c r="RHM96" s="1434"/>
      <c r="RHN96" s="1434"/>
      <c r="RHO96" s="1434"/>
      <c r="RHP96" s="1434"/>
      <c r="RHQ96" s="1434"/>
      <c r="RHR96" s="1434"/>
      <c r="RHS96" s="1434"/>
      <c r="RHT96" s="1434"/>
      <c r="RHU96" s="1434"/>
      <c r="RHV96" s="1434"/>
      <c r="RHW96" s="1434"/>
      <c r="RHX96" s="1434"/>
      <c r="RHY96" s="1434"/>
      <c r="RHZ96" s="1434"/>
      <c r="RIA96" s="1434"/>
      <c r="RIB96" s="1434"/>
      <c r="RIC96" s="1434"/>
      <c r="RID96" s="1434"/>
      <c r="RIE96" s="1434"/>
      <c r="RIF96" s="1434"/>
      <c r="RIG96" s="1434"/>
      <c r="RIH96" s="1434"/>
      <c r="RII96" s="1434"/>
      <c r="RIJ96" s="1434"/>
      <c r="RIK96" s="1434"/>
      <c r="RIL96" s="1434"/>
      <c r="RIM96" s="1434"/>
      <c r="RIN96" s="1434"/>
      <c r="RIO96" s="1434"/>
      <c r="RIP96" s="1434"/>
      <c r="RIQ96" s="1434"/>
      <c r="RIR96" s="1434"/>
      <c r="RIS96" s="1434"/>
      <c r="RIT96" s="1434"/>
      <c r="RIU96" s="1434"/>
      <c r="RIV96" s="1434"/>
      <c r="RIW96" s="1434"/>
      <c r="RIX96" s="1434"/>
      <c r="RIY96" s="1434"/>
      <c r="RIZ96" s="1434"/>
      <c r="RJA96" s="1434"/>
      <c r="RJB96" s="1434"/>
      <c r="RJC96" s="1434"/>
      <c r="RJD96" s="1434"/>
      <c r="RJE96" s="1434"/>
      <c r="RJF96" s="1434"/>
      <c r="RJG96" s="1434"/>
      <c r="RJH96" s="1434"/>
      <c r="RJI96" s="1434"/>
      <c r="RJJ96" s="1434"/>
      <c r="RJK96" s="1434"/>
      <c r="RJL96" s="1434"/>
      <c r="RJM96" s="1434"/>
      <c r="RJN96" s="1434"/>
      <c r="RJO96" s="1434"/>
      <c r="RJP96" s="1434"/>
      <c r="RJQ96" s="1434"/>
      <c r="RJR96" s="1434"/>
      <c r="RJS96" s="1434"/>
      <c r="RJT96" s="1434"/>
      <c r="RJU96" s="1434"/>
      <c r="RJV96" s="1434"/>
      <c r="RJW96" s="1434"/>
      <c r="RJX96" s="1434"/>
      <c r="RJY96" s="1434"/>
      <c r="RJZ96" s="1434"/>
      <c r="RKA96" s="1434"/>
      <c r="RKB96" s="1434"/>
      <c r="RKC96" s="1434"/>
      <c r="RKD96" s="1434"/>
      <c r="RKE96" s="1434"/>
      <c r="RKF96" s="1434"/>
      <c r="RKG96" s="1434"/>
      <c r="RKH96" s="1434"/>
      <c r="RKI96" s="1434"/>
      <c r="RKJ96" s="1434"/>
      <c r="RKK96" s="1434"/>
      <c r="RKL96" s="1434"/>
      <c r="RKM96" s="1434"/>
      <c r="RKN96" s="1434"/>
      <c r="RKO96" s="1434"/>
      <c r="RKP96" s="1434"/>
      <c r="RKQ96" s="1434"/>
      <c r="RKR96" s="1434"/>
      <c r="RKS96" s="1434"/>
      <c r="RKT96" s="1434"/>
      <c r="RKU96" s="1434"/>
      <c r="RKV96" s="1434"/>
      <c r="RKW96" s="1434"/>
      <c r="RKX96" s="1434"/>
      <c r="RKY96" s="1434"/>
      <c r="RKZ96" s="1434"/>
      <c r="RLA96" s="1434"/>
      <c r="RLB96" s="1434"/>
      <c r="RLC96" s="1434"/>
      <c r="RLD96" s="1434"/>
      <c r="RLE96" s="1434"/>
      <c r="RLF96" s="1434"/>
      <c r="RLG96" s="1434"/>
      <c r="RLH96" s="1434"/>
      <c r="RLI96" s="1434"/>
      <c r="RLJ96" s="1434"/>
      <c r="RLK96" s="1434"/>
      <c r="RLL96" s="1434"/>
      <c r="RLM96" s="1434"/>
      <c r="RLN96" s="1434"/>
      <c r="RLO96" s="1434"/>
      <c r="RLP96" s="1434"/>
      <c r="RLQ96" s="1434"/>
      <c r="RLR96" s="1434"/>
      <c r="RLS96" s="1434"/>
      <c r="RLT96" s="1434"/>
      <c r="RLU96" s="1434"/>
      <c r="RLV96" s="1434"/>
      <c r="RLW96" s="1434"/>
      <c r="RLX96" s="1434"/>
      <c r="RLY96" s="1434"/>
      <c r="RLZ96" s="1434"/>
      <c r="RMA96" s="1434"/>
      <c r="RMB96" s="1434"/>
      <c r="RMC96" s="1434"/>
      <c r="RMD96" s="1434"/>
      <c r="RME96" s="1434"/>
      <c r="RMF96" s="1434"/>
      <c r="RMG96" s="1434"/>
      <c r="RMH96" s="1434"/>
      <c r="RMI96" s="1434"/>
      <c r="RMJ96" s="1434"/>
      <c r="RMK96" s="1434"/>
      <c r="RML96" s="1434"/>
      <c r="RMM96" s="1434"/>
      <c r="RMN96" s="1434"/>
      <c r="RMO96" s="1434"/>
      <c r="RMP96" s="1434"/>
      <c r="RMQ96" s="1434"/>
      <c r="RMR96" s="1434"/>
      <c r="RMS96" s="1434"/>
      <c r="RMT96" s="1434"/>
      <c r="RMU96" s="1434"/>
      <c r="RMV96" s="1434"/>
      <c r="RMW96" s="1434"/>
      <c r="RMX96" s="1434"/>
      <c r="RMY96" s="1434"/>
      <c r="RMZ96" s="1434"/>
      <c r="RNA96" s="1434"/>
      <c r="RNB96" s="1434"/>
      <c r="RNC96" s="1434"/>
      <c r="RND96" s="1434"/>
      <c r="RNE96" s="1434"/>
      <c r="RNF96" s="1434"/>
      <c r="RNG96" s="1434"/>
      <c r="RNH96" s="1434"/>
      <c r="RNI96" s="1434"/>
      <c r="RNJ96" s="1434"/>
      <c r="RNK96" s="1434"/>
      <c r="RNL96" s="1434"/>
      <c r="RNM96" s="1434"/>
      <c r="RNN96" s="1434"/>
      <c r="RNO96" s="1434"/>
      <c r="RNP96" s="1434"/>
      <c r="RNQ96" s="1434"/>
      <c r="RNR96" s="1434"/>
      <c r="RNS96" s="1434"/>
      <c r="RNT96" s="1434"/>
      <c r="RNU96" s="1434"/>
      <c r="RNV96" s="1434"/>
      <c r="RNW96" s="1434"/>
      <c r="RNX96" s="1434"/>
      <c r="RNY96" s="1434"/>
      <c r="RNZ96" s="1434"/>
      <c r="ROA96" s="1434"/>
      <c r="ROB96" s="1434"/>
      <c r="ROC96" s="1434"/>
      <c r="ROD96" s="1434"/>
      <c r="ROE96" s="1434"/>
      <c r="ROF96" s="1434"/>
      <c r="ROG96" s="1434"/>
      <c r="ROH96" s="1434"/>
      <c r="ROI96" s="1434"/>
      <c r="ROJ96" s="1434"/>
      <c r="ROK96" s="1434"/>
      <c r="ROL96" s="1434"/>
      <c r="ROM96" s="1434"/>
      <c r="RON96" s="1434"/>
      <c r="ROO96" s="1434"/>
      <c r="ROP96" s="1434"/>
      <c r="ROQ96" s="1434"/>
      <c r="ROR96" s="1434"/>
      <c r="ROS96" s="1434"/>
      <c r="ROT96" s="1434"/>
      <c r="ROU96" s="1434"/>
      <c r="ROV96" s="1434"/>
      <c r="ROW96" s="1434"/>
      <c r="ROX96" s="1434"/>
      <c r="ROY96" s="1434"/>
      <c r="ROZ96" s="1434"/>
      <c r="RPA96" s="1434"/>
      <c r="RPB96" s="1434"/>
      <c r="RPC96" s="1434"/>
      <c r="RPD96" s="1434"/>
      <c r="RPE96" s="1434"/>
      <c r="RPF96" s="1434"/>
      <c r="RPG96" s="1434"/>
      <c r="RPH96" s="1434"/>
      <c r="RPI96" s="1434"/>
      <c r="RPJ96" s="1434"/>
      <c r="RPK96" s="1434"/>
      <c r="RPL96" s="1434"/>
      <c r="RPM96" s="1434"/>
      <c r="RPN96" s="1434"/>
      <c r="RPO96" s="1434"/>
      <c r="RPP96" s="1434"/>
      <c r="RPQ96" s="1434"/>
      <c r="RPR96" s="1434"/>
      <c r="RPS96" s="1434"/>
      <c r="RPT96" s="1434"/>
      <c r="RPU96" s="1434"/>
      <c r="RPV96" s="1434"/>
      <c r="RPW96" s="1434"/>
      <c r="RPX96" s="1434"/>
      <c r="RPY96" s="1434"/>
      <c r="RPZ96" s="1434"/>
      <c r="RQA96" s="1434"/>
      <c r="RQB96" s="1434"/>
      <c r="RQC96" s="1434"/>
      <c r="RQD96" s="1434"/>
      <c r="RQE96" s="1434"/>
      <c r="RQF96" s="1434"/>
      <c r="RQG96" s="1434"/>
      <c r="RQH96" s="1434"/>
      <c r="RQI96" s="1434"/>
      <c r="RQJ96" s="1434"/>
      <c r="RQK96" s="1434"/>
      <c r="RQL96" s="1434"/>
      <c r="RQM96" s="1434"/>
      <c r="RQN96" s="1434"/>
      <c r="RQO96" s="1434"/>
      <c r="RQP96" s="1434"/>
      <c r="RQQ96" s="1434"/>
      <c r="RQR96" s="1434"/>
      <c r="RQS96" s="1434"/>
      <c r="RQT96" s="1434"/>
      <c r="RQU96" s="1434"/>
      <c r="RQV96" s="1434"/>
      <c r="RQW96" s="1434"/>
      <c r="RQX96" s="1434"/>
      <c r="RQY96" s="1434"/>
      <c r="RQZ96" s="1434"/>
      <c r="RRA96" s="1434"/>
      <c r="RRB96" s="1434"/>
      <c r="RRC96" s="1434"/>
      <c r="RRD96" s="1434"/>
      <c r="RRE96" s="1434"/>
      <c r="RRF96" s="1434"/>
      <c r="RRG96" s="1434"/>
      <c r="RRH96" s="1434"/>
      <c r="RRI96" s="1434"/>
      <c r="RRJ96" s="1434"/>
      <c r="RRK96" s="1434"/>
      <c r="RRL96" s="1434"/>
      <c r="RRM96" s="1434"/>
      <c r="RRN96" s="1434"/>
      <c r="RRO96" s="1434"/>
      <c r="RRP96" s="1434"/>
      <c r="RRQ96" s="1434"/>
      <c r="RRR96" s="1434"/>
      <c r="RRS96" s="1434"/>
      <c r="RRT96" s="1434"/>
      <c r="RRU96" s="1434"/>
      <c r="RRV96" s="1434"/>
      <c r="RRW96" s="1434"/>
      <c r="RRX96" s="1434"/>
      <c r="RRY96" s="1434"/>
      <c r="RRZ96" s="1434"/>
      <c r="RSA96" s="1434"/>
      <c r="RSB96" s="1434"/>
      <c r="RSC96" s="1434"/>
      <c r="RSD96" s="1434"/>
      <c r="RSE96" s="1434"/>
      <c r="RSF96" s="1434"/>
      <c r="RSG96" s="1434"/>
      <c r="RSH96" s="1434"/>
      <c r="RSI96" s="1434"/>
      <c r="RSJ96" s="1434"/>
      <c r="RSK96" s="1434"/>
      <c r="RSL96" s="1434"/>
      <c r="RSM96" s="1434"/>
      <c r="RSN96" s="1434"/>
      <c r="RSO96" s="1434"/>
      <c r="RSP96" s="1434"/>
      <c r="RSQ96" s="1434"/>
      <c r="RSR96" s="1434"/>
      <c r="RSS96" s="1434"/>
      <c r="RST96" s="1434"/>
      <c r="RSU96" s="1434"/>
      <c r="RSV96" s="1434"/>
      <c r="RSW96" s="1434"/>
      <c r="RSX96" s="1434"/>
      <c r="RSY96" s="1434"/>
      <c r="RSZ96" s="1434"/>
      <c r="RTA96" s="1434"/>
      <c r="RTB96" s="1434"/>
      <c r="RTC96" s="1434"/>
      <c r="RTD96" s="1434"/>
      <c r="RTE96" s="1434"/>
      <c r="RTF96" s="1434"/>
      <c r="RTG96" s="1434"/>
      <c r="RTH96" s="1434"/>
      <c r="RTI96" s="1434"/>
      <c r="RTJ96" s="1434"/>
      <c r="RTK96" s="1434"/>
      <c r="RTL96" s="1434"/>
      <c r="RTM96" s="1434"/>
      <c r="RTN96" s="1434"/>
      <c r="RTO96" s="1434"/>
      <c r="RTP96" s="1434"/>
      <c r="RTQ96" s="1434"/>
      <c r="RTR96" s="1434"/>
      <c r="RTS96" s="1434"/>
      <c r="RTT96" s="1434"/>
      <c r="RTU96" s="1434"/>
      <c r="RTV96" s="1434"/>
      <c r="RTW96" s="1434"/>
      <c r="RTX96" s="1434"/>
      <c r="RTY96" s="1434"/>
      <c r="RTZ96" s="1434"/>
      <c r="RUA96" s="1434"/>
      <c r="RUB96" s="1434"/>
      <c r="RUC96" s="1434"/>
      <c r="RUD96" s="1434"/>
      <c r="RUE96" s="1434"/>
      <c r="RUF96" s="1434"/>
      <c r="RUG96" s="1434"/>
      <c r="RUH96" s="1434"/>
      <c r="RUI96" s="1434"/>
      <c r="RUJ96" s="1434"/>
      <c r="RUK96" s="1434"/>
      <c r="RUL96" s="1434"/>
      <c r="RUM96" s="1434"/>
      <c r="RUN96" s="1434"/>
      <c r="RUO96" s="1434"/>
      <c r="RUP96" s="1434"/>
      <c r="RUQ96" s="1434"/>
      <c r="RUR96" s="1434"/>
      <c r="RUS96" s="1434"/>
      <c r="RUT96" s="1434"/>
      <c r="RUU96" s="1434"/>
      <c r="RUV96" s="1434"/>
      <c r="RUW96" s="1434"/>
      <c r="RUX96" s="1434"/>
      <c r="RUY96" s="1434"/>
      <c r="RUZ96" s="1434"/>
      <c r="RVA96" s="1434"/>
      <c r="RVB96" s="1434"/>
      <c r="RVC96" s="1434"/>
      <c r="RVD96" s="1434"/>
      <c r="RVE96" s="1434"/>
      <c r="RVF96" s="1434"/>
      <c r="RVG96" s="1434"/>
      <c r="RVH96" s="1434"/>
      <c r="RVI96" s="1434"/>
      <c r="RVJ96" s="1434"/>
      <c r="RVK96" s="1434"/>
      <c r="RVL96" s="1434"/>
      <c r="RVM96" s="1434"/>
      <c r="RVN96" s="1434"/>
      <c r="RVO96" s="1434"/>
      <c r="RVP96" s="1434"/>
      <c r="RVQ96" s="1434"/>
      <c r="RVR96" s="1434"/>
      <c r="RVS96" s="1434"/>
      <c r="RVT96" s="1434"/>
      <c r="RVU96" s="1434"/>
      <c r="RVV96" s="1434"/>
      <c r="RVW96" s="1434"/>
      <c r="RVX96" s="1434"/>
      <c r="RVY96" s="1434"/>
      <c r="RVZ96" s="1434"/>
      <c r="RWA96" s="1434"/>
      <c r="RWB96" s="1434"/>
      <c r="RWC96" s="1434"/>
      <c r="RWD96" s="1434"/>
      <c r="RWE96" s="1434"/>
      <c r="RWF96" s="1434"/>
      <c r="RWG96" s="1434"/>
      <c r="RWH96" s="1434"/>
      <c r="RWI96" s="1434"/>
      <c r="RWJ96" s="1434"/>
      <c r="RWK96" s="1434"/>
      <c r="RWL96" s="1434"/>
      <c r="RWM96" s="1434"/>
      <c r="RWN96" s="1434"/>
      <c r="RWO96" s="1434"/>
      <c r="RWP96" s="1434"/>
      <c r="RWQ96" s="1434"/>
      <c r="RWR96" s="1434"/>
      <c r="RWS96" s="1434"/>
      <c r="RWT96" s="1434"/>
      <c r="RWU96" s="1434"/>
      <c r="RWV96" s="1434"/>
      <c r="RWW96" s="1434"/>
      <c r="RWX96" s="1434"/>
      <c r="RWY96" s="1434"/>
      <c r="RWZ96" s="1434"/>
      <c r="RXA96" s="1434"/>
      <c r="RXB96" s="1434"/>
      <c r="RXC96" s="1434"/>
      <c r="RXD96" s="1434"/>
      <c r="RXE96" s="1434"/>
      <c r="RXF96" s="1434"/>
      <c r="RXG96" s="1434"/>
      <c r="RXH96" s="1434"/>
      <c r="RXI96" s="1434"/>
      <c r="RXJ96" s="1434"/>
      <c r="RXK96" s="1434"/>
      <c r="RXL96" s="1434"/>
      <c r="RXM96" s="1434"/>
      <c r="RXN96" s="1434"/>
      <c r="RXO96" s="1434"/>
      <c r="RXP96" s="1434"/>
      <c r="RXQ96" s="1434"/>
      <c r="RXR96" s="1434"/>
      <c r="RXS96" s="1434"/>
      <c r="RXT96" s="1434"/>
      <c r="RXU96" s="1434"/>
      <c r="RXV96" s="1434"/>
      <c r="RXW96" s="1434"/>
      <c r="RXX96" s="1434"/>
      <c r="RXY96" s="1434"/>
      <c r="RXZ96" s="1434"/>
      <c r="RYA96" s="1434"/>
      <c r="RYB96" s="1434"/>
      <c r="RYC96" s="1434"/>
      <c r="RYD96" s="1434"/>
      <c r="RYE96" s="1434"/>
      <c r="RYF96" s="1434"/>
      <c r="RYG96" s="1434"/>
      <c r="RYH96" s="1434"/>
      <c r="RYI96" s="1434"/>
      <c r="RYJ96" s="1434"/>
      <c r="RYK96" s="1434"/>
      <c r="RYL96" s="1434"/>
      <c r="RYM96" s="1434"/>
      <c r="RYN96" s="1434"/>
      <c r="RYO96" s="1434"/>
      <c r="RYP96" s="1434"/>
      <c r="RYQ96" s="1434"/>
      <c r="RYR96" s="1434"/>
      <c r="RYS96" s="1434"/>
      <c r="RYT96" s="1434"/>
      <c r="RYU96" s="1434"/>
      <c r="RYV96" s="1434"/>
      <c r="RYW96" s="1434"/>
      <c r="RYX96" s="1434"/>
      <c r="RYY96" s="1434"/>
      <c r="RYZ96" s="1434"/>
      <c r="RZA96" s="1434"/>
      <c r="RZB96" s="1434"/>
      <c r="RZC96" s="1434"/>
      <c r="RZD96" s="1434"/>
      <c r="RZE96" s="1434"/>
      <c r="RZF96" s="1434"/>
      <c r="RZG96" s="1434"/>
      <c r="RZH96" s="1434"/>
      <c r="RZI96" s="1434"/>
      <c r="RZJ96" s="1434"/>
      <c r="RZK96" s="1434"/>
      <c r="RZL96" s="1434"/>
      <c r="RZM96" s="1434"/>
      <c r="RZN96" s="1434"/>
      <c r="RZO96" s="1434"/>
      <c r="RZP96" s="1434"/>
      <c r="RZQ96" s="1434"/>
      <c r="RZR96" s="1434"/>
      <c r="RZS96" s="1434"/>
      <c r="RZT96" s="1434"/>
      <c r="RZU96" s="1434"/>
      <c r="RZV96" s="1434"/>
      <c r="RZW96" s="1434"/>
      <c r="RZX96" s="1434"/>
      <c r="RZY96" s="1434"/>
      <c r="RZZ96" s="1434"/>
      <c r="SAA96" s="1434"/>
      <c r="SAB96" s="1434"/>
      <c r="SAC96" s="1434"/>
      <c r="SAD96" s="1434"/>
      <c r="SAE96" s="1434"/>
      <c r="SAF96" s="1434"/>
      <c r="SAG96" s="1434"/>
      <c r="SAH96" s="1434"/>
      <c r="SAI96" s="1434"/>
      <c r="SAJ96" s="1434"/>
      <c r="SAK96" s="1434"/>
      <c r="SAL96" s="1434"/>
      <c r="SAM96" s="1434"/>
      <c r="SAN96" s="1434"/>
      <c r="SAO96" s="1434"/>
      <c r="SAP96" s="1434"/>
      <c r="SAQ96" s="1434"/>
      <c r="SAR96" s="1434"/>
      <c r="SAS96" s="1434"/>
      <c r="SAT96" s="1434"/>
      <c r="SAU96" s="1434"/>
      <c r="SAV96" s="1434"/>
      <c r="SAW96" s="1434"/>
      <c r="SAX96" s="1434"/>
      <c r="SAY96" s="1434"/>
      <c r="SAZ96" s="1434"/>
      <c r="SBA96" s="1434"/>
      <c r="SBB96" s="1434"/>
      <c r="SBC96" s="1434"/>
      <c r="SBD96" s="1434"/>
      <c r="SBE96" s="1434"/>
      <c r="SBF96" s="1434"/>
      <c r="SBG96" s="1434"/>
      <c r="SBH96" s="1434"/>
      <c r="SBI96" s="1434"/>
      <c r="SBJ96" s="1434"/>
      <c r="SBK96" s="1434"/>
      <c r="SBL96" s="1434"/>
      <c r="SBM96" s="1434"/>
      <c r="SBN96" s="1434"/>
      <c r="SBO96" s="1434"/>
      <c r="SBP96" s="1434"/>
      <c r="SBQ96" s="1434"/>
      <c r="SBR96" s="1434"/>
      <c r="SBS96" s="1434"/>
      <c r="SBT96" s="1434"/>
      <c r="SBU96" s="1434"/>
      <c r="SBV96" s="1434"/>
      <c r="SBW96" s="1434"/>
      <c r="SBX96" s="1434"/>
      <c r="SBY96" s="1434"/>
      <c r="SBZ96" s="1434"/>
      <c r="SCA96" s="1434"/>
      <c r="SCB96" s="1434"/>
      <c r="SCC96" s="1434"/>
      <c r="SCD96" s="1434"/>
      <c r="SCE96" s="1434"/>
      <c r="SCF96" s="1434"/>
      <c r="SCG96" s="1434"/>
      <c r="SCH96" s="1434"/>
      <c r="SCI96" s="1434"/>
      <c r="SCJ96" s="1434"/>
      <c r="SCK96" s="1434"/>
      <c r="SCL96" s="1434"/>
      <c r="SCM96" s="1434"/>
      <c r="SCN96" s="1434"/>
      <c r="SCO96" s="1434"/>
      <c r="SCP96" s="1434"/>
      <c r="SCQ96" s="1434"/>
      <c r="SCR96" s="1434"/>
      <c r="SCS96" s="1434"/>
      <c r="SCT96" s="1434"/>
      <c r="SCU96" s="1434"/>
      <c r="SCV96" s="1434"/>
      <c r="SCW96" s="1434"/>
      <c r="SCX96" s="1434"/>
      <c r="SCY96" s="1434"/>
      <c r="SCZ96" s="1434"/>
      <c r="SDA96" s="1434"/>
      <c r="SDB96" s="1434"/>
      <c r="SDC96" s="1434"/>
      <c r="SDD96" s="1434"/>
      <c r="SDE96" s="1434"/>
      <c r="SDF96" s="1434"/>
      <c r="SDG96" s="1434"/>
      <c r="SDH96" s="1434"/>
      <c r="SDI96" s="1434"/>
      <c r="SDJ96" s="1434"/>
      <c r="SDK96" s="1434"/>
      <c r="SDL96" s="1434"/>
      <c r="SDM96" s="1434"/>
      <c r="SDN96" s="1434"/>
      <c r="SDO96" s="1434"/>
      <c r="SDP96" s="1434"/>
      <c r="SDQ96" s="1434"/>
      <c r="SDR96" s="1434"/>
      <c r="SDS96" s="1434"/>
      <c r="SDT96" s="1434"/>
      <c r="SDU96" s="1434"/>
      <c r="SDV96" s="1434"/>
      <c r="SDW96" s="1434"/>
      <c r="SDX96" s="1434"/>
      <c r="SDY96" s="1434"/>
      <c r="SDZ96" s="1434"/>
      <c r="SEA96" s="1434"/>
      <c r="SEB96" s="1434"/>
      <c r="SEC96" s="1434"/>
      <c r="SED96" s="1434"/>
      <c r="SEE96" s="1434"/>
      <c r="SEF96" s="1434"/>
      <c r="SEG96" s="1434"/>
      <c r="SEH96" s="1434"/>
      <c r="SEI96" s="1434"/>
      <c r="SEJ96" s="1434"/>
      <c r="SEK96" s="1434"/>
      <c r="SEL96" s="1434"/>
      <c r="SEM96" s="1434"/>
      <c r="SEN96" s="1434"/>
      <c r="SEO96" s="1434"/>
      <c r="SEP96" s="1434"/>
      <c r="SEQ96" s="1434"/>
      <c r="SER96" s="1434"/>
      <c r="SES96" s="1434"/>
      <c r="SET96" s="1434"/>
      <c r="SEU96" s="1434"/>
      <c r="SEV96" s="1434"/>
      <c r="SEW96" s="1434"/>
      <c r="SEX96" s="1434"/>
      <c r="SEY96" s="1434"/>
      <c r="SEZ96" s="1434"/>
      <c r="SFA96" s="1434"/>
      <c r="SFB96" s="1434"/>
      <c r="SFC96" s="1434"/>
      <c r="SFD96" s="1434"/>
      <c r="SFE96" s="1434"/>
      <c r="SFF96" s="1434"/>
      <c r="SFG96" s="1434"/>
      <c r="SFH96" s="1434"/>
      <c r="SFI96" s="1434"/>
      <c r="SFJ96" s="1434"/>
      <c r="SFK96" s="1434"/>
      <c r="SFL96" s="1434"/>
      <c r="SFM96" s="1434"/>
      <c r="SFN96" s="1434"/>
      <c r="SFO96" s="1434"/>
      <c r="SFP96" s="1434"/>
      <c r="SFQ96" s="1434"/>
      <c r="SFR96" s="1434"/>
      <c r="SFS96" s="1434"/>
      <c r="SFT96" s="1434"/>
      <c r="SFU96" s="1434"/>
      <c r="SFV96" s="1434"/>
      <c r="SFW96" s="1434"/>
      <c r="SFX96" s="1434"/>
      <c r="SFY96" s="1434"/>
      <c r="SFZ96" s="1434"/>
      <c r="SGA96" s="1434"/>
      <c r="SGB96" s="1434"/>
      <c r="SGC96" s="1434"/>
      <c r="SGD96" s="1434"/>
      <c r="SGE96" s="1434"/>
      <c r="SGF96" s="1434"/>
      <c r="SGG96" s="1434"/>
      <c r="SGH96" s="1434"/>
      <c r="SGI96" s="1434"/>
      <c r="SGJ96" s="1434"/>
      <c r="SGK96" s="1434"/>
      <c r="SGL96" s="1434"/>
      <c r="SGM96" s="1434"/>
      <c r="SGN96" s="1434"/>
      <c r="SGO96" s="1434"/>
      <c r="SGP96" s="1434"/>
      <c r="SGQ96" s="1434"/>
      <c r="SGR96" s="1434"/>
      <c r="SGS96" s="1434"/>
      <c r="SGT96" s="1434"/>
      <c r="SGU96" s="1434"/>
      <c r="SGV96" s="1434"/>
      <c r="SGW96" s="1434"/>
      <c r="SGX96" s="1434"/>
      <c r="SGY96" s="1434"/>
      <c r="SGZ96" s="1434"/>
      <c r="SHA96" s="1434"/>
      <c r="SHB96" s="1434"/>
      <c r="SHC96" s="1434"/>
      <c r="SHD96" s="1434"/>
      <c r="SHE96" s="1434"/>
      <c r="SHF96" s="1434"/>
      <c r="SHG96" s="1434"/>
      <c r="SHH96" s="1434"/>
      <c r="SHI96" s="1434"/>
      <c r="SHJ96" s="1434"/>
      <c r="SHK96" s="1434"/>
      <c r="SHL96" s="1434"/>
      <c r="SHM96" s="1434"/>
      <c r="SHN96" s="1434"/>
      <c r="SHO96" s="1434"/>
      <c r="SHP96" s="1434"/>
      <c r="SHQ96" s="1434"/>
      <c r="SHR96" s="1434"/>
      <c r="SHS96" s="1434"/>
      <c r="SHT96" s="1434"/>
      <c r="SHU96" s="1434"/>
      <c r="SHV96" s="1434"/>
      <c r="SHW96" s="1434"/>
      <c r="SHX96" s="1434"/>
      <c r="SHY96" s="1434"/>
      <c r="SHZ96" s="1434"/>
      <c r="SIA96" s="1434"/>
      <c r="SIB96" s="1434"/>
      <c r="SIC96" s="1434"/>
      <c r="SID96" s="1434"/>
      <c r="SIE96" s="1434"/>
      <c r="SIF96" s="1434"/>
      <c r="SIG96" s="1434"/>
      <c r="SIH96" s="1434"/>
      <c r="SII96" s="1434"/>
      <c r="SIJ96" s="1434"/>
      <c r="SIK96" s="1434"/>
      <c r="SIL96" s="1434"/>
      <c r="SIM96" s="1434"/>
      <c r="SIN96" s="1434"/>
      <c r="SIO96" s="1434"/>
      <c r="SIP96" s="1434"/>
      <c r="SIQ96" s="1434"/>
      <c r="SIR96" s="1434"/>
      <c r="SIS96" s="1434"/>
      <c r="SIT96" s="1434"/>
      <c r="SIU96" s="1434"/>
      <c r="SIV96" s="1434"/>
      <c r="SIW96" s="1434"/>
      <c r="SIX96" s="1434"/>
      <c r="SIY96" s="1434"/>
      <c r="SIZ96" s="1434"/>
      <c r="SJA96" s="1434"/>
      <c r="SJB96" s="1434"/>
      <c r="SJC96" s="1434"/>
      <c r="SJD96" s="1434"/>
      <c r="SJE96" s="1434"/>
      <c r="SJF96" s="1434"/>
      <c r="SJG96" s="1434"/>
      <c r="SJH96" s="1434"/>
      <c r="SJI96" s="1434"/>
      <c r="SJJ96" s="1434"/>
      <c r="SJK96" s="1434"/>
      <c r="SJL96" s="1434"/>
      <c r="SJM96" s="1434"/>
      <c r="SJN96" s="1434"/>
      <c r="SJO96" s="1434"/>
      <c r="SJP96" s="1434"/>
      <c r="SJQ96" s="1434"/>
      <c r="SJR96" s="1434"/>
      <c r="SJS96" s="1434"/>
      <c r="SJT96" s="1434"/>
      <c r="SJU96" s="1434"/>
      <c r="SJV96" s="1434"/>
      <c r="SJW96" s="1434"/>
      <c r="SJX96" s="1434"/>
      <c r="SJY96" s="1434"/>
      <c r="SJZ96" s="1434"/>
      <c r="SKA96" s="1434"/>
      <c r="SKB96" s="1434"/>
      <c r="SKC96" s="1434"/>
      <c r="SKD96" s="1434"/>
      <c r="SKE96" s="1434"/>
      <c r="SKF96" s="1434"/>
      <c r="SKG96" s="1434"/>
      <c r="SKH96" s="1434"/>
      <c r="SKI96" s="1434"/>
      <c r="SKJ96" s="1434"/>
      <c r="SKK96" s="1434"/>
      <c r="SKL96" s="1434"/>
      <c r="SKM96" s="1434"/>
      <c r="SKN96" s="1434"/>
      <c r="SKO96" s="1434"/>
      <c r="SKP96" s="1434"/>
      <c r="SKQ96" s="1434"/>
      <c r="SKR96" s="1434"/>
      <c r="SKS96" s="1434"/>
      <c r="SKT96" s="1434"/>
      <c r="SKU96" s="1434"/>
      <c r="SKV96" s="1434"/>
      <c r="SKW96" s="1434"/>
      <c r="SKX96" s="1434"/>
      <c r="SKY96" s="1434"/>
      <c r="SKZ96" s="1434"/>
      <c r="SLA96" s="1434"/>
      <c r="SLB96" s="1434"/>
      <c r="SLC96" s="1434"/>
      <c r="SLD96" s="1434"/>
      <c r="SLE96" s="1434"/>
      <c r="SLF96" s="1434"/>
      <c r="SLG96" s="1434"/>
      <c r="SLH96" s="1434"/>
      <c r="SLI96" s="1434"/>
      <c r="SLJ96" s="1434"/>
      <c r="SLK96" s="1434"/>
      <c r="SLL96" s="1434"/>
      <c r="SLM96" s="1434"/>
      <c r="SLN96" s="1434"/>
      <c r="SLO96" s="1434"/>
      <c r="SLP96" s="1434"/>
      <c r="SLQ96" s="1434"/>
      <c r="SLR96" s="1434"/>
      <c r="SLS96" s="1434"/>
      <c r="SLT96" s="1434"/>
      <c r="SLU96" s="1434"/>
      <c r="SLV96" s="1434"/>
      <c r="SLW96" s="1434"/>
      <c r="SLX96" s="1434"/>
      <c r="SLY96" s="1434"/>
      <c r="SLZ96" s="1434"/>
      <c r="SMA96" s="1434"/>
      <c r="SMB96" s="1434"/>
      <c r="SMC96" s="1434"/>
      <c r="SMD96" s="1434"/>
      <c r="SME96" s="1434"/>
      <c r="SMF96" s="1434"/>
      <c r="SMG96" s="1434"/>
      <c r="SMH96" s="1434"/>
      <c r="SMI96" s="1434"/>
      <c r="SMJ96" s="1434"/>
      <c r="SMK96" s="1434"/>
      <c r="SML96" s="1434"/>
      <c r="SMM96" s="1434"/>
      <c r="SMN96" s="1434"/>
      <c r="SMO96" s="1434"/>
      <c r="SMP96" s="1434"/>
      <c r="SMQ96" s="1434"/>
      <c r="SMR96" s="1434"/>
      <c r="SMS96" s="1434"/>
      <c r="SMT96" s="1434"/>
      <c r="SMU96" s="1434"/>
      <c r="SMV96" s="1434"/>
      <c r="SMW96" s="1434"/>
      <c r="SMX96" s="1434"/>
      <c r="SMY96" s="1434"/>
      <c r="SMZ96" s="1434"/>
      <c r="SNA96" s="1434"/>
      <c r="SNB96" s="1434"/>
      <c r="SNC96" s="1434"/>
      <c r="SND96" s="1434"/>
      <c r="SNE96" s="1434"/>
      <c r="SNF96" s="1434"/>
      <c r="SNG96" s="1434"/>
      <c r="SNH96" s="1434"/>
      <c r="SNI96" s="1434"/>
      <c r="SNJ96" s="1434"/>
      <c r="SNK96" s="1434"/>
      <c r="SNL96" s="1434"/>
      <c r="SNM96" s="1434"/>
      <c r="SNN96" s="1434"/>
      <c r="SNO96" s="1434"/>
      <c r="SNP96" s="1434"/>
      <c r="SNQ96" s="1434"/>
      <c r="SNR96" s="1434"/>
      <c r="SNS96" s="1434"/>
      <c r="SNT96" s="1434"/>
      <c r="SNU96" s="1434"/>
      <c r="SNV96" s="1434"/>
      <c r="SNW96" s="1434"/>
      <c r="SNX96" s="1434"/>
      <c r="SNY96" s="1434"/>
      <c r="SNZ96" s="1434"/>
      <c r="SOA96" s="1434"/>
      <c r="SOB96" s="1434"/>
      <c r="SOC96" s="1434"/>
      <c r="SOD96" s="1434"/>
      <c r="SOE96" s="1434"/>
      <c r="SOF96" s="1434"/>
      <c r="SOG96" s="1434"/>
      <c r="SOH96" s="1434"/>
      <c r="SOI96" s="1434"/>
      <c r="SOJ96" s="1434"/>
      <c r="SOK96" s="1434"/>
      <c r="SOL96" s="1434"/>
      <c r="SOM96" s="1434"/>
      <c r="SON96" s="1434"/>
      <c r="SOO96" s="1434"/>
      <c r="SOP96" s="1434"/>
      <c r="SOQ96" s="1434"/>
      <c r="SOR96" s="1434"/>
      <c r="SOS96" s="1434"/>
      <c r="SOT96" s="1434"/>
      <c r="SOU96" s="1434"/>
      <c r="SOV96" s="1434"/>
      <c r="SOW96" s="1434"/>
      <c r="SOX96" s="1434"/>
      <c r="SOY96" s="1434"/>
      <c r="SOZ96" s="1434"/>
      <c r="SPA96" s="1434"/>
      <c r="SPB96" s="1434"/>
      <c r="SPC96" s="1434"/>
      <c r="SPD96" s="1434"/>
      <c r="SPE96" s="1434"/>
      <c r="SPF96" s="1434"/>
      <c r="SPG96" s="1434"/>
      <c r="SPH96" s="1434"/>
      <c r="SPI96" s="1434"/>
      <c r="SPJ96" s="1434"/>
      <c r="SPK96" s="1434"/>
      <c r="SPL96" s="1434"/>
      <c r="SPM96" s="1434"/>
      <c r="SPN96" s="1434"/>
      <c r="SPO96" s="1434"/>
      <c r="SPP96" s="1434"/>
      <c r="SPQ96" s="1434"/>
      <c r="SPR96" s="1434"/>
      <c r="SPS96" s="1434"/>
      <c r="SPT96" s="1434"/>
      <c r="SPU96" s="1434"/>
      <c r="SPV96" s="1434"/>
      <c r="SPW96" s="1434"/>
      <c r="SPX96" s="1434"/>
      <c r="SPY96" s="1434"/>
      <c r="SPZ96" s="1434"/>
      <c r="SQA96" s="1434"/>
      <c r="SQB96" s="1434"/>
      <c r="SQC96" s="1434"/>
      <c r="SQD96" s="1434"/>
      <c r="SQE96" s="1434"/>
      <c r="SQF96" s="1434"/>
      <c r="SQG96" s="1434"/>
      <c r="SQH96" s="1434"/>
      <c r="SQI96" s="1434"/>
      <c r="SQJ96" s="1434"/>
      <c r="SQK96" s="1434"/>
      <c r="SQL96" s="1434"/>
      <c r="SQM96" s="1434"/>
      <c r="SQN96" s="1434"/>
      <c r="SQO96" s="1434"/>
      <c r="SQP96" s="1434"/>
      <c r="SQQ96" s="1434"/>
      <c r="SQR96" s="1434"/>
      <c r="SQS96" s="1434"/>
      <c r="SQT96" s="1434"/>
      <c r="SQU96" s="1434"/>
      <c r="SQV96" s="1434"/>
      <c r="SQW96" s="1434"/>
      <c r="SQX96" s="1434"/>
      <c r="SQY96" s="1434"/>
      <c r="SQZ96" s="1434"/>
      <c r="SRA96" s="1434"/>
      <c r="SRB96" s="1434"/>
      <c r="SRC96" s="1434"/>
      <c r="SRD96" s="1434"/>
      <c r="SRE96" s="1434"/>
      <c r="SRF96" s="1434"/>
      <c r="SRG96" s="1434"/>
      <c r="SRH96" s="1434"/>
      <c r="SRI96" s="1434"/>
      <c r="SRJ96" s="1434"/>
      <c r="SRK96" s="1434"/>
      <c r="SRL96" s="1434"/>
      <c r="SRM96" s="1434"/>
      <c r="SRN96" s="1434"/>
      <c r="SRO96" s="1434"/>
      <c r="SRP96" s="1434"/>
      <c r="SRQ96" s="1434"/>
      <c r="SRR96" s="1434"/>
      <c r="SRS96" s="1434"/>
      <c r="SRT96" s="1434"/>
      <c r="SRU96" s="1434"/>
      <c r="SRV96" s="1434"/>
      <c r="SRW96" s="1434"/>
      <c r="SRX96" s="1434"/>
      <c r="SRY96" s="1434"/>
      <c r="SRZ96" s="1434"/>
      <c r="SSA96" s="1434"/>
      <c r="SSB96" s="1434"/>
      <c r="SSC96" s="1434"/>
      <c r="SSD96" s="1434"/>
      <c r="SSE96" s="1434"/>
      <c r="SSF96" s="1434"/>
      <c r="SSG96" s="1434"/>
      <c r="SSH96" s="1434"/>
      <c r="SSI96" s="1434"/>
      <c r="SSJ96" s="1434"/>
      <c r="SSK96" s="1434"/>
      <c r="SSL96" s="1434"/>
      <c r="SSM96" s="1434"/>
      <c r="SSN96" s="1434"/>
      <c r="SSO96" s="1434"/>
      <c r="SSP96" s="1434"/>
      <c r="SSQ96" s="1434"/>
      <c r="SSR96" s="1434"/>
      <c r="SSS96" s="1434"/>
      <c r="SST96" s="1434"/>
      <c r="SSU96" s="1434"/>
      <c r="SSV96" s="1434"/>
      <c r="SSW96" s="1434"/>
      <c r="SSX96" s="1434"/>
      <c r="SSY96" s="1434"/>
      <c r="SSZ96" s="1434"/>
      <c r="STA96" s="1434"/>
      <c r="STB96" s="1434"/>
      <c r="STC96" s="1434"/>
      <c r="STD96" s="1434"/>
      <c r="STE96" s="1434"/>
      <c r="STF96" s="1434"/>
      <c r="STG96" s="1434"/>
      <c r="STH96" s="1434"/>
      <c r="STI96" s="1434"/>
      <c r="STJ96" s="1434"/>
      <c r="STK96" s="1434"/>
      <c r="STL96" s="1434"/>
      <c r="STM96" s="1434"/>
      <c r="STN96" s="1434"/>
      <c r="STO96" s="1434"/>
      <c r="STP96" s="1434"/>
      <c r="STQ96" s="1434"/>
      <c r="STR96" s="1434"/>
      <c r="STS96" s="1434"/>
      <c r="STT96" s="1434"/>
      <c r="STU96" s="1434"/>
      <c r="STV96" s="1434"/>
      <c r="STW96" s="1434"/>
      <c r="STX96" s="1434"/>
      <c r="STY96" s="1434"/>
      <c r="STZ96" s="1434"/>
      <c r="SUA96" s="1434"/>
      <c r="SUB96" s="1434"/>
      <c r="SUC96" s="1434"/>
      <c r="SUD96" s="1434"/>
      <c r="SUE96" s="1434"/>
      <c r="SUF96" s="1434"/>
      <c r="SUG96" s="1434"/>
      <c r="SUH96" s="1434"/>
      <c r="SUI96" s="1434"/>
      <c r="SUJ96" s="1434"/>
      <c r="SUK96" s="1434"/>
      <c r="SUL96" s="1434"/>
      <c r="SUM96" s="1434"/>
      <c r="SUN96" s="1434"/>
      <c r="SUO96" s="1434"/>
      <c r="SUP96" s="1434"/>
      <c r="SUQ96" s="1434"/>
      <c r="SUR96" s="1434"/>
      <c r="SUS96" s="1434"/>
      <c r="SUT96" s="1434"/>
      <c r="SUU96" s="1434"/>
      <c r="SUV96" s="1434"/>
      <c r="SUW96" s="1434"/>
      <c r="SUX96" s="1434"/>
      <c r="SUY96" s="1434"/>
      <c r="SUZ96" s="1434"/>
      <c r="SVA96" s="1434"/>
      <c r="SVB96" s="1434"/>
      <c r="SVC96" s="1434"/>
      <c r="SVD96" s="1434"/>
      <c r="SVE96" s="1434"/>
      <c r="SVF96" s="1434"/>
      <c r="SVG96" s="1434"/>
      <c r="SVH96" s="1434"/>
      <c r="SVI96" s="1434"/>
      <c r="SVJ96" s="1434"/>
      <c r="SVK96" s="1434"/>
      <c r="SVL96" s="1434"/>
      <c r="SVM96" s="1434"/>
      <c r="SVN96" s="1434"/>
      <c r="SVO96" s="1434"/>
      <c r="SVP96" s="1434"/>
      <c r="SVQ96" s="1434"/>
      <c r="SVR96" s="1434"/>
      <c r="SVS96" s="1434"/>
      <c r="SVT96" s="1434"/>
      <c r="SVU96" s="1434"/>
      <c r="SVV96" s="1434"/>
      <c r="SVW96" s="1434"/>
      <c r="SVX96" s="1434"/>
      <c r="SVY96" s="1434"/>
      <c r="SVZ96" s="1434"/>
      <c r="SWA96" s="1434"/>
      <c r="SWB96" s="1434"/>
      <c r="SWC96" s="1434"/>
      <c r="SWD96" s="1434"/>
      <c r="SWE96" s="1434"/>
      <c r="SWF96" s="1434"/>
      <c r="SWG96" s="1434"/>
      <c r="SWH96" s="1434"/>
      <c r="SWI96" s="1434"/>
      <c r="SWJ96" s="1434"/>
      <c r="SWK96" s="1434"/>
      <c r="SWL96" s="1434"/>
      <c r="SWM96" s="1434"/>
      <c r="SWN96" s="1434"/>
      <c r="SWO96" s="1434"/>
      <c r="SWP96" s="1434"/>
      <c r="SWQ96" s="1434"/>
      <c r="SWR96" s="1434"/>
      <c r="SWS96" s="1434"/>
      <c r="SWT96" s="1434"/>
      <c r="SWU96" s="1434"/>
      <c r="SWV96" s="1434"/>
      <c r="SWW96" s="1434"/>
      <c r="SWX96" s="1434"/>
      <c r="SWY96" s="1434"/>
      <c r="SWZ96" s="1434"/>
      <c r="SXA96" s="1434"/>
      <c r="SXB96" s="1434"/>
      <c r="SXC96" s="1434"/>
      <c r="SXD96" s="1434"/>
      <c r="SXE96" s="1434"/>
      <c r="SXF96" s="1434"/>
      <c r="SXG96" s="1434"/>
      <c r="SXH96" s="1434"/>
      <c r="SXI96" s="1434"/>
      <c r="SXJ96" s="1434"/>
      <c r="SXK96" s="1434"/>
      <c r="SXL96" s="1434"/>
      <c r="SXM96" s="1434"/>
      <c r="SXN96" s="1434"/>
      <c r="SXO96" s="1434"/>
      <c r="SXP96" s="1434"/>
      <c r="SXQ96" s="1434"/>
      <c r="SXR96" s="1434"/>
      <c r="SXS96" s="1434"/>
      <c r="SXT96" s="1434"/>
      <c r="SXU96" s="1434"/>
      <c r="SXV96" s="1434"/>
      <c r="SXW96" s="1434"/>
      <c r="SXX96" s="1434"/>
      <c r="SXY96" s="1434"/>
      <c r="SXZ96" s="1434"/>
      <c r="SYA96" s="1434"/>
      <c r="SYB96" s="1434"/>
      <c r="SYC96" s="1434"/>
      <c r="SYD96" s="1434"/>
      <c r="SYE96" s="1434"/>
      <c r="SYF96" s="1434"/>
      <c r="SYG96" s="1434"/>
      <c r="SYH96" s="1434"/>
      <c r="SYI96" s="1434"/>
      <c r="SYJ96" s="1434"/>
      <c r="SYK96" s="1434"/>
      <c r="SYL96" s="1434"/>
      <c r="SYM96" s="1434"/>
      <c r="SYN96" s="1434"/>
      <c r="SYO96" s="1434"/>
      <c r="SYP96" s="1434"/>
      <c r="SYQ96" s="1434"/>
      <c r="SYR96" s="1434"/>
      <c r="SYS96" s="1434"/>
      <c r="SYT96" s="1434"/>
      <c r="SYU96" s="1434"/>
      <c r="SYV96" s="1434"/>
      <c r="SYW96" s="1434"/>
      <c r="SYX96" s="1434"/>
      <c r="SYY96" s="1434"/>
      <c r="SYZ96" s="1434"/>
      <c r="SZA96" s="1434"/>
      <c r="SZB96" s="1434"/>
      <c r="SZC96" s="1434"/>
      <c r="SZD96" s="1434"/>
      <c r="SZE96" s="1434"/>
      <c r="SZF96" s="1434"/>
      <c r="SZG96" s="1434"/>
      <c r="SZH96" s="1434"/>
      <c r="SZI96" s="1434"/>
      <c r="SZJ96" s="1434"/>
      <c r="SZK96" s="1434"/>
      <c r="SZL96" s="1434"/>
      <c r="SZM96" s="1434"/>
      <c r="SZN96" s="1434"/>
      <c r="SZO96" s="1434"/>
      <c r="SZP96" s="1434"/>
      <c r="SZQ96" s="1434"/>
      <c r="SZR96" s="1434"/>
      <c r="SZS96" s="1434"/>
      <c r="SZT96" s="1434"/>
      <c r="SZU96" s="1434"/>
      <c r="SZV96" s="1434"/>
      <c r="SZW96" s="1434"/>
      <c r="SZX96" s="1434"/>
      <c r="SZY96" s="1434"/>
      <c r="SZZ96" s="1434"/>
      <c r="TAA96" s="1434"/>
      <c r="TAB96" s="1434"/>
      <c r="TAC96" s="1434"/>
      <c r="TAD96" s="1434"/>
      <c r="TAE96" s="1434"/>
      <c r="TAF96" s="1434"/>
      <c r="TAG96" s="1434"/>
      <c r="TAH96" s="1434"/>
      <c r="TAI96" s="1434"/>
      <c r="TAJ96" s="1434"/>
      <c r="TAK96" s="1434"/>
      <c r="TAL96" s="1434"/>
      <c r="TAM96" s="1434"/>
      <c r="TAN96" s="1434"/>
      <c r="TAO96" s="1434"/>
      <c r="TAP96" s="1434"/>
      <c r="TAQ96" s="1434"/>
      <c r="TAR96" s="1434"/>
      <c r="TAS96" s="1434"/>
      <c r="TAT96" s="1434"/>
      <c r="TAU96" s="1434"/>
      <c r="TAV96" s="1434"/>
      <c r="TAW96" s="1434"/>
      <c r="TAX96" s="1434"/>
      <c r="TAY96" s="1434"/>
      <c r="TAZ96" s="1434"/>
      <c r="TBA96" s="1434"/>
      <c r="TBB96" s="1434"/>
      <c r="TBC96" s="1434"/>
      <c r="TBD96" s="1434"/>
      <c r="TBE96" s="1434"/>
      <c r="TBF96" s="1434"/>
      <c r="TBG96" s="1434"/>
      <c r="TBH96" s="1434"/>
      <c r="TBI96" s="1434"/>
      <c r="TBJ96" s="1434"/>
      <c r="TBK96" s="1434"/>
      <c r="TBL96" s="1434"/>
      <c r="TBM96" s="1434"/>
      <c r="TBN96" s="1434"/>
      <c r="TBO96" s="1434"/>
      <c r="TBP96" s="1434"/>
      <c r="TBQ96" s="1434"/>
      <c r="TBR96" s="1434"/>
      <c r="TBS96" s="1434"/>
      <c r="TBT96" s="1434"/>
      <c r="TBU96" s="1434"/>
      <c r="TBV96" s="1434"/>
      <c r="TBW96" s="1434"/>
      <c r="TBX96" s="1434"/>
      <c r="TBY96" s="1434"/>
      <c r="TBZ96" s="1434"/>
      <c r="TCA96" s="1434"/>
      <c r="TCB96" s="1434"/>
      <c r="TCC96" s="1434"/>
      <c r="TCD96" s="1434"/>
      <c r="TCE96" s="1434"/>
      <c r="TCF96" s="1434"/>
      <c r="TCG96" s="1434"/>
      <c r="TCH96" s="1434"/>
      <c r="TCI96" s="1434"/>
      <c r="TCJ96" s="1434"/>
      <c r="TCK96" s="1434"/>
      <c r="TCL96" s="1434"/>
      <c r="TCM96" s="1434"/>
      <c r="TCN96" s="1434"/>
      <c r="TCO96" s="1434"/>
      <c r="TCP96" s="1434"/>
      <c r="TCQ96" s="1434"/>
      <c r="TCR96" s="1434"/>
      <c r="TCS96" s="1434"/>
      <c r="TCT96" s="1434"/>
      <c r="TCU96" s="1434"/>
      <c r="TCV96" s="1434"/>
      <c r="TCW96" s="1434"/>
      <c r="TCX96" s="1434"/>
      <c r="TCY96" s="1434"/>
      <c r="TCZ96" s="1434"/>
      <c r="TDA96" s="1434"/>
      <c r="TDB96" s="1434"/>
      <c r="TDC96" s="1434"/>
      <c r="TDD96" s="1434"/>
      <c r="TDE96" s="1434"/>
      <c r="TDF96" s="1434"/>
      <c r="TDG96" s="1434"/>
      <c r="TDH96" s="1434"/>
      <c r="TDI96" s="1434"/>
      <c r="TDJ96" s="1434"/>
      <c r="TDK96" s="1434"/>
      <c r="TDL96" s="1434"/>
      <c r="TDM96" s="1434"/>
      <c r="TDN96" s="1434"/>
      <c r="TDO96" s="1434"/>
      <c r="TDP96" s="1434"/>
      <c r="TDQ96" s="1434"/>
      <c r="TDR96" s="1434"/>
      <c r="TDS96" s="1434"/>
      <c r="TDT96" s="1434"/>
      <c r="TDU96" s="1434"/>
      <c r="TDV96" s="1434"/>
      <c r="TDW96" s="1434"/>
      <c r="TDX96" s="1434"/>
      <c r="TDY96" s="1434"/>
      <c r="TDZ96" s="1434"/>
      <c r="TEA96" s="1434"/>
      <c r="TEB96" s="1434"/>
      <c r="TEC96" s="1434"/>
      <c r="TED96" s="1434"/>
      <c r="TEE96" s="1434"/>
      <c r="TEF96" s="1434"/>
      <c r="TEG96" s="1434"/>
      <c r="TEH96" s="1434"/>
      <c r="TEI96" s="1434"/>
      <c r="TEJ96" s="1434"/>
      <c r="TEK96" s="1434"/>
      <c r="TEL96" s="1434"/>
      <c r="TEM96" s="1434"/>
      <c r="TEN96" s="1434"/>
      <c r="TEO96" s="1434"/>
      <c r="TEP96" s="1434"/>
      <c r="TEQ96" s="1434"/>
      <c r="TER96" s="1434"/>
      <c r="TES96" s="1434"/>
      <c r="TET96" s="1434"/>
      <c r="TEU96" s="1434"/>
      <c r="TEV96" s="1434"/>
      <c r="TEW96" s="1434"/>
      <c r="TEX96" s="1434"/>
      <c r="TEY96" s="1434"/>
      <c r="TEZ96" s="1434"/>
      <c r="TFA96" s="1434"/>
      <c r="TFB96" s="1434"/>
      <c r="TFC96" s="1434"/>
      <c r="TFD96" s="1434"/>
      <c r="TFE96" s="1434"/>
      <c r="TFF96" s="1434"/>
      <c r="TFG96" s="1434"/>
      <c r="TFH96" s="1434"/>
      <c r="TFI96" s="1434"/>
      <c r="TFJ96" s="1434"/>
      <c r="TFK96" s="1434"/>
      <c r="TFL96" s="1434"/>
      <c r="TFM96" s="1434"/>
      <c r="TFN96" s="1434"/>
      <c r="TFO96" s="1434"/>
      <c r="TFP96" s="1434"/>
      <c r="TFQ96" s="1434"/>
      <c r="TFR96" s="1434"/>
      <c r="TFS96" s="1434"/>
      <c r="TFT96" s="1434"/>
      <c r="TFU96" s="1434"/>
      <c r="TFV96" s="1434"/>
      <c r="TFW96" s="1434"/>
      <c r="TFX96" s="1434"/>
      <c r="TFY96" s="1434"/>
      <c r="TFZ96" s="1434"/>
      <c r="TGA96" s="1434"/>
      <c r="TGB96" s="1434"/>
      <c r="TGC96" s="1434"/>
      <c r="TGD96" s="1434"/>
      <c r="TGE96" s="1434"/>
      <c r="TGF96" s="1434"/>
      <c r="TGG96" s="1434"/>
      <c r="TGH96" s="1434"/>
      <c r="TGI96" s="1434"/>
      <c r="TGJ96" s="1434"/>
      <c r="TGK96" s="1434"/>
      <c r="TGL96" s="1434"/>
      <c r="TGM96" s="1434"/>
      <c r="TGN96" s="1434"/>
      <c r="TGO96" s="1434"/>
      <c r="TGP96" s="1434"/>
      <c r="TGQ96" s="1434"/>
      <c r="TGR96" s="1434"/>
      <c r="TGS96" s="1434"/>
      <c r="TGT96" s="1434"/>
      <c r="TGU96" s="1434"/>
      <c r="TGV96" s="1434"/>
      <c r="TGW96" s="1434"/>
      <c r="TGX96" s="1434"/>
      <c r="TGY96" s="1434"/>
      <c r="TGZ96" s="1434"/>
      <c r="THA96" s="1434"/>
      <c r="THB96" s="1434"/>
      <c r="THC96" s="1434"/>
      <c r="THD96" s="1434"/>
      <c r="THE96" s="1434"/>
      <c r="THF96" s="1434"/>
      <c r="THG96" s="1434"/>
      <c r="THH96" s="1434"/>
      <c r="THI96" s="1434"/>
      <c r="THJ96" s="1434"/>
      <c r="THK96" s="1434"/>
      <c r="THL96" s="1434"/>
      <c r="THM96" s="1434"/>
      <c r="THN96" s="1434"/>
      <c r="THO96" s="1434"/>
      <c r="THP96" s="1434"/>
      <c r="THQ96" s="1434"/>
      <c r="THR96" s="1434"/>
      <c r="THS96" s="1434"/>
      <c r="THT96" s="1434"/>
      <c r="THU96" s="1434"/>
      <c r="THV96" s="1434"/>
      <c r="THW96" s="1434"/>
      <c r="THX96" s="1434"/>
      <c r="THY96" s="1434"/>
      <c r="THZ96" s="1434"/>
      <c r="TIA96" s="1434"/>
      <c r="TIB96" s="1434"/>
      <c r="TIC96" s="1434"/>
      <c r="TID96" s="1434"/>
      <c r="TIE96" s="1434"/>
      <c r="TIF96" s="1434"/>
      <c r="TIG96" s="1434"/>
      <c r="TIH96" s="1434"/>
      <c r="TII96" s="1434"/>
      <c r="TIJ96" s="1434"/>
      <c r="TIK96" s="1434"/>
      <c r="TIL96" s="1434"/>
      <c r="TIM96" s="1434"/>
      <c r="TIN96" s="1434"/>
      <c r="TIO96" s="1434"/>
      <c r="TIP96" s="1434"/>
      <c r="TIQ96" s="1434"/>
      <c r="TIR96" s="1434"/>
      <c r="TIS96" s="1434"/>
      <c r="TIT96" s="1434"/>
      <c r="TIU96" s="1434"/>
      <c r="TIV96" s="1434"/>
      <c r="TIW96" s="1434"/>
      <c r="TIX96" s="1434"/>
      <c r="TIY96" s="1434"/>
      <c r="TIZ96" s="1434"/>
      <c r="TJA96" s="1434"/>
      <c r="TJB96" s="1434"/>
      <c r="TJC96" s="1434"/>
      <c r="TJD96" s="1434"/>
      <c r="TJE96" s="1434"/>
      <c r="TJF96" s="1434"/>
      <c r="TJG96" s="1434"/>
      <c r="TJH96" s="1434"/>
      <c r="TJI96" s="1434"/>
      <c r="TJJ96" s="1434"/>
      <c r="TJK96" s="1434"/>
      <c r="TJL96" s="1434"/>
      <c r="TJM96" s="1434"/>
      <c r="TJN96" s="1434"/>
      <c r="TJO96" s="1434"/>
      <c r="TJP96" s="1434"/>
      <c r="TJQ96" s="1434"/>
      <c r="TJR96" s="1434"/>
      <c r="TJS96" s="1434"/>
      <c r="TJT96" s="1434"/>
      <c r="TJU96" s="1434"/>
      <c r="TJV96" s="1434"/>
      <c r="TJW96" s="1434"/>
      <c r="TJX96" s="1434"/>
      <c r="TJY96" s="1434"/>
      <c r="TJZ96" s="1434"/>
      <c r="TKA96" s="1434"/>
      <c r="TKB96" s="1434"/>
      <c r="TKC96" s="1434"/>
      <c r="TKD96" s="1434"/>
      <c r="TKE96" s="1434"/>
      <c r="TKF96" s="1434"/>
      <c r="TKG96" s="1434"/>
      <c r="TKH96" s="1434"/>
      <c r="TKI96" s="1434"/>
      <c r="TKJ96" s="1434"/>
      <c r="TKK96" s="1434"/>
      <c r="TKL96" s="1434"/>
      <c r="TKM96" s="1434"/>
      <c r="TKN96" s="1434"/>
      <c r="TKO96" s="1434"/>
      <c r="TKP96" s="1434"/>
      <c r="TKQ96" s="1434"/>
      <c r="TKR96" s="1434"/>
      <c r="TKS96" s="1434"/>
      <c r="TKT96" s="1434"/>
      <c r="TKU96" s="1434"/>
      <c r="TKV96" s="1434"/>
      <c r="TKW96" s="1434"/>
      <c r="TKX96" s="1434"/>
      <c r="TKY96" s="1434"/>
      <c r="TKZ96" s="1434"/>
      <c r="TLA96" s="1434"/>
      <c r="TLB96" s="1434"/>
      <c r="TLC96" s="1434"/>
      <c r="TLD96" s="1434"/>
      <c r="TLE96" s="1434"/>
      <c r="TLF96" s="1434"/>
      <c r="TLG96" s="1434"/>
      <c r="TLH96" s="1434"/>
      <c r="TLI96" s="1434"/>
      <c r="TLJ96" s="1434"/>
      <c r="TLK96" s="1434"/>
      <c r="TLL96" s="1434"/>
      <c r="TLM96" s="1434"/>
      <c r="TLN96" s="1434"/>
      <c r="TLO96" s="1434"/>
      <c r="TLP96" s="1434"/>
      <c r="TLQ96" s="1434"/>
      <c r="TLR96" s="1434"/>
      <c r="TLS96" s="1434"/>
      <c r="TLT96" s="1434"/>
      <c r="TLU96" s="1434"/>
      <c r="TLV96" s="1434"/>
      <c r="TLW96" s="1434"/>
      <c r="TLX96" s="1434"/>
      <c r="TLY96" s="1434"/>
      <c r="TLZ96" s="1434"/>
      <c r="TMA96" s="1434"/>
      <c r="TMB96" s="1434"/>
      <c r="TMC96" s="1434"/>
      <c r="TMD96" s="1434"/>
      <c r="TME96" s="1434"/>
      <c r="TMF96" s="1434"/>
      <c r="TMG96" s="1434"/>
      <c r="TMH96" s="1434"/>
      <c r="TMI96" s="1434"/>
      <c r="TMJ96" s="1434"/>
      <c r="TMK96" s="1434"/>
      <c r="TML96" s="1434"/>
      <c r="TMM96" s="1434"/>
      <c r="TMN96" s="1434"/>
      <c r="TMO96" s="1434"/>
      <c r="TMP96" s="1434"/>
      <c r="TMQ96" s="1434"/>
      <c r="TMR96" s="1434"/>
      <c r="TMS96" s="1434"/>
      <c r="TMT96" s="1434"/>
      <c r="TMU96" s="1434"/>
      <c r="TMV96" s="1434"/>
      <c r="TMW96" s="1434"/>
      <c r="TMX96" s="1434"/>
      <c r="TMY96" s="1434"/>
      <c r="TMZ96" s="1434"/>
      <c r="TNA96" s="1434"/>
      <c r="TNB96" s="1434"/>
      <c r="TNC96" s="1434"/>
      <c r="TND96" s="1434"/>
      <c r="TNE96" s="1434"/>
      <c r="TNF96" s="1434"/>
      <c r="TNG96" s="1434"/>
      <c r="TNH96" s="1434"/>
      <c r="TNI96" s="1434"/>
      <c r="TNJ96" s="1434"/>
      <c r="TNK96" s="1434"/>
      <c r="TNL96" s="1434"/>
      <c r="TNM96" s="1434"/>
      <c r="TNN96" s="1434"/>
      <c r="TNO96" s="1434"/>
      <c r="TNP96" s="1434"/>
      <c r="TNQ96" s="1434"/>
      <c r="TNR96" s="1434"/>
      <c r="TNS96" s="1434"/>
      <c r="TNT96" s="1434"/>
      <c r="TNU96" s="1434"/>
      <c r="TNV96" s="1434"/>
      <c r="TNW96" s="1434"/>
      <c r="TNX96" s="1434"/>
      <c r="TNY96" s="1434"/>
      <c r="TNZ96" s="1434"/>
      <c r="TOA96" s="1434"/>
      <c r="TOB96" s="1434"/>
      <c r="TOC96" s="1434"/>
      <c r="TOD96" s="1434"/>
      <c r="TOE96" s="1434"/>
      <c r="TOF96" s="1434"/>
      <c r="TOG96" s="1434"/>
      <c r="TOH96" s="1434"/>
      <c r="TOI96" s="1434"/>
      <c r="TOJ96" s="1434"/>
      <c r="TOK96" s="1434"/>
      <c r="TOL96" s="1434"/>
      <c r="TOM96" s="1434"/>
      <c r="TON96" s="1434"/>
      <c r="TOO96" s="1434"/>
      <c r="TOP96" s="1434"/>
      <c r="TOQ96" s="1434"/>
      <c r="TOR96" s="1434"/>
      <c r="TOS96" s="1434"/>
      <c r="TOT96" s="1434"/>
      <c r="TOU96" s="1434"/>
      <c r="TOV96" s="1434"/>
      <c r="TOW96" s="1434"/>
      <c r="TOX96" s="1434"/>
      <c r="TOY96" s="1434"/>
      <c r="TOZ96" s="1434"/>
      <c r="TPA96" s="1434"/>
      <c r="TPB96" s="1434"/>
      <c r="TPC96" s="1434"/>
      <c r="TPD96" s="1434"/>
      <c r="TPE96" s="1434"/>
      <c r="TPF96" s="1434"/>
      <c r="TPG96" s="1434"/>
      <c r="TPH96" s="1434"/>
      <c r="TPI96" s="1434"/>
      <c r="TPJ96" s="1434"/>
      <c r="TPK96" s="1434"/>
      <c r="TPL96" s="1434"/>
      <c r="TPM96" s="1434"/>
      <c r="TPN96" s="1434"/>
      <c r="TPO96" s="1434"/>
      <c r="TPP96" s="1434"/>
      <c r="TPQ96" s="1434"/>
      <c r="TPR96" s="1434"/>
      <c r="TPS96" s="1434"/>
      <c r="TPT96" s="1434"/>
      <c r="TPU96" s="1434"/>
      <c r="TPV96" s="1434"/>
      <c r="TPW96" s="1434"/>
      <c r="TPX96" s="1434"/>
      <c r="TPY96" s="1434"/>
      <c r="TPZ96" s="1434"/>
      <c r="TQA96" s="1434"/>
      <c r="TQB96" s="1434"/>
      <c r="TQC96" s="1434"/>
      <c r="TQD96" s="1434"/>
      <c r="TQE96" s="1434"/>
      <c r="TQF96" s="1434"/>
      <c r="TQG96" s="1434"/>
      <c r="TQH96" s="1434"/>
      <c r="TQI96" s="1434"/>
      <c r="TQJ96" s="1434"/>
      <c r="TQK96" s="1434"/>
      <c r="TQL96" s="1434"/>
      <c r="TQM96" s="1434"/>
      <c r="TQN96" s="1434"/>
      <c r="TQO96" s="1434"/>
      <c r="TQP96" s="1434"/>
      <c r="TQQ96" s="1434"/>
      <c r="TQR96" s="1434"/>
      <c r="TQS96" s="1434"/>
      <c r="TQT96" s="1434"/>
      <c r="TQU96" s="1434"/>
      <c r="TQV96" s="1434"/>
      <c r="TQW96" s="1434"/>
      <c r="TQX96" s="1434"/>
      <c r="TQY96" s="1434"/>
      <c r="TQZ96" s="1434"/>
      <c r="TRA96" s="1434"/>
      <c r="TRB96" s="1434"/>
      <c r="TRC96" s="1434"/>
      <c r="TRD96" s="1434"/>
      <c r="TRE96" s="1434"/>
      <c r="TRF96" s="1434"/>
      <c r="TRG96" s="1434"/>
      <c r="TRH96" s="1434"/>
      <c r="TRI96" s="1434"/>
      <c r="TRJ96" s="1434"/>
      <c r="TRK96" s="1434"/>
      <c r="TRL96" s="1434"/>
      <c r="TRM96" s="1434"/>
      <c r="TRN96" s="1434"/>
      <c r="TRO96" s="1434"/>
      <c r="TRP96" s="1434"/>
      <c r="TRQ96" s="1434"/>
      <c r="TRR96" s="1434"/>
      <c r="TRS96" s="1434"/>
      <c r="TRT96" s="1434"/>
      <c r="TRU96" s="1434"/>
      <c r="TRV96" s="1434"/>
      <c r="TRW96" s="1434"/>
      <c r="TRX96" s="1434"/>
      <c r="TRY96" s="1434"/>
      <c r="TRZ96" s="1434"/>
      <c r="TSA96" s="1434"/>
      <c r="TSB96" s="1434"/>
      <c r="TSC96" s="1434"/>
      <c r="TSD96" s="1434"/>
      <c r="TSE96" s="1434"/>
      <c r="TSF96" s="1434"/>
      <c r="TSG96" s="1434"/>
      <c r="TSH96" s="1434"/>
      <c r="TSI96" s="1434"/>
      <c r="TSJ96" s="1434"/>
      <c r="TSK96" s="1434"/>
      <c r="TSL96" s="1434"/>
      <c r="TSM96" s="1434"/>
      <c r="TSN96" s="1434"/>
      <c r="TSO96" s="1434"/>
      <c r="TSP96" s="1434"/>
      <c r="TSQ96" s="1434"/>
      <c r="TSR96" s="1434"/>
      <c r="TSS96" s="1434"/>
      <c r="TST96" s="1434"/>
      <c r="TSU96" s="1434"/>
      <c r="TSV96" s="1434"/>
      <c r="TSW96" s="1434"/>
      <c r="TSX96" s="1434"/>
      <c r="TSY96" s="1434"/>
      <c r="TSZ96" s="1434"/>
      <c r="TTA96" s="1434"/>
      <c r="TTB96" s="1434"/>
      <c r="TTC96" s="1434"/>
      <c r="TTD96" s="1434"/>
      <c r="TTE96" s="1434"/>
      <c r="TTF96" s="1434"/>
      <c r="TTG96" s="1434"/>
      <c r="TTH96" s="1434"/>
      <c r="TTI96" s="1434"/>
      <c r="TTJ96" s="1434"/>
      <c r="TTK96" s="1434"/>
      <c r="TTL96" s="1434"/>
      <c r="TTM96" s="1434"/>
      <c r="TTN96" s="1434"/>
      <c r="TTO96" s="1434"/>
      <c r="TTP96" s="1434"/>
      <c r="TTQ96" s="1434"/>
      <c r="TTR96" s="1434"/>
      <c r="TTS96" s="1434"/>
      <c r="TTT96" s="1434"/>
      <c r="TTU96" s="1434"/>
      <c r="TTV96" s="1434"/>
      <c r="TTW96" s="1434"/>
      <c r="TTX96" s="1434"/>
      <c r="TTY96" s="1434"/>
      <c r="TTZ96" s="1434"/>
      <c r="TUA96" s="1434"/>
      <c r="TUB96" s="1434"/>
      <c r="TUC96" s="1434"/>
      <c r="TUD96" s="1434"/>
      <c r="TUE96" s="1434"/>
      <c r="TUF96" s="1434"/>
      <c r="TUG96" s="1434"/>
      <c r="TUH96" s="1434"/>
      <c r="TUI96" s="1434"/>
      <c r="TUJ96" s="1434"/>
      <c r="TUK96" s="1434"/>
      <c r="TUL96" s="1434"/>
      <c r="TUM96" s="1434"/>
      <c r="TUN96" s="1434"/>
      <c r="TUO96" s="1434"/>
      <c r="TUP96" s="1434"/>
      <c r="TUQ96" s="1434"/>
      <c r="TUR96" s="1434"/>
      <c r="TUS96" s="1434"/>
      <c r="TUT96" s="1434"/>
      <c r="TUU96" s="1434"/>
      <c r="TUV96" s="1434"/>
      <c r="TUW96" s="1434"/>
      <c r="TUX96" s="1434"/>
      <c r="TUY96" s="1434"/>
      <c r="TUZ96" s="1434"/>
      <c r="TVA96" s="1434"/>
      <c r="TVB96" s="1434"/>
      <c r="TVC96" s="1434"/>
      <c r="TVD96" s="1434"/>
      <c r="TVE96" s="1434"/>
      <c r="TVF96" s="1434"/>
      <c r="TVG96" s="1434"/>
      <c r="TVH96" s="1434"/>
      <c r="TVI96" s="1434"/>
      <c r="TVJ96" s="1434"/>
      <c r="TVK96" s="1434"/>
      <c r="TVL96" s="1434"/>
      <c r="TVM96" s="1434"/>
      <c r="TVN96" s="1434"/>
      <c r="TVO96" s="1434"/>
      <c r="TVP96" s="1434"/>
      <c r="TVQ96" s="1434"/>
      <c r="TVR96" s="1434"/>
      <c r="TVS96" s="1434"/>
      <c r="TVT96" s="1434"/>
      <c r="TVU96" s="1434"/>
      <c r="TVV96" s="1434"/>
      <c r="TVW96" s="1434"/>
      <c r="TVX96" s="1434"/>
      <c r="TVY96" s="1434"/>
      <c r="TVZ96" s="1434"/>
      <c r="TWA96" s="1434"/>
      <c r="TWB96" s="1434"/>
      <c r="TWC96" s="1434"/>
      <c r="TWD96" s="1434"/>
      <c r="TWE96" s="1434"/>
      <c r="TWF96" s="1434"/>
      <c r="TWG96" s="1434"/>
      <c r="TWH96" s="1434"/>
      <c r="TWI96" s="1434"/>
      <c r="TWJ96" s="1434"/>
      <c r="TWK96" s="1434"/>
      <c r="TWL96" s="1434"/>
      <c r="TWM96" s="1434"/>
      <c r="TWN96" s="1434"/>
      <c r="TWO96" s="1434"/>
      <c r="TWP96" s="1434"/>
      <c r="TWQ96" s="1434"/>
      <c r="TWR96" s="1434"/>
      <c r="TWS96" s="1434"/>
      <c r="TWT96" s="1434"/>
      <c r="TWU96" s="1434"/>
      <c r="TWV96" s="1434"/>
      <c r="TWW96" s="1434"/>
      <c r="TWX96" s="1434"/>
      <c r="TWY96" s="1434"/>
      <c r="TWZ96" s="1434"/>
      <c r="TXA96" s="1434"/>
      <c r="TXB96" s="1434"/>
      <c r="TXC96" s="1434"/>
      <c r="TXD96" s="1434"/>
      <c r="TXE96" s="1434"/>
      <c r="TXF96" s="1434"/>
      <c r="TXG96" s="1434"/>
      <c r="TXH96" s="1434"/>
      <c r="TXI96" s="1434"/>
      <c r="TXJ96" s="1434"/>
      <c r="TXK96" s="1434"/>
      <c r="TXL96" s="1434"/>
      <c r="TXM96" s="1434"/>
      <c r="TXN96" s="1434"/>
      <c r="TXO96" s="1434"/>
      <c r="TXP96" s="1434"/>
      <c r="TXQ96" s="1434"/>
      <c r="TXR96" s="1434"/>
      <c r="TXS96" s="1434"/>
      <c r="TXT96" s="1434"/>
      <c r="TXU96" s="1434"/>
      <c r="TXV96" s="1434"/>
      <c r="TXW96" s="1434"/>
      <c r="TXX96" s="1434"/>
      <c r="TXY96" s="1434"/>
      <c r="TXZ96" s="1434"/>
      <c r="TYA96" s="1434"/>
      <c r="TYB96" s="1434"/>
      <c r="TYC96" s="1434"/>
      <c r="TYD96" s="1434"/>
      <c r="TYE96" s="1434"/>
      <c r="TYF96" s="1434"/>
      <c r="TYG96" s="1434"/>
      <c r="TYH96" s="1434"/>
      <c r="TYI96" s="1434"/>
      <c r="TYJ96" s="1434"/>
      <c r="TYK96" s="1434"/>
      <c r="TYL96" s="1434"/>
      <c r="TYM96" s="1434"/>
      <c r="TYN96" s="1434"/>
      <c r="TYO96" s="1434"/>
      <c r="TYP96" s="1434"/>
      <c r="TYQ96" s="1434"/>
      <c r="TYR96" s="1434"/>
      <c r="TYS96" s="1434"/>
      <c r="TYT96" s="1434"/>
      <c r="TYU96" s="1434"/>
      <c r="TYV96" s="1434"/>
      <c r="TYW96" s="1434"/>
      <c r="TYX96" s="1434"/>
      <c r="TYY96" s="1434"/>
      <c r="TYZ96" s="1434"/>
      <c r="TZA96" s="1434"/>
      <c r="TZB96" s="1434"/>
      <c r="TZC96" s="1434"/>
      <c r="TZD96" s="1434"/>
      <c r="TZE96" s="1434"/>
      <c r="TZF96" s="1434"/>
      <c r="TZG96" s="1434"/>
      <c r="TZH96" s="1434"/>
      <c r="TZI96" s="1434"/>
      <c r="TZJ96" s="1434"/>
      <c r="TZK96" s="1434"/>
      <c r="TZL96" s="1434"/>
      <c r="TZM96" s="1434"/>
      <c r="TZN96" s="1434"/>
      <c r="TZO96" s="1434"/>
      <c r="TZP96" s="1434"/>
      <c r="TZQ96" s="1434"/>
      <c r="TZR96" s="1434"/>
      <c r="TZS96" s="1434"/>
      <c r="TZT96" s="1434"/>
      <c r="TZU96" s="1434"/>
      <c r="TZV96" s="1434"/>
      <c r="TZW96" s="1434"/>
      <c r="TZX96" s="1434"/>
      <c r="TZY96" s="1434"/>
      <c r="TZZ96" s="1434"/>
      <c r="UAA96" s="1434"/>
      <c r="UAB96" s="1434"/>
      <c r="UAC96" s="1434"/>
      <c r="UAD96" s="1434"/>
      <c r="UAE96" s="1434"/>
      <c r="UAF96" s="1434"/>
      <c r="UAG96" s="1434"/>
      <c r="UAH96" s="1434"/>
      <c r="UAI96" s="1434"/>
      <c r="UAJ96" s="1434"/>
      <c r="UAK96" s="1434"/>
      <c r="UAL96" s="1434"/>
      <c r="UAM96" s="1434"/>
      <c r="UAN96" s="1434"/>
      <c r="UAO96" s="1434"/>
      <c r="UAP96" s="1434"/>
      <c r="UAQ96" s="1434"/>
      <c r="UAR96" s="1434"/>
      <c r="UAS96" s="1434"/>
      <c r="UAT96" s="1434"/>
      <c r="UAU96" s="1434"/>
      <c r="UAV96" s="1434"/>
      <c r="UAW96" s="1434"/>
      <c r="UAX96" s="1434"/>
      <c r="UAY96" s="1434"/>
      <c r="UAZ96" s="1434"/>
      <c r="UBA96" s="1434"/>
      <c r="UBB96" s="1434"/>
      <c r="UBC96" s="1434"/>
      <c r="UBD96" s="1434"/>
      <c r="UBE96" s="1434"/>
      <c r="UBF96" s="1434"/>
      <c r="UBG96" s="1434"/>
      <c r="UBH96" s="1434"/>
      <c r="UBI96" s="1434"/>
      <c r="UBJ96" s="1434"/>
      <c r="UBK96" s="1434"/>
      <c r="UBL96" s="1434"/>
      <c r="UBM96" s="1434"/>
      <c r="UBN96" s="1434"/>
      <c r="UBO96" s="1434"/>
      <c r="UBP96" s="1434"/>
      <c r="UBQ96" s="1434"/>
      <c r="UBR96" s="1434"/>
      <c r="UBS96" s="1434"/>
      <c r="UBT96" s="1434"/>
      <c r="UBU96" s="1434"/>
      <c r="UBV96" s="1434"/>
      <c r="UBW96" s="1434"/>
      <c r="UBX96" s="1434"/>
      <c r="UBY96" s="1434"/>
      <c r="UBZ96" s="1434"/>
      <c r="UCA96" s="1434"/>
      <c r="UCB96" s="1434"/>
      <c r="UCC96" s="1434"/>
      <c r="UCD96" s="1434"/>
      <c r="UCE96" s="1434"/>
      <c r="UCF96" s="1434"/>
      <c r="UCG96" s="1434"/>
      <c r="UCH96" s="1434"/>
      <c r="UCI96" s="1434"/>
      <c r="UCJ96" s="1434"/>
      <c r="UCK96" s="1434"/>
      <c r="UCL96" s="1434"/>
      <c r="UCM96" s="1434"/>
      <c r="UCN96" s="1434"/>
      <c r="UCO96" s="1434"/>
      <c r="UCP96" s="1434"/>
      <c r="UCQ96" s="1434"/>
      <c r="UCR96" s="1434"/>
      <c r="UCS96" s="1434"/>
      <c r="UCT96" s="1434"/>
      <c r="UCU96" s="1434"/>
      <c r="UCV96" s="1434"/>
      <c r="UCW96" s="1434"/>
      <c r="UCX96" s="1434"/>
      <c r="UCY96" s="1434"/>
      <c r="UCZ96" s="1434"/>
      <c r="UDA96" s="1434"/>
      <c r="UDB96" s="1434"/>
      <c r="UDC96" s="1434"/>
      <c r="UDD96" s="1434"/>
      <c r="UDE96" s="1434"/>
      <c r="UDF96" s="1434"/>
      <c r="UDG96" s="1434"/>
      <c r="UDH96" s="1434"/>
      <c r="UDI96" s="1434"/>
      <c r="UDJ96" s="1434"/>
      <c r="UDK96" s="1434"/>
      <c r="UDL96" s="1434"/>
      <c r="UDM96" s="1434"/>
      <c r="UDN96" s="1434"/>
      <c r="UDO96" s="1434"/>
      <c r="UDP96" s="1434"/>
      <c r="UDQ96" s="1434"/>
      <c r="UDR96" s="1434"/>
      <c r="UDS96" s="1434"/>
      <c r="UDT96" s="1434"/>
      <c r="UDU96" s="1434"/>
      <c r="UDV96" s="1434"/>
      <c r="UDW96" s="1434"/>
      <c r="UDX96" s="1434"/>
      <c r="UDY96" s="1434"/>
      <c r="UDZ96" s="1434"/>
      <c r="UEA96" s="1434"/>
      <c r="UEB96" s="1434"/>
      <c r="UEC96" s="1434"/>
      <c r="UED96" s="1434"/>
      <c r="UEE96" s="1434"/>
      <c r="UEF96" s="1434"/>
      <c r="UEG96" s="1434"/>
      <c r="UEH96" s="1434"/>
      <c r="UEI96" s="1434"/>
      <c r="UEJ96" s="1434"/>
      <c r="UEK96" s="1434"/>
      <c r="UEL96" s="1434"/>
      <c r="UEM96" s="1434"/>
      <c r="UEN96" s="1434"/>
      <c r="UEO96" s="1434"/>
      <c r="UEP96" s="1434"/>
      <c r="UEQ96" s="1434"/>
      <c r="UER96" s="1434"/>
      <c r="UES96" s="1434"/>
      <c r="UET96" s="1434"/>
      <c r="UEU96" s="1434"/>
      <c r="UEV96" s="1434"/>
      <c r="UEW96" s="1434"/>
      <c r="UEX96" s="1434"/>
      <c r="UEY96" s="1434"/>
      <c r="UEZ96" s="1434"/>
      <c r="UFA96" s="1434"/>
      <c r="UFB96" s="1434"/>
      <c r="UFC96" s="1434"/>
      <c r="UFD96" s="1434"/>
      <c r="UFE96" s="1434"/>
      <c r="UFF96" s="1434"/>
      <c r="UFG96" s="1434"/>
      <c r="UFH96" s="1434"/>
      <c r="UFI96" s="1434"/>
      <c r="UFJ96" s="1434"/>
      <c r="UFK96" s="1434"/>
      <c r="UFL96" s="1434"/>
      <c r="UFM96" s="1434"/>
      <c r="UFN96" s="1434"/>
      <c r="UFO96" s="1434"/>
      <c r="UFP96" s="1434"/>
      <c r="UFQ96" s="1434"/>
      <c r="UFR96" s="1434"/>
      <c r="UFS96" s="1434"/>
      <c r="UFT96" s="1434"/>
      <c r="UFU96" s="1434"/>
      <c r="UFV96" s="1434"/>
      <c r="UFW96" s="1434"/>
      <c r="UFX96" s="1434"/>
      <c r="UFY96" s="1434"/>
      <c r="UFZ96" s="1434"/>
      <c r="UGA96" s="1434"/>
      <c r="UGB96" s="1434"/>
      <c r="UGC96" s="1434"/>
      <c r="UGD96" s="1434"/>
      <c r="UGE96" s="1434"/>
      <c r="UGF96" s="1434"/>
      <c r="UGG96" s="1434"/>
      <c r="UGH96" s="1434"/>
      <c r="UGI96" s="1434"/>
      <c r="UGJ96" s="1434"/>
      <c r="UGK96" s="1434"/>
      <c r="UGL96" s="1434"/>
      <c r="UGM96" s="1434"/>
      <c r="UGN96" s="1434"/>
      <c r="UGO96" s="1434"/>
      <c r="UGP96" s="1434"/>
      <c r="UGQ96" s="1434"/>
      <c r="UGR96" s="1434"/>
      <c r="UGS96" s="1434"/>
      <c r="UGT96" s="1434"/>
      <c r="UGU96" s="1434"/>
      <c r="UGV96" s="1434"/>
      <c r="UGW96" s="1434"/>
      <c r="UGX96" s="1434"/>
      <c r="UGY96" s="1434"/>
      <c r="UGZ96" s="1434"/>
      <c r="UHA96" s="1434"/>
      <c r="UHB96" s="1434"/>
      <c r="UHC96" s="1434"/>
      <c r="UHD96" s="1434"/>
      <c r="UHE96" s="1434"/>
      <c r="UHF96" s="1434"/>
      <c r="UHG96" s="1434"/>
      <c r="UHH96" s="1434"/>
      <c r="UHI96" s="1434"/>
      <c r="UHJ96" s="1434"/>
      <c r="UHK96" s="1434"/>
      <c r="UHL96" s="1434"/>
      <c r="UHM96" s="1434"/>
      <c r="UHN96" s="1434"/>
      <c r="UHO96" s="1434"/>
      <c r="UHP96" s="1434"/>
      <c r="UHQ96" s="1434"/>
      <c r="UHR96" s="1434"/>
      <c r="UHS96" s="1434"/>
      <c r="UHT96" s="1434"/>
      <c r="UHU96" s="1434"/>
      <c r="UHV96" s="1434"/>
      <c r="UHW96" s="1434"/>
      <c r="UHX96" s="1434"/>
      <c r="UHY96" s="1434"/>
      <c r="UHZ96" s="1434"/>
      <c r="UIA96" s="1434"/>
      <c r="UIB96" s="1434"/>
      <c r="UIC96" s="1434"/>
      <c r="UID96" s="1434"/>
      <c r="UIE96" s="1434"/>
      <c r="UIF96" s="1434"/>
      <c r="UIG96" s="1434"/>
      <c r="UIH96" s="1434"/>
      <c r="UII96" s="1434"/>
      <c r="UIJ96" s="1434"/>
      <c r="UIK96" s="1434"/>
      <c r="UIL96" s="1434"/>
      <c r="UIM96" s="1434"/>
      <c r="UIN96" s="1434"/>
      <c r="UIO96" s="1434"/>
      <c r="UIP96" s="1434"/>
      <c r="UIQ96" s="1434"/>
      <c r="UIR96" s="1434"/>
      <c r="UIS96" s="1434"/>
      <c r="UIT96" s="1434"/>
      <c r="UIU96" s="1434"/>
      <c r="UIV96" s="1434"/>
      <c r="UIW96" s="1434"/>
      <c r="UIX96" s="1434"/>
      <c r="UIY96" s="1434"/>
      <c r="UIZ96" s="1434"/>
      <c r="UJA96" s="1434"/>
      <c r="UJB96" s="1434"/>
      <c r="UJC96" s="1434"/>
      <c r="UJD96" s="1434"/>
      <c r="UJE96" s="1434"/>
      <c r="UJF96" s="1434"/>
      <c r="UJG96" s="1434"/>
      <c r="UJH96" s="1434"/>
      <c r="UJI96" s="1434"/>
      <c r="UJJ96" s="1434"/>
      <c r="UJK96" s="1434"/>
      <c r="UJL96" s="1434"/>
      <c r="UJM96" s="1434"/>
      <c r="UJN96" s="1434"/>
      <c r="UJO96" s="1434"/>
      <c r="UJP96" s="1434"/>
      <c r="UJQ96" s="1434"/>
      <c r="UJR96" s="1434"/>
      <c r="UJS96" s="1434"/>
      <c r="UJT96" s="1434"/>
      <c r="UJU96" s="1434"/>
      <c r="UJV96" s="1434"/>
      <c r="UJW96" s="1434"/>
      <c r="UJX96" s="1434"/>
      <c r="UJY96" s="1434"/>
      <c r="UJZ96" s="1434"/>
      <c r="UKA96" s="1434"/>
      <c r="UKB96" s="1434"/>
      <c r="UKC96" s="1434"/>
      <c r="UKD96" s="1434"/>
      <c r="UKE96" s="1434"/>
      <c r="UKF96" s="1434"/>
      <c r="UKG96" s="1434"/>
      <c r="UKH96" s="1434"/>
      <c r="UKI96" s="1434"/>
      <c r="UKJ96" s="1434"/>
      <c r="UKK96" s="1434"/>
      <c r="UKL96" s="1434"/>
      <c r="UKM96" s="1434"/>
      <c r="UKN96" s="1434"/>
      <c r="UKO96" s="1434"/>
      <c r="UKP96" s="1434"/>
      <c r="UKQ96" s="1434"/>
      <c r="UKR96" s="1434"/>
      <c r="UKS96" s="1434"/>
      <c r="UKT96" s="1434"/>
      <c r="UKU96" s="1434"/>
      <c r="UKV96" s="1434"/>
      <c r="UKW96" s="1434"/>
      <c r="UKX96" s="1434"/>
      <c r="UKY96" s="1434"/>
      <c r="UKZ96" s="1434"/>
      <c r="ULA96" s="1434"/>
      <c r="ULB96" s="1434"/>
      <c r="ULC96" s="1434"/>
      <c r="ULD96" s="1434"/>
      <c r="ULE96" s="1434"/>
      <c r="ULF96" s="1434"/>
      <c r="ULG96" s="1434"/>
      <c r="ULH96" s="1434"/>
      <c r="ULI96" s="1434"/>
      <c r="ULJ96" s="1434"/>
      <c r="ULK96" s="1434"/>
      <c r="ULL96" s="1434"/>
      <c r="ULM96" s="1434"/>
      <c r="ULN96" s="1434"/>
      <c r="ULO96" s="1434"/>
      <c r="ULP96" s="1434"/>
      <c r="ULQ96" s="1434"/>
      <c r="ULR96" s="1434"/>
      <c r="ULS96" s="1434"/>
      <c r="ULT96" s="1434"/>
      <c r="ULU96" s="1434"/>
      <c r="ULV96" s="1434"/>
      <c r="ULW96" s="1434"/>
      <c r="ULX96" s="1434"/>
      <c r="ULY96" s="1434"/>
      <c r="ULZ96" s="1434"/>
      <c r="UMA96" s="1434"/>
      <c r="UMB96" s="1434"/>
      <c r="UMC96" s="1434"/>
      <c r="UMD96" s="1434"/>
      <c r="UME96" s="1434"/>
      <c r="UMF96" s="1434"/>
      <c r="UMG96" s="1434"/>
      <c r="UMH96" s="1434"/>
      <c r="UMI96" s="1434"/>
      <c r="UMJ96" s="1434"/>
      <c r="UMK96" s="1434"/>
      <c r="UML96" s="1434"/>
      <c r="UMM96" s="1434"/>
      <c r="UMN96" s="1434"/>
      <c r="UMO96" s="1434"/>
      <c r="UMP96" s="1434"/>
      <c r="UMQ96" s="1434"/>
      <c r="UMR96" s="1434"/>
      <c r="UMS96" s="1434"/>
      <c r="UMT96" s="1434"/>
      <c r="UMU96" s="1434"/>
      <c r="UMV96" s="1434"/>
      <c r="UMW96" s="1434"/>
      <c r="UMX96" s="1434"/>
      <c r="UMY96" s="1434"/>
      <c r="UMZ96" s="1434"/>
      <c r="UNA96" s="1434"/>
      <c r="UNB96" s="1434"/>
      <c r="UNC96" s="1434"/>
      <c r="UND96" s="1434"/>
      <c r="UNE96" s="1434"/>
      <c r="UNF96" s="1434"/>
      <c r="UNG96" s="1434"/>
      <c r="UNH96" s="1434"/>
      <c r="UNI96" s="1434"/>
      <c r="UNJ96" s="1434"/>
      <c r="UNK96" s="1434"/>
      <c r="UNL96" s="1434"/>
      <c r="UNM96" s="1434"/>
      <c r="UNN96" s="1434"/>
      <c r="UNO96" s="1434"/>
      <c r="UNP96" s="1434"/>
      <c r="UNQ96" s="1434"/>
      <c r="UNR96" s="1434"/>
      <c r="UNS96" s="1434"/>
      <c r="UNT96" s="1434"/>
      <c r="UNU96" s="1434"/>
      <c r="UNV96" s="1434"/>
      <c r="UNW96" s="1434"/>
      <c r="UNX96" s="1434"/>
      <c r="UNY96" s="1434"/>
      <c r="UNZ96" s="1434"/>
      <c r="UOA96" s="1434"/>
      <c r="UOB96" s="1434"/>
      <c r="UOC96" s="1434"/>
      <c r="UOD96" s="1434"/>
      <c r="UOE96" s="1434"/>
      <c r="UOF96" s="1434"/>
      <c r="UOG96" s="1434"/>
      <c r="UOH96" s="1434"/>
      <c r="UOI96" s="1434"/>
      <c r="UOJ96" s="1434"/>
      <c r="UOK96" s="1434"/>
      <c r="UOL96" s="1434"/>
      <c r="UOM96" s="1434"/>
      <c r="UON96" s="1434"/>
      <c r="UOO96" s="1434"/>
      <c r="UOP96" s="1434"/>
      <c r="UOQ96" s="1434"/>
      <c r="UOR96" s="1434"/>
      <c r="UOS96" s="1434"/>
      <c r="UOT96" s="1434"/>
      <c r="UOU96" s="1434"/>
      <c r="UOV96" s="1434"/>
      <c r="UOW96" s="1434"/>
      <c r="UOX96" s="1434"/>
      <c r="UOY96" s="1434"/>
      <c r="UOZ96" s="1434"/>
      <c r="UPA96" s="1434"/>
      <c r="UPB96" s="1434"/>
      <c r="UPC96" s="1434"/>
      <c r="UPD96" s="1434"/>
      <c r="UPE96" s="1434"/>
      <c r="UPF96" s="1434"/>
      <c r="UPG96" s="1434"/>
      <c r="UPH96" s="1434"/>
      <c r="UPI96" s="1434"/>
      <c r="UPJ96" s="1434"/>
      <c r="UPK96" s="1434"/>
      <c r="UPL96" s="1434"/>
      <c r="UPM96" s="1434"/>
      <c r="UPN96" s="1434"/>
      <c r="UPO96" s="1434"/>
      <c r="UPP96" s="1434"/>
      <c r="UPQ96" s="1434"/>
      <c r="UPR96" s="1434"/>
      <c r="UPS96" s="1434"/>
      <c r="UPT96" s="1434"/>
      <c r="UPU96" s="1434"/>
      <c r="UPV96" s="1434"/>
      <c r="UPW96" s="1434"/>
      <c r="UPX96" s="1434"/>
      <c r="UPY96" s="1434"/>
      <c r="UPZ96" s="1434"/>
      <c r="UQA96" s="1434"/>
      <c r="UQB96" s="1434"/>
      <c r="UQC96" s="1434"/>
      <c r="UQD96" s="1434"/>
      <c r="UQE96" s="1434"/>
      <c r="UQF96" s="1434"/>
      <c r="UQG96" s="1434"/>
      <c r="UQH96" s="1434"/>
      <c r="UQI96" s="1434"/>
      <c r="UQJ96" s="1434"/>
      <c r="UQK96" s="1434"/>
      <c r="UQL96" s="1434"/>
      <c r="UQM96" s="1434"/>
      <c r="UQN96" s="1434"/>
      <c r="UQO96" s="1434"/>
      <c r="UQP96" s="1434"/>
      <c r="UQQ96" s="1434"/>
      <c r="UQR96" s="1434"/>
      <c r="UQS96" s="1434"/>
      <c r="UQT96" s="1434"/>
      <c r="UQU96" s="1434"/>
      <c r="UQV96" s="1434"/>
      <c r="UQW96" s="1434"/>
      <c r="UQX96" s="1434"/>
      <c r="UQY96" s="1434"/>
      <c r="UQZ96" s="1434"/>
      <c r="URA96" s="1434"/>
      <c r="URB96" s="1434"/>
      <c r="URC96" s="1434"/>
      <c r="URD96" s="1434"/>
      <c r="URE96" s="1434"/>
      <c r="URF96" s="1434"/>
      <c r="URG96" s="1434"/>
      <c r="URH96" s="1434"/>
      <c r="URI96" s="1434"/>
      <c r="URJ96" s="1434"/>
      <c r="URK96" s="1434"/>
      <c r="URL96" s="1434"/>
      <c r="URM96" s="1434"/>
      <c r="URN96" s="1434"/>
      <c r="URO96" s="1434"/>
      <c r="URP96" s="1434"/>
      <c r="URQ96" s="1434"/>
      <c r="URR96" s="1434"/>
      <c r="URS96" s="1434"/>
      <c r="URT96" s="1434"/>
      <c r="URU96" s="1434"/>
      <c r="URV96" s="1434"/>
      <c r="URW96" s="1434"/>
      <c r="URX96" s="1434"/>
      <c r="URY96" s="1434"/>
      <c r="URZ96" s="1434"/>
      <c r="USA96" s="1434"/>
      <c r="USB96" s="1434"/>
      <c r="USC96" s="1434"/>
      <c r="USD96" s="1434"/>
      <c r="USE96" s="1434"/>
      <c r="USF96" s="1434"/>
      <c r="USG96" s="1434"/>
      <c r="USH96" s="1434"/>
      <c r="USI96" s="1434"/>
      <c r="USJ96" s="1434"/>
      <c r="USK96" s="1434"/>
      <c r="USL96" s="1434"/>
      <c r="USM96" s="1434"/>
      <c r="USN96" s="1434"/>
      <c r="USO96" s="1434"/>
      <c r="USP96" s="1434"/>
      <c r="USQ96" s="1434"/>
      <c r="USR96" s="1434"/>
      <c r="USS96" s="1434"/>
      <c r="UST96" s="1434"/>
      <c r="USU96" s="1434"/>
      <c r="USV96" s="1434"/>
      <c r="USW96" s="1434"/>
      <c r="USX96" s="1434"/>
      <c r="USY96" s="1434"/>
      <c r="USZ96" s="1434"/>
      <c r="UTA96" s="1434"/>
      <c r="UTB96" s="1434"/>
      <c r="UTC96" s="1434"/>
      <c r="UTD96" s="1434"/>
      <c r="UTE96" s="1434"/>
      <c r="UTF96" s="1434"/>
      <c r="UTG96" s="1434"/>
      <c r="UTH96" s="1434"/>
      <c r="UTI96" s="1434"/>
      <c r="UTJ96" s="1434"/>
      <c r="UTK96" s="1434"/>
      <c r="UTL96" s="1434"/>
      <c r="UTM96" s="1434"/>
      <c r="UTN96" s="1434"/>
      <c r="UTO96" s="1434"/>
      <c r="UTP96" s="1434"/>
      <c r="UTQ96" s="1434"/>
      <c r="UTR96" s="1434"/>
      <c r="UTS96" s="1434"/>
      <c r="UTT96" s="1434"/>
      <c r="UTU96" s="1434"/>
      <c r="UTV96" s="1434"/>
      <c r="UTW96" s="1434"/>
      <c r="UTX96" s="1434"/>
      <c r="UTY96" s="1434"/>
      <c r="UTZ96" s="1434"/>
      <c r="UUA96" s="1434"/>
      <c r="UUB96" s="1434"/>
      <c r="UUC96" s="1434"/>
      <c r="UUD96" s="1434"/>
      <c r="UUE96" s="1434"/>
      <c r="UUF96" s="1434"/>
      <c r="UUG96" s="1434"/>
      <c r="UUH96" s="1434"/>
      <c r="UUI96" s="1434"/>
      <c r="UUJ96" s="1434"/>
      <c r="UUK96" s="1434"/>
      <c r="UUL96" s="1434"/>
      <c r="UUM96" s="1434"/>
      <c r="UUN96" s="1434"/>
      <c r="UUO96" s="1434"/>
      <c r="UUP96" s="1434"/>
      <c r="UUQ96" s="1434"/>
      <c r="UUR96" s="1434"/>
      <c r="UUS96" s="1434"/>
      <c r="UUT96" s="1434"/>
      <c r="UUU96" s="1434"/>
      <c r="UUV96" s="1434"/>
      <c r="UUW96" s="1434"/>
      <c r="UUX96" s="1434"/>
      <c r="UUY96" s="1434"/>
      <c r="UUZ96" s="1434"/>
      <c r="UVA96" s="1434"/>
      <c r="UVB96" s="1434"/>
      <c r="UVC96" s="1434"/>
      <c r="UVD96" s="1434"/>
      <c r="UVE96" s="1434"/>
      <c r="UVF96" s="1434"/>
      <c r="UVG96" s="1434"/>
      <c r="UVH96" s="1434"/>
      <c r="UVI96" s="1434"/>
      <c r="UVJ96" s="1434"/>
      <c r="UVK96" s="1434"/>
      <c r="UVL96" s="1434"/>
      <c r="UVM96" s="1434"/>
      <c r="UVN96" s="1434"/>
      <c r="UVO96" s="1434"/>
      <c r="UVP96" s="1434"/>
      <c r="UVQ96" s="1434"/>
      <c r="UVR96" s="1434"/>
      <c r="UVS96" s="1434"/>
      <c r="UVT96" s="1434"/>
      <c r="UVU96" s="1434"/>
      <c r="UVV96" s="1434"/>
      <c r="UVW96" s="1434"/>
      <c r="UVX96" s="1434"/>
      <c r="UVY96" s="1434"/>
      <c r="UVZ96" s="1434"/>
      <c r="UWA96" s="1434"/>
      <c r="UWB96" s="1434"/>
      <c r="UWC96" s="1434"/>
      <c r="UWD96" s="1434"/>
      <c r="UWE96" s="1434"/>
      <c r="UWF96" s="1434"/>
      <c r="UWG96" s="1434"/>
      <c r="UWH96" s="1434"/>
      <c r="UWI96" s="1434"/>
      <c r="UWJ96" s="1434"/>
      <c r="UWK96" s="1434"/>
      <c r="UWL96" s="1434"/>
      <c r="UWM96" s="1434"/>
      <c r="UWN96" s="1434"/>
      <c r="UWO96" s="1434"/>
      <c r="UWP96" s="1434"/>
      <c r="UWQ96" s="1434"/>
      <c r="UWR96" s="1434"/>
      <c r="UWS96" s="1434"/>
      <c r="UWT96" s="1434"/>
      <c r="UWU96" s="1434"/>
      <c r="UWV96" s="1434"/>
      <c r="UWW96" s="1434"/>
      <c r="UWX96" s="1434"/>
      <c r="UWY96" s="1434"/>
      <c r="UWZ96" s="1434"/>
      <c r="UXA96" s="1434"/>
      <c r="UXB96" s="1434"/>
      <c r="UXC96" s="1434"/>
      <c r="UXD96" s="1434"/>
      <c r="UXE96" s="1434"/>
      <c r="UXF96" s="1434"/>
      <c r="UXG96" s="1434"/>
      <c r="UXH96" s="1434"/>
      <c r="UXI96" s="1434"/>
      <c r="UXJ96" s="1434"/>
      <c r="UXK96" s="1434"/>
      <c r="UXL96" s="1434"/>
      <c r="UXM96" s="1434"/>
      <c r="UXN96" s="1434"/>
      <c r="UXO96" s="1434"/>
      <c r="UXP96" s="1434"/>
      <c r="UXQ96" s="1434"/>
      <c r="UXR96" s="1434"/>
      <c r="UXS96" s="1434"/>
      <c r="UXT96" s="1434"/>
      <c r="UXU96" s="1434"/>
      <c r="UXV96" s="1434"/>
      <c r="UXW96" s="1434"/>
      <c r="UXX96" s="1434"/>
      <c r="UXY96" s="1434"/>
      <c r="UXZ96" s="1434"/>
      <c r="UYA96" s="1434"/>
      <c r="UYB96" s="1434"/>
      <c r="UYC96" s="1434"/>
      <c r="UYD96" s="1434"/>
      <c r="UYE96" s="1434"/>
      <c r="UYF96" s="1434"/>
      <c r="UYG96" s="1434"/>
      <c r="UYH96" s="1434"/>
      <c r="UYI96" s="1434"/>
      <c r="UYJ96" s="1434"/>
      <c r="UYK96" s="1434"/>
      <c r="UYL96" s="1434"/>
      <c r="UYM96" s="1434"/>
      <c r="UYN96" s="1434"/>
      <c r="UYO96" s="1434"/>
      <c r="UYP96" s="1434"/>
      <c r="UYQ96" s="1434"/>
      <c r="UYR96" s="1434"/>
      <c r="UYS96" s="1434"/>
      <c r="UYT96" s="1434"/>
      <c r="UYU96" s="1434"/>
      <c r="UYV96" s="1434"/>
      <c r="UYW96" s="1434"/>
      <c r="UYX96" s="1434"/>
      <c r="UYY96" s="1434"/>
      <c r="UYZ96" s="1434"/>
      <c r="UZA96" s="1434"/>
      <c r="UZB96" s="1434"/>
      <c r="UZC96" s="1434"/>
      <c r="UZD96" s="1434"/>
      <c r="UZE96" s="1434"/>
      <c r="UZF96" s="1434"/>
      <c r="UZG96" s="1434"/>
      <c r="UZH96" s="1434"/>
      <c r="UZI96" s="1434"/>
      <c r="UZJ96" s="1434"/>
      <c r="UZK96" s="1434"/>
      <c r="UZL96" s="1434"/>
      <c r="UZM96" s="1434"/>
      <c r="UZN96" s="1434"/>
      <c r="UZO96" s="1434"/>
      <c r="UZP96" s="1434"/>
      <c r="UZQ96" s="1434"/>
      <c r="UZR96" s="1434"/>
      <c r="UZS96" s="1434"/>
      <c r="UZT96" s="1434"/>
      <c r="UZU96" s="1434"/>
      <c r="UZV96" s="1434"/>
      <c r="UZW96" s="1434"/>
      <c r="UZX96" s="1434"/>
      <c r="UZY96" s="1434"/>
      <c r="UZZ96" s="1434"/>
      <c r="VAA96" s="1434"/>
      <c r="VAB96" s="1434"/>
      <c r="VAC96" s="1434"/>
      <c r="VAD96" s="1434"/>
      <c r="VAE96" s="1434"/>
      <c r="VAF96" s="1434"/>
      <c r="VAG96" s="1434"/>
      <c r="VAH96" s="1434"/>
      <c r="VAI96" s="1434"/>
      <c r="VAJ96" s="1434"/>
      <c r="VAK96" s="1434"/>
      <c r="VAL96" s="1434"/>
      <c r="VAM96" s="1434"/>
      <c r="VAN96" s="1434"/>
      <c r="VAO96" s="1434"/>
      <c r="VAP96" s="1434"/>
      <c r="VAQ96" s="1434"/>
      <c r="VAR96" s="1434"/>
      <c r="VAS96" s="1434"/>
      <c r="VAT96" s="1434"/>
      <c r="VAU96" s="1434"/>
      <c r="VAV96" s="1434"/>
      <c r="VAW96" s="1434"/>
      <c r="VAX96" s="1434"/>
      <c r="VAY96" s="1434"/>
      <c r="VAZ96" s="1434"/>
      <c r="VBA96" s="1434"/>
      <c r="VBB96" s="1434"/>
      <c r="VBC96" s="1434"/>
      <c r="VBD96" s="1434"/>
      <c r="VBE96" s="1434"/>
      <c r="VBF96" s="1434"/>
      <c r="VBG96" s="1434"/>
      <c r="VBH96" s="1434"/>
      <c r="VBI96" s="1434"/>
      <c r="VBJ96" s="1434"/>
      <c r="VBK96" s="1434"/>
      <c r="VBL96" s="1434"/>
      <c r="VBM96" s="1434"/>
      <c r="VBN96" s="1434"/>
      <c r="VBO96" s="1434"/>
      <c r="VBP96" s="1434"/>
      <c r="VBQ96" s="1434"/>
      <c r="VBR96" s="1434"/>
      <c r="VBS96" s="1434"/>
      <c r="VBT96" s="1434"/>
      <c r="VBU96" s="1434"/>
      <c r="VBV96" s="1434"/>
      <c r="VBW96" s="1434"/>
      <c r="VBX96" s="1434"/>
      <c r="VBY96" s="1434"/>
      <c r="VBZ96" s="1434"/>
      <c r="VCA96" s="1434"/>
      <c r="VCB96" s="1434"/>
      <c r="VCC96" s="1434"/>
      <c r="VCD96" s="1434"/>
      <c r="VCE96" s="1434"/>
      <c r="VCF96" s="1434"/>
      <c r="VCG96" s="1434"/>
      <c r="VCH96" s="1434"/>
      <c r="VCI96" s="1434"/>
      <c r="VCJ96" s="1434"/>
      <c r="VCK96" s="1434"/>
      <c r="VCL96" s="1434"/>
      <c r="VCM96" s="1434"/>
      <c r="VCN96" s="1434"/>
      <c r="VCO96" s="1434"/>
      <c r="VCP96" s="1434"/>
      <c r="VCQ96" s="1434"/>
      <c r="VCR96" s="1434"/>
      <c r="VCS96" s="1434"/>
      <c r="VCT96" s="1434"/>
      <c r="VCU96" s="1434"/>
      <c r="VCV96" s="1434"/>
      <c r="VCW96" s="1434"/>
      <c r="VCX96" s="1434"/>
      <c r="VCY96" s="1434"/>
      <c r="VCZ96" s="1434"/>
      <c r="VDA96" s="1434"/>
      <c r="VDB96" s="1434"/>
      <c r="VDC96" s="1434"/>
      <c r="VDD96" s="1434"/>
      <c r="VDE96" s="1434"/>
      <c r="VDF96" s="1434"/>
      <c r="VDG96" s="1434"/>
      <c r="VDH96" s="1434"/>
      <c r="VDI96" s="1434"/>
      <c r="VDJ96" s="1434"/>
      <c r="VDK96" s="1434"/>
      <c r="VDL96" s="1434"/>
      <c r="VDM96" s="1434"/>
      <c r="VDN96" s="1434"/>
      <c r="VDO96" s="1434"/>
      <c r="VDP96" s="1434"/>
      <c r="VDQ96" s="1434"/>
      <c r="VDR96" s="1434"/>
      <c r="VDS96" s="1434"/>
      <c r="VDT96" s="1434"/>
      <c r="VDU96" s="1434"/>
      <c r="VDV96" s="1434"/>
      <c r="VDW96" s="1434"/>
      <c r="VDX96" s="1434"/>
      <c r="VDY96" s="1434"/>
      <c r="VDZ96" s="1434"/>
      <c r="VEA96" s="1434"/>
      <c r="VEB96" s="1434"/>
      <c r="VEC96" s="1434"/>
      <c r="VED96" s="1434"/>
      <c r="VEE96" s="1434"/>
      <c r="VEF96" s="1434"/>
      <c r="VEG96" s="1434"/>
      <c r="VEH96" s="1434"/>
      <c r="VEI96" s="1434"/>
      <c r="VEJ96" s="1434"/>
      <c r="VEK96" s="1434"/>
      <c r="VEL96" s="1434"/>
      <c r="VEM96" s="1434"/>
      <c r="VEN96" s="1434"/>
      <c r="VEO96" s="1434"/>
      <c r="VEP96" s="1434"/>
      <c r="VEQ96" s="1434"/>
      <c r="VER96" s="1434"/>
      <c r="VES96" s="1434"/>
      <c r="VET96" s="1434"/>
      <c r="VEU96" s="1434"/>
      <c r="VEV96" s="1434"/>
      <c r="VEW96" s="1434"/>
      <c r="VEX96" s="1434"/>
      <c r="VEY96" s="1434"/>
      <c r="VEZ96" s="1434"/>
      <c r="VFA96" s="1434"/>
      <c r="VFB96" s="1434"/>
      <c r="VFC96" s="1434"/>
      <c r="VFD96" s="1434"/>
      <c r="VFE96" s="1434"/>
      <c r="VFF96" s="1434"/>
      <c r="VFG96" s="1434"/>
      <c r="VFH96" s="1434"/>
      <c r="VFI96" s="1434"/>
      <c r="VFJ96" s="1434"/>
      <c r="VFK96" s="1434"/>
      <c r="VFL96" s="1434"/>
      <c r="VFM96" s="1434"/>
      <c r="VFN96" s="1434"/>
      <c r="VFO96" s="1434"/>
      <c r="VFP96" s="1434"/>
      <c r="VFQ96" s="1434"/>
      <c r="VFR96" s="1434"/>
      <c r="VFS96" s="1434"/>
      <c r="VFT96" s="1434"/>
      <c r="VFU96" s="1434"/>
      <c r="VFV96" s="1434"/>
      <c r="VFW96" s="1434"/>
      <c r="VFX96" s="1434"/>
      <c r="VFY96" s="1434"/>
      <c r="VFZ96" s="1434"/>
      <c r="VGA96" s="1434"/>
      <c r="VGB96" s="1434"/>
      <c r="VGC96" s="1434"/>
      <c r="VGD96" s="1434"/>
      <c r="VGE96" s="1434"/>
      <c r="VGF96" s="1434"/>
      <c r="VGG96" s="1434"/>
      <c r="VGH96" s="1434"/>
      <c r="VGI96" s="1434"/>
      <c r="VGJ96" s="1434"/>
      <c r="VGK96" s="1434"/>
      <c r="VGL96" s="1434"/>
      <c r="VGM96" s="1434"/>
      <c r="VGN96" s="1434"/>
      <c r="VGO96" s="1434"/>
      <c r="VGP96" s="1434"/>
      <c r="VGQ96" s="1434"/>
      <c r="VGR96" s="1434"/>
      <c r="VGS96" s="1434"/>
      <c r="VGT96" s="1434"/>
      <c r="VGU96" s="1434"/>
      <c r="VGV96" s="1434"/>
      <c r="VGW96" s="1434"/>
      <c r="VGX96" s="1434"/>
      <c r="VGY96" s="1434"/>
      <c r="VGZ96" s="1434"/>
      <c r="VHA96" s="1434"/>
      <c r="VHB96" s="1434"/>
      <c r="VHC96" s="1434"/>
      <c r="VHD96" s="1434"/>
      <c r="VHE96" s="1434"/>
      <c r="VHF96" s="1434"/>
      <c r="VHG96" s="1434"/>
      <c r="VHH96" s="1434"/>
      <c r="VHI96" s="1434"/>
      <c r="VHJ96" s="1434"/>
      <c r="VHK96" s="1434"/>
      <c r="VHL96" s="1434"/>
      <c r="VHM96" s="1434"/>
      <c r="VHN96" s="1434"/>
      <c r="VHO96" s="1434"/>
      <c r="VHP96" s="1434"/>
      <c r="VHQ96" s="1434"/>
      <c r="VHR96" s="1434"/>
      <c r="VHS96" s="1434"/>
      <c r="VHT96" s="1434"/>
      <c r="VHU96" s="1434"/>
      <c r="VHV96" s="1434"/>
      <c r="VHW96" s="1434"/>
      <c r="VHX96" s="1434"/>
      <c r="VHY96" s="1434"/>
      <c r="VHZ96" s="1434"/>
      <c r="VIA96" s="1434"/>
      <c r="VIB96" s="1434"/>
      <c r="VIC96" s="1434"/>
      <c r="VID96" s="1434"/>
      <c r="VIE96" s="1434"/>
      <c r="VIF96" s="1434"/>
      <c r="VIG96" s="1434"/>
      <c r="VIH96" s="1434"/>
      <c r="VII96" s="1434"/>
      <c r="VIJ96" s="1434"/>
      <c r="VIK96" s="1434"/>
      <c r="VIL96" s="1434"/>
      <c r="VIM96" s="1434"/>
      <c r="VIN96" s="1434"/>
      <c r="VIO96" s="1434"/>
      <c r="VIP96" s="1434"/>
      <c r="VIQ96" s="1434"/>
      <c r="VIR96" s="1434"/>
      <c r="VIS96" s="1434"/>
      <c r="VIT96" s="1434"/>
      <c r="VIU96" s="1434"/>
      <c r="VIV96" s="1434"/>
      <c r="VIW96" s="1434"/>
      <c r="VIX96" s="1434"/>
      <c r="VIY96" s="1434"/>
      <c r="VIZ96" s="1434"/>
      <c r="VJA96" s="1434"/>
      <c r="VJB96" s="1434"/>
      <c r="VJC96" s="1434"/>
      <c r="VJD96" s="1434"/>
      <c r="VJE96" s="1434"/>
      <c r="VJF96" s="1434"/>
      <c r="VJG96" s="1434"/>
      <c r="VJH96" s="1434"/>
      <c r="VJI96" s="1434"/>
      <c r="VJJ96" s="1434"/>
      <c r="VJK96" s="1434"/>
      <c r="VJL96" s="1434"/>
      <c r="VJM96" s="1434"/>
      <c r="VJN96" s="1434"/>
      <c r="VJO96" s="1434"/>
      <c r="VJP96" s="1434"/>
      <c r="VJQ96" s="1434"/>
      <c r="VJR96" s="1434"/>
      <c r="VJS96" s="1434"/>
      <c r="VJT96" s="1434"/>
      <c r="VJU96" s="1434"/>
      <c r="VJV96" s="1434"/>
      <c r="VJW96" s="1434"/>
      <c r="VJX96" s="1434"/>
      <c r="VJY96" s="1434"/>
      <c r="VJZ96" s="1434"/>
      <c r="VKA96" s="1434"/>
      <c r="VKB96" s="1434"/>
      <c r="VKC96" s="1434"/>
      <c r="VKD96" s="1434"/>
      <c r="VKE96" s="1434"/>
      <c r="VKF96" s="1434"/>
      <c r="VKG96" s="1434"/>
      <c r="VKH96" s="1434"/>
      <c r="VKI96" s="1434"/>
      <c r="VKJ96" s="1434"/>
      <c r="VKK96" s="1434"/>
      <c r="VKL96" s="1434"/>
      <c r="VKM96" s="1434"/>
      <c r="VKN96" s="1434"/>
      <c r="VKO96" s="1434"/>
      <c r="VKP96" s="1434"/>
      <c r="VKQ96" s="1434"/>
      <c r="VKR96" s="1434"/>
      <c r="VKS96" s="1434"/>
      <c r="VKT96" s="1434"/>
      <c r="VKU96" s="1434"/>
      <c r="VKV96" s="1434"/>
      <c r="VKW96" s="1434"/>
      <c r="VKX96" s="1434"/>
      <c r="VKY96" s="1434"/>
      <c r="VKZ96" s="1434"/>
      <c r="VLA96" s="1434"/>
      <c r="VLB96" s="1434"/>
      <c r="VLC96" s="1434"/>
      <c r="VLD96" s="1434"/>
      <c r="VLE96" s="1434"/>
      <c r="VLF96" s="1434"/>
      <c r="VLG96" s="1434"/>
      <c r="VLH96" s="1434"/>
      <c r="VLI96" s="1434"/>
      <c r="VLJ96" s="1434"/>
      <c r="VLK96" s="1434"/>
      <c r="VLL96" s="1434"/>
      <c r="VLM96" s="1434"/>
      <c r="VLN96" s="1434"/>
      <c r="VLO96" s="1434"/>
      <c r="VLP96" s="1434"/>
      <c r="VLQ96" s="1434"/>
      <c r="VLR96" s="1434"/>
      <c r="VLS96" s="1434"/>
      <c r="VLT96" s="1434"/>
      <c r="VLU96" s="1434"/>
      <c r="VLV96" s="1434"/>
      <c r="VLW96" s="1434"/>
      <c r="VLX96" s="1434"/>
      <c r="VLY96" s="1434"/>
      <c r="VLZ96" s="1434"/>
      <c r="VMA96" s="1434"/>
      <c r="VMB96" s="1434"/>
      <c r="VMC96" s="1434"/>
      <c r="VMD96" s="1434"/>
      <c r="VME96" s="1434"/>
      <c r="VMF96" s="1434"/>
      <c r="VMG96" s="1434"/>
      <c r="VMH96" s="1434"/>
      <c r="VMI96" s="1434"/>
      <c r="VMJ96" s="1434"/>
      <c r="VMK96" s="1434"/>
      <c r="VML96" s="1434"/>
      <c r="VMM96" s="1434"/>
      <c r="VMN96" s="1434"/>
      <c r="VMO96" s="1434"/>
      <c r="VMP96" s="1434"/>
      <c r="VMQ96" s="1434"/>
      <c r="VMR96" s="1434"/>
      <c r="VMS96" s="1434"/>
      <c r="VMT96" s="1434"/>
      <c r="VMU96" s="1434"/>
      <c r="VMV96" s="1434"/>
      <c r="VMW96" s="1434"/>
      <c r="VMX96" s="1434"/>
      <c r="VMY96" s="1434"/>
      <c r="VMZ96" s="1434"/>
      <c r="VNA96" s="1434"/>
      <c r="VNB96" s="1434"/>
      <c r="VNC96" s="1434"/>
      <c r="VND96" s="1434"/>
      <c r="VNE96" s="1434"/>
      <c r="VNF96" s="1434"/>
      <c r="VNG96" s="1434"/>
      <c r="VNH96" s="1434"/>
      <c r="VNI96" s="1434"/>
      <c r="VNJ96" s="1434"/>
      <c r="VNK96" s="1434"/>
      <c r="VNL96" s="1434"/>
      <c r="VNM96" s="1434"/>
      <c r="VNN96" s="1434"/>
      <c r="VNO96" s="1434"/>
      <c r="VNP96" s="1434"/>
      <c r="VNQ96" s="1434"/>
      <c r="VNR96" s="1434"/>
      <c r="VNS96" s="1434"/>
      <c r="VNT96" s="1434"/>
      <c r="VNU96" s="1434"/>
      <c r="VNV96" s="1434"/>
      <c r="VNW96" s="1434"/>
      <c r="VNX96" s="1434"/>
      <c r="VNY96" s="1434"/>
      <c r="VNZ96" s="1434"/>
      <c r="VOA96" s="1434"/>
      <c r="VOB96" s="1434"/>
      <c r="VOC96" s="1434"/>
      <c r="VOD96" s="1434"/>
      <c r="VOE96" s="1434"/>
      <c r="VOF96" s="1434"/>
      <c r="VOG96" s="1434"/>
      <c r="VOH96" s="1434"/>
      <c r="VOI96" s="1434"/>
      <c r="VOJ96" s="1434"/>
      <c r="VOK96" s="1434"/>
      <c r="VOL96" s="1434"/>
      <c r="VOM96" s="1434"/>
      <c r="VON96" s="1434"/>
      <c r="VOO96" s="1434"/>
      <c r="VOP96" s="1434"/>
      <c r="VOQ96" s="1434"/>
      <c r="VOR96" s="1434"/>
      <c r="VOS96" s="1434"/>
      <c r="VOT96" s="1434"/>
      <c r="VOU96" s="1434"/>
      <c r="VOV96" s="1434"/>
      <c r="VOW96" s="1434"/>
      <c r="VOX96" s="1434"/>
      <c r="VOY96" s="1434"/>
      <c r="VOZ96" s="1434"/>
      <c r="VPA96" s="1434"/>
      <c r="VPB96" s="1434"/>
      <c r="VPC96" s="1434"/>
      <c r="VPD96" s="1434"/>
      <c r="VPE96" s="1434"/>
      <c r="VPF96" s="1434"/>
      <c r="VPG96" s="1434"/>
      <c r="VPH96" s="1434"/>
      <c r="VPI96" s="1434"/>
      <c r="VPJ96" s="1434"/>
      <c r="VPK96" s="1434"/>
      <c r="VPL96" s="1434"/>
      <c r="VPM96" s="1434"/>
      <c r="VPN96" s="1434"/>
      <c r="VPO96" s="1434"/>
      <c r="VPP96" s="1434"/>
      <c r="VPQ96" s="1434"/>
      <c r="VPR96" s="1434"/>
      <c r="VPS96" s="1434"/>
      <c r="VPT96" s="1434"/>
      <c r="VPU96" s="1434"/>
      <c r="VPV96" s="1434"/>
      <c r="VPW96" s="1434"/>
      <c r="VPX96" s="1434"/>
      <c r="VPY96" s="1434"/>
      <c r="VPZ96" s="1434"/>
      <c r="VQA96" s="1434"/>
      <c r="VQB96" s="1434"/>
      <c r="VQC96" s="1434"/>
      <c r="VQD96" s="1434"/>
      <c r="VQE96" s="1434"/>
      <c r="VQF96" s="1434"/>
      <c r="VQG96" s="1434"/>
      <c r="VQH96" s="1434"/>
      <c r="VQI96" s="1434"/>
      <c r="VQJ96" s="1434"/>
      <c r="VQK96" s="1434"/>
      <c r="VQL96" s="1434"/>
      <c r="VQM96" s="1434"/>
      <c r="VQN96" s="1434"/>
      <c r="VQO96" s="1434"/>
      <c r="VQP96" s="1434"/>
      <c r="VQQ96" s="1434"/>
      <c r="VQR96" s="1434"/>
      <c r="VQS96" s="1434"/>
      <c r="VQT96" s="1434"/>
      <c r="VQU96" s="1434"/>
      <c r="VQV96" s="1434"/>
      <c r="VQW96" s="1434"/>
      <c r="VQX96" s="1434"/>
      <c r="VQY96" s="1434"/>
      <c r="VQZ96" s="1434"/>
      <c r="VRA96" s="1434"/>
      <c r="VRB96" s="1434"/>
      <c r="VRC96" s="1434"/>
      <c r="VRD96" s="1434"/>
      <c r="VRE96" s="1434"/>
      <c r="VRF96" s="1434"/>
      <c r="VRG96" s="1434"/>
      <c r="VRH96" s="1434"/>
      <c r="VRI96" s="1434"/>
      <c r="VRJ96" s="1434"/>
      <c r="VRK96" s="1434"/>
      <c r="VRL96" s="1434"/>
      <c r="VRM96" s="1434"/>
      <c r="VRN96" s="1434"/>
      <c r="VRO96" s="1434"/>
      <c r="VRP96" s="1434"/>
      <c r="VRQ96" s="1434"/>
      <c r="VRR96" s="1434"/>
      <c r="VRS96" s="1434"/>
      <c r="VRT96" s="1434"/>
      <c r="VRU96" s="1434"/>
      <c r="VRV96" s="1434"/>
      <c r="VRW96" s="1434"/>
      <c r="VRX96" s="1434"/>
      <c r="VRY96" s="1434"/>
      <c r="VRZ96" s="1434"/>
      <c r="VSA96" s="1434"/>
      <c r="VSB96" s="1434"/>
      <c r="VSC96" s="1434"/>
      <c r="VSD96" s="1434"/>
      <c r="VSE96" s="1434"/>
      <c r="VSF96" s="1434"/>
      <c r="VSG96" s="1434"/>
      <c r="VSH96" s="1434"/>
      <c r="VSI96" s="1434"/>
      <c r="VSJ96" s="1434"/>
      <c r="VSK96" s="1434"/>
      <c r="VSL96" s="1434"/>
      <c r="VSM96" s="1434"/>
      <c r="VSN96" s="1434"/>
      <c r="VSO96" s="1434"/>
      <c r="VSP96" s="1434"/>
      <c r="VSQ96" s="1434"/>
      <c r="VSR96" s="1434"/>
      <c r="VSS96" s="1434"/>
      <c r="VST96" s="1434"/>
      <c r="VSU96" s="1434"/>
      <c r="VSV96" s="1434"/>
      <c r="VSW96" s="1434"/>
      <c r="VSX96" s="1434"/>
      <c r="VSY96" s="1434"/>
      <c r="VSZ96" s="1434"/>
      <c r="VTA96" s="1434"/>
      <c r="VTB96" s="1434"/>
      <c r="VTC96" s="1434"/>
      <c r="VTD96" s="1434"/>
      <c r="VTE96" s="1434"/>
      <c r="VTF96" s="1434"/>
      <c r="VTG96" s="1434"/>
      <c r="VTH96" s="1434"/>
      <c r="VTI96" s="1434"/>
      <c r="VTJ96" s="1434"/>
      <c r="VTK96" s="1434"/>
      <c r="VTL96" s="1434"/>
      <c r="VTM96" s="1434"/>
      <c r="VTN96" s="1434"/>
      <c r="VTO96" s="1434"/>
      <c r="VTP96" s="1434"/>
      <c r="VTQ96" s="1434"/>
      <c r="VTR96" s="1434"/>
      <c r="VTS96" s="1434"/>
      <c r="VTT96" s="1434"/>
      <c r="VTU96" s="1434"/>
      <c r="VTV96" s="1434"/>
      <c r="VTW96" s="1434"/>
      <c r="VTX96" s="1434"/>
      <c r="VTY96" s="1434"/>
      <c r="VTZ96" s="1434"/>
      <c r="VUA96" s="1434"/>
      <c r="VUB96" s="1434"/>
      <c r="VUC96" s="1434"/>
      <c r="VUD96" s="1434"/>
      <c r="VUE96" s="1434"/>
      <c r="VUF96" s="1434"/>
      <c r="VUG96" s="1434"/>
      <c r="VUH96" s="1434"/>
      <c r="VUI96" s="1434"/>
      <c r="VUJ96" s="1434"/>
      <c r="VUK96" s="1434"/>
      <c r="VUL96" s="1434"/>
      <c r="VUM96" s="1434"/>
      <c r="VUN96" s="1434"/>
      <c r="VUO96" s="1434"/>
      <c r="VUP96" s="1434"/>
      <c r="VUQ96" s="1434"/>
      <c r="VUR96" s="1434"/>
      <c r="VUS96" s="1434"/>
      <c r="VUT96" s="1434"/>
      <c r="VUU96" s="1434"/>
      <c r="VUV96" s="1434"/>
      <c r="VUW96" s="1434"/>
      <c r="VUX96" s="1434"/>
      <c r="VUY96" s="1434"/>
      <c r="VUZ96" s="1434"/>
      <c r="VVA96" s="1434"/>
      <c r="VVB96" s="1434"/>
      <c r="VVC96" s="1434"/>
      <c r="VVD96" s="1434"/>
      <c r="VVE96" s="1434"/>
      <c r="VVF96" s="1434"/>
      <c r="VVG96" s="1434"/>
      <c r="VVH96" s="1434"/>
      <c r="VVI96" s="1434"/>
      <c r="VVJ96" s="1434"/>
      <c r="VVK96" s="1434"/>
      <c r="VVL96" s="1434"/>
      <c r="VVM96" s="1434"/>
      <c r="VVN96" s="1434"/>
      <c r="VVO96" s="1434"/>
      <c r="VVP96" s="1434"/>
      <c r="VVQ96" s="1434"/>
      <c r="VVR96" s="1434"/>
      <c r="VVS96" s="1434"/>
      <c r="VVT96" s="1434"/>
      <c r="VVU96" s="1434"/>
      <c r="VVV96" s="1434"/>
      <c r="VVW96" s="1434"/>
      <c r="VVX96" s="1434"/>
      <c r="VVY96" s="1434"/>
      <c r="VVZ96" s="1434"/>
      <c r="VWA96" s="1434"/>
      <c r="VWB96" s="1434"/>
      <c r="VWC96" s="1434"/>
      <c r="VWD96" s="1434"/>
      <c r="VWE96" s="1434"/>
      <c r="VWF96" s="1434"/>
      <c r="VWG96" s="1434"/>
      <c r="VWH96" s="1434"/>
      <c r="VWI96" s="1434"/>
      <c r="VWJ96" s="1434"/>
      <c r="VWK96" s="1434"/>
      <c r="VWL96" s="1434"/>
      <c r="VWM96" s="1434"/>
      <c r="VWN96" s="1434"/>
      <c r="VWO96" s="1434"/>
      <c r="VWP96" s="1434"/>
      <c r="VWQ96" s="1434"/>
      <c r="VWR96" s="1434"/>
      <c r="VWS96" s="1434"/>
      <c r="VWT96" s="1434"/>
      <c r="VWU96" s="1434"/>
      <c r="VWV96" s="1434"/>
      <c r="VWW96" s="1434"/>
      <c r="VWX96" s="1434"/>
      <c r="VWY96" s="1434"/>
      <c r="VWZ96" s="1434"/>
      <c r="VXA96" s="1434"/>
      <c r="VXB96" s="1434"/>
      <c r="VXC96" s="1434"/>
      <c r="VXD96" s="1434"/>
      <c r="VXE96" s="1434"/>
      <c r="VXF96" s="1434"/>
      <c r="VXG96" s="1434"/>
      <c r="VXH96" s="1434"/>
      <c r="VXI96" s="1434"/>
      <c r="VXJ96" s="1434"/>
      <c r="VXK96" s="1434"/>
      <c r="VXL96" s="1434"/>
      <c r="VXM96" s="1434"/>
      <c r="VXN96" s="1434"/>
      <c r="VXO96" s="1434"/>
      <c r="VXP96" s="1434"/>
      <c r="VXQ96" s="1434"/>
      <c r="VXR96" s="1434"/>
      <c r="VXS96" s="1434"/>
      <c r="VXT96" s="1434"/>
      <c r="VXU96" s="1434"/>
      <c r="VXV96" s="1434"/>
      <c r="VXW96" s="1434"/>
      <c r="VXX96" s="1434"/>
      <c r="VXY96" s="1434"/>
      <c r="VXZ96" s="1434"/>
      <c r="VYA96" s="1434"/>
      <c r="VYB96" s="1434"/>
      <c r="VYC96" s="1434"/>
      <c r="VYD96" s="1434"/>
      <c r="VYE96" s="1434"/>
      <c r="VYF96" s="1434"/>
      <c r="VYG96" s="1434"/>
      <c r="VYH96" s="1434"/>
      <c r="VYI96" s="1434"/>
      <c r="VYJ96" s="1434"/>
      <c r="VYK96" s="1434"/>
      <c r="VYL96" s="1434"/>
      <c r="VYM96" s="1434"/>
      <c r="VYN96" s="1434"/>
      <c r="VYO96" s="1434"/>
      <c r="VYP96" s="1434"/>
      <c r="VYQ96" s="1434"/>
      <c r="VYR96" s="1434"/>
      <c r="VYS96" s="1434"/>
      <c r="VYT96" s="1434"/>
      <c r="VYU96" s="1434"/>
      <c r="VYV96" s="1434"/>
      <c r="VYW96" s="1434"/>
      <c r="VYX96" s="1434"/>
      <c r="VYY96" s="1434"/>
      <c r="VYZ96" s="1434"/>
      <c r="VZA96" s="1434"/>
      <c r="VZB96" s="1434"/>
      <c r="VZC96" s="1434"/>
      <c r="VZD96" s="1434"/>
      <c r="VZE96" s="1434"/>
      <c r="VZF96" s="1434"/>
      <c r="VZG96" s="1434"/>
      <c r="VZH96" s="1434"/>
      <c r="VZI96" s="1434"/>
      <c r="VZJ96" s="1434"/>
      <c r="VZK96" s="1434"/>
      <c r="VZL96" s="1434"/>
      <c r="VZM96" s="1434"/>
      <c r="VZN96" s="1434"/>
      <c r="VZO96" s="1434"/>
      <c r="VZP96" s="1434"/>
      <c r="VZQ96" s="1434"/>
      <c r="VZR96" s="1434"/>
      <c r="VZS96" s="1434"/>
      <c r="VZT96" s="1434"/>
      <c r="VZU96" s="1434"/>
      <c r="VZV96" s="1434"/>
      <c r="VZW96" s="1434"/>
      <c r="VZX96" s="1434"/>
      <c r="VZY96" s="1434"/>
      <c r="VZZ96" s="1434"/>
      <c r="WAA96" s="1434"/>
      <c r="WAB96" s="1434"/>
      <c r="WAC96" s="1434"/>
      <c r="WAD96" s="1434"/>
      <c r="WAE96" s="1434"/>
      <c r="WAF96" s="1434"/>
      <c r="WAG96" s="1434"/>
      <c r="WAH96" s="1434"/>
      <c r="WAI96" s="1434"/>
      <c r="WAJ96" s="1434"/>
      <c r="WAK96" s="1434"/>
      <c r="WAL96" s="1434"/>
      <c r="WAM96" s="1434"/>
      <c r="WAN96" s="1434"/>
      <c r="WAO96" s="1434"/>
      <c r="WAP96" s="1434"/>
      <c r="WAQ96" s="1434"/>
      <c r="WAR96" s="1434"/>
      <c r="WAS96" s="1434"/>
      <c r="WAT96" s="1434"/>
      <c r="WAU96" s="1434"/>
      <c r="WAV96" s="1434"/>
      <c r="WAW96" s="1434"/>
      <c r="WAX96" s="1434"/>
      <c r="WAY96" s="1434"/>
      <c r="WAZ96" s="1434"/>
      <c r="WBA96" s="1434"/>
      <c r="WBB96" s="1434"/>
      <c r="WBC96" s="1434"/>
      <c r="WBD96" s="1434"/>
      <c r="WBE96" s="1434"/>
      <c r="WBF96" s="1434"/>
      <c r="WBG96" s="1434"/>
      <c r="WBH96" s="1434"/>
      <c r="WBI96" s="1434"/>
      <c r="WBJ96" s="1434"/>
      <c r="WBK96" s="1434"/>
      <c r="WBL96" s="1434"/>
      <c r="WBM96" s="1434"/>
      <c r="WBN96" s="1434"/>
      <c r="WBO96" s="1434"/>
      <c r="WBP96" s="1434"/>
      <c r="WBQ96" s="1434"/>
      <c r="WBR96" s="1434"/>
      <c r="WBS96" s="1434"/>
      <c r="WBT96" s="1434"/>
      <c r="WBU96" s="1434"/>
      <c r="WBV96" s="1434"/>
      <c r="WBW96" s="1434"/>
      <c r="WBX96" s="1434"/>
      <c r="WBY96" s="1434"/>
      <c r="WBZ96" s="1434"/>
      <c r="WCA96" s="1434"/>
      <c r="WCB96" s="1434"/>
      <c r="WCC96" s="1434"/>
      <c r="WCD96" s="1434"/>
      <c r="WCE96" s="1434"/>
      <c r="WCF96" s="1434"/>
      <c r="WCG96" s="1434"/>
      <c r="WCH96" s="1434"/>
      <c r="WCI96" s="1434"/>
      <c r="WCJ96" s="1434"/>
      <c r="WCK96" s="1434"/>
      <c r="WCL96" s="1434"/>
      <c r="WCM96" s="1434"/>
      <c r="WCN96" s="1434"/>
      <c r="WCO96" s="1434"/>
      <c r="WCP96" s="1434"/>
      <c r="WCQ96" s="1434"/>
      <c r="WCR96" s="1434"/>
      <c r="WCS96" s="1434"/>
      <c r="WCT96" s="1434"/>
      <c r="WCU96" s="1434"/>
      <c r="WCV96" s="1434"/>
      <c r="WCW96" s="1434"/>
      <c r="WCX96" s="1434"/>
      <c r="WCY96" s="1434"/>
      <c r="WCZ96" s="1434"/>
      <c r="WDA96" s="1434"/>
      <c r="WDB96" s="1434"/>
      <c r="WDC96" s="1434"/>
      <c r="WDD96" s="1434"/>
      <c r="WDE96" s="1434"/>
      <c r="WDF96" s="1434"/>
      <c r="WDG96" s="1434"/>
      <c r="WDH96" s="1434"/>
      <c r="WDI96" s="1434"/>
      <c r="WDJ96" s="1434"/>
      <c r="WDK96" s="1434"/>
      <c r="WDL96" s="1434"/>
      <c r="WDM96" s="1434"/>
      <c r="WDN96" s="1434"/>
      <c r="WDO96" s="1434"/>
      <c r="WDP96" s="1434"/>
      <c r="WDQ96" s="1434"/>
      <c r="WDR96" s="1434"/>
      <c r="WDS96" s="1434"/>
      <c r="WDT96" s="1434"/>
      <c r="WDU96" s="1434"/>
      <c r="WDV96" s="1434"/>
      <c r="WDW96" s="1434"/>
      <c r="WDX96" s="1434"/>
      <c r="WDY96" s="1434"/>
      <c r="WDZ96" s="1434"/>
      <c r="WEA96" s="1434"/>
      <c r="WEB96" s="1434"/>
      <c r="WEC96" s="1434"/>
      <c r="WED96" s="1434"/>
      <c r="WEE96" s="1434"/>
      <c r="WEF96" s="1434"/>
      <c r="WEG96" s="1434"/>
      <c r="WEH96" s="1434"/>
      <c r="WEI96" s="1434"/>
      <c r="WEJ96" s="1434"/>
      <c r="WEK96" s="1434"/>
      <c r="WEL96" s="1434"/>
      <c r="WEM96" s="1434"/>
      <c r="WEN96" s="1434"/>
      <c r="WEO96" s="1434"/>
      <c r="WEP96" s="1434"/>
      <c r="WEQ96" s="1434"/>
      <c r="WER96" s="1434"/>
      <c r="WES96" s="1434"/>
      <c r="WET96" s="1434"/>
      <c r="WEU96" s="1434"/>
      <c r="WEV96" s="1434"/>
      <c r="WEW96" s="1434"/>
      <c r="WEX96" s="1434"/>
      <c r="WEY96" s="1434"/>
      <c r="WEZ96" s="1434"/>
      <c r="WFA96" s="1434"/>
      <c r="WFB96" s="1434"/>
      <c r="WFC96" s="1434"/>
      <c r="WFD96" s="1434"/>
      <c r="WFE96" s="1434"/>
      <c r="WFF96" s="1434"/>
      <c r="WFG96" s="1434"/>
      <c r="WFH96" s="1434"/>
      <c r="WFI96" s="1434"/>
      <c r="WFJ96" s="1434"/>
      <c r="WFK96" s="1434"/>
      <c r="WFL96" s="1434"/>
      <c r="WFM96" s="1434"/>
      <c r="WFN96" s="1434"/>
      <c r="WFO96" s="1434"/>
      <c r="WFP96" s="1434"/>
      <c r="WFQ96" s="1434"/>
      <c r="WFR96" s="1434"/>
      <c r="WFS96" s="1434"/>
      <c r="WFT96" s="1434"/>
      <c r="WFU96" s="1434"/>
      <c r="WFV96" s="1434"/>
      <c r="WFW96" s="1434"/>
      <c r="WFX96" s="1434"/>
      <c r="WFY96" s="1434"/>
      <c r="WFZ96" s="1434"/>
      <c r="WGA96" s="1434"/>
      <c r="WGB96" s="1434"/>
      <c r="WGC96" s="1434"/>
      <c r="WGD96" s="1434"/>
      <c r="WGE96" s="1434"/>
      <c r="WGF96" s="1434"/>
      <c r="WGG96" s="1434"/>
      <c r="WGH96" s="1434"/>
      <c r="WGI96" s="1434"/>
      <c r="WGJ96" s="1434"/>
      <c r="WGK96" s="1434"/>
      <c r="WGL96" s="1434"/>
      <c r="WGM96" s="1434"/>
      <c r="WGN96" s="1434"/>
      <c r="WGO96" s="1434"/>
      <c r="WGP96" s="1434"/>
      <c r="WGQ96" s="1434"/>
      <c r="WGR96" s="1434"/>
      <c r="WGS96" s="1434"/>
      <c r="WGT96" s="1434"/>
      <c r="WGU96" s="1434"/>
      <c r="WGV96" s="1434"/>
      <c r="WGW96" s="1434"/>
      <c r="WGX96" s="1434"/>
      <c r="WGY96" s="1434"/>
      <c r="WGZ96" s="1434"/>
      <c r="WHA96" s="1434"/>
      <c r="WHB96" s="1434"/>
      <c r="WHC96" s="1434"/>
      <c r="WHD96" s="1434"/>
      <c r="WHE96" s="1434"/>
      <c r="WHF96" s="1434"/>
      <c r="WHG96" s="1434"/>
      <c r="WHH96" s="1434"/>
      <c r="WHI96" s="1434"/>
      <c r="WHJ96" s="1434"/>
      <c r="WHK96" s="1434"/>
      <c r="WHL96" s="1434"/>
      <c r="WHM96" s="1434"/>
      <c r="WHN96" s="1434"/>
      <c r="WHO96" s="1434"/>
      <c r="WHP96" s="1434"/>
      <c r="WHQ96" s="1434"/>
      <c r="WHR96" s="1434"/>
      <c r="WHS96" s="1434"/>
      <c r="WHT96" s="1434"/>
      <c r="WHU96" s="1434"/>
      <c r="WHV96" s="1434"/>
      <c r="WHW96" s="1434"/>
      <c r="WHX96" s="1434"/>
      <c r="WHY96" s="1434"/>
      <c r="WHZ96" s="1434"/>
      <c r="WIA96" s="1434"/>
      <c r="WIB96" s="1434"/>
      <c r="WIC96" s="1434"/>
      <c r="WID96" s="1434"/>
      <c r="WIE96" s="1434"/>
      <c r="WIF96" s="1434"/>
      <c r="WIG96" s="1434"/>
      <c r="WIH96" s="1434"/>
      <c r="WII96" s="1434"/>
      <c r="WIJ96" s="1434"/>
      <c r="WIK96" s="1434"/>
      <c r="WIL96" s="1434"/>
      <c r="WIM96" s="1434"/>
      <c r="WIN96" s="1434"/>
      <c r="WIO96" s="1434"/>
      <c r="WIP96" s="1434"/>
      <c r="WIQ96" s="1434"/>
      <c r="WIR96" s="1434"/>
      <c r="WIS96" s="1434"/>
      <c r="WIT96" s="1434"/>
      <c r="WIU96" s="1434"/>
      <c r="WIV96" s="1434"/>
      <c r="WIW96" s="1434"/>
      <c r="WIX96" s="1434"/>
      <c r="WIY96" s="1434"/>
      <c r="WIZ96" s="1434"/>
      <c r="WJA96" s="1434"/>
      <c r="WJB96" s="1434"/>
      <c r="WJC96" s="1434"/>
      <c r="WJD96" s="1434"/>
      <c r="WJE96" s="1434"/>
      <c r="WJF96" s="1434"/>
      <c r="WJG96" s="1434"/>
      <c r="WJH96" s="1434"/>
      <c r="WJI96" s="1434"/>
      <c r="WJJ96" s="1434"/>
      <c r="WJK96" s="1434"/>
      <c r="WJL96" s="1434"/>
      <c r="WJM96" s="1434"/>
      <c r="WJN96" s="1434"/>
      <c r="WJO96" s="1434"/>
      <c r="WJP96" s="1434"/>
      <c r="WJQ96" s="1434"/>
      <c r="WJR96" s="1434"/>
      <c r="WJS96" s="1434"/>
      <c r="WJT96" s="1434"/>
      <c r="WJU96" s="1434"/>
      <c r="WJV96" s="1434"/>
      <c r="WJW96" s="1434"/>
      <c r="WJX96" s="1434"/>
      <c r="WJY96" s="1434"/>
      <c r="WJZ96" s="1434"/>
      <c r="WKA96" s="1434"/>
      <c r="WKB96" s="1434"/>
      <c r="WKC96" s="1434"/>
      <c r="WKD96" s="1434"/>
      <c r="WKE96" s="1434"/>
      <c r="WKF96" s="1434"/>
      <c r="WKG96" s="1434"/>
      <c r="WKH96" s="1434"/>
      <c r="WKI96" s="1434"/>
      <c r="WKJ96" s="1434"/>
      <c r="WKK96" s="1434"/>
      <c r="WKL96" s="1434"/>
      <c r="WKM96" s="1434"/>
      <c r="WKN96" s="1434"/>
      <c r="WKO96" s="1434"/>
      <c r="WKP96" s="1434"/>
      <c r="WKQ96" s="1434"/>
      <c r="WKR96" s="1434"/>
      <c r="WKS96" s="1434"/>
      <c r="WKT96" s="1434"/>
      <c r="WKU96" s="1434"/>
      <c r="WKV96" s="1434"/>
      <c r="WKW96" s="1434"/>
      <c r="WKX96" s="1434"/>
      <c r="WKY96" s="1434"/>
      <c r="WKZ96" s="1434"/>
      <c r="WLA96" s="1434"/>
      <c r="WLB96" s="1434"/>
      <c r="WLC96" s="1434"/>
      <c r="WLD96" s="1434"/>
      <c r="WLE96" s="1434"/>
      <c r="WLF96" s="1434"/>
      <c r="WLG96" s="1434"/>
      <c r="WLH96" s="1434"/>
      <c r="WLI96" s="1434"/>
      <c r="WLJ96" s="1434"/>
      <c r="WLK96" s="1434"/>
      <c r="WLL96" s="1434"/>
      <c r="WLM96" s="1434"/>
      <c r="WLN96" s="1434"/>
      <c r="WLO96" s="1434"/>
      <c r="WLP96" s="1434"/>
      <c r="WLQ96" s="1434"/>
      <c r="WLR96" s="1434"/>
      <c r="WLS96" s="1434"/>
      <c r="WLT96" s="1434"/>
      <c r="WLU96" s="1434"/>
      <c r="WLV96" s="1434"/>
      <c r="WLW96" s="1434"/>
      <c r="WLX96" s="1434"/>
      <c r="WLY96" s="1434"/>
      <c r="WLZ96" s="1434"/>
      <c r="WMA96" s="1434"/>
      <c r="WMB96" s="1434"/>
      <c r="WMC96" s="1434"/>
      <c r="WMD96" s="1434"/>
      <c r="WME96" s="1434"/>
      <c r="WMF96" s="1434"/>
      <c r="WMG96" s="1434"/>
      <c r="WMH96" s="1434"/>
      <c r="WMI96" s="1434"/>
      <c r="WMJ96" s="1434"/>
      <c r="WMK96" s="1434"/>
      <c r="WML96" s="1434"/>
      <c r="WMM96" s="1434"/>
      <c r="WMN96" s="1434"/>
      <c r="WMO96" s="1434"/>
      <c r="WMP96" s="1434"/>
      <c r="WMQ96" s="1434"/>
      <c r="WMR96" s="1434"/>
      <c r="WMS96" s="1434"/>
      <c r="WMT96" s="1434"/>
      <c r="WMU96" s="1434"/>
      <c r="WMV96" s="1434"/>
      <c r="WMW96" s="1434"/>
      <c r="WMX96" s="1434"/>
      <c r="WMY96" s="1434"/>
      <c r="WMZ96" s="1434"/>
      <c r="WNA96" s="1434"/>
      <c r="WNB96" s="1434"/>
      <c r="WNC96" s="1434"/>
      <c r="WND96" s="1434"/>
      <c r="WNE96" s="1434"/>
      <c r="WNF96" s="1434"/>
      <c r="WNG96" s="1434"/>
      <c r="WNH96" s="1434"/>
      <c r="WNI96" s="1434"/>
      <c r="WNJ96" s="1434"/>
      <c r="WNK96" s="1434"/>
      <c r="WNL96" s="1434"/>
      <c r="WNM96" s="1434"/>
      <c r="WNN96" s="1434"/>
      <c r="WNO96" s="1434"/>
      <c r="WNP96" s="1434"/>
      <c r="WNQ96" s="1434"/>
      <c r="WNR96" s="1434"/>
      <c r="WNS96" s="1434"/>
      <c r="WNT96" s="1434"/>
      <c r="WNU96" s="1434"/>
      <c r="WNV96" s="1434"/>
      <c r="WNW96" s="1434"/>
      <c r="WNX96" s="1434"/>
      <c r="WNY96" s="1434"/>
      <c r="WNZ96" s="1434"/>
      <c r="WOA96" s="1434"/>
      <c r="WOB96" s="1434"/>
      <c r="WOC96" s="1434"/>
      <c r="WOD96" s="1434"/>
      <c r="WOE96" s="1434"/>
      <c r="WOF96" s="1434"/>
      <c r="WOG96" s="1434"/>
      <c r="WOH96" s="1434"/>
      <c r="WOI96" s="1434"/>
      <c r="WOJ96" s="1434"/>
      <c r="WOK96" s="1434"/>
      <c r="WOL96" s="1434"/>
      <c r="WOM96" s="1434"/>
      <c r="WON96" s="1434"/>
      <c r="WOO96" s="1434"/>
      <c r="WOP96" s="1434"/>
      <c r="WOQ96" s="1434"/>
      <c r="WOR96" s="1434"/>
      <c r="WOS96" s="1434"/>
      <c r="WOT96" s="1434"/>
      <c r="WOU96" s="1434"/>
      <c r="WOV96" s="1434"/>
      <c r="WOW96" s="1434"/>
      <c r="WOX96" s="1434"/>
      <c r="WOY96" s="1434"/>
      <c r="WOZ96" s="1434"/>
      <c r="WPA96" s="1434"/>
      <c r="WPB96" s="1434"/>
      <c r="WPC96" s="1434"/>
      <c r="WPD96" s="1434"/>
      <c r="WPE96" s="1434"/>
      <c r="WPF96" s="1434"/>
      <c r="WPG96" s="1434"/>
      <c r="WPH96" s="1434"/>
      <c r="WPI96" s="1434"/>
      <c r="WPJ96" s="1434"/>
      <c r="WPK96" s="1434"/>
      <c r="WPL96" s="1434"/>
      <c r="WPM96" s="1434"/>
      <c r="WPN96" s="1434"/>
      <c r="WPO96" s="1434"/>
      <c r="WPP96" s="1434"/>
      <c r="WPQ96" s="1434"/>
      <c r="WPR96" s="1434"/>
      <c r="WPS96" s="1434"/>
      <c r="WPT96" s="1434"/>
      <c r="WPU96" s="1434"/>
      <c r="WPV96" s="1434"/>
      <c r="WPW96" s="1434"/>
      <c r="WPX96" s="1434"/>
      <c r="WPY96" s="1434"/>
      <c r="WPZ96" s="1434"/>
      <c r="WQA96" s="1434"/>
      <c r="WQB96" s="1434"/>
      <c r="WQC96" s="1434"/>
      <c r="WQD96" s="1434"/>
      <c r="WQE96" s="1434"/>
      <c r="WQF96" s="1434"/>
      <c r="WQG96" s="1434"/>
      <c r="WQH96" s="1434"/>
      <c r="WQI96" s="1434"/>
      <c r="WQJ96" s="1434"/>
      <c r="WQK96" s="1434"/>
      <c r="WQL96" s="1434"/>
      <c r="WQM96" s="1434"/>
      <c r="WQN96" s="1434"/>
      <c r="WQO96" s="1434"/>
      <c r="WQP96" s="1434"/>
      <c r="WQQ96" s="1434"/>
      <c r="WQR96" s="1434"/>
      <c r="WQS96" s="1434"/>
      <c r="WQT96" s="1434"/>
      <c r="WQU96" s="1434"/>
      <c r="WQV96" s="1434"/>
      <c r="WQW96" s="1434"/>
      <c r="WQX96" s="1434"/>
      <c r="WQY96" s="1434"/>
      <c r="WQZ96" s="1434"/>
      <c r="WRA96" s="1434"/>
      <c r="WRB96" s="1434"/>
      <c r="WRC96" s="1434"/>
      <c r="WRD96" s="1434"/>
      <c r="WRE96" s="1434"/>
      <c r="WRF96" s="1434"/>
      <c r="WRG96" s="1434"/>
      <c r="WRH96" s="1434"/>
      <c r="WRI96" s="1434"/>
      <c r="WRJ96" s="1434"/>
      <c r="WRK96" s="1434"/>
      <c r="WRL96" s="1434"/>
      <c r="WRM96" s="1434"/>
      <c r="WRN96" s="1434"/>
      <c r="WRO96" s="1434"/>
      <c r="WRP96" s="1434"/>
      <c r="WRQ96" s="1434"/>
      <c r="WRR96" s="1434"/>
      <c r="WRS96" s="1434"/>
      <c r="WRT96" s="1434"/>
      <c r="WRU96" s="1434"/>
      <c r="WRV96" s="1434"/>
      <c r="WRW96" s="1434"/>
      <c r="WRX96" s="1434"/>
      <c r="WRY96" s="1434"/>
      <c r="WRZ96" s="1434"/>
      <c r="WSA96" s="1434"/>
      <c r="WSB96" s="1434"/>
      <c r="WSC96" s="1434"/>
      <c r="WSD96" s="1434"/>
      <c r="WSE96" s="1434"/>
      <c r="WSF96" s="1434"/>
      <c r="WSG96" s="1434"/>
      <c r="WSH96" s="1434"/>
      <c r="WSI96" s="1434"/>
      <c r="WSJ96" s="1434"/>
      <c r="WSK96" s="1434"/>
      <c r="WSL96" s="1434"/>
      <c r="WSM96" s="1434"/>
      <c r="WSN96" s="1434"/>
      <c r="WSO96" s="1434"/>
      <c r="WSP96" s="1434"/>
      <c r="WSQ96" s="1434"/>
      <c r="WSR96" s="1434"/>
      <c r="WSS96" s="1434"/>
      <c r="WST96" s="1434"/>
      <c r="WSU96" s="1434"/>
      <c r="WSV96" s="1434"/>
      <c r="WSW96" s="1434"/>
      <c r="WSX96" s="1434"/>
      <c r="WSY96" s="1434"/>
      <c r="WSZ96" s="1434"/>
      <c r="WTA96" s="1434"/>
      <c r="WTB96" s="1434"/>
      <c r="WTC96" s="1434"/>
      <c r="WTD96" s="1434"/>
      <c r="WTE96" s="1434"/>
      <c r="WTF96" s="1434"/>
      <c r="WTG96" s="1434"/>
      <c r="WTH96" s="1434"/>
      <c r="WTI96" s="1434"/>
      <c r="WTJ96" s="1434"/>
      <c r="WTK96" s="1434"/>
      <c r="WTL96" s="1434"/>
      <c r="WTM96" s="1434"/>
      <c r="WTN96" s="1434"/>
      <c r="WTO96" s="1434"/>
      <c r="WTP96" s="1434"/>
      <c r="WTQ96" s="1434"/>
      <c r="WTR96" s="1434"/>
      <c r="WTS96" s="1434"/>
      <c r="WTT96" s="1434"/>
      <c r="WTU96" s="1434"/>
      <c r="WTV96" s="1434"/>
      <c r="WTW96" s="1434"/>
      <c r="WTX96" s="1434"/>
      <c r="WTY96" s="1434"/>
      <c r="WTZ96" s="1434"/>
      <c r="WUA96" s="1434"/>
      <c r="WUB96" s="1434"/>
      <c r="WUC96" s="1434"/>
      <c r="WUD96" s="1434"/>
      <c r="WUE96" s="1434"/>
      <c r="WUF96" s="1434"/>
      <c r="WUG96" s="1434"/>
      <c r="WUH96" s="1434"/>
      <c r="WUI96" s="1434"/>
      <c r="WUJ96" s="1434"/>
      <c r="WUK96" s="1434"/>
      <c r="WUL96" s="1434"/>
      <c r="WUM96" s="1434"/>
      <c r="WUN96" s="1434"/>
      <c r="WUO96" s="1434"/>
      <c r="WUP96" s="1434"/>
      <c r="WUQ96" s="1434"/>
      <c r="WUR96" s="1434"/>
      <c r="WUS96" s="1434"/>
      <c r="WUT96" s="1434"/>
      <c r="WUU96" s="1434"/>
      <c r="WUV96" s="1434"/>
      <c r="WUW96" s="1434"/>
      <c r="WUX96" s="1434"/>
      <c r="WUY96" s="1434"/>
      <c r="WUZ96" s="1434"/>
      <c r="WVA96" s="1434"/>
      <c r="WVB96" s="1434"/>
      <c r="WVC96" s="1434"/>
      <c r="WVD96" s="1434"/>
      <c r="WVE96" s="1434"/>
      <c r="WVF96" s="1434"/>
      <c r="WVG96" s="1434"/>
      <c r="WVH96" s="1434"/>
      <c r="WVI96" s="1434"/>
      <c r="WVJ96" s="1434"/>
      <c r="WVK96" s="1434"/>
      <c r="WVL96" s="1434"/>
      <c r="WVM96" s="1434"/>
      <c r="WVN96" s="1434"/>
      <c r="WVO96" s="1434"/>
      <c r="WVP96" s="1434"/>
      <c r="WVQ96" s="1434"/>
      <c r="WVR96" s="1434"/>
      <c r="WVS96" s="1434"/>
      <c r="WVT96" s="1434"/>
      <c r="WVU96" s="1434"/>
      <c r="WVV96" s="1434"/>
      <c r="WVW96" s="1434"/>
      <c r="WVX96" s="1434"/>
      <c r="WVY96" s="1434"/>
      <c r="WVZ96" s="1434"/>
      <c r="WWA96" s="1434"/>
      <c r="WWB96" s="1434"/>
      <c r="WWC96" s="1434"/>
      <c r="WWD96" s="1434"/>
      <c r="WWE96" s="1434"/>
      <c r="WWF96" s="1434"/>
      <c r="WWG96" s="1434"/>
      <c r="WWH96" s="1434"/>
      <c r="WWI96" s="1434"/>
      <c r="WWJ96" s="1434"/>
      <c r="WWK96" s="1434"/>
      <c r="WWL96" s="1434"/>
      <c r="WWM96" s="1434"/>
      <c r="WWN96" s="1434"/>
      <c r="WWO96" s="1434"/>
      <c r="WWP96" s="1434"/>
      <c r="WWQ96" s="1434"/>
      <c r="WWR96" s="1434"/>
      <c r="WWS96" s="1434"/>
      <c r="WWT96" s="1434"/>
      <c r="WWU96" s="1434"/>
      <c r="WWV96" s="1434"/>
      <c r="WWW96" s="1434"/>
      <c r="WWX96" s="1434"/>
      <c r="WWY96" s="1434"/>
      <c r="WWZ96" s="1434"/>
      <c r="WXA96" s="1434"/>
      <c r="WXB96" s="1434"/>
      <c r="WXC96" s="1434"/>
      <c r="WXD96" s="1434"/>
      <c r="WXE96" s="1434"/>
      <c r="WXF96" s="1434"/>
      <c r="WXG96" s="1434"/>
      <c r="WXH96" s="1434"/>
      <c r="WXI96" s="1434"/>
      <c r="WXJ96" s="1434"/>
      <c r="WXK96" s="1434"/>
      <c r="WXL96" s="1434"/>
      <c r="WXM96" s="1434"/>
      <c r="WXN96" s="1434"/>
      <c r="WXO96" s="1434"/>
      <c r="WXP96" s="1434"/>
      <c r="WXQ96" s="1434"/>
      <c r="WXR96" s="1434"/>
      <c r="WXS96" s="1434"/>
      <c r="WXT96" s="1434"/>
      <c r="WXU96" s="1434"/>
      <c r="WXV96" s="1434"/>
      <c r="WXW96" s="1434"/>
      <c r="WXX96" s="1434"/>
      <c r="WXY96" s="1434"/>
      <c r="WXZ96" s="1434"/>
      <c r="WYA96" s="1434"/>
      <c r="WYB96" s="1434"/>
      <c r="WYC96" s="1434"/>
      <c r="WYD96" s="1434"/>
      <c r="WYE96" s="1434"/>
      <c r="WYF96" s="1434"/>
      <c r="WYG96" s="1434"/>
      <c r="WYH96" s="1434"/>
      <c r="WYI96" s="1434"/>
      <c r="WYJ96" s="1434"/>
      <c r="WYK96" s="1434"/>
      <c r="WYL96" s="1434"/>
      <c r="WYM96" s="1434"/>
      <c r="WYN96" s="1434"/>
      <c r="WYO96" s="1434"/>
      <c r="WYP96" s="1434"/>
      <c r="WYQ96" s="1434"/>
      <c r="WYR96" s="1434"/>
      <c r="WYS96" s="1434"/>
      <c r="WYT96" s="1434"/>
      <c r="WYU96" s="1434"/>
      <c r="WYV96" s="1434"/>
      <c r="WYW96" s="1434"/>
      <c r="WYX96" s="1434"/>
      <c r="WYY96" s="1434"/>
      <c r="WYZ96" s="1434"/>
      <c r="WZA96" s="1434"/>
      <c r="WZB96" s="1434"/>
      <c r="WZC96" s="1434"/>
      <c r="WZD96" s="1434"/>
      <c r="WZE96" s="1434"/>
      <c r="WZF96" s="1434"/>
      <c r="WZG96" s="1434"/>
      <c r="WZH96" s="1434"/>
      <c r="WZI96" s="1434"/>
      <c r="WZJ96" s="1434"/>
      <c r="WZK96" s="1434"/>
      <c r="WZL96" s="1434"/>
      <c r="WZM96" s="1434"/>
      <c r="WZN96" s="1434"/>
      <c r="WZO96" s="1434"/>
      <c r="WZP96" s="1434"/>
      <c r="WZQ96" s="1434"/>
      <c r="WZR96" s="1434"/>
      <c r="WZS96" s="1434"/>
      <c r="WZT96" s="1434"/>
      <c r="WZU96" s="1434"/>
      <c r="WZV96" s="1434"/>
      <c r="WZW96" s="1434"/>
      <c r="WZX96" s="1434"/>
      <c r="WZY96" s="1434"/>
      <c r="WZZ96" s="1434"/>
      <c r="XAA96" s="1434"/>
      <c r="XAB96" s="1434"/>
      <c r="XAC96" s="1434"/>
      <c r="XAD96" s="1434"/>
      <c r="XAE96" s="1434"/>
      <c r="XAF96" s="1434"/>
      <c r="XAG96" s="1434"/>
      <c r="XAH96" s="1434"/>
      <c r="XAI96" s="1434"/>
      <c r="XAJ96" s="1434"/>
      <c r="XAK96" s="1434"/>
      <c r="XAL96" s="1434"/>
      <c r="XAM96" s="1434"/>
      <c r="XAN96" s="1434"/>
      <c r="XAO96" s="1434"/>
      <c r="XAP96" s="1434"/>
      <c r="XAQ96" s="1434"/>
      <c r="XAR96" s="1434"/>
      <c r="XAS96" s="1434"/>
      <c r="XAT96" s="1434"/>
      <c r="XAU96" s="1434"/>
      <c r="XAV96" s="1434"/>
      <c r="XAW96" s="1434"/>
      <c r="XAX96" s="1434"/>
      <c r="XAY96" s="1434"/>
      <c r="XAZ96" s="1434"/>
      <c r="XBA96" s="1434"/>
      <c r="XBB96" s="1434"/>
      <c r="XBC96" s="1434"/>
      <c r="XBD96" s="1434"/>
      <c r="XBE96" s="1434"/>
      <c r="XBF96" s="1434"/>
      <c r="XBG96" s="1434"/>
      <c r="XBH96" s="1434"/>
      <c r="XBI96" s="1434"/>
      <c r="XBJ96" s="1434"/>
      <c r="XBK96" s="1434"/>
      <c r="XBL96" s="1434"/>
      <c r="XBM96" s="1434"/>
      <c r="XBN96" s="1434"/>
      <c r="XBO96" s="1434"/>
      <c r="XBP96" s="1434"/>
      <c r="XBQ96" s="1434"/>
      <c r="XBR96" s="1434"/>
      <c r="XBS96" s="1434"/>
      <c r="XBT96" s="1434"/>
      <c r="XBU96" s="1434"/>
      <c r="XBV96" s="1434"/>
      <c r="XBW96" s="1434"/>
      <c r="XBX96" s="1434"/>
      <c r="XBY96" s="1434"/>
      <c r="XBZ96" s="1434"/>
      <c r="XCA96" s="1434"/>
      <c r="XCB96" s="1434"/>
      <c r="XCC96" s="1434"/>
      <c r="XCD96" s="1434"/>
      <c r="XCE96" s="1434"/>
      <c r="XCF96" s="1434"/>
      <c r="XCG96" s="1434"/>
      <c r="XCH96" s="1434"/>
      <c r="XCI96" s="1434"/>
      <c r="XCJ96" s="1434"/>
      <c r="XCK96" s="1434"/>
      <c r="XCL96" s="1434"/>
      <c r="XCM96" s="1434"/>
      <c r="XCN96" s="1434"/>
      <c r="XCO96" s="1434"/>
      <c r="XCP96" s="1434"/>
      <c r="XCQ96" s="1434"/>
      <c r="XCR96" s="1434"/>
      <c r="XCS96" s="1434"/>
      <c r="XCT96" s="1434"/>
      <c r="XCU96" s="1434"/>
      <c r="XCV96" s="1434"/>
      <c r="XCW96" s="1434"/>
      <c r="XCX96" s="1434"/>
      <c r="XCY96" s="1434"/>
      <c r="XCZ96" s="1434"/>
      <c r="XDA96" s="1434"/>
      <c r="XDB96" s="1434"/>
      <c r="XDC96" s="1434"/>
      <c r="XDD96" s="1434"/>
      <c r="XDE96" s="1434"/>
      <c r="XDF96" s="1434"/>
      <c r="XDG96" s="1434"/>
      <c r="XDH96" s="1434"/>
      <c r="XDI96" s="1434"/>
      <c r="XDJ96" s="1434"/>
      <c r="XDK96" s="1434"/>
      <c r="XDL96" s="1434"/>
      <c r="XDM96" s="1434"/>
      <c r="XDN96" s="1434"/>
      <c r="XDO96" s="1434"/>
      <c r="XDP96" s="1434"/>
      <c r="XDQ96" s="1434"/>
      <c r="XDR96" s="1434"/>
      <c r="XDS96" s="1434"/>
      <c r="XDT96" s="1434"/>
      <c r="XDU96" s="1434"/>
      <c r="XDV96" s="1434"/>
      <c r="XDW96" s="1434"/>
      <c r="XDX96" s="1434"/>
      <c r="XDY96" s="1434"/>
      <c r="XDZ96" s="1434"/>
      <c r="XEA96" s="1434"/>
      <c r="XEB96" s="1434"/>
      <c r="XEC96" s="1434"/>
      <c r="XED96" s="1434"/>
      <c r="XEE96" s="1434"/>
      <c r="XEF96" s="1434"/>
      <c r="XEG96" s="1434"/>
      <c r="XEH96" s="1434"/>
      <c r="XEI96" s="1434"/>
      <c r="XEJ96" s="1434"/>
      <c r="XEK96" s="1434"/>
      <c r="XEL96" s="1434"/>
      <c r="XEM96" s="1434"/>
      <c r="XEN96" s="1434"/>
      <c r="XEO96" s="1434"/>
      <c r="XEP96" s="1434"/>
      <c r="XEQ96" s="1434"/>
      <c r="XER96" s="1434"/>
      <c r="XES96" s="1434"/>
      <c r="XET96" s="1434"/>
      <c r="XEU96" s="1434"/>
      <c r="XEV96" s="1434"/>
    </row>
    <row r="97" spans="1:35" s="366" customFormat="1" ht="15" customHeight="1" x14ac:dyDescent="0.25">
      <c r="A97" s="1541"/>
      <c r="B97" s="2363" t="s">
        <v>1717</v>
      </c>
      <c r="C97" s="2362" t="s">
        <v>14</v>
      </c>
      <c r="D97" s="2364" t="str">
        <f>CONCATENATE("Col ", LEFT(ADDRESS(ROW('Credit risk (all banks)'!AC139),COLUMN('Credit risk (all banks)'!AC139),4), 1))</f>
        <v>Col A</v>
      </c>
      <c r="E97" s="1434"/>
      <c r="F97" s="1434"/>
      <c r="G97" s="1434"/>
      <c r="H97" s="1434"/>
      <c r="I97" s="1434"/>
      <c r="J97" s="1434"/>
      <c r="K97" s="1434"/>
      <c r="L97" s="1434"/>
      <c r="M97" s="1434"/>
      <c r="N97" s="1434"/>
      <c r="O97" s="1434"/>
      <c r="P97" s="1434"/>
      <c r="Q97" s="1434"/>
      <c r="R97" s="1434"/>
      <c r="S97" s="1434"/>
      <c r="T97" s="1434"/>
      <c r="U97" s="1434"/>
      <c r="V97" s="1434"/>
      <c r="W97" s="1434"/>
      <c r="X97" s="1434"/>
      <c r="Y97" s="1434"/>
      <c r="Z97" s="1434"/>
      <c r="AA97" s="1434"/>
      <c r="AB97" s="1434"/>
      <c r="AC97" s="1434"/>
      <c r="AD97" s="1434"/>
      <c r="AE97" s="1434"/>
      <c r="AF97" s="1434"/>
      <c r="AG97" s="1434"/>
      <c r="AH97" s="1434"/>
      <c r="AI97" s="1542"/>
    </row>
    <row r="98" spans="1:35" s="366" customFormat="1" ht="15" customHeight="1" x14ac:dyDescent="0.25">
      <c r="A98" s="1541"/>
      <c r="B98" s="2078"/>
      <c r="C98" s="2394" t="str">
        <f>'Credit risk (all banks)'!AC15</f>
        <v>Check: column AB RW in Parameters worksheet</v>
      </c>
      <c r="D98" s="2392"/>
      <c r="E98" s="1434"/>
      <c r="F98" s="1434"/>
      <c r="G98" s="1434"/>
      <c r="H98" s="1434"/>
      <c r="I98" s="1434"/>
      <c r="J98" s="1434"/>
      <c r="K98" s="1434"/>
      <c r="L98" s="1434"/>
      <c r="M98" s="1434"/>
      <c r="N98" s="1434"/>
      <c r="O98" s="1434"/>
      <c r="P98" s="1434"/>
      <c r="Q98" s="1434"/>
      <c r="R98" s="1434"/>
      <c r="S98" s="1434"/>
      <c r="T98" s="1434"/>
      <c r="U98" s="1434"/>
      <c r="V98" s="1434"/>
      <c r="W98" s="1434"/>
      <c r="X98" s="1434"/>
      <c r="Y98" s="1434"/>
      <c r="Z98" s="1434"/>
      <c r="AA98" s="1434"/>
      <c r="AB98" s="1434"/>
      <c r="AC98" s="1434"/>
      <c r="AD98" s="1434"/>
      <c r="AE98" s="1434"/>
      <c r="AF98" s="1434"/>
      <c r="AG98" s="1434"/>
      <c r="AH98" s="1434"/>
      <c r="AI98" s="1542"/>
    </row>
    <row r="99" spans="1:35" s="366" customFormat="1" ht="15" customHeight="1" x14ac:dyDescent="0.25">
      <c r="A99" s="1541"/>
      <c r="B99" s="1670"/>
      <c r="C99" s="411" t="str">
        <f>'Credit risk (all banks)'!B23</f>
        <v>Banks (excluding covered bonds); of which:</v>
      </c>
      <c r="D99" s="2393"/>
      <c r="E99" s="1434"/>
      <c r="F99" s="1434"/>
      <c r="G99" s="1434"/>
      <c r="H99" s="1434"/>
      <c r="I99" s="1434"/>
      <c r="J99" s="1434"/>
      <c r="K99" s="1434"/>
      <c r="L99" s="1434"/>
      <c r="M99" s="1434"/>
      <c r="N99" s="1434"/>
      <c r="O99" s="1434"/>
      <c r="P99" s="1434"/>
      <c r="Q99" s="1434"/>
      <c r="R99" s="1434"/>
      <c r="S99" s="1434"/>
      <c r="T99" s="1434"/>
      <c r="U99" s="1434"/>
      <c r="V99" s="1434"/>
      <c r="W99" s="1434"/>
      <c r="X99" s="1434"/>
      <c r="Y99" s="1434"/>
      <c r="Z99" s="1434"/>
      <c r="AA99" s="1434"/>
      <c r="AB99" s="1434"/>
      <c r="AC99" s="1434"/>
      <c r="AD99" s="1434"/>
      <c r="AE99" s="1434"/>
      <c r="AF99" s="1434"/>
      <c r="AG99" s="1434"/>
      <c r="AH99" s="1434"/>
      <c r="AI99" s="1542"/>
    </row>
    <row r="100" spans="1:35" s="366" customFormat="1" ht="15" customHeight="1" x14ac:dyDescent="0.25">
      <c r="A100" s="1541"/>
      <c r="B100" s="557"/>
      <c r="C100" s="527" t="str">
        <f>'Credit risk (all banks)'!B25</f>
        <v>ECRA - jurisdictions where ratings are allowed; of which:</v>
      </c>
      <c r="D100" s="2104"/>
      <c r="E100" s="1434"/>
      <c r="F100" s="1434"/>
      <c r="G100" s="1434"/>
      <c r="H100" s="1434"/>
      <c r="I100" s="1434"/>
      <c r="J100" s="1434"/>
      <c r="K100" s="1434"/>
      <c r="L100" s="1434"/>
      <c r="M100" s="1434"/>
      <c r="N100" s="1434"/>
      <c r="O100" s="1434"/>
      <c r="P100" s="1434"/>
      <c r="Q100" s="1434"/>
      <c r="R100" s="1434"/>
      <c r="S100" s="1434"/>
      <c r="T100" s="1434"/>
      <c r="U100" s="1434"/>
      <c r="V100" s="1434"/>
      <c r="W100" s="1434"/>
      <c r="X100" s="1434"/>
      <c r="Y100" s="1434"/>
      <c r="Z100" s="1434"/>
      <c r="AA100" s="1434"/>
      <c r="AB100" s="1434"/>
      <c r="AC100" s="1434"/>
      <c r="AD100" s="1434"/>
      <c r="AE100" s="1434"/>
      <c r="AF100" s="1434"/>
      <c r="AG100" s="1434"/>
      <c r="AH100" s="1434"/>
      <c r="AI100" s="1542"/>
    </row>
    <row r="101" spans="1:35" s="366" customFormat="1" ht="15" customHeight="1" x14ac:dyDescent="0.25">
      <c r="A101" s="1541"/>
      <c r="B101" s="557"/>
      <c r="C101" s="530" t="str">
        <f>'Credit risk (all banks)'!B26</f>
        <v>ECRA (long term); of which:</v>
      </c>
      <c r="D101" s="2104"/>
      <c r="E101" s="1434"/>
      <c r="F101" s="1434"/>
      <c r="G101" s="1434"/>
      <c r="H101" s="1434"/>
      <c r="I101" s="1434"/>
      <c r="J101" s="1434"/>
      <c r="K101" s="1434"/>
      <c r="L101" s="1434"/>
      <c r="M101" s="1434"/>
      <c r="N101" s="1434"/>
      <c r="O101" s="1434"/>
      <c r="P101" s="1434"/>
      <c r="Q101" s="1434"/>
      <c r="R101" s="1434"/>
      <c r="S101" s="1434"/>
      <c r="T101" s="1434"/>
      <c r="U101" s="1434"/>
      <c r="V101" s="1434"/>
      <c r="W101" s="1434"/>
      <c r="X101" s="1434"/>
      <c r="Y101" s="1434"/>
      <c r="Z101" s="1434"/>
      <c r="AA101" s="1434"/>
      <c r="AB101" s="1434"/>
      <c r="AC101" s="1434"/>
      <c r="AD101" s="1434"/>
      <c r="AE101" s="1434"/>
      <c r="AF101" s="1434"/>
      <c r="AG101" s="1434"/>
      <c r="AH101" s="1434"/>
      <c r="AI101" s="1542"/>
    </row>
    <row r="102" spans="1:35" s="366" customFormat="1" ht="15" customHeight="1" x14ac:dyDescent="0.25">
      <c r="A102" s="1541"/>
      <c r="B102" s="560" t="s">
        <v>1731</v>
      </c>
      <c r="C102" s="2080" t="str">
        <f>'Credit risk (all banks)'!B27</f>
        <v xml:space="preserve">AAA to AA- </v>
      </c>
      <c r="D102" s="2365" t="str">
        <f>'Credit risk (all banks)'!AC27</f>
        <v/>
      </c>
      <c r="E102" s="1434"/>
      <c r="F102" s="1434"/>
      <c r="G102" s="1434"/>
      <c r="H102" s="1434"/>
      <c r="I102" s="1434"/>
      <c r="J102" s="1434"/>
      <c r="K102" s="1434"/>
      <c r="L102" s="1434"/>
      <c r="M102" s="1434"/>
      <c r="N102" s="1434"/>
      <c r="O102" s="1434"/>
      <c r="P102" s="1434"/>
      <c r="Q102" s="1434"/>
      <c r="R102" s="1434"/>
      <c r="S102" s="1434"/>
      <c r="T102" s="1434"/>
      <c r="U102" s="1434"/>
      <c r="V102" s="1434"/>
      <c r="W102" s="1434"/>
      <c r="X102" s="1434"/>
      <c r="Y102" s="1434"/>
      <c r="Z102" s="1434"/>
      <c r="AA102" s="1434"/>
      <c r="AB102" s="1434"/>
      <c r="AC102" s="1434"/>
      <c r="AD102" s="1434"/>
      <c r="AE102" s="1434"/>
      <c r="AF102" s="1434"/>
      <c r="AG102" s="1434"/>
      <c r="AH102" s="1434"/>
      <c r="AI102" s="1542"/>
    </row>
    <row r="103" spans="1:35" s="366" customFormat="1" ht="15" customHeight="1" x14ac:dyDescent="0.25">
      <c r="A103" s="1541"/>
      <c r="B103" s="560" t="s">
        <v>1731</v>
      </c>
      <c r="C103" s="2080" t="str">
        <f>'Credit risk (all banks)'!B28</f>
        <v>A+ to A-</v>
      </c>
      <c r="D103" s="2365" t="str">
        <f>'Credit risk (all banks)'!AC28</f>
        <v/>
      </c>
      <c r="E103" s="1434"/>
      <c r="F103" s="1434"/>
      <c r="G103" s="1434"/>
      <c r="H103" s="1434"/>
      <c r="I103" s="1434"/>
      <c r="J103" s="1434"/>
      <c r="K103" s="1434"/>
      <c r="L103" s="1434"/>
      <c r="M103" s="1434"/>
      <c r="N103" s="1434"/>
      <c r="O103" s="1434"/>
      <c r="P103" s="1434"/>
      <c r="Q103" s="1434"/>
      <c r="R103" s="1434"/>
      <c r="S103" s="1434"/>
      <c r="T103" s="1434"/>
      <c r="U103" s="1434"/>
      <c r="V103" s="1434"/>
      <c r="W103" s="1434"/>
      <c r="X103" s="1434"/>
      <c r="Y103" s="1434"/>
      <c r="Z103" s="1434"/>
      <c r="AA103" s="1434"/>
      <c r="AB103" s="1434"/>
      <c r="AC103" s="1434"/>
      <c r="AD103" s="1434"/>
      <c r="AE103" s="1434"/>
      <c r="AF103" s="1434"/>
      <c r="AG103" s="1434"/>
      <c r="AH103" s="1434"/>
      <c r="AI103" s="1542"/>
    </row>
    <row r="104" spans="1:35" s="366" customFormat="1" ht="15" customHeight="1" x14ac:dyDescent="0.25">
      <c r="A104" s="1541"/>
      <c r="B104" s="560" t="s">
        <v>1731</v>
      </c>
      <c r="C104" s="2080" t="str">
        <f>'Credit risk (all banks)'!B29</f>
        <v>BBB+ to BBB-</v>
      </c>
      <c r="D104" s="2365" t="str">
        <f>'Credit risk (all banks)'!AC29</f>
        <v/>
      </c>
      <c r="E104" s="1434"/>
      <c r="F104" s="1434"/>
      <c r="G104" s="1434"/>
      <c r="H104" s="1434"/>
      <c r="I104" s="1434"/>
      <c r="J104" s="1434"/>
      <c r="K104" s="1434"/>
      <c r="L104" s="1434"/>
      <c r="M104" s="1434"/>
      <c r="N104" s="1434"/>
      <c r="O104" s="1434"/>
      <c r="P104" s="1434"/>
      <c r="Q104" s="1434"/>
      <c r="R104" s="1434"/>
      <c r="S104" s="1434"/>
      <c r="T104" s="1434"/>
      <c r="U104" s="1434"/>
      <c r="V104" s="1434"/>
      <c r="W104" s="1434"/>
      <c r="X104" s="1434"/>
      <c r="Y104" s="1434"/>
      <c r="Z104" s="1434"/>
      <c r="AA104" s="1434"/>
      <c r="AB104" s="1434"/>
      <c r="AC104" s="1434"/>
      <c r="AD104" s="1434"/>
      <c r="AE104" s="1434"/>
      <c r="AF104" s="1434"/>
      <c r="AG104" s="1434"/>
      <c r="AH104" s="1434"/>
      <c r="AI104" s="1542"/>
    </row>
    <row r="105" spans="1:35" s="366" customFormat="1" ht="15" customHeight="1" x14ac:dyDescent="0.25">
      <c r="A105" s="1541"/>
      <c r="B105" s="560" t="s">
        <v>1731</v>
      </c>
      <c r="C105" s="2080" t="str">
        <f>'Credit risk (all banks)'!B30</f>
        <v>BB+ to B-</v>
      </c>
      <c r="D105" s="2365" t="str">
        <f>'Credit risk (all banks)'!AC30</f>
        <v/>
      </c>
      <c r="E105" s="1434"/>
      <c r="F105" s="1434"/>
      <c r="G105" s="1434"/>
      <c r="H105" s="1434"/>
      <c r="I105" s="1434"/>
      <c r="J105" s="1434"/>
      <c r="K105" s="1434"/>
      <c r="L105" s="1434"/>
      <c r="M105" s="1434"/>
      <c r="N105" s="1434"/>
      <c r="O105" s="1434"/>
      <c r="P105" s="1434"/>
      <c r="Q105" s="1434"/>
      <c r="R105" s="1434"/>
      <c r="S105" s="1434"/>
      <c r="T105" s="1434"/>
      <c r="U105" s="1434"/>
      <c r="V105" s="1434"/>
      <c r="W105" s="1434"/>
      <c r="X105" s="1434"/>
      <c r="Y105" s="1434"/>
      <c r="Z105" s="1434"/>
      <c r="AA105" s="1434"/>
      <c r="AB105" s="1434"/>
      <c r="AC105" s="1434"/>
      <c r="AD105" s="1434"/>
      <c r="AE105" s="1434"/>
      <c r="AF105" s="1434"/>
      <c r="AG105" s="1434"/>
      <c r="AH105" s="1434"/>
      <c r="AI105" s="1542"/>
    </row>
    <row r="106" spans="1:35" s="366" customFormat="1" ht="15" customHeight="1" x14ac:dyDescent="0.25">
      <c r="A106" s="1541"/>
      <c r="B106" s="560" t="s">
        <v>1731</v>
      </c>
      <c r="C106" s="2080" t="str">
        <f>'Credit risk (all banks)'!B31</f>
        <v>below B-</v>
      </c>
      <c r="D106" s="2365" t="str">
        <f>'Credit risk (all banks)'!AC31</f>
        <v/>
      </c>
      <c r="E106" s="1434"/>
      <c r="F106" s="1434"/>
      <c r="G106" s="1434"/>
      <c r="H106" s="1434"/>
      <c r="I106" s="1434"/>
      <c r="J106" s="1434"/>
      <c r="K106" s="1434"/>
      <c r="L106" s="1434"/>
      <c r="M106" s="1434"/>
      <c r="N106" s="1434"/>
      <c r="O106" s="1434"/>
      <c r="P106" s="1434"/>
      <c r="Q106" s="1434"/>
      <c r="R106" s="1434"/>
      <c r="S106" s="1434"/>
      <c r="T106" s="1434"/>
      <c r="U106" s="1434"/>
      <c r="V106" s="1434"/>
      <c r="W106" s="1434"/>
      <c r="X106" s="1434"/>
      <c r="Y106" s="1434"/>
      <c r="Z106" s="1434"/>
      <c r="AA106" s="1434"/>
      <c r="AB106" s="1434"/>
      <c r="AC106" s="1434"/>
      <c r="AD106" s="1434"/>
      <c r="AE106" s="1434"/>
      <c r="AF106" s="1434"/>
      <c r="AG106" s="1434"/>
      <c r="AH106" s="1434"/>
      <c r="AI106" s="1542"/>
    </row>
    <row r="107" spans="1:35" s="366" customFormat="1" ht="15" customHeight="1" x14ac:dyDescent="0.25">
      <c r="A107" s="1541"/>
      <c r="B107" s="557"/>
      <c r="C107" s="530" t="str">
        <f>'Credit risk (all banks)'!B32</f>
        <v>ECRA (short term); of which:</v>
      </c>
      <c r="D107" s="2104"/>
      <c r="E107" s="1434"/>
      <c r="F107" s="1434"/>
      <c r="G107" s="1434"/>
      <c r="H107" s="1434"/>
      <c r="I107" s="1434"/>
      <c r="J107" s="1434"/>
      <c r="K107" s="1434"/>
      <c r="L107" s="1434"/>
      <c r="M107" s="1434"/>
      <c r="N107" s="1434"/>
      <c r="O107" s="1434"/>
      <c r="P107" s="1434"/>
      <c r="Q107" s="1434"/>
      <c r="R107" s="1434"/>
      <c r="S107" s="1434"/>
      <c r="T107" s="1434"/>
      <c r="U107" s="1434"/>
      <c r="V107" s="1434"/>
      <c r="W107" s="1434"/>
      <c r="X107" s="1434"/>
      <c r="Y107" s="1434"/>
      <c r="Z107" s="1434"/>
      <c r="AA107" s="1434"/>
      <c r="AB107" s="1434"/>
      <c r="AC107" s="1434"/>
      <c r="AD107" s="1434"/>
      <c r="AE107" s="1434"/>
      <c r="AF107" s="1434"/>
      <c r="AG107" s="1434"/>
      <c r="AH107" s="1434"/>
      <c r="AI107" s="1542"/>
    </row>
    <row r="108" spans="1:35" s="366" customFormat="1" ht="15" customHeight="1" x14ac:dyDescent="0.25">
      <c r="A108" s="1541"/>
      <c r="B108" s="560" t="s">
        <v>1731</v>
      </c>
      <c r="C108" s="2080" t="str">
        <f>'Credit risk (all banks)'!B33</f>
        <v xml:space="preserve">AAA to AA- </v>
      </c>
      <c r="D108" s="2365" t="str">
        <f>'Credit risk (all banks)'!AC33</f>
        <v/>
      </c>
      <c r="E108" s="1434"/>
      <c r="F108" s="1434"/>
      <c r="G108" s="1434"/>
      <c r="H108" s="1434"/>
      <c r="I108" s="1434"/>
      <c r="J108" s="1434"/>
      <c r="K108" s="1434"/>
      <c r="L108" s="1434"/>
      <c r="M108" s="1434"/>
      <c r="N108" s="1434"/>
      <c r="O108" s="1434"/>
      <c r="P108" s="1434"/>
      <c r="Q108" s="1434"/>
      <c r="R108" s="1434"/>
      <c r="S108" s="1434"/>
      <c r="T108" s="1434"/>
      <c r="U108" s="1434"/>
      <c r="V108" s="1434"/>
      <c r="W108" s="1434"/>
      <c r="X108" s="1434"/>
      <c r="Y108" s="1434"/>
      <c r="Z108" s="1434"/>
      <c r="AA108" s="1434"/>
      <c r="AB108" s="1434"/>
      <c r="AC108" s="1434"/>
      <c r="AD108" s="1434"/>
      <c r="AE108" s="1434"/>
      <c r="AF108" s="1434"/>
      <c r="AG108" s="1434"/>
      <c r="AH108" s="1434"/>
      <c r="AI108" s="1542"/>
    </row>
    <row r="109" spans="1:35" s="366" customFormat="1" ht="15" customHeight="1" x14ac:dyDescent="0.25">
      <c r="A109" s="1541"/>
      <c r="B109" s="560" t="s">
        <v>1731</v>
      </c>
      <c r="C109" s="2080" t="str">
        <f>'Credit risk (all banks)'!B34</f>
        <v>A+ to A-</v>
      </c>
      <c r="D109" s="2365" t="str">
        <f>'Credit risk (all banks)'!AC34</f>
        <v/>
      </c>
      <c r="E109" s="1434"/>
      <c r="F109" s="1434"/>
      <c r="G109" s="1434"/>
      <c r="H109" s="1434"/>
      <c r="I109" s="1434"/>
      <c r="J109" s="1434"/>
      <c r="K109" s="1434"/>
      <c r="L109" s="1434"/>
      <c r="M109" s="1434"/>
      <c r="N109" s="1434"/>
      <c r="O109" s="1434"/>
      <c r="P109" s="1434"/>
      <c r="Q109" s="1434"/>
      <c r="R109" s="1434"/>
      <c r="S109" s="1434"/>
      <c r="T109" s="1434"/>
      <c r="U109" s="1434"/>
      <c r="V109" s="1434"/>
      <c r="W109" s="1434"/>
      <c r="X109" s="1434"/>
      <c r="Y109" s="1434"/>
      <c r="Z109" s="1434"/>
      <c r="AA109" s="1434"/>
      <c r="AB109" s="1434"/>
      <c r="AC109" s="1434"/>
      <c r="AD109" s="1434"/>
      <c r="AE109" s="1434"/>
      <c r="AF109" s="1434"/>
      <c r="AG109" s="1434"/>
      <c r="AH109" s="1434"/>
      <c r="AI109" s="1542"/>
    </row>
    <row r="110" spans="1:35" s="366" customFormat="1" ht="15" customHeight="1" x14ac:dyDescent="0.25">
      <c r="A110" s="1541"/>
      <c r="B110" s="560" t="s">
        <v>1731</v>
      </c>
      <c r="C110" s="2080" t="str">
        <f>'Credit risk (all banks)'!B35</f>
        <v>BBB+ to BBB-</v>
      </c>
      <c r="D110" s="2365" t="str">
        <f>'Credit risk (all banks)'!AC35</f>
        <v/>
      </c>
      <c r="E110" s="1434"/>
      <c r="F110" s="1434"/>
      <c r="G110" s="1434"/>
      <c r="H110" s="1434"/>
      <c r="I110" s="1434"/>
      <c r="J110" s="1434"/>
      <c r="K110" s="1434"/>
      <c r="L110" s="1434"/>
      <c r="M110" s="1434"/>
      <c r="N110" s="1434"/>
      <c r="O110" s="1434"/>
      <c r="P110" s="1434"/>
      <c r="Q110" s="1434"/>
      <c r="R110" s="1434"/>
      <c r="S110" s="1434"/>
      <c r="T110" s="1434"/>
      <c r="U110" s="1434"/>
      <c r="V110" s="1434"/>
      <c r="W110" s="1434"/>
      <c r="X110" s="1434"/>
      <c r="Y110" s="1434"/>
      <c r="Z110" s="1434"/>
      <c r="AA110" s="1434"/>
      <c r="AB110" s="1434"/>
      <c r="AC110" s="1434"/>
      <c r="AD110" s="1434"/>
      <c r="AE110" s="1434"/>
      <c r="AF110" s="1434"/>
      <c r="AG110" s="1434"/>
      <c r="AH110" s="1434"/>
      <c r="AI110" s="1542"/>
    </row>
    <row r="111" spans="1:35" s="366" customFormat="1" ht="15" customHeight="1" x14ac:dyDescent="0.25">
      <c r="A111" s="1541"/>
      <c r="B111" s="560" t="s">
        <v>1731</v>
      </c>
      <c r="C111" s="2080" t="str">
        <f>'Credit risk (all banks)'!B36</f>
        <v>BB+ to B-</v>
      </c>
      <c r="D111" s="2365" t="str">
        <f>'Credit risk (all banks)'!AC36</f>
        <v/>
      </c>
      <c r="E111" s="1434"/>
      <c r="F111" s="1434"/>
      <c r="G111" s="1434"/>
      <c r="H111" s="1434"/>
      <c r="I111" s="1434"/>
      <c r="J111" s="1434"/>
      <c r="K111" s="1434"/>
      <c r="L111" s="1434"/>
      <c r="M111" s="1434"/>
      <c r="N111" s="1434"/>
      <c r="O111" s="1434"/>
      <c r="P111" s="1434"/>
      <c r="Q111" s="1434"/>
      <c r="R111" s="1434"/>
      <c r="S111" s="1434"/>
      <c r="T111" s="1434"/>
      <c r="U111" s="1434"/>
      <c r="V111" s="1434"/>
      <c r="W111" s="1434"/>
      <c r="X111" s="1434"/>
      <c r="Y111" s="1434"/>
      <c r="Z111" s="1434"/>
      <c r="AA111" s="1434"/>
      <c r="AB111" s="1434"/>
      <c r="AC111" s="1434"/>
      <c r="AD111" s="1434"/>
      <c r="AE111" s="1434"/>
      <c r="AF111" s="1434"/>
      <c r="AG111" s="1434"/>
      <c r="AH111" s="1434"/>
      <c r="AI111" s="1542"/>
    </row>
    <row r="112" spans="1:35" s="366" customFormat="1" ht="15" customHeight="1" x14ac:dyDescent="0.25">
      <c r="A112" s="1541"/>
      <c r="B112" s="560" t="s">
        <v>1731</v>
      </c>
      <c r="C112" s="2080" t="str">
        <f>'Credit risk (all banks)'!B37</f>
        <v>below B-</v>
      </c>
      <c r="D112" s="2365" t="str">
        <f>'Credit risk (all banks)'!AC37</f>
        <v/>
      </c>
      <c r="E112" s="1434"/>
      <c r="F112" s="1434"/>
      <c r="G112" s="1434"/>
      <c r="H112" s="1434"/>
      <c r="I112" s="1434"/>
      <c r="J112" s="1434"/>
      <c r="K112" s="1434"/>
      <c r="L112" s="1434"/>
      <c r="M112" s="1434"/>
      <c r="N112" s="1434"/>
      <c r="O112" s="1434"/>
      <c r="P112" s="1434"/>
      <c r="Q112" s="1434"/>
      <c r="R112" s="1434"/>
      <c r="S112" s="1434"/>
      <c r="T112" s="1434"/>
      <c r="U112" s="1434"/>
      <c r="V112" s="1434"/>
      <c r="W112" s="1434"/>
      <c r="X112" s="1434"/>
      <c r="Y112" s="1434"/>
      <c r="Z112" s="1434"/>
      <c r="AA112" s="1434"/>
      <c r="AB112" s="1434"/>
      <c r="AC112" s="1434"/>
      <c r="AD112" s="1434"/>
      <c r="AE112" s="1434"/>
      <c r="AF112" s="1434"/>
      <c r="AG112" s="1434"/>
      <c r="AH112" s="1434"/>
      <c r="AI112" s="1542"/>
    </row>
    <row r="113" spans="1:35" s="366" customFormat="1" ht="15" customHeight="1" x14ac:dyDescent="0.25">
      <c r="A113" s="1541"/>
      <c r="B113" s="557"/>
      <c r="C113" s="527" t="str">
        <f>'Credit risk (all banks)'!B38</f>
        <v>SCRA; of which:</v>
      </c>
      <c r="D113" s="2104"/>
      <c r="E113" s="1434"/>
      <c r="F113" s="1434"/>
      <c r="G113" s="1434"/>
      <c r="H113" s="1434"/>
      <c r="I113" s="1434"/>
      <c r="J113" s="1434"/>
      <c r="K113" s="1434"/>
      <c r="L113" s="1434"/>
      <c r="M113" s="1434"/>
      <c r="N113" s="1434"/>
      <c r="O113" s="1434"/>
      <c r="P113" s="1434"/>
      <c r="Q113" s="1434"/>
      <c r="R113" s="1434"/>
      <c r="S113" s="1434"/>
      <c r="T113" s="1434"/>
      <c r="U113" s="1434"/>
      <c r="V113" s="1434"/>
      <c r="W113" s="1434"/>
      <c r="X113" s="1434"/>
      <c r="Y113" s="1434"/>
      <c r="Z113" s="1434"/>
      <c r="AA113" s="1434"/>
      <c r="AB113" s="1434"/>
      <c r="AC113" s="1434"/>
      <c r="AD113" s="1434"/>
      <c r="AE113" s="1434"/>
      <c r="AF113" s="1434"/>
      <c r="AG113" s="1434"/>
      <c r="AH113" s="1434"/>
      <c r="AI113" s="1542"/>
    </row>
    <row r="114" spans="1:35" s="366" customFormat="1" ht="15" customHeight="1" x14ac:dyDescent="0.25">
      <c r="A114" s="1541"/>
      <c r="B114" s="557"/>
      <c r="C114" s="530" t="str">
        <f>'Credit risk (all banks)'!B39</f>
        <v>SCRA (long term)</v>
      </c>
      <c r="D114" s="2104"/>
      <c r="E114" s="1434"/>
      <c r="F114" s="1434"/>
      <c r="G114" s="1434"/>
      <c r="H114" s="1434"/>
      <c r="I114" s="1434"/>
      <c r="J114" s="1434"/>
      <c r="K114" s="1434"/>
      <c r="L114" s="1434"/>
      <c r="M114" s="1434"/>
      <c r="N114" s="1434"/>
      <c r="O114" s="1434"/>
      <c r="P114" s="1434"/>
      <c r="Q114" s="1434"/>
      <c r="R114" s="1434"/>
      <c r="S114" s="1434"/>
      <c r="T114" s="1434"/>
      <c r="U114" s="1434"/>
      <c r="V114" s="1434"/>
      <c r="W114" s="1434"/>
      <c r="X114" s="1434"/>
      <c r="Y114" s="1434"/>
      <c r="Z114" s="1434"/>
      <c r="AA114" s="1434"/>
      <c r="AB114" s="1434"/>
      <c r="AC114" s="1434"/>
      <c r="AD114" s="1434"/>
      <c r="AE114" s="1434"/>
      <c r="AF114" s="1434"/>
      <c r="AG114" s="1434"/>
      <c r="AH114" s="1434"/>
      <c r="AI114" s="1542"/>
    </row>
    <row r="115" spans="1:35" s="366" customFormat="1" ht="15" customHeight="1" x14ac:dyDescent="0.25">
      <c r="A115" s="1541"/>
      <c r="B115" s="560" t="s">
        <v>1731</v>
      </c>
      <c r="C115" s="2080" t="str">
        <f>'Credit risk (all banks)'!B40</f>
        <v>Grade A (30% risk weight)</v>
      </c>
      <c r="D115" s="2365" t="str">
        <f>'Credit risk (all banks)'!AC40</f>
        <v/>
      </c>
      <c r="E115" s="1434"/>
      <c r="F115" s="1434"/>
      <c r="G115" s="1434"/>
      <c r="H115" s="1434"/>
      <c r="I115" s="1434"/>
      <c r="J115" s="1434"/>
      <c r="K115" s="1434"/>
      <c r="L115" s="1434"/>
      <c r="M115" s="1434"/>
      <c r="N115" s="1434"/>
      <c r="O115" s="1434"/>
      <c r="P115" s="1434"/>
      <c r="Q115" s="1434"/>
      <c r="R115" s="1434"/>
      <c r="S115" s="1434"/>
      <c r="T115" s="1434"/>
      <c r="U115" s="1434"/>
      <c r="V115" s="1434"/>
      <c r="W115" s="1434"/>
      <c r="X115" s="1434"/>
      <c r="Y115" s="1434"/>
      <c r="Z115" s="1434"/>
      <c r="AA115" s="1434"/>
      <c r="AB115" s="1434"/>
      <c r="AC115" s="1434"/>
      <c r="AD115" s="1434"/>
      <c r="AE115" s="1434"/>
      <c r="AF115" s="1434"/>
      <c r="AG115" s="1434"/>
      <c r="AH115" s="1434"/>
      <c r="AI115" s="1542"/>
    </row>
    <row r="116" spans="1:35" s="366" customFormat="1" ht="15" customHeight="1" x14ac:dyDescent="0.25">
      <c r="A116" s="1541"/>
      <c r="B116" s="560" t="s">
        <v>1731</v>
      </c>
      <c r="C116" s="2080" t="str">
        <f>'Credit risk (all banks)'!B41</f>
        <v>Grade A (40% risk weight)</v>
      </c>
      <c r="D116" s="2365" t="str">
        <f>'Credit risk (all banks)'!AC41</f>
        <v/>
      </c>
      <c r="E116" s="1434"/>
      <c r="F116" s="1434"/>
      <c r="G116" s="1434"/>
      <c r="H116" s="1434"/>
      <c r="I116" s="1434"/>
      <c r="J116" s="1434"/>
      <c r="K116" s="1434"/>
      <c r="L116" s="1434"/>
      <c r="M116" s="1434"/>
      <c r="N116" s="1434"/>
      <c r="O116" s="1434"/>
      <c r="P116" s="1434"/>
      <c r="Q116" s="1434"/>
      <c r="R116" s="1434"/>
      <c r="S116" s="1434"/>
      <c r="T116" s="1434"/>
      <c r="U116" s="1434"/>
      <c r="V116" s="1434"/>
      <c r="W116" s="1434"/>
      <c r="X116" s="1434"/>
      <c r="Y116" s="1434"/>
      <c r="Z116" s="1434"/>
      <c r="AA116" s="1434"/>
      <c r="AB116" s="1434"/>
      <c r="AC116" s="1434"/>
      <c r="AD116" s="1434"/>
      <c r="AE116" s="1434"/>
      <c r="AF116" s="1434"/>
      <c r="AG116" s="1434"/>
      <c r="AH116" s="1434"/>
      <c r="AI116" s="1542"/>
    </row>
    <row r="117" spans="1:35" s="366" customFormat="1" ht="15" customHeight="1" x14ac:dyDescent="0.25">
      <c r="A117" s="1541"/>
      <c r="B117" s="560" t="s">
        <v>1731</v>
      </c>
      <c r="C117" s="2080" t="str">
        <f>'Credit risk (all banks)'!B42</f>
        <v>Grade B</v>
      </c>
      <c r="D117" s="2365" t="str">
        <f>'Credit risk (all banks)'!AC42</f>
        <v/>
      </c>
      <c r="E117" s="1434"/>
      <c r="F117" s="1434"/>
      <c r="G117" s="1434"/>
      <c r="H117" s="1434"/>
      <c r="I117" s="1434"/>
      <c r="J117" s="1434"/>
      <c r="K117" s="1434"/>
      <c r="L117" s="1434"/>
      <c r="M117" s="1434"/>
      <c r="N117" s="1434"/>
      <c r="O117" s="1434"/>
      <c r="P117" s="1434"/>
      <c r="Q117" s="1434"/>
      <c r="R117" s="1434"/>
      <c r="S117" s="1434"/>
      <c r="T117" s="1434"/>
      <c r="U117" s="1434"/>
      <c r="V117" s="1434"/>
      <c r="W117" s="1434"/>
      <c r="X117" s="1434"/>
      <c r="Y117" s="1434"/>
      <c r="Z117" s="1434"/>
      <c r="AA117" s="1434"/>
      <c r="AB117" s="1434"/>
      <c r="AC117" s="1434"/>
      <c r="AD117" s="1434"/>
      <c r="AE117" s="1434"/>
      <c r="AF117" s="1434"/>
      <c r="AG117" s="1434"/>
      <c r="AH117" s="1434"/>
      <c r="AI117" s="1542"/>
    </row>
    <row r="118" spans="1:35" s="366" customFormat="1" ht="15" customHeight="1" x14ac:dyDescent="0.25">
      <c r="A118" s="1541"/>
      <c r="B118" s="560" t="s">
        <v>1731</v>
      </c>
      <c r="C118" s="2080" t="str">
        <f>'Credit risk (all banks)'!B43</f>
        <v>Grade C</v>
      </c>
      <c r="D118" s="2365" t="str">
        <f>'Credit risk (all banks)'!AC44</f>
        <v/>
      </c>
      <c r="E118" s="1434"/>
      <c r="F118" s="1434"/>
      <c r="G118" s="1434"/>
      <c r="H118" s="1434"/>
      <c r="I118" s="1434"/>
      <c r="J118" s="1434"/>
      <c r="K118" s="1434"/>
      <c r="L118" s="1434"/>
      <c r="M118" s="1434"/>
      <c r="N118" s="1434"/>
      <c r="O118" s="1434"/>
      <c r="P118" s="1434"/>
      <c r="Q118" s="1434"/>
      <c r="R118" s="1434"/>
      <c r="S118" s="1434"/>
      <c r="T118" s="1434"/>
      <c r="U118" s="1434"/>
      <c r="V118" s="1434"/>
      <c r="W118" s="1434"/>
      <c r="X118" s="1434"/>
      <c r="Y118" s="1434"/>
      <c r="Z118" s="1434"/>
      <c r="AA118" s="1434"/>
      <c r="AB118" s="1434"/>
      <c r="AC118" s="1434"/>
      <c r="AD118" s="1434"/>
      <c r="AE118" s="1434"/>
      <c r="AF118" s="1434"/>
      <c r="AG118" s="1434"/>
      <c r="AH118" s="1434"/>
      <c r="AI118" s="1542"/>
    </row>
    <row r="119" spans="1:35" s="366" customFormat="1" ht="15" customHeight="1" x14ac:dyDescent="0.25">
      <c r="A119" s="1541"/>
      <c r="B119" s="557"/>
      <c r="C119" s="530" t="str">
        <f>'Credit risk (all banks)'!B45</f>
        <v>SCRA (short term)</v>
      </c>
      <c r="D119" s="2104"/>
      <c r="E119" s="1434"/>
      <c r="F119" s="1434"/>
      <c r="G119" s="1434"/>
      <c r="H119" s="1434"/>
      <c r="I119" s="1434"/>
      <c r="J119" s="1434"/>
      <c r="K119" s="1434"/>
      <c r="L119" s="1434"/>
      <c r="M119" s="1434"/>
      <c r="N119" s="1434"/>
      <c r="O119" s="1434"/>
      <c r="P119" s="1434"/>
      <c r="Q119" s="1434"/>
      <c r="R119" s="1434"/>
      <c r="S119" s="1434"/>
      <c r="T119" s="1434"/>
      <c r="U119" s="1434"/>
      <c r="V119" s="1434"/>
      <c r="W119" s="1434"/>
      <c r="X119" s="1434"/>
      <c r="Y119" s="1434"/>
      <c r="Z119" s="1434"/>
      <c r="AA119" s="1434"/>
      <c r="AB119" s="1434"/>
      <c r="AC119" s="1434"/>
      <c r="AD119" s="1434"/>
      <c r="AE119" s="1434"/>
      <c r="AF119" s="1434"/>
      <c r="AG119" s="1434"/>
      <c r="AH119" s="1434"/>
      <c r="AI119" s="1542"/>
    </row>
    <row r="120" spans="1:35" s="366" customFormat="1" ht="15" customHeight="1" x14ac:dyDescent="0.25">
      <c r="A120" s="1541"/>
      <c r="B120" s="560" t="s">
        <v>1731</v>
      </c>
      <c r="C120" s="2080" t="str">
        <f>'Credit risk (all banks)'!B46</f>
        <v>Grade A</v>
      </c>
      <c r="D120" s="2365" t="str">
        <f>'Credit risk (all banks)'!AC46</f>
        <v/>
      </c>
      <c r="E120" s="1434"/>
      <c r="F120" s="1434"/>
      <c r="G120" s="1434"/>
      <c r="H120" s="1434"/>
      <c r="I120" s="1434"/>
      <c r="J120" s="1434"/>
      <c r="K120" s="1434"/>
      <c r="L120" s="1434"/>
      <c r="M120" s="1434"/>
      <c r="N120" s="1434"/>
      <c r="O120" s="1434"/>
      <c r="P120" s="1434"/>
      <c r="Q120" s="1434"/>
      <c r="R120" s="1434"/>
      <c r="S120" s="1434"/>
      <c r="T120" s="1434"/>
      <c r="U120" s="1434"/>
      <c r="V120" s="1434"/>
      <c r="W120" s="1434"/>
      <c r="X120" s="1434"/>
      <c r="Y120" s="1434"/>
      <c r="Z120" s="1434"/>
      <c r="AA120" s="1434"/>
      <c r="AB120" s="1434"/>
      <c r="AC120" s="1434"/>
      <c r="AD120" s="1434"/>
      <c r="AE120" s="1434"/>
      <c r="AF120" s="1434"/>
      <c r="AG120" s="1434"/>
      <c r="AH120" s="1434"/>
      <c r="AI120" s="1542"/>
    </row>
    <row r="121" spans="1:35" s="366" customFormat="1" ht="15" customHeight="1" x14ac:dyDescent="0.25">
      <c r="A121" s="1541"/>
      <c r="B121" s="560" t="s">
        <v>1731</v>
      </c>
      <c r="C121" s="2080" t="str">
        <f>'Credit risk (all banks)'!B47</f>
        <v>Grade B</v>
      </c>
      <c r="D121" s="2365" t="str">
        <f>'Credit risk (all banks)'!AC47</f>
        <v/>
      </c>
      <c r="E121" s="1434"/>
      <c r="F121" s="1434"/>
      <c r="G121" s="1434"/>
      <c r="H121" s="1434"/>
      <c r="I121" s="1434"/>
      <c r="J121" s="1434"/>
      <c r="K121" s="1434"/>
      <c r="L121" s="1434"/>
      <c r="M121" s="1434"/>
      <c r="N121" s="1434"/>
      <c r="O121" s="1434"/>
      <c r="P121" s="1434"/>
      <c r="Q121" s="1434"/>
      <c r="R121" s="1434"/>
      <c r="S121" s="1434"/>
      <c r="T121" s="1434"/>
      <c r="U121" s="1434"/>
      <c r="V121" s="1434"/>
      <c r="W121" s="1434"/>
      <c r="X121" s="1434"/>
      <c r="Y121" s="1434"/>
      <c r="Z121" s="1434"/>
      <c r="AA121" s="1434"/>
      <c r="AB121" s="1434"/>
      <c r="AC121" s="1434"/>
      <c r="AD121" s="1434"/>
      <c r="AE121" s="1434"/>
      <c r="AF121" s="1434"/>
      <c r="AG121" s="1434"/>
      <c r="AH121" s="1434"/>
      <c r="AI121" s="1542"/>
    </row>
    <row r="122" spans="1:35" s="366" customFormat="1" ht="15" customHeight="1" x14ac:dyDescent="0.25">
      <c r="A122" s="1541"/>
      <c r="B122" s="560" t="s">
        <v>1731</v>
      </c>
      <c r="C122" s="2080" t="str">
        <f>'Credit risk (all banks)'!B48</f>
        <v>Grade C</v>
      </c>
      <c r="D122" s="2365" t="str">
        <f>'Credit risk (all banks)'!AC49</f>
        <v/>
      </c>
      <c r="E122" s="1434"/>
      <c r="F122" s="1434"/>
      <c r="G122" s="1434"/>
      <c r="H122" s="1434"/>
      <c r="I122" s="1434"/>
      <c r="J122" s="1434"/>
      <c r="K122" s="1434"/>
      <c r="L122" s="1434"/>
      <c r="M122" s="1434"/>
      <c r="N122" s="1434"/>
      <c r="O122" s="1434"/>
      <c r="P122" s="1434"/>
      <c r="Q122" s="1434"/>
      <c r="R122" s="1434"/>
      <c r="S122" s="1434"/>
      <c r="T122" s="1434"/>
      <c r="U122" s="1434"/>
      <c r="V122" s="1434"/>
      <c r="W122" s="1434"/>
      <c r="X122" s="1434"/>
      <c r="Y122" s="1434"/>
      <c r="Z122" s="1434"/>
      <c r="AA122" s="1434"/>
      <c r="AB122" s="1434"/>
      <c r="AC122" s="1434"/>
      <c r="AD122" s="1434"/>
      <c r="AE122" s="1434"/>
      <c r="AF122" s="1434"/>
      <c r="AG122" s="1434"/>
      <c r="AH122" s="1434"/>
      <c r="AI122" s="1542"/>
    </row>
    <row r="123" spans="1:35" s="366" customFormat="1" ht="15" customHeight="1" x14ac:dyDescent="0.25">
      <c r="A123" s="1541"/>
      <c r="B123" s="557"/>
      <c r="C123" s="448" t="str">
        <f>'Credit risk (all banks)'!B50</f>
        <v>Covered bonds; of which:</v>
      </c>
      <c r="D123" s="2104"/>
      <c r="E123" s="1434"/>
      <c r="F123" s="1434"/>
      <c r="G123" s="1434"/>
      <c r="H123" s="1434"/>
      <c r="I123" s="1434"/>
      <c r="J123" s="1434"/>
      <c r="K123" s="1434"/>
      <c r="L123" s="1434"/>
      <c r="M123" s="1434"/>
      <c r="N123" s="1434"/>
      <c r="O123" s="1434"/>
      <c r="P123" s="1434"/>
      <c r="Q123" s="1434"/>
      <c r="R123" s="1434"/>
      <c r="S123" s="1434"/>
      <c r="T123" s="1434"/>
      <c r="U123" s="1434"/>
      <c r="V123" s="1434"/>
      <c r="W123" s="1434"/>
      <c r="X123" s="1434"/>
      <c r="Y123" s="1434"/>
      <c r="Z123" s="1434"/>
      <c r="AA123" s="1434"/>
      <c r="AB123" s="1434"/>
      <c r="AC123" s="1434"/>
      <c r="AD123" s="1434"/>
      <c r="AE123" s="1434"/>
      <c r="AF123" s="1434"/>
      <c r="AG123" s="1434"/>
      <c r="AH123" s="1434"/>
      <c r="AI123" s="1542"/>
    </row>
    <row r="124" spans="1:35" s="366" customFormat="1" ht="15" customHeight="1" x14ac:dyDescent="0.25">
      <c r="A124" s="1541"/>
      <c r="B124" s="557"/>
      <c r="C124" s="527" t="str">
        <f>'Credit risk (all banks)'!B51</f>
        <v>rated</v>
      </c>
      <c r="D124" s="2104"/>
      <c r="E124" s="1434"/>
      <c r="F124" s="1434"/>
      <c r="G124" s="1434"/>
      <c r="H124" s="1434"/>
      <c r="I124" s="1434"/>
      <c r="J124" s="1434"/>
      <c r="K124" s="1434"/>
      <c r="L124" s="1434"/>
      <c r="M124" s="1434"/>
      <c r="N124" s="1434"/>
      <c r="O124" s="1434"/>
      <c r="P124" s="1434"/>
      <c r="Q124" s="1434"/>
      <c r="R124" s="1434"/>
      <c r="S124" s="1434"/>
      <c r="T124" s="1434"/>
      <c r="U124" s="1434"/>
      <c r="V124" s="1434"/>
      <c r="W124" s="1434"/>
      <c r="X124" s="1434"/>
      <c r="Y124" s="1434"/>
      <c r="Z124" s="1434"/>
      <c r="AA124" s="1434"/>
      <c r="AB124" s="1434"/>
      <c r="AC124" s="1434"/>
      <c r="AD124" s="1434"/>
      <c r="AE124" s="1434"/>
      <c r="AF124" s="1434"/>
      <c r="AG124" s="1434"/>
      <c r="AH124" s="1434"/>
      <c r="AI124" s="1542"/>
    </row>
    <row r="125" spans="1:35" s="366" customFormat="1" ht="15" customHeight="1" x14ac:dyDescent="0.25">
      <c r="A125" s="1541"/>
      <c r="B125" s="560" t="s">
        <v>1731</v>
      </c>
      <c r="C125" s="1739" t="str">
        <f>'Credit risk (all banks)'!B52</f>
        <v xml:space="preserve">AAA to AA- </v>
      </c>
      <c r="D125" s="2365" t="str">
        <f>'Credit risk (all banks)'!AC52</f>
        <v/>
      </c>
      <c r="E125" s="1434"/>
      <c r="F125" s="1434"/>
      <c r="G125" s="1434"/>
      <c r="H125" s="1434"/>
      <c r="I125" s="1434"/>
      <c r="J125" s="1434"/>
      <c r="K125" s="1434"/>
      <c r="L125" s="1434"/>
      <c r="M125" s="1434"/>
      <c r="N125" s="1434"/>
      <c r="O125" s="1434"/>
      <c r="P125" s="1434"/>
      <c r="Q125" s="1434"/>
      <c r="R125" s="1434"/>
      <c r="S125" s="1434"/>
      <c r="T125" s="1434"/>
      <c r="U125" s="1434"/>
      <c r="V125" s="1434"/>
      <c r="W125" s="1434"/>
      <c r="X125" s="1434"/>
      <c r="Y125" s="1434"/>
      <c r="Z125" s="1434"/>
      <c r="AA125" s="1434"/>
      <c r="AB125" s="1434"/>
      <c r="AC125" s="1434"/>
      <c r="AD125" s="1434"/>
      <c r="AE125" s="1434"/>
      <c r="AF125" s="1434"/>
      <c r="AG125" s="1434"/>
      <c r="AH125" s="1434"/>
      <c r="AI125" s="1542"/>
    </row>
    <row r="126" spans="1:35" s="366" customFormat="1" ht="15" customHeight="1" x14ac:dyDescent="0.25">
      <c r="A126" s="1541"/>
      <c r="B126" s="560" t="s">
        <v>1731</v>
      </c>
      <c r="C126" s="1739" t="str">
        <f>'Credit risk (all banks)'!B53</f>
        <v>A+ to A-</v>
      </c>
      <c r="D126" s="2365" t="str">
        <f>'Credit risk (all banks)'!AC53</f>
        <v/>
      </c>
      <c r="E126" s="1434"/>
      <c r="F126" s="1434"/>
      <c r="G126" s="1434"/>
      <c r="H126" s="1434"/>
      <c r="I126" s="1434"/>
      <c r="J126" s="1434"/>
      <c r="K126" s="1434"/>
      <c r="L126" s="1434"/>
      <c r="M126" s="1434"/>
      <c r="N126" s="1434"/>
      <c r="O126" s="1434"/>
      <c r="P126" s="1434"/>
      <c r="Q126" s="1434"/>
      <c r="R126" s="1434"/>
      <c r="S126" s="1434"/>
      <c r="T126" s="1434"/>
      <c r="U126" s="1434"/>
      <c r="V126" s="1434"/>
      <c r="W126" s="1434"/>
      <c r="X126" s="1434"/>
      <c r="Y126" s="1434"/>
      <c r="Z126" s="1434"/>
      <c r="AA126" s="1434"/>
      <c r="AB126" s="1434"/>
      <c r="AC126" s="1434"/>
      <c r="AD126" s="1434"/>
      <c r="AE126" s="1434"/>
      <c r="AF126" s="1434"/>
      <c r="AG126" s="1434"/>
      <c r="AH126" s="1434"/>
      <c r="AI126" s="1542"/>
    </row>
    <row r="127" spans="1:35" s="366" customFormat="1" ht="15" customHeight="1" x14ac:dyDescent="0.25">
      <c r="A127" s="1541"/>
      <c r="B127" s="560" t="s">
        <v>1731</v>
      </c>
      <c r="C127" s="1739" t="str">
        <f>'Credit risk (all banks)'!B54</f>
        <v>BBB+ to BBB-</v>
      </c>
      <c r="D127" s="2365" t="str">
        <f>'Credit risk (all banks)'!AC54</f>
        <v/>
      </c>
      <c r="E127" s="1434"/>
      <c r="F127" s="1434"/>
      <c r="G127" s="1434"/>
      <c r="H127" s="1434"/>
      <c r="I127" s="1434"/>
      <c r="J127" s="1434"/>
      <c r="K127" s="1434"/>
      <c r="L127" s="1434"/>
      <c r="M127" s="1434"/>
      <c r="N127" s="1434"/>
      <c r="O127" s="1434"/>
      <c r="P127" s="1434"/>
      <c r="Q127" s="1434"/>
      <c r="R127" s="1434"/>
      <c r="S127" s="1434"/>
      <c r="T127" s="1434"/>
      <c r="U127" s="1434"/>
      <c r="V127" s="1434"/>
      <c r="W127" s="1434"/>
      <c r="X127" s="1434"/>
      <c r="Y127" s="1434"/>
      <c r="Z127" s="1434"/>
      <c r="AA127" s="1434"/>
      <c r="AB127" s="1434"/>
      <c r="AC127" s="1434"/>
      <c r="AD127" s="1434"/>
      <c r="AE127" s="1434"/>
      <c r="AF127" s="1434"/>
      <c r="AG127" s="1434"/>
      <c r="AH127" s="1434"/>
      <c r="AI127" s="1542"/>
    </row>
    <row r="128" spans="1:35" s="366" customFormat="1" ht="15" customHeight="1" x14ac:dyDescent="0.25">
      <c r="A128" s="1541"/>
      <c r="B128" s="560" t="s">
        <v>1731</v>
      </c>
      <c r="C128" s="1739" t="str">
        <f>'Credit risk (all banks)'!B55</f>
        <v>BB+ to B-</v>
      </c>
      <c r="D128" s="2365" t="str">
        <f>'Credit risk (all banks)'!AC55</f>
        <v/>
      </c>
      <c r="E128" s="1434"/>
      <c r="F128" s="1434"/>
      <c r="G128" s="1434"/>
      <c r="H128" s="1434"/>
      <c r="I128" s="1434"/>
      <c r="J128" s="1434"/>
      <c r="K128" s="1434"/>
      <c r="L128" s="1434"/>
      <c r="M128" s="1434"/>
      <c r="N128" s="1434"/>
      <c r="O128" s="1434"/>
      <c r="P128" s="1434"/>
      <c r="Q128" s="1434"/>
      <c r="R128" s="1434"/>
      <c r="S128" s="1434"/>
      <c r="T128" s="1434"/>
      <c r="U128" s="1434"/>
      <c r="V128" s="1434"/>
      <c r="W128" s="1434"/>
      <c r="X128" s="1434"/>
      <c r="Y128" s="1434"/>
      <c r="Z128" s="1434"/>
      <c r="AA128" s="1434"/>
      <c r="AB128" s="1434"/>
      <c r="AC128" s="1434"/>
      <c r="AD128" s="1434"/>
      <c r="AE128" s="1434"/>
      <c r="AF128" s="1434"/>
      <c r="AG128" s="1434"/>
      <c r="AH128" s="1434"/>
      <c r="AI128" s="1542"/>
    </row>
    <row r="129" spans="1:35" s="366" customFormat="1" ht="15" customHeight="1" x14ac:dyDescent="0.25">
      <c r="A129" s="1541"/>
      <c r="B129" s="560" t="s">
        <v>1731</v>
      </c>
      <c r="C129" s="1739" t="str">
        <f>'Credit risk (all banks)'!B56</f>
        <v>below B-</v>
      </c>
      <c r="D129" s="2365" t="str">
        <f>'Credit risk (all banks)'!AC56</f>
        <v/>
      </c>
      <c r="E129" s="1434"/>
      <c r="F129" s="1434"/>
      <c r="G129" s="1434"/>
      <c r="H129" s="1434"/>
      <c r="I129" s="1434"/>
      <c r="J129" s="1434"/>
      <c r="K129" s="1434"/>
      <c r="L129" s="1434"/>
      <c r="M129" s="1434"/>
      <c r="N129" s="1434"/>
      <c r="O129" s="1434"/>
      <c r="P129" s="1434"/>
      <c r="Q129" s="1434"/>
      <c r="R129" s="1434"/>
      <c r="S129" s="1434"/>
      <c r="T129" s="1434"/>
      <c r="U129" s="1434"/>
      <c r="V129" s="1434"/>
      <c r="W129" s="1434"/>
      <c r="X129" s="1434"/>
      <c r="Y129" s="1434"/>
      <c r="Z129" s="1434"/>
      <c r="AA129" s="1434"/>
      <c r="AB129" s="1434"/>
      <c r="AC129" s="1434"/>
      <c r="AD129" s="1434"/>
      <c r="AE129" s="1434"/>
      <c r="AF129" s="1434"/>
      <c r="AG129" s="1434"/>
      <c r="AH129" s="1434"/>
      <c r="AI129" s="1542"/>
    </row>
    <row r="130" spans="1:35" s="366" customFormat="1" ht="15" customHeight="1" x14ac:dyDescent="0.25">
      <c r="A130" s="1541"/>
      <c r="B130" s="557"/>
      <c r="C130" s="527" t="str">
        <f>'Credit risk (all banks)'!B57</f>
        <v>unrated; of which:</v>
      </c>
      <c r="D130" s="2104"/>
      <c r="E130" s="1434"/>
      <c r="F130" s="1434"/>
      <c r="G130" s="1434"/>
      <c r="H130" s="1434"/>
      <c r="I130" s="1434"/>
      <c r="J130" s="1434"/>
      <c r="K130" s="1434"/>
      <c r="L130" s="1434"/>
      <c r="M130" s="1434"/>
      <c r="N130" s="1434"/>
      <c r="O130" s="1434"/>
      <c r="P130" s="1434"/>
      <c r="Q130" s="1434"/>
      <c r="R130" s="1434"/>
      <c r="S130" s="1434"/>
      <c r="T130" s="1434"/>
      <c r="U130" s="1434"/>
      <c r="V130" s="1434"/>
      <c r="W130" s="1434"/>
      <c r="X130" s="1434"/>
      <c r="Y130" s="1434"/>
      <c r="Z130" s="1434"/>
      <c r="AA130" s="1434"/>
      <c r="AB130" s="1434"/>
      <c r="AC130" s="1434"/>
      <c r="AD130" s="1434"/>
      <c r="AE130" s="1434"/>
      <c r="AF130" s="1434"/>
      <c r="AG130" s="1434"/>
      <c r="AH130" s="1434"/>
      <c r="AI130" s="1542"/>
    </row>
    <row r="131" spans="1:35" s="366" customFormat="1" ht="15" customHeight="1" x14ac:dyDescent="0.25">
      <c r="A131" s="1541"/>
      <c r="B131" s="560" t="s">
        <v>1731</v>
      </c>
      <c r="C131" s="1739" t="str">
        <f>'Credit risk (all banks)'!B58</f>
        <v>risk weight for issuing bank of 20%</v>
      </c>
      <c r="D131" s="2365" t="str">
        <f>'Credit risk (all banks)'!AC58</f>
        <v/>
      </c>
      <c r="E131" s="1434"/>
      <c r="F131" s="1434"/>
      <c r="G131" s="1434"/>
      <c r="H131" s="1434"/>
      <c r="I131" s="1434"/>
      <c r="J131" s="1434"/>
      <c r="K131" s="1434"/>
      <c r="L131" s="1434"/>
      <c r="M131" s="1434"/>
      <c r="N131" s="1434"/>
      <c r="O131" s="1434"/>
      <c r="P131" s="1434"/>
      <c r="Q131" s="1434"/>
      <c r="R131" s="1434"/>
      <c r="S131" s="1434"/>
      <c r="T131" s="1434"/>
      <c r="U131" s="1434"/>
      <c r="V131" s="1434"/>
      <c r="W131" s="1434"/>
      <c r="X131" s="1434"/>
      <c r="Y131" s="1434"/>
      <c r="Z131" s="1434"/>
      <c r="AA131" s="1434"/>
      <c r="AB131" s="1434"/>
      <c r="AC131" s="1434"/>
      <c r="AD131" s="1434"/>
      <c r="AE131" s="1434"/>
      <c r="AF131" s="1434"/>
      <c r="AG131" s="1434"/>
      <c r="AH131" s="1434"/>
      <c r="AI131" s="1542"/>
    </row>
    <row r="132" spans="1:35" s="366" customFormat="1" ht="15" customHeight="1" x14ac:dyDescent="0.25">
      <c r="A132" s="1541"/>
      <c r="B132" s="560" t="s">
        <v>1731</v>
      </c>
      <c r="C132" s="1739" t="str">
        <f>'Credit risk (all banks)'!B59</f>
        <v>risk weight for issuing bank of 30%</v>
      </c>
      <c r="D132" s="2365" t="str">
        <f>'Credit risk (all banks)'!AC59</f>
        <v/>
      </c>
      <c r="E132" s="1434"/>
      <c r="F132" s="1434"/>
      <c r="G132" s="1434"/>
      <c r="H132" s="1434"/>
      <c r="I132" s="1434"/>
      <c r="J132" s="1434"/>
      <c r="K132" s="1434"/>
      <c r="L132" s="1434"/>
      <c r="M132" s="1434"/>
      <c r="N132" s="1434"/>
      <c r="O132" s="1434"/>
      <c r="P132" s="1434"/>
      <c r="Q132" s="1434"/>
      <c r="R132" s="1434"/>
      <c r="S132" s="1434"/>
      <c r="T132" s="1434"/>
      <c r="U132" s="1434"/>
      <c r="V132" s="1434"/>
      <c r="W132" s="1434"/>
      <c r="X132" s="1434"/>
      <c r="Y132" s="1434"/>
      <c r="Z132" s="1434"/>
      <c r="AA132" s="1434"/>
      <c r="AB132" s="1434"/>
      <c r="AC132" s="1434"/>
      <c r="AD132" s="1434"/>
      <c r="AE132" s="1434"/>
      <c r="AF132" s="1434"/>
      <c r="AG132" s="1434"/>
      <c r="AH132" s="1434"/>
      <c r="AI132" s="1542"/>
    </row>
    <row r="133" spans="1:35" s="366" customFormat="1" ht="15" customHeight="1" x14ac:dyDescent="0.25">
      <c r="A133" s="1541"/>
      <c r="B133" s="560" t="s">
        <v>1731</v>
      </c>
      <c r="C133" s="1739" t="str">
        <f>'Credit risk (all banks)'!B60</f>
        <v>risk weight for issuing bank of 40%</v>
      </c>
      <c r="D133" s="2365" t="str">
        <f>'Credit risk (all banks)'!AC60</f>
        <v/>
      </c>
      <c r="E133" s="1434"/>
      <c r="F133" s="1434"/>
      <c r="G133" s="1434"/>
      <c r="H133" s="1434"/>
      <c r="I133" s="1434"/>
      <c r="J133" s="1434"/>
      <c r="K133" s="1434"/>
      <c r="L133" s="1434"/>
      <c r="M133" s="1434"/>
      <c r="N133" s="1434"/>
      <c r="O133" s="1434"/>
      <c r="P133" s="1434"/>
      <c r="Q133" s="1434"/>
      <c r="R133" s="1434"/>
      <c r="S133" s="1434"/>
      <c r="T133" s="1434"/>
      <c r="U133" s="1434"/>
      <c r="V133" s="1434"/>
      <c r="W133" s="1434"/>
      <c r="X133" s="1434"/>
      <c r="Y133" s="1434"/>
      <c r="Z133" s="1434"/>
      <c r="AA133" s="1434"/>
      <c r="AB133" s="1434"/>
      <c r="AC133" s="1434"/>
      <c r="AD133" s="1434"/>
      <c r="AE133" s="1434"/>
      <c r="AF133" s="1434"/>
      <c r="AG133" s="1434"/>
      <c r="AH133" s="1434"/>
      <c r="AI133" s="1542"/>
    </row>
    <row r="134" spans="1:35" s="366" customFormat="1" ht="15" customHeight="1" x14ac:dyDescent="0.25">
      <c r="A134" s="1541"/>
      <c r="B134" s="560" t="s">
        <v>1731</v>
      </c>
      <c r="C134" s="1739" t="str">
        <f>'Credit risk (all banks)'!B61</f>
        <v>risk weight for issuing bank of 50%</v>
      </c>
      <c r="D134" s="2365" t="str">
        <f>'Credit risk (all banks)'!AC61</f>
        <v/>
      </c>
      <c r="E134" s="1434"/>
      <c r="F134" s="1434"/>
      <c r="G134" s="1434"/>
      <c r="H134" s="1434"/>
      <c r="I134" s="1434"/>
      <c r="J134" s="1434"/>
      <c r="K134" s="1434"/>
      <c r="L134" s="1434"/>
      <c r="M134" s="1434"/>
      <c r="N134" s="1434"/>
      <c r="O134" s="1434"/>
      <c r="P134" s="1434"/>
      <c r="Q134" s="1434"/>
      <c r="R134" s="1434"/>
      <c r="S134" s="1434"/>
      <c r="T134" s="1434"/>
      <c r="U134" s="1434"/>
      <c r="V134" s="1434"/>
      <c r="W134" s="1434"/>
      <c r="X134" s="1434"/>
      <c r="Y134" s="1434"/>
      <c r="Z134" s="1434"/>
      <c r="AA134" s="1434"/>
      <c r="AB134" s="1434"/>
      <c r="AC134" s="1434"/>
      <c r="AD134" s="1434"/>
      <c r="AE134" s="1434"/>
      <c r="AF134" s="1434"/>
      <c r="AG134" s="1434"/>
      <c r="AH134" s="1434"/>
      <c r="AI134" s="1542"/>
    </row>
    <row r="135" spans="1:35" s="366" customFormat="1" ht="15" customHeight="1" x14ac:dyDescent="0.25">
      <c r="A135" s="1541"/>
      <c r="B135" s="560" t="s">
        <v>1731</v>
      </c>
      <c r="C135" s="1739" t="str">
        <f>'Credit risk (all banks)'!B62</f>
        <v>risk weight for issuing bank of 75%</v>
      </c>
      <c r="D135" s="2365" t="str">
        <f>'Credit risk (all banks)'!AC62</f>
        <v/>
      </c>
      <c r="E135" s="1434"/>
      <c r="F135" s="1434"/>
      <c r="G135" s="1434"/>
      <c r="H135" s="1434"/>
      <c r="I135" s="1434"/>
      <c r="J135" s="1434"/>
      <c r="K135" s="1434"/>
      <c r="L135" s="1434"/>
      <c r="M135" s="1434"/>
      <c r="N135" s="1434"/>
      <c r="O135" s="1434"/>
      <c r="P135" s="1434"/>
      <c r="Q135" s="1434"/>
      <c r="R135" s="1434"/>
      <c r="S135" s="1434"/>
      <c r="T135" s="1434"/>
      <c r="U135" s="1434"/>
      <c r="V135" s="1434"/>
      <c r="W135" s="1434"/>
      <c r="X135" s="1434"/>
      <c r="Y135" s="1434"/>
      <c r="Z135" s="1434"/>
      <c r="AA135" s="1434"/>
      <c r="AB135" s="1434"/>
      <c r="AC135" s="1434"/>
      <c r="AD135" s="1434"/>
      <c r="AE135" s="1434"/>
      <c r="AF135" s="1434"/>
      <c r="AG135" s="1434"/>
      <c r="AH135" s="1434"/>
      <c r="AI135" s="1542"/>
    </row>
    <row r="136" spans="1:35" s="366" customFormat="1" ht="15" customHeight="1" x14ac:dyDescent="0.25">
      <c r="A136" s="1541"/>
      <c r="B136" s="560" t="s">
        <v>1731</v>
      </c>
      <c r="C136" s="1739" t="str">
        <f>'Credit risk (all banks)'!B63</f>
        <v>risk weight for issuing bank of 100%</v>
      </c>
      <c r="D136" s="2365" t="str">
        <f>'Credit risk (all banks)'!AC63</f>
        <v/>
      </c>
      <c r="E136" s="1434"/>
      <c r="F136" s="1434"/>
      <c r="G136" s="1434"/>
      <c r="H136" s="1434"/>
      <c r="I136" s="1434"/>
      <c r="J136" s="1434"/>
      <c r="K136" s="1434"/>
      <c r="L136" s="1434"/>
      <c r="M136" s="1434"/>
      <c r="N136" s="1434"/>
      <c r="O136" s="1434"/>
      <c r="P136" s="1434"/>
      <c r="Q136" s="1434"/>
      <c r="R136" s="1434"/>
      <c r="S136" s="1434"/>
      <c r="T136" s="1434"/>
      <c r="U136" s="1434"/>
      <c r="V136" s="1434"/>
      <c r="W136" s="1434"/>
      <c r="X136" s="1434"/>
      <c r="Y136" s="1434"/>
      <c r="Z136" s="1434"/>
      <c r="AA136" s="1434"/>
      <c r="AB136" s="1434"/>
      <c r="AC136" s="1434"/>
      <c r="AD136" s="1434"/>
      <c r="AE136" s="1434"/>
      <c r="AF136" s="1434"/>
      <c r="AG136" s="1434"/>
      <c r="AH136" s="1434"/>
      <c r="AI136" s="1542"/>
    </row>
    <row r="137" spans="1:35" s="366" customFormat="1" ht="15" customHeight="1" x14ac:dyDescent="0.25">
      <c r="A137" s="1541"/>
      <c r="B137" s="560" t="s">
        <v>1731</v>
      </c>
      <c r="C137" s="1739" t="str">
        <f>'Credit risk (all banks)'!B64</f>
        <v>risk weight for issuing bank of 150%</v>
      </c>
      <c r="D137" s="2365" t="str">
        <f>'Credit risk (all banks)'!AC64</f>
        <v/>
      </c>
      <c r="E137" s="1434"/>
      <c r="F137" s="1434"/>
      <c r="G137" s="1434"/>
      <c r="H137" s="1434"/>
      <c r="I137" s="1434"/>
      <c r="J137" s="1434"/>
      <c r="K137" s="1434"/>
      <c r="L137" s="1434"/>
      <c r="M137" s="1434"/>
      <c r="N137" s="1434"/>
      <c r="O137" s="1434"/>
      <c r="P137" s="1434"/>
      <c r="Q137" s="1434"/>
      <c r="R137" s="1434"/>
      <c r="S137" s="1434"/>
      <c r="T137" s="1434"/>
      <c r="U137" s="1434"/>
      <c r="V137" s="1434"/>
      <c r="W137" s="1434"/>
      <c r="X137" s="1434"/>
      <c r="Y137" s="1434"/>
      <c r="Z137" s="1434"/>
      <c r="AA137" s="1434"/>
      <c r="AB137" s="1434"/>
      <c r="AC137" s="1434"/>
      <c r="AD137" s="1434"/>
      <c r="AE137" s="1434"/>
      <c r="AF137" s="1434"/>
      <c r="AG137" s="1434"/>
      <c r="AH137" s="1434"/>
      <c r="AI137" s="1542"/>
    </row>
    <row r="138" spans="1:35" s="366" customFormat="1" ht="15" customHeight="1" x14ac:dyDescent="0.25">
      <c r="A138" s="1541"/>
      <c r="B138" s="557"/>
      <c r="C138" s="448" t="str">
        <f>'Credit risk (all banks)'!B65</f>
        <v>Corporates (excluding SMEs); of which:</v>
      </c>
      <c r="D138" s="2104"/>
      <c r="E138" s="1434"/>
      <c r="F138" s="1434"/>
      <c r="G138" s="1434"/>
      <c r="H138" s="1434"/>
      <c r="I138" s="1434"/>
      <c r="J138" s="1434"/>
      <c r="K138" s="1434"/>
      <c r="L138" s="1434"/>
      <c r="M138" s="1434"/>
      <c r="N138" s="1434"/>
      <c r="O138" s="1434"/>
      <c r="P138" s="1434"/>
      <c r="Q138" s="1434"/>
      <c r="R138" s="1434"/>
      <c r="S138" s="1434"/>
      <c r="T138" s="1434"/>
      <c r="U138" s="1434"/>
      <c r="V138" s="1434"/>
      <c r="W138" s="1434"/>
      <c r="X138" s="1434"/>
      <c r="Y138" s="1434"/>
      <c r="Z138" s="1434"/>
      <c r="AA138" s="1434"/>
      <c r="AB138" s="1434"/>
      <c r="AC138" s="1434"/>
      <c r="AD138" s="1434"/>
      <c r="AE138" s="1434"/>
      <c r="AF138" s="1434"/>
      <c r="AG138" s="1434"/>
      <c r="AH138" s="1434"/>
      <c r="AI138" s="1542"/>
    </row>
    <row r="139" spans="1:35" s="366" customFormat="1" ht="15" customHeight="1" x14ac:dyDescent="0.25">
      <c r="A139" s="1541"/>
      <c r="B139" s="557"/>
      <c r="C139" s="527" t="str">
        <f>'Credit risk (all banks)'!B66</f>
        <v>Corporates (excluding SMEs) - rating allowed; of which:</v>
      </c>
      <c r="D139" s="2104"/>
      <c r="E139" s="1434"/>
      <c r="F139" s="1434"/>
      <c r="G139" s="1434"/>
      <c r="H139" s="1434"/>
      <c r="I139" s="1434"/>
      <c r="J139" s="1434"/>
      <c r="K139" s="1434"/>
      <c r="L139" s="1434"/>
      <c r="M139" s="1434"/>
      <c r="N139" s="1434"/>
      <c r="O139" s="1434"/>
      <c r="P139" s="1434"/>
      <c r="Q139" s="1434"/>
      <c r="R139" s="1434"/>
      <c r="S139" s="1434"/>
      <c r="T139" s="1434"/>
      <c r="U139" s="1434"/>
      <c r="V139" s="1434"/>
      <c r="W139" s="1434"/>
      <c r="X139" s="1434"/>
      <c r="Y139" s="1434"/>
      <c r="Z139" s="1434"/>
      <c r="AA139" s="1434"/>
      <c r="AB139" s="1434"/>
      <c r="AC139" s="1434"/>
      <c r="AD139" s="1434"/>
      <c r="AE139" s="1434"/>
      <c r="AF139" s="1434"/>
      <c r="AG139" s="1434"/>
      <c r="AH139" s="1434"/>
      <c r="AI139" s="1542"/>
    </row>
    <row r="140" spans="1:35" s="366" customFormat="1" ht="15" customHeight="1" x14ac:dyDescent="0.25">
      <c r="A140" s="1541"/>
      <c r="B140" s="557"/>
      <c r="C140" s="530" t="str">
        <f>'Credit risk (all banks)'!B67</f>
        <v>rated corporate exposures; of which:</v>
      </c>
      <c r="D140" s="2104"/>
      <c r="E140" s="1434"/>
      <c r="F140" s="1434"/>
      <c r="G140" s="1434"/>
      <c r="H140" s="1434"/>
      <c r="I140" s="1434"/>
      <c r="J140" s="1434"/>
      <c r="K140" s="1434"/>
      <c r="L140" s="1434"/>
      <c r="M140" s="1434"/>
      <c r="N140" s="1434"/>
      <c r="O140" s="1434"/>
      <c r="P140" s="1434"/>
      <c r="Q140" s="1434"/>
      <c r="R140" s="1434"/>
      <c r="S140" s="1434"/>
      <c r="T140" s="1434"/>
      <c r="U140" s="1434"/>
      <c r="V140" s="1434"/>
      <c r="W140" s="1434"/>
      <c r="X140" s="1434"/>
      <c r="Y140" s="1434"/>
      <c r="Z140" s="1434"/>
      <c r="AA140" s="1434"/>
      <c r="AB140" s="1434"/>
      <c r="AC140" s="1434"/>
      <c r="AD140" s="1434"/>
      <c r="AE140" s="1434"/>
      <c r="AF140" s="1434"/>
      <c r="AG140" s="1434"/>
      <c r="AH140" s="1434"/>
      <c r="AI140" s="1542"/>
    </row>
    <row r="141" spans="1:35" s="366" customFormat="1" ht="15" customHeight="1" x14ac:dyDescent="0.25">
      <c r="A141" s="1541"/>
      <c r="B141" s="560" t="s">
        <v>1731</v>
      </c>
      <c r="C141" s="2080" t="str">
        <f>'Credit risk (all banks)'!B68</f>
        <v xml:space="preserve">AAA to AA- </v>
      </c>
      <c r="D141" s="2365" t="str">
        <f>'Credit risk (all banks)'!AC68</f>
        <v/>
      </c>
      <c r="E141" s="1434"/>
      <c r="F141" s="1434"/>
      <c r="G141" s="1434"/>
      <c r="H141" s="1434"/>
      <c r="I141" s="1434"/>
      <c r="J141" s="1434"/>
      <c r="K141" s="1434"/>
      <c r="L141" s="1434"/>
      <c r="M141" s="1434"/>
      <c r="N141" s="1434"/>
      <c r="O141" s="1434"/>
      <c r="P141" s="1434"/>
      <c r="Q141" s="1434"/>
      <c r="R141" s="1434"/>
      <c r="S141" s="1434"/>
      <c r="T141" s="1434"/>
      <c r="U141" s="1434"/>
      <c r="V141" s="1434"/>
      <c r="W141" s="1434"/>
      <c r="X141" s="1434"/>
      <c r="Y141" s="1434"/>
      <c r="Z141" s="1434"/>
      <c r="AA141" s="1434"/>
      <c r="AB141" s="1434"/>
      <c r="AC141" s="1434"/>
      <c r="AD141" s="1434"/>
      <c r="AE141" s="1434"/>
      <c r="AF141" s="1434"/>
      <c r="AG141" s="1434"/>
      <c r="AH141" s="1434"/>
      <c r="AI141" s="1542"/>
    </row>
    <row r="142" spans="1:35" s="366" customFormat="1" ht="15" customHeight="1" x14ac:dyDescent="0.25">
      <c r="A142" s="1541"/>
      <c r="B142" s="560" t="s">
        <v>1731</v>
      </c>
      <c r="C142" s="2080" t="str">
        <f>'Credit risk (all banks)'!B69</f>
        <v>A+ to A-</v>
      </c>
      <c r="D142" s="2365" t="str">
        <f>'Credit risk (all banks)'!AC69</f>
        <v/>
      </c>
      <c r="E142" s="1434"/>
      <c r="F142" s="1434"/>
      <c r="G142" s="1434"/>
      <c r="H142" s="1434"/>
      <c r="I142" s="1434"/>
      <c r="J142" s="1434"/>
      <c r="K142" s="1434"/>
      <c r="L142" s="1434"/>
      <c r="M142" s="1434"/>
      <c r="N142" s="1434"/>
      <c r="O142" s="1434"/>
      <c r="P142" s="1434"/>
      <c r="Q142" s="1434"/>
      <c r="R142" s="1434"/>
      <c r="S142" s="1434"/>
      <c r="T142" s="1434"/>
      <c r="U142" s="1434"/>
      <c r="V142" s="1434"/>
      <c r="W142" s="1434"/>
      <c r="X142" s="1434"/>
      <c r="Y142" s="1434"/>
      <c r="Z142" s="1434"/>
      <c r="AA142" s="1434"/>
      <c r="AB142" s="1434"/>
      <c r="AC142" s="1434"/>
      <c r="AD142" s="1434"/>
      <c r="AE142" s="1434"/>
      <c r="AF142" s="1434"/>
      <c r="AG142" s="1434"/>
      <c r="AH142" s="1434"/>
      <c r="AI142" s="1542"/>
    </row>
    <row r="143" spans="1:35" s="366" customFormat="1" ht="15" customHeight="1" x14ac:dyDescent="0.25">
      <c r="A143" s="1541"/>
      <c r="B143" s="560" t="s">
        <v>1731</v>
      </c>
      <c r="C143" s="2080" t="str">
        <f>'Credit risk (all banks)'!B70</f>
        <v>BBB+ to BBB-</v>
      </c>
      <c r="D143" s="2365" t="str">
        <f>'Credit risk (all banks)'!AC70</f>
        <v/>
      </c>
      <c r="E143" s="1434"/>
      <c r="F143" s="1434"/>
      <c r="G143" s="1434"/>
      <c r="H143" s="1434"/>
      <c r="I143" s="1434"/>
      <c r="J143" s="1434"/>
      <c r="K143" s="1434"/>
      <c r="L143" s="1434"/>
      <c r="M143" s="1434"/>
      <c r="N143" s="1434"/>
      <c r="O143" s="1434"/>
      <c r="P143" s="1434"/>
      <c r="Q143" s="1434"/>
      <c r="R143" s="1434"/>
      <c r="S143" s="1434"/>
      <c r="T143" s="1434"/>
      <c r="U143" s="1434"/>
      <c r="V143" s="1434"/>
      <c r="W143" s="1434"/>
      <c r="X143" s="1434"/>
      <c r="Y143" s="1434"/>
      <c r="Z143" s="1434"/>
      <c r="AA143" s="1434"/>
      <c r="AB143" s="1434"/>
      <c r="AC143" s="1434"/>
      <c r="AD143" s="1434"/>
      <c r="AE143" s="1434"/>
      <c r="AF143" s="1434"/>
      <c r="AG143" s="1434"/>
      <c r="AH143" s="1434"/>
      <c r="AI143" s="1542"/>
    </row>
    <row r="144" spans="1:35" s="366" customFormat="1" ht="15" customHeight="1" x14ac:dyDescent="0.25">
      <c r="A144" s="1541"/>
      <c r="B144" s="560" t="s">
        <v>1731</v>
      </c>
      <c r="C144" s="2080" t="str">
        <f>'Credit risk (all banks)'!B71</f>
        <v>BB+ to BB-</v>
      </c>
      <c r="D144" s="2365" t="str">
        <f>'Credit risk (all banks)'!AC71</f>
        <v/>
      </c>
      <c r="E144" s="1434"/>
      <c r="F144" s="1434"/>
      <c r="G144" s="1434"/>
      <c r="H144" s="1434"/>
      <c r="I144" s="1434"/>
      <c r="J144" s="1434"/>
      <c r="K144" s="1434"/>
      <c r="L144" s="1434"/>
      <c r="M144" s="1434"/>
      <c r="N144" s="1434"/>
      <c r="O144" s="1434"/>
      <c r="P144" s="1434"/>
      <c r="Q144" s="1434"/>
      <c r="R144" s="1434"/>
      <c r="S144" s="1434"/>
      <c r="T144" s="1434"/>
      <c r="U144" s="1434"/>
      <c r="V144" s="1434"/>
      <c r="W144" s="1434"/>
      <c r="X144" s="1434"/>
      <c r="Y144" s="1434"/>
      <c r="Z144" s="1434"/>
      <c r="AA144" s="1434"/>
      <c r="AB144" s="1434"/>
      <c r="AC144" s="1434"/>
      <c r="AD144" s="1434"/>
      <c r="AE144" s="1434"/>
      <c r="AF144" s="1434"/>
      <c r="AG144" s="1434"/>
      <c r="AH144" s="1434"/>
      <c r="AI144" s="1542"/>
    </row>
    <row r="145" spans="1:35" s="366" customFormat="1" ht="15" customHeight="1" x14ac:dyDescent="0.25">
      <c r="A145" s="1541"/>
      <c r="B145" s="560" t="s">
        <v>1731</v>
      </c>
      <c r="C145" s="2080" t="str">
        <f>'Credit risk (all banks)'!B72</f>
        <v>below BB-</v>
      </c>
      <c r="D145" s="2365" t="str">
        <f>'Credit risk (all banks)'!AC72</f>
        <v/>
      </c>
      <c r="E145" s="1434"/>
      <c r="F145" s="1434"/>
      <c r="G145" s="1434"/>
      <c r="H145" s="1434"/>
      <c r="I145" s="1434"/>
      <c r="J145" s="1434"/>
      <c r="K145" s="1434"/>
      <c r="L145" s="1434"/>
      <c r="M145" s="1434"/>
      <c r="N145" s="1434"/>
      <c r="O145" s="1434"/>
      <c r="P145" s="1434"/>
      <c r="Q145" s="1434"/>
      <c r="R145" s="1434"/>
      <c r="S145" s="1434"/>
      <c r="T145" s="1434"/>
      <c r="U145" s="1434"/>
      <c r="V145" s="1434"/>
      <c r="W145" s="1434"/>
      <c r="X145" s="1434"/>
      <c r="Y145" s="1434"/>
      <c r="Z145" s="1434"/>
      <c r="AA145" s="1434"/>
      <c r="AB145" s="1434"/>
      <c r="AC145" s="1434"/>
      <c r="AD145" s="1434"/>
      <c r="AE145" s="1434"/>
      <c r="AF145" s="1434"/>
      <c r="AG145" s="1434"/>
      <c r="AH145" s="1434"/>
      <c r="AI145" s="1542"/>
    </row>
    <row r="146" spans="1:35" s="366" customFormat="1" ht="15" customHeight="1" x14ac:dyDescent="0.25">
      <c r="A146" s="1541"/>
      <c r="B146" s="560" t="s">
        <v>1731</v>
      </c>
      <c r="C146" s="530" t="str">
        <f>'Credit risk (all banks)'!B73</f>
        <v xml:space="preserve">unrated corporate exposures </v>
      </c>
      <c r="D146" s="2365" t="str">
        <f>'Credit risk (all banks)'!AC73</f>
        <v/>
      </c>
      <c r="E146" s="1434"/>
      <c r="F146" s="1434"/>
      <c r="G146" s="1434"/>
      <c r="H146" s="1434"/>
      <c r="I146" s="1434"/>
      <c r="J146" s="1434"/>
      <c r="K146" s="1434"/>
      <c r="L146" s="1434"/>
      <c r="M146" s="1434"/>
      <c r="N146" s="1434"/>
      <c r="O146" s="1434"/>
      <c r="P146" s="1434"/>
      <c r="Q146" s="1434"/>
      <c r="R146" s="1434"/>
      <c r="S146" s="1434"/>
      <c r="T146" s="1434"/>
      <c r="U146" s="1434"/>
      <c r="V146" s="1434"/>
      <c r="W146" s="1434"/>
      <c r="X146" s="1434"/>
      <c r="Y146" s="1434"/>
      <c r="Z146" s="1434"/>
      <c r="AA146" s="1434"/>
      <c r="AB146" s="1434"/>
      <c r="AC146" s="1434"/>
      <c r="AD146" s="1434"/>
      <c r="AE146" s="1434"/>
      <c r="AF146" s="1434"/>
      <c r="AG146" s="1434"/>
      <c r="AH146" s="1434"/>
      <c r="AI146" s="1542"/>
    </row>
    <row r="147" spans="1:35" s="366" customFormat="1" ht="15" customHeight="1" x14ac:dyDescent="0.25">
      <c r="A147" s="1541"/>
      <c r="B147" s="557"/>
      <c r="C147" s="527" t="str">
        <f>'Credit risk (all banks)'!B74</f>
        <v>Corporates (excluding SMEs) - rating not allowed; of which:</v>
      </c>
      <c r="D147" s="2104"/>
      <c r="E147" s="1434"/>
      <c r="F147" s="1434"/>
      <c r="G147" s="1434"/>
      <c r="H147" s="1434"/>
      <c r="I147" s="1434"/>
      <c r="J147" s="1434"/>
      <c r="K147" s="1434"/>
      <c r="L147" s="1434"/>
      <c r="M147" s="1434"/>
      <c r="N147" s="1434"/>
      <c r="O147" s="1434"/>
      <c r="P147" s="1434"/>
      <c r="Q147" s="1434"/>
      <c r="R147" s="1434"/>
      <c r="S147" s="1434"/>
      <c r="T147" s="1434"/>
      <c r="U147" s="1434"/>
      <c r="V147" s="1434"/>
      <c r="W147" s="1434"/>
      <c r="X147" s="1434"/>
      <c r="Y147" s="1434"/>
      <c r="Z147" s="1434"/>
      <c r="AA147" s="1434"/>
      <c r="AB147" s="1434"/>
      <c r="AC147" s="1434"/>
      <c r="AD147" s="1434"/>
      <c r="AE147" s="1434"/>
      <c r="AF147" s="1434"/>
      <c r="AG147" s="1434"/>
      <c r="AH147" s="1434"/>
      <c r="AI147" s="1542"/>
    </row>
    <row r="148" spans="1:35" s="366" customFormat="1" ht="15" customHeight="1" x14ac:dyDescent="0.25">
      <c r="A148" s="1541"/>
      <c r="B148" s="560" t="s">
        <v>1731</v>
      </c>
      <c r="C148" s="1739" t="str">
        <f>'Credit risk (all banks)'!B75</f>
        <v>investment grade</v>
      </c>
      <c r="D148" s="2365" t="str">
        <f>'Credit risk (all banks)'!AC75</f>
        <v/>
      </c>
      <c r="E148" s="1434"/>
      <c r="F148" s="1434"/>
      <c r="G148" s="1434"/>
      <c r="H148" s="1434"/>
      <c r="I148" s="1434"/>
      <c r="J148" s="1434"/>
      <c r="K148" s="1434"/>
      <c r="L148" s="1434"/>
      <c r="M148" s="1434"/>
      <c r="N148" s="1434"/>
      <c r="O148" s="1434"/>
      <c r="P148" s="1434"/>
      <c r="Q148" s="1434"/>
      <c r="R148" s="1434"/>
      <c r="S148" s="1434"/>
      <c r="T148" s="1434"/>
      <c r="U148" s="1434"/>
      <c r="V148" s="1434"/>
      <c r="W148" s="1434"/>
      <c r="X148" s="1434"/>
      <c r="Y148" s="1434"/>
      <c r="Z148" s="1434"/>
      <c r="AA148" s="1434"/>
      <c r="AB148" s="1434"/>
      <c r="AC148" s="1434"/>
      <c r="AD148" s="1434"/>
      <c r="AE148" s="1434"/>
      <c r="AF148" s="1434"/>
      <c r="AG148" s="1434"/>
      <c r="AH148" s="1434"/>
      <c r="AI148" s="1542"/>
    </row>
    <row r="149" spans="1:35" s="366" customFormat="1" ht="15" customHeight="1" x14ac:dyDescent="0.25">
      <c r="A149" s="1541"/>
      <c r="B149" s="560" t="s">
        <v>1731</v>
      </c>
      <c r="C149" s="1739" t="str">
        <f>'Credit risk (all banks)'!B76</f>
        <v>not investment grade</v>
      </c>
      <c r="D149" s="2365" t="str">
        <f>'Credit risk (all banks)'!AC76</f>
        <v/>
      </c>
      <c r="E149" s="1434"/>
      <c r="F149" s="1434"/>
      <c r="G149" s="1434"/>
      <c r="H149" s="1434"/>
      <c r="I149" s="1434"/>
      <c r="J149" s="1434"/>
      <c r="K149" s="1434"/>
      <c r="L149" s="1434"/>
      <c r="M149" s="1434"/>
      <c r="N149" s="1434"/>
      <c r="O149" s="1434"/>
      <c r="P149" s="1434"/>
      <c r="Q149" s="1434"/>
      <c r="R149" s="1434"/>
      <c r="S149" s="1434"/>
      <c r="T149" s="1434"/>
      <c r="U149" s="1434"/>
      <c r="V149" s="1434"/>
      <c r="W149" s="1434"/>
      <c r="X149" s="1434"/>
      <c r="Y149" s="1434"/>
      <c r="Z149" s="1434"/>
      <c r="AA149" s="1434"/>
      <c r="AB149" s="1434"/>
      <c r="AC149" s="1434"/>
      <c r="AD149" s="1434"/>
      <c r="AE149" s="1434"/>
      <c r="AF149" s="1434"/>
      <c r="AG149" s="1434"/>
      <c r="AH149" s="1434"/>
      <c r="AI149" s="1542"/>
    </row>
    <row r="150" spans="1:35" s="366" customFormat="1" ht="15" customHeight="1" x14ac:dyDescent="0.25">
      <c r="A150" s="1541"/>
      <c r="B150" s="560" t="s">
        <v>1731</v>
      </c>
      <c r="C150" s="448" t="str">
        <f>'Credit risk (all banks)'!B77</f>
        <v>Corporate SME exposures</v>
      </c>
      <c r="D150" s="2365" t="str">
        <f>'Credit risk (all banks)'!AC77</f>
        <v/>
      </c>
      <c r="E150" s="1434"/>
      <c r="F150" s="1434"/>
      <c r="G150" s="1434"/>
      <c r="H150" s="1434"/>
      <c r="I150" s="1434"/>
      <c r="J150" s="1434"/>
      <c r="K150" s="1434"/>
      <c r="L150" s="1434"/>
      <c r="M150" s="1434"/>
      <c r="N150" s="1434"/>
      <c r="O150" s="1434"/>
      <c r="P150" s="1434"/>
      <c r="Q150" s="1434"/>
      <c r="R150" s="1434"/>
      <c r="S150" s="1434"/>
      <c r="T150" s="1434"/>
      <c r="U150" s="1434"/>
      <c r="V150" s="1434"/>
      <c r="W150" s="1434"/>
      <c r="X150" s="1434"/>
      <c r="Y150" s="1434"/>
      <c r="Z150" s="1434"/>
      <c r="AA150" s="1434"/>
      <c r="AB150" s="1434"/>
      <c r="AC150" s="1434"/>
      <c r="AD150" s="1434"/>
      <c r="AE150" s="1434"/>
      <c r="AF150" s="1434"/>
      <c r="AG150" s="1434"/>
      <c r="AH150" s="1434"/>
      <c r="AI150" s="1542"/>
    </row>
    <row r="151" spans="1:35" s="366" customFormat="1" ht="15" customHeight="1" x14ac:dyDescent="0.25">
      <c r="A151" s="1541"/>
      <c r="B151" s="557"/>
      <c r="C151" s="448" t="str">
        <f>'Credit risk (all banks)'!B78</f>
        <v>Specialised lending; of which:</v>
      </c>
      <c r="D151" s="2104"/>
      <c r="E151" s="1434"/>
      <c r="F151" s="1434"/>
      <c r="G151" s="1434"/>
      <c r="H151" s="1434"/>
      <c r="I151" s="1434"/>
      <c r="J151" s="1434"/>
      <c r="K151" s="1434"/>
      <c r="L151" s="1434"/>
      <c r="M151" s="1434"/>
      <c r="N151" s="1434"/>
      <c r="O151" s="1434"/>
      <c r="P151" s="1434"/>
      <c r="Q151" s="1434"/>
      <c r="R151" s="1434"/>
      <c r="S151" s="1434"/>
      <c r="T151" s="1434"/>
      <c r="U151" s="1434"/>
      <c r="V151" s="1434"/>
      <c r="W151" s="1434"/>
      <c r="X151" s="1434"/>
      <c r="Y151" s="1434"/>
      <c r="Z151" s="1434"/>
      <c r="AA151" s="1434"/>
      <c r="AB151" s="1434"/>
      <c r="AC151" s="1434"/>
      <c r="AD151" s="1434"/>
      <c r="AE151" s="1434"/>
      <c r="AF151" s="1434"/>
      <c r="AG151" s="1434"/>
      <c r="AH151" s="1434"/>
      <c r="AI151" s="1542"/>
    </row>
    <row r="152" spans="1:35" s="366" customFormat="1" ht="15" customHeight="1" x14ac:dyDescent="0.25">
      <c r="A152" s="1541"/>
      <c r="B152" s="557"/>
      <c r="C152" s="527" t="str">
        <f>'Credit risk (all banks)'!B79</f>
        <v>rated (only for jurisdictions where rating is allowed)</v>
      </c>
      <c r="D152" s="2104"/>
      <c r="E152" s="1434"/>
      <c r="F152" s="1434"/>
      <c r="G152" s="1434"/>
      <c r="H152" s="1434"/>
      <c r="I152" s="1434"/>
      <c r="J152" s="1434"/>
      <c r="K152" s="1434"/>
      <c r="L152" s="1434"/>
      <c r="M152" s="1434"/>
      <c r="N152" s="1434"/>
      <c r="O152" s="1434"/>
      <c r="P152" s="1434"/>
      <c r="Q152" s="1434"/>
      <c r="R152" s="1434"/>
      <c r="S152" s="1434"/>
      <c r="T152" s="1434"/>
      <c r="U152" s="1434"/>
      <c r="V152" s="1434"/>
      <c r="W152" s="1434"/>
      <c r="X152" s="1434"/>
      <c r="Y152" s="1434"/>
      <c r="Z152" s="1434"/>
      <c r="AA152" s="1434"/>
      <c r="AB152" s="1434"/>
      <c r="AC152" s="1434"/>
      <c r="AD152" s="1434"/>
      <c r="AE152" s="1434"/>
      <c r="AF152" s="1434"/>
      <c r="AG152" s="1434"/>
      <c r="AH152" s="1434"/>
      <c r="AI152" s="1542"/>
    </row>
    <row r="153" spans="1:35" s="366" customFormat="1" ht="15" customHeight="1" x14ac:dyDescent="0.25">
      <c r="A153" s="1541"/>
      <c r="B153" s="557"/>
      <c r="C153" s="527" t="str">
        <f>'Credit risk (all banks)'!B80</f>
        <v>project finance; of which:</v>
      </c>
      <c r="D153" s="2104"/>
      <c r="E153" s="1434"/>
      <c r="F153" s="1434"/>
      <c r="G153" s="1434"/>
      <c r="H153" s="1434"/>
      <c r="I153" s="1434"/>
      <c r="J153" s="1434"/>
      <c r="K153" s="1434"/>
      <c r="L153" s="1434"/>
      <c r="M153" s="1434"/>
      <c r="N153" s="1434"/>
      <c r="O153" s="1434"/>
      <c r="P153" s="1434"/>
      <c r="Q153" s="1434"/>
      <c r="R153" s="1434"/>
      <c r="S153" s="1434"/>
      <c r="T153" s="1434"/>
      <c r="U153" s="1434"/>
      <c r="V153" s="1434"/>
      <c r="W153" s="1434"/>
      <c r="X153" s="1434"/>
      <c r="Y153" s="1434"/>
      <c r="Z153" s="1434"/>
      <c r="AA153" s="1434"/>
      <c r="AB153" s="1434"/>
      <c r="AC153" s="1434"/>
      <c r="AD153" s="1434"/>
      <c r="AE153" s="1434"/>
      <c r="AF153" s="1434"/>
      <c r="AG153" s="1434"/>
      <c r="AH153" s="1434"/>
      <c r="AI153" s="1542"/>
    </row>
    <row r="154" spans="1:35" s="366" customFormat="1" ht="15" customHeight="1" x14ac:dyDescent="0.25">
      <c r="A154" s="1541"/>
      <c r="B154" s="560" t="s">
        <v>1731</v>
      </c>
      <c r="C154" s="1739" t="str">
        <f>'Credit risk (all banks)'!B81</f>
        <v>pre-operational phase</v>
      </c>
      <c r="D154" s="2365" t="str">
        <f>'Credit risk (all banks)'!AC81</f>
        <v/>
      </c>
      <c r="E154" s="1434"/>
      <c r="F154" s="1434"/>
      <c r="G154" s="1434"/>
      <c r="H154" s="1434"/>
      <c r="I154" s="1434"/>
      <c r="J154" s="1434"/>
      <c r="K154" s="1434"/>
      <c r="L154" s="1434"/>
      <c r="M154" s="1434"/>
      <c r="N154" s="1434"/>
      <c r="O154" s="1434"/>
      <c r="P154" s="1434"/>
      <c r="Q154" s="1434"/>
      <c r="R154" s="1434"/>
      <c r="S154" s="1434"/>
      <c r="T154" s="1434"/>
      <c r="U154" s="1434"/>
      <c r="V154" s="1434"/>
      <c r="W154" s="1434"/>
      <c r="X154" s="1434"/>
      <c r="Y154" s="1434"/>
      <c r="Z154" s="1434"/>
      <c r="AA154" s="1434"/>
      <c r="AB154" s="1434"/>
      <c r="AC154" s="1434"/>
      <c r="AD154" s="1434"/>
      <c r="AE154" s="1434"/>
      <c r="AF154" s="1434"/>
      <c r="AG154" s="1434"/>
      <c r="AH154" s="1434"/>
      <c r="AI154" s="1542"/>
    </row>
    <row r="155" spans="1:35" s="366" customFormat="1" ht="15" customHeight="1" x14ac:dyDescent="0.25">
      <c r="A155" s="1541"/>
      <c r="B155" s="560" t="s">
        <v>1731</v>
      </c>
      <c r="C155" s="1739" t="str">
        <f>'Credit risk (all banks)'!B82</f>
        <v>operational phase</v>
      </c>
      <c r="D155" s="2365" t="str">
        <f>'Credit risk (all banks)'!AC82</f>
        <v/>
      </c>
      <c r="E155" s="1434"/>
      <c r="F155" s="1434"/>
      <c r="G155" s="1434"/>
      <c r="H155" s="1434"/>
      <c r="I155" s="1434"/>
      <c r="J155" s="1434"/>
      <c r="K155" s="1434"/>
      <c r="L155" s="1434"/>
      <c r="M155" s="1434"/>
      <c r="N155" s="1434"/>
      <c r="O155" s="1434"/>
      <c r="P155" s="1434"/>
      <c r="Q155" s="1434"/>
      <c r="R155" s="1434"/>
      <c r="S155" s="1434"/>
      <c r="T155" s="1434"/>
      <c r="U155" s="1434"/>
      <c r="V155" s="1434"/>
      <c r="W155" s="1434"/>
      <c r="X155" s="1434"/>
      <c r="Y155" s="1434"/>
      <c r="Z155" s="1434"/>
      <c r="AA155" s="1434"/>
      <c r="AB155" s="1434"/>
      <c r="AC155" s="1434"/>
      <c r="AD155" s="1434"/>
      <c r="AE155" s="1434"/>
      <c r="AF155" s="1434"/>
      <c r="AG155" s="1434"/>
      <c r="AH155" s="1434"/>
      <c r="AI155" s="1542"/>
    </row>
    <row r="156" spans="1:35" s="366" customFormat="1" ht="15" customHeight="1" x14ac:dyDescent="0.25">
      <c r="A156" s="1541"/>
      <c r="B156" s="560" t="s">
        <v>1731</v>
      </c>
      <c r="C156" s="1739" t="str">
        <f>'Credit risk (all banks)'!B83</f>
        <v>operational phase (high quality)</v>
      </c>
      <c r="D156" s="2365" t="str">
        <f>'Credit risk (all banks)'!AC83</f>
        <v/>
      </c>
      <c r="E156" s="1434"/>
      <c r="F156" s="1434"/>
      <c r="G156" s="1434"/>
      <c r="H156" s="1434"/>
      <c r="I156" s="1434"/>
      <c r="J156" s="1434"/>
      <c r="K156" s="1434"/>
      <c r="L156" s="1434"/>
      <c r="M156" s="1434"/>
      <c r="N156" s="1434"/>
      <c r="O156" s="1434"/>
      <c r="P156" s="1434"/>
      <c r="Q156" s="1434"/>
      <c r="R156" s="1434"/>
      <c r="S156" s="1434"/>
      <c r="T156" s="1434"/>
      <c r="U156" s="1434"/>
      <c r="V156" s="1434"/>
      <c r="W156" s="1434"/>
      <c r="X156" s="1434"/>
      <c r="Y156" s="1434"/>
      <c r="Z156" s="1434"/>
      <c r="AA156" s="1434"/>
      <c r="AB156" s="1434"/>
      <c r="AC156" s="1434"/>
      <c r="AD156" s="1434"/>
      <c r="AE156" s="1434"/>
      <c r="AF156" s="1434"/>
      <c r="AG156" s="1434"/>
      <c r="AH156" s="1434"/>
      <c r="AI156" s="1542"/>
    </row>
    <row r="157" spans="1:35" s="366" customFormat="1" ht="15" customHeight="1" x14ac:dyDescent="0.25">
      <c r="A157" s="1541"/>
      <c r="B157" s="560" t="s">
        <v>1731</v>
      </c>
      <c r="C157" s="527" t="str">
        <f>'Credit risk (all banks)'!B84</f>
        <v>object finance</v>
      </c>
      <c r="D157" s="2365" t="str">
        <f>'Credit risk (all banks)'!AC84</f>
        <v/>
      </c>
      <c r="E157" s="1434"/>
      <c r="F157" s="1434"/>
      <c r="G157" s="1434"/>
      <c r="H157" s="1434"/>
      <c r="I157" s="1434"/>
      <c r="J157" s="1434"/>
      <c r="K157" s="1434"/>
      <c r="L157" s="1434"/>
      <c r="M157" s="1434"/>
      <c r="N157" s="1434"/>
      <c r="O157" s="1434"/>
      <c r="P157" s="1434"/>
      <c r="Q157" s="1434"/>
      <c r="R157" s="1434"/>
      <c r="S157" s="1434"/>
      <c r="T157" s="1434"/>
      <c r="U157" s="1434"/>
      <c r="V157" s="1434"/>
      <c r="W157" s="1434"/>
      <c r="X157" s="1434"/>
      <c r="Y157" s="1434"/>
      <c r="Z157" s="1434"/>
      <c r="AA157" s="1434"/>
      <c r="AB157" s="1434"/>
      <c r="AC157" s="1434"/>
      <c r="AD157" s="1434"/>
      <c r="AE157" s="1434"/>
      <c r="AF157" s="1434"/>
      <c r="AG157" s="1434"/>
      <c r="AH157" s="1434"/>
      <c r="AI157" s="1542"/>
    </row>
    <row r="158" spans="1:35" s="366" customFormat="1" ht="15" customHeight="1" x14ac:dyDescent="0.25">
      <c r="A158" s="1541"/>
      <c r="B158" s="560" t="s">
        <v>1731</v>
      </c>
      <c r="C158" s="527" t="str">
        <f>'Credit risk (all banks)'!B85</f>
        <v>commodity finance</v>
      </c>
      <c r="D158" s="2365" t="str">
        <f>'Credit risk (all banks)'!AC85</f>
        <v/>
      </c>
      <c r="E158" s="1434"/>
      <c r="F158" s="1434"/>
      <c r="G158" s="1434"/>
      <c r="H158" s="1434"/>
      <c r="I158" s="1434"/>
      <c r="J158" s="1434"/>
      <c r="K158" s="1434"/>
      <c r="L158" s="1434"/>
      <c r="M158" s="1434"/>
      <c r="N158" s="1434"/>
      <c r="O158" s="1434"/>
      <c r="P158" s="1434"/>
      <c r="Q158" s="1434"/>
      <c r="R158" s="1434"/>
      <c r="S158" s="1434"/>
      <c r="T158" s="1434"/>
      <c r="U158" s="1434"/>
      <c r="V158" s="1434"/>
      <c r="W158" s="1434"/>
      <c r="X158" s="1434"/>
      <c r="Y158" s="1434"/>
      <c r="Z158" s="1434"/>
      <c r="AA158" s="1434"/>
      <c r="AB158" s="1434"/>
      <c r="AC158" s="1434"/>
      <c r="AD158" s="1434"/>
      <c r="AE158" s="1434"/>
      <c r="AF158" s="1434"/>
      <c r="AG158" s="1434"/>
      <c r="AH158" s="1434"/>
      <c r="AI158" s="1542"/>
    </row>
    <row r="159" spans="1:35" s="366" customFormat="1" ht="15" customHeight="1" x14ac:dyDescent="0.25">
      <c r="A159" s="1541"/>
      <c r="B159" s="557"/>
      <c r="C159" s="2083" t="str">
        <f>'Credit risk (all banks)'!B86</f>
        <v>Equity exposures; of which:</v>
      </c>
      <c r="D159" s="2104"/>
      <c r="E159" s="1434"/>
      <c r="F159" s="1434"/>
      <c r="G159" s="1434"/>
      <c r="H159" s="1434"/>
      <c r="I159" s="1434"/>
      <c r="J159" s="1434"/>
      <c r="K159" s="1434"/>
      <c r="L159" s="1434"/>
      <c r="M159" s="1434"/>
      <c r="N159" s="1434"/>
      <c r="O159" s="1434"/>
      <c r="P159" s="1434"/>
      <c r="Q159" s="1434"/>
      <c r="R159" s="1434"/>
      <c r="S159" s="1434"/>
      <c r="T159" s="1434"/>
      <c r="U159" s="1434"/>
      <c r="V159" s="1434"/>
      <c r="W159" s="1434"/>
      <c r="X159" s="1434"/>
      <c r="Y159" s="1434"/>
      <c r="Z159" s="1434"/>
      <c r="AA159" s="1434"/>
      <c r="AB159" s="1434"/>
      <c r="AC159" s="1434"/>
      <c r="AD159" s="1434"/>
      <c r="AE159" s="1434"/>
      <c r="AF159" s="1434"/>
      <c r="AG159" s="1434"/>
      <c r="AH159" s="1434"/>
      <c r="AI159" s="1542"/>
    </row>
    <row r="160" spans="1:35" s="366" customFormat="1" ht="15" customHeight="1" x14ac:dyDescent="0.25">
      <c r="A160" s="1541"/>
      <c r="B160" s="560" t="s">
        <v>1731</v>
      </c>
      <c r="C160" s="2081" t="str">
        <f>'Credit risk (all banks)'!B87</f>
        <v>speculative unlisted</v>
      </c>
      <c r="D160" s="2365" t="str">
        <f>'Credit risk (all banks)'!AC87</f>
        <v/>
      </c>
      <c r="E160" s="1434"/>
      <c r="F160" s="1434"/>
      <c r="G160" s="1434"/>
      <c r="H160" s="1434"/>
      <c r="I160" s="1434"/>
      <c r="J160" s="1434"/>
      <c r="K160" s="1434"/>
      <c r="L160" s="1434"/>
      <c r="M160" s="1434"/>
      <c r="N160" s="1434"/>
      <c r="O160" s="1434"/>
      <c r="P160" s="1434"/>
      <c r="Q160" s="1434"/>
      <c r="R160" s="1434"/>
      <c r="S160" s="1434"/>
      <c r="T160" s="1434"/>
      <c r="U160" s="1434"/>
      <c r="V160" s="1434"/>
      <c r="W160" s="1434"/>
      <c r="X160" s="1434"/>
      <c r="Y160" s="1434"/>
      <c r="Z160" s="1434"/>
      <c r="AA160" s="1434"/>
      <c r="AB160" s="1434"/>
      <c r="AC160" s="1434"/>
      <c r="AD160" s="1434"/>
      <c r="AE160" s="1434"/>
      <c r="AF160" s="1434"/>
      <c r="AG160" s="1434"/>
      <c r="AH160" s="1434"/>
      <c r="AI160" s="1542"/>
    </row>
    <row r="161" spans="1:35" s="366" customFormat="1" ht="15" customHeight="1" x14ac:dyDescent="0.25">
      <c r="A161" s="1541"/>
      <c r="B161" s="560" t="s">
        <v>1731</v>
      </c>
      <c r="C161" s="2081" t="str">
        <f>'Credit risk (all banks)'!B88</f>
        <v>exposures to certain legislative programs</v>
      </c>
      <c r="D161" s="2365" t="str">
        <f>'Credit risk (all banks)'!AC88</f>
        <v/>
      </c>
      <c r="E161" s="1434"/>
      <c r="F161" s="1434"/>
      <c r="G161" s="1434"/>
      <c r="H161" s="1434"/>
      <c r="I161" s="1434"/>
      <c r="J161" s="1434"/>
      <c r="K161" s="1434"/>
      <c r="L161" s="1434"/>
      <c r="M161" s="1434"/>
      <c r="N161" s="1434"/>
      <c r="O161" s="1434"/>
      <c r="P161" s="1434"/>
      <c r="Q161" s="1434"/>
      <c r="R161" s="1434"/>
      <c r="S161" s="1434"/>
      <c r="T161" s="1434"/>
      <c r="U161" s="1434"/>
      <c r="V161" s="1434"/>
      <c r="W161" s="1434"/>
      <c r="X161" s="1434"/>
      <c r="Y161" s="1434"/>
      <c r="Z161" s="1434"/>
      <c r="AA161" s="1434"/>
      <c r="AB161" s="1434"/>
      <c r="AC161" s="1434"/>
      <c r="AD161" s="1434"/>
      <c r="AE161" s="1434"/>
      <c r="AF161" s="1434"/>
      <c r="AG161" s="1434"/>
      <c r="AH161" s="1434"/>
      <c r="AI161" s="1542"/>
    </row>
    <row r="162" spans="1:35" s="366" customFormat="1" ht="15" customHeight="1" x14ac:dyDescent="0.25">
      <c r="A162" s="1541"/>
      <c r="B162" s="560" t="s">
        <v>1731</v>
      </c>
      <c r="C162" s="2081" t="str">
        <f>'Credit risk (all banks)'!B89</f>
        <v>others</v>
      </c>
      <c r="D162" s="2365" t="str">
        <f>'Credit risk (all banks)'!AC89</f>
        <v/>
      </c>
      <c r="E162" s="1434"/>
      <c r="F162" s="1434"/>
      <c r="G162" s="1434"/>
      <c r="H162" s="1434"/>
      <c r="I162" s="1434"/>
      <c r="J162" s="1434"/>
      <c r="K162" s="1434"/>
      <c r="L162" s="1434"/>
      <c r="M162" s="1434"/>
      <c r="N162" s="1434"/>
      <c r="O162" s="1434"/>
      <c r="P162" s="1434"/>
      <c r="Q162" s="1434"/>
      <c r="R162" s="1434"/>
      <c r="S162" s="1434"/>
      <c r="T162" s="1434"/>
      <c r="U162" s="1434"/>
      <c r="V162" s="1434"/>
      <c r="W162" s="1434"/>
      <c r="X162" s="1434"/>
      <c r="Y162" s="1434"/>
      <c r="Z162" s="1434"/>
      <c r="AA162" s="1434"/>
      <c r="AB162" s="1434"/>
      <c r="AC162" s="1434"/>
      <c r="AD162" s="1434"/>
      <c r="AE162" s="1434"/>
      <c r="AF162" s="1434"/>
      <c r="AG162" s="1434"/>
      <c r="AH162" s="1434"/>
      <c r="AI162" s="1542"/>
    </row>
    <row r="163" spans="1:35" s="366" customFormat="1" ht="15" customHeight="1" x14ac:dyDescent="0.25">
      <c r="A163" s="1541"/>
      <c r="B163" s="557"/>
      <c r="C163" s="448" t="str">
        <f>'Credit risk (all banks)'!B94</f>
        <v>Retail exposures; of which:</v>
      </c>
      <c r="D163" s="2104"/>
      <c r="E163" s="1434"/>
      <c r="F163" s="1434"/>
      <c r="G163" s="1434"/>
      <c r="H163" s="1434"/>
      <c r="I163" s="1434"/>
      <c r="J163" s="1434"/>
      <c r="K163" s="1434"/>
      <c r="L163" s="1434"/>
      <c r="M163" s="1434"/>
      <c r="N163" s="1434"/>
      <c r="O163" s="1434"/>
      <c r="P163" s="1434"/>
      <c r="Q163" s="1434"/>
      <c r="R163" s="1434"/>
      <c r="S163" s="1434"/>
      <c r="T163" s="1434"/>
      <c r="U163" s="1434"/>
      <c r="V163" s="1434"/>
      <c r="W163" s="1434"/>
      <c r="X163" s="1434"/>
      <c r="Y163" s="1434"/>
      <c r="Z163" s="1434"/>
      <c r="AA163" s="1434"/>
      <c r="AB163" s="1434"/>
      <c r="AC163" s="1434"/>
      <c r="AD163" s="1434"/>
      <c r="AE163" s="1434"/>
      <c r="AF163" s="1434"/>
      <c r="AG163" s="1434"/>
      <c r="AH163" s="1434"/>
      <c r="AI163" s="1542"/>
    </row>
    <row r="164" spans="1:35" s="366" customFormat="1" ht="15" customHeight="1" x14ac:dyDescent="0.25">
      <c r="A164" s="1541"/>
      <c r="B164" s="560" t="s">
        <v>1731</v>
      </c>
      <c r="C164" s="527" t="str">
        <f>'Credit risk (all banks)'!B95</f>
        <v>regulatory retail: transactors</v>
      </c>
      <c r="D164" s="2365" t="str">
        <f>'Credit risk (all banks)'!AC95</f>
        <v/>
      </c>
      <c r="E164" s="1434"/>
      <c r="F164" s="1434"/>
      <c r="G164" s="1434"/>
      <c r="H164" s="1434"/>
      <c r="I164" s="1434"/>
      <c r="J164" s="1434"/>
      <c r="K164" s="1434"/>
      <c r="L164" s="1434"/>
      <c r="M164" s="1434"/>
      <c r="N164" s="1434"/>
      <c r="O164" s="1434"/>
      <c r="P164" s="1434"/>
      <c r="Q164" s="1434"/>
      <c r="R164" s="1434"/>
      <c r="S164" s="1434"/>
      <c r="T164" s="1434"/>
      <c r="U164" s="1434"/>
      <c r="V164" s="1434"/>
      <c r="W164" s="1434"/>
      <c r="X164" s="1434"/>
      <c r="Y164" s="1434"/>
      <c r="Z164" s="1434"/>
      <c r="AA164" s="1434"/>
      <c r="AB164" s="1434"/>
      <c r="AC164" s="1434"/>
      <c r="AD164" s="1434"/>
      <c r="AE164" s="1434"/>
      <c r="AF164" s="1434"/>
      <c r="AG164" s="1434"/>
      <c r="AH164" s="1434"/>
      <c r="AI164" s="1542"/>
    </row>
    <row r="165" spans="1:35" s="366" customFormat="1" ht="15" customHeight="1" x14ac:dyDescent="0.25">
      <c r="A165" s="1541"/>
      <c r="B165" s="560" t="s">
        <v>1731</v>
      </c>
      <c r="C165" s="1454" t="str">
        <f>'Credit risk (all banks)'!B96</f>
        <v>regulatory retail: non-transactors</v>
      </c>
      <c r="D165" s="2365" t="str">
        <f>'Credit risk (all banks)'!AC96</f>
        <v/>
      </c>
      <c r="E165" s="1434"/>
      <c r="F165" s="1434"/>
      <c r="G165" s="1434"/>
      <c r="H165" s="1434"/>
      <c r="I165" s="1434"/>
      <c r="J165" s="1434"/>
      <c r="K165" s="1434"/>
      <c r="L165" s="1434"/>
      <c r="M165" s="1434"/>
      <c r="N165" s="1434"/>
      <c r="O165" s="1434"/>
      <c r="P165" s="1434"/>
      <c r="Q165" s="1434"/>
      <c r="R165" s="1434"/>
      <c r="S165" s="1434"/>
      <c r="T165" s="1434"/>
      <c r="U165" s="1434"/>
      <c r="V165" s="1434"/>
      <c r="W165" s="1434"/>
      <c r="X165" s="1434"/>
      <c r="Y165" s="1434"/>
      <c r="Z165" s="1434"/>
      <c r="AA165" s="1434"/>
      <c r="AB165" s="1434"/>
      <c r="AC165" s="1434"/>
      <c r="AD165" s="1434"/>
      <c r="AE165" s="1434"/>
      <c r="AF165" s="1434"/>
      <c r="AG165" s="1434"/>
      <c r="AH165" s="1434"/>
      <c r="AI165" s="1542"/>
    </row>
    <row r="166" spans="1:35" s="366" customFormat="1" ht="15" customHeight="1" x14ac:dyDescent="0.25">
      <c r="A166" s="1541"/>
      <c r="B166" s="560" t="s">
        <v>1731</v>
      </c>
      <c r="C166" s="1454" t="str">
        <f>'Credit risk (all banks)'!B97</f>
        <v>other retail</v>
      </c>
      <c r="D166" s="2365" t="str">
        <f>'Credit risk (all banks)'!AC97</f>
        <v/>
      </c>
      <c r="E166" s="1434"/>
      <c r="F166" s="1434"/>
      <c r="G166" s="1434"/>
      <c r="H166" s="1434"/>
      <c r="I166" s="1434"/>
      <c r="J166" s="1434"/>
      <c r="K166" s="1434"/>
      <c r="L166" s="1434"/>
      <c r="M166" s="1434"/>
      <c r="N166" s="1434"/>
      <c r="O166" s="1434"/>
      <c r="P166" s="1434"/>
      <c r="Q166" s="1434"/>
      <c r="R166" s="1434"/>
      <c r="S166" s="1434"/>
      <c r="T166" s="1434"/>
      <c r="U166" s="1434"/>
      <c r="V166" s="1434"/>
      <c r="W166" s="1434"/>
      <c r="X166" s="1434"/>
      <c r="Y166" s="1434"/>
      <c r="Z166" s="1434"/>
      <c r="AA166" s="1434"/>
      <c r="AB166" s="1434"/>
      <c r="AC166" s="1434"/>
      <c r="AD166" s="1434"/>
      <c r="AE166" s="1434"/>
      <c r="AF166" s="1434"/>
      <c r="AG166" s="1434"/>
      <c r="AH166" s="1434"/>
      <c r="AI166" s="1542"/>
    </row>
    <row r="167" spans="1:35" s="366" customFormat="1" ht="15" customHeight="1" x14ac:dyDescent="0.25">
      <c r="A167" s="1541"/>
      <c r="B167" s="557"/>
      <c r="C167" s="2084" t="str">
        <f>'Credit risk (all banks)'!B98</f>
        <v>Exposures secured by real estate; of which:</v>
      </c>
      <c r="D167" s="2104"/>
      <c r="E167" s="1434"/>
      <c r="F167" s="1434"/>
      <c r="G167" s="1434"/>
      <c r="H167" s="1434"/>
      <c r="I167" s="1434"/>
      <c r="J167" s="1434"/>
      <c r="K167" s="1434"/>
      <c r="L167" s="1434"/>
      <c r="M167" s="1434"/>
      <c r="N167" s="1434"/>
      <c r="O167" s="1434"/>
      <c r="P167" s="1434"/>
      <c r="Q167" s="1434"/>
      <c r="R167" s="1434"/>
      <c r="S167" s="1434"/>
      <c r="T167" s="1434"/>
      <c r="U167" s="1434"/>
      <c r="V167" s="1434"/>
      <c r="W167" s="1434"/>
      <c r="X167" s="1434"/>
      <c r="Y167" s="1434"/>
      <c r="Z167" s="1434"/>
      <c r="AA167" s="1434"/>
      <c r="AB167" s="1434"/>
      <c r="AC167" s="1434"/>
      <c r="AD167" s="1434"/>
      <c r="AE167" s="1434"/>
      <c r="AF167" s="1434"/>
      <c r="AG167" s="1434"/>
      <c r="AH167" s="1434"/>
      <c r="AI167" s="1542"/>
    </row>
    <row r="168" spans="1:35" s="366" customFormat="1" ht="15" customHeight="1" x14ac:dyDescent="0.25">
      <c r="A168" s="1541"/>
      <c r="B168" s="557"/>
      <c r="C168" s="1454" t="str">
        <f>'Credit risk (all banks)'!B99</f>
        <v>general residential real estate; of which:</v>
      </c>
      <c r="D168" s="2104"/>
      <c r="E168" s="1434"/>
      <c r="F168" s="1434"/>
      <c r="G168" s="1434"/>
      <c r="H168" s="1434"/>
      <c r="I168" s="1434"/>
      <c r="J168" s="1434"/>
      <c r="K168" s="1434"/>
      <c r="L168" s="1434"/>
      <c r="M168" s="1434"/>
      <c r="N168" s="1434"/>
      <c r="O168" s="1434"/>
      <c r="P168" s="1434"/>
      <c r="Q168" s="1434"/>
      <c r="R168" s="1434"/>
      <c r="S168" s="1434"/>
      <c r="T168" s="1434"/>
      <c r="U168" s="1434"/>
      <c r="V168" s="1434"/>
      <c r="W168" s="1434"/>
      <c r="X168" s="1434"/>
      <c r="Y168" s="1434"/>
      <c r="Z168" s="1434"/>
      <c r="AA168" s="1434"/>
      <c r="AB168" s="1434"/>
      <c r="AC168" s="1434"/>
      <c r="AD168" s="1434"/>
      <c r="AE168" s="1434"/>
      <c r="AF168" s="1434"/>
      <c r="AG168" s="1434"/>
      <c r="AH168" s="1434"/>
      <c r="AI168" s="1542"/>
    </row>
    <row r="169" spans="1:35" s="366" customFormat="1" ht="15" customHeight="1" x14ac:dyDescent="0.25">
      <c r="A169" s="1541"/>
      <c r="B169" s="557"/>
      <c r="C169" s="2072" t="str">
        <f>'Credit risk (all banks)'!B100</f>
        <v>whole loan approach; of which:</v>
      </c>
      <c r="D169" s="2104"/>
      <c r="E169" s="1434"/>
      <c r="F169" s="1434"/>
      <c r="G169" s="1434"/>
      <c r="H169" s="1434"/>
      <c r="I169" s="1434"/>
      <c r="J169" s="1434"/>
      <c r="K169" s="1434"/>
      <c r="L169" s="1434"/>
      <c r="M169" s="1434"/>
      <c r="N169" s="1434"/>
      <c r="O169" s="1434"/>
      <c r="P169" s="1434"/>
      <c r="Q169" s="1434"/>
      <c r="R169" s="1434"/>
      <c r="S169" s="1434"/>
      <c r="T169" s="1434"/>
      <c r="U169" s="1434"/>
      <c r="V169" s="1434"/>
      <c r="W169" s="1434"/>
      <c r="X169" s="1434"/>
      <c r="Y169" s="1434"/>
      <c r="Z169" s="1434"/>
      <c r="AA169" s="1434"/>
      <c r="AB169" s="1434"/>
      <c r="AC169" s="1434"/>
      <c r="AD169" s="1434"/>
      <c r="AE169" s="1434"/>
      <c r="AF169" s="1434"/>
      <c r="AG169" s="1434"/>
      <c r="AH169" s="1434"/>
      <c r="AI169" s="1542"/>
    </row>
    <row r="170" spans="1:35" s="366" customFormat="1" ht="15" customHeight="1" x14ac:dyDescent="0.25">
      <c r="A170" s="1541"/>
      <c r="B170" s="560" t="s">
        <v>1731</v>
      </c>
      <c r="C170" s="2082" t="str">
        <f>'Credit risk (all banks)'!B101</f>
        <v>LTV ≤ 50%</v>
      </c>
      <c r="D170" s="2365" t="str">
        <f>'Credit risk (all banks)'!AC101</f>
        <v/>
      </c>
      <c r="E170" s="1434"/>
      <c r="F170" s="1434"/>
      <c r="G170" s="1434"/>
      <c r="H170" s="1434"/>
      <c r="I170" s="1434"/>
      <c r="J170" s="1434"/>
      <c r="K170" s="1434"/>
      <c r="L170" s="1434"/>
      <c r="M170" s="1434"/>
      <c r="N170" s="1434"/>
      <c r="O170" s="1434"/>
      <c r="P170" s="1434"/>
      <c r="Q170" s="1434"/>
      <c r="R170" s="1434"/>
      <c r="S170" s="1434"/>
      <c r="T170" s="1434"/>
      <c r="U170" s="1434"/>
      <c r="V170" s="1434"/>
      <c r="W170" s="1434"/>
      <c r="X170" s="1434"/>
      <c r="Y170" s="1434"/>
      <c r="Z170" s="1434"/>
      <c r="AA170" s="1434"/>
      <c r="AB170" s="1434"/>
      <c r="AC170" s="1434"/>
      <c r="AD170" s="1434"/>
      <c r="AE170" s="1434"/>
      <c r="AF170" s="1434"/>
      <c r="AG170" s="1434"/>
      <c r="AH170" s="1434"/>
      <c r="AI170" s="1542"/>
    </row>
    <row r="171" spans="1:35" s="366" customFormat="1" ht="15" customHeight="1" x14ac:dyDescent="0.25">
      <c r="A171" s="1541"/>
      <c r="B171" s="560" t="s">
        <v>1731</v>
      </c>
      <c r="C171" s="2082" t="str">
        <f>'Credit risk (all banks)'!B102</f>
        <v>50% &lt;LTV ≤ 60%</v>
      </c>
      <c r="D171" s="2365" t="str">
        <f>'Credit risk (all banks)'!AC102</f>
        <v/>
      </c>
      <c r="E171" s="1434"/>
      <c r="F171" s="1434"/>
      <c r="G171" s="1434"/>
      <c r="H171" s="1434"/>
      <c r="I171" s="1434"/>
      <c r="J171" s="1434"/>
      <c r="K171" s="1434"/>
      <c r="L171" s="1434"/>
      <c r="M171" s="1434"/>
      <c r="N171" s="1434"/>
      <c r="O171" s="1434"/>
      <c r="P171" s="1434"/>
      <c r="Q171" s="1434"/>
      <c r="R171" s="1434"/>
      <c r="S171" s="1434"/>
      <c r="T171" s="1434"/>
      <c r="U171" s="1434"/>
      <c r="V171" s="1434"/>
      <c r="W171" s="1434"/>
      <c r="X171" s="1434"/>
      <c r="Y171" s="1434"/>
      <c r="Z171" s="1434"/>
      <c r="AA171" s="1434"/>
      <c r="AB171" s="1434"/>
      <c r="AC171" s="1434"/>
      <c r="AD171" s="1434"/>
      <c r="AE171" s="1434"/>
      <c r="AF171" s="1434"/>
      <c r="AG171" s="1434"/>
      <c r="AH171" s="1434"/>
      <c r="AI171" s="1542"/>
    </row>
    <row r="172" spans="1:35" s="366" customFormat="1" ht="15" customHeight="1" x14ac:dyDescent="0.25">
      <c r="A172" s="1541"/>
      <c r="B172" s="560" t="s">
        <v>1731</v>
      </c>
      <c r="C172" s="2082" t="str">
        <f>'Credit risk (all banks)'!B103</f>
        <v>60% &lt;LTV ≤ 80%</v>
      </c>
      <c r="D172" s="2365" t="str">
        <f>'Credit risk (all banks)'!AC103</f>
        <v/>
      </c>
      <c r="E172" s="1434"/>
      <c r="F172" s="1434"/>
      <c r="G172" s="1434"/>
      <c r="H172" s="1434"/>
      <c r="I172" s="1434"/>
      <c r="J172" s="1434"/>
      <c r="K172" s="1434"/>
      <c r="L172" s="1434"/>
      <c r="M172" s="1434"/>
      <c r="N172" s="1434"/>
      <c r="O172" s="1434"/>
      <c r="P172" s="1434"/>
      <c r="Q172" s="1434"/>
      <c r="R172" s="1434"/>
      <c r="S172" s="1434"/>
      <c r="T172" s="1434"/>
      <c r="U172" s="1434"/>
      <c r="V172" s="1434"/>
      <c r="W172" s="1434"/>
      <c r="X172" s="1434"/>
      <c r="Y172" s="1434"/>
      <c r="Z172" s="1434"/>
      <c r="AA172" s="1434"/>
      <c r="AB172" s="1434"/>
      <c r="AC172" s="1434"/>
      <c r="AD172" s="1434"/>
      <c r="AE172" s="1434"/>
      <c r="AF172" s="1434"/>
      <c r="AG172" s="1434"/>
      <c r="AH172" s="1434"/>
      <c r="AI172" s="1542"/>
    </row>
    <row r="173" spans="1:35" s="366" customFormat="1" ht="15" customHeight="1" x14ac:dyDescent="0.25">
      <c r="A173" s="1541"/>
      <c r="B173" s="560" t="s">
        <v>1731</v>
      </c>
      <c r="C173" s="2082" t="str">
        <f>'Credit risk (all banks)'!B104</f>
        <v>80% &lt;LTV ≤ 90%</v>
      </c>
      <c r="D173" s="2365" t="str">
        <f>'Credit risk (all banks)'!AC104</f>
        <v/>
      </c>
      <c r="E173" s="1434"/>
      <c r="F173" s="1434"/>
      <c r="G173" s="1434"/>
      <c r="H173" s="1434"/>
      <c r="I173" s="1434"/>
      <c r="J173" s="1434"/>
      <c r="K173" s="1434"/>
      <c r="L173" s="1434"/>
      <c r="M173" s="1434"/>
      <c r="N173" s="1434"/>
      <c r="O173" s="1434"/>
      <c r="P173" s="1434"/>
      <c r="Q173" s="1434"/>
      <c r="R173" s="1434"/>
      <c r="S173" s="1434"/>
      <c r="T173" s="1434"/>
      <c r="U173" s="1434"/>
      <c r="V173" s="1434"/>
      <c r="W173" s="1434"/>
      <c r="X173" s="1434"/>
      <c r="Y173" s="1434"/>
      <c r="Z173" s="1434"/>
      <c r="AA173" s="1434"/>
      <c r="AB173" s="1434"/>
      <c r="AC173" s="1434"/>
      <c r="AD173" s="1434"/>
      <c r="AE173" s="1434"/>
      <c r="AF173" s="1434"/>
      <c r="AG173" s="1434"/>
      <c r="AH173" s="1434"/>
      <c r="AI173" s="1542"/>
    </row>
    <row r="174" spans="1:35" s="366" customFormat="1" ht="15" customHeight="1" x14ac:dyDescent="0.25">
      <c r="A174" s="1541"/>
      <c r="B174" s="560" t="s">
        <v>1731</v>
      </c>
      <c r="C174" s="2082" t="str">
        <f>'Credit risk (all banks)'!B105</f>
        <v>90% &lt;LTV ≤ 100%</v>
      </c>
      <c r="D174" s="2365" t="str">
        <f>'Credit risk (all banks)'!AC105</f>
        <v/>
      </c>
      <c r="E174" s="1434"/>
      <c r="F174" s="1434"/>
      <c r="G174" s="1434"/>
      <c r="H174" s="1434"/>
      <c r="I174" s="1434"/>
      <c r="J174" s="1434"/>
      <c r="K174" s="1434"/>
      <c r="L174" s="1434"/>
      <c r="M174" s="1434"/>
      <c r="N174" s="1434"/>
      <c r="O174" s="1434"/>
      <c r="P174" s="1434"/>
      <c r="Q174" s="1434"/>
      <c r="R174" s="1434"/>
      <c r="S174" s="1434"/>
      <c r="T174" s="1434"/>
      <c r="U174" s="1434"/>
      <c r="V174" s="1434"/>
      <c r="W174" s="1434"/>
      <c r="X174" s="1434"/>
      <c r="Y174" s="1434"/>
      <c r="Z174" s="1434"/>
      <c r="AA174" s="1434"/>
      <c r="AB174" s="1434"/>
      <c r="AC174" s="1434"/>
      <c r="AD174" s="1434"/>
      <c r="AE174" s="1434"/>
      <c r="AF174" s="1434"/>
      <c r="AG174" s="1434"/>
      <c r="AH174" s="1434"/>
      <c r="AI174" s="1542"/>
    </row>
    <row r="175" spans="1:35" s="366" customFormat="1" ht="15" customHeight="1" x14ac:dyDescent="0.25">
      <c r="A175" s="1541"/>
      <c r="B175" s="560" t="s">
        <v>1731</v>
      </c>
      <c r="C175" s="2082" t="str">
        <f>'Credit risk (all banks)'!B106</f>
        <v>LTV &gt; 100%</v>
      </c>
      <c r="D175" s="2365" t="str">
        <f>'Credit risk (all banks)'!AC106</f>
        <v/>
      </c>
      <c r="E175" s="1434"/>
      <c r="F175" s="1434"/>
      <c r="G175" s="1434"/>
      <c r="H175" s="1434"/>
      <c r="I175" s="1434"/>
      <c r="J175" s="1434"/>
      <c r="K175" s="1434"/>
      <c r="L175" s="1434"/>
      <c r="M175" s="1434"/>
      <c r="N175" s="1434"/>
      <c r="O175" s="1434"/>
      <c r="P175" s="1434"/>
      <c r="Q175" s="1434"/>
      <c r="R175" s="1434"/>
      <c r="S175" s="1434"/>
      <c r="T175" s="1434"/>
      <c r="U175" s="1434"/>
      <c r="V175" s="1434"/>
      <c r="W175" s="1434"/>
      <c r="X175" s="1434"/>
      <c r="Y175" s="1434"/>
      <c r="Z175" s="1434"/>
      <c r="AA175" s="1434"/>
      <c r="AB175" s="1434"/>
      <c r="AC175" s="1434"/>
      <c r="AD175" s="1434"/>
      <c r="AE175" s="1434"/>
      <c r="AF175" s="1434"/>
      <c r="AG175" s="1434"/>
      <c r="AH175" s="1434"/>
      <c r="AI175" s="1542"/>
    </row>
    <row r="176" spans="1:35" s="366" customFormat="1" ht="15" customHeight="1" x14ac:dyDescent="0.25">
      <c r="A176" s="1541"/>
      <c r="B176" s="557"/>
      <c r="C176" s="2082" t="str">
        <f>'Credit risk (all banks)'!B107</f>
        <v>Requirements not met</v>
      </c>
      <c r="D176" s="2104"/>
      <c r="E176" s="1434"/>
      <c r="F176" s="1434"/>
      <c r="G176" s="1434"/>
      <c r="H176" s="1434"/>
      <c r="I176" s="1434"/>
      <c r="J176" s="1434"/>
      <c r="K176" s="1434"/>
      <c r="L176" s="1434"/>
      <c r="M176" s="1434"/>
      <c r="N176" s="1434"/>
      <c r="O176" s="1434"/>
      <c r="P176" s="1434"/>
      <c r="Q176" s="1434"/>
      <c r="R176" s="1434"/>
      <c r="S176" s="1434"/>
      <c r="T176" s="1434"/>
      <c r="U176" s="1434"/>
      <c r="V176" s="1434"/>
      <c r="W176" s="1434"/>
      <c r="X176" s="1434"/>
      <c r="Y176" s="1434"/>
      <c r="Z176" s="1434"/>
      <c r="AA176" s="1434"/>
      <c r="AB176" s="1434"/>
      <c r="AC176" s="1434"/>
      <c r="AD176" s="1434"/>
      <c r="AE176" s="1434"/>
      <c r="AF176" s="1434"/>
      <c r="AG176" s="1434"/>
      <c r="AH176" s="1434"/>
      <c r="AI176" s="1542"/>
    </row>
    <row r="177" spans="1:35" s="366" customFormat="1" ht="15" customHeight="1" x14ac:dyDescent="0.25">
      <c r="A177" s="1541"/>
      <c r="B177" s="557"/>
      <c r="C177" s="2072" t="str">
        <f>'Credit risk (all banks)'!B108</f>
        <v>loan splitting approach; of which:</v>
      </c>
      <c r="D177" s="2104"/>
      <c r="E177" s="1434"/>
      <c r="F177" s="1434"/>
      <c r="G177" s="1434"/>
      <c r="H177" s="1434"/>
      <c r="I177" s="1434"/>
      <c r="J177" s="1434"/>
      <c r="K177" s="1434"/>
      <c r="L177" s="1434"/>
      <c r="M177" s="1434"/>
      <c r="N177" s="1434"/>
      <c r="O177" s="1434"/>
      <c r="P177" s="1434"/>
      <c r="Q177" s="1434"/>
      <c r="R177" s="1434"/>
      <c r="S177" s="1434"/>
      <c r="T177" s="1434"/>
      <c r="U177" s="1434"/>
      <c r="V177" s="1434"/>
      <c r="W177" s="1434"/>
      <c r="X177" s="1434"/>
      <c r="Y177" s="1434"/>
      <c r="Z177" s="1434"/>
      <c r="AA177" s="1434"/>
      <c r="AB177" s="1434"/>
      <c r="AC177" s="1434"/>
      <c r="AD177" s="1434"/>
      <c r="AE177" s="1434"/>
      <c r="AF177" s="1434"/>
      <c r="AG177" s="1434"/>
      <c r="AH177" s="1434"/>
      <c r="AI177" s="1542"/>
    </row>
    <row r="178" spans="1:35" s="366" customFormat="1" ht="15" customHeight="1" x14ac:dyDescent="0.25">
      <c r="A178" s="1541"/>
      <c r="B178" s="560" t="s">
        <v>1731</v>
      </c>
      <c r="C178" s="2082" t="str">
        <f>'Credit risk (all banks)'!B109</f>
        <v>exposures ≤ 55% of property value</v>
      </c>
      <c r="D178" s="3046" t="str">
        <f>'Credit risk (all banks)'!AC109</f>
        <v/>
      </c>
      <c r="E178" s="1434"/>
      <c r="F178" s="1434"/>
      <c r="G178" s="1434"/>
      <c r="H178" s="1434"/>
      <c r="I178" s="1434"/>
      <c r="J178" s="1434"/>
      <c r="K178" s="1434"/>
      <c r="L178" s="1434"/>
      <c r="M178" s="1434"/>
      <c r="N178" s="1434"/>
      <c r="O178" s="1434"/>
      <c r="P178" s="1434"/>
      <c r="Q178" s="1434"/>
      <c r="R178" s="1434"/>
      <c r="S178" s="1434"/>
      <c r="T178" s="1434"/>
      <c r="U178" s="1434"/>
      <c r="V178" s="1434"/>
      <c r="W178" s="1434"/>
      <c r="X178" s="1434"/>
      <c r="Y178" s="1434"/>
      <c r="Z178" s="1434"/>
      <c r="AA178" s="1434"/>
      <c r="AB178" s="1434"/>
      <c r="AC178" s="1434"/>
      <c r="AD178" s="1434"/>
      <c r="AE178" s="1434"/>
      <c r="AF178" s="1434"/>
      <c r="AG178" s="1434"/>
      <c r="AH178" s="1434"/>
      <c r="AI178" s="1542"/>
    </row>
    <row r="179" spans="1:35" s="366" customFormat="1" ht="15" customHeight="1" x14ac:dyDescent="0.25">
      <c r="A179" s="1541"/>
      <c r="B179" s="557"/>
      <c r="C179" s="1454" t="str">
        <f>'Credit risk (all banks)'!B121</f>
        <v>income producing residential real estate; of which:</v>
      </c>
      <c r="D179" s="2104"/>
      <c r="E179" s="1434"/>
      <c r="F179" s="1434"/>
      <c r="G179" s="1434"/>
      <c r="H179" s="1434"/>
      <c r="I179" s="1434"/>
      <c r="J179" s="1434"/>
      <c r="K179" s="1434"/>
      <c r="L179" s="1434"/>
      <c r="M179" s="1434"/>
      <c r="N179" s="1434"/>
      <c r="O179" s="1434"/>
      <c r="P179" s="1434"/>
      <c r="Q179" s="1434"/>
      <c r="R179" s="1434"/>
      <c r="S179" s="1434"/>
      <c r="T179" s="1434"/>
      <c r="U179" s="1434"/>
      <c r="V179" s="1434"/>
      <c r="W179" s="1434"/>
      <c r="X179" s="1434"/>
      <c r="Y179" s="1434"/>
      <c r="Z179" s="1434"/>
      <c r="AA179" s="1434"/>
      <c r="AB179" s="1434"/>
      <c r="AC179" s="1434"/>
      <c r="AD179" s="1434"/>
      <c r="AE179" s="1434"/>
      <c r="AF179" s="1434"/>
      <c r="AG179" s="1434"/>
      <c r="AH179" s="1434"/>
      <c r="AI179" s="1542"/>
    </row>
    <row r="180" spans="1:35" s="366" customFormat="1" ht="15" customHeight="1" x14ac:dyDescent="0.25">
      <c r="A180" s="1541"/>
      <c r="B180" s="560" t="s">
        <v>1731</v>
      </c>
      <c r="C180" s="2082" t="str">
        <f>'Credit risk (all banks)'!B122</f>
        <v>LTV ≤ 50%</v>
      </c>
      <c r="D180" s="2365" t="str">
        <f>'Credit risk (all banks)'!AC122</f>
        <v/>
      </c>
      <c r="E180" s="1434"/>
      <c r="F180" s="1434"/>
      <c r="G180" s="1434"/>
      <c r="H180" s="1434"/>
      <c r="I180" s="1434"/>
      <c r="J180" s="1434"/>
      <c r="K180" s="1434"/>
      <c r="L180" s="1434"/>
      <c r="M180" s="1434"/>
      <c r="N180" s="1434"/>
      <c r="O180" s="1434"/>
      <c r="P180" s="1434"/>
      <c r="Q180" s="1434"/>
      <c r="R180" s="1434"/>
      <c r="S180" s="1434"/>
      <c r="T180" s="1434"/>
      <c r="U180" s="1434"/>
      <c r="V180" s="1434"/>
      <c r="W180" s="1434"/>
      <c r="X180" s="1434"/>
      <c r="Y180" s="1434"/>
      <c r="Z180" s="1434"/>
      <c r="AA180" s="1434"/>
      <c r="AB180" s="1434"/>
      <c r="AC180" s="1434"/>
      <c r="AD180" s="1434"/>
      <c r="AE180" s="1434"/>
      <c r="AF180" s="1434"/>
      <c r="AG180" s="1434"/>
      <c r="AH180" s="1434"/>
      <c r="AI180" s="1542"/>
    </row>
    <row r="181" spans="1:35" s="366" customFormat="1" ht="15" customHeight="1" x14ac:dyDescent="0.25">
      <c r="A181" s="1541"/>
      <c r="B181" s="560" t="s">
        <v>1731</v>
      </c>
      <c r="C181" s="2082" t="str">
        <f>'Credit risk (all banks)'!B123</f>
        <v>50% &lt;LTV ≤ 60%</v>
      </c>
      <c r="D181" s="2365" t="str">
        <f>'Credit risk (all banks)'!AC123</f>
        <v/>
      </c>
      <c r="E181" s="1434"/>
      <c r="F181" s="1434"/>
      <c r="G181" s="1434"/>
      <c r="H181" s="1434"/>
      <c r="I181" s="1434"/>
      <c r="J181" s="1434"/>
      <c r="K181" s="1434"/>
      <c r="L181" s="1434"/>
      <c r="M181" s="1434"/>
      <c r="N181" s="1434"/>
      <c r="O181" s="1434"/>
      <c r="P181" s="1434"/>
      <c r="Q181" s="1434"/>
      <c r="R181" s="1434"/>
      <c r="S181" s="1434"/>
      <c r="T181" s="1434"/>
      <c r="U181" s="1434"/>
      <c r="V181" s="1434"/>
      <c r="W181" s="1434"/>
      <c r="X181" s="1434"/>
      <c r="Y181" s="1434"/>
      <c r="Z181" s="1434"/>
      <c r="AA181" s="1434"/>
      <c r="AB181" s="1434"/>
      <c r="AC181" s="1434"/>
      <c r="AD181" s="1434"/>
      <c r="AE181" s="1434"/>
      <c r="AF181" s="1434"/>
      <c r="AG181" s="1434"/>
      <c r="AH181" s="1434"/>
      <c r="AI181" s="1542"/>
    </row>
    <row r="182" spans="1:35" s="366" customFormat="1" ht="15" customHeight="1" x14ac:dyDescent="0.25">
      <c r="A182" s="1541"/>
      <c r="B182" s="560" t="s">
        <v>1731</v>
      </c>
      <c r="C182" s="2082" t="str">
        <f>'Credit risk (all banks)'!B124</f>
        <v>60% &lt;LTV ≤ 80%</v>
      </c>
      <c r="D182" s="2365" t="str">
        <f>'Credit risk (all banks)'!AC124</f>
        <v/>
      </c>
      <c r="E182" s="1434"/>
      <c r="F182" s="1434"/>
      <c r="G182" s="1434"/>
      <c r="H182" s="1434"/>
      <c r="I182" s="1434"/>
      <c r="J182" s="1434"/>
      <c r="K182" s="1434"/>
      <c r="L182" s="1434"/>
      <c r="M182" s="1434"/>
      <c r="N182" s="1434"/>
      <c r="O182" s="1434"/>
      <c r="P182" s="1434"/>
      <c r="Q182" s="1434"/>
      <c r="R182" s="1434"/>
      <c r="S182" s="1434"/>
      <c r="T182" s="1434"/>
      <c r="U182" s="1434"/>
      <c r="V182" s="1434"/>
      <c r="W182" s="1434"/>
      <c r="X182" s="1434"/>
      <c r="Y182" s="1434"/>
      <c r="Z182" s="1434"/>
      <c r="AA182" s="1434"/>
      <c r="AB182" s="1434"/>
      <c r="AC182" s="1434"/>
      <c r="AD182" s="1434"/>
      <c r="AE182" s="1434"/>
      <c r="AF182" s="1434"/>
      <c r="AG182" s="1434"/>
      <c r="AH182" s="1434"/>
      <c r="AI182" s="1542"/>
    </row>
    <row r="183" spans="1:35" s="366" customFormat="1" ht="15" customHeight="1" x14ac:dyDescent="0.25">
      <c r="A183" s="1541"/>
      <c r="B183" s="560" t="s">
        <v>1731</v>
      </c>
      <c r="C183" s="2082" t="str">
        <f>'Credit risk (all banks)'!B125</f>
        <v>80% &lt;LTV ≤ 90%</v>
      </c>
      <c r="D183" s="2365" t="str">
        <f>'Credit risk (all banks)'!AC125</f>
        <v/>
      </c>
      <c r="E183" s="1434"/>
      <c r="F183" s="1434"/>
      <c r="G183" s="1434"/>
      <c r="H183" s="1434"/>
      <c r="I183" s="1434"/>
      <c r="J183" s="1434"/>
      <c r="K183" s="1434"/>
      <c r="L183" s="1434"/>
      <c r="M183" s="1434"/>
      <c r="N183" s="1434"/>
      <c r="O183" s="1434"/>
      <c r="P183" s="1434"/>
      <c r="Q183" s="1434"/>
      <c r="R183" s="1434"/>
      <c r="S183" s="1434"/>
      <c r="T183" s="1434"/>
      <c r="U183" s="1434"/>
      <c r="V183" s="1434"/>
      <c r="W183" s="1434"/>
      <c r="X183" s="1434"/>
      <c r="Y183" s="1434"/>
      <c r="Z183" s="1434"/>
      <c r="AA183" s="1434"/>
      <c r="AB183" s="1434"/>
      <c r="AC183" s="1434"/>
      <c r="AD183" s="1434"/>
      <c r="AE183" s="1434"/>
      <c r="AF183" s="1434"/>
      <c r="AG183" s="1434"/>
      <c r="AH183" s="1434"/>
      <c r="AI183" s="1542"/>
    </row>
    <row r="184" spans="1:35" s="366" customFormat="1" ht="15" customHeight="1" x14ac:dyDescent="0.25">
      <c r="A184" s="1541"/>
      <c r="B184" s="560" t="s">
        <v>1731</v>
      </c>
      <c r="C184" s="2082" t="str">
        <f>'Credit risk (all banks)'!B126</f>
        <v>90% &lt;LTV ≤ 100%</v>
      </c>
      <c r="D184" s="2365" t="str">
        <f>'Credit risk (all banks)'!AC126</f>
        <v/>
      </c>
      <c r="E184" s="1434"/>
      <c r="F184" s="1434"/>
      <c r="G184" s="1434"/>
      <c r="H184" s="1434"/>
      <c r="I184" s="1434"/>
      <c r="J184" s="1434"/>
      <c r="K184" s="1434"/>
      <c r="L184" s="1434"/>
      <c r="M184" s="1434"/>
      <c r="N184" s="1434"/>
      <c r="O184" s="1434"/>
      <c r="P184" s="1434"/>
      <c r="Q184" s="1434"/>
      <c r="R184" s="1434"/>
      <c r="S184" s="1434"/>
      <c r="T184" s="1434"/>
      <c r="U184" s="1434"/>
      <c r="V184" s="1434"/>
      <c r="W184" s="1434"/>
      <c r="X184" s="1434"/>
      <c r="Y184" s="1434"/>
      <c r="Z184" s="1434"/>
      <c r="AA184" s="1434"/>
      <c r="AB184" s="1434"/>
      <c r="AC184" s="1434"/>
      <c r="AD184" s="1434"/>
      <c r="AE184" s="1434"/>
      <c r="AF184" s="1434"/>
      <c r="AG184" s="1434"/>
      <c r="AH184" s="1434"/>
      <c r="AI184" s="1542"/>
    </row>
    <row r="185" spans="1:35" s="366" customFormat="1" ht="15" customHeight="1" x14ac:dyDescent="0.25">
      <c r="A185" s="1541"/>
      <c r="B185" s="560" t="s">
        <v>1731</v>
      </c>
      <c r="C185" s="2082" t="str">
        <f>'Credit risk (all banks)'!B127</f>
        <v>LTV &gt; 100%</v>
      </c>
      <c r="D185" s="2365" t="str">
        <f>'Credit risk (all banks)'!AC127</f>
        <v/>
      </c>
      <c r="E185" s="1434"/>
      <c r="F185" s="1434"/>
      <c r="G185" s="1434"/>
      <c r="H185" s="1434"/>
      <c r="I185" s="1434"/>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AF185" s="1434"/>
      <c r="AG185" s="1434"/>
      <c r="AH185" s="1434"/>
      <c r="AI185" s="1542"/>
    </row>
    <row r="186" spans="1:35" s="366" customFormat="1" ht="15" customHeight="1" x14ac:dyDescent="0.25">
      <c r="A186" s="1541"/>
      <c r="B186" s="560" t="s">
        <v>1731</v>
      </c>
      <c r="C186" s="2082" t="str">
        <f>'Credit risk (all banks)'!B128</f>
        <v>Requirements not met</v>
      </c>
      <c r="D186" s="2365" t="str">
        <f>'Credit risk (all banks)'!AC128</f>
        <v/>
      </c>
      <c r="E186" s="1434"/>
      <c r="F186" s="1434"/>
      <c r="G186" s="1434"/>
      <c r="H186" s="1434"/>
      <c r="I186" s="1434"/>
      <c r="J186" s="1434"/>
      <c r="K186" s="1434"/>
      <c r="L186" s="1434"/>
      <c r="M186" s="1434"/>
      <c r="N186" s="1434"/>
      <c r="O186" s="1434"/>
      <c r="P186" s="1434"/>
      <c r="Q186" s="1434"/>
      <c r="R186" s="1434"/>
      <c r="S186" s="1434"/>
      <c r="T186" s="1434"/>
      <c r="U186" s="1434"/>
      <c r="V186" s="1434"/>
      <c r="W186" s="1434"/>
      <c r="X186" s="1434"/>
      <c r="Y186" s="1434"/>
      <c r="Z186" s="1434"/>
      <c r="AA186" s="1434"/>
      <c r="AB186" s="1434"/>
      <c r="AC186" s="1434"/>
      <c r="AD186" s="1434"/>
      <c r="AE186" s="1434"/>
      <c r="AF186" s="1434"/>
      <c r="AG186" s="1434"/>
      <c r="AH186" s="1434"/>
      <c r="AI186" s="1542"/>
    </row>
    <row r="187" spans="1:35" s="366" customFormat="1" ht="15" customHeight="1" x14ac:dyDescent="0.25">
      <c r="A187" s="1541"/>
      <c r="B187" s="557"/>
      <c r="C187" s="1454" t="str">
        <f>'Credit risk (all banks)'!B129</f>
        <v>income producing commercial real estate; of which:</v>
      </c>
      <c r="D187" s="2104"/>
      <c r="E187" s="1434"/>
      <c r="F187" s="1434"/>
      <c r="G187" s="1434"/>
      <c r="H187" s="1434"/>
      <c r="I187" s="1434"/>
      <c r="J187" s="1434"/>
      <c r="K187" s="1434"/>
      <c r="L187" s="1434"/>
      <c r="M187" s="1434"/>
      <c r="N187" s="1434"/>
      <c r="O187" s="1434"/>
      <c r="P187" s="1434"/>
      <c r="Q187" s="1434"/>
      <c r="R187" s="1434"/>
      <c r="S187" s="1434"/>
      <c r="T187" s="1434"/>
      <c r="U187" s="1434"/>
      <c r="V187" s="1434"/>
      <c r="W187" s="1434"/>
      <c r="X187" s="1434"/>
      <c r="Y187" s="1434"/>
      <c r="Z187" s="1434"/>
      <c r="AA187" s="1434"/>
      <c r="AB187" s="1434"/>
      <c r="AC187" s="1434"/>
      <c r="AD187" s="1434"/>
      <c r="AE187" s="1434"/>
      <c r="AF187" s="1434"/>
      <c r="AG187" s="1434"/>
      <c r="AH187" s="1434"/>
      <c r="AI187" s="1542"/>
    </row>
    <row r="188" spans="1:35" s="366" customFormat="1" ht="15" customHeight="1" x14ac:dyDescent="0.25">
      <c r="A188" s="1541"/>
      <c r="B188" s="560" t="s">
        <v>1731</v>
      </c>
      <c r="C188" s="2082" t="str">
        <f>'Credit risk (all banks)'!B130</f>
        <v>LTV ≤ 60%</v>
      </c>
      <c r="D188" s="2365" t="str">
        <f>'Credit risk (all banks)'!AC130</f>
        <v/>
      </c>
      <c r="E188" s="1434"/>
      <c r="F188" s="1434"/>
      <c r="G188" s="1434"/>
      <c r="H188" s="1434"/>
      <c r="I188" s="1434"/>
      <c r="J188" s="1434"/>
      <c r="K188" s="1434"/>
      <c r="L188" s="1434"/>
      <c r="M188" s="1434"/>
      <c r="N188" s="1434"/>
      <c r="O188" s="1434"/>
      <c r="P188" s="1434"/>
      <c r="Q188" s="1434"/>
      <c r="R188" s="1434"/>
      <c r="S188" s="1434"/>
      <c r="T188" s="1434"/>
      <c r="U188" s="1434"/>
      <c r="V188" s="1434"/>
      <c r="W188" s="1434"/>
      <c r="X188" s="1434"/>
      <c r="Y188" s="1434"/>
      <c r="Z188" s="1434"/>
      <c r="AA188" s="1434"/>
      <c r="AB188" s="1434"/>
      <c r="AC188" s="1434"/>
      <c r="AD188" s="1434"/>
      <c r="AE188" s="1434"/>
      <c r="AF188" s="1434"/>
      <c r="AG188" s="1434"/>
      <c r="AH188" s="1434"/>
      <c r="AI188" s="1542"/>
    </row>
    <row r="189" spans="1:35" s="366" customFormat="1" ht="15" customHeight="1" x14ac:dyDescent="0.25">
      <c r="A189" s="1541"/>
      <c r="B189" s="560" t="s">
        <v>1731</v>
      </c>
      <c r="C189" s="2082" t="str">
        <f>'Credit risk (all banks)'!B131</f>
        <v>60% &lt; LTV ≤ 80%</v>
      </c>
      <c r="D189" s="2365" t="str">
        <f>'Credit risk (all banks)'!AC131</f>
        <v/>
      </c>
      <c r="E189" s="1434"/>
      <c r="F189" s="1434"/>
      <c r="G189" s="1434"/>
      <c r="H189" s="1434"/>
      <c r="I189" s="1434"/>
      <c r="J189" s="1434"/>
      <c r="K189" s="1434"/>
      <c r="L189" s="1434"/>
      <c r="M189" s="1434"/>
      <c r="N189" s="1434"/>
      <c r="O189" s="1434"/>
      <c r="P189" s="1434"/>
      <c r="Q189" s="1434"/>
      <c r="R189" s="1434"/>
      <c r="S189" s="1434"/>
      <c r="T189" s="1434"/>
      <c r="U189" s="1434"/>
      <c r="V189" s="1434"/>
      <c r="W189" s="1434"/>
      <c r="X189" s="1434"/>
      <c r="Y189" s="1434"/>
      <c r="Z189" s="1434"/>
      <c r="AA189" s="1434"/>
      <c r="AB189" s="1434"/>
      <c r="AC189" s="1434"/>
      <c r="AD189" s="1434"/>
      <c r="AE189" s="1434"/>
      <c r="AF189" s="1434"/>
      <c r="AG189" s="1434"/>
      <c r="AH189" s="1434"/>
      <c r="AI189" s="1542"/>
    </row>
    <row r="190" spans="1:35" s="366" customFormat="1" ht="15" customHeight="1" x14ac:dyDescent="0.25">
      <c r="A190" s="1541"/>
      <c r="B190" s="560" t="s">
        <v>1731</v>
      </c>
      <c r="C190" s="2082" t="str">
        <f>'Credit risk (all banks)'!B132</f>
        <v>LTV &gt; 80%</v>
      </c>
      <c r="D190" s="2365" t="str">
        <f>'Credit risk (all banks)'!AC132</f>
        <v/>
      </c>
      <c r="E190" s="1434"/>
      <c r="F190" s="1434"/>
      <c r="G190" s="1434"/>
      <c r="H190" s="1434"/>
      <c r="I190" s="1434"/>
      <c r="J190" s="1434"/>
      <c r="K190" s="1434"/>
      <c r="L190" s="1434"/>
      <c r="M190" s="1434"/>
      <c r="N190" s="1434"/>
      <c r="O190" s="1434"/>
      <c r="P190" s="1434"/>
      <c r="Q190" s="1434"/>
      <c r="R190" s="1434"/>
      <c r="S190" s="1434"/>
      <c r="T190" s="1434"/>
      <c r="U190" s="1434"/>
      <c r="V190" s="1434"/>
      <c r="W190" s="1434"/>
      <c r="X190" s="1434"/>
      <c r="Y190" s="1434"/>
      <c r="Z190" s="1434"/>
      <c r="AA190" s="1434"/>
      <c r="AB190" s="1434"/>
      <c r="AC190" s="1434"/>
      <c r="AD190" s="1434"/>
      <c r="AE190" s="1434"/>
      <c r="AF190" s="1434"/>
      <c r="AG190" s="1434"/>
      <c r="AH190" s="1434"/>
      <c r="AI190" s="1542"/>
    </row>
    <row r="191" spans="1:35" s="366" customFormat="1" ht="15" customHeight="1" x14ac:dyDescent="0.25">
      <c r="A191" s="1541"/>
      <c r="B191" s="560" t="s">
        <v>1731</v>
      </c>
      <c r="C191" s="2082" t="str">
        <f>'Credit risk (all banks)'!B133</f>
        <v>Requirements not met</v>
      </c>
      <c r="D191" s="2365" t="str">
        <f>'Credit risk (all banks)'!AC133</f>
        <v/>
      </c>
      <c r="E191" s="1434"/>
      <c r="F191" s="1434"/>
      <c r="G191" s="1434"/>
      <c r="H191" s="1434"/>
      <c r="I191" s="1434"/>
      <c r="J191" s="1434"/>
      <c r="K191" s="1434"/>
      <c r="L191" s="1434"/>
      <c r="M191" s="1434"/>
      <c r="N191" s="1434"/>
      <c r="O191" s="1434"/>
      <c r="P191" s="1434"/>
      <c r="Q191" s="1434"/>
      <c r="R191" s="1434"/>
      <c r="S191" s="1434"/>
      <c r="T191" s="1434"/>
      <c r="U191" s="1434"/>
      <c r="V191" s="1434"/>
      <c r="W191" s="1434"/>
      <c r="X191" s="1434"/>
      <c r="Y191" s="1434"/>
      <c r="Z191" s="1434"/>
      <c r="AA191" s="1434"/>
      <c r="AB191" s="1434"/>
      <c r="AC191" s="1434"/>
      <c r="AD191" s="1434"/>
      <c r="AE191" s="1434"/>
      <c r="AF191" s="1434"/>
      <c r="AG191" s="1434"/>
      <c r="AH191" s="1434"/>
      <c r="AI191" s="1542"/>
    </row>
    <row r="192" spans="1:35" s="366" customFormat="1" ht="15" customHeight="1" x14ac:dyDescent="0.25">
      <c r="A192" s="1541"/>
      <c r="B192" s="557"/>
      <c r="C192" s="1454" t="str">
        <f>'Credit risk (all banks)'!B134</f>
        <v>land acquisition, development and construction; of which:</v>
      </c>
      <c r="D192" s="2104"/>
      <c r="E192" s="1434"/>
      <c r="F192" s="1434"/>
      <c r="G192" s="1434"/>
      <c r="H192" s="1434"/>
      <c r="I192" s="1434"/>
      <c r="J192" s="1434"/>
      <c r="K192" s="1434"/>
      <c r="L192" s="1434"/>
      <c r="M192" s="1434"/>
      <c r="N192" s="1434"/>
      <c r="O192" s="1434"/>
      <c r="P192" s="1434"/>
      <c r="Q192" s="1434"/>
      <c r="R192" s="1434"/>
      <c r="S192" s="1434"/>
      <c r="T192" s="1434"/>
      <c r="U192" s="1434"/>
      <c r="V192" s="1434"/>
      <c r="W192" s="1434"/>
      <c r="X192" s="1434"/>
      <c r="Y192" s="1434"/>
      <c r="Z192" s="1434"/>
      <c r="AA192" s="1434"/>
      <c r="AB192" s="1434"/>
      <c r="AC192" s="1434"/>
      <c r="AD192" s="1434"/>
      <c r="AE192" s="1434"/>
      <c r="AF192" s="1434"/>
      <c r="AG192" s="1434"/>
      <c r="AH192" s="1434"/>
      <c r="AI192" s="1542"/>
    </row>
    <row r="193" spans="1:16376" s="366" customFormat="1" ht="15" customHeight="1" x14ac:dyDescent="0.25">
      <c r="A193" s="1541"/>
      <c r="B193" s="560" t="s">
        <v>1731</v>
      </c>
      <c r="C193" s="2082" t="str">
        <f>'Credit risk (all banks)'!B135</f>
        <v>150% risk weight</v>
      </c>
      <c r="D193" s="2365" t="str">
        <f>'Credit risk (all banks)'!AC135</f>
        <v/>
      </c>
      <c r="E193" s="1434"/>
      <c r="F193" s="1434"/>
      <c r="G193" s="1434"/>
      <c r="H193" s="1434"/>
      <c r="I193" s="1434"/>
      <c r="J193" s="1434"/>
      <c r="K193" s="1434"/>
      <c r="L193" s="1434"/>
      <c r="M193" s="1434"/>
      <c r="N193" s="1434"/>
      <c r="O193" s="1434"/>
      <c r="P193" s="1434"/>
      <c r="Q193" s="1434"/>
      <c r="R193" s="1434"/>
      <c r="S193" s="1434"/>
      <c r="T193" s="1434"/>
      <c r="U193" s="1434"/>
      <c r="V193" s="1434"/>
      <c r="W193" s="1434"/>
      <c r="X193" s="1434"/>
      <c r="Y193" s="1434"/>
      <c r="Z193" s="1434"/>
      <c r="AA193" s="1434"/>
      <c r="AB193" s="1434"/>
      <c r="AC193" s="1434"/>
      <c r="AD193" s="1434"/>
      <c r="AE193" s="1434"/>
      <c r="AF193" s="1434"/>
      <c r="AG193" s="1434"/>
      <c r="AH193" s="1434"/>
      <c r="AI193" s="1542"/>
    </row>
    <row r="194" spans="1:16376" s="366" customFormat="1" ht="15" customHeight="1" x14ac:dyDescent="0.25">
      <c r="A194" s="1541"/>
      <c r="B194" s="545" t="s">
        <v>1731</v>
      </c>
      <c r="C194" s="2103" t="str">
        <f>'Credit risk (all banks)'!B136</f>
        <v>100% risk weight</v>
      </c>
      <c r="D194" s="1563" t="str">
        <f>'Credit risk (all banks)'!AC136</f>
        <v/>
      </c>
      <c r="E194" s="1434"/>
      <c r="F194" s="1434"/>
      <c r="G194" s="1434"/>
      <c r="H194" s="1434"/>
      <c r="I194" s="1434"/>
      <c r="J194" s="1434"/>
      <c r="K194" s="1434"/>
      <c r="L194" s="1434"/>
      <c r="M194" s="1434"/>
      <c r="N194" s="1434"/>
      <c r="O194" s="1434"/>
      <c r="P194" s="1434"/>
      <c r="Q194" s="1434"/>
      <c r="R194" s="1434"/>
      <c r="S194" s="1434"/>
      <c r="T194" s="1434"/>
      <c r="U194" s="1434"/>
      <c r="V194" s="1434"/>
      <c r="W194" s="1434"/>
      <c r="X194" s="1434"/>
      <c r="Y194" s="1434"/>
      <c r="Z194" s="1434"/>
      <c r="AA194" s="1434"/>
      <c r="AB194" s="1434"/>
      <c r="AC194" s="1434"/>
      <c r="AD194" s="1434"/>
      <c r="AE194" s="1434"/>
      <c r="AF194" s="1434"/>
      <c r="AG194" s="1434"/>
      <c r="AH194" s="1434"/>
      <c r="AI194" s="1542"/>
    </row>
    <row r="195" spans="1:16376" s="366" customFormat="1" ht="15" customHeight="1" x14ac:dyDescent="0.25">
      <c r="A195" s="1541"/>
      <c r="B195" s="1434"/>
      <c r="C195" s="1434"/>
      <c r="D195" s="1434"/>
      <c r="E195" s="1434"/>
      <c r="F195" s="1434"/>
      <c r="G195" s="1434"/>
      <c r="H195" s="1434"/>
      <c r="I195" s="1434"/>
      <c r="J195" s="1434"/>
      <c r="K195" s="1434"/>
      <c r="L195" s="1546"/>
      <c r="M195" s="1546"/>
      <c r="N195" s="1546"/>
      <c r="O195" s="1434"/>
      <c r="P195" s="1434"/>
      <c r="Q195" s="1434"/>
      <c r="R195" s="1434"/>
      <c r="S195" s="1434"/>
      <c r="T195" s="1434"/>
      <c r="U195" s="1434"/>
      <c r="V195" s="1434"/>
      <c r="AI195" s="1542"/>
    </row>
    <row r="196" spans="1:16376" s="366" customFormat="1" ht="15" customHeight="1" x14ac:dyDescent="0.25">
      <c r="A196" s="1541"/>
      <c r="B196" s="2099" t="s">
        <v>1717</v>
      </c>
      <c r="C196" s="2079" t="s">
        <v>14</v>
      </c>
      <c r="D196" s="1924" t="str">
        <f>CONCATENATE("Col ", LEFT(ADDRESS(ROW('Credit risk (all banks)'!C353),COLUMN('Credit risk (all banks)'!C353),4), 1))</f>
        <v>Col C</v>
      </c>
      <c r="E196" s="1924" t="str">
        <f>CONCATENATE("Col ", LEFT(ADDRESS(ROW('Credit risk (all banks)'!D353),COLUMN('Credit risk (all banks)'!D353),4), 1))</f>
        <v>Col D</v>
      </c>
      <c r="F196" s="1924" t="str">
        <f>CONCATENATE("Col ", LEFT(ADDRESS(ROW('Credit risk (all banks)'!E353),COLUMN('Credit risk (all banks)'!E353),4), 1))</f>
        <v>Col E</v>
      </c>
      <c r="G196" s="1924" t="str">
        <f>CONCATENATE("Col ", LEFT(ADDRESS(ROW('Credit risk (all banks)'!F353),COLUMN('Credit risk (all banks)'!F353),4), 1))</f>
        <v>Col F</v>
      </c>
      <c r="H196" s="1924" t="str">
        <f>CONCATENATE("Col ", LEFT(ADDRESS(ROW('Credit risk (all banks)'!G353),COLUMN('Credit risk (all banks)'!G353),4), 1))</f>
        <v>Col G</v>
      </c>
      <c r="I196" s="1924" t="str">
        <f>CONCATENATE("Col ", LEFT(ADDRESS(ROW('Credit risk (all banks)'!H353),COLUMN('Credit risk (all banks)'!H353),4), 1))</f>
        <v>Col H</v>
      </c>
      <c r="J196" s="1924" t="str">
        <f>CONCATENATE("Col ", LEFT(ADDRESS(ROW('Credit risk (all banks)'!I353),COLUMN('Credit risk (all banks)'!I353),4), 1))</f>
        <v>Col I</v>
      </c>
      <c r="K196" s="1924" t="str">
        <f>CONCATENATE("Col ", LEFT(ADDRESS(ROW('Credit risk (all banks)'!J353),COLUMN('Credit risk (all banks)'!J353),4), 1))</f>
        <v>Col J</v>
      </c>
      <c r="L196" s="1924" t="str">
        <f>CONCATENATE("Col ", LEFT(ADDRESS(ROW('Credit risk (all banks)'!K353),COLUMN('Credit risk (all banks)'!K353),4), 1))</f>
        <v>Col K</v>
      </c>
      <c r="M196" s="2664" t="str">
        <f>CONCATENATE("Col ", LEFT(ADDRESS(ROW('Credit risk (all banks)'!L353),COLUMN('Credit risk (all banks)'!L353),4), 1))</f>
        <v>Col L</v>
      </c>
      <c r="N196" s="1924" t="str">
        <f>CONCATENATE("Col ", LEFT(ADDRESS(ROW('Credit risk (all banks)'!N353),COLUMN('Credit risk (all banks)'!N353),4), 1))</f>
        <v>Col N</v>
      </c>
      <c r="O196" s="1924" t="str">
        <f>CONCATENATE("Col ", LEFT(ADDRESS(ROW('Credit risk (all banks)'!Q353),COLUMN('Credit risk (all banks)'!Q353),4), 1))</f>
        <v>Col Q</v>
      </c>
      <c r="P196" s="1924" t="str">
        <f>CONCATENATE("Col ", LEFT(ADDRESS(ROW('Credit risk (all banks)'!R353),COLUMN('Credit risk (all banks)'!R353),4), 1))</f>
        <v>Col R</v>
      </c>
      <c r="Q196" s="1924" t="str">
        <f>CONCATENATE("Col ", LEFT(ADDRESS(ROW('Credit risk (all banks)'!S353),COLUMN('Credit risk (all banks)'!S353),4), 1))</f>
        <v>Col S</v>
      </c>
      <c r="R196" s="1924" t="str">
        <f>CONCATENATE("Col ", LEFT(ADDRESS(ROW('Credit risk (all banks)'!T353),COLUMN('Credit risk (all banks)'!T353),4), 1))</f>
        <v>Col T</v>
      </c>
      <c r="S196" s="1924" t="str">
        <f>CONCATENATE("Col ", LEFT(ADDRESS(ROW('Credit risk (all banks)'!U353),COLUMN('Credit risk (all banks)'!U353),4), 1))</f>
        <v>Col U</v>
      </c>
      <c r="T196" s="2664" t="str">
        <f>CONCATENATE("Col ", LEFT(ADDRESS(ROW('Credit risk (all banks)'!V353),COLUMN('Credit risk (all banks)'!V353),4), 1))</f>
        <v>Col V</v>
      </c>
      <c r="U196" s="2664" t="str">
        <f>CONCATENATE("Col ", LEFT(ADDRESS(ROW('Credit risk (all banks)'!W353),COLUMN('Credit risk (all banks)'!W353),4), 1))</f>
        <v>Col W</v>
      </c>
      <c r="V196" s="2664" t="str">
        <f>CONCATENATE("Col ", LEFT(ADDRESS(ROW('Credit risk (all banks)'!X353),COLUMN('Credit risk (all banks)'!X353),4), 1))</f>
        <v>Col X</v>
      </c>
      <c r="W196" s="2664" t="str">
        <f>CONCATENATE("Col ", LEFT(ADDRESS(ROW('Credit risk (all banks)'!Y353),COLUMN('Credit risk (all banks)'!Y353),4), 1))</f>
        <v>Col Y</v>
      </c>
      <c r="X196" s="2664" t="str">
        <f>CONCATENATE("Col ", LEFT(ADDRESS(ROW('Credit risk (all banks)'!Z353),COLUMN('Credit risk (all banks)'!Z353),4), 1))</f>
        <v>Col Z</v>
      </c>
      <c r="Y196" s="1926" t="str">
        <f>CONCATENATE("Col ", LEFT(ADDRESS(ROW('Credit risk (all banks)'!AD353),COLUMN('Credit risk (all banks)'!AD353),4), 2))</f>
        <v>Col AD</v>
      </c>
      <c r="Z196" s="2663" t="str">
        <f>CONCATENATE("Col ", LEFT(ADDRESS(ROW('Credit risk (all banks)'!AE353),COLUMN('Credit risk (all banks)'!AE353),4), 2))</f>
        <v>Col AE</v>
      </c>
      <c r="AA196" s="2663" t="str">
        <f>CONCATENATE("Col ", LEFT(ADDRESS(ROW('Credit risk (all banks)'!AF353),COLUMN('Credit risk (all banks)'!AF353),4), 2))</f>
        <v>Col AF</v>
      </c>
      <c r="AB196" s="2663" t="str">
        <f>CONCATENATE("Col ", LEFT(ADDRESS(ROW('Credit risk (all banks)'!AG353),COLUMN('Credit risk (all banks)'!AG353),4), 2))</f>
        <v>Col AG</v>
      </c>
      <c r="AC196" s="2663" t="str">
        <f>CONCATENATE("Col ", LEFT(ADDRESS(ROW('Credit risk (all banks)'!AH353),COLUMN('Credit risk (all banks)'!AH353),4), 2))</f>
        <v>Col AH</v>
      </c>
      <c r="AI196" s="1542"/>
    </row>
    <row r="197" spans="1:16376" s="366" customFormat="1" ht="15" customHeight="1" x14ac:dyDescent="0.25">
      <c r="A197" s="1541"/>
      <c r="B197" s="2088" t="s">
        <v>1731</v>
      </c>
      <c r="C197" s="2089" t="str">
        <f>'Credit risk (all banks)'!B139</f>
        <v>Check: row138 ≤ row 137</v>
      </c>
      <c r="D197" s="2078"/>
      <c r="E197" s="1963" t="str">
        <f>'Credit risk (all banks)'!D139</f>
        <v/>
      </c>
      <c r="F197" s="1963" t="str">
        <f>'Credit risk (all banks)'!E139</f>
        <v/>
      </c>
      <c r="G197" s="1963" t="str">
        <f>'Credit risk (all banks)'!F139</f>
        <v/>
      </c>
      <c r="H197" s="1963" t="str">
        <f>'Credit risk (all banks)'!G139</f>
        <v/>
      </c>
      <c r="I197" s="1963" t="str">
        <f>'Credit risk (all banks)'!H139</f>
        <v/>
      </c>
      <c r="J197" s="2078"/>
      <c r="K197" s="1963" t="str">
        <f>'Credit risk (all banks)'!J139</f>
        <v/>
      </c>
      <c r="L197" s="1963" t="str">
        <f>'Credit risk (all banks)'!K139</f>
        <v/>
      </c>
      <c r="M197" s="1963" t="str">
        <f>'Credit risk (all banks)'!L139</f>
        <v/>
      </c>
      <c r="N197" s="557"/>
      <c r="O197" s="1963" t="str">
        <f>'Credit risk (all banks)'!Q139</f>
        <v/>
      </c>
      <c r="P197" s="1963" t="str">
        <f>'Credit risk (all banks)'!R139</f>
        <v/>
      </c>
      <c r="Q197" s="1963" t="str">
        <f>'Credit risk (all banks)'!S139</f>
        <v/>
      </c>
      <c r="R197" s="1963" t="str">
        <f>'Credit risk (all banks)'!T139</f>
        <v/>
      </c>
      <c r="S197" s="1963" t="str">
        <f>'Credit risk (all banks)'!U139</f>
        <v/>
      </c>
      <c r="T197" s="1963" t="str">
        <f>'Credit risk (all banks)'!V139</f>
        <v/>
      </c>
      <c r="U197" s="1963" t="str">
        <f>'Credit risk (all banks)'!W139</f>
        <v/>
      </c>
      <c r="V197" s="1963" t="str">
        <f>'Credit risk (all banks)'!X139</f>
        <v/>
      </c>
      <c r="W197" s="1963" t="str">
        <f>'Credit risk (all banks)'!Y139</f>
        <v/>
      </c>
      <c r="X197" s="1963" t="str">
        <f>'Credit risk (all banks)'!Z139</f>
        <v/>
      </c>
      <c r="Y197" s="1963" t="str">
        <f>'Credit risk (all banks)'!AD139</f>
        <v/>
      </c>
      <c r="Z197" s="1963" t="str">
        <f>'Credit risk (all banks)'!AE139</f>
        <v/>
      </c>
      <c r="AA197" s="1963" t="str">
        <f>'Credit risk (all banks)'!AF139</f>
        <v/>
      </c>
      <c r="AB197" s="1963" t="str">
        <f>'Credit risk (all banks)'!AG139</f>
        <v/>
      </c>
      <c r="AC197" s="2090" t="str">
        <f>'Credit risk (all banks)'!AH139</f>
        <v/>
      </c>
      <c r="AI197" s="1542"/>
    </row>
    <row r="198" spans="1:16376" s="366" customFormat="1" ht="15" customHeight="1" x14ac:dyDescent="0.25">
      <c r="A198" s="1541"/>
      <c r="B198" s="560" t="s">
        <v>1731</v>
      </c>
      <c r="C198" s="1763" t="str">
        <f>'Credit risk (all banks)'!B143</f>
        <v>Check: cell I137 = cell N142</v>
      </c>
      <c r="D198" s="557"/>
      <c r="E198" s="557"/>
      <c r="F198" s="557"/>
      <c r="G198" s="557"/>
      <c r="H198" s="557"/>
      <c r="I198" s="557"/>
      <c r="J198" s="557"/>
      <c r="K198" s="557"/>
      <c r="L198" s="557"/>
      <c r="M198" s="557"/>
      <c r="N198" s="1552" t="str">
        <f>'Credit risk (all banks)'!N143</f>
        <v/>
      </c>
      <c r="O198" s="557"/>
      <c r="P198" s="557"/>
      <c r="Q198" s="557"/>
      <c r="R198" s="557"/>
      <c r="S198" s="557"/>
      <c r="T198" s="557"/>
      <c r="U198" s="557"/>
      <c r="V198" s="557"/>
      <c r="W198" s="557"/>
      <c r="X198" s="557"/>
      <c r="Y198" s="551"/>
      <c r="Z198" s="551"/>
      <c r="AA198" s="551"/>
      <c r="AB198" s="551"/>
      <c r="AC198" s="551"/>
      <c r="AI198" s="1542"/>
    </row>
    <row r="199" spans="1:16376" s="366" customFormat="1" ht="15" customHeight="1" x14ac:dyDescent="0.25">
      <c r="A199" s="1541"/>
      <c r="B199" s="560" t="s">
        <v>1732</v>
      </c>
      <c r="C199" s="1763" t="str">
        <f>'Credit risk (all banks)'!B152</f>
        <v>Check: row 149 = row 86</v>
      </c>
      <c r="D199" s="1564" t="str">
        <f>'Credit risk (all banks)'!C152</f>
        <v/>
      </c>
      <c r="E199" s="1564" t="str">
        <f>'Credit risk (all banks)'!D152</f>
        <v/>
      </c>
      <c r="F199" s="1564" t="str">
        <f>'Credit risk (all banks)'!E152</f>
        <v/>
      </c>
      <c r="G199" s="1564" t="str">
        <f>'Credit risk (all banks)'!F152</f>
        <v/>
      </c>
      <c r="H199" s="1564" t="str">
        <f>'Credit risk (all banks)'!G152</f>
        <v/>
      </c>
      <c r="I199" s="1564" t="str">
        <f>'Credit risk (all banks)'!H152</f>
        <v/>
      </c>
      <c r="J199" s="1564" t="str">
        <f>'Credit risk (all banks)'!I152</f>
        <v/>
      </c>
      <c r="K199" s="1564" t="str">
        <f>'Credit risk (all banks)'!J152</f>
        <v/>
      </c>
      <c r="L199" s="557"/>
      <c r="M199" s="557"/>
      <c r="N199" s="557"/>
      <c r="O199" s="557"/>
      <c r="P199" s="557"/>
      <c r="Q199" s="557"/>
      <c r="R199" s="557"/>
      <c r="S199" s="557"/>
      <c r="T199" s="557"/>
      <c r="U199" s="557"/>
      <c r="V199" s="557"/>
      <c r="W199" s="557"/>
      <c r="X199" s="557"/>
      <c r="Y199" s="551"/>
      <c r="Z199" s="551"/>
      <c r="AA199" s="551"/>
      <c r="AB199" s="551"/>
      <c r="AC199" s="551"/>
      <c r="AI199" s="1542"/>
    </row>
    <row r="200" spans="1:16376" s="366" customFormat="1" ht="15" customHeight="1" x14ac:dyDescent="0.25">
      <c r="A200" s="1541"/>
      <c r="B200" s="545" t="s">
        <v>2480</v>
      </c>
      <c r="C200" s="1543" t="str">
        <f>'Credit risk (all banks)'!B197</f>
        <v>Check: sum of "of which" items should equal total</v>
      </c>
      <c r="D200" s="559"/>
      <c r="E200" s="1565" t="str">
        <f>'Credit risk (all banks)'!C197</f>
        <v/>
      </c>
      <c r="F200" s="559"/>
      <c r="G200" s="559"/>
      <c r="H200" s="559"/>
      <c r="I200" s="559"/>
      <c r="J200" s="559"/>
      <c r="K200" s="559"/>
      <c r="L200" s="559"/>
      <c r="M200" s="559"/>
      <c r="N200" s="559"/>
      <c r="O200" s="559"/>
      <c r="P200" s="559"/>
      <c r="Q200" s="559"/>
      <c r="R200" s="559"/>
      <c r="S200" s="559"/>
      <c r="T200" s="559"/>
      <c r="U200" s="559"/>
      <c r="V200" s="559"/>
      <c r="W200" s="559"/>
      <c r="X200" s="559"/>
      <c r="Y200" s="901"/>
      <c r="Z200" s="901"/>
      <c r="AA200" s="901"/>
      <c r="AB200" s="901"/>
      <c r="AC200" s="901"/>
      <c r="AI200" s="1542"/>
    </row>
    <row r="201" spans="1:16376" s="366" customFormat="1" ht="45" customHeight="1" x14ac:dyDescent="0.25">
      <c r="A201" s="1379" t="s">
        <v>2090</v>
      </c>
      <c r="B201" s="1434"/>
      <c r="C201" s="1434"/>
      <c r="D201" s="1434"/>
      <c r="E201" s="1434"/>
      <c r="F201" s="1434"/>
      <c r="G201" s="1434"/>
      <c r="H201" s="1434"/>
      <c r="I201" s="1434"/>
      <c r="J201" s="1434"/>
      <c r="K201" s="1434"/>
      <c r="L201" s="1434"/>
      <c r="M201" s="1434"/>
      <c r="N201" s="1434"/>
      <c r="O201" s="1434"/>
      <c r="P201" s="1434"/>
      <c r="Q201" s="1434"/>
      <c r="R201" s="1434"/>
      <c r="S201" s="1434"/>
      <c r="T201" s="1434"/>
      <c r="U201" s="1434"/>
      <c r="V201" s="1434"/>
      <c r="W201" s="1434"/>
      <c r="X201" s="1434"/>
      <c r="Y201" s="1434"/>
      <c r="Z201" s="1434"/>
      <c r="AA201" s="1434"/>
      <c r="AB201" s="1434"/>
      <c r="AC201" s="1434"/>
      <c r="AD201" s="1434"/>
      <c r="AE201" s="1434"/>
      <c r="AF201" s="1434"/>
      <c r="AG201" s="1434"/>
      <c r="AH201" s="1434"/>
      <c r="AI201" s="1540"/>
      <c r="AJ201" s="1434"/>
      <c r="AK201" s="1434"/>
      <c r="AL201" s="1434"/>
      <c r="AM201" s="1434"/>
      <c r="AN201" s="1434"/>
      <c r="AO201" s="1434"/>
      <c r="AP201" s="1434"/>
      <c r="AQ201" s="1434"/>
      <c r="AR201" s="1434"/>
      <c r="AS201" s="1434"/>
      <c r="AT201" s="1434"/>
      <c r="AU201" s="1434"/>
      <c r="AV201" s="1434"/>
      <c r="AW201" s="1434"/>
      <c r="AX201" s="1434"/>
      <c r="AY201" s="1434"/>
      <c r="AZ201" s="1434"/>
      <c r="BA201" s="1434"/>
      <c r="BB201" s="1434"/>
      <c r="BC201" s="1434"/>
      <c r="BD201" s="1434"/>
      <c r="BE201" s="1434"/>
      <c r="BF201" s="1434"/>
      <c r="BG201" s="1434"/>
      <c r="BH201" s="1434"/>
      <c r="BI201" s="1434"/>
      <c r="BJ201" s="1434"/>
      <c r="BK201" s="1434"/>
      <c r="BL201" s="1434"/>
      <c r="BM201" s="1434"/>
      <c r="BN201" s="1434"/>
      <c r="BO201" s="1434"/>
      <c r="BP201" s="1434"/>
      <c r="BQ201" s="1434"/>
      <c r="BR201" s="1434"/>
      <c r="BS201" s="1434"/>
      <c r="BT201" s="1434"/>
      <c r="BU201" s="1434"/>
      <c r="BV201" s="1434"/>
      <c r="BW201" s="1434"/>
      <c r="BX201" s="1434"/>
      <c r="BY201" s="1434"/>
      <c r="BZ201" s="1434"/>
      <c r="CA201" s="1434"/>
      <c r="CB201" s="1434"/>
      <c r="CC201" s="1434"/>
      <c r="CD201" s="1434"/>
      <c r="CE201" s="1434"/>
      <c r="CF201" s="1434"/>
      <c r="CG201" s="1434"/>
      <c r="CH201" s="1434"/>
      <c r="CI201" s="1434"/>
      <c r="CJ201" s="1434"/>
      <c r="CK201" s="1434"/>
      <c r="CL201" s="1434"/>
      <c r="CM201" s="1434"/>
      <c r="CN201" s="1434"/>
      <c r="CO201" s="1434"/>
      <c r="CP201" s="1434"/>
      <c r="CQ201" s="1434"/>
      <c r="CR201" s="1434"/>
      <c r="CS201" s="1434"/>
      <c r="CT201" s="1434"/>
      <c r="CU201" s="1434"/>
      <c r="CV201" s="1434"/>
      <c r="CW201" s="1434"/>
      <c r="CX201" s="1434"/>
      <c r="CY201" s="1434"/>
      <c r="CZ201" s="1434"/>
      <c r="DA201" s="1434"/>
      <c r="DB201" s="1434"/>
      <c r="DC201" s="1434"/>
      <c r="DD201" s="1434"/>
      <c r="DE201" s="1434"/>
      <c r="DF201" s="1434"/>
      <c r="DG201" s="1434"/>
      <c r="DH201" s="1434"/>
      <c r="DI201" s="1434"/>
      <c r="DJ201" s="1434"/>
      <c r="DK201" s="1434"/>
      <c r="DL201" s="1434"/>
      <c r="DM201" s="1434"/>
      <c r="DN201" s="1434"/>
      <c r="DO201" s="1434"/>
      <c r="DP201" s="1434"/>
      <c r="DQ201" s="1434"/>
      <c r="DR201" s="1434"/>
      <c r="DS201" s="1434"/>
      <c r="DT201" s="1434"/>
      <c r="DU201" s="1434"/>
      <c r="DV201" s="1434"/>
      <c r="DW201" s="1434"/>
      <c r="DX201" s="1434"/>
      <c r="DY201" s="1434"/>
      <c r="DZ201" s="1434"/>
      <c r="EA201" s="1434"/>
      <c r="EB201" s="1434"/>
      <c r="EC201" s="1434"/>
      <c r="ED201" s="1434"/>
      <c r="EE201" s="1434"/>
      <c r="EF201" s="1434"/>
      <c r="EG201" s="1434"/>
      <c r="EH201" s="1434"/>
      <c r="EI201" s="1434"/>
      <c r="EJ201" s="1434"/>
      <c r="EK201" s="1434"/>
      <c r="EL201" s="1434"/>
      <c r="EM201" s="1434"/>
      <c r="EN201" s="1434"/>
      <c r="EO201" s="1434"/>
      <c r="EP201" s="1434"/>
      <c r="EQ201" s="1434"/>
      <c r="ER201" s="1434"/>
      <c r="ES201" s="1434"/>
      <c r="ET201" s="1434"/>
      <c r="EU201" s="1434"/>
      <c r="EV201" s="1434"/>
      <c r="EW201" s="1434"/>
      <c r="EX201" s="1434"/>
      <c r="EY201" s="1434"/>
      <c r="EZ201" s="1434"/>
      <c r="FA201" s="1434"/>
      <c r="FB201" s="1434"/>
      <c r="FC201" s="1434"/>
      <c r="FD201" s="1434"/>
      <c r="FE201" s="1434"/>
      <c r="FF201" s="1434"/>
      <c r="FG201" s="1434"/>
      <c r="FH201" s="1434"/>
      <c r="FI201" s="1434"/>
      <c r="FJ201" s="1434"/>
      <c r="FK201" s="1434"/>
      <c r="FL201" s="1434"/>
      <c r="FM201" s="1434"/>
      <c r="FN201" s="1434"/>
      <c r="FO201" s="1434"/>
      <c r="FP201" s="1434"/>
      <c r="FQ201" s="1434"/>
      <c r="FR201" s="1434"/>
      <c r="FS201" s="1434"/>
      <c r="FT201" s="1434"/>
      <c r="FU201" s="1434"/>
      <c r="FV201" s="1434"/>
      <c r="FW201" s="1434"/>
      <c r="FX201" s="1434"/>
      <c r="FY201" s="1434"/>
      <c r="FZ201" s="1434"/>
      <c r="GA201" s="1434"/>
      <c r="GB201" s="1434"/>
      <c r="GC201" s="1434"/>
      <c r="GD201" s="1434"/>
      <c r="GE201" s="1434"/>
      <c r="GF201" s="1434"/>
      <c r="GG201" s="1434"/>
      <c r="GH201" s="1434"/>
      <c r="GI201" s="1434"/>
      <c r="GJ201" s="1434"/>
      <c r="GK201" s="1434"/>
      <c r="GL201" s="1434"/>
      <c r="GM201" s="1434"/>
      <c r="GN201" s="1434"/>
      <c r="GO201" s="1434"/>
      <c r="GP201" s="1434"/>
      <c r="GQ201" s="1434"/>
      <c r="GR201" s="1434"/>
      <c r="GS201" s="1434"/>
      <c r="GT201" s="1434"/>
      <c r="GU201" s="1434"/>
      <c r="GV201" s="1434"/>
      <c r="GW201" s="1434"/>
      <c r="GX201" s="1434"/>
      <c r="GY201" s="1434"/>
      <c r="GZ201" s="1434"/>
      <c r="HA201" s="1434"/>
      <c r="HB201" s="1434"/>
      <c r="HC201" s="1434"/>
      <c r="HD201" s="1434"/>
      <c r="HE201" s="1434"/>
      <c r="HF201" s="1434"/>
      <c r="HG201" s="1434"/>
      <c r="HH201" s="1434"/>
      <c r="HI201" s="1434"/>
      <c r="HJ201" s="1434"/>
      <c r="HK201" s="1434"/>
      <c r="HL201" s="1434"/>
      <c r="HM201" s="1434"/>
      <c r="HN201" s="1434"/>
      <c r="HO201" s="1434"/>
      <c r="HP201" s="1434"/>
      <c r="HQ201" s="1434"/>
      <c r="HR201" s="1434"/>
      <c r="HS201" s="1434"/>
      <c r="HT201" s="1434"/>
      <c r="HU201" s="1434"/>
      <c r="HV201" s="1434"/>
      <c r="HW201" s="1434"/>
      <c r="HX201" s="1434"/>
      <c r="HY201" s="1434"/>
      <c r="HZ201" s="1434"/>
      <c r="IA201" s="1434"/>
      <c r="IB201" s="1434"/>
      <c r="IC201" s="1434"/>
      <c r="ID201" s="1434"/>
      <c r="IE201" s="1434"/>
      <c r="IF201" s="1434"/>
      <c r="IG201" s="1434"/>
      <c r="IH201" s="1434"/>
      <c r="II201" s="1434"/>
      <c r="IJ201" s="1434"/>
      <c r="IK201" s="1434"/>
      <c r="IL201" s="1434"/>
      <c r="IM201" s="1434"/>
      <c r="IN201" s="1434"/>
      <c r="IO201" s="1434"/>
      <c r="IP201" s="1434"/>
      <c r="IQ201" s="1434"/>
      <c r="IR201" s="1434"/>
      <c r="IS201" s="1434"/>
      <c r="IT201" s="1434"/>
      <c r="IU201" s="1434"/>
      <c r="IV201" s="1434"/>
      <c r="IW201" s="1434"/>
      <c r="IX201" s="1434"/>
      <c r="IY201" s="1434"/>
      <c r="IZ201" s="1434"/>
      <c r="JA201" s="1434"/>
      <c r="JB201" s="1434"/>
      <c r="JC201" s="1434"/>
      <c r="JD201" s="1434"/>
      <c r="JE201" s="1434"/>
      <c r="JF201" s="1434"/>
      <c r="JG201" s="1434"/>
      <c r="JH201" s="1434"/>
      <c r="JI201" s="1434"/>
      <c r="JJ201" s="1434"/>
      <c r="JK201" s="1434"/>
      <c r="JL201" s="1434"/>
      <c r="JM201" s="1434"/>
      <c r="JN201" s="1434"/>
      <c r="JO201" s="1434"/>
      <c r="JP201" s="1434"/>
      <c r="JQ201" s="1434"/>
      <c r="JR201" s="1434"/>
      <c r="JS201" s="1434"/>
      <c r="JT201" s="1434"/>
      <c r="JU201" s="1434"/>
      <c r="JV201" s="1434"/>
      <c r="JW201" s="1434"/>
      <c r="JX201" s="1434"/>
      <c r="JY201" s="1434"/>
      <c r="JZ201" s="1434"/>
      <c r="KA201" s="1434"/>
      <c r="KB201" s="1434"/>
      <c r="KC201" s="1434"/>
      <c r="KD201" s="1434"/>
      <c r="KE201" s="1434"/>
      <c r="KF201" s="1434"/>
      <c r="KG201" s="1434"/>
      <c r="KH201" s="1434"/>
      <c r="KI201" s="1434"/>
      <c r="KJ201" s="1434"/>
      <c r="KK201" s="1434"/>
      <c r="KL201" s="1434"/>
      <c r="KM201" s="1434"/>
      <c r="KN201" s="1434"/>
      <c r="KO201" s="1434"/>
      <c r="KP201" s="1434"/>
      <c r="KQ201" s="1434"/>
      <c r="KR201" s="1434"/>
      <c r="KS201" s="1434"/>
      <c r="KT201" s="1434"/>
      <c r="KU201" s="1434"/>
      <c r="KV201" s="1434"/>
      <c r="KW201" s="1434"/>
      <c r="KX201" s="1434"/>
      <c r="KY201" s="1434"/>
      <c r="KZ201" s="1434"/>
      <c r="LA201" s="1434"/>
      <c r="LB201" s="1434"/>
      <c r="LC201" s="1434"/>
      <c r="LD201" s="1434"/>
      <c r="LE201" s="1434"/>
      <c r="LF201" s="1434"/>
      <c r="LG201" s="1434"/>
      <c r="LH201" s="1434"/>
      <c r="LI201" s="1434"/>
      <c r="LJ201" s="1434"/>
      <c r="LK201" s="1434"/>
      <c r="LL201" s="1434"/>
      <c r="LM201" s="1434"/>
      <c r="LN201" s="1434"/>
      <c r="LO201" s="1434"/>
      <c r="LP201" s="1434"/>
      <c r="LQ201" s="1434"/>
      <c r="LR201" s="1434"/>
      <c r="LS201" s="1434"/>
      <c r="LT201" s="1434"/>
      <c r="LU201" s="1434"/>
      <c r="LV201" s="1434"/>
      <c r="LW201" s="1434"/>
      <c r="LX201" s="1434"/>
      <c r="LY201" s="1434"/>
      <c r="LZ201" s="1434"/>
      <c r="MA201" s="1434"/>
      <c r="MB201" s="1434"/>
      <c r="MC201" s="1434"/>
      <c r="MD201" s="1434"/>
      <c r="ME201" s="1434"/>
      <c r="MF201" s="1434"/>
      <c r="MG201" s="1434"/>
      <c r="MH201" s="1434"/>
      <c r="MI201" s="1434"/>
      <c r="MJ201" s="1434"/>
      <c r="MK201" s="1434"/>
      <c r="ML201" s="1434"/>
      <c r="MM201" s="1434"/>
      <c r="MN201" s="1434"/>
      <c r="MO201" s="1434"/>
      <c r="MP201" s="1434"/>
      <c r="MQ201" s="1434"/>
      <c r="MR201" s="1434"/>
      <c r="MS201" s="1434"/>
      <c r="MT201" s="1434"/>
      <c r="MU201" s="1434"/>
      <c r="MV201" s="1434"/>
      <c r="MW201" s="1434"/>
      <c r="MX201" s="1434"/>
      <c r="MY201" s="1434"/>
      <c r="MZ201" s="1434"/>
      <c r="NA201" s="1434"/>
      <c r="NB201" s="1434"/>
      <c r="NC201" s="1434"/>
      <c r="ND201" s="1434"/>
      <c r="NE201" s="1434"/>
      <c r="NF201" s="1434"/>
      <c r="NG201" s="1434"/>
      <c r="NH201" s="1434"/>
      <c r="NI201" s="1434"/>
      <c r="NJ201" s="1434"/>
      <c r="NK201" s="1434"/>
      <c r="NL201" s="1434"/>
      <c r="NM201" s="1434"/>
      <c r="NN201" s="1434"/>
      <c r="NO201" s="1434"/>
      <c r="NP201" s="1434"/>
      <c r="NQ201" s="1434"/>
      <c r="NR201" s="1434"/>
      <c r="NS201" s="1434"/>
      <c r="NT201" s="1434"/>
      <c r="NU201" s="1434"/>
      <c r="NV201" s="1434"/>
      <c r="NW201" s="1434"/>
      <c r="NX201" s="1434"/>
      <c r="NY201" s="1434"/>
      <c r="NZ201" s="1434"/>
      <c r="OA201" s="1434"/>
      <c r="OB201" s="1434"/>
      <c r="OC201" s="1434"/>
      <c r="OD201" s="1434"/>
      <c r="OE201" s="1434"/>
      <c r="OF201" s="1434"/>
      <c r="OG201" s="1434"/>
      <c r="OH201" s="1434"/>
      <c r="OI201" s="1434"/>
      <c r="OJ201" s="1434"/>
      <c r="OK201" s="1434"/>
      <c r="OL201" s="1434"/>
      <c r="OM201" s="1434"/>
      <c r="ON201" s="1434"/>
      <c r="OO201" s="1434"/>
      <c r="OP201" s="1434"/>
      <c r="OQ201" s="1434"/>
      <c r="OR201" s="1434"/>
      <c r="OS201" s="1434"/>
      <c r="OT201" s="1434"/>
      <c r="OU201" s="1434"/>
      <c r="OV201" s="1434"/>
      <c r="OW201" s="1434"/>
      <c r="OX201" s="1434"/>
      <c r="OY201" s="1434"/>
      <c r="OZ201" s="1434"/>
      <c r="PA201" s="1434"/>
      <c r="PB201" s="1434"/>
      <c r="PC201" s="1434"/>
      <c r="PD201" s="1434"/>
      <c r="PE201" s="1434"/>
      <c r="PF201" s="1434"/>
      <c r="PG201" s="1434"/>
      <c r="PH201" s="1434"/>
      <c r="PI201" s="1434"/>
      <c r="PJ201" s="1434"/>
      <c r="PK201" s="1434"/>
      <c r="PL201" s="1434"/>
      <c r="PM201" s="1434"/>
      <c r="PN201" s="1434"/>
      <c r="PO201" s="1434"/>
      <c r="PP201" s="1434"/>
      <c r="PQ201" s="1434"/>
      <c r="PR201" s="1434"/>
      <c r="PS201" s="1434"/>
      <c r="PT201" s="1434"/>
      <c r="PU201" s="1434"/>
      <c r="PV201" s="1434"/>
      <c r="PW201" s="1434"/>
      <c r="PX201" s="1434"/>
      <c r="PY201" s="1434"/>
      <c r="PZ201" s="1434"/>
      <c r="QA201" s="1434"/>
      <c r="QB201" s="1434"/>
      <c r="QC201" s="1434"/>
      <c r="QD201" s="1434"/>
      <c r="QE201" s="1434"/>
      <c r="QF201" s="1434"/>
      <c r="QG201" s="1434"/>
      <c r="QH201" s="1434"/>
      <c r="QI201" s="1434"/>
      <c r="QJ201" s="1434"/>
      <c r="QK201" s="1434"/>
      <c r="QL201" s="1434"/>
      <c r="QM201" s="1434"/>
      <c r="QN201" s="1434"/>
      <c r="QO201" s="1434"/>
      <c r="QP201" s="1434"/>
      <c r="QQ201" s="1434"/>
      <c r="QR201" s="1434"/>
      <c r="QS201" s="1434"/>
      <c r="QT201" s="1434"/>
      <c r="QU201" s="1434"/>
      <c r="QV201" s="1434"/>
      <c r="QW201" s="1434"/>
      <c r="QX201" s="1434"/>
      <c r="QY201" s="1434"/>
      <c r="QZ201" s="1434"/>
      <c r="RA201" s="1434"/>
      <c r="RB201" s="1434"/>
      <c r="RC201" s="1434"/>
      <c r="RD201" s="1434"/>
      <c r="RE201" s="1434"/>
      <c r="RF201" s="1434"/>
      <c r="RG201" s="1434"/>
      <c r="RH201" s="1434"/>
      <c r="RI201" s="1434"/>
      <c r="RJ201" s="1434"/>
      <c r="RK201" s="1434"/>
      <c r="RL201" s="1434"/>
      <c r="RM201" s="1434"/>
      <c r="RN201" s="1434"/>
      <c r="RO201" s="1434"/>
      <c r="RP201" s="1434"/>
      <c r="RQ201" s="1434"/>
      <c r="RR201" s="1434"/>
      <c r="RS201" s="1434"/>
      <c r="RT201" s="1434"/>
      <c r="RU201" s="1434"/>
      <c r="RV201" s="1434"/>
      <c r="RW201" s="1434"/>
      <c r="RX201" s="1434"/>
      <c r="RY201" s="1434"/>
      <c r="RZ201" s="1434"/>
      <c r="SA201" s="1434"/>
      <c r="SB201" s="1434"/>
      <c r="SC201" s="1434"/>
      <c r="SD201" s="1434"/>
      <c r="SE201" s="1434"/>
      <c r="SF201" s="1434"/>
      <c r="SG201" s="1434"/>
      <c r="SH201" s="1434"/>
      <c r="SI201" s="1434"/>
      <c r="SJ201" s="1434"/>
      <c r="SK201" s="1434"/>
      <c r="SL201" s="1434"/>
      <c r="SM201" s="1434"/>
      <c r="SN201" s="1434"/>
      <c r="SO201" s="1434"/>
      <c r="SP201" s="1434"/>
      <c r="SQ201" s="1434"/>
      <c r="SR201" s="1434"/>
      <c r="SS201" s="1434"/>
      <c r="ST201" s="1434"/>
      <c r="SU201" s="1434"/>
      <c r="SV201" s="1434"/>
      <c r="SW201" s="1434"/>
      <c r="SX201" s="1434"/>
      <c r="SY201" s="1434"/>
      <c r="SZ201" s="1434"/>
      <c r="TA201" s="1434"/>
      <c r="TB201" s="1434"/>
      <c r="TC201" s="1434"/>
      <c r="TD201" s="1434"/>
      <c r="TE201" s="1434"/>
      <c r="TF201" s="1434"/>
      <c r="TG201" s="1434"/>
      <c r="TH201" s="1434"/>
      <c r="TI201" s="1434"/>
      <c r="TJ201" s="1434"/>
      <c r="TK201" s="1434"/>
      <c r="TL201" s="1434"/>
      <c r="TM201" s="1434"/>
      <c r="TN201" s="1434"/>
      <c r="TO201" s="1434"/>
      <c r="TP201" s="1434"/>
      <c r="TQ201" s="1434"/>
      <c r="TR201" s="1434"/>
      <c r="TS201" s="1434"/>
      <c r="TT201" s="1434"/>
      <c r="TU201" s="1434"/>
      <c r="TV201" s="1434"/>
      <c r="TW201" s="1434"/>
      <c r="TX201" s="1434"/>
      <c r="TY201" s="1434"/>
      <c r="TZ201" s="1434"/>
      <c r="UA201" s="1434"/>
      <c r="UB201" s="1434"/>
      <c r="UC201" s="1434"/>
      <c r="UD201" s="1434"/>
      <c r="UE201" s="1434"/>
      <c r="UF201" s="1434"/>
      <c r="UG201" s="1434"/>
      <c r="UH201" s="1434"/>
      <c r="UI201" s="1434"/>
      <c r="UJ201" s="1434"/>
      <c r="UK201" s="1434"/>
      <c r="UL201" s="1434"/>
      <c r="UM201" s="1434"/>
      <c r="UN201" s="1434"/>
      <c r="UO201" s="1434"/>
      <c r="UP201" s="1434"/>
      <c r="UQ201" s="1434"/>
      <c r="UR201" s="1434"/>
      <c r="US201" s="1434"/>
      <c r="UT201" s="1434"/>
      <c r="UU201" s="1434"/>
      <c r="UV201" s="1434"/>
      <c r="UW201" s="1434"/>
      <c r="UX201" s="1434"/>
      <c r="UY201" s="1434"/>
      <c r="UZ201" s="1434"/>
      <c r="VA201" s="1434"/>
      <c r="VB201" s="1434"/>
      <c r="VC201" s="1434"/>
      <c r="VD201" s="1434"/>
      <c r="VE201" s="1434"/>
      <c r="VF201" s="1434"/>
      <c r="VG201" s="1434"/>
      <c r="VH201" s="1434"/>
      <c r="VI201" s="1434"/>
      <c r="VJ201" s="1434"/>
      <c r="VK201" s="1434"/>
      <c r="VL201" s="1434"/>
      <c r="VM201" s="1434"/>
      <c r="VN201" s="1434"/>
      <c r="VO201" s="1434"/>
      <c r="VP201" s="1434"/>
      <c r="VQ201" s="1434"/>
      <c r="VR201" s="1434"/>
      <c r="VS201" s="1434"/>
      <c r="VT201" s="1434"/>
      <c r="VU201" s="1434"/>
      <c r="VV201" s="1434"/>
      <c r="VW201" s="1434"/>
      <c r="VX201" s="1434"/>
      <c r="VY201" s="1434"/>
      <c r="VZ201" s="1434"/>
      <c r="WA201" s="1434"/>
      <c r="WB201" s="1434"/>
      <c r="WC201" s="1434"/>
      <c r="WD201" s="1434"/>
      <c r="WE201" s="1434"/>
      <c r="WF201" s="1434"/>
      <c r="WG201" s="1434"/>
      <c r="WH201" s="1434"/>
      <c r="WI201" s="1434"/>
      <c r="WJ201" s="1434"/>
      <c r="WK201" s="1434"/>
      <c r="WL201" s="1434"/>
      <c r="WM201" s="1434"/>
      <c r="WN201" s="1434"/>
      <c r="WO201" s="1434"/>
      <c r="WP201" s="1434"/>
      <c r="WQ201" s="1434"/>
      <c r="WR201" s="1434"/>
      <c r="WS201" s="1434"/>
      <c r="WT201" s="1434"/>
      <c r="WU201" s="1434"/>
      <c r="WV201" s="1434"/>
      <c r="WW201" s="1434"/>
      <c r="WX201" s="1434"/>
      <c r="WY201" s="1434"/>
      <c r="WZ201" s="1434"/>
      <c r="XA201" s="1434"/>
      <c r="XB201" s="1434"/>
      <c r="XC201" s="1434"/>
      <c r="XD201" s="1434"/>
      <c r="XE201" s="1434"/>
      <c r="XF201" s="1434"/>
      <c r="XG201" s="1434"/>
      <c r="XH201" s="1434"/>
      <c r="XI201" s="1434"/>
      <c r="XJ201" s="1434"/>
      <c r="XK201" s="1434"/>
      <c r="XL201" s="1434"/>
      <c r="XM201" s="1434"/>
      <c r="XN201" s="1434"/>
      <c r="XO201" s="1434"/>
      <c r="XP201" s="1434"/>
      <c r="XQ201" s="1434"/>
      <c r="XR201" s="1434"/>
      <c r="XS201" s="1434"/>
      <c r="XT201" s="1434"/>
      <c r="XU201" s="1434"/>
      <c r="XV201" s="1434"/>
      <c r="XW201" s="1434"/>
      <c r="XX201" s="1434"/>
      <c r="XY201" s="1434"/>
      <c r="XZ201" s="1434"/>
      <c r="YA201" s="1434"/>
      <c r="YB201" s="1434"/>
      <c r="YC201" s="1434"/>
      <c r="YD201" s="1434"/>
      <c r="YE201" s="1434"/>
      <c r="YF201" s="1434"/>
      <c r="YG201" s="1434"/>
      <c r="YH201" s="1434"/>
      <c r="YI201" s="1434"/>
      <c r="YJ201" s="1434"/>
      <c r="YK201" s="1434"/>
      <c r="YL201" s="1434"/>
      <c r="YM201" s="1434"/>
      <c r="YN201" s="1434"/>
      <c r="YO201" s="1434"/>
      <c r="YP201" s="1434"/>
      <c r="YQ201" s="1434"/>
      <c r="YR201" s="1434"/>
      <c r="YS201" s="1434"/>
      <c r="YT201" s="1434"/>
      <c r="YU201" s="1434"/>
      <c r="YV201" s="1434"/>
      <c r="YW201" s="1434"/>
      <c r="YX201" s="1434"/>
      <c r="YY201" s="1434"/>
      <c r="YZ201" s="1434"/>
      <c r="ZA201" s="1434"/>
      <c r="ZB201" s="1434"/>
      <c r="ZC201" s="1434"/>
      <c r="ZD201" s="1434"/>
      <c r="ZE201" s="1434"/>
      <c r="ZF201" s="1434"/>
      <c r="ZG201" s="1434"/>
      <c r="ZH201" s="1434"/>
      <c r="ZI201" s="1434"/>
      <c r="ZJ201" s="1434"/>
      <c r="ZK201" s="1434"/>
      <c r="ZL201" s="1434"/>
      <c r="ZM201" s="1434"/>
      <c r="ZN201" s="1434"/>
      <c r="ZO201" s="1434"/>
      <c r="ZP201" s="1434"/>
      <c r="ZQ201" s="1434"/>
      <c r="ZR201" s="1434"/>
      <c r="ZS201" s="1434"/>
      <c r="ZT201" s="1434"/>
      <c r="ZU201" s="1434"/>
      <c r="ZV201" s="1434"/>
      <c r="ZW201" s="1434"/>
      <c r="ZX201" s="1434"/>
      <c r="ZY201" s="1434"/>
      <c r="ZZ201" s="1434"/>
      <c r="AAA201" s="1434"/>
      <c r="AAB201" s="1434"/>
      <c r="AAC201" s="1434"/>
      <c r="AAD201" s="1434"/>
      <c r="AAE201" s="1434"/>
      <c r="AAF201" s="1434"/>
      <c r="AAG201" s="1434"/>
      <c r="AAH201" s="1434"/>
      <c r="AAI201" s="1434"/>
      <c r="AAJ201" s="1434"/>
      <c r="AAK201" s="1434"/>
      <c r="AAL201" s="1434"/>
      <c r="AAM201" s="1434"/>
      <c r="AAN201" s="1434"/>
      <c r="AAO201" s="1434"/>
      <c r="AAP201" s="1434"/>
      <c r="AAQ201" s="1434"/>
      <c r="AAR201" s="1434"/>
      <c r="AAS201" s="1434"/>
      <c r="AAT201" s="1434"/>
      <c r="AAU201" s="1434"/>
      <c r="AAV201" s="1434"/>
      <c r="AAW201" s="1434"/>
      <c r="AAX201" s="1434"/>
      <c r="AAY201" s="1434"/>
      <c r="AAZ201" s="1434"/>
      <c r="ABA201" s="1434"/>
      <c r="ABB201" s="1434"/>
      <c r="ABC201" s="1434"/>
      <c r="ABD201" s="1434"/>
      <c r="ABE201" s="1434"/>
      <c r="ABF201" s="1434"/>
      <c r="ABG201" s="1434"/>
      <c r="ABH201" s="1434"/>
      <c r="ABI201" s="1434"/>
      <c r="ABJ201" s="1434"/>
      <c r="ABK201" s="1434"/>
      <c r="ABL201" s="1434"/>
      <c r="ABM201" s="1434"/>
      <c r="ABN201" s="1434"/>
      <c r="ABO201" s="1434"/>
      <c r="ABP201" s="1434"/>
      <c r="ABQ201" s="1434"/>
      <c r="ABR201" s="1434"/>
      <c r="ABS201" s="1434"/>
      <c r="ABT201" s="1434"/>
      <c r="ABU201" s="1434"/>
      <c r="ABV201" s="1434"/>
      <c r="ABW201" s="1434"/>
      <c r="ABX201" s="1434"/>
      <c r="ABY201" s="1434"/>
      <c r="ABZ201" s="1434"/>
      <c r="ACA201" s="1434"/>
      <c r="ACB201" s="1434"/>
      <c r="ACC201" s="1434"/>
      <c r="ACD201" s="1434"/>
      <c r="ACE201" s="1434"/>
      <c r="ACF201" s="1434"/>
      <c r="ACG201" s="1434"/>
      <c r="ACH201" s="1434"/>
      <c r="ACI201" s="1434"/>
      <c r="ACJ201" s="1434"/>
      <c r="ACK201" s="1434"/>
      <c r="ACL201" s="1434"/>
      <c r="ACM201" s="1434"/>
      <c r="ACN201" s="1434"/>
      <c r="ACO201" s="1434"/>
      <c r="ACP201" s="1434"/>
      <c r="ACQ201" s="1434"/>
      <c r="ACR201" s="1434"/>
      <c r="ACS201" s="1434"/>
      <c r="ACT201" s="1434"/>
      <c r="ACU201" s="1434"/>
      <c r="ACV201" s="1434"/>
      <c r="ACW201" s="1434"/>
      <c r="ACX201" s="1434"/>
      <c r="ACY201" s="1434"/>
      <c r="ACZ201" s="1434"/>
      <c r="ADA201" s="1434"/>
      <c r="ADB201" s="1434"/>
      <c r="ADC201" s="1434"/>
      <c r="ADD201" s="1434"/>
      <c r="ADE201" s="1434"/>
      <c r="ADF201" s="1434"/>
      <c r="ADG201" s="1434"/>
      <c r="ADH201" s="1434"/>
      <c r="ADI201" s="1434"/>
      <c r="ADJ201" s="1434"/>
      <c r="ADK201" s="1434"/>
      <c r="ADL201" s="1434"/>
      <c r="ADM201" s="1434"/>
      <c r="ADN201" s="1434"/>
      <c r="ADO201" s="1434"/>
      <c r="ADP201" s="1434"/>
      <c r="ADQ201" s="1434"/>
      <c r="ADR201" s="1434"/>
      <c r="ADS201" s="1434"/>
      <c r="ADT201" s="1434"/>
      <c r="ADU201" s="1434"/>
      <c r="ADV201" s="1434"/>
      <c r="ADW201" s="1434"/>
      <c r="ADX201" s="1434"/>
      <c r="ADY201" s="1434"/>
      <c r="ADZ201" s="1434"/>
      <c r="AEA201" s="1434"/>
      <c r="AEB201" s="1434"/>
      <c r="AEC201" s="1434"/>
      <c r="AED201" s="1434"/>
      <c r="AEE201" s="1434"/>
      <c r="AEF201" s="1434"/>
      <c r="AEG201" s="1434"/>
      <c r="AEH201" s="1434"/>
      <c r="AEI201" s="1434"/>
      <c r="AEJ201" s="1434"/>
      <c r="AEK201" s="1434"/>
      <c r="AEL201" s="1434"/>
      <c r="AEM201" s="1434"/>
      <c r="AEN201" s="1434"/>
      <c r="AEO201" s="1434"/>
      <c r="AEP201" s="1434"/>
      <c r="AEQ201" s="1434"/>
      <c r="AER201" s="1434"/>
      <c r="AES201" s="1434"/>
      <c r="AET201" s="1434"/>
      <c r="AEU201" s="1434"/>
      <c r="AEV201" s="1434"/>
      <c r="AEW201" s="1434"/>
      <c r="AEX201" s="1434"/>
      <c r="AEY201" s="1434"/>
      <c r="AEZ201" s="1434"/>
      <c r="AFA201" s="1434"/>
      <c r="AFB201" s="1434"/>
      <c r="AFC201" s="1434"/>
      <c r="AFD201" s="1434"/>
      <c r="AFE201" s="1434"/>
      <c r="AFF201" s="1434"/>
      <c r="AFG201" s="1434"/>
      <c r="AFH201" s="1434"/>
      <c r="AFI201" s="1434"/>
      <c r="AFJ201" s="1434"/>
      <c r="AFK201" s="1434"/>
      <c r="AFL201" s="1434"/>
      <c r="AFM201" s="1434"/>
      <c r="AFN201" s="1434"/>
      <c r="AFO201" s="1434"/>
      <c r="AFP201" s="1434"/>
      <c r="AFQ201" s="1434"/>
      <c r="AFR201" s="1434"/>
      <c r="AFS201" s="1434"/>
      <c r="AFT201" s="1434"/>
      <c r="AFU201" s="1434"/>
      <c r="AFV201" s="1434"/>
      <c r="AFW201" s="1434"/>
      <c r="AFX201" s="1434"/>
      <c r="AFY201" s="1434"/>
      <c r="AFZ201" s="1434"/>
      <c r="AGA201" s="1434"/>
      <c r="AGB201" s="1434"/>
      <c r="AGC201" s="1434"/>
      <c r="AGD201" s="1434"/>
      <c r="AGE201" s="1434"/>
      <c r="AGF201" s="1434"/>
      <c r="AGG201" s="1434"/>
      <c r="AGH201" s="1434"/>
      <c r="AGI201" s="1434"/>
      <c r="AGJ201" s="1434"/>
      <c r="AGK201" s="1434"/>
      <c r="AGL201" s="1434"/>
      <c r="AGM201" s="1434"/>
      <c r="AGN201" s="1434"/>
      <c r="AGO201" s="1434"/>
      <c r="AGP201" s="1434"/>
      <c r="AGQ201" s="1434"/>
      <c r="AGR201" s="1434"/>
      <c r="AGS201" s="1434"/>
      <c r="AGT201" s="1434"/>
      <c r="AGU201" s="1434"/>
      <c r="AGV201" s="1434"/>
      <c r="AGW201" s="1434"/>
      <c r="AGX201" s="1434"/>
      <c r="AGY201" s="1434"/>
      <c r="AGZ201" s="1434"/>
      <c r="AHA201" s="1434"/>
      <c r="AHB201" s="1434"/>
      <c r="AHC201" s="1434"/>
      <c r="AHD201" s="1434"/>
      <c r="AHE201" s="1434"/>
      <c r="AHF201" s="1434"/>
      <c r="AHG201" s="1434"/>
      <c r="AHH201" s="1434"/>
      <c r="AHI201" s="1434"/>
      <c r="AHJ201" s="1434"/>
      <c r="AHK201" s="1434"/>
      <c r="AHL201" s="1434"/>
      <c r="AHM201" s="1434"/>
      <c r="AHN201" s="1434"/>
      <c r="AHO201" s="1434"/>
      <c r="AHP201" s="1434"/>
      <c r="AHQ201" s="1434"/>
      <c r="AHR201" s="1434"/>
      <c r="AHS201" s="1434"/>
      <c r="AHT201" s="1434"/>
      <c r="AHU201" s="1434"/>
      <c r="AHV201" s="1434"/>
      <c r="AHW201" s="1434"/>
      <c r="AHX201" s="1434"/>
      <c r="AHY201" s="1434"/>
      <c r="AHZ201" s="1434"/>
      <c r="AIA201" s="1434"/>
      <c r="AIB201" s="1434"/>
      <c r="AIC201" s="1434"/>
      <c r="AID201" s="1434"/>
      <c r="AIE201" s="1434"/>
      <c r="AIF201" s="1434"/>
      <c r="AIG201" s="1434"/>
      <c r="AIH201" s="1434"/>
      <c r="AII201" s="1434"/>
      <c r="AIJ201" s="1434"/>
      <c r="AIK201" s="1434"/>
      <c r="AIL201" s="1434"/>
      <c r="AIM201" s="1434"/>
      <c r="AIN201" s="1434"/>
      <c r="AIO201" s="1434"/>
      <c r="AIP201" s="1434"/>
      <c r="AIQ201" s="1434"/>
      <c r="AIR201" s="1434"/>
      <c r="AIS201" s="1434"/>
      <c r="AIT201" s="1434"/>
      <c r="AIU201" s="1434"/>
      <c r="AIV201" s="1434"/>
      <c r="AIW201" s="1434"/>
      <c r="AIX201" s="1434"/>
      <c r="AIY201" s="1434"/>
      <c r="AIZ201" s="1434"/>
      <c r="AJA201" s="1434"/>
      <c r="AJB201" s="1434"/>
      <c r="AJC201" s="1434"/>
      <c r="AJD201" s="1434"/>
      <c r="AJE201" s="1434"/>
      <c r="AJF201" s="1434"/>
      <c r="AJG201" s="1434"/>
      <c r="AJH201" s="1434"/>
      <c r="AJI201" s="1434"/>
      <c r="AJJ201" s="1434"/>
      <c r="AJK201" s="1434"/>
      <c r="AJL201" s="1434"/>
      <c r="AJM201" s="1434"/>
      <c r="AJN201" s="1434"/>
      <c r="AJO201" s="1434"/>
      <c r="AJP201" s="1434"/>
      <c r="AJQ201" s="1434"/>
      <c r="AJR201" s="1434"/>
      <c r="AJS201" s="1434"/>
      <c r="AJT201" s="1434"/>
      <c r="AJU201" s="1434"/>
      <c r="AJV201" s="1434"/>
      <c r="AJW201" s="1434"/>
      <c r="AJX201" s="1434"/>
      <c r="AJY201" s="1434"/>
      <c r="AJZ201" s="1434"/>
      <c r="AKA201" s="1434"/>
      <c r="AKB201" s="1434"/>
      <c r="AKC201" s="1434"/>
      <c r="AKD201" s="1434"/>
      <c r="AKE201" s="1434"/>
      <c r="AKF201" s="1434"/>
      <c r="AKG201" s="1434"/>
      <c r="AKH201" s="1434"/>
      <c r="AKI201" s="1434"/>
      <c r="AKJ201" s="1434"/>
      <c r="AKK201" s="1434"/>
      <c r="AKL201" s="1434"/>
      <c r="AKM201" s="1434"/>
      <c r="AKN201" s="1434"/>
      <c r="AKO201" s="1434"/>
      <c r="AKP201" s="1434"/>
      <c r="AKQ201" s="1434"/>
      <c r="AKR201" s="1434"/>
      <c r="AKS201" s="1434"/>
      <c r="AKT201" s="1434"/>
      <c r="AKU201" s="1434"/>
      <c r="AKV201" s="1434"/>
      <c r="AKW201" s="1434"/>
      <c r="AKX201" s="1434"/>
      <c r="AKY201" s="1434"/>
      <c r="AKZ201" s="1434"/>
      <c r="ALA201" s="1434"/>
      <c r="ALB201" s="1434"/>
      <c r="ALC201" s="1434"/>
      <c r="ALD201" s="1434"/>
      <c r="ALE201" s="1434"/>
      <c r="ALF201" s="1434"/>
      <c r="ALG201" s="1434"/>
      <c r="ALH201" s="1434"/>
      <c r="ALI201" s="1434"/>
      <c r="ALJ201" s="1434"/>
      <c r="ALK201" s="1434"/>
      <c r="ALL201" s="1434"/>
      <c r="ALM201" s="1434"/>
      <c r="ALN201" s="1434"/>
      <c r="ALO201" s="1434"/>
      <c r="ALP201" s="1434"/>
      <c r="ALQ201" s="1434"/>
      <c r="ALR201" s="1434"/>
      <c r="ALS201" s="1434"/>
      <c r="ALT201" s="1434"/>
      <c r="ALU201" s="1434"/>
      <c r="ALV201" s="1434"/>
      <c r="ALW201" s="1434"/>
      <c r="ALX201" s="1434"/>
      <c r="ALY201" s="1434"/>
      <c r="ALZ201" s="1434"/>
      <c r="AMA201" s="1434"/>
      <c r="AMB201" s="1434"/>
      <c r="AMC201" s="1434"/>
      <c r="AMD201" s="1434"/>
      <c r="AME201" s="1434"/>
      <c r="AMF201" s="1434"/>
      <c r="AMG201" s="1434"/>
      <c r="AMH201" s="1434"/>
      <c r="AMI201" s="1434"/>
      <c r="AMJ201" s="1434"/>
      <c r="AMK201" s="1434"/>
      <c r="AML201" s="1434"/>
      <c r="AMM201" s="1434"/>
      <c r="AMN201" s="1434"/>
      <c r="AMO201" s="1434"/>
      <c r="AMP201" s="1434"/>
      <c r="AMQ201" s="1434"/>
      <c r="AMR201" s="1434"/>
      <c r="AMS201" s="1434"/>
      <c r="AMT201" s="1434"/>
      <c r="AMU201" s="1434"/>
      <c r="AMV201" s="1434"/>
      <c r="AMW201" s="1434"/>
      <c r="AMX201" s="1434"/>
      <c r="AMY201" s="1434"/>
      <c r="AMZ201" s="1434"/>
      <c r="ANA201" s="1434"/>
      <c r="ANB201" s="1434"/>
      <c r="ANC201" s="1434"/>
      <c r="AND201" s="1434"/>
      <c r="ANE201" s="1434"/>
      <c r="ANF201" s="1434"/>
      <c r="ANG201" s="1434"/>
      <c r="ANH201" s="1434"/>
      <c r="ANI201" s="1434"/>
      <c r="ANJ201" s="1434"/>
      <c r="ANK201" s="1434"/>
      <c r="ANL201" s="1434"/>
      <c r="ANM201" s="1434"/>
      <c r="ANN201" s="1434"/>
      <c r="ANO201" s="1434"/>
      <c r="ANP201" s="1434"/>
      <c r="ANQ201" s="1434"/>
      <c r="ANR201" s="1434"/>
      <c r="ANS201" s="1434"/>
      <c r="ANT201" s="1434"/>
      <c r="ANU201" s="1434"/>
      <c r="ANV201" s="1434"/>
      <c r="ANW201" s="1434"/>
      <c r="ANX201" s="1434"/>
      <c r="ANY201" s="1434"/>
      <c r="ANZ201" s="1434"/>
      <c r="AOA201" s="1434"/>
      <c r="AOB201" s="1434"/>
      <c r="AOC201" s="1434"/>
      <c r="AOD201" s="1434"/>
      <c r="AOE201" s="1434"/>
      <c r="AOF201" s="1434"/>
      <c r="AOG201" s="1434"/>
      <c r="AOH201" s="1434"/>
      <c r="AOI201" s="1434"/>
      <c r="AOJ201" s="1434"/>
      <c r="AOK201" s="1434"/>
      <c r="AOL201" s="1434"/>
      <c r="AOM201" s="1434"/>
      <c r="AON201" s="1434"/>
      <c r="AOO201" s="1434"/>
      <c r="AOP201" s="1434"/>
      <c r="AOQ201" s="1434"/>
      <c r="AOR201" s="1434"/>
      <c r="AOS201" s="1434"/>
      <c r="AOT201" s="1434"/>
      <c r="AOU201" s="1434"/>
      <c r="AOV201" s="1434"/>
      <c r="AOW201" s="1434"/>
      <c r="AOX201" s="1434"/>
      <c r="AOY201" s="1434"/>
      <c r="AOZ201" s="1434"/>
      <c r="APA201" s="1434"/>
      <c r="APB201" s="1434"/>
      <c r="APC201" s="1434"/>
      <c r="APD201" s="1434"/>
      <c r="APE201" s="1434"/>
      <c r="APF201" s="1434"/>
      <c r="APG201" s="1434"/>
      <c r="APH201" s="1434"/>
      <c r="API201" s="1434"/>
      <c r="APJ201" s="1434"/>
      <c r="APK201" s="1434"/>
      <c r="APL201" s="1434"/>
      <c r="APM201" s="1434"/>
      <c r="APN201" s="1434"/>
      <c r="APO201" s="1434"/>
      <c r="APP201" s="1434"/>
      <c r="APQ201" s="1434"/>
      <c r="APR201" s="1434"/>
      <c r="APS201" s="1434"/>
      <c r="APT201" s="1434"/>
      <c r="APU201" s="1434"/>
      <c r="APV201" s="1434"/>
      <c r="APW201" s="1434"/>
      <c r="APX201" s="1434"/>
      <c r="APY201" s="1434"/>
      <c r="APZ201" s="1434"/>
      <c r="AQA201" s="1434"/>
      <c r="AQB201" s="1434"/>
      <c r="AQC201" s="1434"/>
      <c r="AQD201" s="1434"/>
      <c r="AQE201" s="1434"/>
      <c r="AQF201" s="1434"/>
      <c r="AQG201" s="1434"/>
      <c r="AQH201" s="1434"/>
      <c r="AQI201" s="1434"/>
      <c r="AQJ201" s="1434"/>
      <c r="AQK201" s="1434"/>
      <c r="AQL201" s="1434"/>
      <c r="AQM201" s="1434"/>
      <c r="AQN201" s="1434"/>
      <c r="AQO201" s="1434"/>
      <c r="AQP201" s="1434"/>
      <c r="AQQ201" s="1434"/>
      <c r="AQR201" s="1434"/>
      <c r="AQS201" s="1434"/>
      <c r="AQT201" s="1434"/>
      <c r="AQU201" s="1434"/>
      <c r="AQV201" s="1434"/>
      <c r="AQW201" s="1434"/>
      <c r="AQX201" s="1434"/>
      <c r="AQY201" s="1434"/>
      <c r="AQZ201" s="1434"/>
      <c r="ARA201" s="1434"/>
      <c r="ARB201" s="1434"/>
      <c r="ARC201" s="1434"/>
      <c r="ARD201" s="1434"/>
      <c r="ARE201" s="1434"/>
      <c r="ARF201" s="1434"/>
      <c r="ARG201" s="1434"/>
      <c r="ARH201" s="1434"/>
      <c r="ARI201" s="1434"/>
      <c r="ARJ201" s="1434"/>
      <c r="ARK201" s="1434"/>
      <c r="ARL201" s="1434"/>
      <c r="ARM201" s="1434"/>
      <c r="ARN201" s="1434"/>
      <c r="ARO201" s="1434"/>
      <c r="ARP201" s="1434"/>
      <c r="ARQ201" s="1434"/>
      <c r="ARR201" s="1434"/>
      <c r="ARS201" s="1434"/>
      <c r="ART201" s="1434"/>
      <c r="ARU201" s="1434"/>
      <c r="ARV201" s="1434"/>
      <c r="ARW201" s="1434"/>
      <c r="ARX201" s="1434"/>
      <c r="ARY201" s="1434"/>
      <c r="ARZ201" s="1434"/>
      <c r="ASA201" s="1434"/>
      <c r="ASB201" s="1434"/>
      <c r="ASC201" s="1434"/>
      <c r="ASD201" s="1434"/>
      <c r="ASE201" s="1434"/>
      <c r="ASF201" s="1434"/>
      <c r="ASG201" s="1434"/>
      <c r="ASH201" s="1434"/>
      <c r="ASI201" s="1434"/>
      <c r="ASJ201" s="1434"/>
      <c r="ASK201" s="1434"/>
      <c r="ASL201" s="1434"/>
      <c r="ASM201" s="1434"/>
      <c r="ASN201" s="1434"/>
      <c r="ASO201" s="1434"/>
      <c r="ASP201" s="1434"/>
      <c r="ASQ201" s="1434"/>
      <c r="ASR201" s="1434"/>
      <c r="ASS201" s="1434"/>
      <c r="AST201" s="1434"/>
      <c r="ASU201" s="1434"/>
      <c r="ASV201" s="1434"/>
      <c r="ASW201" s="1434"/>
      <c r="ASX201" s="1434"/>
      <c r="ASY201" s="1434"/>
      <c r="ASZ201" s="1434"/>
      <c r="ATA201" s="1434"/>
      <c r="ATB201" s="1434"/>
      <c r="ATC201" s="1434"/>
      <c r="ATD201" s="1434"/>
      <c r="ATE201" s="1434"/>
      <c r="ATF201" s="1434"/>
      <c r="ATG201" s="1434"/>
      <c r="ATH201" s="1434"/>
      <c r="ATI201" s="1434"/>
      <c r="ATJ201" s="1434"/>
      <c r="ATK201" s="1434"/>
      <c r="ATL201" s="1434"/>
      <c r="ATM201" s="1434"/>
      <c r="ATN201" s="1434"/>
      <c r="ATO201" s="1434"/>
      <c r="ATP201" s="1434"/>
      <c r="ATQ201" s="1434"/>
      <c r="ATR201" s="1434"/>
      <c r="ATS201" s="1434"/>
      <c r="ATT201" s="1434"/>
      <c r="ATU201" s="1434"/>
      <c r="ATV201" s="1434"/>
      <c r="ATW201" s="1434"/>
      <c r="ATX201" s="1434"/>
      <c r="ATY201" s="1434"/>
      <c r="ATZ201" s="1434"/>
      <c r="AUA201" s="1434"/>
      <c r="AUB201" s="1434"/>
      <c r="AUC201" s="1434"/>
      <c r="AUD201" s="1434"/>
      <c r="AUE201" s="1434"/>
      <c r="AUF201" s="1434"/>
      <c r="AUG201" s="1434"/>
      <c r="AUH201" s="1434"/>
      <c r="AUI201" s="1434"/>
      <c r="AUJ201" s="1434"/>
      <c r="AUK201" s="1434"/>
      <c r="AUL201" s="1434"/>
      <c r="AUM201" s="1434"/>
      <c r="AUN201" s="1434"/>
      <c r="AUO201" s="1434"/>
      <c r="AUP201" s="1434"/>
      <c r="AUQ201" s="1434"/>
      <c r="AUR201" s="1434"/>
      <c r="AUS201" s="1434"/>
      <c r="AUT201" s="1434"/>
      <c r="AUU201" s="1434"/>
      <c r="AUV201" s="1434"/>
      <c r="AUW201" s="1434"/>
      <c r="AUX201" s="1434"/>
      <c r="AUY201" s="1434"/>
      <c r="AUZ201" s="1434"/>
      <c r="AVA201" s="1434"/>
      <c r="AVB201" s="1434"/>
      <c r="AVC201" s="1434"/>
      <c r="AVD201" s="1434"/>
      <c r="AVE201" s="1434"/>
      <c r="AVF201" s="1434"/>
      <c r="AVG201" s="1434"/>
      <c r="AVH201" s="1434"/>
      <c r="AVI201" s="1434"/>
      <c r="AVJ201" s="1434"/>
      <c r="AVK201" s="1434"/>
      <c r="AVL201" s="1434"/>
      <c r="AVM201" s="1434"/>
      <c r="AVN201" s="1434"/>
      <c r="AVO201" s="1434"/>
      <c r="AVP201" s="1434"/>
      <c r="AVQ201" s="1434"/>
      <c r="AVR201" s="1434"/>
      <c r="AVS201" s="1434"/>
      <c r="AVT201" s="1434"/>
      <c r="AVU201" s="1434"/>
      <c r="AVV201" s="1434"/>
      <c r="AVW201" s="1434"/>
      <c r="AVX201" s="1434"/>
      <c r="AVY201" s="1434"/>
      <c r="AVZ201" s="1434"/>
      <c r="AWA201" s="1434"/>
      <c r="AWB201" s="1434"/>
      <c r="AWC201" s="1434"/>
      <c r="AWD201" s="1434"/>
      <c r="AWE201" s="1434"/>
      <c r="AWF201" s="1434"/>
      <c r="AWG201" s="1434"/>
      <c r="AWH201" s="1434"/>
      <c r="AWI201" s="1434"/>
      <c r="AWJ201" s="1434"/>
      <c r="AWK201" s="1434"/>
      <c r="AWL201" s="1434"/>
      <c r="AWM201" s="1434"/>
      <c r="AWN201" s="1434"/>
      <c r="AWO201" s="1434"/>
      <c r="AWP201" s="1434"/>
      <c r="AWQ201" s="1434"/>
      <c r="AWR201" s="1434"/>
      <c r="AWS201" s="1434"/>
      <c r="AWT201" s="1434"/>
      <c r="AWU201" s="1434"/>
      <c r="AWV201" s="1434"/>
      <c r="AWW201" s="1434"/>
      <c r="AWX201" s="1434"/>
      <c r="AWY201" s="1434"/>
      <c r="AWZ201" s="1434"/>
      <c r="AXA201" s="1434"/>
      <c r="AXB201" s="1434"/>
      <c r="AXC201" s="1434"/>
      <c r="AXD201" s="1434"/>
      <c r="AXE201" s="1434"/>
      <c r="AXF201" s="1434"/>
      <c r="AXG201" s="1434"/>
      <c r="AXH201" s="1434"/>
      <c r="AXI201" s="1434"/>
      <c r="AXJ201" s="1434"/>
      <c r="AXK201" s="1434"/>
      <c r="AXL201" s="1434"/>
      <c r="AXM201" s="1434"/>
      <c r="AXN201" s="1434"/>
      <c r="AXO201" s="1434"/>
      <c r="AXP201" s="1434"/>
      <c r="AXQ201" s="1434"/>
      <c r="AXR201" s="1434"/>
      <c r="AXS201" s="1434"/>
      <c r="AXT201" s="1434"/>
      <c r="AXU201" s="1434"/>
      <c r="AXV201" s="1434"/>
      <c r="AXW201" s="1434"/>
      <c r="AXX201" s="1434"/>
      <c r="AXY201" s="1434"/>
      <c r="AXZ201" s="1434"/>
      <c r="AYA201" s="1434"/>
      <c r="AYB201" s="1434"/>
      <c r="AYC201" s="1434"/>
      <c r="AYD201" s="1434"/>
      <c r="AYE201" s="1434"/>
      <c r="AYF201" s="1434"/>
      <c r="AYG201" s="1434"/>
      <c r="AYH201" s="1434"/>
      <c r="AYI201" s="1434"/>
      <c r="AYJ201" s="1434"/>
      <c r="AYK201" s="1434"/>
      <c r="AYL201" s="1434"/>
      <c r="AYM201" s="1434"/>
      <c r="AYN201" s="1434"/>
      <c r="AYO201" s="1434"/>
      <c r="AYP201" s="1434"/>
      <c r="AYQ201" s="1434"/>
      <c r="AYR201" s="1434"/>
      <c r="AYS201" s="1434"/>
      <c r="AYT201" s="1434"/>
      <c r="AYU201" s="1434"/>
      <c r="AYV201" s="1434"/>
      <c r="AYW201" s="1434"/>
      <c r="AYX201" s="1434"/>
      <c r="AYY201" s="1434"/>
      <c r="AYZ201" s="1434"/>
      <c r="AZA201" s="1434"/>
      <c r="AZB201" s="1434"/>
      <c r="AZC201" s="1434"/>
      <c r="AZD201" s="1434"/>
      <c r="AZE201" s="1434"/>
      <c r="AZF201" s="1434"/>
      <c r="AZG201" s="1434"/>
      <c r="AZH201" s="1434"/>
      <c r="AZI201" s="1434"/>
      <c r="AZJ201" s="1434"/>
      <c r="AZK201" s="1434"/>
      <c r="AZL201" s="1434"/>
      <c r="AZM201" s="1434"/>
      <c r="AZN201" s="1434"/>
      <c r="AZO201" s="1434"/>
      <c r="AZP201" s="1434"/>
      <c r="AZQ201" s="1434"/>
      <c r="AZR201" s="1434"/>
      <c r="AZS201" s="1434"/>
      <c r="AZT201" s="1434"/>
      <c r="AZU201" s="1434"/>
      <c r="AZV201" s="1434"/>
      <c r="AZW201" s="1434"/>
      <c r="AZX201" s="1434"/>
      <c r="AZY201" s="1434"/>
      <c r="AZZ201" s="1434"/>
      <c r="BAA201" s="1434"/>
      <c r="BAB201" s="1434"/>
      <c r="BAC201" s="1434"/>
      <c r="BAD201" s="1434"/>
      <c r="BAE201" s="1434"/>
      <c r="BAF201" s="1434"/>
      <c r="BAG201" s="1434"/>
      <c r="BAH201" s="1434"/>
      <c r="BAI201" s="1434"/>
      <c r="BAJ201" s="1434"/>
      <c r="BAK201" s="1434"/>
      <c r="BAL201" s="1434"/>
      <c r="BAM201" s="1434"/>
      <c r="BAN201" s="1434"/>
      <c r="BAO201" s="1434"/>
      <c r="BAP201" s="1434"/>
      <c r="BAQ201" s="1434"/>
      <c r="BAR201" s="1434"/>
      <c r="BAS201" s="1434"/>
      <c r="BAT201" s="1434"/>
      <c r="BAU201" s="1434"/>
      <c r="BAV201" s="1434"/>
      <c r="BAW201" s="1434"/>
      <c r="BAX201" s="1434"/>
      <c r="BAY201" s="1434"/>
      <c r="BAZ201" s="1434"/>
      <c r="BBA201" s="1434"/>
      <c r="BBB201" s="1434"/>
      <c r="BBC201" s="1434"/>
      <c r="BBD201" s="1434"/>
      <c r="BBE201" s="1434"/>
      <c r="BBF201" s="1434"/>
      <c r="BBG201" s="1434"/>
      <c r="BBH201" s="1434"/>
      <c r="BBI201" s="1434"/>
      <c r="BBJ201" s="1434"/>
      <c r="BBK201" s="1434"/>
      <c r="BBL201" s="1434"/>
      <c r="BBM201" s="1434"/>
      <c r="BBN201" s="1434"/>
      <c r="BBO201" s="1434"/>
      <c r="BBP201" s="1434"/>
      <c r="BBQ201" s="1434"/>
      <c r="BBR201" s="1434"/>
      <c r="BBS201" s="1434"/>
      <c r="BBT201" s="1434"/>
      <c r="BBU201" s="1434"/>
      <c r="BBV201" s="1434"/>
      <c r="BBW201" s="1434"/>
      <c r="BBX201" s="1434"/>
      <c r="BBY201" s="1434"/>
      <c r="BBZ201" s="1434"/>
      <c r="BCA201" s="1434"/>
      <c r="BCB201" s="1434"/>
      <c r="BCC201" s="1434"/>
      <c r="BCD201" s="1434"/>
      <c r="BCE201" s="1434"/>
      <c r="BCF201" s="1434"/>
      <c r="BCG201" s="1434"/>
      <c r="BCH201" s="1434"/>
      <c r="BCI201" s="1434"/>
      <c r="BCJ201" s="1434"/>
      <c r="BCK201" s="1434"/>
      <c r="BCL201" s="1434"/>
      <c r="BCM201" s="1434"/>
      <c r="BCN201" s="1434"/>
      <c r="BCO201" s="1434"/>
      <c r="BCP201" s="1434"/>
      <c r="BCQ201" s="1434"/>
      <c r="BCR201" s="1434"/>
      <c r="BCS201" s="1434"/>
      <c r="BCT201" s="1434"/>
      <c r="BCU201" s="1434"/>
      <c r="BCV201" s="1434"/>
      <c r="BCW201" s="1434"/>
      <c r="BCX201" s="1434"/>
      <c r="BCY201" s="1434"/>
      <c r="BCZ201" s="1434"/>
      <c r="BDA201" s="1434"/>
      <c r="BDB201" s="1434"/>
      <c r="BDC201" s="1434"/>
      <c r="BDD201" s="1434"/>
      <c r="BDE201" s="1434"/>
      <c r="BDF201" s="1434"/>
      <c r="BDG201" s="1434"/>
      <c r="BDH201" s="1434"/>
      <c r="BDI201" s="1434"/>
      <c r="BDJ201" s="1434"/>
      <c r="BDK201" s="1434"/>
      <c r="BDL201" s="1434"/>
      <c r="BDM201" s="1434"/>
      <c r="BDN201" s="1434"/>
      <c r="BDO201" s="1434"/>
      <c r="BDP201" s="1434"/>
      <c r="BDQ201" s="1434"/>
      <c r="BDR201" s="1434"/>
      <c r="BDS201" s="1434"/>
      <c r="BDT201" s="1434"/>
      <c r="BDU201" s="1434"/>
      <c r="BDV201" s="1434"/>
      <c r="BDW201" s="1434"/>
      <c r="BDX201" s="1434"/>
      <c r="BDY201" s="1434"/>
      <c r="BDZ201" s="1434"/>
      <c r="BEA201" s="1434"/>
      <c r="BEB201" s="1434"/>
      <c r="BEC201" s="1434"/>
      <c r="BED201" s="1434"/>
      <c r="BEE201" s="1434"/>
      <c r="BEF201" s="1434"/>
      <c r="BEG201" s="1434"/>
      <c r="BEH201" s="1434"/>
      <c r="BEI201" s="1434"/>
      <c r="BEJ201" s="1434"/>
      <c r="BEK201" s="1434"/>
      <c r="BEL201" s="1434"/>
      <c r="BEM201" s="1434"/>
      <c r="BEN201" s="1434"/>
      <c r="BEO201" s="1434"/>
      <c r="BEP201" s="1434"/>
      <c r="BEQ201" s="1434"/>
      <c r="BER201" s="1434"/>
      <c r="BES201" s="1434"/>
      <c r="BET201" s="1434"/>
      <c r="BEU201" s="1434"/>
      <c r="BEV201" s="1434"/>
      <c r="BEW201" s="1434"/>
      <c r="BEX201" s="1434"/>
      <c r="BEY201" s="1434"/>
      <c r="BEZ201" s="1434"/>
      <c r="BFA201" s="1434"/>
      <c r="BFB201" s="1434"/>
      <c r="BFC201" s="1434"/>
      <c r="BFD201" s="1434"/>
      <c r="BFE201" s="1434"/>
      <c r="BFF201" s="1434"/>
      <c r="BFG201" s="1434"/>
      <c r="BFH201" s="1434"/>
      <c r="BFI201" s="1434"/>
      <c r="BFJ201" s="1434"/>
      <c r="BFK201" s="1434"/>
      <c r="BFL201" s="1434"/>
      <c r="BFM201" s="1434"/>
      <c r="BFN201" s="1434"/>
      <c r="BFO201" s="1434"/>
      <c r="BFP201" s="1434"/>
      <c r="BFQ201" s="1434"/>
      <c r="BFR201" s="1434"/>
      <c r="BFS201" s="1434"/>
      <c r="BFT201" s="1434"/>
      <c r="BFU201" s="1434"/>
      <c r="BFV201" s="1434"/>
      <c r="BFW201" s="1434"/>
      <c r="BFX201" s="1434"/>
      <c r="BFY201" s="1434"/>
      <c r="BFZ201" s="1434"/>
      <c r="BGA201" s="1434"/>
      <c r="BGB201" s="1434"/>
      <c r="BGC201" s="1434"/>
      <c r="BGD201" s="1434"/>
      <c r="BGE201" s="1434"/>
      <c r="BGF201" s="1434"/>
      <c r="BGG201" s="1434"/>
      <c r="BGH201" s="1434"/>
      <c r="BGI201" s="1434"/>
      <c r="BGJ201" s="1434"/>
      <c r="BGK201" s="1434"/>
      <c r="BGL201" s="1434"/>
      <c r="BGM201" s="1434"/>
      <c r="BGN201" s="1434"/>
      <c r="BGO201" s="1434"/>
      <c r="BGP201" s="1434"/>
      <c r="BGQ201" s="1434"/>
      <c r="BGR201" s="1434"/>
      <c r="BGS201" s="1434"/>
      <c r="BGT201" s="1434"/>
      <c r="BGU201" s="1434"/>
      <c r="BGV201" s="1434"/>
      <c r="BGW201" s="1434"/>
      <c r="BGX201" s="1434"/>
      <c r="BGY201" s="1434"/>
      <c r="BGZ201" s="1434"/>
      <c r="BHA201" s="1434"/>
      <c r="BHB201" s="1434"/>
      <c r="BHC201" s="1434"/>
      <c r="BHD201" s="1434"/>
      <c r="BHE201" s="1434"/>
      <c r="BHF201" s="1434"/>
      <c r="BHG201" s="1434"/>
      <c r="BHH201" s="1434"/>
      <c r="BHI201" s="1434"/>
      <c r="BHJ201" s="1434"/>
      <c r="BHK201" s="1434"/>
      <c r="BHL201" s="1434"/>
      <c r="BHM201" s="1434"/>
      <c r="BHN201" s="1434"/>
      <c r="BHO201" s="1434"/>
      <c r="BHP201" s="1434"/>
      <c r="BHQ201" s="1434"/>
      <c r="BHR201" s="1434"/>
      <c r="BHS201" s="1434"/>
      <c r="BHT201" s="1434"/>
      <c r="BHU201" s="1434"/>
      <c r="BHV201" s="1434"/>
      <c r="BHW201" s="1434"/>
      <c r="BHX201" s="1434"/>
      <c r="BHY201" s="1434"/>
      <c r="BHZ201" s="1434"/>
      <c r="BIA201" s="1434"/>
      <c r="BIB201" s="1434"/>
      <c r="BIC201" s="1434"/>
      <c r="BID201" s="1434"/>
      <c r="BIE201" s="1434"/>
      <c r="BIF201" s="1434"/>
      <c r="BIG201" s="1434"/>
      <c r="BIH201" s="1434"/>
      <c r="BII201" s="1434"/>
      <c r="BIJ201" s="1434"/>
      <c r="BIK201" s="1434"/>
      <c r="BIL201" s="1434"/>
      <c r="BIM201" s="1434"/>
      <c r="BIN201" s="1434"/>
      <c r="BIO201" s="1434"/>
      <c r="BIP201" s="1434"/>
      <c r="BIQ201" s="1434"/>
      <c r="BIR201" s="1434"/>
      <c r="BIS201" s="1434"/>
      <c r="BIT201" s="1434"/>
      <c r="BIU201" s="1434"/>
      <c r="BIV201" s="1434"/>
      <c r="BIW201" s="1434"/>
      <c r="BIX201" s="1434"/>
      <c r="BIY201" s="1434"/>
      <c r="BIZ201" s="1434"/>
      <c r="BJA201" s="1434"/>
      <c r="BJB201" s="1434"/>
      <c r="BJC201" s="1434"/>
      <c r="BJD201" s="1434"/>
      <c r="BJE201" s="1434"/>
      <c r="BJF201" s="1434"/>
      <c r="BJG201" s="1434"/>
      <c r="BJH201" s="1434"/>
      <c r="BJI201" s="1434"/>
      <c r="BJJ201" s="1434"/>
      <c r="BJK201" s="1434"/>
      <c r="BJL201" s="1434"/>
      <c r="BJM201" s="1434"/>
      <c r="BJN201" s="1434"/>
      <c r="BJO201" s="1434"/>
      <c r="BJP201" s="1434"/>
      <c r="BJQ201" s="1434"/>
      <c r="BJR201" s="1434"/>
      <c r="BJS201" s="1434"/>
      <c r="BJT201" s="1434"/>
      <c r="BJU201" s="1434"/>
      <c r="BJV201" s="1434"/>
      <c r="BJW201" s="1434"/>
      <c r="BJX201" s="1434"/>
      <c r="BJY201" s="1434"/>
      <c r="BJZ201" s="1434"/>
      <c r="BKA201" s="1434"/>
      <c r="BKB201" s="1434"/>
      <c r="BKC201" s="1434"/>
      <c r="BKD201" s="1434"/>
      <c r="BKE201" s="1434"/>
      <c r="BKF201" s="1434"/>
      <c r="BKG201" s="1434"/>
      <c r="BKH201" s="1434"/>
      <c r="BKI201" s="1434"/>
      <c r="BKJ201" s="1434"/>
      <c r="BKK201" s="1434"/>
      <c r="BKL201" s="1434"/>
      <c r="BKM201" s="1434"/>
      <c r="BKN201" s="1434"/>
      <c r="BKO201" s="1434"/>
      <c r="BKP201" s="1434"/>
      <c r="BKQ201" s="1434"/>
      <c r="BKR201" s="1434"/>
      <c r="BKS201" s="1434"/>
      <c r="BKT201" s="1434"/>
      <c r="BKU201" s="1434"/>
      <c r="BKV201" s="1434"/>
      <c r="BKW201" s="1434"/>
      <c r="BKX201" s="1434"/>
      <c r="BKY201" s="1434"/>
      <c r="BKZ201" s="1434"/>
      <c r="BLA201" s="1434"/>
      <c r="BLB201" s="1434"/>
      <c r="BLC201" s="1434"/>
      <c r="BLD201" s="1434"/>
      <c r="BLE201" s="1434"/>
      <c r="BLF201" s="1434"/>
      <c r="BLG201" s="1434"/>
      <c r="BLH201" s="1434"/>
      <c r="BLI201" s="1434"/>
      <c r="BLJ201" s="1434"/>
      <c r="BLK201" s="1434"/>
      <c r="BLL201" s="1434"/>
      <c r="BLM201" s="1434"/>
      <c r="BLN201" s="1434"/>
      <c r="BLO201" s="1434"/>
      <c r="BLP201" s="1434"/>
      <c r="BLQ201" s="1434"/>
      <c r="BLR201" s="1434"/>
      <c r="BLS201" s="1434"/>
      <c r="BLT201" s="1434"/>
      <c r="BLU201" s="1434"/>
      <c r="BLV201" s="1434"/>
      <c r="BLW201" s="1434"/>
      <c r="BLX201" s="1434"/>
      <c r="BLY201" s="1434"/>
      <c r="BLZ201" s="1434"/>
      <c r="BMA201" s="1434"/>
      <c r="BMB201" s="1434"/>
      <c r="BMC201" s="1434"/>
      <c r="BMD201" s="1434"/>
      <c r="BME201" s="1434"/>
      <c r="BMF201" s="1434"/>
      <c r="BMG201" s="1434"/>
      <c r="BMH201" s="1434"/>
      <c r="BMI201" s="1434"/>
      <c r="BMJ201" s="1434"/>
      <c r="BMK201" s="1434"/>
      <c r="BML201" s="1434"/>
      <c r="BMM201" s="1434"/>
      <c r="BMN201" s="1434"/>
      <c r="BMO201" s="1434"/>
      <c r="BMP201" s="1434"/>
      <c r="BMQ201" s="1434"/>
      <c r="BMR201" s="1434"/>
      <c r="BMS201" s="1434"/>
      <c r="BMT201" s="1434"/>
      <c r="BMU201" s="1434"/>
      <c r="BMV201" s="1434"/>
      <c r="BMW201" s="1434"/>
      <c r="BMX201" s="1434"/>
      <c r="BMY201" s="1434"/>
      <c r="BMZ201" s="1434"/>
      <c r="BNA201" s="1434"/>
      <c r="BNB201" s="1434"/>
      <c r="BNC201" s="1434"/>
      <c r="BND201" s="1434"/>
      <c r="BNE201" s="1434"/>
      <c r="BNF201" s="1434"/>
      <c r="BNG201" s="1434"/>
      <c r="BNH201" s="1434"/>
      <c r="BNI201" s="1434"/>
      <c r="BNJ201" s="1434"/>
      <c r="BNK201" s="1434"/>
      <c r="BNL201" s="1434"/>
      <c r="BNM201" s="1434"/>
      <c r="BNN201" s="1434"/>
      <c r="BNO201" s="1434"/>
      <c r="BNP201" s="1434"/>
      <c r="BNQ201" s="1434"/>
      <c r="BNR201" s="1434"/>
      <c r="BNS201" s="1434"/>
      <c r="BNT201" s="1434"/>
      <c r="BNU201" s="1434"/>
      <c r="BNV201" s="1434"/>
      <c r="BNW201" s="1434"/>
      <c r="BNX201" s="1434"/>
      <c r="BNY201" s="1434"/>
      <c r="BNZ201" s="1434"/>
      <c r="BOA201" s="1434"/>
      <c r="BOB201" s="1434"/>
      <c r="BOC201" s="1434"/>
      <c r="BOD201" s="1434"/>
      <c r="BOE201" s="1434"/>
      <c r="BOF201" s="1434"/>
      <c r="BOG201" s="1434"/>
      <c r="BOH201" s="1434"/>
      <c r="BOI201" s="1434"/>
      <c r="BOJ201" s="1434"/>
      <c r="BOK201" s="1434"/>
      <c r="BOL201" s="1434"/>
      <c r="BOM201" s="1434"/>
      <c r="BON201" s="1434"/>
      <c r="BOO201" s="1434"/>
      <c r="BOP201" s="1434"/>
      <c r="BOQ201" s="1434"/>
      <c r="BOR201" s="1434"/>
      <c r="BOS201" s="1434"/>
      <c r="BOT201" s="1434"/>
      <c r="BOU201" s="1434"/>
      <c r="BOV201" s="1434"/>
      <c r="BOW201" s="1434"/>
      <c r="BOX201" s="1434"/>
      <c r="BOY201" s="1434"/>
      <c r="BOZ201" s="1434"/>
      <c r="BPA201" s="1434"/>
      <c r="BPB201" s="1434"/>
      <c r="BPC201" s="1434"/>
      <c r="BPD201" s="1434"/>
      <c r="BPE201" s="1434"/>
      <c r="BPF201" s="1434"/>
      <c r="BPG201" s="1434"/>
      <c r="BPH201" s="1434"/>
      <c r="BPI201" s="1434"/>
      <c r="BPJ201" s="1434"/>
      <c r="BPK201" s="1434"/>
      <c r="BPL201" s="1434"/>
      <c r="BPM201" s="1434"/>
      <c r="BPN201" s="1434"/>
      <c r="BPO201" s="1434"/>
      <c r="BPP201" s="1434"/>
      <c r="BPQ201" s="1434"/>
      <c r="BPR201" s="1434"/>
      <c r="BPS201" s="1434"/>
      <c r="BPT201" s="1434"/>
      <c r="BPU201" s="1434"/>
      <c r="BPV201" s="1434"/>
      <c r="BPW201" s="1434"/>
      <c r="BPX201" s="1434"/>
      <c r="BPY201" s="1434"/>
      <c r="BPZ201" s="1434"/>
      <c r="BQA201" s="1434"/>
      <c r="BQB201" s="1434"/>
      <c r="BQC201" s="1434"/>
      <c r="BQD201" s="1434"/>
      <c r="BQE201" s="1434"/>
      <c r="BQF201" s="1434"/>
      <c r="BQG201" s="1434"/>
      <c r="BQH201" s="1434"/>
      <c r="BQI201" s="1434"/>
      <c r="BQJ201" s="1434"/>
      <c r="BQK201" s="1434"/>
      <c r="BQL201" s="1434"/>
      <c r="BQM201" s="1434"/>
      <c r="BQN201" s="1434"/>
      <c r="BQO201" s="1434"/>
      <c r="BQP201" s="1434"/>
      <c r="BQQ201" s="1434"/>
      <c r="BQR201" s="1434"/>
      <c r="BQS201" s="1434"/>
      <c r="BQT201" s="1434"/>
      <c r="BQU201" s="1434"/>
      <c r="BQV201" s="1434"/>
      <c r="BQW201" s="1434"/>
      <c r="BQX201" s="1434"/>
      <c r="BQY201" s="1434"/>
      <c r="BQZ201" s="1434"/>
      <c r="BRA201" s="1434"/>
      <c r="BRB201" s="1434"/>
      <c r="BRC201" s="1434"/>
      <c r="BRD201" s="1434"/>
      <c r="BRE201" s="1434"/>
      <c r="BRF201" s="1434"/>
      <c r="BRG201" s="1434"/>
      <c r="BRH201" s="1434"/>
      <c r="BRI201" s="1434"/>
      <c r="BRJ201" s="1434"/>
      <c r="BRK201" s="1434"/>
      <c r="BRL201" s="1434"/>
      <c r="BRM201" s="1434"/>
      <c r="BRN201" s="1434"/>
      <c r="BRO201" s="1434"/>
      <c r="BRP201" s="1434"/>
      <c r="BRQ201" s="1434"/>
      <c r="BRR201" s="1434"/>
      <c r="BRS201" s="1434"/>
      <c r="BRT201" s="1434"/>
      <c r="BRU201" s="1434"/>
      <c r="BRV201" s="1434"/>
      <c r="BRW201" s="1434"/>
      <c r="BRX201" s="1434"/>
      <c r="BRY201" s="1434"/>
      <c r="BRZ201" s="1434"/>
      <c r="BSA201" s="1434"/>
      <c r="BSB201" s="1434"/>
      <c r="BSC201" s="1434"/>
      <c r="BSD201" s="1434"/>
      <c r="BSE201" s="1434"/>
      <c r="BSF201" s="1434"/>
      <c r="BSG201" s="1434"/>
      <c r="BSH201" s="1434"/>
      <c r="BSI201" s="1434"/>
      <c r="BSJ201" s="1434"/>
      <c r="BSK201" s="1434"/>
      <c r="BSL201" s="1434"/>
      <c r="BSM201" s="1434"/>
      <c r="BSN201" s="1434"/>
      <c r="BSO201" s="1434"/>
      <c r="BSP201" s="1434"/>
      <c r="BSQ201" s="1434"/>
      <c r="BSR201" s="1434"/>
      <c r="BSS201" s="1434"/>
      <c r="BST201" s="1434"/>
      <c r="BSU201" s="1434"/>
      <c r="BSV201" s="1434"/>
      <c r="BSW201" s="1434"/>
      <c r="BSX201" s="1434"/>
      <c r="BSY201" s="1434"/>
      <c r="BSZ201" s="1434"/>
      <c r="BTA201" s="1434"/>
      <c r="BTB201" s="1434"/>
      <c r="BTC201" s="1434"/>
      <c r="BTD201" s="1434"/>
      <c r="BTE201" s="1434"/>
      <c r="BTF201" s="1434"/>
      <c r="BTG201" s="1434"/>
      <c r="BTH201" s="1434"/>
      <c r="BTI201" s="1434"/>
      <c r="BTJ201" s="1434"/>
      <c r="BTK201" s="1434"/>
      <c r="BTL201" s="1434"/>
      <c r="BTM201" s="1434"/>
      <c r="BTN201" s="1434"/>
      <c r="BTO201" s="1434"/>
      <c r="BTP201" s="1434"/>
      <c r="BTQ201" s="1434"/>
      <c r="BTR201" s="1434"/>
      <c r="BTS201" s="1434"/>
      <c r="BTT201" s="1434"/>
      <c r="BTU201" s="1434"/>
      <c r="BTV201" s="1434"/>
      <c r="BTW201" s="1434"/>
      <c r="BTX201" s="1434"/>
      <c r="BTY201" s="1434"/>
      <c r="BTZ201" s="1434"/>
      <c r="BUA201" s="1434"/>
      <c r="BUB201" s="1434"/>
      <c r="BUC201" s="1434"/>
      <c r="BUD201" s="1434"/>
      <c r="BUE201" s="1434"/>
      <c r="BUF201" s="1434"/>
      <c r="BUG201" s="1434"/>
      <c r="BUH201" s="1434"/>
      <c r="BUI201" s="1434"/>
      <c r="BUJ201" s="1434"/>
      <c r="BUK201" s="1434"/>
      <c r="BUL201" s="1434"/>
      <c r="BUM201" s="1434"/>
      <c r="BUN201" s="1434"/>
      <c r="BUO201" s="1434"/>
      <c r="BUP201" s="1434"/>
      <c r="BUQ201" s="1434"/>
      <c r="BUR201" s="1434"/>
      <c r="BUS201" s="1434"/>
      <c r="BUT201" s="1434"/>
      <c r="BUU201" s="1434"/>
      <c r="BUV201" s="1434"/>
      <c r="BUW201" s="1434"/>
      <c r="BUX201" s="1434"/>
      <c r="BUY201" s="1434"/>
      <c r="BUZ201" s="1434"/>
      <c r="BVA201" s="1434"/>
      <c r="BVB201" s="1434"/>
      <c r="BVC201" s="1434"/>
      <c r="BVD201" s="1434"/>
      <c r="BVE201" s="1434"/>
      <c r="BVF201" s="1434"/>
      <c r="BVG201" s="1434"/>
      <c r="BVH201" s="1434"/>
      <c r="BVI201" s="1434"/>
      <c r="BVJ201" s="1434"/>
      <c r="BVK201" s="1434"/>
      <c r="BVL201" s="1434"/>
      <c r="BVM201" s="1434"/>
      <c r="BVN201" s="1434"/>
      <c r="BVO201" s="1434"/>
      <c r="BVP201" s="1434"/>
      <c r="BVQ201" s="1434"/>
      <c r="BVR201" s="1434"/>
      <c r="BVS201" s="1434"/>
      <c r="BVT201" s="1434"/>
      <c r="BVU201" s="1434"/>
      <c r="BVV201" s="1434"/>
      <c r="BVW201" s="1434"/>
      <c r="BVX201" s="1434"/>
      <c r="BVY201" s="1434"/>
      <c r="BVZ201" s="1434"/>
      <c r="BWA201" s="1434"/>
      <c r="BWB201" s="1434"/>
      <c r="BWC201" s="1434"/>
      <c r="BWD201" s="1434"/>
      <c r="BWE201" s="1434"/>
      <c r="BWF201" s="1434"/>
      <c r="BWG201" s="1434"/>
      <c r="BWH201" s="1434"/>
      <c r="BWI201" s="1434"/>
      <c r="BWJ201" s="1434"/>
      <c r="BWK201" s="1434"/>
      <c r="BWL201" s="1434"/>
      <c r="BWM201" s="1434"/>
      <c r="BWN201" s="1434"/>
      <c r="BWO201" s="1434"/>
      <c r="BWP201" s="1434"/>
      <c r="BWQ201" s="1434"/>
      <c r="BWR201" s="1434"/>
      <c r="BWS201" s="1434"/>
      <c r="BWT201" s="1434"/>
      <c r="BWU201" s="1434"/>
      <c r="BWV201" s="1434"/>
      <c r="BWW201" s="1434"/>
      <c r="BWX201" s="1434"/>
      <c r="BWY201" s="1434"/>
      <c r="BWZ201" s="1434"/>
      <c r="BXA201" s="1434"/>
      <c r="BXB201" s="1434"/>
      <c r="BXC201" s="1434"/>
      <c r="BXD201" s="1434"/>
      <c r="BXE201" s="1434"/>
      <c r="BXF201" s="1434"/>
      <c r="BXG201" s="1434"/>
      <c r="BXH201" s="1434"/>
      <c r="BXI201" s="1434"/>
      <c r="BXJ201" s="1434"/>
      <c r="BXK201" s="1434"/>
      <c r="BXL201" s="1434"/>
      <c r="BXM201" s="1434"/>
      <c r="BXN201" s="1434"/>
      <c r="BXO201" s="1434"/>
      <c r="BXP201" s="1434"/>
      <c r="BXQ201" s="1434"/>
      <c r="BXR201" s="1434"/>
      <c r="BXS201" s="1434"/>
      <c r="BXT201" s="1434"/>
      <c r="BXU201" s="1434"/>
      <c r="BXV201" s="1434"/>
      <c r="BXW201" s="1434"/>
      <c r="BXX201" s="1434"/>
      <c r="BXY201" s="1434"/>
      <c r="BXZ201" s="1434"/>
      <c r="BYA201" s="1434"/>
      <c r="BYB201" s="1434"/>
      <c r="BYC201" s="1434"/>
      <c r="BYD201" s="1434"/>
      <c r="BYE201" s="1434"/>
      <c r="BYF201" s="1434"/>
      <c r="BYG201" s="1434"/>
      <c r="BYH201" s="1434"/>
      <c r="BYI201" s="1434"/>
      <c r="BYJ201" s="1434"/>
      <c r="BYK201" s="1434"/>
      <c r="BYL201" s="1434"/>
      <c r="BYM201" s="1434"/>
      <c r="BYN201" s="1434"/>
      <c r="BYO201" s="1434"/>
      <c r="BYP201" s="1434"/>
      <c r="BYQ201" s="1434"/>
      <c r="BYR201" s="1434"/>
      <c r="BYS201" s="1434"/>
      <c r="BYT201" s="1434"/>
      <c r="BYU201" s="1434"/>
      <c r="BYV201" s="1434"/>
      <c r="BYW201" s="1434"/>
      <c r="BYX201" s="1434"/>
      <c r="BYY201" s="1434"/>
      <c r="BYZ201" s="1434"/>
      <c r="BZA201" s="1434"/>
      <c r="BZB201" s="1434"/>
      <c r="BZC201" s="1434"/>
      <c r="BZD201" s="1434"/>
      <c r="BZE201" s="1434"/>
      <c r="BZF201" s="1434"/>
      <c r="BZG201" s="1434"/>
      <c r="BZH201" s="1434"/>
      <c r="BZI201" s="1434"/>
      <c r="BZJ201" s="1434"/>
      <c r="BZK201" s="1434"/>
      <c r="BZL201" s="1434"/>
      <c r="BZM201" s="1434"/>
      <c r="BZN201" s="1434"/>
      <c r="BZO201" s="1434"/>
      <c r="BZP201" s="1434"/>
      <c r="BZQ201" s="1434"/>
      <c r="BZR201" s="1434"/>
      <c r="BZS201" s="1434"/>
      <c r="BZT201" s="1434"/>
      <c r="BZU201" s="1434"/>
      <c r="BZV201" s="1434"/>
      <c r="BZW201" s="1434"/>
      <c r="BZX201" s="1434"/>
      <c r="BZY201" s="1434"/>
      <c r="BZZ201" s="1434"/>
      <c r="CAA201" s="1434"/>
      <c r="CAB201" s="1434"/>
      <c r="CAC201" s="1434"/>
      <c r="CAD201" s="1434"/>
      <c r="CAE201" s="1434"/>
      <c r="CAF201" s="1434"/>
      <c r="CAG201" s="1434"/>
      <c r="CAH201" s="1434"/>
      <c r="CAI201" s="1434"/>
      <c r="CAJ201" s="1434"/>
      <c r="CAK201" s="1434"/>
      <c r="CAL201" s="1434"/>
      <c r="CAM201" s="1434"/>
      <c r="CAN201" s="1434"/>
      <c r="CAO201" s="1434"/>
      <c r="CAP201" s="1434"/>
      <c r="CAQ201" s="1434"/>
      <c r="CAR201" s="1434"/>
      <c r="CAS201" s="1434"/>
      <c r="CAT201" s="1434"/>
      <c r="CAU201" s="1434"/>
      <c r="CAV201" s="1434"/>
      <c r="CAW201" s="1434"/>
      <c r="CAX201" s="1434"/>
      <c r="CAY201" s="1434"/>
      <c r="CAZ201" s="1434"/>
      <c r="CBA201" s="1434"/>
      <c r="CBB201" s="1434"/>
      <c r="CBC201" s="1434"/>
      <c r="CBD201" s="1434"/>
      <c r="CBE201" s="1434"/>
      <c r="CBF201" s="1434"/>
      <c r="CBG201" s="1434"/>
      <c r="CBH201" s="1434"/>
      <c r="CBI201" s="1434"/>
      <c r="CBJ201" s="1434"/>
      <c r="CBK201" s="1434"/>
      <c r="CBL201" s="1434"/>
      <c r="CBM201" s="1434"/>
      <c r="CBN201" s="1434"/>
      <c r="CBO201" s="1434"/>
      <c r="CBP201" s="1434"/>
      <c r="CBQ201" s="1434"/>
      <c r="CBR201" s="1434"/>
      <c r="CBS201" s="1434"/>
      <c r="CBT201" s="1434"/>
      <c r="CBU201" s="1434"/>
      <c r="CBV201" s="1434"/>
      <c r="CBW201" s="1434"/>
      <c r="CBX201" s="1434"/>
      <c r="CBY201" s="1434"/>
      <c r="CBZ201" s="1434"/>
      <c r="CCA201" s="1434"/>
      <c r="CCB201" s="1434"/>
      <c r="CCC201" s="1434"/>
      <c r="CCD201" s="1434"/>
      <c r="CCE201" s="1434"/>
      <c r="CCF201" s="1434"/>
      <c r="CCG201" s="1434"/>
      <c r="CCH201" s="1434"/>
      <c r="CCI201" s="1434"/>
      <c r="CCJ201" s="1434"/>
      <c r="CCK201" s="1434"/>
      <c r="CCL201" s="1434"/>
      <c r="CCM201" s="1434"/>
      <c r="CCN201" s="1434"/>
      <c r="CCO201" s="1434"/>
      <c r="CCP201" s="1434"/>
      <c r="CCQ201" s="1434"/>
      <c r="CCR201" s="1434"/>
      <c r="CCS201" s="1434"/>
      <c r="CCT201" s="1434"/>
      <c r="CCU201" s="1434"/>
      <c r="CCV201" s="1434"/>
      <c r="CCW201" s="1434"/>
      <c r="CCX201" s="1434"/>
      <c r="CCY201" s="1434"/>
      <c r="CCZ201" s="1434"/>
      <c r="CDA201" s="1434"/>
      <c r="CDB201" s="1434"/>
      <c r="CDC201" s="1434"/>
      <c r="CDD201" s="1434"/>
      <c r="CDE201" s="1434"/>
      <c r="CDF201" s="1434"/>
      <c r="CDG201" s="1434"/>
      <c r="CDH201" s="1434"/>
      <c r="CDI201" s="1434"/>
      <c r="CDJ201" s="1434"/>
      <c r="CDK201" s="1434"/>
      <c r="CDL201" s="1434"/>
      <c r="CDM201" s="1434"/>
      <c r="CDN201" s="1434"/>
      <c r="CDO201" s="1434"/>
      <c r="CDP201" s="1434"/>
      <c r="CDQ201" s="1434"/>
      <c r="CDR201" s="1434"/>
      <c r="CDS201" s="1434"/>
      <c r="CDT201" s="1434"/>
      <c r="CDU201" s="1434"/>
      <c r="CDV201" s="1434"/>
      <c r="CDW201" s="1434"/>
      <c r="CDX201" s="1434"/>
      <c r="CDY201" s="1434"/>
      <c r="CDZ201" s="1434"/>
      <c r="CEA201" s="1434"/>
      <c r="CEB201" s="1434"/>
      <c r="CEC201" s="1434"/>
      <c r="CED201" s="1434"/>
      <c r="CEE201" s="1434"/>
      <c r="CEF201" s="1434"/>
      <c r="CEG201" s="1434"/>
      <c r="CEH201" s="1434"/>
      <c r="CEI201" s="1434"/>
      <c r="CEJ201" s="1434"/>
      <c r="CEK201" s="1434"/>
      <c r="CEL201" s="1434"/>
      <c r="CEM201" s="1434"/>
      <c r="CEN201" s="1434"/>
      <c r="CEO201" s="1434"/>
      <c r="CEP201" s="1434"/>
      <c r="CEQ201" s="1434"/>
      <c r="CER201" s="1434"/>
      <c r="CES201" s="1434"/>
      <c r="CET201" s="1434"/>
      <c r="CEU201" s="1434"/>
      <c r="CEV201" s="1434"/>
      <c r="CEW201" s="1434"/>
      <c r="CEX201" s="1434"/>
      <c r="CEY201" s="1434"/>
      <c r="CEZ201" s="1434"/>
      <c r="CFA201" s="1434"/>
      <c r="CFB201" s="1434"/>
      <c r="CFC201" s="1434"/>
      <c r="CFD201" s="1434"/>
      <c r="CFE201" s="1434"/>
      <c r="CFF201" s="1434"/>
      <c r="CFG201" s="1434"/>
      <c r="CFH201" s="1434"/>
      <c r="CFI201" s="1434"/>
      <c r="CFJ201" s="1434"/>
      <c r="CFK201" s="1434"/>
      <c r="CFL201" s="1434"/>
      <c r="CFM201" s="1434"/>
      <c r="CFN201" s="1434"/>
      <c r="CFO201" s="1434"/>
      <c r="CFP201" s="1434"/>
      <c r="CFQ201" s="1434"/>
      <c r="CFR201" s="1434"/>
      <c r="CFS201" s="1434"/>
      <c r="CFT201" s="1434"/>
      <c r="CFU201" s="1434"/>
      <c r="CFV201" s="1434"/>
      <c r="CFW201" s="1434"/>
      <c r="CFX201" s="1434"/>
      <c r="CFY201" s="1434"/>
      <c r="CFZ201" s="1434"/>
      <c r="CGA201" s="1434"/>
      <c r="CGB201" s="1434"/>
      <c r="CGC201" s="1434"/>
      <c r="CGD201" s="1434"/>
      <c r="CGE201" s="1434"/>
      <c r="CGF201" s="1434"/>
      <c r="CGG201" s="1434"/>
      <c r="CGH201" s="1434"/>
      <c r="CGI201" s="1434"/>
      <c r="CGJ201" s="1434"/>
      <c r="CGK201" s="1434"/>
      <c r="CGL201" s="1434"/>
      <c r="CGM201" s="1434"/>
      <c r="CGN201" s="1434"/>
      <c r="CGO201" s="1434"/>
      <c r="CGP201" s="1434"/>
      <c r="CGQ201" s="1434"/>
      <c r="CGR201" s="1434"/>
      <c r="CGS201" s="1434"/>
      <c r="CGT201" s="1434"/>
      <c r="CGU201" s="1434"/>
      <c r="CGV201" s="1434"/>
      <c r="CGW201" s="1434"/>
      <c r="CGX201" s="1434"/>
      <c r="CGY201" s="1434"/>
      <c r="CGZ201" s="1434"/>
      <c r="CHA201" s="1434"/>
      <c r="CHB201" s="1434"/>
      <c r="CHC201" s="1434"/>
      <c r="CHD201" s="1434"/>
      <c r="CHE201" s="1434"/>
      <c r="CHF201" s="1434"/>
      <c r="CHG201" s="1434"/>
      <c r="CHH201" s="1434"/>
      <c r="CHI201" s="1434"/>
      <c r="CHJ201" s="1434"/>
      <c r="CHK201" s="1434"/>
      <c r="CHL201" s="1434"/>
      <c r="CHM201" s="1434"/>
      <c r="CHN201" s="1434"/>
      <c r="CHO201" s="1434"/>
      <c r="CHP201" s="1434"/>
      <c r="CHQ201" s="1434"/>
      <c r="CHR201" s="1434"/>
      <c r="CHS201" s="1434"/>
      <c r="CHT201" s="1434"/>
      <c r="CHU201" s="1434"/>
      <c r="CHV201" s="1434"/>
      <c r="CHW201" s="1434"/>
      <c r="CHX201" s="1434"/>
      <c r="CHY201" s="1434"/>
      <c r="CHZ201" s="1434"/>
      <c r="CIA201" s="1434"/>
      <c r="CIB201" s="1434"/>
      <c r="CIC201" s="1434"/>
      <c r="CID201" s="1434"/>
      <c r="CIE201" s="1434"/>
      <c r="CIF201" s="1434"/>
      <c r="CIG201" s="1434"/>
      <c r="CIH201" s="1434"/>
      <c r="CII201" s="1434"/>
      <c r="CIJ201" s="1434"/>
      <c r="CIK201" s="1434"/>
      <c r="CIL201" s="1434"/>
      <c r="CIM201" s="1434"/>
      <c r="CIN201" s="1434"/>
      <c r="CIO201" s="1434"/>
      <c r="CIP201" s="1434"/>
      <c r="CIQ201" s="1434"/>
      <c r="CIR201" s="1434"/>
      <c r="CIS201" s="1434"/>
      <c r="CIT201" s="1434"/>
      <c r="CIU201" s="1434"/>
      <c r="CIV201" s="1434"/>
      <c r="CIW201" s="1434"/>
      <c r="CIX201" s="1434"/>
      <c r="CIY201" s="1434"/>
      <c r="CIZ201" s="1434"/>
      <c r="CJA201" s="1434"/>
      <c r="CJB201" s="1434"/>
      <c r="CJC201" s="1434"/>
      <c r="CJD201" s="1434"/>
      <c r="CJE201" s="1434"/>
      <c r="CJF201" s="1434"/>
      <c r="CJG201" s="1434"/>
      <c r="CJH201" s="1434"/>
      <c r="CJI201" s="1434"/>
      <c r="CJJ201" s="1434"/>
      <c r="CJK201" s="1434"/>
      <c r="CJL201" s="1434"/>
      <c r="CJM201" s="1434"/>
      <c r="CJN201" s="1434"/>
      <c r="CJO201" s="1434"/>
      <c r="CJP201" s="1434"/>
      <c r="CJQ201" s="1434"/>
      <c r="CJR201" s="1434"/>
      <c r="CJS201" s="1434"/>
      <c r="CJT201" s="1434"/>
      <c r="CJU201" s="1434"/>
      <c r="CJV201" s="1434"/>
      <c r="CJW201" s="1434"/>
      <c r="CJX201" s="1434"/>
      <c r="CJY201" s="1434"/>
      <c r="CJZ201" s="1434"/>
      <c r="CKA201" s="1434"/>
      <c r="CKB201" s="1434"/>
      <c r="CKC201" s="1434"/>
      <c r="CKD201" s="1434"/>
      <c r="CKE201" s="1434"/>
      <c r="CKF201" s="1434"/>
      <c r="CKG201" s="1434"/>
      <c r="CKH201" s="1434"/>
      <c r="CKI201" s="1434"/>
      <c r="CKJ201" s="1434"/>
      <c r="CKK201" s="1434"/>
      <c r="CKL201" s="1434"/>
      <c r="CKM201" s="1434"/>
      <c r="CKN201" s="1434"/>
      <c r="CKO201" s="1434"/>
      <c r="CKP201" s="1434"/>
      <c r="CKQ201" s="1434"/>
      <c r="CKR201" s="1434"/>
      <c r="CKS201" s="1434"/>
      <c r="CKT201" s="1434"/>
      <c r="CKU201" s="1434"/>
      <c r="CKV201" s="1434"/>
      <c r="CKW201" s="1434"/>
      <c r="CKX201" s="1434"/>
      <c r="CKY201" s="1434"/>
      <c r="CKZ201" s="1434"/>
      <c r="CLA201" s="1434"/>
      <c r="CLB201" s="1434"/>
      <c r="CLC201" s="1434"/>
      <c r="CLD201" s="1434"/>
      <c r="CLE201" s="1434"/>
      <c r="CLF201" s="1434"/>
      <c r="CLG201" s="1434"/>
      <c r="CLH201" s="1434"/>
      <c r="CLI201" s="1434"/>
      <c r="CLJ201" s="1434"/>
      <c r="CLK201" s="1434"/>
      <c r="CLL201" s="1434"/>
      <c r="CLM201" s="1434"/>
      <c r="CLN201" s="1434"/>
      <c r="CLO201" s="1434"/>
      <c r="CLP201" s="1434"/>
      <c r="CLQ201" s="1434"/>
      <c r="CLR201" s="1434"/>
      <c r="CLS201" s="1434"/>
      <c r="CLT201" s="1434"/>
      <c r="CLU201" s="1434"/>
      <c r="CLV201" s="1434"/>
      <c r="CLW201" s="1434"/>
      <c r="CLX201" s="1434"/>
      <c r="CLY201" s="1434"/>
      <c r="CLZ201" s="1434"/>
      <c r="CMA201" s="1434"/>
      <c r="CMB201" s="1434"/>
      <c r="CMC201" s="1434"/>
      <c r="CMD201" s="1434"/>
      <c r="CME201" s="1434"/>
      <c r="CMF201" s="1434"/>
      <c r="CMG201" s="1434"/>
      <c r="CMH201" s="1434"/>
      <c r="CMI201" s="1434"/>
      <c r="CMJ201" s="1434"/>
      <c r="CMK201" s="1434"/>
      <c r="CML201" s="1434"/>
      <c r="CMM201" s="1434"/>
      <c r="CMN201" s="1434"/>
      <c r="CMO201" s="1434"/>
      <c r="CMP201" s="1434"/>
      <c r="CMQ201" s="1434"/>
      <c r="CMR201" s="1434"/>
      <c r="CMS201" s="1434"/>
      <c r="CMT201" s="1434"/>
      <c r="CMU201" s="1434"/>
      <c r="CMV201" s="1434"/>
      <c r="CMW201" s="1434"/>
      <c r="CMX201" s="1434"/>
      <c r="CMY201" s="1434"/>
      <c r="CMZ201" s="1434"/>
      <c r="CNA201" s="1434"/>
      <c r="CNB201" s="1434"/>
      <c r="CNC201" s="1434"/>
      <c r="CND201" s="1434"/>
      <c r="CNE201" s="1434"/>
      <c r="CNF201" s="1434"/>
      <c r="CNG201" s="1434"/>
      <c r="CNH201" s="1434"/>
      <c r="CNI201" s="1434"/>
      <c r="CNJ201" s="1434"/>
      <c r="CNK201" s="1434"/>
      <c r="CNL201" s="1434"/>
      <c r="CNM201" s="1434"/>
      <c r="CNN201" s="1434"/>
      <c r="CNO201" s="1434"/>
      <c r="CNP201" s="1434"/>
      <c r="CNQ201" s="1434"/>
      <c r="CNR201" s="1434"/>
      <c r="CNS201" s="1434"/>
      <c r="CNT201" s="1434"/>
      <c r="CNU201" s="1434"/>
      <c r="CNV201" s="1434"/>
      <c r="CNW201" s="1434"/>
      <c r="CNX201" s="1434"/>
      <c r="CNY201" s="1434"/>
      <c r="CNZ201" s="1434"/>
      <c r="COA201" s="1434"/>
      <c r="COB201" s="1434"/>
      <c r="COC201" s="1434"/>
      <c r="COD201" s="1434"/>
      <c r="COE201" s="1434"/>
      <c r="COF201" s="1434"/>
      <c r="COG201" s="1434"/>
      <c r="COH201" s="1434"/>
      <c r="COI201" s="1434"/>
      <c r="COJ201" s="1434"/>
      <c r="COK201" s="1434"/>
      <c r="COL201" s="1434"/>
      <c r="COM201" s="1434"/>
      <c r="CON201" s="1434"/>
      <c r="COO201" s="1434"/>
      <c r="COP201" s="1434"/>
      <c r="COQ201" s="1434"/>
      <c r="COR201" s="1434"/>
      <c r="COS201" s="1434"/>
      <c r="COT201" s="1434"/>
      <c r="COU201" s="1434"/>
      <c r="COV201" s="1434"/>
      <c r="COW201" s="1434"/>
      <c r="COX201" s="1434"/>
      <c r="COY201" s="1434"/>
      <c r="COZ201" s="1434"/>
      <c r="CPA201" s="1434"/>
      <c r="CPB201" s="1434"/>
      <c r="CPC201" s="1434"/>
      <c r="CPD201" s="1434"/>
      <c r="CPE201" s="1434"/>
      <c r="CPF201" s="1434"/>
      <c r="CPG201" s="1434"/>
      <c r="CPH201" s="1434"/>
      <c r="CPI201" s="1434"/>
      <c r="CPJ201" s="1434"/>
      <c r="CPK201" s="1434"/>
      <c r="CPL201" s="1434"/>
      <c r="CPM201" s="1434"/>
      <c r="CPN201" s="1434"/>
      <c r="CPO201" s="1434"/>
      <c r="CPP201" s="1434"/>
      <c r="CPQ201" s="1434"/>
      <c r="CPR201" s="1434"/>
      <c r="CPS201" s="1434"/>
      <c r="CPT201" s="1434"/>
      <c r="CPU201" s="1434"/>
      <c r="CPV201" s="1434"/>
      <c r="CPW201" s="1434"/>
      <c r="CPX201" s="1434"/>
      <c r="CPY201" s="1434"/>
      <c r="CPZ201" s="1434"/>
      <c r="CQA201" s="1434"/>
      <c r="CQB201" s="1434"/>
      <c r="CQC201" s="1434"/>
      <c r="CQD201" s="1434"/>
      <c r="CQE201" s="1434"/>
      <c r="CQF201" s="1434"/>
      <c r="CQG201" s="1434"/>
      <c r="CQH201" s="1434"/>
      <c r="CQI201" s="1434"/>
      <c r="CQJ201" s="1434"/>
      <c r="CQK201" s="1434"/>
      <c r="CQL201" s="1434"/>
      <c r="CQM201" s="1434"/>
      <c r="CQN201" s="1434"/>
      <c r="CQO201" s="1434"/>
      <c r="CQP201" s="1434"/>
      <c r="CQQ201" s="1434"/>
      <c r="CQR201" s="1434"/>
      <c r="CQS201" s="1434"/>
      <c r="CQT201" s="1434"/>
      <c r="CQU201" s="1434"/>
      <c r="CQV201" s="1434"/>
      <c r="CQW201" s="1434"/>
      <c r="CQX201" s="1434"/>
      <c r="CQY201" s="1434"/>
      <c r="CQZ201" s="1434"/>
      <c r="CRA201" s="1434"/>
      <c r="CRB201" s="1434"/>
      <c r="CRC201" s="1434"/>
      <c r="CRD201" s="1434"/>
      <c r="CRE201" s="1434"/>
      <c r="CRF201" s="1434"/>
      <c r="CRG201" s="1434"/>
      <c r="CRH201" s="1434"/>
      <c r="CRI201" s="1434"/>
      <c r="CRJ201" s="1434"/>
      <c r="CRK201" s="1434"/>
      <c r="CRL201" s="1434"/>
      <c r="CRM201" s="1434"/>
      <c r="CRN201" s="1434"/>
      <c r="CRO201" s="1434"/>
      <c r="CRP201" s="1434"/>
      <c r="CRQ201" s="1434"/>
      <c r="CRR201" s="1434"/>
      <c r="CRS201" s="1434"/>
      <c r="CRT201" s="1434"/>
      <c r="CRU201" s="1434"/>
      <c r="CRV201" s="1434"/>
      <c r="CRW201" s="1434"/>
      <c r="CRX201" s="1434"/>
      <c r="CRY201" s="1434"/>
      <c r="CRZ201" s="1434"/>
      <c r="CSA201" s="1434"/>
      <c r="CSB201" s="1434"/>
      <c r="CSC201" s="1434"/>
      <c r="CSD201" s="1434"/>
      <c r="CSE201" s="1434"/>
      <c r="CSF201" s="1434"/>
      <c r="CSG201" s="1434"/>
      <c r="CSH201" s="1434"/>
      <c r="CSI201" s="1434"/>
      <c r="CSJ201" s="1434"/>
      <c r="CSK201" s="1434"/>
      <c r="CSL201" s="1434"/>
      <c r="CSM201" s="1434"/>
      <c r="CSN201" s="1434"/>
      <c r="CSO201" s="1434"/>
      <c r="CSP201" s="1434"/>
      <c r="CSQ201" s="1434"/>
      <c r="CSR201" s="1434"/>
      <c r="CSS201" s="1434"/>
      <c r="CST201" s="1434"/>
      <c r="CSU201" s="1434"/>
      <c r="CSV201" s="1434"/>
      <c r="CSW201" s="1434"/>
      <c r="CSX201" s="1434"/>
      <c r="CSY201" s="1434"/>
      <c r="CSZ201" s="1434"/>
      <c r="CTA201" s="1434"/>
      <c r="CTB201" s="1434"/>
      <c r="CTC201" s="1434"/>
      <c r="CTD201" s="1434"/>
      <c r="CTE201" s="1434"/>
      <c r="CTF201" s="1434"/>
      <c r="CTG201" s="1434"/>
      <c r="CTH201" s="1434"/>
      <c r="CTI201" s="1434"/>
      <c r="CTJ201" s="1434"/>
      <c r="CTK201" s="1434"/>
      <c r="CTL201" s="1434"/>
      <c r="CTM201" s="1434"/>
      <c r="CTN201" s="1434"/>
      <c r="CTO201" s="1434"/>
      <c r="CTP201" s="1434"/>
      <c r="CTQ201" s="1434"/>
      <c r="CTR201" s="1434"/>
      <c r="CTS201" s="1434"/>
      <c r="CTT201" s="1434"/>
      <c r="CTU201" s="1434"/>
      <c r="CTV201" s="1434"/>
      <c r="CTW201" s="1434"/>
      <c r="CTX201" s="1434"/>
      <c r="CTY201" s="1434"/>
      <c r="CTZ201" s="1434"/>
      <c r="CUA201" s="1434"/>
      <c r="CUB201" s="1434"/>
      <c r="CUC201" s="1434"/>
      <c r="CUD201" s="1434"/>
      <c r="CUE201" s="1434"/>
      <c r="CUF201" s="1434"/>
      <c r="CUG201" s="1434"/>
      <c r="CUH201" s="1434"/>
      <c r="CUI201" s="1434"/>
      <c r="CUJ201" s="1434"/>
      <c r="CUK201" s="1434"/>
      <c r="CUL201" s="1434"/>
      <c r="CUM201" s="1434"/>
      <c r="CUN201" s="1434"/>
      <c r="CUO201" s="1434"/>
      <c r="CUP201" s="1434"/>
      <c r="CUQ201" s="1434"/>
      <c r="CUR201" s="1434"/>
      <c r="CUS201" s="1434"/>
      <c r="CUT201" s="1434"/>
      <c r="CUU201" s="1434"/>
      <c r="CUV201" s="1434"/>
      <c r="CUW201" s="1434"/>
      <c r="CUX201" s="1434"/>
      <c r="CUY201" s="1434"/>
      <c r="CUZ201" s="1434"/>
      <c r="CVA201" s="1434"/>
      <c r="CVB201" s="1434"/>
      <c r="CVC201" s="1434"/>
      <c r="CVD201" s="1434"/>
      <c r="CVE201" s="1434"/>
      <c r="CVF201" s="1434"/>
      <c r="CVG201" s="1434"/>
      <c r="CVH201" s="1434"/>
      <c r="CVI201" s="1434"/>
      <c r="CVJ201" s="1434"/>
      <c r="CVK201" s="1434"/>
      <c r="CVL201" s="1434"/>
      <c r="CVM201" s="1434"/>
      <c r="CVN201" s="1434"/>
      <c r="CVO201" s="1434"/>
      <c r="CVP201" s="1434"/>
      <c r="CVQ201" s="1434"/>
      <c r="CVR201" s="1434"/>
      <c r="CVS201" s="1434"/>
      <c r="CVT201" s="1434"/>
      <c r="CVU201" s="1434"/>
      <c r="CVV201" s="1434"/>
      <c r="CVW201" s="1434"/>
      <c r="CVX201" s="1434"/>
      <c r="CVY201" s="1434"/>
      <c r="CVZ201" s="1434"/>
      <c r="CWA201" s="1434"/>
      <c r="CWB201" s="1434"/>
      <c r="CWC201" s="1434"/>
      <c r="CWD201" s="1434"/>
      <c r="CWE201" s="1434"/>
      <c r="CWF201" s="1434"/>
      <c r="CWG201" s="1434"/>
      <c r="CWH201" s="1434"/>
      <c r="CWI201" s="1434"/>
      <c r="CWJ201" s="1434"/>
      <c r="CWK201" s="1434"/>
      <c r="CWL201" s="1434"/>
      <c r="CWM201" s="1434"/>
      <c r="CWN201" s="1434"/>
      <c r="CWO201" s="1434"/>
      <c r="CWP201" s="1434"/>
      <c r="CWQ201" s="1434"/>
      <c r="CWR201" s="1434"/>
      <c r="CWS201" s="1434"/>
      <c r="CWT201" s="1434"/>
      <c r="CWU201" s="1434"/>
      <c r="CWV201" s="1434"/>
      <c r="CWW201" s="1434"/>
      <c r="CWX201" s="1434"/>
      <c r="CWY201" s="1434"/>
      <c r="CWZ201" s="1434"/>
      <c r="CXA201" s="1434"/>
      <c r="CXB201" s="1434"/>
      <c r="CXC201" s="1434"/>
      <c r="CXD201" s="1434"/>
      <c r="CXE201" s="1434"/>
      <c r="CXF201" s="1434"/>
      <c r="CXG201" s="1434"/>
      <c r="CXH201" s="1434"/>
      <c r="CXI201" s="1434"/>
      <c r="CXJ201" s="1434"/>
      <c r="CXK201" s="1434"/>
      <c r="CXL201" s="1434"/>
      <c r="CXM201" s="1434"/>
      <c r="CXN201" s="1434"/>
      <c r="CXO201" s="1434"/>
      <c r="CXP201" s="1434"/>
      <c r="CXQ201" s="1434"/>
      <c r="CXR201" s="1434"/>
      <c r="CXS201" s="1434"/>
      <c r="CXT201" s="1434"/>
      <c r="CXU201" s="1434"/>
      <c r="CXV201" s="1434"/>
      <c r="CXW201" s="1434"/>
      <c r="CXX201" s="1434"/>
      <c r="CXY201" s="1434"/>
      <c r="CXZ201" s="1434"/>
      <c r="CYA201" s="1434"/>
      <c r="CYB201" s="1434"/>
      <c r="CYC201" s="1434"/>
      <c r="CYD201" s="1434"/>
      <c r="CYE201" s="1434"/>
      <c r="CYF201" s="1434"/>
      <c r="CYG201" s="1434"/>
      <c r="CYH201" s="1434"/>
      <c r="CYI201" s="1434"/>
      <c r="CYJ201" s="1434"/>
      <c r="CYK201" s="1434"/>
      <c r="CYL201" s="1434"/>
      <c r="CYM201" s="1434"/>
      <c r="CYN201" s="1434"/>
      <c r="CYO201" s="1434"/>
      <c r="CYP201" s="1434"/>
      <c r="CYQ201" s="1434"/>
      <c r="CYR201" s="1434"/>
      <c r="CYS201" s="1434"/>
      <c r="CYT201" s="1434"/>
      <c r="CYU201" s="1434"/>
      <c r="CYV201" s="1434"/>
      <c r="CYW201" s="1434"/>
      <c r="CYX201" s="1434"/>
      <c r="CYY201" s="1434"/>
      <c r="CYZ201" s="1434"/>
      <c r="CZA201" s="1434"/>
      <c r="CZB201" s="1434"/>
      <c r="CZC201" s="1434"/>
      <c r="CZD201" s="1434"/>
      <c r="CZE201" s="1434"/>
      <c r="CZF201" s="1434"/>
      <c r="CZG201" s="1434"/>
      <c r="CZH201" s="1434"/>
      <c r="CZI201" s="1434"/>
      <c r="CZJ201" s="1434"/>
      <c r="CZK201" s="1434"/>
      <c r="CZL201" s="1434"/>
      <c r="CZM201" s="1434"/>
      <c r="CZN201" s="1434"/>
      <c r="CZO201" s="1434"/>
      <c r="CZP201" s="1434"/>
      <c r="CZQ201" s="1434"/>
      <c r="CZR201" s="1434"/>
      <c r="CZS201" s="1434"/>
      <c r="CZT201" s="1434"/>
      <c r="CZU201" s="1434"/>
      <c r="CZV201" s="1434"/>
      <c r="CZW201" s="1434"/>
      <c r="CZX201" s="1434"/>
      <c r="CZY201" s="1434"/>
      <c r="CZZ201" s="1434"/>
      <c r="DAA201" s="1434"/>
      <c r="DAB201" s="1434"/>
      <c r="DAC201" s="1434"/>
      <c r="DAD201" s="1434"/>
      <c r="DAE201" s="1434"/>
      <c r="DAF201" s="1434"/>
      <c r="DAG201" s="1434"/>
      <c r="DAH201" s="1434"/>
      <c r="DAI201" s="1434"/>
      <c r="DAJ201" s="1434"/>
      <c r="DAK201" s="1434"/>
      <c r="DAL201" s="1434"/>
      <c r="DAM201" s="1434"/>
      <c r="DAN201" s="1434"/>
      <c r="DAO201" s="1434"/>
      <c r="DAP201" s="1434"/>
      <c r="DAQ201" s="1434"/>
      <c r="DAR201" s="1434"/>
      <c r="DAS201" s="1434"/>
      <c r="DAT201" s="1434"/>
      <c r="DAU201" s="1434"/>
      <c r="DAV201" s="1434"/>
      <c r="DAW201" s="1434"/>
      <c r="DAX201" s="1434"/>
      <c r="DAY201" s="1434"/>
      <c r="DAZ201" s="1434"/>
      <c r="DBA201" s="1434"/>
      <c r="DBB201" s="1434"/>
      <c r="DBC201" s="1434"/>
      <c r="DBD201" s="1434"/>
      <c r="DBE201" s="1434"/>
      <c r="DBF201" s="1434"/>
      <c r="DBG201" s="1434"/>
      <c r="DBH201" s="1434"/>
      <c r="DBI201" s="1434"/>
      <c r="DBJ201" s="1434"/>
      <c r="DBK201" s="1434"/>
      <c r="DBL201" s="1434"/>
      <c r="DBM201" s="1434"/>
      <c r="DBN201" s="1434"/>
      <c r="DBO201" s="1434"/>
      <c r="DBP201" s="1434"/>
      <c r="DBQ201" s="1434"/>
      <c r="DBR201" s="1434"/>
      <c r="DBS201" s="1434"/>
      <c r="DBT201" s="1434"/>
      <c r="DBU201" s="1434"/>
      <c r="DBV201" s="1434"/>
      <c r="DBW201" s="1434"/>
      <c r="DBX201" s="1434"/>
      <c r="DBY201" s="1434"/>
      <c r="DBZ201" s="1434"/>
      <c r="DCA201" s="1434"/>
      <c r="DCB201" s="1434"/>
      <c r="DCC201" s="1434"/>
      <c r="DCD201" s="1434"/>
      <c r="DCE201" s="1434"/>
      <c r="DCF201" s="1434"/>
      <c r="DCG201" s="1434"/>
      <c r="DCH201" s="1434"/>
      <c r="DCI201" s="1434"/>
      <c r="DCJ201" s="1434"/>
      <c r="DCK201" s="1434"/>
      <c r="DCL201" s="1434"/>
      <c r="DCM201" s="1434"/>
      <c r="DCN201" s="1434"/>
      <c r="DCO201" s="1434"/>
      <c r="DCP201" s="1434"/>
      <c r="DCQ201" s="1434"/>
      <c r="DCR201" s="1434"/>
      <c r="DCS201" s="1434"/>
      <c r="DCT201" s="1434"/>
      <c r="DCU201" s="1434"/>
      <c r="DCV201" s="1434"/>
      <c r="DCW201" s="1434"/>
      <c r="DCX201" s="1434"/>
      <c r="DCY201" s="1434"/>
      <c r="DCZ201" s="1434"/>
      <c r="DDA201" s="1434"/>
      <c r="DDB201" s="1434"/>
      <c r="DDC201" s="1434"/>
      <c r="DDD201" s="1434"/>
      <c r="DDE201" s="1434"/>
      <c r="DDF201" s="1434"/>
      <c r="DDG201" s="1434"/>
      <c r="DDH201" s="1434"/>
      <c r="DDI201" s="1434"/>
      <c r="DDJ201" s="1434"/>
      <c r="DDK201" s="1434"/>
      <c r="DDL201" s="1434"/>
      <c r="DDM201" s="1434"/>
      <c r="DDN201" s="1434"/>
      <c r="DDO201" s="1434"/>
      <c r="DDP201" s="1434"/>
      <c r="DDQ201" s="1434"/>
      <c r="DDR201" s="1434"/>
      <c r="DDS201" s="1434"/>
      <c r="DDT201" s="1434"/>
      <c r="DDU201" s="1434"/>
      <c r="DDV201" s="1434"/>
      <c r="DDW201" s="1434"/>
      <c r="DDX201" s="1434"/>
      <c r="DDY201" s="1434"/>
      <c r="DDZ201" s="1434"/>
      <c r="DEA201" s="1434"/>
      <c r="DEB201" s="1434"/>
      <c r="DEC201" s="1434"/>
      <c r="DED201" s="1434"/>
      <c r="DEE201" s="1434"/>
      <c r="DEF201" s="1434"/>
      <c r="DEG201" s="1434"/>
      <c r="DEH201" s="1434"/>
      <c r="DEI201" s="1434"/>
      <c r="DEJ201" s="1434"/>
      <c r="DEK201" s="1434"/>
      <c r="DEL201" s="1434"/>
      <c r="DEM201" s="1434"/>
      <c r="DEN201" s="1434"/>
      <c r="DEO201" s="1434"/>
      <c r="DEP201" s="1434"/>
      <c r="DEQ201" s="1434"/>
      <c r="DER201" s="1434"/>
      <c r="DES201" s="1434"/>
      <c r="DET201" s="1434"/>
      <c r="DEU201" s="1434"/>
      <c r="DEV201" s="1434"/>
      <c r="DEW201" s="1434"/>
      <c r="DEX201" s="1434"/>
      <c r="DEY201" s="1434"/>
      <c r="DEZ201" s="1434"/>
      <c r="DFA201" s="1434"/>
      <c r="DFB201" s="1434"/>
      <c r="DFC201" s="1434"/>
      <c r="DFD201" s="1434"/>
      <c r="DFE201" s="1434"/>
      <c r="DFF201" s="1434"/>
      <c r="DFG201" s="1434"/>
      <c r="DFH201" s="1434"/>
      <c r="DFI201" s="1434"/>
      <c r="DFJ201" s="1434"/>
      <c r="DFK201" s="1434"/>
      <c r="DFL201" s="1434"/>
      <c r="DFM201" s="1434"/>
      <c r="DFN201" s="1434"/>
      <c r="DFO201" s="1434"/>
      <c r="DFP201" s="1434"/>
      <c r="DFQ201" s="1434"/>
      <c r="DFR201" s="1434"/>
      <c r="DFS201" s="1434"/>
      <c r="DFT201" s="1434"/>
      <c r="DFU201" s="1434"/>
      <c r="DFV201" s="1434"/>
      <c r="DFW201" s="1434"/>
      <c r="DFX201" s="1434"/>
      <c r="DFY201" s="1434"/>
      <c r="DFZ201" s="1434"/>
      <c r="DGA201" s="1434"/>
      <c r="DGB201" s="1434"/>
      <c r="DGC201" s="1434"/>
      <c r="DGD201" s="1434"/>
      <c r="DGE201" s="1434"/>
      <c r="DGF201" s="1434"/>
      <c r="DGG201" s="1434"/>
      <c r="DGH201" s="1434"/>
      <c r="DGI201" s="1434"/>
      <c r="DGJ201" s="1434"/>
      <c r="DGK201" s="1434"/>
      <c r="DGL201" s="1434"/>
      <c r="DGM201" s="1434"/>
      <c r="DGN201" s="1434"/>
      <c r="DGO201" s="1434"/>
      <c r="DGP201" s="1434"/>
      <c r="DGQ201" s="1434"/>
      <c r="DGR201" s="1434"/>
      <c r="DGS201" s="1434"/>
      <c r="DGT201" s="1434"/>
      <c r="DGU201" s="1434"/>
      <c r="DGV201" s="1434"/>
      <c r="DGW201" s="1434"/>
      <c r="DGX201" s="1434"/>
      <c r="DGY201" s="1434"/>
      <c r="DGZ201" s="1434"/>
      <c r="DHA201" s="1434"/>
      <c r="DHB201" s="1434"/>
      <c r="DHC201" s="1434"/>
      <c r="DHD201" s="1434"/>
      <c r="DHE201" s="1434"/>
      <c r="DHF201" s="1434"/>
      <c r="DHG201" s="1434"/>
      <c r="DHH201" s="1434"/>
      <c r="DHI201" s="1434"/>
      <c r="DHJ201" s="1434"/>
      <c r="DHK201" s="1434"/>
      <c r="DHL201" s="1434"/>
      <c r="DHM201" s="1434"/>
      <c r="DHN201" s="1434"/>
      <c r="DHO201" s="1434"/>
      <c r="DHP201" s="1434"/>
      <c r="DHQ201" s="1434"/>
      <c r="DHR201" s="1434"/>
      <c r="DHS201" s="1434"/>
      <c r="DHT201" s="1434"/>
      <c r="DHU201" s="1434"/>
      <c r="DHV201" s="1434"/>
      <c r="DHW201" s="1434"/>
      <c r="DHX201" s="1434"/>
      <c r="DHY201" s="1434"/>
      <c r="DHZ201" s="1434"/>
      <c r="DIA201" s="1434"/>
      <c r="DIB201" s="1434"/>
      <c r="DIC201" s="1434"/>
      <c r="DID201" s="1434"/>
      <c r="DIE201" s="1434"/>
      <c r="DIF201" s="1434"/>
      <c r="DIG201" s="1434"/>
      <c r="DIH201" s="1434"/>
      <c r="DII201" s="1434"/>
      <c r="DIJ201" s="1434"/>
      <c r="DIK201" s="1434"/>
      <c r="DIL201" s="1434"/>
      <c r="DIM201" s="1434"/>
      <c r="DIN201" s="1434"/>
      <c r="DIO201" s="1434"/>
      <c r="DIP201" s="1434"/>
      <c r="DIQ201" s="1434"/>
      <c r="DIR201" s="1434"/>
      <c r="DIS201" s="1434"/>
      <c r="DIT201" s="1434"/>
      <c r="DIU201" s="1434"/>
      <c r="DIV201" s="1434"/>
      <c r="DIW201" s="1434"/>
      <c r="DIX201" s="1434"/>
      <c r="DIY201" s="1434"/>
      <c r="DIZ201" s="1434"/>
      <c r="DJA201" s="1434"/>
      <c r="DJB201" s="1434"/>
      <c r="DJC201" s="1434"/>
      <c r="DJD201" s="1434"/>
      <c r="DJE201" s="1434"/>
      <c r="DJF201" s="1434"/>
      <c r="DJG201" s="1434"/>
      <c r="DJH201" s="1434"/>
      <c r="DJI201" s="1434"/>
      <c r="DJJ201" s="1434"/>
      <c r="DJK201" s="1434"/>
      <c r="DJL201" s="1434"/>
      <c r="DJM201" s="1434"/>
      <c r="DJN201" s="1434"/>
      <c r="DJO201" s="1434"/>
      <c r="DJP201" s="1434"/>
      <c r="DJQ201" s="1434"/>
      <c r="DJR201" s="1434"/>
      <c r="DJS201" s="1434"/>
      <c r="DJT201" s="1434"/>
      <c r="DJU201" s="1434"/>
      <c r="DJV201" s="1434"/>
      <c r="DJW201" s="1434"/>
      <c r="DJX201" s="1434"/>
      <c r="DJY201" s="1434"/>
      <c r="DJZ201" s="1434"/>
      <c r="DKA201" s="1434"/>
      <c r="DKB201" s="1434"/>
      <c r="DKC201" s="1434"/>
      <c r="DKD201" s="1434"/>
      <c r="DKE201" s="1434"/>
      <c r="DKF201" s="1434"/>
      <c r="DKG201" s="1434"/>
      <c r="DKH201" s="1434"/>
      <c r="DKI201" s="1434"/>
      <c r="DKJ201" s="1434"/>
      <c r="DKK201" s="1434"/>
      <c r="DKL201" s="1434"/>
      <c r="DKM201" s="1434"/>
      <c r="DKN201" s="1434"/>
      <c r="DKO201" s="1434"/>
      <c r="DKP201" s="1434"/>
      <c r="DKQ201" s="1434"/>
      <c r="DKR201" s="1434"/>
      <c r="DKS201" s="1434"/>
      <c r="DKT201" s="1434"/>
      <c r="DKU201" s="1434"/>
      <c r="DKV201" s="1434"/>
      <c r="DKW201" s="1434"/>
      <c r="DKX201" s="1434"/>
      <c r="DKY201" s="1434"/>
      <c r="DKZ201" s="1434"/>
      <c r="DLA201" s="1434"/>
      <c r="DLB201" s="1434"/>
      <c r="DLC201" s="1434"/>
      <c r="DLD201" s="1434"/>
      <c r="DLE201" s="1434"/>
      <c r="DLF201" s="1434"/>
      <c r="DLG201" s="1434"/>
      <c r="DLH201" s="1434"/>
      <c r="DLI201" s="1434"/>
      <c r="DLJ201" s="1434"/>
      <c r="DLK201" s="1434"/>
      <c r="DLL201" s="1434"/>
      <c r="DLM201" s="1434"/>
      <c r="DLN201" s="1434"/>
      <c r="DLO201" s="1434"/>
      <c r="DLP201" s="1434"/>
      <c r="DLQ201" s="1434"/>
      <c r="DLR201" s="1434"/>
      <c r="DLS201" s="1434"/>
      <c r="DLT201" s="1434"/>
      <c r="DLU201" s="1434"/>
      <c r="DLV201" s="1434"/>
      <c r="DLW201" s="1434"/>
      <c r="DLX201" s="1434"/>
      <c r="DLY201" s="1434"/>
      <c r="DLZ201" s="1434"/>
      <c r="DMA201" s="1434"/>
      <c r="DMB201" s="1434"/>
      <c r="DMC201" s="1434"/>
      <c r="DMD201" s="1434"/>
      <c r="DME201" s="1434"/>
      <c r="DMF201" s="1434"/>
      <c r="DMG201" s="1434"/>
      <c r="DMH201" s="1434"/>
      <c r="DMI201" s="1434"/>
      <c r="DMJ201" s="1434"/>
      <c r="DMK201" s="1434"/>
      <c r="DML201" s="1434"/>
      <c r="DMM201" s="1434"/>
      <c r="DMN201" s="1434"/>
      <c r="DMO201" s="1434"/>
      <c r="DMP201" s="1434"/>
      <c r="DMQ201" s="1434"/>
      <c r="DMR201" s="1434"/>
      <c r="DMS201" s="1434"/>
      <c r="DMT201" s="1434"/>
      <c r="DMU201" s="1434"/>
      <c r="DMV201" s="1434"/>
      <c r="DMW201" s="1434"/>
      <c r="DMX201" s="1434"/>
      <c r="DMY201" s="1434"/>
      <c r="DMZ201" s="1434"/>
      <c r="DNA201" s="1434"/>
      <c r="DNB201" s="1434"/>
      <c r="DNC201" s="1434"/>
      <c r="DND201" s="1434"/>
      <c r="DNE201" s="1434"/>
      <c r="DNF201" s="1434"/>
      <c r="DNG201" s="1434"/>
      <c r="DNH201" s="1434"/>
      <c r="DNI201" s="1434"/>
      <c r="DNJ201" s="1434"/>
      <c r="DNK201" s="1434"/>
      <c r="DNL201" s="1434"/>
      <c r="DNM201" s="1434"/>
      <c r="DNN201" s="1434"/>
      <c r="DNO201" s="1434"/>
      <c r="DNP201" s="1434"/>
      <c r="DNQ201" s="1434"/>
      <c r="DNR201" s="1434"/>
      <c r="DNS201" s="1434"/>
      <c r="DNT201" s="1434"/>
      <c r="DNU201" s="1434"/>
      <c r="DNV201" s="1434"/>
      <c r="DNW201" s="1434"/>
      <c r="DNX201" s="1434"/>
      <c r="DNY201" s="1434"/>
      <c r="DNZ201" s="1434"/>
      <c r="DOA201" s="1434"/>
      <c r="DOB201" s="1434"/>
      <c r="DOC201" s="1434"/>
      <c r="DOD201" s="1434"/>
      <c r="DOE201" s="1434"/>
      <c r="DOF201" s="1434"/>
      <c r="DOG201" s="1434"/>
      <c r="DOH201" s="1434"/>
      <c r="DOI201" s="1434"/>
      <c r="DOJ201" s="1434"/>
      <c r="DOK201" s="1434"/>
      <c r="DOL201" s="1434"/>
      <c r="DOM201" s="1434"/>
      <c r="DON201" s="1434"/>
      <c r="DOO201" s="1434"/>
      <c r="DOP201" s="1434"/>
      <c r="DOQ201" s="1434"/>
      <c r="DOR201" s="1434"/>
      <c r="DOS201" s="1434"/>
      <c r="DOT201" s="1434"/>
      <c r="DOU201" s="1434"/>
      <c r="DOV201" s="1434"/>
      <c r="DOW201" s="1434"/>
      <c r="DOX201" s="1434"/>
      <c r="DOY201" s="1434"/>
      <c r="DOZ201" s="1434"/>
      <c r="DPA201" s="1434"/>
      <c r="DPB201" s="1434"/>
      <c r="DPC201" s="1434"/>
      <c r="DPD201" s="1434"/>
      <c r="DPE201" s="1434"/>
      <c r="DPF201" s="1434"/>
      <c r="DPG201" s="1434"/>
      <c r="DPH201" s="1434"/>
      <c r="DPI201" s="1434"/>
      <c r="DPJ201" s="1434"/>
      <c r="DPK201" s="1434"/>
      <c r="DPL201" s="1434"/>
      <c r="DPM201" s="1434"/>
      <c r="DPN201" s="1434"/>
      <c r="DPO201" s="1434"/>
      <c r="DPP201" s="1434"/>
      <c r="DPQ201" s="1434"/>
      <c r="DPR201" s="1434"/>
      <c r="DPS201" s="1434"/>
      <c r="DPT201" s="1434"/>
      <c r="DPU201" s="1434"/>
      <c r="DPV201" s="1434"/>
      <c r="DPW201" s="1434"/>
      <c r="DPX201" s="1434"/>
      <c r="DPY201" s="1434"/>
      <c r="DPZ201" s="1434"/>
      <c r="DQA201" s="1434"/>
      <c r="DQB201" s="1434"/>
      <c r="DQC201" s="1434"/>
      <c r="DQD201" s="1434"/>
      <c r="DQE201" s="1434"/>
      <c r="DQF201" s="1434"/>
      <c r="DQG201" s="1434"/>
      <c r="DQH201" s="1434"/>
      <c r="DQI201" s="1434"/>
      <c r="DQJ201" s="1434"/>
      <c r="DQK201" s="1434"/>
      <c r="DQL201" s="1434"/>
      <c r="DQM201" s="1434"/>
      <c r="DQN201" s="1434"/>
      <c r="DQO201" s="1434"/>
      <c r="DQP201" s="1434"/>
      <c r="DQQ201" s="1434"/>
      <c r="DQR201" s="1434"/>
      <c r="DQS201" s="1434"/>
      <c r="DQT201" s="1434"/>
      <c r="DQU201" s="1434"/>
      <c r="DQV201" s="1434"/>
      <c r="DQW201" s="1434"/>
      <c r="DQX201" s="1434"/>
      <c r="DQY201" s="1434"/>
      <c r="DQZ201" s="1434"/>
      <c r="DRA201" s="1434"/>
      <c r="DRB201" s="1434"/>
      <c r="DRC201" s="1434"/>
      <c r="DRD201" s="1434"/>
      <c r="DRE201" s="1434"/>
      <c r="DRF201" s="1434"/>
      <c r="DRG201" s="1434"/>
      <c r="DRH201" s="1434"/>
      <c r="DRI201" s="1434"/>
      <c r="DRJ201" s="1434"/>
      <c r="DRK201" s="1434"/>
      <c r="DRL201" s="1434"/>
      <c r="DRM201" s="1434"/>
      <c r="DRN201" s="1434"/>
      <c r="DRO201" s="1434"/>
      <c r="DRP201" s="1434"/>
      <c r="DRQ201" s="1434"/>
      <c r="DRR201" s="1434"/>
      <c r="DRS201" s="1434"/>
      <c r="DRT201" s="1434"/>
      <c r="DRU201" s="1434"/>
      <c r="DRV201" s="1434"/>
      <c r="DRW201" s="1434"/>
      <c r="DRX201" s="1434"/>
      <c r="DRY201" s="1434"/>
      <c r="DRZ201" s="1434"/>
      <c r="DSA201" s="1434"/>
      <c r="DSB201" s="1434"/>
      <c r="DSC201" s="1434"/>
      <c r="DSD201" s="1434"/>
      <c r="DSE201" s="1434"/>
      <c r="DSF201" s="1434"/>
      <c r="DSG201" s="1434"/>
      <c r="DSH201" s="1434"/>
      <c r="DSI201" s="1434"/>
      <c r="DSJ201" s="1434"/>
      <c r="DSK201" s="1434"/>
      <c r="DSL201" s="1434"/>
      <c r="DSM201" s="1434"/>
      <c r="DSN201" s="1434"/>
      <c r="DSO201" s="1434"/>
      <c r="DSP201" s="1434"/>
      <c r="DSQ201" s="1434"/>
      <c r="DSR201" s="1434"/>
      <c r="DSS201" s="1434"/>
      <c r="DST201" s="1434"/>
      <c r="DSU201" s="1434"/>
      <c r="DSV201" s="1434"/>
      <c r="DSW201" s="1434"/>
      <c r="DSX201" s="1434"/>
      <c r="DSY201" s="1434"/>
      <c r="DSZ201" s="1434"/>
      <c r="DTA201" s="1434"/>
      <c r="DTB201" s="1434"/>
      <c r="DTC201" s="1434"/>
      <c r="DTD201" s="1434"/>
      <c r="DTE201" s="1434"/>
      <c r="DTF201" s="1434"/>
      <c r="DTG201" s="1434"/>
      <c r="DTH201" s="1434"/>
      <c r="DTI201" s="1434"/>
      <c r="DTJ201" s="1434"/>
      <c r="DTK201" s="1434"/>
      <c r="DTL201" s="1434"/>
      <c r="DTM201" s="1434"/>
      <c r="DTN201" s="1434"/>
      <c r="DTO201" s="1434"/>
      <c r="DTP201" s="1434"/>
      <c r="DTQ201" s="1434"/>
      <c r="DTR201" s="1434"/>
      <c r="DTS201" s="1434"/>
      <c r="DTT201" s="1434"/>
      <c r="DTU201" s="1434"/>
      <c r="DTV201" s="1434"/>
      <c r="DTW201" s="1434"/>
      <c r="DTX201" s="1434"/>
      <c r="DTY201" s="1434"/>
      <c r="DTZ201" s="1434"/>
      <c r="DUA201" s="1434"/>
      <c r="DUB201" s="1434"/>
      <c r="DUC201" s="1434"/>
      <c r="DUD201" s="1434"/>
      <c r="DUE201" s="1434"/>
      <c r="DUF201" s="1434"/>
      <c r="DUG201" s="1434"/>
      <c r="DUH201" s="1434"/>
      <c r="DUI201" s="1434"/>
      <c r="DUJ201" s="1434"/>
      <c r="DUK201" s="1434"/>
      <c r="DUL201" s="1434"/>
      <c r="DUM201" s="1434"/>
      <c r="DUN201" s="1434"/>
      <c r="DUO201" s="1434"/>
      <c r="DUP201" s="1434"/>
      <c r="DUQ201" s="1434"/>
      <c r="DUR201" s="1434"/>
      <c r="DUS201" s="1434"/>
      <c r="DUT201" s="1434"/>
      <c r="DUU201" s="1434"/>
      <c r="DUV201" s="1434"/>
      <c r="DUW201" s="1434"/>
      <c r="DUX201" s="1434"/>
      <c r="DUY201" s="1434"/>
      <c r="DUZ201" s="1434"/>
      <c r="DVA201" s="1434"/>
      <c r="DVB201" s="1434"/>
      <c r="DVC201" s="1434"/>
      <c r="DVD201" s="1434"/>
      <c r="DVE201" s="1434"/>
      <c r="DVF201" s="1434"/>
      <c r="DVG201" s="1434"/>
      <c r="DVH201" s="1434"/>
      <c r="DVI201" s="1434"/>
      <c r="DVJ201" s="1434"/>
      <c r="DVK201" s="1434"/>
      <c r="DVL201" s="1434"/>
      <c r="DVM201" s="1434"/>
      <c r="DVN201" s="1434"/>
      <c r="DVO201" s="1434"/>
      <c r="DVP201" s="1434"/>
      <c r="DVQ201" s="1434"/>
      <c r="DVR201" s="1434"/>
      <c r="DVS201" s="1434"/>
      <c r="DVT201" s="1434"/>
      <c r="DVU201" s="1434"/>
      <c r="DVV201" s="1434"/>
      <c r="DVW201" s="1434"/>
      <c r="DVX201" s="1434"/>
      <c r="DVY201" s="1434"/>
      <c r="DVZ201" s="1434"/>
      <c r="DWA201" s="1434"/>
      <c r="DWB201" s="1434"/>
      <c r="DWC201" s="1434"/>
      <c r="DWD201" s="1434"/>
      <c r="DWE201" s="1434"/>
      <c r="DWF201" s="1434"/>
      <c r="DWG201" s="1434"/>
      <c r="DWH201" s="1434"/>
      <c r="DWI201" s="1434"/>
      <c r="DWJ201" s="1434"/>
      <c r="DWK201" s="1434"/>
      <c r="DWL201" s="1434"/>
      <c r="DWM201" s="1434"/>
      <c r="DWN201" s="1434"/>
      <c r="DWO201" s="1434"/>
      <c r="DWP201" s="1434"/>
      <c r="DWQ201" s="1434"/>
      <c r="DWR201" s="1434"/>
      <c r="DWS201" s="1434"/>
      <c r="DWT201" s="1434"/>
      <c r="DWU201" s="1434"/>
      <c r="DWV201" s="1434"/>
      <c r="DWW201" s="1434"/>
      <c r="DWX201" s="1434"/>
      <c r="DWY201" s="1434"/>
      <c r="DWZ201" s="1434"/>
      <c r="DXA201" s="1434"/>
      <c r="DXB201" s="1434"/>
      <c r="DXC201" s="1434"/>
      <c r="DXD201" s="1434"/>
      <c r="DXE201" s="1434"/>
      <c r="DXF201" s="1434"/>
      <c r="DXG201" s="1434"/>
      <c r="DXH201" s="1434"/>
      <c r="DXI201" s="1434"/>
      <c r="DXJ201" s="1434"/>
      <c r="DXK201" s="1434"/>
      <c r="DXL201" s="1434"/>
      <c r="DXM201" s="1434"/>
      <c r="DXN201" s="1434"/>
      <c r="DXO201" s="1434"/>
      <c r="DXP201" s="1434"/>
      <c r="DXQ201" s="1434"/>
      <c r="DXR201" s="1434"/>
      <c r="DXS201" s="1434"/>
      <c r="DXT201" s="1434"/>
      <c r="DXU201" s="1434"/>
      <c r="DXV201" s="1434"/>
      <c r="DXW201" s="1434"/>
      <c r="DXX201" s="1434"/>
      <c r="DXY201" s="1434"/>
      <c r="DXZ201" s="1434"/>
      <c r="DYA201" s="1434"/>
      <c r="DYB201" s="1434"/>
      <c r="DYC201" s="1434"/>
      <c r="DYD201" s="1434"/>
      <c r="DYE201" s="1434"/>
      <c r="DYF201" s="1434"/>
      <c r="DYG201" s="1434"/>
      <c r="DYH201" s="1434"/>
      <c r="DYI201" s="1434"/>
      <c r="DYJ201" s="1434"/>
      <c r="DYK201" s="1434"/>
      <c r="DYL201" s="1434"/>
      <c r="DYM201" s="1434"/>
      <c r="DYN201" s="1434"/>
      <c r="DYO201" s="1434"/>
      <c r="DYP201" s="1434"/>
      <c r="DYQ201" s="1434"/>
      <c r="DYR201" s="1434"/>
      <c r="DYS201" s="1434"/>
      <c r="DYT201" s="1434"/>
      <c r="DYU201" s="1434"/>
      <c r="DYV201" s="1434"/>
      <c r="DYW201" s="1434"/>
      <c r="DYX201" s="1434"/>
      <c r="DYY201" s="1434"/>
      <c r="DYZ201" s="1434"/>
      <c r="DZA201" s="1434"/>
      <c r="DZB201" s="1434"/>
      <c r="DZC201" s="1434"/>
      <c r="DZD201" s="1434"/>
      <c r="DZE201" s="1434"/>
      <c r="DZF201" s="1434"/>
      <c r="DZG201" s="1434"/>
      <c r="DZH201" s="1434"/>
      <c r="DZI201" s="1434"/>
      <c r="DZJ201" s="1434"/>
      <c r="DZK201" s="1434"/>
      <c r="DZL201" s="1434"/>
      <c r="DZM201" s="1434"/>
      <c r="DZN201" s="1434"/>
      <c r="DZO201" s="1434"/>
      <c r="DZP201" s="1434"/>
      <c r="DZQ201" s="1434"/>
      <c r="DZR201" s="1434"/>
      <c r="DZS201" s="1434"/>
      <c r="DZT201" s="1434"/>
      <c r="DZU201" s="1434"/>
      <c r="DZV201" s="1434"/>
      <c r="DZW201" s="1434"/>
      <c r="DZX201" s="1434"/>
      <c r="DZY201" s="1434"/>
      <c r="DZZ201" s="1434"/>
      <c r="EAA201" s="1434"/>
      <c r="EAB201" s="1434"/>
      <c r="EAC201" s="1434"/>
      <c r="EAD201" s="1434"/>
      <c r="EAE201" s="1434"/>
      <c r="EAF201" s="1434"/>
      <c r="EAG201" s="1434"/>
      <c r="EAH201" s="1434"/>
      <c r="EAI201" s="1434"/>
      <c r="EAJ201" s="1434"/>
      <c r="EAK201" s="1434"/>
      <c r="EAL201" s="1434"/>
      <c r="EAM201" s="1434"/>
      <c r="EAN201" s="1434"/>
      <c r="EAO201" s="1434"/>
      <c r="EAP201" s="1434"/>
      <c r="EAQ201" s="1434"/>
      <c r="EAR201" s="1434"/>
      <c r="EAS201" s="1434"/>
      <c r="EAT201" s="1434"/>
      <c r="EAU201" s="1434"/>
      <c r="EAV201" s="1434"/>
      <c r="EAW201" s="1434"/>
      <c r="EAX201" s="1434"/>
      <c r="EAY201" s="1434"/>
      <c r="EAZ201" s="1434"/>
      <c r="EBA201" s="1434"/>
      <c r="EBB201" s="1434"/>
      <c r="EBC201" s="1434"/>
      <c r="EBD201" s="1434"/>
      <c r="EBE201" s="1434"/>
      <c r="EBF201" s="1434"/>
      <c r="EBG201" s="1434"/>
      <c r="EBH201" s="1434"/>
      <c r="EBI201" s="1434"/>
      <c r="EBJ201" s="1434"/>
      <c r="EBK201" s="1434"/>
      <c r="EBL201" s="1434"/>
      <c r="EBM201" s="1434"/>
      <c r="EBN201" s="1434"/>
      <c r="EBO201" s="1434"/>
      <c r="EBP201" s="1434"/>
      <c r="EBQ201" s="1434"/>
      <c r="EBR201" s="1434"/>
      <c r="EBS201" s="1434"/>
      <c r="EBT201" s="1434"/>
      <c r="EBU201" s="1434"/>
      <c r="EBV201" s="1434"/>
      <c r="EBW201" s="1434"/>
      <c r="EBX201" s="1434"/>
      <c r="EBY201" s="1434"/>
      <c r="EBZ201" s="1434"/>
      <c r="ECA201" s="1434"/>
      <c r="ECB201" s="1434"/>
      <c r="ECC201" s="1434"/>
      <c r="ECD201" s="1434"/>
      <c r="ECE201" s="1434"/>
      <c r="ECF201" s="1434"/>
      <c r="ECG201" s="1434"/>
      <c r="ECH201" s="1434"/>
      <c r="ECI201" s="1434"/>
      <c r="ECJ201" s="1434"/>
      <c r="ECK201" s="1434"/>
      <c r="ECL201" s="1434"/>
      <c r="ECM201" s="1434"/>
      <c r="ECN201" s="1434"/>
      <c r="ECO201" s="1434"/>
      <c r="ECP201" s="1434"/>
      <c r="ECQ201" s="1434"/>
      <c r="ECR201" s="1434"/>
      <c r="ECS201" s="1434"/>
      <c r="ECT201" s="1434"/>
      <c r="ECU201" s="1434"/>
      <c r="ECV201" s="1434"/>
      <c r="ECW201" s="1434"/>
      <c r="ECX201" s="1434"/>
      <c r="ECY201" s="1434"/>
      <c r="ECZ201" s="1434"/>
      <c r="EDA201" s="1434"/>
      <c r="EDB201" s="1434"/>
      <c r="EDC201" s="1434"/>
      <c r="EDD201" s="1434"/>
      <c r="EDE201" s="1434"/>
      <c r="EDF201" s="1434"/>
      <c r="EDG201" s="1434"/>
      <c r="EDH201" s="1434"/>
      <c r="EDI201" s="1434"/>
      <c r="EDJ201" s="1434"/>
      <c r="EDK201" s="1434"/>
      <c r="EDL201" s="1434"/>
      <c r="EDM201" s="1434"/>
      <c r="EDN201" s="1434"/>
      <c r="EDO201" s="1434"/>
      <c r="EDP201" s="1434"/>
      <c r="EDQ201" s="1434"/>
      <c r="EDR201" s="1434"/>
      <c r="EDS201" s="1434"/>
      <c r="EDT201" s="1434"/>
      <c r="EDU201" s="1434"/>
      <c r="EDV201" s="1434"/>
      <c r="EDW201" s="1434"/>
      <c r="EDX201" s="1434"/>
      <c r="EDY201" s="1434"/>
      <c r="EDZ201" s="1434"/>
      <c r="EEA201" s="1434"/>
      <c r="EEB201" s="1434"/>
      <c r="EEC201" s="1434"/>
      <c r="EED201" s="1434"/>
      <c r="EEE201" s="1434"/>
      <c r="EEF201" s="1434"/>
      <c r="EEG201" s="1434"/>
      <c r="EEH201" s="1434"/>
      <c r="EEI201" s="1434"/>
      <c r="EEJ201" s="1434"/>
      <c r="EEK201" s="1434"/>
      <c r="EEL201" s="1434"/>
      <c r="EEM201" s="1434"/>
      <c r="EEN201" s="1434"/>
      <c r="EEO201" s="1434"/>
      <c r="EEP201" s="1434"/>
      <c r="EEQ201" s="1434"/>
      <c r="EER201" s="1434"/>
      <c r="EES201" s="1434"/>
      <c r="EET201" s="1434"/>
      <c r="EEU201" s="1434"/>
      <c r="EEV201" s="1434"/>
      <c r="EEW201" s="1434"/>
      <c r="EEX201" s="1434"/>
      <c r="EEY201" s="1434"/>
      <c r="EEZ201" s="1434"/>
      <c r="EFA201" s="1434"/>
      <c r="EFB201" s="1434"/>
      <c r="EFC201" s="1434"/>
      <c r="EFD201" s="1434"/>
      <c r="EFE201" s="1434"/>
      <c r="EFF201" s="1434"/>
      <c r="EFG201" s="1434"/>
      <c r="EFH201" s="1434"/>
      <c r="EFI201" s="1434"/>
      <c r="EFJ201" s="1434"/>
      <c r="EFK201" s="1434"/>
      <c r="EFL201" s="1434"/>
      <c r="EFM201" s="1434"/>
      <c r="EFN201" s="1434"/>
      <c r="EFO201" s="1434"/>
      <c r="EFP201" s="1434"/>
      <c r="EFQ201" s="1434"/>
      <c r="EFR201" s="1434"/>
      <c r="EFS201" s="1434"/>
      <c r="EFT201" s="1434"/>
      <c r="EFU201" s="1434"/>
      <c r="EFV201" s="1434"/>
      <c r="EFW201" s="1434"/>
      <c r="EFX201" s="1434"/>
      <c r="EFY201" s="1434"/>
      <c r="EFZ201" s="1434"/>
      <c r="EGA201" s="1434"/>
      <c r="EGB201" s="1434"/>
      <c r="EGC201" s="1434"/>
      <c r="EGD201" s="1434"/>
      <c r="EGE201" s="1434"/>
      <c r="EGF201" s="1434"/>
      <c r="EGG201" s="1434"/>
      <c r="EGH201" s="1434"/>
      <c r="EGI201" s="1434"/>
      <c r="EGJ201" s="1434"/>
      <c r="EGK201" s="1434"/>
      <c r="EGL201" s="1434"/>
      <c r="EGM201" s="1434"/>
      <c r="EGN201" s="1434"/>
      <c r="EGO201" s="1434"/>
      <c r="EGP201" s="1434"/>
      <c r="EGQ201" s="1434"/>
      <c r="EGR201" s="1434"/>
      <c r="EGS201" s="1434"/>
      <c r="EGT201" s="1434"/>
      <c r="EGU201" s="1434"/>
      <c r="EGV201" s="1434"/>
      <c r="EGW201" s="1434"/>
      <c r="EGX201" s="1434"/>
      <c r="EGY201" s="1434"/>
      <c r="EGZ201" s="1434"/>
      <c r="EHA201" s="1434"/>
      <c r="EHB201" s="1434"/>
      <c r="EHC201" s="1434"/>
      <c r="EHD201" s="1434"/>
      <c r="EHE201" s="1434"/>
      <c r="EHF201" s="1434"/>
      <c r="EHG201" s="1434"/>
      <c r="EHH201" s="1434"/>
      <c r="EHI201" s="1434"/>
      <c r="EHJ201" s="1434"/>
      <c r="EHK201" s="1434"/>
      <c r="EHL201" s="1434"/>
      <c r="EHM201" s="1434"/>
      <c r="EHN201" s="1434"/>
      <c r="EHO201" s="1434"/>
      <c r="EHP201" s="1434"/>
      <c r="EHQ201" s="1434"/>
      <c r="EHR201" s="1434"/>
      <c r="EHS201" s="1434"/>
      <c r="EHT201" s="1434"/>
      <c r="EHU201" s="1434"/>
      <c r="EHV201" s="1434"/>
      <c r="EHW201" s="1434"/>
      <c r="EHX201" s="1434"/>
      <c r="EHY201" s="1434"/>
      <c r="EHZ201" s="1434"/>
      <c r="EIA201" s="1434"/>
      <c r="EIB201" s="1434"/>
      <c r="EIC201" s="1434"/>
      <c r="EID201" s="1434"/>
      <c r="EIE201" s="1434"/>
      <c r="EIF201" s="1434"/>
      <c r="EIG201" s="1434"/>
      <c r="EIH201" s="1434"/>
      <c r="EII201" s="1434"/>
      <c r="EIJ201" s="1434"/>
      <c r="EIK201" s="1434"/>
      <c r="EIL201" s="1434"/>
      <c r="EIM201" s="1434"/>
      <c r="EIN201" s="1434"/>
      <c r="EIO201" s="1434"/>
      <c r="EIP201" s="1434"/>
      <c r="EIQ201" s="1434"/>
      <c r="EIR201" s="1434"/>
      <c r="EIS201" s="1434"/>
      <c r="EIT201" s="1434"/>
      <c r="EIU201" s="1434"/>
      <c r="EIV201" s="1434"/>
      <c r="EIW201" s="1434"/>
      <c r="EIX201" s="1434"/>
      <c r="EIY201" s="1434"/>
      <c r="EIZ201" s="1434"/>
      <c r="EJA201" s="1434"/>
      <c r="EJB201" s="1434"/>
      <c r="EJC201" s="1434"/>
      <c r="EJD201" s="1434"/>
      <c r="EJE201" s="1434"/>
      <c r="EJF201" s="1434"/>
      <c r="EJG201" s="1434"/>
      <c r="EJH201" s="1434"/>
      <c r="EJI201" s="1434"/>
      <c r="EJJ201" s="1434"/>
      <c r="EJK201" s="1434"/>
      <c r="EJL201" s="1434"/>
      <c r="EJM201" s="1434"/>
      <c r="EJN201" s="1434"/>
      <c r="EJO201" s="1434"/>
      <c r="EJP201" s="1434"/>
      <c r="EJQ201" s="1434"/>
      <c r="EJR201" s="1434"/>
      <c r="EJS201" s="1434"/>
      <c r="EJT201" s="1434"/>
      <c r="EJU201" s="1434"/>
      <c r="EJV201" s="1434"/>
      <c r="EJW201" s="1434"/>
      <c r="EJX201" s="1434"/>
      <c r="EJY201" s="1434"/>
      <c r="EJZ201" s="1434"/>
      <c r="EKA201" s="1434"/>
      <c r="EKB201" s="1434"/>
      <c r="EKC201" s="1434"/>
      <c r="EKD201" s="1434"/>
      <c r="EKE201" s="1434"/>
      <c r="EKF201" s="1434"/>
      <c r="EKG201" s="1434"/>
      <c r="EKH201" s="1434"/>
      <c r="EKI201" s="1434"/>
      <c r="EKJ201" s="1434"/>
      <c r="EKK201" s="1434"/>
      <c r="EKL201" s="1434"/>
      <c r="EKM201" s="1434"/>
      <c r="EKN201" s="1434"/>
      <c r="EKO201" s="1434"/>
      <c r="EKP201" s="1434"/>
      <c r="EKQ201" s="1434"/>
      <c r="EKR201" s="1434"/>
      <c r="EKS201" s="1434"/>
      <c r="EKT201" s="1434"/>
      <c r="EKU201" s="1434"/>
      <c r="EKV201" s="1434"/>
      <c r="EKW201" s="1434"/>
      <c r="EKX201" s="1434"/>
      <c r="EKY201" s="1434"/>
      <c r="EKZ201" s="1434"/>
      <c r="ELA201" s="1434"/>
      <c r="ELB201" s="1434"/>
      <c r="ELC201" s="1434"/>
      <c r="ELD201" s="1434"/>
      <c r="ELE201" s="1434"/>
      <c r="ELF201" s="1434"/>
      <c r="ELG201" s="1434"/>
      <c r="ELH201" s="1434"/>
      <c r="ELI201" s="1434"/>
      <c r="ELJ201" s="1434"/>
      <c r="ELK201" s="1434"/>
      <c r="ELL201" s="1434"/>
      <c r="ELM201" s="1434"/>
      <c r="ELN201" s="1434"/>
      <c r="ELO201" s="1434"/>
      <c r="ELP201" s="1434"/>
      <c r="ELQ201" s="1434"/>
      <c r="ELR201" s="1434"/>
      <c r="ELS201" s="1434"/>
      <c r="ELT201" s="1434"/>
      <c r="ELU201" s="1434"/>
      <c r="ELV201" s="1434"/>
      <c r="ELW201" s="1434"/>
      <c r="ELX201" s="1434"/>
      <c r="ELY201" s="1434"/>
      <c r="ELZ201" s="1434"/>
      <c r="EMA201" s="1434"/>
      <c r="EMB201" s="1434"/>
      <c r="EMC201" s="1434"/>
      <c r="EMD201" s="1434"/>
      <c r="EME201" s="1434"/>
      <c r="EMF201" s="1434"/>
      <c r="EMG201" s="1434"/>
      <c r="EMH201" s="1434"/>
      <c r="EMI201" s="1434"/>
      <c r="EMJ201" s="1434"/>
      <c r="EMK201" s="1434"/>
      <c r="EML201" s="1434"/>
      <c r="EMM201" s="1434"/>
      <c r="EMN201" s="1434"/>
      <c r="EMO201" s="1434"/>
      <c r="EMP201" s="1434"/>
      <c r="EMQ201" s="1434"/>
      <c r="EMR201" s="1434"/>
      <c r="EMS201" s="1434"/>
      <c r="EMT201" s="1434"/>
      <c r="EMU201" s="1434"/>
      <c r="EMV201" s="1434"/>
      <c r="EMW201" s="1434"/>
      <c r="EMX201" s="1434"/>
      <c r="EMY201" s="1434"/>
      <c r="EMZ201" s="1434"/>
      <c r="ENA201" s="1434"/>
      <c r="ENB201" s="1434"/>
      <c r="ENC201" s="1434"/>
      <c r="END201" s="1434"/>
      <c r="ENE201" s="1434"/>
      <c r="ENF201" s="1434"/>
      <c r="ENG201" s="1434"/>
      <c r="ENH201" s="1434"/>
      <c r="ENI201" s="1434"/>
      <c r="ENJ201" s="1434"/>
      <c r="ENK201" s="1434"/>
      <c r="ENL201" s="1434"/>
      <c r="ENM201" s="1434"/>
      <c r="ENN201" s="1434"/>
      <c r="ENO201" s="1434"/>
      <c r="ENP201" s="1434"/>
      <c r="ENQ201" s="1434"/>
      <c r="ENR201" s="1434"/>
      <c r="ENS201" s="1434"/>
      <c r="ENT201" s="1434"/>
      <c r="ENU201" s="1434"/>
      <c r="ENV201" s="1434"/>
      <c r="ENW201" s="1434"/>
      <c r="ENX201" s="1434"/>
      <c r="ENY201" s="1434"/>
      <c r="ENZ201" s="1434"/>
      <c r="EOA201" s="1434"/>
      <c r="EOB201" s="1434"/>
      <c r="EOC201" s="1434"/>
      <c r="EOD201" s="1434"/>
      <c r="EOE201" s="1434"/>
      <c r="EOF201" s="1434"/>
      <c r="EOG201" s="1434"/>
      <c r="EOH201" s="1434"/>
      <c r="EOI201" s="1434"/>
      <c r="EOJ201" s="1434"/>
      <c r="EOK201" s="1434"/>
      <c r="EOL201" s="1434"/>
      <c r="EOM201" s="1434"/>
      <c r="EON201" s="1434"/>
      <c r="EOO201" s="1434"/>
      <c r="EOP201" s="1434"/>
      <c r="EOQ201" s="1434"/>
      <c r="EOR201" s="1434"/>
      <c r="EOS201" s="1434"/>
      <c r="EOT201" s="1434"/>
      <c r="EOU201" s="1434"/>
      <c r="EOV201" s="1434"/>
      <c r="EOW201" s="1434"/>
      <c r="EOX201" s="1434"/>
      <c r="EOY201" s="1434"/>
      <c r="EOZ201" s="1434"/>
      <c r="EPA201" s="1434"/>
      <c r="EPB201" s="1434"/>
      <c r="EPC201" s="1434"/>
      <c r="EPD201" s="1434"/>
      <c r="EPE201" s="1434"/>
      <c r="EPF201" s="1434"/>
      <c r="EPG201" s="1434"/>
      <c r="EPH201" s="1434"/>
      <c r="EPI201" s="1434"/>
      <c r="EPJ201" s="1434"/>
      <c r="EPK201" s="1434"/>
      <c r="EPL201" s="1434"/>
      <c r="EPM201" s="1434"/>
      <c r="EPN201" s="1434"/>
      <c r="EPO201" s="1434"/>
      <c r="EPP201" s="1434"/>
      <c r="EPQ201" s="1434"/>
      <c r="EPR201" s="1434"/>
      <c r="EPS201" s="1434"/>
      <c r="EPT201" s="1434"/>
      <c r="EPU201" s="1434"/>
      <c r="EPV201" s="1434"/>
      <c r="EPW201" s="1434"/>
      <c r="EPX201" s="1434"/>
      <c r="EPY201" s="1434"/>
      <c r="EPZ201" s="1434"/>
      <c r="EQA201" s="1434"/>
      <c r="EQB201" s="1434"/>
      <c r="EQC201" s="1434"/>
      <c r="EQD201" s="1434"/>
      <c r="EQE201" s="1434"/>
      <c r="EQF201" s="1434"/>
      <c r="EQG201" s="1434"/>
      <c r="EQH201" s="1434"/>
      <c r="EQI201" s="1434"/>
      <c r="EQJ201" s="1434"/>
      <c r="EQK201" s="1434"/>
      <c r="EQL201" s="1434"/>
      <c r="EQM201" s="1434"/>
      <c r="EQN201" s="1434"/>
      <c r="EQO201" s="1434"/>
      <c r="EQP201" s="1434"/>
      <c r="EQQ201" s="1434"/>
      <c r="EQR201" s="1434"/>
      <c r="EQS201" s="1434"/>
      <c r="EQT201" s="1434"/>
      <c r="EQU201" s="1434"/>
      <c r="EQV201" s="1434"/>
      <c r="EQW201" s="1434"/>
      <c r="EQX201" s="1434"/>
      <c r="EQY201" s="1434"/>
      <c r="EQZ201" s="1434"/>
      <c r="ERA201" s="1434"/>
      <c r="ERB201" s="1434"/>
      <c r="ERC201" s="1434"/>
      <c r="ERD201" s="1434"/>
      <c r="ERE201" s="1434"/>
      <c r="ERF201" s="1434"/>
      <c r="ERG201" s="1434"/>
      <c r="ERH201" s="1434"/>
      <c r="ERI201" s="1434"/>
      <c r="ERJ201" s="1434"/>
      <c r="ERK201" s="1434"/>
      <c r="ERL201" s="1434"/>
      <c r="ERM201" s="1434"/>
      <c r="ERN201" s="1434"/>
      <c r="ERO201" s="1434"/>
      <c r="ERP201" s="1434"/>
      <c r="ERQ201" s="1434"/>
      <c r="ERR201" s="1434"/>
      <c r="ERS201" s="1434"/>
      <c r="ERT201" s="1434"/>
      <c r="ERU201" s="1434"/>
      <c r="ERV201" s="1434"/>
      <c r="ERW201" s="1434"/>
      <c r="ERX201" s="1434"/>
      <c r="ERY201" s="1434"/>
      <c r="ERZ201" s="1434"/>
      <c r="ESA201" s="1434"/>
      <c r="ESB201" s="1434"/>
      <c r="ESC201" s="1434"/>
      <c r="ESD201" s="1434"/>
      <c r="ESE201" s="1434"/>
      <c r="ESF201" s="1434"/>
      <c r="ESG201" s="1434"/>
      <c r="ESH201" s="1434"/>
      <c r="ESI201" s="1434"/>
      <c r="ESJ201" s="1434"/>
      <c r="ESK201" s="1434"/>
      <c r="ESL201" s="1434"/>
      <c r="ESM201" s="1434"/>
      <c r="ESN201" s="1434"/>
      <c r="ESO201" s="1434"/>
      <c r="ESP201" s="1434"/>
      <c r="ESQ201" s="1434"/>
      <c r="ESR201" s="1434"/>
      <c r="ESS201" s="1434"/>
      <c r="EST201" s="1434"/>
      <c r="ESU201" s="1434"/>
      <c r="ESV201" s="1434"/>
      <c r="ESW201" s="1434"/>
      <c r="ESX201" s="1434"/>
      <c r="ESY201" s="1434"/>
      <c r="ESZ201" s="1434"/>
      <c r="ETA201" s="1434"/>
      <c r="ETB201" s="1434"/>
      <c r="ETC201" s="1434"/>
      <c r="ETD201" s="1434"/>
      <c r="ETE201" s="1434"/>
      <c r="ETF201" s="1434"/>
      <c r="ETG201" s="1434"/>
      <c r="ETH201" s="1434"/>
      <c r="ETI201" s="1434"/>
      <c r="ETJ201" s="1434"/>
      <c r="ETK201" s="1434"/>
      <c r="ETL201" s="1434"/>
      <c r="ETM201" s="1434"/>
      <c r="ETN201" s="1434"/>
      <c r="ETO201" s="1434"/>
      <c r="ETP201" s="1434"/>
      <c r="ETQ201" s="1434"/>
      <c r="ETR201" s="1434"/>
      <c r="ETS201" s="1434"/>
      <c r="ETT201" s="1434"/>
      <c r="ETU201" s="1434"/>
      <c r="ETV201" s="1434"/>
      <c r="ETW201" s="1434"/>
      <c r="ETX201" s="1434"/>
      <c r="ETY201" s="1434"/>
      <c r="ETZ201" s="1434"/>
      <c r="EUA201" s="1434"/>
      <c r="EUB201" s="1434"/>
      <c r="EUC201" s="1434"/>
      <c r="EUD201" s="1434"/>
      <c r="EUE201" s="1434"/>
      <c r="EUF201" s="1434"/>
      <c r="EUG201" s="1434"/>
      <c r="EUH201" s="1434"/>
      <c r="EUI201" s="1434"/>
      <c r="EUJ201" s="1434"/>
      <c r="EUK201" s="1434"/>
      <c r="EUL201" s="1434"/>
      <c r="EUM201" s="1434"/>
      <c r="EUN201" s="1434"/>
      <c r="EUO201" s="1434"/>
      <c r="EUP201" s="1434"/>
      <c r="EUQ201" s="1434"/>
      <c r="EUR201" s="1434"/>
      <c r="EUS201" s="1434"/>
      <c r="EUT201" s="1434"/>
      <c r="EUU201" s="1434"/>
      <c r="EUV201" s="1434"/>
      <c r="EUW201" s="1434"/>
      <c r="EUX201" s="1434"/>
      <c r="EUY201" s="1434"/>
      <c r="EUZ201" s="1434"/>
      <c r="EVA201" s="1434"/>
      <c r="EVB201" s="1434"/>
      <c r="EVC201" s="1434"/>
      <c r="EVD201" s="1434"/>
      <c r="EVE201" s="1434"/>
      <c r="EVF201" s="1434"/>
      <c r="EVG201" s="1434"/>
      <c r="EVH201" s="1434"/>
      <c r="EVI201" s="1434"/>
      <c r="EVJ201" s="1434"/>
      <c r="EVK201" s="1434"/>
      <c r="EVL201" s="1434"/>
      <c r="EVM201" s="1434"/>
      <c r="EVN201" s="1434"/>
      <c r="EVO201" s="1434"/>
      <c r="EVP201" s="1434"/>
      <c r="EVQ201" s="1434"/>
      <c r="EVR201" s="1434"/>
      <c r="EVS201" s="1434"/>
      <c r="EVT201" s="1434"/>
      <c r="EVU201" s="1434"/>
      <c r="EVV201" s="1434"/>
      <c r="EVW201" s="1434"/>
      <c r="EVX201" s="1434"/>
      <c r="EVY201" s="1434"/>
      <c r="EVZ201" s="1434"/>
      <c r="EWA201" s="1434"/>
      <c r="EWB201" s="1434"/>
      <c r="EWC201" s="1434"/>
      <c r="EWD201" s="1434"/>
      <c r="EWE201" s="1434"/>
      <c r="EWF201" s="1434"/>
      <c r="EWG201" s="1434"/>
      <c r="EWH201" s="1434"/>
      <c r="EWI201" s="1434"/>
      <c r="EWJ201" s="1434"/>
      <c r="EWK201" s="1434"/>
      <c r="EWL201" s="1434"/>
      <c r="EWM201" s="1434"/>
      <c r="EWN201" s="1434"/>
      <c r="EWO201" s="1434"/>
      <c r="EWP201" s="1434"/>
      <c r="EWQ201" s="1434"/>
      <c r="EWR201" s="1434"/>
      <c r="EWS201" s="1434"/>
      <c r="EWT201" s="1434"/>
      <c r="EWU201" s="1434"/>
      <c r="EWV201" s="1434"/>
      <c r="EWW201" s="1434"/>
      <c r="EWX201" s="1434"/>
      <c r="EWY201" s="1434"/>
      <c r="EWZ201" s="1434"/>
      <c r="EXA201" s="1434"/>
      <c r="EXB201" s="1434"/>
      <c r="EXC201" s="1434"/>
      <c r="EXD201" s="1434"/>
      <c r="EXE201" s="1434"/>
      <c r="EXF201" s="1434"/>
      <c r="EXG201" s="1434"/>
      <c r="EXH201" s="1434"/>
      <c r="EXI201" s="1434"/>
      <c r="EXJ201" s="1434"/>
      <c r="EXK201" s="1434"/>
      <c r="EXL201" s="1434"/>
      <c r="EXM201" s="1434"/>
      <c r="EXN201" s="1434"/>
      <c r="EXO201" s="1434"/>
      <c r="EXP201" s="1434"/>
      <c r="EXQ201" s="1434"/>
      <c r="EXR201" s="1434"/>
      <c r="EXS201" s="1434"/>
      <c r="EXT201" s="1434"/>
      <c r="EXU201" s="1434"/>
      <c r="EXV201" s="1434"/>
      <c r="EXW201" s="1434"/>
      <c r="EXX201" s="1434"/>
      <c r="EXY201" s="1434"/>
      <c r="EXZ201" s="1434"/>
      <c r="EYA201" s="1434"/>
      <c r="EYB201" s="1434"/>
      <c r="EYC201" s="1434"/>
      <c r="EYD201" s="1434"/>
      <c r="EYE201" s="1434"/>
      <c r="EYF201" s="1434"/>
      <c r="EYG201" s="1434"/>
      <c r="EYH201" s="1434"/>
      <c r="EYI201" s="1434"/>
      <c r="EYJ201" s="1434"/>
      <c r="EYK201" s="1434"/>
      <c r="EYL201" s="1434"/>
      <c r="EYM201" s="1434"/>
      <c r="EYN201" s="1434"/>
      <c r="EYO201" s="1434"/>
      <c r="EYP201" s="1434"/>
      <c r="EYQ201" s="1434"/>
      <c r="EYR201" s="1434"/>
      <c r="EYS201" s="1434"/>
      <c r="EYT201" s="1434"/>
      <c r="EYU201" s="1434"/>
      <c r="EYV201" s="1434"/>
      <c r="EYW201" s="1434"/>
      <c r="EYX201" s="1434"/>
      <c r="EYY201" s="1434"/>
      <c r="EYZ201" s="1434"/>
      <c r="EZA201" s="1434"/>
      <c r="EZB201" s="1434"/>
      <c r="EZC201" s="1434"/>
      <c r="EZD201" s="1434"/>
      <c r="EZE201" s="1434"/>
      <c r="EZF201" s="1434"/>
      <c r="EZG201" s="1434"/>
      <c r="EZH201" s="1434"/>
      <c r="EZI201" s="1434"/>
      <c r="EZJ201" s="1434"/>
      <c r="EZK201" s="1434"/>
      <c r="EZL201" s="1434"/>
      <c r="EZM201" s="1434"/>
      <c r="EZN201" s="1434"/>
      <c r="EZO201" s="1434"/>
      <c r="EZP201" s="1434"/>
      <c r="EZQ201" s="1434"/>
      <c r="EZR201" s="1434"/>
      <c r="EZS201" s="1434"/>
      <c r="EZT201" s="1434"/>
      <c r="EZU201" s="1434"/>
      <c r="EZV201" s="1434"/>
      <c r="EZW201" s="1434"/>
      <c r="EZX201" s="1434"/>
      <c r="EZY201" s="1434"/>
      <c r="EZZ201" s="1434"/>
      <c r="FAA201" s="1434"/>
      <c r="FAB201" s="1434"/>
      <c r="FAC201" s="1434"/>
      <c r="FAD201" s="1434"/>
      <c r="FAE201" s="1434"/>
      <c r="FAF201" s="1434"/>
      <c r="FAG201" s="1434"/>
      <c r="FAH201" s="1434"/>
      <c r="FAI201" s="1434"/>
      <c r="FAJ201" s="1434"/>
      <c r="FAK201" s="1434"/>
      <c r="FAL201" s="1434"/>
      <c r="FAM201" s="1434"/>
      <c r="FAN201" s="1434"/>
      <c r="FAO201" s="1434"/>
      <c r="FAP201" s="1434"/>
      <c r="FAQ201" s="1434"/>
      <c r="FAR201" s="1434"/>
      <c r="FAS201" s="1434"/>
      <c r="FAT201" s="1434"/>
      <c r="FAU201" s="1434"/>
      <c r="FAV201" s="1434"/>
      <c r="FAW201" s="1434"/>
      <c r="FAX201" s="1434"/>
      <c r="FAY201" s="1434"/>
      <c r="FAZ201" s="1434"/>
      <c r="FBA201" s="1434"/>
      <c r="FBB201" s="1434"/>
      <c r="FBC201" s="1434"/>
      <c r="FBD201" s="1434"/>
      <c r="FBE201" s="1434"/>
      <c r="FBF201" s="1434"/>
      <c r="FBG201" s="1434"/>
      <c r="FBH201" s="1434"/>
      <c r="FBI201" s="1434"/>
      <c r="FBJ201" s="1434"/>
      <c r="FBK201" s="1434"/>
      <c r="FBL201" s="1434"/>
      <c r="FBM201" s="1434"/>
      <c r="FBN201" s="1434"/>
      <c r="FBO201" s="1434"/>
      <c r="FBP201" s="1434"/>
      <c r="FBQ201" s="1434"/>
      <c r="FBR201" s="1434"/>
      <c r="FBS201" s="1434"/>
      <c r="FBT201" s="1434"/>
      <c r="FBU201" s="1434"/>
      <c r="FBV201" s="1434"/>
      <c r="FBW201" s="1434"/>
      <c r="FBX201" s="1434"/>
      <c r="FBY201" s="1434"/>
      <c r="FBZ201" s="1434"/>
      <c r="FCA201" s="1434"/>
      <c r="FCB201" s="1434"/>
      <c r="FCC201" s="1434"/>
      <c r="FCD201" s="1434"/>
      <c r="FCE201" s="1434"/>
      <c r="FCF201" s="1434"/>
      <c r="FCG201" s="1434"/>
      <c r="FCH201" s="1434"/>
      <c r="FCI201" s="1434"/>
      <c r="FCJ201" s="1434"/>
      <c r="FCK201" s="1434"/>
      <c r="FCL201" s="1434"/>
      <c r="FCM201" s="1434"/>
      <c r="FCN201" s="1434"/>
      <c r="FCO201" s="1434"/>
      <c r="FCP201" s="1434"/>
      <c r="FCQ201" s="1434"/>
      <c r="FCR201" s="1434"/>
      <c r="FCS201" s="1434"/>
      <c r="FCT201" s="1434"/>
      <c r="FCU201" s="1434"/>
      <c r="FCV201" s="1434"/>
      <c r="FCW201" s="1434"/>
      <c r="FCX201" s="1434"/>
      <c r="FCY201" s="1434"/>
      <c r="FCZ201" s="1434"/>
      <c r="FDA201" s="1434"/>
      <c r="FDB201" s="1434"/>
      <c r="FDC201" s="1434"/>
      <c r="FDD201" s="1434"/>
      <c r="FDE201" s="1434"/>
      <c r="FDF201" s="1434"/>
      <c r="FDG201" s="1434"/>
      <c r="FDH201" s="1434"/>
      <c r="FDI201" s="1434"/>
      <c r="FDJ201" s="1434"/>
      <c r="FDK201" s="1434"/>
      <c r="FDL201" s="1434"/>
      <c r="FDM201" s="1434"/>
      <c r="FDN201" s="1434"/>
      <c r="FDO201" s="1434"/>
      <c r="FDP201" s="1434"/>
      <c r="FDQ201" s="1434"/>
      <c r="FDR201" s="1434"/>
      <c r="FDS201" s="1434"/>
      <c r="FDT201" s="1434"/>
      <c r="FDU201" s="1434"/>
      <c r="FDV201" s="1434"/>
      <c r="FDW201" s="1434"/>
      <c r="FDX201" s="1434"/>
      <c r="FDY201" s="1434"/>
      <c r="FDZ201" s="1434"/>
      <c r="FEA201" s="1434"/>
      <c r="FEB201" s="1434"/>
      <c r="FEC201" s="1434"/>
      <c r="FED201" s="1434"/>
      <c r="FEE201" s="1434"/>
      <c r="FEF201" s="1434"/>
      <c r="FEG201" s="1434"/>
      <c r="FEH201" s="1434"/>
      <c r="FEI201" s="1434"/>
      <c r="FEJ201" s="1434"/>
      <c r="FEK201" s="1434"/>
      <c r="FEL201" s="1434"/>
      <c r="FEM201" s="1434"/>
      <c r="FEN201" s="1434"/>
      <c r="FEO201" s="1434"/>
      <c r="FEP201" s="1434"/>
      <c r="FEQ201" s="1434"/>
      <c r="FER201" s="1434"/>
      <c r="FES201" s="1434"/>
      <c r="FET201" s="1434"/>
      <c r="FEU201" s="1434"/>
      <c r="FEV201" s="1434"/>
      <c r="FEW201" s="1434"/>
      <c r="FEX201" s="1434"/>
      <c r="FEY201" s="1434"/>
      <c r="FEZ201" s="1434"/>
      <c r="FFA201" s="1434"/>
      <c r="FFB201" s="1434"/>
      <c r="FFC201" s="1434"/>
      <c r="FFD201" s="1434"/>
      <c r="FFE201" s="1434"/>
      <c r="FFF201" s="1434"/>
      <c r="FFG201" s="1434"/>
      <c r="FFH201" s="1434"/>
      <c r="FFI201" s="1434"/>
      <c r="FFJ201" s="1434"/>
      <c r="FFK201" s="1434"/>
      <c r="FFL201" s="1434"/>
      <c r="FFM201" s="1434"/>
      <c r="FFN201" s="1434"/>
      <c r="FFO201" s="1434"/>
      <c r="FFP201" s="1434"/>
      <c r="FFQ201" s="1434"/>
      <c r="FFR201" s="1434"/>
      <c r="FFS201" s="1434"/>
      <c r="FFT201" s="1434"/>
      <c r="FFU201" s="1434"/>
      <c r="FFV201" s="1434"/>
      <c r="FFW201" s="1434"/>
      <c r="FFX201" s="1434"/>
      <c r="FFY201" s="1434"/>
      <c r="FFZ201" s="1434"/>
      <c r="FGA201" s="1434"/>
      <c r="FGB201" s="1434"/>
      <c r="FGC201" s="1434"/>
      <c r="FGD201" s="1434"/>
      <c r="FGE201" s="1434"/>
      <c r="FGF201" s="1434"/>
      <c r="FGG201" s="1434"/>
      <c r="FGH201" s="1434"/>
      <c r="FGI201" s="1434"/>
      <c r="FGJ201" s="1434"/>
      <c r="FGK201" s="1434"/>
      <c r="FGL201" s="1434"/>
      <c r="FGM201" s="1434"/>
      <c r="FGN201" s="1434"/>
      <c r="FGO201" s="1434"/>
      <c r="FGP201" s="1434"/>
      <c r="FGQ201" s="1434"/>
      <c r="FGR201" s="1434"/>
      <c r="FGS201" s="1434"/>
      <c r="FGT201" s="1434"/>
      <c r="FGU201" s="1434"/>
      <c r="FGV201" s="1434"/>
      <c r="FGW201" s="1434"/>
      <c r="FGX201" s="1434"/>
      <c r="FGY201" s="1434"/>
      <c r="FGZ201" s="1434"/>
      <c r="FHA201" s="1434"/>
      <c r="FHB201" s="1434"/>
      <c r="FHC201" s="1434"/>
      <c r="FHD201" s="1434"/>
      <c r="FHE201" s="1434"/>
      <c r="FHF201" s="1434"/>
      <c r="FHG201" s="1434"/>
      <c r="FHH201" s="1434"/>
      <c r="FHI201" s="1434"/>
      <c r="FHJ201" s="1434"/>
      <c r="FHK201" s="1434"/>
      <c r="FHL201" s="1434"/>
      <c r="FHM201" s="1434"/>
      <c r="FHN201" s="1434"/>
      <c r="FHO201" s="1434"/>
      <c r="FHP201" s="1434"/>
      <c r="FHQ201" s="1434"/>
      <c r="FHR201" s="1434"/>
      <c r="FHS201" s="1434"/>
      <c r="FHT201" s="1434"/>
      <c r="FHU201" s="1434"/>
      <c r="FHV201" s="1434"/>
      <c r="FHW201" s="1434"/>
      <c r="FHX201" s="1434"/>
      <c r="FHY201" s="1434"/>
      <c r="FHZ201" s="1434"/>
      <c r="FIA201" s="1434"/>
      <c r="FIB201" s="1434"/>
      <c r="FIC201" s="1434"/>
      <c r="FID201" s="1434"/>
      <c r="FIE201" s="1434"/>
      <c r="FIF201" s="1434"/>
      <c r="FIG201" s="1434"/>
      <c r="FIH201" s="1434"/>
      <c r="FII201" s="1434"/>
      <c r="FIJ201" s="1434"/>
      <c r="FIK201" s="1434"/>
      <c r="FIL201" s="1434"/>
      <c r="FIM201" s="1434"/>
      <c r="FIN201" s="1434"/>
      <c r="FIO201" s="1434"/>
      <c r="FIP201" s="1434"/>
      <c r="FIQ201" s="1434"/>
      <c r="FIR201" s="1434"/>
      <c r="FIS201" s="1434"/>
      <c r="FIT201" s="1434"/>
      <c r="FIU201" s="1434"/>
      <c r="FIV201" s="1434"/>
      <c r="FIW201" s="1434"/>
      <c r="FIX201" s="1434"/>
      <c r="FIY201" s="1434"/>
      <c r="FIZ201" s="1434"/>
      <c r="FJA201" s="1434"/>
      <c r="FJB201" s="1434"/>
      <c r="FJC201" s="1434"/>
      <c r="FJD201" s="1434"/>
      <c r="FJE201" s="1434"/>
      <c r="FJF201" s="1434"/>
      <c r="FJG201" s="1434"/>
      <c r="FJH201" s="1434"/>
      <c r="FJI201" s="1434"/>
      <c r="FJJ201" s="1434"/>
      <c r="FJK201" s="1434"/>
      <c r="FJL201" s="1434"/>
      <c r="FJM201" s="1434"/>
      <c r="FJN201" s="1434"/>
      <c r="FJO201" s="1434"/>
      <c r="FJP201" s="1434"/>
      <c r="FJQ201" s="1434"/>
      <c r="FJR201" s="1434"/>
      <c r="FJS201" s="1434"/>
      <c r="FJT201" s="1434"/>
      <c r="FJU201" s="1434"/>
      <c r="FJV201" s="1434"/>
      <c r="FJW201" s="1434"/>
      <c r="FJX201" s="1434"/>
      <c r="FJY201" s="1434"/>
      <c r="FJZ201" s="1434"/>
      <c r="FKA201" s="1434"/>
      <c r="FKB201" s="1434"/>
      <c r="FKC201" s="1434"/>
      <c r="FKD201" s="1434"/>
      <c r="FKE201" s="1434"/>
      <c r="FKF201" s="1434"/>
      <c r="FKG201" s="1434"/>
      <c r="FKH201" s="1434"/>
      <c r="FKI201" s="1434"/>
      <c r="FKJ201" s="1434"/>
      <c r="FKK201" s="1434"/>
      <c r="FKL201" s="1434"/>
      <c r="FKM201" s="1434"/>
      <c r="FKN201" s="1434"/>
      <c r="FKO201" s="1434"/>
      <c r="FKP201" s="1434"/>
      <c r="FKQ201" s="1434"/>
      <c r="FKR201" s="1434"/>
      <c r="FKS201" s="1434"/>
      <c r="FKT201" s="1434"/>
      <c r="FKU201" s="1434"/>
      <c r="FKV201" s="1434"/>
      <c r="FKW201" s="1434"/>
      <c r="FKX201" s="1434"/>
      <c r="FKY201" s="1434"/>
      <c r="FKZ201" s="1434"/>
      <c r="FLA201" s="1434"/>
      <c r="FLB201" s="1434"/>
      <c r="FLC201" s="1434"/>
      <c r="FLD201" s="1434"/>
      <c r="FLE201" s="1434"/>
      <c r="FLF201" s="1434"/>
      <c r="FLG201" s="1434"/>
      <c r="FLH201" s="1434"/>
      <c r="FLI201" s="1434"/>
      <c r="FLJ201" s="1434"/>
      <c r="FLK201" s="1434"/>
      <c r="FLL201" s="1434"/>
      <c r="FLM201" s="1434"/>
      <c r="FLN201" s="1434"/>
      <c r="FLO201" s="1434"/>
      <c r="FLP201" s="1434"/>
      <c r="FLQ201" s="1434"/>
      <c r="FLR201" s="1434"/>
      <c r="FLS201" s="1434"/>
      <c r="FLT201" s="1434"/>
      <c r="FLU201" s="1434"/>
      <c r="FLV201" s="1434"/>
      <c r="FLW201" s="1434"/>
      <c r="FLX201" s="1434"/>
      <c r="FLY201" s="1434"/>
      <c r="FLZ201" s="1434"/>
      <c r="FMA201" s="1434"/>
      <c r="FMB201" s="1434"/>
      <c r="FMC201" s="1434"/>
      <c r="FMD201" s="1434"/>
      <c r="FME201" s="1434"/>
      <c r="FMF201" s="1434"/>
      <c r="FMG201" s="1434"/>
      <c r="FMH201" s="1434"/>
      <c r="FMI201" s="1434"/>
      <c r="FMJ201" s="1434"/>
      <c r="FMK201" s="1434"/>
      <c r="FML201" s="1434"/>
      <c r="FMM201" s="1434"/>
      <c r="FMN201" s="1434"/>
      <c r="FMO201" s="1434"/>
      <c r="FMP201" s="1434"/>
      <c r="FMQ201" s="1434"/>
      <c r="FMR201" s="1434"/>
      <c r="FMS201" s="1434"/>
      <c r="FMT201" s="1434"/>
      <c r="FMU201" s="1434"/>
      <c r="FMV201" s="1434"/>
      <c r="FMW201" s="1434"/>
      <c r="FMX201" s="1434"/>
      <c r="FMY201" s="1434"/>
      <c r="FMZ201" s="1434"/>
      <c r="FNA201" s="1434"/>
      <c r="FNB201" s="1434"/>
      <c r="FNC201" s="1434"/>
      <c r="FND201" s="1434"/>
      <c r="FNE201" s="1434"/>
      <c r="FNF201" s="1434"/>
      <c r="FNG201" s="1434"/>
      <c r="FNH201" s="1434"/>
      <c r="FNI201" s="1434"/>
      <c r="FNJ201" s="1434"/>
      <c r="FNK201" s="1434"/>
      <c r="FNL201" s="1434"/>
      <c r="FNM201" s="1434"/>
      <c r="FNN201" s="1434"/>
      <c r="FNO201" s="1434"/>
      <c r="FNP201" s="1434"/>
      <c r="FNQ201" s="1434"/>
      <c r="FNR201" s="1434"/>
      <c r="FNS201" s="1434"/>
      <c r="FNT201" s="1434"/>
      <c r="FNU201" s="1434"/>
      <c r="FNV201" s="1434"/>
      <c r="FNW201" s="1434"/>
      <c r="FNX201" s="1434"/>
      <c r="FNY201" s="1434"/>
      <c r="FNZ201" s="1434"/>
      <c r="FOA201" s="1434"/>
      <c r="FOB201" s="1434"/>
      <c r="FOC201" s="1434"/>
      <c r="FOD201" s="1434"/>
      <c r="FOE201" s="1434"/>
      <c r="FOF201" s="1434"/>
      <c r="FOG201" s="1434"/>
      <c r="FOH201" s="1434"/>
      <c r="FOI201" s="1434"/>
      <c r="FOJ201" s="1434"/>
      <c r="FOK201" s="1434"/>
      <c r="FOL201" s="1434"/>
      <c r="FOM201" s="1434"/>
      <c r="FON201" s="1434"/>
      <c r="FOO201" s="1434"/>
      <c r="FOP201" s="1434"/>
      <c r="FOQ201" s="1434"/>
      <c r="FOR201" s="1434"/>
      <c r="FOS201" s="1434"/>
      <c r="FOT201" s="1434"/>
      <c r="FOU201" s="1434"/>
      <c r="FOV201" s="1434"/>
      <c r="FOW201" s="1434"/>
      <c r="FOX201" s="1434"/>
      <c r="FOY201" s="1434"/>
      <c r="FOZ201" s="1434"/>
      <c r="FPA201" s="1434"/>
      <c r="FPB201" s="1434"/>
      <c r="FPC201" s="1434"/>
      <c r="FPD201" s="1434"/>
      <c r="FPE201" s="1434"/>
      <c r="FPF201" s="1434"/>
      <c r="FPG201" s="1434"/>
      <c r="FPH201" s="1434"/>
      <c r="FPI201" s="1434"/>
      <c r="FPJ201" s="1434"/>
      <c r="FPK201" s="1434"/>
      <c r="FPL201" s="1434"/>
      <c r="FPM201" s="1434"/>
      <c r="FPN201" s="1434"/>
      <c r="FPO201" s="1434"/>
      <c r="FPP201" s="1434"/>
      <c r="FPQ201" s="1434"/>
      <c r="FPR201" s="1434"/>
      <c r="FPS201" s="1434"/>
      <c r="FPT201" s="1434"/>
      <c r="FPU201" s="1434"/>
      <c r="FPV201" s="1434"/>
      <c r="FPW201" s="1434"/>
      <c r="FPX201" s="1434"/>
      <c r="FPY201" s="1434"/>
      <c r="FPZ201" s="1434"/>
      <c r="FQA201" s="1434"/>
      <c r="FQB201" s="1434"/>
      <c r="FQC201" s="1434"/>
      <c r="FQD201" s="1434"/>
      <c r="FQE201" s="1434"/>
      <c r="FQF201" s="1434"/>
      <c r="FQG201" s="1434"/>
      <c r="FQH201" s="1434"/>
      <c r="FQI201" s="1434"/>
      <c r="FQJ201" s="1434"/>
      <c r="FQK201" s="1434"/>
      <c r="FQL201" s="1434"/>
      <c r="FQM201" s="1434"/>
      <c r="FQN201" s="1434"/>
      <c r="FQO201" s="1434"/>
      <c r="FQP201" s="1434"/>
      <c r="FQQ201" s="1434"/>
      <c r="FQR201" s="1434"/>
      <c r="FQS201" s="1434"/>
      <c r="FQT201" s="1434"/>
      <c r="FQU201" s="1434"/>
      <c r="FQV201" s="1434"/>
      <c r="FQW201" s="1434"/>
      <c r="FQX201" s="1434"/>
      <c r="FQY201" s="1434"/>
      <c r="FQZ201" s="1434"/>
      <c r="FRA201" s="1434"/>
      <c r="FRB201" s="1434"/>
      <c r="FRC201" s="1434"/>
      <c r="FRD201" s="1434"/>
      <c r="FRE201" s="1434"/>
      <c r="FRF201" s="1434"/>
      <c r="FRG201" s="1434"/>
      <c r="FRH201" s="1434"/>
      <c r="FRI201" s="1434"/>
      <c r="FRJ201" s="1434"/>
      <c r="FRK201" s="1434"/>
      <c r="FRL201" s="1434"/>
      <c r="FRM201" s="1434"/>
      <c r="FRN201" s="1434"/>
      <c r="FRO201" s="1434"/>
      <c r="FRP201" s="1434"/>
      <c r="FRQ201" s="1434"/>
      <c r="FRR201" s="1434"/>
      <c r="FRS201" s="1434"/>
      <c r="FRT201" s="1434"/>
      <c r="FRU201" s="1434"/>
      <c r="FRV201" s="1434"/>
      <c r="FRW201" s="1434"/>
      <c r="FRX201" s="1434"/>
      <c r="FRY201" s="1434"/>
      <c r="FRZ201" s="1434"/>
      <c r="FSA201" s="1434"/>
      <c r="FSB201" s="1434"/>
      <c r="FSC201" s="1434"/>
      <c r="FSD201" s="1434"/>
      <c r="FSE201" s="1434"/>
      <c r="FSF201" s="1434"/>
      <c r="FSG201" s="1434"/>
      <c r="FSH201" s="1434"/>
      <c r="FSI201" s="1434"/>
      <c r="FSJ201" s="1434"/>
      <c r="FSK201" s="1434"/>
      <c r="FSL201" s="1434"/>
      <c r="FSM201" s="1434"/>
      <c r="FSN201" s="1434"/>
      <c r="FSO201" s="1434"/>
      <c r="FSP201" s="1434"/>
      <c r="FSQ201" s="1434"/>
      <c r="FSR201" s="1434"/>
      <c r="FSS201" s="1434"/>
      <c r="FST201" s="1434"/>
      <c r="FSU201" s="1434"/>
      <c r="FSV201" s="1434"/>
      <c r="FSW201" s="1434"/>
      <c r="FSX201" s="1434"/>
      <c r="FSY201" s="1434"/>
      <c r="FSZ201" s="1434"/>
      <c r="FTA201" s="1434"/>
      <c r="FTB201" s="1434"/>
      <c r="FTC201" s="1434"/>
      <c r="FTD201" s="1434"/>
      <c r="FTE201" s="1434"/>
      <c r="FTF201" s="1434"/>
      <c r="FTG201" s="1434"/>
      <c r="FTH201" s="1434"/>
      <c r="FTI201" s="1434"/>
      <c r="FTJ201" s="1434"/>
      <c r="FTK201" s="1434"/>
      <c r="FTL201" s="1434"/>
      <c r="FTM201" s="1434"/>
      <c r="FTN201" s="1434"/>
      <c r="FTO201" s="1434"/>
      <c r="FTP201" s="1434"/>
      <c r="FTQ201" s="1434"/>
      <c r="FTR201" s="1434"/>
      <c r="FTS201" s="1434"/>
      <c r="FTT201" s="1434"/>
      <c r="FTU201" s="1434"/>
      <c r="FTV201" s="1434"/>
      <c r="FTW201" s="1434"/>
      <c r="FTX201" s="1434"/>
      <c r="FTY201" s="1434"/>
      <c r="FTZ201" s="1434"/>
      <c r="FUA201" s="1434"/>
      <c r="FUB201" s="1434"/>
      <c r="FUC201" s="1434"/>
      <c r="FUD201" s="1434"/>
      <c r="FUE201" s="1434"/>
      <c r="FUF201" s="1434"/>
      <c r="FUG201" s="1434"/>
      <c r="FUH201" s="1434"/>
      <c r="FUI201" s="1434"/>
      <c r="FUJ201" s="1434"/>
      <c r="FUK201" s="1434"/>
      <c r="FUL201" s="1434"/>
      <c r="FUM201" s="1434"/>
      <c r="FUN201" s="1434"/>
      <c r="FUO201" s="1434"/>
      <c r="FUP201" s="1434"/>
      <c r="FUQ201" s="1434"/>
      <c r="FUR201" s="1434"/>
      <c r="FUS201" s="1434"/>
      <c r="FUT201" s="1434"/>
      <c r="FUU201" s="1434"/>
      <c r="FUV201" s="1434"/>
      <c r="FUW201" s="1434"/>
      <c r="FUX201" s="1434"/>
      <c r="FUY201" s="1434"/>
      <c r="FUZ201" s="1434"/>
      <c r="FVA201" s="1434"/>
      <c r="FVB201" s="1434"/>
      <c r="FVC201" s="1434"/>
      <c r="FVD201" s="1434"/>
      <c r="FVE201" s="1434"/>
      <c r="FVF201" s="1434"/>
      <c r="FVG201" s="1434"/>
      <c r="FVH201" s="1434"/>
      <c r="FVI201" s="1434"/>
      <c r="FVJ201" s="1434"/>
      <c r="FVK201" s="1434"/>
      <c r="FVL201" s="1434"/>
      <c r="FVM201" s="1434"/>
      <c r="FVN201" s="1434"/>
      <c r="FVO201" s="1434"/>
      <c r="FVP201" s="1434"/>
      <c r="FVQ201" s="1434"/>
      <c r="FVR201" s="1434"/>
      <c r="FVS201" s="1434"/>
      <c r="FVT201" s="1434"/>
      <c r="FVU201" s="1434"/>
      <c r="FVV201" s="1434"/>
      <c r="FVW201" s="1434"/>
      <c r="FVX201" s="1434"/>
      <c r="FVY201" s="1434"/>
      <c r="FVZ201" s="1434"/>
      <c r="FWA201" s="1434"/>
      <c r="FWB201" s="1434"/>
      <c r="FWC201" s="1434"/>
      <c r="FWD201" s="1434"/>
      <c r="FWE201" s="1434"/>
      <c r="FWF201" s="1434"/>
      <c r="FWG201" s="1434"/>
      <c r="FWH201" s="1434"/>
      <c r="FWI201" s="1434"/>
      <c r="FWJ201" s="1434"/>
      <c r="FWK201" s="1434"/>
      <c r="FWL201" s="1434"/>
      <c r="FWM201" s="1434"/>
      <c r="FWN201" s="1434"/>
      <c r="FWO201" s="1434"/>
      <c r="FWP201" s="1434"/>
      <c r="FWQ201" s="1434"/>
      <c r="FWR201" s="1434"/>
      <c r="FWS201" s="1434"/>
      <c r="FWT201" s="1434"/>
      <c r="FWU201" s="1434"/>
      <c r="FWV201" s="1434"/>
      <c r="FWW201" s="1434"/>
      <c r="FWX201" s="1434"/>
      <c r="FWY201" s="1434"/>
      <c r="FWZ201" s="1434"/>
      <c r="FXA201" s="1434"/>
      <c r="FXB201" s="1434"/>
      <c r="FXC201" s="1434"/>
      <c r="FXD201" s="1434"/>
      <c r="FXE201" s="1434"/>
      <c r="FXF201" s="1434"/>
      <c r="FXG201" s="1434"/>
      <c r="FXH201" s="1434"/>
      <c r="FXI201" s="1434"/>
      <c r="FXJ201" s="1434"/>
      <c r="FXK201" s="1434"/>
      <c r="FXL201" s="1434"/>
      <c r="FXM201" s="1434"/>
      <c r="FXN201" s="1434"/>
      <c r="FXO201" s="1434"/>
      <c r="FXP201" s="1434"/>
      <c r="FXQ201" s="1434"/>
      <c r="FXR201" s="1434"/>
      <c r="FXS201" s="1434"/>
      <c r="FXT201" s="1434"/>
      <c r="FXU201" s="1434"/>
      <c r="FXV201" s="1434"/>
      <c r="FXW201" s="1434"/>
      <c r="FXX201" s="1434"/>
      <c r="FXY201" s="1434"/>
      <c r="FXZ201" s="1434"/>
      <c r="FYA201" s="1434"/>
      <c r="FYB201" s="1434"/>
      <c r="FYC201" s="1434"/>
      <c r="FYD201" s="1434"/>
      <c r="FYE201" s="1434"/>
      <c r="FYF201" s="1434"/>
      <c r="FYG201" s="1434"/>
      <c r="FYH201" s="1434"/>
      <c r="FYI201" s="1434"/>
      <c r="FYJ201" s="1434"/>
      <c r="FYK201" s="1434"/>
      <c r="FYL201" s="1434"/>
      <c r="FYM201" s="1434"/>
      <c r="FYN201" s="1434"/>
      <c r="FYO201" s="1434"/>
      <c r="FYP201" s="1434"/>
      <c r="FYQ201" s="1434"/>
      <c r="FYR201" s="1434"/>
      <c r="FYS201" s="1434"/>
      <c r="FYT201" s="1434"/>
      <c r="FYU201" s="1434"/>
      <c r="FYV201" s="1434"/>
      <c r="FYW201" s="1434"/>
      <c r="FYX201" s="1434"/>
      <c r="FYY201" s="1434"/>
      <c r="FYZ201" s="1434"/>
      <c r="FZA201" s="1434"/>
      <c r="FZB201" s="1434"/>
      <c r="FZC201" s="1434"/>
      <c r="FZD201" s="1434"/>
      <c r="FZE201" s="1434"/>
      <c r="FZF201" s="1434"/>
      <c r="FZG201" s="1434"/>
      <c r="FZH201" s="1434"/>
      <c r="FZI201" s="1434"/>
      <c r="FZJ201" s="1434"/>
      <c r="FZK201" s="1434"/>
      <c r="FZL201" s="1434"/>
      <c r="FZM201" s="1434"/>
      <c r="FZN201" s="1434"/>
      <c r="FZO201" s="1434"/>
      <c r="FZP201" s="1434"/>
      <c r="FZQ201" s="1434"/>
      <c r="FZR201" s="1434"/>
      <c r="FZS201" s="1434"/>
      <c r="FZT201" s="1434"/>
      <c r="FZU201" s="1434"/>
      <c r="FZV201" s="1434"/>
      <c r="FZW201" s="1434"/>
      <c r="FZX201" s="1434"/>
      <c r="FZY201" s="1434"/>
      <c r="FZZ201" s="1434"/>
      <c r="GAA201" s="1434"/>
      <c r="GAB201" s="1434"/>
      <c r="GAC201" s="1434"/>
      <c r="GAD201" s="1434"/>
      <c r="GAE201" s="1434"/>
      <c r="GAF201" s="1434"/>
      <c r="GAG201" s="1434"/>
      <c r="GAH201" s="1434"/>
      <c r="GAI201" s="1434"/>
      <c r="GAJ201" s="1434"/>
      <c r="GAK201" s="1434"/>
      <c r="GAL201" s="1434"/>
      <c r="GAM201" s="1434"/>
      <c r="GAN201" s="1434"/>
      <c r="GAO201" s="1434"/>
      <c r="GAP201" s="1434"/>
      <c r="GAQ201" s="1434"/>
      <c r="GAR201" s="1434"/>
      <c r="GAS201" s="1434"/>
      <c r="GAT201" s="1434"/>
      <c r="GAU201" s="1434"/>
      <c r="GAV201" s="1434"/>
      <c r="GAW201" s="1434"/>
      <c r="GAX201" s="1434"/>
      <c r="GAY201" s="1434"/>
      <c r="GAZ201" s="1434"/>
      <c r="GBA201" s="1434"/>
      <c r="GBB201" s="1434"/>
      <c r="GBC201" s="1434"/>
      <c r="GBD201" s="1434"/>
      <c r="GBE201" s="1434"/>
      <c r="GBF201" s="1434"/>
      <c r="GBG201" s="1434"/>
      <c r="GBH201" s="1434"/>
      <c r="GBI201" s="1434"/>
      <c r="GBJ201" s="1434"/>
      <c r="GBK201" s="1434"/>
      <c r="GBL201" s="1434"/>
      <c r="GBM201" s="1434"/>
      <c r="GBN201" s="1434"/>
      <c r="GBO201" s="1434"/>
      <c r="GBP201" s="1434"/>
      <c r="GBQ201" s="1434"/>
      <c r="GBR201" s="1434"/>
      <c r="GBS201" s="1434"/>
      <c r="GBT201" s="1434"/>
      <c r="GBU201" s="1434"/>
      <c r="GBV201" s="1434"/>
      <c r="GBW201" s="1434"/>
      <c r="GBX201" s="1434"/>
      <c r="GBY201" s="1434"/>
      <c r="GBZ201" s="1434"/>
      <c r="GCA201" s="1434"/>
      <c r="GCB201" s="1434"/>
      <c r="GCC201" s="1434"/>
      <c r="GCD201" s="1434"/>
      <c r="GCE201" s="1434"/>
      <c r="GCF201" s="1434"/>
      <c r="GCG201" s="1434"/>
      <c r="GCH201" s="1434"/>
      <c r="GCI201" s="1434"/>
      <c r="GCJ201" s="1434"/>
      <c r="GCK201" s="1434"/>
      <c r="GCL201" s="1434"/>
      <c r="GCM201" s="1434"/>
      <c r="GCN201" s="1434"/>
      <c r="GCO201" s="1434"/>
      <c r="GCP201" s="1434"/>
      <c r="GCQ201" s="1434"/>
      <c r="GCR201" s="1434"/>
      <c r="GCS201" s="1434"/>
      <c r="GCT201" s="1434"/>
      <c r="GCU201" s="1434"/>
      <c r="GCV201" s="1434"/>
      <c r="GCW201" s="1434"/>
      <c r="GCX201" s="1434"/>
      <c r="GCY201" s="1434"/>
      <c r="GCZ201" s="1434"/>
      <c r="GDA201" s="1434"/>
      <c r="GDB201" s="1434"/>
      <c r="GDC201" s="1434"/>
      <c r="GDD201" s="1434"/>
      <c r="GDE201" s="1434"/>
      <c r="GDF201" s="1434"/>
      <c r="GDG201" s="1434"/>
      <c r="GDH201" s="1434"/>
      <c r="GDI201" s="1434"/>
      <c r="GDJ201" s="1434"/>
      <c r="GDK201" s="1434"/>
      <c r="GDL201" s="1434"/>
      <c r="GDM201" s="1434"/>
      <c r="GDN201" s="1434"/>
      <c r="GDO201" s="1434"/>
      <c r="GDP201" s="1434"/>
      <c r="GDQ201" s="1434"/>
      <c r="GDR201" s="1434"/>
      <c r="GDS201" s="1434"/>
      <c r="GDT201" s="1434"/>
      <c r="GDU201" s="1434"/>
      <c r="GDV201" s="1434"/>
      <c r="GDW201" s="1434"/>
      <c r="GDX201" s="1434"/>
      <c r="GDY201" s="1434"/>
      <c r="GDZ201" s="1434"/>
      <c r="GEA201" s="1434"/>
      <c r="GEB201" s="1434"/>
      <c r="GEC201" s="1434"/>
      <c r="GED201" s="1434"/>
      <c r="GEE201" s="1434"/>
      <c r="GEF201" s="1434"/>
      <c r="GEG201" s="1434"/>
      <c r="GEH201" s="1434"/>
      <c r="GEI201" s="1434"/>
      <c r="GEJ201" s="1434"/>
      <c r="GEK201" s="1434"/>
      <c r="GEL201" s="1434"/>
      <c r="GEM201" s="1434"/>
      <c r="GEN201" s="1434"/>
      <c r="GEO201" s="1434"/>
      <c r="GEP201" s="1434"/>
      <c r="GEQ201" s="1434"/>
      <c r="GER201" s="1434"/>
      <c r="GES201" s="1434"/>
      <c r="GET201" s="1434"/>
      <c r="GEU201" s="1434"/>
      <c r="GEV201" s="1434"/>
      <c r="GEW201" s="1434"/>
      <c r="GEX201" s="1434"/>
      <c r="GEY201" s="1434"/>
      <c r="GEZ201" s="1434"/>
      <c r="GFA201" s="1434"/>
      <c r="GFB201" s="1434"/>
      <c r="GFC201" s="1434"/>
      <c r="GFD201" s="1434"/>
      <c r="GFE201" s="1434"/>
      <c r="GFF201" s="1434"/>
      <c r="GFG201" s="1434"/>
      <c r="GFH201" s="1434"/>
      <c r="GFI201" s="1434"/>
      <c r="GFJ201" s="1434"/>
      <c r="GFK201" s="1434"/>
      <c r="GFL201" s="1434"/>
      <c r="GFM201" s="1434"/>
      <c r="GFN201" s="1434"/>
      <c r="GFO201" s="1434"/>
      <c r="GFP201" s="1434"/>
      <c r="GFQ201" s="1434"/>
      <c r="GFR201" s="1434"/>
      <c r="GFS201" s="1434"/>
      <c r="GFT201" s="1434"/>
      <c r="GFU201" s="1434"/>
      <c r="GFV201" s="1434"/>
      <c r="GFW201" s="1434"/>
      <c r="GFX201" s="1434"/>
      <c r="GFY201" s="1434"/>
      <c r="GFZ201" s="1434"/>
      <c r="GGA201" s="1434"/>
      <c r="GGB201" s="1434"/>
      <c r="GGC201" s="1434"/>
      <c r="GGD201" s="1434"/>
      <c r="GGE201" s="1434"/>
      <c r="GGF201" s="1434"/>
      <c r="GGG201" s="1434"/>
      <c r="GGH201" s="1434"/>
      <c r="GGI201" s="1434"/>
      <c r="GGJ201" s="1434"/>
      <c r="GGK201" s="1434"/>
      <c r="GGL201" s="1434"/>
      <c r="GGM201" s="1434"/>
      <c r="GGN201" s="1434"/>
      <c r="GGO201" s="1434"/>
      <c r="GGP201" s="1434"/>
      <c r="GGQ201" s="1434"/>
      <c r="GGR201" s="1434"/>
      <c r="GGS201" s="1434"/>
      <c r="GGT201" s="1434"/>
      <c r="GGU201" s="1434"/>
      <c r="GGV201" s="1434"/>
      <c r="GGW201" s="1434"/>
      <c r="GGX201" s="1434"/>
      <c r="GGY201" s="1434"/>
      <c r="GGZ201" s="1434"/>
      <c r="GHA201" s="1434"/>
      <c r="GHB201" s="1434"/>
      <c r="GHC201" s="1434"/>
      <c r="GHD201" s="1434"/>
      <c r="GHE201" s="1434"/>
      <c r="GHF201" s="1434"/>
      <c r="GHG201" s="1434"/>
      <c r="GHH201" s="1434"/>
      <c r="GHI201" s="1434"/>
      <c r="GHJ201" s="1434"/>
      <c r="GHK201" s="1434"/>
      <c r="GHL201" s="1434"/>
      <c r="GHM201" s="1434"/>
      <c r="GHN201" s="1434"/>
      <c r="GHO201" s="1434"/>
      <c r="GHP201" s="1434"/>
      <c r="GHQ201" s="1434"/>
      <c r="GHR201" s="1434"/>
      <c r="GHS201" s="1434"/>
      <c r="GHT201" s="1434"/>
      <c r="GHU201" s="1434"/>
      <c r="GHV201" s="1434"/>
      <c r="GHW201" s="1434"/>
      <c r="GHX201" s="1434"/>
      <c r="GHY201" s="1434"/>
      <c r="GHZ201" s="1434"/>
      <c r="GIA201" s="1434"/>
      <c r="GIB201" s="1434"/>
      <c r="GIC201" s="1434"/>
      <c r="GID201" s="1434"/>
      <c r="GIE201" s="1434"/>
      <c r="GIF201" s="1434"/>
      <c r="GIG201" s="1434"/>
      <c r="GIH201" s="1434"/>
      <c r="GII201" s="1434"/>
      <c r="GIJ201" s="1434"/>
      <c r="GIK201" s="1434"/>
      <c r="GIL201" s="1434"/>
      <c r="GIM201" s="1434"/>
      <c r="GIN201" s="1434"/>
      <c r="GIO201" s="1434"/>
      <c r="GIP201" s="1434"/>
      <c r="GIQ201" s="1434"/>
      <c r="GIR201" s="1434"/>
      <c r="GIS201" s="1434"/>
      <c r="GIT201" s="1434"/>
      <c r="GIU201" s="1434"/>
      <c r="GIV201" s="1434"/>
      <c r="GIW201" s="1434"/>
      <c r="GIX201" s="1434"/>
      <c r="GIY201" s="1434"/>
      <c r="GIZ201" s="1434"/>
      <c r="GJA201" s="1434"/>
      <c r="GJB201" s="1434"/>
      <c r="GJC201" s="1434"/>
      <c r="GJD201" s="1434"/>
      <c r="GJE201" s="1434"/>
      <c r="GJF201" s="1434"/>
      <c r="GJG201" s="1434"/>
      <c r="GJH201" s="1434"/>
      <c r="GJI201" s="1434"/>
      <c r="GJJ201" s="1434"/>
      <c r="GJK201" s="1434"/>
      <c r="GJL201" s="1434"/>
      <c r="GJM201" s="1434"/>
      <c r="GJN201" s="1434"/>
      <c r="GJO201" s="1434"/>
      <c r="GJP201" s="1434"/>
      <c r="GJQ201" s="1434"/>
      <c r="GJR201" s="1434"/>
      <c r="GJS201" s="1434"/>
      <c r="GJT201" s="1434"/>
      <c r="GJU201" s="1434"/>
      <c r="GJV201" s="1434"/>
      <c r="GJW201" s="1434"/>
      <c r="GJX201" s="1434"/>
      <c r="GJY201" s="1434"/>
      <c r="GJZ201" s="1434"/>
      <c r="GKA201" s="1434"/>
      <c r="GKB201" s="1434"/>
      <c r="GKC201" s="1434"/>
      <c r="GKD201" s="1434"/>
      <c r="GKE201" s="1434"/>
      <c r="GKF201" s="1434"/>
      <c r="GKG201" s="1434"/>
      <c r="GKH201" s="1434"/>
      <c r="GKI201" s="1434"/>
      <c r="GKJ201" s="1434"/>
      <c r="GKK201" s="1434"/>
      <c r="GKL201" s="1434"/>
      <c r="GKM201" s="1434"/>
      <c r="GKN201" s="1434"/>
      <c r="GKO201" s="1434"/>
      <c r="GKP201" s="1434"/>
      <c r="GKQ201" s="1434"/>
      <c r="GKR201" s="1434"/>
      <c r="GKS201" s="1434"/>
      <c r="GKT201" s="1434"/>
      <c r="GKU201" s="1434"/>
      <c r="GKV201" s="1434"/>
      <c r="GKW201" s="1434"/>
      <c r="GKX201" s="1434"/>
      <c r="GKY201" s="1434"/>
      <c r="GKZ201" s="1434"/>
      <c r="GLA201" s="1434"/>
      <c r="GLB201" s="1434"/>
      <c r="GLC201" s="1434"/>
      <c r="GLD201" s="1434"/>
      <c r="GLE201" s="1434"/>
      <c r="GLF201" s="1434"/>
      <c r="GLG201" s="1434"/>
      <c r="GLH201" s="1434"/>
      <c r="GLI201" s="1434"/>
      <c r="GLJ201" s="1434"/>
      <c r="GLK201" s="1434"/>
      <c r="GLL201" s="1434"/>
      <c r="GLM201" s="1434"/>
      <c r="GLN201" s="1434"/>
      <c r="GLO201" s="1434"/>
      <c r="GLP201" s="1434"/>
      <c r="GLQ201" s="1434"/>
      <c r="GLR201" s="1434"/>
      <c r="GLS201" s="1434"/>
      <c r="GLT201" s="1434"/>
      <c r="GLU201" s="1434"/>
      <c r="GLV201" s="1434"/>
      <c r="GLW201" s="1434"/>
      <c r="GLX201" s="1434"/>
      <c r="GLY201" s="1434"/>
      <c r="GLZ201" s="1434"/>
      <c r="GMA201" s="1434"/>
      <c r="GMB201" s="1434"/>
      <c r="GMC201" s="1434"/>
      <c r="GMD201" s="1434"/>
      <c r="GME201" s="1434"/>
      <c r="GMF201" s="1434"/>
      <c r="GMG201" s="1434"/>
      <c r="GMH201" s="1434"/>
      <c r="GMI201" s="1434"/>
      <c r="GMJ201" s="1434"/>
      <c r="GMK201" s="1434"/>
      <c r="GML201" s="1434"/>
      <c r="GMM201" s="1434"/>
      <c r="GMN201" s="1434"/>
      <c r="GMO201" s="1434"/>
      <c r="GMP201" s="1434"/>
      <c r="GMQ201" s="1434"/>
      <c r="GMR201" s="1434"/>
      <c r="GMS201" s="1434"/>
      <c r="GMT201" s="1434"/>
      <c r="GMU201" s="1434"/>
      <c r="GMV201" s="1434"/>
      <c r="GMW201" s="1434"/>
      <c r="GMX201" s="1434"/>
      <c r="GMY201" s="1434"/>
      <c r="GMZ201" s="1434"/>
      <c r="GNA201" s="1434"/>
      <c r="GNB201" s="1434"/>
      <c r="GNC201" s="1434"/>
      <c r="GND201" s="1434"/>
      <c r="GNE201" s="1434"/>
      <c r="GNF201" s="1434"/>
      <c r="GNG201" s="1434"/>
      <c r="GNH201" s="1434"/>
      <c r="GNI201" s="1434"/>
      <c r="GNJ201" s="1434"/>
      <c r="GNK201" s="1434"/>
      <c r="GNL201" s="1434"/>
      <c r="GNM201" s="1434"/>
      <c r="GNN201" s="1434"/>
      <c r="GNO201" s="1434"/>
      <c r="GNP201" s="1434"/>
      <c r="GNQ201" s="1434"/>
      <c r="GNR201" s="1434"/>
      <c r="GNS201" s="1434"/>
      <c r="GNT201" s="1434"/>
      <c r="GNU201" s="1434"/>
      <c r="GNV201" s="1434"/>
      <c r="GNW201" s="1434"/>
      <c r="GNX201" s="1434"/>
      <c r="GNY201" s="1434"/>
      <c r="GNZ201" s="1434"/>
      <c r="GOA201" s="1434"/>
      <c r="GOB201" s="1434"/>
      <c r="GOC201" s="1434"/>
      <c r="GOD201" s="1434"/>
      <c r="GOE201" s="1434"/>
      <c r="GOF201" s="1434"/>
      <c r="GOG201" s="1434"/>
      <c r="GOH201" s="1434"/>
      <c r="GOI201" s="1434"/>
      <c r="GOJ201" s="1434"/>
      <c r="GOK201" s="1434"/>
      <c r="GOL201" s="1434"/>
      <c r="GOM201" s="1434"/>
      <c r="GON201" s="1434"/>
      <c r="GOO201" s="1434"/>
      <c r="GOP201" s="1434"/>
      <c r="GOQ201" s="1434"/>
      <c r="GOR201" s="1434"/>
      <c r="GOS201" s="1434"/>
      <c r="GOT201" s="1434"/>
      <c r="GOU201" s="1434"/>
      <c r="GOV201" s="1434"/>
      <c r="GOW201" s="1434"/>
      <c r="GOX201" s="1434"/>
      <c r="GOY201" s="1434"/>
      <c r="GOZ201" s="1434"/>
      <c r="GPA201" s="1434"/>
      <c r="GPB201" s="1434"/>
      <c r="GPC201" s="1434"/>
      <c r="GPD201" s="1434"/>
      <c r="GPE201" s="1434"/>
      <c r="GPF201" s="1434"/>
      <c r="GPG201" s="1434"/>
      <c r="GPH201" s="1434"/>
      <c r="GPI201" s="1434"/>
      <c r="GPJ201" s="1434"/>
      <c r="GPK201" s="1434"/>
      <c r="GPL201" s="1434"/>
      <c r="GPM201" s="1434"/>
      <c r="GPN201" s="1434"/>
      <c r="GPO201" s="1434"/>
      <c r="GPP201" s="1434"/>
      <c r="GPQ201" s="1434"/>
      <c r="GPR201" s="1434"/>
      <c r="GPS201" s="1434"/>
      <c r="GPT201" s="1434"/>
      <c r="GPU201" s="1434"/>
      <c r="GPV201" s="1434"/>
      <c r="GPW201" s="1434"/>
      <c r="GPX201" s="1434"/>
      <c r="GPY201" s="1434"/>
      <c r="GPZ201" s="1434"/>
      <c r="GQA201" s="1434"/>
      <c r="GQB201" s="1434"/>
      <c r="GQC201" s="1434"/>
      <c r="GQD201" s="1434"/>
      <c r="GQE201" s="1434"/>
      <c r="GQF201" s="1434"/>
      <c r="GQG201" s="1434"/>
      <c r="GQH201" s="1434"/>
      <c r="GQI201" s="1434"/>
      <c r="GQJ201" s="1434"/>
      <c r="GQK201" s="1434"/>
      <c r="GQL201" s="1434"/>
      <c r="GQM201" s="1434"/>
      <c r="GQN201" s="1434"/>
      <c r="GQO201" s="1434"/>
      <c r="GQP201" s="1434"/>
      <c r="GQQ201" s="1434"/>
      <c r="GQR201" s="1434"/>
      <c r="GQS201" s="1434"/>
      <c r="GQT201" s="1434"/>
      <c r="GQU201" s="1434"/>
      <c r="GQV201" s="1434"/>
      <c r="GQW201" s="1434"/>
      <c r="GQX201" s="1434"/>
      <c r="GQY201" s="1434"/>
      <c r="GQZ201" s="1434"/>
      <c r="GRA201" s="1434"/>
      <c r="GRB201" s="1434"/>
      <c r="GRC201" s="1434"/>
      <c r="GRD201" s="1434"/>
      <c r="GRE201" s="1434"/>
      <c r="GRF201" s="1434"/>
      <c r="GRG201" s="1434"/>
      <c r="GRH201" s="1434"/>
      <c r="GRI201" s="1434"/>
      <c r="GRJ201" s="1434"/>
      <c r="GRK201" s="1434"/>
      <c r="GRL201" s="1434"/>
      <c r="GRM201" s="1434"/>
      <c r="GRN201" s="1434"/>
      <c r="GRO201" s="1434"/>
      <c r="GRP201" s="1434"/>
      <c r="GRQ201" s="1434"/>
      <c r="GRR201" s="1434"/>
      <c r="GRS201" s="1434"/>
      <c r="GRT201" s="1434"/>
      <c r="GRU201" s="1434"/>
      <c r="GRV201" s="1434"/>
      <c r="GRW201" s="1434"/>
      <c r="GRX201" s="1434"/>
      <c r="GRY201" s="1434"/>
      <c r="GRZ201" s="1434"/>
      <c r="GSA201" s="1434"/>
      <c r="GSB201" s="1434"/>
      <c r="GSC201" s="1434"/>
      <c r="GSD201" s="1434"/>
      <c r="GSE201" s="1434"/>
      <c r="GSF201" s="1434"/>
      <c r="GSG201" s="1434"/>
      <c r="GSH201" s="1434"/>
      <c r="GSI201" s="1434"/>
      <c r="GSJ201" s="1434"/>
      <c r="GSK201" s="1434"/>
      <c r="GSL201" s="1434"/>
      <c r="GSM201" s="1434"/>
      <c r="GSN201" s="1434"/>
      <c r="GSO201" s="1434"/>
      <c r="GSP201" s="1434"/>
      <c r="GSQ201" s="1434"/>
      <c r="GSR201" s="1434"/>
      <c r="GSS201" s="1434"/>
      <c r="GST201" s="1434"/>
      <c r="GSU201" s="1434"/>
      <c r="GSV201" s="1434"/>
      <c r="GSW201" s="1434"/>
      <c r="GSX201" s="1434"/>
      <c r="GSY201" s="1434"/>
      <c r="GSZ201" s="1434"/>
      <c r="GTA201" s="1434"/>
      <c r="GTB201" s="1434"/>
      <c r="GTC201" s="1434"/>
      <c r="GTD201" s="1434"/>
      <c r="GTE201" s="1434"/>
      <c r="GTF201" s="1434"/>
      <c r="GTG201" s="1434"/>
      <c r="GTH201" s="1434"/>
      <c r="GTI201" s="1434"/>
      <c r="GTJ201" s="1434"/>
      <c r="GTK201" s="1434"/>
      <c r="GTL201" s="1434"/>
      <c r="GTM201" s="1434"/>
      <c r="GTN201" s="1434"/>
      <c r="GTO201" s="1434"/>
      <c r="GTP201" s="1434"/>
      <c r="GTQ201" s="1434"/>
      <c r="GTR201" s="1434"/>
      <c r="GTS201" s="1434"/>
      <c r="GTT201" s="1434"/>
      <c r="GTU201" s="1434"/>
      <c r="GTV201" s="1434"/>
      <c r="GTW201" s="1434"/>
      <c r="GTX201" s="1434"/>
      <c r="GTY201" s="1434"/>
      <c r="GTZ201" s="1434"/>
      <c r="GUA201" s="1434"/>
      <c r="GUB201" s="1434"/>
      <c r="GUC201" s="1434"/>
      <c r="GUD201" s="1434"/>
      <c r="GUE201" s="1434"/>
      <c r="GUF201" s="1434"/>
      <c r="GUG201" s="1434"/>
      <c r="GUH201" s="1434"/>
      <c r="GUI201" s="1434"/>
      <c r="GUJ201" s="1434"/>
      <c r="GUK201" s="1434"/>
      <c r="GUL201" s="1434"/>
      <c r="GUM201" s="1434"/>
      <c r="GUN201" s="1434"/>
      <c r="GUO201" s="1434"/>
      <c r="GUP201" s="1434"/>
      <c r="GUQ201" s="1434"/>
      <c r="GUR201" s="1434"/>
      <c r="GUS201" s="1434"/>
      <c r="GUT201" s="1434"/>
      <c r="GUU201" s="1434"/>
      <c r="GUV201" s="1434"/>
      <c r="GUW201" s="1434"/>
      <c r="GUX201" s="1434"/>
      <c r="GUY201" s="1434"/>
      <c r="GUZ201" s="1434"/>
      <c r="GVA201" s="1434"/>
      <c r="GVB201" s="1434"/>
      <c r="GVC201" s="1434"/>
      <c r="GVD201" s="1434"/>
      <c r="GVE201" s="1434"/>
      <c r="GVF201" s="1434"/>
      <c r="GVG201" s="1434"/>
      <c r="GVH201" s="1434"/>
      <c r="GVI201" s="1434"/>
      <c r="GVJ201" s="1434"/>
      <c r="GVK201" s="1434"/>
      <c r="GVL201" s="1434"/>
      <c r="GVM201" s="1434"/>
      <c r="GVN201" s="1434"/>
      <c r="GVO201" s="1434"/>
      <c r="GVP201" s="1434"/>
      <c r="GVQ201" s="1434"/>
      <c r="GVR201" s="1434"/>
      <c r="GVS201" s="1434"/>
      <c r="GVT201" s="1434"/>
      <c r="GVU201" s="1434"/>
      <c r="GVV201" s="1434"/>
      <c r="GVW201" s="1434"/>
      <c r="GVX201" s="1434"/>
      <c r="GVY201" s="1434"/>
      <c r="GVZ201" s="1434"/>
      <c r="GWA201" s="1434"/>
      <c r="GWB201" s="1434"/>
      <c r="GWC201" s="1434"/>
      <c r="GWD201" s="1434"/>
      <c r="GWE201" s="1434"/>
      <c r="GWF201" s="1434"/>
      <c r="GWG201" s="1434"/>
      <c r="GWH201" s="1434"/>
      <c r="GWI201" s="1434"/>
      <c r="GWJ201" s="1434"/>
      <c r="GWK201" s="1434"/>
      <c r="GWL201" s="1434"/>
      <c r="GWM201" s="1434"/>
      <c r="GWN201" s="1434"/>
      <c r="GWO201" s="1434"/>
      <c r="GWP201" s="1434"/>
      <c r="GWQ201" s="1434"/>
      <c r="GWR201" s="1434"/>
      <c r="GWS201" s="1434"/>
      <c r="GWT201" s="1434"/>
      <c r="GWU201" s="1434"/>
      <c r="GWV201" s="1434"/>
      <c r="GWW201" s="1434"/>
      <c r="GWX201" s="1434"/>
      <c r="GWY201" s="1434"/>
      <c r="GWZ201" s="1434"/>
      <c r="GXA201" s="1434"/>
      <c r="GXB201" s="1434"/>
      <c r="GXC201" s="1434"/>
      <c r="GXD201" s="1434"/>
      <c r="GXE201" s="1434"/>
      <c r="GXF201" s="1434"/>
      <c r="GXG201" s="1434"/>
      <c r="GXH201" s="1434"/>
      <c r="GXI201" s="1434"/>
      <c r="GXJ201" s="1434"/>
      <c r="GXK201" s="1434"/>
      <c r="GXL201" s="1434"/>
      <c r="GXM201" s="1434"/>
      <c r="GXN201" s="1434"/>
      <c r="GXO201" s="1434"/>
      <c r="GXP201" s="1434"/>
      <c r="GXQ201" s="1434"/>
      <c r="GXR201" s="1434"/>
      <c r="GXS201" s="1434"/>
      <c r="GXT201" s="1434"/>
      <c r="GXU201" s="1434"/>
      <c r="GXV201" s="1434"/>
      <c r="GXW201" s="1434"/>
      <c r="GXX201" s="1434"/>
      <c r="GXY201" s="1434"/>
      <c r="GXZ201" s="1434"/>
      <c r="GYA201" s="1434"/>
      <c r="GYB201" s="1434"/>
      <c r="GYC201" s="1434"/>
      <c r="GYD201" s="1434"/>
      <c r="GYE201" s="1434"/>
      <c r="GYF201" s="1434"/>
      <c r="GYG201" s="1434"/>
      <c r="GYH201" s="1434"/>
      <c r="GYI201" s="1434"/>
      <c r="GYJ201" s="1434"/>
      <c r="GYK201" s="1434"/>
      <c r="GYL201" s="1434"/>
      <c r="GYM201" s="1434"/>
      <c r="GYN201" s="1434"/>
      <c r="GYO201" s="1434"/>
      <c r="GYP201" s="1434"/>
      <c r="GYQ201" s="1434"/>
      <c r="GYR201" s="1434"/>
      <c r="GYS201" s="1434"/>
      <c r="GYT201" s="1434"/>
      <c r="GYU201" s="1434"/>
      <c r="GYV201" s="1434"/>
      <c r="GYW201" s="1434"/>
      <c r="GYX201" s="1434"/>
      <c r="GYY201" s="1434"/>
      <c r="GYZ201" s="1434"/>
      <c r="GZA201" s="1434"/>
      <c r="GZB201" s="1434"/>
      <c r="GZC201" s="1434"/>
      <c r="GZD201" s="1434"/>
      <c r="GZE201" s="1434"/>
      <c r="GZF201" s="1434"/>
      <c r="GZG201" s="1434"/>
      <c r="GZH201" s="1434"/>
      <c r="GZI201" s="1434"/>
      <c r="GZJ201" s="1434"/>
      <c r="GZK201" s="1434"/>
      <c r="GZL201" s="1434"/>
      <c r="GZM201" s="1434"/>
      <c r="GZN201" s="1434"/>
      <c r="GZO201" s="1434"/>
      <c r="GZP201" s="1434"/>
      <c r="GZQ201" s="1434"/>
      <c r="GZR201" s="1434"/>
      <c r="GZS201" s="1434"/>
      <c r="GZT201" s="1434"/>
      <c r="GZU201" s="1434"/>
      <c r="GZV201" s="1434"/>
      <c r="GZW201" s="1434"/>
      <c r="GZX201" s="1434"/>
      <c r="GZY201" s="1434"/>
      <c r="GZZ201" s="1434"/>
      <c r="HAA201" s="1434"/>
      <c r="HAB201" s="1434"/>
      <c r="HAC201" s="1434"/>
      <c r="HAD201" s="1434"/>
      <c r="HAE201" s="1434"/>
      <c r="HAF201" s="1434"/>
      <c r="HAG201" s="1434"/>
      <c r="HAH201" s="1434"/>
      <c r="HAI201" s="1434"/>
      <c r="HAJ201" s="1434"/>
      <c r="HAK201" s="1434"/>
      <c r="HAL201" s="1434"/>
      <c r="HAM201" s="1434"/>
      <c r="HAN201" s="1434"/>
      <c r="HAO201" s="1434"/>
      <c r="HAP201" s="1434"/>
      <c r="HAQ201" s="1434"/>
      <c r="HAR201" s="1434"/>
      <c r="HAS201" s="1434"/>
      <c r="HAT201" s="1434"/>
      <c r="HAU201" s="1434"/>
      <c r="HAV201" s="1434"/>
      <c r="HAW201" s="1434"/>
      <c r="HAX201" s="1434"/>
      <c r="HAY201" s="1434"/>
      <c r="HAZ201" s="1434"/>
      <c r="HBA201" s="1434"/>
      <c r="HBB201" s="1434"/>
      <c r="HBC201" s="1434"/>
      <c r="HBD201" s="1434"/>
      <c r="HBE201" s="1434"/>
      <c r="HBF201" s="1434"/>
      <c r="HBG201" s="1434"/>
      <c r="HBH201" s="1434"/>
      <c r="HBI201" s="1434"/>
      <c r="HBJ201" s="1434"/>
      <c r="HBK201" s="1434"/>
      <c r="HBL201" s="1434"/>
      <c r="HBM201" s="1434"/>
      <c r="HBN201" s="1434"/>
      <c r="HBO201" s="1434"/>
      <c r="HBP201" s="1434"/>
      <c r="HBQ201" s="1434"/>
      <c r="HBR201" s="1434"/>
      <c r="HBS201" s="1434"/>
      <c r="HBT201" s="1434"/>
      <c r="HBU201" s="1434"/>
      <c r="HBV201" s="1434"/>
      <c r="HBW201" s="1434"/>
      <c r="HBX201" s="1434"/>
      <c r="HBY201" s="1434"/>
      <c r="HBZ201" s="1434"/>
      <c r="HCA201" s="1434"/>
      <c r="HCB201" s="1434"/>
      <c r="HCC201" s="1434"/>
      <c r="HCD201" s="1434"/>
      <c r="HCE201" s="1434"/>
      <c r="HCF201" s="1434"/>
      <c r="HCG201" s="1434"/>
      <c r="HCH201" s="1434"/>
      <c r="HCI201" s="1434"/>
      <c r="HCJ201" s="1434"/>
      <c r="HCK201" s="1434"/>
      <c r="HCL201" s="1434"/>
      <c r="HCM201" s="1434"/>
      <c r="HCN201" s="1434"/>
      <c r="HCO201" s="1434"/>
      <c r="HCP201" s="1434"/>
      <c r="HCQ201" s="1434"/>
      <c r="HCR201" s="1434"/>
      <c r="HCS201" s="1434"/>
      <c r="HCT201" s="1434"/>
      <c r="HCU201" s="1434"/>
      <c r="HCV201" s="1434"/>
      <c r="HCW201" s="1434"/>
      <c r="HCX201" s="1434"/>
      <c r="HCY201" s="1434"/>
      <c r="HCZ201" s="1434"/>
      <c r="HDA201" s="1434"/>
      <c r="HDB201" s="1434"/>
      <c r="HDC201" s="1434"/>
      <c r="HDD201" s="1434"/>
      <c r="HDE201" s="1434"/>
      <c r="HDF201" s="1434"/>
      <c r="HDG201" s="1434"/>
      <c r="HDH201" s="1434"/>
      <c r="HDI201" s="1434"/>
      <c r="HDJ201" s="1434"/>
      <c r="HDK201" s="1434"/>
      <c r="HDL201" s="1434"/>
      <c r="HDM201" s="1434"/>
      <c r="HDN201" s="1434"/>
      <c r="HDO201" s="1434"/>
      <c r="HDP201" s="1434"/>
      <c r="HDQ201" s="1434"/>
      <c r="HDR201" s="1434"/>
      <c r="HDS201" s="1434"/>
      <c r="HDT201" s="1434"/>
      <c r="HDU201" s="1434"/>
      <c r="HDV201" s="1434"/>
      <c r="HDW201" s="1434"/>
      <c r="HDX201" s="1434"/>
      <c r="HDY201" s="1434"/>
      <c r="HDZ201" s="1434"/>
      <c r="HEA201" s="1434"/>
      <c r="HEB201" s="1434"/>
      <c r="HEC201" s="1434"/>
      <c r="HED201" s="1434"/>
      <c r="HEE201" s="1434"/>
      <c r="HEF201" s="1434"/>
      <c r="HEG201" s="1434"/>
      <c r="HEH201" s="1434"/>
      <c r="HEI201" s="1434"/>
      <c r="HEJ201" s="1434"/>
      <c r="HEK201" s="1434"/>
      <c r="HEL201" s="1434"/>
      <c r="HEM201" s="1434"/>
      <c r="HEN201" s="1434"/>
      <c r="HEO201" s="1434"/>
      <c r="HEP201" s="1434"/>
      <c r="HEQ201" s="1434"/>
      <c r="HER201" s="1434"/>
      <c r="HES201" s="1434"/>
      <c r="HET201" s="1434"/>
      <c r="HEU201" s="1434"/>
      <c r="HEV201" s="1434"/>
      <c r="HEW201" s="1434"/>
      <c r="HEX201" s="1434"/>
      <c r="HEY201" s="1434"/>
      <c r="HEZ201" s="1434"/>
      <c r="HFA201" s="1434"/>
      <c r="HFB201" s="1434"/>
      <c r="HFC201" s="1434"/>
      <c r="HFD201" s="1434"/>
      <c r="HFE201" s="1434"/>
      <c r="HFF201" s="1434"/>
      <c r="HFG201" s="1434"/>
      <c r="HFH201" s="1434"/>
      <c r="HFI201" s="1434"/>
      <c r="HFJ201" s="1434"/>
      <c r="HFK201" s="1434"/>
      <c r="HFL201" s="1434"/>
      <c r="HFM201" s="1434"/>
      <c r="HFN201" s="1434"/>
      <c r="HFO201" s="1434"/>
      <c r="HFP201" s="1434"/>
      <c r="HFQ201" s="1434"/>
      <c r="HFR201" s="1434"/>
      <c r="HFS201" s="1434"/>
      <c r="HFT201" s="1434"/>
      <c r="HFU201" s="1434"/>
      <c r="HFV201" s="1434"/>
      <c r="HFW201" s="1434"/>
      <c r="HFX201" s="1434"/>
      <c r="HFY201" s="1434"/>
      <c r="HFZ201" s="1434"/>
      <c r="HGA201" s="1434"/>
      <c r="HGB201" s="1434"/>
      <c r="HGC201" s="1434"/>
      <c r="HGD201" s="1434"/>
      <c r="HGE201" s="1434"/>
      <c r="HGF201" s="1434"/>
      <c r="HGG201" s="1434"/>
      <c r="HGH201" s="1434"/>
      <c r="HGI201" s="1434"/>
      <c r="HGJ201" s="1434"/>
      <c r="HGK201" s="1434"/>
      <c r="HGL201" s="1434"/>
      <c r="HGM201" s="1434"/>
      <c r="HGN201" s="1434"/>
      <c r="HGO201" s="1434"/>
      <c r="HGP201" s="1434"/>
      <c r="HGQ201" s="1434"/>
      <c r="HGR201" s="1434"/>
      <c r="HGS201" s="1434"/>
      <c r="HGT201" s="1434"/>
      <c r="HGU201" s="1434"/>
      <c r="HGV201" s="1434"/>
      <c r="HGW201" s="1434"/>
      <c r="HGX201" s="1434"/>
      <c r="HGY201" s="1434"/>
      <c r="HGZ201" s="1434"/>
      <c r="HHA201" s="1434"/>
      <c r="HHB201" s="1434"/>
      <c r="HHC201" s="1434"/>
      <c r="HHD201" s="1434"/>
      <c r="HHE201" s="1434"/>
      <c r="HHF201" s="1434"/>
      <c r="HHG201" s="1434"/>
      <c r="HHH201" s="1434"/>
      <c r="HHI201" s="1434"/>
      <c r="HHJ201" s="1434"/>
      <c r="HHK201" s="1434"/>
      <c r="HHL201" s="1434"/>
      <c r="HHM201" s="1434"/>
      <c r="HHN201" s="1434"/>
      <c r="HHO201" s="1434"/>
      <c r="HHP201" s="1434"/>
      <c r="HHQ201" s="1434"/>
      <c r="HHR201" s="1434"/>
      <c r="HHS201" s="1434"/>
      <c r="HHT201" s="1434"/>
      <c r="HHU201" s="1434"/>
      <c r="HHV201" s="1434"/>
      <c r="HHW201" s="1434"/>
      <c r="HHX201" s="1434"/>
      <c r="HHY201" s="1434"/>
      <c r="HHZ201" s="1434"/>
      <c r="HIA201" s="1434"/>
      <c r="HIB201" s="1434"/>
      <c r="HIC201" s="1434"/>
      <c r="HID201" s="1434"/>
      <c r="HIE201" s="1434"/>
      <c r="HIF201" s="1434"/>
      <c r="HIG201" s="1434"/>
      <c r="HIH201" s="1434"/>
      <c r="HII201" s="1434"/>
      <c r="HIJ201" s="1434"/>
      <c r="HIK201" s="1434"/>
      <c r="HIL201" s="1434"/>
      <c r="HIM201" s="1434"/>
      <c r="HIN201" s="1434"/>
      <c r="HIO201" s="1434"/>
      <c r="HIP201" s="1434"/>
      <c r="HIQ201" s="1434"/>
      <c r="HIR201" s="1434"/>
      <c r="HIS201" s="1434"/>
      <c r="HIT201" s="1434"/>
      <c r="HIU201" s="1434"/>
      <c r="HIV201" s="1434"/>
      <c r="HIW201" s="1434"/>
      <c r="HIX201" s="1434"/>
      <c r="HIY201" s="1434"/>
      <c r="HIZ201" s="1434"/>
      <c r="HJA201" s="1434"/>
      <c r="HJB201" s="1434"/>
      <c r="HJC201" s="1434"/>
      <c r="HJD201" s="1434"/>
      <c r="HJE201" s="1434"/>
      <c r="HJF201" s="1434"/>
      <c r="HJG201" s="1434"/>
      <c r="HJH201" s="1434"/>
      <c r="HJI201" s="1434"/>
      <c r="HJJ201" s="1434"/>
      <c r="HJK201" s="1434"/>
      <c r="HJL201" s="1434"/>
      <c r="HJM201" s="1434"/>
      <c r="HJN201" s="1434"/>
      <c r="HJO201" s="1434"/>
      <c r="HJP201" s="1434"/>
      <c r="HJQ201" s="1434"/>
      <c r="HJR201" s="1434"/>
      <c r="HJS201" s="1434"/>
      <c r="HJT201" s="1434"/>
      <c r="HJU201" s="1434"/>
      <c r="HJV201" s="1434"/>
      <c r="HJW201" s="1434"/>
      <c r="HJX201" s="1434"/>
      <c r="HJY201" s="1434"/>
      <c r="HJZ201" s="1434"/>
      <c r="HKA201" s="1434"/>
      <c r="HKB201" s="1434"/>
      <c r="HKC201" s="1434"/>
      <c r="HKD201" s="1434"/>
      <c r="HKE201" s="1434"/>
      <c r="HKF201" s="1434"/>
      <c r="HKG201" s="1434"/>
      <c r="HKH201" s="1434"/>
      <c r="HKI201" s="1434"/>
      <c r="HKJ201" s="1434"/>
      <c r="HKK201" s="1434"/>
      <c r="HKL201" s="1434"/>
      <c r="HKM201" s="1434"/>
      <c r="HKN201" s="1434"/>
      <c r="HKO201" s="1434"/>
      <c r="HKP201" s="1434"/>
      <c r="HKQ201" s="1434"/>
      <c r="HKR201" s="1434"/>
      <c r="HKS201" s="1434"/>
      <c r="HKT201" s="1434"/>
      <c r="HKU201" s="1434"/>
      <c r="HKV201" s="1434"/>
      <c r="HKW201" s="1434"/>
      <c r="HKX201" s="1434"/>
      <c r="HKY201" s="1434"/>
      <c r="HKZ201" s="1434"/>
      <c r="HLA201" s="1434"/>
      <c r="HLB201" s="1434"/>
      <c r="HLC201" s="1434"/>
      <c r="HLD201" s="1434"/>
      <c r="HLE201" s="1434"/>
      <c r="HLF201" s="1434"/>
      <c r="HLG201" s="1434"/>
      <c r="HLH201" s="1434"/>
      <c r="HLI201" s="1434"/>
      <c r="HLJ201" s="1434"/>
      <c r="HLK201" s="1434"/>
      <c r="HLL201" s="1434"/>
      <c r="HLM201" s="1434"/>
      <c r="HLN201" s="1434"/>
      <c r="HLO201" s="1434"/>
      <c r="HLP201" s="1434"/>
      <c r="HLQ201" s="1434"/>
      <c r="HLR201" s="1434"/>
      <c r="HLS201" s="1434"/>
      <c r="HLT201" s="1434"/>
      <c r="HLU201" s="1434"/>
      <c r="HLV201" s="1434"/>
      <c r="HLW201" s="1434"/>
      <c r="HLX201" s="1434"/>
      <c r="HLY201" s="1434"/>
      <c r="HLZ201" s="1434"/>
      <c r="HMA201" s="1434"/>
      <c r="HMB201" s="1434"/>
      <c r="HMC201" s="1434"/>
      <c r="HMD201" s="1434"/>
      <c r="HME201" s="1434"/>
      <c r="HMF201" s="1434"/>
      <c r="HMG201" s="1434"/>
      <c r="HMH201" s="1434"/>
      <c r="HMI201" s="1434"/>
      <c r="HMJ201" s="1434"/>
      <c r="HMK201" s="1434"/>
      <c r="HML201" s="1434"/>
      <c r="HMM201" s="1434"/>
      <c r="HMN201" s="1434"/>
      <c r="HMO201" s="1434"/>
      <c r="HMP201" s="1434"/>
      <c r="HMQ201" s="1434"/>
      <c r="HMR201" s="1434"/>
      <c r="HMS201" s="1434"/>
      <c r="HMT201" s="1434"/>
      <c r="HMU201" s="1434"/>
      <c r="HMV201" s="1434"/>
      <c r="HMW201" s="1434"/>
      <c r="HMX201" s="1434"/>
      <c r="HMY201" s="1434"/>
      <c r="HMZ201" s="1434"/>
      <c r="HNA201" s="1434"/>
      <c r="HNB201" s="1434"/>
      <c r="HNC201" s="1434"/>
      <c r="HND201" s="1434"/>
      <c r="HNE201" s="1434"/>
      <c r="HNF201" s="1434"/>
      <c r="HNG201" s="1434"/>
      <c r="HNH201" s="1434"/>
      <c r="HNI201" s="1434"/>
      <c r="HNJ201" s="1434"/>
      <c r="HNK201" s="1434"/>
      <c r="HNL201" s="1434"/>
      <c r="HNM201" s="1434"/>
      <c r="HNN201" s="1434"/>
      <c r="HNO201" s="1434"/>
      <c r="HNP201" s="1434"/>
      <c r="HNQ201" s="1434"/>
      <c r="HNR201" s="1434"/>
      <c r="HNS201" s="1434"/>
      <c r="HNT201" s="1434"/>
      <c r="HNU201" s="1434"/>
      <c r="HNV201" s="1434"/>
      <c r="HNW201" s="1434"/>
      <c r="HNX201" s="1434"/>
      <c r="HNY201" s="1434"/>
      <c r="HNZ201" s="1434"/>
      <c r="HOA201" s="1434"/>
      <c r="HOB201" s="1434"/>
      <c r="HOC201" s="1434"/>
      <c r="HOD201" s="1434"/>
      <c r="HOE201" s="1434"/>
      <c r="HOF201" s="1434"/>
      <c r="HOG201" s="1434"/>
      <c r="HOH201" s="1434"/>
      <c r="HOI201" s="1434"/>
      <c r="HOJ201" s="1434"/>
      <c r="HOK201" s="1434"/>
      <c r="HOL201" s="1434"/>
      <c r="HOM201" s="1434"/>
      <c r="HON201" s="1434"/>
      <c r="HOO201" s="1434"/>
      <c r="HOP201" s="1434"/>
      <c r="HOQ201" s="1434"/>
      <c r="HOR201" s="1434"/>
      <c r="HOS201" s="1434"/>
      <c r="HOT201" s="1434"/>
      <c r="HOU201" s="1434"/>
      <c r="HOV201" s="1434"/>
      <c r="HOW201" s="1434"/>
      <c r="HOX201" s="1434"/>
      <c r="HOY201" s="1434"/>
      <c r="HOZ201" s="1434"/>
      <c r="HPA201" s="1434"/>
      <c r="HPB201" s="1434"/>
      <c r="HPC201" s="1434"/>
      <c r="HPD201" s="1434"/>
      <c r="HPE201" s="1434"/>
      <c r="HPF201" s="1434"/>
      <c r="HPG201" s="1434"/>
      <c r="HPH201" s="1434"/>
      <c r="HPI201" s="1434"/>
      <c r="HPJ201" s="1434"/>
      <c r="HPK201" s="1434"/>
      <c r="HPL201" s="1434"/>
      <c r="HPM201" s="1434"/>
      <c r="HPN201" s="1434"/>
      <c r="HPO201" s="1434"/>
      <c r="HPP201" s="1434"/>
      <c r="HPQ201" s="1434"/>
      <c r="HPR201" s="1434"/>
      <c r="HPS201" s="1434"/>
      <c r="HPT201" s="1434"/>
      <c r="HPU201" s="1434"/>
      <c r="HPV201" s="1434"/>
      <c r="HPW201" s="1434"/>
      <c r="HPX201" s="1434"/>
      <c r="HPY201" s="1434"/>
      <c r="HPZ201" s="1434"/>
      <c r="HQA201" s="1434"/>
      <c r="HQB201" s="1434"/>
      <c r="HQC201" s="1434"/>
      <c r="HQD201" s="1434"/>
      <c r="HQE201" s="1434"/>
      <c r="HQF201" s="1434"/>
      <c r="HQG201" s="1434"/>
      <c r="HQH201" s="1434"/>
      <c r="HQI201" s="1434"/>
      <c r="HQJ201" s="1434"/>
      <c r="HQK201" s="1434"/>
      <c r="HQL201" s="1434"/>
      <c r="HQM201" s="1434"/>
      <c r="HQN201" s="1434"/>
      <c r="HQO201" s="1434"/>
      <c r="HQP201" s="1434"/>
      <c r="HQQ201" s="1434"/>
      <c r="HQR201" s="1434"/>
      <c r="HQS201" s="1434"/>
      <c r="HQT201" s="1434"/>
      <c r="HQU201" s="1434"/>
      <c r="HQV201" s="1434"/>
      <c r="HQW201" s="1434"/>
      <c r="HQX201" s="1434"/>
      <c r="HQY201" s="1434"/>
      <c r="HQZ201" s="1434"/>
      <c r="HRA201" s="1434"/>
      <c r="HRB201" s="1434"/>
      <c r="HRC201" s="1434"/>
      <c r="HRD201" s="1434"/>
      <c r="HRE201" s="1434"/>
      <c r="HRF201" s="1434"/>
      <c r="HRG201" s="1434"/>
      <c r="HRH201" s="1434"/>
      <c r="HRI201" s="1434"/>
      <c r="HRJ201" s="1434"/>
      <c r="HRK201" s="1434"/>
      <c r="HRL201" s="1434"/>
      <c r="HRM201" s="1434"/>
      <c r="HRN201" s="1434"/>
      <c r="HRO201" s="1434"/>
      <c r="HRP201" s="1434"/>
      <c r="HRQ201" s="1434"/>
      <c r="HRR201" s="1434"/>
      <c r="HRS201" s="1434"/>
      <c r="HRT201" s="1434"/>
      <c r="HRU201" s="1434"/>
      <c r="HRV201" s="1434"/>
      <c r="HRW201" s="1434"/>
      <c r="HRX201" s="1434"/>
      <c r="HRY201" s="1434"/>
      <c r="HRZ201" s="1434"/>
      <c r="HSA201" s="1434"/>
      <c r="HSB201" s="1434"/>
      <c r="HSC201" s="1434"/>
      <c r="HSD201" s="1434"/>
      <c r="HSE201" s="1434"/>
      <c r="HSF201" s="1434"/>
      <c r="HSG201" s="1434"/>
      <c r="HSH201" s="1434"/>
      <c r="HSI201" s="1434"/>
      <c r="HSJ201" s="1434"/>
      <c r="HSK201" s="1434"/>
      <c r="HSL201" s="1434"/>
      <c r="HSM201" s="1434"/>
      <c r="HSN201" s="1434"/>
      <c r="HSO201" s="1434"/>
      <c r="HSP201" s="1434"/>
      <c r="HSQ201" s="1434"/>
      <c r="HSR201" s="1434"/>
      <c r="HSS201" s="1434"/>
      <c r="HST201" s="1434"/>
      <c r="HSU201" s="1434"/>
      <c r="HSV201" s="1434"/>
      <c r="HSW201" s="1434"/>
      <c r="HSX201" s="1434"/>
      <c r="HSY201" s="1434"/>
      <c r="HSZ201" s="1434"/>
      <c r="HTA201" s="1434"/>
      <c r="HTB201" s="1434"/>
      <c r="HTC201" s="1434"/>
      <c r="HTD201" s="1434"/>
      <c r="HTE201" s="1434"/>
      <c r="HTF201" s="1434"/>
      <c r="HTG201" s="1434"/>
      <c r="HTH201" s="1434"/>
      <c r="HTI201" s="1434"/>
      <c r="HTJ201" s="1434"/>
      <c r="HTK201" s="1434"/>
      <c r="HTL201" s="1434"/>
      <c r="HTM201" s="1434"/>
      <c r="HTN201" s="1434"/>
      <c r="HTO201" s="1434"/>
      <c r="HTP201" s="1434"/>
      <c r="HTQ201" s="1434"/>
      <c r="HTR201" s="1434"/>
      <c r="HTS201" s="1434"/>
      <c r="HTT201" s="1434"/>
      <c r="HTU201" s="1434"/>
      <c r="HTV201" s="1434"/>
      <c r="HTW201" s="1434"/>
      <c r="HTX201" s="1434"/>
      <c r="HTY201" s="1434"/>
      <c r="HTZ201" s="1434"/>
      <c r="HUA201" s="1434"/>
      <c r="HUB201" s="1434"/>
      <c r="HUC201" s="1434"/>
      <c r="HUD201" s="1434"/>
      <c r="HUE201" s="1434"/>
      <c r="HUF201" s="1434"/>
      <c r="HUG201" s="1434"/>
      <c r="HUH201" s="1434"/>
      <c r="HUI201" s="1434"/>
      <c r="HUJ201" s="1434"/>
      <c r="HUK201" s="1434"/>
      <c r="HUL201" s="1434"/>
      <c r="HUM201" s="1434"/>
      <c r="HUN201" s="1434"/>
      <c r="HUO201" s="1434"/>
      <c r="HUP201" s="1434"/>
      <c r="HUQ201" s="1434"/>
      <c r="HUR201" s="1434"/>
      <c r="HUS201" s="1434"/>
      <c r="HUT201" s="1434"/>
      <c r="HUU201" s="1434"/>
      <c r="HUV201" s="1434"/>
      <c r="HUW201" s="1434"/>
      <c r="HUX201" s="1434"/>
      <c r="HUY201" s="1434"/>
      <c r="HUZ201" s="1434"/>
      <c r="HVA201" s="1434"/>
      <c r="HVB201" s="1434"/>
      <c r="HVC201" s="1434"/>
      <c r="HVD201" s="1434"/>
      <c r="HVE201" s="1434"/>
      <c r="HVF201" s="1434"/>
      <c r="HVG201" s="1434"/>
      <c r="HVH201" s="1434"/>
      <c r="HVI201" s="1434"/>
      <c r="HVJ201" s="1434"/>
      <c r="HVK201" s="1434"/>
      <c r="HVL201" s="1434"/>
      <c r="HVM201" s="1434"/>
      <c r="HVN201" s="1434"/>
      <c r="HVO201" s="1434"/>
      <c r="HVP201" s="1434"/>
      <c r="HVQ201" s="1434"/>
      <c r="HVR201" s="1434"/>
      <c r="HVS201" s="1434"/>
      <c r="HVT201" s="1434"/>
      <c r="HVU201" s="1434"/>
      <c r="HVV201" s="1434"/>
      <c r="HVW201" s="1434"/>
      <c r="HVX201" s="1434"/>
      <c r="HVY201" s="1434"/>
      <c r="HVZ201" s="1434"/>
      <c r="HWA201" s="1434"/>
      <c r="HWB201" s="1434"/>
      <c r="HWC201" s="1434"/>
      <c r="HWD201" s="1434"/>
      <c r="HWE201" s="1434"/>
      <c r="HWF201" s="1434"/>
      <c r="HWG201" s="1434"/>
      <c r="HWH201" s="1434"/>
      <c r="HWI201" s="1434"/>
      <c r="HWJ201" s="1434"/>
      <c r="HWK201" s="1434"/>
      <c r="HWL201" s="1434"/>
      <c r="HWM201" s="1434"/>
      <c r="HWN201" s="1434"/>
      <c r="HWO201" s="1434"/>
      <c r="HWP201" s="1434"/>
      <c r="HWQ201" s="1434"/>
      <c r="HWR201" s="1434"/>
      <c r="HWS201" s="1434"/>
      <c r="HWT201" s="1434"/>
      <c r="HWU201" s="1434"/>
      <c r="HWV201" s="1434"/>
      <c r="HWW201" s="1434"/>
      <c r="HWX201" s="1434"/>
      <c r="HWY201" s="1434"/>
      <c r="HWZ201" s="1434"/>
      <c r="HXA201" s="1434"/>
      <c r="HXB201" s="1434"/>
      <c r="HXC201" s="1434"/>
      <c r="HXD201" s="1434"/>
      <c r="HXE201" s="1434"/>
      <c r="HXF201" s="1434"/>
      <c r="HXG201" s="1434"/>
      <c r="HXH201" s="1434"/>
      <c r="HXI201" s="1434"/>
      <c r="HXJ201" s="1434"/>
      <c r="HXK201" s="1434"/>
      <c r="HXL201" s="1434"/>
      <c r="HXM201" s="1434"/>
      <c r="HXN201" s="1434"/>
      <c r="HXO201" s="1434"/>
      <c r="HXP201" s="1434"/>
      <c r="HXQ201" s="1434"/>
      <c r="HXR201" s="1434"/>
      <c r="HXS201" s="1434"/>
      <c r="HXT201" s="1434"/>
      <c r="HXU201" s="1434"/>
      <c r="HXV201" s="1434"/>
      <c r="HXW201" s="1434"/>
      <c r="HXX201" s="1434"/>
      <c r="HXY201" s="1434"/>
      <c r="HXZ201" s="1434"/>
      <c r="HYA201" s="1434"/>
      <c r="HYB201" s="1434"/>
      <c r="HYC201" s="1434"/>
      <c r="HYD201" s="1434"/>
      <c r="HYE201" s="1434"/>
      <c r="HYF201" s="1434"/>
      <c r="HYG201" s="1434"/>
      <c r="HYH201" s="1434"/>
      <c r="HYI201" s="1434"/>
      <c r="HYJ201" s="1434"/>
      <c r="HYK201" s="1434"/>
      <c r="HYL201" s="1434"/>
      <c r="HYM201" s="1434"/>
      <c r="HYN201" s="1434"/>
      <c r="HYO201" s="1434"/>
      <c r="HYP201" s="1434"/>
      <c r="HYQ201" s="1434"/>
      <c r="HYR201" s="1434"/>
      <c r="HYS201" s="1434"/>
      <c r="HYT201" s="1434"/>
      <c r="HYU201" s="1434"/>
      <c r="HYV201" s="1434"/>
      <c r="HYW201" s="1434"/>
      <c r="HYX201" s="1434"/>
      <c r="HYY201" s="1434"/>
      <c r="HYZ201" s="1434"/>
      <c r="HZA201" s="1434"/>
      <c r="HZB201" s="1434"/>
      <c r="HZC201" s="1434"/>
      <c r="HZD201" s="1434"/>
      <c r="HZE201" s="1434"/>
      <c r="HZF201" s="1434"/>
      <c r="HZG201" s="1434"/>
      <c r="HZH201" s="1434"/>
      <c r="HZI201" s="1434"/>
      <c r="HZJ201" s="1434"/>
      <c r="HZK201" s="1434"/>
      <c r="HZL201" s="1434"/>
      <c r="HZM201" s="1434"/>
      <c r="HZN201" s="1434"/>
      <c r="HZO201" s="1434"/>
      <c r="HZP201" s="1434"/>
      <c r="HZQ201" s="1434"/>
      <c r="HZR201" s="1434"/>
      <c r="HZS201" s="1434"/>
      <c r="HZT201" s="1434"/>
      <c r="HZU201" s="1434"/>
      <c r="HZV201" s="1434"/>
      <c r="HZW201" s="1434"/>
      <c r="HZX201" s="1434"/>
      <c r="HZY201" s="1434"/>
      <c r="HZZ201" s="1434"/>
      <c r="IAA201" s="1434"/>
      <c r="IAB201" s="1434"/>
      <c r="IAC201" s="1434"/>
      <c r="IAD201" s="1434"/>
      <c r="IAE201" s="1434"/>
      <c r="IAF201" s="1434"/>
      <c r="IAG201" s="1434"/>
      <c r="IAH201" s="1434"/>
      <c r="IAI201" s="1434"/>
      <c r="IAJ201" s="1434"/>
      <c r="IAK201" s="1434"/>
      <c r="IAL201" s="1434"/>
      <c r="IAM201" s="1434"/>
      <c r="IAN201" s="1434"/>
      <c r="IAO201" s="1434"/>
      <c r="IAP201" s="1434"/>
      <c r="IAQ201" s="1434"/>
      <c r="IAR201" s="1434"/>
      <c r="IAS201" s="1434"/>
      <c r="IAT201" s="1434"/>
      <c r="IAU201" s="1434"/>
      <c r="IAV201" s="1434"/>
      <c r="IAW201" s="1434"/>
      <c r="IAX201" s="1434"/>
      <c r="IAY201" s="1434"/>
      <c r="IAZ201" s="1434"/>
      <c r="IBA201" s="1434"/>
      <c r="IBB201" s="1434"/>
      <c r="IBC201" s="1434"/>
      <c r="IBD201" s="1434"/>
      <c r="IBE201" s="1434"/>
      <c r="IBF201" s="1434"/>
      <c r="IBG201" s="1434"/>
      <c r="IBH201" s="1434"/>
      <c r="IBI201" s="1434"/>
      <c r="IBJ201" s="1434"/>
      <c r="IBK201" s="1434"/>
      <c r="IBL201" s="1434"/>
      <c r="IBM201" s="1434"/>
      <c r="IBN201" s="1434"/>
      <c r="IBO201" s="1434"/>
      <c r="IBP201" s="1434"/>
      <c r="IBQ201" s="1434"/>
      <c r="IBR201" s="1434"/>
      <c r="IBS201" s="1434"/>
      <c r="IBT201" s="1434"/>
      <c r="IBU201" s="1434"/>
      <c r="IBV201" s="1434"/>
      <c r="IBW201" s="1434"/>
      <c r="IBX201" s="1434"/>
      <c r="IBY201" s="1434"/>
      <c r="IBZ201" s="1434"/>
      <c r="ICA201" s="1434"/>
      <c r="ICB201" s="1434"/>
      <c r="ICC201" s="1434"/>
      <c r="ICD201" s="1434"/>
      <c r="ICE201" s="1434"/>
      <c r="ICF201" s="1434"/>
      <c r="ICG201" s="1434"/>
      <c r="ICH201" s="1434"/>
      <c r="ICI201" s="1434"/>
      <c r="ICJ201" s="1434"/>
      <c r="ICK201" s="1434"/>
      <c r="ICL201" s="1434"/>
      <c r="ICM201" s="1434"/>
      <c r="ICN201" s="1434"/>
      <c r="ICO201" s="1434"/>
      <c r="ICP201" s="1434"/>
      <c r="ICQ201" s="1434"/>
      <c r="ICR201" s="1434"/>
      <c r="ICS201" s="1434"/>
      <c r="ICT201" s="1434"/>
      <c r="ICU201" s="1434"/>
      <c r="ICV201" s="1434"/>
      <c r="ICW201" s="1434"/>
      <c r="ICX201" s="1434"/>
      <c r="ICY201" s="1434"/>
      <c r="ICZ201" s="1434"/>
      <c r="IDA201" s="1434"/>
      <c r="IDB201" s="1434"/>
      <c r="IDC201" s="1434"/>
      <c r="IDD201" s="1434"/>
      <c r="IDE201" s="1434"/>
      <c r="IDF201" s="1434"/>
      <c r="IDG201" s="1434"/>
      <c r="IDH201" s="1434"/>
      <c r="IDI201" s="1434"/>
      <c r="IDJ201" s="1434"/>
      <c r="IDK201" s="1434"/>
      <c r="IDL201" s="1434"/>
      <c r="IDM201" s="1434"/>
      <c r="IDN201" s="1434"/>
      <c r="IDO201" s="1434"/>
      <c r="IDP201" s="1434"/>
      <c r="IDQ201" s="1434"/>
      <c r="IDR201" s="1434"/>
      <c r="IDS201" s="1434"/>
      <c r="IDT201" s="1434"/>
      <c r="IDU201" s="1434"/>
      <c r="IDV201" s="1434"/>
      <c r="IDW201" s="1434"/>
      <c r="IDX201" s="1434"/>
      <c r="IDY201" s="1434"/>
      <c r="IDZ201" s="1434"/>
      <c r="IEA201" s="1434"/>
      <c r="IEB201" s="1434"/>
      <c r="IEC201" s="1434"/>
      <c r="IED201" s="1434"/>
      <c r="IEE201" s="1434"/>
      <c r="IEF201" s="1434"/>
      <c r="IEG201" s="1434"/>
      <c r="IEH201" s="1434"/>
      <c r="IEI201" s="1434"/>
      <c r="IEJ201" s="1434"/>
      <c r="IEK201" s="1434"/>
      <c r="IEL201" s="1434"/>
      <c r="IEM201" s="1434"/>
      <c r="IEN201" s="1434"/>
      <c r="IEO201" s="1434"/>
      <c r="IEP201" s="1434"/>
      <c r="IEQ201" s="1434"/>
      <c r="IER201" s="1434"/>
      <c r="IES201" s="1434"/>
      <c r="IET201" s="1434"/>
      <c r="IEU201" s="1434"/>
      <c r="IEV201" s="1434"/>
      <c r="IEW201" s="1434"/>
      <c r="IEX201" s="1434"/>
      <c r="IEY201" s="1434"/>
      <c r="IEZ201" s="1434"/>
      <c r="IFA201" s="1434"/>
      <c r="IFB201" s="1434"/>
      <c r="IFC201" s="1434"/>
      <c r="IFD201" s="1434"/>
      <c r="IFE201" s="1434"/>
      <c r="IFF201" s="1434"/>
      <c r="IFG201" s="1434"/>
      <c r="IFH201" s="1434"/>
      <c r="IFI201" s="1434"/>
      <c r="IFJ201" s="1434"/>
      <c r="IFK201" s="1434"/>
      <c r="IFL201" s="1434"/>
      <c r="IFM201" s="1434"/>
      <c r="IFN201" s="1434"/>
      <c r="IFO201" s="1434"/>
      <c r="IFP201" s="1434"/>
      <c r="IFQ201" s="1434"/>
      <c r="IFR201" s="1434"/>
      <c r="IFS201" s="1434"/>
      <c r="IFT201" s="1434"/>
      <c r="IFU201" s="1434"/>
      <c r="IFV201" s="1434"/>
      <c r="IFW201" s="1434"/>
      <c r="IFX201" s="1434"/>
      <c r="IFY201" s="1434"/>
      <c r="IFZ201" s="1434"/>
      <c r="IGA201" s="1434"/>
      <c r="IGB201" s="1434"/>
      <c r="IGC201" s="1434"/>
      <c r="IGD201" s="1434"/>
      <c r="IGE201" s="1434"/>
      <c r="IGF201" s="1434"/>
      <c r="IGG201" s="1434"/>
      <c r="IGH201" s="1434"/>
      <c r="IGI201" s="1434"/>
      <c r="IGJ201" s="1434"/>
      <c r="IGK201" s="1434"/>
      <c r="IGL201" s="1434"/>
      <c r="IGM201" s="1434"/>
      <c r="IGN201" s="1434"/>
      <c r="IGO201" s="1434"/>
      <c r="IGP201" s="1434"/>
      <c r="IGQ201" s="1434"/>
      <c r="IGR201" s="1434"/>
      <c r="IGS201" s="1434"/>
      <c r="IGT201" s="1434"/>
      <c r="IGU201" s="1434"/>
      <c r="IGV201" s="1434"/>
      <c r="IGW201" s="1434"/>
      <c r="IGX201" s="1434"/>
      <c r="IGY201" s="1434"/>
      <c r="IGZ201" s="1434"/>
      <c r="IHA201" s="1434"/>
      <c r="IHB201" s="1434"/>
      <c r="IHC201" s="1434"/>
      <c r="IHD201" s="1434"/>
      <c r="IHE201" s="1434"/>
      <c r="IHF201" s="1434"/>
      <c r="IHG201" s="1434"/>
      <c r="IHH201" s="1434"/>
      <c r="IHI201" s="1434"/>
      <c r="IHJ201" s="1434"/>
      <c r="IHK201" s="1434"/>
      <c r="IHL201" s="1434"/>
      <c r="IHM201" s="1434"/>
      <c r="IHN201" s="1434"/>
      <c r="IHO201" s="1434"/>
      <c r="IHP201" s="1434"/>
      <c r="IHQ201" s="1434"/>
      <c r="IHR201" s="1434"/>
      <c r="IHS201" s="1434"/>
      <c r="IHT201" s="1434"/>
      <c r="IHU201" s="1434"/>
      <c r="IHV201" s="1434"/>
      <c r="IHW201" s="1434"/>
      <c r="IHX201" s="1434"/>
      <c r="IHY201" s="1434"/>
      <c r="IHZ201" s="1434"/>
      <c r="IIA201" s="1434"/>
      <c r="IIB201" s="1434"/>
      <c r="IIC201" s="1434"/>
      <c r="IID201" s="1434"/>
      <c r="IIE201" s="1434"/>
      <c r="IIF201" s="1434"/>
      <c r="IIG201" s="1434"/>
      <c r="IIH201" s="1434"/>
      <c r="III201" s="1434"/>
      <c r="IIJ201" s="1434"/>
      <c r="IIK201" s="1434"/>
      <c r="IIL201" s="1434"/>
      <c r="IIM201" s="1434"/>
      <c r="IIN201" s="1434"/>
      <c r="IIO201" s="1434"/>
      <c r="IIP201" s="1434"/>
      <c r="IIQ201" s="1434"/>
      <c r="IIR201" s="1434"/>
      <c r="IIS201" s="1434"/>
      <c r="IIT201" s="1434"/>
      <c r="IIU201" s="1434"/>
      <c r="IIV201" s="1434"/>
      <c r="IIW201" s="1434"/>
      <c r="IIX201" s="1434"/>
      <c r="IIY201" s="1434"/>
      <c r="IIZ201" s="1434"/>
      <c r="IJA201" s="1434"/>
      <c r="IJB201" s="1434"/>
      <c r="IJC201" s="1434"/>
      <c r="IJD201" s="1434"/>
      <c r="IJE201" s="1434"/>
      <c r="IJF201" s="1434"/>
      <c r="IJG201" s="1434"/>
      <c r="IJH201" s="1434"/>
      <c r="IJI201" s="1434"/>
      <c r="IJJ201" s="1434"/>
      <c r="IJK201" s="1434"/>
      <c r="IJL201" s="1434"/>
      <c r="IJM201" s="1434"/>
      <c r="IJN201" s="1434"/>
      <c r="IJO201" s="1434"/>
      <c r="IJP201" s="1434"/>
      <c r="IJQ201" s="1434"/>
      <c r="IJR201" s="1434"/>
      <c r="IJS201" s="1434"/>
      <c r="IJT201" s="1434"/>
      <c r="IJU201" s="1434"/>
      <c r="IJV201" s="1434"/>
      <c r="IJW201" s="1434"/>
      <c r="IJX201" s="1434"/>
      <c r="IJY201" s="1434"/>
      <c r="IJZ201" s="1434"/>
      <c r="IKA201" s="1434"/>
      <c r="IKB201" s="1434"/>
      <c r="IKC201" s="1434"/>
      <c r="IKD201" s="1434"/>
      <c r="IKE201" s="1434"/>
      <c r="IKF201" s="1434"/>
      <c r="IKG201" s="1434"/>
      <c r="IKH201" s="1434"/>
      <c r="IKI201" s="1434"/>
      <c r="IKJ201" s="1434"/>
      <c r="IKK201" s="1434"/>
      <c r="IKL201" s="1434"/>
      <c r="IKM201" s="1434"/>
      <c r="IKN201" s="1434"/>
      <c r="IKO201" s="1434"/>
      <c r="IKP201" s="1434"/>
      <c r="IKQ201" s="1434"/>
      <c r="IKR201" s="1434"/>
      <c r="IKS201" s="1434"/>
      <c r="IKT201" s="1434"/>
      <c r="IKU201" s="1434"/>
      <c r="IKV201" s="1434"/>
      <c r="IKW201" s="1434"/>
      <c r="IKX201" s="1434"/>
      <c r="IKY201" s="1434"/>
      <c r="IKZ201" s="1434"/>
      <c r="ILA201" s="1434"/>
      <c r="ILB201" s="1434"/>
      <c r="ILC201" s="1434"/>
      <c r="ILD201" s="1434"/>
      <c r="ILE201" s="1434"/>
      <c r="ILF201" s="1434"/>
      <c r="ILG201" s="1434"/>
      <c r="ILH201" s="1434"/>
      <c r="ILI201" s="1434"/>
      <c r="ILJ201" s="1434"/>
      <c r="ILK201" s="1434"/>
      <c r="ILL201" s="1434"/>
      <c r="ILM201" s="1434"/>
      <c r="ILN201" s="1434"/>
      <c r="ILO201" s="1434"/>
      <c r="ILP201" s="1434"/>
      <c r="ILQ201" s="1434"/>
      <c r="ILR201" s="1434"/>
      <c r="ILS201" s="1434"/>
      <c r="ILT201" s="1434"/>
      <c r="ILU201" s="1434"/>
      <c r="ILV201" s="1434"/>
      <c r="ILW201" s="1434"/>
      <c r="ILX201" s="1434"/>
      <c r="ILY201" s="1434"/>
      <c r="ILZ201" s="1434"/>
      <c r="IMA201" s="1434"/>
      <c r="IMB201" s="1434"/>
      <c r="IMC201" s="1434"/>
      <c r="IMD201" s="1434"/>
      <c r="IME201" s="1434"/>
      <c r="IMF201" s="1434"/>
      <c r="IMG201" s="1434"/>
      <c r="IMH201" s="1434"/>
      <c r="IMI201" s="1434"/>
      <c r="IMJ201" s="1434"/>
      <c r="IMK201" s="1434"/>
      <c r="IML201" s="1434"/>
      <c r="IMM201" s="1434"/>
      <c r="IMN201" s="1434"/>
      <c r="IMO201" s="1434"/>
      <c r="IMP201" s="1434"/>
      <c r="IMQ201" s="1434"/>
      <c r="IMR201" s="1434"/>
      <c r="IMS201" s="1434"/>
      <c r="IMT201" s="1434"/>
      <c r="IMU201" s="1434"/>
      <c r="IMV201" s="1434"/>
      <c r="IMW201" s="1434"/>
      <c r="IMX201" s="1434"/>
      <c r="IMY201" s="1434"/>
      <c r="IMZ201" s="1434"/>
      <c r="INA201" s="1434"/>
      <c r="INB201" s="1434"/>
      <c r="INC201" s="1434"/>
      <c r="IND201" s="1434"/>
      <c r="INE201" s="1434"/>
      <c r="INF201" s="1434"/>
      <c r="ING201" s="1434"/>
      <c r="INH201" s="1434"/>
      <c r="INI201" s="1434"/>
      <c r="INJ201" s="1434"/>
      <c r="INK201" s="1434"/>
      <c r="INL201" s="1434"/>
      <c r="INM201" s="1434"/>
      <c r="INN201" s="1434"/>
      <c r="INO201" s="1434"/>
      <c r="INP201" s="1434"/>
      <c r="INQ201" s="1434"/>
      <c r="INR201" s="1434"/>
      <c r="INS201" s="1434"/>
      <c r="INT201" s="1434"/>
      <c r="INU201" s="1434"/>
      <c r="INV201" s="1434"/>
      <c r="INW201" s="1434"/>
      <c r="INX201" s="1434"/>
      <c r="INY201" s="1434"/>
      <c r="INZ201" s="1434"/>
      <c r="IOA201" s="1434"/>
      <c r="IOB201" s="1434"/>
      <c r="IOC201" s="1434"/>
      <c r="IOD201" s="1434"/>
      <c r="IOE201" s="1434"/>
      <c r="IOF201" s="1434"/>
      <c r="IOG201" s="1434"/>
      <c r="IOH201" s="1434"/>
      <c r="IOI201" s="1434"/>
      <c r="IOJ201" s="1434"/>
      <c r="IOK201" s="1434"/>
      <c r="IOL201" s="1434"/>
      <c r="IOM201" s="1434"/>
      <c r="ION201" s="1434"/>
      <c r="IOO201" s="1434"/>
      <c r="IOP201" s="1434"/>
      <c r="IOQ201" s="1434"/>
      <c r="IOR201" s="1434"/>
      <c r="IOS201" s="1434"/>
      <c r="IOT201" s="1434"/>
      <c r="IOU201" s="1434"/>
      <c r="IOV201" s="1434"/>
      <c r="IOW201" s="1434"/>
      <c r="IOX201" s="1434"/>
      <c r="IOY201" s="1434"/>
      <c r="IOZ201" s="1434"/>
      <c r="IPA201" s="1434"/>
      <c r="IPB201" s="1434"/>
      <c r="IPC201" s="1434"/>
      <c r="IPD201" s="1434"/>
      <c r="IPE201" s="1434"/>
      <c r="IPF201" s="1434"/>
      <c r="IPG201" s="1434"/>
      <c r="IPH201" s="1434"/>
      <c r="IPI201" s="1434"/>
      <c r="IPJ201" s="1434"/>
      <c r="IPK201" s="1434"/>
      <c r="IPL201" s="1434"/>
      <c r="IPM201" s="1434"/>
      <c r="IPN201" s="1434"/>
      <c r="IPO201" s="1434"/>
      <c r="IPP201" s="1434"/>
      <c r="IPQ201" s="1434"/>
      <c r="IPR201" s="1434"/>
      <c r="IPS201" s="1434"/>
      <c r="IPT201" s="1434"/>
      <c r="IPU201" s="1434"/>
      <c r="IPV201" s="1434"/>
      <c r="IPW201" s="1434"/>
      <c r="IPX201" s="1434"/>
      <c r="IPY201" s="1434"/>
      <c r="IPZ201" s="1434"/>
      <c r="IQA201" s="1434"/>
      <c r="IQB201" s="1434"/>
      <c r="IQC201" s="1434"/>
      <c r="IQD201" s="1434"/>
      <c r="IQE201" s="1434"/>
      <c r="IQF201" s="1434"/>
      <c r="IQG201" s="1434"/>
      <c r="IQH201" s="1434"/>
      <c r="IQI201" s="1434"/>
      <c r="IQJ201" s="1434"/>
      <c r="IQK201" s="1434"/>
      <c r="IQL201" s="1434"/>
      <c r="IQM201" s="1434"/>
      <c r="IQN201" s="1434"/>
      <c r="IQO201" s="1434"/>
      <c r="IQP201" s="1434"/>
      <c r="IQQ201" s="1434"/>
      <c r="IQR201" s="1434"/>
      <c r="IQS201" s="1434"/>
      <c r="IQT201" s="1434"/>
      <c r="IQU201" s="1434"/>
      <c r="IQV201" s="1434"/>
      <c r="IQW201" s="1434"/>
      <c r="IQX201" s="1434"/>
      <c r="IQY201" s="1434"/>
      <c r="IQZ201" s="1434"/>
      <c r="IRA201" s="1434"/>
      <c r="IRB201" s="1434"/>
      <c r="IRC201" s="1434"/>
      <c r="IRD201" s="1434"/>
      <c r="IRE201" s="1434"/>
      <c r="IRF201" s="1434"/>
      <c r="IRG201" s="1434"/>
      <c r="IRH201" s="1434"/>
      <c r="IRI201" s="1434"/>
      <c r="IRJ201" s="1434"/>
      <c r="IRK201" s="1434"/>
      <c r="IRL201" s="1434"/>
      <c r="IRM201" s="1434"/>
      <c r="IRN201" s="1434"/>
      <c r="IRO201" s="1434"/>
      <c r="IRP201" s="1434"/>
      <c r="IRQ201" s="1434"/>
      <c r="IRR201" s="1434"/>
      <c r="IRS201" s="1434"/>
      <c r="IRT201" s="1434"/>
      <c r="IRU201" s="1434"/>
      <c r="IRV201" s="1434"/>
      <c r="IRW201" s="1434"/>
      <c r="IRX201" s="1434"/>
      <c r="IRY201" s="1434"/>
      <c r="IRZ201" s="1434"/>
      <c r="ISA201" s="1434"/>
      <c r="ISB201" s="1434"/>
      <c r="ISC201" s="1434"/>
      <c r="ISD201" s="1434"/>
      <c r="ISE201" s="1434"/>
      <c r="ISF201" s="1434"/>
      <c r="ISG201" s="1434"/>
      <c r="ISH201" s="1434"/>
      <c r="ISI201" s="1434"/>
      <c r="ISJ201" s="1434"/>
      <c r="ISK201" s="1434"/>
      <c r="ISL201" s="1434"/>
      <c r="ISM201" s="1434"/>
      <c r="ISN201" s="1434"/>
      <c r="ISO201" s="1434"/>
      <c r="ISP201" s="1434"/>
      <c r="ISQ201" s="1434"/>
      <c r="ISR201" s="1434"/>
      <c r="ISS201" s="1434"/>
      <c r="IST201" s="1434"/>
      <c r="ISU201" s="1434"/>
      <c r="ISV201" s="1434"/>
      <c r="ISW201" s="1434"/>
      <c r="ISX201" s="1434"/>
      <c r="ISY201" s="1434"/>
      <c r="ISZ201" s="1434"/>
      <c r="ITA201" s="1434"/>
      <c r="ITB201" s="1434"/>
      <c r="ITC201" s="1434"/>
      <c r="ITD201" s="1434"/>
      <c r="ITE201" s="1434"/>
      <c r="ITF201" s="1434"/>
      <c r="ITG201" s="1434"/>
      <c r="ITH201" s="1434"/>
      <c r="ITI201" s="1434"/>
      <c r="ITJ201" s="1434"/>
      <c r="ITK201" s="1434"/>
      <c r="ITL201" s="1434"/>
      <c r="ITM201" s="1434"/>
      <c r="ITN201" s="1434"/>
      <c r="ITO201" s="1434"/>
      <c r="ITP201" s="1434"/>
      <c r="ITQ201" s="1434"/>
      <c r="ITR201" s="1434"/>
      <c r="ITS201" s="1434"/>
      <c r="ITT201" s="1434"/>
      <c r="ITU201" s="1434"/>
      <c r="ITV201" s="1434"/>
      <c r="ITW201" s="1434"/>
      <c r="ITX201" s="1434"/>
      <c r="ITY201" s="1434"/>
      <c r="ITZ201" s="1434"/>
      <c r="IUA201" s="1434"/>
      <c r="IUB201" s="1434"/>
      <c r="IUC201" s="1434"/>
      <c r="IUD201" s="1434"/>
      <c r="IUE201" s="1434"/>
      <c r="IUF201" s="1434"/>
      <c r="IUG201" s="1434"/>
      <c r="IUH201" s="1434"/>
      <c r="IUI201" s="1434"/>
      <c r="IUJ201" s="1434"/>
      <c r="IUK201" s="1434"/>
      <c r="IUL201" s="1434"/>
      <c r="IUM201" s="1434"/>
      <c r="IUN201" s="1434"/>
      <c r="IUO201" s="1434"/>
      <c r="IUP201" s="1434"/>
      <c r="IUQ201" s="1434"/>
      <c r="IUR201" s="1434"/>
      <c r="IUS201" s="1434"/>
      <c r="IUT201" s="1434"/>
      <c r="IUU201" s="1434"/>
      <c r="IUV201" s="1434"/>
      <c r="IUW201" s="1434"/>
      <c r="IUX201" s="1434"/>
      <c r="IUY201" s="1434"/>
      <c r="IUZ201" s="1434"/>
      <c r="IVA201" s="1434"/>
      <c r="IVB201" s="1434"/>
      <c r="IVC201" s="1434"/>
      <c r="IVD201" s="1434"/>
      <c r="IVE201" s="1434"/>
      <c r="IVF201" s="1434"/>
      <c r="IVG201" s="1434"/>
      <c r="IVH201" s="1434"/>
      <c r="IVI201" s="1434"/>
      <c r="IVJ201" s="1434"/>
      <c r="IVK201" s="1434"/>
      <c r="IVL201" s="1434"/>
      <c r="IVM201" s="1434"/>
      <c r="IVN201" s="1434"/>
      <c r="IVO201" s="1434"/>
      <c r="IVP201" s="1434"/>
      <c r="IVQ201" s="1434"/>
      <c r="IVR201" s="1434"/>
      <c r="IVS201" s="1434"/>
      <c r="IVT201" s="1434"/>
      <c r="IVU201" s="1434"/>
      <c r="IVV201" s="1434"/>
      <c r="IVW201" s="1434"/>
      <c r="IVX201" s="1434"/>
      <c r="IVY201" s="1434"/>
      <c r="IVZ201" s="1434"/>
      <c r="IWA201" s="1434"/>
      <c r="IWB201" s="1434"/>
      <c r="IWC201" s="1434"/>
      <c r="IWD201" s="1434"/>
      <c r="IWE201" s="1434"/>
      <c r="IWF201" s="1434"/>
      <c r="IWG201" s="1434"/>
      <c r="IWH201" s="1434"/>
      <c r="IWI201" s="1434"/>
      <c r="IWJ201" s="1434"/>
      <c r="IWK201" s="1434"/>
      <c r="IWL201" s="1434"/>
      <c r="IWM201" s="1434"/>
      <c r="IWN201" s="1434"/>
      <c r="IWO201" s="1434"/>
      <c r="IWP201" s="1434"/>
      <c r="IWQ201" s="1434"/>
      <c r="IWR201" s="1434"/>
      <c r="IWS201" s="1434"/>
      <c r="IWT201" s="1434"/>
      <c r="IWU201" s="1434"/>
      <c r="IWV201" s="1434"/>
      <c r="IWW201" s="1434"/>
      <c r="IWX201" s="1434"/>
      <c r="IWY201" s="1434"/>
      <c r="IWZ201" s="1434"/>
      <c r="IXA201" s="1434"/>
      <c r="IXB201" s="1434"/>
      <c r="IXC201" s="1434"/>
      <c r="IXD201" s="1434"/>
      <c r="IXE201" s="1434"/>
      <c r="IXF201" s="1434"/>
      <c r="IXG201" s="1434"/>
      <c r="IXH201" s="1434"/>
      <c r="IXI201" s="1434"/>
      <c r="IXJ201" s="1434"/>
      <c r="IXK201" s="1434"/>
      <c r="IXL201" s="1434"/>
      <c r="IXM201" s="1434"/>
      <c r="IXN201" s="1434"/>
      <c r="IXO201" s="1434"/>
      <c r="IXP201" s="1434"/>
      <c r="IXQ201" s="1434"/>
      <c r="IXR201" s="1434"/>
      <c r="IXS201" s="1434"/>
      <c r="IXT201" s="1434"/>
      <c r="IXU201" s="1434"/>
      <c r="IXV201" s="1434"/>
      <c r="IXW201" s="1434"/>
      <c r="IXX201" s="1434"/>
      <c r="IXY201" s="1434"/>
      <c r="IXZ201" s="1434"/>
      <c r="IYA201" s="1434"/>
      <c r="IYB201" s="1434"/>
      <c r="IYC201" s="1434"/>
      <c r="IYD201" s="1434"/>
      <c r="IYE201" s="1434"/>
      <c r="IYF201" s="1434"/>
      <c r="IYG201" s="1434"/>
      <c r="IYH201" s="1434"/>
      <c r="IYI201" s="1434"/>
      <c r="IYJ201" s="1434"/>
      <c r="IYK201" s="1434"/>
      <c r="IYL201" s="1434"/>
      <c r="IYM201" s="1434"/>
      <c r="IYN201" s="1434"/>
      <c r="IYO201" s="1434"/>
      <c r="IYP201" s="1434"/>
      <c r="IYQ201" s="1434"/>
      <c r="IYR201" s="1434"/>
      <c r="IYS201" s="1434"/>
      <c r="IYT201" s="1434"/>
      <c r="IYU201" s="1434"/>
      <c r="IYV201" s="1434"/>
      <c r="IYW201" s="1434"/>
      <c r="IYX201" s="1434"/>
      <c r="IYY201" s="1434"/>
      <c r="IYZ201" s="1434"/>
      <c r="IZA201" s="1434"/>
      <c r="IZB201" s="1434"/>
      <c r="IZC201" s="1434"/>
      <c r="IZD201" s="1434"/>
      <c r="IZE201" s="1434"/>
      <c r="IZF201" s="1434"/>
      <c r="IZG201" s="1434"/>
      <c r="IZH201" s="1434"/>
      <c r="IZI201" s="1434"/>
      <c r="IZJ201" s="1434"/>
      <c r="IZK201" s="1434"/>
      <c r="IZL201" s="1434"/>
      <c r="IZM201" s="1434"/>
      <c r="IZN201" s="1434"/>
      <c r="IZO201" s="1434"/>
      <c r="IZP201" s="1434"/>
      <c r="IZQ201" s="1434"/>
      <c r="IZR201" s="1434"/>
      <c r="IZS201" s="1434"/>
      <c r="IZT201" s="1434"/>
      <c r="IZU201" s="1434"/>
      <c r="IZV201" s="1434"/>
      <c r="IZW201" s="1434"/>
      <c r="IZX201" s="1434"/>
      <c r="IZY201" s="1434"/>
      <c r="IZZ201" s="1434"/>
      <c r="JAA201" s="1434"/>
      <c r="JAB201" s="1434"/>
      <c r="JAC201" s="1434"/>
      <c r="JAD201" s="1434"/>
      <c r="JAE201" s="1434"/>
      <c r="JAF201" s="1434"/>
      <c r="JAG201" s="1434"/>
      <c r="JAH201" s="1434"/>
      <c r="JAI201" s="1434"/>
      <c r="JAJ201" s="1434"/>
      <c r="JAK201" s="1434"/>
      <c r="JAL201" s="1434"/>
      <c r="JAM201" s="1434"/>
      <c r="JAN201" s="1434"/>
      <c r="JAO201" s="1434"/>
      <c r="JAP201" s="1434"/>
      <c r="JAQ201" s="1434"/>
      <c r="JAR201" s="1434"/>
      <c r="JAS201" s="1434"/>
      <c r="JAT201" s="1434"/>
      <c r="JAU201" s="1434"/>
      <c r="JAV201" s="1434"/>
      <c r="JAW201" s="1434"/>
      <c r="JAX201" s="1434"/>
      <c r="JAY201" s="1434"/>
      <c r="JAZ201" s="1434"/>
      <c r="JBA201" s="1434"/>
      <c r="JBB201" s="1434"/>
      <c r="JBC201" s="1434"/>
      <c r="JBD201" s="1434"/>
      <c r="JBE201" s="1434"/>
      <c r="JBF201" s="1434"/>
      <c r="JBG201" s="1434"/>
      <c r="JBH201" s="1434"/>
      <c r="JBI201" s="1434"/>
      <c r="JBJ201" s="1434"/>
      <c r="JBK201" s="1434"/>
      <c r="JBL201" s="1434"/>
      <c r="JBM201" s="1434"/>
      <c r="JBN201" s="1434"/>
      <c r="JBO201" s="1434"/>
      <c r="JBP201" s="1434"/>
      <c r="JBQ201" s="1434"/>
      <c r="JBR201" s="1434"/>
      <c r="JBS201" s="1434"/>
      <c r="JBT201" s="1434"/>
      <c r="JBU201" s="1434"/>
      <c r="JBV201" s="1434"/>
      <c r="JBW201" s="1434"/>
      <c r="JBX201" s="1434"/>
      <c r="JBY201" s="1434"/>
      <c r="JBZ201" s="1434"/>
      <c r="JCA201" s="1434"/>
      <c r="JCB201" s="1434"/>
      <c r="JCC201" s="1434"/>
      <c r="JCD201" s="1434"/>
      <c r="JCE201" s="1434"/>
      <c r="JCF201" s="1434"/>
      <c r="JCG201" s="1434"/>
      <c r="JCH201" s="1434"/>
      <c r="JCI201" s="1434"/>
      <c r="JCJ201" s="1434"/>
      <c r="JCK201" s="1434"/>
      <c r="JCL201" s="1434"/>
      <c r="JCM201" s="1434"/>
      <c r="JCN201" s="1434"/>
      <c r="JCO201" s="1434"/>
      <c r="JCP201" s="1434"/>
      <c r="JCQ201" s="1434"/>
      <c r="JCR201" s="1434"/>
      <c r="JCS201" s="1434"/>
      <c r="JCT201" s="1434"/>
      <c r="JCU201" s="1434"/>
      <c r="JCV201" s="1434"/>
      <c r="JCW201" s="1434"/>
      <c r="JCX201" s="1434"/>
      <c r="JCY201" s="1434"/>
      <c r="JCZ201" s="1434"/>
      <c r="JDA201" s="1434"/>
      <c r="JDB201" s="1434"/>
      <c r="JDC201" s="1434"/>
      <c r="JDD201" s="1434"/>
      <c r="JDE201" s="1434"/>
      <c r="JDF201" s="1434"/>
      <c r="JDG201" s="1434"/>
      <c r="JDH201" s="1434"/>
      <c r="JDI201" s="1434"/>
      <c r="JDJ201" s="1434"/>
      <c r="JDK201" s="1434"/>
      <c r="JDL201" s="1434"/>
      <c r="JDM201" s="1434"/>
      <c r="JDN201" s="1434"/>
      <c r="JDO201" s="1434"/>
      <c r="JDP201" s="1434"/>
      <c r="JDQ201" s="1434"/>
      <c r="JDR201" s="1434"/>
      <c r="JDS201" s="1434"/>
      <c r="JDT201" s="1434"/>
      <c r="JDU201" s="1434"/>
      <c r="JDV201" s="1434"/>
      <c r="JDW201" s="1434"/>
      <c r="JDX201" s="1434"/>
      <c r="JDY201" s="1434"/>
      <c r="JDZ201" s="1434"/>
      <c r="JEA201" s="1434"/>
      <c r="JEB201" s="1434"/>
      <c r="JEC201" s="1434"/>
      <c r="JED201" s="1434"/>
      <c r="JEE201" s="1434"/>
      <c r="JEF201" s="1434"/>
      <c r="JEG201" s="1434"/>
      <c r="JEH201" s="1434"/>
      <c r="JEI201" s="1434"/>
      <c r="JEJ201" s="1434"/>
      <c r="JEK201" s="1434"/>
      <c r="JEL201" s="1434"/>
      <c r="JEM201" s="1434"/>
      <c r="JEN201" s="1434"/>
      <c r="JEO201" s="1434"/>
      <c r="JEP201" s="1434"/>
      <c r="JEQ201" s="1434"/>
      <c r="JER201" s="1434"/>
      <c r="JES201" s="1434"/>
      <c r="JET201" s="1434"/>
      <c r="JEU201" s="1434"/>
      <c r="JEV201" s="1434"/>
      <c r="JEW201" s="1434"/>
      <c r="JEX201" s="1434"/>
      <c r="JEY201" s="1434"/>
      <c r="JEZ201" s="1434"/>
      <c r="JFA201" s="1434"/>
      <c r="JFB201" s="1434"/>
      <c r="JFC201" s="1434"/>
      <c r="JFD201" s="1434"/>
      <c r="JFE201" s="1434"/>
      <c r="JFF201" s="1434"/>
      <c r="JFG201" s="1434"/>
      <c r="JFH201" s="1434"/>
      <c r="JFI201" s="1434"/>
      <c r="JFJ201" s="1434"/>
      <c r="JFK201" s="1434"/>
      <c r="JFL201" s="1434"/>
      <c r="JFM201" s="1434"/>
      <c r="JFN201" s="1434"/>
      <c r="JFO201" s="1434"/>
      <c r="JFP201" s="1434"/>
      <c r="JFQ201" s="1434"/>
      <c r="JFR201" s="1434"/>
      <c r="JFS201" s="1434"/>
      <c r="JFT201" s="1434"/>
      <c r="JFU201" s="1434"/>
      <c r="JFV201" s="1434"/>
      <c r="JFW201" s="1434"/>
      <c r="JFX201" s="1434"/>
      <c r="JFY201" s="1434"/>
      <c r="JFZ201" s="1434"/>
      <c r="JGA201" s="1434"/>
      <c r="JGB201" s="1434"/>
      <c r="JGC201" s="1434"/>
      <c r="JGD201" s="1434"/>
      <c r="JGE201" s="1434"/>
      <c r="JGF201" s="1434"/>
      <c r="JGG201" s="1434"/>
      <c r="JGH201" s="1434"/>
      <c r="JGI201" s="1434"/>
      <c r="JGJ201" s="1434"/>
      <c r="JGK201" s="1434"/>
      <c r="JGL201" s="1434"/>
      <c r="JGM201" s="1434"/>
      <c r="JGN201" s="1434"/>
      <c r="JGO201" s="1434"/>
      <c r="JGP201" s="1434"/>
      <c r="JGQ201" s="1434"/>
      <c r="JGR201" s="1434"/>
      <c r="JGS201" s="1434"/>
      <c r="JGT201" s="1434"/>
      <c r="JGU201" s="1434"/>
      <c r="JGV201" s="1434"/>
      <c r="JGW201" s="1434"/>
      <c r="JGX201" s="1434"/>
      <c r="JGY201" s="1434"/>
      <c r="JGZ201" s="1434"/>
      <c r="JHA201" s="1434"/>
      <c r="JHB201" s="1434"/>
      <c r="JHC201" s="1434"/>
      <c r="JHD201" s="1434"/>
      <c r="JHE201" s="1434"/>
      <c r="JHF201" s="1434"/>
      <c r="JHG201" s="1434"/>
      <c r="JHH201" s="1434"/>
      <c r="JHI201" s="1434"/>
      <c r="JHJ201" s="1434"/>
      <c r="JHK201" s="1434"/>
      <c r="JHL201" s="1434"/>
      <c r="JHM201" s="1434"/>
      <c r="JHN201" s="1434"/>
      <c r="JHO201" s="1434"/>
      <c r="JHP201" s="1434"/>
      <c r="JHQ201" s="1434"/>
      <c r="JHR201" s="1434"/>
      <c r="JHS201" s="1434"/>
      <c r="JHT201" s="1434"/>
      <c r="JHU201" s="1434"/>
      <c r="JHV201" s="1434"/>
      <c r="JHW201" s="1434"/>
      <c r="JHX201" s="1434"/>
      <c r="JHY201" s="1434"/>
      <c r="JHZ201" s="1434"/>
      <c r="JIA201" s="1434"/>
      <c r="JIB201" s="1434"/>
      <c r="JIC201" s="1434"/>
      <c r="JID201" s="1434"/>
      <c r="JIE201" s="1434"/>
      <c r="JIF201" s="1434"/>
      <c r="JIG201" s="1434"/>
      <c r="JIH201" s="1434"/>
      <c r="JII201" s="1434"/>
      <c r="JIJ201" s="1434"/>
      <c r="JIK201" s="1434"/>
      <c r="JIL201" s="1434"/>
      <c r="JIM201" s="1434"/>
      <c r="JIN201" s="1434"/>
      <c r="JIO201" s="1434"/>
      <c r="JIP201" s="1434"/>
      <c r="JIQ201" s="1434"/>
      <c r="JIR201" s="1434"/>
      <c r="JIS201" s="1434"/>
      <c r="JIT201" s="1434"/>
      <c r="JIU201" s="1434"/>
      <c r="JIV201" s="1434"/>
      <c r="JIW201" s="1434"/>
      <c r="JIX201" s="1434"/>
      <c r="JIY201" s="1434"/>
      <c r="JIZ201" s="1434"/>
      <c r="JJA201" s="1434"/>
      <c r="JJB201" s="1434"/>
      <c r="JJC201" s="1434"/>
      <c r="JJD201" s="1434"/>
      <c r="JJE201" s="1434"/>
      <c r="JJF201" s="1434"/>
      <c r="JJG201" s="1434"/>
      <c r="JJH201" s="1434"/>
      <c r="JJI201" s="1434"/>
      <c r="JJJ201" s="1434"/>
      <c r="JJK201" s="1434"/>
      <c r="JJL201" s="1434"/>
      <c r="JJM201" s="1434"/>
      <c r="JJN201" s="1434"/>
      <c r="JJO201" s="1434"/>
      <c r="JJP201" s="1434"/>
      <c r="JJQ201" s="1434"/>
      <c r="JJR201" s="1434"/>
      <c r="JJS201" s="1434"/>
      <c r="JJT201" s="1434"/>
      <c r="JJU201" s="1434"/>
      <c r="JJV201" s="1434"/>
      <c r="JJW201" s="1434"/>
      <c r="JJX201" s="1434"/>
      <c r="JJY201" s="1434"/>
      <c r="JJZ201" s="1434"/>
      <c r="JKA201" s="1434"/>
      <c r="JKB201" s="1434"/>
      <c r="JKC201" s="1434"/>
      <c r="JKD201" s="1434"/>
      <c r="JKE201" s="1434"/>
      <c r="JKF201" s="1434"/>
      <c r="JKG201" s="1434"/>
      <c r="JKH201" s="1434"/>
      <c r="JKI201" s="1434"/>
      <c r="JKJ201" s="1434"/>
      <c r="JKK201" s="1434"/>
      <c r="JKL201" s="1434"/>
      <c r="JKM201" s="1434"/>
      <c r="JKN201" s="1434"/>
      <c r="JKO201" s="1434"/>
      <c r="JKP201" s="1434"/>
      <c r="JKQ201" s="1434"/>
      <c r="JKR201" s="1434"/>
      <c r="JKS201" s="1434"/>
      <c r="JKT201" s="1434"/>
      <c r="JKU201" s="1434"/>
      <c r="JKV201" s="1434"/>
      <c r="JKW201" s="1434"/>
      <c r="JKX201" s="1434"/>
      <c r="JKY201" s="1434"/>
      <c r="JKZ201" s="1434"/>
      <c r="JLA201" s="1434"/>
      <c r="JLB201" s="1434"/>
      <c r="JLC201" s="1434"/>
      <c r="JLD201" s="1434"/>
      <c r="JLE201" s="1434"/>
      <c r="JLF201" s="1434"/>
      <c r="JLG201" s="1434"/>
      <c r="JLH201" s="1434"/>
      <c r="JLI201" s="1434"/>
      <c r="JLJ201" s="1434"/>
      <c r="JLK201" s="1434"/>
      <c r="JLL201" s="1434"/>
      <c r="JLM201" s="1434"/>
      <c r="JLN201" s="1434"/>
      <c r="JLO201" s="1434"/>
      <c r="JLP201" s="1434"/>
      <c r="JLQ201" s="1434"/>
      <c r="JLR201" s="1434"/>
      <c r="JLS201" s="1434"/>
      <c r="JLT201" s="1434"/>
      <c r="JLU201" s="1434"/>
      <c r="JLV201" s="1434"/>
      <c r="JLW201" s="1434"/>
      <c r="JLX201" s="1434"/>
      <c r="JLY201" s="1434"/>
      <c r="JLZ201" s="1434"/>
      <c r="JMA201" s="1434"/>
      <c r="JMB201" s="1434"/>
      <c r="JMC201" s="1434"/>
      <c r="JMD201" s="1434"/>
      <c r="JME201" s="1434"/>
      <c r="JMF201" s="1434"/>
      <c r="JMG201" s="1434"/>
      <c r="JMH201" s="1434"/>
      <c r="JMI201" s="1434"/>
      <c r="JMJ201" s="1434"/>
      <c r="JMK201" s="1434"/>
      <c r="JML201" s="1434"/>
      <c r="JMM201" s="1434"/>
      <c r="JMN201" s="1434"/>
      <c r="JMO201" s="1434"/>
      <c r="JMP201" s="1434"/>
      <c r="JMQ201" s="1434"/>
      <c r="JMR201" s="1434"/>
      <c r="JMS201" s="1434"/>
      <c r="JMT201" s="1434"/>
      <c r="JMU201" s="1434"/>
      <c r="JMV201" s="1434"/>
      <c r="JMW201" s="1434"/>
      <c r="JMX201" s="1434"/>
      <c r="JMY201" s="1434"/>
      <c r="JMZ201" s="1434"/>
      <c r="JNA201" s="1434"/>
      <c r="JNB201" s="1434"/>
      <c r="JNC201" s="1434"/>
      <c r="JND201" s="1434"/>
      <c r="JNE201" s="1434"/>
      <c r="JNF201" s="1434"/>
      <c r="JNG201" s="1434"/>
      <c r="JNH201" s="1434"/>
      <c r="JNI201" s="1434"/>
      <c r="JNJ201" s="1434"/>
      <c r="JNK201" s="1434"/>
      <c r="JNL201" s="1434"/>
      <c r="JNM201" s="1434"/>
      <c r="JNN201" s="1434"/>
      <c r="JNO201" s="1434"/>
      <c r="JNP201" s="1434"/>
      <c r="JNQ201" s="1434"/>
      <c r="JNR201" s="1434"/>
      <c r="JNS201" s="1434"/>
      <c r="JNT201" s="1434"/>
      <c r="JNU201" s="1434"/>
      <c r="JNV201" s="1434"/>
      <c r="JNW201" s="1434"/>
      <c r="JNX201" s="1434"/>
      <c r="JNY201" s="1434"/>
      <c r="JNZ201" s="1434"/>
      <c r="JOA201" s="1434"/>
      <c r="JOB201" s="1434"/>
      <c r="JOC201" s="1434"/>
      <c r="JOD201" s="1434"/>
      <c r="JOE201" s="1434"/>
      <c r="JOF201" s="1434"/>
      <c r="JOG201" s="1434"/>
      <c r="JOH201" s="1434"/>
      <c r="JOI201" s="1434"/>
      <c r="JOJ201" s="1434"/>
      <c r="JOK201" s="1434"/>
      <c r="JOL201" s="1434"/>
      <c r="JOM201" s="1434"/>
      <c r="JON201" s="1434"/>
      <c r="JOO201" s="1434"/>
      <c r="JOP201" s="1434"/>
      <c r="JOQ201" s="1434"/>
      <c r="JOR201" s="1434"/>
      <c r="JOS201" s="1434"/>
      <c r="JOT201" s="1434"/>
      <c r="JOU201" s="1434"/>
      <c r="JOV201" s="1434"/>
      <c r="JOW201" s="1434"/>
      <c r="JOX201" s="1434"/>
      <c r="JOY201" s="1434"/>
      <c r="JOZ201" s="1434"/>
      <c r="JPA201" s="1434"/>
      <c r="JPB201" s="1434"/>
      <c r="JPC201" s="1434"/>
      <c r="JPD201" s="1434"/>
      <c r="JPE201" s="1434"/>
      <c r="JPF201" s="1434"/>
      <c r="JPG201" s="1434"/>
      <c r="JPH201" s="1434"/>
      <c r="JPI201" s="1434"/>
      <c r="JPJ201" s="1434"/>
      <c r="JPK201" s="1434"/>
      <c r="JPL201" s="1434"/>
      <c r="JPM201" s="1434"/>
      <c r="JPN201" s="1434"/>
      <c r="JPO201" s="1434"/>
      <c r="JPP201" s="1434"/>
      <c r="JPQ201" s="1434"/>
      <c r="JPR201" s="1434"/>
      <c r="JPS201" s="1434"/>
      <c r="JPT201" s="1434"/>
      <c r="JPU201" s="1434"/>
      <c r="JPV201" s="1434"/>
      <c r="JPW201" s="1434"/>
      <c r="JPX201" s="1434"/>
      <c r="JPY201" s="1434"/>
      <c r="JPZ201" s="1434"/>
      <c r="JQA201" s="1434"/>
      <c r="JQB201" s="1434"/>
      <c r="JQC201" s="1434"/>
      <c r="JQD201" s="1434"/>
      <c r="JQE201" s="1434"/>
      <c r="JQF201" s="1434"/>
      <c r="JQG201" s="1434"/>
      <c r="JQH201" s="1434"/>
      <c r="JQI201" s="1434"/>
      <c r="JQJ201" s="1434"/>
      <c r="JQK201" s="1434"/>
      <c r="JQL201" s="1434"/>
      <c r="JQM201" s="1434"/>
      <c r="JQN201" s="1434"/>
      <c r="JQO201" s="1434"/>
      <c r="JQP201" s="1434"/>
      <c r="JQQ201" s="1434"/>
      <c r="JQR201" s="1434"/>
      <c r="JQS201" s="1434"/>
      <c r="JQT201" s="1434"/>
      <c r="JQU201" s="1434"/>
      <c r="JQV201" s="1434"/>
      <c r="JQW201" s="1434"/>
      <c r="JQX201" s="1434"/>
      <c r="JQY201" s="1434"/>
      <c r="JQZ201" s="1434"/>
      <c r="JRA201" s="1434"/>
      <c r="JRB201" s="1434"/>
      <c r="JRC201" s="1434"/>
      <c r="JRD201" s="1434"/>
      <c r="JRE201" s="1434"/>
      <c r="JRF201" s="1434"/>
      <c r="JRG201" s="1434"/>
      <c r="JRH201" s="1434"/>
      <c r="JRI201" s="1434"/>
      <c r="JRJ201" s="1434"/>
      <c r="JRK201" s="1434"/>
      <c r="JRL201" s="1434"/>
      <c r="JRM201" s="1434"/>
      <c r="JRN201" s="1434"/>
      <c r="JRO201" s="1434"/>
      <c r="JRP201" s="1434"/>
      <c r="JRQ201" s="1434"/>
      <c r="JRR201" s="1434"/>
      <c r="JRS201" s="1434"/>
      <c r="JRT201" s="1434"/>
      <c r="JRU201" s="1434"/>
      <c r="JRV201" s="1434"/>
      <c r="JRW201" s="1434"/>
      <c r="JRX201" s="1434"/>
      <c r="JRY201" s="1434"/>
      <c r="JRZ201" s="1434"/>
      <c r="JSA201" s="1434"/>
      <c r="JSB201" s="1434"/>
      <c r="JSC201" s="1434"/>
      <c r="JSD201" s="1434"/>
      <c r="JSE201" s="1434"/>
      <c r="JSF201" s="1434"/>
      <c r="JSG201" s="1434"/>
      <c r="JSH201" s="1434"/>
      <c r="JSI201" s="1434"/>
      <c r="JSJ201" s="1434"/>
      <c r="JSK201" s="1434"/>
      <c r="JSL201" s="1434"/>
      <c r="JSM201" s="1434"/>
      <c r="JSN201" s="1434"/>
      <c r="JSO201" s="1434"/>
      <c r="JSP201" s="1434"/>
      <c r="JSQ201" s="1434"/>
      <c r="JSR201" s="1434"/>
      <c r="JSS201" s="1434"/>
      <c r="JST201" s="1434"/>
      <c r="JSU201" s="1434"/>
      <c r="JSV201" s="1434"/>
      <c r="JSW201" s="1434"/>
      <c r="JSX201" s="1434"/>
      <c r="JSY201" s="1434"/>
      <c r="JSZ201" s="1434"/>
      <c r="JTA201" s="1434"/>
      <c r="JTB201" s="1434"/>
      <c r="JTC201" s="1434"/>
      <c r="JTD201" s="1434"/>
      <c r="JTE201" s="1434"/>
      <c r="JTF201" s="1434"/>
      <c r="JTG201" s="1434"/>
      <c r="JTH201" s="1434"/>
      <c r="JTI201" s="1434"/>
      <c r="JTJ201" s="1434"/>
      <c r="JTK201" s="1434"/>
      <c r="JTL201" s="1434"/>
      <c r="JTM201" s="1434"/>
      <c r="JTN201" s="1434"/>
      <c r="JTO201" s="1434"/>
      <c r="JTP201" s="1434"/>
      <c r="JTQ201" s="1434"/>
      <c r="JTR201" s="1434"/>
      <c r="JTS201" s="1434"/>
      <c r="JTT201" s="1434"/>
      <c r="JTU201" s="1434"/>
      <c r="JTV201" s="1434"/>
      <c r="JTW201" s="1434"/>
      <c r="JTX201" s="1434"/>
      <c r="JTY201" s="1434"/>
      <c r="JTZ201" s="1434"/>
      <c r="JUA201" s="1434"/>
      <c r="JUB201" s="1434"/>
      <c r="JUC201" s="1434"/>
      <c r="JUD201" s="1434"/>
      <c r="JUE201" s="1434"/>
      <c r="JUF201" s="1434"/>
      <c r="JUG201" s="1434"/>
      <c r="JUH201" s="1434"/>
      <c r="JUI201" s="1434"/>
      <c r="JUJ201" s="1434"/>
      <c r="JUK201" s="1434"/>
      <c r="JUL201" s="1434"/>
      <c r="JUM201" s="1434"/>
      <c r="JUN201" s="1434"/>
      <c r="JUO201" s="1434"/>
      <c r="JUP201" s="1434"/>
      <c r="JUQ201" s="1434"/>
      <c r="JUR201" s="1434"/>
      <c r="JUS201" s="1434"/>
      <c r="JUT201" s="1434"/>
      <c r="JUU201" s="1434"/>
      <c r="JUV201" s="1434"/>
      <c r="JUW201" s="1434"/>
      <c r="JUX201" s="1434"/>
      <c r="JUY201" s="1434"/>
      <c r="JUZ201" s="1434"/>
      <c r="JVA201" s="1434"/>
      <c r="JVB201" s="1434"/>
      <c r="JVC201" s="1434"/>
      <c r="JVD201" s="1434"/>
      <c r="JVE201" s="1434"/>
      <c r="JVF201" s="1434"/>
      <c r="JVG201" s="1434"/>
      <c r="JVH201" s="1434"/>
      <c r="JVI201" s="1434"/>
      <c r="JVJ201" s="1434"/>
      <c r="JVK201" s="1434"/>
      <c r="JVL201" s="1434"/>
      <c r="JVM201" s="1434"/>
      <c r="JVN201" s="1434"/>
      <c r="JVO201" s="1434"/>
      <c r="JVP201" s="1434"/>
      <c r="JVQ201" s="1434"/>
      <c r="JVR201" s="1434"/>
      <c r="JVS201" s="1434"/>
      <c r="JVT201" s="1434"/>
      <c r="JVU201" s="1434"/>
      <c r="JVV201" s="1434"/>
      <c r="JVW201" s="1434"/>
      <c r="JVX201" s="1434"/>
      <c r="JVY201" s="1434"/>
      <c r="JVZ201" s="1434"/>
      <c r="JWA201" s="1434"/>
      <c r="JWB201" s="1434"/>
      <c r="JWC201" s="1434"/>
      <c r="JWD201" s="1434"/>
      <c r="JWE201" s="1434"/>
      <c r="JWF201" s="1434"/>
      <c r="JWG201" s="1434"/>
      <c r="JWH201" s="1434"/>
      <c r="JWI201" s="1434"/>
      <c r="JWJ201" s="1434"/>
      <c r="JWK201" s="1434"/>
      <c r="JWL201" s="1434"/>
      <c r="JWM201" s="1434"/>
      <c r="JWN201" s="1434"/>
      <c r="JWO201" s="1434"/>
      <c r="JWP201" s="1434"/>
      <c r="JWQ201" s="1434"/>
      <c r="JWR201" s="1434"/>
      <c r="JWS201" s="1434"/>
      <c r="JWT201" s="1434"/>
      <c r="JWU201" s="1434"/>
      <c r="JWV201" s="1434"/>
      <c r="JWW201" s="1434"/>
      <c r="JWX201" s="1434"/>
      <c r="JWY201" s="1434"/>
      <c r="JWZ201" s="1434"/>
      <c r="JXA201" s="1434"/>
      <c r="JXB201" s="1434"/>
      <c r="JXC201" s="1434"/>
      <c r="JXD201" s="1434"/>
      <c r="JXE201" s="1434"/>
      <c r="JXF201" s="1434"/>
      <c r="JXG201" s="1434"/>
      <c r="JXH201" s="1434"/>
      <c r="JXI201" s="1434"/>
      <c r="JXJ201" s="1434"/>
      <c r="JXK201" s="1434"/>
      <c r="JXL201" s="1434"/>
      <c r="JXM201" s="1434"/>
      <c r="JXN201" s="1434"/>
      <c r="JXO201" s="1434"/>
      <c r="JXP201" s="1434"/>
      <c r="JXQ201" s="1434"/>
      <c r="JXR201" s="1434"/>
      <c r="JXS201" s="1434"/>
      <c r="JXT201" s="1434"/>
      <c r="JXU201" s="1434"/>
      <c r="JXV201" s="1434"/>
      <c r="JXW201" s="1434"/>
      <c r="JXX201" s="1434"/>
      <c r="JXY201" s="1434"/>
      <c r="JXZ201" s="1434"/>
      <c r="JYA201" s="1434"/>
      <c r="JYB201" s="1434"/>
      <c r="JYC201" s="1434"/>
      <c r="JYD201" s="1434"/>
      <c r="JYE201" s="1434"/>
      <c r="JYF201" s="1434"/>
      <c r="JYG201" s="1434"/>
      <c r="JYH201" s="1434"/>
      <c r="JYI201" s="1434"/>
      <c r="JYJ201" s="1434"/>
      <c r="JYK201" s="1434"/>
      <c r="JYL201" s="1434"/>
      <c r="JYM201" s="1434"/>
      <c r="JYN201" s="1434"/>
      <c r="JYO201" s="1434"/>
      <c r="JYP201" s="1434"/>
      <c r="JYQ201" s="1434"/>
      <c r="JYR201" s="1434"/>
      <c r="JYS201" s="1434"/>
      <c r="JYT201" s="1434"/>
      <c r="JYU201" s="1434"/>
      <c r="JYV201" s="1434"/>
      <c r="JYW201" s="1434"/>
      <c r="JYX201" s="1434"/>
      <c r="JYY201" s="1434"/>
      <c r="JYZ201" s="1434"/>
      <c r="JZA201" s="1434"/>
      <c r="JZB201" s="1434"/>
      <c r="JZC201" s="1434"/>
      <c r="JZD201" s="1434"/>
      <c r="JZE201" s="1434"/>
      <c r="JZF201" s="1434"/>
      <c r="JZG201" s="1434"/>
      <c r="JZH201" s="1434"/>
      <c r="JZI201" s="1434"/>
      <c r="JZJ201" s="1434"/>
      <c r="JZK201" s="1434"/>
      <c r="JZL201" s="1434"/>
      <c r="JZM201" s="1434"/>
      <c r="JZN201" s="1434"/>
      <c r="JZO201" s="1434"/>
      <c r="JZP201" s="1434"/>
      <c r="JZQ201" s="1434"/>
      <c r="JZR201" s="1434"/>
      <c r="JZS201" s="1434"/>
      <c r="JZT201" s="1434"/>
      <c r="JZU201" s="1434"/>
      <c r="JZV201" s="1434"/>
      <c r="JZW201" s="1434"/>
      <c r="JZX201" s="1434"/>
      <c r="JZY201" s="1434"/>
      <c r="JZZ201" s="1434"/>
      <c r="KAA201" s="1434"/>
      <c r="KAB201" s="1434"/>
      <c r="KAC201" s="1434"/>
      <c r="KAD201" s="1434"/>
      <c r="KAE201" s="1434"/>
      <c r="KAF201" s="1434"/>
      <c r="KAG201" s="1434"/>
      <c r="KAH201" s="1434"/>
      <c r="KAI201" s="1434"/>
      <c r="KAJ201" s="1434"/>
      <c r="KAK201" s="1434"/>
      <c r="KAL201" s="1434"/>
      <c r="KAM201" s="1434"/>
      <c r="KAN201" s="1434"/>
      <c r="KAO201" s="1434"/>
      <c r="KAP201" s="1434"/>
      <c r="KAQ201" s="1434"/>
      <c r="KAR201" s="1434"/>
      <c r="KAS201" s="1434"/>
      <c r="KAT201" s="1434"/>
      <c r="KAU201" s="1434"/>
      <c r="KAV201" s="1434"/>
      <c r="KAW201" s="1434"/>
      <c r="KAX201" s="1434"/>
      <c r="KAY201" s="1434"/>
      <c r="KAZ201" s="1434"/>
      <c r="KBA201" s="1434"/>
      <c r="KBB201" s="1434"/>
      <c r="KBC201" s="1434"/>
      <c r="KBD201" s="1434"/>
      <c r="KBE201" s="1434"/>
      <c r="KBF201" s="1434"/>
      <c r="KBG201" s="1434"/>
      <c r="KBH201" s="1434"/>
      <c r="KBI201" s="1434"/>
      <c r="KBJ201" s="1434"/>
      <c r="KBK201" s="1434"/>
      <c r="KBL201" s="1434"/>
      <c r="KBM201" s="1434"/>
      <c r="KBN201" s="1434"/>
      <c r="KBO201" s="1434"/>
      <c r="KBP201" s="1434"/>
      <c r="KBQ201" s="1434"/>
      <c r="KBR201" s="1434"/>
      <c r="KBS201" s="1434"/>
      <c r="KBT201" s="1434"/>
      <c r="KBU201" s="1434"/>
      <c r="KBV201" s="1434"/>
      <c r="KBW201" s="1434"/>
      <c r="KBX201" s="1434"/>
      <c r="KBY201" s="1434"/>
      <c r="KBZ201" s="1434"/>
      <c r="KCA201" s="1434"/>
      <c r="KCB201" s="1434"/>
      <c r="KCC201" s="1434"/>
      <c r="KCD201" s="1434"/>
      <c r="KCE201" s="1434"/>
      <c r="KCF201" s="1434"/>
      <c r="KCG201" s="1434"/>
      <c r="KCH201" s="1434"/>
      <c r="KCI201" s="1434"/>
      <c r="KCJ201" s="1434"/>
      <c r="KCK201" s="1434"/>
      <c r="KCL201" s="1434"/>
      <c r="KCM201" s="1434"/>
      <c r="KCN201" s="1434"/>
      <c r="KCO201" s="1434"/>
      <c r="KCP201" s="1434"/>
      <c r="KCQ201" s="1434"/>
      <c r="KCR201" s="1434"/>
      <c r="KCS201" s="1434"/>
      <c r="KCT201" s="1434"/>
      <c r="KCU201" s="1434"/>
      <c r="KCV201" s="1434"/>
      <c r="KCW201" s="1434"/>
      <c r="KCX201" s="1434"/>
      <c r="KCY201" s="1434"/>
      <c r="KCZ201" s="1434"/>
      <c r="KDA201" s="1434"/>
      <c r="KDB201" s="1434"/>
      <c r="KDC201" s="1434"/>
      <c r="KDD201" s="1434"/>
      <c r="KDE201" s="1434"/>
      <c r="KDF201" s="1434"/>
      <c r="KDG201" s="1434"/>
      <c r="KDH201" s="1434"/>
      <c r="KDI201" s="1434"/>
      <c r="KDJ201" s="1434"/>
      <c r="KDK201" s="1434"/>
      <c r="KDL201" s="1434"/>
      <c r="KDM201" s="1434"/>
      <c r="KDN201" s="1434"/>
      <c r="KDO201" s="1434"/>
      <c r="KDP201" s="1434"/>
      <c r="KDQ201" s="1434"/>
      <c r="KDR201" s="1434"/>
      <c r="KDS201" s="1434"/>
      <c r="KDT201" s="1434"/>
      <c r="KDU201" s="1434"/>
      <c r="KDV201" s="1434"/>
      <c r="KDW201" s="1434"/>
      <c r="KDX201" s="1434"/>
      <c r="KDY201" s="1434"/>
      <c r="KDZ201" s="1434"/>
      <c r="KEA201" s="1434"/>
      <c r="KEB201" s="1434"/>
      <c r="KEC201" s="1434"/>
      <c r="KED201" s="1434"/>
      <c r="KEE201" s="1434"/>
      <c r="KEF201" s="1434"/>
      <c r="KEG201" s="1434"/>
      <c r="KEH201" s="1434"/>
      <c r="KEI201" s="1434"/>
      <c r="KEJ201" s="1434"/>
      <c r="KEK201" s="1434"/>
      <c r="KEL201" s="1434"/>
      <c r="KEM201" s="1434"/>
      <c r="KEN201" s="1434"/>
      <c r="KEO201" s="1434"/>
      <c r="KEP201" s="1434"/>
      <c r="KEQ201" s="1434"/>
      <c r="KER201" s="1434"/>
      <c r="KES201" s="1434"/>
      <c r="KET201" s="1434"/>
      <c r="KEU201" s="1434"/>
      <c r="KEV201" s="1434"/>
      <c r="KEW201" s="1434"/>
      <c r="KEX201" s="1434"/>
      <c r="KEY201" s="1434"/>
      <c r="KEZ201" s="1434"/>
      <c r="KFA201" s="1434"/>
      <c r="KFB201" s="1434"/>
      <c r="KFC201" s="1434"/>
      <c r="KFD201" s="1434"/>
      <c r="KFE201" s="1434"/>
      <c r="KFF201" s="1434"/>
      <c r="KFG201" s="1434"/>
      <c r="KFH201" s="1434"/>
      <c r="KFI201" s="1434"/>
      <c r="KFJ201" s="1434"/>
      <c r="KFK201" s="1434"/>
      <c r="KFL201" s="1434"/>
      <c r="KFM201" s="1434"/>
      <c r="KFN201" s="1434"/>
      <c r="KFO201" s="1434"/>
      <c r="KFP201" s="1434"/>
      <c r="KFQ201" s="1434"/>
      <c r="KFR201" s="1434"/>
      <c r="KFS201" s="1434"/>
      <c r="KFT201" s="1434"/>
      <c r="KFU201" s="1434"/>
      <c r="KFV201" s="1434"/>
      <c r="KFW201" s="1434"/>
      <c r="KFX201" s="1434"/>
      <c r="KFY201" s="1434"/>
      <c r="KFZ201" s="1434"/>
      <c r="KGA201" s="1434"/>
      <c r="KGB201" s="1434"/>
      <c r="KGC201" s="1434"/>
      <c r="KGD201" s="1434"/>
      <c r="KGE201" s="1434"/>
      <c r="KGF201" s="1434"/>
      <c r="KGG201" s="1434"/>
      <c r="KGH201" s="1434"/>
      <c r="KGI201" s="1434"/>
      <c r="KGJ201" s="1434"/>
      <c r="KGK201" s="1434"/>
      <c r="KGL201" s="1434"/>
      <c r="KGM201" s="1434"/>
      <c r="KGN201" s="1434"/>
      <c r="KGO201" s="1434"/>
      <c r="KGP201" s="1434"/>
      <c r="KGQ201" s="1434"/>
      <c r="KGR201" s="1434"/>
      <c r="KGS201" s="1434"/>
      <c r="KGT201" s="1434"/>
      <c r="KGU201" s="1434"/>
      <c r="KGV201" s="1434"/>
      <c r="KGW201" s="1434"/>
      <c r="KGX201" s="1434"/>
      <c r="KGY201" s="1434"/>
      <c r="KGZ201" s="1434"/>
      <c r="KHA201" s="1434"/>
      <c r="KHB201" s="1434"/>
      <c r="KHC201" s="1434"/>
      <c r="KHD201" s="1434"/>
      <c r="KHE201" s="1434"/>
      <c r="KHF201" s="1434"/>
      <c r="KHG201" s="1434"/>
      <c r="KHH201" s="1434"/>
      <c r="KHI201" s="1434"/>
      <c r="KHJ201" s="1434"/>
      <c r="KHK201" s="1434"/>
      <c r="KHL201" s="1434"/>
      <c r="KHM201" s="1434"/>
      <c r="KHN201" s="1434"/>
      <c r="KHO201" s="1434"/>
      <c r="KHP201" s="1434"/>
      <c r="KHQ201" s="1434"/>
      <c r="KHR201" s="1434"/>
      <c r="KHS201" s="1434"/>
      <c r="KHT201" s="1434"/>
      <c r="KHU201" s="1434"/>
      <c r="KHV201" s="1434"/>
      <c r="KHW201" s="1434"/>
      <c r="KHX201" s="1434"/>
      <c r="KHY201" s="1434"/>
      <c r="KHZ201" s="1434"/>
      <c r="KIA201" s="1434"/>
      <c r="KIB201" s="1434"/>
      <c r="KIC201" s="1434"/>
      <c r="KID201" s="1434"/>
      <c r="KIE201" s="1434"/>
      <c r="KIF201" s="1434"/>
      <c r="KIG201" s="1434"/>
      <c r="KIH201" s="1434"/>
      <c r="KII201" s="1434"/>
      <c r="KIJ201" s="1434"/>
      <c r="KIK201" s="1434"/>
      <c r="KIL201" s="1434"/>
      <c r="KIM201" s="1434"/>
      <c r="KIN201" s="1434"/>
      <c r="KIO201" s="1434"/>
      <c r="KIP201" s="1434"/>
      <c r="KIQ201" s="1434"/>
      <c r="KIR201" s="1434"/>
      <c r="KIS201" s="1434"/>
      <c r="KIT201" s="1434"/>
      <c r="KIU201" s="1434"/>
      <c r="KIV201" s="1434"/>
      <c r="KIW201" s="1434"/>
      <c r="KIX201" s="1434"/>
      <c r="KIY201" s="1434"/>
      <c r="KIZ201" s="1434"/>
      <c r="KJA201" s="1434"/>
      <c r="KJB201" s="1434"/>
      <c r="KJC201" s="1434"/>
      <c r="KJD201" s="1434"/>
      <c r="KJE201" s="1434"/>
      <c r="KJF201" s="1434"/>
      <c r="KJG201" s="1434"/>
      <c r="KJH201" s="1434"/>
      <c r="KJI201" s="1434"/>
      <c r="KJJ201" s="1434"/>
      <c r="KJK201" s="1434"/>
      <c r="KJL201" s="1434"/>
      <c r="KJM201" s="1434"/>
      <c r="KJN201" s="1434"/>
      <c r="KJO201" s="1434"/>
      <c r="KJP201" s="1434"/>
      <c r="KJQ201" s="1434"/>
      <c r="KJR201" s="1434"/>
      <c r="KJS201" s="1434"/>
      <c r="KJT201" s="1434"/>
      <c r="KJU201" s="1434"/>
      <c r="KJV201" s="1434"/>
      <c r="KJW201" s="1434"/>
      <c r="KJX201" s="1434"/>
      <c r="KJY201" s="1434"/>
      <c r="KJZ201" s="1434"/>
      <c r="KKA201" s="1434"/>
      <c r="KKB201" s="1434"/>
      <c r="KKC201" s="1434"/>
      <c r="KKD201" s="1434"/>
      <c r="KKE201" s="1434"/>
      <c r="KKF201" s="1434"/>
      <c r="KKG201" s="1434"/>
      <c r="KKH201" s="1434"/>
      <c r="KKI201" s="1434"/>
      <c r="KKJ201" s="1434"/>
      <c r="KKK201" s="1434"/>
      <c r="KKL201" s="1434"/>
      <c r="KKM201" s="1434"/>
      <c r="KKN201" s="1434"/>
      <c r="KKO201" s="1434"/>
      <c r="KKP201" s="1434"/>
      <c r="KKQ201" s="1434"/>
      <c r="KKR201" s="1434"/>
      <c r="KKS201" s="1434"/>
      <c r="KKT201" s="1434"/>
      <c r="KKU201" s="1434"/>
      <c r="KKV201" s="1434"/>
      <c r="KKW201" s="1434"/>
      <c r="KKX201" s="1434"/>
      <c r="KKY201" s="1434"/>
      <c r="KKZ201" s="1434"/>
      <c r="KLA201" s="1434"/>
      <c r="KLB201" s="1434"/>
      <c r="KLC201" s="1434"/>
      <c r="KLD201" s="1434"/>
      <c r="KLE201" s="1434"/>
      <c r="KLF201" s="1434"/>
      <c r="KLG201" s="1434"/>
      <c r="KLH201" s="1434"/>
      <c r="KLI201" s="1434"/>
      <c r="KLJ201" s="1434"/>
      <c r="KLK201" s="1434"/>
      <c r="KLL201" s="1434"/>
      <c r="KLM201" s="1434"/>
      <c r="KLN201" s="1434"/>
      <c r="KLO201" s="1434"/>
      <c r="KLP201" s="1434"/>
      <c r="KLQ201" s="1434"/>
      <c r="KLR201" s="1434"/>
      <c r="KLS201" s="1434"/>
      <c r="KLT201" s="1434"/>
      <c r="KLU201" s="1434"/>
      <c r="KLV201" s="1434"/>
      <c r="KLW201" s="1434"/>
      <c r="KLX201" s="1434"/>
      <c r="KLY201" s="1434"/>
      <c r="KLZ201" s="1434"/>
      <c r="KMA201" s="1434"/>
      <c r="KMB201" s="1434"/>
      <c r="KMC201" s="1434"/>
      <c r="KMD201" s="1434"/>
      <c r="KME201" s="1434"/>
      <c r="KMF201" s="1434"/>
      <c r="KMG201" s="1434"/>
      <c r="KMH201" s="1434"/>
      <c r="KMI201" s="1434"/>
      <c r="KMJ201" s="1434"/>
      <c r="KMK201" s="1434"/>
      <c r="KML201" s="1434"/>
      <c r="KMM201" s="1434"/>
      <c r="KMN201" s="1434"/>
      <c r="KMO201" s="1434"/>
      <c r="KMP201" s="1434"/>
      <c r="KMQ201" s="1434"/>
      <c r="KMR201" s="1434"/>
      <c r="KMS201" s="1434"/>
      <c r="KMT201" s="1434"/>
      <c r="KMU201" s="1434"/>
      <c r="KMV201" s="1434"/>
      <c r="KMW201" s="1434"/>
      <c r="KMX201" s="1434"/>
      <c r="KMY201" s="1434"/>
      <c r="KMZ201" s="1434"/>
      <c r="KNA201" s="1434"/>
      <c r="KNB201" s="1434"/>
      <c r="KNC201" s="1434"/>
      <c r="KND201" s="1434"/>
      <c r="KNE201" s="1434"/>
      <c r="KNF201" s="1434"/>
      <c r="KNG201" s="1434"/>
      <c r="KNH201" s="1434"/>
      <c r="KNI201" s="1434"/>
      <c r="KNJ201" s="1434"/>
      <c r="KNK201" s="1434"/>
      <c r="KNL201" s="1434"/>
      <c r="KNM201" s="1434"/>
      <c r="KNN201" s="1434"/>
      <c r="KNO201" s="1434"/>
      <c r="KNP201" s="1434"/>
      <c r="KNQ201" s="1434"/>
      <c r="KNR201" s="1434"/>
      <c r="KNS201" s="1434"/>
      <c r="KNT201" s="1434"/>
      <c r="KNU201" s="1434"/>
      <c r="KNV201" s="1434"/>
      <c r="KNW201" s="1434"/>
      <c r="KNX201" s="1434"/>
      <c r="KNY201" s="1434"/>
      <c r="KNZ201" s="1434"/>
      <c r="KOA201" s="1434"/>
      <c r="KOB201" s="1434"/>
      <c r="KOC201" s="1434"/>
      <c r="KOD201" s="1434"/>
      <c r="KOE201" s="1434"/>
      <c r="KOF201" s="1434"/>
      <c r="KOG201" s="1434"/>
      <c r="KOH201" s="1434"/>
      <c r="KOI201" s="1434"/>
      <c r="KOJ201" s="1434"/>
      <c r="KOK201" s="1434"/>
      <c r="KOL201" s="1434"/>
      <c r="KOM201" s="1434"/>
      <c r="KON201" s="1434"/>
      <c r="KOO201" s="1434"/>
      <c r="KOP201" s="1434"/>
      <c r="KOQ201" s="1434"/>
      <c r="KOR201" s="1434"/>
      <c r="KOS201" s="1434"/>
      <c r="KOT201" s="1434"/>
      <c r="KOU201" s="1434"/>
      <c r="KOV201" s="1434"/>
      <c r="KOW201" s="1434"/>
      <c r="KOX201" s="1434"/>
      <c r="KOY201" s="1434"/>
      <c r="KOZ201" s="1434"/>
      <c r="KPA201" s="1434"/>
      <c r="KPB201" s="1434"/>
      <c r="KPC201" s="1434"/>
      <c r="KPD201" s="1434"/>
      <c r="KPE201" s="1434"/>
      <c r="KPF201" s="1434"/>
      <c r="KPG201" s="1434"/>
      <c r="KPH201" s="1434"/>
      <c r="KPI201" s="1434"/>
      <c r="KPJ201" s="1434"/>
      <c r="KPK201" s="1434"/>
      <c r="KPL201" s="1434"/>
      <c r="KPM201" s="1434"/>
      <c r="KPN201" s="1434"/>
      <c r="KPO201" s="1434"/>
      <c r="KPP201" s="1434"/>
      <c r="KPQ201" s="1434"/>
      <c r="KPR201" s="1434"/>
      <c r="KPS201" s="1434"/>
      <c r="KPT201" s="1434"/>
      <c r="KPU201" s="1434"/>
      <c r="KPV201" s="1434"/>
      <c r="KPW201" s="1434"/>
      <c r="KPX201" s="1434"/>
      <c r="KPY201" s="1434"/>
      <c r="KPZ201" s="1434"/>
      <c r="KQA201" s="1434"/>
      <c r="KQB201" s="1434"/>
      <c r="KQC201" s="1434"/>
      <c r="KQD201" s="1434"/>
      <c r="KQE201" s="1434"/>
      <c r="KQF201" s="1434"/>
      <c r="KQG201" s="1434"/>
      <c r="KQH201" s="1434"/>
      <c r="KQI201" s="1434"/>
      <c r="KQJ201" s="1434"/>
      <c r="KQK201" s="1434"/>
      <c r="KQL201" s="1434"/>
      <c r="KQM201" s="1434"/>
      <c r="KQN201" s="1434"/>
      <c r="KQO201" s="1434"/>
      <c r="KQP201" s="1434"/>
      <c r="KQQ201" s="1434"/>
      <c r="KQR201" s="1434"/>
      <c r="KQS201" s="1434"/>
      <c r="KQT201" s="1434"/>
      <c r="KQU201" s="1434"/>
      <c r="KQV201" s="1434"/>
      <c r="KQW201" s="1434"/>
      <c r="KQX201" s="1434"/>
      <c r="KQY201" s="1434"/>
      <c r="KQZ201" s="1434"/>
      <c r="KRA201" s="1434"/>
      <c r="KRB201" s="1434"/>
      <c r="KRC201" s="1434"/>
      <c r="KRD201" s="1434"/>
      <c r="KRE201" s="1434"/>
      <c r="KRF201" s="1434"/>
      <c r="KRG201" s="1434"/>
      <c r="KRH201" s="1434"/>
      <c r="KRI201" s="1434"/>
      <c r="KRJ201" s="1434"/>
      <c r="KRK201" s="1434"/>
      <c r="KRL201" s="1434"/>
      <c r="KRM201" s="1434"/>
      <c r="KRN201" s="1434"/>
      <c r="KRO201" s="1434"/>
      <c r="KRP201" s="1434"/>
      <c r="KRQ201" s="1434"/>
      <c r="KRR201" s="1434"/>
      <c r="KRS201" s="1434"/>
      <c r="KRT201" s="1434"/>
      <c r="KRU201" s="1434"/>
      <c r="KRV201" s="1434"/>
      <c r="KRW201" s="1434"/>
      <c r="KRX201" s="1434"/>
      <c r="KRY201" s="1434"/>
      <c r="KRZ201" s="1434"/>
      <c r="KSA201" s="1434"/>
      <c r="KSB201" s="1434"/>
      <c r="KSC201" s="1434"/>
      <c r="KSD201" s="1434"/>
      <c r="KSE201" s="1434"/>
      <c r="KSF201" s="1434"/>
      <c r="KSG201" s="1434"/>
      <c r="KSH201" s="1434"/>
      <c r="KSI201" s="1434"/>
      <c r="KSJ201" s="1434"/>
      <c r="KSK201" s="1434"/>
      <c r="KSL201" s="1434"/>
      <c r="KSM201" s="1434"/>
      <c r="KSN201" s="1434"/>
      <c r="KSO201" s="1434"/>
      <c r="KSP201" s="1434"/>
      <c r="KSQ201" s="1434"/>
      <c r="KSR201" s="1434"/>
      <c r="KSS201" s="1434"/>
      <c r="KST201" s="1434"/>
      <c r="KSU201" s="1434"/>
      <c r="KSV201" s="1434"/>
      <c r="KSW201" s="1434"/>
      <c r="KSX201" s="1434"/>
      <c r="KSY201" s="1434"/>
      <c r="KSZ201" s="1434"/>
      <c r="KTA201" s="1434"/>
      <c r="KTB201" s="1434"/>
      <c r="KTC201" s="1434"/>
      <c r="KTD201" s="1434"/>
      <c r="KTE201" s="1434"/>
      <c r="KTF201" s="1434"/>
      <c r="KTG201" s="1434"/>
      <c r="KTH201" s="1434"/>
      <c r="KTI201" s="1434"/>
      <c r="KTJ201" s="1434"/>
      <c r="KTK201" s="1434"/>
      <c r="KTL201" s="1434"/>
      <c r="KTM201" s="1434"/>
      <c r="KTN201" s="1434"/>
      <c r="KTO201" s="1434"/>
      <c r="KTP201" s="1434"/>
      <c r="KTQ201" s="1434"/>
      <c r="KTR201" s="1434"/>
      <c r="KTS201" s="1434"/>
      <c r="KTT201" s="1434"/>
      <c r="KTU201" s="1434"/>
      <c r="KTV201" s="1434"/>
      <c r="KTW201" s="1434"/>
      <c r="KTX201" s="1434"/>
      <c r="KTY201" s="1434"/>
      <c r="KTZ201" s="1434"/>
      <c r="KUA201" s="1434"/>
      <c r="KUB201" s="1434"/>
      <c r="KUC201" s="1434"/>
      <c r="KUD201" s="1434"/>
      <c r="KUE201" s="1434"/>
      <c r="KUF201" s="1434"/>
      <c r="KUG201" s="1434"/>
      <c r="KUH201" s="1434"/>
      <c r="KUI201" s="1434"/>
      <c r="KUJ201" s="1434"/>
      <c r="KUK201" s="1434"/>
      <c r="KUL201" s="1434"/>
      <c r="KUM201" s="1434"/>
      <c r="KUN201" s="1434"/>
      <c r="KUO201" s="1434"/>
      <c r="KUP201" s="1434"/>
      <c r="KUQ201" s="1434"/>
      <c r="KUR201" s="1434"/>
      <c r="KUS201" s="1434"/>
      <c r="KUT201" s="1434"/>
      <c r="KUU201" s="1434"/>
      <c r="KUV201" s="1434"/>
      <c r="KUW201" s="1434"/>
      <c r="KUX201" s="1434"/>
      <c r="KUY201" s="1434"/>
      <c r="KUZ201" s="1434"/>
      <c r="KVA201" s="1434"/>
      <c r="KVB201" s="1434"/>
      <c r="KVC201" s="1434"/>
      <c r="KVD201" s="1434"/>
      <c r="KVE201" s="1434"/>
      <c r="KVF201" s="1434"/>
      <c r="KVG201" s="1434"/>
      <c r="KVH201" s="1434"/>
      <c r="KVI201" s="1434"/>
      <c r="KVJ201" s="1434"/>
      <c r="KVK201" s="1434"/>
      <c r="KVL201" s="1434"/>
      <c r="KVM201" s="1434"/>
      <c r="KVN201" s="1434"/>
      <c r="KVO201" s="1434"/>
      <c r="KVP201" s="1434"/>
      <c r="KVQ201" s="1434"/>
      <c r="KVR201" s="1434"/>
      <c r="KVS201" s="1434"/>
      <c r="KVT201" s="1434"/>
      <c r="KVU201" s="1434"/>
      <c r="KVV201" s="1434"/>
      <c r="KVW201" s="1434"/>
      <c r="KVX201" s="1434"/>
      <c r="KVY201" s="1434"/>
      <c r="KVZ201" s="1434"/>
      <c r="KWA201" s="1434"/>
      <c r="KWB201" s="1434"/>
      <c r="KWC201" s="1434"/>
      <c r="KWD201" s="1434"/>
      <c r="KWE201" s="1434"/>
      <c r="KWF201" s="1434"/>
      <c r="KWG201" s="1434"/>
      <c r="KWH201" s="1434"/>
      <c r="KWI201" s="1434"/>
      <c r="KWJ201" s="1434"/>
      <c r="KWK201" s="1434"/>
      <c r="KWL201" s="1434"/>
      <c r="KWM201" s="1434"/>
      <c r="KWN201" s="1434"/>
      <c r="KWO201" s="1434"/>
      <c r="KWP201" s="1434"/>
      <c r="KWQ201" s="1434"/>
      <c r="KWR201" s="1434"/>
      <c r="KWS201" s="1434"/>
      <c r="KWT201" s="1434"/>
      <c r="KWU201" s="1434"/>
      <c r="KWV201" s="1434"/>
      <c r="KWW201" s="1434"/>
      <c r="KWX201" s="1434"/>
      <c r="KWY201" s="1434"/>
      <c r="KWZ201" s="1434"/>
      <c r="KXA201" s="1434"/>
      <c r="KXB201" s="1434"/>
      <c r="KXC201" s="1434"/>
      <c r="KXD201" s="1434"/>
      <c r="KXE201" s="1434"/>
      <c r="KXF201" s="1434"/>
      <c r="KXG201" s="1434"/>
      <c r="KXH201" s="1434"/>
      <c r="KXI201" s="1434"/>
      <c r="KXJ201" s="1434"/>
      <c r="KXK201" s="1434"/>
      <c r="KXL201" s="1434"/>
      <c r="KXM201" s="1434"/>
      <c r="KXN201" s="1434"/>
      <c r="KXO201" s="1434"/>
      <c r="KXP201" s="1434"/>
      <c r="KXQ201" s="1434"/>
      <c r="KXR201" s="1434"/>
      <c r="KXS201" s="1434"/>
      <c r="KXT201" s="1434"/>
      <c r="KXU201" s="1434"/>
      <c r="KXV201" s="1434"/>
      <c r="KXW201" s="1434"/>
      <c r="KXX201" s="1434"/>
      <c r="KXY201" s="1434"/>
      <c r="KXZ201" s="1434"/>
      <c r="KYA201" s="1434"/>
      <c r="KYB201" s="1434"/>
      <c r="KYC201" s="1434"/>
      <c r="KYD201" s="1434"/>
      <c r="KYE201" s="1434"/>
      <c r="KYF201" s="1434"/>
      <c r="KYG201" s="1434"/>
      <c r="KYH201" s="1434"/>
      <c r="KYI201" s="1434"/>
      <c r="KYJ201" s="1434"/>
      <c r="KYK201" s="1434"/>
      <c r="KYL201" s="1434"/>
      <c r="KYM201" s="1434"/>
      <c r="KYN201" s="1434"/>
      <c r="KYO201" s="1434"/>
      <c r="KYP201" s="1434"/>
      <c r="KYQ201" s="1434"/>
      <c r="KYR201" s="1434"/>
      <c r="KYS201" s="1434"/>
      <c r="KYT201" s="1434"/>
      <c r="KYU201" s="1434"/>
      <c r="KYV201" s="1434"/>
      <c r="KYW201" s="1434"/>
      <c r="KYX201" s="1434"/>
      <c r="KYY201" s="1434"/>
      <c r="KYZ201" s="1434"/>
      <c r="KZA201" s="1434"/>
      <c r="KZB201" s="1434"/>
      <c r="KZC201" s="1434"/>
      <c r="KZD201" s="1434"/>
      <c r="KZE201" s="1434"/>
      <c r="KZF201" s="1434"/>
      <c r="KZG201" s="1434"/>
      <c r="KZH201" s="1434"/>
      <c r="KZI201" s="1434"/>
      <c r="KZJ201" s="1434"/>
      <c r="KZK201" s="1434"/>
      <c r="KZL201" s="1434"/>
      <c r="KZM201" s="1434"/>
      <c r="KZN201" s="1434"/>
      <c r="KZO201" s="1434"/>
      <c r="KZP201" s="1434"/>
      <c r="KZQ201" s="1434"/>
      <c r="KZR201" s="1434"/>
      <c r="KZS201" s="1434"/>
      <c r="KZT201" s="1434"/>
      <c r="KZU201" s="1434"/>
      <c r="KZV201" s="1434"/>
      <c r="KZW201" s="1434"/>
      <c r="KZX201" s="1434"/>
      <c r="KZY201" s="1434"/>
      <c r="KZZ201" s="1434"/>
      <c r="LAA201" s="1434"/>
      <c r="LAB201" s="1434"/>
      <c r="LAC201" s="1434"/>
      <c r="LAD201" s="1434"/>
      <c r="LAE201" s="1434"/>
      <c r="LAF201" s="1434"/>
      <c r="LAG201" s="1434"/>
      <c r="LAH201" s="1434"/>
      <c r="LAI201" s="1434"/>
      <c r="LAJ201" s="1434"/>
      <c r="LAK201" s="1434"/>
      <c r="LAL201" s="1434"/>
      <c r="LAM201" s="1434"/>
      <c r="LAN201" s="1434"/>
      <c r="LAO201" s="1434"/>
      <c r="LAP201" s="1434"/>
      <c r="LAQ201" s="1434"/>
      <c r="LAR201" s="1434"/>
      <c r="LAS201" s="1434"/>
      <c r="LAT201" s="1434"/>
      <c r="LAU201" s="1434"/>
      <c r="LAV201" s="1434"/>
      <c r="LAW201" s="1434"/>
      <c r="LAX201" s="1434"/>
      <c r="LAY201" s="1434"/>
      <c r="LAZ201" s="1434"/>
      <c r="LBA201" s="1434"/>
      <c r="LBB201" s="1434"/>
      <c r="LBC201" s="1434"/>
      <c r="LBD201" s="1434"/>
      <c r="LBE201" s="1434"/>
      <c r="LBF201" s="1434"/>
      <c r="LBG201" s="1434"/>
      <c r="LBH201" s="1434"/>
      <c r="LBI201" s="1434"/>
      <c r="LBJ201" s="1434"/>
      <c r="LBK201" s="1434"/>
      <c r="LBL201" s="1434"/>
      <c r="LBM201" s="1434"/>
      <c r="LBN201" s="1434"/>
      <c r="LBO201" s="1434"/>
      <c r="LBP201" s="1434"/>
      <c r="LBQ201" s="1434"/>
      <c r="LBR201" s="1434"/>
      <c r="LBS201" s="1434"/>
      <c r="LBT201" s="1434"/>
      <c r="LBU201" s="1434"/>
      <c r="LBV201" s="1434"/>
      <c r="LBW201" s="1434"/>
      <c r="LBX201" s="1434"/>
      <c r="LBY201" s="1434"/>
      <c r="LBZ201" s="1434"/>
      <c r="LCA201" s="1434"/>
      <c r="LCB201" s="1434"/>
      <c r="LCC201" s="1434"/>
      <c r="LCD201" s="1434"/>
      <c r="LCE201" s="1434"/>
      <c r="LCF201" s="1434"/>
      <c r="LCG201" s="1434"/>
      <c r="LCH201" s="1434"/>
      <c r="LCI201" s="1434"/>
      <c r="LCJ201" s="1434"/>
      <c r="LCK201" s="1434"/>
      <c r="LCL201" s="1434"/>
      <c r="LCM201" s="1434"/>
      <c r="LCN201" s="1434"/>
      <c r="LCO201" s="1434"/>
      <c r="LCP201" s="1434"/>
      <c r="LCQ201" s="1434"/>
      <c r="LCR201" s="1434"/>
      <c r="LCS201" s="1434"/>
      <c r="LCT201" s="1434"/>
      <c r="LCU201" s="1434"/>
      <c r="LCV201" s="1434"/>
      <c r="LCW201" s="1434"/>
      <c r="LCX201" s="1434"/>
      <c r="LCY201" s="1434"/>
      <c r="LCZ201" s="1434"/>
      <c r="LDA201" s="1434"/>
      <c r="LDB201" s="1434"/>
      <c r="LDC201" s="1434"/>
      <c r="LDD201" s="1434"/>
      <c r="LDE201" s="1434"/>
      <c r="LDF201" s="1434"/>
      <c r="LDG201" s="1434"/>
      <c r="LDH201" s="1434"/>
      <c r="LDI201" s="1434"/>
      <c r="LDJ201" s="1434"/>
      <c r="LDK201" s="1434"/>
      <c r="LDL201" s="1434"/>
      <c r="LDM201" s="1434"/>
      <c r="LDN201" s="1434"/>
      <c r="LDO201" s="1434"/>
      <c r="LDP201" s="1434"/>
      <c r="LDQ201" s="1434"/>
      <c r="LDR201" s="1434"/>
      <c r="LDS201" s="1434"/>
      <c r="LDT201" s="1434"/>
      <c r="LDU201" s="1434"/>
      <c r="LDV201" s="1434"/>
      <c r="LDW201" s="1434"/>
      <c r="LDX201" s="1434"/>
      <c r="LDY201" s="1434"/>
      <c r="LDZ201" s="1434"/>
      <c r="LEA201" s="1434"/>
      <c r="LEB201" s="1434"/>
      <c r="LEC201" s="1434"/>
      <c r="LED201" s="1434"/>
      <c r="LEE201" s="1434"/>
      <c r="LEF201" s="1434"/>
      <c r="LEG201" s="1434"/>
      <c r="LEH201" s="1434"/>
      <c r="LEI201" s="1434"/>
      <c r="LEJ201" s="1434"/>
      <c r="LEK201" s="1434"/>
      <c r="LEL201" s="1434"/>
      <c r="LEM201" s="1434"/>
      <c r="LEN201" s="1434"/>
      <c r="LEO201" s="1434"/>
      <c r="LEP201" s="1434"/>
      <c r="LEQ201" s="1434"/>
      <c r="LER201" s="1434"/>
      <c r="LES201" s="1434"/>
      <c r="LET201" s="1434"/>
      <c r="LEU201" s="1434"/>
      <c r="LEV201" s="1434"/>
      <c r="LEW201" s="1434"/>
      <c r="LEX201" s="1434"/>
      <c r="LEY201" s="1434"/>
      <c r="LEZ201" s="1434"/>
      <c r="LFA201" s="1434"/>
      <c r="LFB201" s="1434"/>
      <c r="LFC201" s="1434"/>
      <c r="LFD201" s="1434"/>
      <c r="LFE201" s="1434"/>
      <c r="LFF201" s="1434"/>
      <c r="LFG201" s="1434"/>
      <c r="LFH201" s="1434"/>
      <c r="LFI201" s="1434"/>
      <c r="LFJ201" s="1434"/>
      <c r="LFK201" s="1434"/>
      <c r="LFL201" s="1434"/>
      <c r="LFM201" s="1434"/>
      <c r="LFN201" s="1434"/>
      <c r="LFO201" s="1434"/>
      <c r="LFP201" s="1434"/>
      <c r="LFQ201" s="1434"/>
      <c r="LFR201" s="1434"/>
      <c r="LFS201" s="1434"/>
      <c r="LFT201" s="1434"/>
      <c r="LFU201" s="1434"/>
      <c r="LFV201" s="1434"/>
      <c r="LFW201" s="1434"/>
      <c r="LFX201" s="1434"/>
      <c r="LFY201" s="1434"/>
      <c r="LFZ201" s="1434"/>
      <c r="LGA201" s="1434"/>
      <c r="LGB201" s="1434"/>
      <c r="LGC201" s="1434"/>
      <c r="LGD201" s="1434"/>
      <c r="LGE201" s="1434"/>
      <c r="LGF201" s="1434"/>
      <c r="LGG201" s="1434"/>
      <c r="LGH201" s="1434"/>
      <c r="LGI201" s="1434"/>
      <c r="LGJ201" s="1434"/>
      <c r="LGK201" s="1434"/>
      <c r="LGL201" s="1434"/>
      <c r="LGM201" s="1434"/>
      <c r="LGN201" s="1434"/>
      <c r="LGO201" s="1434"/>
      <c r="LGP201" s="1434"/>
      <c r="LGQ201" s="1434"/>
      <c r="LGR201" s="1434"/>
      <c r="LGS201" s="1434"/>
      <c r="LGT201" s="1434"/>
      <c r="LGU201" s="1434"/>
      <c r="LGV201" s="1434"/>
      <c r="LGW201" s="1434"/>
      <c r="LGX201" s="1434"/>
      <c r="LGY201" s="1434"/>
      <c r="LGZ201" s="1434"/>
      <c r="LHA201" s="1434"/>
      <c r="LHB201" s="1434"/>
      <c r="LHC201" s="1434"/>
      <c r="LHD201" s="1434"/>
      <c r="LHE201" s="1434"/>
      <c r="LHF201" s="1434"/>
      <c r="LHG201" s="1434"/>
      <c r="LHH201" s="1434"/>
      <c r="LHI201" s="1434"/>
      <c r="LHJ201" s="1434"/>
      <c r="LHK201" s="1434"/>
      <c r="LHL201" s="1434"/>
      <c r="LHM201" s="1434"/>
      <c r="LHN201" s="1434"/>
      <c r="LHO201" s="1434"/>
      <c r="LHP201" s="1434"/>
      <c r="LHQ201" s="1434"/>
      <c r="LHR201" s="1434"/>
      <c r="LHS201" s="1434"/>
      <c r="LHT201" s="1434"/>
      <c r="LHU201" s="1434"/>
      <c r="LHV201" s="1434"/>
      <c r="LHW201" s="1434"/>
      <c r="LHX201" s="1434"/>
      <c r="LHY201" s="1434"/>
      <c r="LHZ201" s="1434"/>
      <c r="LIA201" s="1434"/>
      <c r="LIB201" s="1434"/>
      <c r="LIC201" s="1434"/>
      <c r="LID201" s="1434"/>
      <c r="LIE201" s="1434"/>
      <c r="LIF201" s="1434"/>
      <c r="LIG201" s="1434"/>
      <c r="LIH201" s="1434"/>
      <c r="LII201" s="1434"/>
      <c r="LIJ201" s="1434"/>
      <c r="LIK201" s="1434"/>
      <c r="LIL201" s="1434"/>
      <c r="LIM201" s="1434"/>
      <c r="LIN201" s="1434"/>
      <c r="LIO201" s="1434"/>
      <c r="LIP201" s="1434"/>
      <c r="LIQ201" s="1434"/>
      <c r="LIR201" s="1434"/>
      <c r="LIS201" s="1434"/>
      <c r="LIT201" s="1434"/>
      <c r="LIU201" s="1434"/>
      <c r="LIV201" s="1434"/>
      <c r="LIW201" s="1434"/>
      <c r="LIX201" s="1434"/>
      <c r="LIY201" s="1434"/>
      <c r="LIZ201" s="1434"/>
      <c r="LJA201" s="1434"/>
      <c r="LJB201" s="1434"/>
      <c r="LJC201" s="1434"/>
      <c r="LJD201" s="1434"/>
      <c r="LJE201" s="1434"/>
      <c r="LJF201" s="1434"/>
      <c r="LJG201" s="1434"/>
      <c r="LJH201" s="1434"/>
      <c r="LJI201" s="1434"/>
      <c r="LJJ201" s="1434"/>
      <c r="LJK201" s="1434"/>
      <c r="LJL201" s="1434"/>
      <c r="LJM201" s="1434"/>
      <c r="LJN201" s="1434"/>
      <c r="LJO201" s="1434"/>
      <c r="LJP201" s="1434"/>
      <c r="LJQ201" s="1434"/>
      <c r="LJR201" s="1434"/>
      <c r="LJS201" s="1434"/>
      <c r="LJT201" s="1434"/>
      <c r="LJU201" s="1434"/>
      <c r="LJV201" s="1434"/>
      <c r="LJW201" s="1434"/>
      <c r="LJX201" s="1434"/>
      <c r="LJY201" s="1434"/>
      <c r="LJZ201" s="1434"/>
      <c r="LKA201" s="1434"/>
      <c r="LKB201" s="1434"/>
      <c r="LKC201" s="1434"/>
      <c r="LKD201" s="1434"/>
      <c r="LKE201" s="1434"/>
      <c r="LKF201" s="1434"/>
      <c r="LKG201" s="1434"/>
      <c r="LKH201" s="1434"/>
      <c r="LKI201" s="1434"/>
      <c r="LKJ201" s="1434"/>
      <c r="LKK201" s="1434"/>
      <c r="LKL201" s="1434"/>
      <c r="LKM201" s="1434"/>
      <c r="LKN201" s="1434"/>
      <c r="LKO201" s="1434"/>
      <c r="LKP201" s="1434"/>
      <c r="LKQ201" s="1434"/>
      <c r="LKR201" s="1434"/>
      <c r="LKS201" s="1434"/>
      <c r="LKT201" s="1434"/>
      <c r="LKU201" s="1434"/>
      <c r="LKV201" s="1434"/>
      <c r="LKW201" s="1434"/>
      <c r="LKX201" s="1434"/>
      <c r="LKY201" s="1434"/>
      <c r="LKZ201" s="1434"/>
      <c r="LLA201" s="1434"/>
      <c r="LLB201" s="1434"/>
      <c r="LLC201" s="1434"/>
      <c r="LLD201" s="1434"/>
      <c r="LLE201" s="1434"/>
      <c r="LLF201" s="1434"/>
      <c r="LLG201" s="1434"/>
      <c r="LLH201" s="1434"/>
      <c r="LLI201" s="1434"/>
      <c r="LLJ201" s="1434"/>
      <c r="LLK201" s="1434"/>
      <c r="LLL201" s="1434"/>
      <c r="LLM201" s="1434"/>
      <c r="LLN201" s="1434"/>
      <c r="LLO201" s="1434"/>
      <c r="LLP201" s="1434"/>
      <c r="LLQ201" s="1434"/>
      <c r="LLR201" s="1434"/>
      <c r="LLS201" s="1434"/>
      <c r="LLT201" s="1434"/>
      <c r="LLU201" s="1434"/>
      <c r="LLV201" s="1434"/>
      <c r="LLW201" s="1434"/>
      <c r="LLX201" s="1434"/>
      <c r="LLY201" s="1434"/>
      <c r="LLZ201" s="1434"/>
      <c r="LMA201" s="1434"/>
      <c r="LMB201" s="1434"/>
      <c r="LMC201" s="1434"/>
      <c r="LMD201" s="1434"/>
      <c r="LME201" s="1434"/>
      <c r="LMF201" s="1434"/>
      <c r="LMG201" s="1434"/>
      <c r="LMH201" s="1434"/>
      <c r="LMI201" s="1434"/>
      <c r="LMJ201" s="1434"/>
      <c r="LMK201" s="1434"/>
      <c r="LML201" s="1434"/>
      <c r="LMM201" s="1434"/>
      <c r="LMN201" s="1434"/>
      <c r="LMO201" s="1434"/>
      <c r="LMP201" s="1434"/>
      <c r="LMQ201" s="1434"/>
      <c r="LMR201" s="1434"/>
      <c r="LMS201" s="1434"/>
      <c r="LMT201" s="1434"/>
      <c r="LMU201" s="1434"/>
      <c r="LMV201" s="1434"/>
      <c r="LMW201" s="1434"/>
      <c r="LMX201" s="1434"/>
      <c r="LMY201" s="1434"/>
      <c r="LMZ201" s="1434"/>
      <c r="LNA201" s="1434"/>
      <c r="LNB201" s="1434"/>
      <c r="LNC201" s="1434"/>
      <c r="LND201" s="1434"/>
      <c r="LNE201" s="1434"/>
      <c r="LNF201" s="1434"/>
      <c r="LNG201" s="1434"/>
      <c r="LNH201" s="1434"/>
      <c r="LNI201" s="1434"/>
      <c r="LNJ201" s="1434"/>
      <c r="LNK201" s="1434"/>
      <c r="LNL201" s="1434"/>
      <c r="LNM201" s="1434"/>
      <c r="LNN201" s="1434"/>
      <c r="LNO201" s="1434"/>
      <c r="LNP201" s="1434"/>
      <c r="LNQ201" s="1434"/>
      <c r="LNR201" s="1434"/>
      <c r="LNS201" s="1434"/>
      <c r="LNT201" s="1434"/>
      <c r="LNU201" s="1434"/>
      <c r="LNV201" s="1434"/>
      <c r="LNW201" s="1434"/>
      <c r="LNX201" s="1434"/>
      <c r="LNY201" s="1434"/>
      <c r="LNZ201" s="1434"/>
      <c r="LOA201" s="1434"/>
      <c r="LOB201" s="1434"/>
      <c r="LOC201" s="1434"/>
      <c r="LOD201" s="1434"/>
      <c r="LOE201" s="1434"/>
      <c r="LOF201" s="1434"/>
      <c r="LOG201" s="1434"/>
      <c r="LOH201" s="1434"/>
      <c r="LOI201" s="1434"/>
      <c r="LOJ201" s="1434"/>
      <c r="LOK201" s="1434"/>
      <c r="LOL201" s="1434"/>
      <c r="LOM201" s="1434"/>
      <c r="LON201" s="1434"/>
      <c r="LOO201" s="1434"/>
      <c r="LOP201" s="1434"/>
      <c r="LOQ201" s="1434"/>
      <c r="LOR201" s="1434"/>
      <c r="LOS201" s="1434"/>
      <c r="LOT201" s="1434"/>
      <c r="LOU201" s="1434"/>
      <c r="LOV201" s="1434"/>
      <c r="LOW201" s="1434"/>
      <c r="LOX201" s="1434"/>
      <c r="LOY201" s="1434"/>
      <c r="LOZ201" s="1434"/>
      <c r="LPA201" s="1434"/>
      <c r="LPB201" s="1434"/>
      <c r="LPC201" s="1434"/>
      <c r="LPD201" s="1434"/>
      <c r="LPE201" s="1434"/>
      <c r="LPF201" s="1434"/>
      <c r="LPG201" s="1434"/>
      <c r="LPH201" s="1434"/>
      <c r="LPI201" s="1434"/>
      <c r="LPJ201" s="1434"/>
      <c r="LPK201" s="1434"/>
      <c r="LPL201" s="1434"/>
      <c r="LPM201" s="1434"/>
      <c r="LPN201" s="1434"/>
      <c r="LPO201" s="1434"/>
      <c r="LPP201" s="1434"/>
      <c r="LPQ201" s="1434"/>
      <c r="LPR201" s="1434"/>
      <c r="LPS201" s="1434"/>
      <c r="LPT201" s="1434"/>
      <c r="LPU201" s="1434"/>
      <c r="LPV201" s="1434"/>
      <c r="LPW201" s="1434"/>
      <c r="LPX201" s="1434"/>
      <c r="LPY201" s="1434"/>
      <c r="LPZ201" s="1434"/>
      <c r="LQA201" s="1434"/>
      <c r="LQB201" s="1434"/>
      <c r="LQC201" s="1434"/>
      <c r="LQD201" s="1434"/>
      <c r="LQE201" s="1434"/>
      <c r="LQF201" s="1434"/>
      <c r="LQG201" s="1434"/>
      <c r="LQH201" s="1434"/>
      <c r="LQI201" s="1434"/>
      <c r="LQJ201" s="1434"/>
      <c r="LQK201" s="1434"/>
      <c r="LQL201" s="1434"/>
      <c r="LQM201" s="1434"/>
      <c r="LQN201" s="1434"/>
      <c r="LQO201" s="1434"/>
      <c r="LQP201" s="1434"/>
      <c r="LQQ201" s="1434"/>
      <c r="LQR201" s="1434"/>
      <c r="LQS201" s="1434"/>
      <c r="LQT201" s="1434"/>
      <c r="LQU201" s="1434"/>
      <c r="LQV201" s="1434"/>
      <c r="LQW201" s="1434"/>
      <c r="LQX201" s="1434"/>
      <c r="LQY201" s="1434"/>
      <c r="LQZ201" s="1434"/>
      <c r="LRA201" s="1434"/>
      <c r="LRB201" s="1434"/>
      <c r="LRC201" s="1434"/>
      <c r="LRD201" s="1434"/>
      <c r="LRE201" s="1434"/>
      <c r="LRF201" s="1434"/>
      <c r="LRG201" s="1434"/>
      <c r="LRH201" s="1434"/>
      <c r="LRI201" s="1434"/>
      <c r="LRJ201" s="1434"/>
      <c r="LRK201" s="1434"/>
      <c r="LRL201" s="1434"/>
      <c r="LRM201" s="1434"/>
      <c r="LRN201" s="1434"/>
      <c r="LRO201" s="1434"/>
      <c r="LRP201" s="1434"/>
      <c r="LRQ201" s="1434"/>
      <c r="LRR201" s="1434"/>
      <c r="LRS201" s="1434"/>
      <c r="LRT201" s="1434"/>
      <c r="LRU201" s="1434"/>
      <c r="LRV201" s="1434"/>
      <c r="LRW201" s="1434"/>
      <c r="LRX201" s="1434"/>
      <c r="LRY201" s="1434"/>
      <c r="LRZ201" s="1434"/>
      <c r="LSA201" s="1434"/>
      <c r="LSB201" s="1434"/>
      <c r="LSC201" s="1434"/>
      <c r="LSD201" s="1434"/>
      <c r="LSE201" s="1434"/>
      <c r="LSF201" s="1434"/>
      <c r="LSG201" s="1434"/>
      <c r="LSH201" s="1434"/>
      <c r="LSI201" s="1434"/>
      <c r="LSJ201" s="1434"/>
      <c r="LSK201" s="1434"/>
      <c r="LSL201" s="1434"/>
      <c r="LSM201" s="1434"/>
      <c r="LSN201" s="1434"/>
      <c r="LSO201" s="1434"/>
      <c r="LSP201" s="1434"/>
      <c r="LSQ201" s="1434"/>
      <c r="LSR201" s="1434"/>
      <c r="LSS201" s="1434"/>
      <c r="LST201" s="1434"/>
      <c r="LSU201" s="1434"/>
      <c r="LSV201" s="1434"/>
      <c r="LSW201" s="1434"/>
      <c r="LSX201" s="1434"/>
      <c r="LSY201" s="1434"/>
      <c r="LSZ201" s="1434"/>
      <c r="LTA201" s="1434"/>
      <c r="LTB201" s="1434"/>
      <c r="LTC201" s="1434"/>
      <c r="LTD201" s="1434"/>
      <c r="LTE201" s="1434"/>
      <c r="LTF201" s="1434"/>
      <c r="LTG201" s="1434"/>
      <c r="LTH201" s="1434"/>
      <c r="LTI201" s="1434"/>
      <c r="LTJ201" s="1434"/>
      <c r="LTK201" s="1434"/>
      <c r="LTL201" s="1434"/>
      <c r="LTM201" s="1434"/>
      <c r="LTN201" s="1434"/>
      <c r="LTO201" s="1434"/>
      <c r="LTP201" s="1434"/>
      <c r="LTQ201" s="1434"/>
      <c r="LTR201" s="1434"/>
      <c r="LTS201" s="1434"/>
      <c r="LTT201" s="1434"/>
      <c r="LTU201" s="1434"/>
      <c r="LTV201" s="1434"/>
      <c r="LTW201" s="1434"/>
      <c r="LTX201" s="1434"/>
      <c r="LTY201" s="1434"/>
      <c r="LTZ201" s="1434"/>
      <c r="LUA201" s="1434"/>
      <c r="LUB201" s="1434"/>
      <c r="LUC201" s="1434"/>
      <c r="LUD201" s="1434"/>
      <c r="LUE201" s="1434"/>
      <c r="LUF201" s="1434"/>
      <c r="LUG201" s="1434"/>
      <c r="LUH201" s="1434"/>
      <c r="LUI201" s="1434"/>
      <c r="LUJ201" s="1434"/>
      <c r="LUK201" s="1434"/>
      <c r="LUL201" s="1434"/>
      <c r="LUM201" s="1434"/>
      <c r="LUN201" s="1434"/>
      <c r="LUO201" s="1434"/>
      <c r="LUP201" s="1434"/>
      <c r="LUQ201" s="1434"/>
      <c r="LUR201" s="1434"/>
      <c r="LUS201" s="1434"/>
      <c r="LUT201" s="1434"/>
      <c r="LUU201" s="1434"/>
      <c r="LUV201" s="1434"/>
      <c r="LUW201" s="1434"/>
      <c r="LUX201" s="1434"/>
      <c r="LUY201" s="1434"/>
      <c r="LUZ201" s="1434"/>
      <c r="LVA201" s="1434"/>
      <c r="LVB201" s="1434"/>
      <c r="LVC201" s="1434"/>
      <c r="LVD201" s="1434"/>
      <c r="LVE201" s="1434"/>
      <c r="LVF201" s="1434"/>
      <c r="LVG201" s="1434"/>
      <c r="LVH201" s="1434"/>
      <c r="LVI201" s="1434"/>
      <c r="LVJ201" s="1434"/>
      <c r="LVK201" s="1434"/>
      <c r="LVL201" s="1434"/>
      <c r="LVM201" s="1434"/>
      <c r="LVN201" s="1434"/>
      <c r="LVO201" s="1434"/>
      <c r="LVP201" s="1434"/>
      <c r="LVQ201" s="1434"/>
      <c r="LVR201" s="1434"/>
      <c r="LVS201" s="1434"/>
      <c r="LVT201" s="1434"/>
      <c r="LVU201" s="1434"/>
      <c r="LVV201" s="1434"/>
      <c r="LVW201" s="1434"/>
      <c r="LVX201" s="1434"/>
      <c r="LVY201" s="1434"/>
      <c r="LVZ201" s="1434"/>
      <c r="LWA201" s="1434"/>
      <c r="LWB201" s="1434"/>
      <c r="LWC201" s="1434"/>
      <c r="LWD201" s="1434"/>
      <c r="LWE201" s="1434"/>
      <c r="LWF201" s="1434"/>
      <c r="LWG201" s="1434"/>
      <c r="LWH201" s="1434"/>
      <c r="LWI201" s="1434"/>
      <c r="LWJ201" s="1434"/>
      <c r="LWK201" s="1434"/>
      <c r="LWL201" s="1434"/>
      <c r="LWM201" s="1434"/>
      <c r="LWN201" s="1434"/>
      <c r="LWO201" s="1434"/>
      <c r="LWP201" s="1434"/>
      <c r="LWQ201" s="1434"/>
      <c r="LWR201" s="1434"/>
      <c r="LWS201" s="1434"/>
      <c r="LWT201" s="1434"/>
      <c r="LWU201" s="1434"/>
      <c r="LWV201" s="1434"/>
      <c r="LWW201" s="1434"/>
      <c r="LWX201" s="1434"/>
      <c r="LWY201" s="1434"/>
      <c r="LWZ201" s="1434"/>
      <c r="LXA201" s="1434"/>
      <c r="LXB201" s="1434"/>
      <c r="LXC201" s="1434"/>
      <c r="LXD201" s="1434"/>
      <c r="LXE201" s="1434"/>
      <c r="LXF201" s="1434"/>
      <c r="LXG201" s="1434"/>
      <c r="LXH201" s="1434"/>
      <c r="LXI201" s="1434"/>
      <c r="LXJ201" s="1434"/>
      <c r="LXK201" s="1434"/>
      <c r="LXL201" s="1434"/>
      <c r="LXM201" s="1434"/>
      <c r="LXN201" s="1434"/>
      <c r="LXO201" s="1434"/>
      <c r="LXP201" s="1434"/>
      <c r="LXQ201" s="1434"/>
      <c r="LXR201" s="1434"/>
      <c r="LXS201" s="1434"/>
      <c r="LXT201" s="1434"/>
      <c r="LXU201" s="1434"/>
      <c r="LXV201" s="1434"/>
      <c r="LXW201" s="1434"/>
      <c r="LXX201" s="1434"/>
      <c r="LXY201" s="1434"/>
      <c r="LXZ201" s="1434"/>
      <c r="LYA201" s="1434"/>
      <c r="LYB201" s="1434"/>
      <c r="LYC201" s="1434"/>
      <c r="LYD201" s="1434"/>
      <c r="LYE201" s="1434"/>
      <c r="LYF201" s="1434"/>
      <c r="LYG201" s="1434"/>
      <c r="LYH201" s="1434"/>
      <c r="LYI201" s="1434"/>
      <c r="LYJ201" s="1434"/>
      <c r="LYK201" s="1434"/>
      <c r="LYL201" s="1434"/>
      <c r="LYM201" s="1434"/>
      <c r="LYN201" s="1434"/>
      <c r="LYO201" s="1434"/>
      <c r="LYP201" s="1434"/>
      <c r="LYQ201" s="1434"/>
      <c r="LYR201" s="1434"/>
      <c r="LYS201" s="1434"/>
      <c r="LYT201" s="1434"/>
      <c r="LYU201" s="1434"/>
      <c r="LYV201" s="1434"/>
      <c r="LYW201" s="1434"/>
      <c r="LYX201" s="1434"/>
      <c r="LYY201" s="1434"/>
      <c r="LYZ201" s="1434"/>
      <c r="LZA201" s="1434"/>
      <c r="LZB201" s="1434"/>
      <c r="LZC201" s="1434"/>
      <c r="LZD201" s="1434"/>
      <c r="LZE201" s="1434"/>
      <c r="LZF201" s="1434"/>
      <c r="LZG201" s="1434"/>
      <c r="LZH201" s="1434"/>
      <c r="LZI201" s="1434"/>
      <c r="LZJ201" s="1434"/>
      <c r="LZK201" s="1434"/>
      <c r="LZL201" s="1434"/>
      <c r="LZM201" s="1434"/>
      <c r="LZN201" s="1434"/>
      <c r="LZO201" s="1434"/>
      <c r="LZP201" s="1434"/>
      <c r="LZQ201" s="1434"/>
      <c r="LZR201" s="1434"/>
      <c r="LZS201" s="1434"/>
      <c r="LZT201" s="1434"/>
      <c r="LZU201" s="1434"/>
      <c r="LZV201" s="1434"/>
      <c r="LZW201" s="1434"/>
      <c r="LZX201" s="1434"/>
      <c r="LZY201" s="1434"/>
      <c r="LZZ201" s="1434"/>
      <c r="MAA201" s="1434"/>
      <c r="MAB201" s="1434"/>
      <c r="MAC201" s="1434"/>
      <c r="MAD201" s="1434"/>
      <c r="MAE201" s="1434"/>
      <c r="MAF201" s="1434"/>
      <c r="MAG201" s="1434"/>
      <c r="MAH201" s="1434"/>
      <c r="MAI201" s="1434"/>
      <c r="MAJ201" s="1434"/>
      <c r="MAK201" s="1434"/>
      <c r="MAL201" s="1434"/>
      <c r="MAM201" s="1434"/>
      <c r="MAN201" s="1434"/>
      <c r="MAO201" s="1434"/>
      <c r="MAP201" s="1434"/>
      <c r="MAQ201" s="1434"/>
      <c r="MAR201" s="1434"/>
      <c r="MAS201" s="1434"/>
      <c r="MAT201" s="1434"/>
      <c r="MAU201" s="1434"/>
      <c r="MAV201" s="1434"/>
      <c r="MAW201" s="1434"/>
      <c r="MAX201" s="1434"/>
      <c r="MAY201" s="1434"/>
      <c r="MAZ201" s="1434"/>
      <c r="MBA201" s="1434"/>
      <c r="MBB201" s="1434"/>
      <c r="MBC201" s="1434"/>
      <c r="MBD201" s="1434"/>
      <c r="MBE201" s="1434"/>
      <c r="MBF201" s="1434"/>
      <c r="MBG201" s="1434"/>
      <c r="MBH201" s="1434"/>
      <c r="MBI201" s="1434"/>
      <c r="MBJ201" s="1434"/>
      <c r="MBK201" s="1434"/>
      <c r="MBL201" s="1434"/>
      <c r="MBM201" s="1434"/>
      <c r="MBN201" s="1434"/>
      <c r="MBO201" s="1434"/>
      <c r="MBP201" s="1434"/>
      <c r="MBQ201" s="1434"/>
      <c r="MBR201" s="1434"/>
      <c r="MBS201" s="1434"/>
      <c r="MBT201" s="1434"/>
      <c r="MBU201" s="1434"/>
      <c r="MBV201" s="1434"/>
      <c r="MBW201" s="1434"/>
      <c r="MBX201" s="1434"/>
      <c r="MBY201" s="1434"/>
      <c r="MBZ201" s="1434"/>
      <c r="MCA201" s="1434"/>
      <c r="MCB201" s="1434"/>
      <c r="MCC201" s="1434"/>
      <c r="MCD201" s="1434"/>
      <c r="MCE201" s="1434"/>
      <c r="MCF201" s="1434"/>
      <c r="MCG201" s="1434"/>
      <c r="MCH201" s="1434"/>
      <c r="MCI201" s="1434"/>
      <c r="MCJ201" s="1434"/>
      <c r="MCK201" s="1434"/>
      <c r="MCL201" s="1434"/>
      <c r="MCM201" s="1434"/>
      <c r="MCN201" s="1434"/>
      <c r="MCO201" s="1434"/>
      <c r="MCP201" s="1434"/>
      <c r="MCQ201" s="1434"/>
      <c r="MCR201" s="1434"/>
      <c r="MCS201" s="1434"/>
      <c r="MCT201" s="1434"/>
      <c r="MCU201" s="1434"/>
      <c r="MCV201" s="1434"/>
      <c r="MCW201" s="1434"/>
      <c r="MCX201" s="1434"/>
      <c r="MCY201" s="1434"/>
      <c r="MCZ201" s="1434"/>
      <c r="MDA201" s="1434"/>
      <c r="MDB201" s="1434"/>
      <c r="MDC201" s="1434"/>
      <c r="MDD201" s="1434"/>
      <c r="MDE201" s="1434"/>
      <c r="MDF201" s="1434"/>
      <c r="MDG201" s="1434"/>
      <c r="MDH201" s="1434"/>
      <c r="MDI201" s="1434"/>
      <c r="MDJ201" s="1434"/>
      <c r="MDK201" s="1434"/>
      <c r="MDL201" s="1434"/>
      <c r="MDM201" s="1434"/>
      <c r="MDN201" s="1434"/>
      <c r="MDO201" s="1434"/>
      <c r="MDP201" s="1434"/>
      <c r="MDQ201" s="1434"/>
      <c r="MDR201" s="1434"/>
      <c r="MDS201" s="1434"/>
      <c r="MDT201" s="1434"/>
      <c r="MDU201" s="1434"/>
      <c r="MDV201" s="1434"/>
      <c r="MDW201" s="1434"/>
      <c r="MDX201" s="1434"/>
      <c r="MDY201" s="1434"/>
      <c r="MDZ201" s="1434"/>
      <c r="MEA201" s="1434"/>
      <c r="MEB201" s="1434"/>
      <c r="MEC201" s="1434"/>
      <c r="MED201" s="1434"/>
      <c r="MEE201" s="1434"/>
      <c r="MEF201" s="1434"/>
      <c r="MEG201" s="1434"/>
      <c r="MEH201" s="1434"/>
      <c r="MEI201" s="1434"/>
      <c r="MEJ201" s="1434"/>
      <c r="MEK201" s="1434"/>
      <c r="MEL201" s="1434"/>
      <c r="MEM201" s="1434"/>
      <c r="MEN201" s="1434"/>
      <c r="MEO201" s="1434"/>
      <c r="MEP201" s="1434"/>
      <c r="MEQ201" s="1434"/>
      <c r="MER201" s="1434"/>
      <c r="MES201" s="1434"/>
      <c r="MET201" s="1434"/>
      <c r="MEU201" s="1434"/>
      <c r="MEV201" s="1434"/>
      <c r="MEW201" s="1434"/>
      <c r="MEX201" s="1434"/>
      <c r="MEY201" s="1434"/>
      <c r="MEZ201" s="1434"/>
      <c r="MFA201" s="1434"/>
      <c r="MFB201" s="1434"/>
      <c r="MFC201" s="1434"/>
      <c r="MFD201" s="1434"/>
      <c r="MFE201" s="1434"/>
      <c r="MFF201" s="1434"/>
      <c r="MFG201" s="1434"/>
      <c r="MFH201" s="1434"/>
      <c r="MFI201" s="1434"/>
      <c r="MFJ201" s="1434"/>
      <c r="MFK201" s="1434"/>
      <c r="MFL201" s="1434"/>
      <c r="MFM201" s="1434"/>
      <c r="MFN201" s="1434"/>
      <c r="MFO201" s="1434"/>
      <c r="MFP201" s="1434"/>
      <c r="MFQ201" s="1434"/>
      <c r="MFR201" s="1434"/>
      <c r="MFS201" s="1434"/>
      <c r="MFT201" s="1434"/>
      <c r="MFU201" s="1434"/>
      <c r="MFV201" s="1434"/>
      <c r="MFW201" s="1434"/>
      <c r="MFX201" s="1434"/>
      <c r="MFY201" s="1434"/>
      <c r="MFZ201" s="1434"/>
      <c r="MGA201" s="1434"/>
      <c r="MGB201" s="1434"/>
      <c r="MGC201" s="1434"/>
      <c r="MGD201" s="1434"/>
      <c r="MGE201" s="1434"/>
      <c r="MGF201" s="1434"/>
      <c r="MGG201" s="1434"/>
      <c r="MGH201" s="1434"/>
      <c r="MGI201" s="1434"/>
      <c r="MGJ201" s="1434"/>
      <c r="MGK201" s="1434"/>
      <c r="MGL201" s="1434"/>
      <c r="MGM201" s="1434"/>
      <c r="MGN201" s="1434"/>
      <c r="MGO201" s="1434"/>
      <c r="MGP201" s="1434"/>
      <c r="MGQ201" s="1434"/>
      <c r="MGR201" s="1434"/>
      <c r="MGS201" s="1434"/>
      <c r="MGT201" s="1434"/>
      <c r="MGU201" s="1434"/>
      <c r="MGV201" s="1434"/>
      <c r="MGW201" s="1434"/>
      <c r="MGX201" s="1434"/>
      <c r="MGY201" s="1434"/>
      <c r="MGZ201" s="1434"/>
      <c r="MHA201" s="1434"/>
      <c r="MHB201" s="1434"/>
      <c r="MHC201" s="1434"/>
      <c r="MHD201" s="1434"/>
      <c r="MHE201" s="1434"/>
      <c r="MHF201" s="1434"/>
      <c r="MHG201" s="1434"/>
      <c r="MHH201" s="1434"/>
      <c r="MHI201" s="1434"/>
      <c r="MHJ201" s="1434"/>
      <c r="MHK201" s="1434"/>
      <c r="MHL201" s="1434"/>
      <c r="MHM201" s="1434"/>
      <c r="MHN201" s="1434"/>
      <c r="MHO201" s="1434"/>
      <c r="MHP201" s="1434"/>
      <c r="MHQ201" s="1434"/>
      <c r="MHR201" s="1434"/>
      <c r="MHS201" s="1434"/>
      <c r="MHT201" s="1434"/>
      <c r="MHU201" s="1434"/>
      <c r="MHV201" s="1434"/>
      <c r="MHW201" s="1434"/>
      <c r="MHX201" s="1434"/>
      <c r="MHY201" s="1434"/>
      <c r="MHZ201" s="1434"/>
      <c r="MIA201" s="1434"/>
      <c r="MIB201" s="1434"/>
      <c r="MIC201" s="1434"/>
      <c r="MID201" s="1434"/>
      <c r="MIE201" s="1434"/>
      <c r="MIF201" s="1434"/>
      <c r="MIG201" s="1434"/>
      <c r="MIH201" s="1434"/>
      <c r="MII201" s="1434"/>
      <c r="MIJ201" s="1434"/>
      <c r="MIK201" s="1434"/>
      <c r="MIL201" s="1434"/>
      <c r="MIM201" s="1434"/>
      <c r="MIN201" s="1434"/>
      <c r="MIO201" s="1434"/>
      <c r="MIP201" s="1434"/>
      <c r="MIQ201" s="1434"/>
      <c r="MIR201" s="1434"/>
      <c r="MIS201" s="1434"/>
      <c r="MIT201" s="1434"/>
      <c r="MIU201" s="1434"/>
      <c r="MIV201" s="1434"/>
      <c r="MIW201" s="1434"/>
      <c r="MIX201" s="1434"/>
      <c r="MIY201" s="1434"/>
      <c r="MIZ201" s="1434"/>
      <c r="MJA201" s="1434"/>
      <c r="MJB201" s="1434"/>
      <c r="MJC201" s="1434"/>
      <c r="MJD201" s="1434"/>
      <c r="MJE201" s="1434"/>
      <c r="MJF201" s="1434"/>
      <c r="MJG201" s="1434"/>
      <c r="MJH201" s="1434"/>
      <c r="MJI201" s="1434"/>
      <c r="MJJ201" s="1434"/>
      <c r="MJK201" s="1434"/>
      <c r="MJL201" s="1434"/>
      <c r="MJM201" s="1434"/>
      <c r="MJN201" s="1434"/>
      <c r="MJO201" s="1434"/>
      <c r="MJP201" s="1434"/>
      <c r="MJQ201" s="1434"/>
      <c r="MJR201" s="1434"/>
      <c r="MJS201" s="1434"/>
      <c r="MJT201" s="1434"/>
      <c r="MJU201" s="1434"/>
      <c r="MJV201" s="1434"/>
      <c r="MJW201" s="1434"/>
      <c r="MJX201" s="1434"/>
      <c r="MJY201" s="1434"/>
      <c r="MJZ201" s="1434"/>
      <c r="MKA201" s="1434"/>
      <c r="MKB201" s="1434"/>
      <c r="MKC201" s="1434"/>
      <c r="MKD201" s="1434"/>
      <c r="MKE201" s="1434"/>
      <c r="MKF201" s="1434"/>
      <c r="MKG201" s="1434"/>
      <c r="MKH201" s="1434"/>
      <c r="MKI201" s="1434"/>
      <c r="MKJ201" s="1434"/>
      <c r="MKK201" s="1434"/>
      <c r="MKL201" s="1434"/>
      <c r="MKM201" s="1434"/>
      <c r="MKN201" s="1434"/>
      <c r="MKO201" s="1434"/>
      <c r="MKP201" s="1434"/>
      <c r="MKQ201" s="1434"/>
      <c r="MKR201" s="1434"/>
      <c r="MKS201" s="1434"/>
      <c r="MKT201" s="1434"/>
      <c r="MKU201" s="1434"/>
      <c r="MKV201" s="1434"/>
      <c r="MKW201" s="1434"/>
      <c r="MKX201" s="1434"/>
      <c r="MKY201" s="1434"/>
      <c r="MKZ201" s="1434"/>
      <c r="MLA201" s="1434"/>
      <c r="MLB201" s="1434"/>
      <c r="MLC201" s="1434"/>
      <c r="MLD201" s="1434"/>
      <c r="MLE201" s="1434"/>
      <c r="MLF201" s="1434"/>
      <c r="MLG201" s="1434"/>
      <c r="MLH201" s="1434"/>
      <c r="MLI201" s="1434"/>
      <c r="MLJ201" s="1434"/>
      <c r="MLK201" s="1434"/>
      <c r="MLL201" s="1434"/>
      <c r="MLM201" s="1434"/>
      <c r="MLN201" s="1434"/>
      <c r="MLO201" s="1434"/>
      <c r="MLP201" s="1434"/>
      <c r="MLQ201" s="1434"/>
      <c r="MLR201" s="1434"/>
      <c r="MLS201" s="1434"/>
      <c r="MLT201" s="1434"/>
      <c r="MLU201" s="1434"/>
      <c r="MLV201" s="1434"/>
      <c r="MLW201" s="1434"/>
      <c r="MLX201" s="1434"/>
      <c r="MLY201" s="1434"/>
      <c r="MLZ201" s="1434"/>
      <c r="MMA201" s="1434"/>
      <c r="MMB201" s="1434"/>
      <c r="MMC201" s="1434"/>
      <c r="MMD201" s="1434"/>
      <c r="MME201" s="1434"/>
      <c r="MMF201" s="1434"/>
      <c r="MMG201" s="1434"/>
      <c r="MMH201" s="1434"/>
      <c r="MMI201" s="1434"/>
      <c r="MMJ201" s="1434"/>
      <c r="MMK201" s="1434"/>
      <c r="MML201" s="1434"/>
      <c r="MMM201" s="1434"/>
      <c r="MMN201" s="1434"/>
      <c r="MMO201" s="1434"/>
      <c r="MMP201" s="1434"/>
      <c r="MMQ201" s="1434"/>
      <c r="MMR201" s="1434"/>
      <c r="MMS201" s="1434"/>
      <c r="MMT201" s="1434"/>
      <c r="MMU201" s="1434"/>
      <c r="MMV201" s="1434"/>
      <c r="MMW201" s="1434"/>
      <c r="MMX201" s="1434"/>
      <c r="MMY201" s="1434"/>
      <c r="MMZ201" s="1434"/>
      <c r="MNA201" s="1434"/>
      <c r="MNB201" s="1434"/>
      <c r="MNC201" s="1434"/>
      <c r="MND201" s="1434"/>
      <c r="MNE201" s="1434"/>
      <c r="MNF201" s="1434"/>
      <c r="MNG201" s="1434"/>
      <c r="MNH201" s="1434"/>
      <c r="MNI201" s="1434"/>
      <c r="MNJ201" s="1434"/>
      <c r="MNK201" s="1434"/>
      <c r="MNL201" s="1434"/>
      <c r="MNM201" s="1434"/>
      <c r="MNN201" s="1434"/>
      <c r="MNO201" s="1434"/>
      <c r="MNP201" s="1434"/>
      <c r="MNQ201" s="1434"/>
      <c r="MNR201" s="1434"/>
      <c r="MNS201" s="1434"/>
      <c r="MNT201" s="1434"/>
      <c r="MNU201" s="1434"/>
      <c r="MNV201" s="1434"/>
      <c r="MNW201" s="1434"/>
      <c r="MNX201" s="1434"/>
      <c r="MNY201" s="1434"/>
      <c r="MNZ201" s="1434"/>
      <c r="MOA201" s="1434"/>
      <c r="MOB201" s="1434"/>
      <c r="MOC201" s="1434"/>
      <c r="MOD201" s="1434"/>
      <c r="MOE201" s="1434"/>
      <c r="MOF201" s="1434"/>
      <c r="MOG201" s="1434"/>
      <c r="MOH201" s="1434"/>
      <c r="MOI201" s="1434"/>
      <c r="MOJ201" s="1434"/>
      <c r="MOK201" s="1434"/>
      <c r="MOL201" s="1434"/>
      <c r="MOM201" s="1434"/>
      <c r="MON201" s="1434"/>
      <c r="MOO201" s="1434"/>
      <c r="MOP201" s="1434"/>
      <c r="MOQ201" s="1434"/>
      <c r="MOR201" s="1434"/>
      <c r="MOS201" s="1434"/>
      <c r="MOT201" s="1434"/>
      <c r="MOU201" s="1434"/>
      <c r="MOV201" s="1434"/>
      <c r="MOW201" s="1434"/>
      <c r="MOX201" s="1434"/>
      <c r="MOY201" s="1434"/>
      <c r="MOZ201" s="1434"/>
      <c r="MPA201" s="1434"/>
      <c r="MPB201" s="1434"/>
      <c r="MPC201" s="1434"/>
      <c r="MPD201" s="1434"/>
      <c r="MPE201" s="1434"/>
      <c r="MPF201" s="1434"/>
      <c r="MPG201" s="1434"/>
      <c r="MPH201" s="1434"/>
      <c r="MPI201" s="1434"/>
      <c r="MPJ201" s="1434"/>
      <c r="MPK201" s="1434"/>
      <c r="MPL201" s="1434"/>
      <c r="MPM201" s="1434"/>
      <c r="MPN201" s="1434"/>
      <c r="MPO201" s="1434"/>
      <c r="MPP201" s="1434"/>
      <c r="MPQ201" s="1434"/>
      <c r="MPR201" s="1434"/>
      <c r="MPS201" s="1434"/>
      <c r="MPT201" s="1434"/>
      <c r="MPU201" s="1434"/>
      <c r="MPV201" s="1434"/>
      <c r="MPW201" s="1434"/>
      <c r="MPX201" s="1434"/>
      <c r="MPY201" s="1434"/>
      <c r="MPZ201" s="1434"/>
      <c r="MQA201" s="1434"/>
      <c r="MQB201" s="1434"/>
      <c r="MQC201" s="1434"/>
      <c r="MQD201" s="1434"/>
      <c r="MQE201" s="1434"/>
      <c r="MQF201" s="1434"/>
      <c r="MQG201" s="1434"/>
      <c r="MQH201" s="1434"/>
      <c r="MQI201" s="1434"/>
      <c r="MQJ201" s="1434"/>
      <c r="MQK201" s="1434"/>
      <c r="MQL201" s="1434"/>
      <c r="MQM201" s="1434"/>
      <c r="MQN201" s="1434"/>
      <c r="MQO201" s="1434"/>
      <c r="MQP201" s="1434"/>
      <c r="MQQ201" s="1434"/>
      <c r="MQR201" s="1434"/>
      <c r="MQS201" s="1434"/>
      <c r="MQT201" s="1434"/>
      <c r="MQU201" s="1434"/>
      <c r="MQV201" s="1434"/>
      <c r="MQW201" s="1434"/>
      <c r="MQX201" s="1434"/>
      <c r="MQY201" s="1434"/>
      <c r="MQZ201" s="1434"/>
      <c r="MRA201" s="1434"/>
      <c r="MRB201" s="1434"/>
      <c r="MRC201" s="1434"/>
      <c r="MRD201" s="1434"/>
      <c r="MRE201" s="1434"/>
      <c r="MRF201" s="1434"/>
      <c r="MRG201" s="1434"/>
      <c r="MRH201" s="1434"/>
      <c r="MRI201" s="1434"/>
      <c r="MRJ201" s="1434"/>
      <c r="MRK201" s="1434"/>
      <c r="MRL201" s="1434"/>
      <c r="MRM201" s="1434"/>
      <c r="MRN201" s="1434"/>
      <c r="MRO201" s="1434"/>
      <c r="MRP201" s="1434"/>
      <c r="MRQ201" s="1434"/>
      <c r="MRR201" s="1434"/>
      <c r="MRS201" s="1434"/>
      <c r="MRT201" s="1434"/>
      <c r="MRU201" s="1434"/>
      <c r="MRV201" s="1434"/>
      <c r="MRW201" s="1434"/>
      <c r="MRX201" s="1434"/>
      <c r="MRY201" s="1434"/>
      <c r="MRZ201" s="1434"/>
      <c r="MSA201" s="1434"/>
      <c r="MSB201" s="1434"/>
      <c r="MSC201" s="1434"/>
      <c r="MSD201" s="1434"/>
      <c r="MSE201" s="1434"/>
      <c r="MSF201" s="1434"/>
      <c r="MSG201" s="1434"/>
      <c r="MSH201" s="1434"/>
      <c r="MSI201" s="1434"/>
      <c r="MSJ201" s="1434"/>
      <c r="MSK201" s="1434"/>
      <c r="MSL201" s="1434"/>
      <c r="MSM201" s="1434"/>
      <c r="MSN201" s="1434"/>
      <c r="MSO201" s="1434"/>
      <c r="MSP201" s="1434"/>
      <c r="MSQ201" s="1434"/>
      <c r="MSR201" s="1434"/>
      <c r="MSS201" s="1434"/>
      <c r="MST201" s="1434"/>
      <c r="MSU201" s="1434"/>
      <c r="MSV201" s="1434"/>
      <c r="MSW201" s="1434"/>
      <c r="MSX201" s="1434"/>
      <c r="MSY201" s="1434"/>
      <c r="MSZ201" s="1434"/>
      <c r="MTA201" s="1434"/>
      <c r="MTB201" s="1434"/>
      <c r="MTC201" s="1434"/>
      <c r="MTD201" s="1434"/>
      <c r="MTE201" s="1434"/>
      <c r="MTF201" s="1434"/>
      <c r="MTG201" s="1434"/>
      <c r="MTH201" s="1434"/>
      <c r="MTI201" s="1434"/>
      <c r="MTJ201" s="1434"/>
      <c r="MTK201" s="1434"/>
      <c r="MTL201" s="1434"/>
      <c r="MTM201" s="1434"/>
      <c r="MTN201" s="1434"/>
      <c r="MTO201" s="1434"/>
      <c r="MTP201" s="1434"/>
      <c r="MTQ201" s="1434"/>
      <c r="MTR201" s="1434"/>
      <c r="MTS201" s="1434"/>
      <c r="MTT201" s="1434"/>
      <c r="MTU201" s="1434"/>
      <c r="MTV201" s="1434"/>
      <c r="MTW201" s="1434"/>
      <c r="MTX201" s="1434"/>
      <c r="MTY201" s="1434"/>
      <c r="MTZ201" s="1434"/>
      <c r="MUA201" s="1434"/>
      <c r="MUB201" s="1434"/>
      <c r="MUC201" s="1434"/>
      <c r="MUD201" s="1434"/>
      <c r="MUE201" s="1434"/>
      <c r="MUF201" s="1434"/>
      <c r="MUG201" s="1434"/>
      <c r="MUH201" s="1434"/>
      <c r="MUI201" s="1434"/>
      <c r="MUJ201" s="1434"/>
      <c r="MUK201" s="1434"/>
      <c r="MUL201" s="1434"/>
      <c r="MUM201" s="1434"/>
      <c r="MUN201" s="1434"/>
      <c r="MUO201" s="1434"/>
      <c r="MUP201" s="1434"/>
      <c r="MUQ201" s="1434"/>
      <c r="MUR201" s="1434"/>
      <c r="MUS201" s="1434"/>
      <c r="MUT201" s="1434"/>
      <c r="MUU201" s="1434"/>
      <c r="MUV201" s="1434"/>
      <c r="MUW201" s="1434"/>
      <c r="MUX201" s="1434"/>
      <c r="MUY201" s="1434"/>
      <c r="MUZ201" s="1434"/>
      <c r="MVA201" s="1434"/>
      <c r="MVB201" s="1434"/>
      <c r="MVC201" s="1434"/>
      <c r="MVD201" s="1434"/>
      <c r="MVE201" s="1434"/>
      <c r="MVF201" s="1434"/>
      <c r="MVG201" s="1434"/>
      <c r="MVH201" s="1434"/>
      <c r="MVI201" s="1434"/>
      <c r="MVJ201" s="1434"/>
      <c r="MVK201" s="1434"/>
      <c r="MVL201" s="1434"/>
      <c r="MVM201" s="1434"/>
      <c r="MVN201" s="1434"/>
      <c r="MVO201" s="1434"/>
      <c r="MVP201" s="1434"/>
      <c r="MVQ201" s="1434"/>
      <c r="MVR201" s="1434"/>
      <c r="MVS201" s="1434"/>
      <c r="MVT201" s="1434"/>
      <c r="MVU201" s="1434"/>
      <c r="MVV201" s="1434"/>
      <c r="MVW201" s="1434"/>
      <c r="MVX201" s="1434"/>
      <c r="MVY201" s="1434"/>
      <c r="MVZ201" s="1434"/>
      <c r="MWA201" s="1434"/>
      <c r="MWB201" s="1434"/>
      <c r="MWC201" s="1434"/>
      <c r="MWD201" s="1434"/>
      <c r="MWE201" s="1434"/>
      <c r="MWF201" s="1434"/>
      <c r="MWG201" s="1434"/>
      <c r="MWH201" s="1434"/>
      <c r="MWI201" s="1434"/>
      <c r="MWJ201" s="1434"/>
      <c r="MWK201" s="1434"/>
      <c r="MWL201" s="1434"/>
      <c r="MWM201" s="1434"/>
      <c r="MWN201" s="1434"/>
      <c r="MWO201" s="1434"/>
      <c r="MWP201" s="1434"/>
      <c r="MWQ201" s="1434"/>
      <c r="MWR201" s="1434"/>
      <c r="MWS201" s="1434"/>
      <c r="MWT201" s="1434"/>
      <c r="MWU201" s="1434"/>
      <c r="MWV201" s="1434"/>
      <c r="MWW201" s="1434"/>
      <c r="MWX201" s="1434"/>
      <c r="MWY201" s="1434"/>
      <c r="MWZ201" s="1434"/>
      <c r="MXA201" s="1434"/>
      <c r="MXB201" s="1434"/>
      <c r="MXC201" s="1434"/>
      <c r="MXD201" s="1434"/>
      <c r="MXE201" s="1434"/>
      <c r="MXF201" s="1434"/>
      <c r="MXG201" s="1434"/>
      <c r="MXH201" s="1434"/>
      <c r="MXI201" s="1434"/>
      <c r="MXJ201" s="1434"/>
      <c r="MXK201" s="1434"/>
      <c r="MXL201" s="1434"/>
      <c r="MXM201" s="1434"/>
      <c r="MXN201" s="1434"/>
      <c r="MXO201" s="1434"/>
      <c r="MXP201" s="1434"/>
      <c r="MXQ201" s="1434"/>
      <c r="MXR201" s="1434"/>
      <c r="MXS201" s="1434"/>
      <c r="MXT201" s="1434"/>
      <c r="MXU201" s="1434"/>
      <c r="MXV201" s="1434"/>
      <c r="MXW201" s="1434"/>
      <c r="MXX201" s="1434"/>
      <c r="MXY201" s="1434"/>
      <c r="MXZ201" s="1434"/>
      <c r="MYA201" s="1434"/>
      <c r="MYB201" s="1434"/>
      <c r="MYC201" s="1434"/>
      <c r="MYD201" s="1434"/>
      <c r="MYE201" s="1434"/>
      <c r="MYF201" s="1434"/>
      <c r="MYG201" s="1434"/>
      <c r="MYH201" s="1434"/>
      <c r="MYI201" s="1434"/>
      <c r="MYJ201" s="1434"/>
      <c r="MYK201" s="1434"/>
      <c r="MYL201" s="1434"/>
      <c r="MYM201" s="1434"/>
      <c r="MYN201" s="1434"/>
      <c r="MYO201" s="1434"/>
      <c r="MYP201" s="1434"/>
      <c r="MYQ201" s="1434"/>
      <c r="MYR201" s="1434"/>
      <c r="MYS201" s="1434"/>
      <c r="MYT201" s="1434"/>
      <c r="MYU201" s="1434"/>
      <c r="MYV201" s="1434"/>
      <c r="MYW201" s="1434"/>
      <c r="MYX201" s="1434"/>
      <c r="MYY201" s="1434"/>
      <c r="MYZ201" s="1434"/>
      <c r="MZA201" s="1434"/>
      <c r="MZB201" s="1434"/>
      <c r="MZC201" s="1434"/>
      <c r="MZD201" s="1434"/>
      <c r="MZE201" s="1434"/>
      <c r="MZF201" s="1434"/>
      <c r="MZG201" s="1434"/>
      <c r="MZH201" s="1434"/>
      <c r="MZI201" s="1434"/>
      <c r="MZJ201" s="1434"/>
      <c r="MZK201" s="1434"/>
      <c r="MZL201" s="1434"/>
      <c r="MZM201" s="1434"/>
      <c r="MZN201" s="1434"/>
      <c r="MZO201" s="1434"/>
      <c r="MZP201" s="1434"/>
      <c r="MZQ201" s="1434"/>
      <c r="MZR201" s="1434"/>
      <c r="MZS201" s="1434"/>
      <c r="MZT201" s="1434"/>
      <c r="MZU201" s="1434"/>
      <c r="MZV201" s="1434"/>
      <c r="MZW201" s="1434"/>
      <c r="MZX201" s="1434"/>
      <c r="MZY201" s="1434"/>
      <c r="MZZ201" s="1434"/>
      <c r="NAA201" s="1434"/>
      <c r="NAB201" s="1434"/>
      <c r="NAC201" s="1434"/>
      <c r="NAD201" s="1434"/>
      <c r="NAE201" s="1434"/>
      <c r="NAF201" s="1434"/>
      <c r="NAG201" s="1434"/>
      <c r="NAH201" s="1434"/>
      <c r="NAI201" s="1434"/>
      <c r="NAJ201" s="1434"/>
      <c r="NAK201" s="1434"/>
      <c r="NAL201" s="1434"/>
      <c r="NAM201" s="1434"/>
      <c r="NAN201" s="1434"/>
      <c r="NAO201" s="1434"/>
      <c r="NAP201" s="1434"/>
      <c r="NAQ201" s="1434"/>
      <c r="NAR201" s="1434"/>
      <c r="NAS201" s="1434"/>
      <c r="NAT201" s="1434"/>
      <c r="NAU201" s="1434"/>
      <c r="NAV201" s="1434"/>
      <c r="NAW201" s="1434"/>
      <c r="NAX201" s="1434"/>
      <c r="NAY201" s="1434"/>
      <c r="NAZ201" s="1434"/>
      <c r="NBA201" s="1434"/>
      <c r="NBB201" s="1434"/>
      <c r="NBC201" s="1434"/>
      <c r="NBD201" s="1434"/>
      <c r="NBE201" s="1434"/>
      <c r="NBF201" s="1434"/>
      <c r="NBG201" s="1434"/>
      <c r="NBH201" s="1434"/>
      <c r="NBI201" s="1434"/>
      <c r="NBJ201" s="1434"/>
      <c r="NBK201" s="1434"/>
      <c r="NBL201" s="1434"/>
      <c r="NBM201" s="1434"/>
      <c r="NBN201" s="1434"/>
      <c r="NBO201" s="1434"/>
      <c r="NBP201" s="1434"/>
      <c r="NBQ201" s="1434"/>
      <c r="NBR201" s="1434"/>
      <c r="NBS201" s="1434"/>
      <c r="NBT201" s="1434"/>
      <c r="NBU201" s="1434"/>
      <c r="NBV201" s="1434"/>
      <c r="NBW201" s="1434"/>
      <c r="NBX201" s="1434"/>
      <c r="NBY201" s="1434"/>
      <c r="NBZ201" s="1434"/>
      <c r="NCA201" s="1434"/>
      <c r="NCB201" s="1434"/>
      <c r="NCC201" s="1434"/>
      <c r="NCD201" s="1434"/>
      <c r="NCE201" s="1434"/>
      <c r="NCF201" s="1434"/>
      <c r="NCG201" s="1434"/>
      <c r="NCH201" s="1434"/>
      <c r="NCI201" s="1434"/>
      <c r="NCJ201" s="1434"/>
      <c r="NCK201" s="1434"/>
      <c r="NCL201" s="1434"/>
      <c r="NCM201" s="1434"/>
      <c r="NCN201" s="1434"/>
      <c r="NCO201" s="1434"/>
      <c r="NCP201" s="1434"/>
      <c r="NCQ201" s="1434"/>
      <c r="NCR201" s="1434"/>
      <c r="NCS201" s="1434"/>
      <c r="NCT201" s="1434"/>
      <c r="NCU201" s="1434"/>
      <c r="NCV201" s="1434"/>
      <c r="NCW201" s="1434"/>
      <c r="NCX201" s="1434"/>
      <c r="NCY201" s="1434"/>
      <c r="NCZ201" s="1434"/>
      <c r="NDA201" s="1434"/>
      <c r="NDB201" s="1434"/>
      <c r="NDC201" s="1434"/>
      <c r="NDD201" s="1434"/>
      <c r="NDE201" s="1434"/>
      <c r="NDF201" s="1434"/>
      <c r="NDG201" s="1434"/>
      <c r="NDH201" s="1434"/>
      <c r="NDI201" s="1434"/>
      <c r="NDJ201" s="1434"/>
      <c r="NDK201" s="1434"/>
      <c r="NDL201" s="1434"/>
      <c r="NDM201" s="1434"/>
      <c r="NDN201" s="1434"/>
      <c r="NDO201" s="1434"/>
      <c r="NDP201" s="1434"/>
      <c r="NDQ201" s="1434"/>
      <c r="NDR201" s="1434"/>
      <c r="NDS201" s="1434"/>
      <c r="NDT201" s="1434"/>
      <c r="NDU201" s="1434"/>
      <c r="NDV201" s="1434"/>
      <c r="NDW201" s="1434"/>
      <c r="NDX201" s="1434"/>
      <c r="NDY201" s="1434"/>
      <c r="NDZ201" s="1434"/>
      <c r="NEA201" s="1434"/>
      <c r="NEB201" s="1434"/>
      <c r="NEC201" s="1434"/>
      <c r="NED201" s="1434"/>
      <c r="NEE201" s="1434"/>
      <c r="NEF201" s="1434"/>
      <c r="NEG201" s="1434"/>
      <c r="NEH201" s="1434"/>
      <c r="NEI201" s="1434"/>
      <c r="NEJ201" s="1434"/>
      <c r="NEK201" s="1434"/>
      <c r="NEL201" s="1434"/>
      <c r="NEM201" s="1434"/>
      <c r="NEN201" s="1434"/>
      <c r="NEO201" s="1434"/>
      <c r="NEP201" s="1434"/>
      <c r="NEQ201" s="1434"/>
      <c r="NER201" s="1434"/>
      <c r="NES201" s="1434"/>
      <c r="NET201" s="1434"/>
      <c r="NEU201" s="1434"/>
      <c r="NEV201" s="1434"/>
      <c r="NEW201" s="1434"/>
      <c r="NEX201" s="1434"/>
      <c r="NEY201" s="1434"/>
      <c r="NEZ201" s="1434"/>
      <c r="NFA201" s="1434"/>
      <c r="NFB201" s="1434"/>
      <c r="NFC201" s="1434"/>
      <c r="NFD201" s="1434"/>
      <c r="NFE201" s="1434"/>
      <c r="NFF201" s="1434"/>
      <c r="NFG201" s="1434"/>
      <c r="NFH201" s="1434"/>
      <c r="NFI201" s="1434"/>
      <c r="NFJ201" s="1434"/>
      <c r="NFK201" s="1434"/>
      <c r="NFL201" s="1434"/>
      <c r="NFM201" s="1434"/>
      <c r="NFN201" s="1434"/>
      <c r="NFO201" s="1434"/>
      <c r="NFP201" s="1434"/>
      <c r="NFQ201" s="1434"/>
      <c r="NFR201" s="1434"/>
      <c r="NFS201" s="1434"/>
      <c r="NFT201" s="1434"/>
      <c r="NFU201" s="1434"/>
      <c r="NFV201" s="1434"/>
      <c r="NFW201" s="1434"/>
      <c r="NFX201" s="1434"/>
      <c r="NFY201" s="1434"/>
      <c r="NFZ201" s="1434"/>
      <c r="NGA201" s="1434"/>
      <c r="NGB201" s="1434"/>
      <c r="NGC201" s="1434"/>
      <c r="NGD201" s="1434"/>
      <c r="NGE201" s="1434"/>
      <c r="NGF201" s="1434"/>
      <c r="NGG201" s="1434"/>
      <c r="NGH201" s="1434"/>
      <c r="NGI201" s="1434"/>
      <c r="NGJ201" s="1434"/>
      <c r="NGK201" s="1434"/>
      <c r="NGL201" s="1434"/>
      <c r="NGM201" s="1434"/>
      <c r="NGN201" s="1434"/>
      <c r="NGO201" s="1434"/>
      <c r="NGP201" s="1434"/>
      <c r="NGQ201" s="1434"/>
      <c r="NGR201" s="1434"/>
      <c r="NGS201" s="1434"/>
      <c r="NGT201" s="1434"/>
      <c r="NGU201" s="1434"/>
      <c r="NGV201" s="1434"/>
      <c r="NGW201" s="1434"/>
      <c r="NGX201" s="1434"/>
      <c r="NGY201" s="1434"/>
      <c r="NGZ201" s="1434"/>
      <c r="NHA201" s="1434"/>
      <c r="NHB201" s="1434"/>
      <c r="NHC201" s="1434"/>
      <c r="NHD201" s="1434"/>
      <c r="NHE201" s="1434"/>
      <c r="NHF201" s="1434"/>
      <c r="NHG201" s="1434"/>
      <c r="NHH201" s="1434"/>
      <c r="NHI201" s="1434"/>
      <c r="NHJ201" s="1434"/>
      <c r="NHK201" s="1434"/>
      <c r="NHL201" s="1434"/>
      <c r="NHM201" s="1434"/>
      <c r="NHN201" s="1434"/>
      <c r="NHO201" s="1434"/>
      <c r="NHP201" s="1434"/>
      <c r="NHQ201" s="1434"/>
      <c r="NHR201" s="1434"/>
      <c r="NHS201" s="1434"/>
      <c r="NHT201" s="1434"/>
      <c r="NHU201" s="1434"/>
      <c r="NHV201" s="1434"/>
      <c r="NHW201" s="1434"/>
      <c r="NHX201" s="1434"/>
      <c r="NHY201" s="1434"/>
      <c r="NHZ201" s="1434"/>
      <c r="NIA201" s="1434"/>
      <c r="NIB201" s="1434"/>
      <c r="NIC201" s="1434"/>
      <c r="NID201" s="1434"/>
      <c r="NIE201" s="1434"/>
      <c r="NIF201" s="1434"/>
      <c r="NIG201" s="1434"/>
      <c r="NIH201" s="1434"/>
      <c r="NII201" s="1434"/>
      <c r="NIJ201" s="1434"/>
      <c r="NIK201" s="1434"/>
      <c r="NIL201" s="1434"/>
      <c r="NIM201" s="1434"/>
      <c r="NIN201" s="1434"/>
      <c r="NIO201" s="1434"/>
      <c r="NIP201" s="1434"/>
      <c r="NIQ201" s="1434"/>
      <c r="NIR201" s="1434"/>
      <c r="NIS201" s="1434"/>
      <c r="NIT201" s="1434"/>
      <c r="NIU201" s="1434"/>
      <c r="NIV201" s="1434"/>
      <c r="NIW201" s="1434"/>
      <c r="NIX201" s="1434"/>
      <c r="NIY201" s="1434"/>
      <c r="NIZ201" s="1434"/>
      <c r="NJA201" s="1434"/>
      <c r="NJB201" s="1434"/>
      <c r="NJC201" s="1434"/>
      <c r="NJD201" s="1434"/>
      <c r="NJE201" s="1434"/>
      <c r="NJF201" s="1434"/>
      <c r="NJG201" s="1434"/>
      <c r="NJH201" s="1434"/>
      <c r="NJI201" s="1434"/>
      <c r="NJJ201" s="1434"/>
      <c r="NJK201" s="1434"/>
      <c r="NJL201" s="1434"/>
      <c r="NJM201" s="1434"/>
      <c r="NJN201" s="1434"/>
      <c r="NJO201" s="1434"/>
      <c r="NJP201" s="1434"/>
      <c r="NJQ201" s="1434"/>
      <c r="NJR201" s="1434"/>
      <c r="NJS201" s="1434"/>
      <c r="NJT201" s="1434"/>
      <c r="NJU201" s="1434"/>
      <c r="NJV201" s="1434"/>
      <c r="NJW201" s="1434"/>
      <c r="NJX201" s="1434"/>
      <c r="NJY201" s="1434"/>
      <c r="NJZ201" s="1434"/>
      <c r="NKA201" s="1434"/>
      <c r="NKB201" s="1434"/>
      <c r="NKC201" s="1434"/>
      <c r="NKD201" s="1434"/>
      <c r="NKE201" s="1434"/>
      <c r="NKF201" s="1434"/>
      <c r="NKG201" s="1434"/>
      <c r="NKH201" s="1434"/>
      <c r="NKI201" s="1434"/>
      <c r="NKJ201" s="1434"/>
      <c r="NKK201" s="1434"/>
      <c r="NKL201" s="1434"/>
      <c r="NKM201" s="1434"/>
      <c r="NKN201" s="1434"/>
      <c r="NKO201" s="1434"/>
      <c r="NKP201" s="1434"/>
      <c r="NKQ201" s="1434"/>
      <c r="NKR201" s="1434"/>
      <c r="NKS201" s="1434"/>
      <c r="NKT201" s="1434"/>
      <c r="NKU201" s="1434"/>
      <c r="NKV201" s="1434"/>
      <c r="NKW201" s="1434"/>
      <c r="NKX201" s="1434"/>
      <c r="NKY201" s="1434"/>
      <c r="NKZ201" s="1434"/>
      <c r="NLA201" s="1434"/>
      <c r="NLB201" s="1434"/>
      <c r="NLC201" s="1434"/>
      <c r="NLD201" s="1434"/>
      <c r="NLE201" s="1434"/>
      <c r="NLF201" s="1434"/>
      <c r="NLG201" s="1434"/>
      <c r="NLH201" s="1434"/>
      <c r="NLI201" s="1434"/>
      <c r="NLJ201" s="1434"/>
      <c r="NLK201" s="1434"/>
      <c r="NLL201" s="1434"/>
      <c r="NLM201" s="1434"/>
      <c r="NLN201" s="1434"/>
      <c r="NLO201" s="1434"/>
      <c r="NLP201" s="1434"/>
      <c r="NLQ201" s="1434"/>
      <c r="NLR201" s="1434"/>
      <c r="NLS201" s="1434"/>
      <c r="NLT201" s="1434"/>
      <c r="NLU201" s="1434"/>
      <c r="NLV201" s="1434"/>
      <c r="NLW201" s="1434"/>
      <c r="NLX201" s="1434"/>
      <c r="NLY201" s="1434"/>
      <c r="NLZ201" s="1434"/>
      <c r="NMA201" s="1434"/>
      <c r="NMB201" s="1434"/>
      <c r="NMC201" s="1434"/>
      <c r="NMD201" s="1434"/>
      <c r="NME201" s="1434"/>
      <c r="NMF201" s="1434"/>
      <c r="NMG201" s="1434"/>
      <c r="NMH201" s="1434"/>
      <c r="NMI201" s="1434"/>
      <c r="NMJ201" s="1434"/>
      <c r="NMK201" s="1434"/>
      <c r="NML201" s="1434"/>
      <c r="NMM201" s="1434"/>
      <c r="NMN201" s="1434"/>
      <c r="NMO201" s="1434"/>
      <c r="NMP201" s="1434"/>
      <c r="NMQ201" s="1434"/>
      <c r="NMR201" s="1434"/>
      <c r="NMS201" s="1434"/>
      <c r="NMT201" s="1434"/>
      <c r="NMU201" s="1434"/>
      <c r="NMV201" s="1434"/>
      <c r="NMW201" s="1434"/>
      <c r="NMX201" s="1434"/>
      <c r="NMY201" s="1434"/>
      <c r="NMZ201" s="1434"/>
      <c r="NNA201" s="1434"/>
      <c r="NNB201" s="1434"/>
      <c r="NNC201" s="1434"/>
      <c r="NND201" s="1434"/>
      <c r="NNE201" s="1434"/>
      <c r="NNF201" s="1434"/>
      <c r="NNG201" s="1434"/>
      <c r="NNH201" s="1434"/>
      <c r="NNI201" s="1434"/>
      <c r="NNJ201" s="1434"/>
      <c r="NNK201" s="1434"/>
      <c r="NNL201" s="1434"/>
      <c r="NNM201" s="1434"/>
      <c r="NNN201" s="1434"/>
      <c r="NNO201" s="1434"/>
      <c r="NNP201" s="1434"/>
      <c r="NNQ201" s="1434"/>
      <c r="NNR201" s="1434"/>
      <c r="NNS201" s="1434"/>
      <c r="NNT201" s="1434"/>
      <c r="NNU201" s="1434"/>
      <c r="NNV201" s="1434"/>
      <c r="NNW201" s="1434"/>
      <c r="NNX201" s="1434"/>
      <c r="NNY201" s="1434"/>
      <c r="NNZ201" s="1434"/>
      <c r="NOA201" s="1434"/>
      <c r="NOB201" s="1434"/>
      <c r="NOC201" s="1434"/>
      <c r="NOD201" s="1434"/>
      <c r="NOE201" s="1434"/>
      <c r="NOF201" s="1434"/>
      <c r="NOG201" s="1434"/>
      <c r="NOH201" s="1434"/>
      <c r="NOI201" s="1434"/>
      <c r="NOJ201" s="1434"/>
      <c r="NOK201" s="1434"/>
      <c r="NOL201" s="1434"/>
      <c r="NOM201" s="1434"/>
      <c r="NON201" s="1434"/>
      <c r="NOO201" s="1434"/>
      <c r="NOP201" s="1434"/>
      <c r="NOQ201" s="1434"/>
      <c r="NOR201" s="1434"/>
      <c r="NOS201" s="1434"/>
      <c r="NOT201" s="1434"/>
      <c r="NOU201" s="1434"/>
      <c r="NOV201" s="1434"/>
      <c r="NOW201" s="1434"/>
      <c r="NOX201" s="1434"/>
      <c r="NOY201" s="1434"/>
      <c r="NOZ201" s="1434"/>
      <c r="NPA201" s="1434"/>
      <c r="NPB201" s="1434"/>
      <c r="NPC201" s="1434"/>
      <c r="NPD201" s="1434"/>
      <c r="NPE201" s="1434"/>
      <c r="NPF201" s="1434"/>
      <c r="NPG201" s="1434"/>
      <c r="NPH201" s="1434"/>
      <c r="NPI201" s="1434"/>
      <c r="NPJ201" s="1434"/>
      <c r="NPK201" s="1434"/>
      <c r="NPL201" s="1434"/>
      <c r="NPM201" s="1434"/>
      <c r="NPN201" s="1434"/>
      <c r="NPO201" s="1434"/>
      <c r="NPP201" s="1434"/>
      <c r="NPQ201" s="1434"/>
      <c r="NPR201" s="1434"/>
      <c r="NPS201" s="1434"/>
      <c r="NPT201" s="1434"/>
      <c r="NPU201" s="1434"/>
      <c r="NPV201" s="1434"/>
      <c r="NPW201" s="1434"/>
      <c r="NPX201" s="1434"/>
      <c r="NPY201" s="1434"/>
      <c r="NPZ201" s="1434"/>
      <c r="NQA201" s="1434"/>
      <c r="NQB201" s="1434"/>
      <c r="NQC201" s="1434"/>
      <c r="NQD201" s="1434"/>
      <c r="NQE201" s="1434"/>
      <c r="NQF201" s="1434"/>
      <c r="NQG201" s="1434"/>
      <c r="NQH201" s="1434"/>
      <c r="NQI201" s="1434"/>
      <c r="NQJ201" s="1434"/>
      <c r="NQK201" s="1434"/>
      <c r="NQL201" s="1434"/>
      <c r="NQM201" s="1434"/>
      <c r="NQN201" s="1434"/>
      <c r="NQO201" s="1434"/>
      <c r="NQP201" s="1434"/>
      <c r="NQQ201" s="1434"/>
      <c r="NQR201" s="1434"/>
      <c r="NQS201" s="1434"/>
      <c r="NQT201" s="1434"/>
      <c r="NQU201" s="1434"/>
      <c r="NQV201" s="1434"/>
      <c r="NQW201" s="1434"/>
      <c r="NQX201" s="1434"/>
      <c r="NQY201" s="1434"/>
      <c r="NQZ201" s="1434"/>
      <c r="NRA201" s="1434"/>
      <c r="NRB201" s="1434"/>
      <c r="NRC201" s="1434"/>
      <c r="NRD201" s="1434"/>
      <c r="NRE201" s="1434"/>
      <c r="NRF201" s="1434"/>
      <c r="NRG201" s="1434"/>
      <c r="NRH201" s="1434"/>
      <c r="NRI201" s="1434"/>
      <c r="NRJ201" s="1434"/>
      <c r="NRK201" s="1434"/>
      <c r="NRL201" s="1434"/>
      <c r="NRM201" s="1434"/>
      <c r="NRN201" s="1434"/>
      <c r="NRO201" s="1434"/>
      <c r="NRP201" s="1434"/>
      <c r="NRQ201" s="1434"/>
      <c r="NRR201" s="1434"/>
      <c r="NRS201" s="1434"/>
      <c r="NRT201" s="1434"/>
      <c r="NRU201" s="1434"/>
      <c r="NRV201" s="1434"/>
      <c r="NRW201" s="1434"/>
      <c r="NRX201" s="1434"/>
      <c r="NRY201" s="1434"/>
      <c r="NRZ201" s="1434"/>
      <c r="NSA201" s="1434"/>
      <c r="NSB201" s="1434"/>
      <c r="NSC201" s="1434"/>
      <c r="NSD201" s="1434"/>
      <c r="NSE201" s="1434"/>
      <c r="NSF201" s="1434"/>
      <c r="NSG201" s="1434"/>
      <c r="NSH201" s="1434"/>
      <c r="NSI201" s="1434"/>
      <c r="NSJ201" s="1434"/>
      <c r="NSK201" s="1434"/>
      <c r="NSL201" s="1434"/>
      <c r="NSM201" s="1434"/>
      <c r="NSN201" s="1434"/>
      <c r="NSO201" s="1434"/>
      <c r="NSP201" s="1434"/>
      <c r="NSQ201" s="1434"/>
      <c r="NSR201" s="1434"/>
      <c r="NSS201" s="1434"/>
      <c r="NST201" s="1434"/>
      <c r="NSU201" s="1434"/>
      <c r="NSV201" s="1434"/>
      <c r="NSW201" s="1434"/>
      <c r="NSX201" s="1434"/>
      <c r="NSY201" s="1434"/>
      <c r="NSZ201" s="1434"/>
      <c r="NTA201" s="1434"/>
      <c r="NTB201" s="1434"/>
      <c r="NTC201" s="1434"/>
      <c r="NTD201" s="1434"/>
      <c r="NTE201" s="1434"/>
      <c r="NTF201" s="1434"/>
      <c r="NTG201" s="1434"/>
      <c r="NTH201" s="1434"/>
      <c r="NTI201" s="1434"/>
      <c r="NTJ201" s="1434"/>
      <c r="NTK201" s="1434"/>
      <c r="NTL201" s="1434"/>
      <c r="NTM201" s="1434"/>
      <c r="NTN201" s="1434"/>
      <c r="NTO201" s="1434"/>
      <c r="NTP201" s="1434"/>
      <c r="NTQ201" s="1434"/>
      <c r="NTR201" s="1434"/>
      <c r="NTS201" s="1434"/>
      <c r="NTT201" s="1434"/>
      <c r="NTU201" s="1434"/>
      <c r="NTV201" s="1434"/>
      <c r="NTW201" s="1434"/>
      <c r="NTX201" s="1434"/>
      <c r="NTY201" s="1434"/>
      <c r="NTZ201" s="1434"/>
      <c r="NUA201" s="1434"/>
      <c r="NUB201" s="1434"/>
      <c r="NUC201" s="1434"/>
      <c r="NUD201" s="1434"/>
      <c r="NUE201" s="1434"/>
      <c r="NUF201" s="1434"/>
      <c r="NUG201" s="1434"/>
      <c r="NUH201" s="1434"/>
      <c r="NUI201" s="1434"/>
      <c r="NUJ201" s="1434"/>
      <c r="NUK201" s="1434"/>
      <c r="NUL201" s="1434"/>
      <c r="NUM201" s="1434"/>
      <c r="NUN201" s="1434"/>
      <c r="NUO201" s="1434"/>
      <c r="NUP201" s="1434"/>
      <c r="NUQ201" s="1434"/>
      <c r="NUR201" s="1434"/>
      <c r="NUS201" s="1434"/>
      <c r="NUT201" s="1434"/>
      <c r="NUU201" s="1434"/>
      <c r="NUV201" s="1434"/>
      <c r="NUW201" s="1434"/>
      <c r="NUX201" s="1434"/>
      <c r="NUY201" s="1434"/>
      <c r="NUZ201" s="1434"/>
      <c r="NVA201" s="1434"/>
      <c r="NVB201" s="1434"/>
      <c r="NVC201" s="1434"/>
      <c r="NVD201" s="1434"/>
      <c r="NVE201" s="1434"/>
      <c r="NVF201" s="1434"/>
      <c r="NVG201" s="1434"/>
      <c r="NVH201" s="1434"/>
      <c r="NVI201" s="1434"/>
      <c r="NVJ201" s="1434"/>
      <c r="NVK201" s="1434"/>
      <c r="NVL201" s="1434"/>
      <c r="NVM201" s="1434"/>
      <c r="NVN201" s="1434"/>
      <c r="NVO201" s="1434"/>
      <c r="NVP201" s="1434"/>
      <c r="NVQ201" s="1434"/>
      <c r="NVR201" s="1434"/>
      <c r="NVS201" s="1434"/>
      <c r="NVT201" s="1434"/>
      <c r="NVU201" s="1434"/>
      <c r="NVV201" s="1434"/>
      <c r="NVW201" s="1434"/>
      <c r="NVX201" s="1434"/>
      <c r="NVY201" s="1434"/>
      <c r="NVZ201" s="1434"/>
      <c r="NWA201" s="1434"/>
      <c r="NWB201" s="1434"/>
      <c r="NWC201" s="1434"/>
      <c r="NWD201" s="1434"/>
      <c r="NWE201" s="1434"/>
      <c r="NWF201" s="1434"/>
      <c r="NWG201" s="1434"/>
      <c r="NWH201" s="1434"/>
      <c r="NWI201" s="1434"/>
      <c r="NWJ201" s="1434"/>
      <c r="NWK201" s="1434"/>
      <c r="NWL201" s="1434"/>
      <c r="NWM201" s="1434"/>
      <c r="NWN201" s="1434"/>
      <c r="NWO201" s="1434"/>
      <c r="NWP201" s="1434"/>
      <c r="NWQ201" s="1434"/>
      <c r="NWR201" s="1434"/>
      <c r="NWS201" s="1434"/>
      <c r="NWT201" s="1434"/>
      <c r="NWU201" s="1434"/>
      <c r="NWV201" s="1434"/>
      <c r="NWW201" s="1434"/>
      <c r="NWX201" s="1434"/>
      <c r="NWY201" s="1434"/>
      <c r="NWZ201" s="1434"/>
      <c r="NXA201" s="1434"/>
      <c r="NXB201" s="1434"/>
      <c r="NXC201" s="1434"/>
      <c r="NXD201" s="1434"/>
      <c r="NXE201" s="1434"/>
      <c r="NXF201" s="1434"/>
      <c r="NXG201" s="1434"/>
      <c r="NXH201" s="1434"/>
      <c r="NXI201" s="1434"/>
      <c r="NXJ201" s="1434"/>
      <c r="NXK201" s="1434"/>
      <c r="NXL201" s="1434"/>
      <c r="NXM201" s="1434"/>
      <c r="NXN201" s="1434"/>
      <c r="NXO201" s="1434"/>
      <c r="NXP201" s="1434"/>
      <c r="NXQ201" s="1434"/>
      <c r="NXR201" s="1434"/>
      <c r="NXS201" s="1434"/>
      <c r="NXT201" s="1434"/>
      <c r="NXU201" s="1434"/>
      <c r="NXV201" s="1434"/>
      <c r="NXW201" s="1434"/>
      <c r="NXX201" s="1434"/>
      <c r="NXY201" s="1434"/>
      <c r="NXZ201" s="1434"/>
      <c r="NYA201" s="1434"/>
      <c r="NYB201" s="1434"/>
      <c r="NYC201" s="1434"/>
      <c r="NYD201" s="1434"/>
      <c r="NYE201" s="1434"/>
      <c r="NYF201" s="1434"/>
      <c r="NYG201" s="1434"/>
      <c r="NYH201" s="1434"/>
      <c r="NYI201" s="1434"/>
      <c r="NYJ201" s="1434"/>
      <c r="NYK201" s="1434"/>
      <c r="NYL201" s="1434"/>
      <c r="NYM201" s="1434"/>
      <c r="NYN201" s="1434"/>
      <c r="NYO201" s="1434"/>
      <c r="NYP201" s="1434"/>
      <c r="NYQ201" s="1434"/>
      <c r="NYR201" s="1434"/>
      <c r="NYS201" s="1434"/>
      <c r="NYT201" s="1434"/>
      <c r="NYU201" s="1434"/>
      <c r="NYV201" s="1434"/>
      <c r="NYW201" s="1434"/>
      <c r="NYX201" s="1434"/>
      <c r="NYY201" s="1434"/>
      <c r="NYZ201" s="1434"/>
      <c r="NZA201" s="1434"/>
      <c r="NZB201" s="1434"/>
      <c r="NZC201" s="1434"/>
      <c r="NZD201" s="1434"/>
      <c r="NZE201" s="1434"/>
      <c r="NZF201" s="1434"/>
      <c r="NZG201" s="1434"/>
      <c r="NZH201" s="1434"/>
      <c r="NZI201" s="1434"/>
      <c r="NZJ201" s="1434"/>
      <c r="NZK201" s="1434"/>
      <c r="NZL201" s="1434"/>
      <c r="NZM201" s="1434"/>
      <c r="NZN201" s="1434"/>
      <c r="NZO201" s="1434"/>
      <c r="NZP201" s="1434"/>
      <c r="NZQ201" s="1434"/>
      <c r="NZR201" s="1434"/>
      <c r="NZS201" s="1434"/>
      <c r="NZT201" s="1434"/>
      <c r="NZU201" s="1434"/>
      <c r="NZV201" s="1434"/>
      <c r="NZW201" s="1434"/>
      <c r="NZX201" s="1434"/>
      <c r="NZY201" s="1434"/>
      <c r="NZZ201" s="1434"/>
      <c r="OAA201" s="1434"/>
      <c r="OAB201" s="1434"/>
      <c r="OAC201" s="1434"/>
      <c r="OAD201" s="1434"/>
      <c r="OAE201" s="1434"/>
      <c r="OAF201" s="1434"/>
      <c r="OAG201" s="1434"/>
      <c r="OAH201" s="1434"/>
      <c r="OAI201" s="1434"/>
      <c r="OAJ201" s="1434"/>
      <c r="OAK201" s="1434"/>
      <c r="OAL201" s="1434"/>
      <c r="OAM201" s="1434"/>
      <c r="OAN201" s="1434"/>
      <c r="OAO201" s="1434"/>
      <c r="OAP201" s="1434"/>
      <c r="OAQ201" s="1434"/>
      <c r="OAR201" s="1434"/>
      <c r="OAS201" s="1434"/>
      <c r="OAT201" s="1434"/>
      <c r="OAU201" s="1434"/>
      <c r="OAV201" s="1434"/>
      <c r="OAW201" s="1434"/>
      <c r="OAX201" s="1434"/>
      <c r="OAY201" s="1434"/>
      <c r="OAZ201" s="1434"/>
      <c r="OBA201" s="1434"/>
      <c r="OBB201" s="1434"/>
      <c r="OBC201" s="1434"/>
      <c r="OBD201" s="1434"/>
      <c r="OBE201" s="1434"/>
      <c r="OBF201" s="1434"/>
      <c r="OBG201" s="1434"/>
      <c r="OBH201" s="1434"/>
      <c r="OBI201" s="1434"/>
      <c r="OBJ201" s="1434"/>
      <c r="OBK201" s="1434"/>
      <c r="OBL201" s="1434"/>
      <c r="OBM201" s="1434"/>
      <c r="OBN201" s="1434"/>
      <c r="OBO201" s="1434"/>
      <c r="OBP201" s="1434"/>
      <c r="OBQ201" s="1434"/>
      <c r="OBR201" s="1434"/>
      <c r="OBS201" s="1434"/>
      <c r="OBT201" s="1434"/>
      <c r="OBU201" s="1434"/>
      <c r="OBV201" s="1434"/>
      <c r="OBW201" s="1434"/>
      <c r="OBX201" s="1434"/>
      <c r="OBY201" s="1434"/>
      <c r="OBZ201" s="1434"/>
      <c r="OCA201" s="1434"/>
      <c r="OCB201" s="1434"/>
      <c r="OCC201" s="1434"/>
      <c r="OCD201" s="1434"/>
      <c r="OCE201" s="1434"/>
      <c r="OCF201" s="1434"/>
      <c r="OCG201" s="1434"/>
      <c r="OCH201" s="1434"/>
      <c r="OCI201" s="1434"/>
      <c r="OCJ201" s="1434"/>
      <c r="OCK201" s="1434"/>
      <c r="OCL201" s="1434"/>
      <c r="OCM201" s="1434"/>
      <c r="OCN201" s="1434"/>
      <c r="OCO201" s="1434"/>
      <c r="OCP201" s="1434"/>
      <c r="OCQ201" s="1434"/>
      <c r="OCR201" s="1434"/>
      <c r="OCS201" s="1434"/>
      <c r="OCT201" s="1434"/>
      <c r="OCU201" s="1434"/>
      <c r="OCV201" s="1434"/>
      <c r="OCW201" s="1434"/>
      <c r="OCX201" s="1434"/>
      <c r="OCY201" s="1434"/>
      <c r="OCZ201" s="1434"/>
      <c r="ODA201" s="1434"/>
      <c r="ODB201" s="1434"/>
      <c r="ODC201" s="1434"/>
      <c r="ODD201" s="1434"/>
      <c r="ODE201" s="1434"/>
      <c r="ODF201" s="1434"/>
      <c r="ODG201" s="1434"/>
      <c r="ODH201" s="1434"/>
      <c r="ODI201" s="1434"/>
      <c r="ODJ201" s="1434"/>
      <c r="ODK201" s="1434"/>
      <c r="ODL201" s="1434"/>
      <c r="ODM201" s="1434"/>
      <c r="ODN201" s="1434"/>
      <c r="ODO201" s="1434"/>
      <c r="ODP201" s="1434"/>
      <c r="ODQ201" s="1434"/>
      <c r="ODR201" s="1434"/>
      <c r="ODS201" s="1434"/>
      <c r="ODT201" s="1434"/>
      <c r="ODU201" s="1434"/>
      <c r="ODV201" s="1434"/>
      <c r="ODW201" s="1434"/>
      <c r="ODX201" s="1434"/>
      <c r="ODY201" s="1434"/>
      <c r="ODZ201" s="1434"/>
      <c r="OEA201" s="1434"/>
      <c r="OEB201" s="1434"/>
      <c r="OEC201" s="1434"/>
      <c r="OED201" s="1434"/>
      <c r="OEE201" s="1434"/>
      <c r="OEF201" s="1434"/>
      <c r="OEG201" s="1434"/>
      <c r="OEH201" s="1434"/>
      <c r="OEI201" s="1434"/>
      <c r="OEJ201" s="1434"/>
      <c r="OEK201" s="1434"/>
      <c r="OEL201" s="1434"/>
      <c r="OEM201" s="1434"/>
      <c r="OEN201" s="1434"/>
      <c r="OEO201" s="1434"/>
      <c r="OEP201" s="1434"/>
      <c r="OEQ201" s="1434"/>
      <c r="OER201" s="1434"/>
      <c r="OES201" s="1434"/>
      <c r="OET201" s="1434"/>
      <c r="OEU201" s="1434"/>
      <c r="OEV201" s="1434"/>
      <c r="OEW201" s="1434"/>
      <c r="OEX201" s="1434"/>
      <c r="OEY201" s="1434"/>
      <c r="OEZ201" s="1434"/>
      <c r="OFA201" s="1434"/>
      <c r="OFB201" s="1434"/>
      <c r="OFC201" s="1434"/>
      <c r="OFD201" s="1434"/>
      <c r="OFE201" s="1434"/>
      <c r="OFF201" s="1434"/>
      <c r="OFG201" s="1434"/>
      <c r="OFH201" s="1434"/>
      <c r="OFI201" s="1434"/>
      <c r="OFJ201" s="1434"/>
      <c r="OFK201" s="1434"/>
      <c r="OFL201" s="1434"/>
      <c r="OFM201" s="1434"/>
      <c r="OFN201" s="1434"/>
      <c r="OFO201" s="1434"/>
      <c r="OFP201" s="1434"/>
      <c r="OFQ201" s="1434"/>
      <c r="OFR201" s="1434"/>
      <c r="OFS201" s="1434"/>
      <c r="OFT201" s="1434"/>
      <c r="OFU201" s="1434"/>
      <c r="OFV201" s="1434"/>
      <c r="OFW201" s="1434"/>
      <c r="OFX201" s="1434"/>
      <c r="OFY201" s="1434"/>
      <c r="OFZ201" s="1434"/>
      <c r="OGA201" s="1434"/>
      <c r="OGB201" s="1434"/>
      <c r="OGC201" s="1434"/>
      <c r="OGD201" s="1434"/>
      <c r="OGE201" s="1434"/>
      <c r="OGF201" s="1434"/>
      <c r="OGG201" s="1434"/>
      <c r="OGH201" s="1434"/>
      <c r="OGI201" s="1434"/>
      <c r="OGJ201" s="1434"/>
      <c r="OGK201" s="1434"/>
      <c r="OGL201" s="1434"/>
      <c r="OGM201" s="1434"/>
      <c r="OGN201" s="1434"/>
      <c r="OGO201" s="1434"/>
      <c r="OGP201" s="1434"/>
      <c r="OGQ201" s="1434"/>
      <c r="OGR201" s="1434"/>
      <c r="OGS201" s="1434"/>
      <c r="OGT201" s="1434"/>
      <c r="OGU201" s="1434"/>
      <c r="OGV201" s="1434"/>
      <c r="OGW201" s="1434"/>
      <c r="OGX201" s="1434"/>
      <c r="OGY201" s="1434"/>
      <c r="OGZ201" s="1434"/>
      <c r="OHA201" s="1434"/>
      <c r="OHB201" s="1434"/>
      <c r="OHC201" s="1434"/>
      <c r="OHD201" s="1434"/>
      <c r="OHE201" s="1434"/>
      <c r="OHF201" s="1434"/>
      <c r="OHG201" s="1434"/>
      <c r="OHH201" s="1434"/>
      <c r="OHI201" s="1434"/>
      <c r="OHJ201" s="1434"/>
      <c r="OHK201" s="1434"/>
      <c r="OHL201" s="1434"/>
      <c r="OHM201" s="1434"/>
      <c r="OHN201" s="1434"/>
      <c r="OHO201" s="1434"/>
      <c r="OHP201" s="1434"/>
      <c r="OHQ201" s="1434"/>
      <c r="OHR201" s="1434"/>
      <c r="OHS201" s="1434"/>
      <c r="OHT201" s="1434"/>
      <c r="OHU201" s="1434"/>
      <c r="OHV201" s="1434"/>
      <c r="OHW201" s="1434"/>
      <c r="OHX201" s="1434"/>
      <c r="OHY201" s="1434"/>
      <c r="OHZ201" s="1434"/>
      <c r="OIA201" s="1434"/>
      <c r="OIB201" s="1434"/>
      <c r="OIC201" s="1434"/>
      <c r="OID201" s="1434"/>
      <c r="OIE201" s="1434"/>
      <c r="OIF201" s="1434"/>
      <c r="OIG201" s="1434"/>
      <c r="OIH201" s="1434"/>
      <c r="OII201" s="1434"/>
      <c r="OIJ201" s="1434"/>
      <c r="OIK201" s="1434"/>
      <c r="OIL201" s="1434"/>
      <c r="OIM201" s="1434"/>
      <c r="OIN201" s="1434"/>
      <c r="OIO201" s="1434"/>
      <c r="OIP201" s="1434"/>
      <c r="OIQ201" s="1434"/>
      <c r="OIR201" s="1434"/>
      <c r="OIS201" s="1434"/>
      <c r="OIT201" s="1434"/>
      <c r="OIU201" s="1434"/>
      <c r="OIV201" s="1434"/>
      <c r="OIW201" s="1434"/>
      <c r="OIX201" s="1434"/>
      <c r="OIY201" s="1434"/>
      <c r="OIZ201" s="1434"/>
      <c r="OJA201" s="1434"/>
      <c r="OJB201" s="1434"/>
      <c r="OJC201" s="1434"/>
      <c r="OJD201" s="1434"/>
      <c r="OJE201" s="1434"/>
      <c r="OJF201" s="1434"/>
      <c r="OJG201" s="1434"/>
      <c r="OJH201" s="1434"/>
      <c r="OJI201" s="1434"/>
      <c r="OJJ201" s="1434"/>
      <c r="OJK201" s="1434"/>
      <c r="OJL201" s="1434"/>
      <c r="OJM201" s="1434"/>
      <c r="OJN201" s="1434"/>
      <c r="OJO201" s="1434"/>
      <c r="OJP201" s="1434"/>
      <c r="OJQ201" s="1434"/>
      <c r="OJR201" s="1434"/>
      <c r="OJS201" s="1434"/>
      <c r="OJT201" s="1434"/>
      <c r="OJU201" s="1434"/>
      <c r="OJV201" s="1434"/>
      <c r="OJW201" s="1434"/>
      <c r="OJX201" s="1434"/>
      <c r="OJY201" s="1434"/>
      <c r="OJZ201" s="1434"/>
      <c r="OKA201" s="1434"/>
      <c r="OKB201" s="1434"/>
      <c r="OKC201" s="1434"/>
      <c r="OKD201" s="1434"/>
      <c r="OKE201" s="1434"/>
      <c r="OKF201" s="1434"/>
      <c r="OKG201" s="1434"/>
      <c r="OKH201" s="1434"/>
      <c r="OKI201" s="1434"/>
      <c r="OKJ201" s="1434"/>
      <c r="OKK201" s="1434"/>
      <c r="OKL201" s="1434"/>
      <c r="OKM201" s="1434"/>
      <c r="OKN201" s="1434"/>
      <c r="OKO201" s="1434"/>
      <c r="OKP201" s="1434"/>
      <c r="OKQ201" s="1434"/>
      <c r="OKR201" s="1434"/>
      <c r="OKS201" s="1434"/>
      <c r="OKT201" s="1434"/>
      <c r="OKU201" s="1434"/>
      <c r="OKV201" s="1434"/>
      <c r="OKW201" s="1434"/>
      <c r="OKX201" s="1434"/>
      <c r="OKY201" s="1434"/>
      <c r="OKZ201" s="1434"/>
      <c r="OLA201" s="1434"/>
      <c r="OLB201" s="1434"/>
      <c r="OLC201" s="1434"/>
      <c r="OLD201" s="1434"/>
      <c r="OLE201" s="1434"/>
      <c r="OLF201" s="1434"/>
      <c r="OLG201" s="1434"/>
      <c r="OLH201" s="1434"/>
      <c r="OLI201" s="1434"/>
      <c r="OLJ201" s="1434"/>
      <c r="OLK201" s="1434"/>
      <c r="OLL201" s="1434"/>
      <c r="OLM201" s="1434"/>
      <c r="OLN201" s="1434"/>
      <c r="OLO201" s="1434"/>
      <c r="OLP201" s="1434"/>
      <c r="OLQ201" s="1434"/>
      <c r="OLR201" s="1434"/>
      <c r="OLS201" s="1434"/>
      <c r="OLT201" s="1434"/>
      <c r="OLU201" s="1434"/>
      <c r="OLV201" s="1434"/>
      <c r="OLW201" s="1434"/>
      <c r="OLX201" s="1434"/>
      <c r="OLY201" s="1434"/>
      <c r="OLZ201" s="1434"/>
      <c r="OMA201" s="1434"/>
      <c r="OMB201" s="1434"/>
      <c r="OMC201" s="1434"/>
      <c r="OMD201" s="1434"/>
      <c r="OME201" s="1434"/>
      <c r="OMF201" s="1434"/>
      <c r="OMG201" s="1434"/>
      <c r="OMH201" s="1434"/>
      <c r="OMI201" s="1434"/>
      <c r="OMJ201" s="1434"/>
      <c r="OMK201" s="1434"/>
      <c r="OML201" s="1434"/>
      <c r="OMM201" s="1434"/>
      <c r="OMN201" s="1434"/>
      <c r="OMO201" s="1434"/>
      <c r="OMP201" s="1434"/>
      <c r="OMQ201" s="1434"/>
      <c r="OMR201" s="1434"/>
      <c r="OMS201" s="1434"/>
      <c r="OMT201" s="1434"/>
      <c r="OMU201" s="1434"/>
      <c r="OMV201" s="1434"/>
      <c r="OMW201" s="1434"/>
      <c r="OMX201" s="1434"/>
      <c r="OMY201" s="1434"/>
      <c r="OMZ201" s="1434"/>
      <c r="ONA201" s="1434"/>
      <c r="ONB201" s="1434"/>
      <c r="ONC201" s="1434"/>
      <c r="OND201" s="1434"/>
      <c r="ONE201" s="1434"/>
      <c r="ONF201" s="1434"/>
      <c r="ONG201" s="1434"/>
      <c r="ONH201" s="1434"/>
      <c r="ONI201" s="1434"/>
      <c r="ONJ201" s="1434"/>
      <c r="ONK201" s="1434"/>
      <c r="ONL201" s="1434"/>
      <c r="ONM201" s="1434"/>
      <c r="ONN201" s="1434"/>
      <c r="ONO201" s="1434"/>
      <c r="ONP201" s="1434"/>
      <c r="ONQ201" s="1434"/>
      <c r="ONR201" s="1434"/>
      <c r="ONS201" s="1434"/>
      <c r="ONT201" s="1434"/>
      <c r="ONU201" s="1434"/>
      <c r="ONV201" s="1434"/>
      <c r="ONW201" s="1434"/>
      <c r="ONX201" s="1434"/>
      <c r="ONY201" s="1434"/>
      <c r="ONZ201" s="1434"/>
      <c r="OOA201" s="1434"/>
      <c r="OOB201" s="1434"/>
      <c r="OOC201" s="1434"/>
      <c r="OOD201" s="1434"/>
      <c r="OOE201" s="1434"/>
      <c r="OOF201" s="1434"/>
      <c r="OOG201" s="1434"/>
      <c r="OOH201" s="1434"/>
      <c r="OOI201" s="1434"/>
      <c r="OOJ201" s="1434"/>
      <c r="OOK201" s="1434"/>
      <c r="OOL201" s="1434"/>
      <c r="OOM201" s="1434"/>
      <c r="OON201" s="1434"/>
      <c r="OOO201" s="1434"/>
      <c r="OOP201" s="1434"/>
      <c r="OOQ201" s="1434"/>
      <c r="OOR201" s="1434"/>
      <c r="OOS201" s="1434"/>
      <c r="OOT201" s="1434"/>
      <c r="OOU201" s="1434"/>
      <c r="OOV201" s="1434"/>
      <c r="OOW201" s="1434"/>
      <c r="OOX201" s="1434"/>
      <c r="OOY201" s="1434"/>
      <c r="OOZ201" s="1434"/>
      <c r="OPA201" s="1434"/>
      <c r="OPB201" s="1434"/>
      <c r="OPC201" s="1434"/>
      <c r="OPD201" s="1434"/>
      <c r="OPE201" s="1434"/>
      <c r="OPF201" s="1434"/>
      <c r="OPG201" s="1434"/>
      <c r="OPH201" s="1434"/>
      <c r="OPI201" s="1434"/>
      <c r="OPJ201" s="1434"/>
      <c r="OPK201" s="1434"/>
      <c r="OPL201" s="1434"/>
      <c r="OPM201" s="1434"/>
      <c r="OPN201" s="1434"/>
      <c r="OPO201" s="1434"/>
      <c r="OPP201" s="1434"/>
      <c r="OPQ201" s="1434"/>
      <c r="OPR201" s="1434"/>
      <c r="OPS201" s="1434"/>
      <c r="OPT201" s="1434"/>
      <c r="OPU201" s="1434"/>
      <c r="OPV201" s="1434"/>
      <c r="OPW201" s="1434"/>
      <c r="OPX201" s="1434"/>
      <c r="OPY201" s="1434"/>
      <c r="OPZ201" s="1434"/>
      <c r="OQA201" s="1434"/>
      <c r="OQB201" s="1434"/>
      <c r="OQC201" s="1434"/>
      <c r="OQD201" s="1434"/>
      <c r="OQE201" s="1434"/>
      <c r="OQF201" s="1434"/>
      <c r="OQG201" s="1434"/>
      <c r="OQH201" s="1434"/>
      <c r="OQI201" s="1434"/>
      <c r="OQJ201" s="1434"/>
      <c r="OQK201" s="1434"/>
      <c r="OQL201" s="1434"/>
      <c r="OQM201" s="1434"/>
      <c r="OQN201" s="1434"/>
      <c r="OQO201" s="1434"/>
      <c r="OQP201" s="1434"/>
      <c r="OQQ201" s="1434"/>
      <c r="OQR201" s="1434"/>
      <c r="OQS201" s="1434"/>
      <c r="OQT201" s="1434"/>
      <c r="OQU201" s="1434"/>
      <c r="OQV201" s="1434"/>
      <c r="OQW201" s="1434"/>
      <c r="OQX201" s="1434"/>
      <c r="OQY201" s="1434"/>
      <c r="OQZ201" s="1434"/>
      <c r="ORA201" s="1434"/>
      <c r="ORB201" s="1434"/>
      <c r="ORC201" s="1434"/>
      <c r="ORD201" s="1434"/>
      <c r="ORE201" s="1434"/>
      <c r="ORF201" s="1434"/>
      <c r="ORG201" s="1434"/>
      <c r="ORH201" s="1434"/>
      <c r="ORI201" s="1434"/>
      <c r="ORJ201" s="1434"/>
      <c r="ORK201" s="1434"/>
      <c r="ORL201" s="1434"/>
      <c r="ORM201" s="1434"/>
      <c r="ORN201" s="1434"/>
      <c r="ORO201" s="1434"/>
      <c r="ORP201" s="1434"/>
      <c r="ORQ201" s="1434"/>
      <c r="ORR201" s="1434"/>
      <c r="ORS201" s="1434"/>
      <c r="ORT201" s="1434"/>
      <c r="ORU201" s="1434"/>
      <c r="ORV201" s="1434"/>
      <c r="ORW201" s="1434"/>
      <c r="ORX201" s="1434"/>
      <c r="ORY201" s="1434"/>
      <c r="ORZ201" s="1434"/>
      <c r="OSA201" s="1434"/>
      <c r="OSB201" s="1434"/>
      <c r="OSC201" s="1434"/>
      <c r="OSD201" s="1434"/>
      <c r="OSE201" s="1434"/>
      <c r="OSF201" s="1434"/>
      <c r="OSG201" s="1434"/>
      <c r="OSH201" s="1434"/>
      <c r="OSI201" s="1434"/>
      <c r="OSJ201" s="1434"/>
      <c r="OSK201" s="1434"/>
      <c r="OSL201" s="1434"/>
      <c r="OSM201" s="1434"/>
      <c r="OSN201" s="1434"/>
      <c r="OSO201" s="1434"/>
      <c r="OSP201" s="1434"/>
      <c r="OSQ201" s="1434"/>
      <c r="OSR201" s="1434"/>
      <c r="OSS201" s="1434"/>
      <c r="OST201" s="1434"/>
      <c r="OSU201" s="1434"/>
      <c r="OSV201" s="1434"/>
      <c r="OSW201" s="1434"/>
      <c r="OSX201" s="1434"/>
      <c r="OSY201" s="1434"/>
      <c r="OSZ201" s="1434"/>
      <c r="OTA201" s="1434"/>
      <c r="OTB201" s="1434"/>
      <c r="OTC201" s="1434"/>
      <c r="OTD201" s="1434"/>
      <c r="OTE201" s="1434"/>
      <c r="OTF201" s="1434"/>
      <c r="OTG201" s="1434"/>
      <c r="OTH201" s="1434"/>
      <c r="OTI201" s="1434"/>
      <c r="OTJ201" s="1434"/>
      <c r="OTK201" s="1434"/>
      <c r="OTL201" s="1434"/>
      <c r="OTM201" s="1434"/>
      <c r="OTN201" s="1434"/>
      <c r="OTO201" s="1434"/>
      <c r="OTP201" s="1434"/>
      <c r="OTQ201" s="1434"/>
      <c r="OTR201" s="1434"/>
      <c r="OTS201" s="1434"/>
      <c r="OTT201" s="1434"/>
      <c r="OTU201" s="1434"/>
      <c r="OTV201" s="1434"/>
      <c r="OTW201" s="1434"/>
      <c r="OTX201" s="1434"/>
      <c r="OTY201" s="1434"/>
      <c r="OTZ201" s="1434"/>
      <c r="OUA201" s="1434"/>
      <c r="OUB201" s="1434"/>
      <c r="OUC201" s="1434"/>
      <c r="OUD201" s="1434"/>
      <c r="OUE201" s="1434"/>
      <c r="OUF201" s="1434"/>
      <c r="OUG201" s="1434"/>
      <c r="OUH201" s="1434"/>
      <c r="OUI201" s="1434"/>
      <c r="OUJ201" s="1434"/>
      <c r="OUK201" s="1434"/>
      <c r="OUL201" s="1434"/>
      <c r="OUM201" s="1434"/>
      <c r="OUN201" s="1434"/>
      <c r="OUO201" s="1434"/>
      <c r="OUP201" s="1434"/>
      <c r="OUQ201" s="1434"/>
      <c r="OUR201" s="1434"/>
      <c r="OUS201" s="1434"/>
      <c r="OUT201" s="1434"/>
      <c r="OUU201" s="1434"/>
      <c r="OUV201" s="1434"/>
      <c r="OUW201" s="1434"/>
      <c r="OUX201" s="1434"/>
      <c r="OUY201" s="1434"/>
      <c r="OUZ201" s="1434"/>
      <c r="OVA201" s="1434"/>
      <c r="OVB201" s="1434"/>
      <c r="OVC201" s="1434"/>
      <c r="OVD201" s="1434"/>
      <c r="OVE201" s="1434"/>
      <c r="OVF201" s="1434"/>
      <c r="OVG201" s="1434"/>
      <c r="OVH201" s="1434"/>
      <c r="OVI201" s="1434"/>
      <c r="OVJ201" s="1434"/>
      <c r="OVK201" s="1434"/>
      <c r="OVL201" s="1434"/>
      <c r="OVM201" s="1434"/>
      <c r="OVN201" s="1434"/>
      <c r="OVO201" s="1434"/>
      <c r="OVP201" s="1434"/>
      <c r="OVQ201" s="1434"/>
      <c r="OVR201" s="1434"/>
      <c r="OVS201" s="1434"/>
      <c r="OVT201" s="1434"/>
      <c r="OVU201" s="1434"/>
      <c r="OVV201" s="1434"/>
      <c r="OVW201" s="1434"/>
      <c r="OVX201" s="1434"/>
      <c r="OVY201" s="1434"/>
      <c r="OVZ201" s="1434"/>
      <c r="OWA201" s="1434"/>
      <c r="OWB201" s="1434"/>
      <c r="OWC201" s="1434"/>
      <c r="OWD201" s="1434"/>
      <c r="OWE201" s="1434"/>
      <c r="OWF201" s="1434"/>
      <c r="OWG201" s="1434"/>
      <c r="OWH201" s="1434"/>
      <c r="OWI201" s="1434"/>
      <c r="OWJ201" s="1434"/>
      <c r="OWK201" s="1434"/>
      <c r="OWL201" s="1434"/>
      <c r="OWM201" s="1434"/>
      <c r="OWN201" s="1434"/>
      <c r="OWO201" s="1434"/>
      <c r="OWP201" s="1434"/>
      <c r="OWQ201" s="1434"/>
      <c r="OWR201" s="1434"/>
      <c r="OWS201" s="1434"/>
      <c r="OWT201" s="1434"/>
      <c r="OWU201" s="1434"/>
      <c r="OWV201" s="1434"/>
      <c r="OWW201" s="1434"/>
      <c r="OWX201" s="1434"/>
      <c r="OWY201" s="1434"/>
      <c r="OWZ201" s="1434"/>
      <c r="OXA201" s="1434"/>
      <c r="OXB201" s="1434"/>
      <c r="OXC201" s="1434"/>
      <c r="OXD201" s="1434"/>
      <c r="OXE201" s="1434"/>
      <c r="OXF201" s="1434"/>
      <c r="OXG201" s="1434"/>
      <c r="OXH201" s="1434"/>
      <c r="OXI201" s="1434"/>
      <c r="OXJ201" s="1434"/>
      <c r="OXK201" s="1434"/>
      <c r="OXL201" s="1434"/>
      <c r="OXM201" s="1434"/>
      <c r="OXN201" s="1434"/>
      <c r="OXO201" s="1434"/>
      <c r="OXP201" s="1434"/>
      <c r="OXQ201" s="1434"/>
      <c r="OXR201" s="1434"/>
      <c r="OXS201" s="1434"/>
      <c r="OXT201" s="1434"/>
      <c r="OXU201" s="1434"/>
      <c r="OXV201" s="1434"/>
      <c r="OXW201" s="1434"/>
      <c r="OXX201" s="1434"/>
      <c r="OXY201" s="1434"/>
      <c r="OXZ201" s="1434"/>
      <c r="OYA201" s="1434"/>
      <c r="OYB201" s="1434"/>
      <c r="OYC201" s="1434"/>
      <c r="OYD201" s="1434"/>
      <c r="OYE201" s="1434"/>
      <c r="OYF201" s="1434"/>
      <c r="OYG201" s="1434"/>
      <c r="OYH201" s="1434"/>
      <c r="OYI201" s="1434"/>
      <c r="OYJ201" s="1434"/>
      <c r="OYK201" s="1434"/>
      <c r="OYL201" s="1434"/>
      <c r="OYM201" s="1434"/>
      <c r="OYN201" s="1434"/>
      <c r="OYO201" s="1434"/>
      <c r="OYP201" s="1434"/>
      <c r="OYQ201" s="1434"/>
      <c r="OYR201" s="1434"/>
      <c r="OYS201" s="1434"/>
      <c r="OYT201" s="1434"/>
      <c r="OYU201" s="1434"/>
      <c r="OYV201" s="1434"/>
      <c r="OYW201" s="1434"/>
      <c r="OYX201" s="1434"/>
      <c r="OYY201" s="1434"/>
      <c r="OYZ201" s="1434"/>
      <c r="OZA201" s="1434"/>
      <c r="OZB201" s="1434"/>
      <c r="OZC201" s="1434"/>
      <c r="OZD201" s="1434"/>
      <c r="OZE201" s="1434"/>
      <c r="OZF201" s="1434"/>
      <c r="OZG201" s="1434"/>
      <c r="OZH201" s="1434"/>
      <c r="OZI201" s="1434"/>
      <c r="OZJ201" s="1434"/>
      <c r="OZK201" s="1434"/>
      <c r="OZL201" s="1434"/>
      <c r="OZM201" s="1434"/>
      <c r="OZN201" s="1434"/>
      <c r="OZO201" s="1434"/>
      <c r="OZP201" s="1434"/>
      <c r="OZQ201" s="1434"/>
      <c r="OZR201" s="1434"/>
      <c r="OZS201" s="1434"/>
      <c r="OZT201" s="1434"/>
      <c r="OZU201" s="1434"/>
      <c r="OZV201" s="1434"/>
      <c r="OZW201" s="1434"/>
      <c r="OZX201" s="1434"/>
      <c r="OZY201" s="1434"/>
      <c r="OZZ201" s="1434"/>
      <c r="PAA201" s="1434"/>
      <c r="PAB201" s="1434"/>
      <c r="PAC201" s="1434"/>
      <c r="PAD201" s="1434"/>
      <c r="PAE201" s="1434"/>
      <c r="PAF201" s="1434"/>
      <c r="PAG201" s="1434"/>
      <c r="PAH201" s="1434"/>
      <c r="PAI201" s="1434"/>
      <c r="PAJ201" s="1434"/>
      <c r="PAK201" s="1434"/>
      <c r="PAL201" s="1434"/>
      <c r="PAM201" s="1434"/>
      <c r="PAN201" s="1434"/>
      <c r="PAO201" s="1434"/>
      <c r="PAP201" s="1434"/>
      <c r="PAQ201" s="1434"/>
      <c r="PAR201" s="1434"/>
      <c r="PAS201" s="1434"/>
      <c r="PAT201" s="1434"/>
      <c r="PAU201" s="1434"/>
      <c r="PAV201" s="1434"/>
      <c r="PAW201" s="1434"/>
      <c r="PAX201" s="1434"/>
      <c r="PAY201" s="1434"/>
      <c r="PAZ201" s="1434"/>
      <c r="PBA201" s="1434"/>
      <c r="PBB201" s="1434"/>
      <c r="PBC201" s="1434"/>
      <c r="PBD201" s="1434"/>
      <c r="PBE201" s="1434"/>
      <c r="PBF201" s="1434"/>
      <c r="PBG201" s="1434"/>
      <c r="PBH201" s="1434"/>
      <c r="PBI201" s="1434"/>
      <c r="PBJ201" s="1434"/>
      <c r="PBK201" s="1434"/>
      <c r="PBL201" s="1434"/>
      <c r="PBM201" s="1434"/>
      <c r="PBN201" s="1434"/>
      <c r="PBO201" s="1434"/>
      <c r="PBP201" s="1434"/>
      <c r="PBQ201" s="1434"/>
      <c r="PBR201" s="1434"/>
      <c r="PBS201" s="1434"/>
      <c r="PBT201" s="1434"/>
      <c r="PBU201" s="1434"/>
      <c r="PBV201" s="1434"/>
      <c r="PBW201" s="1434"/>
      <c r="PBX201" s="1434"/>
      <c r="PBY201" s="1434"/>
      <c r="PBZ201" s="1434"/>
      <c r="PCA201" s="1434"/>
      <c r="PCB201" s="1434"/>
      <c r="PCC201" s="1434"/>
      <c r="PCD201" s="1434"/>
      <c r="PCE201" s="1434"/>
      <c r="PCF201" s="1434"/>
      <c r="PCG201" s="1434"/>
      <c r="PCH201" s="1434"/>
      <c r="PCI201" s="1434"/>
      <c r="PCJ201" s="1434"/>
      <c r="PCK201" s="1434"/>
      <c r="PCL201" s="1434"/>
      <c r="PCM201" s="1434"/>
      <c r="PCN201" s="1434"/>
      <c r="PCO201" s="1434"/>
      <c r="PCP201" s="1434"/>
      <c r="PCQ201" s="1434"/>
      <c r="PCR201" s="1434"/>
      <c r="PCS201" s="1434"/>
      <c r="PCT201" s="1434"/>
      <c r="PCU201" s="1434"/>
      <c r="PCV201" s="1434"/>
      <c r="PCW201" s="1434"/>
      <c r="PCX201" s="1434"/>
      <c r="PCY201" s="1434"/>
      <c r="PCZ201" s="1434"/>
      <c r="PDA201" s="1434"/>
      <c r="PDB201" s="1434"/>
      <c r="PDC201" s="1434"/>
      <c r="PDD201" s="1434"/>
      <c r="PDE201" s="1434"/>
      <c r="PDF201" s="1434"/>
      <c r="PDG201" s="1434"/>
      <c r="PDH201" s="1434"/>
      <c r="PDI201" s="1434"/>
      <c r="PDJ201" s="1434"/>
      <c r="PDK201" s="1434"/>
      <c r="PDL201" s="1434"/>
      <c r="PDM201" s="1434"/>
      <c r="PDN201" s="1434"/>
      <c r="PDO201" s="1434"/>
      <c r="PDP201" s="1434"/>
      <c r="PDQ201" s="1434"/>
      <c r="PDR201" s="1434"/>
      <c r="PDS201" s="1434"/>
      <c r="PDT201" s="1434"/>
      <c r="PDU201" s="1434"/>
      <c r="PDV201" s="1434"/>
      <c r="PDW201" s="1434"/>
      <c r="PDX201" s="1434"/>
      <c r="PDY201" s="1434"/>
      <c r="PDZ201" s="1434"/>
      <c r="PEA201" s="1434"/>
      <c r="PEB201" s="1434"/>
      <c r="PEC201" s="1434"/>
      <c r="PED201" s="1434"/>
      <c r="PEE201" s="1434"/>
      <c r="PEF201" s="1434"/>
      <c r="PEG201" s="1434"/>
      <c r="PEH201" s="1434"/>
      <c r="PEI201" s="1434"/>
      <c r="PEJ201" s="1434"/>
      <c r="PEK201" s="1434"/>
      <c r="PEL201" s="1434"/>
      <c r="PEM201" s="1434"/>
      <c r="PEN201" s="1434"/>
      <c r="PEO201" s="1434"/>
      <c r="PEP201" s="1434"/>
      <c r="PEQ201" s="1434"/>
      <c r="PER201" s="1434"/>
      <c r="PES201" s="1434"/>
      <c r="PET201" s="1434"/>
      <c r="PEU201" s="1434"/>
      <c r="PEV201" s="1434"/>
      <c r="PEW201" s="1434"/>
      <c r="PEX201" s="1434"/>
      <c r="PEY201" s="1434"/>
      <c r="PEZ201" s="1434"/>
      <c r="PFA201" s="1434"/>
      <c r="PFB201" s="1434"/>
      <c r="PFC201" s="1434"/>
      <c r="PFD201" s="1434"/>
      <c r="PFE201" s="1434"/>
      <c r="PFF201" s="1434"/>
      <c r="PFG201" s="1434"/>
      <c r="PFH201" s="1434"/>
      <c r="PFI201" s="1434"/>
      <c r="PFJ201" s="1434"/>
      <c r="PFK201" s="1434"/>
      <c r="PFL201" s="1434"/>
      <c r="PFM201" s="1434"/>
      <c r="PFN201" s="1434"/>
      <c r="PFO201" s="1434"/>
      <c r="PFP201" s="1434"/>
      <c r="PFQ201" s="1434"/>
      <c r="PFR201" s="1434"/>
      <c r="PFS201" s="1434"/>
      <c r="PFT201" s="1434"/>
      <c r="PFU201" s="1434"/>
      <c r="PFV201" s="1434"/>
      <c r="PFW201" s="1434"/>
      <c r="PFX201" s="1434"/>
      <c r="PFY201" s="1434"/>
      <c r="PFZ201" s="1434"/>
      <c r="PGA201" s="1434"/>
      <c r="PGB201" s="1434"/>
      <c r="PGC201" s="1434"/>
      <c r="PGD201" s="1434"/>
      <c r="PGE201" s="1434"/>
      <c r="PGF201" s="1434"/>
      <c r="PGG201" s="1434"/>
      <c r="PGH201" s="1434"/>
      <c r="PGI201" s="1434"/>
      <c r="PGJ201" s="1434"/>
      <c r="PGK201" s="1434"/>
      <c r="PGL201" s="1434"/>
      <c r="PGM201" s="1434"/>
      <c r="PGN201" s="1434"/>
      <c r="PGO201" s="1434"/>
      <c r="PGP201" s="1434"/>
      <c r="PGQ201" s="1434"/>
      <c r="PGR201" s="1434"/>
      <c r="PGS201" s="1434"/>
      <c r="PGT201" s="1434"/>
      <c r="PGU201" s="1434"/>
      <c r="PGV201" s="1434"/>
      <c r="PGW201" s="1434"/>
      <c r="PGX201" s="1434"/>
      <c r="PGY201" s="1434"/>
      <c r="PGZ201" s="1434"/>
      <c r="PHA201" s="1434"/>
      <c r="PHB201" s="1434"/>
      <c r="PHC201" s="1434"/>
      <c r="PHD201" s="1434"/>
      <c r="PHE201" s="1434"/>
      <c r="PHF201" s="1434"/>
      <c r="PHG201" s="1434"/>
      <c r="PHH201" s="1434"/>
      <c r="PHI201" s="1434"/>
      <c r="PHJ201" s="1434"/>
      <c r="PHK201" s="1434"/>
      <c r="PHL201" s="1434"/>
      <c r="PHM201" s="1434"/>
      <c r="PHN201" s="1434"/>
      <c r="PHO201" s="1434"/>
      <c r="PHP201" s="1434"/>
      <c r="PHQ201" s="1434"/>
      <c r="PHR201" s="1434"/>
      <c r="PHS201" s="1434"/>
      <c r="PHT201" s="1434"/>
      <c r="PHU201" s="1434"/>
      <c r="PHV201" s="1434"/>
      <c r="PHW201" s="1434"/>
      <c r="PHX201" s="1434"/>
      <c r="PHY201" s="1434"/>
      <c r="PHZ201" s="1434"/>
      <c r="PIA201" s="1434"/>
      <c r="PIB201" s="1434"/>
      <c r="PIC201" s="1434"/>
      <c r="PID201" s="1434"/>
      <c r="PIE201" s="1434"/>
      <c r="PIF201" s="1434"/>
      <c r="PIG201" s="1434"/>
      <c r="PIH201" s="1434"/>
      <c r="PII201" s="1434"/>
      <c r="PIJ201" s="1434"/>
      <c r="PIK201" s="1434"/>
      <c r="PIL201" s="1434"/>
      <c r="PIM201" s="1434"/>
      <c r="PIN201" s="1434"/>
      <c r="PIO201" s="1434"/>
      <c r="PIP201" s="1434"/>
      <c r="PIQ201" s="1434"/>
      <c r="PIR201" s="1434"/>
      <c r="PIS201" s="1434"/>
      <c r="PIT201" s="1434"/>
      <c r="PIU201" s="1434"/>
      <c r="PIV201" s="1434"/>
      <c r="PIW201" s="1434"/>
      <c r="PIX201" s="1434"/>
      <c r="PIY201" s="1434"/>
      <c r="PIZ201" s="1434"/>
      <c r="PJA201" s="1434"/>
      <c r="PJB201" s="1434"/>
      <c r="PJC201" s="1434"/>
      <c r="PJD201" s="1434"/>
      <c r="PJE201" s="1434"/>
      <c r="PJF201" s="1434"/>
      <c r="PJG201" s="1434"/>
      <c r="PJH201" s="1434"/>
      <c r="PJI201" s="1434"/>
      <c r="PJJ201" s="1434"/>
      <c r="PJK201" s="1434"/>
      <c r="PJL201" s="1434"/>
      <c r="PJM201" s="1434"/>
      <c r="PJN201" s="1434"/>
      <c r="PJO201" s="1434"/>
      <c r="PJP201" s="1434"/>
      <c r="PJQ201" s="1434"/>
      <c r="PJR201" s="1434"/>
      <c r="PJS201" s="1434"/>
      <c r="PJT201" s="1434"/>
      <c r="PJU201" s="1434"/>
      <c r="PJV201" s="1434"/>
      <c r="PJW201" s="1434"/>
      <c r="PJX201" s="1434"/>
      <c r="PJY201" s="1434"/>
      <c r="PJZ201" s="1434"/>
      <c r="PKA201" s="1434"/>
      <c r="PKB201" s="1434"/>
      <c r="PKC201" s="1434"/>
      <c r="PKD201" s="1434"/>
      <c r="PKE201" s="1434"/>
      <c r="PKF201" s="1434"/>
      <c r="PKG201" s="1434"/>
      <c r="PKH201" s="1434"/>
      <c r="PKI201" s="1434"/>
      <c r="PKJ201" s="1434"/>
      <c r="PKK201" s="1434"/>
      <c r="PKL201" s="1434"/>
      <c r="PKM201" s="1434"/>
      <c r="PKN201" s="1434"/>
      <c r="PKO201" s="1434"/>
      <c r="PKP201" s="1434"/>
      <c r="PKQ201" s="1434"/>
      <c r="PKR201" s="1434"/>
      <c r="PKS201" s="1434"/>
      <c r="PKT201" s="1434"/>
      <c r="PKU201" s="1434"/>
      <c r="PKV201" s="1434"/>
      <c r="PKW201" s="1434"/>
      <c r="PKX201" s="1434"/>
      <c r="PKY201" s="1434"/>
      <c r="PKZ201" s="1434"/>
      <c r="PLA201" s="1434"/>
      <c r="PLB201" s="1434"/>
      <c r="PLC201" s="1434"/>
      <c r="PLD201" s="1434"/>
      <c r="PLE201" s="1434"/>
      <c r="PLF201" s="1434"/>
      <c r="PLG201" s="1434"/>
      <c r="PLH201" s="1434"/>
      <c r="PLI201" s="1434"/>
      <c r="PLJ201" s="1434"/>
      <c r="PLK201" s="1434"/>
      <c r="PLL201" s="1434"/>
      <c r="PLM201" s="1434"/>
      <c r="PLN201" s="1434"/>
      <c r="PLO201" s="1434"/>
      <c r="PLP201" s="1434"/>
      <c r="PLQ201" s="1434"/>
      <c r="PLR201" s="1434"/>
      <c r="PLS201" s="1434"/>
      <c r="PLT201" s="1434"/>
      <c r="PLU201" s="1434"/>
      <c r="PLV201" s="1434"/>
      <c r="PLW201" s="1434"/>
      <c r="PLX201" s="1434"/>
      <c r="PLY201" s="1434"/>
      <c r="PLZ201" s="1434"/>
      <c r="PMA201" s="1434"/>
      <c r="PMB201" s="1434"/>
      <c r="PMC201" s="1434"/>
      <c r="PMD201" s="1434"/>
      <c r="PME201" s="1434"/>
      <c r="PMF201" s="1434"/>
      <c r="PMG201" s="1434"/>
      <c r="PMH201" s="1434"/>
      <c r="PMI201" s="1434"/>
      <c r="PMJ201" s="1434"/>
      <c r="PMK201" s="1434"/>
      <c r="PML201" s="1434"/>
      <c r="PMM201" s="1434"/>
      <c r="PMN201" s="1434"/>
      <c r="PMO201" s="1434"/>
      <c r="PMP201" s="1434"/>
      <c r="PMQ201" s="1434"/>
      <c r="PMR201" s="1434"/>
      <c r="PMS201" s="1434"/>
      <c r="PMT201" s="1434"/>
      <c r="PMU201" s="1434"/>
      <c r="PMV201" s="1434"/>
      <c r="PMW201" s="1434"/>
      <c r="PMX201" s="1434"/>
      <c r="PMY201" s="1434"/>
      <c r="PMZ201" s="1434"/>
      <c r="PNA201" s="1434"/>
      <c r="PNB201" s="1434"/>
      <c r="PNC201" s="1434"/>
      <c r="PND201" s="1434"/>
      <c r="PNE201" s="1434"/>
      <c r="PNF201" s="1434"/>
      <c r="PNG201" s="1434"/>
      <c r="PNH201" s="1434"/>
      <c r="PNI201" s="1434"/>
      <c r="PNJ201" s="1434"/>
      <c r="PNK201" s="1434"/>
      <c r="PNL201" s="1434"/>
      <c r="PNM201" s="1434"/>
      <c r="PNN201" s="1434"/>
      <c r="PNO201" s="1434"/>
      <c r="PNP201" s="1434"/>
      <c r="PNQ201" s="1434"/>
      <c r="PNR201" s="1434"/>
      <c r="PNS201" s="1434"/>
      <c r="PNT201" s="1434"/>
      <c r="PNU201" s="1434"/>
      <c r="PNV201" s="1434"/>
      <c r="PNW201" s="1434"/>
      <c r="PNX201" s="1434"/>
      <c r="PNY201" s="1434"/>
      <c r="PNZ201" s="1434"/>
      <c r="POA201" s="1434"/>
      <c r="POB201" s="1434"/>
      <c r="POC201" s="1434"/>
      <c r="POD201" s="1434"/>
      <c r="POE201" s="1434"/>
      <c r="POF201" s="1434"/>
      <c r="POG201" s="1434"/>
      <c r="POH201" s="1434"/>
      <c r="POI201" s="1434"/>
      <c r="POJ201" s="1434"/>
      <c r="POK201" s="1434"/>
      <c r="POL201" s="1434"/>
      <c r="POM201" s="1434"/>
      <c r="PON201" s="1434"/>
      <c r="POO201" s="1434"/>
      <c r="POP201" s="1434"/>
      <c r="POQ201" s="1434"/>
      <c r="POR201" s="1434"/>
      <c r="POS201" s="1434"/>
      <c r="POT201" s="1434"/>
      <c r="POU201" s="1434"/>
      <c r="POV201" s="1434"/>
      <c r="POW201" s="1434"/>
      <c r="POX201" s="1434"/>
      <c r="POY201" s="1434"/>
      <c r="POZ201" s="1434"/>
      <c r="PPA201" s="1434"/>
      <c r="PPB201" s="1434"/>
      <c r="PPC201" s="1434"/>
      <c r="PPD201" s="1434"/>
      <c r="PPE201" s="1434"/>
      <c r="PPF201" s="1434"/>
      <c r="PPG201" s="1434"/>
      <c r="PPH201" s="1434"/>
      <c r="PPI201" s="1434"/>
      <c r="PPJ201" s="1434"/>
      <c r="PPK201" s="1434"/>
      <c r="PPL201" s="1434"/>
      <c r="PPM201" s="1434"/>
      <c r="PPN201" s="1434"/>
      <c r="PPO201" s="1434"/>
      <c r="PPP201" s="1434"/>
      <c r="PPQ201" s="1434"/>
      <c r="PPR201" s="1434"/>
      <c r="PPS201" s="1434"/>
      <c r="PPT201" s="1434"/>
      <c r="PPU201" s="1434"/>
      <c r="PPV201" s="1434"/>
      <c r="PPW201" s="1434"/>
      <c r="PPX201" s="1434"/>
      <c r="PPY201" s="1434"/>
      <c r="PPZ201" s="1434"/>
      <c r="PQA201" s="1434"/>
      <c r="PQB201" s="1434"/>
      <c r="PQC201" s="1434"/>
      <c r="PQD201" s="1434"/>
      <c r="PQE201" s="1434"/>
      <c r="PQF201" s="1434"/>
      <c r="PQG201" s="1434"/>
      <c r="PQH201" s="1434"/>
      <c r="PQI201" s="1434"/>
      <c r="PQJ201" s="1434"/>
      <c r="PQK201" s="1434"/>
      <c r="PQL201" s="1434"/>
      <c r="PQM201" s="1434"/>
      <c r="PQN201" s="1434"/>
      <c r="PQO201" s="1434"/>
      <c r="PQP201" s="1434"/>
      <c r="PQQ201" s="1434"/>
      <c r="PQR201" s="1434"/>
      <c r="PQS201" s="1434"/>
      <c r="PQT201" s="1434"/>
      <c r="PQU201" s="1434"/>
      <c r="PQV201" s="1434"/>
      <c r="PQW201" s="1434"/>
      <c r="PQX201" s="1434"/>
      <c r="PQY201" s="1434"/>
      <c r="PQZ201" s="1434"/>
      <c r="PRA201" s="1434"/>
      <c r="PRB201" s="1434"/>
      <c r="PRC201" s="1434"/>
      <c r="PRD201" s="1434"/>
      <c r="PRE201" s="1434"/>
      <c r="PRF201" s="1434"/>
      <c r="PRG201" s="1434"/>
      <c r="PRH201" s="1434"/>
      <c r="PRI201" s="1434"/>
      <c r="PRJ201" s="1434"/>
      <c r="PRK201" s="1434"/>
      <c r="PRL201" s="1434"/>
      <c r="PRM201" s="1434"/>
      <c r="PRN201" s="1434"/>
      <c r="PRO201" s="1434"/>
      <c r="PRP201" s="1434"/>
      <c r="PRQ201" s="1434"/>
      <c r="PRR201" s="1434"/>
      <c r="PRS201" s="1434"/>
      <c r="PRT201" s="1434"/>
      <c r="PRU201" s="1434"/>
      <c r="PRV201" s="1434"/>
      <c r="PRW201" s="1434"/>
      <c r="PRX201" s="1434"/>
      <c r="PRY201" s="1434"/>
      <c r="PRZ201" s="1434"/>
      <c r="PSA201" s="1434"/>
      <c r="PSB201" s="1434"/>
      <c r="PSC201" s="1434"/>
      <c r="PSD201" s="1434"/>
      <c r="PSE201" s="1434"/>
      <c r="PSF201" s="1434"/>
      <c r="PSG201" s="1434"/>
      <c r="PSH201" s="1434"/>
      <c r="PSI201" s="1434"/>
      <c r="PSJ201" s="1434"/>
      <c r="PSK201" s="1434"/>
      <c r="PSL201" s="1434"/>
      <c r="PSM201" s="1434"/>
      <c r="PSN201" s="1434"/>
      <c r="PSO201" s="1434"/>
      <c r="PSP201" s="1434"/>
      <c r="PSQ201" s="1434"/>
      <c r="PSR201" s="1434"/>
      <c r="PSS201" s="1434"/>
      <c r="PST201" s="1434"/>
      <c r="PSU201" s="1434"/>
      <c r="PSV201" s="1434"/>
      <c r="PSW201" s="1434"/>
      <c r="PSX201" s="1434"/>
      <c r="PSY201" s="1434"/>
      <c r="PSZ201" s="1434"/>
      <c r="PTA201" s="1434"/>
      <c r="PTB201" s="1434"/>
      <c r="PTC201" s="1434"/>
      <c r="PTD201" s="1434"/>
      <c r="PTE201" s="1434"/>
      <c r="PTF201" s="1434"/>
      <c r="PTG201" s="1434"/>
      <c r="PTH201" s="1434"/>
      <c r="PTI201" s="1434"/>
      <c r="PTJ201" s="1434"/>
      <c r="PTK201" s="1434"/>
      <c r="PTL201" s="1434"/>
      <c r="PTM201" s="1434"/>
      <c r="PTN201" s="1434"/>
      <c r="PTO201" s="1434"/>
      <c r="PTP201" s="1434"/>
      <c r="PTQ201" s="1434"/>
      <c r="PTR201" s="1434"/>
      <c r="PTS201" s="1434"/>
      <c r="PTT201" s="1434"/>
      <c r="PTU201" s="1434"/>
      <c r="PTV201" s="1434"/>
      <c r="PTW201" s="1434"/>
      <c r="PTX201" s="1434"/>
      <c r="PTY201" s="1434"/>
      <c r="PTZ201" s="1434"/>
      <c r="PUA201" s="1434"/>
      <c r="PUB201" s="1434"/>
      <c r="PUC201" s="1434"/>
      <c r="PUD201" s="1434"/>
      <c r="PUE201" s="1434"/>
      <c r="PUF201" s="1434"/>
      <c r="PUG201" s="1434"/>
      <c r="PUH201" s="1434"/>
      <c r="PUI201" s="1434"/>
      <c r="PUJ201" s="1434"/>
      <c r="PUK201" s="1434"/>
      <c r="PUL201" s="1434"/>
      <c r="PUM201" s="1434"/>
      <c r="PUN201" s="1434"/>
      <c r="PUO201" s="1434"/>
      <c r="PUP201" s="1434"/>
      <c r="PUQ201" s="1434"/>
      <c r="PUR201" s="1434"/>
      <c r="PUS201" s="1434"/>
      <c r="PUT201" s="1434"/>
      <c r="PUU201" s="1434"/>
      <c r="PUV201" s="1434"/>
      <c r="PUW201" s="1434"/>
      <c r="PUX201" s="1434"/>
      <c r="PUY201" s="1434"/>
      <c r="PUZ201" s="1434"/>
      <c r="PVA201" s="1434"/>
      <c r="PVB201" s="1434"/>
      <c r="PVC201" s="1434"/>
      <c r="PVD201" s="1434"/>
      <c r="PVE201" s="1434"/>
      <c r="PVF201" s="1434"/>
      <c r="PVG201" s="1434"/>
      <c r="PVH201" s="1434"/>
      <c r="PVI201" s="1434"/>
      <c r="PVJ201" s="1434"/>
      <c r="PVK201" s="1434"/>
      <c r="PVL201" s="1434"/>
      <c r="PVM201" s="1434"/>
      <c r="PVN201" s="1434"/>
      <c r="PVO201" s="1434"/>
      <c r="PVP201" s="1434"/>
      <c r="PVQ201" s="1434"/>
      <c r="PVR201" s="1434"/>
      <c r="PVS201" s="1434"/>
      <c r="PVT201" s="1434"/>
      <c r="PVU201" s="1434"/>
      <c r="PVV201" s="1434"/>
      <c r="PVW201" s="1434"/>
      <c r="PVX201" s="1434"/>
      <c r="PVY201" s="1434"/>
      <c r="PVZ201" s="1434"/>
      <c r="PWA201" s="1434"/>
      <c r="PWB201" s="1434"/>
      <c r="PWC201" s="1434"/>
      <c r="PWD201" s="1434"/>
      <c r="PWE201" s="1434"/>
      <c r="PWF201" s="1434"/>
      <c r="PWG201" s="1434"/>
      <c r="PWH201" s="1434"/>
      <c r="PWI201" s="1434"/>
      <c r="PWJ201" s="1434"/>
      <c r="PWK201" s="1434"/>
      <c r="PWL201" s="1434"/>
      <c r="PWM201" s="1434"/>
      <c r="PWN201" s="1434"/>
      <c r="PWO201" s="1434"/>
      <c r="PWP201" s="1434"/>
      <c r="PWQ201" s="1434"/>
      <c r="PWR201" s="1434"/>
      <c r="PWS201" s="1434"/>
      <c r="PWT201" s="1434"/>
      <c r="PWU201" s="1434"/>
      <c r="PWV201" s="1434"/>
      <c r="PWW201" s="1434"/>
      <c r="PWX201" s="1434"/>
      <c r="PWY201" s="1434"/>
      <c r="PWZ201" s="1434"/>
      <c r="PXA201" s="1434"/>
      <c r="PXB201" s="1434"/>
      <c r="PXC201" s="1434"/>
      <c r="PXD201" s="1434"/>
      <c r="PXE201" s="1434"/>
      <c r="PXF201" s="1434"/>
      <c r="PXG201" s="1434"/>
      <c r="PXH201" s="1434"/>
      <c r="PXI201" s="1434"/>
      <c r="PXJ201" s="1434"/>
      <c r="PXK201" s="1434"/>
      <c r="PXL201" s="1434"/>
      <c r="PXM201" s="1434"/>
      <c r="PXN201" s="1434"/>
      <c r="PXO201" s="1434"/>
      <c r="PXP201" s="1434"/>
      <c r="PXQ201" s="1434"/>
      <c r="PXR201" s="1434"/>
      <c r="PXS201" s="1434"/>
      <c r="PXT201" s="1434"/>
      <c r="PXU201" s="1434"/>
      <c r="PXV201" s="1434"/>
      <c r="PXW201" s="1434"/>
      <c r="PXX201" s="1434"/>
      <c r="PXY201" s="1434"/>
      <c r="PXZ201" s="1434"/>
      <c r="PYA201" s="1434"/>
      <c r="PYB201" s="1434"/>
      <c r="PYC201" s="1434"/>
      <c r="PYD201" s="1434"/>
      <c r="PYE201" s="1434"/>
      <c r="PYF201" s="1434"/>
      <c r="PYG201" s="1434"/>
      <c r="PYH201" s="1434"/>
      <c r="PYI201" s="1434"/>
      <c r="PYJ201" s="1434"/>
      <c r="PYK201" s="1434"/>
      <c r="PYL201" s="1434"/>
      <c r="PYM201" s="1434"/>
      <c r="PYN201" s="1434"/>
      <c r="PYO201" s="1434"/>
      <c r="PYP201" s="1434"/>
      <c r="PYQ201" s="1434"/>
      <c r="PYR201" s="1434"/>
      <c r="PYS201" s="1434"/>
      <c r="PYT201" s="1434"/>
      <c r="PYU201" s="1434"/>
      <c r="PYV201" s="1434"/>
      <c r="PYW201" s="1434"/>
      <c r="PYX201" s="1434"/>
      <c r="PYY201" s="1434"/>
      <c r="PYZ201" s="1434"/>
      <c r="PZA201" s="1434"/>
      <c r="PZB201" s="1434"/>
      <c r="PZC201" s="1434"/>
      <c r="PZD201" s="1434"/>
      <c r="PZE201" s="1434"/>
      <c r="PZF201" s="1434"/>
      <c r="PZG201" s="1434"/>
      <c r="PZH201" s="1434"/>
      <c r="PZI201" s="1434"/>
      <c r="PZJ201" s="1434"/>
      <c r="PZK201" s="1434"/>
      <c r="PZL201" s="1434"/>
      <c r="PZM201" s="1434"/>
      <c r="PZN201" s="1434"/>
      <c r="PZO201" s="1434"/>
      <c r="PZP201" s="1434"/>
      <c r="PZQ201" s="1434"/>
      <c r="PZR201" s="1434"/>
      <c r="PZS201" s="1434"/>
      <c r="PZT201" s="1434"/>
      <c r="PZU201" s="1434"/>
      <c r="PZV201" s="1434"/>
      <c r="PZW201" s="1434"/>
      <c r="PZX201" s="1434"/>
      <c r="PZY201" s="1434"/>
      <c r="PZZ201" s="1434"/>
      <c r="QAA201" s="1434"/>
      <c r="QAB201" s="1434"/>
      <c r="QAC201" s="1434"/>
      <c r="QAD201" s="1434"/>
      <c r="QAE201" s="1434"/>
      <c r="QAF201" s="1434"/>
      <c r="QAG201" s="1434"/>
      <c r="QAH201" s="1434"/>
      <c r="QAI201" s="1434"/>
      <c r="QAJ201" s="1434"/>
      <c r="QAK201" s="1434"/>
      <c r="QAL201" s="1434"/>
      <c r="QAM201" s="1434"/>
      <c r="QAN201" s="1434"/>
      <c r="QAO201" s="1434"/>
      <c r="QAP201" s="1434"/>
      <c r="QAQ201" s="1434"/>
      <c r="QAR201" s="1434"/>
      <c r="QAS201" s="1434"/>
      <c r="QAT201" s="1434"/>
      <c r="QAU201" s="1434"/>
      <c r="QAV201" s="1434"/>
      <c r="QAW201" s="1434"/>
      <c r="QAX201" s="1434"/>
      <c r="QAY201" s="1434"/>
      <c r="QAZ201" s="1434"/>
      <c r="QBA201" s="1434"/>
      <c r="QBB201" s="1434"/>
      <c r="QBC201" s="1434"/>
      <c r="QBD201" s="1434"/>
      <c r="QBE201" s="1434"/>
      <c r="QBF201" s="1434"/>
      <c r="QBG201" s="1434"/>
      <c r="QBH201" s="1434"/>
      <c r="QBI201" s="1434"/>
      <c r="QBJ201" s="1434"/>
      <c r="QBK201" s="1434"/>
      <c r="QBL201" s="1434"/>
      <c r="QBM201" s="1434"/>
      <c r="QBN201" s="1434"/>
      <c r="QBO201" s="1434"/>
      <c r="QBP201" s="1434"/>
      <c r="QBQ201" s="1434"/>
      <c r="QBR201" s="1434"/>
      <c r="QBS201" s="1434"/>
      <c r="QBT201" s="1434"/>
      <c r="QBU201" s="1434"/>
      <c r="QBV201" s="1434"/>
      <c r="QBW201" s="1434"/>
      <c r="QBX201" s="1434"/>
      <c r="QBY201" s="1434"/>
      <c r="QBZ201" s="1434"/>
      <c r="QCA201" s="1434"/>
      <c r="QCB201" s="1434"/>
      <c r="QCC201" s="1434"/>
      <c r="QCD201" s="1434"/>
      <c r="QCE201" s="1434"/>
      <c r="QCF201" s="1434"/>
      <c r="QCG201" s="1434"/>
      <c r="QCH201" s="1434"/>
      <c r="QCI201" s="1434"/>
      <c r="QCJ201" s="1434"/>
      <c r="QCK201" s="1434"/>
      <c r="QCL201" s="1434"/>
      <c r="QCM201" s="1434"/>
      <c r="QCN201" s="1434"/>
      <c r="QCO201" s="1434"/>
      <c r="QCP201" s="1434"/>
      <c r="QCQ201" s="1434"/>
      <c r="QCR201" s="1434"/>
      <c r="QCS201" s="1434"/>
      <c r="QCT201" s="1434"/>
      <c r="QCU201" s="1434"/>
      <c r="QCV201" s="1434"/>
      <c r="QCW201" s="1434"/>
      <c r="QCX201" s="1434"/>
      <c r="QCY201" s="1434"/>
      <c r="QCZ201" s="1434"/>
      <c r="QDA201" s="1434"/>
      <c r="QDB201" s="1434"/>
      <c r="QDC201" s="1434"/>
      <c r="QDD201" s="1434"/>
      <c r="QDE201" s="1434"/>
      <c r="QDF201" s="1434"/>
      <c r="QDG201" s="1434"/>
      <c r="QDH201" s="1434"/>
      <c r="QDI201" s="1434"/>
      <c r="QDJ201" s="1434"/>
      <c r="QDK201" s="1434"/>
      <c r="QDL201" s="1434"/>
      <c r="QDM201" s="1434"/>
      <c r="QDN201" s="1434"/>
      <c r="QDO201" s="1434"/>
      <c r="QDP201" s="1434"/>
      <c r="QDQ201" s="1434"/>
      <c r="QDR201" s="1434"/>
      <c r="QDS201" s="1434"/>
      <c r="QDT201" s="1434"/>
      <c r="QDU201" s="1434"/>
      <c r="QDV201" s="1434"/>
      <c r="QDW201" s="1434"/>
      <c r="QDX201" s="1434"/>
      <c r="QDY201" s="1434"/>
      <c r="QDZ201" s="1434"/>
      <c r="QEA201" s="1434"/>
      <c r="QEB201" s="1434"/>
      <c r="QEC201" s="1434"/>
      <c r="QED201" s="1434"/>
      <c r="QEE201" s="1434"/>
      <c r="QEF201" s="1434"/>
      <c r="QEG201" s="1434"/>
      <c r="QEH201" s="1434"/>
      <c r="QEI201" s="1434"/>
      <c r="QEJ201" s="1434"/>
      <c r="QEK201" s="1434"/>
      <c r="QEL201" s="1434"/>
      <c r="QEM201" s="1434"/>
      <c r="QEN201" s="1434"/>
      <c r="QEO201" s="1434"/>
      <c r="QEP201" s="1434"/>
      <c r="QEQ201" s="1434"/>
      <c r="QER201" s="1434"/>
      <c r="QES201" s="1434"/>
      <c r="QET201" s="1434"/>
      <c r="QEU201" s="1434"/>
      <c r="QEV201" s="1434"/>
      <c r="QEW201" s="1434"/>
      <c r="QEX201" s="1434"/>
      <c r="QEY201" s="1434"/>
      <c r="QEZ201" s="1434"/>
      <c r="QFA201" s="1434"/>
      <c r="QFB201" s="1434"/>
      <c r="QFC201" s="1434"/>
      <c r="QFD201" s="1434"/>
      <c r="QFE201" s="1434"/>
      <c r="QFF201" s="1434"/>
      <c r="QFG201" s="1434"/>
      <c r="QFH201" s="1434"/>
      <c r="QFI201" s="1434"/>
      <c r="QFJ201" s="1434"/>
      <c r="QFK201" s="1434"/>
      <c r="QFL201" s="1434"/>
      <c r="QFM201" s="1434"/>
      <c r="QFN201" s="1434"/>
      <c r="QFO201" s="1434"/>
      <c r="QFP201" s="1434"/>
      <c r="QFQ201" s="1434"/>
      <c r="QFR201" s="1434"/>
      <c r="QFS201" s="1434"/>
      <c r="QFT201" s="1434"/>
      <c r="QFU201" s="1434"/>
      <c r="QFV201" s="1434"/>
      <c r="QFW201" s="1434"/>
      <c r="QFX201" s="1434"/>
      <c r="QFY201" s="1434"/>
      <c r="QFZ201" s="1434"/>
      <c r="QGA201" s="1434"/>
      <c r="QGB201" s="1434"/>
      <c r="QGC201" s="1434"/>
      <c r="QGD201" s="1434"/>
      <c r="QGE201" s="1434"/>
      <c r="QGF201" s="1434"/>
      <c r="QGG201" s="1434"/>
      <c r="QGH201" s="1434"/>
      <c r="QGI201" s="1434"/>
      <c r="QGJ201" s="1434"/>
      <c r="QGK201" s="1434"/>
      <c r="QGL201" s="1434"/>
      <c r="QGM201" s="1434"/>
      <c r="QGN201" s="1434"/>
      <c r="QGO201" s="1434"/>
      <c r="QGP201" s="1434"/>
      <c r="QGQ201" s="1434"/>
      <c r="QGR201" s="1434"/>
      <c r="QGS201" s="1434"/>
      <c r="QGT201" s="1434"/>
      <c r="QGU201" s="1434"/>
      <c r="QGV201" s="1434"/>
      <c r="QGW201" s="1434"/>
      <c r="QGX201" s="1434"/>
      <c r="QGY201" s="1434"/>
      <c r="QGZ201" s="1434"/>
      <c r="QHA201" s="1434"/>
      <c r="QHB201" s="1434"/>
      <c r="QHC201" s="1434"/>
      <c r="QHD201" s="1434"/>
      <c r="QHE201" s="1434"/>
      <c r="QHF201" s="1434"/>
      <c r="QHG201" s="1434"/>
      <c r="QHH201" s="1434"/>
      <c r="QHI201" s="1434"/>
      <c r="QHJ201" s="1434"/>
      <c r="QHK201" s="1434"/>
      <c r="QHL201" s="1434"/>
      <c r="QHM201" s="1434"/>
      <c r="QHN201" s="1434"/>
      <c r="QHO201" s="1434"/>
      <c r="QHP201" s="1434"/>
      <c r="QHQ201" s="1434"/>
      <c r="QHR201" s="1434"/>
      <c r="QHS201" s="1434"/>
      <c r="QHT201" s="1434"/>
      <c r="QHU201" s="1434"/>
      <c r="QHV201" s="1434"/>
      <c r="QHW201" s="1434"/>
      <c r="QHX201" s="1434"/>
      <c r="QHY201" s="1434"/>
      <c r="QHZ201" s="1434"/>
      <c r="QIA201" s="1434"/>
      <c r="QIB201" s="1434"/>
      <c r="QIC201" s="1434"/>
      <c r="QID201" s="1434"/>
      <c r="QIE201" s="1434"/>
      <c r="QIF201" s="1434"/>
      <c r="QIG201" s="1434"/>
      <c r="QIH201" s="1434"/>
      <c r="QII201" s="1434"/>
      <c r="QIJ201" s="1434"/>
      <c r="QIK201" s="1434"/>
      <c r="QIL201" s="1434"/>
      <c r="QIM201" s="1434"/>
      <c r="QIN201" s="1434"/>
      <c r="QIO201" s="1434"/>
      <c r="QIP201" s="1434"/>
      <c r="QIQ201" s="1434"/>
      <c r="QIR201" s="1434"/>
      <c r="QIS201" s="1434"/>
      <c r="QIT201" s="1434"/>
      <c r="QIU201" s="1434"/>
      <c r="QIV201" s="1434"/>
      <c r="QIW201" s="1434"/>
      <c r="QIX201" s="1434"/>
      <c r="QIY201" s="1434"/>
      <c r="QIZ201" s="1434"/>
      <c r="QJA201" s="1434"/>
      <c r="QJB201" s="1434"/>
      <c r="QJC201" s="1434"/>
      <c r="QJD201" s="1434"/>
      <c r="QJE201" s="1434"/>
      <c r="QJF201" s="1434"/>
      <c r="QJG201" s="1434"/>
      <c r="QJH201" s="1434"/>
      <c r="QJI201" s="1434"/>
      <c r="QJJ201" s="1434"/>
      <c r="QJK201" s="1434"/>
      <c r="QJL201" s="1434"/>
      <c r="QJM201" s="1434"/>
      <c r="QJN201" s="1434"/>
      <c r="QJO201" s="1434"/>
      <c r="QJP201" s="1434"/>
      <c r="QJQ201" s="1434"/>
      <c r="QJR201" s="1434"/>
      <c r="QJS201" s="1434"/>
      <c r="QJT201" s="1434"/>
      <c r="QJU201" s="1434"/>
      <c r="QJV201" s="1434"/>
      <c r="QJW201" s="1434"/>
      <c r="QJX201" s="1434"/>
      <c r="QJY201" s="1434"/>
      <c r="QJZ201" s="1434"/>
      <c r="QKA201" s="1434"/>
      <c r="QKB201" s="1434"/>
      <c r="QKC201" s="1434"/>
      <c r="QKD201" s="1434"/>
      <c r="QKE201" s="1434"/>
      <c r="QKF201" s="1434"/>
      <c r="QKG201" s="1434"/>
      <c r="QKH201" s="1434"/>
      <c r="QKI201" s="1434"/>
      <c r="QKJ201" s="1434"/>
      <c r="QKK201" s="1434"/>
      <c r="QKL201" s="1434"/>
      <c r="QKM201" s="1434"/>
      <c r="QKN201" s="1434"/>
      <c r="QKO201" s="1434"/>
      <c r="QKP201" s="1434"/>
      <c r="QKQ201" s="1434"/>
      <c r="QKR201" s="1434"/>
      <c r="QKS201" s="1434"/>
      <c r="QKT201" s="1434"/>
      <c r="QKU201" s="1434"/>
      <c r="QKV201" s="1434"/>
      <c r="QKW201" s="1434"/>
      <c r="QKX201" s="1434"/>
      <c r="QKY201" s="1434"/>
      <c r="QKZ201" s="1434"/>
      <c r="QLA201" s="1434"/>
      <c r="QLB201" s="1434"/>
      <c r="QLC201" s="1434"/>
      <c r="QLD201" s="1434"/>
      <c r="QLE201" s="1434"/>
      <c r="QLF201" s="1434"/>
      <c r="QLG201" s="1434"/>
      <c r="QLH201" s="1434"/>
      <c r="QLI201" s="1434"/>
      <c r="QLJ201" s="1434"/>
      <c r="QLK201" s="1434"/>
      <c r="QLL201" s="1434"/>
      <c r="QLM201" s="1434"/>
      <c r="QLN201" s="1434"/>
      <c r="QLO201" s="1434"/>
      <c r="QLP201" s="1434"/>
      <c r="QLQ201" s="1434"/>
      <c r="QLR201" s="1434"/>
      <c r="QLS201" s="1434"/>
      <c r="QLT201" s="1434"/>
      <c r="QLU201" s="1434"/>
      <c r="QLV201" s="1434"/>
      <c r="QLW201" s="1434"/>
      <c r="QLX201" s="1434"/>
      <c r="QLY201" s="1434"/>
      <c r="QLZ201" s="1434"/>
      <c r="QMA201" s="1434"/>
      <c r="QMB201" s="1434"/>
      <c r="QMC201" s="1434"/>
      <c r="QMD201" s="1434"/>
      <c r="QME201" s="1434"/>
      <c r="QMF201" s="1434"/>
      <c r="QMG201" s="1434"/>
      <c r="QMH201" s="1434"/>
      <c r="QMI201" s="1434"/>
      <c r="QMJ201" s="1434"/>
      <c r="QMK201" s="1434"/>
      <c r="QML201" s="1434"/>
      <c r="QMM201" s="1434"/>
      <c r="QMN201" s="1434"/>
      <c r="QMO201" s="1434"/>
      <c r="QMP201" s="1434"/>
      <c r="QMQ201" s="1434"/>
      <c r="QMR201" s="1434"/>
      <c r="QMS201" s="1434"/>
      <c r="QMT201" s="1434"/>
      <c r="QMU201" s="1434"/>
      <c r="QMV201" s="1434"/>
      <c r="QMW201" s="1434"/>
      <c r="QMX201" s="1434"/>
      <c r="QMY201" s="1434"/>
      <c r="QMZ201" s="1434"/>
      <c r="QNA201" s="1434"/>
      <c r="QNB201" s="1434"/>
      <c r="QNC201" s="1434"/>
      <c r="QND201" s="1434"/>
      <c r="QNE201" s="1434"/>
      <c r="QNF201" s="1434"/>
      <c r="QNG201" s="1434"/>
      <c r="QNH201" s="1434"/>
      <c r="QNI201" s="1434"/>
      <c r="QNJ201" s="1434"/>
      <c r="QNK201" s="1434"/>
      <c r="QNL201" s="1434"/>
      <c r="QNM201" s="1434"/>
      <c r="QNN201" s="1434"/>
      <c r="QNO201" s="1434"/>
      <c r="QNP201" s="1434"/>
      <c r="QNQ201" s="1434"/>
      <c r="QNR201" s="1434"/>
      <c r="QNS201" s="1434"/>
      <c r="QNT201" s="1434"/>
      <c r="QNU201" s="1434"/>
      <c r="QNV201" s="1434"/>
      <c r="QNW201" s="1434"/>
      <c r="QNX201" s="1434"/>
      <c r="QNY201" s="1434"/>
      <c r="QNZ201" s="1434"/>
      <c r="QOA201" s="1434"/>
      <c r="QOB201" s="1434"/>
      <c r="QOC201" s="1434"/>
      <c r="QOD201" s="1434"/>
      <c r="QOE201" s="1434"/>
      <c r="QOF201" s="1434"/>
      <c r="QOG201" s="1434"/>
      <c r="QOH201" s="1434"/>
      <c r="QOI201" s="1434"/>
      <c r="QOJ201" s="1434"/>
      <c r="QOK201" s="1434"/>
      <c r="QOL201" s="1434"/>
      <c r="QOM201" s="1434"/>
      <c r="QON201" s="1434"/>
      <c r="QOO201" s="1434"/>
      <c r="QOP201" s="1434"/>
      <c r="QOQ201" s="1434"/>
      <c r="QOR201" s="1434"/>
      <c r="QOS201" s="1434"/>
      <c r="QOT201" s="1434"/>
      <c r="QOU201" s="1434"/>
      <c r="QOV201" s="1434"/>
      <c r="QOW201" s="1434"/>
      <c r="QOX201" s="1434"/>
      <c r="QOY201" s="1434"/>
      <c r="QOZ201" s="1434"/>
      <c r="QPA201" s="1434"/>
      <c r="QPB201" s="1434"/>
      <c r="QPC201" s="1434"/>
      <c r="QPD201" s="1434"/>
      <c r="QPE201" s="1434"/>
      <c r="QPF201" s="1434"/>
      <c r="QPG201" s="1434"/>
      <c r="QPH201" s="1434"/>
      <c r="QPI201" s="1434"/>
      <c r="QPJ201" s="1434"/>
      <c r="QPK201" s="1434"/>
      <c r="QPL201" s="1434"/>
      <c r="QPM201" s="1434"/>
      <c r="QPN201" s="1434"/>
      <c r="QPO201" s="1434"/>
      <c r="QPP201" s="1434"/>
      <c r="QPQ201" s="1434"/>
      <c r="QPR201" s="1434"/>
      <c r="QPS201" s="1434"/>
      <c r="QPT201" s="1434"/>
      <c r="QPU201" s="1434"/>
      <c r="QPV201" s="1434"/>
      <c r="QPW201" s="1434"/>
      <c r="QPX201" s="1434"/>
      <c r="QPY201" s="1434"/>
      <c r="QPZ201" s="1434"/>
      <c r="QQA201" s="1434"/>
      <c r="QQB201" s="1434"/>
      <c r="QQC201" s="1434"/>
      <c r="QQD201" s="1434"/>
      <c r="QQE201" s="1434"/>
      <c r="QQF201" s="1434"/>
      <c r="QQG201" s="1434"/>
      <c r="QQH201" s="1434"/>
      <c r="QQI201" s="1434"/>
      <c r="QQJ201" s="1434"/>
      <c r="QQK201" s="1434"/>
      <c r="QQL201" s="1434"/>
      <c r="QQM201" s="1434"/>
      <c r="QQN201" s="1434"/>
      <c r="QQO201" s="1434"/>
      <c r="QQP201" s="1434"/>
      <c r="QQQ201" s="1434"/>
      <c r="QQR201" s="1434"/>
      <c r="QQS201" s="1434"/>
      <c r="QQT201" s="1434"/>
      <c r="QQU201" s="1434"/>
      <c r="QQV201" s="1434"/>
      <c r="QQW201" s="1434"/>
      <c r="QQX201" s="1434"/>
      <c r="QQY201" s="1434"/>
      <c r="QQZ201" s="1434"/>
      <c r="QRA201" s="1434"/>
      <c r="QRB201" s="1434"/>
      <c r="QRC201" s="1434"/>
      <c r="QRD201" s="1434"/>
      <c r="QRE201" s="1434"/>
      <c r="QRF201" s="1434"/>
      <c r="QRG201" s="1434"/>
      <c r="QRH201" s="1434"/>
      <c r="QRI201" s="1434"/>
      <c r="QRJ201" s="1434"/>
      <c r="QRK201" s="1434"/>
      <c r="QRL201" s="1434"/>
      <c r="QRM201" s="1434"/>
      <c r="QRN201" s="1434"/>
      <c r="QRO201" s="1434"/>
      <c r="QRP201" s="1434"/>
      <c r="QRQ201" s="1434"/>
      <c r="QRR201" s="1434"/>
      <c r="QRS201" s="1434"/>
      <c r="QRT201" s="1434"/>
      <c r="QRU201" s="1434"/>
      <c r="QRV201" s="1434"/>
      <c r="QRW201" s="1434"/>
      <c r="QRX201" s="1434"/>
      <c r="QRY201" s="1434"/>
      <c r="QRZ201" s="1434"/>
      <c r="QSA201" s="1434"/>
      <c r="QSB201" s="1434"/>
      <c r="QSC201" s="1434"/>
      <c r="QSD201" s="1434"/>
      <c r="QSE201" s="1434"/>
      <c r="QSF201" s="1434"/>
      <c r="QSG201" s="1434"/>
      <c r="QSH201" s="1434"/>
      <c r="QSI201" s="1434"/>
      <c r="QSJ201" s="1434"/>
      <c r="QSK201" s="1434"/>
      <c r="QSL201" s="1434"/>
      <c r="QSM201" s="1434"/>
      <c r="QSN201" s="1434"/>
      <c r="QSO201" s="1434"/>
      <c r="QSP201" s="1434"/>
      <c r="QSQ201" s="1434"/>
      <c r="QSR201" s="1434"/>
      <c r="QSS201" s="1434"/>
      <c r="QST201" s="1434"/>
      <c r="QSU201" s="1434"/>
      <c r="QSV201" s="1434"/>
      <c r="QSW201" s="1434"/>
      <c r="QSX201" s="1434"/>
      <c r="QSY201" s="1434"/>
      <c r="QSZ201" s="1434"/>
      <c r="QTA201" s="1434"/>
      <c r="QTB201" s="1434"/>
      <c r="QTC201" s="1434"/>
      <c r="QTD201" s="1434"/>
      <c r="QTE201" s="1434"/>
      <c r="QTF201" s="1434"/>
      <c r="QTG201" s="1434"/>
      <c r="QTH201" s="1434"/>
      <c r="QTI201" s="1434"/>
      <c r="QTJ201" s="1434"/>
      <c r="QTK201" s="1434"/>
      <c r="QTL201" s="1434"/>
      <c r="QTM201" s="1434"/>
      <c r="QTN201" s="1434"/>
      <c r="QTO201" s="1434"/>
      <c r="QTP201" s="1434"/>
      <c r="QTQ201" s="1434"/>
      <c r="QTR201" s="1434"/>
      <c r="QTS201" s="1434"/>
      <c r="QTT201" s="1434"/>
      <c r="QTU201" s="1434"/>
      <c r="QTV201" s="1434"/>
      <c r="QTW201" s="1434"/>
      <c r="QTX201" s="1434"/>
      <c r="QTY201" s="1434"/>
      <c r="QTZ201" s="1434"/>
      <c r="QUA201" s="1434"/>
      <c r="QUB201" s="1434"/>
      <c r="QUC201" s="1434"/>
      <c r="QUD201" s="1434"/>
      <c r="QUE201" s="1434"/>
      <c r="QUF201" s="1434"/>
      <c r="QUG201" s="1434"/>
      <c r="QUH201" s="1434"/>
      <c r="QUI201" s="1434"/>
      <c r="QUJ201" s="1434"/>
      <c r="QUK201" s="1434"/>
      <c r="QUL201" s="1434"/>
      <c r="QUM201" s="1434"/>
      <c r="QUN201" s="1434"/>
      <c r="QUO201" s="1434"/>
      <c r="QUP201" s="1434"/>
      <c r="QUQ201" s="1434"/>
      <c r="QUR201" s="1434"/>
      <c r="QUS201" s="1434"/>
      <c r="QUT201" s="1434"/>
      <c r="QUU201" s="1434"/>
      <c r="QUV201" s="1434"/>
      <c r="QUW201" s="1434"/>
      <c r="QUX201" s="1434"/>
      <c r="QUY201" s="1434"/>
      <c r="QUZ201" s="1434"/>
      <c r="QVA201" s="1434"/>
      <c r="QVB201" s="1434"/>
      <c r="QVC201" s="1434"/>
      <c r="QVD201" s="1434"/>
      <c r="QVE201" s="1434"/>
      <c r="QVF201" s="1434"/>
      <c r="QVG201" s="1434"/>
      <c r="QVH201" s="1434"/>
      <c r="QVI201" s="1434"/>
      <c r="QVJ201" s="1434"/>
      <c r="QVK201" s="1434"/>
      <c r="QVL201" s="1434"/>
      <c r="QVM201" s="1434"/>
      <c r="QVN201" s="1434"/>
      <c r="QVO201" s="1434"/>
      <c r="QVP201" s="1434"/>
      <c r="QVQ201" s="1434"/>
      <c r="QVR201" s="1434"/>
      <c r="QVS201" s="1434"/>
      <c r="QVT201" s="1434"/>
      <c r="QVU201" s="1434"/>
      <c r="QVV201" s="1434"/>
      <c r="QVW201" s="1434"/>
      <c r="QVX201" s="1434"/>
      <c r="QVY201" s="1434"/>
      <c r="QVZ201" s="1434"/>
      <c r="QWA201" s="1434"/>
      <c r="QWB201" s="1434"/>
      <c r="QWC201" s="1434"/>
      <c r="QWD201" s="1434"/>
      <c r="QWE201" s="1434"/>
      <c r="QWF201" s="1434"/>
      <c r="QWG201" s="1434"/>
      <c r="QWH201" s="1434"/>
      <c r="QWI201" s="1434"/>
      <c r="QWJ201" s="1434"/>
      <c r="QWK201" s="1434"/>
      <c r="QWL201" s="1434"/>
      <c r="QWM201" s="1434"/>
      <c r="QWN201" s="1434"/>
      <c r="QWO201" s="1434"/>
      <c r="QWP201" s="1434"/>
      <c r="QWQ201" s="1434"/>
      <c r="QWR201" s="1434"/>
      <c r="QWS201" s="1434"/>
      <c r="QWT201" s="1434"/>
      <c r="QWU201" s="1434"/>
      <c r="QWV201" s="1434"/>
      <c r="QWW201" s="1434"/>
      <c r="QWX201" s="1434"/>
      <c r="QWY201" s="1434"/>
      <c r="QWZ201" s="1434"/>
      <c r="QXA201" s="1434"/>
      <c r="QXB201" s="1434"/>
      <c r="QXC201" s="1434"/>
      <c r="QXD201" s="1434"/>
      <c r="QXE201" s="1434"/>
      <c r="QXF201" s="1434"/>
      <c r="QXG201" s="1434"/>
      <c r="QXH201" s="1434"/>
      <c r="QXI201" s="1434"/>
      <c r="QXJ201" s="1434"/>
      <c r="QXK201" s="1434"/>
      <c r="QXL201" s="1434"/>
      <c r="QXM201" s="1434"/>
      <c r="QXN201" s="1434"/>
      <c r="QXO201" s="1434"/>
      <c r="QXP201" s="1434"/>
      <c r="QXQ201" s="1434"/>
      <c r="QXR201" s="1434"/>
      <c r="QXS201" s="1434"/>
      <c r="QXT201" s="1434"/>
      <c r="QXU201" s="1434"/>
      <c r="QXV201" s="1434"/>
      <c r="QXW201" s="1434"/>
      <c r="QXX201" s="1434"/>
      <c r="QXY201" s="1434"/>
      <c r="QXZ201" s="1434"/>
      <c r="QYA201" s="1434"/>
      <c r="QYB201" s="1434"/>
      <c r="QYC201" s="1434"/>
      <c r="QYD201" s="1434"/>
      <c r="QYE201" s="1434"/>
      <c r="QYF201" s="1434"/>
      <c r="QYG201" s="1434"/>
      <c r="QYH201" s="1434"/>
      <c r="QYI201" s="1434"/>
      <c r="QYJ201" s="1434"/>
      <c r="QYK201" s="1434"/>
      <c r="QYL201" s="1434"/>
      <c r="QYM201" s="1434"/>
      <c r="QYN201" s="1434"/>
      <c r="QYO201" s="1434"/>
      <c r="QYP201" s="1434"/>
      <c r="QYQ201" s="1434"/>
      <c r="QYR201" s="1434"/>
      <c r="QYS201" s="1434"/>
      <c r="QYT201" s="1434"/>
      <c r="QYU201" s="1434"/>
      <c r="QYV201" s="1434"/>
      <c r="QYW201" s="1434"/>
      <c r="QYX201" s="1434"/>
      <c r="QYY201" s="1434"/>
      <c r="QYZ201" s="1434"/>
      <c r="QZA201" s="1434"/>
      <c r="QZB201" s="1434"/>
      <c r="QZC201" s="1434"/>
      <c r="QZD201" s="1434"/>
      <c r="QZE201" s="1434"/>
      <c r="QZF201" s="1434"/>
      <c r="QZG201" s="1434"/>
      <c r="QZH201" s="1434"/>
      <c r="QZI201" s="1434"/>
      <c r="QZJ201" s="1434"/>
      <c r="QZK201" s="1434"/>
      <c r="QZL201" s="1434"/>
      <c r="QZM201" s="1434"/>
      <c r="QZN201" s="1434"/>
      <c r="QZO201" s="1434"/>
      <c r="QZP201" s="1434"/>
      <c r="QZQ201" s="1434"/>
      <c r="QZR201" s="1434"/>
      <c r="QZS201" s="1434"/>
      <c r="QZT201" s="1434"/>
      <c r="QZU201" s="1434"/>
      <c r="QZV201" s="1434"/>
      <c r="QZW201" s="1434"/>
      <c r="QZX201" s="1434"/>
      <c r="QZY201" s="1434"/>
      <c r="QZZ201" s="1434"/>
      <c r="RAA201" s="1434"/>
      <c r="RAB201" s="1434"/>
      <c r="RAC201" s="1434"/>
      <c r="RAD201" s="1434"/>
      <c r="RAE201" s="1434"/>
      <c r="RAF201" s="1434"/>
      <c r="RAG201" s="1434"/>
      <c r="RAH201" s="1434"/>
      <c r="RAI201" s="1434"/>
      <c r="RAJ201" s="1434"/>
      <c r="RAK201" s="1434"/>
      <c r="RAL201" s="1434"/>
      <c r="RAM201" s="1434"/>
      <c r="RAN201" s="1434"/>
      <c r="RAO201" s="1434"/>
      <c r="RAP201" s="1434"/>
      <c r="RAQ201" s="1434"/>
      <c r="RAR201" s="1434"/>
      <c r="RAS201" s="1434"/>
      <c r="RAT201" s="1434"/>
      <c r="RAU201" s="1434"/>
      <c r="RAV201" s="1434"/>
      <c r="RAW201" s="1434"/>
      <c r="RAX201" s="1434"/>
      <c r="RAY201" s="1434"/>
      <c r="RAZ201" s="1434"/>
      <c r="RBA201" s="1434"/>
      <c r="RBB201" s="1434"/>
      <c r="RBC201" s="1434"/>
      <c r="RBD201" s="1434"/>
      <c r="RBE201" s="1434"/>
      <c r="RBF201" s="1434"/>
      <c r="RBG201" s="1434"/>
      <c r="RBH201" s="1434"/>
      <c r="RBI201" s="1434"/>
      <c r="RBJ201" s="1434"/>
      <c r="RBK201" s="1434"/>
      <c r="RBL201" s="1434"/>
      <c r="RBM201" s="1434"/>
      <c r="RBN201" s="1434"/>
      <c r="RBO201" s="1434"/>
      <c r="RBP201" s="1434"/>
      <c r="RBQ201" s="1434"/>
      <c r="RBR201" s="1434"/>
      <c r="RBS201" s="1434"/>
      <c r="RBT201" s="1434"/>
      <c r="RBU201" s="1434"/>
      <c r="RBV201" s="1434"/>
      <c r="RBW201" s="1434"/>
      <c r="RBX201" s="1434"/>
      <c r="RBY201" s="1434"/>
      <c r="RBZ201" s="1434"/>
      <c r="RCA201" s="1434"/>
      <c r="RCB201" s="1434"/>
      <c r="RCC201" s="1434"/>
      <c r="RCD201" s="1434"/>
      <c r="RCE201" s="1434"/>
      <c r="RCF201" s="1434"/>
      <c r="RCG201" s="1434"/>
      <c r="RCH201" s="1434"/>
      <c r="RCI201" s="1434"/>
      <c r="RCJ201" s="1434"/>
      <c r="RCK201" s="1434"/>
      <c r="RCL201" s="1434"/>
      <c r="RCM201" s="1434"/>
      <c r="RCN201" s="1434"/>
      <c r="RCO201" s="1434"/>
      <c r="RCP201" s="1434"/>
      <c r="RCQ201" s="1434"/>
      <c r="RCR201" s="1434"/>
      <c r="RCS201" s="1434"/>
      <c r="RCT201" s="1434"/>
      <c r="RCU201" s="1434"/>
      <c r="RCV201" s="1434"/>
      <c r="RCW201" s="1434"/>
      <c r="RCX201" s="1434"/>
      <c r="RCY201" s="1434"/>
      <c r="RCZ201" s="1434"/>
      <c r="RDA201" s="1434"/>
      <c r="RDB201" s="1434"/>
      <c r="RDC201" s="1434"/>
      <c r="RDD201" s="1434"/>
      <c r="RDE201" s="1434"/>
      <c r="RDF201" s="1434"/>
      <c r="RDG201" s="1434"/>
      <c r="RDH201" s="1434"/>
      <c r="RDI201" s="1434"/>
      <c r="RDJ201" s="1434"/>
      <c r="RDK201" s="1434"/>
      <c r="RDL201" s="1434"/>
      <c r="RDM201" s="1434"/>
      <c r="RDN201" s="1434"/>
      <c r="RDO201" s="1434"/>
      <c r="RDP201" s="1434"/>
      <c r="RDQ201" s="1434"/>
      <c r="RDR201" s="1434"/>
      <c r="RDS201" s="1434"/>
      <c r="RDT201" s="1434"/>
      <c r="RDU201" s="1434"/>
      <c r="RDV201" s="1434"/>
      <c r="RDW201" s="1434"/>
      <c r="RDX201" s="1434"/>
      <c r="RDY201" s="1434"/>
      <c r="RDZ201" s="1434"/>
      <c r="REA201" s="1434"/>
      <c r="REB201" s="1434"/>
      <c r="REC201" s="1434"/>
      <c r="RED201" s="1434"/>
      <c r="REE201" s="1434"/>
      <c r="REF201" s="1434"/>
      <c r="REG201" s="1434"/>
      <c r="REH201" s="1434"/>
      <c r="REI201" s="1434"/>
      <c r="REJ201" s="1434"/>
      <c r="REK201" s="1434"/>
      <c r="REL201" s="1434"/>
      <c r="REM201" s="1434"/>
      <c r="REN201" s="1434"/>
      <c r="REO201" s="1434"/>
      <c r="REP201" s="1434"/>
      <c r="REQ201" s="1434"/>
      <c r="RER201" s="1434"/>
      <c r="RES201" s="1434"/>
      <c r="RET201" s="1434"/>
      <c r="REU201" s="1434"/>
      <c r="REV201" s="1434"/>
      <c r="REW201" s="1434"/>
      <c r="REX201" s="1434"/>
      <c r="REY201" s="1434"/>
      <c r="REZ201" s="1434"/>
      <c r="RFA201" s="1434"/>
      <c r="RFB201" s="1434"/>
      <c r="RFC201" s="1434"/>
      <c r="RFD201" s="1434"/>
      <c r="RFE201" s="1434"/>
      <c r="RFF201" s="1434"/>
      <c r="RFG201" s="1434"/>
      <c r="RFH201" s="1434"/>
      <c r="RFI201" s="1434"/>
      <c r="RFJ201" s="1434"/>
      <c r="RFK201" s="1434"/>
      <c r="RFL201" s="1434"/>
      <c r="RFM201" s="1434"/>
      <c r="RFN201" s="1434"/>
      <c r="RFO201" s="1434"/>
      <c r="RFP201" s="1434"/>
      <c r="RFQ201" s="1434"/>
      <c r="RFR201" s="1434"/>
      <c r="RFS201" s="1434"/>
      <c r="RFT201" s="1434"/>
      <c r="RFU201" s="1434"/>
      <c r="RFV201" s="1434"/>
      <c r="RFW201" s="1434"/>
      <c r="RFX201" s="1434"/>
      <c r="RFY201" s="1434"/>
      <c r="RFZ201" s="1434"/>
      <c r="RGA201" s="1434"/>
      <c r="RGB201" s="1434"/>
      <c r="RGC201" s="1434"/>
      <c r="RGD201" s="1434"/>
      <c r="RGE201" s="1434"/>
      <c r="RGF201" s="1434"/>
      <c r="RGG201" s="1434"/>
      <c r="RGH201" s="1434"/>
      <c r="RGI201" s="1434"/>
      <c r="RGJ201" s="1434"/>
      <c r="RGK201" s="1434"/>
      <c r="RGL201" s="1434"/>
      <c r="RGM201" s="1434"/>
      <c r="RGN201" s="1434"/>
      <c r="RGO201" s="1434"/>
      <c r="RGP201" s="1434"/>
      <c r="RGQ201" s="1434"/>
      <c r="RGR201" s="1434"/>
      <c r="RGS201" s="1434"/>
      <c r="RGT201" s="1434"/>
      <c r="RGU201" s="1434"/>
      <c r="RGV201" s="1434"/>
      <c r="RGW201" s="1434"/>
      <c r="RGX201" s="1434"/>
      <c r="RGY201" s="1434"/>
      <c r="RGZ201" s="1434"/>
      <c r="RHA201" s="1434"/>
      <c r="RHB201" s="1434"/>
      <c r="RHC201" s="1434"/>
      <c r="RHD201" s="1434"/>
      <c r="RHE201" s="1434"/>
      <c r="RHF201" s="1434"/>
      <c r="RHG201" s="1434"/>
      <c r="RHH201" s="1434"/>
      <c r="RHI201" s="1434"/>
      <c r="RHJ201" s="1434"/>
      <c r="RHK201" s="1434"/>
      <c r="RHL201" s="1434"/>
      <c r="RHM201" s="1434"/>
      <c r="RHN201" s="1434"/>
      <c r="RHO201" s="1434"/>
      <c r="RHP201" s="1434"/>
      <c r="RHQ201" s="1434"/>
      <c r="RHR201" s="1434"/>
      <c r="RHS201" s="1434"/>
      <c r="RHT201" s="1434"/>
      <c r="RHU201" s="1434"/>
      <c r="RHV201" s="1434"/>
      <c r="RHW201" s="1434"/>
      <c r="RHX201" s="1434"/>
      <c r="RHY201" s="1434"/>
      <c r="RHZ201" s="1434"/>
      <c r="RIA201" s="1434"/>
      <c r="RIB201" s="1434"/>
      <c r="RIC201" s="1434"/>
      <c r="RID201" s="1434"/>
      <c r="RIE201" s="1434"/>
      <c r="RIF201" s="1434"/>
      <c r="RIG201" s="1434"/>
      <c r="RIH201" s="1434"/>
      <c r="RII201" s="1434"/>
      <c r="RIJ201" s="1434"/>
      <c r="RIK201" s="1434"/>
      <c r="RIL201" s="1434"/>
      <c r="RIM201" s="1434"/>
      <c r="RIN201" s="1434"/>
      <c r="RIO201" s="1434"/>
      <c r="RIP201" s="1434"/>
      <c r="RIQ201" s="1434"/>
      <c r="RIR201" s="1434"/>
      <c r="RIS201" s="1434"/>
      <c r="RIT201" s="1434"/>
      <c r="RIU201" s="1434"/>
      <c r="RIV201" s="1434"/>
      <c r="RIW201" s="1434"/>
      <c r="RIX201" s="1434"/>
      <c r="RIY201" s="1434"/>
      <c r="RIZ201" s="1434"/>
      <c r="RJA201" s="1434"/>
      <c r="RJB201" s="1434"/>
      <c r="RJC201" s="1434"/>
      <c r="RJD201" s="1434"/>
      <c r="RJE201" s="1434"/>
      <c r="RJF201" s="1434"/>
      <c r="RJG201" s="1434"/>
      <c r="RJH201" s="1434"/>
      <c r="RJI201" s="1434"/>
      <c r="RJJ201" s="1434"/>
      <c r="RJK201" s="1434"/>
      <c r="RJL201" s="1434"/>
      <c r="RJM201" s="1434"/>
      <c r="RJN201" s="1434"/>
      <c r="RJO201" s="1434"/>
      <c r="RJP201" s="1434"/>
      <c r="RJQ201" s="1434"/>
      <c r="RJR201" s="1434"/>
      <c r="RJS201" s="1434"/>
      <c r="RJT201" s="1434"/>
      <c r="RJU201" s="1434"/>
      <c r="RJV201" s="1434"/>
      <c r="RJW201" s="1434"/>
      <c r="RJX201" s="1434"/>
      <c r="RJY201" s="1434"/>
      <c r="RJZ201" s="1434"/>
      <c r="RKA201" s="1434"/>
      <c r="RKB201" s="1434"/>
      <c r="RKC201" s="1434"/>
      <c r="RKD201" s="1434"/>
      <c r="RKE201" s="1434"/>
      <c r="RKF201" s="1434"/>
      <c r="RKG201" s="1434"/>
      <c r="RKH201" s="1434"/>
      <c r="RKI201" s="1434"/>
      <c r="RKJ201" s="1434"/>
      <c r="RKK201" s="1434"/>
      <c r="RKL201" s="1434"/>
      <c r="RKM201" s="1434"/>
      <c r="RKN201" s="1434"/>
      <c r="RKO201" s="1434"/>
      <c r="RKP201" s="1434"/>
      <c r="RKQ201" s="1434"/>
      <c r="RKR201" s="1434"/>
      <c r="RKS201" s="1434"/>
      <c r="RKT201" s="1434"/>
      <c r="RKU201" s="1434"/>
      <c r="RKV201" s="1434"/>
      <c r="RKW201" s="1434"/>
      <c r="RKX201" s="1434"/>
      <c r="RKY201" s="1434"/>
      <c r="RKZ201" s="1434"/>
      <c r="RLA201" s="1434"/>
      <c r="RLB201" s="1434"/>
      <c r="RLC201" s="1434"/>
      <c r="RLD201" s="1434"/>
      <c r="RLE201" s="1434"/>
      <c r="RLF201" s="1434"/>
      <c r="RLG201" s="1434"/>
      <c r="RLH201" s="1434"/>
      <c r="RLI201" s="1434"/>
      <c r="RLJ201" s="1434"/>
      <c r="RLK201" s="1434"/>
      <c r="RLL201" s="1434"/>
      <c r="RLM201" s="1434"/>
      <c r="RLN201" s="1434"/>
      <c r="RLO201" s="1434"/>
      <c r="RLP201" s="1434"/>
      <c r="RLQ201" s="1434"/>
      <c r="RLR201" s="1434"/>
      <c r="RLS201" s="1434"/>
      <c r="RLT201" s="1434"/>
      <c r="RLU201" s="1434"/>
      <c r="RLV201" s="1434"/>
      <c r="RLW201" s="1434"/>
      <c r="RLX201" s="1434"/>
      <c r="RLY201" s="1434"/>
      <c r="RLZ201" s="1434"/>
      <c r="RMA201" s="1434"/>
      <c r="RMB201" s="1434"/>
      <c r="RMC201" s="1434"/>
      <c r="RMD201" s="1434"/>
      <c r="RME201" s="1434"/>
      <c r="RMF201" s="1434"/>
      <c r="RMG201" s="1434"/>
      <c r="RMH201" s="1434"/>
      <c r="RMI201" s="1434"/>
      <c r="RMJ201" s="1434"/>
      <c r="RMK201" s="1434"/>
      <c r="RML201" s="1434"/>
      <c r="RMM201" s="1434"/>
      <c r="RMN201" s="1434"/>
      <c r="RMO201" s="1434"/>
      <c r="RMP201" s="1434"/>
      <c r="RMQ201" s="1434"/>
      <c r="RMR201" s="1434"/>
      <c r="RMS201" s="1434"/>
      <c r="RMT201" s="1434"/>
      <c r="RMU201" s="1434"/>
      <c r="RMV201" s="1434"/>
      <c r="RMW201" s="1434"/>
      <c r="RMX201" s="1434"/>
      <c r="RMY201" s="1434"/>
      <c r="RMZ201" s="1434"/>
      <c r="RNA201" s="1434"/>
      <c r="RNB201" s="1434"/>
      <c r="RNC201" s="1434"/>
      <c r="RND201" s="1434"/>
      <c r="RNE201" s="1434"/>
      <c r="RNF201" s="1434"/>
      <c r="RNG201" s="1434"/>
      <c r="RNH201" s="1434"/>
      <c r="RNI201" s="1434"/>
      <c r="RNJ201" s="1434"/>
      <c r="RNK201" s="1434"/>
      <c r="RNL201" s="1434"/>
      <c r="RNM201" s="1434"/>
      <c r="RNN201" s="1434"/>
      <c r="RNO201" s="1434"/>
      <c r="RNP201" s="1434"/>
      <c r="RNQ201" s="1434"/>
      <c r="RNR201" s="1434"/>
      <c r="RNS201" s="1434"/>
      <c r="RNT201" s="1434"/>
      <c r="RNU201" s="1434"/>
      <c r="RNV201" s="1434"/>
      <c r="RNW201" s="1434"/>
      <c r="RNX201" s="1434"/>
      <c r="RNY201" s="1434"/>
      <c r="RNZ201" s="1434"/>
      <c r="ROA201" s="1434"/>
      <c r="ROB201" s="1434"/>
      <c r="ROC201" s="1434"/>
      <c r="ROD201" s="1434"/>
      <c r="ROE201" s="1434"/>
      <c r="ROF201" s="1434"/>
      <c r="ROG201" s="1434"/>
      <c r="ROH201" s="1434"/>
      <c r="ROI201" s="1434"/>
      <c r="ROJ201" s="1434"/>
      <c r="ROK201" s="1434"/>
      <c r="ROL201" s="1434"/>
      <c r="ROM201" s="1434"/>
      <c r="RON201" s="1434"/>
      <c r="ROO201" s="1434"/>
      <c r="ROP201" s="1434"/>
      <c r="ROQ201" s="1434"/>
      <c r="ROR201" s="1434"/>
      <c r="ROS201" s="1434"/>
      <c r="ROT201" s="1434"/>
      <c r="ROU201" s="1434"/>
      <c r="ROV201" s="1434"/>
      <c r="ROW201" s="1434"/>
      <c r="ROX201" s="1434"/>
      <c r="ROY201" s="1434"/>
      <c r="ROZ201" s="1434"/>
      <c r="RPA201" s="1434"/>
      <c r="RPB201" s="1434"/>
      <c r="RPC201" s="1434"/>
      <c r="RPD201" s="1434"/>
      <c r="RPE201" s="1434"/>
      <c r="RPF201" s="1434"/>
      <c r="RPG201" s="1434"/>
      <c r="RPH201" s="1434"/>
      <c r="RPI201" s="1434"/>
      <c r="RPJ201" s="1434"/>
      <c r="RPK201" s="1434"/>
      <c r="RPL201" s="1434"/>
      <c r="RPM201" s="1434"/>
      <c r="RPN201" s="1434"/>
      <c r="RPO201" s="1434"/>
      <c r="RPP201" s="1434"/>
      <c r="RPQ201" s="1434"/>
      <c r="RPR201" s="1434"/>
      <c r="RPS201" s="1434"/>
      <c r="RPT201" s="1434"/>
      <c r="RPU201" s="1434"/>
      <c r="RPV201" s="1434"/>
      <c r="RPW201" s="1434"/>
      <c r="RPX201" s="1434"/>
      <c r="RPY201" s="1434"/>
      <c r="RPZ201" s="1434"/>
      <c r="RQA201" s="1434"/>
      <c r="RQB201" s="1434"/>
      <c r="RQC201" s="1434"/>
      <c r="RQD201" s="1434"/>
      <c r="RQE201" s="1434"/>
      <c r="RQF201" s="1434"/>
      <c r="RQG201" s="1434"/>
      <c r="RQH201" s="1434"/>
      <c r="RQI201" s="1434"/>
      <c r="RQJ201" s="1434"/>
      <c r="RQK201" s="1434"/>
      <c r="RQL201" s="1434"/>
      <c r="RQM201" s="1434"/>
      <c r="RQN201" s="1434"/>
      <c r="RQO201" s="1434"/>
      <c r="RQP201" s="1434"/>
      <c r="RQQ201" s="1434"/>
      <c r="RQR201" s="1434"/>
      <c r="RQS201" s="1434"/>
      <c r="RQT201" s="1434"/>
      <c r="RQU201" s="1434"/>
      <c r="RQV201" s="1434"/>
      <c r="RQW201" s="1434"/>
      <c r="RQX201" s="1434"/>
      <c r="RQY201" s="1434"/>
      <c r="RQZ201" s="1434"/>
      <c r="RRA201" s="1434"/>
      <c r="RRB201" s="1434"/>
      <c r="RRC201" s="1434"/>
      <c r="RRD201" s="1434"/>
      <c r="RRE201" s="1434"/>
      <c r="RRF201" s="1434"/>
      <c r="RRG201" s="1434"/>
      <c r="RRH201" s="1434"/>
      <c r="RRI201" s="1434"/>
      <c r="RRJ201" s="1434"/>
      <c r="RRK201" s="1434"/>
      <c r="RRL201" s="1434"/>
      <c r="RRM201" s="1434"/>
      <c r="RRN201" s="1434"/>
      <c r="RRO201" s="1434"/>
      <c r="RRP201" s="1434"/>
      <c r="RRQ201" s="1434"/>
      <c r="RRR201" s="1434"/>
      <c r="RRS201" s="1434"/>
      <c r="RRT201" s="1434"/>
      <c r="RRU201" s="1434"/>
      <c r="RRV201" s="1434"/>
      <c r="RRW201" s="1434"/>
      <c r="RRX201" s="1434"/>
      <c r="RRY201" s="1434"/>
      <c r="RRZ201" s="1434"/>
      <c r="RSA201" s="1434"/>
      <c r="RSB201" s="1434"/>
      <c r="RSC201" s="1434"/>
      <c r="RSD201" s="1434"/>
      <c r="RSE201" s="1434"/>
      <c r="RSF201" s="1434"/>
      <c r="RSG201" s="1434"/>
      <c r="RSH201" s="1434"/>
      <c r="RSI201" s="1434"/>
      <c r="RSJ201" s="1434"/>
      <c r="RSK201" s="1434"/>
      <c r="RSL201" s="1434"/>
      <c r="RSM201" s="1434"/>
      <c r="RSN201" s="1434"/>
      <c r="RSO201" s="1434"/>
      <c r="RSP201" s="1434"/>
      <c r="RSQ201" s="1434"/>
      <c r="RSR201" s="1434"/>
      <c r="RSS201" s="1434"/>
      <c r="RST201" s="1434"/>
      <c r="RSU201" s="1434"/>
      <c r="RSV201" s="1434"/>
      <c r="RSW201" s="1434"/>
      <c r="RSX201" s="1434"/>
      <c r="RSY201" s="1434"/>
      <c r="RSZ201" s="1434"/>
      <c r="RTA201" s="1434"/>
      <c r="RTB201" s="1434"/>
      <c r="RTC201" s="1434"/>
      <c r="RTD201" s="1434"/>
      <c r="RTE201" s="1434"/>
      <c r="RTF201" s="1434"/>
      <c r="RTG201" s="1434"/>
      <c r="RTH201" s="1434"/>
      <c r="RTI201" s="1434"/>
      <c r="RTJ201" s="1434"/>
      <c r="RTK201" s="1434"/>
      <c r="RTL201" s="1434"/>
      <c r="RTM201" s="1434"/>
      <c r="RTN201" s="1434"/>
      <c r="RTO201" s="1434"/>
      <c r="RTP201" s="1434"/>
      <c r="RTQ201" s="1434"/>
      <c r="RTR201" s="1434"/>
      <c r="RTS201" s="1434"/>
      <c r="RTT201" s="1434"/>
      <c r="RTU201" s="1434"/>
      <c r="RTV201" s="1434"/>
      <c r="RTW201" s="1434"/>
      <c r="RTX201" s="1434"/>
      <c r="RTY201" s="1434"/>
      <c r="RTZ201" s="1434"/>
      <c r="RUA201" s="1434"/>
      <c r="RUB201" s="1434"/>
      <c r="RUC201" s="1434"/>
      <c r="RUD201" s="1434"/>
      <c r="RUE201" s="1434"/>
      <c r="RUF201" s="1434"/>
      <c r="RUG201" s="1434"/>
      <c r="RUH201" s="1434"/>
      <c r="RUI201" s="1434"/>
      <c r="RUJ201" s="1434"/>
      <c r="RUK201" s="1434"/>
      <c r="RUL201" s="1434"/>
      <c r="RUM201" s="1434"/>
      <c r="RUN201" s="1434"/>
      <c r="RUO201" s="1434"/>
      <c r="RUP201" s="1434"/>
      <c r="RUQ201" s="1434"/>
      <c r="RUR201" s="1434"/>
      <c r="RUS201" s="1434"/>
      <c r="RUT201" s="1434"/>
      <c r="RUU201" s="1434"/>
      <c r="RUV201" s="1434"/>
      <c r="RUW201" s="1434"/>
      <c r="RUX201" s="1434"/>
      <c r="RUY201" s="1434"/>
      <c r="RUZ201" s="1434"/>
      <c r="RVA201" s="1434"/>
      <c r="RVB201" s="1434"/>
      <c r="RVC201" s="1434"/>
      <c r="RVD201" s="1434"/>
      <c r="RVE201" s="1434"/>
      <c r="RVF201" s="1434"/>
      <c r="RVG201" s="1434"/>
      <c r="RVH201" s="1434"/>
      <c r="RVI201" s="1434"/>
      <c r="RVJ201" s="1434"/>
      <c r="RVK201" s="1434"/>
      <c r="RVL201" s="1434"/>
      <c r="RVM201" s="1434"/>
      <c r="RVN201" s="1434"/>
      <c r="RVO201" s="1434"/>
      <c r="RVP201" s="1434"/>
      <c r="RVQ201" s="1434"/>
      <c r="RVR201" s="1434"/>
      <c r="RVS201" s="1434"/>
      <c r="RVT201" s="1434"/>
      <c r="RVU201" s="1434"/>
      <c r="RVV201" s="1434"/>
      <c r="RVW201" s="1434"/>
      <c r="RVX201" s="1434"/>
      <c r="RVY201" s="1434"/>
      <c r="RVZ201" s="1434"/>
      <c r="RWA201" s="1434"/>
      <c r="RWB201" s="1434"/>
      <c r="RWC201" s="1434"/>
      <c r="RWD201" s="1434"/>
      <c r="RWE201" s="1434"/>
      <c r="RWF201" s="1434"/>
      <c r="RWG201" s="1434"/>
      <c r="RWH201" s="1434"/>
      <c r="RWI201" s="1434"/>
      <c r="RWJ201" s="1434"/>
      <c r="RWK201" s="1434"/>
      <c r="RWL201" s="1434"/>
      <c r="RWM201" s="1434"/>
      <c r="RWN201" s="1434"/>
      <c r="RWO201" s="1434"/>
      <c r="RWP201" s="1434"/>
      <c r="RWQ201" s="1434"/>
      <c r="RWR201" s="1434"/>
      <c r="RWS201" s="1434"/>
      <c r="RWT201" s="1434"/>
      <c r="RWU201" s="1434"/>
      <c r="RWV201" s="1434"/>
      <c r="RWW201" s="1434"/>
      <c r="RWX201" s="1434"/>
      <c r="RWY201" s="1434"/>
      <c r="RWZ201" s="1434"/>
      <c r="RXA201" s="1434"/>
      <c r="RXB201" s="1434"/>
      <c r="RXC201" s="1434"/>
      <c r="RXD201" s="1434"/>
      <c r="RXE201" s="1434"/>
      <c r="RXF201" s="1434"/>
      <c r="RXG201" s="1434"/>
      <c r="RXH201" s="1434"/>
      <c r="RXI201" s="1434"/>
      <c r="RXJ201" s="1434"/>
      <c r="RXK201" s="1434"/>
      <c r="RXL201" s="1434"/>
      <c r="RXM201" s="1434"/>
      <c r="RXN201" s="1434"/>
      <c r="RXO201" s="1434"/>
      <c r="RXP201" s="1434"/>
      <c r="RXQ201" s="1434"/>
      <c r="RXR201" s="1434"/>
      <c r="RXS201" s="1434"/>
      <c r="RXT201" s="1434"/>
      <c r="RXU201" s="1434"/>
      <c r="RXV201" s="1434"/>
      <c r="RXW201" s="1434"/>
      <c r="RXX201" s="1434"/>
      <c r="RXY201" s="1434"/>
      <c r="RXZ201" s="1434"/>
      <c r="RYA201" s="1434"/>
      <c r="RYB201" s="1434"/>
      <c r="RYC201" s="1434"/>
      <c r="RYD201" s="1434"/>
      <c r="RYE201" s="1434"/>
      <c r="RYF201" s="1434"/>
      <c r="RYG201" s="1434"/>
      <c r="RYH201" s="1434"/>
      <c r="RYI201" s="1434"/>
      <c r="RYJ201" s="1434"/>
      <c r="RYK201" s="1434"/>
      <c r="RYL201" s="1434"/>
      <c r="RYM201" s="1434"/>
      <c r="RYN201" s="1434"/>
      <c r="RYO201" s="1434"/>
      <c r="RYP201" s="1434"/>
      <c r="RYQ201" s="1434"/>
      <c r="RYR201" s="1434"/>
      <c r="RYS201" s="1434"/>
      <c r="RYT201" s="1434"/>
      <c r="RYU201" s="1434"/>
      <c r="RYV201" s="1434"/>
      <c r="RYW201" s="1434"/>
      <c r="RYX201" s="1434"/>
      <c r="RYY201" s="1434"/>
      <c r="RYZ201" s="1434"/>
      <c r="RZA201" s="1434"/>
      <c r="RZB201" s="1434"/>
      <c r="RZC201" s="1434"/>
      <c r="RZD201" s="1434"/>
      <c r="RZE201" s="1434"/>
      <c r="RZF201" s="1434"/>
      <c r="RZG201" s="1434"/>
      <c r="RZH201" s="1434"/>
      <c r="RZI201" s="1434"/>
      <c r="RZJ201" s="1434"/>
      <c r="RZK201" s="1434"/>
      <c r="RZL201" s="1434"/>
      <c r="RZM201" s="1434"/>
      <c r="RZN201" s="1434"/>
      <c r="RZO201" s="1434"/>
      <c r="RZP201" s="1434"/>
      <c r="RZQ201" s="1434"/>
      <c r="RZR201" s="1434"/>
      <c r="RZS201" s="1434"/>
      <c r="RZT201" s="1434"/>
      <c r="RZU201" s="1434"/>
      <c r="RZV201" s="1434"/>
      <c r="RZW201" s="1434"/>
      <c r="RZX201" s="1434"/>
      <c r="RZY201" s="1434"/>
      <c r="RZZ201" s="1434"/>
      <c r="SAA201" s="1434"/>
      <c r="SAB201" s="1434"/>
      <c r="SAC201" s="1434"/>
      <c r="SAD201" s="1434"/>
      <c r="SAE201" s="1434"/>
      <c r="SAF201" s="1434"/>
      <c r="SAG201" s="1434"/>
      <c r="SAH201" s="1434"/>
      <c r="SAI201" s="1434"/>
      <c r="SAJ201" s="1434"/>
      <c r="SAK201" s="1434"/>
      <c r="SAL201" s="1434"/>
      <c r="SAM201" s="1434"/>
      <c r="SAN201" s="1434"/>
      <c r="SAO201" s="1434"/>
      <c r="SAP201" s="1434"/>
      <c r="SAQ201" s="1434"/>
      <c r="SAR201" s="1434"/>
      <c r="SAS201" s="1434"/>
      <c r="SAT201" s="1434"/>
      <c r="SAU201" s="1434"/>
      <c r="SAV201" s="1434"/>
      <c r="SAW201" s="1434"/>
      <c r="SAX201" s="1434"/>
      <c r="SAY201" s="1434"/>
      <c r="SAZ201" s="1434"/>
      <c r="SBA201" s="1434"/>
      <c r="SBB201" s="1434"/>
      <c r="SBC201" s="1434"/>
      <c r="SBD201" s="1434"/>
      <c r="SBE201" s="1434"/>
      <c r="SBF201" s="1434"/>
      <c r="SBG201" s="1434"/>
      <c r="SBH201" s="1434"/>
      <c r="SBI201" s="1434"/>
      <c r="SBJ201" s="1434"/>
      <c r="SBK201" s="1434"/>
      <c r="SBL201" s="1434"/>
      <c r="SBM201" s="1434"/>
      <c r="SBN201" s="1434"/>
      <c r="SBO201" s="1434"/>
      <c r="SBP201" s="1434"/>
      <c r="SBQ201" s="1434"/>
      <c r="SBR201" s="1434"/>
      <c r="SBS201" s="1434"/>
      <c r="SBT201" s="1434"/>
      <c r="SBU201" s="1434"/>
      <c r="SBV201" s="1434"/>
      <c r="SBW201" s="1434"/>
      <c r="SBX201" s="1434"/>
      <c r="SBY201" s="1434"/>
      <c r="SBZ201" s="1434"/>
      <c r="SCA201" s="1434"/>
      <c r="SCB201" s="1434"/>
      <c r="SCC201" s="1434"/>
      <c r="SCD201" s="1434"/>
      <c r="SCE201" s="1434"/>
      <c r="SCF201" s="1434"/>
      <c r="SCG201" s="1434"/>
      <c r="SCH201" s="1434"/>
      <c r="SCI201" s="1434"/>
      <c r="SCJ201" s="1434"/>
      <c r="SCK201" s="1434"/>
      <c r="SCL201" s="1434"/>
      <c r="SCM201" s="1434"/>
      <c r="SCN201" s="1434"/>
      <c r="SCO201" s="1434"/>
      <c r="SCP201" s="1434"/>
      <c r="SCQ201" s="1434"/>
      <c r="SCR201" s="1434"/>
      <c r="SCS201" s="1434"/>
      <c r="SCT201" s="1434"/>
      <c r="SCU201" s="1434"/>
      <c r="SCV201" s="1434"/>
      <c r="SCW201" s="1434"/>
      <c r="SCX201" s="1434"/>
      <c r="SCY201" s="1434"/>
      <c r="SCZ201" s="1434"/>
      <c r="SDA201" s="1434"/>
      <c r="SDB201" s="1434"/>
      <c r="SDC201" s="1434"/>
      <c r="SDD201" s="1434"/>
      <c r="SDE201" s="1434"/>
      <c r="SDF201" s="1434"/>
      <c r="SDG201" s="1434"/>
      <c r="SDH201" s="1434"/>
      <c r="SDI201" s="1434"/>
      <c r="SDJ201" s="1434"/>
      <c r="SDK201" s="1434"/>
      <c r="SDL201" s="1434"/>
      <c r="SDM201" s="1434"/>
      <c r="SDN201" s="1434"/>
      <c r="SDO201" s="1434"/>
      <c r="SDP201" s="1434"/>
      <c r="SDQ201" s="1434"/>
      <c r="SDR201" s="1434"/>
      <c r="SDS201" s="1434"/>
      <c r="SDT201" s="1434"/>
      <c r="SDU201" s="1434"/>
      <c r="SDV201" s="1434"/>
      <c r="SDW201" s="1434"/>
      <c r="SDX201" s="1434"/>
      <c r="SDY201" s="1434"/>
      <c r="SDZ201" s="1434"/>
      <c r="SEA201" s="1434"/>
      <c r="SEB201" s="1434"/>
      <c r="SEC201" s="1434"/>
      <c r="SED201" s="1434"/>
      <c r="SEE201" s="1434"/>
      <c r="SEF201" s="1434"/>
      <c r="SEG201" s="1434"/>
      <c r="SEH201" s="1434"/>
      <c r="SEI201" s="1434"/>
      <c r="SEJ201" s="1434"/>
      <c r="SEK201" s="1434"/>
      <c r="SEL201" s="1434"/>
      <c r="SEM201" s="1434"/>
      <c r="SEN201" s="1434"/>
      <c r="SEO201" s="1434"/>
      <c r="SEP201" s="1434"/>
      <c r="SEQ201" s="1434"/>
      <c r="SER201" s="1434"/>
      <c r="SES201" s="1434"/>
      <c r="SET201" s="1434"/>
      <c r="SEU201" s="1434"/>
      <c r="SEV201" s="1434"/>
      <c r="SEW201" s="1434"/>
      <c r="SEX201" s="1434"/>
      <c r="SEY201" s="1434"/>
      <c r="SEZ201" s="1434"/>
      <c r="SFA201" s="1434"/>
      <c r="SFB201" s="1434"/>
      <c r="SFC201" s="1434"/>
      <c r="SFD201" s="1434"/>
      <c r="SFE201" s="1434"/>
      <c r="SFF201" s="1434"/>
      <c r="SFG201" s="1434"/>
      <c r="SFH201" s="1434"/>
      <c r="SFI201" s="1434"/>
      <c r="SFJ201" s="1434"/>
      <c r="SFK201" s="1434"/>
      <c r="SFL201" s="1434"/>
      <c r="SFM201" s="1434"/>
      <c r="SFN201" s="1434"/>
      <c r="SFO201" s="1434"/>
      <c r="SFP201" s="1434"/>
      <c r="SFQ201" s="1434"/>
      <c r="SFR201" s="1434"/>
      <c r="SFS201" s="1434"/>
      <c r="SFT201" s="1434"/>
      <c r="SFU201" s="1434"/>
      <c r="SFV201" s="1434"/>
      <c r="SFW201" s="1434"/>
      <c r="SFX201" s="1434"/>
      <c r="SFY201" s="1434"/>
      <c r="SFZ201" s="1434"/>
      <c r="SGA201" s="1434"/>
      <c r="SGB201" s="1434"/>
      <c r="SGC201" s="1434"/>
      <c r="SGD201" s="1434"/>
      <c r="SGE201" s="1434"/>
      <c r="SGF201" s="1434"/>
      <c r="SGG201" s="1434"/>
      <c r="SGH201" s="1434"/>
      <c r="SGI201" s="1434"/>
      <c r="SGJ201" s="1434"/>
      <c r="SGK201" s="1434"/>
      <c r="SGL201" s="1434"/>
      <c r="SGM201" s="1434"/>
      <c r="SGN201" s="1434"/>
      <c r="SGO201" s="1434"/>
      <c r="SGP201" s="1434"/>
      <c r="SGQ201" s="1434"/>
      <c r="SGR201" s="1434"/>
      <c r="SGS201" s="1434"/>
      <c r="SGT201" s="1434"/>
      <c r="SGU201" s="1434"/>
      <c r="SGV201" s="1434"/>
      <c r="SGW201" s="1434"/>
      <c r="SGX201" s="1434"/>
      <c r="SGY201" s="1434"/>
      <c r="SGZ201" s="1434"/>
      <c r="SHA201" s="1434"/>
      <c r="SHB201" s="1434"/>
      <c r="SHC201" s="1434"/>
      <c r="SHD201" s="1434"/>
      <c r="SHE201" s="1434"/>
      <c r="SHF201" s="1434"/>
      <c r="SHG201" s="1434"/>
      <c r="SHH201" s="1434"/>
      <c r="SHI201" s="1434"/>
      <c r="SHJ201" s="1434"/>
      <c r="SHK201" s="1434"/>
      <c r="SHL201" s="1434"/>
      <c r="SHM201" s="1434"/>
      <c r="SHN201" s="1434"/>
      <c r="SHO201" s="1434"/>
      <c r="SHP201" s="1434"/>
      <c r="SHQ201" s="1434"/>
      <c r="SHR201" s="1434"/>
      <c r="SHS201" s="1434"/>
      <c r="SHT201" s="1434"/>
      <c r="SHU201" s="1434"/>
      <c r="SHV201" s="1434"/>
      <c r="SHW201" s="1434"/>
      <c r="SHX201" s="1434"/>
      <c r="SHY201" s="1434"/>
      <c r="SHZ201" s="1434"/>
      <c r="SIA201" s="1434"/>
      <c r="SIB201" s="1434"/>
      <c r="SIC201" s="1434"/>
      <c r="SID201" s="1434"/>
      <c r="SIE201" s="1434"/>
      <c r="SIF201" s="1434"/>
      <c r="SIG201" s="1434"/>
      <c r="SIH201" s="1434"/>
      <c r="SII201" s="1434"/>
      <c r="SIJ201" s="1434"/>
      <c r="SIK201" s="1434"/>
      <c r="SIL201" s="1434"/>
      <c r="SIM201" s="1434"/>
      <c r="SIN201" s="1434"/>
      <c r="SIO201" s="1434"/>
      <c r="SIP201" s="1434"/>
      <c r="SIQ201" s="1434"/>
      <c r="SIR201" s="1434"/>
      <c r="SIS201" s="1434"/>
      <c r="SIT201" s="1434"/>
      <c r="SIU201" s="1434"/>
      <c r="SIV201" s="1434"/>
      <c r="SIW201" s="1434"/>
      <c r="SIX201" s="1434"/>
      <c r="SIY201" s="1434"/>
      <c r="SIZ201" s="1434"/>
      <c r="SJA201" s="1434"/>
      <c r="SJB201" s="1434"/>
      <c r="SJC201" s="1434"/>
      <c r="SJD201" s="1434"/>
      <c r="SJE201" s="1434"/>
      <c r="SJF201" s="1434"/>
      <c r="SJG201" s="1434"/>
      <c r="SJH201" s="1434"/>
      <c r="SJI201" s="1434"/>
      <c r="SJJ201" s="1434"/>
      <c r="SJK201" s="1434"/>
      <c r="SJL201" s="1434"/>
      <c r="SJM201" s="1434"/>
      <c r="SJN201" s="1434"/>
      <c r="SJO201" s="1434"/>
      <c r="SJP201" s="1434"/>
      <c r="SJQ201" s="1434"/>
      <c r="SJR201" s="1434"/>
      <c r="SJS201" s="1434"/>
      <c r="SJT201" s="1434"/>
      <c r="SJU201" s="1434"/>
      <c r="SJV201" s="1434"/>
      <c r="SJW201" s="1434"/>
      <c r="SJX201" s="1434"/>
      <c r="SJY201" s="1434"/>
      <c r="SJZ201" s="1434"/>
      <c r="SKA201" s="1434"/>
      <c r="SKB201" s="1434"/>
      <c r="SKC201" s="1434"/>
      <c r="SKD201" s="1434"/>
      <c r="SKE201" s="1434"/>
      <c r="SKF201" s="1434"/>
      <c r="SKG201" s="1434"/>
      <c r="SKH201" s="1434"/>
      <c r="SKI201" s="1434"/>
      <c r="SKJ201" s="1434"/>
      <c r="SKK201" s="1434"/>
      <c r="SKL201" s="1434"/>
      <c r="SKM201" s="1434"/>
      <c r="SKN201" s="1434"/>
      <c r="SKO201" s="1434"/>
      <c r="SKP201" s="1434"/>
      <c r="SKQ201" s="1434"/>
      <c r="SKR201" s="1434"/>
      <c r="SKS201" s="1434"/>
      <c r="SKT201" s="1434"/>
      <c r="SKU201" s="1434"/>
      <c r="SKV201" s="1434"/>
      <c r="SKW201" s="1434"/>
      <c r="SKX201" s="1434"/>
      <c r="SKY201" s="1434"/>
      <c r="SKZ201" s="1434"/>
      <c r="SLA201" s="1434"/>
      <c r="SLB201" s="1434"/>
      <c r="SLC201" s="1434"/>
      <c r="SLD201" s="1434"/>
      <c r="SLE201" s="1434"/>
      <c r="SLF201" s="1434"/>
      <c r="SLG201" s="1434"/>
      <c r="SLH201" s="1434"/>
      <c r="SLI201" s="1434"/>
      <c r="SLJ201" s="1434"/>
      <c r="SLK201" s="1434"/>
      <c r="SLL201" s="1434"/>
      <c r="SLM201" s="1434"/>
      <c r="SLN201" s="1434"/>
      <c r="SLO201" s="1434"/>
      <c r="SLP201" s="1434"/>
      <c r="SLQ201" s="1434"/>
      <c r="SLR201" s="1434"/>
      <c r="SLS201" s="1434"/>
      <c r="SLT201" s="1434"/>
      <c r="SLU201" s="1434"/>
      <c r="SLV201" s="1434"/>
      <c r="SLW201" s="1434"/>
      <c r="SLX201" s="1434"/>
      <c r="SLY201" s="1434"/>
      <c r="SLZ201" s="1434"/>
      <c r="SMA201" s="1434"/>
      <c r="SMB201" s="1434"/>
      <c r="SMC201" s="1434"/>
      <c r="SMD201" s="1434"/>
      <c r="SME201" s="1434"/>
      <c r="SMF201" s="1434"/>
      <c r="SMG201" s="1434"/>
      <c r="SMH201" s="1434"/>
      <c r="SMI201" s="1434"/>
      <c r="SMJ201" s="1434"/>
      <c r="SMK201" s="1434"/>
      <c r="SML201" s="1434"/>
      <c r="SMM201" s="1434"/>
      <c r="SMN201" s="1434"/>
      <c r="SMO201" s="1434"/>
      <c r="SMP201" s="1434"/>
      <c r="SMQ201" s="1434"/>
      <c r="SMR201" s="1434"/>
      <c r="SMS201" s="1434"/>
      <c r="SMT201" s="1434"/>
      <c r="SMU201" s="1434"/>
      <c r="SMV201" s="1434"/>
      <c r="SMW201" s="1434"/>
      <c r="SMX201" s="1434"/>
      <c r="SMY201" s="1434"/>
      <c r="SMZ201" s="1434"/>
      <c r="SNA201" s="1434"/>
      <c r="SNB201" s="1434"/>
      <c r="SNC201" s="1434"/>
      <c r="SND201" s="1434"/>
      <c r="SNE201" s="1434"/>
      <c r="SNF201" s="1434"/>
      <c r="SNG201" s="1434"/>
      <c r="SNH201" s="1434"/>
      <c r="SNI201" s="1434"/>
      <c r="SNJ201" s="1434"/>
      <c r="SNK201" s="1434"/>
      <c r="SNL201" s="1434"/>
      <c r="SNM201" s="1434"/>
      <c r="SNN201" s="1434"/>
      <c r="SNO201" s="1434"/>
      <c r="SNP201" s="1434"/>
      <c r="SNQ201" s="1434"/>
      <c r="SNR201" s="1434"/>
      <c r="SNS201" s="1434"/>
      <c r="SNT201" s="1434"/>
      <c r="SNU201" s="1434"/>
      <c r="SNV201" s="1434"/>
      <c r="SNW201" s="1434"/>
      <c r="SNX201" s="1434"/>
      <c r="SNY201" s="1434"/>
      <c r="SNZ201" s="1434"/>
      <c r="SOA201" s="1434"/>
      <c r="SOB201" s="1434"/>
      <c r="SOC201" s="1434"/>
      <c r="SOD201" s="1434"/>
      <c r="SOE201" s="1434"/>
      <c r="SOF201" s="1434"/>
      <c r="SOG201" s="1434"/>
      <c r="SOH201" s="1434"/>
      <c r="SOI201" s="1434"/>
      <c r="SOJ201" s="1434"/>
      <c r="SOK201" s="1434"/>
      <c r="SOL201" s="1434"/>
      <c r="SOM201" s="1434"/>
      <c r="SON201" s="1434"/>
      <c r="SOO201" s="1434"/>
      <c r="SOP201" s="1434"/>
      <c r="SOQ201" s="1434"/>
      <c r="SOR201" s="1434"/>
      <c r="SOS201" s="1434"/>
      <c r="SOT201" s="1434"/>
      <c r="SOU201" s="1434"/>
      <c r="SOV201" s="1434"/>
      <c r="SOW201" s="1434"/>
      <c r="SOX201" s="1434"/>
      <c r="SOY201" s="1434"/>
      <c r="SOZ201" s="1434"/>
      <c r="SPA201" s="1434"/>
      <c r="SPB201" s="1434"/>
      <c r="SPC201" s="1434"/>
      <c r="SPD201" s="1434"/>
      <c r="SPE201" s="1434"/>
      <c r="SPF201" s="1434"/>
      <c r="SPG201" s="1434"/>
      <c r="SPH201" s="1434"/>
      <c r="SPI201" s="1434"/>
      <c r="SPJ201" s="1434"/>
      <c r="SPK201" s="1434"/>
      <c r="SPL201" s="1434"/>
      <c r="SPM201" s="1434"/>
      <c r="SPN201" s="1434"/>
      <c r="SPO201" s="1434"/>
      <c r="SPP201" s="1434"/>
      <c r="SPQ201" s="1434"/>
      <c r="SPR201" s="1434"/>
      <c r="SPS201" s="1434"/>
      <c r="SPT201" s="1434"/>
      <c r="SPU201" s="1434"/>
      <c r="SPV201" s="1434"/>
      <c r="SPW201" s="1434"/>
      <c r="SPX201" s="1434"/>
      <c r="SPY201" s="1434"/>
      <c r="SPZ201" s="1434"/>
      <c r="SQA201" s="1434"/>
      <c r="SQB201" s="1434"/>
      <c r="SQC201" s="1434"/>
      <c r="SQD201" s="1434"/>
      <c r="SQE201" s="1434"/>
      <c r="SQF201" s="1434"/>
      <c r="SQG201" s="1434"/>
      <c r="SQH201" s="1434"/>
      <c r="SQI201" s="1434"/>
      <c r="SQJ201" s="1434"/>
      <c r="SQK201" s="1434"/>
      <c r="SQL201" s="1434"/>
      <c r="SQM201" s="1434"/>
      <c r="SQN201" s="1434"/>
      <c r="SQO201" s="1434"/>
      <c r="SQP201" s="1434"/>
      <c r="SQQ201" s="1434"/>
      <c r="SQR201" s="1434"/>
      <c r="SQS201" s="1434"/>
      <c r="SQT201" s="1434"/>
      <c r="SQU201" s="1434"/>
      <c r="SQV201" s="1434"/>
      <c r="SQW201" s="1434"/>
      <c r="SQX201" s="1434"/>
      <c r="SQY201" s="1434"/>
      <c r="SQZ201" s="1434"/>
      <c r="SRA201" s="1434"/>
      <c r="SRB201" s="1434"/>
      <c r="SRC201" s="1434"/>
      <c r="SRD201" s="1434"/>
      <c r="SRE201" s="1434"/>
      <c r="SRF201" s="1434"/>
      <c r="SRG201" s="1434"/>
      <c r="SRH201" s="1434"/>
      <c r="SRI201" s="1434"/>
      <c r="SRJ201" s="1434"/>
      <c r="SRK201" s="1434"/>
      <c r="SRL201" s="1434"/>
      <c r="SRM201" s="1434"/>
      <c r="SRN201" s="1434"/>
      <c r="SRO201" s="1434"/>
      <c r="SRP201" s="1434"/>
      <c r="SRQ201" s="1434"/>
      <c r="SRR201" s="1434"/>
      <c r="SRS201" s="1434"/>
      <c r="SRT201" s="1434"/>
      <c r="SRU201" s="1434"/>
      <c r="SRV201" s="1434"/>
      <c r="SRW201" s="1434"/>
      <c r="SRX201" s="1434"/>
      <c r="SRY201" s="1434"/>
      <c r="SRZ201" s="1434"/>
      <c r="SSA201" s="1434"/>
      <c r="SSB201" s="1434"/>
      <c r="SSC201" s="1434"/>
      <c r="SSD201" s="1434"/>
      <c r="SSE201" s="1434"/>
      <c r="SSF201" s="1434"/>
      <c r="SSG201" s="1434"/>
      <c r="SSH201" s="1434"/>
      <c r="SSI201" s="1434"/>
      <c r="SSJ201" s="1434"/>
      <c r="SSK201" s="1434"/>
      <c r="SSL201" s="1434"/>
      <c r="SSM201" s="1434"/>
      <c r="SSN201" s="1434"/>
      <c r="SSO201" s="1434"/>
      <c r="SSP201" s="1434"/>
      <c r="SSQ201" s="1434"/>
      <c r="SSR201" s="1434"/>
      <c r="SSS201" s="1434"/>
      <c r="SST201" s="1434"/>
      <c r="SSU201" s="1434"/>
      <c r="SSV201" s="1434"/>
      <c r="SSW201" s="1434"/>
      <c r="SSX201" s="1434"/>
      <c r="SSY201" s="1434"/>
      <c r="SSZ201" s="1434"/>
      <c r="STA201" s="1434"/>
      <c r="STB201" s="1434"/>
      <c r="STC201" s="1434"/>
      <c r="STD201" s="1434"/>
      <c r="STE201" s="1434"/>
      <c r="STF201" s="1434"/>
      <c r="STG201" s="1434"/>
      <c r="STH201" s="1434"/>
      <c r="STI201" s="1434"/>
      <c r="STJ201" s="1434"/>
      <c r="STK201" s="1434"/>
      <c r="STL201" s="1434"/>
      <c r="STM201" s="1434"/>
      <c r="STN201" s="1434"/>
      <c r="STO201" s="1434"/>
      <c r="STP201" s="1434"/>
      <c r="STQ201" s="1434"/>
      <c r="STR201" s="1434"/>
      <c r="STS201" s="1434"/>
      <c r="STT201" s="1434"/>
      <c r="STU201" s="1434"/>
      <c r="STV201" s="1434"/>
      <c r="STW201" s="1434"/>
      <c r="STX201" s="1434"/>
      <c r="STY201" s="1434"/>
      <c r="STZ201" s="1434"/>
      <c r="SUA201" s="1434"/>
      <c r="SUB201" s="1434"/>
      <c r="SUC201" s="1434"/>
      <c r="SUD201" s="1434"/>
      <c r="SUE201" s="1434"/>
      <c r="SUF201" s="1434"/>
      <c r="SUG201" s="1434"/>
      <c r="SUH201" s="1434"/>
      <c r="SUI201" s="1434"/>
      <c r="SUJ201" s="1434"/>
      <c r="SUK201" s="1434"/>
      <c r="SUL201" s="1434"/>
      <c r="SUM201" s="1434"/>
      <c r="SUN201" s="1434"/>
      <c r="SUO201" s="1434"/>
      <c r="SUP201" s="1434"/>
      <c r="SUQ201" s="1434"/>
      <c r="SUR201" s="1434"/>
      <c r="SUS201" s="1434"/>
      <c r="SUT201" s="1434"/>
      <c r="SUU201" s="1434"/>
      <c r="SUV201" s="1434"/>
      <c r="SUW201" s="1434"/>
      <c r="SUX201" s="1434"/>
      <c r="SUY201" s="1434"/>
      <c r="SUZ201" s="1434"/>
      <c r="SVA201" s="1434"/>
      <c r="SVB201" s="1434"/>
      <c r="SVC201" s="1434"/>
      <c r="SVD201" s="1434"/>
      <c r="SVE201" s="1434"/>
      <c r="SVF201" s="1434"/>
      <c r="SVG201" s="1434"/>
      <c r="SVH201" s="1434"/>
      <c r="SVI201" s="1434"/>
      <c r="SVJ201" s="1434"/>
      <c r="SVK201" s="1434"/>
      <c r="SVL201" s="1434"/>
      <c r="SVM201" s="1434"/>
      <c r="SVN201" s="1434"/>
      <c r="SVO201" s="1434"/>
      <c r="SVP201" s="1434"/>
      <c r="SVQ201" s="1434"/>
      <c r="SVR201" s="1434"/>
      <c r="SVS201" s="1434"/>
      <c r="SVT201" s="1434"/>
      <c r="SVU201" s="1434"/>
      <c r="SVV201" s="1434"/>
      <c r="SVW201" s="1434"/>
      <c r="SVX201" s="1434"/>
      <c r="SVY201" s="1434"/>
      <c r="SVZ201" s="1434"/>
      <c r="SWA201" s="1434"/>
      <c r="SWB201" s="1434"/>
      <c r="SWC201" s="1434"/>
      <c r="SWD201" s="1434"/>
      <c r="SWE201" s="1434"/>
      <c r="SWF201" s="1434"/>
      <c r="SWG201" s="1434"/>
      <c r="SWH201" s="1434"/>
      <c r="SWI201" s="1434"/>
      <c r="SWJ201" s="1434"/>
      <c r="SWK201" s="1434"/>
      <c r="SWL201" s="1434"/>
      <c r="SWM201" s="1434"/>
      <c r="SWN201" s="1434"/>
      <c r="SWO201" s="1434"/>
      <c r="SWP201" s="1434"/>
      <c r="SWQ201" s="1434"/>
      <c r="SWR201" s="1434"/>
      <c r="SWS201" s="1434"/>
      <c r="SWT201" s="1434"/>
      <c r="SWU201" s="1434"/>
      <c r="SWV201" s="1434"/>
      <c r="SWW201" s="1434"/>
      <c r="SWX201" s="1434"/>
      <c r="SWY201" s="1434"/>
      <c r="SWZ201" s="1434"/>
      <c r="SXA201" s="1434"/>
      <c r="SXB201" s="1434"/>
      <c r="SXC201" s="1434"/>
      <c r="SXD201" s="1434"/>
      <c r="SXE201" s="1434"/>
      <c r="SXF201" s="1434"/>
      <c r="SXG201" s="1434"/>
      <c r="SXH201" s="1434"/>
      <c r="SXI201" s="1434"/>
      <c r="SXJ201" s="1434"/>
      <c r="SXK201" s="1434"/>
      <c r="SXL201" s="1434"/>
      <c r="SXM201" s="1434"/>
      <c r="SXN201" s="1434"/>
      <c r="SXO201" s="1434"/>
      <c r="SXP201" s="1434"/>
      <c r="SXQ201" s="1434"/>
      <c r="SXR201" s="1434"/>
      <c r="SXS201" s="1434"/>
      <c r="SXT201" s="1434"/>
      <c r="SXU201" s="1434"/>
      <c r="SXV201" s="1434"/>
      <c r="SXW201" s="1434"/>
      <c r="SXX201" s="1434"/>
      <c r="SXY201" s="1434"/>
      <c r="SXZ201" s="1434"/>
      <c r="SYA201" s="1434"/>
      <c r="SYB201" s="1434"/>
      <c r="SYC201" s="1434"/>
      <c r="SYD201" s="1434"/>
      <c r="SYE201" s="1434"/>
      <c r="SYF201" s="1434"/>
      <c r="SYG201" s="1434"/>
      <c r="SYH201" s="1434"/>
      <c r="SYI201" s="1434"/>
      <c r="SYJ201" s="1434"/>
      <c r="SYK201" s="1434"/>
      <c r="SYL201" s="1434"/>
      <c r="SYM201" s="1434"/>
      <c r="SYN201" s="1434"/>
      <c r="SYO201" s="1434"/>
      <c r="SYP201" s="1434"/>
      <c r="SYQ201" s="1434"/>
      <c r="SYR201" s="1434"/>
      <c r="SYS201" s="1434"/>
      <c r="SYT201" s="1434"/>
      <c r="SYU201" s="1434"/>
      <c r="SYV201" s="1434"/>
      <c r="SYW201" s="1434"/>
      <c r="SYX201" s="1434"/>
      <c r="SYY201" s="1434"/>
      <c r="SYZ201" s="1434"/>
      <c r="SZA201" s="1434"/>
      <c r="SZB201" s="1434"/>
      <c r="SZC201" s="1434"/>
      <c r="SZD201" s="1434"/>
      <c r="SZE201" s="1434"/>
      <c r="SZF201" s="1434"/>
      <c r="SZG201" s="1434"/>
      <c r="SZH201" s="1434"/>
      <c r="SZI201" s="1434"/>
      <c r="SZJ201" s="1434"/>
      <c r="SZK201" s="1434"/>
      <c r="SZL201" s="1434"/>
      <c r="SZM201" s="1434"/>
      <c r="SZN201" s="1434"/>
      <c r="SZO201" s="1434"/>
      <c r="SZP201" s="1434"/>
      <c r="SZQ201" s="1434"/>
      <c r="SZR201" s="1434"/>
      <c r="SZS201" s="1434"/>
      <c r="SZT201" s="1434"/>
      <c r="SZU201" s="1434"/>
      <c r="SZV201" s="1434"/>
      <c r="SZW201" s="1434"/>
      <c r="SZX201" s="1434"/>
      <c r="SZY201" s="1434"/>
      <c r="SZZ201" s="1434"/>
      <c r="TAA201" s="1434"/>
      <c r="TAB201" s="1434"/>
      <c r="TAC201" s="1434"/>
      <c r="TAD201" s="1434"/>
      <c r="TAE201" s="1434"/>
      <c r="TAF201" s="1434"/>
      <c r="TAG201" s="1434"/>
      <c r="TAH201" s="1434"/>
      <c r="TAI201" s="1434"/>
      <c r="TAJ201" s="1434"/>
      <c r="TAK201" s="1434"/>
      <c r="TAL201" s="1434"/>
      <c r="TAM201" s="1434"/>
      <c r="TAN201" s="1434"/>
      <c r="TAO201" s="1434"/>
      <c r="TAP201" s="1434"/>
      <c r="TAQ201" s="1434"/>
      <c r="TAR201" s="1434"/>
      <c r="TAS201" s="1434"/>
      <c r="TAT201" s="1434"/>
      <c r="TAU201" s="1434"/>
      <c r="TAV201" s="1434"/>
      <c r="TAW201" s="1434"/>
      <c r="TAX201" s="1434"/>
      <c r="TAY201" s="1434"/>
      <c r="TAZ201" s="1434"/>
      <c r="TBA201" s="1434"/>
      <c r="TBB201" s="1434"/>
      <c r="TBC201" s="1434"/>
      <c r="TBD201" s="1434"/>
      <c r="TBE201" s="1434"/>
      <c r="TBF201" s="1434"/>
      <c r="TBG201" s="1434"/>
      <c r="TBH201" s="1434"/>
      <c r="TBI201" s="1434"/>
      <c r="TBJ201" s="1434"/>
      <c r="TBK201" s="1434"/>
      <c r="TBL201" s="1434"/>
      <c r="TBM201" s="1434"/>
      <c r="TBN201" s="1434"/>
      <c r="TBO201" s="1434"/>
      <c r="TBP201" s="1434"/>
      <c r="TBQ201" s="1434"/>
      <c r="TBR201" s="1434"/>
      <c r="TBS201" s="1434"/>
      <c r="TBT201" s="1434"/>
      <c r="TBU201" s="1434"/>
      <c r="TBV201" s="1434"/>
      <c r="TBW201" s="1434"/>
      <c r="TBX201" s="1434"/>
      <c r="TBY201" s="1434"/>
      <c r="TBZ201" s="1434"/>
      <c r="TCA201" s="1434"/>
      <c r="TCB201" s="1434"/>
      <c r="TCC201" s="1434"/>
      <c r="TCD201" s="1434"/>
      <c r="TCE201" s="1434"/>
      <c r="TCF201" s="1434"/>
      <c r="TCG201" s="1434"/>
      <c r="TCH201" s="1434"/>
      <c r="TCI201" s="1434"/>
      <c r="TCJ201" s="1434"/>
      <c r="TCK201" s="1434"/>
      <c r="TCL201" s="1434"/>
      <c r="TCM201" s="1434"/>
      <c r="TCN201" s="1434"/>
      <c r="TCO201" s="1434"/>
      <c r="TCP201" s="1434"/>
      <c r="TCQ201" s="1434"/>
      <c r="TCR201" s="1434"/>
      <c r="TCS201" s="1434"/>
      <c r="TCT201" s="1434"/>
      <c r="TCU201" s="1434"/>
      <c r="TCV201" s="1434"/>
      <c r="TCW201" s="1434"/>
      <c r="TCX201" s="1434"/>
      <c r="TCY201" s="1434"/>
      <c r="TCZ201" s="1434"/>
      <c r="TDA201" s="1434"/>
      <c r="TDB201" s="1434"/>
      <c r="TDC201" s="1434"/>
      <c r="TDD201" s="1434"/>
      <c r="TDE201" s="1434"/>
      <c r="TDF201" s="1434"/>
      <c r="TDG201" s="1434"/>
      <c r="TDH201" s="1434"/>
      <c r="TDI201" s="1434"/>
      <c r="TDJ201" s="1434"/>
      <c r="TDK201" s="1434"/>
      <c r="TDL201" s="1434"/>
      <c r="TDM201" s="1434"/>
      <c r="TDN201" s="1434"/>
      <c r="TDO201" s="1434"/>
      <c r="TDP201" s="1434"/>
      <c r="TDQ201" s="1434"/>
      <c r="TDR201" s="1434"/>
      <c r="TDS201" s="1434"/>
      <c r="TDT201" s="1434"/>
      <c r="TDU201" s="1434"/>
      <c r="TDV201" s="1434"/>
      <c r="TDW201" s="1434"/>
      <c r="TDX201" s="1434"/>
      <c r="TDY201" s="1434"/>
      <c r="TDZ201" s="1434"/>
      <c r="TEA201" s="1434"/>
      <c r="TEB201" s="1434"/>
      <c r="TEC201" s="1434"/>
      <c r="TED201" s="1434"/>
      <c r="TEE201" s="1434"/>
      <c r="TEF201" s="1434"/>
      <c r="TEG201" s="1434"/>
      <c r="TEH201" s="1434"/>
      <c r="TEI201" s="1434"/>
      <c r="TEJ201" s="1434"/>
      <c r="TEK201" s="1434"/>
      <c r="TEL201" s="1434"/>
      <c r="TEM201" s="1434"/>
      <c r="TEN201" s="1434"/>
      <c r="TEO201" s="1434"/>
      <c r="TEP201" s="1434"/>
      <c r="TEQ201" s="1434"/>
      <c r="TER201" s="1434"/>
      <c r="TES201" s="1434"/>
      <c r="TET201" s="1434"/>
      <c r="TEU201" s="1434"/>
      <c r="TEV201" s="1434"/>
      <c r="TEW201" s="1434"/>
      <c r="TEX201" s="1434"/>
      <c r="TEY201" s="1434"/>
      <c r="TEZ201" s="1434"/>
      <c r="TFA201" s="1434"/>
      <c r="TFB201" s="1434"/>
      <c r="TFC201" s="1434"/>
      <c r="TFD201" s="1434"/>
      <c r="TFE201" s="1434"/>
      <c r="TFF201" s="1434"/>
      <c r="TFG201" s="1434"/>
      <c r="TFH201" s="1434"/>
      <c r="TFI201" s="1434"/>
      <c r="TFJ201" s="1434"/>
      <c r="TFK201" s="1434"/>
      <c r="TFL201" s="1434"/>
      <c r="TFM201" s="1434"/>
      <c r="TFN201" s="1434"/>
      <c r="TFO201" s="1434"/>
      <c r="TFP201" s="1434"/>
      <c r="TFQ201" s="1434"/>
      <c r="TFR201" s="1434"/>
      <c r="TFS201" s="1434"/>
      <c r="TFT201" s="1434"/>
      <c r="TFU201" s="1434"/>
      <c r="TFV201" s="1434"/>
      <c r="TFW201" s="1434"/>
      <c r="TFX201" s="1434"/>
      <c r="TFY201" s="1434"/>
      <c r="TFZ201" s="1434"/>
      <c r="TGA201" s="1434"/>
      <c r="TGB201" s="1434"/>
      <c r="TGC201" s="1434"/>
      <c r="TGD201" s="1434"/>
      <c r="TGE201" s="1434"/>
      <c r="TGF201" s="1434"/>
      <c r="TGG201" s="1434"/>
      <c r="TGH201" s="1434"/>
      <c r="TGI201" s="1434"/>
      <c r="TGJ201" s="1434"/>
      <c r="TGK201" s="1434"/>
      <c r="TGL201" s="1434"/>
      <c r="TGM201" s="1434"/>
      <c r="TGN201" s="1434"/>
      <c r="TGO201" s="1434"/>
      <c r="TGP201" s="1434"/>
      <c r="TGQ201" s="1434"/>
      <c r="TGR201" s="1434"/>
      <c r="TGS201" s="1434"/>
      <c r="TGT201" s="1434"/>
      <c r="TGU201" s="1434"/>
      <c r="TGV201" s="1434"/>
      <c r="TGW201" s="1434"/>
      <c r="TGX201" s="1434"/>
      <c r="TGY201" s="1434"/>
      <c r="TGZ201" s="1434"/>
      <c r="THA201" s="1434"/>
      <c r="THB201" s="1434"/>
      <c r="THC201" s="1434"/>
      <c r="THD201" s="1434"/>
      <c r="THE201" s="1434"/>
      <c r="THF201" s="1434"/>
      <c r="THG201" s="1434"/>
      <c r="THH201" s="1434"/>
      <c r="THI201" s="1434"/>
      <c r="THJ201" s="1434"/>
      <c r="THK201" s="1434"/>
      <c r="THL201" s="1434"/>
      <c r="THM201" s="1434"/>
      <c r="THN201" s="1434"/>
      <c r="THO201" s="1434"/>
      <c r="THP201" s="1434"/>
      <c r="THQ201" s="1434"/>
      <c r="THR201" s="1434"/>
      <c r="THS201" s="1434"/>
      <c r="THT201" s="1434"/>
      <c r="THU201" s="1434"/>
      <c r="THV201" s="1434"/>
      <c r="THW201" s="1434"/>
      <c r="THX201" s="1434"/>
      <c r="THY201" s="1434"/>
      <c r="THZ201" s="1434"/>
      <c r="TIA201" s="1434"/>
      <c r="TIB201" s="1434"/>
      <c r="TIC201" s="1434"/>
      <c r="TID201" s="1434"/>
      <c r="TIE201" s="1434"/>
      <c r="TIF201" s="1434"/>
      <c r="TIG201" s="1434"/>
      <c r="TIH201" s="1434"/>
      <c r="TII201" s="1434"/>
      <c r="TIJ201" s="1434"/>
      <c r="TIK201" s="1434"/>
      <c r="TIL201" s="1434"/>
      <c r="TIM201" s="1434"/>
      <c r="TIN201" s="1434"/>
      <c r="TIO201" s="1434"/>
      <c r="TIP201" s="1434"/>
      <c r="TIQ201" s="1434"/>
      <c r="TIR201" s="1434"/>
      <c r="TIS201" s="1434"/>
      <c r="TIT201" s="1434"/>
      <c r="TIU201" s="1434"/>
      <c r="TIV201" s="1434"/>
      <c r="TIW201" s="1434"/>
      <c r="TIX201" s="1434"/>
      <c r="TIY201" s="1434"/>
      <c r="TIZ201" s="1434"/>
      <c r="TJA201" s="1434"/>
      <c r="TJB201" s="1434"/>
      <c r="TJC201" s="1434"/>
      <c r="TJD201" s="1434"/>
      <c r="TJE201" s="1434"/>
      <c r="TJF201" s="1434"/>
      <c r="TJG201" s="1434"/>
      <c r="TJH201" s="1434"/>
      <c r="TJI201" s="1434"/>
      <c r="TJJ201" s="1434"/>
      <c r="TJK201" s="1434"/>
      <c r="TJL201" s="1434"/>
      <c r="TJM201" s="1434"/>
      <c r="TJN201" s="1434"/>
      <c r="TJO201" s="1434"/>
      <c r="TJP201" s="1434"/>
      <c r="TJQ201" s="1434"/>
      <c r="TJR201" s="1434"/>
      <c r="TJS201" s="1434"/>
      <c r="TJT201" s="1434"/>
      <c r="TJU201" s="1434"/>
      <c r="TJV201" s="1434"/>
      <c r="TJW201" s="1434"/>
      <c r="TJX201" s="1434"/>
      <c r="TJY201" s="1434"/>
      <c r="TJZ201" s="1434"/>
      <c r="TKA201" s="1434"/>
      <c r="TKB201" s="1434"/>
      <c r="TKC201" s="1434"/>
      <c r="TKD201" s="1434"/>
      <c r="TKE201" s="1434"/>
      <c r="TKF201" s="1434"/>
      <c r="TKG201" s="1434"/>
      <c r="TKH201" s="1434"/>
      <c r="TKI201" s="1434"/>
      <c r="TKJ201" s="1434"/>
      <c r="TKK201" s="1434"/>
      <c r="TKL201" s="1434"/>
      <c r="TKM201" s="1434"/>
      <c r="TKN201" s="1434"/>
      <c r="TKO201" s="1434"/>
      <c r="TKP201" s="1434"/>
      <c r="TKQ201" s="1434"/>
      <c r="TKR201" s="1434"/>
      <c r="TKS201" s="1434"/>
      <c r="TKT201" s="1434"/>
      <c r="TKU201" s="1434"/>
      <c r="TKV201" s="1434"/>
      <c r="TKW201" s="1434"/>
      <c r="TKX201" s="1434"/>
      <c r="TKY201" s="1434"/>
      <c r="TKZ201" s="1434"/>
      <c r="TLA201" s="1434"/>
      <c r="TLB201" s="1434"/>
      <c r="TLC201" s="1434"/>
      <c r="TLD201" s="1434"/>
      <c r="TLE201" s="1434"/>
      <c r="TLF201" s="1434"/>
      <c r="TLG201" s="1434"/>
      <c r="TLH201" s="1434"/>
      <c r="TLI201" s="1434"/>
      <c r="TLJ201" s="1434"/>
      <c r="TLK201" s="1434"/>
      <c r="TLL201" s="1434"/>
      <c r="TLM201" s="1434"/>
      <c r="TLN201" s="1434"/>
      <c r="TLO201" s="1434"/>
      <c r="TLP201" s="1434"/>
      <c r="TLQ201" s="1434"/>
      <c r="TLR201" s="1434"/>
      <c r="TLS201" s="1434"/>
      <c r="TLT201" s="1434"/>
      <c r="TLU201" s="1434"/>
      <c r="TLV201" s="1434"/>
      <c r="TLW201" s="1434"/>
      <c r="TLX201" s="1434"/>
      <c r="TLY201" s="1434"/>
      <c r="TLZ201" s="1434"/>
      <c r="TMA201" s="1434"/>
      <c r="TMB201" s="1434"/>
      <c r="TMC201" s="1434"/>
      <c r="TMD201" s="1434"/>
      <c r="TME201" s="1434"/>
      <c r="TMF201" s="1434"/>
      <c r="TMG201" s="1434"/>
      <c r="TMH201" s="1434"/>
      <c r="TMI201" s="1434"/>
      <c r="TMJ201" s="1434"/>
      <c r="TMK201" s="1434"/>
      <c r="TML201" s="1434"/>
      <c r="TMM201" s="1434"/>
      <c r="TMN201" s="1434"/>
      <c r="TMO201" s="1434"/>
      <c r="TMP201" s="1434"/>
      <c r="TMQ201" s="1434"/>
      <c r="TMR201" s="1434"/>
      <c r="TMS201" s="1434"/>
      <c r="TMT201" s="1434"/>
      <c r="TMU201" s="1434"/>
      <c r="TMV201" s="1434"/>
      <c r="TMW201" s="1434"/>
      <c r="TMX201" s="1434"/>
      <c r="TMY201" s="1434"/>
      <c r="TMZ201" s="1434"/>
      <c r="TNA201" s="1434"/>
      <c r="TNB201" s="1434"/>
      <c r="TNC201" s="1434"/>
      <c r="TND201" s="1434"/>
      <c r="TNE201" s="1434"/>
      <c r="TNF201" s="1434"/>
      <c r="TNG201" s="1434"/>
      <c r="TNH201" s="1434"/>
      <c r="TNI201" s="1434"/>
      <c r="TNJ201" s="1434"/>
      <c r="TNK201" s="1434"/>
      <c r="TNL201" s="1434"/>
      <c r="TNM201" s="1434"/>
      <c r="TNN201" s="1434"/>
      <c r="TNO201" s="1434"/>
      <c r="TNP201" s="1434"/>
      <c r="TNQ201" s="1434"/>
      <c r="TNR201" s="1434"/>
      <c r="TNS201" s="1434"/>
      <c r="TNT201" s="1434"/>
      <c r="TNU201" s="1434"/>
      <c r="TNV201" s="1434"/>
      <c r="TNW201" s="1434"/>
      <c r="TNX201" s="1434"/>
      <c r="TNY201" s="1434"/>
      <c r="TNZ201" s="1434"/>
      <c r="TOA201" s="1434"/>
      <c r="TOB201" s="1434"/>
      <c r="TOC201" s="1434"/>
      <c r="TOD201" s="1434"/>
      <c r="TOE201" s="1434"/>
      <c r="TOF201" s="1434"/>
      <c r="TOG201" s="1434"/>
      <c r="TOH201" s="1434"/>
      <c r="TOI201" s="1434"/>
      <c r="TOJ201" s="1434"/>
      <c r="TOK201" s="1434"/>
      <c r="TOL201" s="1434"/>
      <c r="TOM201" s="1434"/>
      <c r="TON201" s="1434"/>
      <c r="TOO201" s="1434"/>
      <c r="TOP201" s="1434"/>
      <c r="TOQ201" s="1434"/>
      <c r="TOR201" s="1434"/>
      <c r="TOS201" s="1434"/>
      <c r="TOT201" s="1434"/>
      <c r="TOU201" s="1434"/>
      <c r="TOV201" s="1434"/>
      <c r="TOW201" s="1434"/>
      <c r="TOX201" s="1434"/>
      <c r="TOY201" s="1434"/>
      <c r="TOZ201" s="1434"/>
      <c r="TPA201" s="1434"/>
      <c r="TPB201" s="1434"/>
      <c r="TPC201" s="1434"/>
      <c r="TPD201" s="1434"/>
      <c r="TPE201" s="1434"/>
      <c r="TPF201" s="1434"/>
      <c r="TPG201" s="1434"/>
      <c r="TPH201" s="1434"/>
      <c r="TPI201" s="1434"/>
      <c r="TPJ201" s="1434"/>
      <c r="TPK201" s="1434"/>
      <c r="TPL201" s="1434"/>
      <c r="TPM201" s="1434"/>
      <c r="TPN201" s="1434"/>
      <c r="TPO201" s="1434"/>
      <c r="TPP201" s="1434"/>
      <c r="TPQ201" s="1434"/>
      <c r="TPR201" s="1434"/>
      <c r="TPS201" s="1434"/>
      <c r="TPT201" s="1434"/>
      <c r="TPU201" s="1434"/>
      <c r="TPV201" s="1434"/>
      <c r="TPW201" s="1434"/>
      <c r="TPX201" s="1434"/>
      <c r="TPY201" s="1434"/>
      <c r="TPZ201" s="1434"/>
      <c r="TQA201" s="1434"/>
      <c r="TQB201" s="1434"/>
      <c r="TQC201" s="1434"/>
      <c r="TQD201" s="1434"/>
      <c r="TQE201" s="1434"/>
      <c r="TQF201" s="1434"/>
      <c r="TQG201" s="1434"/>
      <c r="TQH201" s="1434"/>
      <c r="TQI201" s="1434"/>
      <c r="TQJ201" s="1434"/>
      <c r="TQK201" s="1434"/>
      <c r="TQL201" s="1434"/>
      <c r="TQM201" s="1434"/>
      <c r="TQN201" s="1434"/>
      <c r="TQO201" s="1434"/>
      <c r="TQP201" s="1434"/>
      <c r="TQQ201" s="1434"/>
      <c r="TQR201" s="1434"/>
      <c r="TQS201" s="1434"/>
      <c r="TQT201" s="1434"/>
      <c r="TQU201" s="1434"/>
      <c r="TQV201" s="1434"/>
      <c r="TQW201" s="1434"/>
      <c r="TQX201" s="1434"/>
      <c r="TQY201" s="1434"/>
      <c r="TQZ201" s="1434"/>
      <c r="TRA201" s="1434"/>
      <c r="TRB201" s="1434"/>
      <c r="TRC201" s="1434"/>
      <c r="TRD201" s="1434"/>
      <c r="TRE201" s="1434"/>
      <c r="TRF201" s="1434"/>
      <c r="TRG201" s="1434"/>
      <c r="TRH201" s="1434"/>
      <c r="TRI201" s="1434"/>
      <c r="TRJ201" s="1434"/>
      <c r="TRK201" s="1434"/>
      <c r="TRL201" s="1434"/>
      <c r="TRM201" s="1434"/>
      <c r="TRN201" s="1434"/>
      <c r="TRO201" s="1434"/>
      <c r="TRP201" s="1434"/>
      <c r="TRQ201" s="1434"/>
      <c r="TRR201" s="1434"/>
      <c r="TRS201" s="1434"/>
      <c r="TRT201" s="1434"/>
      <c r="TRU201" s="1434"/>
      <c r="TRV201" s="1434"/>
      <c r="TRW201" s="1434"/>
      <c r="TRX201" s="1434"/>
      <c r="TRY201" s="1434"/>
      <c r="TRZ201" s="1434"/>
      <c r="TSA201" s="1434"/>
      <c r="TSB201" s="1434"/>
      <c r="TSC201" s="1434"/>
      <c r="TSD201" s="1434"/>
      <c r="TSE201" s="1434"/>
      <c r="TSF201" s="1434"/>
      <c r="TSG201" s="1434"/>
      <c r="TSH201" s="1434"/>
      <c r="TSI201" s="1434"/>
      <c r="TSJ201" s="1434"/>
      <c r="TSK201" s="1434"/>
      <c r="TSL201" s="1434"/>
      <c r="TSM201" s="1434"/>
      <c r="TSN201" s="1434"/>
      <c r="TSO201" s="1434"/>
      <c r="TSP201" s="1434"/>
      <c r="TSQ201" s="1434"/>
      <c r="TSR201" s="1434"/>
      <c r="TSS201" s="1434"/>
      <c r="TST201" s="1434"/>
      <c r="TSU201" s="1434"/>
      <c r="TSV201" s="1434"/>
      <c r="TSW201" s="1434"/>
      <c r="TSX201" s="1434"/>
      <c r="TSY201" s="1434"/>
      <c r="TSZ201" s="1434"/>
      <c r="TTA201" s="1434"/>
      <c r="TTB201" s="1434"/>
      <c r="TTC201" s="1434"/>
      <c r="TTD201" s="1434"/>
      <c r="TTE201" s="1434"/>
      <c r="TTF201" s="1434"/>
      <c r="TTG201" s="1434"/>
      <c r="TTH201" s="1434"/>
      <c r="TTI201" s="1434"/>
      <c r="TTJ201" s="1434"/>
      <c r="TTK201" s="1434"/>
      <c r="TTL201" s="1434"/>
      <c r="TTM201" s="1434"/>
      <c r="TTN201" s="1434"/>
      <c r="TTO201" s="1434"/>
      <c r="TTP201" s="1434"/>
      <c r="TTQ201" s="1434"/>
      <c r="TTR201" s="1434"/>
      <c r="TTS201" s="1434"/>
      <c r="TTT201" s="1434"/>
      <c r="TTU201" s="1434"/>
      <c r="TTV201" s="1434"/>
      <c r="TTW201" s="1434"/>
      <c r="TTX201" s="1434"/>
      <c r="TTY201" s="1434"/>
      <c r="TTZ201" s="1434"/>
      <c r="TUA201" s="1434"/>
      <c r="TUB201" s="1434"/>
      <c r="TUC201" s="1434"/>
      <c r="TUD201" s="1434"/>
      <c r="TUE201" s="1434"/>
      <c r="TUF201" s="1434"/>
      <c r="TUG201" s="1434"/>
      <c r="TUH201" s="1434"/>
      <c r="TUI201" s="1434"/>
      <c r="TUJ201" s="1434"/>
      <c r="TUK201" s="1434"/>
      <c r="TUL201" s="1434"/>
      <c r="TUM201" s="1434"/>
      <c r="TUN201" s="1434"/>
      <c r="TUO201" s="1434"/>
      <c r="TUP201" s="1434"/>
      <c r="TUQ201" s="1434"/>
      <c r="TUR201" s="1434"/>
      <c r="TUS201" s="1434"/>
      <c r="TUT201" s="1434"/>
      <c r="TUU201" s="1434"/>
      <c r="TUV201" s="1434"/>
      <c r="TUW201" s="1434"/>
      <c r="TUX201" s="1434"/>
      <c r="TUY201" s="1434"/>
      <c r="TUZ201" s="1434"/>
      <c r="TVA201" s="1434"/>
      <c r="TVB201" s="1434"/>
      <c r="TVC201" s="1434"/>
      <c r="TVD201" s="1434"/>
      <c r="TVE201" s="1434"/>
      <c r="TVF201" s="1434"/>
      <c r="TVG201" s="1434"/>
      <c r="TVH201" s="1434"/>
      <c r="TVI201" s="1434"/>
      <c r="TVJ201" s="1434"/>
      <c r="TVK201" s="1434"/>
      <c r="TVL201" s="1434"/>
      <c r="TVM201" s="1434"/>
      <c r="TVN201" s="1434"/>
      <c r="TVO201" s="1434"/>
      <c r="TVP201" s="1434"/>
      <c r="TVQ201" s="1434"/>
      <c r="TVR201" s="1434"/>
      <c r="TVS201" s="1434"/>
      <c r="TVT201" s="1434"/>
      <c r="TVU201" s="1434"/>
      <c r="TVV201" s="1434"/>
      <c r="TVW201" s="1434"/>
      <c r="TVX201" s="1434"/>
      <c r="TVY201" s="1434"/>
      <c r="TVZ201" s="1434"/>
      <c r="TWA201" s="1434"/>
      <c r="TWB201" s="1434"/>
      <c r="TWC201" s="1434"/>
      <c r="TWD201" s="1434"/>
      <c r="TWE201" s="1434"/>
      <c r="TWF201" s="1434"/>
      <c r="TWG201" s="1434"/>
      <c r="TWH201" s="1434"/>
      <c r="TWI201" s="1434"/>
      <c r="TWJ201" s="1434"/>
      <c r="TWK201" s="1434"/>
      <c r="TWL201" s="1434"/>
      <c r="TWM201" s="1434"/>
      <c r="TWN201" s="1434"/>
      <c r="TWO201" s="1434"/>
      <c r="TWP201" s="1434"/>
      <c r="TWQ201" s="1434"/>
      <c r="TWR201" s="1434"/>
      <c r="TWS201" s="1434"/>
      <c r="TWT201" s="1434"/>
      <c r="TWU201" s="1434"/>
      <c r="TWV201" s="1434"/>
      <c r="TWW201" s="1434"/>
      <c r="TWX201" s="1434"/>
      <c r="TWY201" s="1434"/>
      <c r="TWZ201" s="1434"/>
      <c r="TXA201" s="1434"/>
      <c r="TXB201" s="1434"/>
      <c r="TXC201" s="1434"/>
      <c r="TXD201" s="1434"/>
      <c r="TXE201" s="1434"/>
      <c r="TXF201" s="1434"/>
      <c r="TXG201" s="1434"/>
      <c r="TXH201" s="1434"/>
      <c r="TXI201" s="1434"/>
      <c r="TXJ201" s="1434"/>
      <c r="TXK201" s="1434"/>
      <c r="TXL201" s="1434"/>
      <c r="TXM201" s="1434"/>
      <c r="TXN201" s="1434"/>
      <c r="TXO201" s="1434"/>
      <c r="TXP201" s="1434"/>
      <c r="TXQ201" s="1434"/>
      <c r="TXR201" s="1434"/>
      <c r="TXS201" s="1434"/>
      <c r="TXT201" s="1434"/>
      <c r="TXU201" s="1434"/>
      <c r="TXV201" s="1434"/>
      <c r="TXW201" s="1434"/>
      <c r="TXX201" s="1434"/>
      <c r="TXY201" s="1434"/>
      <c r="TXZ201" s="1434"/>
      <c r="TYA201" s="1434"/>
      <c r="TYB201" s="1434"/>
      <c r="TYC201" s="1434"/>
      <c r="TYD201" s="1434"/>
      <c r="TYE201" s="1434"/>
      <c r="TYF201" s="1434"/>
      <c r="TYG201" s="1434"/>
      <c r="TYH201" s="1434"/>
      <c r="TYI201" s="1434"/>
      <c r="TYJ201" s="1434"/>
      <c r="TYK201" s="1434"/>
      <c r="TYL201" s="1434"/>
      <c r="TYM201" s="1434"/>
      <c r="TYN201" s="1434"/>
      <c r="TYO201" s="1434"/>
      <c r="TYP201" s="1434"/>
      <c r="TYQ201" s="1434"/>
      <c r="TYR201" s="1434"/>
      <c r="TYS201" s="1434"/>
      <c r="TYT201" s="1434"/>
      <c r="TYU201" s="1434"/>
      <c r="TYV201" s="1434"/>
      <c r="TYW201" s="1434"/>
      <c r="TYX201" s="1434"/>
      <c r="TYY201" s="1434"/>
      <c r="TYZ201" s="1434"/>
      <c r="TZA201" s="1434"/>
      <c r="TZB201" s="1434"/>
      <c r="TZC201" s="1434"/>
      <c r="TZD201" s="1434"/>
      <c r="TZE201" s="1434"/>
      <c r="TZF201" s="1434"/>
      <c r="TZG201" s="1434"/>
      <c r="TZH201" s="1434"/>
      <c r="TZI201" s="1434"/>
      <c r="TZJ201" s="1434"/>
      <c r="TZK201" s="1434"/>
      <c r="TZL201" s="1434"/>
      <c r="TZM201" s="1434"/>
      <c r="TZN201" s="1434"/>
      <c r="TZO201" s="1434"/>
      <c r="TZP201" s="1434"/>
      <c r="TZQ201" s="1434"/>
      <c r="TZR201" s="1434"/>
      <c r="TZS201" s="1434"/>
      <c r="TZT201" s="1434"/>
      <c r="TZU201" s="1434"/>
      <c r="TZV201" s="1434"/>
      <c r="TZW201" s="1434"/>
      <c r="TZX201" s="1434"/>
      <c r="TZY201" s="1434"/>
      <c r="TZZ201" s="1434"/>
      <c r="UAA201" s="1434"/>
      <c r="UAB201" s="1434"/>
      <c r="UAC201" s="1434"/>
      <c r="UAD201" s="1434"/>
      <c r="UAE201" s="1434"/>
      <c r="UAF201" s="1434"/>
      <c r="UAG201" s="1434"/>
      <c r="UAH201" s="1434"/>
      <c r="UAI201" s="1434"/>
      <c r="UAJ201" s="1434"/>
      <c r="UAK201" s="1434"/>
      <c r="UAL201" s="1434"/>
      <c r="UAM201" s="1434"/>
      <c r="UAN201" s="1434"/>
      <c r="UAO201" s="1434"/>
      <c r="UAP201" s="1434"/>
      <c r="UAQ201" s="1434"/>
      <c r="UAR201" s="1434"/>
      <c r="UAS201" s="1434"/>
      <c r="UAT201" s="1434"/>
      <c r="UAU201" s="1434"/>
      <c r="UAV201" s="1434"/>
      <c r="UAW201" s="1434"/>
      <c r="UAX201" s="1434"/>
      <c r="UAY201" s="1434"/>
      <c r="UAZ201" s="1434"/>
      <c r="UBA201" s="1434"/>
      <c r="UBB201" s="1434"/>
      <c r="UBC201" s="1434"/>
      <c r="UBD201" s="1434"/>
      <c r="UBE201" s="1434"/>
      <c r="UBF201" s="1434"/>
      <c r="UBG201" s="1434"/>
      <c r="UBH201" s="1434"/>
      <c r="UBI201" s="1434"/>
      <c r="UBJ201" s="1434"/>
      <c r="UBK201" s="1434"/>
      <c r="UBL201" s="1434"/>
      <c r="UBM201" s="1434"/>
      <c r="UBN201" s="1434"/>
      <c r="UBO201" s="1434"/>
      <c r="UBP201" s="1434"/>
      <c r="UBQ201" s="1434"/>
      <c r="UBR201" s="1434"/>
      <c r="UBS201" s="1434"/>
      <c r="UBT201" s="1434"/>
      <c r="UBU201" s="1434"/>
      <c r="UBV201" s="1434"/>
      <c r="UBW201" s="1434"/>
      <c r="UBX201" s="1434"/>
      <c r="UBY201" s="1434"/>
      <c r="UBZ201" s="1434"/>
      <c r="UCA201" s="1434"/>
      <c r="UCB201" s="1434"/>
      <c r="UCC201" s="1434"/>
      <c r="UCD201" s="1434"/>
      <c r="UCE201" s="1434"/>
      <c r="UCF201" s="1434"/>
      <c r="UCG201" s="1434"/>
      <c r="UCH201" s="1434"/>
      <c r="UCI201" s="1434"/>
      <c r="UCJ201" s="1434"/>
      <c r="UCK201" s="1434"/>
      <c r="UCL201" s="1434"/>
      <c r="UCM201" s="1434"/>
      <c r="UCN201" s="1434"/>
      <c r="UCO201" s="1434"/>
      <c r="UCP201" s="1434"/>
      <c r="UCQ201" s="1434"/>
      <c r="UCR201" s="1434"/>
      <c r="UCS201" s="1434"/>
      <c r="UCT201" s="1434"/>
      <c r="UCU201" s="1434"/>
      <c r="UCV201" s="1434"/>
      <c r="UCW201" s="1434"/>
      <c r="UCX201" s="1434"/>
      <c r="UCY201" s="1434"/>
      <c r="UCZ201" s="1434"/>
      <c r="UDA201" s="1434"/>
      <c r="UDB201" s="1434"/>
      <c r="UDC201" s="1434"/>
      <c r="UDD201" s="1434"/>
      <c r="UDE201" s="1434"/>
      <c r="UDF201" s="1434"/>
      <c r="UDG201" s="1434"/>
      <c r="UDH201" s="1434"/>
      <c r="UDI201" s="1434"/>
      <c r="UDJ201" s="1434"/>
      <c r="UDK201" s="1434"/>
      <c r="UDL201" s="1434"/>
      <c r="UDM201" s="1434"/>
      <c r="UDN201" s="1434"/>
      <c r="UDO201" s="1434"/>
      <c r="UDP201" s="1434"/>
      <c r="UDQ201" s="1434"/>
      <c r="UDR201" s="1434"/>
      <c r="UDS201" s="1434"/>
      <c r="UDT201" s="1434"/>
      <c r="UDU201" s="1434"/>
      <c r="UDV201" s="1434"/>
      <c r="UDW201" s="1434"/>
      <c r="UDX201" s="1434"/>
      <c r="UDY201" s="1434"/>
      <c r="UDZ201" s="1434"/>
      <c r="UEA201" s="1434"/>
      <c r="UEB201" s="1434"/>
      <c r="UEC201" s="1434"/>
      <c r="UED201" s="1434"/>
      <c r="UEE201" s="1434"/>
      <c r="UEF201" s="1434"/>
      <c r="UEG201" s="1434"/>
      <c r="UEH201" s="1434"/>
      <c r="UEI201" s="1434"/>
      <c r="UEJ201" s="1434"/>
      <c r="UEK201" s="1434"/>
      <c r="UEL201" s="1434"/>
      <c r="UEM201" s="1434"/>
      <c r="UEN201" s="1434"/>
      <c r="UEO201" s="1434"/>
      <c r="UEP201" s="1434"/>
      <c r="UEQ201" s="1434"/>
      <c r="UER201" s="1434"/>
      <c r="UES201" s="1434"/>
      <c r="UET201" s="1434"/>
      <c r="UEU201" s="1434"/>
      <c r="UEV201" s="1434"/>
      <c r="UEW201" s="1434"/>
      <c r="UEX201" s="1434"/>
      <c r="UEY201" s="1434"/>
      <c r="UEZ201" s="1434"/>
      <c r="UFA201" s="1434"/>
      <c r="UFB201" s="1434"/>
      <c r="UFC201" s="1434"/>
      <c r="UFD201" s="1434"/>
      <c r="UFE201" s="1434"/>
      <c r="UFF201" s="1434"/>
      <c r="UFG201" s="1434"/>
      <c r="UFH201" s="1434"/>
      <c r="UFI201" s="1434"/>
      <c r="UFJ201" s="1434"/>
      <c r="UFK201" s="1434"/>
      <c r="UFL201" s="1434"/>
      <c r="UFM201" s="1434"/>
      <c r="UFN201" s="1434"/>
      <c r="UFO201" s="1434"/>
      <c r="UFP201" s="1434"/>
      <c r="UFQ201" s="1434"/>
      <c r="UFR201" s="1434"/>
      <c r="UFS201" s="1434"/>
      <c r="UFT201" s="1434"/>
      <c r="UFU201" s="1434"/>
      <c r="UFV201" s="1434"/>
      <c r="UFW201" s="1434"/>
      <c r="UFX201" s="1434"/>
      <c r="UFY201" s="1434"/>
      <c r="UFZ201" s="1434"/>
      <c r="UGA201" s="1434"/>
      <c r="UGB201" s="1434"/>
      <c r="UGC201" s="1434"/>
      <c r="UGD201" s="1434"/>
      <c r="UGE201" s="1434"/>
      <c r="UGF201" s="1434"/>
      <c r="UGG201" s="1434"/>
      <c r="UGH201" s="1434"/>
      <c r="UGI201" s="1434"/>
      <c r="UGJ201" s="1434"/>
      <c r="UGK201" s="1434"/>
      <c r="UGL201" s="1434"/>
      <c r="UGM201" s="1434"/>
      <c r="UGN201" s="1434"/>
      <c r="UGO201" s="1434"/>
      <c r="UGP201" s="1434"/>
      <c r="UGQ201" s="1434"/>
      <c r="UGR201" s="1434"/>
      <c r="UGS201" s="1434"/>
      <c r="UGT201" s="1434"/>
      <c r="UGU201" s="1434"/>
      <c r="UGV201" s="1434"/>
      <c r="UGW201" s="1434"/>
      <c r="UGX201" s="1434"/>
      <c r="UGY201" s="1434"/>
      <c r="UGZ201" s="1434"/>
      <c r="UHA201" s="1434"/>
      <c r="UHB201" s="1434"/>
      <c r="UHC201" s="1434"/>
      <c r="UHD201" s="1434"/>
      <c r="UHE201" s="1434"/>
      <c r="UHF201" s="1434"/>
      <c r="UHG201" s="1434"/>
      <c r="UHH201" s="1434"/>
      <c r="UHI201" s="1434"/>
      <c r="UHJ201" s="1434"/>
      <c r="UHK201" s="1434"/>
      <c r="UHL201" s="1434"/>
      <c r="UHM201" s="1434"/>
      <c r="UHN201" s="1434"/>
      <c r="UHO201" s="1434"/>
      <c r="UHP201" s="1434"/>
      <c r="UHQ201" s="1434"/>
      <c r="UHR201" s="1434"/>
      <c r="UHS201" s="1434"/>
      <c r="UHT201" s="1434"/>
      <c r="UHU201" s="1434"/>
      <c r="UHV201" s="1434"/>
      <c r="UHW201" s="1434"/>
      <c r="UHX201" s="1434"/>
      <c r="UHY201" s="1434"/>
      <c r="UHZ201" s="1434"/>
      <c r="UIA201" s="1434"/>
      <c r="UIB201" s="1434"/>
      <c r="UIC201" s="1434"/>
      <c r="UID201" s="1434"/>
      <c r="UIE201" s="1434"/>
      <c r="UIF201" s="1434"/>
      <c r="UIG201" s="1434"/>
      <c r="UIH201" s="1434"/>
      <c r="UII201" s="1434"/>
      <c r="UIJ201" s="1434"/>
      <c r="UIK201" s="1434"/>
      <c r="UIL201" s="1434"/>
      <c r="UIM201" s="1434"/>
      <c r="UIN201" s="1434"/>
      <c r="UIO201" s="1434"/>
      <c r="UIP201" s="1434"/>
      <c r="UIQ201" s="1434"/>
      <c r="UIR201" s="1434"/>
      <c r="UIS201" s="1434"/>
      <c r="UIT201" s="1434"/>
      <c r="UIU201" s="1434"/>
      <c r="UIV201" s="1434"/>
      <c r="UIW201" s="1434"/>
      <c r="UIX201" s="1434"/>
      <c r="UIY201" s="1434"/>
      <c r="UIZ201" s="1434"/>
      <c r="UJA201" s="1434"/>
      <c r="UJB201" s="1434"/>
      <c r="UJC201" s="1434"/>
      <c r="UJD201" s="1434"/>
      <c r="UJE201" s="1434"/>
      <c r="UJF201" s="1434"/>
      <c r="UJG201" s="1434"/>
      <c r="UJH201" s="1434"/>
      <c r="UJI201" s="1434"/>
      <c r="UJJ201" s="1434"/>
      <c r="UJK201" s="1434"/>
      <c r="UJL201" s="1434"/>
      <c r="UJM201" s="1434"/>
      <c r="UJN201" s="1434"/>
      <c r="UJO201" s="1434"/>
      <c r="UJP201" s="1434"/>
      <c r="UJQ201" s="1434"/>
      <c r="UJR201" s="1434"/>
      <c r="UJS201" s="1434"/>
      <c r="UJT201" s="1434"/>
      <c r="UJU201" s="1434"/>
      <c r="UJV201" s="1434"/>
      <c r="UJW201" s="1434"/>
      <c r="UJX201" s="1434"/>
      <c r="UJY201" s="1434"/>
      <c r="UJZ201" s="1434"/>
      <c r="UKA201" s="1434"/>
      <c r="UKB201" s="1434"/>
      <c r="UKC201" s="1434"/>
      <c r="UKD201" s="1434"/>
      <c r="UKE201" s="1434"/>
      <c r="UKF201" s="1434"/>
      <c r="UKG201" s="1434"/>
      <c r="UKH201" s="1434"/>
      <c r="UKI201" s="1434"/>
      <c r="UKJ201" s="1434"/>
      <c r="UKK201" s="1434"/>
      <c r="UKL201" s="1434"/>
      <c r="UKM201" s="1434"/>
      <c r="UKN201" s="1434"/>
      <c r="UKO201" s="1434"/>
      <c r="UKP201" s="1434"/>
      <c r="UKQ201" s="1434"/>
      <c r="UKR201" s="1434"/>
      <c r="UKS201" s="1434"/>
      <c r="UKT201" s="1434"/>
      <c r="UKU201" s="1434"/>
      <c r="UKV201" s="1434"/>
      <c r="UKW201" s="1434"/>
      <c r="UKX201" s="1434"/>
      <c r="UKY201" s="1434"/>
      <c r="UKZ201" s="1434"/>
      <c r="ULA201" s="1434"/>
      <c r="ULB201" s="1434"/>
      <c r="ULC201" s="1434"/>
      <c r="ULD201" s="1434"/>
      <c r="ULE201" s="1434"/>
      <c r="ULF201" s="1434"/>
      <c r="ULG201" s="1434"/>
      <c r="ULH201" s="1434"/>
      <c r="ULI201" s="1434"/>
      <c r="ULJ201" s="1434"/>
      <c r="ULK201" s="1434"/>
      <c r="ULL201" s="1434"/>
      <c r="ULM201" s="1434"/>
      <c r="ULN201" s="1434"/>
      <c r="ULO201" s="1434"/>
      <c r="ULP201" s="1434"/>
      <c r="ULQ201" s="1434"/>
      <c r="ULR201" s="1434"/>
      <c r="ULS201" s="1434"/>
      <c r="ULT201" s="1434"/>
      <c r="ULU201" s="1434"/>
      <c r="ULV201" s="1434"/>
      <c r="ULW201" s="1434"/>
      <c r="ULX201" s="1434"/>
      <c r="ULY201" s="1434"/>
      <c r="ULZ201" s="1434"/>
      <c r="UMA201" s="1434"/>
      <c r="UMB201" s="1434"/>
      <c r="UMC201" s="1434"/>
      <c r="UMD201" s="1434"/>
      <c r="UME201" s="1434"/>
      <c r="UMF201" s="1434"/>
      <c r="UMG201" s="1434"/>
      <c r="UMH201" s="1434"/>
      <c r="UMI201" s="1434"/>
      <c r="UMJ201" s="1434"/>
      <c r="UMK201" s="1434"/>
      <c r="UML201" s="1434"/>
      <c r="UMM201" s="1434"/>
      <c r="UMN201" s="1434"/>
      <c r="UMO201" s="1434"/>
      <c r="UMP201" s="1434"/>
      <c r="UMQ201" s="1434"/>
      <c r="UMR201" s="1434"/>
      <c r="UMS201" s="1434"/>
      <c r="UMT201" s="1434"/>
      <c r="UMU201" s="1434"/>
      <c r="UMV201" s="1434"/>
      <c r="UMW201" s="1434"/>
      <c r="UMX201" s="1434"/>
      <c r="UMY201" s="1434"/>
      <c r="UMZ201" s="1434"/>
      <c r="UNA201" s="1434"/>
      <c r="UNB201" s="1434"/>
      <c r="UNC201" s="1434"/>
      <c r="UND201" s="1434"/>
      <c r="UNE201" s="1434"/>
      <c r="UNF201" s="1434"/>
      <c r="UNG201" s="1434"/>
      <c r="UNH201" s="1434"/>
      <c r="UNI201" s="1434"/>
      <c r="UNJ201" s="1434"/>
      <c r="UNK201" s="1434"/>
      <c r="UNL201" s="1434"/>
      <c r="UNM201" s="1434"/>
      <c r="UNN201" s="1434"/>
      <c r="UNO201" s="1434"/>
      <c r="UNP201" s="1434"/>
      <c r="UNQ201" s="1434"/>
      <c r="UNR201" s="1434"/>
      <c r="UNS201" s="1434"/>
      <c r="UNT201" s="1434"/>
      <c r="UNU201" s="1434"/>
      <c r="UNV201" s="1434"/>
      <c r="UNW201" s="1434"/>
      <c r="UNX201" s="1434"/>
      <c r="UNY201" s="1434"/>
      <c r="UNZ201" s="1434"/>
      <c r="UOA201" s="1434"/>
      <c r="UOB201" s="1434"/>
      <c r="UOC201" s="1434"/>
      <c r="UOD201" s="1434"/>
      <c r="UOE201" s="1434"/>
      <c r="UOF201" s="1434"/>
      <c r="UOG201" s="1434"/>
      <c r="UOH201" s="1434"/>
      <c r="UOI201" s="1434"/>
      <c r="UOJ201" s="1434"/>
      <c r="UOK201" s="1434"/>
      <c r="UOL201" s="1434"/>
      <c r="UOM201" s="1434"/>
      <c r="UON201" s="1434"/>
      <c r="UOO201" s="1434"/>
      <c r="UOP201" s="1434"/>
      <c r="UOQ201" s="1434"/>
      <c r="UOR201" s="1434"/>
      <c r="UOS201" s="1434"/>
      <c r="UOT201" s="1434"/>
      <c r="UOU201" s="1434"/>
      <c r="UOV201" s="1434"/>
      <c r="UOW201" s="1434"/>
      <c r="UOX201" s="1434"/>
      <c r="UOY201" s="1434"/>
      <c r="UOZ201" s="1434"/>
      <c r="UPA201" s="1434"/>
      <c r="UPB201" s="1434"/>
      <c r="UPC201" s="1434"/>
      <c r="UPD201" s="1434"/>
      <c r="UPE201" s="1434"/>
      <c r="UPF201" s="1434"/>
      <c r="UPG201" s="1434"/>
      <c r="UPH201" s="1434"/>
      <c r="UPI201" s="1434"/>
      <c r="UPJ201" s="1434"/>
      <c r="UPK201" s="1434"/>
      <c r="UPL201" s="1434"/>
      <c r="UPM201" s="1434"/>
      <c r="UPN201" s="1434"/>
      <c r="UPO201" s="1434"/>
      <c r="UPP201" s="1434"/>
      <c r="UPQ201" s="1434"/>
      <c r="UPR201" s="1434"/>
      <c r="UPS201" s="1434"/>
      <c r="UPT201" s="1434"/>
      <c r="UPU201" s="1434"/>
      <c r="UPV201" s="1434"/>
      <c r="UPW201" s="1434"/>
      <c r="UPX201" s="1434"/>
      <c r="UPY201" s="1434"/>
      <c r="UPZ201" s="1434"/>
      <c r="UQA201" s="1434"/>
      <c r="UQB201" s="1434"/>
      <c r="UQC201" s="1434"/>
      <c r="UQD201" s="1434"/>
      <c r="UQE201" s="1434"/>
      <c r="UQF201" s="1434"/>
      <c r="UQG201" s="1434"/>
      <c r="UQH201" s="1434"/>
      <c r="UQI201" s="1434"/>
      <c r="UQJ201" s="1434"/>
      <c r="UQK201" s="1434"/>
      <c r="UQL201" s="1434"/>
      <c r="UQM201" s="1434"/>
      <c r="UQN201" s="1434"/>
      <c r="UQO201" s="1434"/>
      <c r="UQP201" s="1434"/>
      <c r="UQQ201" s="1434"/>
      <c r="UQR201" s="1434"/>
      <c r="UQS201" s="1434"/>
      <c r="UQT201" s="1434"/>
      <c r="UQU201" s="1434"/>
      <c r="UQV201" s="1434"/>
      <c r="UQW201" s="1434"/>
      <c r="UQX201" s="1434"/>
      <c r="UQY201" s="1434"/>
      <c r="UQZ201" s="1434"/>
      <c r="URA201" s="1434"/>
      <c r="URB201" s="1434"/>
      <c r="URC201" s="1434"/>
      <c r="URD201" s="1434"/>
      <c r="URE201" s="1434"/>
      <c r="URF201" s="1434"/>
      <c r="URG201" s="1434"/>
      <c r="URH201" s="1434"/>
      <c r="URI201" s="1434"/>
      <c r="URJ201" s="1434"/>
      <c r="URK201" s="1434"/>
      <c r="URL201" s="1434"/>
      <c r="URM201" s="1434"/>
      <c r="URN201" s="1434"/>
      <c r="URO201" s="1434"/>
      <c r="URP201" s="1434"/>
      <c r="URQ201" s="1434"/>
      <c r="URR201" s="1434"/>
      <c r="URS201" s="1434"/>
      <c r="URT201" s="1434"/>
      <c r="URU201" s="1434"/>
      <c r="URV201" s="1434"/>
      <c r="URW201" s="1434"/>
      <c r="URX201" s="1434"/>
      <c r="URY201" s="1434"/>
      <c r="URZ201" s="1434"/>
      <c r="USA201" s="1434"/>
      <c r="USB201" s="1434"/>
      <c r="USC201" s="1434"/>
      <c r="USD201" s="1434"/>
      <c r="USE201" s="1434"/>
      <c r="USF201" s="1434"/>
      <c r="USG201" s="1434"/>
      <c r="USH201" s="1434"/>
      <c r="USI201" s="1434"/>
      <c r="USJ201" s="1434"/>
      <c r="USK201" s="1434"/>
      <c r="USL201" s="1434"/>
      <c r="USM201" s="1434"/>
      <c r="USN201" s="1434"/>
      <c r="USO201" s="1434"/>
      <c r="USP201" s="1434"/>
      <c r="USQ201" s="1434"/>
      <c r="USR201" s="1434"/>
      <c r="USS201" s="1434"/>
      <c r="UST201" s="1434"/>
      <c r="USU201" s="1434"/>
      <c r="USV201" s="1434"/>
      <c r="USW201" s="1434"/>
      <c r="USX201" s="1434"/>
      <c r="USY201" s="1434"/>
      <c r="USZ201" s="1434"/>
      <c r="UTA201" s="1434"/>
      <c r="UTB201" s="1434"/>
      <c r="UTC201" s="1434"/>
      <c r="UTD201" s="1434"/>
      <c r="UTE201" s="1434"/>
      <c r="UTF201" s="1434"/>
      <c r="UTG201" s="1434"/>
      <c r="UTH201" s="1434"/>
      <c r="UTI201" s="1434"/>
      <c r="UTJ201" s="1434"/>
      <c r="UTK201" s="1434"/>
      <c r="UTL201" s="1434"/>
      <c r="UTM201" s="1434"/>
      <c r="UTN201" s="1434"/>
      <c r="UTO201" s="1434"/>
      <c r="UTP201" s="1434"/>
      <c r="UTQ201" s="1434"/>
      <c r="UTR201" s="1434"/>
      <c r="UTS201" s="1434"/>
      <c r="UTT201" s="1434"/>
      <c r="UTU201" s="1434"/>
      <c r="UTV201" s="1434"/>
      <c r="UTW201" s="1434"/>
      <c r="UTX201" s="1434"/>
      <c r="UTY201" s="1434"/>
      <c r="UTZ201" s="1434"/>
      <c r="UUA201" s="1434"/>
      <c r="UUB201" s="1434"/>
      <c r="UUC201" s="1434"/>
      <c r="UUD201" s="1434"/>
      <c r="UUE201" s="1434"/>
      <c r="UUF201" s="1434"/>
      <c r="UUG201" s="1434"/>
      <c r="UUH201" s="1434"/>
      <c r="UUI201" s="1434"/>
      <c r="UUJ201" s="1434"/>
      <c r="UUK201" s="1434"/>
      <c r="UUL201" s="1434"/>
      <c r="UUM201" s="1434"/>
      <c r="UUN201" s="1434"/>
      <c r="UUO201" s="1434"/>
      <c r="UUP201" s="1434"/>
      <c r="UUQ201" s="1434"/>
      <c r="UUR201" s="1434"/>
      <c r="UUS201" s="1434"/>
      <c r="UUT201" s="1434"/>
      <c r="UUU201" s="1434"/>
      <c r="UUV201" s="1434"/>
      <c r="UUW201" s="1434"/>
      <c r="UUX201" s="1434"/>
      <c r="UUY201" s="1434"/>
      <c r="UUZ201" s="1434"/>
      <c r="UVA201" s="1434"/>
      <c r="UVB201" s="1434"/>
      <c r="UVC201" s="1434"/>
      <c r="UVD201" s="1434"/>
      <c r="UVE201" s="1434"/>
      <c r="UVF201" s="1434"/>
      <c r="UVG201" s="1434"/>
      <c r="UVH201" s="1434"/>
      <c r="UVI201" s="1434"/>
      <c r="UVJ201" s="1434"/>
      <c r="UVK201" s="1434"/>
      <c r="UVL201" s="1434"/>
      <c r="UVM201" s="1434"/>
      <c r="UVN201" s="1434"/>
      <c r="UVO201" s="1434"/>
      <c r="UVP201" s="1434"/>
      <c r="UVQ201" s="1434"/>
      <c r="UVR201" s="1434"/>
      <c r="UVS201" s="1434"/>
      <c r="UVT201" s="1434"/>
      <c r="UVU201" s="1434"/>
      <c r="UVV201" s="1434"/>
      <c r="UVW201" s="1434"/>
      <c r="UVX201" s="1434"/>
      <c r="UVY201" s="1434"/>
      <c r="UVZ201" s="1434"/>
      <c r="UWA201" s="1434"/>
      <c r="UWB201" s="1434"/>
      <c r="UWC201" s="1434"/>
      <c r="UWD201" s="1434"/>
      <c r="UWE201" s="1434"/>
      <c r="UWF201" s="1434"/>
      <c r="UWG201" s="1434"/>
      <c r="UWH201" s="1434"/>
      <c r="UWI201" s="1434"/>
      <c r="UWJ201" s="1434"/>
      <c r="UWK201" s="1434"/>
      <c r="UWL201" s="1434"/>
      <c r="UWM201" s="1434"/>
      <c r="UWN201" s="1434"/>
      <c r="UWO201" s="1434"/>
      <c r="UWP201" s="1434"/>
      <c r="UWQ201" s="1434"/>
      <c r="UWR201" s="1434"/>
      <c r="UWS201" s="1434"/>
      <c r="UWT201" s="1434"/>
      <c r="UWU201" s="1434"/>
      <c r="UWV201" s="1434"/>
      <c r="UWW201" s="1434"/>
      <c r="UWX201" s="1434"/>
      <c r="UWY201" s="1434"/>
      <c r="UWZ201" s="1434"/>
      <c r="UXA201" s="1434"/>
      <c r="UXB201" s="1434"/>
      <c r="UXC201" s="1434"/>
      <c r="UXD201" s="1434"/>
      <c r="UXE201" s="1434"/>
      <c r="UXF201" s="1434"/>
      <c r="UXG201" s="1434"/>
      <c r="UXH201" s="1434"/>
      <c r="UXI201" s="1434"/>
      <c r="UXJ201" s="1434"/>
      <c r="UXK201" s="1434"/>
      <c r="UXL201" s="1434"/>
      <c r="UXM201" s="1434"/>
      <c r="UXN201" s="1434"/>
      <c r="UXO201" s="1434"/>
      <c r="UXP201" s="1434"/>
      <c r="UXQ201" s="1434"/>
      <c r="UXR201" s="1434"/>
      <c r="UXS201" s="1434"/>
      <c r="UXT201" s="1434"/>
      <c r="UXU201" s="1434"/>
      <c r="UXV201" s="1434"/>
      <c r="UXW201" s="1434"/>
      <c r="UXX201" s="1434"/>
      <c r="UXY201" s="1434"/>
      <c r="UXZ201" s="1434"/>
      <c r="UYA201" s="1434"/>
      <c r="UYB201" s="1434"/>
      <c r="UYC201" s="1434"/>
      <c r="UYD201" s="1434"/>
      <c r="UYE201" s="1434"/>
      <c r="UYF201" s="1434"/>
      <c r="UYG201" s="1434"/>
      <c r="UYH201" s="1434"/>
      <c r="UYI201" s="1434"/>
      <c r="UYJ201" s="1434"/>
      <c r="UYK201" s="1434"/>
      <c r="UYL201" s="1434"/>
      <c r="UYM201" s="1434"/>
      <c r="UYN201" s="1434"/>
      <c r="UYO201" s="1434"/>
      <c r="UYP201" s="1434"/>
      <c r="UYQ201" s="1434"/>
      <c r="UYR201" s="1434"/>
      <c r="UYS201" s="1434"/>
      <c r="UYT201" s="1434"/>
      <c r="UYU201" s="1434"/>
      <c r="UYV201" s="1434"/>
      <c r="UYW201" s="1434"/>
      <c r="UYX201" s="1434"/>
      <c r="UYY201" s="1434"/>
      <c r="UYZ201" s="1434"/>
      <c r="UZA201" s="1434"/>
      <c r="UZB201" s="1434"/>
      <c r="UZC201" s="1434"/>
      <c r="UZD201" s="1434"/>
      <c r="UZE201" s="1434"/>
      <c r="UZF201" s="1434"/>
      <c r="UZG201" s="1434"/>
      <c r="UZH201" s="1434"/>
      <c r="UZI201" s="1434"/>
      <c r="UZJ201" s="1434"/>
      <c r="UZK201" s="1434"/>
      <c r="UZL201" s="1434"/>
      <c r="UZM201" s="1434"/>
      <c r="UZN201" s="1434"/>
      <c r="UZO201" s="1434"/>
      <c r="UZP201" s="1434"/>
      <c r="UZQ201" s="1434"/>
      <c r="UZR201" s="1434"/>
      <c r="UZS201" s="1434"/>
      <c r="UZT201" s="1434"/>
      <c r="UZU201" s="1434"/>
      <c r="UZV201" s="1434"/>
      <c r="UZW201" s="1434"/>
      <c r="UZX201" s="1434"/>
      <c r="UZY201" s="1434"/>
      <c r="UZZ201" s="1434"/>
      <c r="VAA201" s="1434"/>
      <c r="VAB201" s="1434"/>
      <c r="VAC201" s="1434"/>
      <c r="VAD201" s="1434"/>
      <c r="VAE201" s="1434"/>
      <c r="VAF201" s="1434"/>
      <c r="VAG201" s="1434"/>
      <c r="VAH201" s="1434"/>
      <c r="VAI201" s="1434"/>
      <c r="VAJ201" s="1434"/>
      <c r="VAK201" s="1434"/>
      <c r="VAL201" s="1434"/>
      <c r="VAM201" s="1434"/>
      <c r="VAN201" s="1434"/>
      <c r="VAO201" s="1434"/>
      <c r="VAP201" s="1434"/>
      <c r="VAQ201" s="1434"/>
      <c r="VAR201" s="1434"/>
      <c r="VAS201" s="1434"/>
      <c r="VAT201" s="1434"/>
      <c r="VAU201" s="1434"/>
      <c r="VAV201" s="1434"/>
      <c r="VAW201" s="1434"/>
      <c r="VAX201" s="1434"/>
      <c r="VAY201" s="1434"/>
      <c r="VAZ201" s="1434"/>
      <c r="VBA201" s="1434"/>
      <c r="VBB201" s="1434"/>
      <c r="VBC201" s="1434"/>
      <c r="VBD201" s="1434"/>
      <c r="VBE201" s="1434"/>
      <c r="VBF201" s="1434"/>
      <c r="VBG201" s="1434"/>
      <c r="VBH201" s="1434"/>
      <c r="VBI201" s="1434"/>
      <c r="VBJ201" s="1434"/>
      <c r="VBK201" s="1434"/>
      <c r="VBL201" s="1434"/>
      <c r="VBM201" s="1434"/>
      <c r="VBN201" s="1434"/>
      <c r="VBO201" s="1434"/>
      <c r="VBP201" s="1434"/>
      <c r="VBQ201" s="1434"/>
      <c r="VBR201" s="1434"/>
      <c r="VBS201" s="1434"/>
      <c r="VBT201" s="1434"/>
      <c r="VBU201" s="1434"/>
      <c r="VBV201" s="1434"/>
      <c r="VBW201" s="1434"/>
      <c r="VBX201" s="1434"/>
      <c r="VBY201" s="1434"/>
      <c r="VBZ201" s="1434"/>
      <c r="VCA201" s="1434"/>
      <c r="VCB201" s="1434"/>
      <c r="VCC201" s="1434"/>
      <c r="VCD201" s="1434"/>
      <c r="VCE201" s="1434"/>
      <c r="VCF201" s="1434"/>
      <c r="VCG201" s="1434"/>
      <c r="VCH201" s="1434"/>
      <c r="VCI201" s="1434"/>
      <c r="VCJ201" s="1434"/>
      <c r="VCK201" s="1434"/>
      <c r="VCL201" s="1434"/>
      <c r="VCM201" s="1434"/>
      <c r="VCN201" s="1434"/>
      <c r="VCO201" s="1434"/>
      <c r="VCP201" s="1434"/>
      <c r="VCQ201" s="1434"/>
      <c r="VCR201" s="1434"/>
      <c r="VCS201" s="1434"/>
      <c r="VCT201" s="1434"/>
      <c r="VCU201" s="1434"/>
      <c r="VCV201" s="1434"/>
      <c r="VCW201" s="1434"/>
      <c r="VCX201" s="1434"/>
      <c r="VCY201" s="1434"/>
      <c r="VCZ201" s="1434"/>
      <c r="VDA201" s="1434"/>
      <c r="VDB201" s="1434"/>
      <c r="VDC201" s="1434"/>
      <c r="VDD201" s="1434"/>
      <c r="VDE201" s="1434"/>
      <c r="VDF201" s="1434"/>
      <c r="VDG201" s="1434"/>
      <c r="VDH201" s="1434"/>
      <c r="VDI201" s="1434"/>
      <c r="VDJ201" s="1434"/>
      <c r="VDK201" s="1434"/>
      <c r="VDL201" s="1434"/>
      <c r="VDM201" s="1434"/>
      <c r="VDN201" s="1434"/>
      <c r="VDO201" s="1434"/>
      <c r="VDP201" s="1434"/>
      <c r="VDQ201" s="1434"/>
      <c r="VDR201" s="1434"/>
      <c r="VDS201" s="1434"/>
      <c r="VDT201" s="1434"/>
      <c r="VDU201" s="1434"/>
      <c r="VDV201" s="1434"/>
      <c r="VDW201" s="1434"/>
      <c r="VDX201" s="1434"/>
      <c r="VDY201" s="1434"/>
      <c r="VDZ201" s="1434"/>
      <c r="VEA201" s="1434"/>
      <c r="VEB201" s="1434"/>
      <c r="VEC201" s="1434"/>
      <c r="VED201" s="1434"/>
      <c r="VEE201" s="1434"/>
      <c r="VEF201" s="1434"/>
      <c r="VEG201" s="1434"/>
      <c r="VEH201" s="1434"/>
      <c r="VEI201" s="1434"/>
      <c r="VEJ201" s="1434"/>
      <c r="VEK201" s="1434"/>
      <c r="VEL201" s="1434"/>
      <c r="VEM201" s="1434"/>
      <c r="VEN201" s="1434"/>
      <c r="VEO201" s="1434"/>
      <c r="VEP201" s="1434"/>
      <c r="VEQ201" s="1434"/>
      <c r="VER201" s="1434"/>
      <c r="VES201" s="1434"/>
      <c r="VET201" s="1434"/>
      <c r="VEU201" s="1434"/>
      <c r="VEV201" s="1434"/>
      <c r="VEW201" s="1434"/>
      <c r="VEX201" s="1434"/>
      <c r="VEY201" s="1434"/>
      <c r="VEZ201" s="1434"/>
      <c r="VFA201" s="1434"/>
      <c r="VFB201" s="1434"/>
      <c r="VFC201" s="1434"/>
      <c r="VFD201" s="1434"/>
      <c r="VFE201" s="1434"/>
      <c r="VFF201" s="1434"/>
      <c r="VFG201" s="1434"/>
      <c r="VFH201" s="1434"/>
      <c r="VFI201" s="1434"/>
      <c r="VFJ201" s="1434"/>
      <c r="VFK201" s="1434"/>
      <c r="VFL201" s="1434"/>
      <c r="VFM201" s="1434"/>
      <c r="VFN201" s="1434"/>
      <c r="VFO201" s="1434"/>
      <c r="VFP201" s="1434"/>
      <c r="VFQ201" s="1434"/>
      <c r="VFR201" s="1434"/>
      <c r="VFS201" s="1434"/>
      <c r="VFT201" s="1434"/>
      <c r="VFU201" s="1434"/>
      <c r="VFV201" s="1434"/>
      <c r="VFW201" s="1434"/>
      <c r="VFX201" s="1434"/>
      <c r="VFY201" s="1434"/>
      <c r="VFZ201" s="1434"/>
      <c r="VGA201" s="1434"/>
      <c r="VGB201" s="1434"/>
      <c r="VGC201" s="1434"/>
      <c r="VGD201" s="1434"/>
      <c r="VGE201" s="1434"/>
      <c r="VGF201" s="1434"/>
      <c r="VGG201" s="1434"/>
      <c r="VGH201" s="1434"/>
      <c r="VGI201" s="1434"/>
      <c r="VGJ201" s="1434"/>
      <c r="VGK201" s="1434"/>
      <c r="VGL201" s="1434"/>
      <c r="VGM201" s="1434"/>
      <c r="VGN201" s="1434"/>
      <c r="VGO201" s="1434"/>
      <c r="VGP201" s="1434"/>
      <c r="VGQ201" s="1434"/>
      <c r="VGR201" s="1434"/>
      <c r="VGS201" s="1434"/>
      <c r="VGT201" s="1434"/>
      <c r="VGU201" s="1434"/>
      <c r="VGV201" s="1434"/>
      <c r="VGW201" s="1434"/>
      <c r="VGX201" s="1434"/>
      <c r="VGY201" s="1434"/>
      <c r="VGZ201" s="1434"/>
      <c r="VHA201" s="1434"/>
      <c r="VHB201" s="1434"/>
      <c r="VHC201" s="1434"/>
      <c r="VHD201" s="1434"/>
      <c r="VHE201" s="1434"/>
      <c r="VHF201" s="1434"/>
      <c r="VHG201" s="1434"/>
      <c r="VHH201" s="1434"/>
      <c r="VHI201" s="1434"/>
      <c r="VHJ201" s="1434"/>
      <c r="VHK201" s="1434"/>
      <c r="VHL201" s="1434"/>
      <c r="VHM201" s="1434"/>
      <c r="VHN201" s="1434"/>
      <c r="VHO201" s="1434"/>
      <c r="VHP201" s="1434"/>
      <c r="VHQ201" s="1434"/>
      <c r="VHR201" s="1434"/>
      <c r="VHS201" s="1434"/>
      <c r="VHT201" s="1434"/>
      <c r="VHU201" s="1434"/>
      <c r="VHV201" s="1434"/>
      <c r="VHW201" s="1434"/>
      <c r="VHX201" s="1434"/>
      <c r="VHY201" s="1434"/>
      <c r="VHZ201" s="1434"/>
      <c r="VIA201" s="1434"/>
      <c r="VIB201" s="1434"/>
      <c r="VIC201" s="1434"/>
      <c r="VID201" s="1434"/>
      <c r="VIE201" s="1434"/>
      <c r="VIF201" s="1434"/>
      <c r="VIG201" s="1434"/>
      <c r="VIH201" s="1434"/>
      <c r="VII201" s="1434"/>
      <c r="VIJ201" s="1434"/>
      <c r="VIK201" s="1434"/>
      <c r="VIL201" s="1434"/>
      <c r="VIM201" s="1434"/>
      <c r="VIN201" s="1434"/>
      <c r="VIO201" s="1434"/>
      <c r="VIP201" s="1434"/>
      <c r="VIQ201" s="1434"/>
      <c r="VIR201" s="1434"/>
      <c r="VIS201" s="1434"/>
      <c r="VIT201" s="1434"/>
      <c r="VIU201" s="1434"/>
      <c r="VIV201" s="1434"/>
      <c r="VIW201" s="1434"/>
      <c r="VIX201" s="1434"/>
      <c r="VIY201" s="1434"/>
      <c r="VIZ201" s="1434"/>
      <c r="VJA201" s="1434"/>
      <c r="VJB201" s="1434"/>
      <c r="VJC201" s="1434"/>
      <c r="VJD201" s="1434"/>
      <c r="VJE201" s="1434"/>
      <c r="VJF201" s="1434"/>
      <c r="VJG201" s="1434"/>
      <c r="VJH201" s="1434"/>
      <c r="VJI201" s="1434"/>
      <c r="VJJ201" s="1434"/>
      <c r="VJK201" s="1434"/>
      <c r="VJL201" s="1434"/>
      <c r="VJM201" s="1434"/>
      <c r="VJN201" s="1434"/>
      <c r="VJO201" s="1434"/>
      <c r="VJP201" s="1434"/>
      <c r="VJQ201" s="1434"/>
      <c r="VJR201" s="1434"/>
      <c r="VJS201" s="1434"/>
      <c r="VJT201" s="1434"/>
      <c r="VJU201" s="1434"/>
      <c r="VJV201" s="1434"/>
      <c r="VJW201" s="1434"/>
      <c r="VJX201" s="1434"/>
      <c r="VJY201" s="1434"/>
      <c r="VJZ201" s="1434"/>
      <c r="VKA201" s="1434"/>
      <c r="VKB201" s="1434"/>
      <c r="VKC201" s="1434"/>
      <c r="VKD201" s="1434"/>
      <c r="VKE201" s="1434"/>
      <c r="VKF201" s="1434"/>
      <c r="VKG201" s="1434"/>
      <c r="VKH201" s="1434"/>
      <c r="VKI201" s="1434"/>
      <c r="VKJ201" s="1434"/>
      <c r="VKK201" s="1434"/>
      <c r="VKL201" s="1434"/>
      <c r="VKM201" s="1434"/>
      <c r="VKN201" s="1434"/>
      <c r="VKO201" s="1434"/>
      <c r="VKP201" s="1434"/>
      <c r="VKQ201" s="1434"/>
      <c r="VKR201" s="1434"/>
      <c r="VKS201" s="1434"/>
      <c r="VKT201" s="1434"/>
      <c r="VKU201" s="1434"/>
      <c r="VKV201" s="1434"/>
      <c r="VKW201" s="1434"/>
      <c r="VKX201" s="1434"/>
      <c r="VKY201" s="1434"/>
      <c r="VKZ201" s="1434"/>
      <c r="VLA201" s="1434"/>
      <c r="VLB201" s="1434"/>
      <c r="VLC201" s="1434"/>
      <c r="VLD201" s="1434"/>
      <c r="VLE201" s="1434"/>
      <c r="VLF201" s="1434"/>
      <c r="VLG201" s="1434"/>
      <c r="VLH201" s="1434"/>
      <c r="VLI201" s="1434"/>
      <c r="VLJ201" s="1434"/>
      <c r="VLK201" s="1434"/>
      <c r="VLL201" s="1434"/>
      <c r="VLM201" s="1434"/>
      <c r="VLN201" s="1434"/>
      <c r="VLO201" s="1434"/>
      <c r="VLP201" s="1434"/>
      <c r="VLQ201" s="1434"/>
      <c r="VLR201" s="1434"/>
      <c r="VLS201" s="1434"/>
      <c r="VLT201" s="1434"/>
      <c r="VLU201" s="1434"/>
      <c r="VLV201" s="1434"/>
      <c r="VLW201" s="1434"/>
      <c r="VLX201" s="1434"/>
      <c r="VLY201" s="1434"/>
      <c r="VLZ201" s="1434"/>
      <c r="VMA201" s="1434"/>
      <c r="VMB201" s="1434"/>
      <c r="VMC201" s="1434"/>
      <c r="VMD201" s="1434"/>
      <c r="VME201" s="1434"/>
      <c r="VMF201" s="1434"/>
      <c r="VMG201" s="1434"/>
      <c r="VMH201" s="1434"/>
      <c r="VMI201" s="1434"/>
      <c r="VMJ201" s="1434"/>
      <c r="VMK201" s="1434"/>
      <c r="VML201" s="1434"/>
      <c r="VMM201" s="1434"/>
      <c r="VMN201" s="1434"/>
      <c r="VMO201" s="1434"/>
      <c r="VMP201" s="1434"/>
      <c r="VMQ201" s="1434"/>
      <c r="VMR201" s="1434"/>
      <c r="VMS201" s="1434"/>
      <c r="VMT201" s="1434"/>
      <c r="VMU201" s="1434"/>
      <c r="VMV201" s="1434"/>
      <c r="VMW201" s="1434"/>
      <c r="VMX201" s="1434"/>
      <c r="VMY201" s="1434"/>
      <c r="VMZ201" s="1434"/>
      <c r="VNA201" s="1434"/>
      <c r="VNB201" s="1434"/>
      <c r="VNC201" s="1434"/>
      <c r="VND201" s="1434"/>
      <c r="VNE201" s="1434"/>
      <c r="VNF201" s="1434"/>
      <c r="VNG201" s="1434"/>
      <c r="VNH201" s="1434"/>
      <c r="VNI201" s="1434"/>
      <c r="VNJ201" s="1434"/>
      <c r="VNK201" s="1434"/>
      <c r="VNL201" s="1434"/>
      <c r="VNM201" s="1434"/>
      <c r="VNN201" s="1434"/>
      <c r="VNO201" s="1434"/>
      <c r="VNP201" s="1434"/>
      <c r="VNQ201" s="1434"/>
      <c r="VNR201" s="1434"/>
      <c r="VNS201" s="1434"/>
      <c r="VNT201" s="1434"/>
      <c r="VNU201" s="1434"/>
      <c r="VNV201" s="1434"/>
      <c r="VNW201" s="1434"/>
      <c r="VNX201" s="1434"/>
      <c r="VNY201" s="1434"/>
      <c r="VNZ201" s="1434"/>
      <c r="VOA201" s="1434"/>
      <c r="VOB201" s="1434"/>
      <c r="VOC201" s="1434"/>
      <c r="VOD201" s="1434"/>
      <c r="VOE201" s="1434"/>
      <c r="VOF201" s="1434"/>
      <c r="VOG201" s="1434"/>
      <c r="VOH201" s="1434"/>
      <c r="VOI201" s="1434"/>
      <c r="VOJ201" s="1434"/>
      <c r="VOK201" s="1434"/>
      <c r="VOL201" s="1434"/>
      <c r="VOM201" s="1434"/>
      <c r="VON201" s="1434"/>
      <c r="VOO201" s="1434"/>
      <c r="VOP201" s="1434"/>
      <c r="VOQ201" s="1434"/>
      <c r="VOR201" s="1434"/>
      <c r="VOS201" s="1434"/>
      <c r="VOT201" s="1434"/>
      <c r="VOU201" s="1434"/>
      <c r="VOV201" s="1434"/>
      <c r="VOW201" s="1434"/>
      <c r="VOX201" s="1434"/>
      <c r="VOY201" s="1434"/>
      <c r="VOZ201" s="1434"/>
      <c r="VPA201" s="1434"/>
      <c r="VPB201" s="1434"/>
      <c r="VPC201" s="1434"/>
      <c r="VPD201" s="1434"/>
      <c r="VPE201" s="1434"/>
      <c r="VPF201" s="1434"/>
      <c r="VPG201" s="1434"/>
      <c r="VPH201" s="1434"/>
      <c r="VPI201" s="1434"/>
      <c r="VPJ201" s="1434"/>
      <c r="VPK201" s="1434"/>
      <c r="VPL201" s="1434"/>
      <c r="VPM201" s="1434"/>
      <c r="VPN201" s="1434"/>
      <c r="VPO201" s="1434"/>
      <c r="VPP201" s="1434"/>
      <c r="VPQ201" s="1434"/>
      <c r="VPR201" s="1434"/>
      <c r="VPS201" s="1434"/>
      <c r="VPT201" s="1434"/>
      <c r="VPU201" s="1434"/>
      <c r="VPV201" s="1434"/>
      <c r="VPW201" s="1434"/>
      <c r="VPX201" s="1434"/>
      <c r="VPY201" s="1434"/>
      <c r="VPZ201" s="1434"/>
      <c r="VQA201" s="1434"/>
      <c r="VQB201" s="1434"/>
      <c r="VQC201" s="1434"/>
      <c r="VQD201" s="1434"/>
      <c r="VQE201" s="1434"/>
      <c r="VQF201" s="1434"/>
      <c r="VQG201" s="1434"/>
      <c r="VQH201" s="1434"/>
      <c r="VQI201" s="1434"/>
      <c r="VQJ201" s="1434"/>
      <c r="VQK201" s="1434"/>
      <c r="VQL201" s="1434"/>
      <c r="VQM201" s="1434"/>
      <c r="VQN201" s="1434"/>
      <c r="VQO201" s="1434"/>
      <c r="VQP201" s="1434"/>
      <c r="VQQ201" s="1434"/>
      <c r="VQR201" s="1434"/>
      <c r="VQS201" s="1434"/>
      <c r="VQT201" s="1434"/>
      <c r="VQU201" s="1434"/>
      <c r="VQV201" s="1434"/>
      <c r="VQW201" s="1434"/>
      <c r="VQX201" s="1434"/>
      <c r="VQY201" s="1434"/>
      <c r="VQZ201" s="1434"/>
      <c r="VRA201" s="1434"/>
      <c r="VRB201" s="1434"/>
      <c r="VRC201" s="1434"/>
      <c r="VRD201" s="1434"/>
      <c r="VRE201" s="1434"/>
      <c r="VRF201" s="1434"/>
      <c r="VRG201" s="1434"/>
      <c r="VRH201" s="1434"/>
      <c r="VRI201" s="1434"/>
      <c r="VRJ201" s="1434"/>
      <c r="VRK201" s="1434"/>
      <c r="VRL201" s="1434"/>
      <c r="VRM201" s="1434"/>
      <c r="VRN201" s="1434"/>
      <c r="VRO201" s="1434"/>
      <c r="VRP201" s="1434"/>
      <c r="VRQ201" s="1434"/>
      <c r="VRR201" s="1434"/>
      <c r="VRS201" s="1434"/>
      <c r="VRT201" s="1434"/>
      <c r="VRU201" s="1434"/>
      <c r="VRV201" s="1434"/>
      <c r="VRW201" s="1434"/>
      <c r="VRX201" s="1434"/>
      <c r="VRY201" s="1434"/>
      <c r="VRZ201" s="1434"/>
      <c r="VSA201" s="1434"/>
      <c r="VSB201" s="1434"/>
      <c r="VSC201" s="1434"/>
      <c r="VSD201" s="1434"/>
      <c r="VSE201" s="1434"/>
      <c r="VSF201" s="1434"/>
      <c r="VSG201" s="1434"/>
      <c r="VSH201" s="1434"/>
      <c r="VSI201" s="1434"/>
      <c r="VSJ201" s="1434"/>
      <c r="VSK201" s="1434"/>
      <c r="VSL201" s="1434"/>
      <c r="VSM201" s="1434"/>
      <c r="VSN201" s="1434"/>
      <c r="VSO201" s="1434"/>
      <c r="VSP201" s="1434"/>
      <c r="VSQ201" s="1434"/>
      <c r="VSR201" s="1434"/>
      <c r="VSS201" s="1434"/>
      <c r="VST201" s="1434"/>
      <c r="VSU201" s="1434"/>
      <c r="VSV201" s="1434"/>
      <c r="VSW201" s="1434"/>
      <c r="VSX201" s="1434"/>
      <c r="VSY201" s="1434"/>
      <c r="VSZ201" s="1434"/>
      <c r="VTA201" s="1434"/>
      <c r="VTB201" s="1434"/>
      <c r="VTC201" s="1434"/>
      <c r="VTD201" s="1434"/>
      <c r="VTE201" s="1434"/>
      <c r="VTF201" s="1434"/>
      <c r="VTG201" s="1434"/>
      <c r="VTH201" s="1434"/>
      <c r="VTI201" s="1434"/>
      <c r="VTJ201" s="1434"/>
      <c r="VTK201" s="1434"/>
      <c r="VTL201" s="1434"/>
      <c r="VTM201" s="1434"/>
      <c r="VTN201" s="1434"/>
      <c r="VTO201" s="1434"/>
      <c r="VTP201" s="1434"/>
      <c r="VTQ201" s="1434"/>
      <c r="VTR201" s="1434"/>
      <c r="VTS201" s="1434"/>
      <c r="VTT201" s="1434"/>
      <c r="VTU201" s="1434"/>
      <c r="VTV201" s="1434"/>
      <c r="VTW201" s="1434"/>
      <c r="VTX201" s="1434"/>
      <c r="VTY201" s="1434"/>
      <c r="VTZ201" s="1434"/>
      <c r="VUA201" s="1434"/>
      <c r="VUB201" s="1434"/>
      <c r="VUC201" s="1434"/>
      <c r="VUD201" s="1434"/>
      <c r="VUE201" s="1434"/>
      <c r="VUF201" s="1434"/>
      <c r="VUG201" s="1434"/>
      <c r="VUH201" s="1434"/>
      <c r="VUI201" s="1434"/>
      <c r="VUJ201" s="1434"/>
      <c r="VUK201" s="1434"/>
      <c r="VUL201" s="1434"/>
      <c r="VUM201" s="1434"/>
      <c r="VUN201" s="1434"/>
      <c r="VUO201" s="1434"/>
      <c r="VUP201" s="1434"/>
      <c r="VUQ201" s="1434"/>
      <c r="VUR201" s="1434"/>
      <c r="VUS201" s="1434"/>
      <c r="VUT201" s="1434"/>
      <c r="VUU201" s="1434"/>
      <c r="VUV201" s="1434"/>
      <c r="VUW201" s="1434"/>
      <c r="VUX201" s="1434"/>
      <c r="VUY201" s="1434"/>
      <c r="VUZ201" s="1434"/>
      <c r="VVA201" s="1434"/>
      <c r="VVB201" s="1434"/>
      <c r="VVC201" s="1434"/>
      <c r="VVD201" s="1434"/>
      <c r="VVE201" s="1434"/>
      <c r="VVF201" s="1434"/>
      <c r="VVG201" s="1434"/>
      <c r="VVH201" s="1434"/>
      <c r="VVI201" s="1434"/>
      <c r="VVJ201" s="1434"/>
      <c r="VVK201" s="1434"/>
      <c r="VVL201" s="1434"/>
      <c r="VVM201" s="1434"/>
      <c r="VVN201" s="1434"/>
      <c r="VVO201" s="1434"/>
      <c r="VVP201" s="1434"/>
      <c r="VVQ201" s="1434"/>
      <c r="VVR201" s="1434"/>
      <c r="VVS201" s="1434"/>
      <c r="VVT201" s="1434"/>
      <c r="VVU201" s="1434"/>
      <c r="VVV201" s="1434"/>
      <c r="VVW201" s="1434"/>
      <c r="VVX201" s="1434"/>
      <c r="VVY201" s="1434"/>
      <c r="VVZ201" s="1434"/>
      <c r="VWA201" s="1434"/>
      <c r="VWB201" s="1434"/>
      <c r="VWC201" s="1434"/>
      <c r="VWD201" s="1434"/>
      <c r="VWE201" s="1434"/>
      <c r="VWF201" s="1434"/>
      <c r="VWG201" s="1434"/>
      <c r="VWH201" s="1434"/>
      <c r="VWI201" s="1434"/>
      <c r="VWJ201" s="1434"/>
      <c r="VWK201" s="1434"/>
      <c r="VWL201" s="1434"/>
      <c r="VWM201" s="1434"/>
      <c r="VWN201" s="1434"/>
      <c r="VWO201" s="1434"/>
      <c r="VWP201" s="1434"/>
      <c r="VWQ201" s="1434"/>
      <c r="VWR201" s="1434"/>
      <c r="VWS201" s="1434"/>
      <c r="VWT201" s="1434"/>
      <c r="VWU201" s="1434"/>
      <c r="VWV201" s="1434"/>
      <c r="VWW201" s="1434"/>
      <c r="VWX201" s="1434"/>
      <c r="VWY201" s="1434"/>
      <c r="VWZ201" s="1434"/>
      <c r="VXA201" s="1434"/>
      <c r="VXB201" s="1434"/>
      <c r="VXC201" s="1434"/>
      <c r="VXD201" s="1434"/>
      <c r="VXE201" s="1434"/>
      <c r="VXF201" s="1434"/>
      <c r="VXG201" s="1434"/>
      <c r="VXH201" s="1434"/>
      <c r="VXI201" s="1434"/>
      <c r="VXJ201" s="1434"/>
      <c r="VXK201" s="1434"/>
      <c r="VXL201" s="1434"/>
      <c r="VXM201" s="1434"/>
      <c r="VXN201" s="1434"/>
      <c r="VXO201" s="1434"/>
      <c r="VXP201" s="1434"/>
      <c r="VXQ201" s="1434"/>
      <c r="VXR201" s="1434"/>
      <c r="VXS201" s="1434"/>
      <c r="VXT201" s="1434"/>
      <c r="VXU201" s="1434"/>
      <c r="VXV201" s="1434"/>
      <c r="VXW201" s="1434"/>
      <c r="VXX201" s="1434"/>
      <c r="VXY201" s="1434"/>
      <c r="VXZ201" s="1434"/>
      <c r="VYA201" s="1434"/>
      <c r="VYB201" s="1434"/>
      <c r="VYC201" s="1434"/>
      <c r="VYD201" s="1434"/>
      <c r="VYE201" s="1434"/>
      <c r="VYF201" s="1434"/>
      <c r="VYG201" s="1434"/>
      <c r="VYH201" s="1434"/>
      <c r="VYI201" s="1434"/>
      <c r="VYJ201" s="1434"/>
      <c r="VYK201" s="1434"/>
      <c r="VYL201" s="1434"/>
      <c r="VYM201" s="1434"/>
      <c r="VYN201" s="1434"/>
      <c r="VYO201" s="1434"/>
      <c r="VYP201" s="1434"/>
      <c r="VYQ201" s="1434"/>
      <c r="VYR201" s="1434"/>
      <c r="VYS201" s="1434"/>
      <c r="VYT201" s="1434"/>
      <c r="VYU201" s="1434"/>
      <c r="VYV201" s="1434"/>
      <c r="VYW201" s="1434"/>
      <c r="VYX201" s="1434"/>
      <c r="VYY201" s="1434"/>
      <c r="VYZ201" s="1434"/>
      <c r="VZA201" s="1434"/>
      <c r="VZB201" s="1434"/>
      <c r="VZC201" s="1434"/>
      <c r="VZD201" s="1434"/>
      <c r="VZE201" s="1434"/>
      <c r="VZF201" s="1434"/>
      <c r="VZG201" s="1434"/>
      <c r="VZH201" s="1434"/>
      <c r="VZI201" s="1434"/>
      <c r="VZJ201" s="1434"/>
      <c r="VZK201" s="1434"/>
      <c r="VZL201" s="1434"/>
      <c r="VZM201" s="1434"/>
      <c r="VZN201" s="1434"/>
      <c r="VZO201" s="1434"/>
      <c r="VZP201" s="1434"/>
      <c r="VZQ201" s="1434"/>
      <c r="VZR201" s="1434"/>
      <c r="VZS201" s="1434"/>
      <c r="VZT201" s="1434"/>
      <c r="VZU201" s="1434"/>
      <c r="VZV201" s="1434"/>
      <c r="VZW201" s="1434"/>
      <c r="VZX201" s="1434"/>
      <c r="VZY201" s="1434"/>
      <c r="VZZ201" s="1434"/>
      <c r="WAA201" s="1434"/>
      <c r="WAB201" s="1434"/>
      <c r="WAC201" s="1434"/>
      <c r="WAD201" s="1434"/>
      <c r="WAE201" s="1434"/>
      <c r="WAF201" s="1434"/>
      <c r="WAG201" s="1434"/>
      <c r="WAH201" s="1434"/>
      <c r="WAI201" s="1434"/>
      <c r="WAJ201" s="1434"/>
      <c r="WAK201" s="1434"/>
      <c r="WAL201" s="1434"/>
      <c r="WAM201" s="1434"/>
      <c r="WAN201" s="1434"/>
      <c r="WAO201" s="1434"/>
      <c r="WAP201" s="1434"/>
      <c r="WAQ201" s="1434"/>
      <c r="WAR201" s="1434"/>
      <c r="WAS201" s="1434"/>
      <c r="WAT201" s="1434"/>
      <c r="WAU201" s="1434"/>
      <c r="WAV201" s="1434"/>
      <c r="WAW201" s="1434"/>
      <c r="WAX201" s="1434"/>
      <c r="WAY201" s="1434"/>
      <c r="WAZ201" s="1434"/>
      <c r="WBA201" s="1434"/>
      <c r="WBB201" s="1434"/>
      <c r="WBC201" s="1434"/>
      <c r="WBD201" s="1434"/>
      <c r="WBE201" s="1434"/>
      <c r="WBF201" s="1434"/>
      <c r="WBG201" s="1434"/>
      <c r="WBH201" s="1434"/>
      <c r="WBI201" s="1434"/>
      <c r="WBJ201" s="1434"/>
      <c r="WBK201" s="1434"/>
      <c r="WBL201" s="1434"/>
      <c r="WBM201" s="1434"/>
      <c r="WBN201" s="1434"/>
      <c r="WBO201" s="1434"/>
      <c r="WBP201" s="1434"/>
      <c r="WBQ201" s="1434"/>
      <c r="WBR201" s="1434"/>
      <c r="WBS201" s="1434"/>
      <c r="WBT201" s="1434"/>
      <c r="WBU201" s="1434"/>
      <c r="WBV201" s="1434"/>
      <c r="WBW201" s="1434"/>
      <c r="WBX201" s="1434"/>
      <c r="WBY201" s="1434"/>
      <c r="WBZ201" s="1434"/>
      <c r="WCA201" s="1434"/>
      <c r="WCB201" s="1434"/>
      <c r="WCC201" s="1434"/>
      <c r="WCD201" s="1434"/>
      <c r="WCE201" s="1434"/>
      <c r="WCF201" s="1434"/>
      <c r="WCG201" s="1434"/>
      <c r="WCH201" s="1434"/>
      <c r="WCI201" s="1434"/>
      <c r="WCJ201" s="1434"/>
      <c r="WCK201" s="1434"/>
      <c r="WCL201" s="1434"/>
      <c r="WCM201" s="1434"/>
      <c r="WCN201" s="1434"/>
      <c r="WCO201" s="1434"/>
      <c r="WCP201" s="1434"/>
      <c r="WCQ201" s="1434"/>
      <c r="WCR201" s="1434"/>
      <c r="WCS201" s="1434"/>
      <c r="WCT201" s="1434"/>
      <c r="WCU201" s="1434"/>
      <c r="WCV201" s="1434"/>
      <c r="WCW201" s="1434"/>
      <c r="WCX201" s="1434"/>
      <c r="WCY201" s="1434"/>
      <c r="WCZ201" s="1434"/>
      <c r="WDA201" s="1434"/>
      <c r="WDB201" s="1434"/>
      <c r="WDC201" s="1434"/>
      <c r="WDD201" s="1434"/>
      <c r="WDE201" s="1434"/>
      <c r="WDF201" s="1434"/>
      <c r="WDG201" s="1434"/>
      <c r="WDH201" s="1434"/>
      <c r="WDI201" s="1434"/>
      <c r="WDJ201" s="1434"/>
      <c r="WDK201" s="1434"/>
      <c r="WDL201" s="1434"/>
      <c r="WDM201" s="1434"/>
      <c r="WDN201" s="1434"/>
      <c r="WDO201" s="1434"/>
      <c r="WDP201" s="1434"/>
      <c r="WDQ201" s="1434"/>
      <c r="WDR201" s="1434"/>
      <c r="WDS201" s="1434"/>
      <c r="WDT201" s="1434"/>
      <c r="WDU201" s="1434"/>
      <c r="WDV201" s="1434"/>
      <c r="WDW201" s="1434"/>
      <c r="WDX201" s="1434"/>
      <c r="WDY201" s="1434"/>
      <c r="WDZ201" s="1434"/>
      <c r="WEA201" s="1434"/>
      <c r="WEB201" s="1434"/>
      <c r="WEC201" s="1434"/>
      <c r="WED201" s="1434"/>
      <c r="WEE201" s="1434"/>
      <c r="WEF201" s="1434"/>
      <c r="WEG201" s="1434"/>
      <c r="WEH201" s="1434"/>
      <c r="WEI201" s="1434"/>
      <c r="WEJ201" s="1434"/>
      <c r="WEK201" s="1434"/>
      <c r="WEL201" s="1434"/>
      <c r="WEM201" s="1434"/>
      <c r="WEN201" s="1434"/>
      <c r="WEO201" s="1434"/>
      <c r="WEP201" s="1434"/>
      <c r="WEQ201" s="1434"/>
      <c r="WER201" s="1434"/>
      <c r="WES201" s="1434"/>
      <c r="WET201" s="1434"/>
      <c r="WEU201" s="1434"/>
      <c r="WEV201" s="1434"/>
      <c r="WEW201" s="1434"/>
      <c r="WEX201" s="1434"/>
      <c r="WEY201" s="1434"/>
      <c r="WEZ201" s="1434"/>
      <c r="WFA201" s="1434"/>
      <c r="WFB201" s="1434"/>
      <c r="WFC201" s="1434"/>
      <c r="WFD201" s="1434"/>
      <c r="WFE201" s="1434"/>
      <c r="WFF201" s="1434"/>
      <c r="WFG201" s="1434"/>
      <c r="WFH201" s="1434"/>
      <c r="WFI201" s="1434"/>
      <c r="WFJ201" s="1434"/>
      <c r="WFK201" s="1434"/>
      <c r="WFL201" s="1434"/>
      <c r="WFM201" s="1434"/>
      <c r="WFN201" s="1434"/>
      <c r="WFO201" s="1434"/>
      <c r="WFP201" s="1434"/>
      <c r="WFQ201" s="1434"/>
      <c r="WFR201" s="1434"/>
      <c r="WFS201" s="1434"/>
      <c r="WFT201" s="1434"/>
      <c r="WFU201" s="1434"/>
      <c r="WFV201" s="1434"/>
      <c r="WFW201" s="1434"/>
      <c r="WFX201" s="1434"/>
      <c r="WFY201" s="1434"/>
      <c r="WFZ201" s="1434"/>
      <c r="WGA201" s="1434"/>
      <c r="WGB201" s="1434"/>
      <c r="WGC201" s="1434"/>
      <c r="WGD201" s="1434"/>
      <c r="WGE201" s="1434"/>
      <c r="WGF201" s="1434"/>
      <c r="WGG201" s="1434"/>
      <c r="WGH201" s="1434"/>
      <c r="WGI201" s="1434"/>
      <c r="WGJ201" s="1434"/>
      <c r="WGK201" s="1434"/>
      <c r="WGL201" s="1434"/>
      <c r="WGM201" s="1434"/>
      <c r="WGN201" s="1434"/>
      <c r="WGO201" s="1434"/>
      <c r="WGP201" s="1434"/>
      <c r="WGQ201" s="1434"/>
      <c r="WGR201" s="1434"/>
      <c r="WGS201" s="1434"/>
      <c r="WGT201" s="1434"/>
      <c r="WGU201" s="1434"/>
      <c r="WGV201" s="1434"/>
      <c r="WGW201" s="1434"/>
      <c r="WGX201" s="1434"/>
      <c r="WGY201" s="1434"/>
      <c r="WGZ201" s="1434"/>
      <c r="WHA201" s="1434"/>
      <c r="WHB201" s="1434"/>
      <c r="WHC201" s="1434"/>
      <c r="WHD201" s="1434"/>
      <c r="WHE201" s="1434"/>
      <c r="WHF201" s="1434"/>
      <c r="WHG201" s="1434"/>
      <c r="WHH201" s="1434"/>
      <c r="WHI201" s="1434"/>
      <c r="WHJ201" s="1434"/>
      <c r="WHK201" s="1434"/>
      <c r="WHL201" s="1434"/>
      <c r="WHM201" s="1434"/>
      <c r="WHN201" s="1434"/>
      <c r="WHO201" s="1434"/>
      <c r="WHP201" s="1434"/>
      <c r="WHQ201" s="1434"/>
      <c r="WHR201" s="1434"/>
      <c r="WHS201" s="1434"/>
      <c r="WHT201" s="1434"/>
      <c r="WHU201" s="1434"/>
      <c r="WHV201" s="1434"/>
      <c r="WHW201" s="1434"/>
      <c r="WHX201" s="1434"/>
      <c r="WHY201" s="1434"/>
      <c r="WHZ201" s="1434"/>
      <c r="WIA201" s="1434"/>
      <c r="WIB201" s="1434"/>
      <c r="WIC201" s="1434"/>
      <c r="WID201" s="1434"/>
      <c r="WIE201" s="1434"/>
      <c r="WIF201" s="1434"/>
      <c r="WIG201" s="1434"/>
      <c r="WIH201" s="1434"/>
      <c r="WII201" s="1434"/>
      <c r="WIJ201" s="1434"/>
      <c r="WIK201" s="1434"/>
      <c r="WIL201" s="1434"/>
      <c r="WIM201" s="1434"/>
      <c r="WIN201" s="1434"/>
      <c r="WIO201" s="1434"/>
      <c r="WIP201" s="1434"/>
      <c r="WIQ201" s="1434"/>
      <c r="WIR201" s="1434"/>
      <c r="WIS201" s="1434"/>
      <c r="WIT201" s="1434"/>
      <c r="WIU201" s="1434"/>
      <c r="WIV201" s="1434"/>
      <c r="WIW201" s="1434"/>
      <c r="WIX201" s="1434"/>
      <c r="WIY201" s="1434"/>
      <c r="WIZ201" s="1434"/>
      <c r="WJA201" s="1434"/>
      <c r="WJB201" s="1434"/>
      <c r="WJC201" s="1434"/>
      <c r="WJD201" s="1434"/>
      <c r="WJE201" s="1434"/>
      <c r="WJF201" s="1434"/>
      <c r="WJG201" s="1434"/>
      <c r="WJH201" s="1434"/>
      <c r="WJI201" s="1434"/>
      <c r="WJJ201" s="1434"/>
      <c r="WJK201" s="1434"/>
      <c r="WJL201" s="1434"/>
      <c r="WJM201" s="1434"/>
      <c r="WJN201" s="1434"/>
      <c r="WJO201" s="1434"/>
      <c r="WJP201" s="1434"/>
      <c r="WJQ201" s="1434"/>
      <c r="WJR201" s="1434"/>
      <c r="WJS201" s="1434"/>
      <c r="WJT201" s="1434"/>
      <c r="WJU201" s="1434"/>
      <c r="WJV201" s="1434"/>
      <c r="WJW201" s="1434"/>
      <c r="WJX201" s="1434"/>
      <c r="WJY201" s="1434"/>
      <c r="WJZ201" s="1434"/>
      <c r="WKA201" s="1434"/>
      <c r="WKB201" s="1434"/>
      <c r="WKC201" s="1434"/>
      <c r="WKD201" s="1434"/>
      <c r="WKE201" s="1434"/>
      <c r="WKF201" s="1434"/>
      <c r="WKG201" s="1434"/>
      <c r="WKH201" s="1434"/>
      <c r="WKI201" s="1434"/>
      <c r="WKJ201" s="1434"/>
      <c r="WKK201" s="1434"/>
      <c r="WKL201" s="1434"/>
      <c r="WKM201" s="1434"/>
      <c r="WKN201" s="1434"/>
      <c r="WKO201" s="1434"/>
      <c r="WKP201" s="1434"/>
      <c r="WKQ201" s="1434"/>
      <c r="WKR201" s="1434"/>
      <c r="WKS201" s="1434"/>
      <c r="WKT201" s="1434"/>
      <c r="WKU201" s="1434"/>
      <c r="WKV201" s="1434"/>
      <c r="WKW201" s="1434"/>
      <c r="WKX201" s="1434"/>
      <c r="WKY201" s="1434"/>
      <c r="WKZ201" s="1434"/>
      <c r="WLA201" s="1434"/>
      <c r="WLB201" s="1434"/>
      <c r="WLC201" s="1434"/>
      <c r="WLD201" s="1434"/>
      <c r="WLE201" s="1434"/>
      <c r="WLF201" s="1434"/>
      <c r="WLG201" s="1434"/>
      <c r="WLH201" s="1434"/>
      <c r="WLI201" s="1434"/>
      <c r="WLJ201" s="1434"/>
      <c r="WLK201" s="1434"/>
      <c r="WLL201" s="1434"/>
      <c r="WLM201" s="1434"/>
      <c r="WLN201" s="1434"/>
      <c r="WLO201" s="1434"/>
      <c r="WLP201" s="1434"/>
      <c r="WLQ201" s="1434"/>
      <c r="WLR201" s="1434"/>
      <c r="WLS201" s="1434"/>
      <c r="WLT201" s="1434"/>
      <c r="WLU201" s="1434"/>
      <c r="WLV201" s="1434"/>
      <c r="WLW201" s="1434"/>
      <c r="WLX201" s="1434"/>
      <c r="WLY201" s="1434"/>
      <c r="WLZ201" s="1434"/>
      <c r="WMA201" s="1434"/>
      <c r="WMB201" s="1434"/>
      <c r="WMC201" s="1434"/>
      <c r="WMD201" s="1434"/>
      <c r="WME201" s="1434"/>
      <c r="WMF201" s="1434"/>
      <c r="WMG201" s="1434"/>
      <c r="WMH201" s="1434"/>
      <c r="WMI201" s="1434"/>
      <c r="WMJ201" s="1434"/>
      <c r="WMK201" s="1434"/>
      <c r="WML201" s="1434"/>
      <c r="WMM201" s="1434"/>
      <c r="WMN201" s="1434"/>
      <c r="WMO201" s="1434"/>
      <c r="WMP201" s="1434"/>
      <c r="WMQ201" s="1434"/>
      <c r="WMR201" s="1434"/>
      <c r="WMS201" s="1434"/>
      <c r="WMT201" s="1434"/>
      <c r="WMU201" s="1434"/>
      <c r="WMV201" s="1434"/>
      <c r="WMW201" s="1434"/>
      <c r="WMX201" s="1434"/>
      <c r="WMY201" s="1434"/>
      <c r="WMZ201" s="1434"/>
      <c r="WNA201" s="1434"/>
      <c r="WNB201" s="1434"/>
      <c r="WNC201" s="1434"/>
      <c r="WND201" s="1434"/>
      <c r="WNE201" s="1434"/>
      <c r="WNF201" s="1434"/>
      <c r="WNG201" s="1434"/>
      <c r="WNH201" s="1434"/>
      <c r="WNI201" s="1434"/>
      <c r="WNJ201" s="1434"/>
      <c r="WNK201" s="1434"/>
      <c r="WNL201" s="1434"/>
      <c r="WNM201" s="1434"/>
      <c r="WNN201" s="1434"/>
      <c r="WNO201" s="1434"/>
      <c r="WNP201" s="1434"/>
      <c r="WNQ201" s="1434"/>
      <c r="WNR201" s="1434"/>
      <c r="WNS201" s="1434"/>
      <c r="WNT201" s="1434"/>
      <c r="WNU201" s="1434"/>
      <c r="WNV201" s="1434"/>
      <c r="WNW201" s="1434"/>
      <c r="WNX201" s="1434"/>
      <c r="WNY201" s="1434"/>
      <c r="WNZ201" s="1434"/>
      <c r="WOA201" s="1434"/>
      <c r="WOB201" s="1434"/>
      <c r="WOC201" s="1434"/>
      <c r="WOD201" s="1434"/>
      <c r="WOE201" s="1434"/>
      <c r="WOF201" s="1434"/>
      <c r="WOG201" s="1434"/>
      <c r="WOH201" s="1434"/>
      <c r="WOI201" s="1434"/>
      <c r="WOJ201" s="1434"/>
      <c r="WOK201" s="1434"/>
      <c r="WOL201" s="1434"/>
      <c r="WOM201" s="1434"/>
      <c r="WON201" s="1434"/>
      <c r="WOO201" s="1434"/>
      <c r="WOP201" s="1434"/>
      <c r="WOQ201" s="1434"/>
      <c r="WOR201" s="1434"/>
      <c r="WOS201" s="1434"/>
      <c r="WOT201" s="1434"/>
      <c r="WOU201" s="1434"/>
      <c r="WOV201" s="1434"/>
      <c r="WOW201" s="1434"/>
      <c r="WOX201" s="1434"/>
      <c r="WOY201" s="1434"/>
      <c r="WOZ201" s="1434"/>
      <c r="WPA201" s="1434"/>
      <c r="WPB201" s="1434"/>
      <c r="WPC201" s="1434"/>
      <c r="WPD201" s="1434"/>
      <c r="WPE201" s="1434"/>
      <c r="WPF201" s="1434"/>
      <c r="WPG201" s="1434"/>
      <c r="WPH201" s="1434"/>
      <c r="WPI201" s="1434"/>
      <c r="WPJ201" s="1434"/>
      <c r="WPK201" s="1434"/>
      <c r="WPL201" s="1434"/>
      <c r="WPM201" s="1434"/>
      <c r="WPN201" s="1434"/>
      <c r="WPO201" s="1434"/>
      <c r="WPP201" s="1434"/>
      <c r="WPQ201" s="1434"/>
      <c r="WPR201" s="1434"/>
      <c r="WPS201" s="1434"/>
      <c r="WPT201" s="1434"/>
      <c r="WPU201" s="1434"/>
      <c r="WPV201" s="1434"/>
      <c r="WPW201" s="1434"/>
      <c r="WPX201" s="1434"/>
      <c r="WPY201" s="1434"/>
      <c r="WPZ201" s="1434"/>
      <c r="WQA201" s="1434"/>
      <c r="WQB201" s="1434"/>
      <c r="WQC201" s="1434"/>
      <c r="WQD201" s="1434"/>
      <c r="WQE201" s="1434"/>
      <c r="WQF201" s="1434"/>
      <c r="WQG201" s="1434"/>
      <c r="WQH201" s="1434"/>
      <c r="WQI201" s="1434"/>
      <c r="WQJ201" s="1434"/>
      <c r="WQK201" s="1434"/>
      <c r="WQL201" s="1434"/>
      <c r="WQM201" s="1434"/>
      <c r="WQN201" s="1434"/>
      <c r="WQO201" s="1434"/>
      <c r="WQP201" s="1434"/>
      <c r="WQQ201" s="1434"/>
      <c r="WQR201" s="1434"/>
      <c r="WQS201" s="1434"/>
      <c r="WQT201" s="1434"/>
      <c r="WQU201" s="1434"/>
      <c r="WQV201" s="1434"/>
      <c r="WQW201" s="1434"/>
      <c r="WQX201" s="1434"/>
      <c r="WQY201" s="1434"/>
      <c r="WQZ201" s="1434"/>
      <c r="WRA201" s="1434"/>
      <c r="WRB201" s="1434"/>
      <c r="WRC201" s="1434"/>
      <c r="WRD201" s="1434"/>
      <c r="WRE201" s="1434"/>
      <c r="WRF201" s="1434"/>
      <c r="WRG201" s="1434"/>
      <c r="WRH201" s="1434"/>
      <c r="WRI201" s="1434"/>
      <c r="WRJ201" s="1434"/>
      <c r="WRK201" s="1434"/>
      <c r="WRL201" s="1434"/>
      <c r="WRM201" s="1434"/>
      <c r="WRN201" s="1434"/>
      <c r="WRO201" s="1434"/>
      <c r="WRP201" s="1434"/>
      <c r="WRQ201" s="1434"/>
      <c r="WRR201" s="1434"/>
      <c r="WRS201" s="1434"/>
      <c r="WRT201" s="1434"/>
      <c r="WRU201" s="1434"/>
      <c r="WRV201" s="1434"/>
      <c r="WRW201" s="1434"/>
      <c r="WRX201" s="1434"/>
      <c r="WRY201" s="1434"/>
      <c r="WRZ201" s="1434"/>
      <c r="WSA201" s="1434"/>
      <c r="WSB201" s="1434"/>
      <c r="WSC201" s="1434"/>
      <c r="WSD201" s="1434"/>
      <c r="WSE201" s="1434"/>
      <c r="WSF201" s="1434"/>
      <c r="WSG201" s="1434"/>
      <c r="WSH201" s="1434"/>
      <c r="WSI201" s="1434"/>
      <c r="WSJ201" s="1434"/>
      <c r="WSK201" s="1434"/>
      <c r="WSL201" s="1434"/>
      <c r="WSM201" s="1434"/>
      <c r="WSN201" s="1434"/>
      <c r="WSO201" s="1434"/>
      <c r="WSP201" s="1434"/>
      <c r="WSQ201" s="1434"/>
      <c r="WSR201" s="1434"/>
      <c r="WSS201" s="1434"/>
      <c r="WST201" s="1434"/>
      <c r="WSU201" s="1434"/>
      <c r="WSV201" s="1434"/>
      <c r="WSW201" s="1434"/>
      <c r="WSX201" s="1434"/>
      <c r="WSY201" s="1434"/>
      <c r="WSZ201" s="1434"/>
      <c r="WTA201" s="1434"/>
      <c r="WTB201" s="1434"/>
      <c r="WTC201" s="1434"/>
      <c r="WTD201" s="1434"/>
      <c r="WTE201" s="1434"/>
      <c r="WTF201" s="1434"/>
      <c r="WTG201" s="1434"/>
      <c r="WTH201" s="1434"/>
      <c r="WTI201" s="1434"/>
      <c r="WTJ201" s="1434"/>
      <c r="WTK201" s="1434"/>
      <c r="WTL201" s="1434"/>
      <c r="WTM201" s="1434"/>
      <c r="WTN201" s="1434"/>
      <c r="WTO201" s="1434"/>
      <c r="WTP201" s="1434"/>
      <c r="WTQ201" s="1434"/>
      <c r="WTR201" s="1434"/>
      <c r="WTS201" s="1434"/>
      <c r="WTT201" s="1434"/>
      <c r="WTU201" s="1434"/>
      <c r="WTV201" s="1434"/>
      <c r="WTW201" s="1434"/>
      <c r="WTX201" s="1434"/>
      <c r="WTY201" s="1434"/>
      <c r="WTZ201" s="1434"/>
      <c r="WUA201" s="1434"/>
      <c r="WUB201" s="1434"/>
      <c r="WUC201" s="1434"/>
      <c r="WUD201" s="1434"/>
      <c r="WUE201" s="1434"/>
      <c r="WUF201" s="1434"/>
      <c r="WUG201" s="1434"/>
      <c r="WUH201" s="1434"/>
      <c r="WUI201" s="1434"/>
      <c r="WUJ201" s="1434"/>
      <c r="WUK201" s="1434"/>
      <c r="WUL201" s="1434"/>
      <c r="WUM201" s="1434"/>
      <c r="WUN201" s="1434"/>
      <c r="WUO201" s="1434"/>
      <c r="WUP201" s="1434"/>
      <c r="WUQ201" s="1434"/>
      <c r="WUR201" s="1434"/>
      <c r="WUS201" s="1434"/>
      <c r="WUT201" s="1434"/>
      <c r="WUU201" s="1434"/>
      <c r="WUV201" s="1434"/>
      <c r="WUW201" s="1434"/>
      <c r="WUX201" s="1434"/>
      <c r="WUY201" s="1434"/>
      <c r="WUZ201" s="1434"/>
      <c r="WVA201" s="1434"/>
      <c r="WVB201" s="1434"/>
      <c r="WVC201" s="1434"/>
      <c r="WVD201" s="1434"/>
      <c r="WVE201" s="1434"/>
      <c r="WVF201" s="1434"/>
      <c r="WVG201" s="1434"/>
      <c r="WVH201" s="1434"/>
      <c r="WVI201" s="1434"/>
      <c r="WVJ201" s="1434"/>
      <c r="WVK201" s="1434"/>
      <c r="WVL201" s="1434"/>
      <c r="WVM201" s="1434"/>
      <c r="WVN201" s="1434"/>
      <c r="WVO201" s="1434"/>
      <c r="WVP201" s="1434"/>
      <c r="WVQ201" s="1434"/>
      <c r="WVR201" s="1434"/>
      <c r="WVS201" s="1434"/>
      <c r="WVT201" s="1434"/>
      <c r="WVU201" s="1434"/>
      <c r="WVV201" s="1434"/>
      <c r="WVW201" s="1434"/>
      <c r="WVX201" s="1434"/>
      <c r="WVY201" s="1434"/>
      <c r="WVZ201" s="1434"/>
      <c r="WWA201" s="1434"/>
      <c r="WWB201" s="1434"/>
      <c r="WWC201" s="1434"/>
      <c r="WWD201" s="1434"/>
      <c r="WWE201" s="1434"/>
      <c r="WWF201" s="1434"/>
      <c r="WWG201" s="1434"/>
      <c r="WWH201" s="1434"/>
      <c r="WWI201" s="1434"/>
      <c r="WWJ201" s="1434"/>
      <c r="WWK201" s="1434"/>
      <c r="WWL201" s="1434"/>
      <c r="WWM201" s="1434"/>
      <c r="WWN201" s="1434"/>
      <c r="WWO201" s="1434"/>
      <c r="WWP201" s="1434"/>
      <c r="WWQ201" s="1434"/>
      <c r="WWR201" s="1434"/>
      <c r="WWS201" s="1434"/>
      <c r="WWT201" s="1434"/>
      <c r="WWU201" s="1434"/>
      <c r="WWV201" s="1434"/>
      <c r="WWW201" s="1434"/>
      <c r="WWX201" s="1434"/>
      <c r="WWY201" s="1434"/>
      <c r="WWZ201" s="1434"/>
      <c r="WXA201" s="1434"/>
      <c r="WXB201" s="1434"/>
      <c r="WXC201" s="1434"/>
      <c r="WXD201" s="1434"/>
      <c r="WXE201" s="1434"/>
      <c r="WXF201" s="1434"/>
      <c r="WXG201" s="1434"/>
      <c r="WXH201" s="1434"/>
      <c r="WXI201" s="1434"/>
      <c r="WXJ201" s="1434"/>
      <c r="WXK201" s="1434"/>
      <c r="WXL201" s="1434"/>
      <c r="WXM201" s="1434"/>
      <c r="WXN201" s="1434"/>
      <c r="WXO201" s="1434"/>
      <c r="WXP201" s="1434"/>
      <c r="WXQ201" s="1434"/>
      <c r="WXR201" s="1434"/>
      <c r="WXS201" s="1434"/>
      <c r="WXT201" s="1434"/>
      <c r="WXU201" s="1434"/>
      <c r="WXV201" s="1434"/>
      <c r="WXW201" s="1434"/>
      <c r="WXX201" s="1434"/>
      <c r="WXY201" s="1434"/>
      <c r="WXZ201" s="1434"/>
      <c r="WYA201" s="1434"/>
      <c r="WYB201" s="1434"/>
      <c r="WYC201" s="1434"/>
      <c r="WYD201" s="1434"/>
      <c r="WYE201" s="1434"/>
      <c r="WYF201" s="1434"/>
      <c r="WYG201" s="1434"/>
      <c r="WYH201" s="1434"/>
      <c r="WYI201" s="1434"/>
      <c r="WYJ201" s="1434"/>
      <c r="WYK201" s="1434"/>
      <c r="WYL201" s="1434"/>
      <c r="WYM201" s="1434"/>
      <c r="WYN201" s="1434"/>
      <c r="WYO201" s="1434"/>
      <c r="WYP201" s="1434"/>
      <c r="WYQ201" s="1434"/>
      <c r="WYR201" s="1434"/>
      <c r="WYS201" s="1434"/>
      <c r="WYT201" s="1434"/>
      <c r="WYU201" s="1434"/>
      <c r="WYV201" s="1434"/>
      <c r="WYW201" s="1434"/>
      <c r="WYX201" s="1434"/>
      <c r="WYY201" s="1434"/>
      <c r="WYZ201" s="1434"/>
      <c r="WZA201" s="1434"/>
      <c r="WZB201" s="1434"/>
      <c r="WZC201" s="1434"/>
      <c r="WZD201" s="1434"/>
      <c r="WZE201" s="1434"/>
      <c r="WZF201" s="1434"/>
      <c r="WZG201" s="1434"/>
      <c r="WZH201" s="1434"/>
      <c r="WZI201" s="1434"/>
      <c r="WZJ201" s="1434"/>
      <c r="WZK201" s="1434"/>
      <c r="WZL201" s="1434"/>
      <c r="WZM201" s="1434"/>
      <c r="WZN201" s="1434"/>
      <c r="WZO201" s="1434"/>
      <c r="WZP201" s="1434"/>
      <c r="WZQ201" s="1434"/>
      <c r="WZR201" s="1434"/>
      <c r="WZS201" s="1434"/>
      <c r="WZT201" s="1434"/>
      <c r="WZU201" s="1434"/>
      <c r="WZV201" s="1434"/>
      <c r="WZW201" s="1434"/>
      <c r="WZX201" s="1434"/>
      <c r="WZY201" s="1434"/>
      <c r="WZZ201" s="1434"/>
      <c r="XAA201" s="1434"/>
      <c r="XAB201" s="1434"/>
      <c r="XAC201" s="1434"/>
      <c r="XAD201" s="1434"/>
      <c r="XAE201" s="1434"/>
      <c r="XAF201" s="1434"/>
      <c r="XAG201" s="1434"/>
      <c r="XAH201" s="1434"/>
      <c r="XAI201" s="1434"/>
      <c r="XAJ201" s="1434"/>
      <c r="XAK201" s="1434"/>
      <c r="XAL201" s="1434"/>
      <c r="XAM201" s="1434"/>
      <c r="XAN201" s="1434"/>
      <c r="XAO201" s="1434"/>
      <c r="XAP201" s="1434"/>
      <c r="XAQ201" s="1434"/>
      <c r="XAR201" s="1434"/>
      <c r="XAS201" s="1434"/>
      <c r="XAT201" s="1434"/>
      <c r="XAU201" s="1434"/>
      <c r="XAV201" s="1434"/>
      <c r="XAW201" s="1434"/>
      <c r="XAX201" s="1434"/>
      <c r="XAY201" s="1434"/>
      <c r="XAZ201" s="1434"/>
      <c r="XBA201" s="1434"/>
      <c r="XBB201" s="1434"/>
      <c r="XBC201" s="1434"/>
      <c r="XBD201" s="1434"/>
      <c r="XBE201" s="1434"/>
      <c r="XBF201" s="1434"/>
      <c r="XBG201" s="1434"/>
      <c r="XBH201" s="1434"/>
      <c r="XBI201" s="1434"/>
      <c r="XBJ201" s="1434"/>
      <c r="XBK201" s="1434"/>
      <c r="XBL201" s="1434"/>
      <c r="XBM201" s="1434"/>
      <c r="XBN201" s="1434"/>
      <c r="XBO201" s="1434"/>
      <c r="XBP201" s="1434"/>
      <c r="XBQ201" s="1434"/>
      <c r="XBR201" s="1434"/>
      <c r="XBS201" s="1434"/>
      <c r="XBT201" s="1434"/>
      <c r="XBU201" s="1434"/>
      <c r="XBV201" s="1434"/>
      <c r="XBW201" s="1434"/>
      <c r="XBX201" s="1434"/>
      <c r="XBY201" s="1434"/>
      <c r="XBZ201" s="1434"/>
      <c r="XCA201" s="1434"/>
      <c r="XCB201" s="1434"/>
      <c r="XCC201" s="1434"/>
      <c r="XCD201" s="1434"/>
      <c r="XCE201" s="1434"/>
      <c r="XCF201" s="1434"/>
      <c r="XCG201" s="1434"/>
      <c r="XCH201" s="1434"/>
      <c r="XCI201" s="1434"/>
      <c r="XCJ201" s="1434"/>
      <c r="XCK201" s="1434"/>
      <c r="XCL201" s="1434"/>
      <c r="XCM201" s="1434"/>
      <c r="XCN201" s="1434"/>
      <c r="XCO201" s="1434"/>
      <c r="XCP201" s="1434"/>
      <c r="XCQ201" s="1434"/>
      <c r="XCR201" s="1434"/>
      <c r="XCS201" s="1434"/>
      <c r="XCT201" s="1434"/>
      <c r="XCU201" s="1434"/>
      <c r="XCV201" s="1434"/>
      <c r="XCW201" s="1434"/>
      <c r="XCX201" s="1434"/>
      <c r="XCY201" s="1434"/>
      <c r="XCZ201" s="1434"/>
      <c r="XDA201" s="1434"/>
      <c r="XDB201" s="1434"/>
      <c r="XDC201" s="1434"/>
      <c r="XDD201" s="1434"/>
      <c r="XDE201" s="1434"/>
      <c r="XDF201" s="1434"/>
      <c r="XDG201" s="1434"/>
      <c r="XDH201" s="1434"/>
      <c r="XDI201" s="1434"/>
      <c r="XDJ201" s="1434"/>
      <c r="XDK201" s="1434"/>
      <c r="XDL201" s="1434"/>
      <c r="XDM201" s="1434"/>
      <c r="XDN201" s="1434"/>
      <c r="XDO201" s="1434"/>
      <c r="XDP201" s="1434"/>
      <c r="XDQ201" s="1434"/>
      <c r="XDR201" s="1434"/>
      <c r="XDS201" s="1434"/>
      <c r="XDT201" s="1434"/>
      <c r="XDU201" s="1434"/>
      <c r="XDV201" s="1434"/>
      <c r="XDW201" s="1434"/>
      <c r="XDX201" s="1434"/>
      <c r="XDY201" s="1434"/>
      <c r="XDZ201" s="1434"/>
      <c r="XEA201" s="1434"/>
      <c r="XEB201" s="1434"/>
      <c r="XEC201" s="1434"/>
      <c r="XED201" s="1434"/>
      <c r="XEE201" s="1434"/>
      <c r="XEF201" s="1434"/>
      <c r="XEG201" s="1434"/>
      <c r="XEH201" s="1434"/>
      <c r="XEI201" s="1434"/>
      <c r="XEJ201" s="1434"/>
      <c r="XEK201" s="1434"/>
      <c r="XEL201" s="1434"/>
      <c r="XEM201" s="1434"/>
      <c r="XEN201" s="1434"/>
      <c r="XEO201" s="1434"/>
      <c r="XEP201" s="1434"/>
      <c r="XEQ201" s="1434"/>
      <c r="XER201" s="1434"/>
      <c r="XES201" s="1434"/>
      <c r="XET201" s="1434"/>
      <c r="XEU201" s="1434"/>
      <c r="XEV201" s="1434"/>
    </row>
    <row r="202" spans="1:16376" s="366" customFormat="1" ht="15" customHeight="1" x14ac:dyDescent="0.25">
      <c r="A202" s="1541"/>
      <c r="B202" s="3084" t="s">
        <v>1717</v>
      </c>
      <c r="C202" s="3082" t="s">
        <v>14</v>
      </c>
      <c r="D202" s="3087" t="str">
        <f>CONCATENATE("Col ", LEFT(ADDRESS(ROW('Credit risk (IRB banks)'!CI15),COLUMN('Credit risk (IRB banks)'!CI15),4), 2))</f>
        <v>Col CI</v>
      </c>
      <c r="E202" s="3093"/>
      <c r="F202" s="3086" t="str">
        <f>CONCATENATE("Col ", LEFT(ADDRESS(ROW('Credit risk (IRB banks)'!CJ15),COLUMN('Credit risk (IRB banks)'!CJ15),4), 2))</f>
        <v>Col CJ</v>
      </c>
      <c r="G202" s="3087"/>
      <c r="AJ202" s="1542"/>
    </row>
    <row r="203" spans="1:16376" s="366" customFormat="1" ht="75" customHeight="1" x14ac:dyDescent="0.25">
      <c r="A203" s="1541"/>
      <c r="B203" s="3085"/>
      <c r="C203" s="3083"/>
      <c r="D203" s="3089" t="str">
        <f>'Credit risk (IRB banks)'!CI14</f>
        <v>Check: column CF ≥ column AY</v>
      </c>
      <c r="E203" s="3094"/>
      <c r="F203" s="3088" t="str">
        <f>'Credit risk (IRB banks)'!CJ14</f>
        <v>Check column CH ≥ column BC plus column BD</v>
      </c>
      <c r="G203" s="3089"/>
      <c r="AJ203" s="1542"/>
    </row>
    <row r="204" spans="1:16376" s="366" customFormat="1" ht="15" customHeight="1" x14ac:dyDescent="0.25">
      <c r="A204" s="1541"/>
      <c r="B204" s="1380" t="s">
        <v>1722</v>
      </c>
      <c r="C204" s="2347" t="str">
        <f>'Credit risk (IRB banks)'!B15</f>
        <v>Large and mid-market general corporates; of which:</v>
      </c>
      <c r="D204" s="3091" t="str">
        <f>'Credit risk (IRB banks)'!CI15</f>
        <v/>
      </c>
      <c r="E204" s="3095"/>
      <c r="F204" s="3090" t="str">
        <f>'Credit risk (IRB banks)'!CJ15</f>
        <v/>
      </c>
      <c r="G204" s="3091"/>
      <c r="AJ204" s="1542"/>
    </row>
    <row r="205" spans="1:16376" s="366" customFormat="1" ht="15" customHeight="1" x14ac:dyDescent="0.25">
      <c r="A205" s="1541"/>
      <c r="B205" s="560" t="s">
        <v>1722</v>
      </c>
      <c r="C205" s="785" t="str">
        <f>'Credit risk (IRB banks)'!B16</f>
        <v>corporates with revenues &gt;EUR 500mn</v>
      </c>
      <c r="D205" s="3079" t="str">
        <f>'Credit risk (IRB banks)'!CI16</f>
        <v/>
      </c>
      <c r="E205" s="3092"/>
      <c r="F205" s="3078" t="str">
        <f>'Credit risk (IRB banks)'!CJ16</f>
        <v/>
      </c>
      <c r="G205" s="3079"/>
      <c r="AJ205" s="1542"/>
    </row>
    <row r="206" spans="1:16376" s="366" customFormat="1" ht="15" customHeight="1" x14ac:dyDescent="0.25">
      <c r="A206" s="1541"/>
      <c r="B206" s="560" t="s">
        <v>1722</v>
      </c>
      <c r="C206" s="785" t="str">
        <f>'Credit risk (IRB banks)'!B17</f>
        <v>corporates with revenues ≤ EUR 500mn</v>
      </c>
      <c r="D206" s="3079" t="str">
        <f>'Credit risk (IRB banks)'!CI17</f>
        <v/>
      </c>
      <c r="E206" s="3092"/>
      <c r="F206" s="3078" t="str">
        <f>'Credit risk (IRB banks)'!CJ17</f>
        <v/>
      </c>
      <c r="G206" s="3079"/>
      <c r="AJ206" s="1542"/>
    </row>
    <row r="207" spans="1:16376" s="366" customFormat="1" ht="15" customHeight="1" x14ac:dyDescent="0.25">
      <c r="A207" s="1541"/>
      <c r="B207" s="560" t="s">
        <v>1722</v>
      </c>
      <c r="C207" s="1480" t="str">
        <f>'Credit risk (IRB banks)'!B18</f>
        <v>Specialised lending; of which:</v>
      </c>
      <c r="D207" s="3079" t="str">
        <f>'Credit risk (IRB banks)'!CI18</f>
        <v/>
      </c>
      <c r="E207" s="3092"/>
      <c r="F207" s="3078" t="str">
        <f>'Credit risk (IRB banks)'!CJ18</f>
        <v/>
      </c>
      <c r="G207" s="3079"/>
      <c r="AJ207" s="1542"/>
    </row>
    <row r="208" spans="1:16376" s="366" customFormat="1" ht="15" customHeight="1" x14ac:dyDescent="0.25">
      <c r="A208" s="1541"/>
      <c r="B208" s="560" t="s">
        <v>1722</v>
      </c>
      <c r="C208" s="785" t="str">
        <f>'Credit risk (IRB banks)'!B19</f>
        <v>Project finance; of which:</v>
      </c>
      <c r="D208" s="3079" t="str">
        <f>'Credit risk (IRB banks)'!CI19</f>
        <v/>
      </c>
      <c r="E208" s="3092"/>
      <c r="F208" s="3078" t="str">
        <f>'Credit risk (IRB banks)'!CJ19</f>
        <v/>
      </c>
      <c r="G208" s="3079"/>
      <c r="AJ208" s="1542"/>
    </row>
    <row r="209" spans="1:36" s="366" customFormat="1" ht="15" customHeight="1" x14ac:dyDescent="0.25">
      <c r="A209" s="1541"/>
      <c r="B209" s="560" t="s">
        <v>1722</v>
      </c>
      <c r="C209" s="1737" t="str">
        <f>'Credit risk (IRB banks)'!B20</f>
        <v>supervisory slotting approach</v>
      </c>
      <c r="D209" s="3079" t="str">
        <f>'Credit risk (IRB banks)'!CI20</f>
        <v/>
      </c>
      <c r="E209" s="3092"/>
      <c r="F209" s="3078" t="str">
        <f>'Credit risk (IRB banks)'!CJ20</f>
        <v/>
      </c>
      <c r="G209" s="3079"/>
      <c r="AJ209" s="1542"/>
    </row>
    <row r="210" spans="1:36" s="366" customFormat="1" ht="15" customHeight="1" x14ac:dyDescent="0.25">
      <c r="A210" s="1541"/>
      <c r="B210" s="560" t="s">
        <v>1722</v>
      </c>
      <c r="C210" s="1481" t="str">
        <f>'Credit risk (IRB banks)'!B21</f>
        <v>Check: row 20 ≤ row 19</v>
      </c>
      <c r="D210" s="551"/>
      <c r="E210" s="2104"/>
      <c r="F210" s="551"/>
      <c r="G210" s="2104"/>
      <c r="AJ210" s="1542"/>
    </row>
    <row r="211" spans="1:36" s="366" customFormat="1" ht="15" customHeight="1" x14ac:dyDescent="0.25">
      <c r="A211" s="1541"/>
      <c r="B211" s="560" t="s">
        <v>1722</v>
      </c>
      <c r="C211" s="785" t="str">
        <f>'Credit risk (IRB banks)'!B22</f>
        <v>Object finance; of which:</v>
      </c>
      <c r="D211" s="3079" t="str">
        <f>'Credit risk (IRB banks)'!CI22</f>
        <v/>
      </c>
      <c r="E211" s="3092"/>
      <c r="F211" s="3078" t="str">
        <f>'Credit risk (IRB banks)'!CJ22</f>
        <v/>
      </c>
      <c r="G211" s="3079"/>
      <c r="AJ211" s="1542"/>
    </row>
    <row r="212" spans="1:36" s="366" customFormat="1" ht="15" customHeight="1" x14ac:dyDescent="0.25">
      <c r="A212" s="1541"/>
      <c r="B212" s="560" t="s">
        <v>1722</v>
      </c>
      <c r="C212" s="1737" t="str">
        <f>'Credit risk (IRB banks)'!B23</f>
        <v>supervisory slotting approach</v>
      </c>
      <c r="D212" s="3079" t="str">
        <f>'Credit risk (IRB banks)'!CI23</f>
        <v/>
      </c>
      <c r="E212" s="3092"/>
      <c r="F212" s="3078" t="str">
        <f>'Credit risk (IRB banks)'!CJ23</f>
        <v/>
      </c>
      <c r="G212" s="3079"/>
      <c r="AJ212" s="1542"/>
    </row>
    <row r="213" spans="1:36" s="366" customFormat="1" ht="15" customHeight="1" x14ac:dyDescent="0.25">
      <c r="A213" s="1541"/>
      <c r="B213" s="560" t="s">
        <v>1722</v>
      </c>
      <c r="C213" s="1481" t="str">
        <f>'Credit risk (IRB banks)'!B24</f>
        <v>Check: row 23 ≤ row 22</v>
      </c>
      <c r="D213" s="551"/>
      <c r="E213" s="2104"/>
      <c r="F213" s="551"/>
      <c r="G213" s="2104"/>
      <c r="AJ213" s="1542"/>
    </row>
    <row r="214" spans="1:36" s="366" customFormat="1" ht="15" customHeight="1" x14ac:dyDescent="0.25">
      <c r="A214" s="1541"/>
      <c r="B214" s="560" t="s">
        <v>1722</v>
      </c>
      <c r="C214" s="785" t="str">
        <f>'Credit risk (IRB banks)'!B25</f>
        <v>Commodities finance; of which:</v>
      </c>
      <c r="D214" s="3079" t="str">
        <f>'Credit risk (IRB banks)'!CI25</f>
        <v/>
      </c>
      <c r="E214" s="3092"/>
      <c r="F214" s="3078" t="str">
        <f>'Credit risk (IRB banks)'!CJ25</f>
        <v/>
      </c>
      <c r="G214" s="3079"/>
      <c r="AJ214" s="1542"/>
    </row>
    <row r="215" spans="1:36" s="366" customFormat="1" ht="15" customHeight="1" x14ac:dyDescent="0.25">
      <c r="A215" s="1541"/>
      <c r="B215" s="560" t="s">
        <v>1722</v>
      </c>
      <c r="C215" s="1737" t="str">
        <f>'Credit risk (IRB banks)'!B26</f>
        <v>supervisory slotting approach</v>
      </c>
      <c r="D215" s="3079" t="str">
        <f>'Credit risk (IRB banks)'!CI26</f>
        <v/>
      </c>
      <c r="E215" s="3092"/>
      <c r="F215" s="3078" t="str">
        <f>'Credit risk (IRB banks)'!CJ26</f>
        <v/>
      </c>
      <c r="G215" s="3079"/>
      <c r="AJ215" s="1542"/>
    </row>
    <row r="216" spans="1:36" s="366" customFormat="1" ht="15" customHeight="1" x14ac:dyDescent="0.25">
      <c r="A216" s="1541"/>
      <c r="B216" s="560" t="s">
        <v>1722</v>
      </c>
      <c r="C216" s="1481" t="str">
        <f>'Credit risk (IRB banks)'!B27</f>
        <v>Check: row 26 ≤ row 25</v>
      </c>
      <c r="D216" s="551"/>
      <c r="E216" s="2104"/>
      <c r="F216" s="551"/>
      <c r="G216" s="2104"/>
      <c r="AJ216" s="1542"/>
    </row>
    <row r="217" spans="1:36" s="366" customFormat="1" ht="15" customHeight="1" x14ac:dyDescent="0.25">
      <c r="A217" s="1541"/>
      <c r="B217" s="560" t="s">
        <v>1722</v>
      </c>
      <c r="C217" s="785" t="str">
        <f>'Credit risk (IRB banks)'!B28</f>
        <v>Income-producing real estate; of which:</v>
      </c>
      <c r="D217" s="3079" t="str">
        <f>'Credit risk (IRB banks)'!CI28</f>
        <v/>
      </c>
      <c r="E217" s="3092"/>
      <c r="F217" s="3078" t="str">
        <f>'Credit risk (IRB banks)'!CJ28</f>
        <v/>
      </c>
      <c r="G217" s="3079"/>
      <c r="AJ217" s="1542"/>
    </row>
    <row r="218" spans="1:36" s="366" customFormat="1" ht="15" customHeight="1" x14ac:dyDescent="0.25">
      <c r="A218" s="1541"/>
      <c r="B218" s="560" t="s">
        <v>1722</v>
      </c>
      <c r="C218" s="1737" t="str">
        <f>'Credit risk (IRB banks)'!B29</f>
        <v>supervisory slotting approach</v>
      </c>
      <c r="D218" s="3079" t="str">
        <f>'Credit risk (IRB banks)'!CI29</f>
        <v/>
      </c>
      <c r="E218" s="3092"/>
      <c r="F218" s="3078" t="str">
        <f>'Credit risk (IRB banks)'!CJ29</f>
        <v/>
      </c>
      <c r="G218" s="3079"/>
      <c r="AJ218" s="1542"/>
    </row>
    <row r="219" spans="1:36" s="366" customFormat="1" ht="15" customHeight="1" x14ac:dyDescent="0.25">
      <c r="A219" s="1541"/>
      <c r="B219" s="560" t="s">
        <v>1722</v>
      </c>
      <c r="C219" s="1481" t="str">
        <f>'Credit risk (IRB banks)'!B30</f>
        <v>Check: row 29 ≤ row 28</v>
      </c>
      <c r="D219" s="551"/>
      <c r="E219" s="2104"/>
      <c r="F219" s="551"/>
      <c r="G219" s="2104"/>
      <c r="AJ219" s="1542"/>
    </row>
    <row r="220" spans="1:36" s="366" customFormat="1" ht="15" customHeight="1" x14ac:dyDescent="0.25">
      <c r="A220" s="1541"/>
      <c r="B220" s="560" t="s">
        <v>1722</v>
      </c>
      <c r="C220" s="785" t="str">
        <f>'Credit risk (IRB banks)'!B31</f>
        <v>High-volatility commercial real estate; of which:</v>
      </c>
      <c r="D220" s="3079" t="str">
        <f>'Credit risk (IRB banks)'!CI31</f>
        <v/>
      </c>
      <c r="E220" s="3092"/>
      <c r="F220" s="3078" t="str">
        <f>'Credit risk (IRB banks)'!CJ31</f>
        <v/>
      </c>
      <c r="G220" s="3079"/>
      <c r="AJ220" s="1542"/>
    </row>
    <row r="221" spans="1:36" s="366" customFormat="1" ht="15" customHeight="1" x14ac:dyDescent="0.25">
      <c r="A221" s="1541"/>
      <c r="B221" s="560" t="s">
        <v>1722</v>
      </c>
      <c r="C221" s="1737" t="str">
        <f>'Credit risk (IRB banks)'!B32</f>
        <v>supervisory slotting approach</v>
      </c>
      <c r="D221" s="3079" t="str">
        <f>'Credit risk (IRB banks)'!CI32</f>
        <v/>
      </c>
      <c r="E221" s="3092"/>
      <c r="F221" s="3078" t="str">
        <f>'Credit risk (IRB banks)'!CJ32</f>
        <v/>
      </c>
      <c r="G221" s="3079"/>
      <c r="AJ221" s="1542"/>
    </row>
    <row r="222" spans="1:36" s="366" customFormat="1" ht="15" customHeight="1" x14ac:dyDescent="0.25">
      <c r="A222" s="1541"/>
      <c r="B222" s="560" t="s">
        <v>1722</v>
      </c>
      <c r="C222" s="1481" t="str">
        <f>'Credit risk (IRB banks)'!B33</f>
        <v>Check: row 32 ≤ row 31</v>
      </c>
      <c r="D222" s="551"/>
      <c r="E222" s="2104"/>
      <c r="F222" s="551"/>
      <c r="G222" s="2104"/>
      <c r="AJ222" s="1542"/>
    </row>
    <row r="223" spans="1:36" s="366" customFormat="1" ht="15" customHeight="1" x14ac:dyDescent="0.25">
      <c r="A223" s="1541"/>
      <c r="B223" s="560" t="s">
        <v>1722</v>
      </c>
      <c r="C223" s="1480" t="str">
        <f>'Credit risk (IRB banks)'!B34</f>
        <v>SME treated as corporate</v>
      </c>
      <c r="D223" s="3079" t="str">
        <f>'Credit risk (IRB banks)'!CI34</f>
        <v/>
      </c>
      <c r="E223" s="3092"/>
      <c r="F223" s="3078" t="str">
        <f>'Credit risk (IRB banks)'!CJ34</f>
        <v/>
      </c>
      <c r="G223" s="3079"/>
      <c r="AJ223" s="1542"/>
    </row>
    <row r="224" spans="1:36" s="366" customFormat="1" ht="15" customHeight="1" x14ac:dyDescent="0.25">
      <c r="A224" s="1541"/>
      <c r="B224" s="560" t="s">
        <v>1722</v>
      </c>
      <c r="C224" s="1480" t="str">
        <f>'Credit risk (IRB banks)'!B35</f>
        <v>Financial institutions treated as corporates</v>
      </c>
      <c r="D224" s="3079" t="str">
        <f>'Credit risk (IRB banks)'!CI35</f>
        <v/>
      </c>
      <c r="E224" s="3092"/>
      <c r="F224" s="3078" t="str">
        <f>'Credit risk (IRB banks)'!CJ35</f>
        <v/>
      </c>
      <c r="G224" s="3079"/>
      <c r="AJ224" s="1542"/>
    </row>
    <row r="225" spans="1:36" s="366" customFormat="1" ht="15" customHeight="1" x14ac:dyDescent="0.25">
      <c r="A225" s="1541"/>
      <c r="B225" s="560" t="s">
        <v>1722</v>
      </c>
      <c r="C225" s="1480" t="str">
        <f>'Credit risk (IRB banks)'!B36</f>
        <v>Sovereigns</v>
      </c>
      <c r="D225" s="3079" t="str">
        <f>'Credit risk (IRB banks)'!CI36</f>
        <v/>
      </c>
      <c r="E225" s="3092"/>
      <c r="F225" s="3078" t="str">
        <f>'Credit risk (IRB banks)'!CJ36</f>
        <v/>
      </c>
      <c r="G225" s="3079"/>
      <c r="AJ225" s="1542"/>
    </row>
    <row r="226" spans="1:36" s="366" customFormat="1" ht="15" customHeight="1" x14ac:dyDescent="0.25">
      <c r="A226" s="1541"/>
      <c r="B226" s="560" t="s">
        <v>1722</v>
      </c>
      <c r="C226" s="1480" t="str">
        <f>'Credit risk (IRB banks)'!B37</f>
        <v>Banks</v>
      </c>
      <c r="D226" s="3079" t="str">
        <f>'Credit risk (IRB banks)'!CI37</f>
        <v/>
      </c>
      <c r="E226" s="3092"/>
      <c r="F226" s="3078" t="str">
        <f>'Credit risk (IRB banks)'!CJ37</f>
        <v/>
      </c>
      <c r="G226" s="3079"/>
      <c r="AJ226" s="1542"/>
    </row>
    <row r="227" spans="1:36" s="366" customFormat="1" ht="15" customHeight="1" x14ac:dyDescent="0.25">
      <c r="A227" s="1541"/>
      <c r="B227" s="560" t="s">
        <v>1722</v>
      </c>
      <c r="C227" s="1480" t="str">
        <f>'Credit risk (IRB banks)'!B38</f>
        <v>Retail residential mortgages</v>
      </c>
      <c r="D227" s="3079" t="str">
        <f>'Credit risk (IRB banks)'!CI38</f>
        <v/>
      </c>
      <c r="E227" s="3092"/>
      <c r="F227" s="3078" t="str">
        <f>'Credit risk (IRB banks)'!CJ38</f>
        <v/>
      </c>
      <c r="G227" s="3079"/>
      <c r="AJ227" s="1542"/>
    </row>
    <row r="228" spans="1:36" s="366" customFormat="1" ht="15" customHeight="1" x14ac:dyDescent="0.25">
      <c r="A228" s="1541"/>
      <c r="B228" s="560" t="s">
        <v>1722</v>
      </c>
      <c r="C228" s="1480" t="str">
        <f>'Credit risk (IRB banks)'!B39</f>
        <v>Qualifying revolving retail exposures; of which:</v>
      </c>
      <c r="D228" s="3079" t="str">
        <f>'Credit risk (IRB banks)'!CI39</f>
        <v/>
      </c>
      <c r="E228" s="3092"/>
      <c r="F228" s="3078" t="str">
        <f>'Credit risk (IRB banks)'!CJ39</f>
        <v/>
      </c>
      <c r="G228" s="3079"/>
      <c r="AJ228" s="1542"/>
    </row>
    <row r="229" spans="1:36" s="366" customFormat="1" ht="15" customHeight="1" x14ac:dyDescent="0.25">
      <c r="A229" s="1541"/>
      <c r="B229" s="560" t="s">
        <v>1722</v>
      </c>
      <c r="C229" s="785" t="str">
        <f>'Credit risk (IRB banks)'!B40</f>
        <v>transactors</v>
      </c>
      <c r="D229" s="3079" t="str">
        <f>'Credit risk (IRB banks)'!CI40</f>
        <v/>
      </c>
      <c r="E229" s="3092"/>
      <c r="F229" s="3078" t="str">
        <f>'Credit risk (IRB banks)'!CJ40</f>
        <v/>
      </c>
      <c r="G229" s="3079"/>
      <c r="AJ229" s="1542"/>
    </row>
    <row r="230" spans="1:36" s="366" customFormat="1" ht="15" customHeight="1" x14ac:dyDescent="0.25">
      <c r="A230" s="1541"/>
      <c r="B230" s="560" t="s">
        <v>1722</v>
      </c>
      <c r="C230" s="785" t="str">
        <f>'Credit risk (IRB banks)'!B41</f>
        <v>revolvers</v>
      </c>
      <c r="D230" s="3079" t="str">
        <f>'Credit risk (IRB banks)'!CI41</f>
        <v/>
      </c>
      <c r="E230" s="3092"/>
      <c r="F230" s="3078" t="str">
        <f>'Credit risk (IRB banks)'!CJ41</f>
        <v/>
      </c>
      <c r="G230" s="3079"/>
      <c r="AJ230" s="1542"/>
    </row>
    <row r="231" spans="1:36" s="366" customFormat="1" ht="15" customHeight="1" x14ac:dyDescent="0.25">
      <c r="A231" s="1541"/>
      <c r="B231" s="560" t="s">
        <v>1722</v>
      </c>
      <c r="C231" s="1480" t="str">
        <f>'Credit risk (IRB banks)'!B42</f>
        <v>Other retail; of which:</v>
      </c>
      <c r="D231" s="3079" t="str">
        <f>'Credit risk (IRB banks)'!CI42</f>
        <v/>
      </c>
      <c r="E231" s="3092"/>
      <c r="F231" s="3078" t="str">
        <f>'Credit risk (IRB banks)'!CJ42</f>
        <v/>
      </c>
      <c r="G231" s="3079"/>
      <c r="AJ231" s="1542"/>
    </row>
    <row r="232" spans="1:36" s="366" customFormat="1" ht="15" customHeight="1" x14ac:dyDescent="0.25">
      <c r="A232" s="1541"/>
      <c r="B232" s="560" t="s">
        <v>1722</v>
      </c>
      <c r="C232" s="785" t="str">
        <f>'Credit risk (IRB banks)'!B43</f>
        <v>unsecured; of which:</v>
      </c>
      <c r="D232" s="3079" t="str">
        <f>'Credit risk (IRB banks)'!CI43</f>
        <v/>
      </c>
      <c r="E232" s="3092"/>
      <c r="F232" s="3078" t="str">
        <f>'Credit risk (IRB banks)'!CJ43</f>
        <v/>
      </c>
      <c r="G232" s="3079"/>
      <c r="AJ232" s="1542"/>
    </row>
    <row r="233" spans="1:36" s="366" customFormat="1" ht="15" customHeight="1" x14ac:dyDescent="0.25">
      <c r="A233" s="1541"/>
      <c r="B233" s="560" t="s">
        <v>1722</v>
      </c>
      <c r="C233" s="1737" t="str">
        <f>'Credit risk (IRB banks)'!B44</f>
        <v>SME treated as retail</v>
      </c>
      <c r="D233" s="3079" t="str">
        <f>'Credit risk (IRB banks)'!CI44</f>
        <v/>
      </c>
      <c r="E233" s="3092"/>
      <c r="F233" s="3078" t="str">
        <f>'Credit risk (IRB banks)'!CJ44</f>
        <v/>
      </c>
      <c r="G233" s="3079"/>
      <c r="AJ233" s="1542"/>
    </row>
    <row r="234" spans="1:36" s="366" customFormat="1" ht="15" customHeight="1" x14ac:dyDescent="0.25">
      <c r="A234" s="1541"/>
      <c r="B234" s="560" t="s">
        <v>1722</v>
      </c>
      <c r="C234" s="1481" t="str">
        <f>'Credit risk (IRB banks)'!B45</f>
        <v>Check: row 44 ≤ row 43</v>
      </c>
      <c r="D234" s="551"/>
      <c r="E234" s="2104"/>
      <c r="F234" s="551"/>
      <c r="G234" s="2104"/>
      <c r="AJ234" s="1542"/>
    </row>
    <row r="235" spans="1:36" s="366" customFormat="1" ht="15" customHeight="1" x14ac:dyDescent="0.25">
      <c r="A235" s="1541"/>
      <c r="B235" s="560" t="s">
        <v>1722</v>
      </c>
      <c r="C235" s="785" t="str">
        <f>'Credit risk (IRB banks)'!B46</f>
        <v>secured; of which:</v>
      </c>
      <c r="D235" s="3079" t="str">
        <f>'Credit risk (IRB banks)'!CI46</f>
        <v/>
      </c>
      <c r="E235" s="3092"/>
      <c r="F235" s="3078" t="str">
        <f>'Credit risk (IRB banks)'!CJ46</f>
        <v/>
      </c>
      <c r="G235" s="3079"/>
      <c r="AJ235" s="1542"/>
    </row>
    <row r="236" spans="1:36" s="366" customFormat="1" ht="15" customHeight="1" x14ac:dyDescent="0.25">
      <c r="A236" s="1541"/>
      <c r="B236" s="560" t="s">
        <v>1722</v>
      </c>
      <c r="C236" s="1737" t="str">
        <f>'Credit risk (IRB banks)'!B47</f>
        <v>SME treated as retail</v>
      </c>
      <c r="D236" s="3079" t="str">
        <f>'Credit risk (IRB banks)'!CI47</f>
        <v/>
      </c>
      <c r="E236" s="3092"/>
      <c r="F236" s="3078" t="str">
        <f>'Credit risk (IRB banks)'!CJ47</f>
        <v/>
      </c>
      <c r="G236" s="3079"/>
      <c r="AJ236" s="1542"/>
    </row>
    <row r="237" spans="1:36" s="366" customFormat="1" ht="15" customHeight="1" x14ac:dyDescent="0.25">
      <c r="A237" s="1541"/>
      <c r="B237" s="560" t="s">
        <v>1722</v>
      </c>
      <c r="C237" s="1481" t="str">
        <f>'Credit risk (IRB banks)'!B48</f>
        <v>Check: row 47 ≤ row 46</v>
      </c>
      <c r="D237" s="551"/>
      <c r="E237" s="2104"/>
      <c r="F237" s="551"/>
      <c r="G237" s="2104"/>
      <c r="AJ237" s="1542"/>
    </row>
    <row r="238" spans="1:36" s="366" customFormat="1" ht="15" customHeight="1" x14ac:dyDescent="0.25">
      <c r="A238" s="1541"/>
      <c r="B238" s="560" t="s">
        <v>1722</v>
      </c>
      <c r="C238" s="1480" t="str">
        <f>'Credit risk (IRB banks)'!B49</f>
        <v>Equity exposures</v>
      </c>
      <c r="D238" s="551"/>
      <c r="E238" s="2104"/>
      <c r="F238" s="551"/>
      <c r="G238" s="2104"/>
      <c r="AJ238" s="1542"/>
    </row>
    <row r="239" spans="1:36" s="366" customFormat="1" ht="15" customHeight="1" x14ac:dyDescent="0.25">
      <c r="A239" s="1541"/>
      <c r="B239" s="560" t="s">
        <v>1722</v>
      </c>
      <c r="C239" s="1480" t="str">
        <f>'Credit risk (IRB banks)'!B50</f>
        <v>Equity investment in funds; of which:</v>
      </c>
      <c r="D239" s="3079" t="str">
        <f>'Credit risk (IRB banks)'!CI50</f>
        <v/>
      </c>
      <c r="E239" s="3092"/>
      <c r="F239" s="3078" t="str">
        <f>'Credit risk (IRB banks)'!CJ50</f>
        <v/>
      </c>
      <c r="G239" s="3079"/>
      <c r="AJ239" s="1542"/>
    </row>
    <row r="240" spans="1:36" s="366" customFormat="1" ht="15" customHeight="1" x14ac:dyDescent="0.25">
      <c r="A240" s="1541"/>
      <c r="B240" s="560" t="s">
        <v>1722</v>
      </c>
      <c r="C240" s="785" t="str">
        <f>'Credit risk (IRB banks)'!B51</f>
        <v>Equity investment in funds (mandate-based approach)</v>
      </c>
      <c r="D240" s="3079" t="str">
        <f>'Credit risk (IRB banks)'!CI51</f>
        <v/>
      </c>
      <c r="E240" s="3092"/>
      <c r="F240" s="3078" t="str">
        <f>'Credit risk (IRB banks)'!CJ51</f>
        <v/>
      </c>
      <c r="G240" s="3079"/>
      <c r="AJ240" s="1542"/>
    </row>
    <row r="241" spans="1:37" s="366" customFormat="1" ht="15" customHeight="1" x14ac:dyDescent="0.25">
      <c r="A241" s="1541"/>
      <c r="B241" s="560" t="s">
        <v>1722</v>
      </c>
      <c r="C241" s="785" t="str">
        <f>'Credit risk (IRB banks)'!B52</f>
        <v>Equity investment in funds (fall back approach)</v>
      </c>
      <c r="D241" s="3079" t="str">
        <f>'Credit risk (IRB banks)'!CI52</f>
        <v/>
      </c>
      <c r="E241" s="3092"/>
      <c r="F241" s="3078" t="str">
        <f>'Credit risk (IRB banks)'!CJ52</f>
        <v/>
      </c>
      <c r="G241" s="3079"/>
      <c r="AJ241" s="1542"/>
    </row>
    <row r="242" spans="1:37" s="366" customFormat="1" ht="15" customHeight="1" x14ac:dyDescent="0.25">
      <c r="A242" s="1541"/>
      <c r="B242" s="560" t="s">
        <v>1722</v>
      </c>
      <c r="C242" s="1480" t="str">
        <f>'Credit risk (IRB banks)'!B53</f>
        <v>Eligible purchased receivables; of which:</v>
      </c>
      <c r="D242" s="3079" t="str">
        <f>'Credit risk (IRB banks)'!CI53</f>
        <v/>
      </c>
      <c r="E242" s="3092"/>
      <c r="F242" s="3078" t="str">
        <f>'Credit risk (IRB banks)'!CJ53</f>
        <v/>
      </c>
      <c r="G242" s="3079"/>
      <c r="AJ242" s="1542"/>
    </row>
    <row r="243" spans="1:37" s="366" customFormat="1" ht="15" customHeight="1" x14ac:dyDescent="0.25">
      <c r="A243" s="1541"/>
      <c r="B243" s="560" t="s">
        <v>1722</v>
      </c>
      <c r="C243" s="785" t="str">
        <f>'Credit risk (IRB banks)'!B54</f>
        <v>Corporates</v>
      </c>
      <c r="D243" s="3079" t="str">
        <f>'Credit risk (IRB banks)'!CI54</f>
        <v/>
      </c>
      <c r="E243" s="3092"/>
      <c r="F243" s="3078" t="str">
        <f>'Credit risk (IRB banks)'!CJ54</f>
        <v/>
      </c>
      <c r="G243" s="3079"/>
      <c r="AJ243" s="1542"/>
    </row>
    <row r="244" spans="1:37" s="366" customFormat="1" ht="15" customHeight="1" x14ac:dyDescent="0.25">
      <c r="A244" s="1541"/>
      <c r="B244" s="560" t="s">
        <v>1722</v>
      </c>
      <c r="C244" s="785" t="str">
        <f>'Credit risk (IRB banks)'!B55</f>
        <v>Retail</v>
      </c>
      <c r="D244" s="3079" t="str">
        <f>'Credit risk (IRB banks)'!CI55</f>
        <v/>
      </c>
      <c r="E244" s="3092"/>
      <c r="F244" s="3078" t="str">
        <f>'Credit risk (IRB banks)'!CJ55</f>
        <v/>
      </c>
      <c r="G244" s="3079"/>
      <c r="AJ244" s="1542"/>
    </row>
    <row r="245" spans="1:37" s="366" customFormat="1" ht="15" customHeight="1" x14ac:dyDescent="0.25">
      <c r="A245" s="1541"/>
      <c r="B245" s="560" t="s">
        <v>1722</v>
      </c>
      <c r="C245" s="1480" t="str">
        <f>'Credit risk (IRB banks)'!B56</f>
        <v>Failed trades and non-DVP transactions</v>
      </c>
      <c r="D245" s="3079" t="str">
        <f>'Credit risk (IRB banks)'!CI56</f>
        <v/>
      </c>
      <c r="E245" s="3092"/>
      <c r="F245" s="3078" t="str">
        <f>'Credit risk (IRB banks)'!CJ56</f>
        <v/>
      </c>
      <c r="G245" s="3079"/>
      <c r="AJ245" s="1542"/>
    </row>
    <row r="246" spans="1:37" s="366" customFormat="1" ht="15" customHeight="1" x14ac:dyDescent="0.25">
      <c r="A246" s="1541"/>
      <c r="B246" s="560" t="s">
        <v>1722</v>
      </c>
      <c r="C246" s="786" t="str">
        <f>'Credit risk (IRB banks)'!B57</f>
        <v>Other assets; of which:</v>
      </c>
      <c r="D246" s="3079" t="str">
        <f>'Credit risk (IRB banks)'!CI57</f>
        <v/>
      </c>
      <c r="E246" s="3092"/>
      <c r="F246" s="3078" t="str">
        <f>'Credit risk (IRB banks)'!CJ57</f>
        <v/>
      </c>
      <c r="G246" s="3079"/>
      <c r="AJ246" s="1542"/>
    </row>
    <row r="247" spans="1:37" s="366" customFormat="1" ht="15" customHeight="1" x14ac:dyDescent="0.25">
      <c r="A247" s="1541"/>
      <c r="B247" s="545" t="s">
        <v>1722</v>
      </c>
      <c r="C247" s="1482" t="str">
        <f>'Credit risk (IRB banks)'!B58</f>
        <v>Non-credit obligations</v>
      </c>
      <c r="D247" s="3081" t="str">
        <f>'Credit risk (IRB banks)'!CI58</f>
        <v/>
      </c>
      <c r="E247" s="3096"/>
      <c r="F247" s="3080" t="str">
        <f>'Credit risk (IRB banks)'!CJ58</f>
        <v/>
      </c>
      <c r="G247" s="3081"/>
      <c r="AJ247" s="1542"/>
    </row>
    <row r="248" spans="1:37" s="366" customFormat="1" ht="15" customHeight="1" x14ac:dyDescent="0.25">
      <c r="A248" s="1541"/>
      <c r="B248" s="1434"/>
      <c r="C248" s="1434"/>
      <c r="D248" s="1434"/>
      <c r="E248" s="1434"/>
      <c r="F248" s="1434"/>
      <c r="G248" s="1434"/>
      <c r="H248" s="1434"/>
      <c r="I248" s="1434"/>
      <c r="J248" s="1434"/>
      <c r="K248" s="1434"/>
      <c r="L248" s="1546"/>
      <c r="M248" s="1434"/>
      <c r="N248" s="1434"/>
      <c r="O248" s="1434"/>
      <c r="P248" s="1434"/>
      <c r="Q248" s="1434"/>
      <c r="R248" s="1434"/>
      <c r="S248" s="1434"/>
      <c r="T248" s="1434"/>
      <c r="U248" s="1434"/>
      <c r="V248" s="1434"/>
      <c r="AI248" s="1542"/>
    </row>
    <row r="249" spans="1:37" s="366" customFormat="1" ht="15" customHeight="1" x14ac:dyDescent="0.25">
      <c r="A249" s="1541"/>
      <c r="B249" s="2099" t="s">
        <v>1717</v>
      </c>
      <c r="C249" s="2079" t="s">
        <v>14</v>
      </c>
      <c r="D249" s="3023" t="str">
        <f>CONCATENATE("Col ", LEFT(ADDRESS(ROW('Credit risk (IRB banks)'!AC15),COLUMN('Credit risk (IRB banks)'!AC15),4), 2))</f>
        <v>Col AC</v>
      </c>
      <c r="E249" s="1924" t="str">
        <f>CONCATENATE("Col ", LEFT(ADDRESS(ROW('Credit risk (IRB banks)'!AD15),COLUMN('Credit risk (IRB banks)'!AD15),4), 2))</f>
        <v>Col AD</v>
      </c>
      <c r="F249" s="1924" t="str">
        <f>CONCATENATE("Col ", LEFT(ADDRESS(ROW('Credit risk (IRB banks)'!AE15),COLUMN('Credit risk (IRB banks)'!AE15),4), 2))</f>
        <v>Col AE</v>
      </c>
      <c r="G249" s="1924" t="str">
        <f>CONCATENATE("Col ", LEFT(ADDRESS(ROW('Credit risk (IRB banks)'!AF15),COLUMN('Credit risk (IRB banks)'!AF15),4), 2))</f>
        <v>Col AF</v>
      </c>
      <c r="H249" s="1924" t="str">
        <f>CONCATENATE("Col ", LEFT(ADDRESS(ROW('Credit risk (IRB banks)'!AG15),COLUMN('Credit risk (IRB banks)'!AG15),4), 2))</f>
        <v>Col AG</v>
      </c>
      <c r="I249" s="2664" t="str">
        <f>CONCATENATE("Col ", LEFT(ADDRESS(ROW('Credit risk (IRB banks)'!AI15),COLUMN('Credit risk (IRB banks)'!AI15),4), 2))</f>
        <v>Col AI</v>
      </c>
      <c r="J249" s="2664" t="str">
        <f>CONCATENATE("Col ", LEFT(ADDRESS(ROW('Credit risk (IRB banks)'!AJ15),COLUMN('Credit risk (IRB banks)'!AJ15),4), 2))</f>
        <v>Col AJ</v>
      </c>
      <c r="K249" s="2664" t="str">
        <f>CONCATENATE("Col ", LEFT(ADDRESS(ROW('Credit risk (IRB banks)'!AK15),COLUMN('Credit risk (IRB banks)'!AK15),4), 2))</f>
        <v>Col AK</v>
      </c>
      <c r="L249" s="1924" t="str">
        <f>CONCATENATE("Col ", LEFT(ADDRESS(ROW('Credit risk (IRB banks)'!AM15),COLUMN('Credit risk (IRB banks)'!AM15),4), 2))</f>
        <v>Col AM</v>
      </c>
      <c r="M249" s="1924" t="str">
        <f>CONCATENATE("Col ", LEFT(ADDRESS(ROW('Credit risk (IRB banks)'!AN15),COLUMN('Credit risk (IRB banks)'!AN15),4), 2))</f>
        <v>Col AN</v>
      </c>
      <c r="N249" s="1924" t="str">
        <f>CONCATENATE("Col ", LEFT(ADDRESS(ROW('Credit risk (IRB banks)'!BR15),COLUMN('Credit risk (IRB banks)'!BR15),4), 2))</f>
        <v>Col BR</v>
      </c>
      <c r="O249" s="1924" t="str">
        <f>CONCATENATE("Col ", LEFT(ADDRESS(ROW('Credit risk (IRB banks)'!BS15),COLUMN('Credit risk (IRB banks)'!BS15),4), 2))</f>
        <v>Col BS</v>
      </c>
      <c r="P249" s="1924" t="str">
        <f>CONCATENATE("Col ", LEFT(ADDRESS(ROW('Credit risk (IRB banks)'!BT15),COLUMN('Credit risk (IRB banks)'!BT15),4), 2))</f>
        <v>Col BT</v>
      </c>
      <c r="Q249" s="1924" t="str">
        <f>CONCATENATE("Col ", LEFT(ADDRESS(ROW('Credit risk (IRB banks)'!BU15),COLUMN('Credit risk (IRB banks)'!BU15),4), 2))</f>
        <v>Col BU</v>
      </c>
      <c r="R249" s="1924" t="str">
        <f>CONCATENATE("Col ", LEFT(ADDRESS(ROW('Credit risk (IRB banks)'!BV15),COLUMN('Credit risk (IRB banks)'!BV15),4), 2))</f>
        <v>Col BV</v>
      </c>
      <c r="S249" s="2664" t="str">
        <f>CONCATENATE("Col ", LEFT(ADDRESS(ROW('Credit risk (IRB banks)'!BX15),COLUMN('Credit risk (IRB banks)'!BX15),4), 2))</f>
        <v>Col BX</v>
      </c>
      <c r="T249" s="2664" t="str">
        <f>CONCATENATE("Col ", LEFT(ADDRESS(ROW('Credit risk (IRB banks)'!BY15),COLUMN('Credit risk (IRB banks)'!BY15),4), 2))</f>
        <v>Col BY</v>
      </c>
      <c r="U249" s="1924" t="str">
        <f>CONCATENATE("Col ", LEFT(ADDRESS(ROW('Credit risk (IRB banks)'!BZ15),COLUMN('Credit risk (IRB banks)'!BZ15),4), 2))</f>
        <v>Col BZ</v>
      </c>
      <c r="V249" s="1924" t="str">
        <f>CONCATENATE("Col ", LEFT(ADDRESS(ROW('Credit risk (IRB banks)'!CB15),COLUMN('Credit risk (IRB banks)'!CB15),4), 2))</f>
        <v>Col CB</v>
      </c>
      <c r="W249" s="1924" t="str">
        <f>CONCATENATE("Col ", LEFT(ADDRESS(ROW('Credit risk (IRB banks)'!CC15),COLUMN('Credit risk (IRB banks)'!CC15),4), 2))</f>
        <v>Col CC</v>
      </c>
      <c r="X249" s="1924" t="str">
        <f>CONCATENATE("Col ", LEFT(ADDRESS(ROW('Credit risk (IRB banks)'!CD15),COLUMN('Credit risk (IRB banks)'!CD15),4), 2))</f>
        <v>Col CD</v>
      </c>
      <c r="Y249" s="1924" t="str">
        <f>CONCATENATE("Col ", LEFT(ADDRESS(ROW('Credit risk (IRB banks)'!CE15),COLUMN('Credit risk (IRB banks)'!CE15),4), 2))</f>
        <v>Col CE</v>
      </c>
      <c r="Z249" s="1924" t="str">
        <f>CONCATENATE("Col ", LEFT(ADDRESS(ROW('Credit risk (IRB banks)'!CF15),COLUMN('Credit risk (IRB banks)'!CF15),4), 2))</f>
        <v>Col CF</v>
      </c>
      <c r="AA249" s="1924" t="str">
        <f>CONCATENATE("Col ", LEFT(ADDRESS(ROW('Credit risk (IRB banks)'!CG15),COLUMN('Credit risk (IRB banks)'!CG15),4), 2))</f>
        <v>Col CG</v>
      </c>
      <c r="AB249" s="1926" t="str">
        <f>CONCATENATE("Col ", LEFT(ADDRESS(ROW('Credit risk (IRB banks)'!CH15),COLUMN('Credit risk (IRB banks)'!CH15),4), 2))</f>
        <v>Col CH</v>
      </c>
      <c r="AK249" s="1542"/>
    </row>
    <row r="250" spans="1:37" s="366" customFormat="1" ht="15" customHeight="1" x14ac:dyDescent="0.25">
      <c r="A250" s="1541"/>
      <c r="B250" s="1380" t="s">
        <v>1722</v>
      </c>
      <c r="C250" s="2063" t="str">
        <f>'Credit risk (IRB banks)'!B21</f>
        <v>Check: row 20 ≤ row 19</v>
      </c>
      <c r="D250" s="1962" t="str">
        <f>'Credit risk (IRB banks)'!AC21</f>
        <v/>
      </c>
      <c r="E250" s="1963" t="str">
        <f>'Credit risk (IRB banks)'!AD21</f>
        <v/>
      </c>
      <c r="F250" s="1963" t="str">
        <f>'Credit risk (IRB banks)'!AE21</f>
        <v/>
      </c>
      <c r="G250" s="1963" t="str">
        <f>'Credit risk (IRB banks)'!AF21</f>
        <v/>
      </c>
      <c r="H250" s="1963" t="str">
        <f>'Credit risk (IRB banks)'!AG21</f>
        <v/>
      </c>
      <c r="I250" s="1963" t="str">
        <f>'Credit risk (IRB banks)'!AI21</f>
        <v/>
      </c>
      <c r="J250" s="1963" t="str">
        <f>'Credit risk (IRB banks)'!AJ21</f>
        <v/>
      </c>
      <c r="K250" s="1963" t="str">
        <f>'Credit risk (IRB banks)'!AK21</f>
        <v/>
      </c>
      <c r="L250" s="1963" t="str">
        <f>'Credit risk (IRB banks)'!AM21</f>
        <v/>
      </c>
      <c r="M250" s="1963" t="str">
        <f>'Credit risk (IRB banks)'!AN21</f>
        <v/>
      </c>
      <c r="N250" s="1963" t="str">
        <f>'Credit risk (IRB banks)'!BR21</f>
        <v/>
      </c>
      <c r="O250" s="1963" t="str">
        <f>'Credit risk (IRB banks)'!BS21</f>
        <v/>
      </c>
      <c r="P250" s="1963" t="str">
        <f>'Credit risk (IRB banks)'!BT21</f>
        <v/>
      </c>
      <c r="Q250" s="1963" t="str">
        <f>'Credit risk (IRB banks)'!BU21</f>
        <v/>
      </c>
      <c r="R250" s="1963" t="str">
        <f>'Credit risk (IRB banks)'!BV21</f>
        <v/>
      </c>
      <c r="S250" s="1963" t="str">
        <f>'Credit risk (IRB banks)'!BX21</f>
        <v/>
      </c>
      <c r="T250" s="1963" t="str">
        <f>'Credit risk (IRB banks)'!BY21</f>
        <v/>
      </c>
      <c r="U250" s="1963" t="str">
        <f>'Credit risk (IRB banks)'!BZ21</f>
        <v/>
      </c>
      <c r="V250" s="1963" t="str">
        <f>'Credit risk (IRB banks)'!CB21</f>
        <v/>
      </c>
      <c r="W250" s="1963" t="str">
        <f>'Credit risk (IRB banks)'!CC21</f>
        <v/>
      </c>
      <c r="X250" s="1963" t="str">
        <f>'Credit risk (IRB banks)'!CD21</f>
        <v/>
      </c>
      <c r="Y250" s="1963" t="str">
        <f>'Credit risk (IRB banks)'!CE21</f>
        <v/>
      </c>
      <c r="Z250" s="1963" t="str">
        <f>'Credit risk (IRB banks)'!CF21</f>
        <v/>
      </c>
      <c r="AA250" s="1963" t="str">
        <f>'Credit risk (IRB banks)'!CG21</f>
        <v/>
      </c>
      <c r="AB250" s="2090" t="str">
        <f>'Credit risk (IRB banks)'!CH21</f>
        <v/>
      </c>
      <c r="AK250" s="1542"/>
    </row>
    <row r="251" spans="1:37" s="366" customFormat="1" ht="15" customHeight="1" x14ac:dyDescent="0.25">
      <c r="A251" s="1541"/>
      <c r="B251" s="1380" t="s">
        <v>1722</v>
      </c>
      <c r="C251" s="2066" t="str">
        <f>'Credit risk (IRB banks)'!B24</f>
        <v>Check: row 23 ≤ row 22</v>
      </c>
      <c r="D251" s="1564" t="str">
        <f>'Credit risk (IRB banks)'!AC24</f>
        <v/>
      </c>
      <c r="E251" s="1552" t="str">
        <f>'Credit risk (IRB banks)'!AD24</f>
        <v/>
      </c>
      <c r="F251" s="1552" t="str">
        <f>'Credit risk (IRB banks)'!AE24</f>
        <v/>
      </c>
      <c r="G251" s="1552" t="str">
        <f>'Credit risk (IRB banks)'!AF24</f>
        <v/>
      </c>
      <c r="H251" s="1552" t="str">
        <f>'Credit risk (IRB banks)'!AG24</f>
        <v/>
      </c>
      <c r="I251" s="1552" t="str">
        <f>'Credit risk (IRB banks)'!AI24</f>
        <v/>
      </c>
      <c r="J251" s="1552" t="str">
        <f>'Credit risk (IRB banks)'!AJ24</f>
        <v/>
      </c>
      <c r="K251" s="1552" t="str">
        <f>'Credit risk (IRB banks)'!AK24</f>
        <v/>
      </c>
      <c r="L251" s="1552" t="str">
        <f>'Credit risk (IRB banks)'!AM24</f>
        <v/>
      </c>
      <c r="M251" s="1552" t="str">
        <f>'Credit risk (IRB banks)'!AN24</f>
        <v/>
      </c>
      <c r="N251" s="1552" t="str">
        <f>'Credit risk (IRB banks)'!BR24</f>
        <v/>
      </c>
      <c r="O251" s="1552" t="str">
        <f>'Credit risk (IRB banks)'!BS24</f>
        <v/>
      </c>
      <c r="P251" s="1552" t="str">
        <f>'Credit risk (IRB banks)'!BT24</f>
        <v/>
      </c>
      <c r="Q251" s="1552" t="str">
        <f>'Credit risk (IRB banks)'!BU24</f>
        <v/>
      </c>
      <c r="R251" s="1552" t="str">
        <f>'Credit risk (IRB banks)'!BV24</f>
        <v/>
      </c>
      <c r="S251" s="1552" t="str">
        <f>'Credit risk (IRB banks)'!BX24</f>
        <v/>
      </c>
      <c r="T251" s="1552" t="str">
        <f>'Credit risk (IRB banks)'!BY24</f>
        <v/>
      </c>
      <c r="U251" s="1552" t="str">
        <f>'Credit risk (IRB banks)'!BZ24</f>
        <v/>
      </c>
      <c r="V251" s="1552" t="str">
        <f>'Credit risk (IRB banks)'!CB24</f>
        <v/>
      </c>
      <c r="W251" s="1552" t="str">
        <f>'Credit risk (IRB banks)'!CC24</f>
        <v/>
      </c>
      <c r="X251" s="1552" t="str">
        <f>'Credit risk (IRB banks)'!CD24</f>
        <v/>
      </c>
      <c r="Y251" s="1552" t="str">
        <f>'Credit risk (IRB banks)'!CE24</f>
        <v/>
      </c>
      <c r="Z251" s="1552" t="str">
        <f>'Credit risk (IRB banks)'!CF24</f>
        <v/>
      </c>
      <c r="AA251" s="1552" t="str">
        <f>'Credit risk (IRB banks)'!CG24</f>
        <v/>
      </c>
      <c r="AB251" s="1908" t="str">
        <f>'Credit risk (IRB banks)'!CH24</f>
        <v/>
      </c>
      <c r="AK251" s="1542"/>
    </row>
    <row r="252" spans="1:37" s="366" customFormat="1" ht="15" customHeight="1" x14ac:dyDescent="0.25">
      <c r="A252" s="1541"/>
      <c r="B252" s="1380" t="s">
        <v>1722</v>
      </c>
      <c r="C252" s="2066" t="str">
        <f>'Credit risk (IRB banks)'!B27</f>
        <v>Check: row 26 ≤ row 25</v>
      </c>
      <c r="D252" s="1564" t="str">
        <f>'Credit risk (IRB banks)'!AC27</f>
        <v/>
      </c>
      <c r="E252" s="1552" t="str">
        <f>'Credit risk (IRB banks)'!AD27</f>
        <v/>
      </c>
      <c r="F252" s="1552" t="str">
        <f>'Credit risk (IRB banks)'!AE27</f>
        <v/>
      </c>
      <c r="G252" s="1552" t="str">
        <f>'Credit risk (IRB banks)'!AF27</f>
        <v/>
      </c>
      <c r="H252" s="1552" t="str">
        <f>'Credit risk (IRB banks)'!AG27</f>
        <v/>
      </c>
      <c r="I252" s="1552" t="str">
        <f>'Credit risk (IRB banks)'!AI27</f>
        <v/>
      </c>
      <c r="J252" s="1552" t="str">
        <f>'Credit risk (IRB banks)'!AJ27</f>
        <v/>
      </c>
      <c r="K252" s="1552" t="str">
        <f>'Credit risk (IRB banks)'!AK27</f>
        <v/>
      </c>
      <c r="L252" s="1552" t="str">
        <f>'Credit risk (IRB banks)'!AM27</f>
        <v/>
      </c>
      <c r="M252" s="1552" t="str">
        <f>'Credit risk (IRB banks)'!AN27</f>
        <v/>
      </c>
      <c r="N252" s="1552" t="str">
        <f>'Credit risk (IRB banks)'!BR27</f>
        <v/>
      </c>
      <c r="O252" s="1552" t="str">
        <f>'Credit risk (IRB banks)'!BS27</f>
        <v/>
      </c>
      <c r="P252" s="1552" t="str">
        <f>'Credit risk (IRB banks)'!BT27</f>
        <v/>
      </c>
      <c r="Q252" s="1552" t="str">
        <f>'Credit risk (IRB banks)'!BU27</f>
        <v/>
      </c>
      <c r="R252" s="1552" t="str">
        <f>'Credit risk (IRB banks)'!BV27</f>
        <v/>
      </c>
      <c r="S252" s="1552" t="str">
        <f>'Credit risk (IRB banks)'!BX27</f>
        <v/>
      </c>
      <c r="T252" s="1552" t="str">
        <f>'Credit risk (IRB banks)'!BY27</f>
        <v/>
      </c>
      <c r="U252" s="1552" t="str">
        <f>'Credit risk (IRB banks)'!BZ27</f>
        <v/>
      </c>
      <c r="V252" s="1552" t="str">
        <f>'Credit risk (IRB banks)'!CB27</f>
        <v/>
      </c>
      <c r="W252" s="1552" t="str">
        <f>'Credit risk (IRB banks)'!CC27</f>
        <v/>
      </c>
      <c r="X252" s="1552" t="str">
        <f>'Credit risk (IRB banks)'!CD27</f>
        <v/>
      </c>
      <c r="Y252" s="1552" t="str">
        <f>'Credit risk (IRB banks)'!CE27</f>
        <v/>
      </c>
      <c r="Z252" s="1552" t="str">
        <f>'Credit risk (IRB banks)'!CF27</f>
        <v/>
      </c>
      <c r="AA252" s="1552" t="str">
        <f>'Credit risk (IRB banks)'!CG27</f>
        <v/>
      </c>
      <c r="AB252" s="1908" t="str">
        <f>'Credit risk (IRB banks)'!CH27</f>
        <v/>
      </c>
      <c r="AK252" s="1542"/>
    </row>
    <row r="253" spans="1:37" s="366" customFormat="1" ht="15" customHeight="1" x14ac:dyDescent="0.25">
      <c r="A253" s="1541"/>
      <c r="B253" s="1380" t="s">
        <v>1722</v>
      </c>
      <c r="C253" s="2066" t="str">
        <f>'Credit risk (IRB banks)'!B30</f>
        <v>Check: row 29 ≤ row 28</v>
      </c>
      <c r="D253" s="1564" t="str">
        <f>'Credit risk (IRB banks)'!AC30</f>
        <v/>
      </c>
      <c r="E253" s="1552" t="str">
        <f>'Credit risk (IRB banks)'!AD30</f>
        <v/>
      </c>
      <c r="F253" s="1552" t="str">
        <f>'Credit risk (IRB banks)'!AE30</f>
        <v/>
      </c>
      <c r="G253" s="1552" t="str">
        <f>'Credit risk (IRB banks)'!AF30</f>
        <v/>
      </c>
      <c r="H253" s="1552" t="str">
        <f>'Credit risk (IRB banks)'!AG30</f>
        <v/>
      </c>
      <c r="I253" s="1552" t="str">
        <f>'Credit risk (IRB banks)'!AI30</f>
        <v/>
      </c>
      <c r="J253" s="1552" t="str">
        <f>'Credit risk (IRB banks)'!AJ30</f>
        <v/>
      </c>
      <c r="K253" s="1552" t="str">
        <f>'Credit risk (IRB banks)'!AK30</f>
        <v/>
      </c>
      <c r="L253" s="1552" t="str">
        <f>'Credit risk (IRB banks)'!AM30</f>
        <v/>
      </c>
      <c r="M253" s="1552" t="str">
        <f>'Credit risk (IRB banks)'!AN30</f>
        <v/>
      </c>
      <c r="N253" s="1552" t="str">
        <f>'Credit risk (IRB banks)'!BR30</f>
        <v/>
      </c>
      <c r="O253" s="1552" t="str">
        <f>'Credit risk (IRB banks)'!BS30</f>
        <v/>
      </c>
      <c r="P253" s="1552" t="str">
        <f>'Credit risk (IRB banks)'!BT30</f>
        <v/>
      </c>
      <c r="Q253" s="1552" t="str">
        <f>'Credit risk (IRB banks)'!BU30</f>
        <v/>
      </c>
      <c r="R253" s="1552" t="str">
        <f>'Credit risk (IRB banks)'!BV30</f>
        <v/>
      </c>
      <c r="S253" s="1552" t="str">
        <f>'Credit risk (IRB banks)'!BX30</f>
        <v/>
      </c>
      <c r="T253" s="1552" t="str">
        <f>'Credit risk (IRB banks)'!BY30</f>
        <v/>
      </c>
      <c r="U253" s="1552" t="str">
        <f>'Credit risk (IRB banks)'!BZ30</f>
        <v/>
      </c>
      <c r="V253" s="1552" t="str">
        <f>'Credit risk (IRB banks)'!CB30</f>
        <v/>
      </c>
      <c r="W253" s="1552" t="str">
        <f>'Credit risk (IRB banks)'!CC30</f>
        <v/>
      </c>
      <c r="X253" s="1552" t="str">
        <f>'Credit risk (IRB banks)'!CD30</f>
        <v/>
      </c>
      <c r="Y253" s="1552" t="str">
        <f>'Credit risk (IRB banks)'!CE30</f>
        <v/>
      </c>
      <c r="Z253" s="1552" t="str">
        <f>'Credit risk (IRB banks)'!CF30</f>
        <v/>
      </c>
      <c r="AA253" s="1552" t="str">
        <f>'Credit risk (IRB banks)'!CG30</f>
        <v/>
      </c>
      <c r="AB253" s="1908" t="str">
        <f>'Credit risk (IRB banks)'!CH30</f>
        <v/>
      </c>
      <c r="AK253" s="1542"/>
    </row>
    <row r="254" spans="1:37" s="366" customFormat="1" ht="15" customHeight="1" x14ac:dyDescent="0.25">
      <c r="A254" s="1541"/>
      <c r="B254" s="545" t="s">
        <v>1722</v>
      </c>
      <c r="C254" s="2108" t="str">
        <f>'Credit risk (IRB banks)'!B33</f>
        <v>Check: row 32 ≤ row 31</v>
      </c>
      <c r="D254" s="1565" t="str">
        <f>'Credit risk (IRB banks)'!AC33</f>
        <v/>
      </c>
      <c r="E254" s="1554" t="str">
        <f>'Credit risk (IRB banks)'!AD33</f>
        <v/>
      </c>
      <c r="F254" s="1554" t="str">
        <f>'Credit risk (IRB banks)'!AE33</f>
        <v/>
      </c>
      <c r="G254" s="1554" t="str">
        <f>'Credit risk (IRB banks)'!AF33</f>
        <v/>
      </c>
      <c r="H254" s="1554" t="str">
        <f>'Credit risk (IRB banks)'!AG33</f>
        <v/>
      </c>
      <c r="I254" s="1554" t="str">
        <f>'Credit risk (IRB banks)'!AI33</f>
        <v/>
      </c>
      <c r="J254" s="1554" t="str">
        <f>'Credit risk (IRB banks)'!AJ33</f>
        <v/>
      </c>
      <c r="K254" s="1554" t="str">
        <f>'Credit risk (IRB banks)'!AK33</f>
        <v/>
      </c>
      <c r="L254" s="1554" t="str">
        <f>'Credit risk (IRB banks)'!AM33</f>
        <v/>
      </c>
      <c r="M254" s="1554" t="str">
        <f>'Credit risk (IRB banks)'!AN33</f>
        <v/>
      </c>
      <c r="N254" s="1554" t="str">
        <f>'Credit risk (IRB banks)'!BR33</f>
        <v/>
      </c>
      <c r="O254" s="1554" t="str">
        <f>'Credit risk (IRB banks)'!BS33</f>
        <v/>
      </c>
      <c r="P254" s="1554" t="str">
        <f>'Credit risk (IRB banks)'!BT33</f>
        <v/>
      </c>
      <c r="Q254" s="1554" t="str">
        <f>'Credit risk (IRB banks)'!BU33</f>
        <v/>
      </c>
      <c r="R254" s="1554" t="str">
        <f>'Credit risk (IRB banks)'!BV33</f>
        <v/>
      </c>
      <c r="S254" s="1554" t="str">
        <f>'Credit risk (IRB banks)'!BX33</f>
        <v/>
      </c>
      <c r="T254" s="1554" t="str">
        <f>'Credit risk (IRB banks)'!BY33</f>
        <v/>
      </c>
      <c r="U254" s="1554" t="str">
        <f>'Credit risk (IRB banks)'!BZ33</f>
        <v/>
      </c>
      <c r="V254" s="1554" t="str">
        <f>'Credit risk (IRB banks)'!CB33</f>
        <v/>
      </c>
      <c r="W254" s="1554" t="str">
        <f>'Credit risk (IRB banks)'!CC33</f>
        <v/>
      </c>
      <c r="X254" s="1554" t="str">
        <f>'Credit risk (IRB banks)'!CD33</f>
        <v/>
      </c>
      <c r="Y254" s="1554" t="str">
        <f>'Credit risk (IRB banks)'!CE33</f>
        <v/>
      </c>
      <c r="Z254" s="1554" t="str">
        <f>'Credit risk (IRB banks)'!CF33</f>
        <v/>
      </c>
      <c r="AA254" s="1554" t="str">
        <f>'Credit risk (IRB banks)'!CG33</f>
        <v/>
      </c>
      <c r="AB254" s="1553" t="str">
        <f>'Credit risk (IRB banks)'!CH33</f>
        <v/>
      </c>
      <c r="AK254" s="1542"/>
    </row>
    <row r="255" spans="1:37" s="366" customFormat="1" ht="15" customHeight="1" x14ac:dyDescent="0.25">
      <c r="A255" s="1541"/>
      <c r="B255" s="1434"/>
      <c r="C255" s="1434"/>
      <c r="D255" s="1434"/>
      <c r="E255" s="1434"/>
      <c r="F255" s="1434"/>
      <c r="G255" s="1434"/>
      <c r="H255" s="1434"/>
      <c r="I255" s="1434"/>
      <c r="J255" s="1434"/>
      <c r="K255" s="1434"/>
      <c r="L255" s="1546"/>
      <c r="M255" s="1434"/>
      <c r="N255" s="1434"/>
      <c r="O255" s="1434"/>
      <c r="P255" s="1434"/>
      <c r="Q255" s="1434"/>
      <c r="R255" s="1434"/>
      <c r="S255" s="1434"/>
      <c r="T255" s="1434"/>
      <c r="U255" s="1434"/>
      <c r="V255" s="1434"/>
      <c r="AI255" s="1542"/>
    </row>
    <row r="256" spans="1:37" s="366" customFormat="1" ht="15" customHeight="1" x14ac:dyDescent="0.25">
      <c r="A256" s="1541"/>
      <c r="B256" s="2099" t="s">
        <v>1717</v>
      </c>
      <c r="C256" s="2079" t="s">
        <v>14</v>
      </c>
      <c r="D256" s="1924" t="str">
        <f>CONCATENATE("Col ", LEFT(ADDRESS(ROW('Credit risk (IRB banks)'!P22),COLUMN('Credit risk (IRB banks)'!P22),4), 1))</f>
        <v>Col P</v>
      </c>
      <c r="E256" s="1924" t="str">
        <f>CONCATENATE("Col ", LEFT(ADDRESS(ROW('Credit risk (IRB banks)'!Q22),COLUMN('Credit risk (IRB banks)'!Q22),4), 1))</f>
        <v>Col Q</v>
      </c>
      <c r="F256" s="1924" t="str">
        <f>CONCATENATE("Col ", LEFT(ADDRESS(ROW('Credit risk (IRB banks)'!R22),COLUMN('Credit risk (IRB banks)'!R22),4), 1))</f>
        <v>Col R</v>
      </c>
      <c r="G256" s="1924" t="str">
        <f>CONCATENATE("Col ", LEFT(ADDRESS(ROW('Credit risk (IRB banks)'!S22),COLUMN('Credit risk (IRB banks)'!S22),4), 1))</f>
        <v>Col S</v>
      </c>
      <c r="H256" s="1924" t="str">
        <f>CONCATENATE("Col ", LEFT(ADDRESS(ROW('Credit risk (IRB banks)'!T22),COLUMN('Credit risk (IRB banks)'!T22),4), 1))</f>
        <v>Col T</v>
      </c>
      <c r="I256" s="2664" t="str">
        <f>CONCATENATE("Col ", LEFT(ADDRESS(ROW('Credit risk (IRB banks)'!V22),COLUMN('Credit risk (IRB banks)'!V22),4), 1))</f>
        <v>Col V</v>
      </c>
      <c r="J256" s="2664" t="str">
        <f>CONCATENATE("Col ", LEFT(ADDRESS(ROW('Credit risk (IRB banks)'!W22),COLUMN('Credit risk (IRB banks)'!W22),4), 1))</f>
        <v>Col W</v>
      </c>
      <c r="K256" s="1924" t="str">
        <f>CONCATENATE("Col ", LEFT(ADDRESS(ROW('Credit risk (IRB banks)'!X22),COLUMN('Credit risk (IRB banks)'!X22),4), 1))</f>
        <v>Col X</v>
      </c>
      <c r="L256" s="1924" t="str">
        <f>CONCATENATE("Col ", LEFT(ADDRESS(ROW('Credit risk (IRB banks)'!Z22),COLUMN('Credit risk (IRB banks)'!Z22),4), 1))</f>
        <v>Col Z</v>
      </c>
      <c r="M256" s="1924" t="str">
        <f>CONCATENATE("Col ", LEFT(ADDRESS(ROW('Credit risk (IRB banks)'!AA22),COLUMN('Credit risk (IRB banks)'!AA22),4), 1))</f>
        <v>Col A</v>
      </c>
      <c r="N256" s="1924" t="str">
        <f>CONCATENATE("Col ", LEFT(ADDRESS(ROW('Credit risk (IRB banks)'!AO22),COLUMN('Credit risk (IRB banks)'!AO22),4), 2))</f>
        <v>Col AO</v>
      </c>
      <c r="O256" s="1924" t="str">
        <f>CONCATENATE("Col ", LEFT(ADDRESS(ROW('Credit risk (IRB banks)'!AP22),COLUMN('Credit risk (IRB banks)'!AP22),4), 2))</f>
        <v>Col AP</v>
      </c>
      <c r="P256" s="1924" t="str">
        <f>CONCATENATE("Col ", LEFT(ADDRESS(ROW('Credit risk (IRB banks)'!AQ22),COLUMN('Credit risk (IRB banks)'!AQ22),4), 2))</f>
        <v>Col AQ</v>
      </c>
      <c r="Q256" s="1924" t="str">
        <f>CONCATENATE("Col ", LEFT(ADDRESS(ROW('Credit risk (IRB banks)'!AR22),COLUMN('Credit risk (IRB banks)'!AR22),4), 2))</f>
        <v>Col AR</v>
      </c>
      <c r="R256" s="1924" t="str">
        <f>CONCATENATE("Col ", LEFT(ADDRESS(ROW('Credit risk (IRB banks)'!BF22),COLUMN('Credit risk (IRB banks)'!BF22),4), 2))</f>
        <v>Col BF</v>
      </c>
      <c r="S256" s="1924" t="str">
        <f>CONCATENATE("Col ", LEFT(ADDRESS(ROW('Credit risk (IRB banks)'!BG22),COLUMN('Credit risk (IRB banks)'!BG22),4), 2))</f>
        <v>Col BG</v>
      </c>
      <c r="T256" s="1924" t="str">
        <f>CONCATENATE("Col ", LEFT(ADDRESS(ROW('Credit risk (IRB banks)'!BH22),COLUMN('Credit risk (IRB banks)'!BH22),4), 2))</f>
        <v>Col BH</v>
      </c>
      <c r="U256" s="1924" t="str">
        <f>CONCATENATE("Col ", LEFT(ADDRESS(ROW('Credit risk (IRB banks)'!BI22),COLUMN('Credit risk (IRB banks)'!BI22),4), 2))</f>
        <v>Col BI</v>
      </c>
      <c r="V256" s="1924" t="str">
        <f>CONCATENATE("Col ", LEFT(ADDRESS(ROW('Credit risk (IRB banks)'!BJ22),COLUMN('Credit risk (IRB banks)'!BJ22),4), 2))</f>
        <v>Col BJ</v>
      </c>
      <c r="W256" s="2664" t="str">
        <f>CONCATENATE("Col ", LEFT(ADDRESS(ROW('Credit risk (IRB banks)'!BL22),COLUMN('Credit risk (IRB banks)'!BL22),4), 2))</f>
        <v>Col BL</v>
      </c>
      <c r="X256" s="2664" t="str">
        <f>CONCATENATE("Col ", LEFT(ADDRESS(ROW('Credit risk (IRB banks)'!BM22),COLUMN('Credit risk (IRB banks)'!BM22),4), 2))</f>
        <v>Col BM</v>
      </c>
      <c r="Y256" s="1924" t="str">
        <f>CONCATENATE("Col ", LEFT(ADDRESS(ROW('Credit risk (IRB banks)'!BN22),COLUMN('Credit risk (IRB banks)'!BN22),4), 2))</f>
        <v>Col BN</v>
      </c>
      <c r="Z256" s="1924" t="str">
        <f>CONCATENATE("Col ", LEFT(ADDRESS(ROW('Credit risk (IRB banks)'!BP22),COLUMN('Credit risk (IRB banks)'!BP22),4), 2))</f>
        <v>Col BP</v>
      </c>
      <c r="AA256" s="1924" t="str">
        <f>CONCATENATE("Col ", LEFT(ADDRESS(ROW('Credit risk (IRB banks)'!CC22),COLUMN('Credit risk (IRB banks)'!CC22),4), 2))</f>
        <v>Col CC</v>
      </c>
      <c r="AB256" s="1924" t="str">
        <f>CONCATENATE("Col ", LEFT(ADDRESS(ROW('Credit risk (IRB banks)'!CD22),COLUMN('Credit risk (IRB banks)'!CD22),4), 2))</f>
        <v>Col CD</v>
      </c>
      <c r="AC256" s="1924" t="str">
        <f>CONCATENATE("Col ", LEFT(ADDRESS(ROW('Credit risk (IRB banks)'!CE22),COLUMN('Credit risk (IRB banks)'!CE22),4), 2))</f>
        <v>Col CE</v>
      </c>
      <c r="AD256" s="1924" t="str">
        <f>CONCATENATE("Col ", LEFT(ADDRESS(ROW('Credit risk (IRB banks)'!CF22),COLUMN('Credit risk (IRB banks)'!CF22),4), 2))</f>
        <v>Col CF</v>
      </c>
      <c r="AE256" s="1924" t="str">
        <f>CONCATENATE("Col ", LEFT(ADDRESS(ROW('Credit risk (IRB banks)'!CG22),COLUMN('Credit risk (IRB banks)'!CG22),4), 2))</f>
        <v>Col CG</v>
      </c>
      <c r="AF256" s="2062" t="str">
        <f>CONCATENATE("Col ", LEFT(ADDRESS(ROW('Credit risk (IRB banks)'!CH22),COLUMN('Credit risk (IRB banks)'!CH22),4), 2))</f>
        <v>Col CH</v>
      </c>
      <c r="AK256" s="1542"/>
    </row>
    <row r="257" spans="1:16376" s="366" customFormat="1" ht="15" customHeight="1" x14ac:dyDescent="0.25">
      <c r="A257" s="1541"/>
      <c r="B257" s="1380" t="s">
        <v>1722</v>
      </c>
      <c r="C257" s="2063" t="str">
        <f>'Credit risk (IRB banks)'!B45</f>
        <v>Check: row 44 ≤ row 43</v>
      </c>
      <c r="D257" s="1962" t="str">
        <f>'Credit risk (IRB banks)'!P45</f>
        <v/>
      </c>
      <c r="E257" s="1552" t="str">
        <f>'Credit risk (IRB banks)'!Q45</f>
        <v/>
      </c>
      <c r="F257" s="1552" t="str">
        <f>'Credit risk (IRB banks)'!R45</f>
        <v/>
      </c>
      <c r="G257" s="1552" t="str">
        <f>'Credit risk (IRB banks)'!S45</f>
        <v/>
      </c>
      <c r="H257" s="1552" t="str">
        <f>'Credit risk (IRB banks)'!T45</f>
        <v/>
      </c>
      <c r="I257" s="1552" t="str">
        <f>'Credit risk (IRB banks)'!V45</f>
        <v/>
      </c>
      <c r="J257" s="1552" t="str">
        <f>'Credit risk (IRB banks)'!W45</f>
        <v/>
      </c>
      <c r="K257" s="1552" t="str">
        <f>'Credit risk (IRB banks)'!X45</f>
        <v/>
      </c>
      <c r="L257" s="1552" t="str">
        <f>'Credit risk (IRB banks)'!Z45</f>
        <v/>
      </c>
      <c r="M257" s="1552" t="str">
        <f>'Credit risk (IRB banks)'!AA45</f>
        <v/>
      </c>
      <c r="N257" s="1552" t="str">
        <f>'Credit risk (IRB banks)'!AO45</f>
        <v/>
      </c>
      <c r="O257" s="1552" t="str">
        <f>'Credit risk (IRB banks)'!AP45</f>
        <v/>
      </c>
      <c r="P257" s="1552" t="str">
        <f>'Credit risk (IRB banks)'!AQ45</f>
        <v/>
      </c>
      <c r="Q257" s="1552" t="str">
        <f>'Credit risk (IRB banks)'!AR45</f>
        <v/>
      </c>
      <c r="R257" s="1552" t="str">
        <f>'Credit risk (IRB banks)'!BF45</f>
        <v/>
      </c>
      <c r="S257" s="1552" t="str">
        <f>'Credit risk (IRB banks)'!BG45</f>
        <v/>
      </c>
      <c r="T257" s="1552" t="str">
        <f>'Credit risk (IRB banks)'!BH45</f>
        <v/>
      </c>
      <c r="U257" s="1552" t="str">
        <f>'Credit risk (IRB banks)'!BI45</f>
        <v/>
      </c>
      <c r="V257" s="1552" t="str">
        <f>'Credit risk (IRB banks)'!BJ45</f>
        <v/>
      </c>
      <c r="W257" s="1552" t="str">
        <f>'Credit risk (IRB banks)'!BL45</f>
        <v/>
      </c>
      <c r="X257" s="1552" t="str">
        <f>'Credit risk (IRB banks)'!BM45</f>
        <v/>
      </c>
      <c r="Y257" s="1552" t="str">
        <f>'Credit risk (IRB banks)'!BN45</f>
        <v/>
      </c>
      <c r="Z257" s="1552" t="str">
        <f>'Credit risk (IRB banks)'!BP45</f>
        <v/>
      </c>
      <c r="AA257" s="1552" t="str">
        <f>'Credit risk (IRB banks)'!CC45</f>
        <v/>
      </c>
      <c r="AB257" s="1552" t="str">
        <f>'Credit risk (IRB banks)'!CD45</f>
        <v/>
      </c>
      <c r="AC257" s="1552" t="str">
        <f>'Credit risk (IRB banks)'!CE45</f>
        <v/>
      </c>
      <c r="AD257" s="1552" t="str">
        <f>'Credit risk (IRB banks)'!CF45</f>
        <v/>
      </c>
      <c r="AE257" s="1552" t="str">
        <f>'Credit risk (IRB banks)'!CG45</f>
        <v/>
      </c>
      <c r="AF257" s="1908" t="str">
        <f>'Credit risk (IRB banks)'!CH45</f>
        <v/>
      </c>
      <c r="AK257" s="1434"/>
    </row>
    <row r="258" spans="1:16376" s="366" customFormat="1" ht="15" customHeight="1" x14ac:dyDescent="0.25">
      <c r="A258" s="1541"/>
      <c r="B258" s="545" t="s">
        <v>1722</v>
      </c>
      <c r="C258" s="2108" t="str">
        <f>'Credit risk (IRB banks)'!B48</f>
        <v>Check: row 47 ≤ row 46</v>
      </c>
      <c r="D258" s="1565" t="str">
        <f>'Credit risk (IRB banks)'!P48</f>
        <v/>
      </c>
      <c r="E258" s="1554" t="str">
        <f>'Credit risk (IRB banks)'!Q48</f>
        <v/>
      </c>
      <c r="F258" s="1554" t="str">
        <f>'Credit risk (IRB banks)'!R48</f>
        <v/>
      </c>
      <c r="G258" s="1554" t="str">
        <f>'Credit risk (IRB banks)'!S48</f>
        <v/>
      </c>
      <c r="H258" s="1554" t="str">
        <f>'Credit risk (IRB banks)'!T48</f>
        <v/>
      </c>
      <c r="I258" s="1554" t="str">
        <f>'Credit risk (IRB banks)'!V48</f>
        <v/>
      </c>
      <c r="J258" s="1554" t="str">
        <f>'Credit risk (IRB banks)'!W48</f>
        <v/>
      </c>
      <c r="K258" s="1554" t="str">
        <f>'Credit risk (IRB banks)'!X48</f>
        <v/>
      </c>
      <c r="L258" s="1554" t="str">
        <f>'Credit risk (IRB banks)'!Z48</f>
        <v/>
      </c>
      <c r="M258" s="1554" t="str">
        <f>'Credit risk (IRB banks)'!AA48</f>
        <v/>
      </c>
      <c r="N258" s="1554" t="str">
        <f>'Credit risk (IRB banks)'!AO48</f>
        <v/>
      </c>
      <c r="O258" s="1554" t="str">
        <f>'Credit risk (IRB banks)'!AP48</f>
        <v/>
      </c>
      <c r="P258" s="1554" t="str">
        <f>'Credit risk (IRB banks)'!AQ48</f>
        <v/>
      </c>
      <c r="Q258" s="1554" t="str">
        <f>'Credit risk (IRB banks)'!AR48</f>
        <v/>
      </c>
      <c r="R258" s="1554" t="str">
        <f>'Credit risk (IRB banks)'!BF48</f>
        <v/>
      </c>
      <c r="S258" s="1554" t="str">
        <f>'Credit risk (IRB banks)'!BG48</f>
        <v/>
      </c>
      <c r="T258" s="1554" t="str">
        <f>'Credit risk (IRB banks)'!BH48</f>
        <v/>
      </c>
      <c r="U258" s="1554" t="str">
        <f>'Credit risk (IRB banks)'!BI48</f>
        <v/>
      </c>
      <c r="V258" s="1554" t="str">
        <f>'Credit risk (IRB banks)'!BJ48</f>
        <v/>
      </c>
      <c r="W258" s="1554" t="str">
        <f>'Credit risk (IRB banks)'!BL48</f>
        <v/>
      </c>
      <c r="X258" s="1554" t="str">
        <f>'Credit risk (IRB banks)'!BM48</f>
        <v/>
      </c>
      <c r="Y258" s="1554" t="str">
        <f>'Credit risk (IRB banks)'!BN48</f>
        <v/>
      </c>
      <c r="Z258" s="1554" t="str">
        <f>'Credit risk (IRB banks)'!BP48</f>
        <v/>
      </c>
      <c r="AA258" s="1554" t="str">
        <f>'Credit risk (IRB banks)'!CC48</f>
        <v/>
      </c>
      <c r="AB258" s="1554" t="str">
        <f>'Credit risk (IRB banks)'!CD48</f>
        <v/>
      </c>
      <c r="AC258" s="1554" t="str">
        <f>'Credit risk (IRB banks)'!CE48</f>
        <v/>
      </c>
      <c r="AD258" s="1554" t="str">
        <f>'Credit risk (IRB banks)'!CF48</f>
        <v/>
      </c>
      <c r="AE258" s="1554" t="str">
        <f>'Credit risk (IRB banks)'!CG48</f>
        <v/>
      </c>
      <c r="AF258" s="1553" t="str">
        <f>'Credit risk (IRB banks)'!CH48</f>
        <v/>
      </c>
      <c r="AG258" s="1434"/>
      <c r="AH258" s="1434"/>
      <c r="AI258" s="1434"/>
      <c r="AJ258" s="1434"/>
      <c r="AK258" s="1434"/>
    </row>
    <row r="259" spans="1:16376" s="366" customFormat="1" ht="15" customHeight="1" x14ac:dyDescent="0.25">
      <c r="A259" s="1541"/>
      <c r="B259" s="1434"/>
      <c r="C259" s="1434"/>
      <c r="D259" s="1434"/>
      <c r="E259" s="1434"/>
      <c r="F259" s="1434"/>
      <c r="G259" s="1434"/>
      <c r="H259" s="1434"/>
      <c r="I259" s="1434"/>
      <c r="J259" s="1434"/>
      <c r="K259" s="1434"/>
      <c r="L259" s="1546"/>
      <c r="M259" s="1434"/>
      <c r="N259" s="1434"/>
      <c r="O259" s="1434"/>
      <c r="P259" s="1434"/>
      <c r="Q259" s="1434"/>
      <c r="R259" s="1434"/>
      <c r="S259" s="1434"/>
      <c r="T259" s="1434"/>
      <c r="U259" s="1434"/>
      <c r="V259" s="1434"/>
      <c r="AE259" s="1434"/>
      <c r="AF259" s="1434"/>
      <c r="AG259" s="1434"/>
      <c r="AH259" s="1434"/>
      <c r="AI259" s="1434"/>
    </row>
    <row r="260" spans="1:16376" s="366" customFormat="1" ht="15" customHeight="1" x14ac:dyDescent="0.25">
      <c r="A260" s="1541"/>
      <c r="B260" s="2099" t="s">
        <v>1717</v>
      </c>
      <c r="C260" s="2079" t="s">
        <v>14</v>
      </c>
      <c r="D260" s="3035" t="str">
        <f>CONCATENATE("Col ", LEFT(ADDRESS(ROW('Credit risk (IRB banks)'!D72),COLUMN('Credit risk (IRB banks)'!D72),4), 1))</f>
        <v>Col D</v>
      </c>
      <c r="E260" s="1925" t="str">
        <f>CONCATENATE("Col ", LEFT(ADDRESS(ROW('Credit risk (IRB banks)'!E72),COLUMN('Credit risk (IRB banks)'!E72),4), 1))</f>
        <v>Col E</v>
      </c>
      <c r="F260" s="1925" t="str">
        <f>CONCATENATE("Col ", LEFT(ADDRESS(ROW('Credit risk (IRB banks)'!F72),COLUMN('Credit risk (IRB banks)'!F72),4), 1))</f>
        <v>Col F</v>
      </c>
      <c r="G260" s="1925" t="str">
        <f>CONCATENATE("Col ", LEFT(ADDRESS(ROW('Credit risk (IRB banks)'!G72),COLUMN('Credit risk (IRB banks)'!G72),4), 1))</f>
        <v>Col G</v>
      </c>
      <c r="H260" s="1925" t="str">
        <f>CONCATENATE("Col ", LEFT(ADDRESS(ROW('Credit risk (IRB banks)'!H72),COLUMN('Credit risk (IRB banks)'!H72),4), 1))</f>
        <v>Col H</v>
      </c>
      <c r="I260" s="1925" t="str">
        <f>CONCATENATE("Col ", LEFT(ADDRESS(ROW('Credit risk (IRB banks)'!I72),COLUMN('Credit risk (IRB banks)'!I72),4), 1))</f>
        <v>Col I</v>
      </c>
      <c r="J260" s="1925" t="str">
        <f>CONCATENATE("Col ", LEFT(ADDRESS(ROW('Credit risk (IRB banks)'!J72),COLUMN('Credit risk (IRB banks)'!J72),4), 1))</f>
        <v>Col J</v>
      </c>
      <c r="K260" s="1926" t="str">
        <f>CONCATENATE("Col ", LEFT(ADDRESS(ROW('Credit risk (IRB banks)'!K72),COLUMN('Credit risk (IRB banks)'!K72),4), 1))</f>
        <v>Col K</v>
      </c>
      <c r="L260" s="2663" t="str">
        <f>CONCATENATE("Col ", LEFT(ADDRESS(ROW('Credit risk (IRB banks)'!L72),COLUMN('Credit risk (IRB banks)'!L72),4), 1))</f>
        <v>Col L</v>
      </c>
      <c r="M260" s="1434"/>
      <c r="N260" s="1434"/>
      <c r="O260" s="1434"/>
      <c r="P260" s="1434"/>
      <c r="Q260" s="1434"/>
      <c r="R260" s="1434"/>
      <c r="S260" s="1434"/>
      <c r="T260" s="1434"/>
      <c r="U260" s="1434"/>
      <c r="V260" s="1434"/>
      <c r="W260" s="1434"/>
      <c r="X260" s="1434"/>
      <c r="Y260" s="1434"/>
      <c r="Z260" s="1434"/>
      <c r="AA260" s="1434"/>
      <c r="AB260" s="1434"/>
      <c r="AC260" s="1434"/>
      <c r="AD260" s="1434"/>
      <c r="AE260" s="1434"/>
      <c r="AF260" s="1434"/>
      <c r="AG260" s="1434"/>
      <c r="AH260" s="1434"/>
    </row>
    <row r="261" spans="1:16376" s="366" customFormat="1" ht="15" customHeight="1" x14ac:dyDescent="0.25">
      <c r="A261" s="1541"/>
      <c r="B261" s="2088" t="s">
        <v>1722</v>
      </c>
      <c r="C261" s="2063" t="str">
        <f>'Credit risk (IRB banks)'!B59</f>
        <v>Check: row 58 ≤ row 57</v>
      </c>
      <c r="D261" s="1962" t="str">
        <f>'Credit risk (IRB banks)'!D59</f>
        <v/>
      </c>
      <c r="E261" s="1963" t="str">
        <f>'Credit risk (IRB banks)'!E59</f>
        <v/>
      </c>
      <c r="F261" s="1963" t="str">
        <f>'Credit risk (IRB banks)'!F59</f>
        <v/>
      </c>
      <c r="G261" s="1963" t="str">
        <f>'Credit risk (IRB banks)'!G59</f>
        <v/>
      </c>
      <c r="H261" s="1963" t="str">
        <f>'Credit risk (IRB banks)'!H59</f>
        <v/>
      </c>
      <c r="I261" s="2100"/>
      <c r="J261" s="1963" t="str">
        <f>'Credit risk (IRB banks)'!J59</f>
        <v/>
      </c>
      <c r="K261" s="1963" t="str">
        <f>'Credit risk (IRB banks)'!K59</f>
        <v/>
      </c>
      <c r="L261" s="2090" t="str">
        <f>'Credit risk (IRB banks)'!L59</f>
        <v/>
      </c>
      <c r="M261" s="1434"/>
      <c r="N261" s="1434"/>
      <c r="O261" s="1434"/>
      <c r="P261" s="1434"/>
      <c r="Q261" s="1434"/>
      <c r="R261" s="1434"/>
      <c r="S261" s="1434"/>
      <c r="T261" s="1434"/>
      <c r="U261" s="1434"/>
      <c r="V261" s="1434"/>
      <c r="W261" s="1434"/>
      <c r="X261" s="1434"/>
      <c r="Y261" s="1434"/>
      <c r="Z261" s="1434"/>
      <c r="AA261" s="1434"/>
      <c r="AB261" s="1434"/>
      <c r="AC261" s="1434"/>
      <c r="AD261" s="1434"/>
    </row>
    <row r="262" spans="1:16376" s="366" customFormat="1" ht="15" customHeight="1" x14ac:dyDescent="0.25">
      <c r="A262" s="1541"/>
      <c r="B262" s="545" t="s">
        <v>1718</v>
      </c>
      <c r="C262" s="2102" t="str">
        <f>'Credit risk (IRB banks)'!B82</f>
        <v>Check: row 79 = row 49</v>
      </c>
      <c r="D262" s="1565" t="str">
        <f>'Credit risk (IRB banks)'!D82</f>
        <v/>
      </c>
      <c r="E262" s="1554" t="str">
        <f>'Credit risk (IRB banks)'!E82</f>
        <v/>
      </c>
      <c r="F262" s="900"/>
      <c r="G262" s="1554" t="str">
        <f>'Credit risk (IRB banks)'!G82</f>
        <v/>
      </c>
      <c r="H262" s="1554" t="str">
        <f>'Credit risk (IRB banks)'!H82</f>
        <v/>
      </c>
      <c r="I262" s="1554" t="str">
        <f>'Credit risk (IRB banks)'!I82</f>
        <v/>
      </c>
      <c r="J262" s="1554" t="str">
        <f>'Credit risk (IRB banks)'!J82</f>
        <v/>
      </c>
      <c r="K262" s="1553" t="str">
        <f>'Credit risk (IRB banks)'!K82</f>
        <v/>
      </c>
      <c r="L262" s="900"/>
      <c r="M262" s="1434"/>
      <c r="N262" s="1434"/>
      <c r="O262" s="1434"/>
      <c r="P262" s="1434"/>
      <c r="Q262" s="1434"/>
      <c r="R262" s="1434"/>
      <c r="S262" s="1434"/>
      <c r="T262" s="1434"/>
      <c r="U262" s="1434"/>
      <c r="V262" s="1434"/>
      <c r="W262" s="1434"/>
      <c r="X262" s="1434"/>
      <c r="Y262" s="1434"/>
      <c r="Z262" s="1434"/>
      <c r="AA262" s="1434"/>
      <c r="AB262" s="1434"/>
      <c r="AC262" s="1434"/>
      <c r="AD262" s="1434"/>
      <c r="AE262" s="1434"/>
      <c r="AF262" s="1434"/>
      <c r="AG262" s="1434"/>
      <c r="AH262" s="1542"/>
    </row>
    <row r="263" spans="1:16376" s="366" customFormat="1" ht="45" customHeight="1" x14ac:dyDescent="0.25">
      <c r="A263" s="1379" t="s">
        <v>2086</v>
      </c>
      <c r="B263" s="1434"/>
      <c r="C263" s="1434"/>
      <c r="D263" s="1434"/>
      <c r="E263" s="1434"/>
      <c r="F263" s="1434"/>
      <c r="G263" s="1434"/>
      <c r="H263" s="1434"/>
      <c r="I263" s="1434"/>
      <c r="J263" s="1434"/>
      <c r="K263" s="1434"/>
      <c r="L263" s="1434"/>
      <c r="M263" s="1434"/>
      <c r="N263" s="1434"/>
      <c r="O263" s="1434"/>
      <c r="P263" s="1434"/>
      <c r="Q263" s="1434"/>
      <c r="R263" s="1434"/>
      <c r="S263" s="1434"/>
      <c r="T263" s="1434"/>
      <c r="U263" s="1434"/>
      <c r="V263" s="1434"/>
      <c r="W263" s="1434"/>
      <c r="X263" s="1434"/>
      <c r="Y263" s="1434"/>
      <c r="Z263" s="1434"/>
      <c r="AA263" s="1434"/>
      <c r="AB263" s="1434"/>
      <c r="AC263" s="1434"/>
      <c r="AD263" s="1434"/>
      <c r="AE263" s="1434"/>
      <c r="AF263" s="1434"/>
      <c r="AG263" s="1434"/>
      <c r="AH263" s="1434"/>
      <c r="AI263" s="1540"/>
      <c r="AJ263" s="1434"/>
      <c r="AK263" s="1434"/>
      <c r="AL263" s="1434"/>
      <c r="AM263" s="1434"/>
      <c r="AN263" s="1434"/>
      <c r="AO263" s="1434"/>
      <c r="AP263" s="1434"/>
      <c r="AQ263" s="1434"/>
      <c r="AR263" s="1434"/>
      <c r="AS263" s="1434"/>
      <c r="AT263" s="1434"/>
      <c r="AU263" s="1434"/>
      <c r="AV263" s="1434"/>
      <c r="AW263" s="1434"/>
      <c r="AX263" s="1434"/>
      <c r="AY263" s="1434"/>
      <c r="AZ263" s="1434"/>
      <c r="BA263" s="1434"/>
      <c r="BB263" s="1434"/>
      <c r="BC263" s="1434"/>
      <c r="BD263" s="1434"/>
      <c r="BE263" s="1434"/>
      <c r="BF263" s="1434"/>
      <c r="BG263" s="1434"/>
      <c r="BH263" s="1434"/>
      <c r="BI263" s="1434"/>
      <c r="BJ263" s="1434"/>
      <c r="BK263" s="1434"/>
      <c r="BL263" s="1434"/>
      <c r="BM263" s="1434"/>
      <c r="BN263" s="1434"/>
      <c r="BO263" s="1434"/>
      <c r="BP263" s="1434"/>
      <c r="BQ263" s="1434"/>
      <c r="BR263" s="1434"/>
      <c r="BS263" s="1434"/>
      <c r="BT263" s="1434"/>
      <c r="BU263" s="1434"/>
      <c r="BV263" s="1434"/>
      <c r="BW263" s="1434"/>
      <c r="BX263" s="1434"/>
      <c r="BY263" s="1434"/>
      <c r="BZ263" s="1434"/>
      <c r="CA263" s="1434"/>
      <c r="CB263" s="1434"/>
      <c r="CC263" s="1434"/>
      <c r="CD263" s="1434"/>
      <c r="CE263" s="1434"/>
      <c r="CF263" s="1434"/>
      <c r="CG263" s="1434"/>
      <c r="CH263" s="1434"/>
      <c r="CI263" s="1434"/>
      <c r="CJ263" s="1434"/>
      <c r="CK263" s="1434"/>
      <c r="CL263" s="1434"/>
      <c r="CM263" s="1434"/>
      <c r="CN263" s="1434"/>
      <c r="CO263" s="1434"/>
      <c r="CP263" s="1434"/>
      <c r="CQ263" s="1434"/>
      <c r="CR263" s="1434"/>
      <c r="CS263" s="1434"/>
      <c r="CT263" s="1434"/>
      <c r="CU263" s="1434"/>
      <c r="CV263" s="1434"/>
      <c r="CW263" s="1434"/>
      <c r="CX263" s="1434"/>
      <c r="CY263" s="1434"/>
      <c r="CZ263" s="1434"/>
      <c r="DA263" s="1434"/>
      <c r="DB263" s="1434"/>
      <c r="DC263" s="1434"/>
      <c r="DD263" s="1434"/>
      <c r="DE263" s="1434"/>
      <c r="DF263" s="1434"/>
      <c r="DG263" s="1434"/>
      <c r="DH263" s="1434"/>
      <c r="DI263" s="1434"/>
      <c r="DJ263" s="1434"/>
      <c r="DK263" s="1434"/>
      <c r="DL263" s="1434"/>
      <c r="DM263" s="1434"/>
      <c r="DN263" s="1434"/>
      <c r="DO263" s="1434"/>
      <c r="DP263" s="1434"/>
      <c r="DQ263" s="1434"/>
      <c r="DR263" s="1434"/>
      <c r="DS263" s="1434"/>
      <c r="DT263" s="1434"/>
      <c r="DU263" s="1434"/>
      <c r="DV263" s="1434"/>
      <c r="DW263" s="1434"/>
      <c r="DX263" s="1434"/>
      <c r="DY263" s="1434"/>
      <c r="DZ263" s="1434"/>
      <c r="EA263" s="1434"/>
      <c r="EB263" s="1434"/>
      <c r="EC263" s="1434"/>
      <c r="ED263" s="1434"/>
      <c r="EE263" s="1434"/>
      <c r="EF263" s="1434"/>
      <c r="EG263" s="1434"/>
      <c r="EH263" s="1434"/>
      <c r="EI263" s="1434"/>
      <c r="EJ263" s="1434"/>
      <c r="EK263" s="1434"/>
      <c r="EL263" s="1434"/>
      <c r="EM263" s="1434"/>
      <c r="EN263" s="1434"/>
      <c r="EO263" s="1434"/>
      <c r="EP263" s="1434"/>
      <c r="EQ263" s="1434"/>
      <c r="ER263" s="1434"/>
      <c r="ES263" s="1434"/>
      <c r="ET263" s="1434"/>
      <c r="EU263" s="1434"/>
      <c r="EV263" s="1434"/>
      <c r="EW263" s="1434"/>
      <c r="EX263" s="1434"/>
      <c r="EY263" s="1434"/>
      <c r="EZ263" s="1434"/>
      <c r="FA263" s="1434"/>
      <c r="FB263" s="1434"/>
      <c r="FC263" s="1434"/>
      <c r="FD263" s="1434"/>
      <c r="FE263" s="1434"/>
      <c r="FF263" s="1434"/>
      <c r="FG263" s="1434"/>
      <c r="FH263" s="1434"/>
      <c r="FI263" s="1434"/>
      <c r="FJ263" s="1434"/>
      <c r="FK263" s="1434"/>
      <c r="FL263" s="1434"/>
      <c r="FM263" s="1434"/>
      <c r="FN263" s="1434"/>
      <c r="FO263" s="1434"/>
      <c r="FP263" s="1434"/>
      <c r="FQ263" s="1434"/>
      <c r="FR263" s="1434"/>
      <c r="FS263" s="1434"/>
      <c r="FT263" s="1434"/>
      <c r="FU263" s="1434"/>
      <c r="FV263" s="1434"/>
      <c r="FW263" s="1434"/>
      <c r="FX263" s="1434"/>
      <c r="FY263" s="1434"/>
      <c r="FZ263" s="1434"/>
      <c r="GA263" s="1434"/>
      <c r="GB263" s="1434"/>
      <c r="GC263" s="1434"/>
      <c r="GD263" s="1434"/>
      <c r="GE263" s="1434"/>
      <c r="GF263" s="1434"/>
      <c r="GG263" s="1434"/>
      <c r="GH263" s="1434"/>
      <c r="GI263" s="1434"/>
      <c r="GJ263" s="1434"/>
      <c r="GK263" s="1434"/>
      <c r="GL263" s="1434"/>
      <c r="GM263" s="1434"/>
      <c r="GN263" s="1434"/>
      <c r="GO263" s="1434"/>
      <c r="GP263" s="1434"/>
      <c r="GQ263" s="1434"/>
      <c r="GR263" s="1434"/>
      <c r="GS263" s="1434"/>
      <c r="GT263" s="1434"/>
      <c r="GU263" s="1434"/>
      <c r="GV263" s="1434"/>
      <c r="GW263" s="1434"/>
      <c r="GX263" s="1434"/>
      <c r="GY263" s="1434"/>
      <c r="GZ263" s="1434"/>
      <c r="HA263" s="1434"/>
      <c r="HB263" s="1434"/>
      <c r="HC263" s="1434"/>
      <c r="HD263" s="1434"/>
      <c r="HE263" s="1434"/>
      <c r="HF263" s="1434"/>
      <c r="HG263" s="1434"/>
      <c r="HH263" s="1434"/>
      <c r="HI263" s="1434"/>
      <c r="HJ263" s="1434"/>
      <c r="HK263" s="1434"/>
      <c r="HL263" s="1434"/>
      <c r="HM263" s="1434"/>
      <c r="HN263" s="1434"/>
      <c r="HO263" s="1434"/>
      <c r="HP263" s="1434"/>
      <c r="HQ263" s="1434"/>
      <c r="HR263" s="1434"/>
      <c r="HS263" s="1434"/>
      <c r="HT263" s="1434"/>
      <c r="HU263" s="1434"/>
      <c r="HV263" s="1434"/>
      <c r="HW263" s="1434"/>
      <c r="HX263" s="1434"/>
      <c r="HY263" s="1434"/>
      <c r="HZ263" s="1434"/>
      <c r="IA263" s="1434"/>
      <c r="IB263" s="1434"/>
      <c r="IC263" s="1434"/>
      <c r="ID263" s="1434"/>
      <c r="IE263" s="1434"/>
      <c r="IF263" s="1434"/>
      <c r="IG263" s="1434"/>
      <c r="IH263" s="1434"/>
      <c r="II263" s="1434"/>
      <c r="IJ263" s="1434"/>
      <c r="IK263" s="1434"/>
      <c r="IL263" s="1434"/>
      <c r="IM263" s="1434"/>
      <c r="IN263" s="1434"/>
      <c r="IO263" s="1434"/>
      <c r="IP263" s="1434"/>
      <c r="IQ263" s="1434"/>
      <c r="IR263" s="1434"/>
      <c r="IS263" s="1434"/>
      <c r="IT263" s="1434"/>
      <c r="IU263" s="1434"/>
      <c r="IV263" s="1434"/>
      <c r="IW263" s="1434"/>
      <c r="IX263" s="1434"/>
      <c r="IY263" s="1434"/>
      <c r="IZ263" s="1434"/>
      <c r="JA263" s="1434"/>
      <c r="JB263" s="1434"/>
      <c r="JC263" s="1434"/>
      <c r="JD263" s="1434"/>
      <c r="JE263" s="1434"/>
      <c r="JF263" s="1434"/>
      <c r="JG263" s="1434"/>
      <c r="JH263" s="1434"/>
      <c r="JI263" s="1434"/>
      <c r="JJ263" s="1434"/>
      <c r="JK263" s="1434"/>
      <c r="JL263" s="1434"/>
      <c r="JM263" s="1434"/>
      <c r="JN263" s="1434"/>
      <c r="JO263" s="1434"/>
      <c r="JP263" s="1434"/>
      <c r="JQ263" s="1434"/>
      <c r="JR263" s="1434"/>
      <c r="JS263" s="1434"/>
      <c r="JT263" s="1434"/>
      <c r="JU263" s="1434"/>
      <c r="JV263" s="1434"/>
      <c r="JW263" s="1434"/>
      <c r="JX263" s="1434"/>
      <c r="JY263" s="1434"/>
      <c r="JZ263" s="1434"/>
      <c r="KA263" s="1434"/>
      <c r="KB263" s="1434"/>
      <c r="KC263" s="1434"/>
      <c r="KD263" s="1434"/>
      <c r="KE263" s="1434"/>
      <c r="KF263" s="1434"/>
      <c r="KG263" s="1434"/>
      <c r="KH263" s="1434"/>
      <c r="KI263" s="1434"/>
      <c r="KJ263" s="1434"/>
      <c r="KK263" s="1434"/>
      <c r="KL263" s="1434"/>
      <c r="KM263" s="1434"/>
      <c r="KN263" s="1434"/>
      <c r="KO263" s="1434"/>
      <c r="KP263" s="1434"/>
      <c r="KQ263" s="1434"/>
      <c r="KR263" s="1434"/>
      <c r="KS263" s="1434"/>
      <c r="KT263" s="1434"/>
      <c r="KU263" s="1434"/>
      <c r="KV263" s="1434"/>
      <c r="KW263" s="1434"/>
      <c r="KX263" s="1434"/>
      <c r="KY263" s="1434"/>
      <c r="KZ263" s="1434"/>
      <c r="LA263" s="1434"/>
      <c r="LB263" s="1434"/>
      <c r="LC263" s="1434"/>
      <c r="LD263" s="1434"/>
      <c r="LE263" s="1434"/>
      <c r="LF263" s="1434"/>
      <c r="LG263" s="1434"/>
      <c r="LH263" s="1434"/>
      <c r="LI263" s="1434"/>
      <c r="LJ263" s="1434"/>
      <c r="LK263" s="1434"/>
      <c r="LL263" s="1434"/>
      <c r="LM263" s="1434"/>
      <c r="LN263" s="1434"/>
      <c r="LO263" s="1434"/>
      <c r="LP263" s="1434"/>
      <c r="LQ263" s="1434"/>
      <c r="LR263" s="1434"/>
      <c r="LS263" s="1434"/>
      <c r="LT263" s="1434"/>
      <c r="LU263" s="1434"/>
      <c r="LV263" s="1434"/>
      <c r="LW263" s="1434"/>
      <c r="LX263" s="1434"/>
      <c r="LY263" s="1434"/>
      <c r="LZ263" s="1434"/>
      <c r="MA263" s="1434"/>
      <c r="MB263" s="1434"/>
      <c r="MC263" s="1434"/>
      <c r="MD263" s="1434"/>
      <c r="ME263" s="1434"/>
      <c r="MF263" s="1434"/>
      <c r="MG263" s="1434"/>
      <c r="MH263" s="1434"/>
      <c r="MI263" s="1434"/>
      <c r="MJ263" s="1434"/>
      <c r="MK263" s="1434"/>
      <c r="ML263" s="1434"/>
      <c r="MM263" s="1434"/>
      <c r="MN263" s="1434"/>
      <c r="MO263" s="1434"/>
      <c r="MP263" s="1434"/>
      <c r="MQ263" s="1434"/>
      <c r="MR263" s="1434"/>
      <c r="MS263" s="1434"/>
      <c r="MT263" s="1434"/>
      <c r="MU263" s="1434"/>
      <c r="MV263" s="1434"/>
      <c r="MW263" s="1434"/>
      <c r="MX263" s="1434"/>
      <c r="MY263" s="1434"/>
      <c r="MZ263" s="1434"/>
      <c r="NA263" s="1434"/>
      <c r="NB263" s="1434"/>
      <c r="NC263" s="1434"/>
      <c r="ND263" s="1434"/>
      <c r="NE263" s="1434"/>
      <c r="NF263" s="1434"/>
      <c r="NG263" s="1434"/>
      <c r="NH263" s="1434"/>
      <c r="NI263" s="1434"/>
      <c r="NJ263" s="1434"/>
      <c r="NK263" s="1434"/>
      <c r="NL263" s="1434"/>
      <c r="NM263" s="1434"/>
      <c r="NN263" s="1434"/>
      <c r="NO263" s="1434"/>
      <c r="NP263" s="1434"/>
      <c r="NQ263" s="1434"/>
      <c r="NR263" s="1434"/>
      <c r="NS263" s="1434"/>
      <c r="NT263" s="1434"/>
      <c r="NU263" s="1434"/>
      <c r="NV263" s="1434"/>
      <c r="NW263" s="1434"/>
      <c r="NX263" s="1434"/>
      <c r="NY263" s="1434"/>
      <c r="NZ263" s="1434"/>
      <c r="OA263" s="1434"/>
      <c r="OB263" s="1434"/>
      <c r="OC263" s="1434"/>
      <c r="OD263" s="1434"/>
      <c r="OE263" s="1434"/>
      <c r="OF263" s="1434"/>
      <c r="OG263" s="1434"/>
      <c r="OH263" s="1434"/>
      <c r="OI263" s="1434"/>
      <c r="OJ263" s="1434"/>
      <c r="OK263" s="1434"/>
      <c r="OL263" s="1434"/>
      <c r="OM263" s="1434"/>
      <c r="ON263" s="1434"/>
      <c r="OO263" s="1434"/>
      <c r="OP263" s="1434"/>
      <c r="OQ263" s="1434"/>
      <c r="OR263" s="1434"/>
      <c r="OS263" s="1434"/>
      <c r="OT263" s="1434"/>
      <c r="OU263" s="1434"/>
      <c r="OV263" s="1434"/>
      <c r="OW263" s="1434"/>
      <c r="OX263" s="1434"/>
      <c r="OY263" s="1434"/>
      <c r="OZ263" s="1434"/>
      <c r="PA263" s="1434"/>
      <c r="PB263" s="1434"/>
      <c r="PC263" s="1434"/>
      <c r="PD263" s="1434"/>
      <c r="PE263" s="1434"/>
      <c r="PF263" s="1434"/>
      <c r="PG263" s="1434"/>
      <c r="PH263" s="1434"/>
      <c r="PI263" s="1434"/>
      <c r="PJ263" s="1434"/>
      <c r="PK263" s="1434"/>
      <c r="PL263" s="1434"/>
      <c r="PM263" s="1434"/>
      <c r="PN263" s="1434"/>
      <c r="PO263" s="1434"/>
      <c r="PP263" s="1434"/>
      <c r="PQ263" s="1434"/>
      <c r="PR263" s="1434"/>
      <c r="PS263" s="1434"/>
      <c r="PT263" s="1434"/>
      <c r="PU263" s="1434"/>
      <c r="PV263" s="1434"/>
      <c r="PW263" s="1434"/>
      <c r="PX263" s="1434"/>
      <c r="PY263" s="1434"/>
      <c r="PZ263" s="1434"/>
      <c r="QA263" s="1434"/>
      <c r="QB263" s="1434"/>
      <c r="QC263" s="1434"/>
      <c r="QD263" s="1434"/>
      <c r="QE263" s="1434"/>
      <c r="QF263" s="1434"/>
      <c r="QG263" s="1434"/>
      <c r="QH263" s="1434"/>
      <c r="QI263" s="1434"/>
      <c r="QJ263" s="1434"/>
      <c r="QK263" s="1434"/>
      <c r="QL263" s="1434"/>
      <c r="QM263" s="1434"/>
      <c r="QN263" s="1434"/>
      <c r="QO263" s="1434"/>
      <c r="QP263" s="1434"/>
      <c r="QQ263" s="1434"/>
      <c r="QR263" s="1434"/>
      <c r="QS263" s="1434"/>
      <c r="QT263" s="1434"/>
      <c r="QU263" s="1434"/>
      <c r="QV263" s="1434"/>
      <c r="QW263" s="1434"/>
      <c r="QX263" s="1434"/>
      <c r="QY263" s="1434"/>
      <c r="QZ263" s="1434"/>
      <c r="RA263" s="1434"/>
      <c r="RB263" s="1434"/>
      <c r="RC263" s="1434"/>
      <c r="RD263" s="1434"/>
      <c r="RE263" s="1434"/>
      <c r="RF263" s="1434"/>
      <c r="RG263" s="1434"/>
      <c r="RH263" s="1434"/>
      <c r="RI263" s="1434"/>
      <c r="RJ263" s="1434"/>
      <c r="RK263" s="1434"/>
      <c r="RL263" s="1434"/>
      <c r="RM263" s="1434"/>
      <c r="RN263" s="1434"/>
      <c r="RO263" s="1434"/>
      <c r="RP263" s="1434"/>
      <c r="RQ263" s="1434"/>
      <c r="RR263" s="1434"/>
      <c r="RS263" s="1434"/>
      <c r="RT263" s="1434"/>
      <c r="RU263" s="1434"/>
      <c r="RV263" s="1434"/>
      <c r="RW263" s="1434"/>
      <c r="RX263" s="1434"/>
      <c r="RY263" s="1434"/>
      <c r="RZ263" s="1434"/>
      <c r="SA263" s="1434"/>
      <c r="SB263" s="1434"/>
      <c r="SC263" s="1434"/>
      <c r="SD263" s="1434"/>
      <c r="SE263" s="1434"/>
      <c r="SF263" s="1434"/>
      <c r="SG263" s="1434"/>
      <c r="SH263" s="1434"/>
      <c r="SI263" s="1434"/>
      <c r="SJ263" s="1434"/>
      <c r="SK263" s="1434"/>
      <c r="SL263" s="1434"/>
      <c r="SM263" s="1434"/>
      <c r="SN263" s="1434"/>
      <c r="SO263" s="1434"/>
      <c r="SP263" s="1434"/>
      <c r="SQ263" s="1434"/>
      <c r="SR263" s="1434"/>
      <c r="SS263" s="1434"/>
      <c r="ST263" s="1434"/>
      <c r="SU263" s="1434"/>
      <c r="SV263" s="1434"/>
      <c r="SW263" s="1434"/>
      <c r="SX263" s="1434"/>
      <c r="SY263" s="1434"/>
      <c r="SZ263" s="1434"/>
      <c r="TA263" s="1434"/>
      <c r="TB263" s="1434"/>
      <c r="TC263" s="1434"/>
      <c r="TD263" s="1434"/>
      <c r="TE263" s="1434"/>
      <c r="TF263" s="1434"/>
      <c r="TG263" s="1434"/>
      <c r="TH263" s="1434"/>
      <c r="TI263" s="1434"/>
      <c r="TJ263" s="1434"/>
      <c r="TK263" s="1434"/>
      <c r="TL263" s="1434"/>
      <c r="TM263" s="1434"/>
      <c r="TN263" s="1434"/>
      <c r="TO263" s="1434"/>
      <c r="TP263" s="1434"/>
      <c r="TQ263" s="1434"/>
      <c r="TR263" s="1434"/>
      <c r="TS263" s="1434"/>
      <c r="TT263" s="1434"/>
      <c r="TU263" s="1434"/>
      <c r="TV263" s="1434"/>
      <c r="TW263" s="1434"/>
      <c r="TX263" s="1434"/>
      <c r="TY263" s="1434"/>
      <c r="TZ263" s="1434"/>
      <c r="UA263" s="1434"/>
      <c r="UB263" s="1434"/>
      <c r="UC263" s="1434"/>
      <c r="UD263" s="1434"/>
      <c r="UE263" s="1434"/>
      <c r="UF263" s="1434"/>
      <c r="UG263" s="1434"/>
      <c r="UH263" s="1434"/>
      <c r="UI263" s="1434"/>
      <c r="UJ263" s="1434"/>
      <c r="UK263" s="1434"/>
      <c r="UL263" s="1434"/>
      <c r="UM263" s="1434"/>
      <c r="UN263" s="1434"/>
      <c r="UO263" s="1434"/>
      <c r="UP263" s="1434"/>
      <c r="UQ263" s="1434"/>
      <c r="UR263" s="1434"/>
      <c r="US263" s="1434"/>
      <c r="UT263" s="1434"/>
      <c r="UU263" s="1434"/>
      <c r="UV263" s="1434"/>
      <c r="UW263" s="1434"/>
      <c r="UX263" s="1434"/>
      <c r="UY263" s="1434"/>
      <c r="UZ263" s="1434"/>
      <c r="VA263" s="1434"/>
      <c r="VB263" s="1434"/>
      <c r="VC263" s="1434"/>
      <c r="VD263" s="1434"/>
      <c r="VE263" s="1434"/>
      <c r="VF263" s="1434"/>
      <c r="VG263" s="1434"/>
      <c r="VH263" s="1434"/>
      <c r="VI263" s="1434"/>
      <c r="VJ263" s="1434"/>
      <c r="VK263" s="1434"/>
      <c r="VL263" s="1434"/>
      <c r="VM263" s="1434"/>
      <c r="VN263" s="1434"/>
      <c r="VO263" s="1434"/>
      <c r="VP263" s="1434"/>
      <c r="VQ263" s="1434"/>
      <c r="VR263" s="1434"/>
      <c r="VS263" s="1434"/>
      <c r="VT263" s="1434"/>
      <c r="VU263" s="1434"/>
      <c r="VV263" s="1434"/>
      <c r="VW263" s="1434"/>
      <c r="VX263" s="1434"/>
      <c r="VY263" s="1434"/>
      <c r="VZ263" s="1434"/>
      <c r="WA263" s="1434"/>
      <c r="WB263" s="1434"/>
      <c r="WC263" s="1434"/>
      <c r="WD263" s="1434"/>
      <c r="WE263" s="1434"/>
      <c r="WF263" s="1434"/>
      <c r="WG263" s="1434"/>
      <c r="WH263" s="1434"/>
      <c r="WI263" s="1434"/>
      <c r="WJ263" s="1434"/>
      <c r="WK263" s="1434"/>
      <c r="WL263" s="1434"/>
      <c r="WM263" s="1434"/>
      <c r="WN263" s="1434"/>
      <c r="WO263" s="1434"/>
      <c r="WP263" s="1434"/>
      <c r="WQ263" s="1434"/>
      <c r="WR263" s="1434"/>
      <c r="WS263" s="1434"/>
      <c r="WT263" s="1434"/>
      <c r="WU263" s="1434"/>
      <c r="WV263" s="1434"/>
      <c r="WW263" s="1434"/>
      <c r="WX263" s="1434"/>
      <c r="WY263" s="1434"/>
      <c r="WZ263" s="1434"/>
      <c r="XA263" s="1434"/>
      <c r="XB263" s="1434"/>
      <c r="XC263" s="1434"/>
      <c r="XD263" s="1434"/>
      <c r="XE263" s="1434"/>
      <c r="XF263" s="1434"/>
      <c r="XG263" s="1434"/>
      <c r="XH263" s="1434"/>
      <c r="XI263" s="1434"/>
      <c r="XJ263" s="1434"/>
      <c r="XK263" s="1434"/>
      <c r="XL263" s="1434"/>
      <c r="XM263" s="1434"/>
      <c r="XN263" s="1434"/>
      <c r="XO263" s="1434"/>
      <c r="XP263" s="1434"/>
      <c r="XQ263" s="1434"/>
      <c r="XR263" s="1434"/>
      <c r="XS263" s="1434"/>
      <c r="XT263" s="1434"/>
      <c r="XU263" s="1434"/>
      <c r="XV263" s="1434"/>
      <c r="XW263" s="1434"/>
      <c r="XX263" s="1434"/>
      <c r="XY263" s="1434"/>
      <c r="XZ263" s="1434"/>
      <c r="YA263" s="1434"/>
      <c r="YB263" s="1434"/>
      <c r="YC263" s="1434"/>
      <c r="YD263" s="1434"/>
      <c r="YE263" s="1434"/>
      <c r="YF263" s="1434"/>
      <c r="YG263" s="1434"/>
      <c r="YH263" s="1434"/>
      <c r="YI263" s="1434"/>
      <c r="YJ263" s="1434"/>
      <c r="YK263" s="1434"/>
      <c r="YL263" s="1434"/>
      <c r="YM263" s="1434"/>
      <c r="YN263" s="1434"/>
      <c r="YO263" s="1434"/>
      <c r="YP263" s="1434"/>
      <c r="YQ263" s="1434"/>
      <c r="YR263" s="1434"/>
      <c r="YS263" s="1434"/>
      <c r="YT263" s="1434"/>
      <c r="YU263" s="1434"/>
      <c r="YV263" s="1434"/>
      <c r="YW263" s="1434"/>
      <c r="YX263" s="1434"/>
      <c r="YY263" s="1434"/>
      <c r="YZ263" s="1434"/>
      <c r="ZA263" s="1434"/>
      <c r="ZB263" s="1434"/>
      <c r="ZC263" s="1434"/>
      <c r="ZD263" s="1434"/>
      <c r="ZE263" s="1434"/>
      <c r="ZF263" s="1434"/>
      <c r="ZG263" s="1434"/>
      <c r="ZH263" s="1434"/>
      <c r="ZI263" s="1434"/>
      <c r="ZJ263" s="1434"/>
      <c r="ZK263" s="1434"/>
      <c r="ZL263" s="1434"/>
      <c r="ZM263" s="1434"/>
      <c r="ZN263" s="1434"/>
      <c r="ZO263" s="1434"/>
      <c r="ZP263" s="1434"/>
      <c r="ZQ263" s="1434"/>
      <c r="ZR263" s="1434"/>
      <c r="ZS263" s="1434"/>
      <c r="ZT263" s="1434"/>
      <c r="ZU263" s="1434"/>
      <c r="ZV263" s="1434"/>
      <c r="ZW263" s="1434"/>
      <c r="ZX263" s="1434"/>
      <c r="ZY263" s="1434"/>
      <c r="ZZ263" s="1434"/>
      <c r="AAA263" s="1434"/>
      <c r="AAB263" s="1434"/>
      <c r="AAC263" s="1434"/>
      <c r="AAD263" s="1434"/>
      <c r="AAE263" s="1434"/>
      <c r="AAF263" s="1434"/>
      <c r="AAG263" s="1434"/>
      <c r="AAH263" s="1434"/>
      <c r="AAI263" s="1434"/>
      <c r="AAJ263" s="1434"/>
      <c r="AAK263" s="1434"/>
      <c r="AAL263" s="1434"/>
      <c r="AAM263" s="1434"/>
      <c r="AAN263" s="1434"/>
      <c r="AAO263" s="1434"/>
      <c r="AAP263" s="1434"/>
      <c r="AAQ263" s="1434"/>
      <c r="AAR263" s="1434"/>
      <c r="AAS263" s="1434"/>
      <c r="AAT263" s="1434"/>
      <c r="AAU263" s="1434"/>
      <c r="AAV263" s="1434"/>
      <c r="AAW263" s="1434"/>
      <c r="AAX263" s="1434"/>
      <c r="AAY263" s="1434"/>
      <c r="AAZ263" s="1434"/>
      <c r="ABA263" s="1434"/>
      <c r="ABB263" s="1434"/>
      <c r="ABC263" s="1434"/>
      <c r="ABD263" s="1434"/>
      <c r="ABE263" s="1434"/>
      <c r="ABF263" s="1434"/>
      <c r="ABG263" s="1434"/>
      <c r="ABH263" s="1434"/>
      <c r="ABI263" s="1434"/>
      <c r="ABJ263" s="1434"/>
      <c r="ABK263" s="1434"/>
      <c r="ABL263" s="1434"/>
      <c r="ABM263" s="1434"/>
      <c r="ABN263" s="1434"/>
      <c r="ABO263" s="1434"/>
      <c r="ABP263" s="1434"/>
      <c r="ABQ263" s="1434"/>
      <c r="ABR263" s="1434"/>
      <c r="ABS263" s="1434"/>
      <c r="ABT263" s="1434"/>
      <c r="ABU263" s="1434"/>
      <c r="ABV263" s="1434"/>
      <c r="ABW263" s="1434"/>
      <c r="ABX263" s="1434"/>
      <c r="ABY263" s="1434"/>
      <c r="ABZ263" s="1434"/>
      <c r="ACA263" s="1434"/>
      <c r="ACB263" s="1434"/>
      <c r="ACC263" s="1434"/>
      <c r="ACD263" s="1434"/>
      <c r="ACE263" s="1434"/>
      <c r="ACF263" s="1434"/>
      <c r="ACG263" s="1434"/>
      <c r="ACH263" s="1434"/>
      <c r="ACI263" s="1434"/>
      <c r="ACJ263" s="1434"/>
      <c r="ACK263" s="1434"/>
      <c r="ACL263" s="1434"/>
      <c r="ACM263" s="1434"/>
      <c r="ACN263" s="1434"/>
      <c r="ACO263" s="1434"/>
      <c r="ACP263" s="1434"/>
      <c r="ACQ263" s="1434"/>
      <c r="ACR263" s="1434"/>
      <c r="ACS263" s="1434"/>
      <c r="ACT263" s="1434"/>
      <c r="ACU263" s="1434"/>
      <c r="ACV263" s="1434"/>
      <c r="ACW263" s="1434"/>
      <c r="ACX263" s="1434"/>
      <c r="ACY263" s="1434"/>
      <c r="ACZ263" s="1434"/>
      <c r="ADA263" s="1434"/>
      <c r="ADB263" s="1434"/>
      <c r="ADC263" s="1434"/>
      <c r="ADD263" s="1434"/>
      <c r="ADE263" s="1434"/>
      <c r="ADF263" s="1434"/>
      <c r="ADG263" s="1434"/>
      <c r="ADH263" s="1434"/>
      <c r="ADI263" s="1434"/>
      <c r="ADJ263" s="1434"/>
      <c r="ADK263" s="1434"/>
      <c r="ADL263" s="1434"/>
      <c r="ADM263" s="1434"/>
      <c r="ADN263" s="1434"/>
      <c r="ADO263" s="1434"/>
      <c r="ADP263" s="1434"/>
      <c r="ADQ263" s="1434"/>
      <c r="ADR263" s="1434"/>
      <c r="ADS263" s="1434"/>
      <c r="ADT263" s="1434"/>
      <c r="ADU263" s="1434"/>
      <c r="ADV263" s="1434"/>
      <c r="ADW263" s="1434"/>
      <c r="ADX263" s="1434"/>
      <c r="ADY263" s="1434"/>
      <c r="ADZ263" s="1434"/>
      <c r="AEA263" s="1434"/>
      <c r="AEB263" s="1434"/>
      <c r="AEC263" s="1434"/>
      <c r="AED263" s="1434"/>
      <c r="AEE263" s="1434"/>
      <c r="AEF263" s="1434"/>
      <c r="AEG263" s="1434"/>
      <c r="AEH263" s="1434"/>
      <c r="AEI263" s="1434"/>
      <c r="AEJ263" s="1434"/>
      <c r="AEK263" s="1434"/>
      <c r="AEL263" s="1434"/>
      <c r="AEM263" s="1434"/>
      <c r="AEN263" s="1434"/>
      <c r="AEO263" s="1434"/>
      <c r="AEP263" s="1434"/>
      <c r="AEQ263" s="1434"/>
      <c r="AER263" s="1434"/>
      <c r="AES263" s="1434"/>
      <c r="AET263" s="1434"/>
      <c r="AEU263" s="1434"/>
      <c r="AEV263" s="1434"/>
      <c r="AEW263" s="1434"/>
      <c r="AEX263" s="1434"/>
      <c r="AEY263" s="1434"/>
      <c r="AEZ263" s="1434"/>
      <c r="AFA263" s="1434"/>
      <c r="AFB263" s="1434"/>
      <c r="AFC263" s="1434"/>
      <c r="AFD263" s="1434"/>
      <c r="AFE263" s="1434"/>
      <c r="AFF263" s="1434"/>
      <c r="AFG263" s="1434"/>
      <c r="AFH263" s="1434"/>
      <c r="AFI263" s="1434"/>
      <c r="AFJ263" s="1434"/>
      <c r="AFK263" s="1434"/>
      <c r="AFL263" s="1434"/>
      <c r="AFM263" s="1434"/>
      <c r="AFN263" s="1434"/>
      <c r="AFO263" s="1434"/>
      <c r="AFP263" s="1434"/>
      <c r="AFQ263" s="1434"/>
      <c r="AFR263" s="1434"/>
      <c r="AFS263" s="1434"/>
      <c r="AFT263" s="1434"/>
      <c r="AFU263" s="1434"/>
      <c r="AFV263" s="1434"/>
      <c r="AFW263" s="1434"/>
      <c r="AFX263" s="1434"/>
      <c r="AFY263" s="1434"/>
      <c r="AFZ263" s="1434"/>
      <c r="AGA263" s="1434"/>
      <c r="AGB263" s="1434"/>
      <c r="AGC263" s="1434"/>
      <c r="AGD263" s="1434"/>
      <c r="AGE263" s="1434"/>
      <c r="AGF263" s="1434"/>
      <c r="AGG263" s="1434"/>
      <c r="AGH263" s="1434"/>
      <c r="AGI263" s="1434"/>
      <c r="AGJ263" s="1434"/>
      <c r="AGK263" s="1434"/>
      <c r="AGL263" s="1434"/>
      <c r="AGM263" s="1434"/>
      <c r="AGN263" s="1434"/>
      <c r="AGO263" s="1434"/>
      <c r="AGP263" s="1434"/>
      <c r="AGQ263" s="1434"/>
      <c r="AGR263" s="1434"/>
      <c r="AGS263" s="1434"/>
      <c r="AGT263" s="1434"/>
      <c r="AGU263" s="1434"/>
      <c r="AGV263" s="1434"/>
      <c r="AGW263" s="1434"/>
      <c r="AGX263" s="1434"/>
      <c r="AGY263" s="1434"/>
      <c r="AGZ263" s="1434"/>
      <c r="AHA263" s="1434"/>
      <c r="AHB263" s="1434"/>
      <c r="AHC263" s="1434"/>
      <c r="AHD263" s="1434"/>
      <c r="AHE263" s="1434"/>
      <c r="AHF263" s="1434"/>
      <c r="AHG263" s="1434"/>
      <c r="AHH263" s="1434"/>
      <c r="AHI263" s="1434"/>
      <c r="AHJ263" s="1434"/>
      <c r="AHK263" s="1434"/>
      <c r="AHL263" s="1434"/>
      <c r="AHM263" s="1434"/>
      <c r="AHN263" s="1434"/>
      <c r="AHO263" s="1434"/>
      <c r="AHP263" s="1434"/>
      <c r="AHQ263" s="1434"/>
      <c r="AHR263" s="1434"/>
      <c r="AHS263" s="1434"/>
      <c r="AHT263" s="1434"/>
      <c r="AHU263" s="1434"/>
      <c r="AHV263" s="1434"/>
      <c r="AHW263" s="1434"/>
      <c r="AHX263" s="1434"/>
      <c r="AHY263" s="1434"/>
      <c r="AHZ263" s="1434"/>
      <c r="AIA263" s="1434"/>
      <c r="AIB263" s="1434"/>
      <c r="AIC263" s="1434"/>
      <c r="AID263" s="1434"/>
      <c r="AIE263" s="1434"/>
      <c r="AIF263" s="1434"/>
      <c r="AIG263" s="1434"/>
      <c r="AIH263" s="1434"/>
      <c r="AII263" s="1434"/>
      <c r="AIJ263" s="1434"/>
      <c r="AIK263" s="1434"/>
      <c r="AIL263" s="1434"/>
      <c r="AIM263" s="1434"/>
      <c r="AIN263" s="1434"/>
      <c r="AIO263" s="1434"/>
      <c r="AIP263" s="1434"/>
      <c r="AIQ263" s="1434"/>
      <c r="AIR263" s="1434"/>
      <c r="AIS263" s="1434"/>
      <c r="AIT263" s="1434"/>
      <c r="AIU263" s="1434"/>
      <c r="AIV263" s="1434"/>
      <c r="AIW263" s="1434"/>
      <c r="AIX263" s="1434"/>
      <c r="AIY263" s="1434"/>
      <c r="AIZ263" s="1434"/>
      <c r="AJA263" s="1434"/>
      <c r="AJB263" s="1434"/>
      <c r="AJC263" s="1434"/>
      <c r="AJD263" s="1434"/>
      <c r="AJE263" s="1434"/>
      <c r="AJF263" s="1434"/>
      <c r="AJG263" s="1434"/>
      <c r="AJH263" s="1434"/>
      <c r="AJI263" s="1434"/>
      <c r="AJJ263" s="1434"/>
      <c r="AJK263" s="1434"/>
      <c r="AJL263" s="1434"/>
      <c r="AJM263" s="1434"/>
      <c r="AJN263" s="1434"/>
      <c r="AJO263" s="1434"/>
      <c r="AJP263" s="1434"/>
      <c r="AJQ263" s="1434"/>
      <c r="AJR263" s="1434"/>
      <c r="AJS263" s="1434"/>
      <c r="AJT263" s="1434"/>
      <c r="AJU263" s="1434"/>
      <c r="AJV263" s="1434"/>
      <c r="AJW263" s="1434"/>
      <c r="AJX263" s="1434"/>
      <c r="AJY263" s="1434"/>
      <c r="AJZ263" s="1434"/>
      <c r="AKA263" s="1434"/>
      <c r="AKB263" s="1434"/>
      <c r="AKC263" s="1434"/>
      <c r="AKD263" s="1434"/>
      <c r="AKE263" s="1434"/>
      <c r="AKF263" s="1434"/>
      <c r="AKG263" s="1434"/>
      <c r="AKH263" s="1434"/>
      <c r="AKI263" s="1434"/>
      <c r="AKJ263" s="1434"/>
      <c r="AKK263" s="1434"/>
      <c r="AKL263" s="1434"/>
      <c r="AKM263" s="1434"/>
      <c r="AKN263" s="1434"/>
      <c r="AKO263" s="1434"/>
      <c r="AKP263" s="1434"/>
      <c r="AKQ263" s="1434"/>
      <c r="AKR263" s="1434"/>
      <c r="AKS263" s="1434"/>
      <c r="AKT263" s="1434"/>
      <c r="AKU263" s="1434"/>
      <c r="AKV263" s="1434"/>
      <c r="AKW263" s="1434"/>
      <c r="AKX263" s="1434"/>
      <c r="AKY263" s="1434"/>
      <c r="AKZ263" s="1434"/>
      <c r="ALA263" s="1434"/>
      <c r="ALB263" s="1434"/>
      <c r="ALC263" s="1434"/>
      <c r="ALD263" s="1434"/>
      <c r="ALE263" s="1434"/>
      <c r="ALF263" s="1434"/>
      <c r="ALG263" s="1434"/>
      <c r="ALH263" s="1434"/>
      <c r="ALI263" s="1434"/>
      <c r="ALJ263" s="1434"/>
      <c r="ALK263" s="1434"/>
      <c r="ALL263" s="1434"/>
      <c r="ALM263" s="1434"/>
      <c r="ALN263" s="1434"/>
      <c r="ALO263" s="1434"/>
      <c r="ALP263" s="1434"/>
      <c r="ALQ263" s="1434"/>
      <c r="ALR263" s="1434"/>
      <c r="ALS263" s="1434"/>
      <c r="ALT263" s="1434"/>
      <c r="ALU263" s="1434"/>
      <c r="ALV263" s="1434"/>
      <c r="ALW263" s="1434"/>
      <c r="ALX263" s="1434"/>
      <c r="ALY263" s="1434"/>
      <c r="ALZ263" s="1434"/>
      <c r="AMA263" s="1434"/>
      <c r="AMB263" s="1434"/>
      <c r="AMC263" s="1434"/>
      <c r="AMD263" s="1434"/>
      <c r="AME263" s="1434"/>
      <c r="AMF263" s="1434"/>
      <c r="AMG263" s="1434"/>
      <c r="AMH263" s="1434"/>
      <c r="AMI263" s="1434"/>
      <c r="AMJ263" s="1434"/>
      <c r="AMK263" s="1434"/>
      <c r="AML263" s="1434"/>
      <c r="AMM263" s="1434"/>
      <c r="AMN263" s="1434"/>
      <c r="AMO263" s="1434"/>
      <c r="AMP263" s="1434"/>
      <c r="AMQ263" s="1434"/>
      <c r="AMR263" s="1434"/>
      <c r="AMS263" s="1434"/>
      <c r="AMT263" s="1434"/>
      <c r="AMU263" s="1434"/>
      <c r="AMV263" s="1434"/>
      <c r="AMW263" s="1434"/>
      <c r="AMX263" s="1434"/>
      <c r="AMY263" s="1434"/>
      <c r="AMZ263" s="1434"/>
      <c r="ANA263" s="1434"/>
      <c r="ANB263" s="1434"/>
      <c r="ANC263" s="1434"/>
      <c r="AND263" s="1434"/>
      <c r="ANE263" s="1434"/>
      <c r="ANF263" s="1434"/>
      <c r="ANG263" s="1434"/>
      <c r="ANH263" s="1434"/>
      <c r="ANI263" s="1434"/>
      <c r="ANJ263" s="1434"/>
      <c r="ANK263" s="1434"/>
      <c r="ANL263" s="1434"/>
      <c r="ANM263" s="1434"/>
      <c r="ANN263" s="1434"/>
      <c r="ANO263" s="1434"/>
      <c r="ANP263" s="1434"/>
      <c r="ANQ263" s="1434"/>
      <c r="ANR263" s="1434"/>
      <c r="ANS263" s="1434"/>
      <c r="ANT263" s="1434"/>
      <c r="ANU263" s="1434"/>
      <c r="ANV263" s="1434"/>
      <c r="ANW263" s="1434"/>
      <c r="ANX263" s="1434"/>
      <c r="ANY263" s="1434"/>
      <c r="ANZ263" s="1434"/>
      <c r="AOA263" s="1434"/>
      <c r="AOB263" s="1434"/>
      <c r="AOC263" s="1434"/>
      <c r="AOD263" s="1434"/>
      <c r="AOE263" s="1434"/>
      <c r="AOF263" s="1434"/>
      <c r="AOG263" s="1434"/>
      <c r="AOH263" s="1434"/>
      <c r="AOI263" s="1434"/>
      <c r="AOJ263" s="1434"/>
      <c r="AOK263" s="1434"/>
      <c r="AOL263" s="1434"/>
      <c r="AOM263" s="1434"/>
      <c r="AON263" s="1434"/>
      <c r="AOO263" s="1434"/>
      <c r="AOP263" s="1434"/>
      <c r="AOQ263" s="1434"/>
      <c r="AOR263" s="1434"/>
      <c r="AOS263" s="1434"/>
      <c r="AOT263" s="1434"/>
      <c r="AOU263" s="1434"/>
      <c r="AOV263" s="1434"/>
      <c r="AOW263" s="1434"/>
      <c r="AOX263" s="1434"/>
      <c r="AOY263" s="1434"/>
      <c r="AOZ263" s="1434"/>
      <c r="APA263" s="1434"/>
      <c r="APB263" s="1434"/>
      <c r="APC263" s="1434"/>
      <c r="APD263" s="1434"/>
      <c r="APE263" s="1434"/>
      <c r="APF263" s="1434"/>
      <c r="APG263" s="1434"/>
      <c r="APH263" s="1434"/>
      <c r="API263" s="1434"/>
      <c r="APJ263" s="1434"/>
      <c r="APK263" s="1434"/>
      <c r="APL263" s="1434"/>
      <c r="APM263" s="1434"/>
      <c r="APN263" s="1434"/>
      <c r="APO263" s="1434"/>
      <c r="APP263" s="1434"/>
      <c r="APQ263" s="1434"/>
      <c r="APR263" s="1434"/>
      <c r="APS263" s="1434"/>
      <c r="APT263" s="1434"/>
      <c r="APU263" s="1434"/>
      <c r="APV263" s="1434"/>
      <c r="APW263" s="1434"/>
      <c r="APX263" s="1434"/>
      <c r="APY263" s="1434"/>
      <c r="APZ263" s="1434"/>
      <c r="AQA263" s="1434"/>
      <c r="AQB263" s="1434"/>
      <c r="AQC263" s="1434"/>
      <c r="AQD263" s="1434"/>
      <c r="AQE263" s="1434"/>
      <c r="AQF263" s="1434"/>
      <c r="AQG263" s="1434"/>
      <c r="AQH263" s="1434"/>
      <c r="AQI263" s="1434"/>
      <c r="AQJ263" s="1434"/>
      <c r="AQK263" s="1434"/>
      <c r="AQL263" s="1434"/>
      <c r="AQM263" s="1434"/>
      <c r="AQN263" s="1434"/>
      <c r="AQO263" s="1434"/>
      <c r="AQP263" s="1434"/>
      <c r="AQQ263" s="1434"/>
      <c r="AQR263" s="1434"/>
      <c r="AQS263" s="1434"/>
      <c r="AQT263" s="1434"/>
      <c r="AQU263" s="1434"/>
      <c r="AQV263" s="1434"/>
      <c r="AQW263" s="1434"/>
      <c r="AQX263" s="1434"/>
      <c r="AQY263" s="1434"/>
      <c r="AQZ263" s="1434"/>
      <c r="ARA263" s="1434"/>
      <c r="ARB263" s="1434"/>
      <c r="ARC263" s="1434"/>
      <c r="ARD263" s="1434"/>
      <c r="ARE263" s="1434"/>
      <c r="ARF263" s="1434"/>
      <c r="ARG263" s="1434"/>
      <c r="ARH263" s="1434"/>
      <c r="ARI263" s="1434"/>
      <c r="ARJ263" s="1434"/>
      <c r="ARK263" s="1434"/>
      <c r="ARL263" s="1434"/>
      <c r="ARM263" s="1434"/>
      <c r="ARN263" s="1434"/>
      <c r="ARO263" s="1434"/>
      <c r="ARP263" s="1434"/>
      <c r="ARQ263" s="1434"/>
      <c r="ARR263" s="1434"/>
      <c r="ARS263" s="1434"/>
      <c r="ART263" s="1434"/>
      <c r="ARU263" s="1434"/>
      <c r="ARV263" s="1434"/>
      <c r="ARW263" s="1434"/>
      <c r="ARX263" s="1434"/>
      <c r="ARY263" s="1434"/>
      <c r="ARZ263" s="1434"/>
      <c r="ASA263" s="1434"/>
      <c r="ASB263" s="1434"/>
      <c r="ASC263" s="1434"/>
      <c r="ASD263" s="1434"/>
      <c r="ASE263" s="1434"/>
      <c r="ASF263" s="1434"/>
      <c r="ASG263" s="1434"/>
      <c r="ASH263" s="1434"/>
      <c r="ASI263" s="1434"/>
      <c r="ASJ263" s="1434"/>
      <c r="ASK263" s="1434"/>
      <c r="ASL263" s="1434"/>
      <c r="ASM263" s="1434"/>
      <c r="ASN263" s="1434"/>
      <c r="ASO263" s="1434"/>
      <c r="ASP263" s="1434"/>
      <c r="ASQ263" s="1434"/>
      <c r="ASR263" s="1434"/>
      <c r="ASS263" s="1434"/>
      <c r="AST263" s="1434"/>
      <c r="ASU263" s="1434"/>
      <c r="ASV263" s="1434"/>
      <c r="ASW263" s="1434"/>
      <c r="ASX263" s="1434"/>
      <c r="ASY263" s="1434"/>
      <c r="ASZ263" s="1434"/>
      <c r="ATA263" s="1434"/>
      <c r="ATB263" s="1434"/>
      <c r="ATC263" s="1434"/>
      <c r="ATD263" s="1434"/>
      <c r="ATE263" s="1434"/>
      <c r="ATF263" s="1434"/>
      <c r="ATG263" s="1434"/>
      <c r="ATH263" s="1434"/>
      <c r="ATI263" s="1434"/>
      <c r="ATJ263" s="1434"/>
      <c r="ATK263" s="1434"/>
      <c r="ATL263" s="1434"/>
      <c r="ATM263" s="1434"/>
      <c r="ATN263" s="1434"/>
      <c r="ATO263" s="1434"/>
      <c r="ATP263" s="1434"/>
      <c r="ATQ263" s="1434"/>
      <c r="ATR263" s="1434"/>
      <c r="ATS263" s="1434"/>
      <c r="ATT263" s="1434"/>
      <c r="ATU263" s="1434"/>
      <c r="ATV263" s="1434"/>
      <c r="ATW263" s="1434"/>
      <c r="ATX263" s="1434"/>
      <c r="ATY263" s="1434"/>
      <c r="ATZ263" s="1434"/>
      <c r="AUA263" s="1434"/>
      <c r="AUB263" s="1434"/>
      <c r="AUC263" s="1434"/>
      <c r="AUD263" s="1434"/>
      <c r="AUE263" s="1434"/>
      <c r="AUF263" s="1434"/>
      <c r="AUG263" s="1434"/>
      <c r="AUH263" s="1434"/>
      <c r="AUI263" s="1434"/>
      <c r="AUJ263" s="1434"/>
      <c r="AUK263" s="1434"/>
      <c r="AUL263" s="1434"/>
      <c r="AUM263" s="1434"/>
      <c r="AUN263" s="1434"/>
      <c r="AUO263" s="1434"/>
      <c r="AUP263" s="1434"/>
      <c r="AUQ263" s="1434"/>
      <c r="AUR263" s="1434"/>
      <c r="AUS263" s="1434"/>
      <c r="AUT263" s="1434"/>
      <c r="AUU263" s="1434"/>
      <c r="AUV263" s="1434"/>
      <c r="AUW263" s="1434"/>
      <c r="AUX263" s="1434"/>
      <c r="AUY263" s="1434"/>
      <c r="AUZ263" s="1434"/>
      <c r="AVA263" s="1434"/>
      <c r="AVB263" s="1434"/>
      <c r="AVC263" s="1434"/>
      <c r="AVD263" s="1434"/>
      <c r="AVE263" s="1434"/>
      <c r="AVF263" s="1434"/>
      <c r="AVG263" s="1434"/>
      <c r="AVH263" s="1434"/>
      <c r="AVI263" s="1434"/>
      <c r="AVJ263" s="1434"/>
      <c r="AVK263" s="1434"/>
      <c r="AVL263" s="1434"/>
      <c r="AVM263" s="1434"/>
      <c r="AVN263" s="1434"/>
      <c r="AVO263" s="1434"/>
      <c r="AVP263" s="1434"/>
      <c r="AVQ263" s="1434"/>
      <c r="AVR263" s="1434"/>
      <c r="AVS263" s="1434"/>
      <c r="AVT263" s="1434"/>
      <c r="AVU263" s="1434"/>
      <c r="AVV263" s="1434"/>
      <c r="AVW263" s="1434"/>
      <c r="AVX263" s="1434"/>
      <c r="AVY263" s="1434"/>
      <c r="AVZ263" s="1434"/>
      <c r="AWA263" s="1434"/>
      <c r="AWB263" s="1434"/>
      <c r="AWC263" s="1434"/>
      <c r="AWD263" s="1434"/>
      <c r="AWE263" s="1434"/>
      <c r="AWF263" s="1434"/>
      <c r="AWG263" s="1434"/>
      <c r="AWH263" s="1434"/>
      <c r="AWI263" s="1434"/>
      <c r="AWJ263" s="1434"/>
      <c r="AWK263" s="1434"/>
      <c r="AWL263" s="1434"/>
      <c r="AWM263" s="1434"/>
      <c r="AWN263" s="1434"/>
      <c r="AWO263" s="1434"/>
      <c r="AWP263" s="1434"/>
      <c r="AWQ263" s="1434"/>
      <c r="AWR263" s="1434"/>
      <c r="AWS263" s="1434"/>
      <c r="AWT263" s="1434"/>
      <c r="AWU263" s="1434"/>
      <c r="AWV263" s="1434"/>
      <c r="AWW263" s="1434"/>
      <c r="AWX263" s="1434"/>
      <c r="AWY263" s="1434"/>
      <c r="AWZ263" s="1434"/>
      <c r="AXA263" s="1434"/>
      <c r="AXB263" s="1434"/>
      <c r="AXC263" s="1434"/>
      <c r="AXD263" s="1434"/>
      <c r="AXE263" s="1434"/>
      <c r="AXF263" s="1434"/>
      <c r="AXG263" s="1434"/>
      <c r="AXH263" s="1434"/>
      <c r="AXI263" s="1434"/>
      <c r="AXJ263" s="1434"/>
      <c r="AXK263" s="1434"/>
      <c r="AXL263" s="1434"/>
      <c r="AXM263" s="1434"/>
      <c r="AXN263" s="1434"/>
      <c r="AXO263" s="1434"/>
      <c r="AXP263" s="1434"/>
      <c r="AXQ263" s="1434"/>
      <c r="AXR263" s="1434"/>
      <c r="AXS263" s="1434"/>
      <c r="AXT263" s="1434"/>
      <c r="AXU263" s="1434"/>
      <c r="AXV263" s="1434"/>
      <c r="AXW263" s="1434"/>
      <c r="AXX263" s="1434"/>
      <c r="AXY263" s="1434"/>
      <c r="AXZ263" s="1434"/>
      <c r="AYA263" s="1434"/>
      <c r="AYB263" s="1434"/>
      <c r="AYC263" s="1434"/>
      <c r="AYD263" s="1434"/>
      <c r="AYE263" s="1434"/>
      <c r="AYF263" s="1434"/>
      <c r="AYG263" s="1434"/>
      <c r="AYH263" s="1434"/>
      <c r="AYI263" s="1434"/>
      <c r="AYJ263" s="1434"/>
      <c r="AYK263" s="1434"/>
      <c r="AYL263" s="1434"/>
      <c r="AYM263" s="1434"/>
      <c r="AYN263" s="1434"/>
      <c r="AYO263" s="1434"/>
      <c r="AYP263" s="1434"/>
      <c r="AYQ263" s="1434"/>
      <c r="AYR263" s="1434"/>
      <c r="AYS263" s="1434"/>
      <c r="AYT263" s="1434"/>
      <c r="AYU263" s="1434"/>
      <c r="AYV263" s="1434"/>
      <c r="AYW263" s="1434"/>
      <c r="AYX263" s="1434"/>
      <c r="AYY263" s="1434"/>
      <c r="AYZ263" s="1434"/>
      <c r="AZA263" s="1434"/>
      <c r="AZB263" s="1434"/>
      <c r="AZC263" s="1434"/>
      <c r="AZD263" s="1434"/>
      <c r="AZE263" s="1434"/>
      <c r="AZF263" s="1434"/>
      <c r="AZG263" s="1434"/>
      <c r="AZH263" s="1434"/>
      <c r="AZI263" s="1434"/>
      <c r="AZJ263" s="1434"/>
      <c r="AZK263" s="1434"/>
      <c r="AZL263" s="1434"/>
      <c r="AZM263" s="1434"/>
      <c r="AZN263" s="1434"/>
      <c r="AZO263" s="1434"/>
      <c r="AZP263" s="1434"/>
      <c r="AZQ263" s="1434"/>
      <c r="AZR263" s="1434"/>
      <c r="AZS263" s="1434"/>
      <c r="AZT263" s="1434"/>
      <c r="AZU263" s="1434"/>
      <c r="AZV263" s="1434"/>
      <c r="AZW263" s="1434"/>
      <c r="AZX263" s="1434"/>
      <c r="AZY263" s="1434"/>
      <c r="AZZ263" s="1434"/>
      <c r="BAA263" s="1434"/>
      <c r="BAB263" s="1434"/>
      <c r="BAC263" s="1434"/>
      <c r="BAD263" s="1434"/>
      <c r="BAE263" s="1434"/>
      <c r="BAF263" s="1434"/>
      <c r="BAG263" s="1434"/>
      <c r="BAH263" s="1434"/>
      <c r="BAI263" s="1434"/>
      <c r="BAJ263" s="1434"/>
      <c r="BAK263" s="1434"/>
      <c r="BAL263" s="1434"/>
      <c r="BAM263" s="1434"/>
      <c r="BAN263" s="1434"/>
      <c r="BAO263" s="1434"/>
      <c r="BAP263" s="1434"/>
      <c r="BAQ263" s="1434"/>
      <c r="BAR263" s="1434"/>
      <c r="BAS263" s="1434"/>
      <c r="BAT263" s="1434"/>
      <c r="BAU263" s="1434"/>
      <c r="BAV263" s="1434"/>
      <c r="BAW263" s="1434"/>
      <c r="BAX263" s="1434"/>
      <c r="BAY263" s="1434"/>
      <c r="BAZ263" s="1434"/>
      <c r="BBA263" s="1434"/>
      <c r="BBB263" s="1434"/>
      <c r="BBC263" s="1434"/>
      <c r="BBD263" s="1434"/>
      <c r="BBE263" s="1434"/>
      <c r="BBF263" s="1434"/>
      <c r="BBG263" s="1434"/>
      <c r="BBH263" s="1434"/>
      <c r="BBI263" s="1434"/>
      <c r="BBJ263" s="1434"/>
      <c r="BBK263" s="1434"/>
      <c r="BBL263" s="1434"/>
      <c r="BBM263" s="1434"/>
      <c r="BBN263" s="1434"/>
      <c r="BBO263" s="1434"/>
      <c r="BBP263" s="1434"/>
      <c r="BBQ263" s="1434"/>
      <c r="BBR263" s="1434"/>
      <c r="BBS263" s="1434"/>
      <c r="BBT263" s="1434"/>
      <c r="BBU263" s="1434"/>
      <c r="BBV263" s="1434"/>
      <c r="BBW263" s="1434"/>
      <c r="BBX263" s="1434"/>
      <c r="BBY263" s="1434"/>
      <c r="BBZ263" s="1434"/>
      <c r="BCA263" s="1434"/>
      <c r="BCB263" s="1434"/>
      <c r="BCC263" s="1434"/>
      <c r="BCD263" s="1434"/>
      <c r="BCE263" s="1434"/>
      <c r="BCF263" s="1434"/>
      <c r="BCG263" s="1434"/>
      <c r="BCH263" s="1434"/>
      <c r="BCI263" s="1434"/>
      <c r="BCJ263" s="1434"/>
      <c r="BCK263" s="1434"/>
      <c r="BCL263" s="1434"/>
      <c r="BCM263" s="1434"/>
      <c r="BCN263" s="1434"/>
      <c r="BCO263" s="1434"/>
      <c r="BCP263" s="1434"/>
      <c r="BCQ263" s="1434"/>
      <c r="BCR263" s="1434"/>
      <c r="BCS263" s="1434"/>
      <c r="BCT263" s="1434"/>
      <c r="BCU263" s="1434"/>
      <c r="BCV263" s="1434"/>
      <c r="BCW263" s="1434"/>
      <c r="BCX263" s="1434"/>
      <c r="BCY263" s="1434"/>
      <c r="BCZ263" s="1434"/>
      <c r="BDA263" s="1434"/>
      <c r="BDB263" s="1434"/>
      <c r="BDC263" s="1434"/>
      <c r="BDD263" s="1434"/>
      <c r="BDE263" s="1434"/>
      <c r="BDF263" s="1434"/>
      <c r="BDG263" s="1434"/>
      <c r="BDH263" s="1434"/>
      <c r="BDI263" s="1434"/>
      <c r="BDJ263" s="1434"/>
      <c r="BDK263" s="1434"/>
      <c r="BDL263" s="1434"/>
      <c r="BDM263" s="1434"/>
      <c r="BDN263" s="1434"/>
      <c r="BDO263" s="1434"/>
      <c r="BDP263" s="1434"/>
      <c r="BDQ263" s="1434"/>
      <c r="BDR263" s="1434"/>
      <c r="BDS263" s="1434"/>
      <c r="BDT263" s="1434"/>
      <c r="BDU263" s="1434"/>
      <c r="BDV263" s="1434"/>
      <c r="BDW263" s="1434"/>
      <c r="BDX263" s="1434"/>
      <c r="BDY263" s="1434"/>
      <c r="BDZ263" s="1434"/>
      <c r="BEA263" s="1434"/>
      <c r="BEB263" s="1434"/>
      <c r="BEC263" s="1434"/>
      <c r="BED263" s="1434"/>
      <c r="BEE263" s="1434"/>
      <c r="BEF263" s="1434"/>
      <c r="BEG263" s="1434"/>
      <c r="BEH263" s="1434"/>
      <c r="BEI263" s="1434"/>
      <c r="BEJ263" s="1434"/>
      <c r="BEK263" s="1434"/>
      <c r="BEL263" s="1434"/>
      <c r="BEM263" s="1434"/>
      <c r="BEN263" s="1434"/>
      <c r="BEO263" s="1434"/>
      <c r="BEP263" s="1434"/>
      <c r="BEQ263" s="1434"/>
      <c r="BER263" s="1434"/>
      <c r="BES263" s="1434"/>
      <c r="BET263" s="1434"/>
      <c r="BEU263" s="1434"/>
      <c r="BEV263" s="1434"/>
      <c r="BEW263" s="1434"/>
      <c r="BEX263" s="1434"/>
      <c r="BEY263" s="1434"/>
      <c r="BEZ263" s="1434"/>
      <c r="BFA263" s="1434"/>
      <c r="BFB263" s="1434"/>
      <c r="BFC263" s="1434"/>
      <c r="BFD263" s="1434"/>
      <c r="BFE263" s="1434"/>
      <c r="BFF263" s="1434"/>
      <c r="BFG263" s="1434"/>
      <c r="BFH263" s="1434"/>
      <c r="BFI263" s="1434"/>
      <c r="BFJ263" s="1434"/>
      <c r="BFK263" s="1434"/>
      <c r="BFL263" s="1434"/>
      <c r="BFM263" s="1434"/>
      <c r="BFN263" s="1434"/>
      <c r="BFO263" s="1434"/>
      <c r="BFP263" s="1434"/>
      <c r="BFQ263" s="1434"/>
      <c r="BFR263" s="1434"/>
      <c r="BFS263" s="1434"/>
      <c r="BFT263" s="1434"/>
      <c r="BFU263" s="1434"/>
      <c r="BFV263" s="1434"/>
      <c r="BFW263" s="1434"/>
      <c r="BFX263" s="1434"/>
      <c r="BFY263" s="1434"/>
      <c r="BFZ263" s="1434"/>
      <c r="BGA263" s="1434"/>
      <c r="BGB263" s="1434"/>
      <c r="BGC263" s="1434"/>
      <c r="BGD263" s="1434"/>
      <c r="BGE263" s="1434"/>
      <c r="BGF263" s="1434"/>
      <c r="BGG263" s="1434"/>
      <c r="BGH263" s="1434"/>
      <c r="BGI263" s="1434"/>
      <c r="BGJ263" s="1434"/>
      <c r="BGK263" s="1434"/>
      <c r="BGL263" s="1434"/>
      <c r="BGM263" s="1434"/>
      <c r="BGN263" s="1434"/>
      <c r="BGO263" s="1434"/>
      <c r="BGP263" s="1434"/>
      <c r="BGQ263" s="1434"/>
      <c r="BGR263" s="1434"/>
      <c r="BGS263" s="1434"/>
      <c r="BGT263" s="1434"/>
      <c r="BGU263" s="1434"/>
      <c r="BGV263" s="1434"/>
      <c r="BGW263" s="1434"/>
      <c r="BGX263" s="1434"/>
      <c r="BGY263" s="1434"/>
      <c r="BGZ263" s="1434"/>
      <c r="BHA263" s="1434"/>
      <c r="BHB263" s="1434"/>
      <c r="BHC263" s="1434"/>
      <c r="BHD263" s="1434"/>
      <c r="BHE263" s="1434"/>
      <c r="BHF263" s="1434"/>
      <c r="BHG263" s="1434"/>
      <c r="BHH263" s="1434"/>
      <c r="BHI263" s="1434"/>
      <c r="BHJ263" s="1434"/>
      <c r="BHK263" s="1434"/>
      <c r="BHL263" s="1434"/>
      <c r="BHM263" s="1434"/>
      <c r="BHN263" s="1434"/>
      <c r="BHO263" s="1434"/>
      <c r="BHP263" s="1434"/>
      <c r="BHQ263" s="1434"/>
      <c r="BHR263" s="1434"/>
      <c r="BHS263" s="1434"/>
      <c r="BHT263" s="1434"/>
      <c r="BHU263" s="1434"/>
      <c r="BHV263" s="1434"/>
      <c r="BHW263" s="1434"/>
      <c r="BHX263" s="1434"/>
      <c r="BHY263" s="1434"/>
      <c r="BHZ263" s="1434"/>
      <c r="BIA263" s="1434"/>
      <c r="BIB263" s="1434"/>
      <c r="BIC263" s="1434"/>
      <c r="BID263" s="1434"/>
      <c r="BIE263" s="1434"/>
      <c r="BIF263" s="1434"/>
      <c r="BIG263" s="1434"/>
      <c r="BIH263" s="1434"/>
      <c r="BII263" s="1434"/>
      <c r="BIJ263" s="1434"/>
      <c r="BIK263" s="1434"/>
      <c r="BIL263" s="1434"/>
      <c r="BIM263" s="1434"/>
      <c r="BIN263" s="1434"/>
      <c r="BIO263" s="1434"/>
      <c r="BIP263" s="1434"/>
      <c r="BIQ263" s="1434"/>
      <c r="BIR263" s="1434"/>
      <c r="BIS263" s="1434"/>
      <c r="BIT263" s="1434"/>
      <c r="BIU263" s="1434"/>
      <c r="BIV263" s="1434"/>
      <c r="BIW263" s="1434"/>
      <c r="BIX263" s="1434"/>
      <c r="BIY263" s="1434"/>
      <c r="BIZ263" s="1434"/>
      <c r="BJA263" s="1434"/>
      <c r="BJB263" s="1434"/>
      <c r="BJC263" s="1434"/>
      <c r="BJD263" s="1434"/>
      <c r="BJE263" s="1434"/>
      <c r="BJF263" s="1434"/>
      <c r="BJG263" s="1434"/>
      <c r="BJH263" s="1434"/>
      <c r="BJI263" s="1434"/>
      <c r="BJJ263" s="1434"/>
      <c r="BJK263" s="1434"/>
      <c r="BJL263" s="1434"/>
      <c r="BJM263" s="1434"/>
      <c r="BJN263" s="1434"/>
      <c r="BJO263" s="1434"/>
      <c r="BJP263" s="1434"/>
      <c r="BJQ263" s="1434"/>
      <c r="BJR263" s="1434"/>
      <c r="BJS263" s="1434"/>
      <c r="BJT263" s="1434"/>
      <c r="BJU263" s="1434"/>
      <c r="BJV263" s="1434"/>
      <c r="BJW263" s="1434"/>
      <c r="BJX263" s="1434"/>
      <c r="BJY263" s="1434"/>
      <c r="BJZ263" s="1434"/>
      <c r="BKA263" s="1434"/>
      <c r="BKB263" s="1434"/>
      <c r="BKC263" s="1434"/>
      <c r="BKD263" s="1434"/>
      <c r="BKE263" s="1434"/>
      <c r="BKF263" s="1434"/>
      <c r="BKG263" s="1434"/>
      <c r="BKH263" s="1434"/>
      <c r="BKI263" s="1434"/>
      <c r="BKJ263" s="1434"/>
      <c r="BKK263" s="1434"/>
      <c r="BKL263" s="1434"/>
      <c r="BKM263" s="1434"/>
      <c r="BKN263" s="1434"/>
      <c r="BKO263" s="1434"/>
      <c r="BKP263" s="1434"/>
      <c r="BKQ263" s="1434"/>
      <c r="BKR263" s="1434"/>
      <c r="BKS263" s="1434"/>
      <c r="BKT263" s="1434"/>
      <c r="BKU263" s="1434"/>
      <c r="BKV263" s="1434"/>
      <c r="BKW263" s="1434"/>
      <c r="BKX263" s="1434"/>
      <c r="BKY263" s="1434"/>
      <c r="BKZ263" s="1434"/>
      <c r="BLA263" s="1434"/>
      <c r="BLB263" s="1434"/>
      <c r="BLC263" s="1434"/>
      <c r="BLD263" s="1434"/>
      <c r="BLE263" s="1434"/>
      <c r="BLF263" s="1434"/>
      <c r="BLG263" s="1434"/>
      <c r="BLH263" s="1434"/>
      <c r="BLI263" s="1434"/>
      <c r="BLJ263" s="1434"/>
      <c r="BLK263" s="1434"/>
      <c r="BLL263" s="1434"/>
      <c r="BLM263" s="1434"/>
      <c r="BLN263" s="1434"/>
      <c r="BLO263" s="1434"/>
      <c r="BLP263" s="1434"/>
      <c r="BLQ263" s="1434"/>
      <c r="BLR263" s="1434"/>
      <c r="BLS263" s="1434"/>
      <c r="BLT263" s="1434"/>
      <c r="BLU263" s="1434"/>
      <c r="BLV263" s="1434"/>
      <c r="BLW263" s="1434"/>
      <c r="BLX263" s="1434"/>
      <c r="BLY263" s="1434"/>
      <c r="BLZ263" s="1434"/>
      <c r="BMA263" s="1434"/>
      <c r="BMB263" s="1434"/>
      <c r="BMC263" s="1434"/>
      <c r="BMD263" s="1434"/>
      <c r="BME263" s="1434"/>
      <c r="BMF263" s="1434"/>
      <c r="BMG263" s="1434"/>
      <c r="BMH263" s="1434"/>
      <c r="BMI263" s="1434"/>
      <c r="BMJ263" s="1434"/>
      <c r="BMK263" s="1434"/>
      <c r="BML263" s="1434"/>
      <c r="BMM263" s="1434"/>
      <c r="BMN263" s="1434"/>
      <c r="BMO263" s="1434"/>
      <c r="BMP263" s="1434"/>
      <c r="BMQ263" s="1434"/>
      <c r="BMR263" s="1434"/>
      <c r="BMS263" s="1434"/>
      <c r="BMT263" s="1434"/>
      <c r="BMU263" s="1434"/>
      <c r="BMV263" s="1434"/>
      <c r="BMW263" s="1434"/>
      <c r="BMX263" s="1434"/>
      <c r="BMY263" s="1434"/>
      <c r="BMZ263" s="1434"/>
      <c r="BNA263" s="1434"/>
      <c r="BNB263" s="1434"/>
      <c r="BNC263" s="1434"/>
      <c r="BND263" s="1434"/>
      <c r="BNE263" s="1434"/>
      <c r="BNF263" s="1434"/>
      <c r="BNG263" s="1434"/>
      <c r="BNH263" s="1434"/>
      <c r="BNI263" s="1434"/>
      <c r="BNJ263" s="1434"/>
      <c r="BNK263" s="1434"/>
      <c r="BNL263" s="1434"/>
      <c r="BNM263" s="1434"/>
      <c r="BNN263" s="1434"/>
      <c r="BNO263" s="1434"/>
      <c r="BNP263" s="1434"/>
      <c r="BNQ263" s="1434"/>
      <c r="BNR263" s="1434"/>
      <c r="BNS263" s="1434"/>
      <c r="BNT263" s="1434"/>
      <c r="BNU263" s="1434"/>
      <c r="BNV263" s="1434"/>
      <c r="BNW263" s="1434"/>
      <c r="BNX263" s="1434"/>
      <c r="BNY263" s="1434"/>
      <c r="BNZ263" s="1434"/>
      <c r="BOA263" s="1434"/>
      <c r="BOB263" s="1434"/>
      <c r="BOC263" s="1434"/>
      <c r="BOD263" s="1434"/>
      <c r="BOE263" s="1434"/>
      <c r="BOF263" s="1434"/>
      <c r="BOG263" s="1434"/>
      <c r="BOH263" s="1434"/>
      <c r="BOI263" s="1434"/>
      <c r="BOJ263" s="1434"/>
      <c r="BOK263" s="1434"/>
      <c r="BOL263" s="1434"/>
      <c r="BOM263" s="1434"/>
      <c r="BON263" s="1434"/>
      <c r="BOO263" s="1434"/>
      <c r="BOP263" s="1434"/>
      <c r="BOQ263" s="1434"/>
      <c r="BOR263" s="1434"/>
      <c r="BOS263" s="1434"/>
      <c r="BOT263" s="1434"/>
      <c r="BOU263" s="1434"/>
      <c r="BOV263" s="1434"/>
      <c r="BOW263" s="1434"/>
      <c r="BOX263" s="1434"/>
      <c r="BOY263" s="1434"/>
      <c r="BOZ263" s="1434"/>
      <c r="BPA263" s="1434"/>
      <c r="BPB263" s="1434"/>
      <c r="BPC263" s="1434"/>
      <c r="BPD263" s="1434"/>
      <c r="BPE263" s="1434"/>
      <c r="BPF263" s="1434"/>
      <c r="BPG263" s="1434"/>
      <c r="BPH263" s="1434"/>
      <c r="BPI263" s="1434"/>
      <c r="BPJ263" s="1434"/>
      <c r="BPK263" s="1434"/>
      <c r="BPL263" s="1434"/>
      <c r="BPM263" s="1434"/>
      <c r="BPN263" s="1434"/>
      <c r="BPO263" s="1434"/>
      <c r="BPP263" s="1434"/>
      <c r="BPQ263" s="1434"/>
      <c r="BPR263" s="1434"/>
      <c r="BPS263" s="1434"/>
      <c r="BPT263" s="1434"/>
      <c r="BPU263" s="1434"/>
      <c r="BPV263" s="1434"/>
      <c r="BPW263" s="1434"/>
      <c r="BPX263" s="1434"/>
      <c r="BPY263" s="1434"/>
      <c r="BPZ263" s="1434"/>
      <c r="BQA263" s="1434"/>
      <c r="BQB263" s="1434"/>
      <c r="BQC263" s="1434"/>
      <c r="BQD263" s="1434"/>
      <c r="BQE263" s="1434"/>
      <c r="BQF263" s="1434"/>
      <c r="BQG263" s="1434"/>
      <c r="BQH263" s="1434"/>
      <c r="BQI263" s="1434"/>
      <c r="BQJ263" s="1434"/>
      <c r="BQK263" s="1434"/>
      <c r="BQL263" s="1434"/>
      <c r="BQM263" s="1434"/>
      <c r="BQN263" s="1434"/>
      <c r="BQO263" s="1434"/>
      <c r="BQP263" s="1434"/>
      <c r="BQQ263" s="1434"/>
      <c r="BQR263" s="1434"/>
      <c r="BQS263" s="1434"/>
      <c r="BQT263" s="1434"/>
      <c r="BQU263" s="1434"/>
      <c r="BQV263" s="1434"/>
      <c r="BQW263" s="1434"/>
      <c r="BQX263" s="1434"/>
      <c r="BQY263" s="1434"/>
      <c r="BQZ263" s="1434"/>
      <c r="BRA263" s="1434"/>
      <c r="BRB263" s="1434"/>
      <c r="BRC263" s="1434"/>
      <c r="BRD263" s="1434"/>
      <c r="BRE263" s="1434"/>
      <c r="BRF263" s="1434"/>
      <c r="BRG263" s="1434"/>
      <c r="BRH263" s="1434"/>
      <c r="BRI263" s="1434"/>
      <c r="BRJ263" s="1434"/>
      <c r="BRK263" s="1434"/>
      <c r="BRL263" s="1434"/>
      <c r="BRM263" s="1434"/>
      <c r="BRN263" s="1434"/>
      <c r="BRO263" s="1434"/>
      <c r="BRP263" s="1434"/>
      <c r="BRQ263" s="1434"/>
      <c r="BRR263" s="1434"/>
      <c r="BRS263" s="1434"/>
      <c r="BRT263" s="1434"/>
      <c r="BRU263" s="1434"/>
      <c r="BRV263" s="1434"/>
      <c r="BRW263" s="1434"/>
      <c r="BRX263" s="1434"/>
      <c r="BRY263" s="1434"/>
      <c r="BRZ263" s="1434"/>
      <c r="BSA263" s="1434"/>
      <c r="BSB263" s="1434"/>
      <c r="BSC263" s="1434"/>
      <c r="BSD263" s="1434"/>
      <c r="BSE263" s="1434"/>
      <c r="BSF263" s="1434"/>
      <c r="BSG263" s="1434"/>
      <c r="BSH263" s="1434"/>
      <c r="BSI263" s="1434"/>
      <c r="BSJ263" s="1434"/>
      <c r="BSK263" s="1434"/>
      <c r="BSL263" s="1434"/>
      <c r="BSM263" s="1434"/>
      <c r="BSN263" s="1434"/>
      <c r="BSO263" s="1434"/>
      <c r="BSP263" s="1434"/>
      <c r="BSQ263" s="1434"/>
      <c r="BSR263" s="1434"/>
      <c r="BSS263" s="1434"/>
      <c r="BST263" s="1434"/>
      <c r="BSU263" s="1434"/>
      <c r="BSV263" s="1434"/>
      <c r="BSW263" s="1434"/>
      <c r="BSX263" s="1434"/>
      <c r="BSY263" s="1434"/>
      <c r="BSZ263" s="1434"/>
      <c r="BTA263" s="1434"/>
      <c r="BTB263" s="1434"/>
      <c r="BTC263" s="1434"/>
      <c r="BTD263" s="1434"/>
      <c r="BTE263" s="1434"/>
      <c r="BTF263" s="1434"/>
      <c r="BTG263" s="1434"/>
      <c r="BTH263" s="1434"/>
      <c r="BTI263" s="1434"/>
      <c r="BTJ263" s="1434"/>
      <c r="BTK263" s="1434"/>
      <c r="BTL263" s="1434"/>
      <c r="BTM263" s="1434"/>
      <c r="BTN263" s="1434"/>
      <c r="BTO263" s="1434"/>
      <c r="BTP263" s="1434"/>
      <c r="BTQ263" s="1434"/>
      <c r="BTR263" s="1434"/>
      <c r="BTS263" s="1434"/>
      <c r="BTT263" s="1434"/>
      <c r="BTU263" s="1434"/>
      <c r="BTV263" s="1434"/>
      <c r="BTW263" s="1434"/>
      <c r="BTX263" s="1434"/>
      <c r="BTY263" s="1434"/>
      <c r="BTZ263" s="1434"/>
      <c r="BUA263" s="1434"/>
      <c r="BUB263" s="1434"/>
      <c r="BUC263" s="1434"/>
      <c r="BUD263" s="1434"/>
      <c r="BUE263" s="1434"/>
      <c r="BUF263" s="1434"/>
      <c r="BUG263" s="1434"/>
      <c r="BUH263" s="1434"/>
      <c r="BUI263" s="1434"/>
      <c r="BUJ263" s="1434"/>
      <c r="BUK263" s="1434"/>
      <c r="BUL263" s="1434"/>
      <c r="BUM263" s="1434"/>
      <c r="BUN263" s="1434"/>
      <c r="BUO263" s="1434"/>
      <c r="BUP263" s="1434"/>
      <c r="BUQ263" s="1434"/>
      <c r="BUR263" s="1434"/>
      <c r="BUS263" s="1434"/>
      <c r="BUT263" s="1434"/>
      <c r="BUU263" s="1434"/>
      <c r="BUV263" s="1434"/>
      <c r="BUW263" s="1434"/>
      <c r="BUX263" s="1434"/>
      <c r="BUY263" s="1434"/>
      <c r="BUZ263" s="1434"/>
      <c r="BVA263" s="1434"/>
      <c r="BVB263" s="1434"/>
      <c r="BVC263" s="1434"/>
      <c r="BVD263" s="1434"/>
      <c r="BVE263" s="1434"/>
      <c r="BVF263" s="1434"/>
      <c r="BVG263" s="1434"/>
      <c r="BVH263" s="1434"/>
      <c r="BVI263" s="1434"/>
      <c r="BVJ263" s="1434"/>
      <c r="BVK263" s="1434"/>
      <c r="BVL263" s="1434"/>
      <c r="BVM263" s="1434"/>
      <c r="BVN263" s="1434"/>
      <c r="BVO263" s="1434"/>
      <c r="BVP263" s="1434"/>
      <c r="BVQ263" s="1434"/>
      <c r="BVR263" s="1434"/>
      <c r="BVS263" s="1434"/>
      <c r="BVT263" s="1434"/>
      <c r="BVU263" s="1434"/>
      <c r="BVV263" s="1434"/>
      <c r="BVW263" s="1434"/>
      <c r="BVX263" s="1434"/>
      <c r="BVY263" s="1434"/>
      <c r="BVZ263" s="1434"/>
      <c r="BWA263" s="1434"/>
      <c r="BWB263" s="1434"/>
      <c r="BWC263" s="1434"/>
      <c r="BWD263" s="1434"/>
      <c r="BWE263" s="1434"/>
      <c r="BWF263" s="1434"/>
      <c r="BWG263" s="1434"/>
      <c r="BWH263" s="1434"/>
      <c r="BWI263" s="1434"/>
      <c r="BWJ263" s="1434"/>
      <c r="BWK263" s="1434"/>
      <c r="BWL263" s="1434"/>
      <c r="BWM263" s="1434"/>
      <c r="BWN263" s="1434"/>
      <c r="BWO263" s="1434"/>
      <c r="BWP263" s="1434"/>
      <c r="BWQ263" s="1434"/>
      <c r="BWR263" s="1434"/>
      <c r="BWS263" s="1434"/>
      <c r="BWT263" s="1434"/>
      <c r="BWU263" s="1434"/>
      <c r="BWV263" s="1434"/>
      <c r="BWW263" s="1434"/>
      <c r="BWX263" s="1434"/>
      <c r="BWY263" s="1434"/>
      <c r="BWZ263" s="1434"/>
      <c r="BXA263" s="1434"/>
      <c r="BXB263" s="1434"/>
      <c r="BXC263" s="1434"/>
      <c r="BXD263" s="1434"/>
      <c r="BXE263" s="1434"/>
      <c r="BXF263" s="1434"/>
      <c r="BXG263" s="1434"/>
      <c r="BXH263" s="1434"/>
      <c r="BXI263" s="1434"/>
      <c r="BXJ263" s="1434"/>
      <c r="BXK263" s="1434"/>
      <c r="BXL263" s="1434"/>
      <c r="BXM263" s="1434"/>
      <c r="BXN263" s="1434"/>
      <c r="BXO263" s="1434"/>
      <c r="BXP263" s="1434"/>
      <c r="BXQ263" s="1434"/>
      <c r="BXR263" s="1434"/>
      <c r="BXS263" s="1434"/>
      <c r="BXT263" s="1434"/>
      <c r="BXU263" s="1434"/>
      <c r="BXV263" s="1434"/>
      <c r="BXW263" s="1434"/>
      <c r="BXX263" s="1434"/>
      <c r="BXY263" s="1434"/>
      <c r="BXZ263" s="1434"/>
      <c r="BYA263" s="1434"/>
      <c r="BYB263" s="1434"/>
      <c r="BYC263" s="1434"/>
      <c r="BYD263" s="1434"/>
      <c r="BYE263" s="1434"/>
      <c r="BYF263" s="1434"/>
      <c r="BYG263" s="1434"/>
      <c r="BYH263" s="1434"/>
      <c r="BYI263" s="1434"/>
      <c r="BYJ263" s="1434"/>
      <c r="BYK263" s="1434"/>
      <c r="BYL263" s="1434"/>
      <c r="BYM263" s="1434"/>
      <c r="BYN263" s="1434"/>
      <c r="BYO263" s="1434"/>
      <c r="BYP263" s="1434"/>
      <c r="BYQ263" s="1434"/>
      <c r="BYR263" s="1434"/>
      <c r="BYS263" s="1434"/>
      <c r="BYT263" s="1434"/>
      <c r="BYU263" s="1434"/>
      <c r="BYV263" s="1434"/>
      <c r="BYW263" s="1434"/>
      <c r="BYX263" s="1434"/>
      <c r="BYY263" s="1434"/>
      <c r="BYZ263" s="1434"/>
      <c r="BZA263" s="1434"/>
      <c r="BZB263" s="1434"/>
      <c r="BZC263" s="1434"/>
      <c r="BZD263" s="1434"/>
      <c r="BZE263" s="1434"/>
      <c r="BZF263" s="1434"/>
      <c r="BZG263" s="1434"/>
      <c r="BZH263" s="1434"/>
      <c r="BZI263" s="1434"/>
      <c r="BZJ263" s="1434"/>
      <c r="BZK263" s="1434"/>
      <c r="BZL263" s="1434"/>
      <c r="BZM263" s="1434"/>
      <c r="BZN263" s="1434"/>
      <c r="BZO263" s="1434"/>
      <c r="BZP263" s="1434"/>
      <c r="BZQ263" s="1434"/>
      <c r="BZR263" s="1434"/>
      <c r="BZS263" s="1434"/>
      <c r="BZT263" s="1434"/>
      <c r="BZU263" s="1434"/>
      <c r="BZV263" s="1434"/>
      <c r="BZW263" s="1434"/>
      <c r="BZX263" s="1434"/>
      <c r="BZY263" s="1434"/>
      <c r="BZZ263" s="1434"/>
      <c r="CAA263" s="1434"/>
      <c r="CAB263" s="1434"/>
      <c r="CAC263" s="1434"/>
      <c r="CAD263" s="1434"/>
      <c r="CAE263" s="1434"/>
      <c r="CAF263" s="1434"/>
      <c r="CAG263" s="1434"/>
      <c r="CAH263" s="1434"/>
      <c r="CAI263" s="1434"/>
      <c r="CAJ263" s="1434"/>
      <c r="CAK263" s="1434"/>
      <c r="CAL263" s="1434"/>
      <c r="CAM263" s="1434"/>
      <c r="CAN263" s="1434"/>
      <c r="CAO263" s="1434"/>
      <c r="CAP263" s="1434"/>
      <c r="CAQ263" s="1434"/>
      <c r="CAR263" s="1434"/>
      <c r="CAS263" s="1434"/>
      <c r="CAT263" s="1434"/>
      <c r="CAU263" s="1434"/>
      <c r="CAV263" s="1434"/>
      <c r="CAW263" s="1434"/>
      <c r="CAX263" s="1434"/>
      <c r="CAY263" s="1434"/>
      <c r="CAZ263" s="1434"/>
      <c r="CBA263" s="1434"/>
      <c r="CBB263" s="1434"/>
      <c r="CBC263" s="1434"/>
      <c r="CBD263" s="1434"/>
      <c r="CBE263" s="1434"/>
      <c r="CBF263" s="1434"/>
      <c r="CBG263" s="1434"/>
      <c r="CBH263" s="1434"/>
      <c r="CBI263" s="1434"/>
      <c r="CBJ263" s="1434"/>
      <c r="CBK263" s="1434"/>
      <c r="CBL263" s="1434"/>
      <c r="CBM263" s="1434"/>
      <c r="CBN263" s="1434"/>
      <c r="CBO263" s="1434"/>
      <c r="CBP263" s="1434"/>
      <c r="CBQ263" s="1434"/>
      <c r="CBR263" s="1434"/>
      <c r="CBS263" s="1434"/>
      <c r="CBT263" s="1434"/>
      <c r="CBU263" s="1434"/>
      <c r="CBV263" s="1434"/>
      <c r="CBW263" s="1434"/>
      <c r="CBX263" s="1434"/>
      <c r="CBY263" s="1434"/>
      <c r="CBZ263" s="1434"/>
      <c r="CCA263" s="1434"/>
      <c r="CCB263" s="1434"/>
      <c r="CCC263" s="1434"/>
      <c r="CCD263" s="1434"/>
      <c r="CCE263" s="1434"/>
      <c r="CCF263" s="1434"/>
      <c r="CCG263" s="1434"/>
      <c r="CCH263" s="1434"/>
      <c r="CCI263" s="1434"/>
      <c r="CCJ263" s="1434"/>
      <c r="CCK263" s="1434"/>
      <c r="CCL263" s="1434"/>
      <c r="CCM263" s="1434"/>
      <c r="CCN263" s="1434"/>
      <c r="CCO263" s="1434"/>
      <c r="CCP263" s="1434"/>
      <c r="CCQ263" s="1434"/>
      <c r="CCR263" s="1434"/>
      <c r="CCS263" s="1434"/>
      <c r="CCT263" s="1434"/>
      <c r="CCU263" s="1434"/>
      <c r="CCV263" s="1434"/>
      <c r="CCW263" s="1434"/>
      <c r="CCX263" s="1434"/>
      <c r="CCY263" s="1434"/>
      <c r="CCZ263" s="1434"/>
      <c r="CDA263" s="1434"/>
      <c r="CDB263" s="1434"/>
      <c r="CDC263" s="1434"/>
      <c r="CDD263" s="1434"/>
      <c r="CDE263" s="1434"/>
      <c r="CDF263" s="1434"/>
      <c r="CDG263" s="1434"/>
      <c r="CDH263" s="1434"/>
      <c r="CDI263" s="1434"/>
      <c r="CDJ263" s="1434"/>
      <c r="CDK263" s="1434"/>
      <c r="CDL263" s="1434"/>
      <c r="CDM263" s="1434"/>
      <c r="CDN263" s="1434"/>
      <c r="CDO263" s="1434"/>
      <c r="CDP263" s="1434"/>
      <c r="CDQ263" s="1434"/>
      <c r="CDR263" s="1434"/>
      <c r="CDS263" s="1434"/>
      <c r="CDT263" s="1434"/>
      <c r="CDU263" s="1434"/>
      <c r="CDV263" s="1434"/>
      <c r="CDW263" s="1434"/>
      <c r="CDX263" s="1434"/>
      <c r="CDY263" s="1434"/>
      <c r="CDZ263" s="1434"/>
      <c r="CEA263" s="1434"/>
      <c r="CEB263" s="1434"/>
      <c r="CEC263" s="1434"/>
      <c r="CED263" s="1434"/>
      <c r="CEE263" s="1434"/>
      <c r="CEF263" s="1434"/>
      <c r="CEG263" s="1434"/>
      <c r="CEH263" s="1434"/>
      <c r="CEI263" s="1434"/>
      <c r="CEJ263" s="1434"/>
      <c r="CEK263" s="1434"/>
      <c r="CEL263" s="1434"/>
      <c r="CEM263" s="1434"/>
      <c r="CEN263" s="1434"/>
      <c r="CEO263" s="1434"/>
      <c r="CEP263" s="1434"/>
      <c r="CEQ263" s="1434"/>
      <c r="CER263" s="1434"/>
      <c r="CES263" s="1434"/>
      <c r="CET263" s="1434"/>
      <c r="CEU263" s="1434"/>
      <c r="CEV263" s="1434"/>
      <c r="CEW263" s="1434"/>
      <c r="CEX263" s="1434"/>
      <c r="CEY263" s="1434"/>
      <c r="CEZ263" s="1434"/>
      <c r="CFA263" s="1434"/>
      <c r="CFB263" s="1434"/>
      <c r="CFC263" s="1434"/>
      <c r="CFD263" s="1434"/>
      <c r="CFE263" s="1434"/>
      <c r="CFF263" s="1434"/>
      <c r="CFG263" s="1434"/>
      <c r="CFH263" s="1434"/>
      <c r="CFI263" s="1434"/>
      <c r="CFJ263" s="1434"/>
      <c r="CFK263" s="1434"/>
      <c r="CFL263" s="1434"/>
      <c r="CFM263" s="1434"/>
      <c r="CFN263" s="1434"/>
      <c r="CFO263" s="1434"/>
      <c r="CFP263" s="1434"/>
      <c r="CFQ263" s="1434"/>
      <c r="CFR263" s="1434"/>
      <c r="CFS263" s="1434"/>
      <c r="CFT263" s="1434"/>
      <c r="CFU263" s="1434"/>
      <c r="CFV263" s="1434"/>
      <c r="CFW263" s="1434"/>
      <c r="CFX263" s="1434"/>
      <c r="CFY263" s="1434"/>
      <c r="CFZ263" s="1434"/>
      <c r="CGA263" s="1434"/>
      <c r="CGB263" s="1434"/>
      <c r="CGC263" s="1434"/>
      <c r="CGD263" s="1434"/>
      <c r="CGE263" s="1434"/>
      <c r="CGF263" s="1434"/>
      <c r="CGG263" s="1434"/>
      <c r="CGH263" s="1434"/>
      <c r="CGI263" s="1434"/>
      <c r="CGJ263" s="1434"/>
      <c r="CGK263" s="1434"/>
      <c r="CGL263" s="1434"/>
      <c r="CGM263" s="1434"/>
      <c r="CGN263" s="1434"/>
      <c r="CGO263" s="1434"/>
      <c r="CGP263" s="1434"/>
      <c r="CGQ263" s="1434"/>
      <c r="CGR263" s="1434"/>
      <c r="CGS263" s="1434"/>
      <c r="CGT263" s="1434"/>
      <c r="CGU263" s="1434"/>
      <c r="CGV263" s="1434"/>
      <c r="CGW263" s="1434"/>
      <c r="CGX263" s="1434"/>
      <c r="CGY263" s="1434"/>
      <c r="CGZ263" s="1434"/>
      <c r="CHA263" s="1434"/>
      <c r="CHB263" s="1434"/>
      <c r="CHC263" s="1434"/>
      <c r="CHD263" s="1434"/>
      <c r="CHE263" s="1434"/>
      <c r="CHF263" s="1434"/>
      <c r="CHG263" s="1434"/>
      <c r="CHH263" s="1434"/>
      <c r="CHI263" s="1434"/>
      <c r="CHJ263" s="1434"/>
      <c r="CHK263" s="1434"/>
      <c r="CHL263" s="1434"/>
      <c r="CHM263" s="1434"/>
      <c r="CHN263" s="1434"/>
      <c r="CHO263" s="1434"/>
      <c r="CHP263" s="1434"/>
      <c r="CHQ263" s="1434"/>
      <c r="CHR263" s="1434"/>
      <c r="CHS263" s="1434"/>
      <c r="CHT263" s="1434"/>
      <c r="CHU263" s="1434"/>
      <c r="CHV263" s="1434"/>
      <c r="CHW263" s="1434"/>
      <c r="CHX263" s="1434"/>
      <c r="CHY263" s="1434"/>
      <c r="CHZ263" s="1434"/>
      <c r="CIA263" s="1434"/>
      <c r="CIB263" s="1434"/>
      <c r="CIC263" s="1434"/>
      <c r="CID263" s="1434"/>
      <c r="CIE263" s="1434"/>
      <c r="CIF263" s="1434"/>
      <c r="CIG263" s="1434"/>
      <c r="CIH263" s="1434"/>
      <c r="CII263" s="1434"/>
      <c r="CIJ263" s="1434"/>
      <c r="CIK263" s="1434"/>
      <c r="CIL263" s="1434"/>
      <c r="CIM263" s="1434"/>
      <c r="CIN263" s="1434"/>
      <c r="CIO263" s="1434"/>
      <c r="CIP263" s="1434"/>
      <c r="CIQ263" s="1434"/>
      <c r="CIR263" s="1434"/>
      <c r="CIS263" s="1434"/>
      <c r="CIT263" s="1434"/>
      <c r="CIU263" s="1434"/>
      <c r="CIV263" s="1434"/>
      <c r="CIW263" s="1434"/>
      <c r="CIX263" s="1434"/>
      <c r="CIY263" s="1434"/>
      <c r="CIZ263" s="1434"/>
      <c r="CJA263" s="1434"/>
      <c r="CJB263" s="1434"/>
      <c r="CJC263" s="1434"/>
      <c r="CJD263" s="1434"/>
      <c r="CJE263" s="1434"/>
      <c r="CJF263" s="1434"/>
      <c r="CJG263" s="1434"/>
      <c r="CJH263" s="1434"/>
      <c r="CJI263" s="1434"/>
      <c r="CJJ263" s="1434"/>
      <c r="CJK263" s="1434"/>
      <c r="CJL263" s="1434"/>
      <c r="CJM263" s="1434"/>
      <c r="CJN263" s="1434"/>
      <c r="CJO263" s="1434"/>
      <c r="CJP263" s="1434"/>
      <c r="CJQ263" s="1434"/>
      <c r="CJR263" s="1434"/>
      <c r="CJS263" s="1434"/>
      <c r="CJT263" s="1434"/>
      <c r="CJU263" s="1434"/>
      <c r="CJV263" s="1434"/>
      <c r="CJW263" s="1434"/>
      <c r="CJX263" s="1434"/>
      <c r="CJY263" s="1434"/>
      <c r="CJZ263" s="1434"/>
      <c r="CKA263" s="1434"/>
      <c r="CKB263" s="1434"/>
      <c r="CKC263" s="1434"/>
      <c r="CKD263" s="1434"/>
      <c r="CKE263" s="1434"/>
      <c r="CKF263" s="1434"/>
      <c r="CKG263" s="1434"/>
      <c r="CKH263" s="1434"/>
      <c r="CKI263" s="1434"/>
      <c r="CKJ263" s="1434"/>
      <c r="CKK263" s="1434"/>
      <c r="CKL263" s="1434"/>
      <c r="CKM263" s="1434"/>
      <c r="CKN263" s="1434"/>
      <c r="CKO263" s="1434"/>
      <c r="CKP263" s="1434"/>
      <c r="CKQ263" s="1434"/>
      <c r="CKR263" s="1434"/>
      <c r="CKS263" s="1434"/>
      <c r="CKT263" s="1434"/>
      <c r="CKU263" s="1434"/>
      <c r="CKV263" s="1434"/>
      <c r="CKW263" s="1434"/>
      <c r="CKX263" s="1434"/>
      <c r="CKY263" s="1434"/>
      <c r="CKZ263" s="1434"/>
      <c r="CLA263" s="1434"/>
      <c r="CLB263" s="1434"/>
      <c r="CLC263" s="1434"/>
      <c r="CLD263" s="1434"/>
      <c r="CLE263" s="1434"/>
      <c r="CLF263" s="1434"/>
      <c r="CLG263" s="1434"/>
      <c r="CLH263" s="1434"/>
      <c r="CLI263" s="1434"/>
      <c r="CLJ263" s="1434"/>
      <c r="CLK263" s="1434"/>
      <c r="CLL263" s="1434"/>
      <c r="CLM263" s="1434"/>
      <c r="CLN263" s="1434"/>
      <c r="CLO263" s="1434"/>
      <c r="CLP263" s="1434"/>
      <c r="CLQ263" s="1434"/>
      <c r="CLR263" s="1434"/>
      <c r="CLS263" s="1434"/>
      <c r="CLT263" s="1434"/>
      <c r="CLU263" s="1434"/>
      <c r="CLV263" s="1434"/>
      <c r="CLW263" s="1434"/>
      <c r="CLX263" s="1434"/>
      <c r="CLY263" s="1434"/>
      <c r="CLZ263" s="1434"/>
      <c r="CMA263" s="1434"/>
      <c r="CMB263" s="1434"/>
      <c r="CMC263" s="1434"/>
      <c r="CMD263" s="1434"/>
      <c r="CME263" s="1434"/>
      <c r="CMF263" s="1434"/>
      <c r="CMG263" s="1434"/>
      <c r="CMH263" s="1434"/>
      <c r="CMI263" s="1434"/>
      <c r="CMJ263" s="1434"/>
      <c r="CMK263" s="1434"/>
      <c r="CML263" s="1434"/>
      <c r="CMM263" s="1434"/>
      <c r="CMN263" s="1434"/>
      <c r="CMO263" s="1434"/>
      <c r="CMP263" s="1434"/>
      <c r="CMQ263" s="1434"/>
      <c r="CMR263" s="1434"/>
      <c r="CMS263" s="1434"/>
      <c r="CMT263" s="1434"/>
      <c r="CMU263" s="1434"/>
      <c r="CMV263" s="1434"/>
      <c r="CMW263" s="1434"/>
      <c r="CMX263" s="1434"/>
      <c r="CMY263" s="1434"/>
      <c r="CMZ263" s="1434"/>
      <c r="CNA263" s="1434"/>
      <c r="CNB263" s="1434"/>
      <c r="CNC263" s="1434"/>
      <c r="CND263" s="1434"/>
      <c r="CNE263" s="1434"/>
      <c r="CNF263" s="1434"/>
      <c r="CNG263" s="1434"/>
      <c r="CNH263" s="1434"/>
      <c r="CNI263" s="1434"/>
      <c r="CNJ263" s="1434"/>
      <c r="CNK263" s="1434"/>
      <c r="CNL263" s="1434"/>
      <c r="CNM263" s="1434"/>
      <c r="CNN263" s="1434"/>
      <c r="CNO263" s="1434"/>
      <c r="CNP263" s="1434"/>
      <c r="CNQ263" s="1434"/>
      <c r="CNR263" s="1434"/>
      <c r="CNS263" s="1434"/>
      <c r="CNT263" s="1434"/>
      <c r="CNU263" s="1434"/>
      <c r="CNV263" s="1434"/>
      <c r="CNW263" s="1434"/>
      <c r="CNX263" s="1434"/>
      <c r="CNY263" s="1434"/>
      <c r="CNZ263" s="1434"/>
      <c r="COA263" s="1434"/>
      <c r="COB263" s="1434"/>
      <c r="COC263" s="1434"/>
      <c r="COD263" s="1434"/>
      <c r="COE263" s="1434"/>
      <c r="COF263" s="1434"/>
      <c r="COG263" s="1434"/>
      <c r="COH263" s="1434"/>
      <c r="COI263" s="1434"/>
      <c r="COJ263" s="1434"/>
      <c r="COK263" s="1434"/>
      <c r="COL263" s="1434"/>
      <c r="COM263" s="1434"/>
      <c r="CON263" s="1434"/>
      <c r="COO263" s="1434"/>
      <c r="COP263" s="1434"/>
      <c r="COQ263" s="1434"/>
      <c r="COR263" s="1434"/>
      <c r="COS263" s="1434"/>
      <c r="COT263" s="1434"/>
      <c r="COU263" s="1434"/>
      <c r="COV263" s="1434"/>
      <c r="COW263" s="1434"/>
      <c r="COX263" s="1434"/>
      <c r="COY263" s="1434"/>
      <c r="COZ263" s="1434"/>
      <c r="CPA263" s="1434"/>
      <c r="CPB263" s="1434"/>
      <c r="CPC263" s="1434"/>
      <c r="CPD263" s="1434"/>
      <c r="CPE263" s="1434"/>
      <c r="CPF263" s="1434"/>
      <c r="CPG263" s="1434"/>
      <c r="CPH263" s="1434"/>
      <c r="CPI263" s="1434"/>
      <c r="CPJ263" s="1434"/>
      <c r="CPK263" s="1434"/>
      <c r="CPL263" s="1434"/>
      <c r="CPM263" s="1434"/>
      <c r="CPN263" s="1434"/>
      <c r="CPO263" s="1434"/>
      <c r="CPP263" s="1434"/>
      <c r="CPQ263" s="1434"/>
      <c r="CPR263" s="1434"/>
      <c r="CPS263" s="1434"/>
      <c r="CPT263" s="1434"/>
      <c r="CPU263" s="1434"/>
      <c r="CPV263" s="1434"/>
      <c r="CPW263" s="1434"/>
      <c r="CPX263" s="1434"/>
      <c r="CPY263" s="1434"/>
      <c r="CPZ263" s="1434"/>
      <c r="CQA263" s="1434"/>
      <c r="CQB263" s="1434"/>
      <c r="CQC263" s="1434"/>
      <c r="CQD263" s="1434"/>
      <c r="CQE263" s="1434"/>
      <c r="CQF263" s="1434"/>
      <c r="CQG263" s="1434"/>
      <c r="CQH263" s="1434"/>
      <c r="CQI263" s="1434"/>
      <c r="CQJ263" s="1434"/>
      <c r="CQK263" s="1434"/>
      <c r="CQL263" s="1434"/>
      <c r="CQM263" s="1434"/>
      <c r="CQN263" s="1434"/>
      <c r="CQO263" s="1434"/>
      <c r="CQP263" s="1434"/>
      <c r="CQQ263" s="1434"/>
      <c r="CQR263" s="1434"/>
      <c r="CQS263" s="1434"/>
      <c r="CQT263" s="1434"/>
      <c r="CQU263" s="1434"/>
      <c r="CQV263" s="1434"/>
      <c r="CQW263" s="1434"/>
      <c r="CQX263" s="1434"/>
      <c r="CQY263" s="1434"/>
      <c r="CQZ263" s="1434"/>
      <c r="CRA263" s="1434"/>
      <c r="CRB263" s="1434"/>
      <c r="CRC263" s="1434"/>
      <c r="CRD263" s="1434"/>
      <c r="CRE263" s="1434"/>
      <c r="CRF263" s="1434"/>
      <c r="CRG263" s="1434"/>
      <c r="CRH263" s="1434"/>
      <c r="CRI263" s="1434"/>
      <c r="CRJ263" s="1434"/>
      <c r="CRK263" s="1434"/>
      <c r="CRL263" s="1434"/>
      <c r="CRM263" s="1434"/>
      <c r="CRN263" s="1434"/>
      <c r="CRO263" s="1434"/>
      <c r="CRP263" s="1434"/>
      <c r="CRQ263" s="1434"/>
      <c r="CRR263" s="1434"/>
      <c r="CRS263" s="1434"/>
      <c r="CRT263" s="1434"/>
      <c r="CRU263" s="1434"/>
      <c r="CRV263" s="1434"/>
      <c r="CRW263" s="1434"/>
      <c r="CRX263" s="1434"/>
      <c r="CRY263" s="1434"/>
      <c r="CRZ263" s="1434"/>
      <c r="CSA263" s="1434"/>
      <c r="CSB263" s="1434"/>
      <c r="CSC263" s="1434"/>
      <c r="CSD263" s="1434"/>
      <c r="CSE263" s="1434"/>
      <c r="CSF263" s="1434"/>
      <c r="CSG263" s="1434"/>
      <c r="CSH263" s="1434"/>
      <c r="CSI263" s="1434"/>
      <c r="CSJ263" s="1434"/>
      <c r="CSK263" s="1434"/>
      <c r="CSL263" s="1434"/>
      <c r="CSM263" s="1434"/>
      <c r="CSN263" s="1434"/>
      <c r="CSO263" s="1434"/>
      <c r="CSP263" s="1434"/>
      <c r="CSQ263" s="1434"/>
      <c r="CSR263" s="1434"/>
      <c r="CSS263" s="1434"/>
      <c r="CST263" s="1434"/>
      <c r="CSU263" s="1434"/>
      <c r="CSV263" s="1434"/>
      <c r="CSW263" s="1434"/>
      <c r="CSX263" s="1434"/>
      <c r="CSY263" s="1434"/>
      <c r="CSZ263" s="1434"/>
      <c r="CTA263" s="1434"/>
      <c r="CTB263" s="1434"/>
      <c r="CTC263" s="1434"/>
      <c r="CTD263" s="1434"/>
      <c r="CTE263" s="1434"/>
      <c r="CTF263" s="1434"/>
      <c r="CTG263" s="1434"/>
      <c r="CTH263" s="1434"/>
      <c r="CTI263" s="1434"/>
      <c r="CTJ263" s="1434"/>
      <c r="CTK263" s="1434"/>
      <c r="CTL263" s="1434"/>
      <c r="CTM263" s="1434"/>
      <c r="CTN263" s="1434"/>
      <c r="CTO263" s="1434"/>
      <c r="CTP263" s="1434"/>
      <c r="CTQ263" s="1434"/>
      <c r="CTR263" s="1434"/>
      <c r="CTS263" s="1434"/>
      <c r="CTT263" s="1434"/>
      <c r="CTU263" s="1434"/>
      <c r="CTV263" s="1434"/>
      <c r="CTW263" s="1434"/>
      <c r="CTX263" s="1434"/>
      <c r="CTY263" s="1434"/>
      <c r="CTZ263" s="1434"/>
      <c r="CUA263" s="1434"/>
      <c r="CUB263" s="1434"/>
      <c r="CUC263" s="1434"/>
      <c r="CUD263" s="1434"/>
      <c r="CUE263" s="1434"/>
      <c r="CUF263" s="1434"/>
      <c r="CUG263" s="1434"/>
      <c r="CUH263" s="1434"/>
      <c r="CUI263" s="1434"/>
      <c r="CUJ263" s="1434"/>
      <c r="CUK263" s="1434"/>
      <c r="CUL263" s="1434"/>
      <c r="CUM263" s="1434"/>
      <c r="CUN263" s="1434"/>
      <c r="CUO263" s="1434"/>
      <c r="CUP263" s="1434"/>
      <c r="CUQ263" s="1434"/>
      <c r="CUR263" s="1434"/>
      <c r="CUS263" s="1434"/>
      <c r="CUT263" s="1434"/>
      <c r="CUU263" s="1434"/>
      <c r="CUV263" s="1434"/>
      <c r="CUW263" s="1434"/>
      <c r="CUX263" s="1434"/>
      <c r="CUY263" s="1434"/>
      <c r="CUZ263" s="1434"/>
      <c r="CVA263" s="1434"/>
      <c r="CVB263" s="1434"/>
      <c r="CVC263" s="1434"/>
      <c r="CVD263" s="1434"/>
      <c r="CVE263" s="1434"/>
      <c r="CVF263" s="1434"/>
      <c r="CVG263" s="1434"/>
      <c r="CVH263" s="1434"/>
      <c r="CVI263" s="1434"/>
      <c r="CVJ263" s="1434"/>
      <c r="CVK263" s="1434"/>
      <c r="CVL263" s="1434"/>
      <c r="CVM263" s="1434"/>
      <c r="CVN263" s="1434"/>
      <c r="CVO263" s="1434"/>
      <c r="CVP263" s="1434"/>
      <c r="CVQ263" s="1434"/>
      <c r="CVR263" s="1434"/>
      <c r="CVS263" s="1434"/>
      <c r="CVT263" s="1434"/>
      <c r="CVU263" s="1434"/>
      <c r="CVV263" s="1434"/>
      <c r="CVW263" s="1434"/>
      <c r="CVX263" s="1434"/>
      <c r="CVY263" s="1434"/>
      <c r="CVZ263" s="1434"/>
      <c r="CWA263" s="1434"/>
      <c r="CWB263" s="1434"/>
      <c r="CWC263" s="1434"/>
      <c r="CWD263" s="1434"/>
      <c r="CWE263" s="1434"/>
      <c r="CWF263" s="1434"/>
      <c r="CWG263" s="1434"/>
      <c r="CWH263" s="1434"/>
      <c r="CWI263" s="1434"/>
      <c r="CWJ263" s="1434"/>
      <c r="CWK263" s="1434"/>
      <c r="CWL263" s="1434"/>
      <c r="CWM263" s="1434"/>
      <c r="CWN263" s="1434"/>
      <c r="CWO263" s="1434"/>
      <c r="CWP263" s="1434"/>
      <c r="CWQ263" s="1434"/>
      <c r="CWR263" s="1434"/>
      <c r="CWS263" s="1434"/>
      <c r="CWT263" s="1434"/>
      <c r="CWU263" s="1434"/>
      <c r="CWV263" s="1434"/>
      <c r="CWW263" s="1434"/>
      <c r="CWX263" s="1434"/>
      <c r="CWY263" s="1434"/>
      <c r="CWZ263" s="1434"/>
      <c r="CXA263" s="1434"/>
      <c r="CXB263" s="1434"/>
      <c r="CXC263" s="1434"/>
      <c r="CXD263" s="1434"/>
      <c r="CXE263" s="1434"/>
      <c r="CXF263" s="1434"/>
      <c r="CXG263" s="1434"/>
      <c r="CXH263" s="1434"/>
      <c r="CXI263" s="1434"/>
      <c r="CXJ263" s="1434"/>
      <c r="CXK263" s="1434"/>
      <c r="CXL263" s="1434"/>
      <c r="CXM263" s="1434"/>
      <c r="CXN263" s="1434"/>
      <c r="CXO263" s="1434"/>
      <c r="CXP263" s="1434"/>
      <c r="CXQ263" s="1434"/>
      <c r="CXR263" s="1434"/>
      <c r="CXS263" s="1434"/>
      <c r="CXT263" s="1434"/>
      <c r="CXU263" s="1434"/>
      <c r="CXV263" s="1434"/>
      <c r="CXW263" s="1434"/>
      <c r="CXX263" s="1434"/>
      <c r="CXY263" s="1434"/>
      <c r="CXZ263" s="1434"/>
      <c r="CYA263" s="1434"/>
      <c r="CYB263" s="1434"/>
      <c r="CYC263" s="1434"/>
      <c r="CYD263" s="1434"/>
      <c r="CYE263" s="1434"/>
      <c r="CYF263" s="1434"/>
      <c r="CYG263" s="1434"/>
      <c r="CYH263" s="1434"/>
      <c r="CYI263" s="1434"/>
      <c r="CYJ263" s="1434"/>
      <c r="CYK263" s="1434"/>
      <c r="CYL263" s="1434"/>
      <c r="CYM263" s="1434"/>
      <c r="CYN263" s="1434"/>
      <c r="CYO263" s="1434"/>
      <c r="CYP263" s="1434"/>
      <c r="CYQ263" s="1434"/>
      <c r="CYR263" s="1434"/>
      <c r="CYS263" s="1434"/>
      <c r="CYT263" s="1434"/>
      <c r="CYU263" s="1434"/>
      <c r="CYV263" s="1434"/>
      <c r="CYW263" s="1434"/>
      <c r="CYX263" s="1434"/>
      <c r="CYY263" s="1434"/>
      <c r="CYZ263" s="1434"/>
      <c r="CZA263" s="1434"/>
      <c r="CZB263" s="1434"/>
      <c r="CZC263" s="1434"/>
      <c r="CZD263" s="1434"/>
      <c r="CZE263" s="1434"/>
      <c r="CZF263" s="1434"/>
      <c r="CZG263" s="1434"/>
      <c r="CZH263" s="1434"/>
      <c r="CZI263" s="1434"/>
      <c r="CZJ263" s="1434"/>
      <c r="CZK263" s="1434"/>
      <c r="CZL263" s="1434"/>
      <c r="CZM263" s="1434"/>
      <c r="CZN263" s="1434"/>
      <c r="CZO263" s="1434"/>
      <c r="CZP263" s="1434"/>
      <c r="CZQ263" s="1434"/>
      <c r="CZR263" s="1434"/>
      <c r="CZS263" s="1434"/>
      <c r="CZT263" s="1434"/>
      <c r="CZU263" s="1434"/>
      <c r="CZV263" s="1434"/>
      <c r="CZW263" s="1434"/>
      <c r="CZX263" s="1434"/>
      <c r="CZY263" s="1434"/>
      <c r="CZZ263" s="1434"/>
      <c r="DAA263" s="1434"/>
      <c r="DAB263" s="1434"/>
      <c r="DAC263" s="1434"/>
      <c r="DAD263" s="1434"/>
      <c r="DAE263" s="1434"/>
      <c r="DAF263" s="1434"/>
      <c r="DAG263" s="1434"/>
      <c r="DAH263" s="1434"/>
      <c r="DAI263" s="1434"/>
      <c r="DAJ263" s="1434"/>
      <c r="DAK263" s="1434"/>
      <c r="DAL263" s="1434"/>
      <c r="DAM263" s="1434"/>
      <c r="DAN263" s="1434"/>
      <c r="DAO263" s="1434"/>
      <c r="DAP263" s="1434"/>
      <c r="DAQ263" s="1434"/>
      <c r="DAR263" s="1434"/>
      <c r="DAS263" s="1434"/>
      <c r="DAT263" s="1434"/>
      <c r="DAU263" s="1434"/>
      <c r="DAV263" s="1434"/>
      <c r="DAW263" s="1434"/>
      <c r="DAX263" s="1434"/>
      <c r="DAY263" s="1434"/>
      <c r="DAZ263" s="1434"/>
      <c r="DBA263" s="1434"/>
      <c r="DBB263" s="1434"/>
      <c r="DBC263" s="1434"/>
      <c r="DBD263" s="1434"/>
      <c r="DBE263" s="1434"/>
      <c r="DBF263" s="1434"/>
      <c r="DBG263" s="1434"/>
      <c r="DBH263" s="1434"/>
      <c r="DBI263" s="1434"/>
      <c r="DBJ263" s="1434"/>
      <c r="DBK263" s="1434"/>
      <c r="DBL263" s="1434"/>
      <c r="DBM263" s="1434"/>
      <c r="DBN263" s="1434"/>
      <c r="DBO263" s="1434"/>
      <c r="DBP263" s="1434"/>
      <c r="DBQ263" s="1434"/>
      <c r="DBR263" s="1434"/>
      <c r="DBS263" s="1434"/>
      <c r="DBT263" s="1434"/>
      <c r="DBU263" s="1434"/>
      <c r="DBV263" s="1434"/>
      <c r="DBW263" s="1434"/>
      <c r="DBX263" s="1434"/>
      <c r="DBY263" s="1434"/>
      <c r="DBZ263" s="1434"/>
      <c r="DCA263" s="1434"/>
      <c r="DCB263" s="1434"/>
      <c r="DCC263" s="1434"/>
      <c r="DCD263" s="1434"/>
      <c r="DCE263" s="1434"/>
      <c r="DCF263" s="1434"/>
      <c r="DCG263" s="1434"/>
      <c r="DCH263" s="1434"/>
      <c r="DCI263" s="1434"/>
      <c r="DCJ263" s="1434"/>
      <c r="DCK263" s="1434"/>
      <c r="DCL263" s="1434"/>
      <c r="DCM263" s="1434"/>
      <c r="DCN263" s="1434"/>
      <c r="DCO263" s="1434"/>
      <c r="DCP263" s="1434"/>
      <c r="DCQ263" s="1434"/>
      <c r="DCR263" s="1434"/>
      <c r="DCS263" s="1434"/>
      <c r="DCT263" s="1434"/>
      <c r="DCU263" s="1434"/>
      <c r="DCV263" s="1434"/>
      <c r="DCW263" s="1434"/>
      <c r="DCX263" s="1434"/>
      <c r="DCY263" s="1434"/>
      <c r="DCZ263" s="1434"/>
      <c r="DDA263" s="1434"/>
      <c r="DDB263" s="1434"/>
      <c r="DDC263" s="1434"/>
      <c r="DDD263" s="1434"/>
      <c r="DDE263" s="1434"/>
      <c r="DDF263" s="1434"/>
      <c r="DDG263" s="1434"/>
      <c r="DDH263" s="1434"/>
      <c r="DDI263" s="1434"/>
      <c r="DDJ263" s="1434"/>
      <c r="DDK263" s="1434"/>
      <c r="DDL263" s="1434"/>
      <c r="DDM263" s="1434"/>
      <c r="DDN263" s="1434"/>
      <c r="DDO263" s="1434"/>
      <c r="DDP263" s="1434"/>
      <c r="DDQ263" s="1434"/>
      <c r="DDR263" s="1434"/>
      <c r="DDS263" s="1434"/>
      <c r="DDT263" s="1434"/>
      <c r="DDU263" s="1434"/>
      <c r="DDV263" s="1434"/>
      <c r="DDW263" s="1434"/>
      <c r="DDX263" s="1434"/>
      <c r="DDY263" s="1434"/>
      <c r="DDZ263" s="1434"/>
      <c r="DEA263" s="1434"/>
      <c r="DEB263" s="1434"/>
      <c r="DEC263" s="1434"/>
      <c r="DED263" s="1434"/>
      <c r="DEE263" s="1434"/>
      <c r="DEF263" s="1434"/>
      <c r="DEG263" s="1434"/>
      <c r="DEH263" s="1434"/>
      <c r="DEI263" s="1434"/>
      <c r="DEJ263" s="1434"/>
      <c r="DEK263" s="1434"/>
      <c r="DEL263" s="1434"/>
      <c r="DEM263" s="1434"/>
      <c r="DEN263" s="1434"/>
      <c r="DEO263" s="1434"/>
      <c r="DEP263" s="1434"/>
      <c r="DEQ263" s="1434"/>
      <c r="DER263" s="1434"/>
      <c r="DES263" s="1434"/>
      <c r="DET263" s="1434"/>
      <c r="DEU263" s="1434"/>
      <c r="DEV263" s="1434"/>
      <c r="DEW263" s="1434"/>
      <c r="DEX263" s="1434"/>
      <c r="DEY263" s="1434"/>
      <c r="DEZ263" s="1434"/>
      <c r="DFA263" s="1434"/>
      <c r="DFB263" s="1434"/>
      <c r="DFC263" s="1434"/>
      <c r="DFD263" s="1434"/>
      <c r="DFE263" s="1434"/>
      <c r="DFF263" s="1434"/>
      <c r="DFG263" s="1434"/>
      <c r="DFH263" s="1434"/>
      <c r="DFI263" s="1434"/>
      <c r="DFJ263" s="1434"/>
      <c r="DFK263" s="1434"/>
      <c r="DFL263" s="1434"/>
      <c r="DFM263" s="1434"/>
      <c r="DFN263" s="1434"/>
      <c r="DFO263" s="1434"/>
      <c r="DFP263" s="1434"/>
      <c r="DFQ263" s="1434"/>
      <c r="DFR263" s="1434"/>
      <c r="DFS263" s="1434"/>
      <c r="DFT263" s="1434"/>
      <c r="DFU263" s="1434"/>
      <c r="DFV263" s="1434"/>
      <c r="DFW263" s="1434"/>
      <c r="DFX263" s="1434"/>
      <c r="DFY263" s="1434"/>
      <c r="DFZ263" s="1434"/>
      <c r="DGA263" s="1434"/>
      <c r="DGB263" s="1434"/>
      <c r="DGC263" s="1434"/>
      <c r="DGD263" s="1434"/>
      <c r="DGE263" s="1434"/>
      <c r="DGF263" s="1434"/>
      <c r="DGG263" s="1434"/>
      <c r="DGH263" s="1434"/>
      <c r="DGI263" s="1434"/>
      <c r="DGJ263" s="1434"/>
      <c r="DGK263" s="1434"/>
      <c r="DGL263" s="1434"/>
      <c r="DGM263" s="1434"/>
      <c r="DGN263" s="1434"/>
      <c r="DGO263" s="1434"/>
      <c r="DGP263" s="1434"/>
      <c r="DGQ263" s="1434"/>
      <c r="DGR263" s="1434"/>
      <c r="DGS263" s="1434"/>
      <c r="DGT263" s="1434"/>
      <c r="DGU263" s="1434"/>
      <c r="DGV263" s="1434"/>
      <c r="DGW263" s="1434"/>
      <c r="DGX263" s="1434"/>
      <c r="DGY263" s="1434"/>
      <c r="DGZ263" s="1434"/>
      <c r="DHA263" s="1434"/>
      <c r="DHB263" s="1434"/>
      <c r="DHC263" s="1434"/>
      <c r="DHD263" s="1434"/>
      <c r="DHE263" s="1434"/>
      <c r="DHF263" s="1434"/>
      <c r="DHG263" s="1434"/>
      <c r="DHH263" s="1434"/>
      <c r="DHI263" s="1434"/>
      <c r="DHJ263" s="1434"/>
      <c r="DHK263" s="1434"/>
      <c r="DHL263" s="1434"/>
      <c r="DHM263" s="1434"/>
      <c r="DHN263" s="1434"/>
      <c r="DHO263" s="1434"/>
      <c r="DHP263" s="1434"/>
      <c r="DHQ263" s="1434"/>
      <c r="DHR263" s="1434"/>
      <c r="DHS263" s="1434"/>
      <c r="DHT263" s="1434"/>
      <c r="DHU263" s="1434"/>
      <c r="DHV263" s="1434"/>
      <c r="DHW263" s="1434"/>
      <c r="DHX263" s="1434"/>
      <c r="DHY263" s="1434"/>
      <c r="DHZ263" s="1434"/>
      <c r="DIA263" s="1434"/>
      <c r="DIB263" s="1434"/>
      <c r="DIC263" s="1434"/>
      <c r="DID263" s="1434"/>
      <c r="DIE263" s="1434"/>
      <c r="DIF263" s="1434"/>
      <c r="DIG263" s="1434"/>
      <c r="DIH263" s="1434"/>
      <c r="DII263" s="1434"/>
      <c r="DIJ263" s="1434"/>
      <c r="DIK263" s="1434"/>
      <c r="DIL263" s="1434"/>
      <c r="DIM263" s="1434"/>
      <c r="DIN263" s="1434"/>
      <c r="DIO263" s="1434"/>
      <c r="DIP263" s="1434"/>
      <c r="DIQ263" s="1434"/>
      <c r="DIR263" s="1434"/>
      <c r="DIS263" s="1434"/>
      <c r="DIT263" s="1434"/>
      <c r="DIU263" s="1434"/>
      <c r="DIV263" s="1434"/>
      <c r="DIW263" s="1434"/>
      <c r="DIX263" s="1434"/>
      <c r="DIY263" s="1434"/>
      <c r="DIZ263" s="1434"/>
      <c r="DJA263" s="1434"/>
      <c r="DJB263" s="1434"/>
      <c r="DJC263" s="1434"/>
      <c r="DJD263" s="1434"/>
      <c r="DJE263" s="1434"/>
      <c r="DJF263" s="1434"/>
      <c r="DJG263" s="1434"/>
      <c r="DJH263" s="1434"/>
      <c r="DJI263" s="1434"/>
      <c r="DJJ263" s="1434"/>
      <c r="DJK263" s="1434"/>
      <c r="DJL263" s="1434"/>
      <c r="DJM263" s="1434"/>
      <c r="DJN263" s="1434"/>
      <c r="DJO263" s="1434"/>
      <c r="DJP263" s="1434"/>
      <c r="DJQ263" s="1434"/>
      <c r="DJR263" s="1434"/>
      <c r="DJS263" s="1434"/>
      <c r="DJT263" s="1434"/>
      <c r="DJU263" s="1434"/>
      <c r="DJV263" s="1434"/>
      <c r="DJW263" s="1434"/>
      <c r="DJX263" s="1434"/>
      <c r="DJY263" s="1434"/>
      <c r="DJZ263" s="1434"/>
      <c r="DKA263" s="1434"/>
      <c r="DKB263" s="1434"/>
      <c r="DKC263" s="1434"/>
      <c r="DKD263" s="1434"/>
      <c r="DKE263" s="1434"/>
      <c r="DKF263" s="1434"/>
      <c r="DKG263" s="1434"/>
      <c r="DKH263" s="1434"/>
      <c r="DKI263" s="1434"/>
      <c r="DKJ263" s="1434"/>
      <c r="DKK263" s="1434"/>
      <c r="DKL263" s="1434"/>
      <c r="DKM263" s="1434"/>
      <c r="DKN263" s="1434"/>
      <c r="DKO263" s="1434"/>
      <c r="DKP263" s="1434"/>
      <c r="DKQ263" s="1434"/>
      <c r="DKR263" s="1434"/>
      <c r="DKS263" s="1434"/>
      <c r="DKT263" s="1434"/>
      <c r="DKU263" s="1434"/>
      <c r="DKV263" s="1434"/>
      <c r="DKW263" s="1434"/>
      <c r="DKX263" s="1434"/>
      <c r="DKY263" s="1434"/>
      <c r="DKZ263" s="1434"/>
      <c r="DLA263" s="1434"/>
      <c r="DLB263" s="1434"/>
      <c r="DLC263" s="1434"/>
      <c r="DLD263" s="1434"/>
      <c r="DLE263" s="1434"/>
      <c r="DLF263" s="1434"/>
      <c r="DLG263" s="1434"/>
      <c r="DLH263" s="1434"/>
      <c r="DLI263" s="1434"/>
      <c r="DLJ263" s="1434"/>
      <c r="DLK263" s="1434"/>
      <c r="DLL263" s="1434"/>
      <c r="DLM263" s="1434"/>
      <c r="DLN263" s="1434"/>
      <c r="DLO263" s="1434"/>
      <c r="DLP263" s="1434"/>
      <c r="DLQ263" s="1434"/>
      <c r="DLR263" s="1434"/>
      <c r="DLS263" s="1434"/>
      <c r="DLT263" s="1434"/>
      <c r="DLU263" s="1434"/>
      <c r="DLV263" s="1434"/>
      <c r="DLW263" s="1434"/>
      <c r="DLX263" s="1434"/>
      <c r="DLY263" s="1434"/>
      <c r="DLZ263" s="1434"/>
      <c r="DMA263" s="1434"/>
      <c r="DMB263" s="1434"/>
      <c r="DMC263" s="1434"/>
      <c r="DMD263" s="1434"/>
      <c r="DME263" s="1434"/>
      <c r="DMF263" s="1434"/>
      <c r="DMG263" s="1434"/>
      <c r="DMH263" s="1434"/>
      <c r="DMI263" s="1434"/>
      <c r="DMJ263" s="1434"/>
      <c r="DMK263" s="1434"/>
      <c r="DML263" s="1434"/>
      <c r="DMM263" s="1434"/>
      <c r="DMN263" s="1434"/>
      <c r="DMO263" s="1434"/>
      <c r="DMP263" s="1434"/>
      <c r="DMQ263" s="1434"/>
      <c r="DMR263" s="1434"/>
      <c r="DMS263" s="1434"/>
      <c r="DMT263" s="1434"/>
      <c r="DMU263" s="1434"/>
      <c r="DMV263" s="1434"/>
      <c r="DMW263" s="1434"/>
      <c r="DMX263" s="1434"/>
      <c r="DMY263" s="1434"/>
      <c r="DMZ263" s="1434"/>
      <c r="DNA263" s="1434"/>
      <c r="DNB263" s="1434"/>
      <c r="DNC263" s="1434"/>
      <c r="DND263" s="1434"/>
      <c r="DNE263" s="1434"/>
      <c r="DNF263" s="1434"/>
      <c r="DNG263" s="1434"/>
      <c r="DNH263" s="1434"/>
      <c r="DNI263" s="1434"/>
      <c r="DNJ263" s="1434"/>
      <c r="DNK263" s="1434"/>
      <c r="DNL263" s="1434"/>
      <c r="DNM263" s="1434"/>
      <c r="DNN263" s="1434"/>
      <c r="DNO263" s="1434"/>
      <c r="DNP263" s="1434"/>
      <c r="DNQ263" s="1434"/>
      <c r="DNR263" s="1434"/>
      <c r="DNS263" s="1434"/>
      <c r="DNT263" s="1434"/>
      <c r="DNU263" s="1434"/>
      <c r="DNV263" s="1434"/>
      <c r="DNW263" s="1434"/>
      <c r="DNX263" s="1434"/>
      <c r="DNY263" s="1434"/>
      <c r="DNZ263" s="1434"/>
      <c r="DOA263" s="1434"/>
      <c r="DOB263" s="1434"/>
      <c r="DOC263" s="1434"/>
      <c r="DOD263" s="1434"/>
      <c r="DOE263" s="1434"/>
      <c r="DOF263" s="1434"/>
      <c r="DOG263" s="1434"/>
      <c r="DOH263" s="1434"/>
      <c r="DOI263" s="1434"/>
      <c r="DOJ263" s="1434"/>
      <c r="DOK263" s="1434"/>
      <c r="DOL263" s="1434"/>
      <c r="DOM263" s="1434"/>
      <c r="DON263" s="1434"/>
      <c r="DOO263" s="1434"/>
      <c r="DOP263" s="1434"/>
      <c r="DOQ263" s="1434"/>
      <c r="DOR263" s="1434"/>
      <c r="DOS263" s="1434"/>
      <c r="DOT263" s="1434"/>
      <c r="DOU263" s="1434"/>
      <c r="DOV263" s="1434"/>
      <c r="DOW263" s="1434"/>
      <c r="DOX263" s="1434"/>
      <c r="DOY263" s="1434"/>
      <c r="DOZ263" s="1434"/>
      <c r="DPA263" s="1434"/>
      <c r="DPB263" s="1434"/>
      <c r="DPC263" s="1434"/>
      <c r="DPD263" s="1434"/>
      <c r="DPE263" s="1434"/>
      <c r="DPF263" s="1434"/>
      <c r="DPG263" s="1434"/>
      <c r="DPH263" s="1434"/>
      <c r="DPI263" s="1434"/>
      <c r="DPJ263" s="1434"/>
      <c r="DPK263" s="1434"/>
      <c r="DPL263" s="1434"/>
      <c r="DPM263" s="1434"/>
      <c r="DPN263" s="1434"/>
      <c r="DPO263" s="1434"/>
      <c r="DPP263" s="1434"/>
      <c r="DPQ263" s="1434"/>
      <c r="DPR263" s="1434"/>
      <c r="DPS263" s="1434"/>
      <c r="DPT263" s="1434"/>
      <c r="DPU263" s="1434"/>
      <c r="DPV263" s="1434"/>
      <c r="DPW263" s="1434"/>
      <c r="DPX263" s="1434"/>
      <c r="DPY263" s="1434"/>
      <c r="DPZ263" s="1434"/>
      <c r="DQA263" s="1434"/>
      <c r="DQB263" s="1434"/>
      <c r="DQC263" s="1434"/>
      <c r="DQD263" s="1434"/>
      <c r="DQE263" s="1434"/>
      <c r="DQF263" s="1434"/>
      <c r="DQG263" s="1434"/>
      <c r="DQH263" s="1434"/>
      <c r="DQI263" s="1434"/>
      <c r="DQJ263" s="1434"/>
      <c r="DQK263" s="1434"/>
      <c r="DQL263" s="1434"/>
      <c r="DQM263" s="1434"/>
      <c r="DQN263" s="1434"/>
      <c r="DQO263" s="1434"/>
      <c r="DQP263" s="1434"/>
      <c r="DQQ263" s="1434"/>
      <c r="DQR263" s="1434"/>
      <c r="DQS263" s="1434"/>
      <c r="DQT263" s="1434"/>
      <c r="DQU263" s="1434"/>
      <c r="DQV263" s="1434"/>
      <c r="DQW263" s="1434"/>
      <c r="DQX263" s="1434"/>
      <c r="DQY263" s="1434"/>
      <c r="DQZ263" s="1434"/>
      <c r="DRA263" s="1434"/>
      <c r="DRB263" s="1434"/>
      <c r="DRC263" s="1434"/>
      <c r="DRD263" s="1434"/>
      <c r="DRE263" s="1434"/>
      <c r="DRF263" s="1434"/>
      <c r="DRG263" s="1434"/>
      <c r="DRH263" s="1434"/>
      <c r="DRI263" s="1434"/>
      <c r="DRJ263" s="1434"/>
      <c r="DRK263" s="1434"/>
      <c r="DRL263" s="1434"/>
      <c r="DRM263" s="1434"/>
      <c r="DRN263" s="1434"/>
      <c r="DRO263" s="1434"/>
      <c r="DRP263" s="1434"/>
      <c r="DRQ263" s="1434"/>
      <c r="DRR263" s="1434"/>
      <c r="DRS263" s="1434"/>
      <c r="DRT263" s="1434"/>
      <c r="DRU263" s="1434"/>
      <c r="DRV263" s="1434"/>
      <c r="DRW263" s="1434"/>
      <c r="DRX263" s="1434"/>
      <c r="DRY263" s="1434"/>
      <c r="DRZ263" s="1434"/>
      <c r="DSA263" s="1434"/>
      <c r="DSB263" s="1434"/>
      <c r="DSC263" s="1434"/>
      <c r="DSD263" s="1434"/>
      <c r="DSE263" s="1434"/>
      <c r="DSF263" s="1434"/>
      <c r="DSG263" s="1434"/>
      <c r="DSH263" s="1434"/>
      <c r="DSI263" s="1434"/>
      <c r="DSJ263" s="1434"/>
      <c r="DSK263" s="1434"/>
      <c r="DSL263" s="1434"/>
      <c r="DSM263" s="1434"/>
      <c r="DSN263" s="1434"/>
      <c r="DSO263" s="1434"/>
      <c r="DSP263" s="1434"/>
      <c r="DSQ263" s="1434"/>
      <c r="DSR263" s="1434"/>
      <c r="DSS263" s="1434"/>
      <c r="DST263" s="1434"/>
      <c r="DSU263" s="1434"/>
      <c r="DSV263" s="1434"/>
      <c r="DSW263" s="1434"/>
      <c r="DSX263" s="1434"/>
      <c r="DSY263" s="1434"/>
      <c r="DSZ263" s="1434"/>
      <c r="DTA263" s="1434"/>
      <c r="DTB263" s="1434"/>
      <c r="DTC263" s="1434"/>
      <c r="DTD263" s="1434"/>
      <c r="DTE263" s="1434"/>
      <c r="DTF263" s="1434"/>
      <c r="DTG263" s="1434"/>
      <c r="DTH263" s="1434"/>
      <c r="DTI263" s="1434"/>
      <c r="DTJ263" s="1434"/>
      <c r="DTK263" s="1434"/>
      <c r="DTL263" s="1434"/>
      <c r="DTM263" s="1434"/>
      <c r="DTN263" s="1434"/>
      <c r="DTO263" s="1434"/>
      <c r="DTP263" s="1434"/>
      <c r="DTQ263" s="1434"/>
      <c r="DTR263" s="1434"/>
      <c r="DTS263" s="1434"/>
      <c r="DTT263" s="1434"/>
      <c r="DTU263" s="1434"/>
      <c r="DTV263" s="1434"/>
      <c r="DTW263" s="1434"/>
      <c r="DTX263" s="1434"/>
      <c r="DTY263" s="1434"/>
      <c r="DTZ263" s="1434"/>
      <c r="DUA263" s="1434"/>
      <c r="DUB263" s="1434"/>
      <c r="DUC263" s="1434"/>
      <c r="DUD263" s="1434"/>
      <c r="DUE263" s="1434"/>
      <c r="DUF263" s="1434"/>
      <c r="DUG263" s="1434"/>
      <c r="DUH263" s="1434"/>
      <c r="DUI263" s="1434"/>
      <c r="DUJ263" s="1434"/>
      <c r="DUK263" s="1434"/>
      <c r="DUL263" s="1434"/>
      <c r="DUM263" s="1434"/>
      <c r="DUN263" s="1434"/>
      <c r="DUO263" s="1434"/>
      <c r="DUP263" s="1434"/>
      <c r="DUQ263" s="1434"/>
      <c r="DUR263" s="1434"/>
      <c r="DUS263" s="1434"/>
      <c r="DUT263" s="1434"/>
      <c r="DUU263" s="1434"/>
      <c r="DUV263" s="1434"/>
      <c r="DUW263" s="1434"/>
      <c r="DUX263" s="1434"/>
      <c r="DUY263" s="1434"/>
      <c r="DUZ263" s="1434"/>
      <c r="DVA263" s="1434"/>
      <c r="DVB263" s="1434"/>
      <c r="DVC263" s="1434"/>
      <c r="DVD263" s="1434"/>
      <c r="DVE263" s="1434"/>
      <c r="DVF263" s="1434"/>
      <c r="DVG263" s="1434"/>
      <c r="DVH263" s="1434"/>
      <c r="DVI263" s="1434"/>
      <c r="DVJ263" s="1434"/>
      <c r="DVK263" s="1434"/>
      <c r="DVL263" s="1434"/>
      <c r="DVM263" s="1434"/>
      <c r="DVN263" s="1434"/>
      <c r="DVO263" s="1434"/>
      <c r="DVP263" s="1434"/>
      <c r="DVQ263" s="1434"/>
      <c r="DVR263" s="1434"/>
      <c r="DVS263" s="1434"/>
      <c r="DVT263" s="1434"/>
      <c r="DVU263" s="1434"/>
      <c r="DVV263" s="1434"/>
      <c r="DVW263" s="1434"/>
      <c r="DVX263" s="1434"/>
      <c r="DVY263" s="1434"/>
      <c r="DVZ263" s="1434"/>
      <c r="DWA263" s="1434"/>
      <c r="DWB263" s="1434"/>
      <c r="DWC263" s="1434"/>
      <c r="DWD263" s="1434"/>
      <c r="DWE263" s="1434"/>
      <c r="DWF263" s="1434"/>
      <c r="DWG263" s="1434"/>
      <c r="DWH263" s="1434"/>
      <c r="DWI263" s="1434"/>
      <c r="DWJ263" s="1434"/>
      <c r="DWK263" s="1434"/>
      <c r="DWL263" s="1434"/>
      <c r="DWM263" s="1434"/>
      <c r="DWN263" s="1434"/>
      <c r="DWO263" s="1434"/>
      <c r="DWP263" s="1434"/>
      <c r="DWQ263" s="1434"/>
      <c r="DWR263" s="1434"/>
      <c r="DWS263" s="1434"/>
      <c r="DWT263" s="1434"/>
      <c r="DWU263" s="1434"/>
      <c r="DWV263" s="1434"/>
      <c r="DWW263" s="1434"/>
      <c r="DWX263" s="1434"/>
      <c r="DWY263" s="1434"/>
      <c r="DWZ263" s="1434"/>
      <c r="DXA263" s="1434"/>
      <c r="DXB263" s="1434"/>
      <c r="DXC263" s="1434"/>
      <c r="DXD263" s="1434"/>
      <c r="DXE263" s="1434"/>
      <c r="DXF263" s="1434"/>
      <c r="DXG263" s="1434"/>
      <c r="DXH263" s="1434"/>
      <c r="DXI263" s="1434"/>
      <c r="DXJ263" s="1434"/>
      <c r="DXK263" s="1434"/>
      <c r="DXL263" s="1434"/>
      <c r="DXM263" s="1434"/>
      <c r="DXN263" s="1434"/>
      <c r="DXO263" s="1434"/>
      <c r="DXP263" s="1434"/>
      <c r="DXQ263" s="1434"/>
      <c r="DXR263" s="1434"/>
      <c r="DXS263" s="1434"/>
      <c r="DXT263" s="1434"/>
      <c r="DXU263" s="1434"/>
      <c r="DXV263" s="1434"/>
      <c r="DXW263" s="1434"/>
      <c r="DXX263" s="1434"/>
      <c r="DXY263" s="1434"/>
      <c r="DXZ263" s="1434"/>
      <c r="DYA263" s="1434"/>
      <c r="DYB263" s="1434"/>
      <c r="DYC263" s="1434"/>
      <c r="DYD263" s="1434"/>
      <c r="DYE263" s="1434"/>
      <c r="DYF263" s="1434"/>
      <c r="DYG263" s="1434"/>
      <c r="DYH263" s="1434"/>
      <c r="DYI263" s="1434"/>
      <c r="DYJ263" s="1434"/>
      <c r="DYK263" s="1434"/>
      <c r="DYL263" s="1434"/>
      <c r="DYM263" s="1434"/>
      <c r="DYN263" s="1434"/>
      <c r="DYO263" s="1434"/>
      <c r="DYP263" s="1434"/>
      <c r="DYQ263" s="1434"/>
      <c r="DYR263" s="1434"/>
      <c r="DYS263" s="1434"/>
      <c r="DYT263" s="1434"/>
      <c r="DYU263" s="1434"/>
      <c r="DYV263" s="1434"/>
      <c r="DYW263" s="1434"/>
      <c r="DYX263" s="1434"/>
      <c r="DYY263" s="1434"/>
      <c r="DYZ263" s="1434"/>
      <c r="DZA263" s="1434"/>
      <c r="DZB263" s="1434"/>
      <c r="DZC263" s="1434"/>
      <c r="DZD263" s="1434"/>
      <c r="DZE263" s="1434"/>
      <c r="DZF263" s="1434"/>
      <c r="DZG263" s="1434"/>
      <c r="DZH263" s="1434"/>
      <c r="DZI263" s="1434"/>
      <c r="DZJ263" s="1434"/>
      <c r="DZK263" s="1434"/>
      <c r="DZL263" s="1434"/>
      <c r="DZM263" s="1434"/>
      <c r="DZN263" s="1434"/>
      <c r="DZO263" s="1434"/>
      <c r="DZP263" s="1434"/>
      <c r="DZQ263" s="1434"/>
      <c r="DZR263" s="1434"/>
      <c r="DZS263" s="1434"/>
      <c r="DZT263" s="1434"/>
      <c r="DZU263" s="1434"/>
      <c r="DZV263" s="1434"/>
      <c r="DZW263" s="1434"/>
      <c r="DZX263" s="1434"/>
      <c r="DZY263" s="1434"/>
      <c r="DZZ263" s="1434"/>
      <c r="EAA263" s="1434"/>
      <c r="EAB263" s="1434"/>
      <c r="EAC263" s="1434"/>
      <c r="EAD263" s="1434"/>
      <c r="EAE263" s="1434"/>
      <c r="EAF263" s="1434"/>
      <c r="EAG263" s="1434"/>
      <c r="EAH263" s="1434"/>
      <c r="EAI263" s="1434"/>
      <c r="EAJ263" s="1434"/>
      <c r="EAK263" s="1434"/>
      <c r="EAL263" s="1434"/>
      <c r="EAM263" s="1434"/>
      <c r="EAN263" s="1434"/>
      <c r="EAO263" s="1434"/>
      <c r="EAP263" s="1434"/>
      <c r="EAQ263" s="1434"/>
      <c r="EAR263" s="1434"/>
      <c r="EAS263" s="1434"/>
      <c r="EAT263" s="1434"/>
      <c r="EAU263" s="1434"/>
      <c r="EAV263" s="1434"/>
      <c r="EAW263" s="1434"/>
      <c r="EAX263" s="1434"/>
      <c r="EAY263" s="1434"/>
      <c r="EAZ263" s="1434"/>
      <c r="EBA263" s="1434"/>
      <c r="EBB263" s="1434"/>
      <c r="EBC263" s="1434"/>
      <c r="EBD263" s="1434"/>
      <c r="EBE263" s="1434"/>
      <c r="EBF263" s="1434"/>
      <c r="EBG263" s="1434"/>
      <c r="EBH263" s="1434"/>
      <c r="EBI263" s="1434"/>
      <c r="EBJ263" s="1434"/>
      <c r="EBK263" s="1434"/>
      <c r="EBL263" s="1434"/>
      <c r="EBM263" s="1434"/>
      <c r="EBN263" s="1434"/>
      <c r="EBO263" s="1434"/>
      <c r="EBP263" s="1434"/>
      <c r="EBQ263" s="1434"/>
      <c r="EBR263" s="1434"/>
      <c r="EBS263" s="1434"/>
      <c r="EBT263" s="1434"/>
      <c r="EBU263" s="1434"/>
      <c r="EBV263" s="1434"/>
      <c r="EBW263" s="1434"/>
      <c r="EBX263" s="1434"/>
      <c r="EBY263" s="1434"/>
      <c r="EBZ263" s="1434"/>
      <c r="ECA263" s="1434"/>
      <c r="ECB263" s="1434"/>
      <c r="ECC263" s="1434"/>
      <c r="ECD263" s="1434"/>
      <c r="ECE263" s="1434"/>
      <c r="ECF263" s="1434"/>
      <c r="ECG263" s="1434"/>
      <c r="ECH263" s="1434"/>
      <c r="ECI263" s="1434"/>
      <c r="ECJ263" s="1434"/>
      <c r="ECK263" s="1434"/>
      <c r="ECL263" s="1434"/>
      <c r="ECM263" s="1434"/>
      <c r="ECN263" s="1434"/>
      <c r="ECO263" s="1434"/>
      <c r="ECP263" s="1434"/>
      <c r="ECQ263" s="1434"/>
      <c r="ECR263" s="1434"/>
      <c r="ECS263" s="1434"/>
      <c r="ECT263" s="1434"/>
      <c r="ECU263" s="1434"/>
      <c r="ECV263" s="1434"/>
      <c r="ECW263" s="1434"/>
      <c r="ECX263" s="1434"/>
      <c r="ECY263" s="1434"/>
      <c r="ECZ263" s="1434"/>
      <c r="EDA263" s="1434"/>
      <c r="EDB263" s="1434"/>
      <c r="EDC263" s="1434"/>
      <c r="EDD263" s="1434"/>
      <c r="EDE263" s="1434"/>
      <c r="EDF263" s="1434"/>
      <c r="EDG263" s="1434"/>
      <c r="EDH263" s="1434"/>
      <c r="EDI263" s="1434"/>
      <c r="EDJ263" s="1434"/>
      <c r="EDK263" s="1434"/>
      <c r="EDL263" s="1434"/>
      <c r="EDM263" s="1434"/>
      <c r="EDN263" s="1434"/>
      <c r="EDO263" s="1434"/>
      <c r="EDP263" s="1434"/>
      <c r="EDQ263" s="1434"/>
      <c r="EDR263" s="1434"/>
      <c r="EDS263" s="1434"/>
      <c r="EDT263" s="1434"/>
      <c r="EDU263" s="1434"/>
      <c r="EDV263" s="1434"/>
      <c r="EDW263" s="1434"/>
      <c r="EDX263" s="1434"/>
      <c r="EDY263" s="1434"/>
      <c r="EDZ263" s="1434"/>
      <c r="EEA263" s="1434"/>
      <c r="EEB263" s="1434"/>
      <c r="EEC263" s="1434"/>
      <c r="EED263" s="1434"/>
      <c r="EEE263" s="1434"/>
      <c r="EEF263" s="1434"/>
      <c r="EEG263" s="1434"/>
      <c r="EEH263" s="1434"/>
      <c r="EEI263" s="1434"/>
      <c r="EEJ263" s="1434"/>
      <c r="EEK263" s="1434"/>
      <c r="EEL263" s="1434"/>
      <c r="EEM263" s="1434"/>
      <c r="EEN263" s="1434"/>
      <c r="EEO263" s="1434"/>
      <c r="EEP263" s="1434"/>
      <c r="EEQ263" s="1434"/>
      <c r="EER263" s="1434"/>
      <c r="EES263" s="1434"/>
      <c r="EET263" s="1434"/>
      <c r="EEU263" s="1434"/>
      <c r="EEV263" s="1434"/>
      <c r="EEW263" s="1434"/>
      <c r="EEX263" s="1434"/>
      <c r="EEY263" s="1434"/>
      <c r="EEZ263" s="1434"/>
      <c r="EFA263" s="1434"/>
      <c r="EFB263" s="1434"/>
      <c r="EFC263" s="1434"/>
      <c r="EFD263" s="1434"/>
      <c r="EFE263" s="1434"/>
      <c r="EFF263" s="1434"/>
      <c r="EFG263" s="1434"/>
      <c r="EFH263" s="1434"/>
      <c r="EFI263" s="1434"/>
      <c r="EFJ263" s="1434"/>
      <c r="EFK263" s="1434"/>
      <c r="EFL263" s="1434"/>
      <c r="EFM263" s="1434"/>
      <c r="EFN263" s="1434"/>
      <c r="EFO263" s="1434"/>
      <c r="EFP263" s="1434"/>
      <c r="EFQ263" s="1434"/>
      <c r="EFR263" s="1434"/>
      <c r="EFS263" s="1434"/>
      <c r="EFT263" s="1434"/>
      <c r="EFU263" s="1434"/>
      <c r="EFV263" s="1434"/>
      <c r="EFW263" s="1434"/>
      <c r="EFX263" s="1434"/>
      <c r="EFY263" s="1434"/>
      <c r="EFZ263" s="1434"/>
      <c r="EGA263" s="1434"/>
      <c r="EGB263" s="1434"/>
      <c r="EGC263" s="1434"/>
      <c r="EGD263" s="1434"/>
      <c r="EGE263" s="1434"/>
      <c r="EGF263" s="1434"/>
      <c r="EGG263" s="1434"/>
      <c r="EGH263" s="1434"/>
      <c r="EGI263" s="1434"/>
      <c r="EGJ263" s="1434"/>
      <c r="EGK263" s="1434"/>
      <c r="EGL263" s="1434"/>
      <c r="EGM263" s="1434"/>
      <c r="EGN263" s="1434"/>
      <c r="EGO263" s="1434"/>
      <c r="EGP263" s="1434"/>
      <c r="EGQ263" s="1434"/>
      <c r="EGR263" s="1434"/>
      <c r="EGS263" s="1434"/>
      <c r="EGT263" s="1434"/>
      <c r="EGU263" s="1434"/>
      <c r="EGV263" s="1434"/>
      <c r="EGW263" s="1434"/>
      <c r="EGX263" s="1434"/>
      <c r="EGY263" s="1434"/>
      <c r="EGZ263" s="1434"/>
      <c r="EHA263" s="1434"/>
      <c r="EHB263" s="1434"/>
      <c r="EHC263" s="1434"/>
      <c r="EHD263" s="1434"/>
      <c r="EHE263" s="1434"/>
      <c r="EHF263" s="1434"/>
      <c r="EHG263" s="1434"/>
      <c r="EHH263" s="1434"/>
      <c r="EHI263" s="1434"/>
      <c r="EHJ263" s="1434"/>
      <c r="EHK263" s="1434"/>
      <c r="EHL263" s="1434"/>
      <c r="EHM263" s="1434"/>
      <c r="EHN263" s="1434"/>
      <c r="EHO263" s="1434"/>
      <c r="EHP263" s="1434"/>
      <c r="EHQ263" s="1434"/>
      <c r="EHR263" s="1434"/>
      <c r="EHS263" s="1434"/>
      <c r="EHT263" s="1434"/>
      <c r="EHU263" s="1434"/>
      <c r="EHV263" s="1434"/>
      <c r="EHW263" s="1434"/>
      <c r="EHX263" s="1434"/>
      <c r="EHY263" s="1434"/>
      <c r="EHZ263" s="1434"/>
      <c r="EIA263" s="1434"/>
      <c r="EIB263" s="1434"/>
      <c r="EIC263" s="1434"/>
      <c r="EID263" s="1434"/>
      <c r="EIE263" s="1434"/>
      <c r="EIF263" s="1434"/>
      <c r="EIG263" s="1434"/>
      <c r="EIH263" s="1434"/>
      <c r="EII263" s="1434"/>
      <c r="EIJ263" s="1434"/>
      <c r="EIK263" s="1434"/>
      <c r="EIL263" s="1434"/>
      <c r="EIM263" s="1434"/>
      <c r="EIN263" s="1434"/>
      <c r="EIO263" s="1434"/>
      <c r="EIP263" s="1434"/>
      <c r="EIQ263" s="1434"/>
      <c r="EIR263" s="1434"/>
      <c r="EIS263" s="1434"/>
      <c r="EIT263" s="1434"/>
      <c r="EIU263" s="1434"/>
      <c r="EIV263" s="1434"/>
      <c r="EIW263" s="1434"/>
      <c r="EIX263" s="1434"/>
      <c r="EIY263" s="1434"/>
      <c r="EIZ263" s="1434"/>
      <c r="EJA263" s="1434"/>
      <c r="EJB263" s="1434"/>
      <c r="EJC263" s="1434"/>
      <c r="EJD263" s="1434"/>
      <c r="EJE263" s="1434"/>
      <c r="EJF263" s="1434"/>
      <c r="EJG263" s="1434"/>
      <c r="EJH263" s="1434"/>
      <c r="EJI263" s="1434"/>
      <c r="EJJ263" s="1434"/>
      <c r="EJK263" s="1434"/>
      <c r="EJL263" s="1434"/>
      <c r="EJM263" s="1434"/>
      <c r="EJN263" s="1434"/>
      <c r="EJO263" s="1434"/>
      <c r="EJP263" s="1434"/>
      <c r="EJQ263" s="1434"/>
      <c r="EJR263" s="1434"/>
      <c r="EJS263" s="1434"/>
      <c r="EJT263" s="1434"/>
      <c r="EJU263" s="1434"/>
      <c r="EJV263" s="1434"/>
      <c r="EJW263" s="1434"/>
      <c r="EJX263" s="1434"/>
      <c r="EJY263" s="1434"/>
      <c r="EJZ263" s="1434"/>
      <c r="EKA263" s="1434"/>
      <c r="EKB263" s="1434"/>
      <c r="EKC263" s="1434"/>
      <c r="EKD263" s="1434"/>
      <c r="EKE263" s="1434"/>
      <c r="EKF263" s="1434"/>
      <c r="EKG263" s="1434"/>
      <c r="EKH263" s="1434"/>
      <c r="EKI263" s="1434"/>
      <c r="EKJ263" s="1434"/>
      <c r="EKK263" s="1434"/>
      <c r="EKL263" s="1434"/>
      <c r="EKM263" s="1434"/>
      <c r="EKN263" s="1434"/>
      <c r="EKO263" s="1434"/>
      <c r="EKP263" s="1434"/>
      <c r="EKQ263" s="1434"/>
      <c r="EKR263" s="1434"/>
      <c r="EKS263" s="1434"/>
      <c r="EKT263" s="1434"/>
      <c r="EKU263" s="1434"/>
      <c r="EKV263" s="1434"/>
      <c r="EKW263" s="1434"/>
      <c r="EKX263" s="1434"/>
      <c r="EKY263" s="1434"/>
      <c r="EKZ263" s="1434"/>
      <c r="ELA263" s="1434"/>
      <c r="ELB263" s="1434"/>
      <c r="ELC263" s="1434"/>
      <c r="ELD263" s="1434"/>
      <c r="ELE263" s="1434"/>
      <c r="ELF263" s="1434"/>
      <c r="ELG263" s="1434"/>
      <c r="ELH263" s="1434"/>
      <c r="ELI263" s="1434"/>
      <c r="ELJ263" s="1434"/>
      <c r="ELK263" s="1434"/>
      <c r="ELL263" s="1434"/>
      <c r="ELM263" s="1434"/>
      <c r="ELN263" s="1434"/>
      <c r="ELO263" s="1434"/>
      <c r="ELP263" s="1434"/>
      <c r="ELQ263" s="1434"/>
      <c r="ELR263" s="1434"/>
      <c r="ELS263" s="1434"/>
      <c r="ELT263" s="1434"/>
      <c r="ELU263" s="1434"/>
      <c r="ELV263" s="1434"/>
      <c r="ELW263" s="1434"/>
      <c r="ELX263" s="1434"/>
      <c r="ELY263" s="1434"/>
      <c r="ELZ263" s="1434"/>
      <c r="EMA263" s="1434"/>
      <c r="EMB263" s="1434"/>
      <c r="EMC263" s="1434"/>
      <c r="EMD263" s="1434"/>
      <c r="EME263" s="1434"/>
      <c r="EMF263" s="1434"/>
      <c r="EMG263" s="1434"/>
      <c r="EMH263" s="1434"/>
      <c r="EMI263" s="1434"/>
      <c r="EMJ263" s="1434"/>
      <c r="EMK263" s="1434"/>
      <c r="EML263" s="1434"/>
      <c r="EMM263" s="1434"/>
      <c r="EMN263" s="1434"/>
      <c r="EMO263" s="1434"/>
      <c r="EMP263" s="1434"/>
      <c r="EMQ263" s="1434"/>
      <c r="EMR263" s="1434"/>
      <c r="EMS263" s="1434"/>
      <c r="EMT263" s="1434"/>
      <c r="EMU263" s="1434"/>
      <c r="EMV263" s="1434"/>
      <c r="EMW263" s="1434"/>
      <c r="EMX263" s="1434"/>
      <c r="EMY263" s="1434"/>
      <c r="EMZ263" s="1434"/>
      <c r="ENA263" s="1434"/>
      <c r="ENB263" s="1434"/>
      <c r="ENC263" s="1434"/>
      <c r="END263" s="1434"/>
      <c r="ENE263" s="1434"/>
      <c r="ENF263" s="1434"/>
      <c r="ENG263" s="1434"/>
      <c r="ENH263" s="1434"/>
      <c r="ENI263" s="1434"/>
      <c r="ENJ263" s="1434"/>
      <c r="ENK263" s="1434"/>
      <c r="ENL263" s="1434"/>
      <c r="ENM263" s="1434"/>
      <c r="ENN263" s="1434"/>
      <c r="ENO263" s="1434"/>
      <c r="ENP263" s="1434"/>
      <c r="ENQ263" s="1434"/>
      <c r="ENR263" s="1434"/>
      <c r="ENS263" s="1434"/>
      <c r="ENT263" s="1434"/>
      <c r="ENU263" s="1434"/>
      <c r="ENV263" s="1434"/>
      <c r="ENW263" s="1434"/>
      <c r="ENX263" s="1434"/>
      <c r="ENY263" s="1434"/>
      <c r="ENZ263" s="1434"/>
      <c r="EOA263" s="1434"/>
      <c r="EOB263" s="1434"/>
      <c r="EOC263" s="1434"/>
      <c r="EOD263" s="1434"/>
      <c r="EOE263" s="1434"/>
      <c r="EOF263" s="1434"/>
      <c r="EOG263" s="1434"/>
      <c r="EOH263" s="1434"/>
      <c r="EOI263" s="1434"/>
      <c r="EOJ263" s="1434"/>
      <c r="EOK263" s="1434"/>
      <c r="EOL263" s="1434"/>
      <c r="EOM263" s="1434"/>
      <c r="EON263" s="1434"/>
      <c r="EOO263" s="1434"/>
      <c r="EOP263" s="1434"/>
      <c r="EOQ263" s="1434"/>
      <c r="EOR263" s="1434"/>
      <c r="EOS263" s="1434"/>
      <c r="EOT263" s="1434"/>
      <c r="EOU263" s="1434"/>
      <c r="EOV263" s="1434"/>
      <c r="EOW263" s="1434"/>
      <c r="EOX263" s="1434"/>
      <c r="EOY263" s="1434"/>
      <c r="EOZ263" s="1434"/>
      <c r="EPA263" s="1434"/>
      <c r="EPB263" s="1434"/>
      <c r="EPC263" s="1434"/>
      <c r="EPD263" s="1434"/>
      <c r="EPE263" s="1434"/>
      <c r="EPF263" s="1434"/>
      <c r="EPG263" s="1434"/>
      <c r="EPH263" s="1434"/>
      <c r="EPI263" s="1434"/>
      <c r="EPJ263" s="1434"/>
      <c r="EPK263" s="1434"/>
      <c r="EPL263" s="1434"/>
      <c r="EPM263" s="1434"/>
      <c r="EPN263" s="1434"/>
      <c r="EPO263" s="1434"/>
      <c r="EPP263" s="1434"/>
      <c r="EPQ263" s="1434"/>
      <c r="EPR263" s="1434"/>
      <c r="EPS263" s="1434"/>
      <c r="EPT263" s="1434"/>
      <c r="EPU263" s="1434"/>
      <c r="EPV263" s="1434"/>
      <c r="EPW263" s="1434"/>
      <c r="EPX263" s="1434"/>
      <c r="EPY263" s="1434"/>
      <c r="EPZ263" s="1434"/>
      <c r="EQA263" s="1434"/>
      <c r="EQB263" s="1434"/>
      <c r="EQC263" s="1434"/>
      <c r="EQD263" s="1434"/>
      <c r="EQE263" s="1434"/>
      <c r="EQF263" s="1434"/>
      <c r="EQG263" s="1434"/>
      <c r="EQH263" s="1434"/>
      <c r="EQI263" s="1434"/>
      <c r="EQJ263" s="1434"/>
      <c r="EQK263" s="1434"/>
      <c r="EQL263" s="1434"/>
      <c r="EQM263" s="1434"/>
      <c r="EQN263" s="1434"/>
      <c r="EQO263" s="1434"/>
      <c r="EQP263" s="1434"/>
      <c r="EQQ263" s="1434"/>
      <c r="EQR263" s="1434"/>
      <c r="EQS263" s="1434"/>
      <c r="EQT263" s="1434"/>
      <c r="EQU263" s="1434"/>
      <c r="EQV263" s="1434"/>
      <c r="EQW263" s="1434"/>
      <c r="EQX263" s="1434"/>
      <c r="EQY263" s="1434"/>
      <c r="EQZ263" s="1434"/>
      <c r="ERA263" s="1434"/>
      <c r="ERB263" s="1434"/>
      <c r="ERC263" s="1434"/>
      <c r="ERD263" s="1434"/>
      <c r="ERE263" s="1434"/>
      <c r="ERF263" s="1434"/>
      <c r="ERG263" s="1434"/>
      <c r="ERH263" s="1434"/>
      <c r="ERI263" s="1434"/>
      <c r="ERJ263" s="1434"/>
      <c r="ERK263" s="1434"/>
      <c r="ERL263" s="1434"/>
      <c r="ERM263" s="1434"/>
      <c r="ERN263" s="1434"/>
      <c r="ERO263" s="1434"/>
      <c r="ERP263" s="1434"/>
      <c r="ERQ263" s="1434"/>
      <c r="ERR263" s="1434"/>
      <c r="ERS263" s="1434"/>
      <c r="ERT263" s="1434"/>
      <c r="ERU263" s="1434"/>
      <c r="ERV263" s="1434"/>
      <c r="ERW263" s="1434"/>
      <c r="ERX263" s="1434"/>
      <c r="ERY263" s="1434"/>
      <c r="ERZ263" s="1434"/>
      <c r="ESA263" s="1434"/>
      <c r="ESB263" s="1434"/>
      <c r="ESC263" s="1434"/>
      <c r="ESD263" s="1434"/>
      <c r="ESE263" s="1434"/>
      <c r="ESF263" s="1434"/>
      <c r="ESG263" s="1434"/>
      <c r="ESH263" s="1434"/>
      <c r="ESI263" s="1434"/>
      <c r="ESJ263" s="1434"/>
      <c r="ESK263" s="1434"/>
      <c r="ESL263" s="1434"/>
      <c r="ESM263" s="1434"/>
      <c r="ESN263" s="1434"/>
      <c r="ESO263" s="1434"/>
      <c r="ESP263" s="1434"/>
      <c r="ESQ263" s="1434"/>
      <c r="ESR263" s="1434"/>
      <c r="ESS263" s="1434"/>
      <c r="EST263" s="1434"/>
      <c r="ESU263" s="1434"/>
      <c r="ESV263" s="1434"/>
      <c r="ESW263" s="1434"/>
      <c r="ESX263" s="1434"/>
      <c r="ESY263" s="1434"/>
      <c r="ESZ263" s="1434"/>
      <c r="ETA263" s="1434"/>
      <c r="ETB263" s="1434"/>
      <c r="ETC263" s="1434"/>
      <c r="ETD263" s="1434"/>
      <c r="ETE263" s="1434"/>
      <c r="ETF263" s="1434"/>
      <c r="ETG263" s="1434"/>
      <c r="ETH263" s="1434"/>
      <c r="ETI263" s="1434"/>
      <c r="ETJ263" s="1434"/>
      <c r="ETK263" s="1434"/>
      <c r="ETL263" s="1434"/>
      <c r="ETM263" s="1434"/>
      <c r="ETN263" s="1434"/>
      <c r="ETO263" s="1434"/>
      <c r="ETP263" s="1434"/>
      <c r="ETQ263" s="1434"/>
      <c r="ETR263" s="1434"/>
      <c r="ETS263" s="1434"/>
      <c r="ETT263" s="1434"/>
      <c r="ETU263" s="1434"/>
      <c r="ETV263" s="1434"/>
      <c r="ETW263" s="1434"/>
      <c r="ETX263" s="1434"/>
      <c r="ETY263" s="1434"/>
      <c r="ETZ263" s="1434"/>
      <c r="EUA263" s="1434"/>
      <c r="EUB263" s="1434"/>
      <c r="EUC263" s="1434"/>
      <c r="EUD263" s="1434"/>
      <c r="EUE263" s="1434"/>
      <c r="EUF263" s="1434"/>
      <c r="EUG263" s="1434"/>
      <c r="EUH263" s="1434"/>
      <c r="EUI263" s="1434"/>
      <c r="EUJ263" s="1434"/>
      <c r="EUK263" s="1434"/>
      <c r="EUL263" s="1434"/>
      <c r="EUM263" s="1434"/>
      <c r="EUN263" s="1434"/>
      <c r="EUO263" s="1434"/>
      <c r="EUP263" s="1434"/>
      <c r="EUQ263" s="1434"/>
      <c r="EUR263" s="1434"/>
      <c r="EUS263" s="1434"/>
      <c r="EUT263" s="1434"/>
      <c r="EUU263" s="1434"/>
      <c r="EUV263" s="1434"/>
      <c r="EUW263" s="1434"/>
      <c r="EUX263" s="1434"/>
      <c r="EUY263" s="1434"/>
      <c r="EUZ263" s="1434"/>
      <c r="EVA263" s="1434"/>
      <c r="EVB263" s="1434"/>
      <c r="EVC263" s="1434"/>
      <c r="EVD263" s="1434"/>
      <c r="EVE263" s="1434"/>
      <c r="EVF263" s="1434"/>
      <c r="EVG263" s="1434"/>
      <c r="EVH263" s="1434"/>
      <c r="EVI263" s="1434"/>
      <c r="EVJ263" s="1434"/>
      <c r="EVK263" s="1434"/>
      <c r="EVL263" s="1434"/>
      <c r="EVM263" s="1434"/>
      <c r="EVN263" s="1434"/>
      <c r="EVO263" s="1434"/>
      <c r="EVP263" s="1434"/>
      <c r="EVQ263" s="1434"/>
      <c r="EVR263" s="1434"/>
      <c r="EVS263" s="1434"/>
      <c r="EVT263" s="1434"/>
      <c r="EVU263" s="1434"/>
      <c r="EVV263" s="1434"/>
      <c r="EVW263" s="1434"/>
      <c r="EVX263" s="1434"/>
      <c r="EVY263" s="1434"/>
      <c r="EVZ263" s="1434"/>
      <c r="EWA263" s="1434"/>
      <c r="EWB263" s="1434"/>
      <c r="EWC263" s="1434"/>
      <c r="EWD263" s="1434"/>
      <c r="EWE263" s="1434"/>
      <c r="EWF263" s="1434"/>
      <c r="EWG263" s="1434"/>
      <c r="EWH263" s="1434"/>
      <c r="EWI263" s="1434"/>
      <c r="EWJ263" s="1434"/>
      <c r="EWK263" s="1434"/>
      <c r="EWL263" s="1434"/>
      <c r="EWM263" s="1434"/>
      <c r="EWN263" s="1434"/>
      <c r="EWO263" s="1434"/>
      <c r="EWP263" s="1434"/>
      <c r="EWQ263" s="1434"/>
      <c r="EWR263" s="1434"/>
      <c r="EWS263" s="1434"/>
      <c r="EWT263" s="1434"/>
      <c r="EWU263" s="1434"/>
      <c r="EWV263" s="1434"/>
      <c r="EWW263" s="1434"/>
      <c r="EWX263" s="1434"/>
      <c r="EWY263" s="1434"/>
      <c r="EWZ263" s="1434"/>
      <c r="EXA263" s="1434"/>
      <c r="EXB263" s="1434"/>
      <c r="EXC263" s="1434"/>
      <c r="EXD263" s="1434"/>
      <c r="EXE263" s="1434"/>
      <c r="EXF263" s="1434"/>
      <c r="EXG263" s="1434"/>
      <c r="EXH263" s="1434"/>
      <c r="EXI263" s="1434"/>
      <c r="EXJ263" s="1434"/>
      <c r="EXK263" s="1434"/>
      <c r="EXL263" s="1434"/>
      <c r="EXM263" s="1434"/>
      <c r="EXN263" s="1434"/>
      <c r="EXO263" s="1434"/>
      <c r="EXP263" s="1434"/>
      <c r="EXQ263" s="1434"/>
      <c r="EXR263" s="1434"/>
      <c r="EXS263" s="1434"/>
      <c r="EXT263" s="1434"/>
      <c r="EXU263" s="1434"/>
      <c r="EXV263" s="1434"/>
      <c r="EXW263" s="1434"/>
      <c r="EXX263" s="1434"/>
      <c r="EXY263" s="1434"/>
      <c r="EXZ263" s="1434"/>
      <c r="EYA263" s="1434"/>
      <c r="EYB263" s="1434"/>
      <c r="EYC263" s="1434"/>
      <c r="EYD263" s="1434"/>
      <c r="EYE263" s="1434"/>
      <c r="EYF263" s="1434"/>
      <c r="EYG263" s="1434"/>
      <c r="EYH263" s="1434"/>
      <c r="EYI263" s="1434"/>
      <c r="EYJ263" s="1434"/>
      <c r="EYK263" s="1434"/>
      <c r="EYL263" s="1434"/>
      <c r="EYM263" s="1434"/>
      <c r="EYN263" s="1434"/>
      <c r="EYO263" s="1434"/>
      <c r="EYP263" s="1434"/>
      <c r="EYQ263" s="1434"/>
      <c r="EYR263" s="1434"/>
      <c r="EYS263" s="1434"/>
      <c r="EYT263" s="1434"/>
      <c r="EYU263" s="1434"/>
      <c r="EYV263" s="1434"/>
      <c r="EYW263" s="1434"/>
      <c r="EYX263" s="1434"/>
      <c r="EYY263" s="1434"/>
      <c r="EYZ263" s="1434"/>
      <c r="EZA263" s="1434"/>
      <c r="EZB263" s="1434"/>
      <c r="EZC263" s="1434"/>
      <c r="EZD263" s="1434"/>
      <c r="EZE263" s="1434"/>
      <c r="EZF263" s="1434"/>
      <c r="EZG263" s="1434"/>
      <c r="EZH263" s="1434"/>
      <c r="EZI263" s="1434"/>
      <c r="EZJ263" s="1434"/>
      <c r="EZK263" s="1434"/>
      <c r="EZL263" s="1434"/>
      <c r="EZM263" s="1434"/>
      <c r="EZN263" s="1434"/>
      <c r="EZO263" s="1434"/>
      <c r="EZP263" s="1434"/>
      <c r="EZQ263" s="1434"/>
      <c r="EZR263" s="1434"/>
      <c r="EZS263" s="1434"/>
      <c r="EZT263" s="1434"/>
      <c r="EZU263" s="1434"/>
      <c r="EZV263" s="1434"/>
      <c r="EZW263" s="1434"/>
      <c r="EZX263" s="1434"/>
      <c r="EZY263" s="1434"/>
      <c r="EZZ263" s="1434"/>
      <c r="FAA263" s="1434"/>
      <c r="FAB263" s="1434"/>
      <c r="FAC263" s="1434"/>
      <c r="FAD263" s="1434"/>
      <c r="FAE263" s="1434"/>
      <c r="FAF263" s="1434"/>
      <c r="FAG263" s="1434"/>
      <c r="FAH263" s="1434"/>
      <c r="FAI263" s="1434"/>
      <c r="FAJ263" s="1434"/>
      <c r="FAK263" s="1434"/>
      <c r="FAL263" s="1434"/>
      <c r="FAM263" s="1434"/>
      <c r="FAN263" s="1434"/>
      <c r="FAO263" s="1434"/>
      <c r="FAP263" s="1434"/>
      <c r="FAQ263" s="1434"/>
      <c r="FAR263" s="1434"/>
      <c r="FAS263" s="1434"/>
      <c r="FAT263" s="1434"/>
      <c r="FAU263" s="1434"/>
      <c r="FAV263" s="1434"/>
      <c r="FAW263" s="1434"/>
      <c r="FAX263" s="1434"/>
      <c r="FAY263" s="1434"/>
      <c r="FAZ263" s="1434"/>
      <c r="FBA263" s="1434"/>
      <c r="FBB263" s="1434"/>
      <c r="FBC263" s="1434"/>
      <c r="FBD263" s="1434"/>
      <c r="FBE263" s="1434"/>
      <c r="FBF263" s="1434"/>
      <c r="FBG263" s="1434"/>
      <c r="FBH263" s="1434"/>
      <c r="FBI263" s="1434"/>
      <c r="FBJ263" s="1434"/>
      <c r="FBK263" s="1434"/>
      <c r="FBL263" s="1434"/>
      <c r="FBM263" s="1434"/>
      <c r="FBN263" s="1434"/>
      <c r="FBO263" s="1434"/>
      <c r="FBP263" s="1434"/>
      <c r="FBQ263" s="1434"/>
      <c r="FBR263" s="1434"/>
      <c r="FBS263" s="1434"/>
      <c r="FBT263" s="1434"/>
      <c r="FBU263" s="1434"/>
      <c r="FBV263" s="1434"/>
      <c r="FBW263" s="1434"/>
      <c r="FBX263" s="1434"/>
      <c r="FBY263" s="1434"/>
      <c r="FBZ263" s="1434"/>
      <c r="FCA263" s="1434"/>
      <c r="FCB263" s="1434"/>
      <c r="FCC263" s="1434"/>
      <c r="FCD263" s="1434"/>
      <c r="FCE263" s="1434"/>
      <c r="FCF263" s="1434"/>
      <c r="FCG263" s="1434"/>
      <c r="FCH263" s="1434"/>
      <c r="FCI263" s="1434"/>
      <c r="FCJ263" s="1434"/>
      <c r="FCK263" s="1434"/>
      <c r="FCL263" s="1434"/>
      <c r="FCM263" s="1434"/>
      <c r="FCN263" s="1434"/>
      <c r="FCO263" s="1434"/>
      <c r="FCP263" s="1434"/>
      <c r="FCQ263" s="1434"/>
      <c r="FCR263" s="1434"/>
      <c r="FCS263" s="1434"/>
      <c r="FCT263" s="1434"/>
      <c r="FCU263" s="1434"/>
      <c r="FCV263" s="1434"/>
      <c r="FCW263" s="1434"/>
      <c r="FCX263" s="1434"/>
      <c r="FCY263" s="1434"/>
      <c r="FCZ263" s="1434"/>
      <c r="FDA263" s="1434"/>
      <c r="FDB263" s="1434"/>
      <c r="FDC263" s="1434"/>
      <c r="FDD263" s="1434"/>
      <c r="FDE263" s="1434"/>
      <c r="FDF263" s="1434"/>
      <c r="FDG263" s="1434"/>
      <c r="FDH263" s="1434"/>
      <c r="FDI263" s="1434"/>
      <c r="FDJ263" s="1434"/>
      <c r="FDK263" s="1434"/>
      <c r="FDL263" s="1434"/>
      <c r="FDM263" s="1434"/>
      <c r="FDN263" s="1434"/>
      <c r="FDO263" s="1434"/>
      <c r="FDP263" s="1434"/>
      <c r="FDQ263" s="1434"/>
      <c r="FDR263" s="1434"/>
      <c r="FDS263" s="1434"/>
      <c r="FDT263" s="1434"/>
      <c r="FDU263" s="1434"/>
      <c r="FDV263" s="1434"/>
      <c r="FDW263" s="1434"/>
      <c r="FDX263" s="1434"/>
      <c r="FDY263" s="1434"/>
      <c r="FDZ263" s="1434"/>
      <c r="FEA263" s="1434"/>
      <c r="FEB263" s="1434"/>
      <c r="FEC263" s="1434"/>
      <c r="FED263" s="1434"/>
      <c r="FEE263" s="1434"/>
      <c r="FEF263" s="1434"/>
      <c r="FEG263" s="1434"/>
      <c r="FEH263" s="1434"/>
      <c r="FEI263" s="1434"/>
      <c r="FEJ263" s="1434"/>
      <c r="FEK263" s="1434"/>
      <c r="FEL263" s="1434"/>
      <c r="FEM263" s="1434"/>
      <c r="FEN263" s="1434"/>
      <c r="FEO263" s="1434"/>
      <c r="FEP263" s="1434"/>
      <c r="FEQ263" s="1434"/>
      <c r="FER263" s="1434"/>
      <c r="FES263" s="1434"/>
      <c r="FET263" s="1434"/>
      <c r="FEU263" s="1434"/>
      <c r="FEV263" s="1434"/>
      <c r="FEW263" s="1434"/>
      <c r="FEX263" s="1434"/>
      <c r="FEY263" s="1434"/>
      <c r="FEZ263" s="1434"/>
      <c r="FFA263" s="1434"/>
      <c r="FFB263" s="1434"/>
      <c r="FFC263" s="1434"/>
      <c r="FFD263" s="1434"/>
      <c r="FFE263" s="1434"/>
      <c r="FFF263" s="1434"/>
      <c r="FFG263" s="1434"/>
      <c r="FFH263" s="1434"/>
      <c r="FFI263" s="1434"/>
      <c r="FFJ263" s="1434"/>
      <c r="FFK263" s="1434"/>
      <c r="FFL263" s="1434"/>
      <c r="FFM263" s="1434"/>
      <c r="FFN263" s="1434"/>
      <c r="FFO263" s="1434"/>
      <c r="FFP263" s="1434"/>
      <c r="FFQ263" s="1434"/>
      <c r="FFR263" s="1434"/>
      <c r="FFS263" s="1434"/>
      <c r="FFT263" s="1434"/>
      <c r="FFU263" s="1434"/>
      <c r="FFV263" s="1434"/>
      <c r="FFW263" s="1434"/>
      <c r="FFX263" s="1434"/>
      <c r="FFY263" s="1434"/>
      <c r="FFZ263" s="1434"/>
      <c r="FGA263" s="1434"/>
      <c r="FGB263" s="1434"/>
      <c r="FGC263" s="1434"/>
      <c r="FGD263" s="1434"/>
      <c r="FGE263" s="1434"/>
      <c r="FGF263" s="1434"/>
      <c r="FGG263" s="1434"/>
      <c r="FGH263" s="1434"/>
      <c r="FGI263" s="1434"/>
      <c r="FGJ263" s="1434"/>
      <c r="FGK263" s="1434"/>
      <c r="FGL263" s="1434"/>
      <c r="FGM263" s="1434"/>
      <c r="FGN263" s="1434"/>
      <c r="FGO263" s="1434"/>
      <c r="FGP263" s="1434"/>
      <c r="FGQ263" s="1434"/>
      <c r="FGR263" s="1434"/>
      <c r="FGS263" s="1434"/>
      <c r="FGT263" s="1434"/>
      <c r="FGU263" s="1434"/>
      <c r="FGV263" s="1434"/>
      <c r="FGW263" s="1434"/>
      <c r="FGX263" s="1434"/>
      <c r="FGY263" s="1434"/>
      <c r="FGZ263" s="1434"/>
      <c r="FHA263" s="1434"/>
      <c r="FHB263" s="1434"/>
      <c r="FHC263" s="1434"/>
      <c r="FHD263" s="1434"/>
      <c r="FHE263" s="1434"/>
      <c r="FHF263" s="1434"/>
      <c r="FHG263" s="1434"/>
      <c r="FHH263" s="1434"/>
      <c r="FHI263" s="1434"/>
      <c r="FHJ263" s="1434"/>
      <c r="FHK263" s="1434"/>
      <c r="FHL263" s="1434"/>
      <c r="FHM263" s="1434"/>
      <c r="FHN263" s="1434"/>
      <c r="FHO263" s="1434"/>
      <c r="FHP263" s="1434"/>
      <c r="FHQ263" s="1434"/>
      <c r="FHR263" s="1434"/>
      <c r="FHS263" s="1434"/>
      <c r="FHT263" s="1434"/>
      <c r="FHU263" s="1434"/>
      <c r="FHV263" s="1434"/>
      <c r="FHW263" s="1434"/>
      <c r="FHX263" s="1434"/>
      <c r="FHY263" s="1434"/>
      <c r="FHZ263" s="1434"/>
      <c r="FIA263" s="1434"/>
      <c r="FIB263" s="1434"/>
      <c r="FIC263" s="1434"/>
      <c r="FID263" s="1434"/>
      <c r="FIE263" s="1434"/>
      <c r="FIF263" s="1434"/>
      <c r="FIG263" s="1434"/>
      <c r="FIH263" s="1434"/>
      <c r="FII263" s="1434"/>
      <c r="FIJ263" s="1434"/>
      <c r="FIK263" s="1434"/>
      <c r="FIL263" s="1434"/>
      <c r="FIM263" s="1434"/>
      <c r="FIN263" s="1434"/>
      <c r="FIO263" s="1434"/>
      <c r="FIP263" s="1434"/>
      <c r="FIQ263" s="1434"/>
      <c r="FIR263" s="1434"/>
      <c r="FIS263" s="1434"/>
      <c r="FIT263" s="1434"/>
      <c r="FIU263" s="1434"/>
      <c r="FIV263" s="1434"/>
      <c r="FIW263" s="1434"/>
      <c r="FIX263" s="1434"/>
      <c r="FIY263" s="1434"/>
      <c r="FIZ263" s="1434"/>
      <c r="FJA263" s="1434"/>
      <c r="FJB263" s="1434"/>
      <c r="FJC263" s="1434"/>
      <c r="FJD263" s="1434"/>
      <c r="FJE263" s="1434"/>
      <c r="FJF263" s="1434"/>
      <c r="FJG263" s="1434"/>
      <c r="FJH263" s="1434"/>
      <c r="FJI263" s="1434"/>
      <c r="FJJ263" s="1434"/>
      <c r="FJK263" s="1434"/>
      <c r="FJL263" s="1434"/>
      <c r="FJM263" s="1434"/>
      <c r="FJN263" s="1434"/>
      <c r="FJO263" s="1434"/>
      <c r="FJP263" s="1434"/>
      <c r="FJQ263" s="1434"/>
      <c r="FJR263" s="1434"/>
      <c r="FJS263" s="1434"/>
      <c r="FJT263" s="1434"/>
      <c r="FJU263" s="1434"/>
      <c r="FJV263" s="1434"/>
      <c r="FJW263" s="1434"/>
      <c r="FJX263" s="1434"/>
      <c r="FJY263" s="1434"/>
      <c r="FJZ263" s="1434"/>
      <c r="FKA263" s="1434"/>
      <c r="FKB263" s="1434"/>
      <c r="FKC263" s="1434"/>
      <c r="FKD263" s="1434"/>
      <c r="FKE263" s="1434"/>
      <c r="FKF263" s="1434"/>
      <c r="FKG263" s="1434"/>
      <c r="FKH263" s="1434"/>
      <c r="FKI263" s="1434"/>
      <c r="FKJ263" s="1434"/>
      <c r="FKK263" s="1434"/>
      <c r="FKL263" s="1434"/>
      <c r="FKM263" s="1434"/>
      <c r="FKN263" s="1434"/>
      <c r="FKO263" s="1434"/>
      <c r="FKP263" s="1434"/>
      <c r="FKQ263" s="1434"/>
      <c r="FKR263" s="1434"/>
      <c r="FKS263" s="1434"/>
      <c r="FKT263" s="1434"/>
      <c r="FKU263" s="1434"/>
      <c r="FKV263" s="1434"/>
      <c r="FKW263" s="1434"/>
      <c r="FKX263" s="1434"/>
      <c r="FKY263" s="1434"/>
      <c r="FKZ263" s="1434"/>
      <c r="FLA263" s="1434"/>
      <c r="FLB263" s="1434"/>
      <c r="FLC263" s="1434"/>
      <c r="FLD263" s="1434"/>
      <c r="FLE263" s="1434"/>
      <c r="FLF263" s="1434"/>
      <c r="FLG263" s="1434"/>
      <c r="FLH263" s="1434"/>
      <c r="FLI263" s="1434"/>
      <c r="FLJ263" s="1434"/>
      <c r="FLK263" s="1434"/>
      <c r="FLL263" s="1434"/>
      <c r="FLM263" s="1434"/>
      <c r="FLN263" s="1434"/>
      <c r="FLO263" s="1434"/>
      <c r="FLP263" s="1434"/>
      <c r="FLQ263" s="1434"/>
      <c r="FLR263" s="1434"/>
      <c r="FLS263" s="1434"/>
      <c r="FLT263" s="1434"/>
      <c r="FLU263" s="1434"/>
      <c r="FLV263" s="1434"/>
      <c r="FLW263" s="1434"/>
      <c r="FLX263" s="1434"/>
      <c r="FLY263" s="1434"/>
      <c r="FLZ263" s="1434"/>
      <c r="FMA263" s="1434"/>
      <c r="FMB263" s="1434"/>
      <c r="FMC263" s="1434"/>
      <c r="FMD263" s="1434"/>
      <c r="FME263" s="1434"/>
      <c r="FMF263" s="1434"/>
      <c r="FMG263" s="1434"/>
      <c r="FMH263" s="1434"/>
      <c r="FMI263" s="1434"/>
      <c r="FMJ263" s="1434"/>
      <c r="FMK263" s="1434"/>
      <c r="FML263" s="1434"/>
      <c r="FMM263" s="1434"/>
      <c r="FMN263" s="1434"/>
      <c r="FMO263" s="1434"/>
      <c r="FMP263" s="1434"/>
      <c r="FMQ263" s="1434"/>
      <c r="FMR263" s="1434"/>
      <c r="FMS263" s="1434"/>
      <c r="FMT263" s="1434"/>
      <c r="FMU263" s="1434"/>
      <c r="FMV263" s="1434"/>
      <c r="FMW263" s="1434"/>
      <c r="FMX263" s="1434"/>
      <c r="FMY263" s="1434"/>
      <c r="FMZ263" s="1434"/>
      <c r="FNA263" s="1434"/>
      <c r="FNB263" s="1434"/>
      <c r="FNC263" s="1434"/>
      <c r="FND263" s="1434"/>
      <c r="FNE263" s="1434"/>
      <c r="FNF263" s="1434"/>
      <c r="FNG263" s="1434"/>
      <c r="FNH263" s="1434"/>
      <c r="FNI263" s="1434"/>
      <c r="FNJ263" s="1434"/>
      <c r="FNK263" s="1434"/>
      <c r="FNL263" s="1434"/>
      <c r="FNM263" s="1434"/>
      <c r="FNN263" s="1434"/>
      <c r="FNO263" s="1434"/>
      <c r="FNP263" s="1434"/>
      <c r="FNQ263" s="1434"/>
      <c r="FNR263" s="1434"/>
      <c r="FNS263" s="1434"/>
      <c r="FNT263" s="1434"/>
      <c r="FNU263" s="1434"/>
      <c r="FNV263" s="1434"/>
      <c r="FNW263" s="1434"/>
      <c r="FNX263" s="1434"/>
      <c r="FNY263" s="1434"/>
      <c r="FNZ263" s="1434"/>
      <c r="FOA263" s="1434"/>
      <c r="FOB263" s="1434"/>
      <c r="FOC263" s="1434"/>
      <c r="FOD263" s="1434"/>
      <c r="FOE263" s="1434"/>
      <c r="FOF263" s="1434"/>
      <c r="FOG263" s="1434"/>
      <c r="FOH263" s="1434"/>
      <c r="FOI263" s="1434"/>
      <c r="FOJ263" s="1434"/>
      <c r="FOK263" s="1434"/>
      <c r="FOL263" s="1434"/>
      <c r="FOM263" s="1434"/>
      <c r="FON263" s="1434"/>
      <c r="FOO263" s="1434"/>
      <c r="FOP263" s="1434"/>
      <c r="FOQ263" s="1434"/>
      <c r="FOR263" s="1434"/>
      <c r="FOS263" s="1434"/>
      <c r="FOT263" s="1434"/>
      <c r="FOU263" s="1434"/>
      <c r="FOV263" s="1434"/>
      <c r="FOW263" s="1434"/>
      <c r="FOX263" s="1434"/>
      <c r="FOY263" s="1434"/>
      <c r="FOZ263" s="1434"/>
      <c r="FPA263" s="1434"/>
      <c r="FPB263" s="1434"/>
      <c r="FPC263" s="1434"/>
      <c r="FPD263" s="1434"/>
      <c r="FPE263" s="1434"/>
      <c r="FPF263" s="1434"/>
      <c r="FPG263" s="1434"/>
      <c r="FPH263" s="1434"/>
      <c r="FPI263" s="1434"/>
      <c r="FPJ263" s="1434"/>
      <c r="FPK263" s="1434"/>
      <c r="FPL263" s="1434"/>
      <c r="FPM263" s="1434"/>
      <c r="FPN263" s="1434"/>
      <c r="FPO263" s="1434"/>
      <c r="FPP263" s="1434"/>
      <c r="FPQ263" s="1434"/>
      <c r="FPR263" s="1434"/>
      <c r="FPS263" s="1434"/>
      <c r="FPT263" s="1434"/>
      <c r="FPU263" s="1434"/>
      <c r="FPV263" s="1434"/>
      <c r="FPW263" s="1434"/>
      <c r="FPX263" s="1434"/>
      <c r="FPY263" s="1434"/>
      <c r="FPZ263" s="1434"/>
      <c r="FQA263" s="1434"/>
      <c r="FQB263" s="1434"/>
      <c r="FQC263" s="1434"/>
      <c r="FQD263" s="1434"/>
      <c r="FQE263" s="1434"/>
      <c r="FQF263" s="1434"/>
      <c r="FQG263" s="1434"/>
      <c r="FQH263" s="1434"/>
      <c r="FQI263" s="1434"/>
      <c r="FQJ263" s="1434"/>
      <c r="FQK263" s="1434"/>
      <c r="FQL263" s="1434"/>
      <c r="FQM263" s="1434"/>
      <c r="FQN263" s="1434"/>
      <c r="FQO263" s="1434"/>
      <c r="FQP263" s="1434"/>
      <c r="FQQ263" s="1434"/>
      <c r="FQR263" s="1434"/>
      <c r="FQS263" s="1434"/>
      <c r="FQT263" s="1434"/>
      <c r="FQU263" s="1434"/>
      <c r="FQV263" s="1434"/>
      <c r="FQW263" s="1434"/>
      <c r="FQX263" s="1434"/>
      <c r="FQY263" s="1434"/>
      <c r="FQZ263" s="1434"/>
      <c r="FRA263" s="1434"/>
      <c r="FRB263" s="1434"/>
      <c r="FRC263" s="1434"/>
      <c r="FRD263" s="1434"/>
      <c r="FRE263" s="1434"/>
      <c r="FRF263" s="1434"/>
      <c r="FRG263" s="1434"/>
      <c r="FRH263" s="1434"/>
      <c r="FRI263" s="1434"/>
      <c r="FRJ263" s="1434"/>
      <c r="FRK263" s="1434"/>
      <c r="FRL263" s="1434"/>
      <c r="FRM263" s="1434"/>
      <c r="FRN263" s="1434"/>
      <c r="FRO263" s="1434"/>
      <c r="FRP263" s="1434"/>
      <c r="FRQ263" s="1434"/>
      <c r="FRR263" s="1434"/>
      <c r="FRS263" s="1434"/>
      <c r="FRT263" s="1434"/>
      <c r="FRU263" s="1434"/>
      <c r="FRV263" s="1434"/>
      <c r="FRW263" s="1434"/>
      <c r="FRX263" s="1434"/>
      <c r="FRY263" s="1434"/>
      <c r="FRZ263" s="1434"/>
      <c r="FSA263" s="1434"/>
      <c r="FSB263" s="1434"/>
      <c r="FSC263" s="1434"/>
      <c r="FSD263" s="1434"/>
      <c r="FSE263" s="1434"/>
      <c r="FSF263" s="1434"/>
      <c r="FSG263" s="1434"/>
      <c r="FSH263" s="1434"/>
      <c r="FSI263" s="1434"/>
      <c r="FSJ263" s="1434"/>
      <c r="FSK263" s="1434"/>
      <c r="FSL263" s="1434"/>
      <c r="FSM263" s="1434"/>
      <c r="FSN263" s="1434"/>
      <c r="FSO263" s="1434"/>
      <c r="FSP263" s="1434"/>
      <c r="FSQ263" s="1434"/>
      <c r="FSR263" s="1434"/>
      <c r="FSS263" s="1434"/>
      <c r="FST263" s="1434"/>
      <c r="FSU263" s="1434"/>
      <c r="FSV263" s="1434"/>
      <c r="FSW263" s="1434"/>
      <c r="FSX263" s="1434"/>
      <c r="FSY263" s="1434"/>
      <c r="FSZ263" s="1434"/>
      <c r="FTA263" s="1434"/>
      <c r="FTB263" s="1434"/>
      <c r="FTC263" s="1434"/>
      <c r="FTD263" s="1434"/>
      <c r="FTE263" s="1434"/>
      <c r="FTF263" s="1434"/>
      <c r="FTG263" s="1434"/>
      <c r="FTH263" s="1434"/>
      <c r="FTI263" s="1434"/>
      <c r="FTJ263" s="1434"/>
      <c r="FTK263" s="1434"/>
      <c r="FTL263" s="1434"/>
      <c r="FTM263" s="1434"/>
      <c r="FTN263" s="1434"/>
      <c r="FTO263" s="1434"/>
      <c r="FTP263" s="1434"/>
      <c r="FTQ263" s="1434"/>
      <c r="FTR263" s="1434"/>
      <c r="FTS263" s="1434"/>
      <c r="FTT263" s="1434"/>
      <c r="FTU263" s="1434"/>
      <c r="FTV263" s="1434"/>
      <c r="FTW263" s="1434"/>
      <c r="FTX263" s="1434"/>
      <c r="FTY263" s="1434"/>
      <c r="FTZ263" s="1434"/>
      <c r="FUA263" s="1434"/>
      <c r="FUB263" s="1434"/>
      <c r="FUC263" s="1434"/>
      <c r="FUD263" s="1434"/>
      <c r="FUE263" s="1434"/>
      <c r="FUF263" s="1434"/>
      <c r="FUG263" s="1434"/>
      <c r="FUH263" s="1434"/>
      <c r="FUI263" s="1434"/>
      <c r="FUJ263" s="1434"/>
      <c r="FUK263" s="1434"/>
      <c r="FUL263" s="1434"/>
      <c r="FUM263" s="1434"/>
      <c r="FUN263" s="1434"/>
      <c r="FUO263" s="1434"/>
      <c r="FUP263" s="1434"/>
      <c r="FUQ263" s="1434"/>
      <c r="FUR263" s="1434"/>
      <c r="FUS263" s="1434"/>
      <c r="FUT263" s="1434"/>
      <c r="FUU263" s="1434"/>
      <c r="FUV263" s="1434"/>
      <c r="FUW263" s="1434"/>
      <c r="FUX263" s="1434"/>
      <c r="FUY263" s="1434"/>
      <c r="FUZ263" s="1434"/>
      <c r="FVA263" s="1434"/>
      <c r="FVB263" s="1434"/>
      <c r="FVC263" s="1434"/>
      <c r="FVD263" s="1434"/>
      <c r="FVE263" s="1434"/>
      <c r="FVF263" s="1434"/>
      <c r="FVG263" s="1434"/>
      <c r="FVH263" s="1434"/>
      <c r="FVI263" s="1434"/>
      <c r="FVJ263" s="1434"/>
      <c r="FVK263" s="1434"/>
      <c r="FVL263" s="1434"/>
      <c r="FVM263" s="1434"/>
      <c r="FVN263" s="1434"/>
      <c r="FVO263" s="1434"/>
      <c r="FVP263" s="1434"/>
      <c r="FVQ263" s="1434"/>
      <c r="FVR263" s="1434"/>
      <c r="FVS263" s="1434"/>
      <c r="FVT263" s="1434"/>
      <c r="FVU263" s="1434"/>
      <c r="FVV263" s="1434"/>
      <c r="FVW263" s="1434"/>
      <c r="FVX263" s="1434"/>
      <c r="FVY263" s="1434"/>
      <c r="FVZ263" s="1434"/>
      <c r="FWA263" s="1434"/>
      <c r="FWB263" s="1434"/>
      <c r="FWC263" s="1434"/>
      <c r="FWD263" s="1434"/>
      <c r="FWE263" s="1434"/>
      <c r="FWF263" s="1434"/>
      <c r="FWG263" s="1434"/>
      <c r="FWH263" s="1434"/>
      <c r="FWI263" s="1434"/>
      <c r="FWJ263" s="1434"/>
      <c r="FWK263" s="1434"/>
      <c r="FWL263" s="1434"/>
      <c r="FWM263" s="1434"/>
      <c r="FWN263" s="1434"/>
      <c r="FWO263" s="1434"/>
      <c r="FWP263" s="1434"/>
      <c r="FWQ263" s="1434"/>
      <c r="FWR263" s="1434"/>
      <c r="FWS263" s="1434"/>
      <c r="FWT263" s="1434"/>
      <c r="FWU263" s="1434"/>
      <c r="FWV263" s="1434"/>
      <c r="FWW263" s="1434"/>
      <c r="FWX263" s="1434"/>
      <c r="FWY263" s="1434"/>
      <c r="FWZ263" s="1434"/>
      <c r="FXA263" s="1434"/>
      <c r="FXB263" s="1434"/>
      <c r="FXC263" s="1434"/>
      <c r="FXD263" s="1434"/>
      <c r="FXE263" s="1434"/>
      <c r="FXF263" s="1434"/>
      <c r="FXG263" s="1434"/>
      <c r="FXH263" s="1434"/>
      <c r="FXI263" s="1434"/>
      <c r="FXJ263" s="1434"/>
      <c r="FXK263" s="1434"/>
      <c r="FXL263" s="1434"/>
      <c r="FXM263" s="1434"/>
      <c r="FXN263" s="1434"/>
      <c r="FXO263" s="1434"/>
      <c r="FXP263" s="1434"/>
      <c r="FXQ263" s="1434"/>
      <c r="FXR263" s="1434"/>
      <c r="FXS263" s="1434"/>
      <c r="FXT263" s="1434"/>
      <c r="FXU263" s="1434"/>
      <c r="FXV263" s="1434"/>
      <c r="FXW263" s="1434"/>
      <c r="FXX263" s="1434"/>
      <c r="FXY263" s="1434"/>
      <c r="FXZ263" s="1434"/>
      <c r="FYA263" s="1434"/>
      <c r="FYB263" s="1434"/>
      <c r="FYC263" s="1434"/>
      <c r="FYD263" s="1434"/>
      <c r="FYE263" s="1434"/>
      <c r="FYF263" s="1434"/>
      <c r="FYG263" s="1434"/>
      <c r="FYH263" s="1434"/>
      <c r="FYI263" s="1434"/>
      <c r="FYJ263" s="1434"/>
      <c r="FYK263" s="1434"/>
      <c r="FYL263" s="1434"/>
      <c r="FYM263" s="1434"/>
      <c r="FYN263" s="1434"/>
      <c r="FYO263" s="1434"/>
      <c r="FYP263" s="1434"/>
      <c r="FYQ263" s="1434"/>
      <c r="FYR263" s="1434"/>
      <c r="FYS263" s="1434"/>
      <c r="FYT263" s="1434"/>
      <c r="FYU263" s="1434"/>
      <c r="FYV263" s="1434"/>
      <c r="FYW263" s="1434"/>
      <c r="FYX263" s="1434"/>
      <c r="FYY263" s="1434"/>
      <c r="FYZ263" s="1434"/>
      <c r="FZA263" s="1434"/>
      <c r="FZB263" s="1434"/>
      <c r="FZC263" s="1434"/>
      <c r="FZD263" s="1434"/>
      <c r="FZE263" s="1434"/>
      <c r="FZF263" s="1434"/>
      <c r="FZG263" s="1434"/>
      <c r="FZH263" s="1434"/>
      <c r="FZI263" s="1434"/>
      <c r="FZJ263" s="1434"/>
      <c r="FZK263" s="1434"/>
      <c r="FZL263" s="1434"/>
      <c r="FZM263" s="1434"/>
      <c r="FZN263" s="1434"/>
      <c r="FZO263" s="1434"/>
      <c r="FZP263" s="1434"/>
      <c r="FZQ263" s="1434"/>
      <c r="FZR263" s="1434"/>
      <c r="FZS263" s="1434"/>
      <c r="FZT263" s="1434"/>
      <c r="FZU263" s="1434"/>
      <c r="FZV263" s="1434"/>
      <c r="FZW263" s="1434"/>
      <c r="FZX263" s="1434"/>
      <c r="FZY263" s="1434"/>
      <c r="FZZ263" s="1434"/>
      <c r="GAA263" s="1434"/>
      <c r="GAB263" s="1434"/>
      <c r="GAC263" s="1434"/>
      <c r="GAD263" s="1434"/>
      <c r="GAE263" s="1434"/>
      <c r="GAF263" s="1434"/>
      <c r="GAG263" s="1434"/>
      <c r="GAH263" s="1434"/>
      <c r="GAI263" s="1434"/>
      <c r="GAJ263" s="1434"/>
      <c r="GAK263" s="1434"/>
      <c r="GAL263" s="1434"/>
      <c r="GAM263" s="1434"/>
      <c r="GAN263" s="1434"/>
      <c r="GAO263" s="1434"/>
      <c r="GAP263" s="1434"/>
      <c r="GAQ263" s="1434"/>
      <c r="GAR263" s="1434"/>
      <c r="GAS263" s="1434"/>
      <c r="GAT263" s="1434"/>
      <c r="GAU263" s="1434"/>
      <c r="GAV263" s="1434"/>
      <c r="GAW263" s="1434"/>
      <c r="GAX263" s="1434"/>
      <c r="GAY263" s="1434"/>
      <c r="GAZ263" s="1434"/>
      <c r="GBA263" s="1434"/>
      <c r="GBB263" s="1434"/>
      <c r="GBC263" s="1434"/>
      <c r="GBD263" s="1434"/>
      <c r="GBE263" s="1434"/>
      <c r="GBF263" s="1434"/>
      <c r="GBG263" s="1434"/>
      <c r="GBH263" s="1434"/>
      <c r="GBI263" s="1434"/>
      <c r="GBJ263" s="1434"/>
      <c r="GBK263" s="1434"/>
      <c r="GBL263" s="1434"/>
      <c r="GBM263" s="1434"/>
      <c r="GBN263" s="1434"/>
      <c r="GBO263" s="1434"/>
      <c r="GBP263" s="1434"/>
      <c r="GBQ263" s="1434"/>
      <c r="GBR263" s="1434"/>
      <c r="GBS263" s="1434"/>
      <c r="GBT263" s="1434"/>
      <c r="GBU263" s="1434"/>
      <c r="GBV263" s="1434"/>
      <c r="GBW263" s="1434"/>
      <c r="GBX263" s="1434"/>
      <c r="GBY263" s="1434"/>
      <c r="GBZ263" s="1434"/>
      <c r="GCA263" s="1434"/>
      <c r="GCB263" s="1434"/>
      <c r="GCC263" s="1434"/>
      <c r="GCD263" s="1434"/>
      <c r="GCE263" s="1434"/>
      <c r="GCF263" s="1434"/>
      <c r="GCG263" s="1434"/>
      <c r="GCH263" s="1434"/>
      <c r="GCI263" s="1434"/>
      <c r="GCJ263" s="1434"/>
      <c r="GCK263" s="1434"/>
      <c r="GCL263" s="1434"/>
      <c r="GCM263" s="1434"/>
      <c r="GCN263" s="1434"/>
      <c r="GCO263" s="1434"/>
      <c r="GCP263" s="1434"/>
      <c r="GCQ263" s="1434"/>
      <c r="GCR263" s="1434"/>
      <c r="GCS263" s="1434"/>
      <c r="GCT263" s="1434"/>
      <c r="GCU263" s="1434"/>
      <c r="GCV263" s="1434"/>
      <c r="GCW263" s="1434"/>
      <c r="GCX263" s="1434"/>
      <c r="GCY263" s="1434"/>
      <c r="GCZ263" s="1434"/>
      <c r="GDA263" s="1434"/>
      <c r="GDB263" s="1434"/>
      <c r="GDC263" s="1434"/>
      <c r="GDD263" s="1434"/>
      <c r="GDE263" s="1434"/>
      <c r="GDF263" s="1434"/>
      <c r="GDG263" s="1434"/>
      <c r="GDH263" s="1434"/>
      <c r="GDI263" s="1434"/>
      <c r="GDJ263" s="1434"/>
      <c r="GDK263" s="1434"/>
      <c r="GDL263" s="1434"/>
      <c r="GDM263" s="1434"/>
      <c r="GDN263" s="1434"/>
      <c r="GDO263" s="1434"/>
      <c r="GDP263" s="1434"/>
      <c r="GDQ263" s="1434"/>
      <c r="GDR263" s="1434"/>
      <c r="GDS263" s="1434"/>
      <c r="GDT263" s="1434"/>
      <c r="GDU263" s="1434"/>
      <c r="GDV263" s="1434"/>
      <c r="GDW263" s="1434"/>
      <c r="GDX263" s="1434"/>
      <c r="GDY263" s="1434"/>
      <c r="GDZ263" s="1434"/>
      <c r="GEA263" s="1434"/>
      <c r="GEB263" s="1434"/>
      <c r="GEC263" s="1434"/>
      <c r="GED263" s="1434"/>
      <c r="GEE263" s="1434"/>
      <c r="GEF263" s="1434"/>
      <c r="GEG263" s="1434"/>
      <c r="GEH263" s="1434"/>
      <c r="GEI263" s="1434"/>
      <c r="GEJ263" s="1434"/>
      <c r="GEK263" s="1434"/>
      <c r="GEL263" s="1434"/>
      <c r="GEM263" s="1434"/>
      <c r="GEN263" s="1434"/>
      <c r="GEO263" s="1434"/>
      <c r="GEP263" s="1434"/>
      <c r="GEQ263" s="1434"/>
      <c r="GER263" s="1434"/>
      <c r="GES263" s="1434"/>
      <c r="GET263" s="1434"/>
      <c r="GEU263" s="1434"/>
      <c r="GEV263" s="1434"/>
      <c r="GEW263" s="1434"/>
      <c r="GEX263" s="1434"/>
      <c r="GEY263" s="1434"/>
      <c r="GEZ263" s="1434"/>
      <c r="GFA263" s="1434"/>
      <c r="GFB263" s="1434"/>
      <c r="GFC263" s="1434"/>
      <c r="GFD263" s="1434"/>
      <c r="GFE263" s="1434"/>
      <c r="GFF263" s="1434"/>
      <c r="GFG263" s="1434"/>
      <c r="GFH263" s="1434"/>
      <c r="GFI263" s="1434"/>
      <c r="GFJ263" s="1434"/>
      <c r="GFK263" s="1434"/>
      <c r="GFL263" s="1434"/>
      <c r="GFM263" s="1434"/>
      <c r="GFN263" s="1434"/>
      <c r="GFO263" s="1434"/>
      <c r="GFP263" s="1434"/>
      <c r="GFQ263" s="1434"/>
      <c r="GFR263" s="1434"/>
      <c r="GFS263" s="1434"/>
      <c r="GFT263" s="1434"/>
      <c r="GFU263" s="1434"/>
      <c r="GFV263" s="1434"/>
      <c r="GFW263" s="1434"/>
      <c r="GFX263" s="1434"/>
      <c r="GFY263" s="1434"/>
      <c r="GFZ263" s="1434"/>
      <c r="GGA263" s="1434"/>
      <c r="GGB263" s="1434"/>
      <c r="GGC263" s="1434"/>
      <c r="GGD263" s="1434"/>
      <c r="GGE263" s="1434"/>
      <c r="GGF263" s="1434"/>
      <c r="GGG263" s="1434"/>
      <c r="GGH263" s="1434"/>
      <c r="GGI263" s="1434"/>
      <c r="GGJ263" s="1434"/>
      <c r="GGK263" s="1434"/>
      <c r="GGL263" s="1434"/>
      <c r="GGM263" s="1434"/>
      <c r="GGN263" s="1434"/>
      <c r="GGO263" s="1434"/>
      <c r="GGP263" s="1434"/>
      <c r="GGQ263" s="1434"/>
      <c r="GGR263" s="1434"/>
      <c r="GGS263" s="1434"/>
      <c r="GGT263" s="1434"/>
      <c r="GGU263" s="1434"/>
      <c r="GGV263" s="1434"/>
      <c r="GGW263" s="1434"/>
      <c r="GGX263" s="1434"/>
      <c r="GGY263" s="1434"/>
      <c r="GGZ263" s="1434"/>
      <c r="GHA263" s="1434"/>
      <c r="GHB263" s="1434"/>
      <c r="GHC263" s="1434"/>
      <c r="GHD263" s="1434"/>
      <c r="GHE263" s="1434"/>
      <c r="GHF263" s="1434"/>
      <c r="GHG263" s="1434"/>
      <c r="GHH263" s="1434"/>
      <c r="GHI263" s="1434"/>
      <c r="GHJ263" s="1434"/>
      <c r="GHK263" s="1434"/>
      <c r="GHL263" s="1434"/>
      <c r="GHM263" s="1434"/>
      <c r="GHN263" s="1434"/>
      <c r="GHO263" s="1434"/>
      <c r="GHP263" s="1434"/>
      <c r="GHQ263" s="1434"/>
      <c r="GHR263" s="1434"/>
      <c r="GHS263" s="1434"/>
      <c r="GHT263" s="1434"/>
      <c r="GHU263" s="1434"/>
      <c r="GHV263" s="1434"/>
      <c r="GHW263" s="1434"/>
      <c r="GHX263" s="1434"/>
      <c r="GHY263" s="1434"/>
      <c r="GHZ263" s="1434"/>
      <c r="GIA263" s="1434"/>
      <c r="GIB263" s="1434"/>
      <c r="GIC263" s="1434"/>
      <c r="GID263" s="1434"/>
      <c r="GIE263" s="1434"/>
      <c r="GIF263" s="1434"/>
      <c r="GIG263" s="1434"/>
      <c r="GIH263" s="1434"/>
      <c r="GII263" s="1434"/>
      <c r="GIJ263" s="1434"/>
      <c r="GIK263" s="1434"/>
      <c r="GIL263" s="1434"/>
      <c r="GIM263" s="1434"/>
      <c r="GIN263" s="1434"/>
      <c r="GIO263" s="1434"/>
      <c r="GIP263" s="1434"/>
      <c r="GIQ263" s="1434"/>
      <c r="GIR263" s="1434"/>
      <c r="GIS263" s="1434"/>
      <c r="GIT263" s="1434"/>
      <c r="GIU263" s="1434"/>
      <c r="GIV263" s="1434"/>
      <c r="GIW263" s="1434"/>
      <c r="GIX263" s="1434"/>
      <c r="GIY263" s="1434"/>
      <c r="GIZ263" s="1434"/>
      <c r="GJA263" s="1434"/>
      <c r="GJB263" s="1434"/>
      <c r="GJC263" s="1434"/>
      <c r="GJD263" s="1434"/>
      <c r="GJE263" s="1434"/>
      <c r="GJF263" s="1434"/>
      <c r="GJG263" s="1434"/>
      <c r="GJH263" s="1434"/>
      <c r="GJI263" s="1434"/>
      <c r="GJJ263" s="1434"/>
      <c r="GJK263" s="1434"/>
      <c r="GJL263" s="1434"/>
      <c r="GJM263" s="1434"/>
      <c r="GJN263" s="1434"/>
      <c r="GJO263" s="1434"/>
      <c r="GJP263" s="1434"/>
      <c r="GJQ263" s="1434"/>
      <c r="GJR263" s="1434"/>
      <c r="GJS263" s="1434"/>
      <c r="GJT263" s="1434"/>
      <c r="GJU263" s="1434"/>
      <c r="GJV263" s="1434"/>
      <c r="GJW263" s="1434"/>
      <c r="GJX263" s="1434"/>
      <c r="GJY263" s="1434"/>
      <c r="GJZ263" s="1434"/>
      <c r="GKA263" s="1434"/>
      <c r="GKB263" s="1434"/>
      <c r="GKC263" s="1434"/>
      <c r="GKD263" s="1434"/>
      <c r="GKE263" s="1434"/>
      <c r="GKF263" s="1434"/>
      <c r="GKG263" s="1434"/>
      <c r="GKH263" s="1434"/>
      <c r="GKI263" s="1434"/>
      <c r="GKJ263" s="1434"/>
      <c r="GKK263" s="1434"/>
      <c r="GKL263" s="1434"/>
      <c r="GKM263" s="1434"/>
      <c r="GKN263" s="1434"/>
      <c r="GKO263" s="1434"/>
      <c r="GKP263" s="1434"/>
      <c r="GKQ263" s="1434"/>
      <c r="GKR263" s="1434"/>
      <c r="GKS263" s="1434"/>
      <c r="GKT263" s="1434"/>
      <c r="GKU263" s="1434"/>
      <c r="GKV263" s="1434"/>
      <c r="GKW263" s="1434"/>
      <c r="GKX263" s="1434"/>
      <c r="GKY263" s="1434"/>
      <c r="GKZ263" s="1434"/>
      <c r="GLA263" s="1434"/>
      <c r="GLB263" s="1434"/>
      <c r="GLC263" s="1434"/>
      <c r="GLD263" s="1434"/>
      <c r="GLE263" s="1434"/>
      <c r="GLF263" s="1434"/>
      <c r="GLG263" s="1434"/>
      <c r="GLH263" s="1434"/>
      <c r="GLI263" s="1434"/>
      <c r="GLJ263" s="1434"/>
      <c r="GLK263" s="1434"/>
      <c r="GLL263" s="1434"/>
      <c r="GLM263" s="1434"/>
      <c r="GLN263" s="1434"/>
      <c r="GLO263" s="1434"/>
      <c r="GLP263" s="1434"/>
      <c r="GLQ263" s="1434"/>
      <c r="GLR263" s="1434"/>
      <c r="GLS263" s="1434"/>
      <c r="GLT263" s="1434"/>
      <c r="GLU263" s="1434"/>
      <c r="GLV263" s="1434"/>
      <c r="GLW263" s="1434"/>
      <c r="GLX263" s="1434"/>
      <c r="GLY263" s="1434"/>
      <c r="GLZ263" s="1434"/>
      <c r="GMA263" s="1434"/>
      <c r="GMB263" s="1434"/>
      <c r="GMC263" s="1434"/>
      <c r="GMD263" s="1434"/>
      <c r="GME263" s="1434"/>
      <c r="GMF263" s="1434"/>
      <c r="GMG263" s="1434"/>
      <c r="GMH263" s="1434"/>
      <c r="GMI263" s="1434"/>
      <c r="GMJ263" s="1434"/>
      <c r="GMK263" s="1434"/>
      <c r="GML263" s="1434"/>
      <c r="GMM263" s="1434"/>
      <c r="GMN263" s="1434"/>
      <c r="GMO263" s="1434"/>
      <c r="GMP263" s="1434"/>
      <c r="GMQ263" s="1434"/>
      <c r="GMR263" s="1434"/>
      <c r="GMS263" s="1434"/>
      <c r="GMT263" s="1434"/>
      <c r="GMU263" s="1434"/>
      <c r="GMV263" s="1434"/>
      <c r="GMW263" s="1434"/>
      <c r="GMX263" s="1434"/>
      <c r="GMY263" s="1434"/>
      <c r="GMZ263" s="1434"/>
      <c r="GNA263" s="1434"/>
      <c r="GNB263" s="1434"/>
      <c r="GNC263" s="1434"/>
      <c r="GND263" s="1434"/>
      <c r="GNE263" s="1434"/>
      <c r="GNF263" s="1434"/>
      <c r="GNG263" s="1434"/>
      <c r="GNH263" s="1434"/>
      <c r="GNI263" s="1434"/>
      <c r="GNJ263" s="1434"/>
      <c r="GNK263" s="1434"/>
      <c r="GNL263" s="1434"/>
      <c r="GNM263" s="1434"/>
      <c r="GNN263" s="1434"/>
      <c r="GNO263" s="1434"/>
      <c r="GNP263" s="1434"/>
      <c r="GNQ263" s="1434"/>
      <c r="GNR263" s="1434"/>
      <c r="GNS263" s="1434"/>
      <c r="GNT263" s="1434"/>
      <c r="GNU263" s="1434"/>
      <c r="GNV263" s="1434"/>
      <c r="GNW263" s="1434"/>
      <c r="GNX263" s="1434"/>
      <c r="GNY263" s="1434"/>
      <c r="GNZ263" s="1434"/>
      <c r="GOA263" s="1434"/>
      <c r="GOB263" s="1434"/>
      <c r="GOC263" s="1434"/>
      <c r="GOD263" s="1434"/>
      <c r="GOE263" s="1434"/>
      <c r="GOF263" s="1434"/>
      <c r="GOG263" s="1434"/>
      <c r="GOH263" s="1434"/>
      <c r="GOI263" s="1434"/>
      <c r="GOJ263" s="1434"/>
      <c r="GOK263" s="1434"/>
      <c r="GOL263" s="1434"/>
      <c r="GOM263" s="1434"/>
      <c r="GON263" s="1434"/>
      <c r="GOO263" s="1434"/>
      <c r="GOP263" s="1434"/>
      <c r="GOQ263" s="1434"/>
      <c r="GOR263" s="1434"/>
      <c r="GOS263" s="1434"/>
      <c r="GOT263" s="1434"/>
      <c r="GOU263" s="1434"/>
      <c r="GOV263" s="1434"/>
      <c r="GOW263" s="1434"/>
      <c r="GOX263" s="1434"/>
      <c r="GOY263" s="1434"/>
      <c r="GOZ263" s="1434"/>
      <c r="GPA263" s="1434"/>
      <c r="GPB263" s="1434"/>
      <c r="GPC263" s="1434"/>
      <c r="GPD263" s="1434"/>
      <c r="GPE263" s="1434"/>
      <c r="GPF263" s="1434"/>
      <c r="GPG263" s="1434"/>
      <c r="GPH263" s="1434"/>
      <c r="GPI263" s="1434"/>
      <c r="GPJ263" s="1434"/>
      <c r="GPK263" s="1434"/>
      <c r="GPL263" s="1434"/>
      <c r="GPM263" s="1434"/>
      <c r="GPN263" s="1434"/>
      <c r="GPO263" s="1434"/>
      <c r="GPP263" s="1434"/>
      <c r="GPQ263" s="1434"/>
      <c r="GPR263" s="1434"/>
      <c r="GPS263" s="1434"/>
      <c r="GPT263" s="1434"/>
      <c r="GPU263" s="1434"/>
      <c r="GPV263" s="1434"/>
      <c r="GPW263" s="1434"/>
      <c r="GPX263" s="1434"/>
      <c r="GPY263" s="1434"/>
      <c r="GPZ263" s="1434"/>
      <c r="GQA263" s="1434"/>
      <c r="GQB263" s="1434"/>
      <c r="GQC263" s="1434"/>
      <c r="GQD263" s="1434"/>
      <c r="GQE263" s="1434"/>
      <c r="GQF263" s="1434"/>
      <c r="GQG263" s="1434"/>
      <c r="GQH263" s="1434"/>
      <c r="GQI263" s="1434"/>
      <c r="GQJ263" s="1434"/>
      <c r="GQK263" s="1434"/>
      <c r="GQL263" s="1434"/>
      <c r="GQM263" s="1434"/>
      <c r="GQN263" s="1434"/>
      <c r="GQO263" s="1434"/>
      <c r="GQP263" s="1434"/>
      <c r="GQQ263" s="1434"/>
      <c r="GQR263" s="1434"/>
      <c r="GQS263" s="1434"/>
      <c r="GQT263" s="1434"/>
      <c r="GQU263" s="1434"/>
      <c r="GQV263" s="1434"/>
      <c r="GQW263" s="1434"/>
      <c r="GQX263" s="1434"/>
      <c r="GQY263" s="1434"/>
      <c r="GQZ263" s="1434"/>
      <c r="GRA263" s="1434"/>
      <c r="GRB263" s="1434"/>
      <c r="GRC263" s="1434"/>
      <c r="GRD263" s="1434"/>
      <c r="GRE263" s="1434"/>
      <c r="GRF263" s="1434"/>
      <c r="GRG263" s="1434"/>
      <c r="GRH263" s="1434"/>
      <c r="GRI263" s="1434"/>
      <c r="GRJ263" s="1434"/>
      <c r="GRK263" s="1434"/>
      <c r="GRL263" s="1434"/>
      <c r="GRM263" s="1434"/>
      <c r="GRN263" s="1434"/>
      <c r="GRO263" s="1434"/>
      <c r="GRP263" s="1434"/>
      <c r="GRQ263" s="1434"/>
      <c r="GRR263" s="1434"/>
      <c r="GRS263" s="1434"/>
      <c r="GRT263" s="1434"/>
      <c r="GRU263" s="1434"/>
      <c r="GRV263" s="1434"/>
      <c r="GRW263" s="1434"/>
      <c r="GRX263" s="1434"/>
      <c r="GRY263" s="1434"/>
      <c r="GRZ263" s="1434"/>
      <c r="GSA263" s="1434"/>
      <c r="GSB263" s="1434"/>
      <c r="GSC263" s="1434"/>
      <c r="GSD263" s="1434"/>
      <c r="GSE263" s="1434"/>
      <c r="GSF263" s="1434"/>
      <c r="GSG263" s="1434"/>
      <c r="GSH263" s="1434"/>
      <c r="GSI263" s="1434"/>
      <c r="GSJ263" s="1434"/>
      <c r="GSK263" s="1434"/>
      <c r="GSL263" s="1434"/>
      <c r="GSM263" s="1434"/>
      <c r="GSN263" s="1434"/>
      <c r="GSO263" s="1434"/>
      <c r="GSP263" s="1434"/>
      <c r="GSQ263" s="1434"/>
      <c r="GSR263" s="1434"/>
      <c r="GSS263" s="1434"/>
      <c r="GST263" s="1434"/>
      <c r="GSU263" s="1434"/>
      <c r="GSV263" s="1434"/>
      <c r="GSW263" s="1434"/>
      <c r="GSX263" s="1434"/>
      <c r="GSY263" s="1434"/>
      <c r="GSZ263" s="1434"/>
      <c r="GTA263" s="1434"/>
      <c r="GTB263" s="1434"/>
      <c r="GTC263" s="1434"/>
      <c r="GTD263" s="1434"/>
      <c r="GTE263" s="1434"/>
      <c r="GTF263" s="1434"/>
      <c r="GTG263" s="1434"/>
      <c r="GTH263" s="1434"/>
      <c r="GTI263" s="1434"/>
      <c r="GTJ263" s="1434"/>
      <c r="GTK263" s="1434"/>
      <c r="GTL263" s="1434"/>
      <c r="GTM263" s="1434"/>
      <c r="GTN263" s="1434"/>
      <c r="GTO263" s="1434"/>
      <c r="GTP263" s="1434"/>
      <c r="GTQ263" s="1434"/>
      <c r="GTR263" s="1434"/>
      <c r="GTS263" s="1434"/>
      <c r="GTT263" s="1434"/>
      <c r="GTU263" s="1434"/>
      <c r="GTV263" s="1434"/>
      <c r="GTW263" s="1434"/>
      <c r="GTX263" s="1434"/>
      <c r="GTY263" s="1434"/>
      <c r="GTZ263" s="1434"/>
      <c r="GUA263" s="1434"/>
      <c r="GUB263" s="1434"/>
      <c r="GUC263" s="1434"/>
      <c r="GUD263" s="1434"/>
      <c r="GUE263" s="1434"/>
      <c r="GUF263" s="1434"/>
      <c r="GUG263" s="1434"/>
      <c r="GUH263" s="1434"/>
      <c r="GUI263" s="1434"/>
      <c r="GUJ263" s="1434"/>
      <c r="GUK263" s="1434"/>
      <c r="GUL263" s="1434"/>
      <c r="GUM263" s="1434"/>
      <c r="GUN263" s="1434"/>
      <c r="GUO263" s="1434"/>
      <c r="GUP263" s="1434"/>
      <c r="GUQ263" s="1434"/>
      <c r="GUR263" s="1434"/>
      <c r="GUS263" s="1434"/>
      <c r="GUT263" s="1434"/>
      <c r="GUU263" s="1434"/>
      <c r="GUV263" s="1434"/>
      <c r="GUW263" s="1434"/>
      <c r="GUX263" s="1434"/>
      <c r="GUY263" s="1434"/>
      <c r="GUZ263" s="1434"/>
      <c r="GVA263" s="1434"/>
      <c r="GVB263" s="1434"/>
      <c r="GVC263" s="1434"/>
      <c r="GVD263" s="1434"/>
      <c r="GVE263" s="1434"/>
      <c r="GVF263" s="1434"/>
      <c r="GVG263" s="1434"/>
      <c r="GVH263" s="1434"/>
      <c r="GVI263" s="1434"/>
      <c r="GVJ263" s="1434"/>
      <c r="GVK263" s="1434"/>
      <c r="GVL263" s="1434"/>
      <c r="GVM263" s="1434"/>
      <c r="GVN263" s="1434"/>
      <c r="GVO263" s="1434"/>
      <c r="GVP263" s="1434"/>
      <c r="GVQ263" s="1434"/>
      <c r="GVR263" s="1434"/>
      <c r="GVS263" s="1434"/>
      <c r="GVT263" s="1434"/>
      <c r="GVU263" s="1434"/>
      <c r="GVV263" s="1434"/>
      <c r="GVW263" s="1434"/>
      <c r="GVX263" s="1434"/>
      <c r="GVY263" s="1434"/>
      <c r="GVZ263" s="1434"/>
      <c r="GWA263" s="1434"/>
      <c r="GWB263" s="1434"/>
      <c r="GWC263" s="1434"/>
      <c r="GWD263" s="1434"/>
      <c r="GWE263" s="1434"/>
      <c r="GWF263" s="1434"/>
      <c r="GWG263" s="1434"/>
      <c r="GWH263" s="1434"/>
      <c r="GWI263" s="1434"/>
      <c r="GWJ263" s="1434"/>
      <c r="GWK263" s="1434"/>
      <c r="GWL263" s="1434"/>
      <c r="GWM263" s="1434"/>
      <c r="GWN263" s="1434"/>
      <c r="GWO263" s="1434"/>
      <c r="GWP263" s="1434"/>
      <c r="GWQ263" s="1434"/>
      <c r="GWR263" s="1434"/>
      <c r="GWS263" s="1434"/>
      <c r="GWT263" s="1434"/>
      <c r="GWU263" s="1434"/>
      <c r="GWV263" s="1434"/>
      <c r="GWW263" s="1434"/>
      <c r="GWX263" s="1434"/>
      <c r="GWY263" s="1434"/>
      <c r="GWZ263" s="1434"/>
      <c r="GXA263" s="1434"/>
      <c r="GXB263" s="1434"/>
      <c r="GXC263" s="1434"/>
      <c r="GXD263" s="1434"/>
      <c r="GXE263" s="1434"/>
      <c r="GXF263" s="1434"/>
      <c r="GXG263" s="1434"/>
      <c r="GXH263" s="1434"/>
      <c r="GXI263" s="1434"/>
      <c r="GXJ263" s="1434"/>
      <c r="GXK263" s="1434"/>
      <c r="GXL263" s="1434"/>
      <c r="GXM263" s="1434"/>
      <c r="GXN263" s="1434"/>
      <c r="GXO263" s="1434"/>
      <c r="GXP263" s="1434"/>
      <c r="GXQ263" s="1434"/>
      <c r="GXR263" s="1434"/>
      <c r="GXS263" s="1434"/>
      <c r="GXT263" s="1434"/>
      <c r="GXU263" s="1434"/>
      <c r="GXV263" s="1434"/>
      <c r="GXW263" s="1434"/>
      <c r="GXX263" s="1434"/>
      <c r="GXY263" s="1434"/>
      <c r="GXZ263" s="1434"/>
      <c r="GYA263" s="1434"/>
      <c r="GYB263" s="1434"/>
      <c r="GYC263" s="1434"/>
      <c r="GYD263" s="1434"/>
      <c r="GYE263" s="1434"/>
      <c r="GYF263" s="1434"/>
      <c r="GYG263" s="1434"/>
      <c r="GYH263" s="1434"/>
      <c r="GYI263" s="1434"/>
      <c r="GYJ263" s="1434"/>
      <c r="GYK263" s="1434"/>
      <c r="GYL263" s="1434"/>
      <c r="GYM263" s="1434"/>
      <c r="GYN263" s="1434"/>
      <c r="GYO263" s="1434"/>
      <c r="GYP263" s="1434"/>
      <c r="GYQ263" s="1434"/>
      <c r="GYR263" s="1434"/>
      <c r="GYS263" s="1434"/>
      <c r="GYT263" s="1434"/>
      <c r="GYU263" s="1434"/>
      <c r="GYV263" s="1434"/>
      <c r="GYW263" s="1434"/>
      <c r="GYX263" s="1434"/>
      <c r="GYY263" s="1434"/>
      <c r="GYZ263" s="1434"/>
      <c r="GZA263" s="1434"/>
      <c r="GZB263" s="1434"/>
      <c r="GZC263" s="1434"/>
      <c r="GZD263" s="1434"/>
      <c r="GZE263" s="1434"/>
      <c r="GZF263" s="1434"/>
      <c r="GZG263" s="1434"/>
      <c r="GZH263" s="1434"/>
      <c r="GZI263" s="1434"/>
      <c r="GZJ263" s="1434"/>
      <c r="GZK263" s="1434"/>
      <c r="GZL263" s="1434"/>
      <c r="GZM263" s="1434"/>
      <c r="GZN263" s="1434"/>
      <c r="GZO263" s="1434"/>
      <c r="GZP263" s="1434"/>
      <c r="GZQ263" s="1434"/>
      <c r="GZR263" s="1434"/>
      <c r="GZS263" s="1434"/>
      <c r="GZT263" s="1434"/>
      <c r="GZU263" s="1434"/>
      <c r="GZV263" s="1434"/>
      <c r="GZW263" s="1434"/>
      <c r="GZX263" s="1434"/>
      <c r="GZY263" s="1434"/>
      <c r="GZZ263" s="1434"/>
      <c r="HAA263" s="1434"/>
      <c r="HAB263" s="1434"/>
      <c r="HAC263" s="1434"/>
      <c r="HAD263" s="1434"/>
      <c r="HAE263" s="1434"/>
      <c r="HAF263" s="1434"/>
      <c r="HAG263" s="1434"/>
      <c r="HAH263" s="1434"/>
      <c r="HAI263" s="1434"/>
      <c r="HAJ263" s="1434"/>
      <c r="HAK263" s="1434"/>
      <c r="HAL263" s="1434"/>
      <c r="HAM263" s="1434"/>
      <c r="HAN263" s="1434"/>
      <c r="HAO263" s="1434"/>
      <c r="HAP263" s="1434"/>
      <c r="HAQ263" s="1434"/>
      <c r="HAR263" s="1434"/>
      <c r="HAS263" s="1434"/>
      <c r="HAT263" s="1434"/>
      <c r="HAU263" s="1434"/>
      <c r="HAV263" s="1434"/>
      <c r="HAW263" s="1434"/>
      <c r="HAX263" s="1434"/>
      <c r="HAY263" s="1434"/>
      <c r="HAZ263" s="1434"/>
      <c r="HBA263" s="1434"/>
      <c r="HBB263" s="1434"/>
      <c r="HBC263" s="1434"/>
      <c r="HBD263" s="1434"/>
      <c r="HBE263" s="1434"/>
      <c r="HBF263" s="1434"/>
      <c r="HBG263" s="1434"/>
      <c r="HBH263" s="1434"/>
      <c r="HBI263" s="1434"/>
      <c r="HBJ263" s="1434"/>
      <c r="HBK263" s="1434"/>
      <c r="HBL263" s="1434"/>
      <c r="HBM263" s="1434"/>
      <c r="HBN263" s="1434"/>
      <c r="HBO263" s="1434"/>
      <c r="HBP263" s="1434"/>
      <c r="HBQ263" s="1434"/>
      <c r="HBR263" s="1434"/>
      <c r="HBS263" s="1434"/>
      <c r="HBT263" s="1434"/>
      <c r="HBU263" s="1434"/>
      <c r="HBV263" s="1434"/>
      <c r="HBW263" s="1434"/>
      <c r="HBX263" s="1434"/>
      <c r="HBY263" s="1434"/>
      <c r="HBZ263" s="1434"/>
      <c r="HCA263" s="1434"/>
      <c r="HCB263" s="1434"/>
      <c r="HCC263" s="1434"/>
      <c r="HCD263" s="1434"/>
      <c r="HCE263" s="1434"/>
      <c r="HCF263" s="1434"/>
      <c r="HCG263" s="1434"/>
      <c r="HCH263" s="1434"/>
      <c r="HCI263" s="1434"/>
      <c r="HCJ263" s="1434"/>
      <c r="HCK263" s="1434"/>
      <c r="HCL263" s="1434"/>
      <c r="HCM263" s="1434"/>
      <c r="HCN263" s="1434"/>
      <c r="HCO263" s="1434"/>
      <c r="HCP263" s="1434"/>
      <c r="HCQ263" s="1434"/>
      <c r="HCR263" s="1434"/>
      <c r="HCS263" s="1434"/>
      <c r="HCT263" s="1434"/>
      <c r="HCU263" s="1434"/>
      <c r="HCV263" s="1434"/>
      <c r="HCW263" s="1434"/>
      <c r="HCX263" s="1434"/>
      <c r="HCY263" s="1434"/>
      <c r="HCZ263" s="1434"/>
      <c r="HDA263" s="1434"/>
      <c r="HDB263" s="1434"/>
      <c r="HDC263" s="1434"/>
      <c r="HDD263" s="1434"/>
      <c r="HDE263" s="1434"/>
      <c r="HDF263" s="1434"/>
      <c r="HDG263" s="1434"/>
      <c r="HDH263" s="1434"/>
      <c r="HDI263" s="1434"/>
      <c r="HDJ263" s="1434"/>
      <c r="HDK263" s="1434"/>
      <c r="HDL263" s="1434"/>
      <c r="HDM263" s="1434"/>
      <c r="HDN263" s="1434"/>
      <c r="HDO263" s="1434"/>
      <c r="HDP263" s="1434"/>
      <c r="HDQ263" s="1434"/>
      <c r="HDR263" s="1434"/>
      <c r="HDS263" s="1434"/>
      <c r="HDT263" s="1434"/>
      <c r="HDU263" s="1434"/>
      <c r="HDV263" s="1434"/>
      <c r="HDW263" s="1434"/>
      <c r="HDX263" s="1434"/>
      <c r="HDY263" s="1434"/>
      <c r="HDZ263" s="1434"/>
      <c r="HEA263" s="1434"/>
      <c r="HEB263" s="1434"/>
      <c r="HEC263" s="1434"/>
      <c r="HED263" s="1434"/>
      <c r="HEE263" s="1434"/>
      <c r="HEF263" s="1434"/>
      <c r="HEG263" s="1434"/>
      <c r="HEH263" s="1434"/>
      <c r="HEI263" s="1434"/>
      <c r="HEJ263" s="1434"/>
      <c r="HEK263" s="1434"/>
      <c r="HEL263" s="1434"/>
      <c r="HEM263" s="1434"/>
      <c r="HEN263" s="1434"/>
      <c r="HEO263" s="1434"/>
      <c r="HEP263" s="1434"/>
      <c r="HEQ263" s="1434"/>
      <c r="HER263" s="1434"/>
      <c r="HES263" s="1434"/>
      <c r="HET263" s="1434"/>
      <c r="HEU263" s="1434"/>
      <c r="HEV263" s="1434"/>
      <c r="HEW263" s="1434"/>
      <c r="HEX263" s="1434"/>
      <c r="HEY263" s="1434"/>
      <c r="HEZ263" s="1434"/>
      <c r="HFA263" s="1434"/>
      <c r="HFB263" s="1434"/>
      <c r="HFC263" s="1434"/>
      <c r="HFD263" s="1434"/>
      <c r="HFE263" s="1434"/>
      <c r="HFF263" s="1434"/>
      <c r="HFG263" s="1434"/>
      <c r="HFH263" s="1434"/>
      <c r="HFI263" s="1434"/>
      <c r="HFJ263" s="1434"/>
      <c r="HFK263" s="1434"/>
      <c r="HFL263" s="1434"/>
      <c r="HFM263" s="1434"/>
      <c r="HFN263" s="1434"/>
      <c r="HFO263" s="1434"/>
      <c r="HFP263" s="1434"/>
      <c r="HFQ263" s="1434"/>
      <c r="HFR263" s="1434"/>
      <c r="HFS263" s="1434"/>
      <c r="HFT263" s="1434"/>
      <c r="HFU263" s="1434"/>
      <c r="HFV263" s="1434"/>
      <c r="HFW263" s="1434"/>
      <c r="HFX263" s="1434"/>
      <c r="HFY263" s="1434"/>
      <c r="HFZ263" s="1434"/>
      <c r="HGA263" s="1434"/>
      <c r="HGB263" s="1434"/>
      <c r="HGC263" s="1434"/>
      <c r="HGD263" s="1434"/>
      <c r="HGE263" s="1434"/>
      <c r="HGF263" s="1434"/>
      <c r="HGG263" s="1434"/>
      <c r="HGH263" s="1434"/>
      <c r="HGI263" s="1434"/>
      <c r="HGJ263" s="1434"/>
      <c r="HGK263" s="1434"/>
      <c r="HGL263" s="1434"/>
      <c r="HGM263" s="1434"/>
      <c r="HGN263" s="1434"/>
      <c r="HGO263" s="1434"/>
      <c r="HGP263" s="1434"/>
      <c r="HGQ263" s="1434"/>
      <c r="HGR263" s="1434"/>
      <c r="HGS263" s="1434"/>
      <c r="HGT263" s="1434"/>
      <c r="HGU263" s="1434"/>
      <c r="HGV263" s="1434"/>
      <c r="HGW263" s="1434"/>
      <c r="HGX263" s="1434"/>
      <c r="HGY263" s="1434"/>
      <c r="HGZ263" s="1434"/>
      <c r="HHA263" s="1434"/>
      <c r="HHB263" s="1434"/>
      <c r="HHC263" s="1434"/>
      <c r="HHD263" s="1434"/>
      <c r="HHE263" s="1434"/>
      <c r="HHF263" s="1434"/>
      <c r="HHG263" s="1434"/>
      <c r="HHH263" s="1434"/>
      <c r="HHI263" s="1434"/>
      <c r="HHJ263" s="1434"/>
      <c r="HHK263" s="1434"/>
      <c r="HHL263" s="1434"/>
      <c r="HHM263" s="1434"/>
      <c r="HHN263" s="1434"/>
      <c r="HHO263" s="1434"/>
      <c r="HHP263" s="1434"/>
      <c r="HHQ263" s="1434"/>
      <c r="HHR263" s="1434"/>
      <c r="HHS263" s="1434"/>
      <c r="HHT263" s="1434"/>
      <c r="HHU263" s="1434"/>
      <c r="HHV263" s="1434"/>
      <c r="HHW263" s="1434"/>
      <c r="HHX263" s="1434"/>
      <c r="HHY263" s="1434"/>
      <c r="HHZ263" s="1434"/>
      <c r="HIA263" s="1434"/>
      <c r="HIB263" s="1434"/>
      <c r="HIC263" s="1434"/>
      <c r="HID263" s="1434"/>
      <c r="HIE263" s="1434"/>
      <c r="HIF263" s="1434"/>
      <c r="HIG263" s="1434"/>
      <c r="HIH263" s="1434"/>
      <c r="HII263" s="1434"/>
      <c r="HIJ263" s="1434"/>
      <c r="HIK263" s="1434"/>
      <c r="HIL263" s="1434"/>
      <c r="HIM263" s="1434"/>
      <c r="HIN263" s="1434"/>
      <c r="HIO263" s="1434"/>
      <c r="HIP263" s="1434"/>
      <c r="HIQ263" s="1434"/>
      <c r="HIR263" s="1434"/>
      <c r="HIS263" s="1434"/>
      <c r="HIT263" s="1434"/>
      <c r="HIU263" s="1434"/>
      <c r="HIV263" s="1434"/>
      <c r="HIW263" s="1434"/>
      <c r="HIX263" s="1434"/>
      <c r="HIY263" s="1434"/>
      <c r="HIZ263" s="1434"/>
      <c r="HJA263" s="1434"/>
      <c r="HJB263" s="1434"/>
      <c r="HJC263" s="1434"/>
      <c r="HJD263" s="1434"/>
      <c r="HJE263" s="1434"/>
      <c r="HJF263" s="1434"/>
      <c r="HJG263" s="1434"/>
      <c r="HJH263" s="1434"/>
      <c r="HJI263" s="1434"/>
      <c r="HJJ263" s="1434"/>
      <c r="HJK263" s="1434"/>
      <c r="HJL263" s="1434"/>
      <c r="HJM263" s="1434"/>
      <c r="HJN263" s="1434"/>
      <c r="HJO263" s="1434"/>
      <c r="HJP263" s="1434"/>
      <c r="HJQ263" s="1434"/>
      <c r="HJR263" s="1434"/>
      <c r="HJS263" s="1434"/>
      <c r="HJT263" s="1434"/>
      <c r="HJU263" s="1434"/>
      <c r="HJV263" s="1434"/>
      <c r="HJW263" s="1434"/>
      <c r="HJX263" s="1434"/>
      <c r="HJY263" s="1434"/>
      <c r="HJZ263" s="1434"/>
      <c r="HKA263" s="1434"/>
      <c r="HKB263" s="1434"/>
      <c r="HKC263" s="1434"/>
      <c r="HKD263" s="1434"/>
      <c r="HKE263" s="1434"/>
      <c r="HKF263" s="1434"/>
      <c r="HKG263" s="1434"/>
      <c r="HKH263" s="1434"/>
      <c r="HKI263" s="1434"/>
      <c r="HKJ263" s="1434"/>
      <c r="HKK263" s="1434"/>
      <c r="HKL263" s="1434"/>
      <c r="HKM263" s="1434"/>
      <c r="HKN263" s="1434"/>
      <c r="HKO263" s="1434"/>
      <c r="HKP263" s="1434"/>
      <c r="HKQ263" s="1434"/>
      <c r="HKR263" s="1434"/>
      <c r="HKS263" s="1434"/>
      <c r="HKT263" s="1434"/>
      <c r="HKU263" s="1434"/>
      <c r="HKV263" s="1434"/>
      <c r="HKW263" s="1434"/>
      <c r="HKX263" s="1434"/>
      <c r="HKY263" s="1434"/>
      <c r="HKZ263" s="1434"/>
      <c r="HLA263" s="1434"/>
      <c r="HLB263" s="1434"/>
      <c r="HLC263" s="1434"/>
      <c r="HLD263" s="1434"/>
      <c r="HLE263" s="1434"/>
      <c r="HLF263" s="1434"/>
      <c r="HLG263" s="1434"/>
      <c r="HLH263" s="1434"/>
      <c r="HLI263" s="1434"/>
      <c r="HLJ263" s="1434"/>
      <c r="HLK263" s="1434"/>
      <c r="HLL263" s="1434"/>
      <c r="HLM263" s="1434"/>
      <c r="HLN263" s="1434"/>
      <c r="HLO263" s="1434"/>
      <c r="HLP263" s="1434"/>
      <c r="HLQ263" s="1434"/>
      <c r="HLR263" s="1434"/>
      <c r="HLS263" s="1434"/>
      <c r="HLT263" s="1434"/>
      <c r="HLU263" s="1434"/>
      <c r="HLV263" s="1434"/>
      <c r="HLW263" s="1434"/>
      <c r="HLX263" s="1434"/>
      <c r="HLY263" s="1434"/>
      <c r="HLZ263" s="1434"/>
      <c r="HMA263" s="1434"/>
      <c r="HMB263" s="1434"/>
      <c r="HMC263" s="1434"/>
      <c r="HMD263" s="1434"/>
      <c r="HME263" s="1434"/>
      <c r="HMF263" s="1434"/>
      <c r="HMG263" s="1434"/>
      <c r="HMH263" s="1434"/>
      <c r="HMI263" s="1434"/>
      <c r="HMJ263" s="1434"/>
      <c r="HMK263" s="1434"/>
      <c r="HML263" s="1434"/>
      <c r="HMM263" s="1434"/>
      <c r="HMN263" s="1434"/>
      <c r="HMO263" s="1434"/>
      <c r="HMP263" s="1434"/>
      <c r="HMQ263" s="1434"/>
      <c r="HMR263" s="1434"/>
      <c r="HMS263" s="1434"/>
      <c r="HMT263" s="1434"/>
      <c r="HMU263" s="1434"/>
      <c r="HMV263" s="1434"/>
      <c r="HMW263" s="1434"/>
      <c r="HMX263" s="1434"/>
      <c r="HMY263" s="1434"/>
      <c r="HMZ263" s="1434"/>
      <c r="HNA263" s="1434"/>
      <c r="HNB263" s="1434"/>
      <c r="HNC263" s="1434"/>
      <c r="HND263" s="1434"/>
      <c r="HNE263" s="1434"/>
      <c r="HNF263" s="1434"/>
      <c r="HNG263" s="1434"/>
      <c r="HNH263" s="1434"/>
      <c r="HNI263" s="1434"/>
      <c r="HNJ263" s="1434"/>
      <c r="HNK263" s="1434"/>
      <c r="HNL263" s="1434"/>
      <c r="HNM263" s="1434"/>
      <c r="HNN263" s="1434"/>
      <c r="HNO263" s="1434"/>
      <c r="HNP263" s="1434"/>
      <c r="HNQ263" s="1434"/>
      <c r="HNR263" s="1434"/>
      <c r="HNS263" s="1434"/>
      <c r="HNT263" s="1434"/>
      <c r="HNU263" s="1434"/>
      <c r="HNV263" s="1434"/>
      <c r="HNW263" s="1434"/>
      <c r="HNX263" s="1434"/>
      <c r="HNY263" s="1434"/>
      <c r="HNZ263" s="1434"/>
      <c r="HOA263" s="1434"/>
      <c r="HOB263" s="1434"/>
      <c r="HOC263" s="1434"/>
      <c r="HOD263" s="1434"/>
      <c r="HOE263" s="1434"/>
      <c r="HOF263" s="1434"/>
      <c r="HOG263" s="1434"/>
      <c r="HOH263" s="1434"/>
      <c r="HOI263" s="1434"/>
      <c r="HOJ263" s="1434"/>
      <c r="HOK263" s="1434"/>
      <c r="HOL263" s="1434"/>
      <c r="HOM263" s="1434"/>
      <c r="HON263" s="1434"/>
      <c r="HOO263" s="1434"/>
      <c r="HOP263" s="1434"/>
      <c r="HOQ263" s="1434"/>
      <c r="HOR263" s="1434"/>
      <c r="HOS263" s="1434"/>
      <c r="HOT263" s="1434"/>
      <c r="HOU263" s="1434"/>
      <c r="HOV263" s="1434"/>
      <c r="HOW263" s="1434"/>
      <c r="HOX263" s="1434"/>
      <c r="HOY263" s="1434"/>
      <c r="HOZ263" s="1434"/>
      <c r="HPA263" s="1434"/>
      <c r="HPB263" s="1434"/>
      <c r="HPC263" s="1434"/>
      <c r="HPD263" s="1434"/>
      <c r="HPE263" s="1434"/>
      <c r="HPF263" s="1434"/>
      <c r="HPG263" s="1434"/>
      <c r="HPH263" s="1434"/>
      <c r="HPI263" s="1434"/>
      <c r="HPJ263" s="1434"/>
      <c r="HPK263" s="1434"/>
      <c r="HPL263" s="1434"/>
      <c r="HPM263" s="1434"/>
      <c r="HPN263" s="1434"/>
      <c r="HPO263" s="1434"/>
      <c r="HPP263" s="1434"/>
      <c r="HPQ263" s="1434"/>
      <c r="HPR263" s="1434"/>
      <c r="HPS263" s="1434"/>
      <c r="HPT263" s="1434"/>
      <c r="HPU263" s="1434"/>
      <c r="HPV263" s="1434"/>
      <c r="HPW263" s="1434"/>
      <c r="HPX263" s="1434"/>
      <c r="HPY263" s="1434"/>
      <c r="HPZ263" s="1434"/>
      <c r="HQA263" s="1434"/>
      <c r="HQB263" s="1434"/>
      <c r="HQC263" s="1434"/>
      <c r="HQD263" s="1434"/>
      <c r="HQE263" s="1434"/>
      <c r="HQF263" s="1434"/>
      <c r="HQG263" s="1434"/>
      <c r="HQH263" s="1434"/>
      <c r="HQI263" s="1434"/>
      <c r="HQJ263" s="1434"/>
      <c r="HQK263" s="1434"/>
      <c r="HQL263" s="1434"/>
      <c r="HQM263" s="1434"/>
      <c r="HQN263" s="1434"/>
      <c r="HQO263" s="1434"/>
      <c r="HQP263" s="1434"/>
      <c r="HQQ263" s="1434"/>
      <c r="HQR263" s="1434"/>
      <c r="HQS263" s="1434"/>
      <c r="HQT263" s="1434"/>
      <c r="HQU263" s="1434"/>
      <c r="HQV263" s="1434"/>
      <c r="HQW263" s="1434"/>
      <c r="HQX263" s="1434"/>
      <c r="HQY263" s="1434"/>
      <c r="HQZ263" s="1434"/>
      <c r="HRA263" s="1434"/>
      <c r="HRB263" s="1434"/>
      <c r="HRC263" s="1434"/>
      <c r="HRD263" s="1434"/>
      <c r="HRE263" s="1434"/>
      <c r="HRF263" s="1434"/>
      <c r="HRG263" s="1434"/>
      <c r="HRH263" s="1434"/>
      <c r="HRI263" s="1434"/>
      <c r="HRJ263" s="1434"/>
      <c r="HRK263" s="1434"/>
      <c r="HRL263" s="1434"/>
      <c r="HRM263" s="1434"/>
      <c r="HRN263" s="1434"/>
      <c r="HRO263" s="1434"/>
      <c r="HRP263" s="1434"/>
      <c r="HRQ263" s="1434"/>
      <c r="HRR263" s="1434"/>
      <c r="HRS263" s="1434"/>
      <c r="HRT263" s="1434"/>
      <c r="HRU263" s="1434"/>
      <c r="HRV263" s="1434"/>
      <c r="HRW263" s="1434"/>
      <c r="HRX263" s="1434"/>
      <c r="HRY263" s="1434"/>
      <c r="HRZ263" s="1434"/>
      <c r="HSA263" s="1434"/>
      <c r="HSB263" s="1434"/>
      <c r="HSC263" s="1434"/>
      <c r="HSD263" s="1434"/>
      <c r="HSE263" s="1434"/>
      <c r="HSF263" s="1434"/>
      <c r="HSG263" s="1434"/>
      <c r="HSH263" s="1434"/>
      <c r="HSI263" s="1434"/>
      <c r="HSJ263" s="1434"/>
      <c r="HSK263" s="1434"/>
      <c r="HSL263" s="1434"/>
      <c r="HSM263" s="1434"/>
      <c r="HSN263" s="1434"/>
      <c r="HSO263" s="1434"/>
      <c r="HSP263" s="1434"/>
      <c r="HSQ263" s="1434"/>
      <c r="HSR263" s="1434"/>
      <c r="HSS263" s="1434"/>
      <c r="HST263" s="1434"/>
      <c r="HSU263" s="1434"/>
      <c r="HSV263" s="1434"/>
      <c r="HSW263" s="1434"/>
      <c r="HSX263" s="1434"/>
      <c r="HSY263" s="1434"/>
      <c r="HSZ263" s="1434"/>
      <c r="HTA263" s="1434"/>
      <c r="HTB263" s="1434"/>
      <c r="HTC263" s="1434"/>
      <c r="HTD263" s="1434"/>
      <c r="HTE263" s="1434"/>
      <c r="HTF263" s="1434"/>
      <c r="HTG263" s="1434"/>
      <c r="HTH263" s="1434"/>
      <c r="HTI263" s="1434"/>
      <c r="HTJ263" s="1434"/>
      <c r="HTK263" s="1434"/>
      <c r="HTL263" s="1434"/>
      <c r="HTM263" s="1434"/>
      <c r="HTN263" s="1434"/>
      <c r="HTO263" s="1434"/>
      <c r="HTP263" s="1434"/>
      <c r="HTQ263" s="1434"/>
      <c r="HTR263" s="1434"/>
      <c r="HTS263" s="1434"/>
      <c r="HTT263" s="1434"/>
      <c r="HTU263" s="1434"/>
      <c r="HTV263" s="1434"/>
      <c r="HTW263" s="1434"/>
      <c r="HTX263" s="1434"/>
      <c r="HTY263" s="1434"/>
      <c r="HTZ263" s="1434"/>
      <c r="HUA263" s="1434"/>
      <c r="HUB263" s="1434"/>
      <c r="HUC263" s="1434"/>
      <c r="HUD263" s="1434"/>
      <c r="HUE263" s="1434"/>
      <c r="HUF263" s="1434"/>
      <c r="HUG263" s="1434"/>
      <c r="HUH263" s="1434"/>
      <c r="HUI263" s="1434"/>
      <c r="HUJ263" s="1434"/>
      <c r="HUK263" s="1434"/>
      <c r="HUL263" s="1434"/>
      <c r="HUM263" s="1434"/>
      <c r="HUN263" s="1434"/>
      <c r="HUO263" s="1434"/>
      <c r="HUP263" s="1434"/>
      <c r="HUQ263" s="1434"/>
      <c r="HUR263" s="1434"/>
      <c r="HUS263" s="1434"/>
      <c r="HUT263" s="1434"/>
      <c r="HUU263" s="1434"/>
      <c r="HUV263" s="1434"/>
      <c r="HUW263" s="1434"/>
      <c r="HUX263" s="1434"/>
      <c r="HUY263" s="1434"/>
      <c r="HUZ263" s="1434"/>
      <c r="HVA263" s="1434"/>
      <c r="HVB263" s="1434"/>
      <c r="HVC263" s="1434"/>
      <c r="HVD263" s="1434"/>
      <c r="HVE263" s="1434"/>
      <c r="HVF263" s="1434"/>
      <c r="HVG263" s="1434"/>
      <c r="HVH263" s="1434"/>
      <c r="HVI263" s="1434"/>
      <c r="HVJ263" s="1434"/>
      <c r="HVK263" s="1434"/>
      <c r="HVL263" s="1434"/>
      <c r="HVM263" s="1434"/>
      <c r="HVN263" s="1434"/>
      <c r="HVO263" s="1434"/>
      <c r="HVP263" s="1434"/>
      <c r="HVQ263" s="1434"/>
      <c r="HVR263" s="1434"/>
      <c r="HVS263" s="1434"/>
      <c r="HVT263" s="1434"/>
      <c r="HVU263" s="1434"/>
      <c r="HVV263" s="1434"/>
      <c r="HVW263" s="1434"/>
      <c r="HVX263" s="1434"/>
      <c r="HVY263" s="1434"/>
      <c r="HVZ263" s="1434"/>
      <c r="HWA263" s="1434"/>
      <c r="HWB263" s="1434"/>
      <c r="HWC263" s="1434"/>
      <c r="HWD263" s="1434"/>
      <c r="HWE263" s="1434"/>
      <c r="HWF263" s="1434"/>
      <c r="HWG263" s="1434"/>
      <c r="HWH263" s="1434"/>
      <c r="HWI263" s="1434"/>
      <c r="HWJ263" s="1434"/>
      <c r="HWK263" s="1434"/>
      <c r="HWL263" s="1434"/>
      <c r="HWM263" s="1434"/>
      <c r="HWN263" s="1434"/>
      <c r="HWO263" s="1434"/>
      <c r="HWP263" s="1434"/>
      <c r="HWQ263" s="1434"/>
      <c r="HWR263" s="1434"/>
      <c r="HWS263" s="1434"/>
      <c r="HWT263" s="1434"/>
      <c r="HWU263" s="1434"/>
      <c r="HWV263" s="1434"/>
      <c r="HWW263" s="1434"/>
      <c r="HWX263" s="1434"/>
      <c r="HWY263" s="1434"/>
      <c r="HWZ263" s="1434"/>
      <c r="HXA263" s="1434"/>
      <c r="HXB263" s="1434"/>
      <c r="HXC263" s="1434"/>
      <c r="HXD263" s="1434"/>
      <c r="HXE263" s="1434"/>
      <c r="HXF263" s="1434"/>
      <c r="HXG263" s="1434"/>
      <c r="HXH263" s="1434"/>
      <c r="HXI263" s="1434"/>
      <c r="HXJ263" s="1434"/>
      <c r="HXK263" s="1434"/>
      <c r="HXL263" s="1434"/>
      <c r="HXM263" s="1434"/>
      <c r="HXN263" s="1434"/>
      <c r="HXO263" s="1434"/>
      <c r="HXP263" s="1434"/>
      <c r="HXQ263" s="1434"/>
      <c r="HXR263" s="1434"/>
      <c r="HXS263" s="1434"/>
      <c r="HXT263" s="1434"/>
      <c r="HXU263" s="1434"/>
      <c r="HXV263" s="1434"/>
      <c r="HXW263" s="1434"/>
      <c r="HXX263" s="1434"/>
      <c r="HXY263" s="1434"/>
      <c r="HXZ263" s="1434"/>
      <c r="HYA263" s="1434"/>
      <c r="HYB263" s="1434"/>
      <c r="HYC263" s="1434"/>
      <c r="HYD263" s="1434"/>
      <c r="HYE263" s="1434"/>
      <c r="HYF263" s="1434"/>
      <c r="HYG263" s="1434"/>
      <c r="HYH263" s="1434"/>
      <c r="HYI263" s="1434"/>
      <c r="HYJ263" s="1434"/>
      <c r="HYK263" s="1434"/>
      <c r="HYL263" s="1434"/>
      <c r="HYM263" s="1434"/>
      <c r="HYN263" s="1434"/>
      <c r="HYO263" s="1434"/>
      <c r="HYP263" s="1434"/>
      <c r="HYQ263" s="1434"/>
      <c r="HYR263" s="1434"/>
      <c r="HYS263" s="1434"/>
      <c r="HYT263" s="1434"/>
      <c r="HYU263" s="1434"/>
      <c r="HYV263" s="1434"/>
      <c r="HYW263" s="1434"/>
      <c r="HYX263" s="1434"/>
      <c r="HYY263" s="1434"/>
      <c r="HYZ263" s="1434"/>
      <c r="HZA263" s="1434"/>
      <c r="HZB263" s="1434"/>
      <c r="HZC263" s="1434"/>
      <c r="HZD263" s="1434"/>
      <c r="HZE263" s="1434"/>
      <c r="HZF263" s="1434"/>
      <c r="HZG263" s="1434"/>
      <c r="HZH263" s="1434"/>
      <c r="HZI263" s="1434"/>
      <c r="HZJ263" s="1434"/>
      <c r="HZK263" s="1434"/>
      <c r="HZL263" s="1434"/>
      <c r="HZM263" s="1434"/>
      <c r="HZN263" s="1434"/>
      <c r="HZO263" s="1434"/>
      <c r="HZP263" s="1434"/>
      <c r="HZQ263" s="1434"/>
      <c r="HZR263" s="1434"/>
      <c r="HZS263" s="1434"/>
      <c r="HZT263" s="1434"/>
      <c r="HZU263" s="1434"/>
      <c r="HZV263" s="1434"/>
      <c r="HZW263" s="1434"/>
      <c r="HZX263" s="1434"/>
      <c r="HZY263" s="1434"/>
      <c r="HZZ263" s="1434"/>
      <c r="IAA263" s="1434"/>
      <c r="IAB263" s="1434"/>
      <c r="IAC263" s="1434"/>
      <c r="IAD263" s="1434"/>
      <c r="IAE263" s="1434"/>
      <c r="IAF263" s="1434"/>
      <c r="IAG263" s="1434"/>
      <c r="IAH263" s="1434"/>
      <c r="IAI263" s="1434"/>
      <c r="IAJ263" s="1434"/>
      <c r="IAK263" s="1434"/>
      <c r="IAL263" s="1434"/>
      <c r="IAM263" s="1434"/>
      <c r="IAN263" s="1434"/>
      <c r="IAO263" s="1434"/>
      <c r="IAP263" s="1434"/>
      <c r="IAQ263" s="1434"/>
      <c r="IAR263" s="1434"/>
      <c r="IAS263" s="1434"/>
      <c r="IAT263" s="1434"/>
      <c r="IAU263" s="1434"/>
      <c r="IAV263" s="1434"/>
      <c r="IAW263" s="1434"/>
      <c r="IAX263" s="1434"/>
      <c r="IAY263" s="1434"/>
      <c r="IAZ263" s="1434"/>
      <c r="IBA263" s="1434"/>
      <c r="IBB263" s="1434"/>
      <c r="IBC263" s="1434"/>
      <c r="IBD263" s="1434"/>
      <c r="IBE263" s="1434"/>
      <c r="IBF263" s="1434"/>
      <c r="IBG263" s="1434"/>
      <c r="IBH263" s="1434"/>
      <c r="IBI263" s="1434"/>
      <c r="IBJ263" s="1434"/>
      <c r="IBK263" s="1434"/>
      <c r="IBL263" s="1434"/>
      <c r="IBM263" s="1434"/>
      <c r="IBN263" s="1434"/>
      <c r="IBO263" s="1434"/>
      <c r="IBP263" s="1434"/>
      <c r="IBQ263" s="1434"/>
      <c r="IBR263" s="1434"/>
      <c r="IBS263" s="1434"/>
      <c r="IBT263" s="1434"/>
      <c r="IBU263" s="1434"/>
      <c r="IBV263" s="1434"/>
      <c r="IBW263" s="1434"/>
      <c r="IBX263" s="1434"/>
      <c r="IBY263" s="1434"/>
      <c r="IBZ263" s="1434"/>
      <c r="ICA263" s="1434"/>
      <c r="ICB263" s="1434"/>
      <c r="ICC263" s="1434"/>
      <c r="ICD263" s="1434"/>
      <c r="ICE263" s="1434"/>
      <c r="ICF263" s="1434"/>
      <c r="ICG263" s="1434"/>
      <c r="ICH263" s="1434"/>
      <c r="ICI263" s="1434"/>
      <c r="ICJ263" s="1434"/>
      <c r="ICK263" s="1434"/>
      <c r="ICL263" s="1434"/>
      <c r="ICM263" s="1434"/>
      <c r="ICN263" s="1434"/>
      <c r="ICO263" s="1434"/>
      <c r="ICP263" s="1434"/>
      <c r="ICQ263" s="1434"/>
      <c r="ICR263" s="1434"/>
      <c r="ICS263" s="1434"/>
      <c r="ICT263" s="1434"/>
      <c r="ICU263" s="1434"/>
      <c r="ICV263" s="1434"/>
      <c r="ICW263" s="1434"/>
      <c r="ICX263" s="1434"/>
      <c r="ICY263" s="1434"/>
      <c r="ICZ263" s="1434"/>
      <c r="IDA263" s="1434"/>
      <c r="IDB263" s="1434"/>
      <c r="IDC263" s="1434"/>
      <c r="IDD263" s="1434"/>
      <c r="IDE263" s="1434"/>
      <c r="IDF263" s="1434"/>
      <c r="IDG263" s="1434"/>
      <c r="IDH263" s="1434"/>
      <c r="IDI263" s="1434"/>
      <c r="IDJ263" s="1434"/>
      <c r="IDK263" s="1434"/>
      <c r="IDL263" s="1434"/>
      <c r="IDM263" s="1434"/>
      <c r="IDN263" s="1434"/>
      <c r="IDO263" s="1434"/>
      <c r="IDP263" s="1434"/>
      <c r="IDQ263" s="1434"/>
      <c r="IDR263" s="1434"/>
      <c r="IDS263" s="1434"/>
      <c r="IDT263" s="1434"/>
      <c r="IDU263" s="1434"/>
      <c r="IDV263" s="1434"/>
      <c r="IDW263" s="1434"/>
      <c r="IDX263" s="1434"/>
      <c r="IDY263" s="1434"/>
      <c r="IDZ263" s="1434"/>
      <c r="IEA263" s="1434"/>
      <c r="IEB263" s="1434"/>
      <c r="IEC263" s="1434"/>
      <c r="IED263" s="1434"/>
      <c r="IEE263" s="1434"/>
      <c r="IEF263" s="1434"/>
      <c r="IEG263" s="1434"/>
      <c r="IEH263" s="1434"/>
      <c r="IEI263" s="1434"/>
      <c r="IEJ263" s="1434"/>
      <c r="IEK263" s="1434"/>
      <c r="IEL263" s="1434"/>
      <c r="IEM263" s="1434"/>
      <c r="IEN263" s="1434"/>
      <c r="IEO263" s="1434"/>
      <c r="IEP263" s="1434"/>
      <c r="IEQ263" s="1434"/>
      <c r="IER263" s="1434"/>
      <c r="IES263" s="1434"/>
      <c r="IET263" s="1434"/>
      <c r="IEU263" s="1434"/>
      <c r="IEV263" s="1434"/>
      <c r="IEW263" s="1434"/>
      <c r="IEX263" s="1434"/>
      <c r="IEY263" s="1434"/>
      <c r="IEZ263" s="1434"/>
      <c r="IFA263" s="1434"/>
      <c r="IFB263" s="1434"/>
      <c r="IFC263" s="1434"/>
      <c r="IFD263" s="1434"/>
      <c r="IFE263" s="1434"/>
      <c r="IFF263" s="1434"/>
      <c r="IFG263" s="1434"/>
      <c r="IFH263" s="1434"/>
      <c r="IFI263" s="1434"/>
      <c r="IFJ263" s="1434"/>
      <c r="IFK263" s="1434"/>
      <c r="IFL263" s="1434"/>
      <c r="IFM263" s="1434"/>
      <c r="IFN263" s="1434"/>
      <c r="IFO263" s="1434"/>
      <c r="IFP263" s="1434"/>
      <c r="IFQ263" s="1434"/>
      <c r="IFR263" s="1434"/>
      <c r="IFS263" s="1434"/>
      <c r="IFT263" s="1434"/>
      <c r="IFU263" s="1434"/>
      <c r="IFV263" s="1434"/>
      <c r="IFW263" s="1434"/>
      <c r="IFX263" s="1434"/>
      <c r="IFY263" s="1434"/>
      <c r="IFZ263" s="1434"/>
      <c r="IGA263" s="1434"/>
      <c r="IGB263" s="1434"/>
      <c r="IGC263" s="1434"/>
      <c r="IGD263" s="1434"/>
      <c r="IGE263" s="1434"/>
      <c r="IGF263" s="1434"/>
      <c r="IGG263" s="1434"/>
      <c r="IGH263" s="1434"/>
      <c r="IGI263" s="1434"/>
      <c r="IGJ263" s="1434"/>
      <c r="IGK263" s="1434"/>
      <c r="IGL263" s="1434"/>
      <c r="IGM263" s="1434"/>
      <c r="IGN263" s="1434"/>
      <c r="IGO263" s="1434"/>
      <c r="IGP263" s="1434"/>
      <c r="IGQ263" s="1434"/>
      <c r="IGR263" s="1434"/>
      <c r="IGS263" s="1434"/>
      <c r="IGT263" s="1434"/>
      <c r="IGU263" s="1434"/>
      <c r="IGV263" s="1434"/>
      <c r="IGW263" s="1434"/>
      <c r="IGX263" s="1434"/>
      <c r="IGY263" s="1434"/>
      <c r="IGZ263" s="1434"/>
      <c r="IHA263" s="1434"/>
      <c r="IHB263" s="1434"/>
      <c r="IHC263" s="1434"/>
      <c r="IHD263" s="1434"/>
      <c r="IHE263" s="1434"/>
      <c r="IHF263" s="1434"/>
      <c r="IHG263" s="1434"/>
      <c r="IHH263" s="1434"/>
      <c r="IHI263" s="1434"/>
      <c r="IHJ263" s="1434"/>
      <c r="IHK263" s="1434"/>
      <c r="IHL263" s="1434"/>
      <c r="IHM263" s="1434"/>
      <c r="IHN263" s="1434"/>
      <c r="IHO263" s="1434"/>
      <c r="IHP263" s="1434"/>
      <c r="IHQ263" s="1434"/>
      <c r="IHR263" s="1434"/>
      <c r="IHS263" s="1434"/>
      <c r="IHT263" s="1434"/>
      <c r="IHU263" s="1434"/>
      <c r="IHV263" s="1434"/>
      <c r="IHW263" s="1434"/>
      <c r="IHX263" s="1434"/>
      <c r="IHY263" s="1434"/>
      <c r="IHZ263" s="1434"/>
      <c r="IIA263" s="1434"/>
      <c r="IIB263" s="1434"/>
      <c r="IIC263" s="1434"/>
      <c r="IID263" s="1434"/>
      <c r="IIE263" s="1434"/>
      <c r="IIF263" s="1434"/>
      <c r="IIG263" s="1434"/>
      <c r="IIH263" s="1434"/>
      <c r="III263" s="1434"/>
      <c r="IIJ263" s="1434"/>
      <c r="IIK263" s="1434"/>
      <c r="IIL263" s="1434"/>
      <c r="IIM263" s="1434"/>
      <c r="IIN263" s="1434"/>
      <c r="IIO263" s="1434"/>
      <c r="IIP263" s="1434"/>
      <c r="IIQ263" s="1434"/>
      <c r="IIR263" s="1434"/>
      <c r="IIS263" s="1434"/>
      <c r="IIT263" s="1434"/>
      <c r="IIU263" s="1434"/>
      <c r="IIV263" s="1434"/>
      <c r="IIW263" s="1434"/>
      <c r="IIX263" s="1434"/>
      <c r="IIY263" s="1434"/>
      <c r="IIZ263" s="1434"/>
      <c r="IJA263" s="1434"/>
      <c r="IJB263" s="1434"/>
      <c r="IJC263" s="1434"/>
      <c r="IJD263" s="1434"/>
      <c r="IJE263" s="1434"/>
      <c r="IJF263" s="1434"/>
      <c r="IJG263" s="1434"/>
      <c r="IJH263" s="1434"/>
      <c r="IJI263" s="1434"/>
      <c r="IJJ263" s="1434"/>
      <c r="IJK263" s="1434"/>
      <c r="IJL263" s="1434"/>
      <c r="IJM263" s="1434"/>
      <c r="IJN263" s="1434"/>
      <c r="IJO263" s="1434"/>
      <c r="IJP263" s="1434"/>
      <c r="IJQ263" s="1434"/>
      <c r="IJR263" s="1434"/>
      <c r="IJS263" s="1434"/>
      <c r="IJT263" s="1434"/>
      <c r="IJU263" s="1434"/>
      <c r="IJV263" s="1434"/>
      <c r="IJW263" s="1434"/>
      <c r="IJX263" s="1434"/>
      <c r="IJY263" s="1434"/>
      <c r="IJZ263" s="1434"/>
      <c r="IKA263" s="1434"/>
      <c r="IKB263" s="1434"/>
      <c r="IKC263" s="1434"/>
      <c r="IKD263" s="1434"/>
      <c r="IKE263" s="1434"/>
      <c r="IKF263" s="1434"/>
      <c r="IKG263" s="1434"/>
      <c r="IKH263" s="1434"/>
      <c r="IKI263" s="1434"/>
      <c r="IKJ263" s="1434"/>
      <c r="IKK263" s="1434"/>
      <c r="IKL263" s="1434"/>
      <c r="IKM263" s="1434"/>
      <c r="IKN263" s="1434"/>
      <c r="IKO263" s="1434"/>
      <c r="IKP263" s="1434"/>
      <c r="IKQ263" s="1434"/>
      <c r="IKR263" s="1434"/>
      <c r="IKS263" s="1434"/>
      <c r="IKT263" s="1434"/>
      <c r="IKU263" s="1434"/>
      <c r="IKV263" s="1434"/>
      <c r="IKW263" s="1434"/>
      <c r="IKX263" s="1434"/>
      <c r="IKY263" s="1434"/>
      <c r="IKZ263" s="1434"/>
      <c r="ILA263" s="1434"/>
      <c r="ILB263" s="1434"/>
      <c r="ILC263" s="1434"/>
      <c r="ILD263" s="1434"/>
      <c r="ILE263" s="1434"/>
      <c r="ILF263" s="1434"/>
      <c r="ILG263" s="1434"/>
      <c r="ILH263" s="1434"/>
      <c r="ILI263" s="1434"/>
      <c r="ILJ263" s="1434"/>
      <c r="ILK263" s="1434"/>
      <c r="ILL263" s="1434"/>
      <c r="ILM263" s="1434"/>
      <c r="ILN263" s="1434"/>
      <c r="ILO263" s="1434"/>
      <c r="ILP263" s="1434"/>
      <c r="ILQ263" s="1434"/>
      <c r="ILR263" s="1434"/>
      <c r="ILS263" s="1434"/>
      <c r="ILT263" s="1434"/>
      <c r="ILU263" s="1434"/>
      <c r="ILV263" s="1434"/>
      <c r="ILW263" s="1434"/>
      <c r="ILX263" s="1434"/>
      <c r="ILY263" s="1434"/>
      <c r="ILZ263" s="1434"/>
      <c r="IMA263" s="1434"/>
      <c r="IMB263" s="1434"/>
      <c r="IMC263" s="1434"/>
      <c r="IMD263" s="1434"/>
      <c r="IME263" s="1434"/>
      <c r="IMF263" s="1434"/>
      <c r="IMG263" s="1434"/>
      <c r="IMH263" s="1434"/>
      <c r="IMI263" s="1434"/>
      <c r="IMJ263" s="1434"/>
      <c r="IMK263" s="1434"/>
      <c r="IML263" s="1434"/>
      <c r="IMM263" s="1434"/>
      <c r="IMN263" s="1434"/>
      <c r="IMO263" s="1434"/>
      <c r="IMP263" s="1434"/>
      <c r="IMQ263" s="1434"/>
      <c r="IMR263" s="1434"/>
      <c r="IMS263" s="1434"/>
      <c r="IMT263" s="1434"/>
      <c r="IMU263" s="1434"/>
      <c r="IMV263" s="1434"/>
      <c r="IMW263" s="1434"/>
      <c r="IMX263" s="1434"/>
      <c r="IMY263" s="1434"/>
      <c r="IMZ263" s="1434"/>
      <c r="INA263" s="1434"/>
      <c r="INB263" s="1434"/>
      <c r="INC263" s="1434"/>
      <c r="IND263" s="1434"/>
      <c r="INE263" s="1434"/>
      <c r="INF263" s="1434"/>
      <c r="ING263" s="1434"/>
      <c r="INH263" s="1434"/>
      <c r="INI263" s="1434"/>
      <c r="INJ263" s="1434"/>
      <c r="INK263" s="1434"/>
      <c r="INL263" s="1434"/>
      <c r="INM263" s="1434"/>
      <c r="INN263" s="1434"/>
      <c r="INO263" s="1434"/>
      <c r="INP263" s="1434"/>
      <c r="INQ263" s="1434"/>
      <c r="INR263" s="1434"/>
      <c r="INS263" s="1434"/>
      <c r="INT263" s="1434"/>
      <c r="INU263" s="1434"/>
      <c r="INV263" s="1434"/>
      <c r="INW263" s="1434"/>
      <c r="INX263" s="1434"/>
      <c r="INY263" s="1434"/>
      <c r="INZ263" s="1434"/>
      <c r="IOA263" s="1434"/>
      <c r="IOB263" s="1434"/>
      <c r="IOC263" s="1434"/>
      <c r="IOD263" s="1434"/>
      <c r="IOE263" s="1434"/>
      <c r="IOF263" s="1434"/>
      <c r="IOG263" s="1434"/>
      <c r="IOH263" s="1434"/>
      <c r="IOI263" s="1434"/>
      <c r="IOJ263" s="1434"/>
      <c r="IOK263" s="1434"/>
      <c r="IOL263" s="1434"/>
      <c r="IOM263" s="1434"/>
      <c r="ION263" s="1434"/>
      <c r="IOO263" s="1434"/>
      <c r="IOP263" s="1434"/>
      <c r="IOQ263" s="1434"/>
      <c r="IOR263" s="1434"/>
      <c r="IOS263" s="1434"/>
      <c r="IOT263" s="1434"/>
      <c r="IOU263" s="1434"/>
      <c r="IOV263" s="1434"/>
      <c r="IOW263" s="1434"/>
      <c r="IOX263" s="1434"/>
      <c r="IOY263" s="1434"/>
      <c r="IOZ263" s="1434"/>
      <c r="IPA263" s="1434"/>
      <c r="IPB263" s="1434"/>
      <c r="IPC263" s="1434"/>
      <c r="IPD263" s="1434"/>
      <c r="IPE263" s="1434"/>
      <c r="IPF263" s="1434"/>
      <c r="IPG263" s="1434"/>
      <c r="IPH263" s="1434"/>
      <c r="IPI263" s="1434"/>
      <c r="IPJ263" s="1434"/>
      <c r="IPK263" s="1434"/>
      <c r="IPL263" s="1434"/>
      <c r="IPM263" s="1434"/>
      <c r="IPN263" s="1434"/>
      <c r="IPO263" s="1434"/>
      <c r="IPP263" s="1434"/>
      <c r="IPQ263" s="1434"/>
      <c r="IPR263" s="1434"/>
      <c r="IPS263" s="1434"/>
      <c r="IPT263" s="1434"/>
      <c r="IPU263" s="1434"/>
      <c r="IPV263" s="1434"/>
      <c r="IPW263" s="1434"/>
      <c r="IPX263" s="1434"/>
      <c r="IPY263" s="1434"/>
      <c r="IPZ263" s="1434"/>
      <c r="IQA263" s="1434"/>
      <c r="IQB263" s="1434"/>
      <c r="IQC263" s="1434"/>
      <c r="IQD263" s="1434"/>
      <c r="IQE263" s="1434"/>
      <c r="IQF263" s="1434"/>
      <c r="IQG263" s="1434"/>
      <c r="IQH263" s="1434"/>
      <c r="IQI263" s="1434"/>
      <c r="IQJ263" s="1434"/>
      <c r="IQK263" s="1434"/>
      <c r="IQL263" s="1434"/>
      <c r="IQM263" s="1434"/>
      <c r="IQN263" s="1434"/>
      <c r="IQO263" s="1434"/>
      <c r="IQP263" s="1434"/>
      <c r="IQQ263" s="1434"/>
      <c r="IQR263" s="1434"/>
      <c r="IQS263" s="1434"/>
      <c r="IQT263" s="1434"/>
      <c r="IQU263" s="1434"/>
      <c r="IQV263" s="1434"/>
      <c r="IQW263" s="1434"/>
      <c r="IQX263" s="1434"/>
      <c r="IQY263" s="1434"/>
      <c r="IQZ263" s="1434"/>
      <c r="IRA263" s="1434"/>
      <c r="IRB263" s="1434"/>
      <c r="IRC263" s="1434"/>
      <c r="IRD263" s="1434"/>
      <c r="IRE263" s="1434"/>
      <c r="IRF263" s="1434"/>
      <c r="IRG263" s="1434"/>
      <c r="IRH263" s="1434"/>
      <c r="IRI263" s="1434"/>
      <c r="IRJ263" s="1434"/>
      <c r="IRK263" s="1434"/>
      <c r="IRL263" s="1434"/>
      <c r="IRM263" s="1434"/>
      <c r="IRN263" s="1434"/>
      <c r="IRO263" s="1434"/>
      <c r="IRP263" s="1434"/>
      <c r="IRQ263" s="1434"/>
      <c r="IRR263" s="1434"/>
      <c r="IRS263" s="1434"/>
      <c r="IRT263" s="1434"/>
      <c r="IRU263" s="1434"/>
      <c r="IRV263" s="1434"/>
      <c r="IRW263" s="1434"/>
      <c r="IRX263" s="1434"/>
      <c r="IRY263" s="1434"/>
      <c r="IRZ263" s="1434"/>
      <c r="ISA263" s="1434"/>
      <c r="ISB263" s="1434"/>
      <c r="ISC263" s="1434"/>
      <c r="ISD263" s="1434"/>
      <c r="ISE263" s="1434"/>
      <c r="ISF263" s="1434"/>
      <c r="ISG263" s="1434"/>
      <c r="ISH263" s="1434"/>
      <c r="ISI263" s="1434"/>
      <c r="ISJ263" s="1434"/>
      <c r="ISK263" s="1434"/>
      <c r="ISL263" s="1434"/>
      <c r="ISM263" s="1434"/>
      <c r="ISN263" s="1434"/>
      <c r="ISO263" s="1434"/>
      <c r="ISP263" s="1434"/>
      <c r="ISQ263" s="1434"/>
      <c r="ISR263" s="1434"/>
      <c r="ISS263" s="1434"/>
      <c r="IST263" s="1434"/>
      <c r="ISU263" s="1434"/>
      <c r="ISV263" s="1434"/>
      <c r="ISW263" s="1434"/>
      <c r="ISX263" s="1434"/>
      <c r="ISY263" s="1434"/>
      <c r="ISZ263" s="1434"/>
      <c r="ITA263" s="1434"/>
      <c r="ITB263" s="1434"/>
      <c r="ITC263" s="1434"/>
      <c r="ITD263" s="1434"/>
      <c r="ITE263" s="1434"/>
      <c r="ITF263" s="1434"/>
      <c r="ITG263" s="1434"/>
      <c r="ITH263" s="1434"/>
      <c r="ITI263" s="1434"/>
      <c r="ITJ263" s="1434"/>
      <c r="ITK263" s="1434"/>
      <c r="ITL263" s="1434"/>
      <c r="ITM263" s="1434"/>
      <c r="ITN263" s="1434"/>
      <c r="ITO263" s="1434"/>
      <c r="ITP263" s="1434"/>
      <c r="ITQ263" s="1434"/>
      <c r="ITR263" s="1434"/>
      <c r="ITS263" s="1434"/>
      <c r="ITT263" s="1434"/>
      <c r="ITU263" s="1434"/>
      <c r="ITV263" s="1434"/>
      <c r="ITW263" s="1434"/>
      <c r="ITX263" s="1434"/>
      <c r="ITY263" s="1434"/>
      <c r="ITZ263" s="1434"/>
      <c r="IUA263" s="1434"/>
      <c r="IUB263" s="1434"/>
      <c r="IUC263" s="1434"/>
      <c r="IUD263" s="1434"/>
      <c r="IUE263" s="1434"/>
      <c r="IUF263" s="1434"/>
      <c r="IUG263" s="1434"/>
      <c r="IUH263" s="1434"/>
      <c r="IUI263" s="1434"/>
      <c r="IUJ263" s="1434"/>
      <c r="IUK263" s="1434"/>
      <c r="IUL263" s="1434"/>
      <c r="IUM263" s="1434"/>
      <c r="IUN263" s="1434"/>
      <c r="IUO263" s="1434"/>
      <c r="IUP263" s="1434"/>
      <c r="IUQ263" s="1434"/>
      <c r="IUR263" s="1434"/>
      <c r="IUS263" s="1434"/>
      <c r="IUT263" s="1434"/>
      <c r="IUU263" s="1434"/>
      <c r="IUV263" s="1434"/>
      <c r="IUW263" s="1434"/>
      <c r="IUX263" s="1434"/>
      <c r="IUY263" s="1434"/>
      <c r="IUZ263" s="1434"/>
      <c r="IVA263" s="1434"/>
      <c r="IVB263" s="1434"/>
      <c r="IVC263" s="1434"/>
      <c r="IVD263" s="1434"/>
      <c r="IVE263" s="1434"/>
      <c r="IVF263" s="1434"/>
      <c r="IVG263" s="1434"/>
      <c r="IVH263" s="1434"/>
      <c r="IVI263" s="1434"/>
      <c r="IVJ263" s="1434"/>
      <c r="IVK263" s="1434"/>
      <c r="IVL263" s="1434"/>
      <c r="IVM263" s="1434"/>
      <c r="IVN263" s="1434"/>
      <c r="IVO263" s="1434"/>
      <c r="IVP263" s="1434"/>
      <c r="IVQ263" s="1434"/>
      <c r="IVR263" s="1434"/>
      <c r="IVS263" s="1434"/>
      <c r="IVT263" s="1434"/>
      <c r="IVU263" s="1434"/>
      <c r="IVV263" s="1434"/>
      <c r="IVW263" s="1434"/>
      <c r="IVX263" s="1434"/>
      <c r="IVY263" s="1434"/>
      <c r="IVZ263" s="1434"/>
      <c r="IWA263" s="1434"/>
      <c r="IWB263" s="1434"/>
      <c r="IWC263" s="1434"/>
      <c r="IWD263" s="1434"/>
      <c r="IWE263" s="1434"/>
      <c r="IWF263" s="1434"/>
      <c r="IWG263" s="1434"/>
      <c r="IWH263" s="1434"/>
      <c r="IWI263" s="1434"/>
      <c r="IWJ263" s="1434"/>
      <c r="IWK263" s="1434"/>
      <c r="IWL263" s="1434"/>
      <c r="IWM263" s="1434"/>
      <c r="IWN263" s="1434"/>
      <c r="IWO263" s="1434"/>
      <c r="IWP263" s="1434"/>
      <c r="IWQ263" s="1434"/>
      <c r="IWR263" s="1434"/>
      <c r="IWS263" s="1434"/>
      <c r="IWT263" s="1434"/>
      <c r="IWU263" s="1434"/>
      <c r="IWV263" s="1434"/>
      <c r="IWW263" s="1434"/>
      <c r="IWX263" s="1434"/>
      <c r="IWY263" s="1434"/>
      <c r="IWZ263" s="1434"/>
      <c r="IXA263" s="1434"/>
      <c r="IXB263" s="1434"/>
      <c r="IXC263" s="1434"/>
      <c r="IXD263" s="1434"/>
      <c r="IXE263" s="1434"/>
      <c r="IXF263" s="1434"/>
      <c r="IXG263" s="1434"/>
      <c r="IXH263" s="1434"/>
      <c r="IXI263" s="1434"/>
      <c r="IXJ263" s="1434"/>
      <c r="IXK263" s="1434"/>
      <c r="IXL263" s="1434"/>
      <c r="IXM263" s="1434"/>
      <c r="IXN263" s="1434"/>
      <c r="IXO263" s="1434"/>
      <c r="IXP263" s="1434"/>
      <c r="IXQ263" s="1434"/>
      <c r="IXR263" s="1434"/>
      <c r="IXS263" s="1434"/>
      <c r="IXT263" s="1434"/>
      <c r="IXU263" s="1434"/>
      <c r="IXV263" s="1434"/>
      <c r="IXW263" s="1434"/>
      <c r="IXX263" s="1434"/>
      <c r="IXY263" s="1434"/>
      <c r="IXZ263" s="1434"/>
      <c r="IYA263" s="1434"/>
      <c r="IYB263" s="1434"/>
      <c r="IYC263" s="1434"/>
      <c r="IYD263" s="1434"/>
      <c r="IYE263" s="1434"/>
      <c r="IYF263" s="1434"/>
      <c r="IYG263" s="1434"/>
      <c r="IYH263" s="1434"/>
      <c r="IYI263" s="1434"/>
      <c r="IYJ263" s="1434"/>
      <c r="IYK263" s="1434"/>
      <c r="IYL263" s="1434"/>
      <c r="IYM263" s="1434"/>
      <c r="IYN263" s="1434"/>
      <c r="IYO263" s="1434"/>
      <c r="IYP263" s="1434"/>
      <c r="IYQ263" s="1434"/>
      <c r="IYR263" s="1434"/>
      <c r="IYS263" s="1434"/>
      <c r="IYT263" s="1434"/>
      <c r="IYU263" s="1434"/>
      <c r="IYV263" s="1434"/>
      <c r="IYW263" s="1434"/>
      <c r="IYX263" s="1434"/>
      <c r="IYY263" s="1434"/>
      <c r="IYZ263" s="1434"/>
      <c r="IZA263" s="1434"/>
      <c r="IZB263" s="1434"/>
      <c r="IZC263" s="1434"/>
      <c r="IZD263" s="1434"/>
      <c r="IZE263" s="1434"/>
      <c r="IZF263" s="1434"/>
      <c r="IZG263" s="1434"/>
      <c r="IZH263" s="1434"/>
      <c r="IZI263" s="1434"/>
      <c r="IZJ263" s="1434"/>
      <c r="IZK263" s="1434"/>
      <c r="IZL263" s="1434"/>
      <c r="IZM263" s="1434"/>
      <c r="IZN263" s="1434"/>
      <c r="IZO263" s="1434"/>
      <c r="IZP263" s="1434"/>
      <c r="IZQ263" s="1434"/>
      <c r="IZR263" s="1434"/>
      <c r="IZS263" s="1434"/>
      <c r="IZT263" s="1434"/>
      <c r="IZU263" s="1434"/>
      <c r="IZV263" s="1434"/>
      <c r="IZW263" s="1434"/>
      <c r="IZX263" s="1434"/>
      <c r="IZY263" s="1434"/>
      <c r="IZZ263" s="1434"/>
      <c r="JAA263" s="1434"/>
      <c r="JAB263" s="1434"/>
      <c r="JAC263" s="1434"/>
      <c r="JAD263" s="1434"/>
      <c r="JAE263" s="1434"/>
      <c r="JAF263" s="1434"/>
      <c r="JAG263" s="1434"/>
      <c r="JAH263" s="1434"/>
      <c r="JAI263" s="1434"/>
      <c r="JAJ263" s="1434"/>
      <c r="JAK263" s="1434"/>
      <c r="JAL263" s="1434"/>
      <c r="JAM263" s="1434"/>
      <c r="JAN263" s="1434"/>
      <c r="JAO263" s="1434"/>
      <c r="JAP263" s="1434"/>
      <c r="JAQ263" s="1434"/>
      <c r="JAR263" s="1434"/>
      <c r="JAS263" s="1434"/>
      <c r="JAT263" s="1434"/>
      <c r="JAU263" s="1434"/>
      <c r="JAV263" s="1434"/>
      <c r="JAW263" s="1434"/>
      <c r="JAX263" s="1434"/>
      <c r="JAY263" s="1434"/>
      <c r="JAZ263" s="1434"/>
      <c r="JBA263" s="1434"/>
      <c r="JBB263" s="1434"/>
      <c r="JBC263" s="1434"/>
      <c r="JBD263" s="1434"/>
      <c r="JBE263" s="1434"/>
      <c r="JBF263" s="1434"/>
      <c r="JBG263" s="1434"/>
      <c r="JBH263" s="1434"/>
      <c r="JBI263" s="1434"/>
      <c r="JBJ263" s="1434"/>
      <c r="JBK263" s="1434"/>
      <c r="JBL263" s="1434"/>
      <c r="JBM263" s="1434"/>
      <c r="JBN263" s="1434"/>
      <c r="JBO263" s="1434"/>
      <c r="JBP263" s="1434"/>
      <c r="JBQ263" s="1434"/>
      <c r="JBR263" s="1434"/>
      <c r="JBS263" s="1434"/>
      <c r="JBT263" s="1434"/>
      <c r="JBU263" s="1434"/>
      <c r="JBV263" s="1434"/>
      <c r="JBW263" s="1434"/>
      <c r="JBX263" s="1434"/>
      <c r="JBY263" s="1434"/>
      <c r="JBZ263" s="1434"/>
      <c r="JCA263" s="1434"/>
      <c r="JCB263" s="1434"/>
      <c r="JCC263" s="1434"/>
      <c r="JCD263" s="1434"/>
      <c r="JCE263" s="1434"/>
      <c r="JCF263" s="1434"/>
      <c r="JCG263" s="1434"/>
      <c r="JCH263" s="1434"/>
      <c r="JCI263" s="1434"/>
      <c r="JCJ263" s="1434"/>
      <c r="JCK263" s="1434"/>
      <c r="JCL263" s="1434"/>
      <c r="JCM263" s="1434"/>
      <c r="JCN263" s="1434"/>
      <c r="JCO263" s="1434"/>
      <c r="JCP263" s="1434"/>
      <c r="JCQ263" s="1434"/>
      <c r="JCR263" s="1434"/>
      <c r="JCS263" s="1434"/>
      <c r="JCT263" s="1434"/>
      <c r="JCU263" s="1434"/>
      <c r="JCV263" s="1434"/>
      <c r="JCW263" s="1434"/>
      <c r="JCX263" s="1434"/>
      <c r="JCY263" s="1434"/>
      <c r="JCZ263" s="1434"/>
      <c r="JDA263" s="1434"/>
      <c r="JDB263" s="1434"/>
      <c r="JDC263" s="1434"/>
      <c r="JDD263" s="1434"/>
      <c r="JDE263" s="1434"/>
      <c r="JDF263" s="1434"/>
      <c r="JDG263" s="1434"/>
      <c r="JDH263" s="1434"/>
      <c r="JDI263" s="1434"/>
      <c r="JDJ263" s="1434"/>
      <c r="JDK263" s="1434"/>
      <c r="JDL263" s="1434"/>
      <c r="JDM263" s="1434"/>
      <c r="JDN263" s="1434"/>
      <c r="JDO263" s="1434"/>
      <c r="JDP263" s="1434"/>
      <c r="JDQ263" s="1434"/>
      <c r="JDR263" s="1434"/>
      <c r="JDS263" s="1434"/>
      <c r="JDT263" s="1434"/>
      <c r="JDU263" s="1434"/>
      <c r="JDV263" s="1434"/>
      <c r="JDW263" s="1434"/>
      <c r="JDX263" s="1434"/>
      <c r="JDY263" s="1434"/>
      <c r="JDZ263" s="1434"/>
      <c r="JEA263" s="1434"/>
      <c r="JEB263" s="1434"/>
      <c r="JEC263" s="1434"/>
      <c r="JED263" s="1434"/>
      <c r="JEE263" s="1434"/>
      <c r="JEF263" s="1434"/>
      <c r="JEG263" s="1434"/>
      <c r="JEH263" s="1434"/>
      <c r="JEI263" s="1434"/>
      <c r="JEJ263" s="1434"/>
      <c r="JEK263" s="1434"/>
      <c r="JEL263" s="1434"/>
      <c r="JEM263" s="1434"/>
      <c r="JEN263" s="1434"/>
      <c r="JEO263" s="1434"/>
      <c r="JEP263" s="1434"/>
      <c r="JEQ263" s="1434"/>
      <c r="JER263" s="1434"/>
      <c r="JES263" s="1434"/>
      <c r="JET263" s="1434"/>
      <c r="JEU263" s="1434"/>
      <c r="JEV263" s="1434"/>
      <c r="JEW263" s="1434"/>
      <c r="JEX263" s="1434"/>
      <c r="JEY263" s="1434"/>
      <c r="JEZ263" s="1434"/>
      <c r="JFA263" s="1434"/>
      <c r="JFB263" s="1434"/>
      <c r="JFC263" s="1434"/>
      <c r="JFD263" s="1434"/>
      <c r="JFE263" s="1434"/>
      <c r="JFF263" s="1434"/>
      <c r="JFG263" s="1434"/>
      <c r="JFH263" s="1434"/>
      <c r="JFI263" s="1434"/>
      <c r="JFJ263" s="1434"/>
      <c r="JFK263" s="1434"/>
      <c r="JFL263" s="1434"/>
      <c r="JFM263" s="1434"/>
      <c r="JFN263" s="1434"/>
      <c r="JFO263" s="1434"/>
      <c r="JFP263" s="1434"/>
      <c r="JFQ263" s="1434"/>
      <c r="JFR263" s="1434"/>
      <c r="JFS263" s="1434"/>
      <c r="JFT263" s="1434"/>
      <c r="JFU263" s="1434"/>
      <c r="JFV263" s="1434"/>
      <c r="JFW263" s="1434"/>
      <c r="JFX263" s="1434"/>
      <c r="JFY263" s="1434"/>
      <c r="JFZ263" s="1434"/>
      <c r="JGA263" s="1434"/>
      <c r="JGB263" s="1434"/>
      <c r="JGC263" s="1434"/>
      <c r="JGD263" s="1434"/>
      <c r="JGE263" s="1434"/>
      <c r="JGF263" s="1434"/>
      <c r="JGG263" s="1434"/>
      <c r="JGH263" s="1434"/>
      <c r="JGI263" s="1434"/>
      <c r="JGJ263" s="1434"/>
      <c r="JGK263" s="1434"/>
      <c r="JGL263" s="1434"/>
      <c r="JGM263" s="1434"/>
      <c r="JGN263" s="1434"/>
      <c r="JGO263" s="1434"/>
      <c r="JGP263" s="1434"/>
      <c r="JGQ263" s="1434"/>
      <c r="JGR263" s="1434"/>
      <c r="JGS263" s="1434"/>
      <c r="JGT263" s="1434"/>
      <c r="JGU263" s="1434"/>
      <c r="JGV263" s="1434"/>
      <c r="JGW263" s="1434"/>
      <c r="JGX263" s="1434"/>
      <c r="JGY263" s="1434"/>
      <c r="JGZ263" s="1434"/>
      <c r="JHA263" s="1434"/>
      <c r="JHB263" s="1434"/>
      <c r="JHC263" s="1434"/>
      <c r="JHD263" s="1434"/>
      <c r="JHE263" s="1434"/>
      <c r="JHF263" s="1434"/>
      <c r="JHG263" s="1434"/>
      <c r="JHH263" s="1434"/>
      <c r="JHI263" s="1434"/>
      <c r="JHJ263" s="1434"/>
      <c r="JHK263" s="1434"/>
      <c r="JHL263" s="1434"/>
      <c r="JHM263" s="1434"/>
      <c r="JHN263" s="1434"/>
      <c r="JHO263" s="1434"/>
      <c r="JHP263" s="1434"/>
      <c r="JHQ263" s="1434"/>
      <c r="JHR263" s="1434"/>
      <c r="JHS263" s="1434"/>
      <c r="JHT263" s="1434"/>
      <c r="JHU263" s="1434"/>
      <c r="JHV263" s="1434"/>
      <c r="JHW263" s="1434"/>
      <c r="JHX263" s="1434"/>
      <c r="JHY263" s="1434"/>
      <c r="JHZ263" s="1434"/>
      <c r="JIA263" s="1434"/>
      <c r="JIB263" s="1434"/>
      <c r="JIC263" s="1434"/>
      <c r="JID263" s="1434"/>
      <c r="JIE263" s="1434"/>
      <c r="JIF263" s="1434"/>
      <c r="JIG263" s="1434"/>
      <c r="JIH263" s="1434"/>
      <c r="JII263" s="1434"/>
      <c r="JIJ263" s="1434"/>
      <c r="JIK263" s="1434"/>
      <c r="JIL263" s="1434"/>
      <c r="JIM263" s="1434"/>
      <c r="JIN263" s="1434"/>
      <c r="JIO263" s="1434"/>
      <c r="JIP263" s="1434"/>
      <c r="JIQ263" s="1434"/>
      <c r="JIR263" s="1434"/>
      <c r="JIS263" s="1434"/>
      <c r="JIT263" s="1434"/>
      <c r="JIU263" s="1434"/>
      <c r="JIV263" s="1434"/>
      <c r="JIW263" s="1434"/>
      <c r="JIX263" s="1434"/>
      <c r="JIY263" s="1434"/>
      <c r="JIZ263" s="1434"/>
      <c r="JJA263" s="1434"/>
      <c r="JJB263" s="1434"/>
      <c r="JJC263" s="1434"/>
      <c r="JJD263" s="1434"/>
      <c r="JJE263" s="1434"/>
      <c r="JJF263" s="1434"/>
      <c r="JJG263" s="1434"/>
      <c r="JJH263" s="1434"/>
      <c r="JJI263" s="1434"/>
      <c r="JJJ263" s="1434"/>
      <c r="JJK263" s="1434"/>
      <c r="JJL263" s="1434"/>
      <c r="JJM263" s="1434"/>
      <c r="JJN263" s="1434"/>
      <c r="JJO263" s="1434"/>
      <c r="JJP263" s="1434"/>
      <c r="JJQ263" s="1434"/>
      <c r="JJR263" s="1434"/>
      <c r="JJS263" s="1434"/>
      <c r="JJT263" s="1434"/>
      <c r="JJU263" s="1434"/>
      <c r="JJV263" s="1434"/>
      <c r="JJW263" s="1434"/>
      <c r="JJX263" s="1434"/>
      <c r="JJY263" s="1434"/>
      <c r="JJZ263" s="1434"/>
      <c r="JKA263" s="1434"/>
      <c r="JKB263" s="1434"/>
      <c r="JKC263" s="1434"/>
      <c r="JKD263" s="1434"/>
      <c r="JKE263" s="1434"/>
      <c r="JKF263" s="1434"/>
      <c r="JKG263" s="1434"/>
      <c r="JKH263" s="1434"/>
      <c r="JKI263" s="1434"/>
      <c r="JKJ263" s="1434"/>
      <c r="JKK263" s="1434"/>
      <c r="JKL263" s="1434"/>
      <c r="JKM263" s="1434"/>
      <c r="JKN263" s="1434"/>
      <c r="JKO263" s="1434"/>
      <c r="JKP263" s="1434"/>
      <c r="JKQ263" s="1434"/>
      <c r="JKR263" s="1434"/>
      <c r="JKS263" s="1434"/>
      <c r="JKT263" s="1434"/>
      <c r="JKU263" s="1434"/>
      <c r="JKV263" s="1434"/>
      <c r="JKW263" s="1434"/>
      <c r="JKX263" s="1434"/>
      <c r="JKY263" s="1434"/>
      <c r="JKZ263" s="1434"/>
      <c r="JLA263" s="1434"/>
      <c r="JLB263" s="1434"/>
      <c r="JLC263" s="1434"/>
      <c r="JLD263" s="1434"/>
      <c r="JLE263" s="1434"/>
      <c r="JLF263" s="1434"/>
      <c r="JLG263" s="1434"/>
      <c r="JLH263" s="1434"/>
      <c r="JLI263" s="1434"/>
      <c r="JLJ263" s="1434"/>
      <c r="JLK263" s="1434"/>
      <c r="JLL263" s="1434"/>
      <c r="JLM263" s="1434"/>
      <c r="JLN263" s="1434"/>
      <c r="JLO263" s="1434"/>
      <c r="JLP263" s="1434"/>
      <c r="JLQ263" s="1434"/>
      <c r="JLR263" s="1434"/>
      <c r="JLS263" s="1434"/>
      <c r="JLT263" s="1434"/>
      <c r="JLU263" s="1434"/>
      <c r="JLV263" s="1434"/>
      <c r="JLW263" s="1434"/>
      <c r="JLX263" s="1434"/>
      <c r="JLY263" s="1434"/>
      <c r="JLZ263" s="1434"/>
      <c r="JMA263" s="1434"/>
      <c r="JMB263" s="1434"/>
      <c r="JMC263" s="1434"/>
      <c r="JMD263" s="1434"/>
      <c r="JME263" s="1434"/>
      <c r="JMF263" s="1434"/>
      <c r="JMG263" s="1434"/>
      <c r="JMH263" s="1434"/>
      <c r="JMI263" s="1434"/>
      <c r="JMJ263" s="1434"/>
      <c r="JMK263" s="1434"/>
      <c r="JML263" s="1434"/>
      <c r="JMM263" s="1434"/>
      <c r="JMN263" s="1434"/>
      <c r="JMO263" s="1434"/>
      <c r="JMP263" s="1434"/>
      <c r="JMQ263" s="1434"/>
      <c r="JMR263" s="1434"/>
      <c r="JMS263" s="1434"/>
      <c r="JMT263" s="1434"/>
      <c r="JMU263" s="1434"/>
      <c r="JMV263" s="1434"/>
      <c r="JMW263" s="1434"/>
      <c r="JMX263" s="1434"/>
      <c r="JMY263" s="1434"/>
      <c r="JMZ263" s="1434"/>
      <c r="JNA263" s="1434"/>
      <c r="JNB263" s="1434"/>
      <c r="JNC263" s="1434"/>
      <c r="JND263" s="1434"/>
      <c r="JNE263" s="1434"/>
      <c r="JNF263" s="1434"/>
      <c r="JNG263" s="1434"/>
      <c r="JNH263" s="1434"/>
      <c r="JNI263" s="1434"/>
      <c r="JNJ263" s="1434"/>
      <c r="JNK263" s="1434"/>
      <c r="JNL263" s="1434"/>
      <c r="JNM263" s="1434"/>
      <c r="JNN263" s="1434"/>
      <c r="JNO263" s="1434"/>
      <c r="JNP263" s="1434"/>
      <c r="JNQ263" s="1434"/>
      <c r="JNR263" s="1434"/>
      <c r="JNS263" s="1434"/>
      <c r="JNT263" s="1434"/>
      <c r="JNU263" s="1434"/>
      <c r="JNV263" s="1434"/>
      <c r="JNW263" s="1434"/>
      <c r="JNX263" s="1434"/>
      <c r="JNY263" s="1434"/>
      <c r="JNZ263" s="1434"/>
      <c r="JOA263" s="1434"/>
      <c r="JOB263" s="1434"/>
      <c r="JOC263" s="1434"/>
      <c r="JOD263" s="1434"/>
      <c r="JOE263" s="1434"/>
      <c r="JOF263" s="1434"/>
      <c r="JOG263" s="1434"/>
      <c r="JOH263" s="1434"/>
      <c r="JOI263" s="1434"/>
      <c r="JOJ263" s="1434"/>
      <c r="JOK263" s="1434"/>
      <c r="JOL263" s="1434"/>
      <c r="JOM263" s="1434"/>
      <c r="JON263" s="1434"/>
      <c r="JOO263" s="1434"/>
      <c r="JOP263" s="1434"/>
      <c r="JOQ263" s="1434"/>
      <c r="JOR263" s="1434"/>
      <c r="JOS263" s="1434"/>
      <c r="JOT263" s="1434"/>
      <c r="JOU263" s="1434"/>
      <c r="JOV263" s="1434"/>
      <c r="JOW263" s="1434"/>
      <c r="JOX263" s="1434"/>
      <c r="JOY263" s="1434"/>
      <c r="JOZ263" s="1434"/>
      <c r="JPA263" s="1434"/>
      <c r="JPB263" s="1434"/>
      <c r="JPC263" s="1434"/>
      <c r="JPD263" s="1434"/>
      <c r="JPE263" s="1434"/>
      <c r="JPF263" s="1434"/>
      <c r="JPG263" s="1434"/>
      <c r="JPH263" s="1434"/>
      <c r="JPI263" s="1434"/>
      <c r="JPJ263" s="1434"/>
      <c r="JPK263" s="1434"/>
      <c r="JPL263" s="1434"/>
      <c r="JPM263" s="1434"/>
      <c r="JPN263" s="1434"/>
      <c r="JPO263" s="1434"/>
      <c r="JPP263" s="1434"/>
      <c r="JPQ263" s="1434"/>
      <c r="JPR263" s="1434"/>
      <c r="JPS263" s="1434"/>
      <c r="JPT263" s="1434"/>
      <c r="JPU263" s="1434"/>
      <c r="JPV263" s="1434"/>
      <c r="JPW263" s="1434"/>
      <c r="JPX263" s="1434"/>
      <c r="JPY263" s="1434"/>
      <c r="JPZ263" s="1434"/>
      <c r="JQA263" s="1434"/>
      <c r="JQB263" s="1434"/>
      <c r="JQC263" s="1434"/>
      <c r="JQD263" s="1434"/>
      <c r="JQE263" s="1434"/>
      <c r="JQF263" s="1434"/>
      <c r="JQG263" s="1434"/>
      <c r="JQH263" s="1434"/>
      <c r="JQI263" s="1434"/>
      <c r="JQJ263" s="1434"/>
      <c r="JQK263" s="1434"/>
      <c r="JQL263" s="1434"/>
      <c r="JQM263" s="1434"/>
      <c r="JQN263" s="1434"/>
      <c r="JQO263" s="1434"/>
      <c r="JQP263" s="1434"/>
      <c r="JQQ263" s="1434"/>
      <c r="JQR263" s="1434"/>
      <c r="JQS263" s="1434"/>
      <c r="JQT263" s="1434"/>
      <c r="JQU263" s="1434"/>
      <c r="JQV263" s="1434"/>
      <c r="JQW263" s="1434"/>
      <c r="JQX263" s="1434"/>
      <c r="JQY263" s="1434"/>
      <c r="JQZ263" s="1434"/>
      <c r="JRA263" s="1434"/>
      <c r="JRB263" s="1434"/>
      <c r="JRC263" s="1434"/>
      <c r="JRD263" s="1434"/>
      <c r="JRE263" s="1434"/>
      <c r="JRF263" s="1434"/>
      <c r="JRG263" s="1434"/>
      <c r="JRH263" s="1434"/>
      <c r="JRI263" s="1434"/>
      <c r="JRJ263" s="1434"/>
      <c r="JRK263" s="1434"/>
      <c r="JRL263" s="1434"/>
      <c r="JRM263" s="1434"/>
      <c r="JRN263" s="1434"/>
      <c r="JRO263" s="1434"/>
      <c r="JRP263" s="1434"/>
      <c r="JRQ263" s="1434"/>
      <c r="JRR263" s="1434"/>
      <c r="JRS263" s="1434"/>
      <c r="JRT263" s="1434"/>
      <c r="JRU263" s="1434"/>
      <c r="JRV263" s="1434"/>
      <c r="JRW263" s="1434"/>
      <c r="JRX263" s="1434"/>
      <c r="JRY263" s="1434"/>
      <c r="JRZ263" s="1434"/>
      <c r="JSA263" s="1434"/>
      <c r="JSB263" s="1434"/>
      <c r="JSC263" s="1434"/>
      <c r="JSD263" s="1434"/>
      <c r="JSE263" s="1434"/>
      <c r="JSF263" s="1434"/>
      <c r="JSG263" s="1434"/>
      <c r="JSH263" s="1434"/>
      <c r="JSI263" s="1434"/>
      <c r="JSJ263" s="1434"/>
      <c r="JSK263" s="1434"/>
      <c r="JSL263" s="1434"/>
      <c r="JSM263" s="1434"/>
      <c r="JSN263" s="1434"/>
      <c r="JSO263" s="1434"/>
      <c r="JSP263" s="1434"/>
      <c r="JSQ263" s="1434"/>
      <c r="JSR263" s="1434"/>
      <c r="JSS263" s="1434"/>
      <c r="JST263" s="1434"/>
      <c r="JSU263" s="1434"/>
      <c r="JSV263" s="1434"/>
      <c r="JSW263" s="1434"/>
      <c r="JSX263" s="1434"/>
      <c r="JSY263" s="1434"/>
      <c r="JSZ263" s="1434"/>
      <c r="JTA263" s="1434"/>
      <c r="JTB263" s="1434"/>
      <c r="JTC263" s="1434"/>
      <c r="JTD263" s="1434"/>
      <c r="JTE263" s="1434"/>
      <c r="JTF263" s="1434"/>
      <c r="JTG263" s="1434"/>
      <c r="JTH263" s="1434"/>
      <c r="JTI263" s="1434"/>
      <c r="JTJ263" s="1434"/>
      <c r="JTK263" s="1434"/>
      <c r="JTL263" s="1434"/>
      <c r="JTM263" s="1434"/>
      <c r="JTN263" s="1434"/>
      <c r="JTO263" s="1434"/>
      <c r="JTP263" s="1434"/>
      <c r="JTQ263" s="1434"/>
      <c r="JTR263" s="1434"/>
      <c r="JTS263" s="1434"/>
      <c r="JTT263" s="1434"/>
      <c r="JTU263" s="1434"/>
      <c r="JTV263" s="1434"/>
      <c r="JTW263" s="1434"/>
      <c r="JTX263" s="1434"/>
      <c r="JTY263" s="1434"/>
      <c r="JTZ263" s="1434"/>
      <c r="JUA263" s="1434"/>
      <c r="JUB263" s="1434"/>
      <c r="JUC263" s="1434"/>
      <c r="JUD263" s="1434"/>
      <c r="JUE263" s="1434"/>
      <c r="JUF263" s="1434"/>
      <c r="JUG263" s="1434"/>
      <c r="JUH263" s="1434"/>
      <c r="JUI263" s="1434"/>
      <c r="JUJ263" s="1434"/>
      <c r="JUK263" s="1434"/>
      <c r="JUL263" s="1434"/>
      <c r="JUM263" s="1434"/>
      <c r="JUN263" s="1434"/>
      <c r="JUO263" s="1434"/>
      <c r="JUP263" s="1434"/>
      <c r="JUQ263" s="1434"/>
      <c r="JUR263" s="1434"/>
      <c r="JUS263" s="1434"/>
      <c r="JUT263" s="1434"/>
      <c r="JUU263" s="1434"/>
      <c r="JUV263" s="1434"/>
      <c r="JUW263" s="1434"/>
      <c r="JUX263" s="1434"/>
      <c r="JUY263" s="1434"/>
      <c r="JUZ263" s="1434"/>
      <c r="JVA263" s="1434"/>
      <c r="JVB263" s="1434"/>
      <c r="JVC263" s="1434"/>
      <c r="JVD263" s="1434"/>
      <c r="JVE263" s="1434"/>
      <c r="JVF263" s="1434"/>
      <c r="JVG263" s="1434"/>
      <c r="JVH263" s="1434"/>
      <c r="JVI263" s="1434"/>
      <c r="JVJ263" s="1434"/>
      <c r="JVK263" s="1434"/>
      <c r="JVL263" s="1434"/>
      <c r="JVM263" s="1434"/>
      <c r="JVN263" s="1434"/>
      <c r="JVO263" s="1434"/>
      <c r="JVP263" s="1434"/>
      <c r="JVQ263" s="1434"/>
      <c r="JVR263" s="1434"/>
      <c r="JVS263" s="1434"/>
      <c r="JVT263" s="1434"/>
      <c r="JVU263" s="1434"/>
      <c r="JVV263" s="1434"/>
      <c r="JVW263" s="1434"/>
      <c r="JVX263" s="1434"/>
      <c r="JVY263" s="1434"/>
      <c r="JVZ263" s="1434"/>
      <c r="JWA263" s="1434"/>
      <c r="JWB263" s="1434"/>
      <c r="JWC263" s="1434"/>
      <c r="JWD263" s="1434"/>
      <c r="JWE263" s="1434"/>
      <c r="JWF263" s="1434"/>
      <c r="JWG263" s="1434"/>
      <c r="JWH263" s="1434"/>
      <c r="JWI263" s="1434"/>
      <c r="JWJ263" s="1434"/>
      <c r="JWK263" s="1434"/>
      <c r="JWL263" s="1434"/>
      <c r="JWM263" s="1434"/>
      <c r="JWN263" s="1434"/>
      <c r="JWO263" s="1434"/>
      <c r="JWP263" s="1434"/>
      <c r="JWQ263" s="1434"/>
      <c r="JWR263" s="1434"/>
      <c r="JWS263" s="1434"/>
      <c r="JWT263" s="1434"/>
      <c r="JWU263" s="1434"/>
      <c r="JWV263" s="1434"/>
      <c r="JWW263" s="1434"/>
      <c r="JWX263" s="1434"/>
      <c r="JWY263" s="1434"/>
      <c r="JWZ263" s="1434"/>
      <c r="JXA263" s="1434"/>
      <c r="JXB263" s="1434"/>
      <c r="JXC263" s="1434"/>
      <c r="JXD263" s="1434"/>
      <c r="JXE263" s="1434"/>
      <c r="JXF263" s="1434"/>
      <c r="JXG263" s="1434"/>
      <c r="JXH263" s="1434"/>
      <c r="JXI263" s="1434"/>
      <c r="JXJ263" s="1434"/>
      <c r="JXK263" s="1434"/>
      <c r="JXL263" s="1434"/>
      <c r="JXM263" s="1434"/>
      <c r="JXN263" s="1434"/>
      <c r="JXO263" s="1434"/>
      <c r="JXP263" s="1434"/>
      <c r="JXQ263" s="1434"/>
      <c r="JXR263" s="1434"/>
      <c r="JXS263" s="1434"/>
      <c r="JXT263" s="1434"/>
      <c r="JXU263" s="1434"/>
      <c r="JXV263" s="1434"/>
      <c r="JXW263" s="1434"/>
      <c r="JXX263" s="1434"/>
      <c r="JXY263" s="1434"/>
      <c r="JXZ263" s="1434"/>
      <c r="JYA263" s="1434"/>
      <c r="JYB263" s="1434"/>
      <c r="JYC263" s="1434"/>
      <c r="JYD263" s="1434"/>
      <c r="JYE263" s="1434"/>
      <c r="JYF263" s="1434"/>
      <c r="JYG263" s="1434"/>
      <c r="JYH263" s="1434"/>
      <c r="JYI263" s="1434"/>
      <c r="JYJ263" s="1434"/>
      <c r="JYK263" s="1434"/>
      <c r="JYL263" s="1434"/>
      <c r="JYM263" s="1434"/>
      <c r="JYN263" s="1434"/>
      <c r="JYO263" s="1434"/>
      <c r="JYP263" s="1434"/>
      <c r="JYQ263" s="1434"/>
      <c r="JYR263" s="1434"/>
      <c r="JYS263" s="1434"/>
      <c r="JYT263" s="1434"/>
      <c r="JYU263" s="1434"/>
      <c r="JYV263" s="1434"/>
      <c r="JYW263" s="1434"/>
      <c r="JYX263" s="1434"/>
      <c r="JYY263" s="1434"/>
      <c r="JYZ263" s="1434"/>
      <c r="JZA263" s="1434"/>
      <c r="JZB263" s="1434"/>
      <c r="JZC263" s="1434"/>
      <c r="JZD263" s="1434"/>
      <c r="JZE263" s="1434"/>
      <c r="JZF263" s="1434"/>
      <c r="JZG263" s="1434"/>
      <c r="JZH263" s="1434"/>
      <c r="JZI263" s="1434"/>
      <c r="JZJ263" s="1434"/>
      <c r="JZK263" s="1434"/>
      <c r="JZL263" s="1434"/>
      <c r="JZM263" s="1434"/>
      <c r="JZN263" s="1434"/>
      <c r="JZO263" s="1434"/>
      <c r="JZP263" s="1434"/>
      <c r="JZQ263" s="1434"/>
      <c r="JZR263" s="1434"/>
      <c r="JZS263" s="1434"/>
      <c r="JZT263" s="1434"/>
      <c r="JZU263" s="1434"/>
      <c r="JZV263" s="1434"/>
      <c r="JZW263" s="1434"/>
      <c r="JZX263" s="1434"/>
      <c r="JZY263" s="1434"/>
      <c r="JZZ263" s="1434"/>
      <c r="KAA263" s="1434"/>
      <c r="KAB263" s="1434"/>
      <c r="KAC263" s="1434"/>
      <c r="KAD263" s="1434"/>
      <c r="KAE263" s="1434"/>
      <c r="KAF263" s="1434"/>
      <c r="KAG263" s="1434"/>
      <c r="KAH263" s="1434"/>
      <c r="KAI263" s="1434"/>
      <c r="KAJ263" s="1434"/>
      <c r="KAK263" s="1434"/>
      <c r="KAL263" s="1434"/>
      <c r="KAM263" s="1434"/>
      <c r="KAN263" s="1434"/>
      <c r="KAO263" s="1434"/>
      <c r="KAP263" s="1434"/>
      <c r="KAQ263" s="1434"/>
      <c r="KAR263" s="1434"/>
      <c r="KAS263" s="1434"/>
      <c r="KAT263" s="1434"/>
      <c r="KAU263" s="1434"/>
      <c r="KAV263" s="1434"/>
      <c r="KAW263" s="1434"/>
      <c r="KAX263" s="1434"/>
      <c r="KAY263" s="1434"/>
      <c r="KAZ263" s="1434"/>
      <c r="KBA263" s="1434"/>
      <c r="KBB263" s="1434"/>
      <c r="KBC263" s="1434"/>
      <c r="KBD263" s="1434"/>
      <c r="KBE263" s="1434"/>
      <c r="KBF263" s="1434"/>
      <c r="KBG263" s="1434"/>
      <c r="KBH263" s="1434"/>
      <c r="KBI263" s="1434"/>
      <c r="KBJ263" s="1434"/>
      <c r="KBK263" s="1434"/>
      <c r="KBL263" s="1434"/>
      <c r="KBM263" s="1434"/>
      <c r="KBN263" s="1434"/>
      <c r="KBO263" s="1434"/>
      <c r="KBP263" s="1434"/>
      <c r="KBQ263" s="1434"/>
      <c r="KBR263" s="1434"/>
      <c r="KBS263" s="1434"/>
      <c r="KBT263" s="1434"/>
      <c r="KBU263" s="1434"/>
      <c r="KBV263" s="1434"/>
      <c r="KBW263" s="1434"/>
      <c r="KBX263" s="1434"/>
      <c r="KBY263" s="1434"/>
      <c r="KBZ263" s="1434"/>
      <c r="KCA263" s="1434"/>
      <c r="KCB263" s="1434"/>
      <c r="KCC263" s="1434"/>
      <c r="KCD263" s="1434"/>
      <c r="KCE263" s="1434"/>
      <c r="KCF263" s="1434"/>
      <c r="KCG263" s="1434"/>
      <c r="KCH263" s="1434"/>
      <c r="KCI263" s="1434"/>
      <c r="KCJ263" s="1434"/>
      <c r="KCK263" s="1434"/>
      <c r="KCL263" s="1434"/>
      <c r="KCM263" s="1434"/>
      <c r="KCN263" s="1434"/>
      <c r="KCO263" s="1434"/>
      <c r="KCP263" s="1434"/>
      <c r="KCQ263" s="1434"/>
      <c r="KCR263" s="1434"/>
      <c r="KCS263" s="1434"/>
      <c r="KCT263" s="1434"/>
      <c r="KCU263" s="1434"/>
      <c r="KCV263" s="1434"/>
      <c r="KCW263" s="1434"/>
      <c r="KCX263" s="1434"/>
      <c r="KCY263" s="1434"/>
      <c r="KCZ263" s="1434"/>
      <c r="KDA263" s="1434"/>
      <c r="KDB263" s="1434"/>
      <c r="KDC263" s="1434"/>
      <c r="KDD263" s="1434"/>
      <c r="KDE263" s="1434"/>
      <c r="KDF263" s="1434"/>
      <c r="KDG263" s="1434"/>
      <c r="KDH263" s="1434"/>
      <c r="KDI263" s="1434"/>
      <c r="KDJ263" s="1434"/>
      <c r="KDK263" s="1434"/>
      <c r="KDL263" s="1434"/>
      <c r="KDM263" s="1434"/>
      <c r="KDN263" s="1434"/>
      <c r="KDO263" s="1434"/>
      <c r="KDP263" s="1434"/>
      <c r="KDQ263" s="1434"/>
      <c r="KDR263" s="1434"/>
      <c r="KDS263" s="1434"/>
      <c r="KDT263" s="1434"/>
      <c r="KDU263" s="1434"/>
      <c r="KDV263" s="1434"/>
      <c r="KDW263" s="1434"/>
      <c r="KDX263" s="1434"/>
      <c r="KDY263" s="1434"/>
      <c r="KDZ263" s="1434"/>
      <c r="KEA263" s="1434"/>
      <c r="KEB263" s="1434"/>
      <c r="KEC263" s="1434"/>
      <c r="KED263" s="1434"/>
      <c r="KEE263" s="1434"/>
      <c r="KEF263" s="1434"/>
      <c r="KEG263" s="1434"/>
      <c r="KEH263" s="1434"/>
      <c r="KEI263" s="1434"/>
      <c r="KEJ263" s="1434"/>
      <c r="KEK263" s="1434"/>
      <c r="KEL263" s="1434"/>
      <c r="KEM263" s="1434"/>
      <c r="KEN263" s="1434"/>
      <c r="KEO263" s="1434"/>
      <c r="KEP263" s="1434"/>
      <c r="KEQ263" s="1434"/>
      <c r="KER263" s="1434"/>
      <c r="KES263" s="1434"/>
      <c r="KET263" s="1434"/>
      <c r="KEU263" s="1434"/>
      <c r="KEV263" s="1434"/>
      <c r="KEW263" s="1434"/>
      <c r="KEX263" s="1434"/>
      <c r="KEY263" s="1434"/>
      <c r="KEZ263" s="1434"/>
      <c r="KFA263" s="1434"/>
      <c r="KFB263" s="1434"/>
      <c r="KFC263" s="1434"/>
      <c r="KFD263" s="1434"/>
      <c r="KFE263" s="1434"/>
      <c r="KFF263" s="1434"/>
      <c r="KFG263" s="1434"/>
      <c r="KFH263" s="1434"/>
      <c r="KFI263" s="1434"/>
      <c r="KFJ263" s="1434"/>
      <c r="KFK263" s="1434"/>
      <c r="KFL263" s="1434"/>
      <c r="KFM263" s="1434"/>
      <c r="KFN263" s="1434"/>
      <c r="KFO263" s="1434"/>
      <c r="KFP263" s="1434"/>
      <c r="KFQ263" s="1434"/>
      <c r="KFR263" s="1434"/>
      <c r="KFS263" s="1434"/>
      <c r="KFT263" s="1434"/>
      <c r="KFU263" s="1434"/>
      <c r="KFV263" s="1434"/>
      <c r="KFW263" s="1434"/>
      <c r="KFX263" s="1434"/>
      <c r="KFY263" s="1434"/>
      <c r="KFZ263" s="1434"/>
      <c r="KGA263" s="1434"/>
      <c r="KGB263" s="1434"/>
      <c r="KGC263" s="1434"/>
      <c r="KGD263" s="1434"/>
      <c r="KGE263" s="1434"/>
      <c r="KGF263" s="1434"/>
      <c r="KGG263" s="1434"/>
      <c r="KGH263" s="1434"/>
      <c r="KGI263" s="1434"/>
      <c r="KGJ263" s="1434"/>
      <c r="KGK263" s="1434"/>
      <c r="KGL263" s="1434"/>
      <c r="KGM263" s="1434"/>
      <c r="KGN263" s="1434"/>
      <c r="KGO263" s="1434"/>
      <c r="KGP263" s="1434"/>
      <c r="KGQ263" s="1434"/>
      <c r="KGR263" s="1434"/>
      <c r="KGS263" s="1434"/>
      <c r="KGT263" s="1434"/>
      <c r="KGU263" s="1434"/>
      <c r="KGV263" s="1434"/>
      <c r="KGW263" s="1434"/>
      <c r="KGX263" s="1434"/>
      <c r="KGY263" s="1434"/>
      <c r="KGZ263" s="1434"/>
      <c r="KHA263" s="1434"/>
      <c r="KHB263" s="1434"/>
      <c r="KHC263" s="1434"/>
      <c r="KHD263" s="1434"/>
      <c r="KHE263" s="1434"/>
      <c r="KHF263" s="1434"/>
      <c r="KHG263" s="1434"/>
      <c r="KHH263" s="1434"/>
      <c r="KHI263" s="1434"/>
      <c r="KHJ263" s="1434"/>
      <c r="KHK263" s="1434"/>
      <c r="KHL263" s="1434"/>
      <c r="KHM263" s="1434"/>
      <c r="KHN263" s="1434"/>
      <c r="KHO263" s="1434"/>
      <c r="KHP263" s="1434"/>
      <c r="KHQ263" s="1434"/>
      <c r="KHR263" s="1434"/>
      <c r="KHS263" s="1434"/>
      <c r="KHT263" s="1434"/>
      <c r="KHU263" s="1434"/>
      <c r="KHV263" s="1434"/>
      <c r="KHW263" s="1434"/>
      <c r="KHX263" s="1434"/>
      <c r="KHY263" s="1434"/>
      <c r="KHZ263" s="1434"/>
      <c r="KIA263" s="1434"/>
      <c r="KIB263" s="1434"/>
      <c r="KIC263" s="1434"/>
      <c r="KID263" s="1434"/>
      <c r="KIE263" s="1434"/>
      <c r="KIF263" s="1434"/>
      <c r="KIG263" s="1434"/>
      <c r="KIH263" s="1434"/>
      <c r="KII263" s="1434"/>
      <c r="KIJ263" s="1434"/>
      <c r="KIK263" s="1434"/>
      <c r="KIL263" s="1434"/>
      <c r="KIM263" s="1434"/>
      <c r="KIN263" s="1434"/>
      <c r="KIO263" s="1434"/>
      <c r="KIP263" s="1434"/>
      <c r="KIQ263" s="1434"/>
      <c r="KIR263" s="1434"/>
      <c r="KIS263" s="1434"/>
      <c r="KIT263" s="1434"/>
      <c r="KIU263" s="1434"/>
      <c r="KIV263" s="1434"/>
      <c r="KIW263" s="1434"/>
      <c r="KIX263" s="1434"/>
      <c r="KIY263" s="1434"/>
      <c r="KIZ263" s="1434"/>
      <c r="KJA263" s="1434"/>
      <c r="KJB263" s="1434"/>
      <c r="KJC263" s="1434"/>
      <c r="KJD263" s="1434"/>
      <c r="KJE263" s="1434"/>
      <c r="KJF263" s="1434"/>
      <c r="KJG263" s="1434"/>
      <c r="KJH263" s="1434"/>
      <c r="KJI263" s="1434"/>
      <c r="KJJ263" s="1434"/>
      <c r="KJK263" s="1434"/>
      <c r="KJL263" s="1434"/>
      <c r="KJM263" s="1434"/>
      <c r="KJN263" s="1434"/>
      <c r="KJO263" s="1434"/>
      <c r="KJP263" s="1434"/>
      <c r="KJQ263" s="1434"/>
      <c r="KJR263" s="1434"/>
      <c r="KJS263" s="1434"/>
      <c r="KJT263" s="1434"/>
      <c r="KJU263" s="1434"/>
      <c r="KJV263" s="1434"/>
      <c r="KJW263" s="1434"/>
      <c r="KJX263" s="1434"/>
      <c r="KJY263" s="1434"/>
      <c r="KJZ263" s="1434"/>
      <c r="KKA263" s="1434"/>
      <c r="KKB263" s="1434"/>
      <c r="KKC263" s="1434"/>
      <c r="KKD263" s="1434"/>
      <c r="KKE263" s="1434"/>
      <c r="KKF263" s="1434"/>
      <c r="KKG263" s="1434"/>
      <c r="KKH263" s="1434"/>
      <c r="KKI263" s="1434"/>
      <c r="KKJ263" s="1434"/>
      <c r="KKK263" s="1434"/>
      <c r="KKL263" s="1434"/>
      <c r="KKM263" s="1434"/>
      <c r="KKN263" s="1434"/>
      <c r="KKO263" s="1434"/>
      <c r="KKP263" s="1434"/>
      <c r="KKQ263" s="1434"/>
      <c r="KKR263" s="1434"/>
      <c r="KKS263" s="1434"/>
      <c r="KKT263" s="1434"/>
      <c r="KKU263" s="1434"/>
      <c r="KKV263" s="1434"/>
      <c r="KKW263" s="1434"/>
      <c r="KKX263" s="1434"/>
      <c r="KKY263" s="1434"/>
      <c r="KKZ263" s="1434"/>
      <c r="KLA263" s="1434"/>
      <c r="KLB263" s="1434"/>
      <c r="KLC263" s="1434"/>
      <c r="KLD263" s="1434"/>
      <c r="KLE263" s="1434"/>
      <c r="KLF263" s="1434"/>
      <c r="KLG263" s="1434"/>
      <c r="KLH263" s="1434"/>
      <c r="KLI263" s="1434"/>
      <c r="KLJ263" s="1434"/>
      <c r="KLK263" s="1434"/>
      <c r="KLL263" s="1434"/>
      <c r="KLM263" s="1434"/>
      <c r="KLN263" s="1434"/>
      <c r="KLO263" s="1434"/>
      <c r="KLP263" s="1434"/>
      <c r="KLQ263" s="1434"/>
      <c r="KLR263" s="1434"/>
      <c r="KLS263" s="1434"/>
      <c r="KLT263" s="1434"/>
      <c r="KLU263" s="1434"/>
      <c r="KLV263" s="1434"/>
      <c r="KLW263" s="1434"/>
      <c r="KLX263" s="1434"/>
      <c r="KLY263" s="1434"/>
      <c r="KLZ263" s="1434"/>
      <c r="KMA263" s="1434"/>
      <c r="KMB263" s="1434"/>
      <c r="KMC263" s="1434"/>
      <c r="KMD263" s="1434"/>
      <c r="KME263" s="1434"/>
      <c r="KMF263" s="1434"/>
      <c r="KMG263" s="1434"/>
      <c r="KMH263" s="1434"/>
      <c r="KMI263" s="1434"/>
      <c r="KMJ263" s="1434"/>
      <c r="KMK263" s="1434"/>
      <c r="KML263" s="1434"/>
      <c r="KMM263" s="1434"/>
      <c r="KMN263" s="1434"/>
      <c r="KMO263" s="1434"/>
      <c r="KMP263" s="1434"/>
      <c r="KMQ263" s="1434"/>
      <c r="KMR263" s="1434"/>
      <c r="KMS263" s="1434"/>
      <c r="KMT263" s="1434"/>
      <c r="KMU263" s="1434"/>
      <c r="KMV263" s="1434"/>
      <c r="KMW263" s="1434"/>
      <c r="KMX263" s="1434"/>
      <c r="KMY263" s="1434"/>
      <c r="KMZ263" s="1434"/>
      <c r="KNA263" s="1434"/>
      <c r="KNB263" s="1434"/>
      <c r="KNC263" s="1434"/>
      <c r="KND263" s="1434"/>
      <c r="KNE263" s="1434"/>
      <c r="KNF263" s="1434"/>
      <c r="KNG263" s="1434"/>
      <c r="KNH263" s="1434"/>
      <c r="KNI263" s="1434"/>
      <c r="KNJ263" s="1434"/>
      <c r="KNK263" s="1434"/>
      <c r="KNL263" s="1434"/>
      <c r="KNM263" s="1434"/>
      <c r="KNN263" s="1434"/>
      <c r="KNO263" s="1434"/>
      <c r="KNP263" s="1434"/>
      <c r="KNQ263" s="1434"/>
      <c r="KNR263" s="1434"/>
      <c r="KNS263" s="1434"/>
      <c r="KNT263" s="1434"/>
      <c r="KNU263" s="1434"/>
      <c r="KNV263" s="1434"/>
      <c r="KNW263" s="1434"/>
      <c r="KNX263" s="1434"/>
      <c r="KNY263" s="1434"/>
      <c r="KNZ263" s="1434"/>
      <c r="KOA263" s="1434"/>
      <c r="KOB263" s="1434"/>
      <c r="KOC263" s="1434"/>
      <c r="KOD263" s="1434"/>
      <c r="KOE263" s="1434"/>
      <c r="KOF263" s="1434"/>
      <c r="KOG263" s="1434"/>
      <c r="KOH263" s="1434"/>
      <c r="KOI263" s="1434"/>
      <c r="KOJ263" s="1434"/>
      <c r="KOK263" s="1434"/>
      <c r="KOL263" s="1434"/>
      <c r="KOM263" s="1434"/>
      <c r="KON263" s="1434"/>
      <c r="KOO263" s="1434"/>
      <c r="KOP263" s="1434"/>
      <c r="KOQ263" s="1434"/>
      <c r="KOR263" s="1434"/>
      <c r="KOS263" s="1434"/>
      <c r="KOT263" s="1434"/>
      <c r="KOU263" s="1434"/>
      <c r="KOV263" s="1434"/>
      <c r="KOW263" s="1434"/>
      <c r="KOX263" s="1434"/>
      <c r="KOY263" s="1434"/>
      <c r="KOZ263" s="1434"/>
      <c r="KPA263" s="1434"/>
      <c r="KPB263" s="1434"/>
      <c r="KPC263" s="1434"/>
      <c r="KPD263" s="1434"/>
      <c r="KPE263" s="1434"/>
      <c r="KPF263" s="1434"/>
      <c r="KPG263" s="1434"/>
      <c r="KPH263" s="1434"/>
      <c r="KPI263" s="1434"/>
      <c r="KPJ263" s="1434"/>
      <c r="KPK263" s="1434"/>
      <c r="KPL263" s="1434"/>
      <c r="KPM263" s="1434"/>
      <c r="KPN263" s="1434"/>
      <c r="KPO263" s="1434"/>
      <c r="KPP263" s="1434"/>
      <c r="KPQ263" s="1434"/>
      <c r="KPR263" s="1434"/>
      <c r="KPS263" s="1434"/>
      <c r="KPT263" s="1434"/>
      <c r="KPU263" s="1434"/>
      <c r="KPV263" s="1434"/>
      <c r="KPW263" s="1434"/>
      <c r="KPX263" s="1434"/>
      <c r="KPY263" s="1434"/>
      <c r="KPZ263" s="1434"/>
      <c r="KQA263" s="1434"/>
      <c r="KQB263" s="1434"/>
      <c r="KQC263" s="1434"/>
      <c r="KQD263" s="1434"/>
      <c r="KQE263" s="1434"/>
      <c r="KQF263" s="1434"/>
      <c r="KQG263" s="1434"/>
      <c r="KQH263" s="1434"/>
      <c r="KQI263" s="1434"/>
      <c r="KQJ263" s="1434"/>
      <c r="KQK263" s="1434"/>
      <c r="KQL263" s="1434"/>
      <c r="KQM263" s="1434"/>
      <c r="KQN263" s="1434"/>
      <c r="KQO263" s="1434"/>
      <c r="KQP263" s="1434"/>
      <c r="KQQ263" s="1434"/>
      <c r="KQR263" s="1434"/>
      <c r="KQS263" s="1434"/>
      <c r="KQT263" s="1434"/>
      <c r="KQU263" s="1434"/>
      <c r="KQV263" s="1434"/>
      <c r="KQW263" s="1434"/>
      <c r="KQX263" s="1434"/>
      <c r="KQY263" s="1434"/>
      <c r="KQZ263" s="1434"/>
      <c r="KRA263" s="1434"/>
      <c r="KRB263" s="1434"/>
      <c r="KRC263" s="1434"/>
      <c r="KRD263" s="1434"/>
      <c r="KRE263" s="1434"/>
      <c r="KRF263" s="1434"/>
      <c r="KRG263" s="1434"/>
      <c r="KRH263" s="1434"/>
      <c r="KRI263" s="1434"/>
      <c r="KRJ263" s="1434"/>
      <c r="KRK263" s="1434"/>
      <c r="KRL263" s="1434"/>
      <c r="KRM263" s="1434"/>
      <c r="KRN263" s="1434"/>
      <c r="KRO263" s="1434"/>
      <c r="KRP263" s="1434"/>
      <c r="KRQ263" s="1434"/>
      <c r="KRR263" s="1434"/>
      <c r="KRS263" s="1434"/>
      <c r="KRT263" s="1434"/>
      <c r="KRU263" s="1434"/>
      <c r="KRV263" s="1434"/>
      <c r="KRW263" s="1434"/>
      <c r="KRX263" s="1434"/>
      <c r="KRY263" s="1434"/>
      <c r="KRZ263" s="1434"/>
      <c r="KSA263" s="1434"/>
      <c r="KSB263" s="1434"/>
      <c r="KSC263" s="1434"/>
      <c r="KSD263" s="1434"/>
      <c r="KSE263" s="1434"/>
      <c r="KSF263" s="1434"/>
      <c r="KSG263" s="1434"/>
      <c r="KSH263" s="1434"/>
      <c r="KSI263" s="1434"/>
      <c r="KSJ263" s="1434"/>
      <c r="KSK263" s="1434"/>
      <c r="KSL263" s="1434"/>
      <c r="KSM263" s="1434"/>
      <c r="KSN263" s="1434"/>
      <c r="KSO263" s="1434"/>
      <c r="KSP263" s="1434"/>
      <c r="KSQ263" s="1434"/>
      <c r="KSR263" s="1434"/>
      <c r="KSS263" s="1434"/>
      <c r="KST263" s="1434"/>
      <c r="KSU263" s="1434"/>
      <c r="KSV263" s="1434"/>
      <c r="KSW263" s="1434"/>
      <c r="KSX263" s="1434"/>
      <c r="KSY263" s="1434"/>
      <c r="KSZ263" s="1434"/>
      <c r="KTA263" s="1434"/>
      <c r="KTB263" s="1434"/>
      <c r="KTC263" s="1434"/>
      <c r="KTD263" s="1434"/>
      <c r="KTE263" s="1434"/>
      <c r="KTF263" s="1434"/>
      <c r="KTG263" s="1434"/>
      <c r="KTH263" s="1434"/>
      <c r="KTI263" s="1434"/>
      <c r="KTJ263" s="1434"/>
      <c r="KTK263" s="1434"/>
      <c r="KTL263" s="1434"/>
      <c r="KTM263" s="1434"/>
      <c r="KTN263" s="1434"/>
      <c r="KTO263" s="1434"/>
      <c r="KTP263" s="1434"/>
      <c r="KTQ263" s="1434"/>
      <c r="KTR263" s="1434"/>
      <c r="KTS263" s="1434"/>
      <c r="KTT263" s="1434"/>
      <c r="KTU263" s="1434"/>
      <c r="KTV263" s="1434"/>
      <c r="KTW263" s="1434"/>
      <c r="KTX263" s="1434"/>
      <c r="KTY263" s="1434"/>
      <c r="KTZ263" s="1434"/>
      <c r="KUA263" s="1434"/>
      <c r="KUB263" s="1434"/>
      <c r="KUC263" s="1434"/>
      <c r="KUD263" s="1434"/>
      <c r="KUE263" s="1434"/>
      <c r="KUF263" s="1434"/>
      <c r="KUG263" s="1434"/>
      <c r="KUH263" s="1434"/>
      <c r="KUI263" s="1434"/>
      <c r="KUJ263" s="1434"/>
      <c r="KUK263" s="1434"/>
      <c r="KUL263" s="1434"/>
      <c r="KUM263" s="1434"/>
      <c r="KUN263" s="1434"/>
      <c r="KUO263" s="1434"/>
      <c r="KUP263" s="1434"/>
      <c r="KUQ263" s="1434"/>
      <c r="KUR263" s="1434"/>
      <c r="KUS263" s="1434"/>
      <c r="KUT263" s="1434"/>
      <c r="KUU263" s="1434"/>
      <c r="KUV263" s="1434"/>
      <c r="KUW263" s="1434"/>
      <c r="KUX263" s="1434"/>
      <c r="KUY263" s="1434"/>
      <c r="KUZ263" s="1434"/>
      <c r="KVA263" s="1434"/>
      <c r="KVB263" s="1434"/>
      <c r="KVC263" s="1434"/>
      <c r="KVD263" s="1434"/>
      <c r="KVE263" s="1434"/>
      <c r="KVF263" s="1434"/>
      <c r="KVG263" s="1434"/>
      <c r="KVH263" s="1434"/>
      <c r="KVI263" s="1434"/>
      <c r="KVJ263" s="1434"/>
      <c r="KVK263" s="1434"/>
      <c r="KVL263" s="1434"/>
      <c r="KVM263" s="1434"/>
      <c r="KVN263" s="1434"/>
      <c r="KVO263" s="1434"/>
      <c r="KVP263" s="1434"/>
      <c r="KVQ263" s="1434"/>
      <c r="KVR263" s="1434"/>
      <c r="KVS263" s="1434"/>
      <c r="KVT263" s="1434"/>
      <c r="KVU263" s="1434"/>
      <c r="KVV263" s="1434"/>
      <c r="KVW263" s="1434"/>
      <c r="KVX263" s="1434"/>
      <c r="KVY263" s="1434"/>
      <c r="KVZ263" s="1434"/>
      <c r="KWA263" s="1434"/>
      <c r="KWB263" s="1434"/>
      <c r="KWC263" s="1434"/>
      <c r="KWD263" s="1434"/>
      <c r="KWE263" s="1434"/>
      <c r="KWF263" s="1434"/>
      <c r="KWG263" s="1434"/>
      <c r="KWH263" s="1434"/>
      <c r="KWI263" s="1434"/>
      <c r="KWJ263" s="1434"/>
      <c r="KWK263" s="1434"/>
      <c r="KWL263" s="1434"/>
      <c r="KWM263" s="1434"/>
      <c r="KWN263" s="1434"/>
      <c r="KWO263" s="1434"/>
      <c r="KWP263" s="1434"/>
      <c r="KWQ263" s="1434"/>
      <c r="KWR263" s="1434"/>
      <c r="KWS263" s="1434"/>
      <c r="KWT263" s="1434"/>
      <c r="KWU263" s="1434"/>
      <c r="KWV263" s="1434"/>
      <c r="KWW263" s="1434"/>
      <c r="KWX263" s="1434"/>
      <c r="KWY263" s="1434"/>
      <c r="KWZ263" s="1434"/>
      <c r="KXA263" s="1434"/>
      <c r="KXB263" s="1434"/>
      <c r="KXC263" s="1434"/>
      <c r="KXD263" s="1434"/>
      <c r="KXE263" s="1434"/>
      <c r="KXF263" s="1434"/>
      <c r="KXG263" s="1434"/>
      <c r="KXH263" s="1434"/>
      <c r="KXI263" s="1434"/>
      <c r="KXJ263" s="1434"/>
      <c r="KXK263" s="1434"/>
      <c r="KXL263" s="1434"/>
      <c r="KXM263" s="1434"/>
      <c r="KXN263" s="1434"/>
      <c r="KXO263" s="1434"/>
      <c r="KXP263" s="1434"/>
      <c r="KXQ263" s="1434"/>
      <c r="KXR263" s="1434"/>
      <c r="KXS263" s="1434"/>
      <c r="KXT263" s="1434"/>
      <c r="KXU263" s="1434"/>
      <c r="KXV263" s="1434"/>
      <c r="KXW263" s="1434"/>
      <c r="KXX263" s="1434"/>
      <c r="KXY263" s="1434"/>
      <c r="KXZ263" s="1434"/>
      <c r="KYA263" s="1434"/>
      <c r="KYB263" s="1434"/>
      <c r="KYC263" s="1434"/>
      <c r="KYD263" s="1434"/>
      <c r="KYE263" s="1434"/>
      <c r="KYF263" s="1434"/>
      <c r="KYG263" s="1434"/>
      <c r="KYH263" s="1434"/>
      <c r="KYI263" s="1434"/>
      <c r="KYJ263" s="1434"/>
      <c r="KYK263" s="1434"/>
      <c r="KYL263" s="1434"/>
      <c r="KYM263" s="1434"/>
      <c r="KYN263" s="1434"/>
      <c r="KYO263" s="1434"/>
      <c r="KYP263" s="1434"/>
      <c r="KYQ263" s="1434"/>
      <c r="KYR263" s="1434"/>
      <c r="KYS263" s="1434"/>
      <c r="KYT263" s="1434"/>
      <c r="KYU263" s="1434"/>
      <c r="KYV263" s="1434"/>
      <c r="KYW263" s="1434"/>
      <c r="KYX263" s="1434"/>
      <c r="KYY263" s="1434"/>
      <c r="KYZ263" s="1434"/>
      <c r="KZA263" s="1434"/>
      <c r="KZB263" s="1434"/>
      <c r="KZC263" s="1434"/>
      <c r="KZD263" s="1434"/>
      <c r="KZE263" s="1434"/>
      <c r="KZF263" s="1434"/>
      <c r="KZG263" s="1434"/>
      <c r="KZH263" s="1434"/>
      <c r="KZI263" s="1434"/>
      <c r="KZJ263" s="1434"/>
      <c r="KZK263" s="1434"/>
      <c r="KZL263" s="1434"/>
      <c r="KZM263" s="1434"/>
      <c r="KZN263" s="1434"/>
      <c r="KZO263" s="1434"/>
      <c r="KZP263" s="1434"/>
      <c r="KZQ263" s="1434"/>
      <c r="KZR263" s="1434"/>
      <c r="KZS263" s="1434"/>
      <c r="KZT263" s="1434"/>
      <c r="KZU263" s="1434"/>
      <c r="KZV263" s="1434"/>
      <c r="KZW263" s="1434"/>
      <c r="KZX263" s="1434"/>
      <c r="KZY263" s="1434"/>
      <c r="KZZ263" s="1434"/>
      <c r="LAA263" s="1434"/>
      <c r="LAB263" s="1434"/>
      <c r="LAC263" s="1434"/>
      <c r="LAD263" s="1434"/>
      <c r="LAE263" s="1434"/>
      <c r="LAF263" s="1434"/>
      <c r="LAG263" s="1434"/>
      <c r="LAH263" s="1434"/>
      <c r="LAI263" s="1434"/>
      <c r="LAJ263" s="1434"/>
      <c r="LAK263" s="1434"/>
      <c r="LAL263" s="1434"/>
      <c r="LAM263" s="1434"/>
      <c r="LAN263" s="1434"/>
      <c r="LAO263" s="1434"/>
      <c r="LAP263" s="1434"/>
      <c r="LAQ263" s="1434"/>
      <c r="LAR263" s="1434"/>
      <c r="LAS263" s="1434"/>
      <c r="LAT263" s="1434"/>
      <c r="LAU263" s="1434"/>
      <c r="LAV263" s="1434"/>
      <c r="LAW263" s="1434"/>
      <c r="LAX263" s="1434"/>
      <c r="LAY263" s="1434"/>
      <c r="LAZ263" s="1434"/>
      <c r="LBA263" s="1434"/>
      <c r="LBB263" s="1434"/>
      <c r="LBC263" s="1434"/>
      <c r="LBD263" s="1434"/>
      <c r="LBE263" s="1434"/>
      <c r="LBF263" s="1434"/>
      <c r="LBG263" s="1434"/>
      <c r="LBH263" s="1434"/>
      <c r="LBI263" s="1434"/>
      <c r="LBJ263" s="1434"/>
      <c r="LBK263" s="1434"/>
      <c r="LBL263" s="1434"/>
      <c r="LBM263" s="1434"/>
      <c r="LBN263" s="1434"/>
      <c r="LBO263" s="1434"/>
      <c r="LBP263" s="1434"/>
      <c r="LBQ263" s="1434"/>
      <c r="LBR263" s="1434"/>
      <c r="LBS263" s="1434"/>
      <c r="LBT263" s="1434"/>
      <c r="LBU263" s="1434"/>
      <c r="LBV263" s="1434"/>
      <c r="LBW263" s="1434"/>
      <c r="LBX263" s="1434"/>
      <c r="LBY263" s="1434"/>
      <c r="LBZ263" s="1434"/>
      <c r="LCA263" s="1434"/>
      <c r="LCB263" s="1434"/>
      <c r="LCC263" s="1434"/>
      <c r="LCD263" s="1434"/>
      <c r="LCE263" s="1434"/>
      <c r="LCF263" s="1434"/>
      <c r="LCG263" s="1434"/>
      <c r="LCH263" s="1434"/>
      <c r="LCI263" s="1434"/>
      <c r="LCJ263" s="1434"/>
      <c r="LCK263" s="1434"/>
      <c r="LCL263" s="1434"/>
      <c r="LCM263" s="1434"/>
      <c r="LCN263" s="1434"/>
      <c r="LCO263" s="1434"/>
      <c r="LCP263" s="1434"/>
      <c r="LCQ263" s="1434"/>
      <c r="LCR263" s="1434"/>
      <c r="LCS263" s="1434"/>
      <c r="LCT263" s="1434"/>
      <c r="LCU263" s="1434"/>
      <c r="LCV263" s="1434"/>
      <c r="LCW263" s="1434"/>
      <c r="LCX263" s="1434"/>
      <c r="LCY263" s="1434"/>
      <c r="LCZ263" s="1434"/>
      <c r="LDA263" s="1434"/>
      <c r="LDB263" s="1434"/>
      <c r="LDC263" s="1434"/>
      <c r="LDD263" s="1434"/>
      <c r="LDE263" s="1434"/>
      <c r="LDF263" s="1434"/>
      <c r="LDG263" s="1434"/>
      <c r="LDH263" s="1434"/>
      <c r="LDI263" s="1434"/>
      <c r="LDJ263" s="1434"/>
      <c r="LDK263" s="1434"/>
      <c r="LDL263" s="1434"/>
      <c r="LDM263" s="1434"/>
      <c r="LDN263" s="1434"/>
      <c r="LDO263" s="1434"/>
      <c r="LDP263" s="1434"/>
      <c r="LDQ263" s="1434"/>
      <c r="LDR263" s="1434"/>
      <c r="LDS263" s="1434"/>
      <c r="LDT263" s="1434"/>
      <c r="LDU263" s="1434"/>
      <c r="LDV263" s="1434"/>
      <c r="LDW263" s="1434"/>
      <c r="LDX263" s="1434"/>
      <c r="LDY263" s="1434"/>
      <c r="LDZ263" s="1434"/>
      <c r="LEA263" s="1434"/>
      <c r="LEB263" s="1434"/>
      <c r="LEC263" s="1434"/>
      <c r="LED263" s="1434"/>
      <c r="LEE263" s="1434"/>
      <c r="LEF263" s="1434"/>
      <c r="LEG263" s="1434"/>
      <c r="LEH263" s="1434"/>
      <c r="LEI263" s="1434"/>
      <c r="LEJ263" s="1434"/>
      <c r="LEK263" s="1434"/>
      <c r="LEL263" s="1434"/>
      <c r="LEM263" s="1434"/>
      <c r="LEN263" s="1434"/>
      <c r="LEO263" s="1434"/>
      <c r="LEP263" s="1434"/>
      <c r="LEQ263" s="1434"/>
      <c r="LER263" s="1434"/>
      <c r="LES263" s="1434"/>
      <c r="LET263" s="1434"/>
      <c r="LEU263" s="1434"/>
      <c r="LEV263" s="1434"/>
      <c r="LEW263" s="1434"/>
      <c r="LEX263" s="1434"/>
      <c r="LEY263" s="1434"/>
      <c r="LEZ263" s="1434"/>
      <c r="LFA263" s="1434"/>
      <c r="LFB263" s="1434"/>
      <c r="LFC263" s="1434"/>
      <c r="LFD263" s="1434"/>
      <c r="LFE263" s="1434"/>
      <c r="LFF263" s="1434"/>
      <c r="LFG263" s="1434"/>
      <c r="LFH263" s="1434"/>
      <c r="LFI263" s="1434"/>
      <c r="LFJ263" s="1434"/>
      <c r="LFK263" s="1434"/>
      <c r="LFL263" s="1434"/>
      <c r="LFM263" s="1434"/>
      <c r="LFN263" s="1434"/>
      <c r="LFO263" s="1434"/>
      <c r="LFP263" s="1434"/>
      <c r="LFQ263" s="1434"/>
      <c r="LFR263" s="1434"/>
      <c r="LFS263" s="1434"/>
      <c r="LFT263" s="1434"/>
      <c r="LFU263" s="1434"/>
      <c r="LFV263" s="1434"/>
      <c r="LFW263" s="1434"/>
      <c r="LFX263" s="1434"/>
      <c r="LFY263" s="1434"/>
      <c r="LFZ263" s="1434"/>
      <c r="LGA263" s="1434"/>
      <c r="LGB263" s="1434"/>
      <c r="LGC263" s="1434"/>
      <c r="LGD263" s="1434"/>
      <c r="LGE263" s="1434"/>
      <c r="LGF263" s="1434"/>
      <c r="LGG263" s="1434"/>
      <c r="LGH263" s="1434"/>
      <c r="LGI263" s="1434"/>
      <c r="LGJ263" s="1434"/>
      <c r="LGK263" s="1434"/>
      <c r="LGL263" s="1434"/>
      <c r="LGM263" s="1434"/>
      <c r="LGN263" s="1434"/>
      <c r="LGO263" s="1434"/>
      <c r="LGP263" s="1434"/>
      <c r="LGQ263" s="1434"/>
      <c r="LGR263" s="1434"/>
      <c r="LGS263" s="1434"/>
      <c r="LGT263" s="1434"/>
      <c r="LGU263" s="1434"/>
      <c r="LGV263" s="1434"/>
      <c r="LGW263" s="1434"/>
      <c r="LGX263" s="1434"/>
      <c r="LGY263" s="1434"/>
      <c r="LGZ263" s="1434"/>
      <c r="LHA263" s="1434"/>
      <c r="LHB263" s="1434"/>
      <c r="LHC263" s="1434"/>
      <c r="LHD263" s="1434"/>
      <c r="LHE263" s="1434"/>
      <c r="LHF263" s="1434"/>
      <c r="LHG263" s="1434"/>
      <c r="LHH263" s="1434"/>
      <c r="LHI263" s="1434"/>
      <c r="LHJ263" s="1434"/>
      <c r="LHK263" s="1434"/>
      <c r="LHL263" s="1434"/>
      <c r="LHM263" s="1434"/>
      <c r="LHN263" s="1434"/>
      <c r="LHO263" s="1434"/>
      <c r="LHP263" s="1434"/>
      <c r="LHQ263" s="1434"/>
      <c r="LHR263" s="1434"/>
      <c r="LHS263" s="1434"/>
      <c r="LHT263" s="1434"/>
      <c r="LHU263" s="1434"/>
      <c r="LHV263" s="1434"/>
      <c r="LHW263" s="1434"/>
      <c r="LHX263" s="1434"/>
      <c r="LHY263" s="1434"/>
      <c r="LHZ263" s="1434"/>
      <c r="LIA263" s="1434"/>
      <c r="LIB263" s="1434"/>
      <c r="LIC263" s="1434"/>
      <c r="LID263" s="1434"/>
      <c r="LIE263" s="1434"/>
      <c r="LIF263" s="1434"/>
      <c r="LIG263" s="1434"/>
      <c r="LIH263" s="1434"/>
      <c r="LII263" s="1434"/>
      <c r="LIJ263" s="1434"/>
      <c r="LIK263" s="1434"/>
      <c r="LIL263" s="1434"/>
      <c r="LIM263" s="1434"/>
      <c r="LIN263" s="1434"/>
      <c r="LIO263" s="1434"/>
      <c r="LIP263" s="1434"/>
      <c r="LIQ263" s="1434"/>
      <c r="LIR263" s="1434"/>
      <c r="LIS263" s="1434"/>
      <c r="LIT263" s="1434"/>
      <c r="LIU263" s="1434"/>
      <c r="LIV263" s="1434"/>
      <c r="LIW263" s="1434"/>
      <c r="LIX263" s="1434"/>
      <c r="LIY263" s="1434"/>
      <c r="LIZ263" s="1434"/>
      <c r="LJA263" s="1434"/>
      <c r="LJB263" s="1434"/>
      <c r="LJC263" s="1434"/>
      <c r="LJD263" s="1434"/>
      <c r="LJE263" s="1434"/>
      <c r="LJF263" s="1434"/>
      <c r="LJG263" s="1434"/>
      <c r="LJH263" s="1434"/>
      <c r="LJI263" s="1434"/>
      <c r="LJJ263" s="1434"/>
      <c r="LJK263" s="1434"/>
      <c r="LJL263" s="1434"/>
      <c r="LJM263" s="1434"/>
      <c r="LJN263" s="1434"/>
      <c r="LJO263" s="1434"/>
      <c r="LJP263" s="1434"/>
      <c r="LJQ263" s="1434"/>
      <c r="LJR263" s="1434"/>
      <c r="LJS263" s="1434"/>
      <c r="LJT263" s="1434"/>
      <c r="LJU263" s="1434"/>
      <c r="LJV263" s="1434"/>
      <c r="LJW263" s="1434"/>
      <c r="LJX263" s="1434"/>
      <c r="LJY263" s="1434"/>
      <c r="LJZ263" s="1434"/>
      <c r="LKA263" s="1434"/>
      <c r="LKB263" s="1434"/>
      <c r="LKC263" s="1434"/>
      <c r="LKD263" s="1434"/>
      <c r="LKE263" s="1434"/>
      <c r="LKF263" s="1434"/>
      <c r="LKG263" s="1434"/>
      <c r="LKH263" s="1434"/>
      <c r="LKI263" s="1434"/>
      <c r="LKJ263" s="1434"/>
      <c r="LKK263" s="1434"/>
      <c r="LKL263" s="1434"/>
      <c r="LKM263" s="1434"/>
      <c r="LKN263" s="1434"/>
      <c r="LKO263" s="1434"/>
      <c r="LKP263" s="1434"/>
      <c r="LKQ263" s="1434"/>
      <c r="LKR263" s="1434"/>
      <c r="LKS263" s="1434"/>
      <c r="LKT263" s="1434"/>
      <c r="LKU263" s="1434"/>
      <c r="LKV263" s="1434"/>
      <c r="LKW263" s="1434"/>
      <c r="LKX263" s="1434"/>
      <c r="LKY263" s="1434"/>
      <c r="LKZ263" s="1434"/>
      <c r="LLA263" s="1434"/>
      <c r="LLB263" s="1434"/>
      <c r="LLC263" s="1434"/>
      <c r="LLD263" s="1434"/>
      <c r="LLE263" s="1434"/>
      <c r="LLF263" s="1434"/>
      <c r="LLG263" s="1434"/>
      <c r="LLH263" s="1434"/>
      <c r="LLI263" s="1434"/>
      <c r="LLJ263" s="1434"/>
      <c r="LLK263" s="1434"/>
      <c r="LLL263" s="1434"/>
      <c r="LLM263" s="1434"/>
      <c r="LLN263" s="1434"/>
      <c r="LLO263" s="1434"/>
      <c r="LLP263" s="1434"/>
      <c r="LLQ263" s="1434"/>
      <c r="LLR263" s="1434"/>
      <c r="LLS263" s="1434"/>
      <c r="LLT263" s="1434"/>
      <c r="LLU263" s="1434"/>
      <c r="LLV263" s="1434"/>
      <c r="LLW263" s="1434"/>
      <c r="LLX263" s="1434"/>
      <c r="LLY263" s="1434"/>
      <c r="LLZ263" s="1434"/>
      <c r="LMA263" s="1434"/>
      <c r="LMB263" s="1434"/>
      <c r="LMC263" s="1434"/>
      <c r="LMD263" s="1434"/>
      <c r="LME263" s="1434"/>
      <c r="LMF263" s="1434"/>
      <c r="LMG263" s="1434"/>
      <c r="LMH263" s="1434"/>
      <c r="LMI263" s="1434"/>
      <c r="LMJ263" s="1434"/>
      <c r="LMK263" s="1434"/>
      <c r="LML263" s="1434"/>
      <c r="LMM263" s="1434"/>
      <c r="LMN263" s="1434"/>
      <c r="LMO263" s="1434"/>
      <c r="LMP263" s="1434"/>
      <c r="LMQ263" s="1434"/>
      <c r="LMR263" s="1434"/>
      <c r="LMS263" s="1434"/>
      <c r="LMT263" s="1434"/>
      <c r="LMU263" s="1434"/>
      <c r="LMV263" s="1434"/>
      <c r="LMW263" s="1434"/>
      <c r="LMX263" s="1434"/>
      <c r="LMY263" s="1434"/>
      <c r="LMZ263" s="1434"/>
      <c r="LNA263" s="1434"/>
      <c r="LNB263" s="1434"/>
      <c r="LNC263" s="1434"/>
      <c r="LND263" s="1434"/>
      <c r="LNE263" s="1434"/>
      <c r="LNF263" s="1434"/>
      <c r="LNG263" s="1434"/>
      <c r="LNH263" s="1434"/>
      <c r="LNI263" s="1434"/>
      <c r="LNJ263" s="1434"/>
      <c r="LNK263" s="1434"/>
      <c r="LNL263" s="1434"/>
      <c r="LNM263" s="1434"/>
      <c r="LNN263" s="1434"/>
      <c r="LNO263" s="1434"/>
      <c r="LNP263" s="1434"/>
      <c r="LNQ263" s="1434"/>
      <c r="LNR263" s="1434"/>
      <c r="LNS263" s="1434"/>
      <c r="LNT263" s="1434"/>
      <c r="LNU263" s="1434"/>
      <c r="LNV263" s="1434"/>
      <c r="LNW263" s="1434"/>
      <c r="LNX263" s="1434"/>
      <c r="LNY263" s="1434"/>
      <c r="LNZ263" s="1434"/>
      <c r="LOA263" s="1434"/>
      <c r="LOB263" s="1434"/>
      <c r="LOC263" s="1434"/>
      <c r="LOD263" s="1434"/>
      <c r="LOE263" s="1434"/>
      <c r="LOF263" s="1434"/>
      <c r="LOG263" s="1434"/>
      <c r="LOH263" s="1434"/>
      <c r="LOI263" s="1434"/>
      <c r="LOJ263" s="1434"/>
      <c r="LOK263" s="1434"/>
      <c r="LOL263" s="1434"/>
      <c r="LOM263" s="1434"/>
      <c r="LON263" s="1434"/>
      <c r="LOO263" s="1434"/>
      <c r="LOP263" s="1434"/>
      <c r="LOQ263" s="1434"/>
      <c r="LOR263" s="1434"/>
      <c r="LOS263" s="1434"/>
      <c r="LOT263" s="1434"/>
      <c r="LOU263" s="1434"/>
      <c r="LOV263" s="1434"/>
      <c r="LOW263" s="1434"/>
      <c r="LOX263" s="1434"/>
      <c r="LOY263" s="1434"/>
      <c r="LOZ263" s="1434"/>
      <c r="LPA263" s="1434"/>
      <c r="LPB263" s="1434"/>
      <c r="LPC263" s="1434"/>
      <c r="LPD263" s="1434"/>
      <c r="LPE263" s="1434"/>
      <c r="LPF263" s="1434"/>
      <c r="LPG263" s="1434"/>
      <c r="LPH263" s="1434"/>
      <c r="LPI263" s="1434"/>
      <c r="LPJ263" s="1434"/>
      <c r="LPK263" s="1434"/>
      <c r="LPL263" s="1434"/>
      <c r="LPM263" s="1434"/>
      <c r="LPN263" s="1434"/>
      <c r="LPO263" s="1434"/>
      <c r="LPP263" s="1434"/>
      <c r="LPQ263" s="1434"/>
      <c r="LPR263" s="1434"/>
      <c r="LPS263" s="1434"/>
      <c r="LPT263" s="1434"/>
      <c r="LPU263" s="1434"/>
      <c r="LPV263" s="1434"/>
      <c r="LPW263" s="1434"/>
      <c r="LPX263" s="1434"/>
      <c r="LPY263" s="1434"/>
      <c r="LPZ263" s="1434"/>
      <c r="LQA263" s="1434"/>
      <c r="LQB263" s="1434"/>
      <c r="LQC263" s="1434"/>
      <c r="LQD263" s="1434"/>
      <c r="LQE263" s="1434"/>
      <c r="LQF263" s="1434"/>
      <c r="LQG263" s="1434"/>
      <c r="LQH263" s="1434"/>
      <c r="LQI263" s="1434"/>
      <c r="LQJ263" s="1434"/>
      <c r="LQK263" s="1434"/>
      <c r="LQL263" s="1434"/>
      <c r="LQM263" s="1434"/>
      <c r="LQN263" s="1434"/>
      <c r="LQO263" s="1434"/>
      <c r="LQP263" s="1434"/>
      <c r="LQQ263" s="1434"/>
      <c r="LQR263" s="1434"/>
      <c r="LQS263" s="1434"/>
      <c r="LQT263" s="1434"/>
      <c r="LQU263" s="1434"/>
      <c r="LQV263" s="1434"/>
      <c r="LQW263" s="1434"/>
      <c r="LQX263" s="1434"/>
      <c r="LQY263" s="1434"/>
      <c r="LQZ263" s="1434"/>
      <c r="LRA263" s="1434"/>
      <c r="LRB263" s="1434"/>
      <c r="LRC263" s="1434"/>
      <c r="LRD263" s="1434"/>
      <c r="LRE263" s="1434"/>
      <c r="LRF263" s="1434"/>
      <c r="LRG263" s="1434"/>
      <c r="LRH263" s="1434"/>
      <c r="LRI263" s="1434"/>
      <c r="LRJ263" s="1434"/>
      <c r="LRK263" s="1434"/>
      <c r="LRL263" s="1434"/>
      <c r="LRM263" s="1434"/>
      <c r="LRN263" s="1434"/>
      <c r="LRO263" s="1434"/>
      <c r="LRP263" s="1434"/>
      <c r="LRQ263" s="1434"/>
      <c r="LRR263" s="1434"/>
      <c r="LRS263" s="1434"/>
      <c r="LRT263" s="1434"/>
      <c r="LRU263" s="1434"/>
      <c r="LRV263" s="1434"/>
      <c r="LRW263" s="1434"/>
      <c r="LRX263" s="1434"/>
      <c r="LRY263" s="1434"/>
      <c r="LRZ263" s="1434"/>
      <c r="LSA263" s="1434"/>
      <c r="LSB263" s="1434"/>
      <c r="LSC263" s="1434"/>
      <c r="LSD263" s="1434"/>
      <c r="LSE263" s="1434"/>
      <c r="LSF263" s="1434"/>
      <c r="LSG263" s="1434"/>
      <c r="LSH263" s="1434"/>
      <c r="LSI263" s="1434"/>
      <c r="LSJ263" s="1434"/>
      <c r="LSK263" s="1434"/>
      <c r="LSL263" s="1434"/>
      <c r="LSM263" s="1434"/>
      <c r="LSN263" s="1434"/>
      <c r="LSO263" s="1434"/>
      <c r="LSP263" s="1434"/>
      <c r="LSQ263" s="1434"/>
      <c r="LSR263" s="1434"/>
      <c r="LSS263" s="1434"/>
      <c r="LST263" s="1434"/>
      <c r="LSU263" s="1434"/>
      <c r="LSV263" s="1434"/>
      <c r="LSW263" s="1434"/>
      <c r="LSX263" s="1434"/>
      <c r="LSY263" s="1434"/>
      <c r="LSZ263" s="1434"/>
      <c r="LTA263" s="1434"/>
      <c r="LTB263" s="1434"/>
      <c r="LTC263" s="1434"/>
      <c r="LTD263" s="1434"/>
      <c r="LTE263" s="1434"/>
      <c r="LTF263" s="1434"/>
      <c r="LTG263" s="1434"/>
      <c r="LTH263" s="1434"/>
      <c r="LTI263" s="1434"/>
      <c r="LTJ263" s="1434"/>
      <c r="LTK263" s="1434"/>
      <c r="LTL263" s="1434"/>
      <c r="LTM263" s="1434"/>
      <c r="LTN263" s="1434"/>
      <c r="LTO263" s="1434"/>
      <c r="LTP263" s="1434"/>
      <c r="LTQ263" s="1434"/>
      <c r="LTR263" s="1434"/>
      <c r="LTS263" s="1434"/>
      <c r="LTT263" s="1434"/>
      <c r="LTU263" s="1434"/>
      <c r="LTV263" s="1434"/>
      <c r="LTW263" s="1434"/>
      <c r="LTX263" s="1434"/>
      <c r="LTY263" s="1434"/>
      <c r="LTZ263" s="1434"/>
      <c r="LUA263" s="1434"/>
      <c r="LUB263" s="1434"/>
      <c r="LUC263" s="1434"/>
      <c r="LUD263" s="1434"/>
      <c r="LUE263" s="1434"/>
      <c r="LUF263" s="1434"/>
      <c r="LUG263" s="1434"/>
      <c r="LUH263" s="1434"/>
      <c r="LUI263" s="1434"/>
      <c r="LUJ263" s="1434"/>
      <c r="LUK263" s="1434"/>
      <c r="LUL263" s="1434"/>
      <c r="LUM263" s="1434"/>
      <c r="LUN263" s="1434"/>
      <c r="LUO263" s="1434"/>
      <c r="LUP263" s="1434"/>
      <c r="LUQ263" s="1434"/>
      <c r="LUR263" s="1434"/>
      <c r="LUS263" s="1434"/>
      <c r="LUT263" s="1434"/>
      <c r="LUU263" s="1434"/>
      <c r="LUV263" s="1434"/>
      <c r="LUW263" s="1434"/>
      <c r="LUX263" s="1434"/>
      <c r="LUY263" s="1434"/>
      <c r="LUZ263" s="1434"/>
      <c r="LVA263" s="1434"/>
      <c r="LVB263" s="1434"/>
      <c r="LVC263" s="1434"/>
      <c r="LVD263" s="1434"/>
      <c r="LVE263" s="1434"/>
      <c r="LVF263" s="1434"/>
      <c r="LVG263" s="1434"/>
      <c r="LVH263" s="1434"/>
      <c r="LVI263" s="1434"/>
      <c r="LVJ263" s="1434"/>
      <c r="LVK263" s="1434"/>
      <c r="LVL263" s="1434"/>
      <c r="LVM263" s="1434"/>
      <c r="LVN263" s="1434"/>
      <c r="LVO263" s="1434"/>
      <c r="LVP263" s="1434"/>
      <c r="LVQ263" s="1434"/>
      <c r="LVR263" s="1434"/>
      <c r="LVS263" s="1434"/>
      <c r="LVT263" s="1434"/>
      <c r="LVU263" s="1434"/>
      <c r="LVV263" s="1434"/>
      <c r="LVW263" s="1434"/>
      <c r="LVX263" s="1434"/>
      <c r="LVY263" s="1434"/>
      <c r="LVZ263" s="1434"/>
      <c r="LWA263" s="1434"/>
      <c r="LWB263" s="1434"/>
      <c r="LWC263" s="1434"/>
      <c r="LWD263" s="1434"/>
      <c r="LWE263" s="1434"/>
      <c r="LWF263" s="1434"/>
      <c r="LWG263" s="1434"/>
      <c r="LWH263" s="1434"/>
      <c r="LWI263" s="1434"/>
      <c r="LWJ263" s="1434"/>
      <c r="LWK263" s="1434"/>
      <c r="LWL263" s="1434"/>
      <c r="LWM263" s="1434"/>
      <c r="LWN263" s="1434"/>
      <c r="LWO263" s="1434"/>
      <c r="LWP263" s="1434"/>
      <c r="LWQ263" s="1434"/>
      <c r="LWR263" s="1434"/>
      <c r="LWS263" s="1434"/>
      <c r="LWT263" s="1434"/>
      <c r="LWU263" s="1434"/>
      <c r="LWV263" s="1434"/>
      <c r="LWW263" s="1434"/>
      <c r="LWX263" s="1434"/>
      <c r="LWY263" s="1434"/>
      <c r="LWZ263" s="1434"/>
      <c r="LXA263" s="1434"/>
      <c r="LXB263" s="1434"/>
      <c r="LXC263" s="1434"/>
      <c r="LXD263" s="1434"/>
      <c r="LXE263" s="1434"/>
      <c r="LXF263" s="1434"/>
      <c r="LXG263" s="1434"/>
      <c r="LXH263" s="1434"/>
      <c r="LXI263" s="1434"/>
      <c r="LXJ263" s="1434"/>
      <c r="LXK263" s="1434"/>
      <c r="LXL263" s="1434"/>
      <c r="LXM263" s="1434"/>
      <c r="LXN263" s="1434"/>
      <c r="LXO263" s="1434"/>
      <c r="LXP263" s="1434"/>
      <c r="LXQ263" s="1434"/>
      <c r="LXR263" s="1434"/>
      <c r="LXS263" s="1434"/>
      <c r="LXT263" s="1434"/>
      <c r="LXU263" s="1434"/>
      <c r="LXV263" s="1434"/>
      <c r="LXW263" s="1434"/>
      <c r="LXX263" s="1434"/>
      <c r="LXY263" s="1434"/>
      <c r="LXZ263" s="1434"/>
      <c r="LYA263" s="1434"/>
      <c r="LYB263" s="1434"/>
      <c r="LYC263" s="1434"/>
      <c r="LYD263" s="1434"/>
      <c r="LYE263" s="1434"/>
      <c r="LYF263" s="1434"/>
      <c r="LYG263" s="1434"/>
      <c r="LYH263" s="1434"/>
      <c r="LYI263" s="1434"/>
      <c r="LYJ263" s="1434"/>
      <c r="LYK263" s="1434"/>
      <c r="LYL263" s="1434"/>
      <c r="LYM263" s="1434"/>
      <c r="LYN263" s="1434"/>
      <c r="LYO263" s="1434"/>
      <c r="LYP263" s="1434"/>
      <c r="LYQ263" s="1434"/>
      <c r="LYR263" s="1434"/>
      <c r="LYS263" s="1434"/>
      <c r="LYT263" s="1434"/>
      <c r="LYU263" s="1434"/>
      <c r="LYV263" s="1434"/>
      <c r="LYW263" s="1434"/>
      <c r="LYX263" s="1434"/>
      <c r="LYY263" s="1434"/>
      <c r="LYZ263" s="1434"/>
      <c r="LZA263" s="1434"/>
      <c r="LZB263" s="1434"/>
      <c r="LZC263" s="1434"/>
      <c r="LZD263" s="1434"/>
      <c r="LZE263" s="1434"/>
      <c r="LZF263" s="1434"/>
      <c r="LZG263" s="1434"/>
      <c r="LZH263" s="1434"/>
      <c r="LZI263" s="1434"/>
      <c r="LZJ263" s="1434"/>
      <c r="LZK263" s="1434"/>
      <c r="LZL263" s="1434"/>
      <c r="LZM263" s="1434"/>
      <c r="LZN263" s="1434"/>
      <c r="LZO263" s="1434"/>
      <c r="LZP263" s="1434"/>
      <c r="LZQ263" s="1434"/>
      <c r="LZR263" s="1434"/>
      <c r="LZS263" s="1434"/>
      <c r="LZT263" s="1434"/>
      <c r="LZU263" s="1434"/>
      <c r="LZV263" s="1434"/>
      <c r="LZW263" s="1434"/>
      <c r="LZX263" s="1434"/>
      <c r="LZY263" s="1434"/>
      <c r="LZZ263" s="1434"/>
      <c r="MAA263" s="1434"/>
      <c r="MAB263" s="1434"/>
      <c r="MAC263" s="1434"/>
      <c r="MAD263" s="1434"/>
      <c r="MAE263" s="1434"/>
      <c r="MAF263" s="1434"/>
      <c r="MAG263" s="1434"/>
      <c r="MAH263" s="1434"/>
      <c r="MAI263" s="1434"/>
      <c r="MAJ263" s="1434"/>
      <c r="MAK263" s="1434"/>
      <c r="MAL263" s="1434"/>
      <c r="MAM263" s="1434"/>
      <c r="MAN263" s="1434"/>
      <c r="MAO263" s="1434"/>
      <c r="MAP263" s="1434"/>
      <c r="MAQ263" s="1434"/>
      <c r="MAR263" s="1434"/>
      <c r="MAS263" s="1434"/>
      <c r="MAT263" s="1434"/>
      <c r="MAU263" s="1434"/>
      <c r="MAV263" s="1434"/>
      <c r="MAW263" s="1434"/>
      <c r="MAX263" s="1434"/>
      <c r="MAY263" s="1434"/>
      <c r="MAZ263" s="1434"/>
      <c r="MBA263" s="1434"/>
      <c r="MBB263" s="1434"/>
      <c r="MBC263" s="1434"/>
      <c r="MBD263" s="1434"/>
      <c r="MBE263" s="1434"/>
      <c r="MBF263" s="1434"/>
      <c r="MBG263" s="1434"/>
      <c r="MBH263" s="1434"/>
      <c r="MBI263" s="1434"/>
      <c r="MBJ263" s="1434"/>
      <c r="MBK263" s="1434"/>
      <c r="MBL263" s="1434"/>
      <c r="MBM263" s="1434"/>
      <c r="MBN263" s="1434"/>
      <c r="MBO263" s="1434"/>
      <c r="MBP263" s="1434"/>
      <c r="MBQ263" s="1434"/>
      <c r="MBR263" s="1434"/>
      <c r="MBS263" s="1434"/>
      <c r="MBT263" s="1434"/>
      <c r="MBU263" s="1434"/>
      <c r="MBV263" s="1434"/>
      <c r="MBW263" s="1434"/>
      <c r="MBX263" s="1434"/>
      <c r="MBY263" s="1434"/>
      <c r="MBZ263" s="1434"/>
      <c r="MCA263" s="1434"/>
      <c r="MCB263" s="1434"/>
      <c r="MCC263" s="1434"/>
      <c r="MCD263" s="1434"/>
      <c r="MCE263" s="1434"/>
      <c r="MCF263" s="1434"/>
      <c r="MCG263" s="1434"/>
      <c r="MCH263" s="1434"/>
      <c r="MCI263" s="1434"/>
      <c r="MCJ263" s="1434"/>
      <c r="MCK263" s="1434"/>
      <c r="MCL263" s="1434"/>
      <c r="MCM263" s="1434"/>
      <c r="MCN263" s="1434"/>
      <c r="MCO263" s="1434"/>
      <c r="MCP263" s="1434"/>
      <c r="MCQ263" s="1434"/>
      <c r="MCR263" s="1434"/>
      <c r="MCS263" s="1434"/>
      <c r="MCT263" s="1434"/>
      <c r="MCU263" s="1434"/>
      <c r="MCV263" s="1434"/>
      <c r="MCW263" s="1434"/>
      <c r="MCX263" s="1434"/>
      <c r="MCY263" s="1434"/>
      <c r="MCZ263" s="1434"/>
      <c r="MDA263" s="1434"/>
      <c r="MDB263" s="1434"/>
      <c r="MDC263" s="1434"/>
      <c r="MDD263" s="1434"/>
      <c r="MDE263" s="1434"/>
      <c r="MDF263" s="1434"/>
      <c r="MDG263" s="1434"/>
      <c r="MDH263" s="1434"/>
      <c r="MDI263" s="1434"/>
      <c r="MDJ263" s="1434"/>
      <c r="MDK263" s="1434"/>
      <c r="MDL263" s="1434"/>
      <c r="MDM263" s="1434"/>
      <c r="MDN263" s="1434"/>
      <c r="MDO263" s="1434"/>
      <c r="MDP263" s="1434"/>
      <c r="MDQ263" s="1434"/>
      <c r="MDR263" s="1434"/>
      <c r="MDS263" s="1434"/>
      <c r="MDT263" s="1434"/>
      <c r="MDU263" s="1434"/>
      <c r="MDV263" s="1434"/>
      <c r="MDW263" s="1434"/>
      <c r="MDX263" s="1434"/>
      <c r="MDY263" s="1434"/>
      <c r="MDZ263" s="1434"/>
      <c r="MEA263" s="1434"/>
      <c r="MEB263" s="1434"/>
      <c r="MEC263" s="1434"/>
      <c r="MED263" s="1434"/>
      <c r="MEE263" s="1434"/>
      <c r="MEF263" s="1434"/>
      <c r="MEG263" s="1434"/>
      <c r="MEH263" s="1434"/>
      <c r="MEI263" s="1434"/>
      <c r="MEJ263" s="1434"/>
      <c r="MEK263" s="1434"/>
      <c r="MEL263" s="1434"/>
      <c r="MEM263" s="1434"/>
      <c r="MEN263" s="1434"/>
      <c r="MEO263" s="1434"/>
      <c r="MEP263" s="1434"/>
      <c r="MEQ263" s="1434"/>
      <c r="MER263" s="1434"/>
      <c r="MES263" s="1434"/>
      <c r="MET263" s="1434"/>
      <c r="MEU263" s="1434"/>
      <c r="MEV263" s="1434"/>
      <c r="MEW263" s="1434"/>
      <c r="MEX263" s="1434"/>
      <c r="MEY263" s="1434"/>
      <c r="MEZ263" s="1434"/>
      <c r="MFA263" s="1434"/>
      <c r="MFB263" s="1434"/>
      <c r="MFC263" s="1434"/>
      <c r="MFD263" s="1434"/>
      <c r="MFE263" s="1434"/>
      <c r="MFF263" s="1434"/>
      <c r="MFG263" s="1434"/>
      <c r="MFH263" s="1434"/>
      <c r="MFI263" s="1434"/>
      <c r="MFJ263" s="1434"/>
      <c r="MFK263" s="1434"/>
      <c r="MFL263" s="1434"/>
      <c r="MFM263" s="1434"/>
      <c r="MFN263" s="1434"/>
      <c r="MFO263" s="1434"/>
      <c r="MFP263" s="1434"/>
      <c r="MFQ263" s="1434"/>
      <c r="MFR263" s="1434"/>
      <c r="MFS263" s="1434"/>
      <c r="MFT263" s="1434"/>
      <c r="MFU263" s="1434"/>
      <c r="MFV263" s="1434"/>
      <c r="MFW263" s="1434"/>
      <c r="MFX263" s="1434"/>
      <c r="MFY263" s="1434"/>
      <c r="MFZ263" s="1434"/>
      <c r="MGA263" s="1434"/>
      <c r="MGB263" s="1434"/>
      <c r="MGC263" s="1434"/>
      <c r="MGD263" s="1434"/>
      <c r="MGE263" s="1434"/>
      <c r="MGF263" s="1434"/>
      <c r="MGG263" s="1434"/>
      <c r="MGH263" s="1434"/>
      <c r="MGI263" s="1434"/>
      <c r="MGJ263" s="1434"/>
      <c r="MGK263" s="1434"/>
      <c r="MGL263" s="1434"/>
      <c r="MGM263" s="1434"/>
      <c r="MGN263" s="1434"/>
      <c r="MGO263" s="1434"/>
      <c r="MGP263" s="1434"/>
      <c r="MGQ263" s="1434"/>
      <c r="MGR263" s="1434"/>
      <c r="MGS263" s="1434"/>
      <c r="MGT263" s="1434"/>
      <c r="MGU263" s="1434"/>
      <c r="MGV263" s="1434"/>
      <c r="MGW263" s="1434"/>
      <c r="MGX263" s="1434"/>
      <c r="MGY263" s="1434"/>
      <c r="MGZ263" s="1434"/>
      <c r="MHA263" s="1434"/>
      <c r="MHB263" s="1434"/>
      <c r="MHC263" s="1434"/>
      <c r="MHD263" s="1434"/>
      <c r="MHE263" s="1434"/>
      <c r="MHF263" s="1434"/>
      <c r="MHG263" s="1434"/>
      <c r="MHH263" s="1434"/>
      <c r="MHI263" s="1434"/>
      <c r="MHJ263" s="1434"/>
      <c r="MHK263" s="1434"/>
      <c r="MHL263" s="1434"/>
      <c r="MHM263" s="1434"/>
      <c r="MHN263" s="1434"/>
      <c r="MHO263" s="1434"/>
      <c r="MHP263" s="1434"/>
      <c r="MHQ263" s="1434"/>
      <c r="MHR263" s="1434"/>
      <c r="MHS263" s="1434"/>
      <c r="MHT263" s="1434"/>
      <c r="MHU263" s="1434"/>
      <c r="MHV263" s="1434"/>
      <c r="MHW263" s="1434"/>
      <c r="MHX263" s="1434"/>
      <c r="MHY263" s="1434"/>
      <c r="MHZ263" s="1434"/>
      <c r="MIA263" s="1434"/>
      <c r="MIB263" s="1434"/>
      <c r="MIC263" s="1434"/>
      <c r="MID263" s="1434"/>
      <c r="MIE263" s="1434"/>
      <c r="MIF263" s="1434"/>
      <c r="MIG263" s="1434"/>
      <c r="MIH263" s="1434"/>
      <c r="MII263" s="1434"/>
      <c r="MIJ263" s="1434"/>
      <c r="MIK263" s="1434"/>
      <c r="MIL263" s="1434"/>
      <c r="MIM263" s="1434"/>
      <c r="MIN263" s="1434"/>
      <c r="MIO263" s="1434"/>
      <c r="MIP263" s="1434"/>
      <c r="MIQ263" s="1434"/>
      <c r="MIR263" s="1434"/>
      <c r="MIS263" s="1434"/>
      <c r="MIT263" s="1434"/>
      <c r="MIU263" s="1434"/>
      <c r="MIV263" s="1434"/>
      <c r="MIW263" s="1434"/>
      <c r="MIX263" s="1434"/>
      <c r="MIY263" s="1434"/>
      <c r="MIZ263" s="1434"/>
      <c r="MJA263" s="1434"/>
      <c r="MJB263" s="1434"/>
      <c r="MJC263" s="1434"/>
      <c r="MJD263" s="1434"/>
      <c r="MJE263" s="1434"/>
      <c r="MJF263" s="1434"/>
      <c r="MJG263" s="1434"/>
      <c r="MJH263" s="1434"/>
      <c r="MJI263" s="1434"/>
      <c r="MJJ263" s="1434"/>
      <c r="MJK263" s="1434"/>
      <c r="MJL263" s="1434"/>
      <c r="MJM263" s="1434"/>
      <c r="MJN263" s="1434"/>
      <c r="MJO263" s="1434"/>
      <c r="MJP263" s="1434"/>
      <c r="MJQ263" s="1434"/>
      <c r="MJR263" s="1434"/>
      <c r="MJS263" s="1434"/>
      <c r="MJT263" s="1434"/>
      <c r="MJU263" s="1434"/>
      <c r="MJV263" s="1434"/>
      <c r="MJW263" s="1434"/>
      <c r="MJX263" s="1434"/>
      <c r="MJY263" s="1434"/>
      <c r="MJZ263" s="1434"/>
      <c r="MKA263" s="1434"/>
      <c r="MKB263" s="1434"/>
      <c r="MKC263" s="1434"/>
      <c r="MKD263" s="1434"/>
      <c r="MKE263" s="1434"/>
      <c r="MKF263" s="1434"/>
      <c r="MKG263" s="1434"/>
      <c r="MKH263" s="1434"/>
      <c r="MKI263" s="1434"/>
      <c r="MKJ263" s="1434"/>
      <c r="MKK263" s="1434"/>
      <c r="MKL263" s="1434"/>
      <c r="MKM263" s="1434"/>
      <c r="MKN263" s="1434"/>
      <c r="MKO263" s="1434"/>
      <c r="MKP263" s="1434"/>
      <c r="MKQ263" s="1434"/>
      <c r="MKR263" s="1434"/>
      <c r="MKS263" s="1434"/>
      <c r="MKT263" s="1434"/>
      <c r="MKU263" s="1434"/>
      <c r="MKV263" s="1434"/>
      <c r="MKW263" s="1434"/>
      <c r="MKX263" s="1434"/>
      <c r="MKY263" s="1434"/>
      <c r="MKZ263" s="1434"/>
      <c r="MLA263" s="1434"/>
      <c r="MLB263" s="1434"/>
      <c r="MLC263" s="1434"/>
      <c r="MLD263" s="1434"/>
      <c r="MLE263" s="1434"/>
      <c r="MLF263" s="1434"/>
      <c r="MLG263" s="1434"/>
      <c r="MLH263" s="1434"/>
      <c r="MLI263" s="1434"/>
      <c r="MLJ263" s="1434"/>
      <c r="MLK263" s="1434"/>
      <c r="MLL263" s="1434"/>
      <c r="MLM263" s="1434"/>
      <c r="MLN263" s="1434"/>
      <c r="MLO263" s="1434"/>
      <c r="MLP263" s="1434"/>
      <c r="MLQ263" s="1434"/>
      <c r="MLR263" s="1434"/>
      <c r="MLS263" s="1434"/>
      <c r="MLT263" s="1434"/>
      <c r="MLU263" s="1434"/>
      <c r="MLV263" s="1434"/>
      <c r="MLW263" s="1434"/>
      <c r="MLX263" s="1434"/>
      <c r="MLY263" s="1434"/>
      <c r="MLZ263" s="1434"/>
      <c r="MMA263" s="1434"/>
      <c r="MMB263" s="1434"/>
      <c r="MMC263" s="1434"/>
      <c r="MMD263" s="1434"/>
      <c r="MME263" s="1434"/>
      <c r="MMF263" s="1434"/>
      <c r="MMG263" s="1434"/>
      <c r="MMH263" s="1434"/>
      <c r="MMI263" s="1434"/>
      <c r="MMJ263" s="1434"/>
      <c r="MMK263" s="1434"/>
      <c r="MML263" s="1434"/>
      <c r="MMM263" s="1434"/>
      <c r="MMN263" s="1434"/>
      <c r="MMO263" s="1434"/>
      <c r="MMP263" s="1434"/>
      <c r="MMQ263" s="1434"/>
      <c r="MMR263" s="1434"/>
      <c r="MMS263" s="1434"/>
      <c r="MMT263" s="1434"/>
      <c r="MMU263" s="1434"/>
      <c r="MMV263" s="1434"/>
      <c r="MMW263" s="1434"/>
      <c r="MMX263" s="1434"/>
      <c r="MMY263" s="1434"/>
      <c r="MMZ263" s="1434"/>
      <c r="MNA263" s="1434"/>
      <c r="MNB263" s="1434"/>
      <c r="MNC263" s="1434"/>
      <c r="MND263" s="1434"/>
      <c r="MNE263" s="1434"/>
      <c r="MNF263" s="1434"/>
      <c r="MNG263" s="1434"/>
      <c r="MNH263" s="1434"/>
      <c r="MNI263" s="1434"/>
      <c r="MNJ263" s="1434"/>
      <c r="MNK263" s="1434"/>
      <c r="MNL263" s="1434"/>
      <c r="MNM263" s="1434"/>
      <c r="MNN263" s="1434"/>
      <c r="MNO263" s="1434"/>
      <c r="MNP263" s="1434"/>
      <c r="MNQ263" s="1434"/>
      <c r="MNR263" s="1434"/>
      <c r="MNS263" s="1434"/>
      <c r="MNT263" s="1434"/>
      <c r="MNU263" s="1434"/>
      <c r="MNV263" s="1434"/>
      <c r="MNW263" s="1434"/>
      <c r="MNX263" s="1434"/>
      <c r="MNY263" s="1434"/>
      <c r="MNZ263" s="1434"/>
      <c r="MOA263" s="1434"/>
      <c r="MOB263" s="1434"/>
      <c r="MOC263" s="1434"/>
      <c r="MOD263" s="1434"/>
      <c r="MOE263" s="1434"/>
      <c r="MOF263" s="1434"/>
      <c r="MOG263" s="1434"/>
      <c r="MOH263" s="1434"/>
      <c r="MOI263" s="1434"/>
      <c r="MOJ263" s="1434"/>
      <c r="MOK263" s="1434"/>
      <c r="MOL263" s="1434"/>
      <c r="MOM263" s="1434"/>
      <c r="MON263" s="1434"/>
      <c r="MOO263" s="1434"/>
      <c r="MOP263" s="1434"/>
      <c r="MOQ263" s="1434"/>
      <c r="MOR263" s="1434"/>
      <c r="MOS263" s="1434"/>
      <c r="MOT263" s="1434"/>
      <c r="MOU263" s="1434"/>
      <c r="MOV263" s="1434"/>
      <c r="MOW263" s="1434"/>
      <c r="MOX263" s="1434"/>
      <c r="MOY263" s="1434"/>
      <c r="MOZ263" s="1434"/>
      <c r="MPA263" s="1434"/>
      <c r="MPB263" s="1434"/>
      <c r="MPC263" s="1434"/>
      <c r="MPD263" s="1434"/>
      <c r="MPE263" s="1434"/>
      <c r="MPF263" s="1434"/>
      <c r="MPG263" s="1434"/>
      <c r="MPH263" s="1434"/>
      <c r="MPI263" s="1434"/>
      <c r="MPJ263" s="1434"/>
      <c r="MPK263" s="1434"/>
      <c r="MPL263" s="1434"/>
      <c r="MPM263" s="1434"/>
      <c r="MPN263" s="1434"/>
      <c r="MPO263" s="1434"/>
      <c r="MPP263" s="1434"/>
      <c r="MPQ263" s="1434"/>
      <c r="MPR263" s="1434"/>
      <c r="MPS263" s="1434"/>
      <c r="MPT263" s="1434"/>
      <c r="MPU263" s="1434"/>
      <c r="MPV263" s="1434"/>
      <c r="MPW263" s="1434"/>
      <c r="MPX263" s="1434"/>
      <c r="MPY263" s="1434"/>
      <c r="MPZ263" s="1434"/>
      <c r="MQA263" s="1434"/>
      <c r="MQB263" s="1434"/>
      <c r="MQC263" s="1434"/>
      <c r="MQD263" s="1434"/>
      <c r="MQE263" s="1434"/>
      <c r="MQF263" s="1434"/>
      <c r="MQG263" s="1434"/>
      <c r="MQH263" s="1434"/>
      <c r="MQI263" s="1434"/>
      <c r="MQJ263" s="1434"/>
      <c r="MQK263" s="1434"/>
      <c r="MQL263" s="1434"/>
      <c r="MQM263" s="1434"/>
      <c r="MQN263" s="1434"/>
      <c r="MQO263" s="1434"/>
      <c r="MQP263" s="1434"/>
      <c r="MQQ263" s="1434"/>
      <c r="MQR263" s="1434"/>
      <c r="MQS263" s="1434"/>
      <c r="MQT263" s="1434"/>
      <c r="MQU263" s="1434"/>
      <c r="MQV263" s="1434"/>
      <c r="MQW263" s="1434"/>
      <c r="MQX263" s="1434"/>
      <c r="MQY263" s="1434"/>
      <c r="MQZ263" s="1434"/>
      <c r="MRA263" s="1434"/>
      <c r="MRB263" s="1434"/>
      <c r="MRC263" s="1434"/>
      <c r="MRD263" s="1434"/>
      <c r="MRE263" s="1434"/>
      <c r="MRF263" s="1434"/>
      <c r="MRG263" s="1434"/>
      <c r="MRH263" s="1434"/>
      <c r="MRI263" s="1434"/>
      <c r="MRJ263" s="1434"/>
      <c r="MRK263" s="1434"/>
      <c r="MRL263" s="1434"/>
      <c r="MRM263" s="1434"/>
      <c r="MRN263" s="1434"/>
      <c r="MRO263" s="1434"/>
      <c r="MRP263" s="1434"/>
      <c r="MRQ263" s="1434"/>
      <c r="MRR263" s="1434"/>
      <c r="MRS263" s="1434"/>
      <c r="MRT263" s="1434"/>
      <c r="MRU263" s="1434"/>
      <c r="MRV263" s="1434"/>
      <c r="MRW263" s="1434"/>
      <c r="MRX263" s="1434"/>
      <c r="MRY263" s="1434"/>
      <c r="MRZ263" s="1434"/>
      <c r="MSA263" s="1434"/>
      <c r="MSB263" s="1434"/>
      <c r="MSC263" s="1434"/>
      <c r="MSD263" s="1434"/>
      <c r="MSE263" s="1434"/>
      <c r="MSF263" s="1434"/>
      <c r="MSG263" s="1434"/>
      <c r="MSH263" s="1434"/>
      <c r="MSI263" s="1434"/>
      <c r="MSJ263" s="1434"/>
      <c r="MSK263" s="1434"/>
      <c r="MSL263" s="1434"/>
      <c r="MSM263" s="1434"/>
      <c r="MSN263" s="1434"/>
      <c r="MSO263" s="1434"/>
      <c r="MSP263" s="1434"/>
      <c r="MSQ263" s="1434"/>
      <c r="MSR263" s="1434"/>
      <c r="MSS263" s="1434"/>
      <c r="MST263" s="1434"/>
      <c r="MSU263" s="1434"/>
      <c r="MSV263" s="1434"/>
      <c r="MSW263" s="1434"/>
      <c r="MSX263" s="1434"/>
      <c r="MSY263" s="1434"/>
      <c r="MSZ263" s="1434"/>
      <c r="MTA263" s="1434"/>
      <c r="MTB263" s="1434"/>
      <c r="MTC263" s="1434"/>
      <c r="MTD263" s="1434"/>
      <c r="MTE263" s="1434"/>
      <c r="MTF263" s="1434"/>
      <c r="MTG263" s="1434"/>
      <c r="MTH263" s="1434"/>
      <c r="MTI263" s="1434"/>
      <c r="MTJ263" s="1434"/>
      <c r="MTK263" s="1434"/>
      <c r="MTL263" s="1434"/>
      <c r="MTM263" s="1434"/>
      <c r="MTN263" s="1434"/>
      <c r="MTO263" s="1434"/>
      <c r="MTP263" s="1434"/>
      <c r="MTQ263" s="1434"/>
      <c r="MTR263" s="1434"/>
      <c r="MTS263" s="1434"/>
      <c r="MTT263" s="1434"/>
      <c r="MTU263" s="1434"/>
      <c r="MTV263" s="1434"/>
      <c r="MTW263" s="1434"/>
      <c r="MTX263" s="1434"/>
      <c r="MTY263" s="1434"/>
      <c r="MTZ263" s="1434"/>
      <c r="MUA263" s="1434"/>
      <c r="MUB263" s="1434"/>
      <c r="MUC263" s="1434"/>
      <c r="MUD263" s="1434"/>
      <c r="MUE263" s="1434"/>
      <c r="MUF263" s="1434"/>
      <c r="MUG263" s="1434"/>
      <c r="MUH263" s="1434"/>
      <c r="MUI263" s="1434"/>
      <c r="MUJ263" s="1434"/>
      <c r="MUK263" s="1434"/>
      <c r="MUL263" s="1434"/>
      <c r="MUM263" s="1434"/>
      <c r="MUN263" s="1434"/>
      <c r="MUO263" s="1434"/>
      <c r="MUP263" s="1434"/>
      <c r="MUQ263" s="1434"/>
      <c r="MUR263" s="1434"/>
      <c r="MUS263" s="1434"/>
      <c r="MUT263" s="1434"/>
      <c r="MUU263" s="1434"/>
      <c r="MUV263" s="1434"/>
      <c r="MUW263" s="1434"/>
      <c r="MUX263" s="1434"/>
      <c r="MUY263" s="1434"/>
      <c r="MUZ263" s="1434"/>
      <c r="MVA263" s="1434"/>
      <c r="MVB263" s="1434"/>
      <c r="MVC263" s="1434"/>
      <c r="MVD263" s="1434"/>
      <c r="MVE263" s="1434"/>
      <c r="MVF263" s="1434"/>
      <c r="MVG263" s="1434"/>
      <c r="MVH263" s="1434"/>
      <c r="MVI263" s="1434"/>
      <c r="MVJ263" s="1434"/>
      <c r="MVK263" s="1434"/>
      <c r="MVL263" s="1434"/>
      <c r="MVM263" s="1434"/>
      <c r="MVN263" s="1434"/>
      <c r="MVO263" s="1434"/>
      <c r="MVP263" s="1434"/>
      <c r="MVQ263" s="1434"/>
      <c r="MVR263" s="1434"/>
      <c r="MVS263" s="1434"/>
      <c r="MVT263" s="1434"/>
      <c r="MVU263" s="1434"/>
      <c r="MVV263" s="1434"/>
      <c r="MVW263" s="1434"/>
      <c r="MVX263" s="1434"/>
      <c r="MVY263" s="1434"/>
      <c r="MVZ263" s="1434"/>
      <c r="MWA263" s="1434"/>
      <c r="MWB263" s="1434"/>
      <c r="MWC263" s="1434"/>
      <c r="MWD263" s="1434"/>
      <c r="MWE263" s="1434"/>
      <c r="MWF263" s="1434"/>
      <c r="MWG263" s="1434"/>
      <c r="MWH263" s="1434"/>
      <c r="MWI263" s="1434"/>
      <c r="MWJ263" s="1434"/>
      <c r="MWK263" s="1434"/>
      <c r="MWL263" s="1434"/>
      <c r="MWM263" s="1434"/>
      <c r="MWN263" s="1434"/>
      <c r="MWO263" s="1434"/>
      <c r="MWP263" s="1434"/>
      <c r="MWQ263" s="1434"/>
      <c r="MWR263" s="1434"/>
      <c r="MWS263" s="1434"/>
      <c r="MWT263" s="1434"/>
      <c r="MWU263" s="1434"/>
      <c r="MWV263" s="1434"/>
      <c r="MWW263" s="1434"/>
      <c r="MWX263" s="1434"/>
      <c r="MWY263" s="1434"/>
      <c r="MWZ263" s="1434"/>
      <c r="MXA263" s="1434"/>
      <c r="MXB263" s="1434"/>
      <c r="MXC263" s="1434"/>
      <c r="MXD263" s="1434"/>
      <c r="MXE263" s="1434"/>
      <c r="MXF263" s="1434"/>
      <c r="MXG263" s="1434"/>
      <c r="MXH263" s="1434"/>
      <c r="MXI263" s="1434"/>
      <c r="MXJ263" s="1434"/>
      <c r="MXK263" s="1434"/>
      <c r="MXL263" s="1434"/>
      <c r="MXM263" s="1434"/>
      <c r="MXN263" s="1434"/>
      <c r="MXO263" s="1434"/>
      <c r="MXP263" s="1434"/>
      <c r="MXQ263" s="1434"/>
      <c r="MXR263" s="1434"/>
      <c r="MXS263" s="1434"/>
      <c r="MXT263" s="1434"/>
      <c r="MXU263" s="1434"/>
      <c r="MXV263" s="1434"/>
      <c r="MXW263" s="1434"/>
      <c r="MXX263" s="1434"/>
      <c r="MXY263" s="1434"/>
      <c r="MXZ263" s="1434"/>
      <c r="MYA263" s="1434"/>
      <c r="MYB263" s="1434"/>
      <c r="MYC263" s="1434"/>
      <c r="MYD263" s="1434"/>
      <c r="MYE263" s="1434"/>
      <c r="MYF263" s="1434"/>
      <c r="MYG263" s="1434"/>
      <c r="MYH263" s="1434"/>
      <c r="MYI263" s="1434"/>
      <c r="MYJ263" s="1434"/>
      <c r="MYK263" s="1434"/>
      <c r="MYL263" s="1434"/>
      <c r="MYM263" s="1434"/>
      <c r="MYN263" s="1434"/>
      <c r="MYO263" s="1434"/>
      <c r="MYP263" s="1434"/>
      <c r="MYQ263" s="1434"/>
      <c r="MYR263" s="1434"/>
      <c r="MYS263" s="1434"/>
      <c r="MYT263" s="1434"/>
      <c r="MYU263" s="1434"/>
      <c r="MYV263" s="1434"/>
      <c r="MYW263" s="1434"/>
      <c r="MYX263" s="1434"/>
      <c r="MYY263" s="1434"/>
      <c r="MYZ263" s="1434"/>
      <c r="MZA263" s="1434"/>
      <c r="MZB263" s="1434"/>
      <c r="MZC263" s="1434"/>
      <c r="MZD263" s="1434"/>
      <c r="MZE263" s="1434"/>
      <c r="MZF263" s="1434"/>
      <c r="MZG263" s="1434"/>
      <c r="MZH263" s="1434"/>
      <c r="MZI263" s="1434"/>
      <c r="MZJ263" s="1434"/>
      <c r="MZK263" s="1434"/>
      <c r="MZL263" s="1434"/>
      <c r="MZM263" s="1434"/>
      <c r="MZN263" s="1434"/>
      <c r="MZO263" s="1434"/>
      <c r="MZP263" s="1434"/>
      <c r="MZQ263" s="1434"/>
      <c r="MZR263" s="1434"/>
      <c r="MZS263" s="1434"/>
      <c r="MZT263" s="1434"/>
      <c r="MZU263" s="1434"/>
      <c r="MZV263" s="1434"/>
      <c r="MZW263" s="1434"/>
      <c r="MZX263" s="1434"/>
      <c r="MZY263" s="1434"/>
      <c r="MZZ263" s="1434"/>
      <c r="NAA263" s="1434"/>
      <c r="NAB263" s="1434"/>
      <c r="NAC263" s="1434"/>
      <c r="NAD263" s="1434"/>
      <c r="NAE263" s="1434"/>
      <c r="NAF263" s="1434"/>
      <c r="NAG263" s="1434"/>
      <c r="NAH263" s="1434"/>
      <c r="NAI263" s="1434"/>
      <c r="NAJ263" s="1434"/>
      <c r="NAK263" s="1434"/>
      <c r="NAL263" s="1434"/>
      <c r="NAM263" s="1434"/>
      <c r="NAN263" s="1434"/>
      <c r="NAO263" s="1434"/>
      <c r="NAP263" s="1434"/>
      <c r="NAQ263" s="1434"/>
      <c r="NAR263" s="1434"/>
      <c r="NAS263" s="1434"/>
      <c r="NAT263" s="1434"/>
      <c r="NAU263" s="1434"/>
      <c r="NAV263" s="1434"/>
      <c r="NAW263" s="1434"/>
      <c r="NAX263" s="1434"/>
      <c r="NAY263" s="1434"/>
      <c r="NAZ263" s="1434"/>
      <c r="NBA263" s="1434"/>
      <c r="NBB263" s="1434"/>
      <c r="NBC263" s="1434"/>
      <c r="NBD263" s="1434"/>
      <c r="NBE263" s="1434"/>
      <c r="NBF263" s="1434"/>
      <c r="NBG263" s="1434"/>
      <c r="NBH263" s="1434"/>
      <c r="NBI263" s="1434"/>
      <c r="NBJ263" s="1434"/>
      <c r="NBK263" s="1434"/>
      <c r="NBL263" s="1434"/>
      <c r="NBM263" s="1434"/>
      <c r="NBN263" s="1434"/>
      <c r="NBO263" s="1434"/>
      <c r="NBP263" s="1434"/>
      <c r="NBQ263" s="1434"/>
      <c r="NBR263" s="1434"/>
      <c r="NBS263" s="1434"/>
      <c r="NBT263" s="1434"/>
      <c r="NBU263" s="1434"/>
      <c r="NBV263" s="1434"/>
      <c r="NBW263" s="1434"/>
      <c r="NBX263" s="1434"/>
      <c r="NBY263" s="1434"/>
      <c r="NBZ263" s="1434"/>
      <c r="NCA263" s="1434"/>
      <c r="NCB263" s="1434"/>
      <c r="NCC263" s="1434"/>
      <c r="NCD263" s="1434"/>
      <c r="NCE263" s="1434"/>
      <c r="NCF263" s="1434"/>
      <c r="NCG263" s="1434"/>
      <c r="NCH263" s="1434"/>
      <c r="NCI263" s="1434"/>
      <c r="NCJ263" s="1434"/>
      <c r="NCK263" s="1434"/>
      <c r="NCL263" s="1434"/>
      <c r="NCM263" s="1434"/>
      <c r="NCN263" s="1434"/>
      <c r="NCO263" s="1434"/>
      <c r="NCP263" s="1434"/>
      <c r="NCQ263" s="1434"/>
      <c r="NCR263" s="1434"/>
      <c r="NCS263" s="1434"/>
      <c r="NCT263" s="1434"/>
      <c r="NCU263" s="1434"/>
      <c r="NCV263" s="1434"/>
      <c r="NCW263" s="1434"/>
      <c r="NCX263" s="1434"/>
      <c r="NCY263" s="1434"/>
      <c r="NCZ263" s="1434"/>
      <c r="NDA263" s="1434"/>
      <c r="NDB263" s="1434"/>
      <c r="NDC263" s="1434"/>
      <c r="NDD263" s="1434"/>
      <c r="NDE263" s="1434"/>
      <c r="NDF263" s="1434"/>
      <c r="NDG263" s="1434"/>
      <c r="NDH263" s="1434"/>
      <c r="NDI263" s="1434"/>
      <c r="NDJ263" s="1434"/>
      <c r="NDK263" s="1434"/>
      <c r="NDL263" s="1434"/>
      <c r="NDM263" s="1434"/>
      <c r="NDN263" s="1434"/>
      <c r="NDO263" s="1434"/>
      <c r="NDP263" s="1434"/>
      <c r="NDQ263" s="1434"/>
      <c r="NDR263" s="1434"/>
      <c r="NDS263" s="1434"/>
      <c r="NDT263" s="1434"/>
      <c r="NDU263" s="1434"/>
      <c r="NDV263" s="1434"/>
      <c r="NDW263" s="1434"/>
      <c r="NDX263" s="1434"/>
      <c r="NDY263" s="1434"/>
      <c r="NDZ263" s="1434"/>
      <c r="NEA263" s="1434"/>
      <c r="NEB263" s="1434"/>
      <c r="NEC263" s="1434"/>
      <c r="NED263" s="1434"/>
      <c r="NEE263" s="1434"/>
      <c r="NEF263" s="1434"/>
      <c r="NEG263" s="1434"/>
      <c r="NEH263" s="1434"/>
      <c r="NEI263" s="1434"/>
      <c r="NEJ263" s="1434"/>
      <c r="NEK263" s="1434"/>
      <c r="NEL263" s="1434"/>
      <c r="NEM263" s="1434"/>
      <c r="NEN263" s="1434"/>
      <c r="NEO263" s="1434"/>
      <c r="NEP263" s="1434"/>
      <c r="NEQ263" s="1434"/>
      <c r="NER263" s="1434"/>
      <c r="NES263" s="1434"/>
      <c r="NET263" s="1434"/>
      <c r="NEU263" s="1434"/>
      <c r="NEV263" s="1434"/>
      <c r="NEW263" s="1434"/>
      <c r="NEX263" s="1434"/>
      <c r="NEY263" s="1434"/>
      <c r="NEZ263" s="1434"/>
      <c r="NFA263" s="1434"/>
      <c r="NFB263" s="1434"/>
      <c r="NFC263" s="1434"/>
      <c r="NFD263" s="1434"/>
      <c r="NFE263" s="1434"/>
      <c r="NFF263" s="1434"/>
      <c r="NFG263" s="1434"/>
      <c r="NFH263" s="1434"/>
      <c r="NFI263" s="1434"/>
      <c r="NFJ263" s="1434"/>
      <c r="NFK263" s="1434"/>
      <c r="NFL263" s="1434"/>
      <c r="NFM263" s="1434"/>
      <c r="NFN263" s="1434"/>
      <c r="NFO263" s="1434"/>
      <c r="NFP263" s="1434"/>
      <c r="NFQ263" s="1434"/>
      <c r="NFR263" s="1434"/>
      <c r="NFS263" s="1434"/>
      <c r="NFT263" s="1434"/>
      <c r="NFU263" s="1434"/>
      <c r="NFV263" s="1434"/>
      <c r="NFW263" s="1434"/>
      <c r="NFX263" s="1434"/>
      <c r="NFY263" s="1434"/>
      <c r="NFZ263" s="1434"/>
      <c r="NGA263" s="1434"/>
      <c r="NGB263" s="1434"/>
      <c r="NGC263" s="1434"/>
      <c r="NGD263" s="1434"/>
      <c r="NGE263" s="1434"/>
      <c r="NGF263" s="1434"/>
      <c r="NGG263" s="1434"/>
      <c r="NGH263" s="1434"/>
      <c r="NGI263" s="1434"/>
      <c r="NGJ263" s="1434"/>
      <c r="NGK263" s="1434"/>
      <c r="NGL263" s="1434"/>
      <c r="NGM263" s="1434"/>
      <c r="NGN263" s="1434"/>
      <c r="NGO263" s="1434"/>
      <c r="NGP263" s="1434"/>
      <c r="NGQ263" s="1434"/>
      <c r="NGR263" s="1434"/>
      <c r="NGS263" s="1434"/>
      <c r="NGT263" s="1434"/>
      <c r="NGU263" s="1434"/>
      <c r="NGV263" s="1434"/>
      <c r="NGW263" s="1434"/>
      <c r="NGX263" s="1434"/>
      <c r="NGY263" s="1434"/>
      <c r="NGZ263" s="1434"/>
      <c r="NHA263" s="1434"/>
      <c r="NHB263" s="1434"/>
      <c r="NHC263" s="1434"/>
      <c r="NHD263" s="1434"/>
      <c r="NHE263" s="1434"/>
      <c r="NHF263" s="1434"/>
      <c r="NHG263" s="1434"/>
      <c r="NHH263" s="1434"/>
      <c r="NHI263" s="1434"/>
      <c r="NHJ263" s="1434"/>
      <c r="NHK263" s="1434"/>
      <c r="NHL263" s="1434"/>
      <c r="NHM263" s="1434"/>
      <c r="NHN263" s="1434"/>
      <c r="NHO263" s="1434"/>
      <c r="NHP263" s="1434"/>
      <c r="NHQ263" s="1434"/>
      <c r="NHR263" s="1434"/>
      <c r="NHS263" s="1434"/>
      <c r="NHT263" s="1434"/>
      <c r="NHU263" s="1434"/>
      <c r="NHV263" s="1434"/>
      <c r="NHW263" s="1434"/>
      <c r="NHX263" s="1434"/>
      <c r="NHY263" s="1434"/>
      <c r="NHZ263" s="1434"/>
      <c r="NIA263" s="1434"/>
      <c r="NIB263" s="1434"/>
      <c r="NIC263" s="1434"/>
      <c r="NID263" s="1434"/>
      <c r="NIE263" s="1434"/>
      <c r="NIF263" s="1434"/>
      <c r="NIG263" s="1434"/>
      <c r="NIH263" s="1434"/>
      <c r="NII263" s="1434"/>
      <c r="NIJ263" s="1434"/>
      <c r="NIK263" s="1434"/>
      <c r="NIL263" s="1434"/>
      <c r="NIM263" s="1434"/>
      <c r="NIN263" s="1434"/>
      <c r="NIO263" s="1434"/>
      <c r="NIP263" s="1434"/>
      <c r="NIQ263" s="1434"/>
      <c r="NIR263" s="1434"/>
      <c r="NIS263" s="1434"/>
      <c r="NIT263" s="1434"/>
      <c r="NIU263" s="1434"/>
      <c r="NIV263" s="1434"/>
      <c r="NIW263" s="1434"/>
      <c r="NIX263" s="1434"/>
      <c r="NIY263" s="1434"/>
      <c r="NIZ263" s="1434"/>
      <c r="NJA263" s="1434"/>
      <c r="NJB263" s="1434"/>
      <c r="NJC263" s="1434"/>
      <c r="NJD263" s="1434"/>
      <c r="NJE263" s="1434"/>
      <c r="NJF263" s="1434"/>
      <c r="NJG263" s="1434"/>
      <c r="NJH263" s="1434"/>
      <c r="NJI263" s="1434"/>
      <c r="NJJ263" s="1434"/>
      <c r="NJK263" s="1434"/>
      <c r="NJL263" s="1434"/>
      <c r="NJM263" s="1434"/>
      <c r="NJN263" s="1434"/>
      <c r="NJO263" s="1434"/>
      <c r="NJP263" s="1434"/>
      <c r="NJQ263" s="1434"/>
      <c r="NJR263" s="1434"/>
      <c r="NJS263" s="1434"/>
      <c r="NJT263" s="1434"/>
      <c r="NJU263" s="1434"/>
      <c r="NJV263" s="1434"/>
      <c r="NJW263" s="1434"/>
      <c r="NJX263" s="1434"/>
      <c r="NJY263" s="1434"/>
      <c r="NJZ263" s="1434"/>
      <c r="NKA263" s="1434"/>
      <c r="NKB263" s="1434"/>
      <c r="NKC263" s="1434"/>
      <c r="NKD263" s="1434"/>
      <c r="NKE263" s="1434"/>
      <c r="NKF263" s="1434"/>
      <c r="NKG263" s="1434"/>
      <c r="NKH263" s="1434"/>
      <c r="NKI263" s="1434"/>
      <c r="NKJ263" s="1434"/>
      <c r="NKK263" s="1434"/>
      <c r="NKL263" s="1434"/>
      <c r="NKM263" s="1434"/>
      <c r="NKN263" s="1434"/>
      <c r="NKO263" s="1434"/>
      <c r="NKP263" s="1434"/>
      <c r="NKQ263" s="1434"/>
      <c r="NKR263" s="1434"/>
      <c r="NKS263" s="1434"/>
      <c r="NKT263" s="1434"/>
      <c r="NKU263" s="1434"/>
      <c r="NKV263" s="1434"/>
      <c r="NKW263" s="1434"/>
      <c r="NKX263" s="1434"/>
      <c r="NKY263" s="1434"/>
      <c r="NKZ263" s="1434"/>
      <c r="NLA263" s="1434"/>
      <c r="NLB263" s="1434"/>
      <c r="NLC263" s="1434"/>
      <c r="NLD263" s="1434"/>
      <c r="NLE263" s="1434"/>
      <c r="NLF263" s="1434"/>
      <c r="NLG263" s="1434"/>
      <c r="NLH263" s="1434"/>
      <c r="NLI263" s="1434"/>
      <c r="NLJ263" s="1434"/>
      <c r="NLK263" s="1434"/>
      <c r="NLL263" s="1434"/>
      <c r="NLM263" s="1434"/>
      <c r="NLN263" s="1434"/>
      <c r="NLO263" s="1434"/>
      <c r="NLP263" s="1434"/>
      <c r="NLQ263" s="1434"/>
      <c r="NLR263" s="1434"/>
      <c r="NLS263" s="1434"/>
      <c r="NLT263" s="1434"/>
      <c r="NLU263" s="1434"/>
      <c r="NLV263" s="1434"/>
      <c r="NLW263" s="1434"/>
      <c r="NLX263" s="1434"/>
      <c r="NLY263" s="1434"/>
      <c r="NLZ263" s="1434"/>
      <c r="NMA263" s="1434"/>
      <c r="NMB263" s="1434"/>
      <c r="NMC263" s="1434"/>
      <c r="NMD263" s="1434"/>
      <c r="NME263" s="1434"/>
      <c r="NMF263" s="1434"/>
      <c r="NMG263" s="1434"/>
      <c r="NMH263" s="1434"/>
      <c r="NMI263" s="1434"/>
      <c r="NMJ263" s="1434"/>
      <c r="NMK263" s="1434"/>
      <c r="NML263" s="1434"/>
      <c r="NMM263" s="1434"/>
      <c r="NMN263" s="1434"/>
      <c r="NMO263" s="1434"/>
      <c r="NMP263" s="1434"/>
      <c r="NMQ263" s="1434"/>
      <c r="NMR263" s="1434"/>
      <c r="NMS263" s="1434"/>
      <c r="NMT263" s="1434"/>
      <c r="NMU263" s="1434"/>
      <c r="NMV263" s="1434"/>
      <c r="NMW263" s="1434"/>
      <c r="NMX263" s="1434"/>
      <c r="NMY263" s="1434"/>
      <c r="NMZ263" s="1434"/>
      <c r="NNA263" s="1434"/>
      <c r="NNB263" s="1434"/>
      <c r="NNC263" s="1434"/>
      <c r="NND263" s="1434"/>
      <c r="NNE263" s="1434"/>
      <c r="NNF263" s="1434"/>
      <c r="NNG263" s="1434"/>
      <c r="NNH263" s="1434"/>
      <c r="NNI263" s="1434"/>
      <c r="NNJ263" s="1434"/>
      <c r="NNK263" s="1434"/>
      <c r="NNL263" s="1434"/>
      <c r="NNM263" s="1434"/>
      <c r="NNN263" s="1434"/>
      <c r="NNO263" s="1434"/>
      <c r="NNP263" s="1434"/>
      <c r="NNQ263" s="1434"/>
      <c r="NNR263" s="1434"/>
      <c r="NNS263" s="1434"/>
      <c r="NNT263" s="1434"/>
      <c r="NNU263" s="1434"/>
      <c r="NNV263" s="1434"/>
      <c r="NNW263" s="1434"/>
      <c r="NNX263" s="1434"/>
      <c r="NNY263" s="1434"/>
      <c r="NNZ263" s="1434"/>
      <c r="NOA263" s="1434"/>
      <c r="NOB263" s="1434"/>
      <c r="NOC263" s="1434"/>
      <c r="NOD263" s="1434"/>
      <c r="NOE263" s="1434"/>
      <c r="NOF263" s="1434"/>
      <c r="NOG263" s="1434"/>
      <c r="NOH263" s="1434"/>
      <c r="NOI263" s="1434"/>
      <c r="NOJ263" s="1434"/>
      <c r="NOK263" s="1434"/>
      <c r="NOL263" s="1434"/>
      <c r="NOM263" s="1434"/>
      <c r="NON263" s="1434"/>
      <c r="NOO263" s="1434"/>
      <c r="NOP263" s="1434"/>
      <c r="NOQ263" s="1434"/>
      <c r="NOR263" s="1434"/>
      <c r="NOS263" s="1434"/>
      <c r="NOT263" s="1434"/>
      <c r="NOU263" s="1434"/>
      <c r="NOV263" s="1434"/>
      <c r="NOW263" s="1434"/>
      <c r="NOX263" s="1434"/>
      <c r="NOY263" s="1434"/>
      <c r="NOZ263" s="1434"/>
      <c r="NPA263" s="1434"/>
      <c r="NPB263" s="1434"/>
      <c r="NPC263" s="1434"/>
      <c r="NPD263" s="1434"/>
      <c r="NPE263" s="1434"/>
      <c r="NPF263" s="1434"/>
      <c r="NPG263" s="1434"/>
      <c r="NPH263" s="1434"/>
      <c r="NPI263" s="1434"/>
      <c r="NPJ263" s="1434"/>
      <c r="NPK263" s="1434"/>
      <c r="NPL263" s="1434"/>
      <c r="NPM263" s="1434"/>
      <c r="NPN263" s="1434"/>
      <c r="NPO263" s="1434"/>
      <c r="NPP263" s="1434"/>
      <c r="NPQ263" s="1434"/>
      <c r="NPR263" s="1434"/>
      <c r="NPS263" s="1434"/>
      <c r="NPT263" s="1434"/>
      <c r="NPU263" s="1434"/>
      <c r="NPV263" s="1434"/>
      <c r="NPW263" s="1434"/>
      <c r="NPX263" s="1434"/>
      <c r="NPY263" s="1434"/>
      <c r="NPZ263" s="1434"/>
      <c r="NQA263" s="1434"/>
      <c r="NQB263" s="1434"/>
      <c r="NQC263" s="1434"/>
      <c r="NQD263" s="1434"/>
      <c r="NQE263" s="1434"/>
      <c r="NQF263" s="1434"/>
      <c r="NQG263" s="1434"/>
      <c r="NQH263" s="1434"/>
      <c r="NQI263" s="1434"/>
      <c r="NQJ263" s="1434"/>
      <c r="NQK263" s="1434"/>
      <c r="NQL263" s="1434"/>
      <c r="NQM263" s="1434"/>
      <c r="NQN263" s="1434"/>
      <c r="NQO263" s="1434"/>
      <c r="NQP263" s="1434"/>
      <c r="NQQ263" s="1434"/>
      <c r="NQR263" s="1434"/>
      <c r="NQS263" s="1434"/>
      <c r="NQT263" s="1434"/>
      <c r="NQU263" s="1434"/>
      <c r="NQV263" s="1434"/>
      <c r="NQW263" s="1434"/>
      <c r="NQX263" s="1434"/>
      <c r="NQY263" s="1434"/>
      <c r="NQZ263" s="1434"/>
      <c r="NRA263" s="1434"/>
      <c r="NRB263" s="1434"/>
      <c r="NRC263" s="1434"/>
      <c r="NRD263" s="1434"/>
      <c r="NRE263" s="1434"/>
      <c r="NRF263" s="1434"/>
      <c r="NRG263" s="1434"/>
      <c r="NRH263" s="1434"/>
      <c r="NRI263" s="1434"/>
      <c r="NRJ263" s="1434"/>
      <c r="NRK263" s="1434"/>
      <c r="NRL263" s="1434"/>
      <c r="NRM263" s="1434"/>
      <c r="NRN263" s="1434"/>
      <c r="NRO263" s="1434"/>
      <c r="NRP263" s="1434"/>
      <c r="NRQ263" s="1434"/>
      <c r="NRR263" s="1434"/>
      <c r="NRS263" s="1434"/>
      <c r="NRT263" s="1434"/>
      <c r="NRU263" s="1434"/>
      <c r="NRV263" s="1434"/>
      <c r="NRW263" s="1434"/>
      <c r="NRX263" s="1434"/>
      <c r="NRY263" s="1434"/>
      <c r="NRZ263" s="1434"/>
      <c r="NSA263" s="1434"/>
      <c r="NSB263" s="1434"/>
      <c r="NSC263" s="1434"/>
      <c r="NSD263" s="1434"/>
      <c r="NSE263" s="1434"/>
      <c r="NSF263" s="1434"/>
      <c r="NSG263" s="1434"/>
      <c r="NSH263" s="1434"/>
      <c r="NSI263" s="1434"/>
      <c r="NSJ263" s="1434"/>
      <c r="NSK263" s="1434"/>
      <c r="NSL263" s="1434"/>
      <c r="NSM263" s="1434"/>
      <c r="NSN263" s="1434"/>
      <c r="NSO263" s="1434"/>
      <c r="NSP263" s="1434"/>
      <c r="NSQ263" s="1434"/>
      <c r="NSR263" s="1434"/>
      <c r="NSS263" s="1434"/>
      <c r="NST263" s="1434"/>
      <c r="NSU263" s="1434"/>
      <c r="NSV263" s="1434"/>
      <c r="NSW263" s="1434"/>
      <c r="NSX263" s="1434"/>
      <c r="NSY263" s="1434"/>
      <c r="NSZ263" s="1434"/>
      <c r="NTA263" s="1434"/>
      <c r="NTB263" s="1434"/>
      <c r="NTC263" s="1434"/>
      <c r="NTD263" s="1434"/>
      <c r="NTE263" s="1434"/>
      <c r="NTF263" s="1434"/>
      <c r="NTG263" s="1434"/>
      <c r="NTH263" s="1434"/>
      <c r="NTI263" s="1434"/>
      <c r="NTJ263" s="1434"/>
      <c r="NTK263" s="1434"/>
      <c r="NTL263" s="1434"/>
      <c r="NTM263" s="1434"/>
      <c r="NTN263" s="1434"/>
      <c r="NTO263" s="1434"/>
      <c r="NTP263" s="1434"/>
      <c r="NTQ263" s="1434"/>
      <c r="NTR263" s="1434"/>
      <c r="NTS263" s="1434"/>
      <c r="NTT263" s="1434"/>
      <c r="NTU263" s="1434"/>
      <c r="NTV263" s="1434"/>
      <c r="NTW263" s="1434"/>
      <c r="NTX263" s="1434"/>
      <c r="NTY263" s="1434"/>
      <c r="NTZ263" s="1434"/>
      <c r="NUA263" s="1434"/>
      <c r="NUB263" s="1434"/>
      <c r="NUC263" s="1434"/>
      <c r="NUD263" s="1434"/>
      <c r="NUE263" s="1434"/>
      <c r="NUF263" s="1434"/>
      <c r="NUG263" s="1434"/>
      <c r="NUH263" s="1434"/>
      <c r="NUI263" s="1434"/>
      <c r="NUJ263" s="1434"/>
      <c r="NUK263" s="1434"/>
      <c r="NUL263" s="1434"/>
      <c r="NUM263" s="1434"/>
      <c r="NUN263" s="1434"/>
      <c r="NUO263" s="1434"/>
      <c r="NUP263" s="1434"/>
      <c r="NUQ263" s="1434"/>
      <c r="NUR263" s="1434"/>
      <c r="NUS263" s="1434"/>
      <c r="NUT263" s="1434"/>
      <c r="NUU263" s="1434"/>
      <c r="NUV263" s="1434"/>
      <c r="NUW263" s="1434"/>
      <c r="NUX263" s="1434"/>
      <c r="NUY263" s="1434"/>
      <c r="NUZ263" s="1434"/>
      <c r="NVA263" s="1434"/>
      <c r="NVB263" s="1434"/>
      <c r="NVC263" s="1434"/>
      <c r="NVD263" s="1434"/>
      <c r="NVE263" s="1434"/>
      <c r="NVF263" s="1434"/>
      <c r="NVG263" s="1434"/>
      <c r="NVH263" s="1434"/>
      <c r="NVI263" s="1434"/>
      <c r="NVJ263" s="1434"/>
      <c r="NVK263" s="1434"/>
      <c r="NVL263" s="1434"/>
      <c r="NVM263" s="1434"/>
      <c r="NVN263" s="1434"/>
      <c r="NVO263" s="1434"/>
      <c r="NVP263" s="1434"/>
      <c r="NVQ263" s="1434"/>
      <c r="NVR263" s="1434"/>
      <c r="NVS263" s="1434"/>
      <c r="NVT263" s="1434"/>
      <c r="NVU263" s="1434"/>
      <c r="NVV263" s="1434"/>
      <c r="NVW263" s="1434"/>
      <c r="NVX263" s="1434"/>
      <c r="NVY263" s="1434"/>
      <c r="NVZ263" s="1434"/>
      <c r="NWA263" s="1434"/>
      <c r="NWB263" s="1434"/>
      <c r="NWC263" s="1434"/>
      <c r="NWD263" s="1434"/>
      <c r="NWE263" s="1434"/>
      <c r="NWF263" s="1434"/>
      <c r="NWG263" s="1434"/>
      <c r="NWH263" s="1434"/>
      <c r="NWI263" s="1434"/>
      <c r="NWJ263" s="1434"/>
      <c r="NWK263" s="1434"/>
      <c r="NWL263" s="1434"/>
      <c r="NWM263" s="1434"/>
      <c r="NWN263" s="1434"/>
      <c r="NWO263" s="1434"/>
      <c r="NWP263" s="1434"/>
      <c r="NWQ263" s="1434"/>
      <c r="NWR263" s="1434"/>
      <c r="NWS263" s="1434"/>
      <c r="NWT263" s="1434"/>
      <c r="NWU263" s="1434"/>
      <c r="NWV263" s="1434"/>
      <c r="NWW263" s="1434"/>
      <c r="NWX263" s="1434"/>
      <c r="NWY263" s="1434"/>
      <c r="NWZ263" s="1434"/>
      <c r="NXA263" s="1434"/>
      <c r="NXB263" s="1434"/>
      <c r="NXC263" s="1434"/>
      <c r="NXD263" s="1434"/>
      <c r="NXE263" s="1434"/>
      <c r="NXF263" s="1434"/>
      <c r="NXG263" s="1434"/>
      <c r="NXH263" s="1434"/>
      <c r="NXI263" s="1434"/>
      <c r="NXJ263" s="1434"/>
      <c r="NXK263" s="1434"/>
      <c r="NXL263" s="1434"/>
      <c r="NXM263" s="1434"/>
      <c r="NXN263" s="1434"/>
      <c r="NXO263" s="1434"/>
      <c r="NXP263" s="1434"/>
      <c r="NXQ263" s="1434"/>
      <c r="NXR263" s="1434"/>
      <c r="NXS263" s="1434"/>
      <c r="NXT263" s="1434"/>
      <c r="NXU263" s="1434"/>
      <c r="NXV263" s="1434"/>
      <c r="NXW263" s="1434"/>
      <c r="NXX263" s="1434"/>
      <c r="NXY263" s="1434"/>
      <c r="NXZ263" s="1434"/>
      <c r="NYA263" s="1434"/>
      <c r="NYB263" s="1434"/>
      <c r="NYC263" s="1434"/>
      <c r="NYD263" s="1434"/>
      <c r="NYE263" s="1434"/>
      <c r="NYF263" s="1434"/>
      <c r="NYG263" s="1434"/>
      <c r="NYH263" s="1434"/>
      <c r="NYI263" s="1434"/>
      <c r="NYJ263" s="1434"/>
      <c r="NYK263" s="1434"/>
      <c r="NYL263" s="1434"/>
      <c r="NYM263" s="1434"/>
      <c r="NYN263" s="1434"/>
      <c r="NYO263" s="1434"/>
      <c r="NYP263" s="1434"/>
      <c r="NYQ263" s="1434"/>
      <c r="NYR263" s="1434"/>
      <c r="NYS263" s="1434"/>
      <c r="NYT263" s="1434"/>
      <c r="NYU263" s="1434"/>
      <c r="NYV263" s="1434"/>
      <c r="NYW263" s="1434"/>
      <c r="NYX263" s="1434"/>
      <c r="NYY263" s="1434"/>
      <c r="NYZ263" s="1434"/>
      <c r="NZA263" s="1434"/>
      <c r="NZB263" s="1434"/>
      <c r="NZC263" s="1434"/>
      <c r="NZD263" s="1434"/>
      <c r="NZE263" s="1434"/>
      <c r="NZF263" s="1434"/>
      <c r="NZG263" s="1434"/>
      <c r="NZH263" s="1434"/>
      <c r="NZI263" s="1434"/>
      <c r="NZJ263" s="1434"/>
      <c r="NZK263" s="1434"/>
      <c r="NZL263" s="1434"/>
      <c r="NZM263" s="1434"/>
      <c r="NZN263" s="1434"/>
      <c r="NZO263" s="1434"/>
      <c r="NZP263" s="1434"/>
      <c r="NZQ263" s="1434"/>
      <c r="NZR263" s="1434"/>
      <c r="NZS263" s="1434"/>
      <c r="NZT263" s="1434"/>
      <c r="NZU263" s="1434"/>
      <c r="NZV263" s="1434"/>
      <c r="NZW263" s="1434"/>
      <c r="NZX263" s="1434"/>
      <c r="NZY263" s="1434"/>
      <c r="NZZ263" s="1434"/>
      <c r="OAA263" s="1434"/>
      <c r="OAB263" s="1434"/>
      <c r="OAC263" s="1434"/>
      <c r="OAD263" s="1434"/>
      <c r="OAE263" s="1434"/>
      <c r="OAF263" s="1434"/>
      <c r="OAG263" s="1434"/>
      <c r="OAH263" s="1434"/>
      <c r="OAI263" s="1434"/>
      <c r="OAJ263" s="1434"/>
      <c r="OAK263" s="1434"/>
      <c r="OAL263" s="1434"/>
      <c r="OAM263" s="1434"/>
      <c r="OAN263" s="1434"/>
      <c r="OAO263" s="1434"/>
      <c r="OAP263" s="1434"/>
      <c r="OAQ263" s="1434"/>
      <c r="OAR263" s="1434"/>
      <c r="OAS263" s="1434"/>
      <c r="OAT263" s="1434"/>
      <c r="OAU263" s="1434"/>
      <c r="OAV263" s="1434"/>
      <c r="OAW263" s="1434"/>
      <c r="OAX263" s="1434"/>
      <c r="OAY263" s="1434"/>
      <c r="OAZ263" s="1434"/>
      <c r="OBA263" s="1434"/>
      <c r="OBB263" s="1434"/>
      <c r="OBC263" s="1434"/>
      <c r="OBD263" s="1434"/>
      <c r="OBE263" s="1434"/>
      <c r="OBF263" s="1434"/>
      <c r="OBG263" s="1434"/>
      <c r="OBH263" s="1434"/>
      <c r="OBI263" s="1434"/>
      <c r="OBJ263" s="1434"/>
      <c r="OBK263" s="1434"/>
      <c r="OBL263" s="1434"/>
      <c r="OBM263" s="1434"/>
      <c r="OBN263" s="1434"/>
      <c r="OBO263" s="1434"/>
      <c r="OBP263" s="1434"/>
      <c r="OBQ263" s="1434"/>
      <c r="OBR263" s="1434"/>
      <c r="OBS263" s="1434"/>
      <c r="OBT263" s="1434"/>
      <c r="OBU263" s="1434"/>
      <c r="OBV263" s="1434"/>
      <c r="OBW263" s="1434"/>
      <c r="OBX263" s="1434"/>
      <c r="OBY263" s="1434"/>
      <c r="OBZ263" s="1434"/>
      <c r="OCA263" s="1434"/>
      <c r="OCB263" s="1434"/>
      <c r="OCC263" s="1434"/>
      <c r="OCD263" s="1434"/>
      <c r="OCE263" s="1434"/>
      <c r="OCF263" s="1434"/>
      <c r="OCG263" s="1434"/>
      <c r="OCH263" s="1434"/>
      <c r="OCI263" s="1434"/>
      <c r="OCJ263" s="1434"/>
      <c r="OCK263" s="1434"/>
      <c r="OCL263" s="1434"/>
      <c r="OCM263" s="1434"/>
      <c r="OCN263" s="1434"/>
      <c r="OCO263" s="1434"/>
      <c r="OCP263" s="1434"/>
      <c r="OCQ263" s="1434"/>
      <c r="OCR263" s="1434"/>
      <c r="OCS263" s="1434"/>
      <c r="OCT263" s="1434"/>
      <c r="OCU263" s="1434"/>
      <c r="OCV263" s="1434"/>
      <c r="OCW263" s="1434"/>
      <c r="OCX263" s="1434"/>
      <c r="OCY263" s="1434"/>
      <c r="OCZ263" s="1434"/>
      <c r="ODA263" s="1434"/>
      <c r="ODB263" s="1434"/>
      <c r="ODC263" s="1434"/>
      <c r="ODD263" s="1434"/>
      <c r="ODE263" s="1434"/>
      <c r="ODF263" s="1434"/>
      <c r="ODG263" s="1434"/>
      <c r="ODH263" s="1434"/>
      <c r="ODI263" s="1434"/>
      <c r="ODJ263" s="1434"/>
      <c r="ODK263" s="1434"/>
      <c r="ODL263" s="1434"/>
      <c r="ODM263" s="1434"/>
      <c r="ODN263" s="1434"/>
      <c r="ODO263" s="1434"/>
      <c r="ODP263" s="1434"/>
      <c r="ODQ263" s="1434"/>
      <c r="ODR263" s="1434"/>
      <c r="ODS263" s="1434"/>
      <c r="ODT263" s="1434"/>
      <c r="ODU263" s="1434"/>
      <c r="ODV263" s="1434"/>
      <c r="ODW263" s="1434"/>
      <c r="ODX263" s="1434"/>
      <c r="ODY263" s="1434"/>
      <c r="ODZ263" s="1434"/>
      <c r="OEA263" s="1434"/>
      <c r="OEB263" s="1434"/>
      <c r="OEC263" s="1434"/>
      <c r="OED263" s="1434"/>
      <c r="OEE263" s="1434"/>
      <c r="OEF263" s="1434"/>
      <c r="OEG263" s="1434"/>
      <c r="OEH263" s="1434"/>
      <c r="OEI263" s="1434"/>
      <c r="OEJ263" s="1434"/>
      <c r="OEK263" s="1434"/>
      <c r="OEL263" s="1434"/>
      <c r="OEM263" s="1434"/>
      <c r="OEN263" s="1434"/>
      <c r="OEO263" s="1434"/>
      <c r="OEP263" s="1434"/>
      <c r="OEQ263" s="1434"/>
      <c r="OER263" s="1434"/>
      <c r="OES263" s="1434"/>
      <c r="OET263" s="1434"/>
      <c r="OEU263" s="1434"/>
      <c r="OEV263" s="1434"/>
      <c r="OEW263" s="1434"/>
      <c r="OEX263" s="1434"/>
      <c r="OEY263" s="1434"/>
      <c r="OEZ263" s="1434"/>
      <c r="OFA263" s="1434"/>
      <c r="OFB263" s="1434"/>
      <c r="OFC263" s="1434"/>
      <c r="OFD263" s="1434"/>
      <c r="OFE263" s="1434"/>
      <c r="OFF263" s="1434"/>
      <c r="OFG263" s="1434"/>
      <c r="OFH263" s="1434"/>
      <c r="OFI263" s="1434"/>
      <c r="OFJ263" s="1434"/>
      <c r="OFK263" s="1434"/>
      <c r="OFL263" s="1434"/>
      <c r="OFM263" s="1434"/>
      <c r="OFN263" s="1434"/>
      <c r="OFO263" s="1434"/>
      <c r="OFP263" s="1434"/>
      <c r="OFQ263" s="1434"/>
      <c r="OFR263" s="1434"/>
      <c r="OFS263" s="1434"/>
      <c r="OFT263" s="1434"/>
      <c r="OFU263" s="1434"/>
      <c r="OFV263" s="1434"/>
      <c r="OFW263" s="1434"/>
      <c r="OFX263" s="1434"/>
      <c r="OFY263" s="1434"/>
      <c r="OFZ263" s="1434"/>
      <c r="OGA263" s="1434"/>
      <c r="OGB263" s="1434"/>
      <c r="OGC263" s="1434"/>
      <c r="OGD263" s="1434"/>
      <c r="OGE263" s="1434"/>
      <c r="OGF263" s="1434"/>
      <c r="OGG263" s="1434"/>
      <c r="OGH263" s="1434"/>
      <c r="OGI263" s="1434"/>
      <c r="OGJ263" s="1434"/>
      <c r="OGK263" s="1434"/>
      <c r="OGL263" s="1434"/>
      <c r="OGM263" s="1434"/>
      <c r="OGN263" s="1434"/>
      <c r="OGO263" s="1434"/>
      <c r="OGP263" s="1434"/>
      <c r="OGQ263" s="1434"/>
      <c r="OGR263" s="1434"/>
      <c r="OGS263" s="1434"/>
      <c r="OGT263" s="1434"/>
      <c r="OGU263" s="1434"/>
      <c r="OGV263" s="1434"/>
      <c r="OGW263" s="1434"/>
      <c r="OGX263" s="1434"/>
      <c r="OGY263" s="1434"/>
      <c r="OGZ263" s="1434"/>
      <c r="OHA263" s="1434"/>
      <c r="OHB263" s="1434"/>
      <c r="OHC263" s="1434"/>
      <c r="OHD263" s="1434"/>
      <c r="OHE263" s="1434"/>
      <c r="OHF263" s="1434"/>
      <c r="OHG263" s="1434"/>
      <c r="OHH263" s="1434"/>
      <c r="OHI263" s="1434"/>
      <c r="OHJ263" s="1434"/>
      <c r="OHK263" s="1434"/>
      <c r="OHL263" s="1434"/>
      <c r="OHM263" s="1434"/>
      <c r="OHN263" s="1434"/>
      <c r="OHO263" s="1434"/>
      <c r="OHP263" s="1434"/>
      <c r="OHQ263" s="1434"/>
      <c r="OHR263" s="1434"/>
      <c r="OHS263" s="1434"/>
      <c r="OHT263" s="1434"/>
      <c r="OHU263" s="1434"/>
      <c r="OHV263" s="1434"/>
      <c r="OHW263" s="1434"/>
      <c r="OHX263" s="1434"/>
      <c r="OHY263" s="1434"/>
      <c r="OHZ263" s="1434"/>
      <c r="OIA263" s="1434"/>
      <c r="OIB263" s="1434"/>
      <c r="OIC263" s="1434"/>
      <c r="OID263" s="1434"/>
      <c r="OIE263" s="1434"/>
      <c r="OIF263" s="1434"/>
      <c r="OIG263" s="1434"/>
      <c r="OIH263" s="1434"/>
      <c r="OII263" s="1434"/>
      <c r="OIJ263" s="1434"/>
      <c r="OIK263" s="1434"/>
      <c r="OIL263" s="1434"/>
      <c r="OIM263" s="1434"/>
      <c r="OIN263" s="1434"/>
      <c r="OIO263" s="1434"/>
      <c r="OIP263" s="1434"/>
      <c r="OIQ263" s="1434"/>
      <c r="OIR263" s="1434"/>
      <c r="OIS263" s="1434"/>
      <c r="OIT263" s="1434"/>
      <c r="OIU263" s="1434"/>
      <c r="OIV263" s="1434"/>
      <c r="OIW263" s="1434"/>
      <c r="OIX263" s="1434"/>
      <c r="OIY263" s="1434"/>
      <c r="OIZ263" s="1434"/>
      <c r="OJA263" s="1434"/>
      <c r="OJB263" s="1434"/>
      <c r="OJC263" s="1434"/>
      <c r="OJD263" s="1434"/>
      <c r="OJE263" s="1434"/>
      <c r="OJF263" s="1434"/>
      <c r="OJG263" s="1434"/>
      <c r="OJH263" s="1434"/>
      <c r="OJI263" s="1434"/>
      <c r="OJJ263" s="1434"/>
      <c r="OJK263" s="1434"/>
      <c r="OJL263" s="1434"/>
      <c r="OJM263" s="1434"/>
      <c r="OJN263" s="1434"/>
      <c r="OJO263" s="1434"/>
      <c r="OJP263" s="1434"/>
      <c r="OJQ263" s="1434"/>
      <c r="OJR263" s="1434"/>
      <c r="OJS263" s="1434"/>
      <c r="OJT263" s="1434"/>
      <c r="OJU263" s="1434"/>
      <c r="OJV263" s="1434"/>
      <c r="OJW263" s="1434"/>
      <c r="OJX263" s="1434"/>
      <c r="OJY263" s="1434"/>
      <c r="OJZ263" s="1434"/>
      <c r="OKA263" s="1434"/>
      <c r="OKB263" s="1434"/>
      <c r="OKC263" s="1434"/>
      <c r="OKD263" s="1434"/>
      <c r="OKE263" s="1434"/>
      <c r="OKF263" s="1434"/>
      <c r="OKG263" s="1434"/>
      <c r="OKH263" s="1434"/>
      <c r="OKI263" s="1434"/>
      <c r="OKJ263" s="1434"/>
      <c r="OKK263" s="1434"/>
      <c r="OKL263" s="1434"/>
      <c r="OKM263" s="1434"/>
      <c r="OKN263" s="1434"/>
      <c r="OKO263" s="1434"/>
      <c r="OKP263" s="1434"/>
      <c r="OKQ263" s="1434"/>
      <c r="OKR263" s="1434"/>
      <c r="OKS263" s="1434"/>
      <c r="OKT263" s="1434"/>
      <c r="OKU263" s="1434"/>
      <c r="OKV263" s="1434"/>
      <c r="OKW263" s="1434"/>
      <c r="OKX263" s="1434"/>
      <c r="OKY263" s="1434"/>
      <c r="OKZ263" s="1434"/>
      <c r="OLA263" s="1434"/>
      <c r="OLB263" s="1434"/>
      <c r="OLC263" s="1434"/>
      <c r="OLD263" s="1434"/>
      <c r="OLE263" s="1434"/>
      <c r="OLF263" s="1434"/>
      <c r="OLG263" s="1434"/>
      <c r="OLH263" s="1434"/>
      <c r="OLI263" s="1434"/>
      <c r="OLJ263" s="1434"/>
      <c r="OLK263" s="1434"/>
      <c r="OLL263" s="1434"/>
      <c r="OLM263" s="1434"/>
      <c r="OLN263" s="1434"/>
      <c r="OLO263" s="1434"/>
      <c r="OLP263" s="1434"/>
      <c r="OLQ263" s="1434"/>
      <c r="OLR263" s="1434"/>
      <c r="OLS263" s="1434"/>
      <c r="OLT263" s="1434"/>
      <c r="OLU263" s="1434"/>
      <c r="OLV263" s="1434"/>
      <c r="OLW263" s="1434"/>
      <c r="OLX263" s="1434"/>
      <c r="OLY263" s="1434"/>
      <c r="OLZ263" s="1434"/>
      <c r="OMA263" s="1434"/>
      <c r="OMB263" s="1434"/>
      <c r="OMC263" s="1434"/>
      <c r="OMD263" s="1434"/>
      <c r="OME263" s="1434"/>
      <c r="OMF263" s="1434"/>
      <c r="OMG263" s="1434"/>
      <c r="OMH263" s="1434"/>
      <c r="OMI263" s="1434"/>
      <c r="OMJ263" s="1434"/>
      <c r="OMK263" s="1434"/>
      <c r="OML263" s="1434"/>
      <c r="OMM263" s="1434"/>
      <c r="OMN263" s="1434"/>
      <c r="OMO263" s="1434"/>
      <c r="OMP263" s="1434"/>
      <c r="OMQ263" s="1434"/>
      <c r="OMR263" s="1434"/>
      <c r="OMS263" s="1434"/>
      <c r="OMT263" s="1434"/>
      <c r="OMU263" s="1434"/>
      <c r="OMV263" s="1434"/>
      <c r="OMW263" s="1434"/>
      <c r="OMX263" s="1434"/>
      <c r="OMY263" s="1434"/>
      <c r="OMZ263" s="1434"/>
      <c r="ONA263" s="1434"/>
      <c r="ONB263" s="1434"/>
      <c r="ONC263" s="1434"/>
      <c r="OND263" s="1434"/>
      <c r="ONE263" s="1434"/>
      <c r="ONF263" s="1434"/>
      <c r="ONG263" s="1434"/>
      <c r="ONH263" s="1434"/>
      <c r="ONI263" s="1434"/>
      <c r="ONJ263" s="1434"/>
      <c r="ONK263" s="1434"/>
      <c r="ONL263" s="1434"/>
      <c r="ONM263" s="1434"/>
      <c r="ONN263" s="1434"/>
      <c r="ONO263" s="1434"/>
      <c r="ONP263" s="1434"/>
      <c r="ONQ263" s="1434"/>
      <c r="ONR263" s="1434"/>
      <c r="ONS263" s="1434"/>
      <c r="ONT263" s="1434"/>
      <c r="ONU263" s="1434"/>
      <c r="ONV263" s="1434"/>
      <c r="ONW263" s="1434"/>
      <c r="ONX263" s="1434"/>
      <c r="ONY263" s="1434"/>
      <c r="ONZ263" s="1434"/>
      <c r="OOA263" s="1434"/>
      <c r="OOB263" s="1434"/>
      <c r="OOC263" s="1434"/>
      <c r="OOD263" s="1434"/>
      <c r="OOE263" s="1434"/>
      <c r="OOF263" s="1434"/>
      <c r="OOG263" s="1434"/>
      <c r="OOH263" s="1434"/>
      <c r="OOI263" s="1434"/>
      <c r="OOJ263" s="1434"/>
      <c r="OOK263" s="1434"/>
      <c r="OOL263" s="1434"/>
      <c r="OOM263" s="1434"/>
      <c r="OON263" s="1434"/>
      <c r="OOO263" s="1434"/>
      <c r="OOP263" s="1434"/>
      <c r="OOQ263" s="1434"/>
      <c r="OOR263" s="1434"/>
      <c r="OOS263" s="1434"/>
      <c r="OOT263" s="1434"/>
      <c r="OOU263" s="1434"/>
      <c r="OOV263" s="1434"/>
      <c r="OOW263" s="1434"/>
      <c r="OOX263" s="1434"/>
      <c r="OOY263" s="1434"/>
      <c r="OOZ263" s="1434"/>
      <c r="OPA263" s="1434"/>
      <c r="OPB263" s="1434"/>
      <c r="OPC263" s="1434"/>
      <c r="OPD263" s="1434"/>
      <c r="OPE263" s="1434"/>
      <c r="OPF263" s="1434"/>
      <c r="OPG263" s="1434"/>
      <c r="OPH263" s="1434"/>
      <c r="OPI263" s="1434"/>
      <c r="OPJ263" s="1434"/>
      <c r="OPK263" s="1434"/>
      <c r="OPL263" s="1434"/>
      <c r="OPM263" s="1434"/>
      <c r="OPN263" s="1434"/>
      <c r="OPO263" s="1434"/>
      <c r="OPP263" s="1434"/>
      <c r="OPQ263" s="1434"/>
      <c r="OPR263" s="1434"/>
      <c r="OPS263" s="1434"/>
      <c r="OPT263" s="1434"/>
      <c r="OPU263" s="1434"/>
      <c r="OPV263" s="1434"/>
      <c r="OPW263" s="1434"/>
      <c r="OPX263" s="1434"/>
      <c r="OPY263" s="1434"/>
      <c r="OPZ263" s="1434"/>
      <c r="OQA263" s="1434"/>
      <c r="OQB263" s="1434"/>
      <c r="OQC263" s="1434"/>
      <c r="OQD263" s="1434"/>
      <c r="OQE263" s="1434"/>
      <c r="OQF263" s="1434"/>
      <c r="OQG263" s="1434"/>
      <c r="OQH263" s="1434"/>
      <c r="OQI263" s="1434"/>
      <c r="OQJ263" s="1434"/>
      <c r="OQK263" s="1434"/>
      <c r="OQL263" s="1434"/>
      <c r="OQM263" s="1434"/>
      <c r="OQN263" s="1434"/>
      <c r="OQO263" s="1434"/>
      <c r="OQP263" s="1434"/>
      <c r="OQQ263" s="1434"/>
      <c r="OQR263" s="1434"/>
      <c r="OQS263" s="1434"/>
      <c r="OQT263" s="1434"/>
      <c r="OQU263" s="1434"/>
      <c r="OQV263" s="1434"/>
      <c r="OQW263" s="1434"/>
      <c r="OQX263" s="1434"/>
      <c r="OQY263" s="1434"/>
      <c r="OQZ263" s="1434"/>
      <c r="ORA263" s="1434"/>
      <c r="ORB263" s="1434"/>
      <c r="ORC263" s="1434"/>
      <c r="ORD263" s="1434"/>
      <c r="ORE263" s="1434"/>
      <c r="ORF263" s="1434"/>
      <c r="ORG263" s="1434"/>
      <c r="ORH263" s="1434"/>
      <c r="ORI263" s="1434"/>
      <c r="ORJ263" s="1434"/>
      <c r="ORK263" s="1434"/>
      <c r="ORL263" s="1434"/>
      <c r="ORM263" s="1434"/>
      <c r="ORN263" s="1434"/>
      <c r="ORO263" s="1434"/>
      <c r="ORP263" s="1434"/>
      <c r="ORQ263" s="1434"/>
      <c r="ORR263" s="1434"/>
      <c r="ORS263" s="1434"/>
      <c r="ORT263" s="1434"/>
      <c r="ORU263" s="1434"/>
      <c r="ORV263" s="1434"/>
      <c r="ORW263" s="1434"/>
      <c r="ORX263" s="1434"/>
      <c r="ORY263" s="1434"/>
      <c r="ORZ263" s="1434"/>
      <c r="OSA263" s="1434"/>
      <c r="OSB263" s="1434"/>
      <c r="OSC263" s="1434"/>
      <c r="OSD263" s="1434"/>
      <c r="OSE263" s="1434"/>
      <c r="OSF263" s="1434"/>
      <c r="OSG263" s="1434"/>
      <c r="OSH263" s="1434"/>
      <c r="OSI263" s="1434"/>
      <c r="OSJ263" s="1434"/>
      <c r="OSK263" s="1434"/>
      <c r="OSL263" s="1434"/>
      <c r="OSM263" s="1434"/>
      <c r="OSN263" s="1434"/>
      <c r="OSO263" s="1434"/>
      <c r="OSP263" s="1434"/>
      <c r="OSQ263" s="1434"/>
      <c r="OSR263" s="1434"/>
      <c r="OSS263" s="1434"/>
      <c r="OST263" s="1434"/>
      <c r="OSU263" s="1434"/>
      <c r="OSV263" s="1434"/>
      <c r="OSW263" s="1434"/>
      <c r="OSX263" s="1434"/>
      <c r="OSY263" s="1434"/>
      <c r="OSZ263" s="1434"/>
      <c r="OTA263" s="1434"/>
      <c r="OTB263" s="1434"/>
      <c r="OTC263" s="1434"/>
      <c r="OTD263" s="1434"/>
      <c r="OTE263" s="1434"/>
      <c r="OTF263" s="1434"/>
      <c r="OTG263" s="1434"/>
      <c r="OTH263" s="1434"/>
      <c r="OTI263" s="1434"/>
      <c r="OTJ263" s="1434"/>
      <c r="OTK263" s="1434"/>
      <c r="OTL263" s="1434"/>
      <c r="OTM263" s="1434"/>
      <c r="OTN263" s="1434"/>
      <c r="OTO263" s="1434"/>
      <c r="OTP263" s="1434"/>
      <c r="OTQ263" s="1434"/>
      <c r="OTR263" s="1434"/>
      <c r="OTS263" s="1434"/>
      <c r="OTT263" s="1434"/>
      <c r="OTU263" s="1434"/>
      <c r="OTV263" s="1434"/>
      <c r="OTW263" s="1434"/>
      <c r="OTX263" s="1434"/>
      <c r="OTY263" s="1434"/>
      <c r="OTZ263" s="1434"/>
      <c r="OUA263" s="1434"/>
      <c r="OUB263" s="1434"/>
      <c r="OUC263" s="1434"/>
      <c r="OUD263" s="1434"/>
      <c r="OUE263" s="1434"/>
      <c r="OUF263" s="1434"/>
      <c r="OUG263" s="1434"/>
      <c r="OUH263" s="1434"/>
      <c r="OUI263" s="1434"/>
      <c r="OUJ263" s="1434"/>
      <c r="OUK263" s="1434"/>
      <c r="OUL263" s="1434"/>
      <c r="OUM263" s="1434"/>
      <c r="OUN263" s="1434"/>
      <c r="OUO263" s="1434"/>
      <c r="OUP263" s="1434"/>
      <c r="OUQ263" s="1434"/>
      <c r="OUR263" s="1434"/>
      <c r="OUS263" s="1434"/>
      <c r="OUT263" s="1434"/>
      <c r="OUU263" s="1434"/>
      <c r="OUV263" s="1434"/>
      <c r="OUW263" s="1434"/>
      <c r="OUX263" s="1434"/>
      <c r="OUY263" s="1434"/>
      <c r="OUZ263" s="1434"/>
      <c r="OVA263" s="1434"/>
      <c r="OVB263" s="1434"/>
      <c r="OVC263" s="1434"/>
      <c r="OVD263" s="1434"/>
      <c r="OVE263" s="1434"/>
      <c r="OVF263" s="1434"/>
      <c r="OVG263" s="1434"/>
      <c r="OVH263" s="1434"/>
      <c r="OVI263" s="1434"/>
      <c r="OVJ263" s="1434"/>
      <c r="OVK263" s="1434"/>
      <c r="OVL263" s="1434"/>
      <c r="OVM263" s="1434"/>
      <c r="OVN263" s="1434"/>
      <c r="OVO263" s="1434"/>
      <c r="OVP263" s="1434"/>
      <c r="OVQ263" s="1434"/>
      <c r="OVR263" s="1434"/>
      <c r="OVS263" s="1434"/>
      <c r="OVT263" s="1434"/>
      <c r="OVU263" s="1434"/>
      <c r="OVV263" s="1434"/>
      <c r="OVW263" s="1434"/>
      <c r="OVX263" s="1434"/>
      <c r="OVY263" s="1434"/>
      <c r="OVZ263" s="1434"/>
      <c r="OWA263" s="1434"/>
      <c r="OWB263" s="1434"/>
      <c r="OWC263" s="1434"/>
      <c r="OWD263" s="1434"/>
      <c r="OWE263" s="1434"/>
      <c r="OWF263" s="1434"/>
      <c r="OWG263" s="1434"/>
      <c r="OWH263" s="1434"/>
      <c r="OWI263" s="1434"/>
      <c r="OWJ263" s="1434"/>
      <c r="OWK263" s="1434"/>
      <c r="OWL263" s="1434"/>
      <c r="OWM263" s="1434"/>
      <c r="OWN263" s="1434"/>
      <c r="OWO263" s="1434"/>
      <c r="OWP263" s="1434"/>
      <c r="OWQ263" s="1434"/>
      <c r="OWR263" s="1434"/>
      <c r="OWS263" s="1434"/>
      <c r="OWT263" s="1434"/>
      <c r="OWU263" s="1434"/>
      <c r="OWV263" s="1434"/>
      <c r="OWW263" s="1434"/>
      <c r="OWX263" s="1434"/>
      <c r="OWY263" s="1434"/>
      <c r="OWZ263" s="1434"/>
      <c r="OXA263" s="1434"/>
      <c r="OXB263" s="1434"/>
      <c r="OXC263" s="1434"/>
      <c r="OXD263" s="1434"/>
      <c r="OXE263" s="1434"/>
      <c r="OXF263" s="1434"/>
      <c r="OXG263" s="1434"/>
      <c r="OXH263" s="1434"/>
      <c r="OXI263" s="1434"/>
      <c r="OXJ263" s="1434"/>
      <c r="OXK263" s="1434"/>
      <c r="OXL263" s="1434"/>
      <c r="OXM263" s="1434"/>
      <c r="OXN263" s="1434"/>
      <c r="OXO263" s="1434"/>
      <c r="OXP263" s="1434"/>
      <c r="OXQ263" s="1434"/>
      <c r="OXR263" s="1434"/>
      <c r="OXS263" s="1434"/>
      <c r="OXT263" s="1434"/>
      <c r="OXU263" s="1434"/>
      <c r="OXV263" s="1434"/>
      <c r="OXW263" s="1434"/>
      <c r="OXX263" s="1434"/>
      <c r="OXY263" s="1434"/>
      <c r="OXZ263" s="1434"/>
      <c r="OYA263" s="1434"/>
      <c r="OYB263" s="1434"/>
      <c r="OYC263" s="1434"/>
      <c r="OYD263" s="1434"/>
      <c r="OYE263" s="1434"/>
      <c r="OYF263" s="1434"/>
      <c r="OYG263" s="1434"/>
      <c r="OYH263" s="1434"/>
      <c r="OYI263" s="1434"/>
      <c r="OYJ263" s="1434"/>
      <c r="OYK263" s="1434"/>
      <c r="OYL263" s="1434"/>
      <c r="OYM263" s="1434"/>
      <c r="OYN263" s="1434"/>
      <c r="OYO263" s="1434"/>
      <c r="OYP263" s="1434"/>
      <c r="OYQ263" s="1434"/>
      <c r="OYR263" s="1434"/>
      <c r="OYS263" s="1434"/>
      <c r="OYT263" s="1434"/>
      <c r="OYU263" s="1434"/>
      <c r="OYV263" s="1434"/>
      <c r="OYW263" s="1434"/>
      <c r="OYX263" s="1434"/>
      <c r="OYY263" s="1434"/>
      <c r="OYZ263" s="1434"/>
      <c r="OZA263" s="1434"/>
      <c r="OZB263" s="1434"/>
      <c r="OZC263" s="1434"/>
      <c r="OZD263" s="1434"/>
      <c r="OZE263" s="1434"/>
      <c r="OZF263" s="1434"/>
      <c r="OZG263" s="1434"/>
      <c r="OZH263" s="1434"/>
      <c r="OZI263" s="1434"/>
      <c r="OZJ263" s="1434"/>
      <c r="OZK263" s="1434"/>
      <c r="OZL263" s="1434"/>
      <c r="OZM263" s="1434"/>
      <c r="OZN263" s="1434"/>
      <c r="OZO263" s="1434"/>
      <c r="OZP263" s="1434"/>
      <c r="OZQ263" s="1434"/>
      <c r="OZR263" s="1434"/>
      <c r="OZS263" s="1434"/>
      <c r="OZT263" s="1434"/>
      <c r="OZU263" s="1434"/>
      <c r="OZV263" s="1434"/>
      <c r="OZW263" s="1434"/>
      <c r="OZX263" s="1434"/>
      <c r="OZY263" s="1434"/>
      <c r="OZZ263" s="1434"/>
      <c r="PAA263" s="1434"/>
      <c r="PAB263" s="1434"/>
      <c r="PAC263" s="1434"/>
      <c r="PAD263" s="1434"/>
      <c r="PAE263" s="1434"/>
      <c r="PAF263" s="1434"/>
      <c r="PAG263" s="1434"/>
      <c r="PAH263" s="1434"/>
      <c r="PAI263" s="1434"/>
      <c r="PAJ263" s="1434"/>
      <c r="PAK263" s="1434"/>
      <c r="PAL263" s="1434"/>
      <c r="PAM263" s="1434"/>
      <c r="PAN263" s="1434"/>
      <c r="PAO263" s="1434"/>
      <c r="PAP263" s="1434"/>
      <c r="PAQ263" s="1434"/>
      <c r="PAR263" s="1434"/>
      <c r="PAS263" s="1434"/>
      <c r="PAT263" s="1434"/>
      <c r="PAU263" s="1434"/>
      <c r="PAV263" s="1434"/>
      <c r="PAW263" s="1434"/>
      <c r="PAX263" s="1434"/>
      <c r="PAY263" s="1434"/>
      <c r="PAZ263" s="1434"/>
      <c r="PBA263" s="1434"/>
      <c r="PBB263" s="1434"/>
      <c r="PBC263" s="1434"/>
      <c r="PBD263" s="1434"/>
      <c r="PBE263" s="1434"/>
      <c r="PBF263" s="1434"/>
      <c r="PBG263" s="1434"/>
      <c r="PBH263" s="1434"/>
      <c r="PBI263" s="1434"/>
      <c r="PBJ263" s="1434"/>
      <c r="PBK263" s="1434"/>
      <c r="PBL263" s="1434"/>
      <c r="PBM263" s="1434"/>
      <c r="PBN263" s="1434"/>
      <c r="PBO263" s="1434"/>
      <c r="PBP263" s="1434"/>
      <c r="PBQ263" s="1434"/>
      <c r="PBR263" s="1434"/>
      <c r="PBS263" s="1434"/>
      <c r="PBT263" s="1434"/>
      <c r="PBU263" s="1434"/>
      <c r="PBV263" s="1434"/>
      <c r="PBW263" s="1434"/>
      <c r="PBX263" s="1434"/>
      <c r="PBY263" s="1434"/>
      <c r="PBZ263" s="1434"/>
      <c r="PCA263" s="1434"/>
      <c r="PCB263" s="1434"/>
      <c r="PCC263" s="1434"/>
      <c r="PCD263" s="1434"/>
      <c r="PCE263" s="1434"/>
      <c r="PCF263" s="1434"/>
      <c r="PCG263" s="1434"/>
      <c r="PCH263" s="1434"/>
      <c r="PCI263" s="1434"/>
      <c r="PCJ263" s="1434"/>
      <c r="PCK263" s="1434"/>
      <c r="PCL263" s="1434"/>
      <c r="PCM263" s="1434"/>
      <c r="PCN263" s="1434"/>
      <c r="PCO263" s="1434"/>
      <c r="PCP263" s="1434"/>
      <c r="PCQ263" s="1434"/>
      <c r="PCR263" s="1434"/>
      <c r="PCS263" s="1434"/>
      <c r="PCT263" s="1434"/>
      <c r="PCU263" s="1434"/>
      <c r="PCV263" s="1434"/>
      <c r="PCW263" s="1434"/>
      <c r="PCX263" s="1434"/>
      <c r="PCY263" s="1434"/>
      <c r="PCZ263" s="1434"/>
      <c r="PDA263" s="1434"/>
      <c r="PDB263" s="1434"/>
      <c r="PDC263" s="1434"/>
      <c r="PDD263" s="1434"/>
      <c r="PDE263" s="1434"/>
      <c r="PDF263" s="1434"/>
      <c r="PDG263" s="1434"/>
      <c r="PDH263" s="1434"/>
      <c r="PDI263" s="1434"/>
      <c r="PDJ263" s="1434"/>
      <c r="PDK263" s="1434"/>
      <c r="PDL263" s="1434"/>
      <c r="PDM263" s="1434"/>
      <c r="PDN263" s="1434"/>
      <c r="PDO263" s="1434"/>
      <c r="PDP263" s="1434"/>
      <c r="PDQ263" s="1434"/>
      <c r="PDR263" s="1434"/>
      <c r="PDS263" s="1434"/>
      <c r="PDT263" s="1434"/>
      <c r="PDU263" s="1434"/>
      <c r="PDV263" s="1434"/>
      <c r="PDW263" s="1434"/>
      <c r="PDX263" s="1434"/>
      <c r="PDY263" s="1434"/>
      <c r="PDZ263" s="1434"/>
      <c r="PEA263" s="1434"/>
      <c r="PEB263" s="1434"/>
      <c r="PEC263" s="1434"/>
      <c r="PED263" s="1434"/>
      <c r="PEE263" s="1434"/>
      <c r="PEF263" s="1434"/>
      <c r="PEG263" s="1434"/>
      <c r="PEH263" s="1434"/>
      <c r="PEI263" s="1434"/>
      <c r="PEJ263" s="1434"/>
      <c r="PEK263" s="1434"/>
      <c r="PEL263" s="1434"/>
      <c r="PEM263" s="1434"/>
      <c r="PEN263" s="1434"/>
      <c r="PEO263" s="1434"/>
      <c r="PEP263" s="1434"/>
      <c r="PEQ263" s="1434"/>
      <c r="PER263" s="1434"/>
      <c r="PES263" s="1434"/>
      <c r="PET263" s="1434"/>
      <c r="PEU263" s="1434"/>
      <c r="PEV263" s="1434"/>
      <c r="PEW263" s="1434"/>
      <c r="PEX263" s="1434"/>
      <c r="PEY263" s="1434"/>
      <c r="PEZ263" s="1434"/>
      <c r="PFA263" s="1434"/>
      <c r="PFB263" s="1434"/>
      <c r="PFC263" s="1434"/>
      <c r="PFD263" s="1434"/>
      <c r="PFE263" s="1434"/>
      <c r="PFF263" s="1434"/>
      <c r="PFG263" s="1434"/>
      <c r="PFH263" s="1434"/>
      <c r="PFI263" s="1434"/>
      <c r="PFJ263" s="1434"/>
      <c r="PFK263" s="1434"/>
      <c r="PFL263" s="1434"/>
      <c r="PFM263" s="1434"/>
      <c r="PFN263" s="1434"/>
      <c r="PFO263" s="1434"/>
      <c r="PFP263" s="1434"/>
      <c r="PFQ263" s="1434"/>
      <c r="PFR263" s="1434"/>
      <c r="PFS263" s="1434"/>
      <c r="PFT263" s="1434"/>
      <c r="PFU263" s="1434"/>
      <c r="PFV263" s="1434"/>
      <c r="PFW263" s="1434"/>
      <c r="PFX263" s="1434"/>
      <c r="PFY263" s="1434"/>
      <c r="PFZ263" s="1434"/>
      <c r="PGA263" s="1434"/>
      <c r="PGB263" s="1434"/>
      <c r="PGC263" s="1434"/>
      <c r="PGD263" s="1434"/>
      <c r="PGE263" s="1434"/>
      <c r="PGF263" s="1434"/>
      <c r="PGG263" s="1434"/>
      <c r="PGH263" s="1434"/>
      <c r="PGI263" s="1434"/>
      <c r="PGJ263" s="1434"/>
      <c r="PGK263" s="1434"/>
      <c r="PGL263" s="1434"/>
      <c r="PGM263" s="1434"/>
      <c r="PGN263" s="1434"/>
      <c r="PGO263" s="1434"/>
      <c r="PGP263" s="1434"/>
      <c r="PGQ263" s="1434"/>
      <c r="PGR263" s="1434"/>
      <c r="PGS263" s="1434"/>
      <c r="PGT263" s="1434"/>
      <c r="PGU263" s="1434"/>
      <c r="PGV263" s="1434"/>
      <c r="PGW263" s="1434"/>
      <c r="PGX263" s="1434"/>
      <c r="PGY263" s="1434"/>
      <c r="PGZ263" s="1434"/>
      <c r="PHA263" s="1434"/>
      <c r="PHB263" s="1434"/>
      <c r="PHC263" s="1434"/>
      <c r="PHD263" s="1434"/>
      <c r="PHE263" s="1434"/>
      <c r="PHF263" s="1434"/>
      <c r="PHG263" s="1434"/>
      <c r="PHH263" s="1434"/>
      <c r="PHI263" s="1434"/>
      <c r="PHJ263" s="1434"/>
      <c r="PHK263" s="1434"/>
      <c r="PHL263" s="1434"/>
      <c r="PHM263" s="1434"/>
      <c r="PHN263" s="1434"/>
      <c r="PHO263" s="1434"/>
      <c r="PHP263" s="1434"/>
      <c r="PHQ263" s="1434"/>
      <c r="PHR263" s="1434"/>
      <c r="PHS263" s="1434"/>
      <c r="PHT263" s="1434"/>
      <c r="PHU263" s="1434"/>
      <c r="PHV263" s="1434"/>
      <c r="PHW263" s="1434"/>
      <c r="PHX263" s="1434"/>
      <c r="PHY263" s="1434"/>
      <c r="PHZ263" s="1434"/>
      <c r="PIA263" s="1434"/>
      <c r="PIB263" s="1434"/>
      <c r="PIC263" s="1434"/>
      <c r="PID263" s="1434"/>
      <c r="PIE263" s="1434"/>
      <c r="PIF263" s="1434"/>
      <c r="PIG263" s="1434"/>
      <c r="PIH263" s="1434"/>
      <c r="PII263" s="1434"/>
      <c r="PIJ263" s="1434"/>
      <c r="PIK263" s="1434"/>
      <c r="PIL263" s="1434"/>
      <c r="PIM263" s="1434"/>
      <c r="PIN263" s="1434"/>
      <c r="PIO263" s="1434"/>
      <c r="PIP263" s="1434"/>
      <c r="PIQ263" s="1434"/>
      <c r="PIR263" s="1434"/>
      <c r="PIS263" s="1434"/>
      <c r="PIT263" s="1434"/>
      <c r="PIU263" s="1434"/>
      <c r="PIV263" s="1434"/>
      <c r="PIW263" s="1434"/>
      <c r="PIX263" s="1434"/>
      <c r="PIY263" s="1434"/>
      <c r="PIZ263" s="1434"/>
      <c r="PJA263" s="1434"/>
      <c r="PJB263" s="1434"/>
      <c r="PJC263" s="1434"/>
      <c r="PJD263" s="1434"/>
      <c r="PJE263" s="1434"/>
      <c r="PJF263" s="1434"/>
      <c r="PJG263" s="1434"/>
      <c r="PJH263" s="1434"/>
      <c r="PJI263" s="1434"/>
      <c r="PJJ263" s="1434"/>
      <c r="PJK263" s="1434"/>
      <c r="PJL263" s="1434"/>
      <c r="PJM263" s="1434"/>
      <c r="PJN263" s="1434"/>
      <c r="PJO263" s="1434"/>
      <c r="PJP263" s="1434"/>
      <c r="PJQ263" s="1434"/>
      <c r="PJR263" s="1434"/>
      <c r="PJS263" s="1434"/>
      <c r="PJT263" s="1434"/>
      <c r="PJU263" s="1434"/>
      <c r="PJV263" s="1434"/>
      <c r="PJW263" s="1434"/>
      <c r="PJX263" s="1434"/>
      <c r="PJY263" s="1434"/>
      <c r="PJZ263" s="1434"/>
      <c r="PKA263" s="1434"/>
      <c r="PKB263" s="1434"/>
      <c r="PKC263" s="1434"/>
      <c r="PKD263" s="1434"/>
      <c r="PKE263" s="1434"/>
      <c r="PKF263" s="1434"/>
      <c r="PKG263" s="1434"/>
      <c r="PKH263" s="1434"/>
      <c r="PKI263" s="1434"/>
      <c r="PKJ263" s="1434"/>
      <c r="PKK263" s="1434"/>
      <c r="PKL263" s="1434"/>
      <c r="PKM263" s="1434"/>
      <c r="PKN263" s="1434"/>
      <c r="PKO263" s="1434"/>
      <c r="PKP263" s="1434"/>
      <c r="PKQ263" s="1434"/>
      <c r="PKR263" s="1434"/>
      <c r="PKS263" s="1434"/>
      <c r="PKT263" s="1434"/>
      <c r="PKU263" s="1434"/>
      <c r="PKV263" s="1434"/>
      <c r="PKW263" s="1434"/>
      <c r="PKX263" s="1434"/>
      <c r="PKY263" s="1434"/>
      <c r="PKZ263" s="1434"/>
      <c r="PLA263" s="1434"/>
      <c r="PLB263" s="1434"/>
      <c r="PLC263" s="1434"/>
      <c r="PLD263" s="1434"/>
      <c r="PLE263" s="1434"/>
      <c r="PLF263" s="1434"/>
      <c r="PLG263" s="1434"/>
      <c r="PLH263" s="1434"/>
      <c r="PLI263" s="1434"/>
      <c r="PLJ263" s="1434"/>
      <c r="PLK263" s="1434"/>
      <c r="PLL263" s="1434"/>
      <c r="PLM263" s="1434"/>
      <c r="PLN263" s="1434"/>
      <c r="PLO263" s="1434"/>
      <c r="PLP263" s="1434"/>
      <c r="PLQ263" s="1434"/>
      <c r="PLR263" s="1434"/>
      <c r="PLS263" s="1434"/>
      <c r="PLT263" s="1434"/>
      <c r="PLU263" s="1434"/>
      <c r="PLV263" s="1434"/>
      <c r="PLW263" s="1434"/>
      <c r="PLX263" s="1434"/>
      <c r="PLY263" s="1434"/>
      <c r="PLZ263" s="1434"/>
      <c r="PMA263" s="1434"/>
      <c r="PMB263" s="1434"/>
      <c r="PMC263" s="1434"/>
      <c r="PMD263" s="1434"/>
      <c r="PME263" s="1434"/>
      <c r="PMF263" s="1434"/>
      <c r="PMG263" s="1434"/>
      <c r="PMH263" s="1434"/>
      <c r="PMI263" s="1434"/>
      <c r="PMJ263" s="1434"/>
      <c r="PMK263" s="1434"/>
      <c r="PML263" s="1434"/>
      <c r="PMM263" s="1434"/>
      <c r="PMN263" s="1434"/>
      <c r="PMO263" s="1434"/>
      <c r="PMP263" s="1434"/>
      <c r="PMQ263" s="1434"/>
      <c r="PMR263" s="1434"/>
      <c r="PMS263" s="1434"/>
      <c r="PMT263" s="1434"/>
      <c r="PMU263" s="1434"/>
      <c r="PMV263" s="1434"/>
      <c r="PMW263" s="1434"/>
      <c r="PMX263" s="1434"/>
      <c r="PMY263" s="1434"/>
      <c r="PMZ263" s="1434"/>
      <c r="PNA263" s="1434"/>
      <c r="PNB263" s="1434"/>
      <c r="PNC263" s="1434"/>
      <c r="PND263" s="1434"/>
      <c r="PNE263" s="1434"/>
      <c r="PNF263" s="1434"/>
      <c r="PNG263" s="1434"/>
      <c r="PNH263" s="1434"/>
      <c r="PNI263" s="1434"/>
      <c r="PNJ263" s="1434"/>
      <c r="PNK263" s="1434"/>
      <c r="PNL263" s="1434"/>
      <c r="PNM263" s="1434"/>
      <c r="PNN263" s="1434"/>
      <c r="PNO263" s="1434"/>
      <c r="PNP263" s="1434"/>
      <c r="PNQ263" s="1434"/>
      <c r="PNR263" s="1434"/>
      <c r="PNS263" s="1434"/>
      <c r="PNT263" s="1434"/>
      <c r="PNU263" s="1434"/>
      <c r="PNV263" s="1434"/>
      <c r="PNW263" s="1434"/>
      <c r="PNX263" s="1434"/>
      <c r="PNY263" s="1434"/>
      <c r="PNZ263" s="1434"/>
      <c r="POA263" s="1434"/>
      <c r="POB263" s="1434"/>
      <c r="POC263" s="1434"/>
      <c r="POD263" s="1434"/>
      <c r="POE263" s="1434"/>
      <c r="POF263" s="1434"/>
      <c r="POG263" s="1434"/>
      <c r="POH263" s="1434"/>
      <c r="POI263" s="1434"/>
      <c r="POJ263" s="1434"/>
      <c r="POK263" s="1434"/>
      <c r="POL263" s="1434"/>
      <c r="POM263" s="1434"/>
      <c r="PON263" s="1434"/>
      <c r="POO263" s="1434"/>
      <c r="POP263" s="1434"/>
      <c r="POQ263" s="1434"/>
      <c r="POR263" s="1434"/>
      <c r="POS263" s="1434"/>
      <c r="POT263" s="1434"/>
      <c r="POU263" s="1434"/>
      <c r="POV263" s="1434"/>
      <c r="POW263" s="1434"/>
      <c r="POX263" s="1434"/>
      <c r="POY263" s="1434"/>
      <c r="POZ263" s="1434"/>
      <c r="PPA263" s="1434"/>
      <c r="PPB263" s="1434"/>
      <c r="PPC263" s="1434"/>
      <c r="PPD263" s="1434"/>
      <c r="PPE263" s="1434"/>
      <c r="PPF263" s="1434"/>
      <c r="PPG263" s="1434"/>
      <c r="PPH263" s="1434"/>
      <c r="PPI263" s="1434"/>
      <c r="PPJ263" s="1434"/>
      <c r="PPK263" s="1434"/>
      <c r="PPL263" s="1434"/>
      <c r="PPM263" s="1434"/>
      <c r="PPN263" s="1434"/>
      <c r="PPO263" s="1434"/>
      <c r="PPP263" s="1434"/>
      <c r="PPQ263" s="1434"/>
      <c r="PPR263" s="1434"/>
      <c r="PPS263" s="1434"/>
      <c r="PPT263" s="1434"/>
      <c r="PPU263" s="1434"/>
      <c r="PPV263" s="1434"/>
      <c r="PPW263" s="1434"/>
      <c r="PPX263" s="1434"/>
      <c r="PPY263" s="1434"/>
      <c r="PPZ263" s="1434"/>
      <c r="PQA263" s="1434"/>
      <c r="PQB263" s="1434"/>
      <c r="PQC263" s="1434"/>
      <c r="PQD263" s="1434"/>
      <c r="PQE263" s="1434"/>
      <c r="PQF263" s="1434"/>
      <c r="PQG263" s="1434"/>
      <c r="PQH263" s="1434"/>
      <c r="PQI263" s="1434"/>
      <c r="PQJ263" s="1434"/>
      <c r="PQK263" s="1434"/>
      <c r="PQL263" s="1434"/>
      <c r="PQM263" s="1434"/>
      <c r="PQN263" s="1434"/>
      <c r="PQO263" s="1434"/>
      <c r="PQP263" s="1434"/>
      <c r="PQQ263" s="1434"/>
      <c r="PQR263" s="1434"/>
      <c r="PQS263" s="1434"/>
      <c r="PQT263" s="1434"/>
      <c r="PQU263" s="1434"/>
      <c r="PQV263" s="1434"/>
      <c r="PQW263" s="1434"/>
      <c r="PQX263" s="1434"/>
      <c r="PQY263" s="1434"/>
      <c r="PQZ263" s="1434"/>
      <c r="PRA263" s="1434"/>
      <c r="PRB263" s="1434"/>
      <c r="PRC263" s="1434"/>
      <c r="PRD263" s="1434"/>
      <c r="PRE263" s="1434"/>
      <c r="PRF263" s="1434"/>
      <c r="PRG263" s="1434"/>
      <c r="PRH263" s="1434"/>
      <c r="PRI263" s="1434"/>
      <c r="PRJ263" s="1434"/>
      <c r="PRK263" s="1434"/>
      <c r="PRL263" s="1434"/>
      <c r="PRM263" s="1434"/>
      <c r="PRN263" s="1434"/>
      <c r="PRO263" s="1434"/>
      <c r="PRP263" s="1434"/>
      <c r="PRQ263" s="1434"/>
      <c r="PRR263" s="1434"/>
      <c r="PRS263" s="1434"/>
      <c r="PRT263" s="1434"/>
      <c r="PRU263" s="1434"/>
      <c r="PRV263" s="1434"/>
      <c r="PRW263" s="1434"/>
      <c r="PRX263" s="1434"/>
      <c r="PRY263" s="1434"/>
      <c r="PRZ263" s="1434"/>
      <c r="PSA263" s="1434"/>
      <c r="PSB263" s="1434"/>
      <c r="PSC263" s="1434"/>
      <c r="PSD263" s="1434"/>
      <c r="PSE263" s="1434"/>
      <c r="PSF263" s="1434"/>
      <c r="PSG263" s="1434"/>
      <c r="PSH263" s="1434"/>
      <c r="PSI263" s="1434"/>
      <c r="PSJ263" s="1434"/>
      <c r="PSK263" s="1434"/>
      <c r="PSL263" s="1434"/>
      <c r="PSM263" s="1434"/>
      <c r="PSN263" s="1434"/>
      <c r="PSO263" s="1434"/>
      <c r="PSP263" s="1434"/>
      <c r="PSQ263" s="1434"/>
      <c r="PSR263" s="1434"/>
      <c r="PSS263" s="1434"/>
      <c r="PST263" s="1434"/>
      <c r="PSU263" s="1434"/>
      <c r="PSV263" s="1434"/>
      <c r="PSW263" s="1434"/>
      <c r="PSX263" s="1434"/>
      <c r="PSY263" s="1434"/>
      <c r="PSZ263" s="1434"/>
      <c r="PTA263" s="1434"/>
      <c r="PTB263" s="1434"/>
      <c r="PTC263" s="1434"/>
      <c r="PTD263" s="1434"/>
      <c r="PTE263" s="1434"/>
      <c r="PTF263" s="1434"/>
      <c r="PTG263" s="1434"/>
      <c r="PTH263" s="1434"/>
      <c r="PTI263" s="1434"/>
      <c r="PTJ263" s="1434"/>
      <c r="PTK263" s="1434"/>
      <c r="PTL263" s="1434"/>
      <c r="PTM263" s="1434"/>
      <c r="PTN263" s="1434"/>
      <c r="PTO263" s="1434"/>
      <c r="PTP263" s="1434"/>
      <c r="PTQ263" s="1434"/>
      <c r="PTR263" s="1434"/>
      <c r="PTS263" s="1434"/>
      <c r="PTT263" s="1434"/>
      <c r="PTU263" s="1434"/>
      <c r="PTV263" s="1434"/>
      <c r="PTW263" s="1434"/>
      <c r="PTX263" s="1434"/>
      <c r="PTY263" s="1434"/>
      <c r="PTZ263" s="1434"/>
      <c r="PUA263" s="1434"/>
      <c r="PUB263" s="1434"/>
      <c r="PUC263" s="1434"/>
      <c r="PUD263" s="1434"/>
      <c r="PUE263" s="1434"/>
      <c r="PUF263" s="1434"/>
      <c r="PUG263" s="1434"/>
      <c r="PUH263" s="1434"/>
      <c r="PUI263" s="1434"/>
      <c r="PUJ263" s="1434"/>
      <c r="PUK263" s="1434"/>
      <c r="PUL263" s="1434"/>
      <c r="PUM263" s="1434"/>
      <c r="PUN263" s="1434"/>
      <c r="PUO263" s="1434"/>
      <c r="PUP263" s="1434"/>
      <c r="PUQ263" s="1434"/>
      <c r="PUR263" s="1434"/>
      <c r="PUS263" s="1434"/>
      <c r="PUT263" s="1434"/>
      <c r="PUU263" s="1434"/>
      <c r="PUV263" s="1434"/>
      <c r="PUW263" s="1434"/>
      <c r="PUX263" s="1434"/>
      <c r="PUY263" s="1434"/>
      <c r="PUZ263" s="1434"/>
      <c r="PVA263" s="1434"/>
      <c r="PVB263" s="1434"/>
      <c r="PVC263" s="1434"/>
      <c r="PVD263" s="1434"/>
      <c r="PVE263" s="1434"/>
      <c r="PVF263" s="1434"/>
      <c r="PVG263" s="1434"/>
      <c r="PVH263" s="1434"/>
      <c r="PVI263" s="1434"/>
      <c r="PVJ263" s="1434"/>
      <c r="PVK263" s="1434"/>
      <c r="PVL263" s="1434"/>
      <c r="PVM263" s="1434"/>
      <c r="PVN263" s="1434"/>
      <c r="PVO263" s="1434"/>
      <c r="PVP263" s="1434"/>
      <c r="PVQ263" s="1434"/>
      <c r="PVR263" s="1434"/>
      <c r="PVS263" s="1434"/>
      <c r="PVT263" s="1434"/>
      <c r="PVU263" s="1434"/>
      <c r="PVV263" s="1434"/>
      <c r="PVW263" s="1434"/>
      <c r="PVX263" s="1434"/>
      <c r="PVY263" s="1434"/>
      <c r="PVZ263" s="1434"/>
      <c r="PWA263" s="1434"/>
      <c r="PWB263" s="1434"/>
      <c r="PWC263" s="1434"/>
      <c r="PWD263" s="1434"/>
      <c r="PWE263" s="1434"/>
      <c r="PWF263" s="1434"/>
      <c r="PWG263" s="1434"/>
      <c r="PWH263" s="1434"/>
      <c r="PWI263" s="1434"/>
      <c r="PWJ263" s="1434"/>
      <c r="PWK263" s="1434"/>
      <c r="PWL263" s="1434"/>
      <c r="PWM263" s="1434"/>
      <c r="PWN263" s="1434"/>
      <c r="PWO263" s="1434"/>
      <c r="PWP263" s="1434"/>
      <c r="PWQ263" s="1434"/>
      <c r="PWR263" s="1434"/>
      <c r="PWS263" s="1434"/>
      <c r="PWT263" s="1434"/>
      <c r="PWU263" s="1434"/>
      <c r="PWV263" s="1434"/>
      <c r="PWW263" s="1434"/>
      <c r="PWX263" s="1434"/>
      <c r="PWY263" s="1434"/>
      <c r="PWZ263" s="1434"/>
      <c r="PXA263" s="1434"/>
      <c r="PXB263" s="1434"/>
      <c r="PXC263" s="1434"/>
      <c r="PXD263" s="1434"/>
      <c r="PXE263" s="1434"/>
      <c r="PXF263" s="1434"/>
      <c r="PXG263" s="1434"/>
      <c r="PXH263" s="1434"/>
      <c r="PXI263" s="1434"/>
      <c r="PXJ263" s="1434"/>
      <c r="PXK263" s="1434"/>
      <c r="PXL263" s="1434"/>
      <c r="PXM263" s="1434"/>
      <c r="PXN263" s="1434"/>
      <c r="PXO263" s="1434"/>
      <c r="PXP263" s="1434"/>
      <c r="PXQ263" s="1434"/>
      <c r="PXR263" s="1434"/>
      <c r="PXS263" s="1434"/>
      <c r="PXT263" s="1434"/>
      <c r="PXU263" s="1434"/>
      <c r="PXV263" s="1434"/>
      <c r="PXW263" s="1434"/>
      <c r="PXX263" s="1434"/>
      <c r="PXY263" s="1434"/>
      <c r="PXZ263" s="1434"/>
      <c r="PYA263" s="1434"/>
      <c r="PYB263" s="1434"/>
      <c r="PYC263" s="1434"/>
      <c r="PYD263" s="1434"/>
      <c r="PYE263" s="1434"/>
      <c r="PYF263" s="1434"/>
      <c r="PYG263" s="1434"/>
      <c r="PYH263" s="1434"/>
      <c r="PYI263" s="1434"/>
      <c r="PYJ263" s="1434"/>
      <c r="PYK263" s="1434"/>
      <c r="PYL263" s="1434"/>
      <c r="PYM263" s="1434"/>
      <c r="PYN263" s="1434"/>
      <c r="PYO263" s="1434"/>
      <c r="PYP263" s="1434"/>
      <c r="PYQ263" s="1434"/>
      <c r="PYR263" s="1434"/>
      <c r="PYS263" s="1434"/>
      <c r="PYT263" s="1434"/>
      <c r="PYU263" s="1434"/>
      <c r="PYV263" s="1434"/>
      <c r="PYW263" s="1434"/>
      <c r="PYX263" s="1434"/>
      <c r="PYY263" s="1434"/>
      <c r="PYZ263" s="1434"/>
      <c r="PZA263" s="1434"/>
      <c r="PZB263" s="1434"/>
      <c r="PZC263" s="1434"/>
      <c r="PZD263" s="1434"/>
      <c r="PZE263" s="1434"/>
      <c r="PZF263" s="1434"/>
      <c r="PZG263" s="1434"/>
      <c r="PZH263" s="1434"/>
      <c r="PZI263" s="1434"/>
      <c r="PZJ263" s="1434"/>
      <c r="PZK263" s="1434"/>
      <c r="PZL263" s="1434"/>
      <c r="PZM263" s="1434"/>
      <c r="PZN263" s="1434"/>
      <c r="PZO263" s="1434"/>
      <c r="PZP263" s="1434"/>
      <c r="PZQ263" s="1434"/>
      <c r="PZR263" s="1434"/>
      <c r="PZS263" s="1434"/>
      <c r="PZT263" s="1434"/>
      <c r="PZU263" s="1434"/>
      <c r="PZV263" s="1434"/>
      <c r="PZW263" s="1434"/>
      <c r="PZX263" s="1434"/>
      <c r="PZY263" s="1434"/>
      <c r="PZZ263" s="1434"/>
      <c r="QAA263" s="1434"/>
      <c r="QAB263" s="1434"/>
      <c r="QAC263" s="1434"/>
      <c r="QAD263" s="1434"/>
      <c r="QAE263" s="1434"/>
      <c r="QAF263" s="1434"/>
      <c r="QAG263" s="1434"/>
      <c r="QAH263" s="1434"/>
      <c r="QAI263" s="1434"/>
      <c r="QAJ263" s="1434"/>
      <c r="QAK263" s="1434"/>
      <c r="QAL263" s="1434"/>
      <c r="QAM263" s="1434"/>
      <c r="QAN263" s="1434"/>
      <c r="QAO263" s="1434"/>
      <c r="QAP263" s="1434"/>
      <c r="QAQ263" s="1434"/>
      <c r="QAR263" s="1434"/>
      <c r="QAS263" s="1434"/>
      <c r="QAT263" s="1434"/>
      <c r="QAU263" s="1434"/>
      <c r="QAV263" s="1434"/>
      <c r="QAW263" s="1434"/>
      <c r="QAX263" s="1434"/>
      <c r="QAY263" s="1434"/>
      <c r="QAZ263" s="1434"/>
      <c r="QBA263" s="1434"/>
      <c r="QBB263" s="1434"/>
      <c r="QBC263" s="1434"/>
      <c r="QBD263" s="1434"/>
      <c r="QBE263" s="1434"/>
      <c r="QBF263" s="1434"/>
      <c r="QBG263" s="1434"/>
      <c r="QBH263" s="1434"/>
      <c r="QBI263" s="1434"/>
      <c r="QBJ263" s="1434"/>
      <c r="QBK263" s="1434"/>
      <c r="QBL263" s="1434"/>
      <c r="QBM263" s="1434"/>
      <c r="QBN263" s="1434"/>
      <c r="QBO263" s="1434"/>
      <c r="QBP263" s="1434"/>
      <c r="QBQ263" s="1434"/>
      <c r="QBR263" s="1434"/>
      <c r="QBS263" s="1434"/>
      <c r="QBT263" s="1434"/>
      <c r="QBU263" s="1434"/>
      <c r="QBV263" s="1434"/>
      <c r="QBW263" s="1434"/>
      <c r="QBX263" s="1434"/>
      <c r="QBY263" s="1434"/>
      <c r="QBZ263" s="1434"/>
      <c r="QCA263" s="1434"/>
      <c r="QCB263" s="1434"/>
      <c r="QCC263" s="1434"/>
      <c r="QCD263" s="1434"/>
      <c r="QCE263" s="1434"/>
      <c r="QCF263" s="1434"/>
      <c r="QCG263" s="1434"/>
      <c r="QCH263" s="1434"/>
      <c r="QCI263" s="1434"/>
      <c r="QCJ263" s="1434"/>
      <c r="QCK263" s="1434"/>
      <c r="QCL263" s="1434"/>
      <c r="QCM263" s="1434"/>
      <c r="QCN263" s="1434"/>
      <c r="QCO263" s="1434"/>
      <c r="QCP263" s="1434"/>
      <c r="QCQ263" s="1434"/>
      <c r="QCR263" s="1434"/>
      <c r="QCS263" s="1434"/>
      <c r="QCT263" s="1434"/>
      <c r="QCU263" s="1434"/>
      <c r="QCV263" s="1434"/>
      <c r="QCW263" s="1434"/>
      <c r="QCX263" s="1434"/>
      <c r="QCY263" s="1434"/>
      <c r="QCZ263" s="1434"/>
      <c r="QDA263" s="1434"/>
      <c r="QDB263" s="1434"/>
      <c r="QDC263" s="1434"/>
      <c r="QDD263" s="1434"/>
      <c r="QDE263" s="1434"/>
      <c r="QDF263" s="1434"/>
      <c r="QDG263" s="1434"/>
      <c r="QDH263" s="1434"/>
      <c r="QDI263" s="1434"/>
      <c r="QDJ263" s="1434"/>
      <c r="QDK263" s="1434"/>
      <c r="QDL263" s="1434"/>
      <c r="QDM263" s="1434"/>
      <c r="QDN263" s="1434"/>
      <c r="QDO263" s="1434"/>
      <c r="QDP263" s="1434"/>
      <c r="QDQ263" s="1434"/>
      <c r="QDR263" s="1434"/>
      <c r="QDS263" s="1434"/>
      <c r="QDT263" s="1434"/>
      <c r="QDU263" s="1434"/>
      <c r="QDV263" s="1434"/>
      <c r="QDW263" s="1434"/>
      <c r="QDX263" s="1434"/>
      <c r="QDY263" s="1434"/>
      <c r="QDZ263" s="1434"/>
      <c r="QEA263" s="1434"/>
      <c r="QEB263" s="1434"/>
      <c r="QEC263" s="1434"/>
      <c r="QED263" s="1434"/>
      <c r="QEE263" s="1434"/>
      <c r="QEF263" s="1434"/>
      <c r="QEG263" s="1434"/>
      <c r="QEH263" s="1434"/>
      <c r="QEI263" s="1434"/>
      <c r="QEJ263" s="1434"/>
      <c r="QEK263" s="1434"/>
      <c r="QEL263" s="1434"/>
      <c r="QEM263" s="1434"/>
      <c r="QEN263" s="1434"/>
      <c r="QEO263" s="1434"/>
      <c r="QEP263" s="1434"/>
      <c r="QEQ263" s="1434"/>
      <c r="QER263" s="1434"/>
      <c r="QES263" s="1434"/>
      <c r="QET263" s="1434"/>
      <c r="QEU263" s="1434"/>
      <c r="QEV263" s="1434"/>
      <c r="QEW263" s="1434"/>
      <c r="QEX263" s="1434"/>
      <c r="QEY263" s="1434"/>
      <c r="QEZ263" s="1434"/>
      <c r="QFA263" s="1434"/>
      <c r="QFB263" s="1434"/>
      <c r="QFC263" s="1434"/>
      <c r="QFD263" s="1434"/>
      <c r="QFE263" s="1434"/>
      <c r="QFF263" s="1434"/>
      <c r="QFG263" s="1434"/>
      <c r="QFH263" s="1434"/>
      <c r="QFI263" s="1434"/>
      <c r="QFJ263" s="1434"/>
      <c r="QFK263" s="1434"/>
      <c r="QFL263" s="1434"/>
      <c r="QFM263" s="1434"/>
      <c r="QFN263" s="1434"/>
      <c r="QFO263" s="1434"/>
      <c r="QFP263" s="1434"/>
      <c r="QFQ263" s="1434"/>
      <c r="QFR263" s="1434"/>
      <c r="QFS263" s="1434"/>
      <c r="QFT263" s="1434"/>
      <c r="QFU263" s="1434"/>
      <c r="QFV263" s="1434"/>
      <c r="QFW263" s="1434"/>
      <c r="QFX263" s="1434"/>
      <c r="QFY263" s="1434"/>
      <c r="QFZ263" s="1434"/>
      <c r="QGA263" s="1434"/>
      <c r="QGB263" s="1434"/>
      <c r="QGC263" s="1434"/>
      <c r="QGD263" s="1434"/>
      <c r="QGE263" s="1434"/>
      <c r="QGF263" s="1434"/>
      <c r="QGG263" s="1434"/>
      <c r="QGH263" s="1434"/>
      <c r="QGI263" s="1434"/>
      <c r="QGJ263" s="1434"/>
      <c r="QGK263" s="1434"/>
      <c r="QGL263" s="1434"/>
      <c r="QGM263" s="1434"/>
      <c r="QGN263" s="1434"/>
      <c r="QGO263" s="1434"/>
      <c r="QGP263" s="1434"/>
      <c r="QGQ263" s="1434"/>
      <c r="QGR263" s="1434"/>
      <c r="QGS263" s="1434"/>
      <c r="QGT263" s="1434"/>
      <c r="QGU263" s="1434"/>
      <c r="QGV263" s="1434"/>
      <c r="QGW263" s="1434"/>
      <c r="QGX263" s="1434"/>
      <c r="QGY263" s="1434"/>
      <c r="QGZ263" s="1434"/>
      <c r="QHA263" s="1434"/>
      <c r="QHB263" s="1434"/>
      <c r="QHC263" s="1434"/>
      <c r="QHD263" s="1434"/>
      <c r="QHE263" s="1434"/>
      <c r="QHF263" s="1434"/>
      <c r="QHG263" s="1434"/>
      <c r="QHH263" s="1434"/>
      <c r="QHI263" s="1434"/>
      <c r="QHJ263" s="1434"/>
      <c r="QHK263" s="1434"/>
      <c r="QHL263" s="1434"/>
      <c r="QHM263" s="1434"/>
      <c r="QHN263" s="1434"/>
      <c r="QHO263" s="1434"/>
      <c r="QHP263" s="1434"/>
      <c r="QHQ263" s="1434"/>
      <c r="QHR263" s="1434"/>
      <c r="QHS263" s="1434"/>
      <c r="QHT263" s="1434"/>
      <c r="QHU263" s="1434"/>
      <c r="QHV263" s="1434"/>
      <c r="QHW263" s="1434"/>
      <c r="QHX263" s="1434"/>
      <c r="QHY263" s="1434"/>
      <c r="QHZ263" s="1434"/>
      <c r="QIA263" s="1434"/>
      <c r="QIB263" s="1434"/>
      <c r="QIC263" s="1434"/>
      <c r="QID263" s="1434"/>
      <c r="QIE263" s="1434"/>
      <c r="QIF263" s="1434"/>
      <c r="QIG263" s="1434"/>
      <c r="QIH263" s="1434"/>
      <c r="QII263" s="1434"/>
      <c r="QIJ263" s="1434"/>
      <c r="QIK263" s="1434"/>
      <c r="QIL263" s="1434"/>
      <c r="QIM263" s="1434"/>
      <c r="QIN263" s="1434"/>
      <c r="QIO263" s="1434"/>
      <c r="QIP263" s="1434"/>
      <c r="QIQ263" s="1434"/>
      <c r="QIR263" s="1434"/>
      <c r="QIS263" s="1434"/>
      <c r="QIT263" s="1434"/>
      <c r="QIU263" s="1434"/>
      <c r="QIV263" s="1434"/>
      <c r="QIW263" s="1434"/>
      <c r="QIX263" s="1434"/>
      <c r="QIY263" s="1434"/>
      <c r="QIZ263" s="1434"/>
      <c r="QJA263" s="1434"/>
      <c r="QJB263" s="1434"/>
      <c r="QJC263" s="1434"/>
      <c r="QJD263" s="1434"/>
      <c r="QJE263" s="1434"/>
      <c r="QJF263" s="1434"/>
      <c r="QJG263" s="1434"/>
      <c r="QJH263" s="1434"/>
      <c r="QJI263" s="1434"/>
      <c r="QJJ263" s="1434"/>
      <c r="QJK263" s="1434"/>
      <c r="QJL263" s="1434"/>
      <c r="QJM263" s="1434"/>
      <c r="QJN263" s="1434"/>
      <c r="QJO263" s="1434"/>
      <c r="QJP263" s="1434"/>
      <c r="QJQ263" s="1434"/>
      <c r="QJR263" s="1434"/>
      <c r="QJS263" s="1434"/>
      <c r="QJT263" s="1434"/>
      <c r="QJU263" s="1434"/>
      <c r="QJV263" s="1434"/>
      <c r="QJW263" s="1434"/>
      <c r="QJX263" s="1434"/>
      <c r="QJY263" s="1434"/>
      <c r="QJZ263" s="1434"/>
      <c r="QKA263" s="1434"/>
      <c r="QKB263" s="1434"/>
      <c r="QKC263" s="1434"/>
      <c r="QKD263" s="1434"/>
      <c r="QKE263" s="1434"/>
      <c r="QKF263" s="1434"/>
      <c r="QKG263" s="1434"/>
      <c r="QKH263" s="1434"/>
      <c r="QKI263" s="1434"/>
      <c r="QKJ263" s="1434"/>
      <c r="QKK263" s="1434"/>
      <c r="QKL263" s="1434"/>
      <c r="QKM263" s="1434"/>
      <c r="QKN263" s="1434"/>
      <c r="QKO263" s="1434"/>
      <c r="QKP263" s="1434"/>
      <c r="QKQ263" s="1434"/>
      <c r="QKR263" s="1434"/>
      <c r="QKS263" s="1434"/>
      <c r="QKT263" s="1434"/>
      <c r="QKU263" s="1434"/>
      <c r="QKV263" s="1434"/>
      <c r="QKW263" s="1434"/>
      <c r="QKX263" s="1434"/>
      <c r="QKY263" s="1434"/>
      <c r="QKZ263" s="1434"/>
      <c r="QLA263" s="1434"/>
      <c r="QLB263" s="1434"/>
      <c r="QLC263" s="1434"/>
      <c r="QLD263" s="1434"/>
      <c r="QLE263" s="1434"/>
      <c r="QLF263" s="1434"/>
      <c r="QLG263" s="1434"/>
      <c r="QLH263" s="1434"/>
      <c r="QLI263" s="1434"/>
      <c r="QLJ263" s="1434"/>
      <c r="QLK263" s="1434"/>
      <c r="QLL263" s="1434"/>
      <c r="QLM263" s="1434"/>
      <c r="QLN263" s="1434"/>
      <c r="QLO263" s="1434"/>
      <c r="QLP263" s="1434"/>
      <c r="QLQ263" s="1434"/>
      <c r="QLR263" s="1434"/>
      <c r="QLS263" s="1434"/>
      <c r="QLT263" s="1434"/>
      <c r="QLU263" s="1434"/>
      <c r="QLV263" s="1434"/>
      <c r="QLW263" s="1434"/>
      <c r="QLX263" s="1434"/>
      <c r="QLY263" s="1434"/>
      <c r="QLZ263" s="1434"/>
      <c r="QMA263" s="1434"/>
      <c r="QMB263" s="1434"/>
      <c r="QMC263" s="1434"/>
      <c r="QMD263" s="1434"/>
      <c r="QME263" s="1434"/>
      <c r="QMF263" s="1434"/>
      <c r="QMG263" s="1434"/>
      <c r="QMH263" s="1434"/>
      <c r="QMI263" s="1434"/>
      <c r="QMJ263" s="1434"/>
      <c r="QMK263" s="1434"/>
      <c r="QML263" s="1434"/>
      <c r="QMM263" s="1434"/>
      <c r="QMN263" s="1434"/>
      <c r="QMO263" s="1434"/>
      <c r="QMP263" s="1434"/>
      <c r="QMQ263" s="1434"/>
      <c r="QMR263" s="1434"/>
      <c r="QMS263" s="1434"/>
      <c r="QMT263" s="1434"/>
      <c r="QMU263" s="1434"/>
      <c r="QMV263" s="1434"/>
      <c r="QMW263" s="1434"/>
      <c r="QMX263" s="1434"/>
      <c r="QMY263" s="1434"/>
      <c r="QMZ263" s="1434"/>
      <c r="QNA263" s="1434"/>
      <c r="QNB263" s="1434"/>
      <c r="QNC263" s="1434"/>
      <c r="QND263" s="1434"/>
      <c r="QNE263" s="1434"/>
      <c r="QNF263" s="1434"/>
      <c r="QNG263" s="1434"/>
      <c r="QNH263" s="1434"/>
      <c r="QNI263" s="1434"/>
      <c r="QNJ263" s="1434"/>
      <c r="QNK263" s="1434"/>
      <c r="QNL263" s="1434"/>
      <c r="QNM263" s="1434"/>
      <c r="QNN263" s="1434"/>
      <c r="QNO263" s="1434"/>
      <c r="QNP263" s="1434"/>
      <c r="QNQ263" s="1434"/>
      <c r="QNR263" s="1434"/>
      <c r="QNS263" s="1434"/>
      <c r="QNT263" s="1434"/>
      <c r="QNU263" s="1434"/>
      <c r="QNV263" s="1434"/>
      <c r="QNW263" s="1434"/>
      <c r="QNX263" s="1434"/>
      <c r="QNY263" s="1434"/>
      <c r="QNZ263" s="1434"/>
      <c r="QOA263" s="1434"/>
      <c r="QOB263" s="1434"/>
      <c r="QOC263" s="1434"/>
      <c r="QOD263" s="1434"/>
      <c r="QOE263" s="1434"/>
      <c r="QOF263" s="1434"/>
      <c r="QOG263" s="1434"/>
      <c r="QOH263" s="1434"/>
      <c r="QOI263" s="1434"/>
      <c r="QOJ263" s="1434"/>
      <c r="QOK263" s="1434"/>
      <c r="QOL263" s="1434"/>
      <c r="QOM263" s="1434"/>
      <c r="QON263" s="1434"/>
      <c r="QOO263" s="1434"/>
      <c r="QOP263" s="1434"/>
      <c r="QOQ263" s="1434"/>
      <c r="QOR263" s="1434"/>
      <c r="QOS263" s="1434"/>
      <c r="QOT263" s="1434"/>
      <c r="QOU263" s="1434"/>
      <c r="QOV263" s="1434"/>
      <c r="QOW263" s="1434"/>
      <c r="QOX263" s="1434"/>
      <c r="QOY263" s="1434"/>
      <c r="QOZ263" s="1434"/>
      <c r="QPA263" s="1434"/>
      <c r="QPB263" s="1434"/>
      <c r="QPC263" s="1434"/>
      <c r="QPD263" s="1434"/>
      <c r="QPE263" s="1434"/>
      <c r="QPF263" s="1434"/>
      <c r="QPG263" s="1434"/>
      <c r="QPH263" s="1434"/>
      <c r="QPI263" s="1434"/>
      <c r="QPJ263" s="1434"/>
      <c r="QPK263" s="1434"/>
      <c r="QPL263" s="1434"/>
      <c r="QPM263" s="1434"/>
      <c r="QPN263" s="1434"/>
      <c r="QPO263" s="1434"/>
      <c r="QPP263" s="1434"/>
      <c r="QPQ263" s="1434"/>
      <c r="QPR263" s="1434"/>
      <c r="QPS263" s="1434"/>
      <c r="QPT263" s="1434"/>
      <c r="QPU263" s="1434"/>
      <c r="QPV263" s="1434"/>
      <c r="QPW263" s="1434"/>
      <c r="QPX263" s="1434"/>
      <c r="QPY263" s="1434"/>
      <c r="QPZ263" s="1434"/>
      <c r="QQA263" s="1434"/>
      <c r="QQB263" s="1434"/>
      <c r="QQC263" s="1434"/>
      <c r="QQD263" s="1434"/>
      <c r="QQE263" s="1434"/>
      <c r="QQF263" s="1434"/>
      <c r="QQG263" s="1434"/>
      <c r="QQH263" s="1434"/>
      <c r="QQI263" s="1434"/>
      <c r="QQJ263" s="1434"/>
      <c r="QQK263" s="1434"/>
      <c r="QQL263" s="1434"/>
      <c r="QQM263" s="1434"/>
      <c r="QQN263" s="1434"/>
      <c r="QQO263" s="1434"/>
      <c r="QQP263" s="1434"/>
      <c r="QQQ263" s="1434"/>
      <c r="QQR263" s="1434"/>
      <c r="QQS263" s="1434"/>
      <c r="QQT263" s="1434"/>
      <c r="QQU263" s="1434"/>
      <c r="QQV263" s="1434"/>
      <c r="QQW263" s="1434"/>
      <c r="QQX263" s="1434"/>
      <c r="QQY263" s="1434"/>
      <c r="QQZ263" s="1434"/>
      <c r="QRA263" s="1434"/>
      <c r="QRB263" s="1434"/>
      <c r="QRC263" s="1434"/>
      <c r="QRD263" s="1434"/>
      <c r="QRE263" s="1434"/>
      <c r="QRF263" s="1434"/>
      <c r="QRG263" s="1434"/>
      <c r="QRH263" s="1434"/>
      <c r="QRI263" s="1434"/>
      <c r="QRJ263" s="1434"/>
      <c r="QRK263" s="1434"/>
      <c r="QRL263" s="1434"/>
      <c r="QRM263" s="1434"/>
      <c r="QRN263" s="1434"/>
      <c r="QRO263" s="1434"/>
      <c r="QRP263" s="1434"/>
      <c r="QRQ263" s="1434"/>
      <c r="QRR263" s="1434"/>
      <c r="QRS263" s="1434"/>
      <c r="QRT263" s="1434"/>
      <c r="QRU263" s="1434"/>
      <c r="QRV263" s="1434"/>
      <c r="QRW263" s="1434"/>
      <c r="QRX263" s="1434"/>
      <c r="QRY263" s="1434"/>
      <c r="QRZ263" s="1434"/>
      <c r="QSA263" s="1434"/>
      <c r="QSB263" s="1434"/>
      <c r="QSC263" s="1434"/>
      <c r="QSD263" s="1434"/>
      <c r="QSE263" s="1434"/>
      <c r="QSF263" s="1434"/>
      <c r="QSG263" s="1434"/>
      <c r="QSH263" s="1434"/>
      <c r="QSI263" s="1434"/>
      <c r="QSJ263" s="1434"/>
      <c r="QSK263" s="1434"/>
      <c r="QSL263" s="1434"/>
      <c r="QSM263" s="1434"/>
      <c r="QSN263" s="1434"/>
      <c r="QSO263" s="1434"/>
      <c r="QSP263" s="1434"/>
      <c r="QSQ263" s="1434"/>
      <c r="QSR263" s="1434"/>
      <c r="QSS263" s="1434"/>
      <c r="QST263" s="1434"/>
      <c r="QSU263" s="1434"/>
      <c r="QSV263" s="1434"/>
      <c r="QSW263" s="1434"/>
      <c r="QSX263" s="1434"/>
      <c r="QSY263" s="1434"/>
      <c r="QSZ263" s="1434"/>
      <c r="QTA263" s="1434"/>
      <c r="QTB263" s="1434"/>
      <c r="QTC263" s="1434"/>
      <c r="QTD263" s="1434"/>
      <c r="QTE263" s="1434"/>
      <c r="QTF263" s="1434"/>
      <c r="QTG263" s="1434"/>
      <c r="QTH263" s="1434"/>
      <c r="QTI263" s="1434"/>
      <c r="QTJ263" s="1434"/>
      <c r="QTK263" s="1434"/>
      <c r="QTL263" s="1434"/>
      <c r="QTM263" s="1434"/>
      <c r="QTN263" s="1434"/>
      <c r="QTO263" s="1434"/>
      <c r="QTP263" s="1434"/>
      <c r="QTQ263" s="1434"/>
      <c r="QTR263" s="1434"/>
      <c r="QTS263" s="1434"/>
      <c r="QTT263" s="1434"/>
      <c r="QTU263" s="1434"/>
      <c r="QTV263" s="1434"/>
      <c r="QTW263" s="1434"/>
      <c r="QTX263" s="1434"/>
      <c r="QTY263" s="1434"/>
      <c r="QTZ263" s="1434"/>
      <c r="QUA263" s="1434"/>
      <c r="QUB263" s="1434"/>
      <c r="QUC263" s="1434"/>
      <c r="QUD263" s="1434"/>
      <c r="QUE263" s="1434"/>
      <c r="QUF263" s="1434"/>
      <c r="QUG263" s="1434"/>
      <c r="QUH263" s="1434"/>
      <c r="QUI263" s="1434"/>
      <c r="QUJ263" s="1434"/>
      <c r="QUK263" s="1434"/>
      <c r="QUL263" s="1434"/>
      <c r="QUM263" s="1434"/>
      <c r="QUN263" s="1434"/>
      <c r="QUO263" s="1434"/>
      <c r="QUP263" s="1434"/>
      <c r="QUQ263" s="1434"/>
      <c r="QUR263" s="1434"/>
      <c r="QUS263" s="1434"/>
      <c r="QUT263" s="1434"/>
      <c r="QUU263" s="1434"/>
      <c r="QUV263" s="1434"/>
      <c r="QUW263" s="1434"/>
      <c r="QUX263" s="1434"/>
      <c r="QUY263" s="1434"/>
      <c r="QUZ263" s="1434"/>
      <c r="QVA263" s="1434"/>
      <c r="QVB263" s="1434"/>
      <c r="QVC263" s="1434"/>
      <c r="QVD263" s="1434"/>
      <c r="QVE263" s="1434"/>
      <c r="QVF263" s="1434"/>
      <c r="QVG263" s="1434"/>
      <c r="QVH263" s="1434"/>
      <c r="QVI263" s="1434"/>
      <c r="QVJ263" s="1434"/>
      <c r="QVK263" s="1434"/>
      <c r="QVL263" s="1434"/>
      <c r="QVM263" s="1434"/>
      <c r="QVN263" s="1434"/>
      <c r="QVO263" s="1434"/>
      <c r="QVP263" s="1434"/>
      <c r="QVQ263" s="1434"/>
      <c r="QVR263" s="1434"/>
      <c r="QVS263" s="1434"/>
      <c r="QVT263" s="1434"/>
      <c r="QVU263" s="1434"/>
      <c r="QVV263" s="1434"/>
      <c r="QVW263" s="1434"/>
      <c r="QVX263" s="1434"/>
      <c r="QVY263" s="1434"/>
      <c r="QVZ263" s="1434"/>
      <c r="QWA263" s="1434"/>
      <c r="QWB263" s="1434"/>
      <c r="QWC263" s="1434"/>
      <c r="QWD263" s="1434"/>
      <c r="QWE263" s="1434"/>
      <c r="QWF263" s="1434"/>
      <c r="QWG263" s="1434"/>
      <c r="QWH263" s="1434"/>
      <c r="QWI263" s="1434"/>
      <c r="QWJ263" s="1434"/>
      <c r="QWK263" s="1434"/>
      <c r="QWL263" s="1434"/>
      <c r="QWM263" s="1434"/>
      <c r="QWN263" s="1434"/>
      <c r="QWO263" s="1434"/>
      <c r="QWP263" s="1434"/>
      <c r="QWQ263" s="1434"/>
      <c r="QWR263" s="1434"/>
      <c r="QWS263" s="1434"/>
      <c r="QWT263" s="1434"/>
      <c r="QWU263" s="1434"/>
      <c r="QWV263" s="1434"/>
      <c r="QWW263" s="1434"/>
      <c r="QWX263" s="1434"/>
      <c r="QWY263" s="1434"/>
      <c r="QWZ263" s="1434"/>
      <c r="QXA263" s="1434"/>
      <c r="QXB263" s="1434"/>
      <c r="QXC263" s="1434"/>
      <c r="QXD263" s="1434"/>
      <c r="QXE263" s="1434"/>
      <c r="QXF263" s="1434"/>
      <c r="QXG263" s="1434"/>
      <c r="QXH263" s="1434"/>
      <c r="QXI263" s="1434"/>
      <c r="QXJ263" s="1434"/>
      <c r="QXK263" s="1434"/>
      <c r="QXL263" s="1434"/>
      <c r="QXM263" s="1434"/>
      <c r="QXN263" s="1434"/>
      <c r="QXO263" s="1434"/>
      <c r="QXP263" s="1434"/>
      <c r="QXQ263" s="1434"/>
      <c r="QXR263" s="1434"/>
      <c r="QXS263" s="1434"/>
      <c r="QXT263" s="1434"/>
      <c r="QXU263" s="1434"/>
      <c r="QXV263" s="1434"/>
      <c r="QXW263" s="1434"/>
      <c r="QXX263" s="1434"/>
      <c r="QXY263" s="1434"/>
      <c r="QXZ263" s="1434"/>
      <c r="QYA263" s="1434"/>
      <c r="QYB263" s="1434"/>
      <c r="QYC263" s="1434"/>
      <c r="QYD263" s="1434"/>
      <c r="QYE263" s="1434"/>
      <c r="QYF263" s="1434"/>
      <c r="QYG263" s="1434"/>
      <c r="QYH263" s="1434"/>
      <c r="QYI263" s="1434"/>
      <c r="QYJ263" s="1434"/>
      <c r="QYK263" s="1434"/>
      <c r="QYL263" s="1434"/>
      <c r="QYM263" s="1434"/>
      <c r="QYN263" s="1434"/>
      <c r="QYO263" s="1434"/>
      <c r="QYP263" s="1434"/>
      <c r="QYQ263" s="1434"/>
      <c r="QYR263" s="1434"/>
      <c r="QYS263" s="1434"/>
      <c r="QYT263" s="1434"/>
      <c r="QYU263" s="1434"/>
      <c r="QYV263" s="1434"/>
      <c r="QYW263" s="1434"/>
      <c r="QYX263" s="1434"/>
      <c r="QYY263" s="1434"/>
      <c r="QYZ263" s="1434"/>
      <c r="QZA263" s="1434"/>
      <c r="QZB263" s="1434"/>
      <c r="QZC263" s="1434"/>
      <c r="QZD263" s="1434"/>
      <c r="QZE263" s="1434"/>
      <c r="QZF263" s="1434"/>
      <c r="QZG263" s="1434"/>
      <c r="QZH263" s="1434"/>
      <c r="QZI263" s="1434"/>
      <c r="QZJ263" s="1434"/>
      <c r="QZK263" s="1434"/>
      <c r="QZL263" s="1434"/>
      <c r="QZM263" s="1434"/>
      <c r="QZN263" s="1434"/>
      <c r="QZO263" s="1434"/>
      <c r="QZP263" s="1434"/>
      <c r="QZQ263" s="1434"/>
      <c r="QZR263" s="1434"/>
      <c r="QZS263" s="1434"/>
      <c r="QZT263" s="1434"/>
      <c r="QZU263" s="1434"/>
      <c r="QZV263" s="1434"/>
      <c r="QZW263" s="1434"/>
      <c r="QZX263" s="1434"/>
      <c r="QZY263" s="1434"/>
      <c r="QZZ263" s="1434"/>
      <c r="RAA263" s="1434"/>
      <c r="RAB263" s="1434"/>
      <c r="RAC263" s="1434"/>
      <c r="RAD263" s="1434"/>
      <c r="RAE263" s="1434"/>
      <c r="RAF263" s="1434"/>
      <c r="RAG263" s="1434"/>
      <c r="RAH263" s="1434"/>
      <c r="RAI263" s="1434"/>
      <c r="RAJ263" s="1434"/>
      <c r="RAK263" s="1434"/>
      <c r="RAL263" s="1434"/>
      <c r="RAM263" s="1434"/>
      <c r="RAN263" s="1434"/>
      <c r="RAO263" s="1434"/>
      <c r="RAP263" s="1434"/>
      <c r="RAQ263" s="1434"/>
      <c r="RAR263" s="1434"/>
      <c r="RAS263" s="1434"/>
      <c r="RAT263" s="1434"/>
      <c r="RAU263" s="1434"/>
      <c r="RAV263" s="1434"/>
      <c r="RAW263" s="1434"/>
      <c r="RAX263" s="1434"/>
      <c r="RAY263" s="1434"/>
      <c r="RAZ263" s="1434"/>
      <c r="RBA263" s="1434"/>
      <c r="RBB263" s="1434"/>
      <c r="RBC263" s="1434"/>
      <c r="RBD263" s="1434"/>
      <c r="RBE263" s="1434"/>
      <c r="RBF263" s="1434"/>
      <c r="RBG263" s="1434"/>
      <c r="RBH263" s="1434"/>
      <c r="RBI263" s="1434"/>
      <c r="RBJ263" s="1434"/>
      <c r="RBK263" s="1434"/>
      <c r="RBL263" s="1434"/>
      <c r="RBM263" s="1434"/>
      <c r="RBN263" s="1434"/>
      <c r="RBO263" s="1434"/>
      <c r="RBP263" s="1434"/>
      <c r="RBQ263" s="1434"/>
      <c r="RBR263" s="1434"/>
      <c r="RBS263" s="1434"/>
      <c r="RBT263" s="1434"/>
      <c r="RBU263" s="1434"/>
      <c r="RBV263" s="1434"/>
      <c r="RBW263" s="1434"/>
      <c r="RBX263" s="1434"/>
      <c r="RBY263" s="1434"/>
      <c r="RBZ263" s="1434"/>
      <c r="RCA263" s="1434"/>
      <c r="RCB263" s="1434"/>
      <c r="RCC263" s="1434"/>
      <c r="RCD263" s="1434"/>
      <c r="RCE263" s="1434"/>
      <c r="RCF263" s="1434"/>
      <c r="RCG263" s="1434"/>
      <c r="RCH263" s="1434"/>
      <c r="RCI263" s="1434"/>
      <c r="RCJ263" s="1434"/>
      <c r="RCK263" s="1434"/>
      <c r="RCL263" s="1434"/>
      <c r="RCM263" s="1434"/>
      <c r="RCN263" s="1434"/>
      <c r="RCO263" s="1434"/>
      <c r="RCP263" s="1434"/>
      <c r="RCQ263" s="1434"/>
      <c r="RCR263" s="1434"/>
      <c r="RCS263" s="1434"/>
      <c r="RCT263" s="1434"/>
      <c r="RCU263" s="1434"/>
      <c r="RCV263" s="1434"/>
      <c r="RCW263" s="1434"/>
      <c r="RCX263" s="1434"/>
      <c r="RCY263" s="1434"/>
      <c r="RCZ263" s="1434"/>
      <c r="RDA263" s="1434"/>
      <c r="RDB263" s="1434"/>
      <c r="RDC263" s="1434"/>
      <c r="RDD263" s="1434"/>
      <c r="RDE263" s="1434"/>
      <c r="RDF263" s="1434"/>
      <c r="RDG263" s="1434"/>
      <c r="RDH263" s="1434"/>
      <c r="RDI263" s="1434"/>
      <c r="RDJ263" s="1434"/>
      <c r="RDK263" s="1434"/>
      <c r="RDL263" s="1434"/>
      <c r="RDM263" s="1434"/>
      <c r="RDN263" s="1434"/>
      <c r="RDO263" s="1434"/>
      <c r="RDP263" s="1434"/>
      <c r="RDQ263" s="1434"/>
      <c r="RDR263" s="1434"/>
      <c r="RDS263" s="1434"/>
      <c r="RDT263" s="1434"/>
      <c r="RDU263" s="1434"/>
      <c r="RDV263" s="1434"/>
      <c r="RDW263" s="1434"/>
      <c r="RDX263" s="1434"/>
      <c r="RDY263" s="1434"/>
      <c r="RDZ263" s="1434"/>
      <c r="REA263" s="1434"/>
      <c r="REB263" s="1434"/>
      <c r="REC263" s="1434"/>
      <c r="RED263" s="1434"/>
      <c r="REE263" s="1434"/>
      <c r="REF263" s="1434"/>
      <c r="REG263" s="1434"/>
      <c r="REH263" s="1434"/>
      <c r="REI263" s="1434"/>
      <c r="REJ263" s="1434"/>
      <c r="REK263" s="1434"/>
      <c r="REL263" s="1434"/>
      <c r="REM263" s="1434"/>
      <c r="REN263" s="1434"/>
      <c r="REO263" s="1434"/>
      <c r="REP263" s="1434"/>
      <c r="REQ263" s="1434"/>
      <c r="RER263" s="1434"/>
      <c r="RES263" s="1434"/>
      <c r="RET263" s="1434"/>
      <c r="REU263" s="1434"/>
      <c r="REV263" s="1434"/>
      <c r="REW263" s="1434"/>
      <c r="REX263" s="1434"/>
      <c r="REY263" s="1434"/>
      <c r="REZ263" s="1434"/>
      <c r="RFA263" s="1434"/>
      <c r="RFB263" s="1434"/>
      <c r="RFC263" s="1434"/>
      <c r="RFD263" s="1434"/>
      <c r="RFE263" s="1434"/>
      <c r="RFF263" s="1434"/>
      <c r="RFG263" s="1434"/>
      <c r="RFH263" s="1434"/>
      <c r="RFI263" s="1434"/>
      <c r="RFJ263" s="1434"/>
      <c r="RFK263" s="1434"/>
      <c r="RFL263" s="1434"/>
      <c r="RFM263" s="1434"/>
      <c r="RFN263" s="1434"/>
      <c r="RFO263" s="1434"/>
      <c r="RFP263" s="1434"/>
      <c r="RFQ263" s="1434"/>
      <c r="RFR263" s="1434"/>
      <c r="RFS263" s="1434"/>
      <c r="RFT263" s="1434"/>
      <c r="RFU263" s="1434"/>
      <c r="RFV263" s="1434"/>
      <c r="RFW263" s="1434"/>
      <c r="RFX263" s="1434"/>
      <c r="RFY263" s="1434"/>
      <c r="RFZ263" s="1434"/>
      <c r="RGA263" s="1434"/>
      <c r="RGB263" s="1434"/>
      <c r="RGC263" s="1434"/>
      <c r="RGD263" s="1434"/>
      <c r="RGE263" s="1434"/>
      <c r="RGF263" s="1434"/>
      <c r="RGG263" s="1434"/>
      <c r="RGH263" s="1434"/>
      <c r="RGI263" s="1434"/>
      <c r="RGJ263" s="1434"/>
      <c r="RGK263" s="1434"/>
      <c r="RGL263" s="1434"/>
      <c r="RGM263" s="1434"/>
      <c r="RGN263" s="1434"/>
      <c r="RGO263" s="1434"/>
      <c r="RGP263" s="1434"/>
      <c r="RGQ263" s="1434"/>
      <c r="RGR263" s="1434"/>
      <c r="RGS263" s="1434"/>
      <c r="RGT263" s="1434"/>
      <c r="RGU263" s="1434"/>
      <c r="RGV263" s="1434"/>
      <c r="RGW263" s="1434"/>
      <c r="RGX263" s="1434"/>
      <c r="RGY263" s="1434"/>
      <c r="RGZ263" s="1434"/>
      <c r="RHA263" s="1434"/>
      <c r="RHB263" s="1434"/>
      <c r="RHC263" s="1434"/>
      <c r="RHD263" s="1434"/>
      <c r="RHE263" s="1434"/>
      <c r="RHF263" s="1434"/>
      <c r="RHG263" s="1434"/>
      <c r="RHH263" s="1434"/>
      <c r="RHI263" s="1434"/>
      <c r="RHJ263" s="1434"/>
      <c r="RHK263" s="1434"/>
      <c r="RHL263" s="1434"/>
      <c r="RHM263" s="1434"/>
      <c r="RHN263" s="1434"/>
      <c r="RHO263" s="1434"/>
      <c r="RHP263" s="1434"/>
      <c r="RHQ263" s="1434"/>
      <c r="RHR263" s="1434"/>
      <c r="RHS263" s="1434"/>
      <c r="RHT263" s="1434"/>
      <c r="RHU263" s="1434"/>
      <c r="RHV263" s="1434"/>
      <c r="RHW263" s="1434"/>
      <c r="RHX263" s="1434"/>
      <c r="RHY263" s="1434"/>
      <c r="RHZ263" s="1434"/>
      <c r="RIA263" s="1434"/>
      <c r="RIB263" s="1434"/>
      <c r="RIC263" s="1434"/>
      <c r="RID263" s="1434"/>
      <c r="RIE263" s="1434"/>
      <c r="RIF263" s="1434"/>
      <c r="RIG263" s="1434"/>
      <c r="RIH263" s="1434"/>
      <c r="RII263" s="1434"/>
      <c r="RIJ263" s="1434"/>
      <c r="RIK263" s="1434"/>
      <c r="RIL263" s="1434"/>
      <c r="RIM263" s="1434"/>
      <c r="RIN263" s="1434"/>
      <c r="RIO263" s="1434"/>
      <c r="RIP263" s="1434"/>
      <c r="RIQ263" s="1434"/>
      <c r="RIR263" s="1434"/>
      <c r="RIS263" s="1434"/>
      <c r="RIT263" s="1434"/>
      <c r="RIU263" s="1434"/>
      <c r="RIV263" s="1434"/>
      <c r="RIW263" s="1434"/>
      <c r="RIX263" s="1434"/>
      <c r="RIY263" s="1434"/>
      <c r="RIZ263" s="1434"/>
      <c r="RJA263" s="1434"/>
      <c r="RJB263" s="1434"/>
      <c r="RJC263" s="1434"/>
      <c r="RJD263" s="1434"/>
      <c r="RJE263" s="1434"/>
      <c r="RJF263" s="1434"/>
      <c r="RJG263" s="1434"/>
      <c r="RJH263" s="1434"/>
      <c r="RJI263" s="1434"/>
      <c r="RJJ263" s="1434"/>
      <c r="RJK263" s="1434"/>
      <c r="RJL263" s="1434"/>
      <c r="RJM263" s="1434"/>
      <c r="RJN263" s="1434"/>
      <c r="RJO263" s="1434"/>
      <c r="RJP263" s="1434"/>
      <c r="RJQ263" s="1434"/>
      <c r="RJR263" s="1434"/>
      <c r="RJS263" s="1434"/>
      <c r="RJT263" s="1434"/>
      <c r="RJU263" s="1434"/>
      <c r="RJV263" s="1434"/>
      <c r="RJW263" s="1434"/>
      <c r="RJX263" s="1434"/>
      <c r="RJY263" s="1434"/>
      <c r="RJZ263" s="1434"/>
      <c r="RKA263" s="1434"/>
      <c r="RKB263" s="1434"/>
      <c r="RKC263" s="1434"/>
      <c r="RKD263" s="1434"/>
      <c r="RKE263" s="1434"/>
      <c r="RKF263" s="1434"/>
      <c r="RKG263" s="1434"/>
      <c r="RKH263" s="1434"/>
      <c r="RKI263" s="1434"/>
      <c r="RKJ263" s="1434"/>
      <c r="RKK263" s="1434"/>
      <c r="RKL263" s="1434"/>
      <c r="RKM263" s="1434"/>
      <c r="RKN263" s="1434"/>
      <c r="RKO263" s="1434"/>
      <c r="RKP263" s="1434"/>
      <c r="RKQ263" s="1434"/>
      <c r="RKR263" s="1434"/>
      <c r="RKS263" s="1434"/>
      <c r="RKT263" s="1434"/>
      <c r="RKU263" s="1434"/>
      <c r="RKV263" s="1434"/>
      <c r="RKW263" s="1434"/>
      <c r="RKX263" s="1434"/>
      <c r="RKY263" s="1434"/>
      <c r="RKZ263" s="1434"/>
      <c r="RLA263" s="1434"/>
      <c r="RLB263" s="1434"/>
      <c r="RLC263" s="1434"/>
      <c r="RLD263" s="1434"/>
      <c r="RLE263" s="1434"/>
      <c r="RLF263" s="1434"/>
      <c r="RLG263" s="1434"/>
      <c r="RLH263" s="1434"/>
      <c r="RLI263" s="1434"/>
      <c r="RLJ263" s="1434"/>
      <c r="RLK263" s="1434"/>
      <c r="RLL263" s="1434"/>
      <c r="RLM263" s="1434"/>
      <c r="RLN263" s="1434"/>
      <c r="RLO263" s="1434"/>
      <c r="RLP263" s="1434"/>
      <c r="RLQ263" s="1434"/>
      <c r="RLR263" s="1434"/>
      <c r="RLS263" s="1434"/>
      <c r="RLT263" s="1434"/>
      <c r="RLU263" s="1434"/>
      <c r="RLV263" s="1434"/>
      <c r="RLW263" s="1434"/>
      <c r="RLX263" s="1434"/>
      <c r="RLY263" s="1434"/>
      <c r="RLZ263" s="1434"/>
      <c r="RMA263" s="1434"/>
      <c r="RMB263" s="1434"/>
      <c r="RMC263" s="1434"/>
      <c r="RMD263" s="1434"/>
      <c r="RME263" s="1434"/>
      <c r="RMF263" s="1434"/>
      <c r="RMG263" s="1434"/>
      <c r="RMH263" s="1434"/>
      <c r="RMI263" s="1434"/>
      <c r="RMJ263" s="1434"/>
      <c r="RMK263" s="1434"/>
      <c r="RML263" s="1434"/>
      <c r="RMM263" s="1434"/>
      <c r="RMN263" s="1434"/>
      <c r="RMO263" s="1434"/>
      <c r="RMP263" s="1434"/>
      <c r="RMQ263" s="1434"/>
      <c r="RMR263" s="1434"/>
      <c r="RMS263" s="1434"/>
      <c r="RMT263" s="1434"/>
      <c r="RMU263" s="1434"/>
      <c r="RMV263" s="1434"/>
      <c r="RMW263" s="1434"/>
      <c r="RMX263" s="1434"/>
      <c r="RMY263" s="1434"/>
      <c r="RMZ263" s="1434"/>
      <c r="RNA263" s="1434"/>
      <c r="RNB263" s="1434"/>
      <c r="RNC263" s="1434"/>
      <c r="RND263" s="1434"/>
      <c r="RNE263" s="1434"/>
      <c r="RNF263" s="1434"/>
      <c r="RNG263" s="1434"/>
      <c r="RNH263" s="1434"/>
      <c r="RNI263" s="1434"/>
      <c r="RNJ263" s="1434"/>
      <c r="RNK263" s="1434"/>
      <c r="RNL263" s="1434"/>
      <c r="RNM263" s="1434"/>
      <c r="RNN263" s="1434"/>
      <c r="RNO263" s="1434"/>
      <c r="RNP263" s="1434"/>
      <c r="RNQ263" s="1434"/>
      <c r="RNR263" s="1434"/>
      <c r="RNS263" s="1434"/>
      <c r="RNT263" s="1434"/>
      <c r="RNU263" s="1434"/>
      <c r="RNV263" s="1434"/>
      <c r="RNW263" s="1434"/>
      <c r="RNX263" s="1434"/>
      <c r="RNY263" s="1434"/>
      <c r="RNZ263" s="1434"/>
      <c r="ROA263" s="1434"/>
      <c r="ROB263" s="1434"/>
      <c r="ROC263" s="1434"/>
      <c r="ROD263" s="1434"/>
      <c r="ROE263" s="1434"/>
      <c r="ROF263" s="1434"/>
      <c r="ROG263" s="1434"/>
      <c r="ROH263" s="1434"/>
      <c r="ROI263" s="1434"/>
      <c r="ROJ263" s="1434"/>
      <c r="ROK263" s="1434"/>
      <c r="ROL263" s="1434"/>
      <c r="ROM263" s="1434"/>
      <c r="RON263" s="1434"/>
      <c r="ROO263" s="1434"/>
      <c r="ROP263" s="1434"/>
      <c r="ROQ263" s="1434"/>
      <c r="ROR263" s="1434"/>
      <c r="ROS263" s="1434"/>
      <c r="ROT263" s="1434"/>
      <c r="ROU263" s="1434"/>
      <c r="ROV263" s="1434"/>
      <c r="ROW263" s="1434"/>
      <c r="ROX263" s="1434"/>
      <c r="ROY263" s="1434"/>
      <c r="ROZ263" s="1434"/>
      <c r="RPA263" s="1434"/>
      <c r="RPB263" s="1434"/>
      <c r="RPC263" s="1434"/>
      <c r="RPD263" s="1434"/>
      <c r="RPE263" s="1434"/>
      <c r="RPF263" s="1434"/>
      <c r="RPG263" s="1434"/>
      <c r="RPH263" s="1434"/>
      <c r="RPI263" s="1434"/>
      <c r="RPJ263" s="1434"/>
      <c r="RPK263" s="1434"/>
      <c r="RPL263" s="1434"/>
      <c r="RPM263" s="1434"/>
      <c r="RPN263" s="1434"/>
      <c r="RPO263" s="1434"/>
      <c r="RPP263" s="1434"/>
      <c r="RPQ263" s="1434"/>
      <c r="RPR263" s="1434"/>
      <c r="RPS263" s="1434"/>
      <c r="RPT263" s="1434"/>
      <c r="RPU263" s="1434"/>
      <c r="RPV263" s="1434"/>
      <c r="RPW263" s="1434"/>
      <c r="RPX263" s="1434"/>
      <c r="RPY263" s="1434"/>
      <c r="RPZ263" s="1434"/>
      <c r="RQA263" s="1434"/>
      <c r="RQB263" s="1434"/>
      <c r="RQC263" s="1434"/>
      <c r="RQD263" s="1434"/>
      <c r="RQE263" s="1434"/>
      <c r="RQF263" s="1434"/>
      <c r="RQG263" s="1434"/>
      <c r="RQH263" s="1434"/>
      <c r="RQI263" s="1434"/>
      <c r="RQJ263" s="1434"/>
      <c r="RQK263" s="1434"/>
      <c r="RQL263" s="1434"/>
      <c r="RQM263" s="1434"/>
      <c r="RQN263" s="1434"/>
      <c r="RQO263" s="1434"/>
      <c r="RQP263" s="1434"/>
      <c r="RQQ263" s="1434"/>
      <c r="RQR263" s="1434"/>
      <c r="RQS263" s="1434"/>
      <c r="RQT263" s="1434"/>
      <c r="RQU263" s="1434"/>
      <c r="RQV263" s="1434"/>
      <c r="RQW263" s="1434"/>
      <c r="RQX263" s="1434"/>
      <c r="RQY263" s="1434"/>
      <c r="RQZ263" s="1434"/>
      <c r="RRA263" s="1434"/>
      <c r="RRB263" s="1434"/>
      <c r="RRC263" s="1434"/>
      <c r="RRD263" s="1434"/>
      <c r="RRE263" s="1434"/>
      <c r="RRF263" s="1434"/>
      <c r="RRG263" s="1434"/>
      <c r="RRH263" s="1434"/>
      <c r="RRI263" s="1434"/>
      <c r="RRJ263" s="1434"/>
      <c r="RRK263" s="1434"/>
      <c r="RRL263" s="1434"/>
      <c r="RRM263" s="1434"/>
      <c r="RRN263" s="1434"/>
      <c r="RRO263" s="1434"/>
      <c r="RRP263" s="1434"/>
      <c r="RRQ263" s="1434"/>
      <c r="RRR263" s="1434"/>
      <c r="RRS263" s="1434"/>
      <c r="RRT263" s="1434"/>
      <c r="RRU263" s="1434"/>
      <c r="RRV263" s="1434"/>
      <c r="RRW263" s="1434"/>
      <c r="RRX263" s="1434"/>
      <c r="RRY263" s="1434"/>
      <c r="RRZ263" s="1434"/>
      <c r="RSA263" s="1434"/>
      <c r="RSB263" s="1434"/>
      <c r="RSC263" s="1434"/>
      <c r="RSD263" s="1434"/>
      <c r="RSE263" s="1434"/>
      <c r="RSF263" s="1434"/>
      <c r="RSG263" s="1434"/>
      <c r="RSH263" s="1434"/>
      <c r="RSI263" s="1434"/>
      <c r="RSJ263" s="1434"/>
      <c r="RSK263" s="1434"/>
      <c r="RSL263" s="1434"/>
      <c r="RSM263" s="1434"/>
      <c r="RSN263" s="1434"/>
      <c r="RSO263" s="1434"/>
      <c r="RSP263" s="1434"/>
      <c r="RSQ263" s="1434"/>
      <c r="RSR263" s="1434"/>
      <c r="RSS263" s="1434"/>
      <c r="RST263" s="1434"/>
      <c r="RSU263" s="1434"/>
      <c r="RSV263" s="1434"/>
      <c r="RSW263" s="1434"/>
      <c r="RSX263" s="1434"/>
      <c r="RSY263" s="1434"/>
      <c r="RSZ263" s="1434"/>
      <c r="RTA263" s="1434"/>
      <c r="RTB263" s="1434"/>
      <c r="RTC263" s="1434"/>
      <c r="RTD263" s="1434"/>
      <c r="RTE263" s="1434"/>
      <c r="RTF263" s="1434"/>
      <c r="RTG263" s="1434"/>
      <c r="RTH263" s="1434"/>
      <c r="RTI263" s="1434"/>
      <c r="RTJ263" s="1434"/>
      <c r="RTK263" s="1434"/>
      <c r="RTL263" s="1434"/>
      <c r="RTM263" s="1434"/>
      <c r="RTN263" s="1434"/>
      <c r="RTO263" s="1434"/>
      <c r="RTP263" s="1434"/>
      <c r="RTQ263" s="1434"/>
      <c r="RTR263" s="1434"/>
      <c r="RTS263" s="1434"/>
      <c r="RTT263" s="1434"/>
      <c r="RTU263" s="1434"/>
      <c r="RTV263" s="1434"/>
      <c r="RTW263" s="1434"/>
      <c r="RTX263" s="1434"/>
      <c r="RTY263" s="1434"/>
      <c r="RTZ263" s="1434"/>
      <c r="RUA263" s="1434"/>
      <c r="RUB263" s="1434"/>
      <c r="RUC263" s="1434"/>
      <c r="RUD263" s="1434"/>
      <c r="RUE263" s="1434"/>
      <c r="RUF263" s="1434"/>
      <c r="RUG263" s="1434"/>
      <c r="RUH263" s="1434"/>
      <c r="RUI263" s="1434"/>
      <c r="RUJ263" s="1434"/>
      <c r="RUK263" s="1434"/>
      <c r="RUL263" s="1434"/>
      <c r="RUM263" s="1434"/>
      <c r="RUN263" s="1434"/>
      <c r="RUO263" s="1434"/>
      <c r="RUP263" s="1434"/>
      <c r="RUQ263" s="1434"/>
      <c r="RUR263" s="1434"/>
      <c r="RUS263" s="1434"/>
      <c r="RUT263" s="1434"/>
      <c r="RUU263" s="1434"/>
      <c r="RUV263" s="1434"/>
      <c r="RUW263" s="1434"/>
      <c r="RUX263" s="1434"/>
      <c r="RUY263" s="1434"/>
      <c r="RUZ263" s="1434"/>
      <c r="RVA263" s="1434"/>
      <c r="RVB263" s="1434"/>
      <c r="RVC263" s="1434"/>
      <c r="RVD263" s="1434"/>
      <c r="RVE263" s="1434"/>
      <c r="RVF263" s="1434"/>
      <c r="RVG263" s="1434"/>
      <c r="RVH263" s="1434"/>
      <c r="RVI263" s="1434"/>
      <c r="RVJ263" s="1434"/>
      <c r="RVK263" s="1434"/>
      <c r="RVL263" s="1434"/>
      <c r="RVM263" s="1434"/>
      <c r="RVN263" s="1434"/>
      <c r="RVO263" s="1434"/>
      <c r="RVP263" s="1434"/>
      <c r="RVQ263" s="1434"/>
      <c r="RVR263" s="1434"/>
      <c r="RVS263" s="1434"/>
      <c r="RVT263" s="1434"/>
      <c r="RVU263" s="1434"/>
      <c r="RVV263" s="1434"/>
      <c r="RVW263" s="1434"/>
      <c r="RVX263" s="1434"/>
      <c r="RVY263" s="1434"/>
      <c r="RVZ263" s="1434"/>
      <c r="RWA263" s="1434"/>
      <c r="RWB263" s="1434"/>
      <c r="RWC263" s="1434"/>
      <c r="RWD263" s="1434"/>
      <c r="RWE263" s="1434"/>
      <c r="RWF263" s="1434"/>
      <c r="RWG263" s="1434"/>
      <c r="RWH263" s="1434"/>
      <c r="RWI263" s="1434"/>
      <c r="RWJ263" s="1434"/>
      <c r="RWK263" s="1434"/>
      <c r="RWL263" s="1434"/>
      <c r="RWM263" s="1434"/>
      <c r="RWN263" s="1434"/>
      <c r="RWO263" s="1434"/>
      <c r="RWP263" s="1434"/>
      <c r="RWQ263" s="1434"/>
      <c r="RWR263" s="1434"/>
      <c r="RWS263" s="1434"/>
      <c r="RWT263" s="1434"/>
      <c r="RWU263" s="1434"/>
      <c r="RWV263" s="1434"/>
      <c r="RWW263" s="1434"/>
      <c r="RWX263" s="1434"/>
      <c r="RWY263" s="1434"/>
      <c r="RWZ263" s="1434"/>
      <c r="RXA263" s="1434"/>
      <c r="RXB263" s="1434"/>
      <c r="RXC263" s="1434"/>
      <c r="RXD263" s="1434"/>
      <c r="RXE263" s="1434"/>
      <c r="RXF263" s="1434"/>
      <c r="RXG263" s="1434"/>
      <c r="RXH263" s="1434"/>
      <c r="RXI263" s="1434"/>
      <c r="RXJ263" s="1434"/>
      <c r="RXK263" s="1434"/>
      <c r="RXL263" s="1434"/>
      <c r="RXM263" s="1434"/>
      <c r="RXN263" s="1434"/>
      <c r="RXO263" s="1434"/>
      <c r="RXP263" s="1434"/>
      <c r="RXQ263" s="1434"/>
      <c r="RXR263" s="1434"/>
      <c r="RXS263" s="1434"/>
      <c r="RXT263" s="1434"/>
      <c r="RXU263" s="1434"/>
      <c r="RXV263" s="1434"/>
      <c r="RXW263" s="1434"/>
      <c r="RXX263" s="1434"/>
      <c r="RXY263" s="1434"/>
      <c r="RXZ263" s="1434"/>
      <c r="RYA263" s="1434"/>
      <c r="RYB263" s="1434"/>
      <c r="RYC263" s="1434"/>
      <c r="RYD263" s="1434"/>
      <c r="RYE263" s="1434"/>
      <c r="RYF263" s="1434"/>
      <c r="RYG263" s="1434"/>
      <c r="RYH263" s="1434"/>
      <c r="RYI263" s="1434"/>
      <c r="RYJ263" s="1434"/>
      <c r="RYK263" s="1434"/>
      <c r="RYL263" s="1434"/>
      <c r="RYM263" s="1434"/>
      <c r="RYN263" s="1434"/>
      <c r="RYO263" s="1434"/>
      <c r="RYP263" s="1434"/>
      <c r="RYQ263" s="1434"/>
      <c r="RYR263" s="1434"/>
      <c r="RYS263" s="1434"/>
      <c r="RYT263" s="1434"/>
      <c r="RYU263" s="1434"/>
      <c r="RYV263" s="1434"/>
      <c r="RYW263" s="1434"/>
      <c r="RYX263" s="1434"/>
      <c r="RYY263" s="1434"/>
      <c r="RYZ263" s="1434"/>
      <c r="RZA263" s="1434"/>
      <c r="RZB263" s="1434"/>
      <c r="RZC263" s="1434"/>
      <c r="RZD263" s="1434"/>
      <c r="RZE263" s="1434"/>
      <c r="RZF263" s="1434"/>
      <c r="RZG263" s="1434"/>
      <c r="RZH263" s="1434"/>
      <c r="RZI263" s="1434"/>
      <c r="RZJ263" s="1434"/>
      <c r="RZK263" s="1434"/>
      <c r="RZL263" s="1434"/>
      <c r="RZM263" s="1434"/>
      <c r="RZN263" s="1434"/>
      <c r="RZO263" s="1434"/>
      <c r="RZP263" s="1434"/>
      <c r="RZQ263" s="1434"/>
      <c r="RZR263" s="1434"/>
      <c r="RZS263" s="1434"/>
      <c r="RZT263" s="1434"/>
      <c r="RZU263" s="1434"/>
      <c r="RZV263" s="1434"/>
      <c r="RZW263" s="1434"/>
      <c r="RZX263" s="1434"/>
      <c r="RZY263" s="1434"/>
      <c r="RZZ263" s="1434"/>
      <c r="SAA263" s="1434"/>
      <c r="SAB263" s="1434"/>
      <c r="SAC263" s="1434"/>
      <c r="SAD263" s="1434"/>
      <c r="SAE263" s="1434"/>
      <c r="SAF263" s="1434"/>
      <c r="SAG263" s="1434"/>
      <c r="SAH263" s="1434"/>
      <c r="SAI263" s="1434"/>
      <c r="SAJ263" s="1434"/>
      <c r="SAK263" s="1434"/>
      <c r="SAL263" s="1434"/>
      <c r="SAM263" s="1434"/>
      <c r="SAN263" s="1434"/>
      <c r="SAO263" s="1434"/>
      <c r="SAP263" s="1434"/>
      <c r="SAQ263" s="1434"/>
      <c r="SAR263" s="1434"/>
      <c r="SAS263" s="1434"/>
      <c r="SAT263" s="1434"/>
      <c r="SAU263" s="1434"/>
      <c r="SAV263" s="1434"/>
      <c r="SAW263" s="1434"/>
      <c r="SAX263" s="1434"/>
      <c r="SAY263" s="1434"/>
      <c r="SAZ263" s="1434"/>
      <c r="SBA263" s="1434"/>
      <c r="SBB263" s="1434"/>
      <c r="SBC263" s="1434"/>
      <c r="SBD263" s="1434"/>
      <c r="SBE263" s="1434"/>
      <c r="SBF263" s="1434"/>
      <c r="SBG263" s="1434"/>
      <c r="SBH263" s="1434"/>
      <c r="SBI263" s="1434"/>
      <c r="SBJ263" s="1434"/>
      <c r="SBK263" s="1434"/>
      <c r="SBL263" s="1434"/>
      <c r="SBM263" s="1434"/>
      <c r="SBN263" s="1434"/>
      <c r="SBO263" s="1434"/>
      <c r="SBP263" s="1434"/>
      <c r="SBQ263" s="1434"/>
      <c r="SBR263" s="1434"/>
      <c r="SBS263" s="1434"/>
      <c r="SBT263" s="1434"/>
      <c r="SBU263" s="1434"/>
      <c r="SBV263" s="1434"/>
      <c r="SBW263" s="1434"/>
      <c r="SBX263" s="1434"/>
      <c r="SBY263" s="1434"/>
      <c r="SBZ263" s="1434"/>
      <c r="SCA263" s="1434"/>
      <c r="SCB263" s="1434"/>
      <c r="SCC263" s="1434"/>
      <c r="SCD263" s="1434"/>
      <c r="SCE263" s="1434"/>
      <c r="SCF263" s="1434"/>
      <c r="SCG263" s="1434"/>
      <c r="SCH263" s="1434"/>
      <c r="SCI263" s="1434"/>
      <c r="SCJ263" s="1434"/>
      <c r="SCK263" s="1434"/>
      <c r="SCL263" s="1434"/>
      <c r="SCM263" s="1434"/>
      <c r="SCN263" s="1434"/>
      <c r="SCO263" s="1434"/>
      <c r="SCP263" s="1434"/>
      <c r="SCQ263" s="1434"/>
      <c r="SCR263" s="1434"/>
      <c r="SCS263" s="1434"/>
      <c r="SCT263" s="1434"/>
      <c r="SCU263" s="1434"/>
      <c r="SCV263" s="1434"/>
      <c r="SCW263" s="1434"/>
      <c r="SCX263" s="1434"/>
      <c r="SCY263" s="1434"/>
      <c r="SCZ263" s="1434"/>
      <c r="SDA263" s="1434"/>
      <c r="SDB263" s="1434"/>
      <c r="SDC263" s="1434"/>
      <c r="SDD263" s="1434"/>
      <c r="SDE263" s="1434"/>
      <c r="SDF263" s="1434"/>
      <c r="SDG263" s="1434"/>
      <c r="SDH263" s="1434"/>
      <c r="SDI263" s="1434"/>
      <c r="SDJ263" s="1434"/>
      <c r="SDK263" s="1434"/>
      <c r="SDL263" s="1434"/>
      <c r="SDM263" s="1434"/>
      <c r="SDN263" s="1434"/>
      <c r="SDO263" s="1434"/>
      <c r="SDP263" s="1434"/>
      <c r="SDQ263" s="1434"/>
      <c r="SDR263" s="1434"/>
      <c r="SDS263" s="1434"/>
      <c r="SDT263" s="1434"/>
      <c r="SDU263" s="1434"/>
      <c r="SDV263" s="1434"/>
      <c r="SDW263" s="1434"/>
      <c r="SDX263" s="1434"/>
      <c r="SDY263" s="1434"/>
      <c r="SDZ263" s="1434"/>
      <c r="SEA263" s="1434"/>
      <c r="SEB263" s="1434"/>
      <c r="SEC263" s="1434"/>
      <c r="SED263" s="1434"/>
      <c r="SEE263" s="1434"/>
      <c r="SEF263" s="1434"/>
      <c r="SEG263" s="1434"/>
      <c r="SEH263" s="1434"/>
      <c r="SEI263" s="1434"/>
      <c r="SEJ263" s="1434"/>
      <c r="SEK263" s="1434"/>
      <c r="SEL263" s="1434"/>
      <c r="SEM263" s="1434"/>
      <c r="SEN263" s="1434"/>
      <c r="SEO263" s="1434"/>
      <c r="SEP263" s="1434"/>
      <c r="SEQ263" s="1434"/>
      <c r="SER263" s="1434"/>
      <c r="SES263" s="1434"/>
      <c r="SET263" s="1434"/>
      <c r="SEU263" s="1434"/>
      <c r="SEV263" s="1434"/>
      <c r="SEW263" s="1434"/>
      <c r="SEX263" s="1434"/>
      <c r="SEY263" s="1434"/>
      <c r="SEZ263" s="1434"/>
      <c r="SFA263" s="1434"/>
      <c r="SFB263" s="1434"/>
      <c r="SFC263" s="1434"/>
      <c r="SFD263" s="1434"/>
      <c r="SFE263" s="1434"/>
      <c r="SFF263" s="1434"/>
      <c r="SFG263" s="1434"/>
      <c r="SFH263" s="1434"/>
      <c r="SFI263" s="1434"/>
      <c r="SFJ263" s="1434"/>
      <c r="SFK263" s="1434"/>
      <c r="SFL263" s="1434"/>
      <c r="SFM263" s="1434"/>
      <c r="SFN263" s="1434"/>
      <c r="SFO263" s="1434"/>
      <c r="SFP263" s="1434"/>
      <c r="SFQ263" s="1434"/>
      <c r="SFR263" s="1434"/>
      <c r="SFS263" s="1434"/>
      <c r="SFT263" s="1434"/>
      <c r="SFU263" s="1434"/>
      <c r="SFV263" s="1434"/>
      <c r="SFW263" s="1434"/>
      <c r="SFX263" s="1434"/>
      <c r="SFY263" s="1434"/>
      <c r="SFZ263" s="1434"/>
      <c r="SGA263" s="1434"/>
      <c r="SGB263" s="1434"/>
      <c r="SGC263" s="1434"/>
      <c r="SGD263" s="1434"/>
      <c r="SGE263" s="1434"/>
      <c r="SGF263" s="1434"/>
      <c r="SGG263" s="1434"/>
      <c r="SGH263" s="1434"/>
      <c r="SGI263" s="1434"/>
      <c r="SGJ263" s="1434"/>
      <c r="SGK263" s="1434"/>
      <c r="SGL263" s="1434"/>
      <c r="SGM263" s="1434"/>
      <c r="SGN263" s="1434"/>
      <c r="SGO263" s="1434"/>
      <c r="SGP263" s="1434"/>
      <c r="SGQ263" s="1434"/>
      <c r="SGR263" s="1434"/>
      <c r="SGS263" s="1434"/>
      <c r="SGT263" s="1434"/>
      <c r="SGU263" s="1434"/>
      <c r="SGV263" s="1434"/>
      <c r="SGW263" s="1434"/>
      <c r="SGX263" s="1434"/>
      <c r="SGY263" s="1434"/>
      <c r="SGZ263" s="1434"/>
      <c r="SHA263" s="1434"/>
      <c r="SHB263" s="1434"/>
      <c r="SHC263" s="1434"/>
      <c r="SHD263" s="1434"/>
      <c r="SHE263" s="1434"/>
      <c r="SHF263" s="1434"/>
      <c r="SHG263" s="1434"/>
      <c r="SHH263" s="1434"/>
      <c r="SHI263" s="1434"/>
      <c r="SHJ263" s="1434"/>
      <c r="SHK263" s="1434"/>
      <c r="SHL263" s="1434"/>
      <c r="SHM263" s="1434"/>
      <c r="SHN263" s="1434"/>
      <c r="SHO263" s="1434"/>
      <c r="SHP263" s="1434"/>
      <c r="SHQ263" s="1434"/>
      <c r="SHR263" s="1434"/>
      <c r="SHS263" s="1434"/>
      <c r="SHT263" s="1434"/>
      <c r="SHU263" s="1434"/>
      <c r="SHV263" s="1434"/>
      <c r="SHW263" s="1434"/>
      <c r="SHX263" s="1434"/>
      <c r="SHY263" s="1434"/>
      <c r="SHZ263" s="1434"/>
      <c r="SIA263" s="1434"/>
      <c r="SIB263" s="1434"/>
      <c r="SIC263" s="1434"/>
      <c r="SID263" s="1434"/>
      <c r="SIE263" s="1434"/>
      <c r="SIF263" s="1434"/>
      <c r="SIG263" s="1434"/>
      <c r="SIH263" s="1434"/>
      <c r="SII263" s="1434"/>
      <c r="SIJ263" s="1434"/>
      <c r="SIK263" s="1434"/>
      <c r="SIL263" s="1434"/>
      <c r="SIM263" s="1434"/>
      <c r="SIN263" s="1434"/>
      <c r="SIO263" s="1434"/>
      <c r="SIP263" s="1434"/>
      <c r="SIQ263" s="1434"/>
      <c r="SIR263" s="1434"/>
      <c r="SIS263" s="1434"/>
      <c r="SIT263" s="1434"/>
      <c r="SIU263" s="1434"/>
      <c r="SIV263" s="1434"/>
      <c r="SIW263" s="1434"/>
      <c r="SIX263" s="1434"/>
      <c r="SIY263" s="1434"/>
      <c r="SIZ263" s="1434"/>
      <c r="SJA263" s="1434"/>
      <c r="SJB263" s="1434"/>
      <c r="SJC263" s="1434"/>
      <c r="SJD263" s="1434"/>
      <c r="SJE263" s="1434"/>
      <c r="SJF263" s="1434"/>
      <c r="SJG263" s="1434"/>
      <c r="SJH263" s="1434"/>
      <c r="SJI263" s="1434"/>
      <c r="SJJ263" s="1434"/>
      <c r="SJK263" s="1434"/>
      <c r="SJL263" s="1434"/>
      <c r="SJM263" s="1434"/>
      <c r="SJN263" s="1434"/>
      <c r="SJO263" s="1434"/>
      <c r="SJP263" s="1434"/>
      <c r="SJQ263" s="1434"/>
      <c r="SJR263" s="1434"/>
      <c r="SJS263" s="1434"/>
      <c r="SJT263" s="1434"/>
      <c r="SJU263" s="1434"/>
      <c r="SJV263" s="1434"/>
      <c r="SJW263" s="1434"/>
      <c r="SJX263" s="1434"/>
      <c r="SJY263" s="1434"/>
      <c r="SJZ263" s="1434"/>
      <c r="SKA263" s="1434"/>
      <c r="SKB263" s="1434"/>
      <c r="SKC263" s="1434"/>
      <c r="SKD263" s="1434"/>
      <c r="SKE263" s="1434"/>
      <c r="SKF263" s="1434"/>
      <c r="SKG263" s="1434"/>
      <c r="SKH263" s="1434"/>
      <c r="SKI263" s="1434"/>
      <c r="SKJ263" s="1434"/>
      <c r="SKK263" s="1434"/>
      <c r="SKL263" s="1434"/>
      <c r="SKM263" s="1434"/>
      <c r="SKN263" s="1434"/>
      <c r="SKO263" s="1434"/>
      <c r="SKP263" s="1434"/>
      <c r="SKQ263" s="1434"/>
      <c r="SKR263" s="1434"/>
      <c r="SKS263" s="1434"/>
      <c r="SKT263" s="1434"/>
      <c r="SKU263" s="1434"/>
      <c r="SKV263" s="1434"/>
      <c r="SKW263" s="1434"/>
      <c r="SKX263" s="1434"/>
      <c r="SKY263" s="1434"/>
      <c r="SKZ263" s="1434"/>
      <c r="SLA263" s="1434"/>
      <c r="SLB263" s="1434"/>
      <c r="SLC263" s="1434"/>
      <c r="SLD263" s="1434"/>
      <c r="SLE263" s="1434"/>
      <c r="SLF263" s="1434"/>
      <c r="SLG263" s="1434"/>
      <c r="SLH263" s="1434"/>
      <c r="SLI263" s="1434"/>
      <c r="SLJ263" s="1434"/>
      <c r="SLK263" s="1434"/>
      <c r="SLL263" s="1434"/>
      <c r="SLM263" s="1434"/>
      <c r="SLN263" s="1434"/>
      <c r="SLO263" s="1434"/>
      <c r="SLP263" s="1434"/>
      <c r="SLQ263" s="1434"/>
      <c r="SLR263" s="1434"/>
      <c r="SLS263" s="1434"/>
      <c r="SLT263" s="1434"/>
      <c r="SLU263" s="1434"/>
      <c r="SLV263" s="1434"/>
      <c r="SLW263" s="1434"/>
      <c r="SLX263" s="1434"/>
      <c r="SLY263" s="1434"/>
      <c r="SLZ263" s="1434"/>
      <c r="SMA263" s="1434"/>
      <c r="SMB263" s="1434"/>
      <c r="SMC263" s="1434"/>
      <c r="SMD263" s="1434"/>
      <c r="SME263" s="1434"/>
      <c r="SMF263" s="1434"/>
      <c r="SMG263" s="1434"/>
      <c r="SMH263" s="1434"/>
      <c r="SMI263" s="1434"/>
      <c r="SMJ263" s="1434"/>
      <c r="SMK263" s="1434"/>
      <c r="SML263" s="1434"/>
      <c r="SMM263" s="1434"/>
      <c r="SMN263" s="1434"/>
      <c r="SMO263" s="1434"/>
      <c r="SMP263" s="1434"/>
      <c r="SMQ263" s="1434"/>
      <c r="SMR263" s="1434"/>
      <c r="SMS263" s="1434"/>
      <c r="SMT263" s="1434"/>
      <c r="SMU263" s="1434"/>
      <c r="SMV263" s="1434"/>
      <c r="SMW263" s="1434"/>
      <c r="SMX263" s="1434"/>
      <c r="SMY263" s="1434"/>
      <c r="SMZ263" s="1434"/>
      <c r="SNA263" s="1434"/>
      <c r="SNB263" s="1434"/>
      <c r="SNC263" s="1434"/>
      <c r="SND263" s="1434"/>
      <c r="SNE263" s="1434"/>
      <c r="SNF263" s="1434"/>
      <c r="SNG263" s="1434"/>
      <c r="SNH263" s="1434"/>
      <c r="SNI263" s="1434"/>
      <c r="SNJ263" s="1434"/>
      <c r="SNK263" s="1434"/>
      <c r="SNL263" s="1434"/>
      <c r="SNM263" s="1434"/>
      <c r="SNN263" s="1434"/>
      <c r="SNO263" s="1434"/>
      <c r="SNP263" s="1434"/>
      <c r="SNQ263" s="1434"/>
      <c r="SNR263" s="1434"/>
      <c r="SNS263" s="1434"/>
      <c r="SNT263" s="1434"/>
      <c r="SNU263" s="1434"/>
      <c r="SNV263" s="1434"/>
      <c r="SNW263" s="1434"/>
      <c r="SNX263" s="1434"/>
      <c r="SNY263" s="1434"/>
      <c r="SNZ263" s="1434"/>
      <c r="SOA263" s="1434"/>
      <c r="SOB263" s="1434"/>
      <c r="SOC263" s="1434"/>
      <c r="SOD263" s="1434"/>
      <c r="SOE263" s="1434"/>
      <c r="SOF263" s="1434"/>
      <c r="SOG263" s="1434"/>
      <c r="SOH263" s="1434"/>
      <c r="SOI263" s="1434"/>
      <c r="SOJ263" s="1434"/>
      <c r="SOK263" s="1434"/>
      <c r="SOL263" s="1434"/>
      <c r="SOM263" s="1434"/>
      <c r="SON263" s="1434"/>
      <c r="SOO263" s="1434"/>
      <c r="SOP263" s="1434"/>
      <c r="SOQ263" s="1434"/>
      <c r="SOR263" s="1434"/>
      <c r="SOS263" s="1434"/>
      <c r="SOT263" s="1434"/>
      <c r="SOU263" s="1434"/>
      <c r="SOV263" s="1434"/>
      <c r="SOW263" s="1434"/>
      <c r="SOX263" s="1434"/>
      <c r="SOY263" s="1434"/>
      <c r="SOZ263" s="1434"/>
      <c r="SPA263" s="1434"/>
      <c r="SPB263" s="1434"/>
      <c r="SPC263" s="1434"/>
      <c r="SPD263" s="1434"/>
      <c r="SPE263" s="1434"/>
      <c r="SPF263" s="1434"/>
      <c r="SPG263" s="1434"/>
      <c r="SPH263" s="1434"/>
      <c r="SPI263" s="1434"/>
      <c r="SPJ263" s="1434"/>
      <c r="SPK263" s="1434"/>
      <c r="SPL263" s="1434"/>
      <c r="SPM263" s="1434"/>
      <c r="SPN263" s="1434"/>
      <c r="SPO263" s="1434"/>
      <c r="SPP263" s="1434"/>
      <c r="SPQ263" s="1434"/>
      <c r="SPR263" s="1434"/>
      <c r="SPS263" s="1434"/>
      <c r="SPT263" s="1434"/>
      <c r="SPU263" s="1434"/>
      <c r="SPV263" s="1434"/>
      <c r="SPW263" s="1434"/>
      <c r="SPX263" s="1434"/>
      <c r="SPY263" s="1434"/>
      <c r="SPZ263" s="1434"/>
      <c r="SQA263" s="1434"/>
      <c r="SQB263" s="1434"/>
      <c r="SQC263" s="1434"/>
      <c r="SQD263" s="1434"/>
      <c r="SQE263" s="1434"/>
      <c r="SQF263" s="1434"/>
      <c r="SQG263" s="1434"/>
      <c r="SQH263" s="1434"/>
      <c r="SQI263" s="1434"/>
      <c r="SQJ263" s="1434"/>
      <c r="SQK263" s="1434"/>
      <c r="SQL263" s="1434"/>
      <c r="SQM263" s="1434"/>
      <c r="SQN263" s="1434"/>
      <c r="SQO263" s="1434"/>
      <c r="SQP263" s="1434"/>
      <c r="SQQ263" s="1434"/>
      <c r="SQR263" s="1434"/>
      <c r="SQS263" s="1434"/>
      <c r="SQT263" s="1434"/>
      <c r="SQU263" s="1434"/>
      <c r="SQV263" s="1434"/>
      <c r="SQW263" s="1434"/>
      <c r="SQX263" s="1434"/>
      <c r="SQY263" s="1434"/>
      <c r="SQZ263" s="1434"/>
      <c r="SRA263" s="1434"/>
      <c r="SRB263" s="1434"/>
      <c r="SRC263" s="1434"/>
      <c r="SRD263" s="1434"/>
      <c r="SRE263" s="1434"/>
      <c r="SRF263" s="1434"/>
      <c r="SRG263" s="1434"/>
      <c r="SRH263" s="1434"/>
      <c r="SRI263" s="1434"/>
      <c r="SRJ263" s="1434"/>
      <c r="SRK263" s="1434"/>
      <c r="SRL263" s="1434"/>
      <c r="SRM263" s="1434"/>
      <c r="SRN263" s="1434"/>
      <c r="SRO263" s="1434"/>
      <c r="SRP263" s="1434"/>
      <c r="SRQ263" s="1434"/>
      <c r="SRR263" s="1434"/>
      <c r="SRS263" s="1434"/>
      <c r="SRT263" s="1434"/>
      <c r="SRU263" s="1434"/>
      <c r="SRV263" s="1434"/>
      <c r="SRW263" s="1434"/>
      <c r="SRX263" s="1434"/>
      <c r="SRY263" s="1434"/>
      <c r="SRZ263" s="1434"/>
      <c r="SSA263" s="1434"/>
      <c r="SSB263" s="1434"/>
      <c r="SSC263" s="1434"/>
      <c r="SSD263" s="1434"/>
      <c r="SSE263" s="1434"/>
      <c r="SSF263" s="1434"/>
      <c r="SSG263" s="1434"/>
      <c r="SSH263" s="1434"/>
      <c r="SSI263" s="1434"/>
      <c r="SSJ263" s="1434"/>
      <c r="SSK263" s="1434"/>
      <c r="SSL263" s="1434"/>
      <c r="SSM263" s="1434"/>
      <c r="SSN263" s="1434"/>
      <c r="SSO263" s="1434"/>
      <c r="SSP263" s="1434"/>
      <c r="SSQ263" s="1434"/>
      <c r="SSR263" s="1434"/>
      <c r="SSS263" s="1434"/>
      <c r="SST263" s="1434"/>
      <c r="SSU263" s="1434"/>
      <c r="SSV263" s="1434"/>
      <c r="SSW263" s="1434"/>
      <c r="SSX263" s="1434"/>
      <c r="SSY263" s="1434"/>
      <c r="SSZ263" s="1434"/>
      <c r="STA263" s="1434"/>
      <c r="STB263" s="1434"/>
      <c r="STC263" s="1434"/>
      <c r="STD263" s="1434"/>
      <c r="STE263" s="1434"/>
      <c r="STF263" s="1434"/>
      <c r="STG263" s="1434"/>
      <c r="STH263" s="1434"/>
      <c r="STI263" s="1434"/>
      <c r="STJ263" s="1434"/>
      <c r="STK263" s="1434"/>
      <c r="STL263" s="1434"/>
      <c r="STM263" s="1434"/>
      <c r="STN263" s="1434"/>
      <c r="STO263" s="1434"/>
      <c r="STP263" s="1434"/>
      <c r="STQ263" s="1434"/>
      <c r="STR263" s="1434"/>
      <c r="STS263" s="1434"/>
      <c r="STT263" s="1434"/>
      <c r="STU263" s="1434"/>
      <c r="STV263" s="1434"/>
      <c r="STW263" s="1434"/>
      <c r="STX263" s="1434"/>
      <c r="STY263" s="1434"/>
      <c r="STZ263" s="1434"/>
      <c r="SUA263" s="1434"/>
      <c r="SUB263" s="1434"/>
      <c r="SUC263" s="1434"/>
      <c r="SUD263" s="1434"/>
      <c r="SUE263" s="1434"/>
      <c r="SUF263" s="1434"/>
      <c r="SUG263" s="1434"/>
      <c r="SUH263" s="1434"/>
      <c r="SUI263" s="1434"/>
      <c r="SUJ263" s="1434"/>
      <c r="SUK263" s="1434"/>
      <c r="SUL263" s="1434"/>
      <c r="SUM263" s="1434"/>
      <c r="SUN263" s="1434"/>
      <c r="SUO263" s="1434"/>
      <c r="SUP263" s="1434"/>
      <c r="SUQ263" s="1434"/>
      <c r="SUR263" s="1434"/>
      <c r="SUS263" s="1434"/>
      <c r="SUT263" s="1434"/>
      <c r="SUU263" s="1434"/>
      <c r="SUV263" s="1434"/>
      <c r="SUW263" s="1434"/>
      <c r="SUX263" s="1434"/>
      <c r="SUY263" s="1434"/>
      <c r="SUZ263" s="1434"/>
      <c r="SVA263" s="1434"/>
      <c r="SVB263" s="1434"/>
      <c r="SVC263" s="1434"/>
      <c r="SVD263" s="1434"/>
      <c r="SVE263" s="1434"/>
      <c r="SVF263" s="1434"/>
      <c r="SVG263" s="1434"/>
      <c r="SVH263" s="1434"/>
      <c r="SVI263" s="1434"/>
      <c r="SVJ263" s="1434"/>
      <c r="SVK263" s="1434"/>
      <c r="SVL263" s="1434"/>
      <c r="SVM263" s="1434"/>
      <c r="SVN263" s="1434"/>
      <c r="SVO263" s="1434"/>
      <c r="SVP263" s="1434"/>
      <c r="SVQ263" s="1434"/>
      <c r="SVR263" s="1434"/>
      <c r="SVS263" s="1434"/>
      <c r="SVT263" s="1434"/>
      <c r="SVU263" s="1434"/>
      <c r="SVV263" s="1434"/>
      <c r="SVW263" s="1434"/>
      <c r="SVX263" s="1434"/>
      <c r="SVY263" s="1434"/>
      <c r="SVZ263" s="1434"/>
      <c r="SWA263" s="1434"/>
      <c r="SWB263" s="1434"/>
      <c r="SWC263" s="1434"/>
      <c r="SWD263" s="1434"/>
      <c r="SWE263" s="1434"/>
      <c r="SWF263" s="1434"/>
      <c r="SWG263" s="1434"/>
      <c r="SWH263" s="1434"/>
      <c r="SWI263" s="1434"/>
      <c r="SWJ263" s="1434"/>
      <c r="SWK263" s="1434"/>
      <c r="SWL263" s="1434"/>
      <c r="SWM263" s="1434"/>
      <c r="SWN263" s="1434"/>
      <c r="SWO263" s="1434"/>
      <c r="SWP263" s="1434"/>
      <c r="SWQ263" s="1434"/>
      <c r="SWR263" s="1434"/>
      <c r="SWS263" s="1434"/>
      <c r="SWT263" s="1434"/>
      <c r="SWU263" s="1434"/>
      <c r="SWV263" s="1434"/>
      <c r="SWW263" s="1434"/>
      <c r="SWX263" s="1434"/>
      <c r="SWY263" s="1434"/>
      <c r="SWZ263" s="1434"/>
      <c r="SXA263" s="1434"/>
      <c r="SXB263" s="1434"/>
      <c r="SXC263" s="1434"/>
      <c r="SXD263" s="1434"/>
      <c r="SXE263" s="1434"/>
      <c r="SXF263" s="1434"/>
      <c r="SXG263" s="1434"/>
      <c r="SXH263" s="1434"/>
      <c r="SXI263" s="1434"/>
      <c r="SXJ263" s="1434"/>
      <c r="SXK263" s="1434"/>
      <c r="SXL263" s="1434"/>
      <c r="SXM263" s="1434"/>
      <c r="SXN263" s="1434"/>
      <c r="SXO263" s="1434"/>
      <c r="SXP263" s="1434"/>
      <c r="SXQ263" s="1434"/>
      <c r="SXR263" s="1434"/>
      <c r="SXS263" s="1434"/>
      <c r="SXT263" s="1434"/>
      <c r="SXU263" s="1434"/>
      <c r="SXV263" s="1434"/>
      <c r="SXW263" s="1434"/>
      <c r="SXX263" s="1434"/>
      <c r="SXY263" s="1434"/>
      <c r="SXZ263" s="1434"/>
      <c r="SYA263" s="1434"/>
      <c r="SYB263" s="1434"/>
      <c r="SYC263" s="1434"/>
      <c r="SYD263" s="1434"/>
      <c r="SYE263" s="1434"/>
      <c r="SYF263" s="1434"/>
      <c r="SYG263" s="1434"/>
      <c r="SYH263" s="1434"/>
      <c r="SYI263" s="1434"/>
      <c r="SYJ263" s="1434"/>
      <c r="SYK263" s="1434"/>
      <c r="SYL263" s="1434"/>
      <c r="SYM263" s="1434"/>
      <c r="SYN263" s="1434"/>
      <c r="SYO263" s="1434"/>
      <c r="SYP263" s="1434"/>
      <c r="SYQ263" s="1434"/>
      <c r="SYR263" s="1434"/>
      <c r="SYS263" s="1434"/>
      <c r="SYT263" s="1434"/>
      <c r="SYU263" s="1434"/>
      <c r="SYV263" s="1434"/>
      <c r="SYW263" s="1434"/>
      <c r="SYX263" s="1434"/>
      <c r="SYY263" s="1434"/>
      <c r="SYZ263" s="1434"/>
      <c r="SZA263" s="1434"/>
      <c r="SZB263" s="1434"/>
      <c r="SZC263" s="1434"/>
      <c r="SZD263" s="1434"/>
      <c r="SZE263" s="1434"/>
      <c r="SZF263" s="1434"/>
      <c r="SZG263" s="1434"/>
      <c r="SZH263" s="1434"/>
      <c r="SZI263" s="1434"/>
      <c r="SZJ263" s="1434"/>
      <c r="SZK263" s="1434"/>
      <c r="SZL263" s="1434"/>
      <c r="SZM263" s="1434"/>
      <c r="SZN263" s="1434"/>
      <c r="SZO263" s="1434"/>
      <c r="SZP263" s="1434"/>
      <c r="SZQ263" s="1434"/>
      <c r="SZR263" s="1434"/>
      <c r="SZS263" s="1434"/>
      <c r="SZT263" s="1434"/>
      <c r="SZU263" s="1434"/>
      <c r="SZV263" s="1434"/>
      <c r="SZW263" s="1434"/>
      <c r="SZX263" s="1434"/>
      <c r="SZY263" s="1434"/>
      <c r="SZZ263" s="1434"/>
      <c r="TAA263" s="1434"/>
      <c r="TAB263" s="1434"/>
      <c r="TAC263" s="1434"/>
      <c r="TAD263" s="1434"/>
      <c r="TAE263" s="1434"/>
      <c r="TAF263" s="1434"/>
      <c r="TAG263" s="1434"/>
      <c r="TAH263" s="1434"/>
      <c r="TAI263" s="1434"/>
      <c r="TAJ263" s="1434"/>
      <c r="TAK263" s="1434"/>
      <c r="TAL263" s="1434"/>
      <c r="TAM263" s="1434"/>
      <c r="TAN263" s="1434"/>
      <c r="TAO263" s="1434"/>
      <c r="TAP263" s="1434"/>
      <c r="TAQ263" s="1434"/>
      <c r="TAR263" s="1434"/>
      <c r="TAS263" s="1434"/>
      <c r="TAT263" s="1434"/>
      <c r="TAU263" s="1434"/>
      <c r="TAV263" s="1434"/>
      <c r="TAW263" s="1434"/>
      <c r="TAX263" s="1434"/>
      <c r="TAY263" s="1434"/>
      <c r="TAZ263" s="1434"/>
      <c r="TBA263" s="1434"/>
      <c r="TBB263" s="1434"/>
      <c r="TBC263" s="1434"/>
      <c r="TBD263" s="1434"/>
      <c r="TBE263" s="1434"/>
      <c r="TBF263" s="1434"/>
      <c r="TBG263" s="1434"/>
      <c r="TBH263" s="1434"/>
      <c r="TBI263" s="1434"/>
      <c r="TBJ263" s="1434"/>
      <c r="TBK263" s="1434"/>
      <c r="TBL263" s="1434"/>
      <c r="TBM263" s="1434"/>
      <c r="TBN263" s="1434"/>
      <c r="TBO263" s="1434"/>
      <c r="TBP263" s="1434"/>
      <c r="TBQ263" s="1434"/>
      <c r="TBR263" s="1434"/>
      <c r="TBS263" s="1434"/>
      <c r="TBT263" s="1434"/>
      <c r="TBU263" s="1434"/>
      <c r="TBV263" s="1434"/>
      <c r="TBW263" s="1434"/>
      <c r="TBX263" s="1434"/>
      <c r="TBY263" s="1434"/>
      <c r="TBZ263" s="1434"/>
      <c r="TCA263" s="1434"/>
      <c r="TCB263" s="1434"/>
      <c r="TCC263" s="1434"/>
      <c r="TCD263" s="1434"/>
      <c r="TCE263" s="1434"/>
      <c r="TCF263" s="1434"/>
      <c r="TCG263" s="1434"/>
      <c r="TCH263" s="1434"/>
      <c r="TCI263" s="1434"/>
      <c r="TCJ263" s="1434"/>
      <c r="TCK263" s="1434"/>
      <c r="TCL263" s="1434"/>
      <c r="TCM263" s="1434"/>
      <c r="TCN263" s="1434"/>
      <c r="TCO263" s="1434"/>
      <c r="TCP263" s="1434"/>
      <c r="TCQ263" s="1434"/>
      <c r="TCR263" s="1434"/>
      <c r="TCS263" s="1434"/>
      <c r="TCT263" s="1434"/>
      <c r="TCU263" s="1434"/>
      <c r="TCV263" s="1434"/>
      <c r="TCW263" s="1434"/>
      <c r="TCX263" s="1434"/>
      <c r="TCY263" s="1434"/>
      <c r="TCZ263" s="1434"/>
      <c r="TDA263" s="1434"/>
      <c r="TDB263" s="1434"/>
      <c r="TDC263" s="1434"/>
      <c r="TDD263" s="1434"/>
      <c r="TDE263" s="1434"/>
      <c r="TDF263" s="1434"/>
      <c r="TDG263" s="1434"/>
      <c r="TDH263" s="1434"/>
      <c r="TDI263" s="1434"/>
      <c r="TDJ263" s="1434"/>
      <c r="TDK263" s="1434"/>
      <c r="TDL263" s="1434"/>
      <c r="TDM263" s="1434"/>
      <c r="TDN263" s="1434"/>
      <c r="TDO263" s="1434"/>
      <c r="TDP263" s="1434"/>
      <c r="TDQ263" s="1434"/>
      <c r="TDR263" s="1434"/>
      <c r="TDS263" s="1434"/>
      <c r="TDT263" s="1434"/>
      <c r="TDU263" s="1434"/>
      <c r="TDV263" s="1434"/>
      <c r="TDW263" s="1434"/>
      <c r="TDX263" s="1434"/>
      <c r="TDY263" s="1434"/>
      <c r="TDZ263" s="1434"/>
      <c r="TEA263" s="1434"/>
      <c r="TEB263" s="1434"/>
      <c r="TEC263" s="1434"/>
      <c r="TED263" s="1434"/>
      <c r="TEE263" s="1434"/>
      <c r="TEF263" s="1434"/>
      <c r="TEG263" s="1434"/>
      <c r="TEH263" s="1434"/>
      <c r="TEI263" s="1434"/>
      <c r="TEJ263" s="1434"/>
      <c r="TEK263" s="1434"/>
      <c r="TEL263" s="1434"/>
      <c r="TEM263" s="1434"/>
      <c r="TEN263" s="1434"/>
      <c r="TEO263" s="1434"/>
      <c r="TEP263" s="1434"/>
      <c r="TEQ263" s="1434"/>
      <c r="TER263" s="1434"/>
      <c r="TES263" s="1434"/>
      <c r="TET263" s="1434"/>
      <c r="TEU263" s="1434"/>
      <c r="TEV263" s="1434"/>
      <c r="TEW263" s="1434"/>
      <c r="TEX263" s="1434"/>
      <c r="TEY263" s="1434"/>
      <c r="TEZ263" s="1434"/>
      <c r="TFA263" s="1434"/>
      <c r="TFB263" s="1434"/>
      <c r="TFC263" s="1434"/>
      <c r="TFD263" s="1434"/>
      <c r="TFE263" s="1434"/>
      <c r="TFF263" s="1434"/>
      <c r="TFG263" s="1434"/>
      <c r="TFH263" s="1434"/>
      <c r="TFI263" s="1434"/>
      <c r="TFJ263" s="1434"/>
      <c r="TFK263" s="1434"/>
      <c r="TFL263" s="1434"/>
      <c r="TFM263" s="1434"/>
      <c r="TFN263" s="1434"/>
      <c r="TFO263" s="1434"/>
      <c r="TFP263" s="1434"/>
      <c r="TFQ263" s="1434"/>
      <c r="TFR263" s="1434"/>
      <c r="TFS263" s="1434"/>
      <c r="TFT263" s="1434"/>
      <c r="TFU263" s="1434"/>
      <c r="TFV263" s="1434"/>
      <c r="TFW263" s="1434"/>
      <c r="TFX263" s="1434"/>
      <c r="TFY263" s="1434"/>
      <c r="TFZ263" s="1434"/>
      <c r="TGA263" s="1434"/>
      <c r="TGB263" s="1434"/>
      <c r="TGC263" s="1434"/>
      <c r="TGD263" s="1434"/>
      <c r="TGE263" s="1434"/>
      <c r="TGF263" s="1434"/>
      <c r="TGG263" s="1434"/>
      <c r="TGH263" s="1434"/>
      <c r="TGI263" s="1434"/>
      <c r="TGJ263" s="1434"/>
      <c r="TGK263" s="1434"/>
      <c r="TGL263" s="1434"/>
      <c r="TGM263" s="1434"/>
      <c r="TGN263" s="1434"/>
      <c r="TGO263" s="1434"/>
      <c r="TGP263" s="1434"/>
      <c r="TGQ263" s="1434"/>
      <c r="TGR263" s="1434"/>
      <c r="TGS263" s="1434"/>
      <c r="TGT263" s="1434"/>
      <c r="TGU263" s="1434"/>
      <c r="TGV263" s="1434"/>
      <c r="TGW263" s="1434"/>
      <c r="TGX263" s="1434"/>
      <c r="TGY263" s="1434"/>
      <c r="TGZ263" s="1434"/>
      <c r="THA263" s="1434"/>
      <c r="THB263" s="1434"/>
      <c r="THC263" s="1434"/>
      <c r="THD263" s="1434"/>
      <c r="THE263" s="1434"/>
      <c r="THF263" s="1434"/>
      <c r="THG263" s="1434"/>
      <c r="THH263" s="1434"/>
      <c r="THI263" s="1434"/>
      <c r="THJ263" s="1434"/>
      <c r="THK263" s="1434"/>
      <c r="THL263" s="1434"/>
      <c r="THM263" s="1434"/>
      <c r="THN263" s="1434"/>
      <c r="THO263" s="1434"/>
      <c r="THP263" s="1434"/>
      <c r="THQ263" s="1434"/>
      <c r="THR263" s="1434"/>
      <c r="THS263" s="1434"/>
      <c r="THT263" s="1434"/>
      <c r="THU263" s="1434"/>
      <c r="THV263" s="1434"/>
      <c r="THW263" s="1434"/>
      <c r="THX263" s="1434"/>
      <c r="THY263" s="1434"/>
      <c r="THZ263" s="1434"/>
      <c r="TIA263" s="1434"/>
      <c r="TIB263" s="1434"/>
      <c r="TIC263" s="1434"/>
      <c r="TID263" s="1434"/>
      <c r="TIE263" s="1434"/>
      <c r="TIF263" s="1434"/>
      <c r="TIG263" s="1434"/>
      <c r="TIH263" s="1434"/>
      <c r="TII263" s="1434"/>
      <c r="TIJ263" s="1434"/>
      <c r="TIK263" s="1434"/>
      <c r="TIL263" s="1434"/>
      <c r="TIM263" s="1434"/>
      <c r="TIN263" s="1434"/>
      <c r="TIO263" s="1434"/>
      <c r="TIP263" s="1434"/>
      <c r="TIQ263" s="1434"/>
      <c r="TIR263" s="1434"/>
      <c r="TIS263" s="1434"/>
      <c r="TIT263" s="1434"/>
      <c r="TIU263" s="1434"/>
      <c r="TIV263" s="1434"/>
      <c r="TIW263" s="1434"/>
      <c r="TIX263" s="1434"/>
      <c r="TIY263" s="1434"/>
      <c r="TIZ263" s="1434"/>
      <c r="TJA263" s="1434"/>
      <c r="TJB263" s="1434"/>
      <c r="TJC263" s="1434"/>
      <c r="TJD263" s="1434"/>
      <c r="TJE263" s="1434"/>
      <c r="TJF263" s="1434"/>
      <c r="TJG263" s="1434"/>
      <c r="TJH263" s="1434"/>
      <c r="TJI263" s="1434"/>
      <c r="TJJ263" s="1434"/>
      <c r="TJK263" s="1434"/>
      <c r="TJL263" s="1434"/>
      <c r="TJM263" s="1434"/>
      <c r="TJN263" s="1434"/>
      <c r="TJO263" s="1434"/>
      <c r="TJP263" s="1434"/>
      <c r="TJQ263" s="1434"/>
      <c r="TJR263" s="1434"/>
      <c r="TJS263" s="1434"/>
      <c r="TJT263" s="1434"/>
      <c r="TJU263" s="1434"/>
      <c r="TJV263" s="1434"/>
      <c r="TJW263" s="1434"/>
      <c r="TJX263" s="1434"/>
      <c r="TJY263" s="1434"/>
      <c r="TJZ263" s="1434"/>
      <c r="TKA263" s="1434"/>
      <c r="TKB263" s="1434"/>
      <c r="TKC263" s="1434"/>
      <c r="TKD263" s="1434"/>
      <c r="TKE263" s="1434"/>
      <c r="TKF263" s="1434"/>
      <c r="TKG263" s="1434"/>
      <c r="TKH263" s="1434"/>
      <c r="TKI263" s="1434"/>
      <c r="TKJ263" s="1434"/>
      <c r="TKK263" s="1434"/>
      <c r="TKL263" s="1434"/>
      <c r="TKM263" s="1434"/>
      <c r="TKN263" s="1434"/>
      <c r="TKO263" s="1434"/>
      <c r="TKP263" s="1434"/>
      <c r="TKQ263" s="1434"/>
      <c r="TKR263" s="1434"/>
      <c r="TKS263" s="1434"/>
      <c r="TKT263" s="1434"/>
      <c r="TKU263" s="1434"/>
      <c r="TKV263" s="1434"/>
      <c r="TKW263" s="1434"/>
      <c r="TKX263" s="1434"/>
      <c r="TKY263" s="1434"/>
      <c r="TKZ263" s="1434"/>
      <c r="TLA263" s="1434"/>
      <c r="TLB263" s="1434"/>
      <c r="TLC263" s="1434"/>
      <c r="TLD263" s="1434"/>
      <c r="TLE263" s="1434"/>
      <c r="TLF263" s="1434"/>
      <c r="TLG263" s="1434"/>
      <c r="TLH263" s="1434"/>
      <c r="TLI263" s="1434"/>
      <c r="TLJ263" s="1434"/>
      <c r="TLK263" s="1434"/>
      <c r="TLL263" s="1434"/>
      <c r="TLM263" s="1434"/>
      <c r="TLN263" s="1434"/>
      <c r="TLO263" s="1434"/>
      <c r="TLP263" s="1434"/>
      <c r="TLQ263" s="1434"/>
      <c r="TLR263" s="1434"/>
      <c r="TLS263" s="1434"/>
      <c r="TLT263" s="1434"/>
      <c r="TLU263" s="1434"/>
      <c r="TLV263" s="1434"/>
      <c r="TLW263" s="1434"/>
      <c r="TLX263" s="1434"/>
      <c r="TLY263" s="1434"/>
      <c r="TLZ263" s="1434"/>
      <c r="TMA263" s="1434"/>
      <c r="TMB263" s="1434"/>
      <c r="TMC263" s="1434"/>
      <c r="TMD263" s="1434"/>
      <c r="TME263" s="1434"/>
      <c r="TMF263" s="1434"/>
      <c r="TMG263" s="1434"/>
      <c r="TMH263" s="1434"/>
      <c r="TMI263" s="1434"/>
      <c r="TMJ263" s="1434"/>
      <c r="TMK263" s="1434"/>
      <c r="TML263" s="1434"/>
      <c r="TMM263" s="1434"/>
      <c r="TMN263" s="1434"/>
      <c r="TMO263" s="1434"/>
      <c r="TMP263" s="1434"/>
      <c r="TMQ263" s="1434"/>
      <c r="TMR263" s="1434"/>
      <c r="TMS263" s="1434"/>
      <c r="TMT263" s="1434"/>
      <c r="TMU263" s="1434"/>
      <c r="TMV263" s="1434"/>
      <c r="TMW263" s="1434"/>
      <c r="TMX263" s="1434"/>
      <c r="TMY263" s="1434"/>
      <c r="TMZ263" s="1434"/>
      <c r="TNA263" s="1434"/>
      <c r="TNB263" s="1434"/>
      <c r="TNC263" s="1434"/>
      <c r="TND263" s="1434"/>
      <c r="TNE263" s="1434"/>
      <c r="TNF263" s="1434"/>
      <c r="TNG263" s="1434"/>
      <c r="TNH263" s="1434"/>
      <c r="TNI263" s="1434"/>
      <c r="TNJ263" s="1434"/>
      <c r="TNK263" s="1434"/>
      <c r="TNL263" s="1434"/>
      <c r="TNM263" s="1434"/>
      <c r="TNN263" s="1434"/>
      <c r="TNO263" s="1434"/>
      <c r="TNP263" s="1434"/>
      <c r="TNQ263" s="1434"/>
      <c r="TNR263" s="1434"/>
      <c r="TNS263" s="1434"/>
      <c r="TNT263" s="1434"/>
      <c r="TNU263" s="1434"/>
      <c r="TNV263" s="1434"/>
      <c r="TNW263" s="1434"/>
      <c r="TNX263" s="1434"/>
      <c r="TNY263" s="1434"/>
      <c r="TNZ263" s="1434"/>
      <c r="TOA263" s="1434"/>
      <c r="TOB263" s="1434"/>
      <c r="TOC263" s="1434"/>
      <c r="TOD263" s="1434"/>
      <c r="TOE263" s="1434"/>
      <c r="TOF263" s="1434"/>
      <c r="TOG263" s="1434"/>
      <c r="TOH263" s="1434"/>
      <c r="TOI263" s="1434"/>
      <c r="TOJ263" s="1434"/>
      <c r="TOK263" s="1434"/>
      <c r="TOL263" s="1434"/>
      <c r="TOM263" s="1434"/>
      <c r="TON263" s="1434"/>
      <c r="TOO263" s="1434"/>
      <c r="TOP263" s="1434"/>
      <c r="TOQ263" s="1434"/>
      <c r="TOR263" s="1434"/>
      <c r="TOS263" s="1434"/>
      <c r="TOT263" s="1434"/>
      <c r="TOU263" s="1434"/>
      <c r="TOV263" s="1434"/>
      <c r="TOW263" s="1434"/>
      <c r="TOX263" s="1434"/>
      <c r="TOY263" s="1434"/>
      <c r="TOZ263" s="1434"/>
      <c r="TPA263" s="1434"/>
      <c r="TPB263" s="1434"/>
      <c r="TPC263" s="1434"/>
      <c r="TPD263" s="1434"/>
      <c r="TPE263" s="1434"/>
      <c r="TPF263" s="1434"/>
      <c r="TPG263" s="1434"/>
      <c r="TPH263" s="1434"/>
      <c r="TPI263" s="1434"/>
      <c r="TPJ263" s="1434"/>
      <c r="TPK263" s="1434"/>
      <c r="TPL263" s="1434"/>
      <c r="TPM263" s="1434"/>
      <c r="TPN263" s="1434"/>
      <c r="TPO263" s="1434"/>
      <c r="TPP263" s="1434"/>
      <c r="TPQ263" s="1434"/>
      <c r="TPR263" s="1434"/>
      <c r="TPS263" s="1434"/>
      <c r="TPT263" s="1434"/>
      <c r="TPU263" s="1434"/>
      <c r="TPV263" s="1434"/>
      <c r="TPW263" s="1434"/>
      <c r="TPX263" s="1434"/>
      <c r="TPY263" s="1434"/>
      <c r="TPZ263" s="1434"/>
      <c r="TQA263" s="1434"/>
      <c r="TQB263" s="1434"/>
      <c r="TQC263" s="1434"/>
      <c r="TQD263" s="1434"/>
      <c r="TQE263" s="1434"/>
      <c r="TQF263" s="1434"/>
      <c r="TQG263" s="1434"/>
      <c r="TQH263" s="1434"/>
      <c r="TQI263" s="1434"/>
      <c r="TQJ263" s="1434"/>
      <c r="TQK263" s="1434"/>
      <c r="TQL263" s="1434"/>
      <c r="TQM263" s="1434"/>
      <c r="TQN263" s="1434"/>
      <c r="TQO263" s="1434"/>
      <c r="TQP263" s="1434"/>
      <c r="TQQ263" s="1434"/>
      <c r="TQR263" s="1434"/>
      <c r="TQS263" s="1434"/>
      <c r="TQT263" s="1434"/>
      <c r="TQU263" s="1434"/>
      <c r="TQV263" s="1434"/>
      <c r="TQW263" s="1434"/>
      <c r="TQX263" s="1434"/>
      <c r="TQY263" s="1434"/>
      <c r="TQZ263" s="1434"/>
      <c r="TRA263" s="1434"/>
      <c r="TRB263" s="1434"/>
      <c r="TRC263" s="1434"/>
      <c r="TRD263" s="1434"/>
      <c r="TRE263" s="1434"/>
      <c r="TRF263" s="1434"/>
      <c r="TRG263" s="1434"/>
      <c r="TRH263" s="1434"/>
      <c r="TRI263" s="1434"/>
      <c r="TRJ263" s="1434"/>
      <c r="TRK263" s="1434"/>
      <c r="TRL263" s="1434"/>
      <c r="TRM263" s="1434"/>
      <c r="TRN263" s="1434"/>
      <c r="TRO263" s="1434"/>
      <c r="TRP263" s="1434"/>
      <c r="TRQ263" s="1434"/>
      <c r="TRR263" s="1434"/>
      <c r="TRS263" s="1434"/>
      <c r="TRT263" s="1434"/>
      <c r="TRU263" s="1434"/>
      <c r="TRV263" s="1434"/>
      <c r="TRW263" s="1434"/>
      <c r="TRX263" s="1434"/>
      <c r="TRY263" s="1434"/>
      <c r="TRZ263" s="1434"/>
      <c r="TSA263" s="1434"/>
      <c r="TSB263" s="1434"/>
      <c r="TSC263" s="1434"/>
      <c r="TSD263" s="1434"/>
      <c r="TSE263" s="1434"/>
      <c r="TSF263" s="1434"/>
      <c r="TSG263" s="1434"/>
      <c r="TSH263" s="1434"/>
      <c r="TSI263" s="1434"/>
      <c r="TSJ263" s="1434"/>
      <c r="TSK263" s="1434"/>
      <c r="TSL263" s="1434"/>
      <c r="TSM263" s="1434"/>
      <c r="TSN263" s="1434"/>
      <c r="TSO263" s="1434"/>
      <c r="TSP263" s="1434"/>
      <c r="TSQ263" s="1434"/>
      <c r="TSR263" s="1434"/>
      <c r="TSS263" s="1434"/>
      <c r="TST263" s="1434"/>
      <c r="TSU263" s="1434"/>
      <c r="TSV263" s="1434"/>
      <c r="TSW263" s="1434"/>
      <c r="TSX263" s="1434"/>
      <c r="TSY263" s="1434"/>
      <c r="TSZ263" s="1434"/>
      <c r="TTA263" s="1434"/>
      <c r="TTB263" s="1434"/>
      <c r="TTC263" s="1434"/>
      <c r="TTD263" s="1434"/>
      <c r="TTE263" s="1434"/>
      <c r="TTF263" s="1434"/>
      <c r="TTG263" s="1434"/>
      <c r="TTH263" s="1434"/>
      <c r="TTI263" s="1434"/>
      <c r="TTJ263" s="1434"/>
      <c r="TTK263" s="1434"/>
      <c r="TTL263" s="1434"/>
      <c r="TTM263" s="1434"/>
      <c r="TTN263" s="1434"/>
      <c r="TTO263" s="1434"/>
      <c r="TTP263" s="1434"/>
      <c r="TTQ263" s="1434"/>
      <c r="TTR263" s="1434"/>
      <c r="TTS263" s="1434"/>
      <c r="TTT263" s="1434"/>
      <c r="TTU263" s="1434"/>
      <c r="TTV263" s="1434"/>
      <c r="TTW263" s="1434"/>
      <c r="TTX263" s="1434"/>
      <c r="TTY263" s="1434"/>
      <c r="TTZ263" s="1434"/>
      <c r="TUA263" s="1434"/>
      <c r="TUB263" s="1434"/>
      <c r="TUC263" s="1434"/>
      <c r="TUD263" s="1434"/>
      <c r="TUE263" s="1434"/>
      <c r="TUF263" s="1434"/>
      <c r="TUG263" s="1434"/>
      <c r="TUH263" s="1434"/>
      <c r="TUI263" s="1434"/>
      <c r="TUJ263" s="1434"/>
      <c r="TUK263" s="1434"/>
      <c r="TUL263" s="1434"/>
      <c r="TUM263" s="1434"/>
      <c r="TUN263" s="1434"/>
      <c r="TUO263" s="1434"/>
      <c r="TUP263" s="1434"/>
      <c r="TUQ263" s="1434"/>
      <c r="TUR263" s="1434"/>
      <c r="TUS263" s="1434"/>
      <c r="TUT263" s="1434"/>
      <c r="TUU263" s="1434"/>
      <c r="TUV263" s="1434"/>
      <c r="TUW263" s="1434"/>
      <c r="TUX263" s="1434"/>
      <c r="TUY263" s="1434"/>
      <c r="TUZ263" s="1434"/>
      <c r="TVA263" s="1434"/>
      <c r="TVB263" s="1434"/>
      <c r="TVC263" s="1434"/>
      <c r="TVD263" s="1434"/>
      <c r="TVE263" s="1434"/>
      <c r="TVF263" s="1434"/>
      <c r="TVG263" s="1434"/>
      <c r="TVH263" s="1434"/>
      <c r="TVI263" s="1434"/>
      <c r="TVJ263" s="1434"/>
      <c r="TVK263" s="1434"/>
      <c r="TVL263" s="1434"/>
      <c r="TVM263" s="1434"/>
      <c r="TVN263" s="1434"/>
      <c r="TVO263" s="1434"/>
      <c r="TVP263" s="1434"/>
      <c r="TVQ263" s="1434"/>
      <c r="TVR263" s="1434"/>
      <c r="TVS263" s="1434"/>
      <c r="TVT263" s="1434"/>
      <c r="TVU263" s="1434"/>
      <c r="TVV263" s="1434"/>
      <c r="TVW263" s="1434"/>
      <c r="TVX263" s="1434"/>
      <c r="TVY263" s="1434"/>
      <c r="TVZ263" s="1434"/>
      <c r="TWA263" s="1434"/>
      <c r="TWB263" s="1434"/>
      <c r="TWC263" s="1434"/>
      <c r="TWD263" s="1434"/>
      <c r="TWE263" s="1434"/>
      <c r="TWF263" s="1434"/>
      <c r="TWG263" s="1434"/>
      <c r="TWH263" s="1434"/>
      <c r="TWI263" s="1434"/>
      <c r="TWJ263" s="1434"/>
      <c r="TWK263" s="1434"/>
      <c r="TWL263" s="1434"/>
      <c r="TWM263" s="1434"/>
      <c r="TWN263" s="1434"/>
      <c r="TWO263" s="1434"/>
      <c r="TWP263" s="1434"/>
      <c r="TWQ263" s="1434"/>
      <c r="TWR263" s="1434"/>
      <c r="TWS263" s="1434"/>
      <c r="TWT263" s="1434"/>
      <c r="TWU263" s="1434"/>
      <c r="TWV263" s="1434"/>
      <c r="TWW263" s="1434"/>
      <c r="TWX263" s="1434"/>
      <c r="TWY263" s="1434"/>
      <c r="TWZ263" s="1434"/>
      <c r="TXA263" s="1434"/>
      <c r="TXB263" s="1434"/>
      <c r="TXC263" s="1434"/>
      <c r="TXD263" s="1434"/>
      <c r="TXE263" s="1434"/>
      <c r="TXF263" s="1434"/>
      <c r="TXG263" s="1434"/>
      <c r="TXH263" s="1434"/>
      <c r="TXI263" s="1434"/>
      <c r="TXJ263" s="1434"/>
      <c r="TXK263" s="1434"/>
      <c r="TXL263" s="1434"/>
      <c r="TXM263" s="1434"/>
      <c r="TXN263" s="1434"/>
      <c r="TXO263" s="1434"/>
      <c r="TXP263" s="1434"/>
      <c r="TXQ263" s="1434"/>
      <c r="TXR263" s="1434"/>
      <c r="TXS263" s="1434"/>
      <c r="TXT263" s="1434"/>
      <c r="TXU263" s="1434"/>
      <c r="TXV263" s="1434"/>
      <c r="TXW263" s="1434"/>
      <c r="TXX263" s="1434"/>
      <c r="TXY263" s="1434"/>
      <c r="TXZ263" s="1434"/>
      <c r="TYA263" s="1434"/>
      <c r="TYB263" s="1434"/>
      <c r="TYC263" s="1434"/>
      <c r="TYD263" s="1434"/>
      <c r="TYE263" s="1434"/>
      <c r="TYF263" s="1434"/>
      <c r="TYG263" s="1434"/>
      <c r="TYH263" s="1434"/>
      <c r="TYI263" s="1434"/>
      <c r="TYJ263" s="1434"/>
      <c r="TYK263" s="1434"/>
      <c r="TYL263" s="1434"/>
      <c r="TYM263" s="1434"/>
      <c r="TYN263" s="1434"/>
      <c r="TYO263" s="1434"/>
      <c r="TYP263" s="1434"/>
      <c r="TYQ263" s="1434"/>
      <c r="TYR263" s="1434"/>
      <c r="TYS263" s="1434"/>
      <c r="TYT263" s="1434"/>
      <c r="TYU263" s="1434"/>
      <c r="TYV263" s="1434"/>
      <c r="TYW263" s="1434"/>
      <c r="TYX263" s="1434"/>
      <c r="TYY263" s="1434"/>
      <c r="TYZ263" s="1434"/>
      <c r="TZA263" s="1434"/>
      <c r="TZB263" s="1434"/>
      <c r="TZC263" s="1434"/>
      <c r="TZD263" s="1434"/>
      <c r="TZE263" s="1434"/>
      <c r="TZF263" s="1434"/>
      <c r="TZG263" s="1434"/>
      <c r="TZH263" s="1434"/>
      <c r="TZI263" s="1434"/>
      <c r="TZJ263" s="1434"/>
      <c r="TZK263" s="1434"/>
      <c r="TZL263" s="1434"/>
      <c r="TZM263" s="1434"/>
      <c r="TZN263" s="1434"/>
      <c r="TZO263" s="1434"/>
      <c r="TZP263" s="1434"/>
      <c r="TZQ263" s="1434"/>
      <c r="TZR263" s="1434"/>
      <c r="TZS263" s="1434"/>
      <c r="TZT263" s="1434"/>
      <c r="TZU263" s="1434"/>
      <c r="TZV263" s="1434"/>
      <c r="TZW263" s="1434"/>
      <c r="TZX263" s="1434"/>
      <c r="TZY263" s="1434"/>
      <c r="TZZ263" s="1434"/>
      <c r="UAA263" s="1434"/>
      <c r="UAB263" s="1434"/>
      <c r="UAC263" s="1434"/>
      <c r="UAD263" s="1434"/>
      <c r="UAE263" s="1434"/>
      <c r="UAF263" s="1434"/>
      <c r="UAG263" s="1434"/>
      <c r="UAH263" s="1434"/>
      <c r="UAI263" s="1434"/>
      <c r="UAJ263" s="1434"/>
      <c r="UAK263" s="1434"/>
      <c r="UAL263" s="1434"/>
      <c r="UAM263" s="1434"/>
      <c r="UAN263" s="1434"/>
      <c r="UAO263" s="1434"/>
      <c r="UAP263" s="1434"/>
      <c r="UAQ263" s="1434"/>
      <c r="UAR263" s="1434"/>
      <c r="UAS263" s="1434"/>
      <c r="UAT263" s="1434"/>
      <c r="UAU263" s="1434"/>
      <c r="UAV263" s="1434"/>
      <c r="UAW263" s="1434"/>
      <c r="UAX263" s="1434"/>
      <c r="UAY263" s="1434"/>
      <c r="UAZ263" s="1434"/>
      <c r="UBA263" s="1434"/>
      <c r="UBB263" s="1434"/>
      <c r="UBC263" s="1434"/>
      <c r="UBD263" s="1434"/>
      <c r="UBE263" s="1434"/>
      <c r="UBF263" s="1434"/>
      <c r="UBG263" s="1434"/>
      <c r="UBH263" s="1434"/>
      <c r="UBI263" s="1434"/>
      <c r="UBJ263" s="1434"/>
      <c r="UBK263" s="1434"/>
      <c r="UBL263" s="1434"/>
      <c r="UBM263" s="1434"/>
      <c r="UBN263" s="1434"/>
      <c r="UBO263" s="1434"/>
      <c r="UBP263" s="1434"/>
      <c r="UBQ263" s="1434"/>
      <c r="UBR263" s="1434"/>
      <c r="UBS263" s="1434"/>
      <c r="UBT263" s="1434"/>
      <c r="UBU263" s="1434"/>
      <c r="UBV263" s="1434"/>
      <c r="UBW263" s="1434"/>
      <c r="UBX263" s="1434"/>
      <c r="UBY263" s="1434"/>
      <c r="UBZ263" s="1434"/>
      <c r="UCA263" s="1434"/>
      <c r="UCB263" s="1434"/>
      <c r="UCC263" s="1434"/>
      <c r="UCD263" s="1434"/>
      <c r="UCE263" s="1434"/>
      <c r="UCF263" s="1434"/>
      <c r="UCG263" s="1434"/>
      <c r="UCH263" s="1434"/>
      <c r="UCI263" s="1434"/>
      <c r="UCJ263" s="1434"/>
      <c r="UCK263" s="1434"/>
      <c r="UCL263" s="1434"/>
      <c r="UCM263" s="1434"/>
      <c r="UCN263" s="1434"/>
      <c r="UCO263" s="1434"/>
      <c r="UCP263" s="1434"/>
      <c r="UCQ263" s="1434"/>
      <c r="UCR263" s="1434"/>
      <c r="UCS263" s="1434"/>
      <c r="UCT263" s="1434"/>
      <c r="UCU263" s="1434"/>
      <c r="UCV263" s="1434"/>
      <c r="UCW263" s="1434"/>
      <c r="UCX263" s="1434"/>
      <c r="UCY263" s="1434"/>
      <c r="UCZ263" s="1434"/>
      <c r="UDA263" s="1434"/>
      <c r="UDB263" s="1434"/>
      <c r="UDC263" s="1434"/>
      <c r="UDD263" s="1434"/>
      <c r="UDE263" s="1434"/>
      <c r="UDF263" s="1434"/>
      <c r="UDG263" s="1434"/>
      <c r="UDH263" s="1434"/>
      <c r="UDI263" s="1434"/>
      <c r="UDJ263" s="1434"/>
      <c r="UDK263" s="1434"/>
      <c r="UDL263" s="1434"/>
      <c r="UDM263" s="1434"/>
      <c r="UDN263" s="1434"/>
      <c r="UDO263" s="1434"/>
      <c r="UDP263" s="1434"/>
      <c r="UDQ263" s="1434"/>
      <c r="UDR263" s="1434"/>
      <c r="UDS263" s="1434"/>
      <c r="UDT263" s="1434"/>
      <c r="UDU263" s="1434"/>
      <c r="UDV263" s="1434"/>
      <c r="UDW263" s="1434"/>
      <c r="UDX263" s="1434"/>
      <c r="UDY263" s="1434"/>
      <c r="UDZ263" s="1434"/>
      <c r="UEA263" s="1434"/>
      <c r="UEB263" s="1434"/>
      <c r="UEC263" s="1434"/>
      <c r="UED263" s="1434"/>
      <c r="UEE263" s="1434"/>
      <c r="UEF263" s="1434"/>
      <c r="UEG263" s="1434"/>
      <c r="UEH263" s="1434"/>
      <c r="UEI263" s="1434"/>
      <c r="UEJ263" s="1434"/>
      <c r="UEK263" s="1434"/>
      <c r="UEL263" s="1434"/>
      <c r="UEM263" s="1434"/>
      <c r="UEN263" s="1434"/>
      <c r="UEO263" s="1434"/>
      <c r="UEP263" s="1434"/>
      <c r="UEQ263" s="1434"/>
      <c r="UER263" s="1434"/>
      <c r="UES263" s="1434"/>
      <c r="UET263" s="1434"/>
      <c r="UEU263" s="1434"/>
      <c r="UEV263" s="1434"/>
      <c r="UEW263" s="1434"/>
      <c r="UEX263" s="1434"/>
      <c r="UEY263" s="1434"/>
      <c r="UEZ263" s="1434"/>
      <c r="UFA263" s="1434"/>
      <c r="UFB263" s="1434"/>
      <c r="UFC263" s="1434"/>
      <c r="UFD263" s="1434"/>
      <c r="UFE263" s="1434"/>
      <c r="UFF263" s="1434"/>
      <c r="UFG263" s="1434"/>
      <c r="UFH263" s="1434"/>
      <c r="UFI263" s="1434"/>
      <c r="UFJ263" s="1434"/>
      <c r="UFK263" s="1434"/>
      <c r="UFL263" s="1434"/>
      <c r="UFM263" s="1434"/>
      <c r="UFN263" s="1434"/>
      <c r="UFO263" s="1434"/>
      <c r="UFP263" s="1434"/>
      <c r="UFQ263" s="1434"/>
      <c r="UFR263" s="1434"/>
      <c r="UFS263" s="1434"/>
      <c r="UFT263" s="1434"/>
      <c r="UFU263" s="1434"/>
      <c r="UFV263" s="1434"/>
      <c r="UFW263" s="1434"/>
      <c r="UFX263" s="1434"/>
      <c r="UFY263" s="1434"/>
      <c r="UFZ263" s="1434"/>
      <c r="UGA263" s="1434"/>
      <c r="UGB263" s="1434"/>
      <c r="UGC263" s="1434"/>
      <c r="UGD263" s="1434"/>
      <c r="UGE263" s="1434"/>
      <c r="UGF263" s="1434"/>
      <c r="UGG263" s="1434"/>
      <c r="UGH263" s="1434"/>
      <c r="UGI263" s="1434"/>
      <c r="UGJ263" s="1434"/>
      <c r="UGK263" s="1434"/>
      <c r="UGL263" s="1434"/>
      <c r="UGM263" s="1434"/>
      <c r="UGN263" s="1434"/>
      <c r="UGO263" s="1434"/>
      <c r="UGP263" s="1434"/>
      <c r="UGQ263" s="1434"/>
      <c r="UGR263" s="1434"/>
      <c r="UGS263" s="1434"/>
      <c r="UGT263" s="1434"/>
      <c r="UGU263" s="1434"/>
      <c r="UGV263" s="1434"/>
      <c r="UGW263" s="1434"/>
      <c r="UGX263" s="1434"/>
      <c r="UGY263" s="1434"/>
      <c r="UGZ263" s="1434"/>
      <c r="UHA263" s="1434"/>
      <c r="UHB263" s="1434"/>
      <c r="UHC263" s="1434"/>
      <c r="UHD263" s="1434"/>
      <c r="UHE263" s="1434"/>
      <c r="UHF263" s="1434"/>
      <c r="UHG263" s="1434"/>
      <c r="UHH263" s="1434"/>
      <c r="UHI263" s="1434"/>
      <c r="UHJ263" s="1434"/>
      <c r="UHK263" s="1434"/>
      <c r="UHL263" s="1434"/>
      <c r="UHM263" s="1434"/>
      <c r="UHN263" s="1434"/>
      <c r="UHO263" s="1434"/>
      <c r="UHP263" s="1434"/>
      <c r="UHQ263" s="1434"/>
      <c r="UHR263" s="1434"/>
      <c r="UHS263" s="1434"/>
      <c r="UHT263" s="1434"/>
      <c r="UHU263" s="1434"/>
      <c r="UHV263" s="1434"/>
      <c r="UHW263" s="1434"/>
      <c r="UHX263" s="1434"/>
      <c r="UHY263" s="1434"/>
      <c r="UHZ263" s="1434"/>
      <c r="UIA263" s="1434"/>
      <c r="UIB263" s="1434"/>
      <c r="UIC263" s="1434"/>
      <c r="UID263" s="1434"/>
      <c r="UIE263" s="1434"/>
      <c r="UIF263" s="1434"/>
      <c r="UIG263" s="1434"/>
      <c r="UIH263" s="1434"/>
      <c r="UII263" s="1434"/>
      <c r="UIJ263" s="1434"/>
      <c r="UIK263" s="1434"/>
      <c r="UIL263" s="1434"/>
      <c r="UIM263" s="1434"/>
      <c r="UIN263" s="1434"/>
      <c r="UIO263" s="1434"/>
      <c r="UIP263" s="1434"/>
      <c r="UIQ263" s="1434"/>
      <c r="UIR263" s="1434"/>
      <c r="UIS263" s="1434"/>
      <c r="UIT263" s="1434"/>
      <c r="UIU263" s="1434"/>
      <c r="UIV263" s="1434"/>
      <c r="UIW263" s="1434"/>
      <c r="UIX263" s="1434"/>
      <c r="UIY263" s="1434"/>
      <c r="UIZ263" s="1434"/>
      <c r="UJA263" s="1434"/>
      <c r="UJB263" s="1434"/>
      <c r="UJC263" s="1434"/>
      <c r="UJD263" s="1434"/>
      <c r="UJE263" s="1434"/>
      <c r="UJF263" s="1434"/>
      <c r="UJG263" s="1434"/>
      <c r="UJH263" s="1434"/>
      <c r="UJI263" s="1434"/>
      <c r="UJJ263" s="1434"/>
      <c r="UJK263" s="1434"/>
      <c r="UJL263" s="1434"/>
      <c r="UJM263" s="1434"/>
      <c r="UJN263" s="1434"/>
      <c r="UJO263" s="1434"/>
      <c r="UJP263" s="1434"/>
      <c r="UJQ263" s="1434"/>
      <c r="UJR263" s="1434"/>
      <c r="UJS263" s="1434"/>
      <c r="UJT263" s="1434"/>
      <c r="UJU263" s="1434"/>
      <c r="UJV263" s="1434"/>
      <c r="UJW263" s="1434"/>
      <c r="UJX263" s="1434"/>
      <c r="UJY263" s="1434"/>
      <c r="UJZ263" s="1434"/>
      <c r="UKA263" s="1434"/>
      <c r="UKB263" s="1434"/>
      <c r="UKC263" s="1434"/>
      <c r="UKD263" s="1434"/>
      <c r="UKE263" s="1434"/>
      <c r="UKF263" s="1434"/>
      <c r="UKG263" s="1434"/>
      <c r="UKH263" s="1434"/>
      <c r="UKI263" s="1434"/>
      <c r="UKJ263" s="1434"/>
      <c r="UKK263" s="1434"/>
      <c r="UKL263" s="1434"/>
      <c r="UKM263" s="1434"/>
      <c r="UKN263" s="1434"/>
      <c r="UKO263" s="1434"/>
      <c r="UKP263" s="1434"/>
      <c r="UKQ263" s="1434"/>
      <c r="UKR263" s="1434"/>
      <c r="UKS263" s="1434"/>
      <c r="UKT263" s="1434"/>
      <c r="UKU263" s="1434"/>
      <c r="UKV263" s="1434"/>
      <c r="UKW263" s="1434"/>
      <c r="UKX263" s="1434"/>
      <c r="UKY263" s="1434"/>
      <c r="UKZ263" s="1434"/>
      <c r="ULA263" s="1434"/>
      <c r="ULB263" s="1434"/>
      <c r="ULC263" s="1434"/>
      <c r="ULD263" s="1434"/>
      <c r="ULE263" s="1434"/>
      <c r="ULF263" s="1434"/>
      <c r="ULG263" s="1434"/>
      <c r="ULH263" s="1434"/>
      <c r="ULI263" s="1434"/>
      <c r="ULJ263" s="1434"/>
      <c r="ULK263" s="1434"/>
      <c r="ULL263" s="1434"/>
      <c r="ULM263" s="1434"/>
      <c r="ULN263" s="1434"/>
      <c r="ULO263" s="1434"/>
      <c r="ULP263" s="1434"/>
      <c r="ULQ263" s="1434"/>
      <c r="ULR263" s="1434"/>
      <c r="ULS263" s="1434"/>
      <c r="ULT263" s="1434"/>
      <c r="ULU263" s="1434"/>
      <c r="ULV263" s="1434"/>
      <c r="ULW263" s="1434"/>
      <c r="ULX263" s="1434"/>
      <c r="ULY263" s="1434"/>
      <c r="ULZ263" s="1434"/>
      <c r="UMA263" s="1434"/>
      <c r="UMB263" s="1434"/>
      <c r="UMC263" s="1434"/>
      <c r="UMD263" s="1434"/>
      <c r="UME263" s="1434"/>
      <c r="UMF263" s="1434"/>
      <c r="UMG263" s="1434"/>
      <c r="UMH263" s="1434"/>
      <c r="UMI263" s="1434"/>
      <c r="UMJ263" s="1434"/>
      <c r="UMK263" s="1434"/>
      <c r="UML263" s="1434"/>
      <c r="UMM263" s="1434"/>
      <c r="UMN263" s="1434"/>
      <c r="UMO263" s="1434"/>
      <c r="UMP263" s="1434"/>
      <c r="UMQ263" s="1434"/>
      <c r="UMR263" s="1434"/>
      <c r="UMS263" s="1434"/>
      <c r="UMT263" s="1434"/>
      <c r="UMU263" s="1434"/>
      <c r="UMV263" s="1434"/>
      <c r="UMW263" s="1434"/>
      <c r="UMX263" s="1434"/>
      <c r="UMY263" s="1434"/>
      <c r="UMZ263" s="1434"/>
      <c r="UNA263" s="1434"/>
      <c r="UNB263" s="1434"/>
      <c r="UNC263" s="1434"/>
      <c r="UND263" s="1434"/>
      <c r="UNE263" s="1434"/>
      <c r="UNF263" s="1434"/>
      <c r="UNG263" s="1434"/>
      <c r="UNH263" s="1434"/>
      <c r="UNI263" s="1434"/>
      <c r="UNJ263" s="1434"/>
      <c r="UNK263" s="1434"/>
      <c r="UNL263" s="1434"/>
      <c r="UNM263" s="1434"/>
      <c r="UNN263" s="1434"/>
      <c r="UNO263" s="1434"/>
      <c r="UNP263" s="1434"/>
      <c r="UNQ263" s="1434"/>
      <c r="UNR263" s="1434"/>
      <c r="UNS263" s="1434"/>
      <c r="UNT263" s="1434"/>
      <c r="UNU263" s="1434"/>
      <c r="UNV263" s="1434"/>
      <c r="UNW263" s="1434"/>
      <c r="UNX263" s="1434"/>
      <c r="UNY263" s="1434"/>
      <c r="UNZ263" s="1434"/>
      <c r="UOA263" s="1434"/>
      <c r="UOB263" s="1434"/>
      <c r="UOC263" s="1434"/>
      <c r="UOD263" s="1434"/>
      <c r="UOE263" s="1434"/>
      <c r="UOF263" s="1434"/>
      <c r="UOG263" s="1434"/>
      <c r="UOH263" s="1434"/>
      <c r="UOI263" s="1434"/>
      <c r="UOJ263" s="1434"/>
      <c r="UOK263" s="1434"/>
      <c r="UOL263" s="1434"/>
      <c r="UOM263" s="1434"/>
      <c r="UON263" s="1434"/>
      <c r="UOO263" s="1434"/>
      <c r="UOP263" s="1434"/>
      <c r="UOQ263" s="1434"/>
      <c r="UOR263" s="1434"/>
      <c r="UOS263" s="1434"/>
      <c r="UOT263" s="1434"/>
      <c r="UOU263" s="1434"/>
      <c r="UOV263" s="1434"/>
      <c r="UOW263" s="1434"/>
      <c r="UOX263" s="1434"/>
      <c r="UOY263" s="1434"/>
      <c r="UOZ263" s="1434"/>
      <c r="UPA263" s="1434"/>
      <c r="UPB263" s="1434"/>
      <c r="UPC263" s="1434"/>
      <c r="UPD263" s="1434"/>
      <c r="UPE263" s="1434"/>
      <c r="UPF263" s="1434"/>
      <c r="UPG263" s="1434"/>
      <c r="UPH263" s="1434"/>
      <c r="UPI263" s="1434"/>
      <c r="UPJ263" s="1434"/>
      <c r="UPK263" s="1434"/>
      <c r="UPL263" s="1434"/>
      <c r="UPM263" s="1434"/>
      <c r="UPN263" s="1434"/>
      <c r="UPO263" s="1434"/>
      <c r="UPP263" s="1434"/>
      <c r="UPQ263" s="1434"/>
      <c r="UPR263" s="1434"/>
      <c r="UPS263" s="1434"/>
      <c r="UPT263" s="1434"/>
      <c r="UPU263" s="1434"/>
      <c r="UPV263" s="1434"/>
      <c r="UPW263" s="1434"/>
      <c r="UPX263" s="1434"/>
      <c r="UPY263" s="1434"/>
      <c r="UPZ263" s="1434"/>
      <c r="UQA263" s="1434"/>
      <c r="UQB263" s="1434"/>
      <c r="UQC263" s="1434"/>
      <c r="UQD263" s="1434"/>
      <c r="UQE263" s="1434"/>
      <c r="UQF263" s="1434"/>
      <c r="UQG263" s="1434"/>
      <c r="UQH263" s="1434"/>
      <c r="UQI263" s="1434"/>
      <c r="UQJ263" s="1434"/>
      <c r="UQK263" s="1434"/>
      <c r="UQL263" s="1434"/>
      <c r="UQM263" s="1434"/>
      <c r="UQN263" s="1434"/>
      <c r="UQO263" s="1434"/>
      <c r="UQP263" s="1434"/>
      <c r="UQQ263" s="1434"/>
      <c r="UQR263" s="1434"/>
      <c r="UQS263" s="1434"/>
      <c r="UQT263" s="1434"/>
      <c r="UQU263" s="1434"/>
      <c r="UQV263" s="1434"/>
      <c r="UQW263" s="1434"/>
      <c r="UQX263" s="1434"/>
      <c r="UQY263" s="1434"/>
      <c r="UQZ263" s="1434"/>
      <c r="URA263" s="1434"/>
      <c r="URB263" s="1434"/>
      <c r="URC263" s="1434"/>
      <c r="URD263" s="1434"/>
      <c r="URE263" s="1434"/>
      <c r="URF263" s="1434"/>
      <c r="URG263" s="1434"/>
      <c r="URH263" s="1434"/>
      <c r="URI263" s="1434"/>
      <c r="URJ263" s="1434"/>
      <c r="URK263" s="1434"/>
      <c r="URL263" s="1434"/>
      <c r="URM263" s="1434"/>
      <c r="URN263" s="1434"/>
      <c r="URO263" s="1434"/>
      <c r="URP263" s="1434"/>
      <c r="URQ263" s="1434"/>
      <c r="URR263" s="1434"/>
      <c r="URS263" s="1434"/>
      <c r="URT263" s="1434"/>
      <c r="URU263" s="1434"/>
      <c r="URV263" s="1434"/>
      <c r="URW263" s="1434"/>
      <c r="URX263" s="1434"/>
      <c r="URY263" s="1434"/>
      <c r="URZ263" s="1434"/>
      <c r="USA263" s="1434"/>
      <c r="USB263" s="1434"/>
      <c r="USC263" s="1434"/>
      <c r="USD263" s="1434"/>
      <c r="USE263" s="1434"/>
      <c r="USF263" s="1434"/>
      <c r="USG263" s="1434"/>
      <c r="USH263" s="1434"/>
      <c r="USI263" s="1434"/>
      <c r="USJ263" s="1434"/>
      <c r="USK263" s="1434"/>
      <c r="USL263" s="1434"/>
      <c r="USM263" s="1434"/>
      <c r="USN263" s="1434"/>
      <c r="USO263" s="1434"/>
      <c r="USP263" s="1434"/>
      <c r="USQ263" s="1434"/>
      <c r="USR263" s="1434"/>
      <c r="USS263" s="1434"/>
      <c r="UST263" s="1434"/>
      <c r="USU263" s="1434"/>
      <c r="USV263" s="1434"/>
      <c r="USW263" s="1434"/>
      <c r="USX263" s="1434"/>
      <c r="USY263" s="1434"/>
      <c r="USZ263" s="1434"/>
      <c r="UTA263" s="1434"/>
      <c r="UTB263" s="1434"/>
      <c r="UTC263" s="1434"/>
      <c r="UTD263" s="1434"/>
      <c r="UTE263" s="1434"/>
      <c r="UTF263" s="1434"/>
      <c r="UTG263" s="1434"/>
      <c r="UTH263" s="1434"/>
      <c r="UTI263" s="1434"/>
      <c r="UTJ263" s="1434"/>
      <c r="UTK263" s="1434"/>
      <c r="UTL263" s="1434"/>
      <c r="UTM263" s="1434"/>
      <c r="UTN263" s="1434"/>
      <c r="UTO263" s="1434"/>
      <c r="UTP263" s="1434"/>
      <c r="UTQ263" s="1434"/>
      <c r="UTR263" s="1434"/>
      <c r="UTS263" s="1434"/>
      <c r="UTT263" s="1434"/>
      <c r="UTU263" s="1434"/>
      <c r="UTV263" s="1434"/>
      <c r="UTW263" s="1434"/>
      <c r="UTX263" s="1434"/>
      <c r="UTY263" s="1434"/>
      <c r="UTZ263" s="1434"/>
      <c r="UUA263" s="1434"/>
      <c r="UUB263" s="1434"/>
      <c r="UUC263" s="1434"/>
      <c r="UUD263" s="1434"/>
      <c r="UUE263" s="1434"/>
      <c r="UUF263" s="1434"/>
      <c r="UUG263" s="1434"/>
      <c r="UUH263" s="1434"/>
      <c r="UUI263" s="1434"/>
      <c r="UUJ263" s="1434"/>
      <c r="UUK263" s="1434"/>
      <c r="UUL263" s="1434"/>
      <c r="UUM263" s="1434"/>
      <c r="UUN263" s="1434"/>
      <c r="UUO263" s="1434"/>
      <c r="UUP263" s="1434"/>
      <c r="UUQ263" s="1434"/>
      <c r="UUR263" s="1434"/>
      <c r="UUS263" s="1434"/>
      <c r="UUT263" s="1434"/>
      <c r="UUU263" s="1434"/>
      <c r="UUV263" s="1434"/>
      <c r="UUW263" s="1434"/>
      <c r="UUX263" s="1434"/>
      <c r="UUY263" s="1434"/>
      <c r="UUZ263" s="1434"/>
      <c r="UVA263" s="1434"/>
      <c r="UVB263" s="1434"/>
      <c r="UVC263" s="1434"/>
      <c r="UVD263" s="1434"/>
      <c r="UVE263" s="1434"/>
      <c r="UVF263" s="1434"/>
      <c r="UVG263" s="1434"/>
      <c r="UVH263" s="1434"/>
      <c r="UVI263" s="1434"/>
      <c r="UVJ263" s="1434"/>
      <c r="UVK263" s="1434"/>
      <c r="UVL263" s="1434"/>
      <c r="UVM263" s="1434"/>
      <c r="UVN263" s="1434"/>
      <c r="UVO263" s="1434"/>
      <c r="UVP263" s="1434"/>
      <c r="UVQ263" s="1434"/>
      <c r="UVR263" s="1434"/>
      <c r="UVS263" s="1434"/>
      <c r="UVT263" s="1434"/>
      <c r="UVU263" s="1434"/>
      <c r="UVV263" s="1434"/>
      <c r="UVW263" s="1434"/>
      <c r="UVX263" s="1434"/>
      <c r="UVY263" s="1434"/>
      <c r="UVZ263" s="1434"/>
      <c r="UWA263" s="1434"/>
      <c r="UWB263" s="1434"/>
      <c r="UWC263" s="1434"/>
      <c r="UWD263" s="1434"/>
      <c r="UWE263" s="1434"/>
      <c r="UWF263" s="1434"/>
      <c r="UWG263" s="1434"/>
      <c r="UWH263" s="1434"/>
      <c r="UWI263" s="1434"/>
      <c r="UWJ263" s="1434"/>
      <c r="UWK263" s="1434"/>
      <c r="UWL263" s="1434"/>
      <c r="UWM263" s="1434"/>
      <c r="UWN263" s="1434"/>
      <c r="UWO263" s="1434"/>
      <c r="UWP263" s="1434"/>
      <c r="UWQ263" s="1434"/>
      <c r="UWR263" s="1434"/>
      <c r="UWS263" s="1434"/>
      <c r="UWT263" s="1434"/>
      <c r="UWU263" s="1434"/>
      <c r="UWV263" s="1434"/>
      <c r="UWW263" s="1434"/>
      <c r="UWX263" s="1434"/>
      <c r="UWY263" s="1434"/>
      <c r="UWZ263" s="1434"/>
      <c r="UXA263" s="1434"/>
      <c r="UXB263" s="1434"/>
      <c r="UXC263" s="1434"/>
      <c r="UXD263" s="1434"/>
      <c r="UXE263" s="1434"/>
      <c r="UXF263" s="1434"/>
      <c r="UXG263" s="1434"/>
      <c r="UXH263" s="1434"/>
      <c r="UXI263" s="1434"/>
      <c r="UXJ263" s="1434"/>
      <c r="UXK263" s="1434"/>
      <c r="UXL263" s="1434"/>
      <c r="UXM263" s="1434"/>
      <c r="UXN263" s="1434"/>
      <c r="UXO263" s="1434"/>
      <c r="UXP263" s="1434"/>
      <c r="UXQ263" s="1434"/>
      <c r="UXR263" s="1434"/>
      <c r="UXS263" s="1434"/>
      <c r="UXT263" s="1434"/>
      <c r="UXU263" s="1434"/>
      <c r="UXV263" s="1434"/>
      <c r="UXW263" s="1434"/>
      <c r="UXX263" s="1434"/>
      <c r="UXY263" s="1434"/>
      <c r="UXZ263" s="1434"/>
      <c r="UYA263" s="1434"/>
      <c r="UYB263" s="1434"/>
      <c r="UYC263" s="1434"/>
      <c r="UYD263" s="1434"/>
      <c r="UYE263" s="1434"/>
      <c r="UYF263" s="1434"/>
      <c r="UYG263" s="1434"/>
      <c r="UYH263" s="1434"/>
      <c r="UYI263" s="1434"/>
      <c r="UYJ263" s="1434"/>
      <c r="UYK263" s="1434"/>
      <c r="UYL263" s="1434"/>
      <c r="UYM263" s="1434"/>
      <c r="UYN263" s="1434"/>
      <c r="UYO263" s="1434"/>
      <c r="UYP263" s="1434"/>
      <c r="UYQ263" s="1434"/>
      <c r="UYR263" s="1434"/>
      <c r="UYS263" s="1434"/>
      <c r="UYT263" s="1434"/>
      <c r="UYU263" s="1434"/>
      <c r="UYV263" s="1434"/>
      <c r="UYW263" s="1434"/>
      <c r="UYX263" s="1434"/>
      <c r="UYY263" s="1434"/>
      <c r="UYZ263" s="1434"/>
      <c r="UZA263" s="1434"/>
      <c r="UZB263" s="1434"/>
      <c r="UZC263" s="1434"/>
      <c r="UZD263" s="1434"/>
      <c r="UZE263" s="1434"/>
      <c r="UZF263" s="1434"/>
      <c r="UZG263" s="1434"/>
      <c r="UZH263" s="1434"/>
      <c r="UZI263" s="1434"/>
      <c r="UZJ263" s="1434"/>
      <c r="UZK263" s="1434"/>
      <c r="UZL263" s="1434"/>
      <c r="UZM263" s="1434"/>
      <c r="UZN263" s="1434"/>
      <c r="UZO263" s="1434"/>
      <c r="UZP263" s="1434"/>
      <c r="UZQ263" s="1434"/>
      <c r="UZR263" s="1434"/>
      <c r="UZS263" s="1434"/>
      <c r="UZT263" s="1434"/>
      <c r="UZU263" s="1434"/>
      <c r="UZV263" s="1434"/>
      <c r="UZW263" s="1434"/>
      <c r="UZX263" s="1434"/>
      <c r="UZY263" s="1434"/>
      <c r="UZZ263" s="1434"/>
      <c r="VAA263" s="1434"/>
      <c r="VAB263" s="1434"/>
      <c r="VAC263" s="1434"/>
      <c r="VAD263" s="1434"/>
      <c r="VAE263" s="1434"/>
      <c r="VAF263" s="1434"/>
      <c r="VAG263" s="1434"/>
      <c r="VAH263" s="1434"/>
      <c r="VAI263" s="1434"/>
      <c r="VAJ263" s="1434"/>
      <c r="VAK263" s="1434"/>
      <c r="VAL263" s="1434"/>
      <c r="VAM263" s="1434"/>
      <c r="VAN263" s="1434"/>
      <c r="VAO263" s="1434"/>
      <c r="VAP263" s="1434"/>
      <c r="VAQ263" s="1434"/>
      <c r="VAR263" s="1434"/>
      <c r="VAS263" s="1434"/>
      <c r="VAT263" s="1434"/>
      <c r="VAU263" s="1434"/>
      <c r="VAV263" s="1434"/>
      <c r="VAW263" s="1434"/>
      <c r="VAX263" s="1434"/>
      <c r="VAY263" s="1434"/>
      <c r="VAZ263" s="1434"/>
      <c r="VBA263" s="1434"/>
      <c r="VBB263" s="1434"/>
      <c r="VBC263" s="1434"/>
      <c r="VBD263" s="1434"/>
      <c r="VBE263" s="1434"/>
      <c r="VBF263" s="1434"/>
      <c r="VBG263" s="1434"/>
      <c r="VBH263" s="1434"/>
      <c r="VBI263" s="1434"/>
      <c r="VBJ263" s="1434"/>
      <c r="VBK263" s="1434"/>
      <c r="VBL263" s="1434"/>
      <c r="VBM263" s="1434"/>
      <c r="VBN263" s="1434"/>
      <c r="VBO263" s="1434"/>
      <c r="VBP263" s="1434"/>
      <c r="VBQ263" s="1434"/>
      <c r="VBR263" s="1434"/>
      <c r="VBS263" s="1434"/>
      <c r="VBT263" s="1434"/>
      <c r="VBU263" s="1434"/>
      <c r="VBV263" s="1434"/>
      <c r="VBW263" s="1434"/>
      <c r="VBX263" s="1434"/>
      <c r="VBY263" s="1434"/>
      <c r="VBZ263" s="1434"/>
      <c r="VCA263" s="1434"/>
      <c r="VCB263" s="1434"/>
      <c r="VCC263" s="1434"/>
      <c r="VCD263" s="1434"/>
      <c r="VCE263" s="1434"/>
      <c r="VCF263" s="1434"/>
      <c r="VCG263" s="1434"/>
      <c r="VCH263" s="1434"/>
      <c r="VCI263" s="1434"/>
      <c r="VCJ263" s="1434"/>
      <c r="VCK263" s="1434"/>
      <c r="VCL263" s="1434"/>
      <c r="VCM263" s="1434"/>
      <c r="VCN263" s="1434"/>
      <c r="VCO263" s="1434"/>
      <c r="VCP263" s="1434"/>
      <c r="VCQ263" s="1434"/>
      <c r="VCR263" s="1434"/>
      <c r="VCS263" s="1434"/>
      <c r="VCT263" s="1434"/>
      <c r="VCU263" s="1434"/>
      <c r="VCV263" s="1434"/>
      <c r="VCW263" s="1434"/>
      <c r="VCX263" s="1434"/>
      <c r="VCY263" s="1434"/>
      <c r="VCZ263" s="1434"/>
      <c r="VDA263" s="1434"/>
      <c r="VDB263" s="1434"/>
      <c r="VDC263" s="1434"/>
      <c r="VDD263" s="1434"/>
      <c r="VDE263" s="1434"/>
      <c r="VDF263" s="1434"/>
      <c r="VDG263" s="1434"/>
      <c r="VDH263" s="1434"/>
      <c r="VDI263" s="1434"/>
      <c r="VDJ263" s="1434"/>
      <c r="VDK263" s="1434"/>
      <c r="VDL263" s="1434"/>
      <c r="VDM263" s="1434"/>
      <c r="VDN263" s="1434"/>
      <c r="VDO263" s="1434"/>
      <c r="VDP263" s="1434"/>
      <c r="VDQ263" s="1434"/>
      <c r="VDR263" s="1434"/>
      <c r="VDS263" s="1434"/>
      <c r="VDT263" s="1434"/>
      <c r="VDU263" s="1434"/>
      <c r="VDV263" s="1434"/>
      <c r="VDW263" s="1434"/>
      <c r="VDX263" s="1434"/>
      <c r="VDY263" s="1434"/>
      <c r="VDZ263" s="1434"/>
      <c r="VEA263" s="1434"/>
      <c r="VEB263" s="1434"/>
      <c r="VEC263" s="1434"/>
      <c r="VED263" s="1434"/>
      <c r="VEE263" s="1434"/>
      <c r="VEF263" s="1434"/>
      <c r="VEG263" s="1434"/>
      <c r="VEH263" s="1434"/>
      <c r="VEI263" s="1434"/>
      <c r="VEJ263" s="1434"/>
      <c r="VEK263" s="1434"/>
      <c r="VEL263" s="1434"/>
      <c r="VEM263" s="1434"/>
      <c r="VEN263" s="1434"/>
      <c r="VEO263" s="1434"/>
      <c r="VEP263" s="1434"/>
      <c r="VEQ263" s="1434"/>
      <c r="VER263" s="1434"/>
      <c r="VES263" s="1434"/>
      <c r="VET263" s="1434"/>
      <c r="VEU263" s="1434"/>
      <c r="VEV263" s="1434"/>
      <c r="VEW263" s="1434"/>
      <c r="VEX263" s="1434"/>
      <c r="VEY263" s="1434"/>
      <c r="VEZ263" s="1434"/>
      <c r="VFA263" s="1434"/>
      <c r="VFB263" s="1434"/>
      <c r="VFC263" s="1434"/>
      <c r="VFD263" s="1434"/>
      <c r="VFE263" s="1434"/>
      <c r="VFF263" s="1434"/>
      <c r="VFG263" s="1434"/>
      <c r="VFH263" s="1434"/>
      <c r="VFI263" s="1434"/>
      <c r="VFJ263" s="1434"/>
      <c r="VFK263" s="1434"/>
      <c r="VFL263" s="1434"/>
      <c r="VFM263" s="1434"/>
      <c r="VFN263" s="1434"/>
      <c r="VFO263" s="1434"/>
      <c r="VFP263" s="1434"/>
      <c r="VFQ263" s="1434"/>
      <c r="VFR263" s="1434"/>
      <c r="VFS263" s="1434"/>
      <c r="VFT263" s="1434"/>
      <c r="VFU263" s="1434"/>
      <c r="VFV263" s="1434"/>
      <c r="VFW263" s="1434"/>
      <c r="VFX263" s="1434"/>
      <c r="VFY263" s="1434"/>
      <c r="VFZ263" s="1434"/>
      <c r="VGA263" s="1434"/>
      <c r="VGB263" s="1434"/>
      <c r="VGC263" s="1434"/>
      <c r="VGD263" s="1434"/>
      <c r="VGE263" s="1434"/>
      <c r="VGF263" s="1434"/>
      <c r="VGG263" s="1434"/>
      <c r="VGH263" s="1434"/>
      <c r="VGI263" s="1434"/>
      <c r="VGJ263" s="1434"/>
      <c r="VGK263" s="1434"/>
      <c r="VGL263" s="1434"/>
      <c r="VGM263" s="1434"/>
      <c r="VGN263" s="1434"/>
      <c r="VGO263" s="1434"/>
      <c r="VGP263" s="1434"/>
      <c r="VGQ263" s="1434"/>
      <c r="VGR263" s="1434"/>
      <c r="VGS263" s="1434"/>
      <c r="VGT263" s="1434"/>
      <c r="VGU263" s="1434"/>
      <c r="VGV263" s="1434"/>
      <c r="VGW263" s="1434"/>
      <c r="VGX263" s="1434"/>
      <c r="VGY263" s="1434"/>
      <c r="VGZ263" s="1434"/>
      <c r="VHA263" s="1434"/>
      <c r="VHB263" s="1434"/>
      <c r="VHC263" s="1434"/>
      <c r="VHD263" s="1434"/>
      <c r="VHE263" s="1434"/>
      <c r="VHF263" s="1434"/>
      <c r="VHG263" s="1434"/>
      <c r="VHH263" s="1434"/>
      <c r="VHI263" s="1434"/>
      <c r="VHJ263" s="1434"/>
      <c r="VHK263" s="1434"/>
      <c r="VHL263" s="1434"/>
      <c r="VHM263" s="1434"/>
      <c r="VHN263" s="1434"/>
      <c r="VHO263" s="1434"/>
      <c r="VHP263" s="1434"/>
      <c r="VHQ263" s="1434"/>
      <c r="VHR263" s="1434"/>
      <c r="VHS263" s="1434"/>
      <c r="VHT263" s="1434"/>
      <c r="VHU263" s="1434"/>
      <c r="VHV263" s="1434"/>
      <c r="VHW263" s="1434"/>
      <c r="VHX263" s="1434"/>
      <c r="VHY263" s="1434"/>
      <c r="VHZ263" s="1434"/>
      <c r="VIA263" s="1434"/>
      <c r="VIB263" s="1434"/>
      <c r="VIC263" s="1434"/>
      <c r="VID263" s="1434"/>
      <c r="VIE263" s="1434"/>
      <c r="VIF263" s="1434"/>
      <c r="VIG263" s="1434"/>
      <c r="VIH263" s="1434"/>
      <c r="VII263" s="1434"/>
      <c r="VIJ263" s="1434"/>
      <c r="VIK263" s="1434"/>
      <c r="VIL263" s="1434"/>
      <c r="VIM263" s="1434"/>
      <c r="VIN263" s="1434"/>
      <c r="VIO263" s="1434"/>
      <c r="VIP263" s="1434"/>
      <c r="VIQ263" s="1434"/>
      <c r="VIR263" s="1434"/>
      <c r="VIS263" s="1434"/>
      <c r="VIT263" s="1434"/>
      <c r="VIU263" s="1434"/>
      <c r="VIV263" s="1434"/>
      <c r="VIW263" s="1434"/>
      <c r="VIX263" s="1434"/>
      <c r="VIY263" s="1434"/>
      <c r="VIZ263" s="1434"/>
      <c r="VJA263" s="1434"/>
      <c r="VJB263" s="1434"/>
      <c r="VJC263" s="1434"/>
      <c r="VJD263" s="1434"/>
      <c r="VJE263" s="1434"/>
      <c r="VJF263" s="1434"/>
      <c r="VJG263" s="1434"/>
      <c r="VJH263" s="1434"/>
      <c r="VJI263" s="1434"/>
      <c r="VJJ263" s="1434"/>
      <c r="VJK263" s="1434"/>
      <c r="VJL263" s="1434"/>
      <c r="VJM263" s="1434"/>
      <c r="VJN263" s="1434"/>
      <c r="VJO263" s="1434"/>
      <c r="VJP263" s="1434"/>
      <c r="VJQ263" s="1434"/>
      <c r="VJR263" s="1434"/>
      <c r="VJS263" s="1434"/>
      <c r="VJT263" s="1434"/>
      <c r="VJU263" s="1434"/>
      <c r="VJV263" s="1434"/>
      <c r="VJW263" s="1434"/>
      <c r="VJX263" s="1434"/>
      <c r="VJY263" s="1434"/>
      <c r="VJZ263" s="1434"/>
      <c r="VKA263" s="1434"/>
      <c r="VKB263" s="1434"/>
      <c r="VKC263" s="1434"/>
      <c r="VKD263" s="1434"/>
      <c r="VKE263" s="1434"/>
      <c r="VKF263" s="1434"/>
      <c r="VKG263" s="1434"/>
      <c r="VKH263" s="1434"/>
      <c r="VKI263" s="1434"/>
      <c r="VKJ263" s="1434"/>
      <c r="VKK263" s="1434"/>
      <c r="VKL263" s="1434"/>
      <c r="VKM263" s="1434"/>
      <c r="VKN263" s="1434"/>
      <c r="VKO263" s="1434"/>
      <c r="VKP263" s="1434"/>
      <c r="VKQ263" s="1434"/>
      <c r="VKR263" s="1434"/>
      <c r="VKS263" s="1434"/>
      <c r="VKT263" s="1434"/>
      <c r="VKU263" s="1434"/>
      <c r="VKV263" s="1434"/>
      <c r="VKW263" s="1434"/>
      <c r="VKX263" s="1434"/>
      <c r="VKY263" s="1434"/>
      <c r="VKZ263" s="1434"/>
      <c r="VLA263" s="1434"/>
      <c r="VLB263" s="1434"/>
      <c r="VLC263" s="1434"/>
      <c r="VLD263" s="1434"/>
      <c r="VLE263" s="1434"/>
      <c r="VLF263" s="1434"/>
      <c r="VLG263" s="1434"/>
      <c r="VLH263" s="1434"/>
      <c r="VLI263" s="1434"/>
      <c r="VLJ263" s="1434"/>
      <c r="VLK263" s="1434"/>
      <c r="VLL263" s="1434"/>
      <c r="VLM263" s="1434"/>
      <c r="VLN263" s="1434"/>
      <c r="VLO263" s="1434"/>
      <c r="VLP263" s="1434"/>
      <c r="VLQ263" s="1434"/>
      <c r="VLR263" s="1434"/>
      <c r="VLS263" s="1434"/>
      <c r="VLT263" s="1434"/>
      <c r="VLU263" s="1434"/>
      <c r="VLV263" s="1434"/>
      <c r="VLW263" s="1434"/>
      <c r="VLX263" s="1434"/>
      <c r="VLY263" s="1434"/>
      <c r="VLZ263" s="1434"/>
      <c r="VMA263" s="1434"/>
      <c r="VMB263" s="1434"/>
      <c r="VMC263" s="1434"/>
      <c r="VMD263" s="1434"/>
      <c r="VME263" s="1434"/>
      <c r="VMF263" s="1434"/>
      <c r="VMG263" s="1434"/>
      <c r="VMH263" s="1434"/>
      <c r="VMI263" s="1434"/>
      <c r="VMJ263" s="1434"/>
      <c r="VMK263" s="1434"/>
      <c r="VML263" s="1434"/>
      <c r="VMM263" s="1434"/>
      <c r="VMN263" s="1434"/>
      <c r="VMO263" s="1434"/>
      <c r="VMP263" s="1434"/>
      <c r="VMQ263" s="1434"/>
      <c r="VMR263" s="1434"/>
      <c r="VMS263" s="1434"/>
      <c r="VMT263" s="1434"/>
      <c r="VMU263" s="1434"/>
      <c r="VMV263" s="1434"/>
      <c r="VMW263" s="1434"/>
      <c r="VMX263" s="1434"/>
      <c r="VMY263" s="1434"/>
      <c r="VMZ263" s="1434"/>
      <c r="VNA263" s="1434"/>
      <c r="VNB263" s="1434"/>
      <c r="VNC263" s="1434"/>
      <c r="VND263" s="1434"/>
      <c r="VNE263" s="1434"/>
      <c r="VNF263" s="1434"/>
      <c r="VNG263" s="1434"/>
      <c r="VNH263" s="1434"/>
      <c r="VNI263" s="1434"/>
      <c r="VNJ263" s="1434"/>
      <c r="VNK263" s="1434"/>
      <c r="VNL263" s="1434"/>
      <c r="VNM263" s="1434"/>
      <c r="VNN263" s="1434"/>
      <c r="VNO263" s="1434"/>
      <c r="VNP263" s="1434"/>
      <c r="VNQ263" s="1434"/>
      <c r="VNR263" s="1434"/>
      <c r="VNS263" s="1434"/>
      <c r="VNT263" s="1434"/>
      <c r="VNU263" s="1434"/>
      <c r="VNV263" s="1434"/>
      <c r="VNW263" s="1434"/>
      <c r="VNX263" s="1434"/>
      <c r="VNY263" s="1434"/>
      <c r="VNZ263" s="1434"/>
      <c r="VOA263" s="1434"/>
      <c r="VOB263" s="1434"/>
      <c r="VOC263" s="1434"/>
      <c r="VOD263" s="1434"/>
      <c r="VOE263" s="1434"/>
      <c r="VOF263" s="1434"/>
      <c r="VOG263" s="1434"/>
      <c r="VOH263" s="1434"/>
      <c r="VOI263" s="1434"/>
      <c r="VOJ263" s="1434"/>
      <c r="VOK263" s="1434"/>
      <c r="VOL263" s="1434"/>
      <c r="VOM263" s="1434"/>
      <c r="VON263" s="1434"/>
      <c r="VOO263" s="1434"/>
      <c r="VOP263" s="1434"/>
      <c r="VOQ263" s="1434"/>
      <c r="VOR263" s="1434"/>
      <c r="VOS263" s="1434"/>
      <c r="VOT263" s="1434"/>
      <c r="VOU263" s="1434"/>
      <c r="VOV263" s="1434"/>
      <c r="VOW263" s="1434"/>
      <c r="VOX263" s="1434"/>
      <c r="VOY263" s="1434"/>
      <c r="VOZ263" s="1434"/>
      <c r="VPA263" s="1434"/>
      <c r="VPB263" s="1434"/>
      <c r="VPC263" s="1434"/>
      <c r="VPD263" s="1434"/>
      <c r="VPE263" s="1434"/>
      <c r="VPF263" s="1434"/>
      <c r="VPG263" s="1434"/>
      <c r="VPH263" s="1434"/>
      <c r="VPI263" s="1434"/>
      <c r="VPJ263" s="1434"/>
      <c r="VPK263" s="1434"/>
      <c r="VPL263" s="1434"/>
      <c r="VPM263" s="1434"/>
      <c r="VPN263" s="1434"/>
      <c r="VPO263" s="1434"/>
      <c r="VPP263" s="1434"/>
      <c r="VPQ263" s="1434"/>
      <c r="VPR263" s="1434"/>
      <c r="VPS263" s="1434"/>
      <c r="VPT263" s="1434"/>
      <c r="VPU263" s="1434"/>
      <c r="VPV263" s="1434"/>
      <c r="VPW263" s="1434"/>
      <c r="VPX263" s="1434"/>
      <c r="VPY263" s="1434"/>
      <c r="VPZ263" s="1434"/>
      <c r="VQA263" s="1434"/>
      <c r="VQB263" s="1434"/>
      <c r="VQC263" s="1434"/>
      <c r="VQD263" s="1434"/>
      <c r="VQE263" s="1434"/>
      <c r="VQF263" s="1434"/>
      <c r="VQG263" s="1434"/>
      <c r="VQH263" s="1434"/>
      <c r="VQI263" s="1434"/>
      <c r="VQJ263" s="1434"/>
      <c r="VQK263" s="1434"/>
      <c r="VQL263" s="1434"/>
      <c r="VQM263" s="1434"/>
      <c r="VQN263" s="1434"/>
      <c r="VQO263" s="1434"/>
      <c r="VQP263" s="1434"/>
      <c r="VQQ263" s="1434"/>
      <c r="VQR263" s="1434"/>
      <c r="VQS263" s="1434"/>
      <c r="VQT263" s="1434"/>
      <c r="VQU263" s="1434"/>
      <c r="VQV263" s="1434"/>
      <c r="VQW263" s="1434"/>
      <c r="VQX263" s="1434"/>
      <c r="VQY263" s="1434"/>
      <c r="VQZ263" s="1434"/>
      <c r="VRA263" s="1434"/>
      <c r="VRB263" s="1434"/>
      <c r="VRC263" s="1434"/>
      <c r="VRD263" s="1434"/>
      <c r="VRE263" s="1434"/>
      <c r="VRF263" s="1434"/>
      <c r="VRG263" s="1434"/>
      <c r="VRH263" s="1434"/>
      <c r="VRI263" s="1434"/>
      <c r="VRJ263" s="1434"/>
      <c r="VRK263" s="1434"/>
      <c r="VRL263" s="1434"/>
      <c r="VRM263" s="1434"/>
      <c r="VRN263" s="1434"/>
      <c r="VRO263" s="1434"/>
      <c r="VRP263" s="1434"/>
      <c r="VRQ263" s="1434"/>
      <c r="VRR263" s="1434"/>
      <c r="VRS263" s="1434"/>
      <c r="VRT263" s="1434"/>
      <c r="VRU263" s="1434"/>
      <c r="VRV263" s="1434"/>
      <c r="VRW263" s="1434"/>
      <c r="VRX263" s="1434"/>
      <c r="VRY263" s="1434"/>
      <c r="VRZ263" s="1434"/>
      <c r="VSA263" s="1434"/>
      <c r="VSB263" s="1434"/>
      <c r="VSC263" s="1434"/>
      <c r="VSD263" s="1434"/>
      <c r="VSE263" s="1434"/>
      <c r="VSF263" s="1434"/>
      <c r="VSG263" s="1434"/>
      <c r="VSH263" s="1434"/>
      <c r="VSI263" s="1434"/>
      <c r="VSJ263" s="1434"/>
      <c r="VSK263" s="1434"/>
      <c r="VSL263" s="1434"/>
      <c r="VSM263" s="1434"/>
      <c r="VSN263" s="1434"/>
      <c r="VSO263" s="1434"/>
      <c r="VSP263" s="1434"/>
      <c r="VSQ263" s="1434"/>
      <c r="VSR263" s="1434"/>
      <c r="VSS263" s="1434"/>
      <c r="VST263" s="1434"/>
      <c r="VSU263" s="1434"/>
      <c r="VSV263" s="1434"/>
      <c r="VSW263" s="1434"/>
      <c r="VSX263" s="1434"/>
      <c r="VSY263" s="1434"/>
      <c r="VSZ263" s="1434"/>
      <c r="VTA263" s="1434"/>
      <c r="VTB263" s="1434"/>
      <c r="VTC263" s="1434"/>
      <c r="VTD263" s="1434"/>
      <c r="VTE263" s="1434"/>
      <c r="VTF263" s="1434"/>
      <c r="VTG263" s="1434"/>
      <c r="VTH263" s="1434"/>
      <c r="VTI263" s="1434"/>
      <c r="VTJ263" s="1434"/>
      <c r="VTK263" s="1434"/>
      <c r="VTL263" s="1434"/>
      <c r="VTM263" s="1434"/>
      <c r="VTN263" s="1434"/>
      <c r="VTO263" s="1434"/>
      <c r="VTP263" s="1434"/>
      <c r="VTQ263" s="1434"/>
      <c r="VTR263" s="1434"/>
      <c r="VTS263" s="1434"/>
      <c r="VTT263" s="1434"/>
      <c r="VTU263" s="1434"/>
      <c r="VTV263" s="1434"/>
      <c r="VTW263" s="1434"/>
      <c r="VTX263" s="1434"/>
      <c r="VTY263" s="1434"/>
      <c r="VTZ263" s="1434"/>
      <c r="VUA263" s="1434"/>
      <c r="VUB263" s="1434"/>
      <c r="VUC263" s="1434"/>
      <c r="VUD263" s="1434"/>
      <c r="VUE263" s="1434"/>
      <c r="VUF263" s="1434"/>
      <c r="VUG263" s="1434"/>
      <c r="VUH263" s="1434"/>
      <c r="VUI263" s="1434"/>
      <c r="VUJ263" s="1434"/>
      <c r="VUK263" s="1434"/>
      <c r="VUL263" s="1434"/>
      <c r="VUM263" s="1434"/>
      <c r="VUN263" s="1434"/>
      <c r="VUO263" s="1434"/>
      <c r="VUP263" s="1434"/>
      <c r="VUQ263" s="1434"/>
      <c r="VUR263" s="1434"/>
      <c r="VUS263" s="1434"/>
      <c r="VUT263" s="1434"/>
      <c r="VUU263" s="1434"/>
      <c r="VUV263" s="1434"/>
      <c r="VUW263" s="1434"/>
      <c r="VUX263" s="1434"/>
      <c r="VUY263" s="1434"/>
      <c r="VUZ263" s="1434"/>
      <c r="VVA263" s="1434"/>
      <c r="VVB263" s="1434"/>
      <c r="VVC263" s="1434"/>
      <c r="VVD263" s="1434"/>
      <c r="VVE263" s="1434"/>
      <c r="VVF263" s="1434"/>
      <c r="VVG263" s="1434"/>
      <c r="VVH263" s="1434"/>
      <c r="VVI263" s="1434"/>
      <c r="VVJ263" s="1434"/>
      <c r="VVK263" s="1434"/>
      <c r="VVL263" s="1434"/>
      <c r="VVM263" s="1434"/>
      <c r="VVN263" s="1434"/>
      <c r="VVO263" s="1434"/>
      <c r="VVP263" s="1434"/>
      <c r="VVQ263" s="1434"/>
      <c r="VVR263" s="1434"/>
      <c r="VVS263" s="1434"/>
      <c r="VVT263" s="1434"/>
      <c r="VVU263" s="1434"/>
      <c r="VVV263" s="1434"/>
      <c r="VVW263" s="1434"/>
      <c r="VVX263" s="1434"/>
      <c r="VVY263" s="1434"/>
      <c r="VVZ263" s="1434"/>
      <c r="VWA263" s="1434"/>
      <c r="VWB263" s="1434"/>
      <c r="VWC263" s="1434"/>
      <c r="VWD263" s="1434"/>
      <c r="VWE263" s="1434"/>
      <c r="VWF263" s="1434"/>
      <c r="VWG263" s="1434"/>
      <c r="VWH263" s="1434"/>
      <c r="VWI263" s="1434"/>
      <c r="VWJ263" s="1434"/>
      <c r="VWK263" s="1434"/>
      <c r="VWL263" s="1434"/>
      <c r="VWM263" s="1434"/>
      <c r="VWN263" s="1434"/>
      <c r="VWO263" s="1434"/>
      <c r="VWP263" s="1434"/>
      <c r="VWQ263" s="1434"/>
      <c r="VWR263" s="1434"/>
      <c r="VWS263" s="1434"/>
      <c r="VWT263" s="1434"/>
      <c r="VWU263" s="1434"/>
      <c r="VWV263" s="1434"/>
      <c r="VWW263" s="1434"/>
      <c r="VWX263" s="1434"/>
      <c r="VWY263" s="1434"/>
      <c r="VWZ263" s="1434"/>
      <c r="VXA263" s="1434"/>
      <c r="VXB263" s="1434"/>
      <c r="VXC263" s="1434"/>
      <c r="VXD263" s="1434"/>
      <c r="VXE263" s="1434"/>
      <c r="VXF263" s="1434"/>
      <c r="VXG263" s="1434"/>
      <c r="VXH263" s="1434"/>
      <c r="VXI263" s="1434"/>
      <c r="VXJ263" s="1434"/>
      <c r="VXK263" s="1434"/>
      <c r="VXL263" s="1434"/>
      <c r="VXM263" s="1434"/>
      <c r="VXN263" s="1434"/>
      <c r="VXO263" s="1434"/>
      <c r="VXP263" s="1434"/>
      <c r="VXQ263" s="1434"/>
      <c r="VXR263" s="1434"/>
      <c r="VXS263" s="1434"/>
      <c r="VXT263" s="1434"/>
      <c r="VXU263" s="1434"/>
      <c r="VXV263" s="1434"/>
      <c r="VXW263" s="1434"/>
      <c r="VXX263" s="1434"/>
      <c r="VXY263" s="1434"/>
      <c r="VXZ263" s="1434"/>
      <c r="VYA263" s="1434"/>
      <c r="VYB263" s="1434"/>
      <c r="VYC263" s="1434"/>
      <c r="VYD263" s="1434"/>
      <c r="VYE263" s="1434"/>
      <c r="VYF263" s="1434"/>
      <c r="VYG263" s="1434"/>
      <c r="VYH263" s="1434"/>
      <c r="VYI263" s="1434"/>
      <c r="VYJ263" s="1434"/>
      <c r="VYK263" s="1434"/>
      <c r="VYL263" s="1434"/>
      <c r="VYM263" s="1434"/>
      <c r="VYN263" s="1434"/>
      <c r="VYO263" s="1434"/>
      <c r="VYP263" s="1434"/>
      <c r="VYQ263" s="1434"/>
      <c r="VYR263" s="1434"/>
      <c r="VYS263" s="1434"/>
      <c r="VYT263" s="1434"/>
      <c r="VYU263" s="1434"/>
      <c r="VYV263" s="1434"/>
      <c r="VYW263" s="1434"/>
      <c r="VYX263" s="1434"/>
      <c r="VYY263" s="1434"/>
      <c r="VYZ263" s="1434"/>
      <c r="VZA263" s="1434"/>
      <c r="VZB263" s="1434"/>
      <c r="VZC263" s="1434"/>
      <c r="VZD263" s="1434"/>
      <c r="VZE263" s="1434"/>
      <c r="VZF263" s="1434"/>
      <c r="VZG263" s="1434"/>
      <c r="VZH263" s="1434"/>
      <c r="VZI263" s="1434"/>
      <c r="VZJ263" s="1434"/>
      <c r="VZK263" s="1434"/>
      <c r="VZL263" s="1434"/>
      <c r="VZM263" s="1434"/>
      <c r="VZN263" s="1434"/>
      <c r="VZO263" s="1434"/>
      <c r="VZP263" s="1434"/>
      <c r="VZQ263" s="1434"/>
      <c r="VZR263" s="1434"/>
      <c r="VZS263" s="1434"/>
      <c r="VZT263" s="1434"/>
      <c r="VZU263" s="1434"/>
      <c r="VZV263" s="1434"/>
      <c r="VZW263" s="1434"/>
      <c r="VZX263" s="1434"/>
      <c r="VZY263" s="1434"/>
      <c r="VZZ263" s="1434"/>
      <c r="WAA263" s="1434"/>
      <c r="WAB263" s="1434"/>
      <c r="WAC263" s="1434"/>
      <c r="WAD263" s="1434"/>
      <c r="WAE263" s="1434"/>
      <c r="WAF263" s="1434"/>
      <c r="WAG263" s="1434"/>
      <c r="WAH263" s="1434"/>
      <c r="WAI263" s="1434"/>
      <c r="WAJ263" s="1434"/>
      <c r="WAK263" s="1434"/>
      <c r="WAL263" s="1434"/>
      <c r="WAM263" s="1434"/>
      <c r="WAN263" s="1434"/>
      <c r="WAO263" s="1434"/>
      <c r="WAP263" s="1434"/>
      <c r="WAQ263" s="1434"/>
      <c r="WAR263" s="1434"/>
      <c r="WAS263" s="1434"/>
      <c r="WAT263" s="1434"/>
      <c r="WAU263" s="1434"/>
      <c r="WAV263" s="1434"/>
      <c r="WAW263" s="1434"/>
      <c r="WAX263" s="1434"/>
      <c r="WAY263" s="1434"/>
      <c r="WAZ263" s="1434"/>
      <c r="WBA263" s="1434"/>
      <c r="WBB263" s="1434"/>
      <c r="WBC263" s="1434"/>
      <c r="WBD263" s="1434"/>
      <c r="WBE263" s="1434"/>
      <c r="WBF263" s="1434"/>
      <c r="WBG263" s="1434"/>
      <c r="WBH263" s="1434"/>
      <c r="WBI263" s="1434"/>
      <c r="WBJ263" s="1434"/>
      <c r="WBK263" s="1434"/>
      <c r="WBL263" s="1434"/>
      <c r="WBM263" s="1434"/>
      <c r="WBN263" s="1434"/>
      <c r="WBO263" s="1434"/>
      <c r="WBP263" s="1434"/>
      <c r="WBQ263" s="1434"/>
      <c r="WBR263" s="1434"/>
      <c r="WBS263" s="1434"/>
      <c r="WBT263" s="1434"/>
      <c r="WBU263" s="1434"/>
      <c r="WBV263" s="1434"/>
      <c r="WBW263" s="1434"/>
      <c r="WBX263" s="1434"/>
      <c r="WBY263" s="1434"/>
      <c r="WBZ263" s="1434"/>
      <c r="WCA263" s="1434"/>
      <c r="WCB263" s="1434"/>
      <c r="WCC263" s="1434"/>
      <c r="WCD263" s="1434"/>
      <c r="WCE263" s="1434"/>
      <c r="WCF263" s="1434"/>
      <c r="WCG263" s="1434"/>
      <c r="WCH263" s="1434"/>
      <c r="WCI263" s="1434"/>
      <c r="WCJ263" s="1434"/>
      <c r="WCK263" s="1434"/>
      <c r="WCL263" s="1434"/>
      <c r="WCM263" s="1434"/>
      <c r="WCN263" s="1434"/>
      <c r="WCO263" s="1434"/>
      <c r="WCP263" s="1434"/>
      <c r="WCQ263" s="1434"/>
      <c r="WCR263" s="1434"/>
      <c r="WCS263" s="1434"/>
      <c r="WCT263" s="1434"/>
      <c r="WCU263" s="1434"/>
      <c r="WCV263" s="1434"/>
      <c r="WCW263" s="1434"/>
      <c r="WCX263" s="1434"/>
      <c r="WCY263" s="1434"/>
      <c r="WCZ263" s="1434"/>
      <c r="WDA263" s="1434"/>
      <c r="WDB263" s="1434"/>
      <c r="WDC263" s="1434"/>
      <c r="WDD263" s="1434"/>
      <c r="WDE263" s="1434"/>
      <c r="WDF263" s="1434"/>
      <c r="WDG263" s="1434"/>
      <c r="WDH263" s="1434"/>
      <c r="WDI263" s="1434"/>
      <c r="WDJ263" s="1434"/>
      <c r="WDK263" s="1434"/>
      <c r="WDL263" s="1434"/>
      <c r="WDM263" s="1434"/>
      <c r="WDN263" s="1434"/>
      <c r="WDO263" s="1434"/>
      <c r="WDP263" s="1434"/>
      <c r="WDQ263" s="1434"/>
      <c r="WDR263" s="1434"/>
      <c r="WDS263" s="1434"/>
      <c r="WDT263" s="1434"/>
      <c r="WDU263" s="1434"/>
      <c r="WDV263" s="1434"/>
      <c r="WDW263" s="1434"/>
      <c r="WDX263" s="1434"/>
      <c r="WDY263" s="1434"/>
      <c r="WDZ263" s="1434"/>
      <c r="WEA263" s="1434"/>
      <c r="WEB263" s="1434"/>
      <c r="WEC263" s="1434"/>
      <c r="WED263" s="1434"/>
      <c r="WEE263" s="1434"/>
      <c r="WEF263" s="1434"/>
      <c r="WEG263" s="1434"/>
      <c r="WEH263" s="1434"/>
      <c r="WEI263" s="1434"/>
      <c r="WEJ263" s="1434"/>
      <c r="WEK263" s="1434"/>
      <c r="WEL263" s="1434"/>
      <c r="WEM263" s="1434"/>
      <c r="WEN263" s="1434"/>
      <c r="WEO263" s="1434"/>
      <c r="WEP263" s="1434"/>
      <c r="WEQ263" s="1434"/>
      <c r="WER263" s="1434"/>
      <c r="WES263" s="1434"/>
      <c r="WET263" s="1434"/>
      <c r="WEU263" s="1434"/>
      <c r="WEV263" s="1434"/>
      <c r="WEW263" s="1434"/>
      <c r="WEX263" s="1434"/>
      <c r="WEY263" s="1434"/>
      <c r="WEZ263" s="1434"/>
      <c r="WFA263" s="1434"/>
      <c r="WFB263" s="1434"/>
      <c r="WFC263" s="1434"/>
      <c r="WFD263" s="1434"/>
      <c r="WFE263" s="1434"/>
      <c r="WFF263" s="1434"/>
      <c r="WFG263" s="1434"/>
      <c r="WFH263" s="1434"/>
      <c r="WFI263" s="1434"/>
      <c r="WFJ263" s="1434"/>
      <c r="WFK263" s="1434"/>
      <c r="WFL263" s="1434"/>
      <c r="WFM263" s="1434"/>
      <c r="WFN263" s="1434"/>
      <c r="WFO263" s="1434"/>
      <c r="WFP263" s="1434"/>
      <c r="WFQ263" s="1434"/>
      <c r="WFR263" s="1434"/>
      <c r="WFS263" s="1434"/>
      <c r="WFT263" s="1434"/>
      <c r="WFU263" s="1434"/>
      <c r="WFV263" s="1434"/>
      <c r="WFW263" s="1434"/>
      <c r="WFX263" s="1434"/>
      <c r="WFY263" s="1434"/>
      <c r="WFZ263" s="1434"/>
      <c r="WGA263" s="1434"/>
      <c r="WGB263" s="1434"/>
      <c r="WGC263" s="1434"/>
      <c r="WGD263" s="1434"/>
      <c r="WGE263" s="1434"/>
      <c r="WGF263" s="1434"/>
      <c r="WGG263" s="1434"/>
      <c r="WGH263" s="1434"/>
      <c r="WGI263" s="1434"/>
      <c r="WGJ263" s="1434"/>
      <c r="WGK263" s="1434"/>
      <c r="WGL263" s="1434"/>
      <c r="WGM263" s="1434"/>
      <c r="WGN263" s="1434"/>
      <c r="WGO263" s="1434"/>
      <c r="WGP263" s="1434"/>
      <c r="WGQ263" s="1434"/>
      <c r="WGR263" s="1434"/>
      <c r="WGS263" s="1434"/>
      <c r="WGT263" s="1434"/>
      <c r="WGU263" s="1434"/>
      <c r="WGV263" s="1434"/>
      <c r="WGW263" s="1434"/>
      <c r="WGX263" s="1434"/>
      <c r="WGY263" s="1434"/>
      <c r="WGZ263" s="1434"/>
      <c r="WHA263" s="1434"/>
      <c r="WHB263" s="1434"/>
      <c r="WHC263" s="1434"/>
      <c r="WHD263" s="1434"/>
      <c r="WHE263" s="1434"/>
      <c r="WHF263" s="1434"/>
      <c r="WHG263" s="1434"/>
      <c r="WHH263" s="1434"/>
      <c r="WHI263" s="1434"/>
      <c r="WHJ263" s="1434"/>
      <c r="WHK263" s="1434"/>
      <c r="WHL263" s="1434"/>
      <c r="WHM263" s="1434"/>
      <c r="WHN263" s="1434"/>
      <c r="WHO263" s="1434"/>
      <c r="WHP263" s="1434"/>
      <c r="WHQ263" s="1434"/>
      <c r="WHR263" s="1434"/>
      <c r="WHS263" s="1434"/>
      <c r="WHT263" s="1434"/>
      <c r="WHU263" s="1434"/>
      <c r="WHV263" s="1434"/>
      <c r="WHW263" s="1434"/>
      <c r="WHX263" s="1434"/>
      <c r="WHY263" s="1434"/>
      <c r="WHZ263" s="1434"/>
      <c r="WIA263" s="1434"/>
      <c r="WIB263" s="1434"/>
      <c r="WIC263" s="1434"/>
      <c r="WID263" s="1434"/>
      <c r="WIE263" s="1434"/>
      <c r="WIF263" s="1434"/>
      <c r="WIG263" s="1434"/>
      <c r="WIH263" s="1434"/>
      <c r="WII263" s="1434"/>
      <c r="WIJ263" s="1434"/>
      <c r="WIK263" s="1434"/>
      <c r="WIL263" s="1434"/>
      <c r="WIM263" s="1434"/>
      <c r="WIN263" s="1434"/>
      <c r="WIO263" s="1434"/>
      <c r="WIP263" s="1434"/>
      <c r="WIQ263" s="1434"/>
      <c r="WIR263" s="1434"/>
      <c r="WIS263" s="1434"/>
      <c r="WIT263" s="1434"/>
      <c r="WIU263" s="1434"/>
      <c r="WIV263" s="1434"/>
      <c r="WIW263" s="1434"/>
      <c r="WIX263" s="1434"/>
      <c r="WIY263" s="1434"/>
      <c r="WIZ263" s="1434"/>
      <c r="WJA263" s="1434"/>
      <c r="WJB263" s="1434"/>
      <c r="WJC263" s="1434"/>
      <c r="WJD263" s="1434"/>
      <c r="WJE263" s="1434"/>
      <c r="WJF263" s="1434"/>
      <c r="WJG263" s="1434"/>
      <c r="WJH263" s="1434"/>
      <c r="WJI263" s="1434"/>
      <c r="WJJ263" s="1434"/>
      <c r="WJK263" s="1434"/>
      <c r="WJL263" s="1434"/>
      <c r="WJM263" s="1434"/>
      <c r="WJN263" s="1434"/>
      <c r="WJO263" s="1434"/>
      <c r="WJP263" s="1434"/>
      <c r="WJQ263" s="1434"/>
      <c r="WJR263" s="1434"/>
      <c r="WJS263" s="1434"/>
      <c r="WJT263" s="1434"/>
      <c r="WJU263" s="1434"/>
      <c r="WJV263" s="1434"/>
      <c r="WJW263" s="1434"/>
      <c r="WJX263" s="1434"/>
      <c r="WJY263" s="1434"/>
      <c r="WJZ263" s="1434"/>
      <c r="WKA263" s="1434"/>
      <c r="WKB263" s="1434"/>
      <c r="WKC263" s="1434"/>
      <c r="WKD263" s="1434"/>
      <c r="WKE263" s="1434"/>
      <c r="WKF263" s="1434"/>
      <c r="WKG263" s="1434"/>
      <c r="WKH263" s="1434"/>
      <c r="WKI263" s="1434"/>
      <c r="WKJ263" s="1434"/>
      <c r="WKK263" s="1434"/>
      <c r="WKL263" s="1434"/>
      <c r="WKM263" s="1434"/>
      <c r="WKN263" s="1434"/>
      <c r="WKO263" s="1434"/>
      <c r="WKP263" s="1434"/>
      <c r="WKQ263" s="1434"/>
      <c r="WKR263" s="1434"/>
      <c r="WKS263" s="1434"/>
      <c r="WKT263" s="1434"/>
      <c r="WKU263" s="1434"/>
      <c r="WKV263" s="1434"/>
      <c r="WKW263" s="1434"/>
      <c r="WKX263" s="1434"/>
      <c r="WKY263" s="1434"/>
      <c r="WKZ263" s="1434"/>
      <c r="WLA263" s="1434"/>
      <c r="WLB263" s="1434"/>
      <c r="WLC263" s="1434"/>
      <c r="WLD263" s="1434"/>
      <c r="WLE263" s="1434"/>
      <c r="WLF263" s="1434"/>
      <c r="WLG263" s="1434"/>
      <c r="WLH263" s="1434"/>
      <c r="WLI263" s="1434"/>
      <c r="WLJ263" s="1434"/>
      <c r="WLK263" s="1434"/>
      <c r="WLL263" s="1434"/>
      <c r="WLM263" s="1434"/>
      <c r="WLN263" s="1434"/>
      <c r="WLO263" s="1434"/>
      <c r="WLP263" s="1434"/>
      <c r="WLQ263" s="1434"/>
      <c r="WLR263" s="1434"/>
      <c r="WLS263" s="1434"/>
      <c r="WLT263" s="1434"/>
      <c r="WLU263" s="1434"/>
      <c r="WLV263" s="1434"/>
      <c r="WLW263" s="1434"/>
      <c r="WLX263" s="1434"/>
      <c r="WLY263" s="1434"/>
      <c r="WLZ263" s="1434"/>
      <c r="WMA263" s="1434"/>
      <c r="WMB263" s="1434"/>
      <c r="WMC263" s="1434"/>
      <c r="WMD263" s="1434"/>
      <c r="WME263" s="1434"/>
      <c r="WMF263" s="1434"/>
      <c r="WMG263" s="1434"/>
      <c r="WMH263" s="1434"/>
      <c r="WMI263" s="1434"/>
      <c r="WMJ263" s="1434"/>
      <c r="WMK263" s="1434"/>
      <c r="WML263" s="1434"/>
      <c r="WMM263" s="1434"/>
      <c r="WMN263" s="1434"/>
      <c r="WMO263" s="1434"/>
      <c r="WMP263" s="1434"/>
      <c r="WMQ263" s="1434"/>
      <c r="WMR263" s="1434"/>
      <c r="WMS263" s="1434"/>
      <c r="WMT263" s="1434"/>
      <c r="WMU263" s="1434"/>
      <c r="WMV263" s="1434"/>
      <c r="WMW263" s="1434"/>
      <c r="WMX263" s="1434"/>
      <c r="WMY263" s="1434"/>
      <c r="WMZ263" s="1434"/>
      <c r="WNA263" s="1434"/>
      <c r="WNB263" s="1434"/>
      <c r="WNC263" s="1434"/>
      <c r="WND263" s="1434"/>
      <c r="WNE263" s="1434"/>
      <c r="WNF263" s="1434"/>
      <c r="WNG263" s="1434"/>
      <c r="WNH263" s="1434"/>
      <c r="WNI263" s="1434"/>
      <c r="WNJ263" s="1434"/>
      <c r="WNK263" s="1434"/>
      <c r="WNL263" s="1434"/>
      <c r="WNM263" s="1434"/>
      <c r="WNN263" s="1434"/>
      <c r="WNO263" s="1434"/>
      <c r="WNP263" s="1434"/>
      <c r="WNQ263" s="1434"/>
      <c r="WNR263" s="1434"/>
      <c r="WNS263" s="1434"/>
      <c r="WNT263" s="1434"/>
      <c r="WNU263" s="1434"/>
      <c r="WNV263" s="1434"/>
      <c r="WNW263" s="1434"/>
      <c r="WNX263" s="1434"/>
      <c r="WNY263" s="1434"/>
      <c r="WNZ263" s="1434"/>
      <c r="WOA263" s="1434"/>
      <c r="WOB263" s="1434"/>
      <c r="WOC263" s="1434"/>
      <c r="WOD263" s="1434"/>
      <c r="WOE263" s="1434"/>
      <c r="WOF263" s="1434"/>
      <c r="WOG263" s="1434"/>
      <c r="WOH263" s="1434"/>
      <c r="WOI263" s="1434"/>
      <c r="WOJ263" s="1434"/>
      <c r="WOK263" s="1434"/>
      <c r="WOL263" s="1434"/>
      <c r="WOM263" s="1434"/>
      <c r="WON263" s="1434"/>
      <c r="WOO263" s="1434"/>
      <c r="WOP263" s="1434"/>
      <c r="WOQ263" s="1434"/>
      <c r="WOR263" s="1434"/>
      <c r="WOS263" s="1434"/>
      <c r="WOT263" s="1434"/>
      <c r="WOU263" s="1434"/>
      <c r="WOV263" s="1434"/>
      <c r="WOW263" s="1434"/>
      <c r="WOX263" s="1434"/>
      <c r="WOY263" s="1434"/>
      <c r="WOZ263" s="1434"/>
      <c r="WPA263" s="1434"/>
      <c r="WPB263" s="1434"/>
      <c r="WPC263" s="1434"/>
      <c r="WPD263" s="1434"/>
      <c r="WPE263" s="1434"/>
      <c r="WPF263" s="1434"/>
      <c r="WPG263" s="1434"/>
      <c r="WPH263" s="1434"/>
      <c r="WPI263" s="1434"/>
      <c r="WPJ263" s="1434"/>
      <c r="WPK263" s="1434"/>
      <c r="WPL263" s="1434"/>
      <c r="WPM263" s="1434"/>
      <c r="WPN263" s="1434"/>
      <c r="WPO263" s="1434"/>
      <c r="WPP263" s="1434"/>
      <c r="WPQ263" s="1434"/>
      <c r="WPR263" s="1434"/>
      <c r="WPS263" s="1434"/>
      <c r="WPT263" s="1434"/>
      <c r="WPU263" s="1434"/>
      <c r="WPV263" s="1434"/>
      <c r="WPW263" s="1434"/>
      <c r="WPX263" s="1434"/>
      <c r="WPY263" s="1434"/>
      <c r="WPZ263" s="1434"/>
      <c r="WQA263" s="1434"/>
      <c r="WQB263" s="1434"/>
      <c r="WQC263" s="1434"/>
      <c r="WQD263" s="1434"/>
      <c r="WQE263" s="1434"/>
      <c r="WQF263" s="1434"/>
      <c r="WQG263" s="1434"/>
      <c r="WQH263" s="1434"/>
      <c r="WQI263" s="1434"/>
      <c r="WQJ263" s="1434"/>
      <c r="WQK263" s="1434"/>
      <c r="WQL263" s="1434"/>
      <c r="WQM263" s="1434"/>
      <c r="WQN263" s="1434"/>
      <c r="WQO263" s="1434"/>
      <c r="WQP263" s="1434"/>
      <c r="WQQ263" s="1434"/>
      <c r="WQR263" s="1434"/>
      <c r="WQS263" s="1434"/>
      <c r="WQT263" s="1434"/>
      <c r="WQU263" s="1434"/>
      <c r="WQV263" s="1434"/>
      <c r="WQW263" s="1434"/>
      <c r="WQX263" s="1434"/>
      <c r="WQY263" s="1434"/>
      <c r="WQZ263" s="1434"/>
      <c r="WRA263" s="1434"/>
      <c r="WRB263" s="1434"/>
      <c r="WRC263" s="1434"/>
      <c r="WRD263" s="1434"/>
      <c r="WRE263" s="1434"/>
      <c r="WRF263" s="1434"/>
      <c r="WRG263" s="1434"/>
      <c r="WRH263" s="1434"/>
      <c r="WRI263" s="1434"/>
      <c r="WRJ263" s="1434"/>
      <c r="WRK263" s="1434"/>
      <c r="WRL263" s="1434"/>
      <c r="WRM263" s="1434"/>
      <c r="WRN263" s="1434"/>
      <c r="WRO263" s="1434"/>
      <c r="WRP263" s="1434"/>
      <c r="WRQ263" s="1434"/>
      <c r="WRR263" s="1434"/>
      <c r="WRS263" s="1434"/>
      <c r="WRT263" s="1434"/>
      <c r="WRU263" s="1434"/>
      <c r="WRV263" s="1434"/>
      <c r="WRW263" s="1434"/>
      <c r="WRX263" s="1434"/>
      <c r="WRY263" s="1434"/>
      <c r="WRZ263" s="1434"/>
      <c r="WSA263" s="1434"/>
      <c r="WSB263" s="1434"/>
      <c r="WSC263" s="1434"/>
      <c r="WSD263" s="1434"/>
      <c r="WSE263" s="1434"/>
      <c r="WSF263" s="1434"/>
      <c r="WSG263" s="1434"/>
      <c r="WSH263" s="1434"/>
      <c r="WSI263" s="1434"/>
      <c r="WSJ263" s="1434"/>
      <c r="WSK263" s="1434"/>
      <c r="WSL263" s="1434"/>
      <c r="WSM263" s="1434"/>
      <c r="WSN263" s="1434"/>
      <c r="WSO263" s="1434"/>
      <c r="WSP263" s="1434"/>
      <c r="WSQ263" s="1434"/>
      <c r="WSR263" s="1434"/>
      <c r="WSS263" s="1434"/>
      <c r="WST263" s="1434"/>
      <c r="WSU263" s="1434"/>
      <c r="WSV263" s="1434"/>
      <c r="WSW263" s="1434"/>
      <c r="WSX263" s="1434"/>
      <c r="WSY263" s="1434"/>
      <c r="WSZ263" s="1434"/>
      <c r="WTA263" s="1434"/>
      <c r="WTB263" s="1434"/>
      <c r="WTC263" s="1434"/>
      <c r="WTD263" s="1434"/>
      <c r="WTE263" s="1434"/>
      <c r="WTF263" s="1434"/>
      <c r="WTG263" s="1434"/>
      <c r="WTH263" s="1434"/>
      <c r="WTI263" s="1434"/>
      <c r="WTJ263" s="1434"/>
      <c r="WTK263" s="1434"/>
      <c r="WTL263" s="1434"/>
      <c r="WTM263" s="1434"/>
      <c r="WTN263" s="1434"/>
      <c r="WTO263" s="1434"/>
      <c r="WTP263" s="1434"/>
      <c r="WTQ263" s="1434"/>
      <c r="WTR263" s="1434"/>
      <c r="WTS263" s="1434"/>
      <c r="WTT263" s="1434"/>
      <c r="WTU263" s="1434"/>
      <c r="WTV263" s="1434"/>
      <c r="WTW263" s="1434"/>
      <c r="WTX263" s="1434"/>
      <c r="WTY263" s="1434"/>
      <c r="WTZ263" s="1434"/>
      <c r="WUA263" s="1434"/>
      <c r="WUB263" s="1434"/>
      <c r="WUC263" s="1434"/>
      <c r="WUD263" s="1434"/>
      <c r="WUE263" s="1434"/>
      <c r="WUF263" s="1434"/>
      <c r="WUG263" s="1434"/>
      <c r="WUH263" s="1434"/>
      <c r="WUI263" s="1434"/>
      <c r="WUJ263" s="1434"/>
      <c r="WUK263" s="1434"/>
      <c r="WUL263" s="1434"/>
      <c r="WUM263" s="1434"/>
      <c r="WUN263" s="1434"/>
      <c r="WUO263" s="1434"/>
      <c r="WUP263" s="1434"/>
      <c r="WUQ263" s="1434"/>
      <c r="WUR263" s="1434"/>
      <c r="WUS263" s="1434"/>
      <c r="WUT263" s="1434"/>
      <c r="WUU263" s="1434"/>
      <c r="WUV263" s="1434"/>
      <c r="WUW263" s="1434"/>
      <c r="WUX263" s="1434"/>
      <c r="WUY263" s="1434"/>
      <c r="WUZ263" s="1434"/>
      <c r="WVA263" s="1434"/>
      <c r="WVB263" s="1434"/>
      <c r="WVC263" s="1434"/>
      <c r="WVD263" s="1434"/>
      <c r="WVE263" s="1434"/>
      <c r="WVF263" s="1434"/>
      <c r="WVG263" s="1434"/>
      <c r="WVH263" s="1434"/>
      <c r="WVI263" s="1434"/>
      <c r="WVJ263" s="1434"/>
      <c r="WVK263" s="1434"/>
      <c r="WVL263" s="1434"/>
      <c r="WVM263" s="1434"/>
      <c r="WVN263" s="1434"/>
      <c r="WVO263" s="1434"/>
      <c r="WVP263" s="1434"/>
      <c r="WVQ263" s="1434"/>
      <c r="WVR263" s="1434"/>
      <c r="WVS263" s="1434"/>
      <c r="WVT263" s="1434"/>
      <c r="WVU263" s="1434"/>
      <c r="WVV263" s="1434"/>
      <c r="WVW263" s="1434"/>
      <c r="WVX263" s="1434"/>
      <c r="WVY263" s="1434"/>
      <c r="WVZ263" s="1434"/>
      <c r="WWA263" s="1434"/>
      <c r="WWB263" s="1434"/>
      <c r="WWC263" s="1434"/>
      <c r="WWD263" s="1434"/>
      <c r="WWE263" s="1434"/>
      <c r="WWF263" s="1434"/>
      <c r="WWG263" s="1434"/>
      <c r="WWH263" s="1434"/>
      <c r="WWI263" s="1434"/>
      <c r="WWJ263" s="1434"/>
      <c r="WWK263" s="1434"/>
      <c r="WWL263" s="1434"/>
      <c r="WWM263" s="1434"/>
      <c r="WWN263" s="1434"/>
      <c r="WWO263" s="1434"/>
      <c r="WWP263" s="1434"/>
      <c r="WWQ263" s="1434"/>
      <c r="WWR263" s="1434"/>
      <c r="WWS263" s="1434"/>
      <c r="WWT263" s="1434"/>
      <c r="WWU263" s="1434"/>
      <c r="WWV263" s="1434"/>
      <c r="WWW263" s="1434"/>
      <c r="WWX263" s="1434"/>
      <c r="WWY263" s="1434"/>
      <c r="WWZ263" s="1434"/>
      <c r="WXA263" s="1434"/>
      <c r="WXB263" s="1434"/>
      <c r="WXC263" s="1434"/>
      <c r="WXD263" s="1434"/>
      <c r="WXE263" s="1434"/>
      <c r="WXF263" s="1434"/>
      <c r="WXG263" s="1434"/>
      <c r="WXH263" s="1434"/>
      <c r="WXI263" s="1434"/>
      <c r="WXJ263" s="1434"/>
      <c r="WXK263" s="1434"/>
      <c r="WXL263" s="1434"/>
      <c r="WXM263" s="1434"/>
      <c r="WXN263" s="1434"/>
      <c r="WXO263" s="1434"/>
      <c r="WXP263" s="1434"/>
      <c r="WXQ263" s="1434"/>
      <c r="WXR263" s="1434"/>
      <c r="WXS263" s="1434"/>
      <c r="WXT263" s="1434"/>
      <c r="WXU263" s="1434"/>
      <c r="WXV263" s="1434"/>
      <c r="WXW263" s="1434"/>
      <c r="WXX263" s="1434"/>
      <c r="WXY263" s="1434"/>
      <c r="WXZ263" s="1434"/>
      <c r="WYA263" s="1434"/>
      <c r="WYB263" s="1434"/>
      <c r="WYC263" s="1434"/>
      <c r="WYD263" s="1434"/>
      <c r="WYE263" s="1434"/>
      <c r="WYF263" s="1434"/>
      <c r="WYG263" s="1434"/>
      <c r="WYH263" s="1434"/>
      <c r="WYI263" s="1434"/>
      <c r="WYJ263" s="1434"/>
      <c r="WYK263" s="1434"/>
      <c r="WYL263" s="1434"/>
      <c r="WYM263" s="1434"/>
      <c r="WYN263" s="1434"/>
      <c r="WYO263" s="1434"/>
      <c r="WYP263" s="1434"/>
      <c r="WYQ263" s="1434"/>
      <c r="WYR263" s="1434"/>
      <c r="WYS263" s="1434"/>
      <c r="WYT263" s="1434"/>
      <c r="WYU263" s="1434"/>
      <c r="WYV263" s="1434"/>
      <c r="WYW263" s="1434"/>
      <c r="WYX263" s="1434"/>
      <c r="WYY263" s="1434"/>
      <c r="WYZ263" s="1434"/>
      <c r="WZA263" s="1434"/>
      <c r="WZB263" s="1434"/>
      <c r="WZC263" s="1434"/>
      <c r="WZD263" s="1434"/>
      <c r="WZE263" s="1434"/>
      <c r="WZF263" s="1434"/>
      <c r="WZG263" s="1434"/>
      <c r="WZH263" s="1434"/>
      <c r="WZI263" s="1434"/>
      <c r="WZJ263" s="1434"/>
      <c r="WZK263" s="1434"/>
      <c r="WZL263" s="1434"/>
      <c r="WZM263" s="1434"/>
      <c r="WZN263" s="1434"/>
      <c r="WZO263" s="1434"/>
      <c r="WZP263" s="1434"/>
      <c r="WZQ263" s="1434"/>
      <c r="WZR263" s="1434"/>
      <c r="WZS263" s="1434"/>
      <c r="WZT263" s="1434"/>
      <c r="WZU263" s="1434"/>
      <c r="WZV263" s="1434"/>
      <c r="WZW263" s="1434"/>
      <c r="WZX263" s="1434"/>
      <c r="WZY263" s="1434"/>
      <c r="WZZ263" s="1434"/>
      <c r="XAA263" s="1434"/>
      <c r="XAB263" s="1434"/>
      <c r="XAC263" s="1434"/>
      <c r="XAD263" s="1434"/>
      <c r="XAE263" s="1434"/>
      <c r="XAF263" s="1434"/>
      <c r="XAG263" s="1434"/>
      <c r="XAH263" s="1434"/>
      <c r="XAI263" s="1434"/>
      <c r="XAJ263" s="1434"/>
      <c r="XAK263" s="1434"/>
      <c r="XAL263" s="1434"/>
      <c r="XAM263" s="1434"/>
      <c r="XAN263" s="1434"/>
      <c r="XAO263" s="1434"/>
      <c r="XAP263" s="1434"/>
      <c r="XAQ263" s="1434"/>
      <c r="XAR263" s="1434"/>
      <c r="XAS263" s="1434"/>
      <c r="XAT263" s="1434"/>
      <c r="XAU263" s="1434"/>
      <c r="XAV263" s="1434"/>
      <c r="XAW263" s="1434"/>
      <c r="XAX263" s="1434"/>
      <c r="XAY263" s="1434"/>
      <c r="XAZ263" s="1434"/>
      <c r="XBA263" s="1434"/>
      <c r="XBB263" s="1434"/>
      <c r="XBC263" s="1434"/>
      <c r="XBD263" s="1434"/>
      <c r="XBE263" s="1434"/>
      <c r="XBF263" s="1434"/>
      <c r="XBG263" s="1434"/>
      <c r="XBH263" s="1434"/>
      <c r="XBI263" s="1434"/>
      <c r="XBJ263" s="1434"/>
      <c r="XBK263" s="1434"/>
      <c r="XBL263" s="1434"/>
      <c r="XBM263" s="1434"/>
      <c r="XBN263" s="1434"/>
      <c r="XBO263" s="1434"/>
      <c r="XBP263" s="1434"/>
      <c r="XBQ263" s="1434"/>
      <c r="XBR263" s="1434"/>
      <c r="XBS263" s="1434"/>
      <c r="XBT263" s="1434"/>
      <c r="XBU263" s="1434"/>
      <c r="XBV263" s="1434"/>
      <c r="XBW263" s="1434"/>
      <c r="XBX263" s="1434"/>
      <c r="XBY263" s="1434"/>
      <c r="XBZ263" s="1434"/>
      <c r="XCA263" s="1434"/>
      <c r="XCB263" s="1434"/>
      <c r="XCC263" s="1434"/>
      <c r="XCD263" s="1434"/>
      <c r="XCE263" s="1434"/>
      <c r="XCF263" s="1434"/>
      <c r="XCG263" s="1434"/>
      <c r="XCH263" s="1434"/>
      <c r="XCI263" s="1434"/>
      <c r="XCJ263" s="1434"/>
      <c r="XCK263" s="1434"/>
      <c r="XCL263" s="1434"/>
      <c r="XCM263" s="1434"/>
      <c r="XCN263" s="1434"/>
      <c r="XCO263" s="1434"/>
      <c r="XCP263" s="1434"/>
      <c r="XCQ263" s="1434"/>
      <c r="XCR263" s="1434"/>
      <c r="XCS263" s="1434"/>
      <c r="XCT263" s="1434"/>
      <c r="XCU263" s="1434"/>
      <c r="XCV263" s="1434"/>
      <c r="XCW263" s="1434"/>
      <c r="XCX263" s="1434"/>
      <c r="XCY263" s="1434"/>
      <c r="XCZ263" s="1434"/>
      <c r="XDA263" s="1434"/>
      <c r="XDB263" s="1434"/>
      <c r="XDC263" s="1434"/>
      <c r="XDD263" s="1434"/>
      <c r="XDE263" s="1434"/>
      <c r="XDF263" s="1434"/>
      <c r="XDG263" s="1434"/>
      <c r="XDH263" s="1434"/>
      <c r="XDI263" s="1434"/>
      <c r="XDJ263" s="1434"/>
      <c r="XDK263" s="1434"/>
      <c r="XDL263" s="1434"/>
      <c r="XDM263" s="1434"/>
      <c r="XDN263" s="1434"/>
      <c r="XDO263" s="1434"/>
      <c r="XDP263" s="1434"/>
      <c r="XDQ263" s="1434"/>
      <c r="XDR263" s="1434"/>
      <c r="XDS263" s="1434"/>
      <c r="XDT263" s="1434"/>
      <c r="XDU263" s="1434"/>
      <c r="XDV263" s="1434"/>
      <c r="XDW263" s="1434"/>
      <c r="XDX263" s="1434"/>
      <c r="XDY263" s="1434"/>
      <c r="XDZ263" s="1434"/>
      <c r="XEA263" s="1434"/>
      <c r="XEB263" s="1434"/>
      <c r="XEC263" s="1434"/>
      <c r="XED263" s="1434"/>
      <c r="XEE263" s="1434"/>
      <c r="XEF263" s="1434"/>
      <c r="XEG263" s="1434"/>
      <c r="XEH263" s="1434"/>
      <c r="XEI263" s="1434"/>
      <c r="XEJ263" s="1434"/>
      <c r="XEK263" s="1434"/>
      <c r="XEL263" s="1434"/>
      <c r="XEM263" s="1434"/>
      <c r="XEN263" s="1434"/>
      <c r="XEO263" s="1434"/>
      <c r="XEP263" s="1434"/>
      <c r="XEQ263" s="1434"/>
      <c r="XER263" s="1434"/>
      <c r="XES263" s="1434"/>
      <c r="XET263" s="1434"/>
      <c r="XEU263" s="1434"/>
      <c r="XEV263" s="1434"/>
    </row>
    <row r="264" spans="1:16376" s="366" customFormat="1" ht="15" customHeight="1" x14ac:dyDescent="0.25">
      <c r="A264" s="1541"/>
      <c r="B264" s="2099" t="s">
        <v>1717</v>
      </c>
      <c r="C264" s="2079" t="s">
        <v>14</v>
      </c>
      <c r="D264" s="1924" t="str">
        <f>CONCATENATE("Col ", LEFT(ADDRESS(ROW(Securitisation!C1),COLUMN(Securitisation!C1),4), 1))</f>
        <v>Col C</v>
      </c>
      <c r="E264" s="1924" t="str">
        <f>CONCATENATE("Col ", LEFT(ADDRESS(ROW(Securitisation!D1),COLUMN(Securitisation!D1),4), 1))</f>
        <v>Col D</v>
      </c>
      <c r="F264" s="1924" t="str">
        <f>CONCATENATE("Col ", LEFT(ADDRESS(ROW(Securitisation!E1),COLUMN(Securitisation!E1),4), 1))</f>
        <v>Col E</v>
      </c>
      <c r="G264" s="1924" t="str">
        <f>CONCATENATE("Col ", LEFT(ADDRESS(ROW(Securitisation!F1),COLUMN(Securitisation!F1),4), 1))</f>
        <v>Col F</v>
      </c>
      <c r="H264" s="1924" t="str">
        <f>CONCATENATE("Col ", LEFT(ADDRESS(ROW(Securitisation!G1),COLUMN(Securitisation!G1),4), 1))</f>
        <v>Col G</v>
      </c>
      <c r="I264" s="1924" t="str">
        <f>CONCATENATE("Col ", LEFT(ADDRESS(ROW(Securitisation!H1),COLUMN(Securitisation!H1),4), 1))</f>
        <v>Col H</v>
      </c>
      <c r="J264" s="1924" t="str">
        <f>CONCATENATE("Col ", LEFT(ADDRESS(ROW(Securitisation!I1),COLUMN(Securitisation!I1),4), 1))</f>
        <v>Col I</v>
      </c>
      <c r="K264" s="1924" t="str">
        <f>CONCATENATE("Col ", LEFT(ADDRESS(ROW(Securitisation!J1),COLUMN(Securitisation!J1),4), 1))</f>
        <v>Col J</v>
      </c>
      <c r="L264" s="1925" t="str">
        <f>CONCATENATE("Col ", LEFT(ADDRESS(ROW(Securitisation!L1),COLUMN(Securitisation!L1),4), 1))</f>
        <v>Col L</v>
      </c>
      <c r="M264" s="1925" t="str">
        <f>CONCATENATE("Col ", LEFT(ADDRESS(ROW(Securitisation!M1),COLUMN(Securitisation!M1),4), 1))</f>
        <v>Col M</v>
      </c>
      <c r="N264" s="1925" t="str">
        <f>CONCATENATE("Col ", LEFT(ADDRESS(ROW(Securitisation!N1),COLUMN(Securitisation!N1),4), 1))</f>
        <v>Col N</v>
      </c>
      <c r="O264" s="1925" t="str">
        <f>CONCATENATE("Col ", LEFT(ADDRESS(ROW(Securitisation!O1),COLUMN(Securitisation!O1),4), 1))</f>
        <v>Col O</v>
      </c>
      <c r="P264" s="1926" t="str">
        <f>CONCATENATE("Col ", LEFT(ADDRESS(ROW(Securitisation!P1),COLUMN(Securitisation!P1),4), 1))</f>
        <v>Col P</v>
      </c>
      <c r="Q264" s="1434"/>
      <c r="R264" s="1434"/>
      <c r="S264" s="1434"/>
      <c r="T264" s="1434"/>
      <c r="U264" s="1434"/>
      <c r="V264" s="1434"/>
      <c r="AI264" s="1542"/>
    </row>
    <row r="265" spans="1:16376" s="366" customFormat="1" ht="150" customHeight="1" x14ac:dyDescent="0.25">
      <c r="A265" s="1541"/>
      <c r="B265" s="2120"/>
      <c r="C265" s="2121"/>
      <c r="D265" s="2122"/>
      <c r="E265" s="2123"/>
      <c r="F265" s="2123"/>
      <c r="G265" s="2123"/>
      <c r="H265" s="2123"/>
      <c r="I265" s="2123"/>
      <c r="J265" s="2123"/>
      <c r="K265" s="2123"/>
      <c r="L265" s="2124" t="str">
        <f>Securitisation!L17</f>
        <v>Check
RW above floor</v>
      </c>
      <c r="M265" s="2124" t="str">
        <f>Securitisation!M17</f>
        <v>Check
RW≤1,250% 
(= for other assets)</v>
      </c>
      <c r="N265" s="2124" t="str">
        <f>Securitisation!N17</f>
        <v>Check
RW above floor</v>
      </c>
      <c r="O265" s="2124" t="str">
        <f>Securitisation!O17</f>
        <v>Check
RWA within range</v>
      </c>
      <c r="P265" s="2125" t="str">
        <f>Securitisation!P17</f>
        <v>Check
RWA under final standards not equal to floor</v>
      </c>
      <c r="Q265" s="1434"/>
      <c r="R265" s="1434"/>
      <c r="S265" s="1434"/>
      <c r="T265" s="1434"/>
      <c r="U265" s="1434"/>
      <c r="V265" s="1434"/>
      <c r="AI265" s="1542"/>
    </row>
    <row r="266" spans="1:16376" s="366" customFormat="1" ht="15" customHeight="1" x14ac:dyDescent="0.25">
      <c r="A266" s="1541"/>
      <c r="B266" s="2088" t="s">
        <v>1732</v>
      </c>
      <c r="C266" s="2101" t="str">
        <f>Securitisation!B18</f>
        <v>Non-STC securitisations; of which:</v>
      </c>
      <c r="D266" s="2078"/>
      <c r="E266" s="2100"/>
      <c r="F266" s="2100"/>
      <c r="G266" s="2100"/>
      <c r="H266" s="2100"/>
      <c r="I266" s="2100"/>
      <c r="J266" s="2100"/>
      <c r="K266" s="2100"/>
      <c r="L266" s="1963" t="str">
        <f>Securitisation!L18</f>
        <v/>
      </c>
      <c r="M266" s="1963" t="str">
        <f>Securitisation!M18</f>
        <v/>
      </c>
      <c r="N266" s="2090" t="str">
        <f>Securitisation!N18</f>
        <v/>
      </c>
      <c r="O266" s="551"/>
      <c r="P266" s="551"/>
      <c r="Q266" s="1434"/>
      <c r="R266" s="1434"/>
      <c r="S266" s="1434"/>
      <c r="T266" s="1434"/>
      <c r="U266" s="1434"/>
      <c r="V266" s="1434"/>
      <c r="AI266" s="1542"/>
    </row>
    <row r="267" spans="1:16376" s="366" customFormat="1" ht="15" customHeight="1" x14ac:dyDescent="0.25">
      <c r="A267" s="1541"/>
      <c r="B267" s="560" t="s">
        <v>1732</v>
      </c>
      <c r="C267" s="1766" t="str">
        <f>Securitisation!B19</f>
        <v>internal ratings-based approach (SEC-IRBA)</v>
      </c>
      <c r="D267" s="557"/>
      <c r="E267" s="555"/>
      <c r="F267" s="555"/>
      <c r="G267" s="555"/>
      <c r="H267" s="555"/>
      <c r="I267" s="555"/>
      <c r="J267" s="555"/>
      <c r="K267" s="555"/>
      <c r="L267" s="1552" t="str">
        <f>Securitisation!L19</f>
        <v/>
      </c>
      <c r="M267" s="1552" t="str">
        <f>Securitisation!M19</f>
        <v/>
      </c>
      <c r="N267" s="1908" t="str">
        <f>Securitisation!N19</f>
        <v/>
      </c>
      <c r="O267" s="1908" t="str">
        <f>Securitisation!O19</f>
        <v/>
      </c>
      <c r="P267" s="1908" t="str">
        <f>Securitisation!P19</f>
        <v/>
      </c>
      <c r="Q267" s="1434"/>
      <c r="R267" s="1434"/>
      <c r="S267" s="1434"/>
      <c r="T267" s="1434"/>
      <c r="U267" s="1434"/>
      <c r="V267" s="1434"/>
      <c r="AI267" s="1542"/>
    </row>
    <row r="268" spans="1:16376" s="366" customFormat="1" ht="15" customHeight="1" x14ac:dyDescent="0.25">
      <c r="A268" s="1541"/>
      <c r="B268" s="560" t="s">
        <v>1732</v>
      </c>
      <c r="C268" s="1766" t="str">
        <f>Securitisation!B20</f>
        <v>external ratings-based approach (SEC-ERBA)</v>
      </c>
      <c r="D268" s="557"/>
      <c r="E268" s="555"/>
      <c r="F268" s="555"/>
      <c r="G268" s="555"/>
      <c r="H268" s="555"/>
      <c r="I268" s="555"/>
      <c r="J268" s="555"/>
      <c r="K268" s="555"/>
      <c r="L268" s="1552" t="str">
        <f>Securitisation!L20</f>
        <v/>
      </c>
      <c r="M268" s="1552" t="str">
        <f>Securitisation!M20</f>
        <v/>
      </c>
      <c r="N268" s="1908" t="str">
        <f>Securitisation!N20</f>
        <v/>
      </c>
      <c r="O268" s="551"/>
      <c r="P268" s="551"/>
      <c r="Q268" s="1434"/>
      <c r="R268" s="1434"/>
      <c r="S268" s="1434"/>
      <c r="T268" s="1434"/>
      <c r="U268" s="1434"/>
      <c r="V268" s="1434"/>
      <c r="AI268" s="1542"/>
    </row>
    <row r="269" spans="1:16376" s="366" customFormat="1" ht="15" customHeight="1" x14ac:dyDescent="0.25">
      <c r="A269" s="1541"/>
      <c r="B269" s="560" t="s">
        <v>1732</v>
      </c>
      <c r="C269" s="1766" t="str">
        <f>Securitisation!B21</f>
        <v>internal assessment approach (IAA)</v>
      </c>
      <c r="D269" s="557"/>
      <c r="E269" s="555"/>
      <c r="F269" s="555"/>
      <c r="G269" s="555"/>
      <c r="H269" s="555"/>
      <c r="I269" s="555"/>
      <c r="J269" s="555"/>
      <c r="K269" s="555"/>
      <c r="L269" s="1552" t="str">
        <f>Securitisation!L21</f>
        <v/>
      </c>
      <c r="M269" s="1552" t="str">
        <f>Securitisation!M21</f>
        <v/>
      </c>
      <c r="N269" s="1908" t="str">
        <f>Securitisation!N21</f>
        <v/>
      </c>
      <c r="O269" s="1908" t="str">
        <f>Securitisation!O21</f>
        <v/>
      </c>
      <c r="P269" s="1908" t="str">
        <f>Securitisation!P21</f>
        <v/>
      </c>
      <c r="Q269" s="1434"/>
      <c r="R269" s="1434"/>
      <c r="S269" s="1434"/>
      <c r="T269" s="1434"/>
      <c r="U269" s="1434"/>
      <c r="V269" s="1434"/>
      <c r="AI269" s="1542"/>
    </row>
    <row r="270" spans="1:16376" s="366" customFormat="1" ht="15" customHeight="1" x14ac:dyDescent="0.25">
      <c r="A270" s="1541"/>
      <c r="B270" s="560" t="s">
        <v>1732</v>
      </c>
      <c r="C270" s="1766" t="str">
        <f>Securitisation!B22</f>
        <v>standardised approach (SEC-SA); of which:</v>
      </c>
      <c r="D270" s="557"/>
      <c r="E270" s="555"/>
      <c r="F270" s="555"/>
      <c r="G270" s="555"/>
      <c r="H270" s="555"/>
      <c r="I270" s="555"/>
      <c r="J270" s="555"/>
      <c r="K270" s="555"/>
      <c r="L270" s="1552" t="str">
        <f>Securitisation!L22</f>
        <v/>
      </c>
      <c r="M270" s="1552" t="str">
        <f>Securitisation!M22</f>
        <v/>
      </c>
      <c r="N270" s="1908" t="str">
        <f>Securitisation!N22</f>
        <v/>
      </c>
      <c r="O270" s="551"/>
      <c r="P270" s="551"/>
      <c r="Q270" s="1434"/>
      <c r="R270" s="1434"/>
      <c r="S270" s="1434"/>
      <c r="T270" s="1434"/>
      <c r="U270" s="1434"/>
      <c r="V270" s="1434"/>
      <c r="AI270" s="1542"/>
    </row>
    <row r="271" spans="1:16376" s="366" customFormat="1" ht="15" customHeight="1" x14ac:dyDescent="0.25">
      <c r="A271" s="1541"/>
      <c r="B271" s="560" t="s">
        <v>1732</v>
      </c>
      <c r="C271" s="1767" t="str">
        <f>Securitisation!B23</f>
        <v>resecuritisation exposures</v>
      </c>
      <c r="D271" s="557"/>
      <c r="E271" s="555"/>
      <c r="F271" s="555"/>
      <c r="G271" s="555"/>
      <c r="H271" s="555"/>
      <c r="I271" s="555"/>
      <c r="J271" s="555"/>
      <c r="K271" s="555"/>
      <c r="L271" s="1552" t="str">
        <f>Securitisation!L23</f>
        <v/>
      </c>
      <c r="M271" s="1552" t="str">
        <f>Securitisation!M23</f>
        <v/>
      </c>
      <c r="N271" s="1908" t="str">
        <f>Securitisation!N23</f>
        <v/>
      </c>
      <c r="O271" s="551"/>
      <c r="P271" s="551"/>
      <c r="Q271" s="1434"/>
      <c r="R271" s="1434"/>
      <c r="S271" s="1434"/>
      <c r="T271" s="1434"/>
      <c r="U271" s="1434"/>
      <c r="V271" s="1434"/>
      <c r="AI271" s="1542"/>
    </row>
    <row r="272" spans="1:16376" s="366" customFormat="1" ht="15" customHeight="1" x14ac:dyDescent="0.25">
      <c r="A272" s="1541"/>
      <c r="B272" s="560" t="s">
        <v>1732</v>
      </c>
      <c r="C272" s="1763" t="str">
        <f>Securitisation!B24</f>
        <v>STC securitisations; of which:</v>
      </c>
      <c r="D272" s="557"/>
      <c r="E272" s="555"/>
      <c r="F272" s="555"/>
      <c r="G272" s="555"/>
      <c r="H272" s="555"/>
      <c r="I272" s="555"/>
      <c r="J272" s="555"/>
      <c r="K272" s="555"/>
      <c r="L272" s="1552" t="str">
        <f>Securitisation!L24</f>
        <v/>
      </c>
      <c r="M272" s="1552" t="str">
        <f>Securitisation!M24</f>
        <v/>
      </c>
      <c r="N272" s="1908" t="str">
        <f>Securitisation!N24</f>
        <v/>
      </c>
      <c r="O272" s="551"/>
      <c r="P272" s="551"/>
      <c r="Q272" s="1434"/>
      <c r="R272" s="1434"/>
      <c r="S272" s="1434"/>
      <c r="T272" s="1434"/>
      <c r="U272" s="1434"/>
      <c r="V272" s="1434"/>
      <c r="AI272" s="1542"/>
    </row>
    <row r="273" spans="1:35" s="366" customFormat="1" ht="15" customHeight="1" x14ac:dyDescent="0.25">
      <c r="A273" s="1541"/>
      <c r="B273" s="560" t="s">
        <v>1732</v>
      </c>
      <c r="C273" s="1766" t="str">
        <f>Securitisation!B25</f>
        <v>internal ratings-based approach (SEC-IRBA)</v>
      </c>
      <c r="D273" s="557"/>
      <c r="E273" s="555"/>
      <c r="F273" s="555"/>
      <c r="G273" s="555"/>
      <c r="H273" s="555"/>
      <c r="I273" s="555"/>
      <c r="J273" s="555"/>
      <c r="K273" s="555"/>
      <c r="L273" s="1552" t="str">
        <f>Securitisation!L25</f>
        <v/>
      </c>
      <c r="M273" s="1552" t="str">
        <f>Securitisation!M25</f>
        <v/>
      </c>
      <c r="N273" s="1908" t="str">
        <f>Securitisation!N25</f>
        <v/>
      </c>
      <c r="O273" s="1908" t="str">
        <f>Securitisation!O25</f>
        <v/>
      </c>
      <c r="P273" s="1908" t="str">
        <f>Securitisation!P25</f>
        <v/>
      </c>
      <c r="Q273" s="1434"/>
      <c r="R273" s="1434"/>
      <c r="S273" s="1434"/>
      <c r="T273" s="1434"/>
      <c r="U273" s="1434"/>
      <c r="V273" s="1434"/>
      <c r="AI273" s="1542"/>
    </row>
    <row r="274" spans="1:35" s="366" customFormat="1" ht="15" customHeight="1" x14ac:dyDescent="0.25">
      <c r="A274" s="1541"/>
      <c r="B274" s="560" t="s">
        <v>1732</v>
      </c>
      <c r="C274" s="1766" t="str">
        <f>Securitisation!B26</f>
        <v>external ratings-based approach (SEC-ERBA)</v>
      </c>
      <c r="D274" s="557"/>
      <c r="E274" s="555"/>
      <c r="F274" s="555"/>
      <c r="G274" s="555"/>
      <c r="H274" s="555"/>
      <c r="I274" s="555"/>
      <c r="J274" s="555"/>
      <c r="K274" s="555"/>
      <c r="L274" s="1552" t="str">
        <f>Securitisation!L26</f>
        <v/>
      </c>
      <c r="M274" s="1552" t="str">
        <f>Securitisation!M26</f>
        <v/>
      </c>
      <c r="N274" s="1908" t="str">
        <f>Securitisation!N26</f>
        <v/>
      </c>
      <c r="O274" s="551"/>
      <c r="P274" s="551"/>
      <c r="Q274" s="1434"/>
      <c r="R274" s="1434"/>
      <c r="S274" s="1434"/>
      <c r="T274" s="1434"/>
      <c r="U274" s="1434"/>
      <c r="V274" s="1434"/>
      <c r="AI274" s="1542"/>
    </row>
    <row r="275" spans="1:35" s="366" customFormat="1" ht="15" customHeight="1" x14ac:dyDescent="0.25">
      <c r="A275" s="1541"/>
      <c r="B275" s="560" t="s">
        <v>1732</v>
      </c>
      <c r="C275" s="1766" t="str">
        <f>Securitisation!B27</f>
        <v>standardised approach (SEC-SA)</v>
      </c>
      <c r="D275" s="557"/>
      <c r="E275" s="555"/>
      <c r="F275" s="555"/>
      <c r="G275" s="555"/>
      <c r="H275" s="555"/>
      <c r="I275" s="555"/>
      <c r="J275" s="555"/>
      <c r="K275" s="555"/>
      <c r="L275" s="1552" t="str">
        <f>Securitisation!L27</f>
        <v/>
      </c>
      <c r="M275" s="1552" t="str">
        <f>Securitisation!M27</f>
        <v/>
      </c>
      <c r="N275" s="1908" t="str">
        <f>Securitisation!N27</f>
        <v/>
      </c>
      <c r="O275" s="551"/>
      <c r="P275" s="551"/>
      <c r="Q275" s="1434"/>
      <c r="R275" s="1434"/>
      <c r="S275" s="1434"/>
      <c r="T275" s="1434"/>
      <c r="U275" s="1434"/>
      <c r="V275" s="1434"/>
      <c r="AI275" s="1542"/>
    </row>
    <row r="276" spans="1:35" s="366" customFormat="1" ht="15" customHeight="1" x14ac:dyDescent="0.25">
      <c r="A276" s="1541"/>
      <c r="B276" s="560" t="s">
        <v>1732</v>
      </c>
      <c r="C276" s="1763" t="str">
        <f>Securitisation!B28</f>
        <v>Others (1250% RW)</v>
      </c>
      <c r="D276" s="557"/>
      <c r="E276" s="555"/>
      <c r="F276" s="555"/>
      <c r="G276" s="555"/>
      <c r="H276" s="555"/>
      <c r="I276" s="555"/>
      <c r="J276" s="555"/>
      <c r="K276" s="555"/>
      <c r="L276" s="1552" t="str">
        <f>Securitisation!L28</f>
        <v/>
      </c>
      <c r="M276" s="1552" t="str">
        <f>Securitisation!M28</f>
        <v/>
      </c>
      <c r="N276" s="1908" t="str">
        <f>Securitisation!N28</f>
        <v/>
      </c>
      <c r="O276" s="551"/>
      <c r="P276" s="551"/>
      <c r="Q276" s="1434"/>
      <c r="R276" s="1434"/>
      <c r="S276" s="1434"/>
      <c r="T276" s="1434"/>
      <c r="U276" s="1434"/>
      <c r="V276" s="1434"/>
      <c r="AI276" s="1542"/>
    </row>
    <row r="277" spans="1:35" s="366" customFormat="1" ht="15" customHeight="1" x14ac:dyDescent="0.25">
      <c r="A277" s="1541"/>
      <c r="B277" s="560" t="s">
        <v>1732</v>
      </c>
      <c r="C277" s="1763" t="str">
        <f>Securitisation!B30</f>
        <v>Check: total RWA should not be higher than total reported in panel A1</v>
      </c>
      <c r="D277" s="557"/>
      <c r="E277" s="555"/>
      <c r="F277" s="555"/>
      <c r="G277" s="1552" t="str">
        <f>Securitisation!F30</f>
        <v/>
      </c>
      <c r="H277" s="555"/>
      <c r="I277" s="555"/>
      <c r="J277" s="555"/>
      <c r="K277" s="555"/>
      <c r="L277" s="555"/>
      <c r="M277" s="555"/>
      <c r="N277" s="551"/>
      <c r="O277" s="551"/>
      <c r="P277" s="551"/>
      <c r="Q277" s="1434"/>
      <c r="R277" s="1434"/>
      <c r="S277" s="1434"/>
      <c r="T277" s="1434"/>
      <c r="U277" s="1434"/>
      <c r="V277" s="1434"/>
      <c r="AI277" s="1542"/>
    </row>
    <row r="278" spans="1:35" s="366" customFormat="1" ht="15" customHeight="1" x14ac:dyDescent="0.25">
      <c r="A278" s="1541"/>
      <c r="B278" s="560" t="s">
        <v>2391</v>
      </c>
      <c r="C278" s="1763" t="str">
        <f>Securitisation!B34</f>
        <v xml:space="preserve">Securitisation exposures currently deducted: </v>
      </c>
      <c r="D278" s="557"/>
      <c r="E278" s="555"/>
      <c r="F278" s="555"/>
      <c r="G278" s="555"/>
      <c r="H278" s="555"/>
      <c r="I278" s="555"/>
      <c r="J278" s="555"/>
      <c r="K278" s="555"/>
      <c r="L278" s="555"/>
      <c r="M278" s="1552" t="str">
        <f>Securitisation!M34</f>
        <v/>
      </c>
      <c r="N278" s="1908" t="str">
        <f>Securitisation!N34</f>
        <v/>
      </c>
      <c r="O278" s="551"/>
      <c r="P278" s="551"/>
      <c r="Q278" s="1434"/>
      <c r="R278" s="1434"/>
      <c r="S278" s="1434"/>
      <c r="T278" s="1434"/>
      <c r="U278" s="1434"/>
      <c r="V278" s="1434"/>
      <c r="AI278" s="1542"/>
    </row>
    <row r="279" spans="1:35" s="366" customFormat="1" ht="15" customHeight="1" x14ac:dyDescent="0.25">
      <c r="A279" s="1541"/>
      <c r="B279" s="560" t="s">
        <v>2391</v>
      </c>
      <c r="C279" s="1766" t="str">
        <f>Securitisation!B35</f>
        <v>of which: internal ratings-based approach (SEC-IRBA)</v>
      </c>
      <c r="D279" s="557"/>
      <c r="E279" s="555"/>
      <c r="F279" s="555"/>
      <c r="G279" s="555"/>
      <c r="H279" s="555"/>
      <c r="I279" s="555"/>
      <c r="J279" s="555"/>
      <c r="K279" s="555"/>
      <c r="L279" s="555"/>
      <c r="M279" s="1552" t="str">
        <f>Securitisation!M35</f>
        <v/>
      </c>
      <c r="N279" s="1908" t="str">
        <f>Securitisation!N35</f>
        <v/>
      </c>
      <c r="O279" s="1908" t="str">
        <f>Securitisation!O35</f>
        <v/>
      </c>
      <c r="P279" s="1908" t="str">
        <f>Securitisation!P35</f>
        <v/>
      </c>
      <c r="Q279" s="1434"/>
      <c r="R279" s="1434"/>
      <c r="S279" s="1434"/>
      <c r="T279" s="1434"/>
      <c r="U279" s="1434"/>
      <c r="V279" s="1434"/>
      <c r="AI279" s="1542"/>
    </row>
    <row r="280" spans="1:35" s="366" customFormat="1" ht="15" customHeight="1" x14ac:dyDescent="0.25">
      <c r="A280" s="1541"/>
      <c r="B280" s="560" t="s">
        <v>2391</v>
      </c>
      <c r="C280" s="1766" t="str">
        <f>Securitisation!B36</f>
        <v>of which: external ratings-based approach (SEC-ERBA)</v>
      </c>
      <c r="D280" s="557"/>
      <c r="E280" s="555"/>
      <c r="F280" s="555"/>
      <c r="G280" s="555"/>
      <c r="H280" s="555"/>
      <c r="I280" s="555"/>
      <c r="J280" s="555"/>
      <c r="K280" s="555"/>
      <c r="L280" s="555"/>
      <c r="M280" s="1552" t="str">
        <f>Securitisation!M36</f>
        <v/>
      </c>
      <c r="N280" s="1908" t="str">
        <f>Securitisation!N36</f>
        <v/>
      </c>
      <c r="O280" s="551"/>
      <c r="P280" s="551"/>
      <c r="Q280" s="1434"/>
      <c r="R280" s="1434"/>
      <c r="S280" s="1434"/>
      <c r="T280" s="1434"/>
      <c r="U280" s="1434"/>
      <c r="V280" s="1434"/>
      <c r="AI280" s="1542"/>
    </row>
    <row r="281" spans="1:35" s="366" customFormat="1" ht="15" customHeight="1" x14ac:dyDescent="0.25">
      <c r="A281" s="1541"/>
      <c r="B281" s="560" t="s">
        <v>2391</v>
      </c>
      <c r="C281" s="1766" t="str">
        <f>Securitisation!B37</f>
        <v>of which: internal assessment approach (IAA)</v>
      </c>
      <c r="D281" s="557"/>
      <c r="E281" s="555"/>
      <c r="F281" s="555"/>
      <c r="G281" s="555"/>
      <c r="H281" s="555"/>
      <c r="I281" s="555"/>
      <c r="J281" s="555"/>
      <c r="K281" s="555"/>
      <c r="L281" s="555"/>
      <c r="M281" s="1552" t="str">
        <f>Securitisation!M37</f>
        <v/>
      </c>
      <c r="N281" s="1908" t="str">
        <f>Securitisation!N37</f>
        <v/>
      </c>
      <c r="O281" s="1908" t="str">
        <f>Securitisation!O37</f>
        <v/>
      </c>
      <c r="P281" s="1908" t="str">
        <f>Securitisation!P37</f>
        <v/>
      </c>
      <c r="Q281" s="1434"/>
      <c r="R281" s="1434"/>
      <c r="S281" s="1434"/>
      <c r="T281" s="1434"/>
      <c r="U281" s="1434"/>
      <c r="V281" s="1434"/>
      <c r="AI281" s="1542"/>
    </row>
    <row r="282" spans="1:35" s="366" customFormat="1" ht="15" customHeight="1" x14ac:dyDescent="0.25">
      <c r="A282" s="1541"/>
      <c r="B282" s="560" t="s">
        <v>2391</v>
      </c>
      <c r="C282" s="1766" t="str">
        <f>Securitisation!B38</f>
        <v>of which: standardised approach (SEC-SA)</v>
      </c>
      <c r="D282" s="557"/>
      <c r="E282" s="555"/>
      <c r="F282" s="555"/>
      <c r="G282" s="555"/>
      <c r="H282" s="555"/>
      <c r="I282" s="555"/>
      <c r="J282" s="555"/>
      <c r="K282" s="555"/>
      <c r="L282" s="555"/>
      <c r="M282" s="1552" t="str">
        <f>Securitisation!M38</f>
        <v/>
      </c>
      <c r="N282" s="1908" t="str">
        <f>Securitisation!N38</f>
        <v/>
      </c>
      <c r="O282" s="551"/>
      <c r="P282" s="551"/>
      <c r="Q282" s="1434"/>
      <c r="R282" s="1434"/>
      <c r="S282" s="1434"/>
      <c r="T282" s="1434"/>
      <c r="U282" s="1434"/>
      <c r="V282" s="1434"/>
      <c r="AI282" s="1542"/>
    </row>
    <row r="283" spans="1:35" s="366" customFormat="1" ht="15" customHeight="1" x14ac:dyDescent="0.25">
      <c r="A283" s="1541"/>
      <c r="B283" s="560" t="s">
        <v>2391</v>
      </c>
      <c r="C283" s="1766" t="str">
        <f>Securitisation!B39</f>
        <v>of which: Others (risk-weighted 1250%)</v>
      </c>
      <c r="D283" s="557"/>
      <c r="E283" s="555"/>
      <c r="F283" s="555"/>
      <c r="G283" s="555"/>
      <c r="H283" s="555"/>
      <c r="I283" s="555"/>
      <c r="J283" s="555"/>
      <c r="K283" s="555"/>
      <c r="L283" s="555"/>
      <c r="M283" s="1552" t="str">
        <f>Securitisation!M39</f>
        <v/>
      </c>
      <c r="N283" s="1908" t="str">
        <f>Securitisation!N39</f>
        <v/>
      </c>
      <c r="O283" s="551"/>
      <c r="P283" s="551"/>
      <c r="Q283" s="1434"/>
      <c r="R283" s="1434"/>
      <c r="S283" s="1434"/>
      <c r="T283" s="1434"/>
      <c r="U283" s="1434"/>
      <c r="V283" s="1434"/>
      <c r="AI283" s="1542"/>
    </row>
    <row r="284" spans="1:35" s="366" customFormat="1" ht="15" customHeight="1" x14ac:dyDescent="0.25">
      <c r="A284" s="1541"/>
      <c r="B284" s="560" t="s">
        <v>2391</v>
      </c>
      <c r="C284" s="1763" t="str">
        <f>Securitisation!B40</f>
        <v>Check: deductions reported in panel A3 less or equal than deductions reported in the Memo box</v>
      </c>
      <c r="D284" s="557"/>
      <c r="E284" s="555"/>
      <c r="F284" s="1552" t="str">
        <f>Securitisation!E40</f>
        <v/>
      </c>
      <c r="G284" s="555"/>
      <c r="H284" s="555"/>
      <c r="I284" s="555"/>
      <c r="J284" s="555"/>
      <c r="K284" s="555"/>
      <c r="L284" s="555"/>
      <c r="M284" s="555"/>
      <c r="N284" s="551"/>
      <c r="O284" s="551"/>
      <c r="P284" s="551"/>
      <c r="Q284" s="1434"/>
      <c r="R284" s="1434"/>
      <c r="S284" s="1434"/>
      <c r="T284" s="1434"/>
      <c r="U284" s="1434"/>
      <c r="V284" s="1434"/>
      <c r="AI284" s="1542"/>
    </row>
    <row r="285" spans="1:35" s="366" customFormat="1" ht="15" customHeight="1" x14ac:dyDescent="0.25">
      <c r="A285" s="1541"/>
      <c r="B285" s="560" t="s">
        <v>1718</v>
      </c>
      <c r="C285" s="1763" t="str">
        <f>Securitisation!B50</f>
        <v>Check: "Total" panel A2 = "Total" panel B</v>
      </c>
      <c r="D285" s="1564" t="str">
        <f>Securitisation!C50</f>
        <v/>
      </c>
      <c r="E285" s="1552" t="str">
        <f>Securitisation!D50</f>
        <v/>
      </c>
      <c r="F285" s="1552" t="str">
        <f>Securitisation!E50</f>
        <v/>
      </c>
      <c r="G285" s="1552" t="str">
        <f>Securitisation!F50</f>
        <v/>
      </c>
      <c r="H285" s="1552" t="str">
        <f>Securitisation!G50</f>
        <v/>
      </c>
      <c r="I285" s="1552" t="str">
        <f>Securitisation!H50</f>
        <v/>
      </c>
      <c r="J285" s="1552" t="str">
        <f>Securitisation!I50</f>
        <v/>
      </c>
      <c r="K285" s="555"/>
      <c r="L285" s="555"/>
      <c r="M285" s="555"/>
      <c r="N285" s="551"/>
      <c r="O285" s="551"/>
      <c r="P285" s="551"/>
      <c r="Q285" s="1434"/>
      <c r="R285" s="1434"/>
      <c r="S285" s="1434"/>
      <c r="T285" s="1434"/>
      <c r="U285" s="1434"/>
      <c r="V285" s="1434"/>
      <c r="AI285" s="1542"/>
    </row>
    <row r="286" spans="1:35" s="366" customFormat="1" ht="15" customHeight="1" x14ac:dyDescent="0.25">
      <c r="A286" s="1541"/>
      <c r="B286" s="560" t="s">
        <v>1718</v>
      </c>
      <c r="C286" s="1763" t="str">
        <f>Securitisation!B51</f>
        <v>Check: "Deductions" in panel A3 = "Deductions" panel B</v>
      </c>
      <c r="D286" s="557"/>
      <c r="E286" s="555"/>
      <c r="F286" s="555"/>
      <c r="G286" s="555"/>
      <c r="H286" s="555"/>
      <c r="I286" s="555"/>
      <c r="J286" s="555"/>
      <c r="K286" s="555"/>
      <c r="L286" s="555"/>
      <c r="M286" s="2413" t="str">
        <f>Securitisation!M51</f>
        <v/>
      </c>
      <c r="N286" s="551"/>
      <c r="O286" s="551"/>
      <c r="P286" s="551"/>
      <c r="Q286" s="1434"/>
      <c r="R286" s="1434"/>
      <c r="S286" s="1434"/>
      <c r="T286" s="1434"/>
      <c r="U286" s="1434"/>
      <c r="V286" s="1434"/>
      <c r="AI286" s="1542"/>
    </row>
    <row r="287" spans="1:35" s="366" customFormat="1" ht="15" customHeight="1" x14ac:dyDescent="0.25">
      <c r="A287" s="1541"/>
      <c r="B287" s="545" t="s">
        <v>1718</v>
      </c>
      <c r="C287" s="1543" t="str">
        <f>Securitisation!B52</f>
        <v>Check: "Deduction for securitisation gain on sale"</v>
      </c>
      <c r="D287" s="559"/>
      <c r="E287" s="900"/>
      <c r="F287" s="900"/>
      <c r="G287" s="900"/>
      <c r="H287" s="900"/>
      <c r="I287" s="900"/>
      <c r="J287" s="900"/>
      <c r="K287" s="1554" t="str">
        <f>Securitisation!J52</f>
        <v/>
      </c>
      <c r="L287" s="900"/>
      <c r="M287" s="900"/>
      <c r="N287" s="901"/>
      <c r="O287" s="901"/>
      <c r="P287" s="901"/>
      <c r="Q287" s="1434"/>
      <c r="R287" s="1434"/>
      <c r="S287" s="1434"/>
      <c r="T287" s="1434"/>
      <c r="U287" s="1434"/>
      <c r="V287" s="1434"/>
      <c r="AI287" s="1542"/>
    </row>
    <row r="288" spans="1:35" s="366" customFormat="1" ht="15" customHeight="1" x14ac:dyDescent="0.25">
      <c r="A288" s="1541"/>
      <c r="B288" s="1434"/>
      <c r="C288" s="1434"/>
      <c r="D288" s="1434"/>
      <c r="E288" s="1434"/>
      <c r="F288" s="1434"/>
      <c r="G288" s="1434"/>
      <c r="H288" s="1434"/>
      <c r="I288" s="1434"/>
      <c r="J288" s="1434"/>
      <c r="K288" s="1434"/>
      <c r="L288" s="1546"/>
      <c r="M288" s="1546"/>
      <c r="N288" s="1546"/>
      <c r="O288" s="1434"/>
      <c r="P288" s="1434"/>
      <c r="Q288" s="1434"/>
      <c r="R288" s="1434"/>
      <c r="S288" s="1434"/>
      <c r="T288" s="1434"/>
      <c r="U288" s="1434"/>
      <c r="V288" s="1434"/>
      <c r="W288" s="1544"/>
      <c r="AI288" s="1542"/>
    </row>
    <row r="289" spans="1:16376" s="366" customFormat="1" ht="45" customHeight="1" x14ac:dyDescent="0.25">
      <c r="A289" s="2113" t="s">
        <v>2385</v>
      </c>
      <c r="B289" s="2106"/>
      <c r="C289" s="2106"/>
      <c r="D289" s="2106"/>
      <c r="E289" s="2106"/>
      <c r="F289" s="2106"/>
      <c r="G289" s="2106"/>
      <c r="H289" s="2106"/>
      <c r="I289" s="2106"/>
      <c r="J289" s="2106"/>
      <c r="K289" s="2106"/>
      <c r="L289" s="2106"/>
      <c r="M289" s="2106"/>
      <c r="N289" s="2106"/>
      <c r="O289" s="2106"/>
      <c r="P289" s="2106"/>
      <c r="Q289" s="2106"/>
      <c r="R289" s="2106"/>
      <c r="S289" s="2106"/>
      <c r="T289" s="2106"/>
      <c r="U289" s="2106"/>
      <c r="V289" s="2106"/>
      <c r="W289" s="1434"/>
      <c r="X289" s="2106"/>
      <c r="Y289" s="2106"/>
      <c r="Z289" s="2106"/>
      <c r="AA289" s="2106"/>
      <c r="AB289" s="2106"/>
      <c r="AC289" s="2106"/>
      <c r="AD289" s="2106"/>
      <c r="AE289" s="2106"/>
      <c r="AF289" s="2106"/>
      <c r="AG289" s="2106"/>
      <c r="AH289" s="2106"/>
      <c r="AI289" s="2114"/>
      <c r="AJ289" s="1431"/>
      <c r="AK289" s="1431"/>
      <c r="AL289" s="1431"/>
      <c r="AM289" s="1431"/>
      <c r="AN289" s="1431"/>
      <c r="AO289" s="1431"/>
      <c r="AP289" s="1431"/>
      <c r="AQ289" s="1431"/>
      <c r="AR289" s="1431"/>
      <c r="AS289" s="1431"/>
      <c r="AT289" s="1431"/>
      <c r="AU289" s="1431"/>
      <c r="AV289" s="1431"/>
      <c r="AW289" s="1431"/>
      <c r="AX289" s="1431"/>
      <c r="AY289" s="1431"/>
      <c r="AZ289" s="1431"/>
      <c r="BA289" s="1431"/>
      <c r="BB289" s="1431"/>
      <c r="BC289" s="1431"/>
      <c r="BD289" s="1431"/>
      <c r="BE289" s="1431"/>
      <c r="BF289" s="1431"/>
      <c r="BG289" s="1431"/>
      <c r="BH289" s="1431"/>
      <c r="BI289" s="1431"/>
      <c r="BJ289" s="1431"/>
      <c r="BK289" s="1431"/>
      <c r="BL289" s="1431"/>
      <c r="BM289" s="1431"/>
      <c r="BN289" s="1431"/>
      <c r="BO289" s="1431"/>
      <c r="BP289" s="1431"/>
      <c r="BQ289" s="1431"/>
      <c r="BR289" s="1431"/>
      <c r="BS289" s="1431"/>
      <c r="BT289" s="1431"/>
      <c r="BU289" s="1431"/>
      <c r="BV289" s="1431"/>
      <c r="BW289" s="1431"/>
      <c r="BX289" s="1431"/>
      <c r="BY289" s="1431"/>
      <c r="BZ289" s="1431"/>
      <c r="CA289" s="1431"/>
      <c r="CB289" s="1431"/>
      <c r="CC289" s="1431"/>
      <c r="CD289" s="1431"/>
      <c r="CE289" s="1431"/>
      <c r="CF289" s="1431"/>
      <c r="CG289" s="1431"/>
      <c r="CH289" s="1431"/>
      <c r="CI289" s="1431"/>
      <c r="CJ289" s="1431"/>
      <c r="CK289" s="1431"/>
      <c r="CL289" s="1431"/>
      <c r="CM289" s="1431"/>
      <c r="CN289" s="1431"/>
      <c r="CO289" s="1431"/>
      <c r="CP289" s="1431"/>
      <c r="CQ289" s="1431"/>
      <c r="CR289" s="1431"/>
      <c r="CS289" s="1431"/>
      <c r="CT289" s="1431"/>
      <c r="CU289" s="1431"/>
      <c r="CV289" s="1431"/>
      <c r="CW289" s="1431"/>
      <c r="CX289" s="1431"/>
      <c r="CY289" s="1431"/>
      <c r="CZ289" s="1431"/>
      <c r="DA289" s="1431"/>
      <c r="DB289" s="1431"/>
      <c r="DC289" s="1431"/>
      <c r="DD289" s="1431"/>
      <c r="DE289" s="1431"/>
      <c r="DF289" s="1431"/>
      <c r="DG289" s="1431"/>
      <c r="DH289" s="1431"/>
      <c r="DI289" s="1431"/>
      <c r="DJ289" s="1431"/>
      <c r="DK289" s="1431"/>
      <c r="DL289" s="1431"/>
      <c r="DM289" s="1431"/>
      <c r="DN289" s="1431"/>
      <c r="DO289" s="1431"/>
      <c r="DP289" s="1431"/>
      <c r="DQ289" s="1431"/>
      <c r="DR289" s="1431"/>
      <c r="DS289" s="1431"/>
      <c r="DT289" s="1431"/>
      <c r="DU289" s="1431"/>
      <c r="DV289" s="1431"/>
      <c r="DW289" s="1431"/>
      <c r="DX289" s="1431"/>
      <c r="DY289" s="1431"/>
      <c r="DZ289" s="1431"/>
      <c r="EA289" s="1431"/>
      <c r="EB289" s="1431"/>
      <c r="EC289" s="1431"/>
      <c r="ED289" s="1431"/>
      <c r="EE289" s="1431"/>
      <c r="EF289" s="1431"/>
      <c r="EG289" s="1431"/>
      <c r="EH289" s="1431"/>
      <c r="EI289" s="1431"/>
      <c r="EJ289" s="1431"/>
      <c r="EK289" s="1431"/>
      <c r="EL289" s="1431"/>
      <c r="EM289" s="1431"/>
      <c r="EN289" s="1431"/>
      <c r="EO289" s="1431"/>
      <c r="EP289" s="1431"/>
      <c r="EQ289" s="1431"/>
      <c r="ER289" s="1431"/>
      <c r="ES289" s="1431"/>
      <c r="ET289" s="1431"/>
      <c r="EU289" s="1431"/>
      <c r="EV289" s="1431"/>
      <c r="EW289" s="1431"/>
      <c r="EX289" s="1431"/>
      <c r="EY289" s="1431"/>
      <c r="EZ289" s="1431"/>
      <c r="FA289" s="1431"/>
      <c r="FB289" s="1431"/>
      <c r="FC289" s="1431"/>
      <c r="FD289" s="1431"/>
      <c r="FE289" s="1431"/>
      <c r="FF289" s="1431"/>
      <c r="FG289" s="1431"/>
      <c r="FH289" s="1431"/>
      <c r="FI289" s="1431"/>
      <c r="FJ289" s="1431"/>
      <c r="FK289" s="1431"/>
      <c r="FL289" s="1431"/>
      <c r="FM289" s="1431"/>
      <c r="FN289" s="1431"/>
      <c r="FO289" s="1431"/>
      <c r="FP289" s="1431"/>
      <c r="FQ289" s="1431"/>
      <c r="FR289" s="1431"/>
      <c r="FS289" s="1431"/>
      <c r="FT289" s="1431"/>
      <c r="FU289" s="1431"/>
      <c r="FV289" s="1431"/>
      <c r="FW289" s="1431"/>
      <c r="FX289" s="1431"/>
      <c r="FY289" s="1431"/>
      <c r="FZ289" s="1431"/>
      <c r="GA289" s="1431"/>
      <c r="GB289" s="1431"/>
      <c r="GC289" s="1431"/>
      <c r="GD289" s="1431"/>
      <c r="GE289" s="1431"/>
      <c r="GF289" s="1431"/>
      <c r="GG289" s="1431"/>
      <c r="GH289" s="1431"/>
      <c r="GI289" s="1431"/>
      <c r="GJ289" s="1431"/>
      <c r="GK289" s="1431"/>
      <c r="GL289" s="1431"/>
      <c r="GM289" s="1431"/>
      <c r="GN289" s="1431"/>
      <c r="GO289" s="1431"/>
      <c r="GP289" s="1431"/>
      <c r="GQ289" s="1431"/>
      <c r="GR289" s="1431"/>
      <c r="GS289" s="1431"/>
      <c r="GT289" s="1431"/>
      <c r="GU289" s="1431"/>
      <c r="GV289" s="1431"/>
      <c r="GW289" s="1431"/>
      <c r="GX289" s="1431"/>
      <c r="GY289" s="1431"/>
      <c r="GZ289" s="1431"/>
      <c r="HA289" s="1431"/>
      <c r="HB289" s="1431"/>
      <c r="HC289" s="1431"/>
      <c r="HD289" s="1431"/>
      <c r="HE289" s="1431"/>
      <c r="HF289" s="1431"/>
      <c r="HG289" s="1431"/>
      <c r="HH289" s="1431"/>
      <c r="HI289" s="1431"/>
      <c r="HJ289" s="1431"/>
      <c r="HK289" s="1431"/>
      <c r="HL289" s="1431"/>
      <c r="HM289" s="1431"/>
      <c r="HN289" s="1431"/>
      <c r="HO289" s="1431"/>
      <c r="HP289" s="1431"/>
      <c r="HQ289" s="1431"/>
      <c r="HR289" s="1431"/>
      <c r="HS289" s="1431"/>
      <c r="HT289" s="1431"/>
      <c r="HU289" s="1431"/>
      <c r="HV289" s="1431"/>
      <c r="HW289" s="1431"/>
      <c r="HX289" s="1431"/>
      <c r="HY289" s="1431"/>
      <c r="HZ289" s="1431"/>
      <c r="IA289" s="1431"/>
      <c r="IB289" s="1431"/>
      <c r="IC289" s="1431"/>
      <c r="ID289" s="1431"/>
      <c r="IE289" s="1431"/>
      <c r="IF289" s="1431"/>
      <c r="IG289" s="1431"/>
      <c r="IH289" s="1431"/>
      <c r="II289" s="1431"/>
      <c r="IJ289" s="1431"/>
      <c r="IK289" s="1431"/>
      <c r="IL289" s="1431"/>
      <c r="IM289" s="1431"/>
      <c r="IN289" s="1431"/>
      <c r="IO289" s="1431"/>
      <c r="IP289" s="1431"/>
      <c r="IQ289" s="1431"/>
      <c r="IR289" s="1431"/>
      <c r="IS289" s="1431"/>
      <c r="IT289" s="1431"/>
      <c r="IU289" s="1431"/>
      <c r="IV289" s="1431"/>
      <c r="IW289" s="1431"/>
      <c r="IX289" s="1431"/>
      <c r="IY289" s="1431"/>
      <c r="IZ289" s="1431"/>
      <c r="JA289" s="1431"/>
      <c r="JB289" s="1431"/>
      <c r="JC289" s="1431"/>
      <c r="JD289" s="1431"/>
      <c r="JE289" s="1431"/>
      <c r="JF289" s="1431"/>
      <c r="JG289" s="1431"/>
      <c r="JH289" s="1431"/>
      <c r="JI289" s="1431"/>
      <c r="JJ289" s="1431"/>
      <c r="JK289" s="1431"/>
      <c r="JL289" s="1431"/>
      <c r="JM289" s="1431"/>
      <c r="JN289" s="1431"/>
      <c r="JO289" s="1431"/>
      <c r="JP289" s="1431"/>
      <c r="JQ289" s="1431"/>
      <c r="JR289" s="1431"/>
      <c r="JS289" s="1431"/>
      <c r="JT289" s="1431"/>
      <c r="JU289" s="1431"/>
      <c r="JV289" s="1431"/>
      <c r="JW289" s="1431"/>
      <c r="JX289" s="1431"/>
      <c r="JY289" s="1431"/>
      <c r="JZ289" s="1431"/>
      <c r="KA289" s="1431"/>
      <c r="KB289" s="1431"/>
      <c r="KC289" s="1431"/>
      <c r="KD289" s="1431"/>
      <c r="KE289" s="1431"/>
      <c r="KF289" s="1431"/>
      <c r="KG289" s="1431"/>
      <c r="KH289" s="1431"/>
      <c r="KI289" s="1431"/>
      <c r="KJ289" s="1431"/>
      <c r="KK289" s="1431"/>
      <c r="KL289" s="1431"/>
      <c r="KM289" s="1431"/>
      <c r="KN289" s="1431"/>
      <c r="KO289" s="1431"/>
      <c r="KP289" s="1431"/>
      <c r="KQ289" s="1431"/>
      <c r="KR289" s="1431"/>
      <c r="KS289" s="1431"/>
      <c r="KT289" s="1431"/>
      <c r="KU289" s="1431"/>
      <c r="KV289" s="1431"/>
      <c r="KW289" s="1431"/>
      <c r="KX289" s="1431"/>
      <c r="KY289" s="1431"/>
      <c r="KZ289" s="1431"/>
      <c r="LA289" s="1431"/>
      <c r="LB289" s="1431"/>
      <c r="LC289" s="1431"/>
      <c r="LD289" s="1431"/>
      <c r="LE289" s="1431"/>
      <c r="LF289" s="1431"/>
      <c r="LG289" s="1431"/>
      <c r="LH289" s="1431"/>
      <c r="LI289" s="1431"/>
      <c r="LJ289" s="1431"/>
      <c r="LK289" s="1431"/>
      <c r="LL289" s="1431"/>
      <c r="LM289" s="1431"/>
      <c r="LN289" s="1431"/>
      <c r="LO289" s="1431"/>
      <c r="LP289" s="1431"/>
      <c r="LQ289" s="1431"/>
      <c r="LR289" s="1431"/>
      <c r="LS289" s="1431"/>
      <c r="LT289" s="1431"/>
      <c r="LU289" s="1431"/>
      <c r="LV289" s="1431"/>
      <c r="LW289" s="1431"/>
      <c r="LX289" s="1431"/>
      <c r="LY289" s="1431"/>
      <c r="LZ289" s="1431"/>
      <c r="MA289" s="1431"/>
      <c r="MB289" s="1431"/>
      <c r="MC289" s="1431"/>
      <c r="MD289" s="1431"/>
      <c r="ME289" s="1431"/>
      <c r="MF289" s="1431"/>
      <c r="MG289" s="1431"/>
      <c r="MH289" s="1431"/>
      <c r="MI289" s="1431"/>
      <c r="MJ289" s="1431"/>
      <c r="MK289" s="1431"/>
      <c r="ML289" s="1431"/>
      <c r="MM289" s="1431"/>
      <c r="MN289" s="1431"/>
      <c r="MO289" s="1431"/>
      <c r="MP289" s="1431"/>
      <c r="MQ289" s="1431"/>
      <c r="MR289" s="1431"/>
      <c r="MS289" s="1431"/>
      <c r="MT289" s="1431"/>
      <c r="MU289" s="1431"/>
      <c r="MV289" s="1431"/>
      <c r="MW289" s="1431"/>
      <c r="MX289" s="1431"/>
      <c r="MY289" s="1431"/>
      <c r="MZ289" s="1431"/>
      <c r="NA289" s="1431"/>
      <c r="NB289" s="1431"/>
      <c r="NC289" s="1431"/>
      <c r="ND289" s="1431"/>
      <c r="NE289" s="1431"/>
      <c r="NF289" s="1431"/>
      <c r="NG289" s="1431"/>
      <c r="NH289" s="1431"/>
      <c r="NI289" s="1431"/>
      <c r="NJ289" s="1431"/>
      <c r="NK289" s="1431"/>
      <c r="NL289" s="1431"/>
      <c r="NM289" s="1431"/>
      <c r="NN289" s="1431"/>
      <c r="NO289" s="1431"/>
      <c r="NP289" s="1431"/>
      <c r="NQ289" s="1431"/>
      <c r="NR289" s="1431"/>
      <c r="NS289" s="1431"/>
      <c r="NT289" s="1431"/>
      <c r="NU289" s="1431"/>
      <c r="NV289" s="1431"/>
      <c r="NW289" s="1431"/>
      <c r="NX289" s="1431"/>
      <c r="NY289" s="1431"/>
      <c r="NZ289" s="1431"/>
      <c r="OA289" s="1431"/>
      <c r="OB289" s="1431"/>
      <c r="OC289" s="1431"/>
      <c r="OD289" s="1431"/>
      <c r="OE289" s="1431"/>
      <c r="OF289" s="1431"/>
      <c r="OG289" s="1431"/>
      <c r="OH289" s="1431"/>
      <c r="OI289" s="1431"/>
      <c r="OJ289" s="1431"/>
      <c r="OK289" s="1431"/>
      <c r="OL289" s="1431"/>
      <c r="OM289" s="1431"/>
      <c r="ON289" s="1431"/>
      <c r="OO289" s="1431"/>
      <c r="OP289" s="1431"/>
      <c r="OQ289" s="1431"/>
      <c r="OR289" s="1431"/>
      <c r="OS289" s="1431"/>
      <c r="OT289" s="1431"/>
      <c r="OU289" s="1431"/>
      <c r="OV289" s="1431"/>
      <c r="OW289" s="1431"/>
      <c r="OX289" s="1431"/>
      <c r="OY289" s="1431"/>
      <c r="OZ289" s="1431"/>
      <c r="PA289" s="1431"/>
      <c r="PB289" s="1431"/>
      <c r="PC289" s="1431"/>
      <c r="PD289" s="1431"/>
      <c r="PE289" s="1431"/>
      <c r="PF289" s="1431"/>
      <c r="PG289" s="1431"/>
      <c r="PH289" s="1431"/>
      <c r="PI289" s="1431"/>
      <c r="PJ289" s="1431"/>
      <c r="PK289" s="1431"/>
      <c r="PL289" s="1431"/>
      <c r="PM289" s="1431"/>
      <c r="PN289" s="1431"/>
      <c r="PO289" s="1431"/>
      <c r="PP289" s="1431"/>
      <c r="PQ289" s="1431"/>
      <c r="PR289" s="1431"/>
      <c r="PS289" s="1431"/>
      <c r="PT289" s="1431"/>
      <c r="PU289" s="1431"/>
      <c r="PV289" s="1431"/>
      <c r="PW289" s="1431"/>
      <c r="PX289" s="1431"/>
      <c r="PY289" s="1431"/>
      <c r="PZ289" s="1431"/>
      <c r="QA289" s="1431"/>
      <c r="QB289" s="1431"/>
      <c r="QC289" s="1431"/>
      <c r="QD289" s="1431"/>
      <c r="QE289" s="1431"/>
      <c r="QF289" s="1431"/>
      <c r="QG289" s="1431"/>
      <c r="QH289" s="1431"/>
      <c r="QI289" s="1431"/>
      <c r="QJ289" s="1431"/>
      <c r="QK289" s="1431"/>
      <c r="QL289" s="1431"/>
      <c r="QM289" s="1431"/>
      <c r="QN289" s="1431"/>
      <c r="QO289" s="1431"/>
      <c r="QP289" s="1431"/>
      <c r="QQ289" s="1431"/>
      <c r="QR289" s="1431"/>
      <c r="QS289" s="1431"/>
      <c r="QT289" s="1431"/>
      <c r="QU289" s="1431"/>
      <c r="QV289" s="1431"/>
      <c r="QW289" s="1431"/>
      <c r="QX289" s="1431"/>
      <c r="QY289" s="1431"/>
      <c r="QZ289" s="1431"/>
      <c r="RA289" s="1431"/>
      <c r="RB289" s="1431"/>
      <c r="RC289" s="1431"/>
      <c r="RD289" s="1431"/>
      <c r="RE289" s="1431"/>
      <c r="RF289" s="1431"/>
      <c r="RG289" s="1431"/>
      <c r="RH289" s="1431"/>
      <c r="RI289" s="1431"/>
      <c r="RJ289" s="1431"/>
      <c r="RK289" s="1431"/>
      <c r="RL289" s="1431"/>
      <c r="RM289" s="1431"/>
      <c r="RN289" s="1431"/>
      <c r="RO289" s="1431"/>
      <c r="RP289" s="1431"/>
      <c r="RQ289" s="1431"/>
      <c r="RR289" s="1431"/>
      <c r="RS289" s="1431"/>
      <c r="RT289" s="1431"/>
      <c r="RU289" s="1431"/>
      <c r="RV289" s="1431"/>
      <c r="RW289" s="1431"/>
      <c r="RX289" s="1431"/>
      <c r="RY289" s="1431"/>
      <c r="RZ289" s="1431"/>
      <c r="SA289" s="1431"/>
      <c r="SB289" s="1431"/>
      <c r="SC289" s="1431"/>
      <c r="SD289" s="1431"/>
      <c r="SE289" s="1431"/>
      <c r="SF289" s="1431"/>
      <c r="SG289" s="1431"/>
      <c r="SH289" s="1431"/>
      <c r="SI289" s="1431"/>
      <c r="SJ289" s="1431"/>
      <c r="SK289" s="1431"/>
      <c r="SL289" s="1431"/>
      <c r="SM289" s="1431"/>
      <c r="SN289" s="1431"/>
      <c r="SO289" s="1431"/>
      <c r="SP289" s="1431"/>
      <c r="SQ289" s="1431"/>
      <c r="SR289" s="1431"/>
      <c r="SS289" s="1431"/>
      <c r="ST289" s="1431"/>
      <c r="SU289" s="1431"/>
      <c r="SV289" s="1431"/>
      <c r="SW289" s="1431"/>
      <c r="SX289" s="1431"/>
      <c r="SY289" s="1431"/>
      <c r="SZ289" s="1431"/>
      <c r="TA289" s="1431"/>
      <c r="TB289" s="1431"/>
      <c r="TC289" s="1431"/>
      <c r="TD289" s="1431"/>
      <c r="TE289" s="1431"/>
      <c r="TF289" s="1431"/>
      <c r="TG289" s="1431"/>
      <c r="TH289" s="1431"/>
      <c r="TI289" s="1431"/>
      <c r="TJ289" s="1431"/>
      <c r="TK289" s="1431"/>
      <c r="TL289" s="1431"/>
      <c r="TM289" s="1431"/>
      <c r="TN289" s="1431"/>
      <c r="TO289" s="1431"/>
      <c r="TP289" s="1431"/>
      <c r="TQ289" s="1431"/>
      <c r="TR289" s="1431"/>
      <c r="TS289" s="1431"/>
      <c r="TT289" s="1431"/>
      <c r="TU289" s="1431"/>
      <c r="TV289" s="1431"/>
      <c r="TW289" s="1431"/>
      <c r="TX289" s="1431"/>
      <c r="TY289" s="1431"/>
      <c r="TZ289" s="1431"/>
      <c r="UA289" s="1431"/>
      <c r="UB289" s="1431"/>
      <c r="UC289" s="1431"/>
      <c r="UD289" s="1431"/>
      <c r="UE289" s="1431"/>
      <c r="UF289" s="1431"/>
      <c r="UG289" s="1431"/>
      <c r="UH289" s="1431"/>
      <c r="UI289" s="1431"/>
      <c r="UJ289" s="1431"/>
      <c r="UK289" s="1431"/>
      <c r="UL289" s="1431"/>
      <c r="UM289" s="1431"/>
      <c r="UN289" s="1431"/>
      <c r="UO289" s="1431"/>
      <c r="UP289" s="1431"/>
      <c r="UQ289" s="1431"/>
      <c r="UR289" s="1431"/>
      <c r="US289" s="1431"/>
      <c r="UT289" s="1431"/>
      <c r="UU289" s="1431"/>
      <c r="UV289" s="1431"/>
      <c r="UW289" s="1431"/>
      <c r="UX289" s="1431"/>
      <c r="UY289" s="1431"/>
      <c r="UZ289" s="1431"/>
      <c r="VA289" s="1431"/>
      <c r="VB289" s="1431"/>
      <c r="VC289" s="1431"/>
      <c r="VD289" s="1431"/>
      <c r="VE289" s="1431"/>
      <c r="VF289" s="1431"/>
      <c r="VG289" s="1431"/>
      <c r="VH289" s="1431"/>
      <c r="VI289" s="1431"/>
      <c r="VJ289" s="1431"/>
      <c r="VK289" s="1431"/>
      <c r="VL289" s="1431"/>
      <c r="VM289" s="1431"/>
      <c r="VN289" s="1431"/>
      <c r="VO289" s="1431"/>
      <c r="VP289" s="1431"/>
      <c r="VQ289" s="1431"/>
      <c r="VR289" s="1431"/>
      <c r="VS289" s="1431"/>
      <c r="VT289" s="1431"/>
      <c r="VU289" s="1431"/>
      <c r="VV289" s="1431"/>
      <c r="VW289" s="1431"/>
      <c r="VX289" s="1431"/>
      <c r="VY289" s="1431"/>
      <c r="VZ289" s="1431"/>
      <c r="WA289" s="1431"/>
      <c r="WB289" s="1431"/>
      <c r="WC289" s="1431"/>
      <c r="WD289" s="1431"/>
      <c r="WE289" s="1431"/>
      <c r="WF289" s="1431"/>
      <c r="WG289" s="1431"/>
      <c r="WH289" s="1431"/>
      <c r="WI289" s="1431"/>
      <c r="WJ289" s="1431"/>
      <c r="WK289" s="1431"/>
      <c r="WL289" s="1431"/>
      <c r="WM289" s="1431"/>
      <c r="WN289" s="1431"/>
      <c r="WO289" s="1431"/>
      <c r="WP289" s="1431"/>
      <c r="WQ289" s="1431"/>
      <c r="WR289" s="1431"/>
      <c r="WS289" s="1431"/>
      <c r="WT289" s="1431"/>
      <c r="WU289" s="1431"/>
      <c r="WV289" s="1431"/>
      <c r="WW289" s="1431"/>
      <c r="WX289" s="1431"/>
      <c r="WY289" s="1431"/>
      <c r="WZ289" s="1431"/>
      <c r="XA289" s="1431"/>
      <c r="XB289" s="1431"/>
      <c r="XC289" s="1431"/>
      <c r="XD289" s="1431"/>
      <c r="XE289" s="1431"/>
      <c r="XF289" s="1431"/>
      <c r="XG289" s="1431"/>
      <c r="XH289" s="1431"/>
      <c r="XI289" s="1431"/>
      <c r="XJ289" s="1431"/>
      <c r="XK289" s="1431"/>
      <c r="XL289" s="1431"/>
      <c r="XM289" s="1431"/>
      <c r="XN289" s="1431"/>
      <c r="XO289" s="1431"/>
      <c r="XP289" s="1431"/>
      <c r="XQ289" s="1431"/>
      <c r="XR289" s="1431"/>
      <c r="XS289" s="1431"/>
      <c r="XT289" s="1431"/>
      <c r="XU289" s="1431"/>
      <c r="XV289" s="1431"/>
      <c r="XW289" s="1431"/>
      <c r="XX289" s="1431"/>
      <c r="XY289" s="1431"/>
      <c r="XZ289" s="1431"/>
      <c r="YA289" s="1431"/>
      <c r="YB289" s="1431"/>
      <c r="YC289" s="1431"/>
      <c r="YD289" s="1431"/>
      <c r="YE289" s="1431"/>
      <c r="YF289" s="1431"/>
      <c r="YG289" s="1431"/>
      <c r="YH289" s="1431"/>
      <c r="YI289" s="1431"/>
      <c r="YJ289" s="1431"/>
      <c r="YK289" s="1431"/>
      <c r="YL289" s="1431"/>
      <c r="YM289" s="1431"/>
      <c r="YN289" s="1431"/>
      <c r="YO289" s="1431"/>
      <c r="YP289" s="1431"/>
      <c r="YQ289" s="1431"/>
      <c r="YR289" s="1431"/>
      <c r="YS289" s="1431"/>
      <c r="YT289" s="1431"/>
      <c r="YU289" s="1431"/>
      <c r="YV289" s="1431"/>
      <c r="YW289" s="1431"/>
      <c r="YX289" s="1431"/>
      <c r="YY289" s="1431"/>
      <c r="YZ289" s="1431"/>
      <c r="ZA289" s="1431"/>
      <c r="ZB289" s="1431"/>
      <c r="ZC289" s="1431"/>
      <c r="ZD289" s="1431"/>
      <c r="ZE289" s="1431"/>
      <c r="ZF289" s="1431"/>
      <c r="ZG289" s="1431"/>
      <c r="ZH289" s="1431"/>
      <c r="ZI289" s="1431"/>
      <c r="ZJ289" s="1431"/>
      <c r="ZK289" s="1431"/>
      <c r="ZL289" s="1431"/>
      <c r="ZM289" s="1431"/>
      <c r="ZN289" s="1431"/>
      <c r="ZO289" s="1431"/>
      <c r="ZP289" s="1431"/>
      <c r="ZQ289" s="1431"/>
      <c r="ZR289" s="1431"/>
      <c r="ZS289" s="1431"/>
      <c r="ZT289" s="1431"/>
      <c r="ZU289" s="1431"/>
      <c r="ZV289" s="1431"/>
      <c r="ZW289" s="1431"/>
      <c r="ZX289" s="1431"/>
      <c r="ZY289" s="1431"/>
      <c r="ZZ289" s="1431"/>
      <c r="AAA289" s="1431"/>
      <c r="AAB289" s="1431"/>
      <c r="AAC289" s="1431"/>
      <c r="AAD289" s="1431"/>
      <c r="AAE289" s="1431"/>
      <c r="AAF289" s="1431"/>
      <c r="AAG289" s="1431"/>
      <c r="AAH289" s="1431"/>
      <c r="AAI289" s="1431"/>
      <c r="AAJ289" s="1431"/>
      <c r="AAK289" s="1431"/>
      <c r="AAL289" s="1431"/>
      <c r="AAM289" s="1431"/>
      <c r="AAN289" s="1431"/>
      <c r="AAO289" s="1431"/>
      <c r="AAP289" s="1431"/>
      <c r="AAQ289" s="1431"/>
      <c r="AAR289" s="1431"/>
      <c r="AAS289" s="1431"/>
      <c r="AAT289" s="1431"/>
      <c r="AAU289" s="1431"/>
      <c r="AAV289" s="1431"/>
      <c r="AAW289" s="1431"/>
      <c r="AAX289" s="1431"/>
      <c r="AAY289" s="1431"/>
      <c r="AAZ289" s="1431"/>
      <c r="ABA289" s="1431"/>
      <c r="ABB289" s="1431"/>
      <c r="ABC289" s="1431"/>
      <c r="ABD289" s="1431"/>
      <c r="ABE289" s="1431"/>
      <c r="ABF289" s="1431"/>
      <c r="ABG289" s="1431"/>
      <c r="ABH289" s="1431"/>
      <c r="ABI289" s="1431"/>
      <c r="ABJ289" s="1431"/>
      <c r="ABK289" s="1431"/>
      <c r="ABL289" s="1431"/>
      <c r="ABM289" s="1431"/>
      <c r="ABN289" s="1431"/>
      <c r="ABO289" s="1431"/>
      <c r="ABP289" s="1431"/>
      <c r="ABQ289" s="1431"/>
      <c r="ABR289" s="1431"/>
      <c r="ABS289" s="1431"/>
      <c r="ABT289" s="1431"/>
      <c r="ABU289" s="1431"/>
      <c r="ABV289" s="1431"/>
      <c r="ABW289" s="1431"/>
      <c r="ABX289" s="1431"/>
      <c r="ABY289" s="1431"/>
      <c r="ABZ289" s="1431"/>
      <c r="ACA289" s="1431"/>
      <c r="ACB289" s="1431"/>
      <c r="ACC289" s="1431"/>
      <c r="ACD289" s="1431"/>
      <c r="ACE289" s="1431"/>
      <c r="ACF289" s="1431"/>
      <c r="ACG289" s="1431"/>
      <c r="ACH289" s="1431"/>
      <c r="ACI289" s="1431"/>
      <c r="ACJ289" s="1431"/>
      <c r="ACK289" s="1431"/>
      <c r="ACL289" s="1431"/>
      <c r="ACM289" s="1431"/>
      <c r="ACN289" s="1431"/>
      <c r="ACO289" s="1431"/>
      <c r="ACP289" s="1431"/>
      <c r="ACQ289" s="1431"/>
      <c r="ACR289" s="1431"/>
      <c r="ACS289" s="1431"/>
      <c r="ACT289" s="1431"/>
      <c r="ACU289" s="1431"/>
      <c r="ACV289" s="1431"/>
      <c r="ACW289" s="1431"/>
      <c r="ACX289" s="1431"/>
      <c r="ACY289" s="1431"/>
      <c r="ACZ289" s="1431"/>
      <c r="ADA289" s="1431"/>
      <c r="ADB289" s="1431"/>
      <c r="ADC289" s="1431"/>
      <c r="ADD289" s="1431"/>
      <c r="ADE289" s="1431"/>
      <c r="ADF289" s="1431"/>
      <c r="ADG289" s="1431"/>
      <c r="ADH289" s="1431"/>
      <c r="ADI289" s="1431"/>
      <c r="ADJ289" s="1431"/>
      <c r="ADK289" s="1431"/>
      <c r="ADL289" s="1431"/>
      <c r="ADM289" s="1431"/>
      <c r="ADN289" s="1431"/>
      <c r="ADO289" s="1431"/>
      <c r="ADP289" s="1431"/>
      <c r="ADQ289" s="1431"/>
      <c r="ADR289" s="1431"/>
      <c r="ADS289" s="1431"/>
      <c r="ADT289" s="1431"/>
      <c r="ADU289" s="1431"/>
      <c r="ADV289" s="1431"/>
      <c r="ADW289" s="1431"/>
      <c r="ADX289" s="1431"/>
      <c r="ADY289" s="1431"/>
      <c r="ADZ289" s="1431"/>
      <c r="AEA289" s="1431"/>
      <c r="AEB289" s="1431"/>
      <c r="AEC289" s="1431"/>
      <c r="AED289" s="1431"/>
      <c r="AEE289" s="1431"/>
      <c r="AEF289" s="1431"/>
      <c r="AEG289" s="1431"/>
      <c r="AEH289" s="1431"/>
      <c r="AEI289" s="1431"/>
      <c r="AEJ289" s="1431"/>
      <c r="AEK289" s="1431"/>
      <c r="AEL289" s="1431"/>
      <c r="AEM289" s="1431"/>
      <c r="AEN289" s="1431"/>
      <c r="AEO289" s="1431"/>
      <c r="AEP289" s="1431"/>
      <c r="AEQ289" s="1431"/>
      <c r="AER289" s="1431"/>
      <c r="AES289" s="1431"/>
      <c r="AET289" s="1431"/>
      <c r="AEU289" s="1431"/>
      <c r="AEV289" s="1431"/>
      <c r="AEW289" s="1431"/>
      <c r="AEX289" s="1431"/>
      <c r="AEY289" s="1431"/>
      <c r="AEZ289" s="1431"/>
      <c r="AFA289" s="1431"/>
      <c r="AFB289" s="1431"/>
      <c r="AFC289" s="1431"/>
      <c r="AFD289" s="1431"/>
      <c r="AFE289" s="1431"/>
      <c r="AFF289" s="1431"/>
      <c r="AFG289" s="1431"/>
      <c r="AFH289" s="1431"/>
      <c r="AFI289" s="1431"/>
      <c r="AFJ289" s="1431"/>
      <c r="AFK289" s="1431"/>
      <c r="AFL289" s="1431"/>
      <c r="AFM289" s="1431"/>
      <c r="AFN289" s="1431"/>
      <c r="AFO289" s="1431"/>
      <c r="AFP289" s="1431"/>
      <c r="AFQ289" s="1431"/>
      <c r="AFR289" s="1431"/>
      <c r="AFS289" s="1431"/>
      <c r="AFT289" s="1431"/>
      <c r="AFU289" s="1431"/>
      <c r="AFV289" s="1431"/>
      <c r="AFW289" s="1431"/>
      <c r="AFX289" s="1431"/>
      <c r="AFY289" s="1431"/>
      <c r="AFZ289" s="1431"/>
      <c r="AGA289" s="1431"/>
      <c r="AGB289" s="1431"/>
      <c r="AGC289" s="1431"/>
      <c r="AGD289" s="1431"/>
      <c r="AGE289" s="1431"/>
      <c r="AGF289" s="1431"/>
      <c r="AGG289" s="1431"/>
      <c r="AGH289" s="1431"/>
      <c r="AGI289" s="1431"/>
      <c r="AGJ289" s="1431"/>
      <c r="AGK289" s="1431"/>
      <c r="AGL289" s="1431"/>
      <c r="AGM289" s="1431"/>
      <c r="AGN289" s="1431"/>
      <c r="AGO289" s="1431"/>
      <c r="AGP289" s="1431"/>
      <c r="AGQ289" s="1431"/>
      <c r="AGR289" s="1431"/>
      <c r="AGS289" s="1431"/>
      <c r="AGT289" s="1431"/>
      <c r="AGU289" s="1431"/>
      <c r="AGV289" s="1431"/>
      <c r="AGW289" s="1431"/>
      <c r="AGX289" s="1431"/>
      <c r="AGY289" s="1431"/>
      <c r="AGZ289" s="1431"/>
      <c r="AHA289" s="1431"/>
      <c r="AHB289" s="1431"/>
      <c r="AHC289" s="1431"/>
      <c r="AHD289" s="1431"/>
      <c r="AHE289" s="1431"/>
      <c r="AHF289" s="1431"/>
      <c r="AHG289" s="1431"/>
      <c r="AHH289" s="1431"/>
      <c r="AHI289" s="1431"/>
      <c r="AHJ289" s="1431"/>
      <c r="AHK289" s="1431"/>
      <c r="AHL289" s="1431"/>
      <c r="AHM289" s="1431"/>
      <c r="AHN289" s="1431"/>
      <c r="AHO289" s="1431"/>
      <c r="AHP289" s="1431"/>
      <c r="AHQ289" s="1431"/>
      <c r="AHR289" s="1431"/>
      <c r="AHS289" s="1431"/>
      <c r="AHT289" s="1431"/>
      <c r="AHU289" s="1431"/>
      <c r="AHV289" s="1431"/>
      <c r="AHW289" s="1431"/>
      <c r="AHX289" s="1431"/>
      <c r="AHY289" s="1431"/>
      <c r="AHZ289" s="1431"/>
      <c r="AIA289" s="1431"/>
      <c r="AIB289" s="1431"/>
      <c r="AIC289" s="1431"/>
      <c r="AID289" s="1431"/>
      <c r="AIE289" s="1431"/>
      <c r="AIF289" s="1431"/>
      <c r="AIG289" s="1431"/>
      <c r="AIH289" s="1431"/>
      <c r="AII289" s="1431"/>
      <c r="AIJ289" s="1431"/>
      <c r="AIK289" s="1431"/>
      <c r="AIL289" s="1431"/>
      <c r="AIM289" s="1431"/>
      <c r="AIN289" s="1431"/>
      <c r="AIO289" s="1431"/>
      <c r="AIP289" s="1431"/>
      <c r="AIQ289" s="1431"/>
      <c r="AIR289" s="1431"/>
      <c r="AIS289" s="1431"/>
      <c r="AIT289" s="1431"/>
      <c r="AIU289" s="1431"/>
      <c r="AIV289" s="1431"/>
      <c r="AIW289" s="1431"/>
      <c r="AIX289" s="1431"/>
      <c r="AIY289" s="1431"/>
      <c r="AIZ289" s="1431"/>
      <c r="AJA289" s="1431"/>
      <c r="AJB289" s="1431"/>
      <c r="AJC289" s="1431"/>
      <c r="AJD289" s="1431"/>
      <c r="AJE289" s="1431"/>
      <c r="AJF289" s="1431"/>
      <c r="AJG289" s="1431"/>
      <c r="AJH289" s="1431"/>
      <c r="AJI289" s="1431"/>
      <c r="AJJ289" s="1431"/>
      <c r="AJK289" s="1431"/>
      <c r="AJL289" s="1431"/>
      <c r="AJM289" s="1431"/>
      <c r="AJN289" s="1431"/>
      <c r="AJO289" s="1431"/>
      <c r="AJP289" s="1431"/>
      <c r="AJQ289" s="1431"/>
      <c r="AJR289" s="1431"/>
      <c r="AJS289" s="1431"/>
      <c r="AJT289" s="1431"/>
      <c r="AJU289" s="1431"/>
      <c r="AJV289" s="1431"/>
      <c r="AJW289" s="1431"/>
      <c r="AJX289" s="1431"/>
      <c r="AJY289" s="1431"/>
      <c r="AJZ289" s="1431"/>
      <c r="AKA289" s="1431"/>
      <c r="AKB289" s="1431"/>
      <c r="AKC289" s="1431"/>
      <c r="AKD289" s="1431"/>
      <c r="AKE289" s="1431"/>
      <c r="AKF289" s="1431"/>
      <c r="AKG289" s="1431"/>
      <c r="AKH289" s="1431"/>
      <c r="AKI289" s="1431"/>
      <c r="AKJ289" s="1431"/>
      <c r="AKK289" s="1431"/>
      <c r="AKL289" s="1431"/>
      <c r="AKM289" s="1431"/>
      <c r="AKN289" s="1431"/>
      <c r="AKO289" s="1431"/>
      <c r="AKP289" s="1431"/>
      <c r="AKQ289" s="1431"/>
      <c r="AKR289" s="1431"/>
      <c r="AKS289" s="1431"/>
      <c r="AKT289" s="1431"/>
      <c r="AKU289" s="1431"/>
      <c r="AKV289" s="1431"/>
      <c r="AKW289" s="1431"/>
      <c r="AKX289" s="1431"/>
      <c r="AKY289" s="1431"/>
      <c r="AKZ289" s="1431"/>
      <c r="ALA289" s="1431"/>
      <c r="ALB289" s="1431"/>
      <c r="ALC289" s="1431"/>
      <c r="ALD289" s="1431"/>
      <c r="ALE289" s="1431"/>
      <c r="ALF289" s="1431"/>
      <c r="ALG289" s="1431"/>
      <c r="ALH289" s="1431"/>
      <c r="ALI289" s="1431"/>
      <c r="ALJ289" s="1431"/>
      <c r="ALK289" s="1431"/>
      <c r="ALL289" s="1431"/>
      <c r="ALM289" s="1431"/>
      <c r="ALN289" s="1431"/>
      <c r="ALO289" s="1431"/>
      <c r="ALP289" s="1431"/>
      <c r="ALQ289" s="1431"/>
      <c r="ALR289" s="1431"/>
      <c r="ALS289" s="1431"/>
      <c r="ALT289" s="1431"/>
      <c r="ALU289" s="1431"/>
      <c r="ALV289" s="1431"/>
      <c r="ALW289" s="1431"/>
      <c r="ALX289" s="1431"/>
      <c r="ALY289" s="1431"/>
      <c r="ALZ289" s="1431"/>
      <c r="AMA289" s="1431"/>
      <c r="AMB289" s="1431"/>
      <c r="AMC289" s="1431"/>
      <c r="AMD289" s="1431"/>
      <c r="AME289" s="1431"/>
      <c r="AMF289" s="1431"/>
      <c r="AMG289" s="1431"/>
      <c r="AMH289" s="1431"/>
      <c r="AMI289" s="1431"/>
      <c r="AMJ289" s="1431"/>
      <c r="AMK289" s="1431"/>
      <c r="AML289" s="1431"/>
      <c r="AMM289" s="1431"/>
      <c r="AMN289" s="1431"/>
      <c r="AMO289" s="1431"/>
      <c r="AMP289" s="1431"/>
      <c r="AMQ289" s="1431"/>
      <c r="AMR289" s="1431"/>
      <c r="AMS289" s="1431"/>
      <c r="AMT289" s="1431"/>
      <c r="AMU289" s="1431"/>
      <c r="AMV289" s="1431"/>
      <c r="AMW289" s="1431"/>
      <c r="AMX289" s="1431"/>
      <c r="AMY289" s="1431"/>
      <c r="AMZ289" s="1431"/>
      <c r="ANA289" s="1431"/>
      <c r="ANB289" s="1431"/>
      <c r="ANC289" s="1431"/>
      <c r="AND289" s="1431"/>
      <c r="ANE289" s="1431"/>
      <c r="ANF289" s="1431"/>
      <c r="ANG289" s="1431"/>
      <c r="ANH289" s="1431"/>
      <c r="ANI289" s="1431"/>
      <c r="ANJ289" s="1431"/>
      <c r="ANK289" s="1431"/>
      <c r="ANL289" s="1431"/>
      <c r="ANM289" s="1431"/>
      <c r="ANN289" s="1431"/>
      <c r="ANO289" s="1431"/>
      <c r="ANP289" s="1431"/>
      <c r="ANQ289" s="1431"/>
      <c r="ANR289" s="1431"/>
      <c r="ANS289" s="1431"/>
      <c r="ANT289" s="1431"/>
      <c r="ANU289" s="1431"/>
      <c r="ANV289" s="1431"/>
      <c r="ANW289" s="1431"/>
      <c r="ANX289" s="1431"/>
      <c r="ANY289" s="1431"/>
      <c r="ANZ289" s="1431"/>
      <c r="AOA289" s="1431"/>
      <c r="AOB289" s="1431"/>
      <c r="AOC289" s="1431"/>
      <c r="AOD289" s="1431"/>
      <c r="AOE289" s="1431"/>
      <c r="AOF289" s="1431"/>
      <c r="AOG289" s="1431"/>
      <c r="AOH289" s="1431"/>
      <c r="AOI289" s="1431"/>
      <c r="AOJ289" s="1431"/>
      <c r="AOK289" s="1431"/>
      <c r="AOL289" s="1431"/>
      <c r="AOM289" s="1431"/>
      <c r="AON289" s="1431"/>
      <c r="AOO289" s="1431"/>
      <c r="AOP289" s="1431"/>
      <c r="AOQ289" s="1431"/>
      <c r="AOR289" s="1431"/>
      <c r="AOS289" s="1431"/>
      <c r="AOT289" s="1431"/>
      <c r="AOU289" s="1431"/>
      <c r="AOV289" s="1431"/>
      <c r="AOW289" s="1431"/>
      <c r="AOX289" s="1431"/>
      <c r="AOY289" s="1431"/>
      <c r="AOZ289" s="1431"/>
      <c r="APA289" s="1431"/>
      <c r="APB289" s="1431"/>
      <c r="APC289" s="1431"/>
      <c r="APD289" s="1431"/>
      <c r="APE289" s="1431"/>
      <c r="APF289" s="1431"/>
      <c r="APG289" s="1431"/>
      <c r="APH289" s="1431"/>
      <c r="API289" s="1431"/>
      <c r="APJ289" s="1431"/>
      <c r="APK289" s="1431"/>
      <c r="APL289" s="1431"/>
      <c r="APM289" s="1431"/>
      <c r="APN289" s="1431"/>
      <c r="APO289" s="1431"/>
      <c r="APP289" s="1431"/>
      <c r="APQ289" s="1431"/>
      <c r="APR289" s="1431"/>
      <c r="APS289" s="1431"/>
      <c r="APT289" s="1431"/>
      <c r="APU289" s="1431"/>
      <c r="APV289" s="1431"/>
      <c r="APW289" s="1431"/>
      <c r="APX289" s="1431"/>
      <c r="APY289" s="1431"/>
      <c r="APZ289" s="1431"/>
      <c r="AQA289" s="1431"/>
      <c r="AQB289" s="1431"/>
      <c r="AQC289" s="1431"/>
      <c r="AQD289" s="1431"/>
      <c r="AQE289" s="1431"/>
      <c r="AQF289" s="1431"/>
      <c r="AQG289" s="1431"/>
      <c r="AQH289" s="1431"/>
      <c r="AQI289" s="1431"/>
      <c r="AQJ289" s="1431"/>
      <c r="AQK289" s="1431"/>
      <c r="AQL289" s="1431"/>
      <c r="AQM289" s="1431"/>
      <c r="AQN289" s="1431"/>
      <c r="AQO289" s="1431"/>
      <c r="AQP289" s="1431"/>
      <c r="AQQ289" s="1431"/>
      <c r="AQR289" s="1431"/>
      <c r="AQS289" s="1431"/>
      <c r="AQT289" s="1431"/>
      <c r="AQU289" s="1431"/>
      <c r="AQV289" s="1431"/>
      <c r="AQW289" s="1431"/>
      <c r="AQX289" s="1431"/>
      <c r="AQY289" s="1431"/>
      <c r="AQZ289" s="1431"/>
      <c r="ARA289" s="1431"/>
      <c r="ARB289" s="1431"/>
      <c r="ARC289" s="1431"/>
      <c r="ARD289" s="1431"/>
      <c r="ARE289" s="1431"/>
      <c r="ARF289" s="1431"/>
      <c r="ARG289" s="1431"/>
      <c r="ARH289" s="1431"/>
      <c r="ARI289" s="1431"/>
      <c r="ARJ289" s="1431"/>
      <c r="ARK289" s="1431"/>
      <c r="ARL289" s="1431"/>
      <c r="ARM289" s="1431"/>
      <c r="ARN289" s="1431"/>
      <c r="ARO289" s="1431"/>
      <c r="ARP289" s="1431"/>
      <c r="ARQ289" s="1431"/>
      <c r="ARR289" s="1431"/>
      <c r="ARS289" s="1431"/>
      <c r="ART289" s="1431"/>
      <c r="ARU289" s="1431"/>
      <c r="ARV289" s="1431"/>
      <c r="ARW289" s="1431"/>
      <c r="ARX289" s="1431"/>
      <c r="ARY289" s="1431"/>
      <c r="ARZ289" s="1431"/>
      <c r="ASA289" s="1431"/>
      <c r="ASB289" s="1431"/>
      <c r="ASC289" s="1431"/>
      <c r="ASD289" s="1431"/>
      <c r="ASE289" s="1431"/>
      <c r="ASF289" s="1431"/>
      <c r="ASG289" s="1431"/>
      <c r="ASH289" s="1431"/>
      <c r="ASI289" s="1431"/>
      <c r="ASJ289" s="1431"/>
      <c r="ASK289" s="1431"/>
      <c r="ASL289" s="1431"/>
      <c r="ASM289" s="1431"/>
      <c r="ASN289" s="1431"/>
      <c r="ASO289" s="1431"/>
      <c r="ASP289" s="1431"/>
      <c r="ASQ289" s="1431"/>
      <c r="ASR289" s="1431"/>
      <c r="ASS289" s="1431"/>
      <c r="AST289" s="1431"/>
      <c r="ASU289" s="1431"/>
      <c r="ASV289" s="1431"/>
      <c r="ASW289" s="1431"/>
      <c r="ASX289" s="1431"/>
      <c r="ASY289" s="1431"/>
      <c r="ASZ289" s="1431"/>
      <c r="ATA289" s="1431"/>
      <c r="ATB289" s="1431"/>
      <c r="ATC289" s="1431"/>
      <c r="ATD289" s="1431"/>
      <c r="ATE289" s="1431"/>
      <c r="ATF289" s="1431"/>
      <c r="ATG289" s="1431"/>
      <c r="ATH289" s="1431"/>
      <c r="ATI289" s="1431"/>
      <c r="ATJ289" s="1431"/>
      <c r="ATK289" s="1431"/>
      <c r="ATL289" s="1431"/>
      <c r="ATM289" s="1431"/>
      <c r="ATN289" s="1431"/>
      <c r="ATO289" s="1431"/>
      <c r="ATP289" s="1431"/>
      <c r="ATQ289" s="1431"/>
      <c r="ATR289" s="1431"/>
      <c r="ATS289" s="1431"/>
      <c r="ATT289" s="1431"/>
      <c r="ATU289" s="1431"/>
      <c r="ATV289" s="1431"/>
      <c r="ATW289" s="1431"/>
      <c r="ATX289" s="1431"/>
      <c r="ATY289" s="1431"/>
      <c r="ATZ289" s="1431"/>
      <c r="AUA289" s="1431"/>
      <c r="AUB289" s="1431"/>
      <c r="AUC289" s="1431"/>
      <c r="AUD289" s="1431"/>
      <c r="AUE289" s="1431"/>
      <c r="AUF289" s="1431"/>
      <c r="AUG289" s="1431"/>
      <c r="AUH289" s="1431"/>
      <c r="AUI289" s="1431"/>
      <c r="AUJ289" s="1431"/>
      <c r="AUK289" s="1431"/>
      <c r="AUL289" s="1431"/>
      <c r="AUM289" s="1431"/>
      <c r="AUN289" s="1431"/>
      <c r="AUO289" s="1431"/>
      <c r="AUP289" s="1431"/>
      <c r="AUQ289" s="1431"/>
      <c r="AUR289" s="1431"/>
      <c r="AUS289" s="1431"/>
      <c r="AUT289" s="1431"/>
      <c r="AUU289" s="1431"/>
      <c r="AUV289" s="1431"/>
      <c r="AUW289" s="1431"/>
      <c r="AUX289" s="1431"/>
      <c r="AUY289" s="1431"/>
      <c r="AUZ289" s="1431"/>
      <c r="AVA289" s="1431"/>
      <c r="AVB289" s="1431"/>
      <c r="AVC289" s="1431"/>
      <c r="AVD289" s="1431"/>
      <c r="AVE289" s="1431"/>
      <c r="AVF289" s="1431"/>
      <c r="AVG289" s="1431"/>
      <c r="AVH289" s="1431"/>
      <c r="AVI289" s="1431"/>
      <c r="AVJ289" s="1431"/>
      <c r="AVK289" s="1431"/>
      <c r="AVL289" s="1431"/>
      <c r="AVM289" s="1431"/>
      <c r="AVN289" s="1431"/>
      <c r="AVO289" s="1431"/>
      <c r="AVP289" s="1431"/>
      <c r="AVQ289" s="1431"/>
      <c r="AVR289" s="1431"/>
      <c r="AVS289" s="1431"/>
      <c r="AVT289" s="1431"/>
      <c r="AVU289" s="1431"/>
      <c r="AVV289" s="1431"/>
      <c r="AVW289" s="1431"/>
      <c r="AVX289" s="1431"/>
      <c r="AVY289" s="1431"/>
      <c r="AVZ289" s="1431"/>
      <c r="AWA289" s="1431"/>
      <c r="AWB289" s="1431"/>
      <c r="AWC289" s="1431"/>
      <c r="AWD289" s="1431"/>
      <c r="AWE289" s="1431"/>
      <c r="AWF289" s="1431"/>
      <c r="AWG289" s="1431"/>
      <c r="AWH289" s="1431"/>
      <c r="AWI289" s="1431"/>
      <c r="AWJ289" s="1431"/>
      <c r="AWK289" s="1431"/>
      <c r="AWL289" s="1431"/>
      <c r="AWM289" s="1431"/>
      <c r="AWN289" s="1431"/>
      <c r="AWO289" s="1431"/>
      <c r="AWP289" s="1431"/>
      <c r="AWQ289" s="1431"/>
      <c r="AWR289" s="1431"/>
      <c r="AWS289" s="1431"/>
      <c r="AWT289" s="1431"/>
      <c r="AWU289" s="1431"/>
      <c r="AWV289" s="1431"/>
      <c r="AWW289" s="1431"/>
      <c r="AWX289" s="1431"/>
      <c r="AWY289" s="1431"/>
      <c r="AWZ289" s="1431"/>
      <c r="AXA289" s="1431"/>
      <c r="AXB289" s="1431"/>
      <c r="AXC289" s="1431"/>
      <c r="AXD289" s="1431"/>
      <c r="AXE289" s="1431"/>
      <c r="AXF289" s="1431"/>
      <c r="AXG289" s="1431"/>
      <c r="AXH289" s="1431"/>
      <c r="AXI289" s="1431"/>
      <c r="AXJ289" s="1431"/>
      <c r="AXK289" s="1431"/>
      <c r="AXL289" s="1431"/>
      <c r="AXM289" s="1431"/>
      <c r="AXN289" s="1431"/>
      <c r="AXO289" s="1431"/>
      <c r="AXP289" s="1431"/>
      <c r="AXQ289" s="1431"/>
      <c r="AXR289" s="1431"/>
      <c r="AXS289" s="1431"/>
      <c r="AXT289" s="1431"/>
      <c r="AXU289" s="1431"/>
      <c r="AXV289" s="1431"/>
      <c r="AXW289" s="1431"/>
      <c r="AXX289" s="1431"/>
      <c r="AXY289" s="1431"/>
      <c r="AXZ289" s="1431"/>
      <c r="AYA289" s="1431"/>
      <c r="AYB289" s="1431"/>
      <c r="AYC289" s="1431"/>
      <c r="AYD289" s="1431"/>
      <c r="AYE289" s="1431"/>
      <c r="AYF289" s="1431"/>
      <c r="AYG289" s="1431"/>
      <c r="AYH289" s="1431"/>
      <c r="AYI289" s="1431"/>
      <c r="AYJ289" s="1431"/>
      <c r="AYK289" s="1431"/>
      <c r="AYL289" s="1431"/>
      <c r="AYM289" s="1431"/>
      <c r="AYN289" s="1431"/>
      <c r="AYO289" s="1431"/>
      <c r="AYP289" s="1431"/>
      <c r="AYQ289" s="1431"/>
      <c r="AYR289" s="1431"/>
      <c r="AYS289" s="1431"/>
      <c r="AYT289" s="1431"/>
      <c r="AYU289" s="1431"/>
      <c r="AYV289" s="1431"/>
      <c r="AYW289" s="1431"/>
      <c r="AYX289" s="1431"/>
      <c r="AYY289" s="1431"/>
      <c r="AYZ289" s="1431"/>
      <c r="AZA289" s="1431"/>
      <c r="AZB289" s="1431"/>
      <c r="AZC289" s="1431"/>
      <c r="AZD289" s="1431"/>
      <c r="AZE289" s="1431"/>
      <c r="AZF289" s="1431"/>
      <c r="AZG289" s="1431"/>
      <c r="AZH289" s="1431"/>
      <c r="AZI289" s="1431"/>
      <c r="AZJ289" s="1431"/>
      <c r="AZK289" s="1431"/>
      <c r="AZL289" s="1431"/>
      <c r="AZM289" s="1431"/>
      <c r="AZN289" s="1431"/>
      <c r="AZO289" s="1431"/>
      <c r="AZP289" s="1431"/>
      <c r="AZQ289" s="1431"/>
      <c r="AZR289" s="1431"/>
      <c r="AZS289" s="1431"/>
      <c r="AZT289" s="1431"/>
      <c r="AZU289" s="1431"/>
      <c r="AZV289" s="1431"/>
      <c r="AZW289" s="1431"/>
      <c r="AZX289" s="1431"/>
      <c r="AZY289" s="1431"/>
      <c r="AZZ289" s="1431"/>
      <c r="BAA289" s="1431"/>
      <c r="BAB289" s="1431"/>
      <c r="BAC289" s="1431"/>
      <c r="BAD289" s="1431"/>
      <c r="BAE289" s="1431"/>
      <c r="BAF289" s="1431"/>
      <c r="BAG289" s="1431"/>
      <c r="BAH289" s="1431"/>
      <c r="BAI289" s="1431"/>
      <c r="BAJ289" s="1431"/>
      <c r="BAK289" s="1431"/>
      <c r="BAL289" s="1431"/>
      <c r="BAM289" s="1431"/>
      <c r="BAN289" s="1431"/>
      <c r="BAO289" s="1431"/>
      <c r="BAP289" s="1431"/>
      <c r="BAQ289" s="1431"/>
      <c r="BAR289" s="1431"/>
      <c r="BAS289" s="1431"/>
      <c r="BAT289" s="1431"/>
      <c r="BAU289" s="1431"/>
      <c r="BAV289" s="1431"/>
      <c r="BAW289" s="1431"/>
      <c r="BAX289" s="1431"/>
      <c r="BAY289" s="1431"/>
      <c r="BAZ289" s="1431"/>
      <c r="BBA289" s="1431"/>
      <c r="BBB289" s="1431"/>
      <c r="BBC289" s="1431"/>
      <c r="BBD289" s="1431"/>
      <c r="BBE289" s="1431"/>
      <c r="BBF289" s="1431"/>
      <c r="BBG289" s="1431"/>
      <c r="BBH289" s="1431"/>
      <c r="BBI289" s="1431"/>
      <c r="BBJ289" s="1431"/>
      <c r="BBK289" s="1431"/>
      <c r="BBL289" s="1431"/>
      <c r="BBM289" s="1431"/>
      <c r="BBN289" s="1431"/>
      <c r="BBO289" s="1431"/>
      <c r="BBP289" s="1431"/>
      <c r="BBQ289" s="1431"/>
      <c r="BBR289" s="1431"/>
      <c r="BBS289" s="1431"/>
      <c r="BBT289" s="1431"/>
      <c r="BBU289" s="1431"/>
      <c r="BBV289" s="1431"/>
      <c r="BBW289" s="1431"/>
      <c r="BBX289" s="1431"/>
      <c r="BBY289" s="1431"/>
      <c r="BBZ289" s="1431"/>
      <c r="BCA289" s="1431"/>
      <c r="BCB289" s="1431"/>
      <c r="BCC289" s="1431"/>
      <c r="BCD289" s="1431"/>
      <c r="BCE289" s="1431"/>
      <c r="BCF289" s="1431"/>
      <c r="BCG289" s="1431"/>
      <c r="BCH289" s="1431"/>
      <c r="BCI289" s="1431"/>
      <c r="BCJ289" s="1431"/>
      <c r="BCK289" s="1431"/>
      <c r="BCL289" s="1431"/>
      <c r="BCM289" s="1431"/>
      <c r="BCN289" s="1431"/>
      <c r="BCO289" s="1431"/>
      <c r="BCP289" s="1431"/>
      <c r="BCQ289" s="1431"/>
      <c r="BCR289" s="1431"/>
      <c r="BCS289" s="1431"/>
      <c r="BCT289" s="1431"/>
      <c r="BCU289" s="1431"/>
      <c r="BCV289" s="1431"/>
      <c r="BCW289" s="1431"/>
      <c r="BCX289" s="1431"/>
      <c r="BCY289" s="1431"/>
      <c r="BCZ289" s="1431"/>
      <c r="BDA289" s="1431"/>
      <c r="BDB289" s="1431"/>
      <c r="BDC289" s="1431"/>
      <c r="BDD289" s="1431"/>
      <c r="BDE289" s="1431"/>
      <c r="BDF289" s="1431"/>
      <c r="BDG289" s="1431"/>
      <c r="BDH289" s="1431"/>
      <c r="BDI289" s="1431"/>
      <c r="BDJ289" s="1431"/>
      <c r="BDK289" s="1431"/>
      <c r="BDL289" s="1431"/>
      <c r="BDM289" s="1431"/>
      <c r="BDN289" s="1431"/>
      <c r="BDO289" s="1431"/>
      <c r="BDP289" s="1431"/>
      <c r="BDQ289" s="1431"/>
      <c r="BDR289" s="1431"/>
      <c r="BDS289" s="1431"/>
      <c r="BDT289" s="1431"/>
      <c r="BDU289" s="1431"/>
      <c r="BDV289" s="1431"/>
      <c r="BDW289" s="1431"/>
      <c r="BDX289" s="1431"/>
      <c r="BDY289" s="1431"/>
      <c r="BDZ289" s="1431"/>
      <c r="BEA289" s="1431"/>
      <c r="BEB289" s="1431"/>
      <c r="BEC289" s="1431"/>
      <c r="BED289" s="1431"/>
      <c r="BEE289" s="1431"/>
      <c r="BEF289" s="1431"/>
      <c r="BEG289" s="1431"/>
      <c r="BEH289" s="1431"/>
      <c r="BEI289" s="1431"/>
      <c r="BEJ289" s="1431"/>
      <c r="BEK289" s="1431"/>
      <c r="BEL289" s="1431"/>
      <c r="BEM289" s="1431"/>
      <c r="BEN289" s="1431"/>
      <c r="BEO289" s="1431"/>
      <c r="BEP289" s="1431"/>
      <c r="BEQ289" s="1431"/>
      <c r="BER289" s="1431"/>
      <c r="BES289" s="1431"/>
      <c r="BET289" s="1431"/>
      <c r="BEU289" s="1431"/>
      <c r="BEV289" s="1431"/>
      <c r="BEW289" s="1431"/>
      <c r="BEX289" s="1431"/>
      <c r="BEY289" s="1431"/>
      <c r="BEZ289" s="1431"/>
      <c r="BFA289" s="1431"/>
      <c r="BFB289" s="1431"/>
      <c r="BFC289" s="1431"/>
      <c r="BFD289" s="1431"/>
      <c r="BFE289" s="1431"/>
      <c r="BFF289" s="1431"/>
      <c r="BFG289" s="1431"/>
      <c r="BFH289" s="1431"/>
      <c r="BFI289" s="1431"/>
      <c r="BFJ289" s="1431"/>
      <c r="BFK289" s="1431"/>
      <c r="BFL289" s="1431"/>
      <c r="BFM289" s="1431"/>
      <c r="BFN289" s="1431"/>
      <c r="BFO289" s="1431"/>
      <c r="BFP289" s="1431"/>
      <c r="BFQ289" s="1431"/>
      <c r="BFR289" s="1431"/>
      <c r="BFS289" s="1431"/>
      <c r="BFT289" s="1431"/>
      <c r="BFU289" s="1431"/>
      <c r="BFV289" s="1431"/>
      <c r="BFW289" s="1431"/>
      <c r="BFX289" s="1431"/>
      <c r="BFY289" s="1431"/>
      <c r="BFZ289" s="1431"/>
      <c r="BGA289" s="1431"/>
      <c r="BGB289" s="1431"/>
      <c r="BGC289" s="1431"/>
      <c r="BGD289" s="1431"/>
      <c r="BGE289" s="1431"/>
      <c r="BGF289" s="1431"/>
      <c r="BGG289" s="1431"/>
      <c r="BGH289" s="1431"/>
      <c r="BGI289" s="1431"/>
      <c r="BGJ289" s="1431"/>
      <c r="BGK289" s="1431"/>
      <c r="BGL289" s="1431"/>
      <c r="BGM289" s="1431"/>
      <c r="BGN289" s="1431"/>
      <c r="BGO289" s="1431"/>
      <c r="BGP289" s="1431"/>
      <c r="BGQ289" s="1431"/>
      <c r="BGR289" s="1431"/>
      <c r="BGS289" s="1431"/>
      <c r="BGT289" s="1431"/>
      <c r="BGU289" s="1431"/>
      <c r="BGV289" s="1431"/>
      <c r="BGW289" s="1431"/>
      <c r="BGX289" s="1431"/>
      <c r="BGY289" s="1431"/>
      <c r="BGZ289" s="1431"/>
      <c r="BHA289" s="1431"/>
      <c r="BHB289" s="1431"/>
      <c r="BHC289" s="1431"/>
      <c r="BHD289" s="1431"/>
      <c r="BHE289" s="1431"/>
      <c r="BHF289" s="1431"/>
      <c r="BHG289" s="1431"/>
      <c r="BHH289" s="1431"/>
      <c r="BHI289" s="1431"/>
      <c r="BHJ289" s="1431"/>
      <c r="BHK289" s="1431"/>
      <c r="BHL289" s="1431"/>
      <c r="BHM289" s="1431"/>
      <c r="BHN289" s="1431"/>
      <c r="BHO289" s="1431"/>
      <c r="BHP289" s="1431"/>
      <c r="BHQ289" s="1431"/>
      <c r="BHR289" s="1431"/>
      <c r="BHS289" s="1431"/>
      <c r="BHT289" s="1431"/>
      <c r="BHU289" s="1431"/>
      <c r="BHV289" s="1431"/>
      <c r="BHW289" s="1431"/>
      <c r="BHX289" s="1431"/>
      <c r="BHY289" s="1431"/>
      <c r="BHZ289" s="1431"/>
      <c r="BIA289" s="1431"/>
      <c r="BIB289" s="1431"/>
      <c r="BIC289" s="1431"/>
      <c r="BID289" s="1431"/>
      <c r="BIE289" s="1431"/>
      <c r="BIF289" s="1431"/>
      <c r="BIG289" s="1431"/>
      <c r="BIH289" s="1431"/>
      <c r="BII289" s="1431"/>
      <c r="BIJ289" s="1431"/>
      <c r="BIK289" s="1431"/>
      <c r="BIL289" s="1431"/>
      <c r="BIM289" s="1431"/>
      <c r="BIN289" s="1431"/>
      <c r="BIO289" s="1431"/>
      <c r="BIP289" s="1431"/>
      <c r="BIQ289" s="1431"/>
      <c r="BIR289" s="1431"/>
      <c r="BIS289" s="1431"/>
      <c r="BIT289" s="1431"/>
      <c r="BIU289" s="1431"/>
      <c r="BIV289" s="1431"/>
      <c r="BIW289" s="1431"/>
      <c r="BIX289" s="1431"/>
      <c r="BIY289" s="1431"/>
      <c r="BIZ289" s="1431"/>
      <c r="BJA289" s="1431"/>
      <c r="BJB289" s="1431"/>
      <c r="BJC289" s="1431"/>
      <c r="BJD289" s="1431"/>
      <c r="BJE289" s="1431"/>
      <c r="BJF289" s="1431"/>
      <c r="BJG289" s="1431"/>
      <c r="BJH289" s="1431"/>
      <c r="BJI289" s="1431"/>
      <c r="BJJ289" s="1431"/>
      <c r="BJK289" s="1431"/>
      <c r="BJL289" s="1431"/>
      <c r="BJM289" s="1431"/>
      <c r="BJN289" s="1431"/>
      <c r="BJO289" s="1431"/>
      <c r="BJP289" s="1431"/>
      <c r="BJQ289" s="1431"/>
      <c r="BJR289" s="1431"/>
      <c r="BJS289" s="1431"/>
      <c r="BJT289" s="1431"/>
      <c r="BJU289" s="1431"/>
      <c r="BJV289" s="1431"/>
      <c r="BJW289" s="1431"/>
      <c r="BJX289" s="1431"/>
      <c r="BJY289" s="1431"/>
      <c r="BJZ289" s="1431"/>
      <c r="BKA289" s="1431"/>
      <c r="BKB289" s="1431"/>
      <c r="BKC289" s="1431"/>
      <c r="BKD289" s="1431"/>
      <c r="BKE289" s="1431"/>
      <c r="BKF289" s="1431"/>
      <c r="BKG289" s="1431"/>
      <c r="BKH289" s="1431"/>
      <c r="BKI289" s="1431"/>
      <c r="BKJ289" s="1431"/>
      <c r="BKK289" s="1431"/>
      <c r="BKL289" s="1431"/>
      <c r="BKM289" s="1431"/>
      <c r="BKN289" s="1431"/>
      <c r="BKO289" s="1431"/>
      <c r="BKP289" s="1431"/>
      <c r="BKQ289" s="1431"/>
      <c r="BKR289" s="1431"/>
      <c r="BKS289" s="1431"/>
      <c r="BKT289" s="1431"/>
      <c r="BKU289" s="1431"/>
      <c r="BKV289" s="1431"/>
      <c r="BKW289" s="1431"/>
      <c r="BKX289" s="1431"/>
      <c r="BKY289" s="1431"/>
      <c r="BKZ289" s="1431"/>
      <c r="BLA289" s="1431"/>
      <c r="BLB289" s="1431"/>
      <c r="BLC289" s="1431"/>
      <c r="BLD289" s="1431"/>
      <c r="BLE289" s="1431"/>
      <c r="BLF289" s="1431"/>
      <c r="BLG289" s="1431"/>
      <c r="BLH289" s="1431"/>
      <c r="BLI289" s="1431"/>
      <c r="BLJ289" s="1431"/>
      <c r="BLK289" s="1431"/>
      <c r="BLL289" s="1431"/>
      <c r="BLM289" s="1431"/>
      <c r="BLN289" s="1431"/>
      <c r="BLO289" s="1431"/>
      <c r="BLP289" s="1431"/>
      <c r="BLQ289" s="1431"/>
      <c r="BLR289" s="1431"/>
      <c r="BLS289" s="1431"/>
      <c r="BLT289" s="1431"/>
      <c r="BLU289" s="1431"/>
      <c r="BLV289" s="1431"/>
      <c r="BLW289" s="1431"/>
      <c r="BLX289" s="1431"/>
      <c r="BLY289" s="1431"/>
      <c r="BLZ289" s="1431"/>
      <c r="BMA289" s="1431"/>
      <c r="BMB289" s="1431"/>
      <c r="BMC289" s="1431"/>
      <c r="BMD289" s="1431"/>
      <c r="BME289" s="1431"/>
      <c r="BMF289" s="1431"/>
      <c r="BMG289" s="1431"/>
      <c r="BMH289" s="1431"/>
      <c r="BMI289" s="1431"/>
      <c r="BMJ289" s="1431"/>
      <c r="BMK289" s="1431"/>
      <c r="BML289" s="1431"/>
      <c r="BMM289" s="1431"/>
      <c r="BMN289" s="1431"/>
      <c r="BMO289" s="1431"/>
      <c r="BMP289" s="1431"/>
      <c r="BMQ289" s="1431"/>
      <c r="BMR289" s="1431"/>
      <c r="BMS289" s="1431"/>
      <c r="BMT289" s="1431"/>
      <c r="BMU289" s="1431"/>
      <c r="BMV289" s="1431"/>
      <c r="BMW289" s="1431"/>
      <c r="BMX289" s="1431"/>
      <c r="BMY289" s="1431"/>
      <c r="BMZ289" s="1431"/>
      <c r="BNA289" s="1431"/>
      <c r="BNB289" s="1431"/>
      <c r="BNC289" s="1431"/>
      <c r="BND289" s="1431"/>
      <c r="BNE289" s="1431"/>
      <c r="BNF289" s="1431"/>
      <c r="BNG289" s="1431"/>
      <c r="BNH289" s="1431"/>
      <c r="BNI289" s="1431"/>
      <c r="BNJ289" s="1431"/>
      <c r="BNK289" s="1431"/>
      <c r="BNL289" s="1431"/>
      <c r="BNM289" s="1431"/>
      <c r="BNN289" s="1431"/>
      <c r="BNO289" s="1431"/>
      <c r="BNP289" s="1431"/>
      <c r="BNQ289" s="1431"/>
      <c r="BNR289" s="1431"/>
      <c r="BNS289" s="1431"/>
      <c r="BNT289" s="1431"/>
      <c r="BNU289" s="1431"/>
      <c r="BNV289" s="1431"/>
      <c r="BNW289" s="1431"/>
      <c r="BNX289" s="1431"/>
      <c r="BNY289" s="1431"/>
      <c r="BNZ289" s="1431"/>
      <c r="BOA289" s="1431"/>
      <c r="BOB289" s="1431"/>
      <c r="BOC289" s="1431"/>
      <c r="BOD289" s="1431"/>
      <c r="BOE289" s="1431"/>
      <c r="BOF289" s="1431"/>
      <c r="BOG289" s="1431"/>
      <c r="BOH289" s="1431"/>
      <c r="BOI289" s="1431"/>
      <c r="BOJ289" s="1431"/>
      <c r="BOK289" s="1431"/>
      <c r="BOL289" s="1431"/>
      <c r="BOM289" s="1431"/>
      <c r="BON289" s="1431"/>
      <c r="BOO289" s="1431"/>
      <c r="BOP289" s="1431"/>
      <c r="BOQ289" s="1431"/>
      <c r="BOR289" s="1431"/>
      <c r="BOS289" s="1431"/>
      <c r="BOT289" s="1431"/>
      <c r="BOU289" s="1431"/>
      <c r="BOV289" s="1431"/>
      <c r="BOW289" s="1431"/>
      <c r="BOX289" s="1431"/>
      <c r="BOY289" s="1431"/>
      <c r="BOZ289" s="1431"/>
      <c r="BPA289" s="1431"/>
      <c r="BPB289" s="1431"/>
      <c r="BPC289" s="1431"/>
      <c r="BPD289" s="1431"/>
      <c r="BPE289" s="1431"/>
      <c r="BPF289" s="1431"/>
      <c r="BPG289" s="1431"/>
      <c r="BPH289" s="1431"/>
      <c r="BPI289" s="1431"/>
      <c r="BPJ289" s="1431"/>
      <c r="BPK289" s="1431"/>
      <c r="BPL289" s="1431"/>
      <c r="BPM289" s="1431"/>
      <c r="BPN289" s="1431"/>
      <c r="BPO289" s="1431"/>
      <c r="BPP289" s="1431"/>
      <c r="BPQ289" s="1431"/>
      <c r="BPR289" s="1431"/>
      <c r="BPS289" s="1431"/>
      <c r="BPT289" s="1431"/>
      <c r="BPU289" s="1431"/>
      <c r="BPV289" s="1431"/>
      <c r="BPW289" s="1431"/>
      <c r="BPX289" s="1431"/>
      <c r="BPY289" s="1431"/>
      <c r="BPZ289" s="1431"/>
      <c r="BQA289" s="1431"/>
      <c r="BQB289" s="1431"/>
      <c r="BQC289" s="1431"/>
      <c r="BQD289" s="1431"/>
      <c r="BQE289" s="1431"/>
      <c r="BQF289" s="1431"/>
      <c r="BQG289" s="1431"/>
      <c r="BQH289" s="1431"/>
      <c r="BQI289" s="1431"/>
      <c r="BQJ289" s="1431"/>
      <c r="BQK289" s="1431"/>
      <c r="BQL289" s="1431"/>
      <c r="BQM289" s="1431"/>
      <c r="BQN289" s="1431"/>
      <c r="BQO289" s="1431"/>
      <c r="BQP289" s="1431"/>
      <c r="BQQ289" s="1431"/>
      <c r="BQR289" s="1431"/>
      <c r="BQS289" s="1431"/>
      <c r="BQT289" s="1431"/>
      <c r="BQU289" s="1431"/>
      <c r="BQV289" s="1431"/>
      <c r="BQW289" s="1431"/>
      <c r="BQX289" s="1431"/>
      <c r="BQY289" s="1431"/>
      <c r="BQZ289" s="1431"/>
      <c r="BRA289" s="1431"/>
      <c r="BRB289" s="1431"/>
      <c r="BRC289" s="1431"/>
      <c r="BRD289" s="1431"/>
      <c r="BRE289" s="1431"/>
      <c r="BRF289" s="1431"/>
      <c r="BRG289" s="1431"/>
      <c r="BRH289" s="1431"/>
      <c r="BRI289" s="1431"/>
      <c r="BRJ289" s="1431"/>
      <c r="BRK289" s="1431"/>
      <c r="BRL289" s="1431"/>
      <c r="BRM289" s="1431"/>
      <c r="BRN289" s="1431"/>
      <c r="BRO289" s="1431"/>
      <c r="BRP289" s="1431"/>
      <c r="BRQ289" s="1431"/>
      <c r="BRR289" s="1431"/>
      <c r="BRS289" s="1431"/>
      <c r="BRT289" s="1431"/>
      <c r="BRU289" s="1431"/>
      <c r="BRV289" s="1431"/>
      <c r="BRW289" s="1431"/>
      <c r="BRX289" s="1431"/>
      <c r="BRY289" s="1431"/>
      <c r="BRZ289" s="1431"/>
      <c r="BSA289" s="1431"/>
      <c r="BSB289" s="1431"/>
      <c r="BSC289" s="1431"/>
      <c r="BSD289" s="1431"/>
      <c r="BSE289" s="1431"/>
      <c r="BSF289" s="1431"/>
      <c r="BSG289" s="1431"/>
      <c r="BSH289" s="1431"/>
      <c r="BSI289" s="1431"/>
      <c r="BSJ289" s="1431"/>
      <c r="BSK289" s="1431"/>
      <c r="BSL289" s="1431"/>
      <c r="BSM289" s="1431"/>
      <c r="BSN289" s="1431"/>
      <c r="BSO289" s="1431"/>
      <c r="BSP289" s="1431"/>
      <c r="BSQ289" s="1431"/>
      <c r="BSR289" s="1431"/>
      <c r="BSS289" s="1431"/>
      <c r="BST289" s="1431"/>
      <c r="BSU289" s="1431"/>
      <c r="BSV289" s="1431"/>
      <c r="BSW289" s="1431"/>
      <c r="BSX289" s="1431"/>
      <c r="BSY289" s="1431"/>
      <c r="BSZ289" s="1431"/>
      <c r="BTA289" s="1431"/>
      <c r="BTB289" s="1431"/>
      <c r="BTC289" s="1431"/>
      <c r="BTD289" s="1431"/>
      <c r="BTE289" s="1431"/>
      <c r="BTF289" s="1431"/>
      <c r="BTG289" s="1431"/>
      <c r="BTH289" s="1431"/>
      <c r="BTI289" s="1431"/>
      <c r="BTJ289" s="1431"/>
      <c r="BTK289" s="1431"/>
      <c r="BTL289" s="1431"/>
      <c r="BTM289" s="1431"/>
      <c r="BTN289" s="1431"/>
      <c r="BTO289" s="1431"/>
      <c r="BTP289" s="1431"/>
      <c r="BTQ289" s="1431"/>
      <c r="BTR289" s="1431"/>
      <c r="BTS289" s="1431"/>
      <c r="BTT289" s="1431"/>
      <c r="BTU289" s="1431"/>
      <c r="BTV289" s="1431"/>
      <c r="BTW289" s="1431"/>
      <c r="BTX289" s="1431"/>
      <c r="BTY289" s="1431"/>
      <c r="BTZ289" s="1431"/>
      <c r="BUA289" s="1431"/>
      <c r="BUB289" s="1431"/>
      <c r="BUC289" s="1431"/>
      <c r="BUD289" s="1431"/>
      <c r="BUE289" s="1431"/>
      <c r="BUF289" s="1431"/>
      <c r="BUG289" s="1431"/>
      <c r="BUH289" s="1431"/>
      <c r="BUI289" s="1431"/>
      <c r="BUJ289" s="1431"/>
      <c r="BUK289" s="1431"/>
      <c r="BUL289" s="1431"/>
      <c r="BUM289" s="1431"/>
      <c r="BUN289" s="1431"/>
      <c r="BUO289" s="1431"/>
      <c r="BUP289" s="1431"/>
      <c r="BUQ289" s="1431"/>
      <c r="BUR289" s="1431"/>
      <c r="BUS289" s="1431"/>
      <c r="BUT289" s="1431"/>
      <c r="BUU289" s="1431"/>
      <c r="BUV289" s="1431"/>
      <c r="BUW289" s="1431"/>
      <c r="BUX289" s="1431"/>
      <c r="BUY289" s="1431"/>
      <c r="BUZ289" s="1431"/>
      <c r="BVA289" s="1431"/>
      <c r="BVB289" s="1431"/>
      <c r="BVC289" s="1431"/>
      <c r="BVD289" s="1431"/>
      <c r="BVE289" s="1431"/>
      <c r="BVF289" s="1431"/>
      <c r="BVG289" s="1431"/>
      <c r="BVH289" s="1431"/>
      <c r="BVI289" s="1431"/>
      <c r="BVJ289" s="1431"/>
      <c r="BVK289" s="1431"/>
      <c r="BVL289" s="1431"/>
      <c r="BVM289" s="1431"/>
      <c r="BVN289" s="1431"/>
      <c r="BVO289" s="1431"/>
      <c r="BVP289" s="1431"/>
      <c r="BVQ289" s="1431"/>
      <c r="BVR289" s="1431"/>
      <c r="BVS289" s="1431"/>
      <c r="BVT289" s="1431"/>
      <c r="BVU289" s="1431"/>
      <c r="BVV289" s="1431"/>
      <c r="BVW289" s="1431"/>
      <c r="BVX289" s="1431"/>
      <c r="BVY289" s="1431"/>
      <c r="BVZ289" s="1431"/>
      <c r="BWA289" s="1431"/>
      <c r="BWB289" s="1431"/>
      <c r="BWC289" s="1431"/>
      <c r="BWD289" s="1431"/>
      <c r="BWE289" s="1431"/>
      <c r="BWF289" s="1431"/>
      <c r="BWG289" s="1431"/>
      <c r="BWH289" s="1431"/>
      <c r="BWI289" s="1431"/>
      <c r="BWJ289" s="1431"/>
      <c r="BWK289" s="1431"/>
      <c r="BWL289" s="1431"/>
      <c r="BWM289" s="1431"/>
      <c r="BWN289" s="1431"/>
      <c r="BWO289" s="1431"/>
      <c r="BWP289" s="1431"/>
      <c r="BWQ289" s="1431"/>
      <c r="BWR289" s="1431"/>
      <c r="BWS289" s="1431"/>
      <c r="BWT289" s="1431"/>
      <c r="BWU289" s="1431"/>
      <c r="BWV289" s="1431"/>
      <c r="BWW289" s="1431"/>
      <c r="BWX289" s="1431"/>
      <c r="BWY289" s="1431"/>
      <c r="BWZ289" s="1431"/>
      <c r="BXA289" s="1431"/>
      <c r="BXB289" s="1431"/>
      <c r="BXC289" s="1431"/>
      <c r="BXD289" s="1431"/>
      <c r="BXE289" s="1431"/>
      <c r="BXF289" s="1431"/>
      <c r="BXG289" s="1431"/>
      <c r="BXH289" s="1431"/>
      <c r="BXI289" s="1431"/>
      <c r="BXJ289" s="1431"/>
      <c r="BXK289" s="1431"/>
      <c r="BXL289" s="1431"/>
      <c r="BXM289" s="1431"/>
      <c r="BXN289" s="1431"/>
      <c r="BXO289" s="1431"/>
      <c r="BXP289" s="1431"/>
      <c r="BXQ289" s="1431"/>
      <c r="BXR289" s="1431"/>
      <c r="BXS289" s="1431"/>
      <c r="BXT289" s="1431"/>
      <c r="BXU289" s="1431"/>
      <c r="BXV289" s="1431"/>
      <c r="BXW289" s="1431"/>
      <c r="BXX289" s="1431"/>
      <c r="BXY289" s="1431"/>
      <c r="BXZ289" s="1431"/>
      <c r="BYA289" s="1431"/>
      <c r="BYB289" s="1431"/>
      <c r="BYC289" s="1431"/>
      <c r="BYD289" s="1431"/>
      <c r="BYE289" s="1431"/>
      <c r="BYF289" s="1431"/>
      <c r="BYG289" s="1431"/>
      <c r="BYH289" s="1431"/>
      <c r="BYI289" s="1431"/>
      <c r="BYJ289" s="1431"/>
      <c r="BYK289" s="1431"/>
      <c r="BYL289" s="1431"/>
      <c r="BYM289" s="1431"/>
      <c r="BYN289" s="1431"/>
      <c r="BYO289" s="1431"/>
      <c r="BYP289" s="1431"/>
      <c r="BYQ289" s="1431"/>
      <c r="BYR289" s="1431"/>
      <c r="BYS289" s="1431"/>
      <c r="BYT289" s="1431"/>
      <c r="BYU289" s="1431"/>
      <c r="BYV289" s="1431"/>
      <c r="BYW289" s="1431"/>
      <c r="BYX289" s="1431"/>
      <c r="BYY289" s="1431"/>
      <c r="BYZ289" s="1431"/>
      <c r="BZA289" s="1431"/>
      <c r="BZB289" s="1431"/>
      <c r="BZC289" s="1431"/>
      <c r="BZD289" s="1431"/>
      <c r="BZE289" s="1431"/>
      <c r="BZF289" s="1431"/>
      <c r="BZG289" s="1431"/>
      <c r="BZH289" s="1431"/>
      <c r="BZI289" s="1431"/>
      <c r="BZJ289" s="1431"/>
      <c r="BZK289" s="1431"/>
      <c r="BZL289" s="1431"/>
      <c r="BZM289" s="1431"/>
      <c r="BZN289" s="1431"/>
      <c r="BZO289" s="1431"/>
      <c r="BZP289" s="1431"/>
      <c r="BZQ289" s="1431"/>
      <c r="BZR289" s="1431"/>
      <c r="BZS289" s="1431"/>
      <c r="BZT289" s="1431"/>
      <c r="BZU289" s="1431"/>
      <c r="BZV289" s="1431"/>
      <c r="BZW289" s="1431"/>
      <c r="BZX289" s="1431"/>
      <c r="BZY289" s="1431"/>
      <c r="BZZ289" s="1431"/>
      <c r="CAA289" s="1431"/>
      <c r="CAB289" s="1431"/>
      <c r="CAC289" s="1431"/>
      <c r="CAD289" s="1431"/>
      <c r="CAE289" s="1431"/>
      <c r="CAF289" s="1431"/>
      <c r="CAG289" s="1431"/>
      <c r="CAH289" s="1431"/>
      <c r="CAI289" s="1431"/>
      <c r="CAJ289" s="1431"/>
      <c r="CAK289" s="1431"/>
      <c r="CAL289" s="1431"/>
      <c r="CAM289" s="1431"/>
      <c r="CAN289" s="1431"/>
      <c r="CAO289" s="1431"/>
      <c r="CAP289" s="1431"/>
      <c r="CAQ289" s="1431"/>
      <c r="CAR289" s="1431"/>
      <c r="CAS289" s="1431"/>
      <c r="CAT289" s="1431"/>
      <c r="CAU289" s="1431"/>
      <c r="CAV289" s="1431"/>
      <c r="CAW289" s="1431"/>
      <c r="CAX289" s="1431"/>
      <c r="CAY289" s="1431"/>
      <c r="CAZ289" s="1431"/>
      <c r="CBA289" s="1431"/>
      <c r="CBB289" s="1431"/>
      <c r="CBC289" s="1431"/>
      <c r="CBD289" s="1431"/>
      <c r="CBE289" s="1431"/>
      <c r="CBF289" s="1431"/>
      <c r="CBG289" s="1431"/>
      <c r="CBH289" s="1431"/>
      <c r="CBI289" s="1431"/>
      <c r="CBJ289" s="1431"/>
      <c r="CBK289" s="1431"/>
      <c r="CBL289" s="1431"/>
      <c r="CBM289" s="1431"/>
      <c r="CBN289" s="1431"/>
      <c r="CBO289" s="1431"/>
      <c r="CBP289" s="1431"/>
      <c r="CBQ289" s="1431"/>
      <c r="CBR289" s="1431"/>
      <c r="CBS289" s="1431"/>
      <c r="CBT289" s="1431"/>
      <c r="CBU289" s="1431"/>
      <c r="CBV289" s="1431"/>
      <c r="CBW289" s="1431"/>
      <c r="CBX289" s="1431"/>
      <c r="CBY289" s="1431"/>
      <c r="CBZ289" s="1431"/>
      <c r="CCA289" s="1431"/>
      <c r="CCB289" s="1431"/>
      <c r="CCC289" s="1431"/>
      <c r="CCD289" s="1431"/>
      <c r="CCE289" s="1431"/>
      <c r="CCF289" s="1431"/>
      <c r="CCG289" s="1431"/>
      <c r="CCH289" s="1431"/>
      <c r="CCI289" s="1431"/>
      <c r="CCJ289" s="1431"/>
      <c r="CCK289" s="1431"/>
      <c r="CCL289" s="1431"/>
      <c r="CCM289" s="1431"/>
      <c r="CCN289" s="1431"/>
      <c r="CCO289" s="1431"/>
      <c r="CCP289" s="1431"/>
      <c r="CCQ289" s="1431"/>
      <c r="CCR289" s="1431"/>
      <c r="CCS289" s="1431"/>
      <c r="CCT289" s="1431"/>
      <c r="CCU289" s="1431"/>
      <c r="CCV289" s="1431"/>
      <c r="CCW289" s="1431"/>
      <c r="CCX289" s="1431"/>
      <c r="CCY289" s="1431"/>
      <c r="CCZ289" s="1431"/>
      <c r="CDA289" s="1431"/>
      <c r="CDB289" s="1431"/>
      <c r="CDC289" s="1431"/>
      <c r="CDD289" s="1431"/>
      <c r="CDE289" s="1431"/>
      <c r="CDF289" s="1431"/>
      <c r="CDG289" s="1431"/>
      <c r="CDH289" s="1431"/>
      <c r="CDI289" s="1431"/>
      <c r="CDJ289" s="1431"/>
      <c r="CDK289" s="1431"/>
      <c r="CDL289" s="1431"/>
      <c r="CDM289" s="1431"/>
      <c r="CDN289" s="1431"/>
      <c r="CDO289" s="1431"/>
      <c r="CDP289" s="1431"/>
      <c r="CDQ289" s="1431"/>
      <c r="CDR289" s="1431"/>
      <c r="CDS289" s="1431"/>
      <c r="CDT289" s="1431"/>
      <c r="CDU289" s="1431"/>
      <c r="CDV289" s="1431"/>
      <c r="CDW289" s="1431"/>
      <c r="CDX289" s="1431"/>
      <c r="CDY289" s="1431"/>
      <c r="CDZ289" s="1431"/>
      <c r="CEA289" s="1431"/>
      <c r="CEB289" s="1431"/>
      <c r="CEC289" s="1431"/>
      <c r="CED289" s="1431"/>
      <c r="CEE289" s="1431"/>
      <c r="CEF289" s="1431"/>
      <c r="CEG289" s="1431"/>
      <c r="CEH289" s="1431"/>
      <c r="CEI289" s="1431"/>
      <c r="CEJ289" s="1431"/>
      <c r="CEK289" s="1431"/>
      <c r="CEL289" s="1431"/>
      <c r="CEM289" s="1431"/>
      <c r="CEN289" s="1431"/>
      <c r="CEO289" s="1431"/>
      <c r="CEP289" s="1431"/>
      <c r="CEQ289" s="1431"/>
      <c r="CER289" s="1431"/>
      <c r="CES289" s="1431"/>
      <c r="CET289" s="1431"/>
      <c r="CEU289" s="1431"/>
      <c r="CEV289" s="1431"/>
      <c r="CEW289" s="1431"/>
      <c r="CEX289" s="1431"/>
      <c r="CEY289" s="1431"/>
      <c r="CEZ289" s="1431"/>
      <c r="CFA289" s="1431"/>
      <c r="CFB289" s="1431"/>
      <c r="CFC289" s="1431"/>
      <c r="CFD289" s="1431"/>
      <c r="CFE289" s="1431"/>
      <c r="CFF289" s="1431"/>
      <c r="CFG289" s="1431"/>
      <c r="CFH289" s="1431"/>
      <c r="CFI289" s="1431"/>
      <c r="CFJ289" s="1431"/>
      <c r="CFK289" s="1431"/>
      <c r="CFL289" s="1431"/>
      <c r="CFM289" s="1431"/>
      <c r="CFN289" s="1431"/>
      <c r="CFO289" s="1431"/>
      <c r="CFP289" s="1431"/>
      <c r="CFQ289" s="1431"/>
      <c r="CFR289" s="1431"/>
      <c r="CFS289" s="1431"/>
      <c r="CFT289" s="1431"/>
      <c r="CFU289" s="1431"/>
      <c r="CFV289" s="1431"/>
      <c r="CFW289" s="1431"/>
      <c r="CFX289" s="1431"/>
      <c r="CFY289" s="1431"/>
      <c r="CFZ289" s="1431"/>
      <c r="CGA289" s="1431"/>
      <c r="CGB289" s="1431"/>
      <c r="CGC289" s="1431"/>
      <c r="CGD289" s="1431"/>
      <c r="CGE289" s="1431"/>
      <c r="CGF289" s="1431"/>
      <c r="CGG289" s="1431"/>
      <c r="CGH289" s="1431"/>
      <c r="CGI289" s="1431"/>
      <c r="CGJ289" s="1431"/>
      <c r="CGK289" s="1431"/>
      <c r="CGL289" s="1431"/>
      <c r="CGM289" s="1431"/>
      <c r="CGN289" s="1431"/>
      <c r="CGO289" s="1431"/>
      <c r="CGP289" s="1431"/>
      <c r="CGQ289" s="1431"/>
      <c r="CGR289" s="1431"/>
      <c r="CGS289" s="1431"/>
      <c r="CGT289" s="1431"/>
      <c r="CGU289" s="1431"/>
      <c r="CGV289" s="1431"/>
      <c r="CGW289" s="1431"/>
      <c r="CGX289" s="1431"/>
      <c r="CGY289" s="1431"/>
      <c r="CGZ289" s="1431"/>
      <c r="CHA289" s="1431"/>
      <c r="CHB289" s="1431"/>
      <c r="CHC289" s="1431"/>
      <c r="CHD289" s="1431"/>
      <c r="CHE289" s="1431"/>
      <c r="CHF289" s="1431"/>
      <c r="CHG289" s="1431"/>
      <c r="CHH289" s="1431"/>
      <c r="CHI289" s="1431"/>
      <c r="CHJ289" s="1431"/>
      <c r="CHK289" s="1431"/>
      <c r="CHL289" s="1431"/>
      <c r="CHM289" s="1431"/>
      <c r="CHN289" s="1431"/>
      <c r="CHO289" s="1431"/>
      <c r="CHP289" s="1431"/>
      <c r="CHQ289" s="1431"/>
      <c r="CHR289" s="1431"/>
      <c r="CHS289" s="1431"/>
      <c r="CHT289" s="1431"/>
      <c r="CHU289" s="1431"/>
      <c r="CHV289" s="1431"/>
      <c r="CHW289" s="1431"/>
      <c r="CHX289" s="1431"/>
      <c r="CHY289" s="1431"/>
      <c r="CHZ289" s="1431"/>
      <c r="CIA289" s="1431"/>
      <c r="CIB289" s="1431"/>
      <c r="CIC289" s="1431"/>
      <c r="CID289" s="1431"/>
      <c r="CIE289" s="1431"/>
      <c r="CIF289" s="1431"/>
      <c r="CIG289" s="1431"/>
      <c r="CIH289" s="1431"/>
      <c r="CII289" s="1431"/>
      <c r="CIJ289" s="1431"/>
      <c r="CIK289" s="1431"/>
      <c r="CIL289" s="1431"/>
      <c r="CIM289" s="1431"/>
      <c r="CIN289" s="1431"/>
      <c r="CIO289" s="1431"/>
      <c r="CIP289" s="1431"/>
      <c r="CIQ289" s="1431"/>
      <c r="CIR289" s="1431"/>
      <c r="CIS289" s="1431"/>
      <c r="CIT289" s="1431"/>
      <c r="CIU289" s="1431"/>
      <c r="CIV289" s="1431"/>
      <c r="CIW289" s="1431"/>
      <c r="CIX289" s="1431"/>
      <c r="CIY289" s="1431"/>
      <c r="CIZ289" s="1431"/>
      <c r="CJA289" s="1431"/>
      <c r="CJB289" s="1431"/>
      <c r="CJC289" s="1431"/>
      <c r="CJD289" s="1431"/>
      <c r="CJE289" s="1431"/>
      <c r="CJF289" s="1431"/>
      <c r="CJG289" s="1431"/>
      <c r="CJH289" s="1431"/>
      <c r="CJI289" s="1431"/>
      <c r="CJJ289" s="1431"/>
      <c r="CJK289" s="1431"/>
      <c r="CJL289" s="1431"/>
      <c r="CJM289" s="1431"/>
      <c r="CJN289" s="1431"/>
      <c r="CJO289" s="1431"/>
      <c r="CJP289" s="1431"/>
      <c r="CJQ289" s="1431"/>
      <c r="CJR289" s="1431"/>
      <c r="CJS289" s="1431"/>
      <c r="CJT289" s="1431"/>
      <c r="CJU289" s="1431"/>
      <c r="CJV289" s="1431"/>
      <c r="CJW289" s="1431"/>
      <c r="CJX289" s="1431"/>
      <c r="CJY289" s="1431"/>
      <c r="CJZ289" s="1431"/>
      <c r="CKA289" s="1431"/>
      <c r="CKB289" s="1431"/>
      <c r="CKC289" s="1431"/>
      <c r="CKD289" s="1431"/>
      <c r="CKE289" s="1431"/>
      <c r="CKF289" s="1431"/>
      <c r="CKG289" s="1431"/>
      <c r="CKH289" s="1431"/>
      <c r="CKI289" s="1431"/>
      <c r="CKJ289" s="1431"/>
      <c r="CKK289" s="1431"/>
      <c r="CKL289" s="1431"/>
      <c r="CKM289" s="1431"/>
      <c r="CKN289" s="1431"/>
      <c r="CKO289" s="1431"/>
      <c r="CKP289" s="1431"/>
      <c r="CKQ289" s="1431"/>
      <c r="CKR289" s="1431"/>
      <c r="CKS289" s="1431"/>
      <c r="CKT289" s="1431"/>
      <c r="CKU289" s="1431"/>
      <c r="CKV289" s="1431"/>
      <c r="CKW289" s="1431"/>
      <c r="CKX289" s="1431"/>
      <c r="CKY289" s="1431"/>
      <c r="CKZ289" s="1431"/>
      <c r="CLA289" s="1431"/>
      <c r="CLB289" s="1431"/>
      <c r="CLC289" s="1431"/>
      <c r="CLD289" s="1431"/>
      <c r="CLE289" s="1431"/>
      <c r="CLF289" s="1431"/>
      <c r="CLG289" s="1431"/>
      <c r="CLH289" s="1431"/>
      <c r="CLI289" s="1431"/>
      <c r="CLJ289" s="1431"/>
      <c r="CLK289" s="1431"/>
      <c r="CLL289" s="1431"/>
      <c r="CLM289" s="1431"/>
      <c r="CLN289" s="1431"/>
      <c r="CLO289" s="1431"/>
      <c r="CLP289" s="1431"/>
      <c r="CLQ289" s="1431"/>
      <c r="CLR289" s="1431"/>
      <c r="CLS289" s="1431"/>
      <c r="CLT289" s="1431"/>
      <c r="CLU289" s="1431"/>
      <c r="CLV289" s="1431"/>
      <c r="CLW289" s="1431"/>
      <c r="CLX289" s="1431"/>
      <c r="CLY289" s="1431"/>
      <c r="CLZ289" s="1431"/>
      <c r="CMA289" s="1431"/>
      <c r="CMB289" s="1431"/>
      <c r="CMC289" s="1431"/>
      <c r="CMD289" s="1431"/>
      <c r="CME289" s="1431"/>
      <c r="CMF289" s="1431"/>
      <c r="CMG289" s="1431"/>
      <c r="CMH289" s="1431"/>
      <c r="CMI289" s="1431"/>
      <c r="CMJ289" s="1431"/>
      <c r="CMK289" s="1431"/>
      <c r="CML289" s="1431"/>
      <c r="CMM289" s="1431"/>
      <c r="CMN289" s="1431"/>
      <c r="CMO289" s="1431"/>
      <c r="CMP289" s="1431"/>
      <c r="CMQ289" s="1431"/>
      <c r="CMR289" s="1431"/>
      <c r="CMS289" s="1431"/>
      <c r="CMT289" s="1431"/>
      <c r="CMU289" s="1431"/>
      <c r="CMV289" s="1431"/>
      <c r="CMW289" s="1431"/>
      <c r="CMX289" s="1431"/>
      <c r="CMY289" s="1431"/>
      <c r="CMZ289" s="1431"/>
      <c r="CNA289" s="1431"/>
      <c r="CNB289" s="1431"/>
      <c r="CNC289" s="1431"/>
      <c r="CND289" s="1431"/>
      <c r="CNE289" s="1431"/>
      <c r="CNF289" s="1431"/>
      <c r="CNG289" s="1431"/>
      <c r="CNH289" s="1431"/>
      <c r="CNI289" s="1431"/>
      <c r="CNJ289" s="1431"/>
      <c r="CNK289" s="1431"/>
      <c r="CNL289" s="1431"/>
      <c r="CNM289" s="1431"/>
      <c r="CNN289" s="1431"/>
      <c r="CNO289" s="1431"/>
      <c r="CNP289" s="1431"/>
      <c r="CNQ289" s="1431"/>
      <c r="CNR289" s="1431"/>
      <c r="CNS289" s="1431"/>
      <c r="CNT289" s="1431"/>
      <c r="CNU289" s="1431"/>
      <c r="CNV289" s="1431"/>
      <c r="CNW289" s="1431"/>
      <c r="CNX289" s="1431"/>
      <c r="CNY289" s="1431"/>
      <c r="CNZ289" s="1431"/>
      <c r="COA289" s="1431"/>
      <c r="COB289" s="1431"/>
      <c r="COC289" s="1431"/>
      <c r="COD289" s="1431"/>
      <c r="COE289" s="1431"/>
      <c r="COF289" s="1431"/>
      <c r="COG289" s="1431"/>
      <c r="COH289" s="1431"/>
      <c r="COI289" s="1431"/>
      <c r="COJ289" s="1431"/>
      <c r="COK289" s="1431"/>
      <c r="COL289" s="1431"/>
      <c r="COM289" s="1431"/>
      <c r="CON289" s="1431"/>
      <c r="COO289" s="1431"/>
      <c r="COP289" s="1431"/>
      <c r="COQ289" s="1431"/>
      <c r="COR289" s="1431"/>
      <c r="COS289" s="1431"/>
      <c r="COT289" s="1431"/>
      <c r="COU289" s="1431"/>
      <c r="COV289" s="1431"/>
      <c r="COW289" s="1431"/>
      <c r="COX289" s="1431"/>
      <c r="COY289" s="1431"/>
      <c r="COZ289" s="1431"/>
      <c r="CPA289" s="1431"/>
      <c r="CPB289" s="1431"/>
      <c r="CPC289" s="1431"/>
      <c r="CPD289" s="1431"/>
      <c r="CPE289" s="1431"/>
      <c r="CPF289" s="1431"/>
      <c r="CPG289" s="1431"/>
      <c r="CPH289" s="1431"/>
      <c r="CPI289" s="1431"/>
      <c r="CPJ289" s="1431"/>
      <c r="CPK289" s="1431"/>
      <c r="CPL289" s="1431"/>
      <c r="CPM289" s="1431"/>
      <c r="CPN289" s="1431"/>
      <c r="CPO289" s="1431"/>
      <c r="CPP289" s="1431"/>
      <c r="CPQ289" s="1431"/>
      <c r="CPR289" s="1431"/>
      <c r="CPS289" s="1431"/>
      <c r="CPT289" s="1431"/>
      <c r="CPU289" s="1431"/>
      <c r="CPV289" s="1431"/>
      <c r="CPW289" s="1431"/>
      <c r="CPX289" s="1431"/>
      <c r="CPY289" s="1431"/>
      <c r="CPZ289" s="1431"/>
      <c r="CQA289" s="1431"/>
      <c r="CQB289" s="1431"/>
      <c r="CQC289" s="1431"/>
      <c r="CQD289" s="1431"/>
      <c r="CQE289" s="1431"/>
      <c r="CQF289" s="1431"/>
      <c r="CQG289" s="1431"/>
      <c r="CQH289" s="1431"/>
      <c r="CQI289" s="1431"/>
      <c r="CQJ289" s="1431"/>
      <c r="CQK289" s="1431"/>
      <c r="CQL289" s="1431"/>
      <c r="CQM289" s="1431"/>
      <c r="CQN289" s="1431"/>
      <c r="CQO289" s="1431"/>
      <c r="CQP289" s="1431"/>
      <c r="CQQ289" s="1431"/>
      <c r="CQR289" s="1431"/>
      <c r="CQS289" s="1431"/>
      <c r="CQT289" s="1431"/>
      <c r="CQU289" s="1431"/>
      <c r="CQV289" s="1431"/>
      <c r="CQW289" s="1431"/>
      <c r="CQX289" s="1431"/>
      <c r="CQY289" s="1431"/>
      <c r="CQZ289" s="1431"/>
      <c r="CRA289" s="1431"/>
      <c r="CRB289" s="1431"/>
      <c r="CRC289" s="1431"/>
      <c r="CRD289" s="1431"/>
      <c r="CRE289" s="1431"/>
      <c r="CRF289" s="1431"/>
      <c r="CRG289" s="1431"/>
      <c r="CRH289" s="1431"/>
      <c r="CRI289" s="1431"/>
      <c r="CRJ289" s="1431"/>
      <c r="CRK289" s="1431"/>
      <c r="CRL289" s="1431"/>
      <c r="CRM289" s="1431"/>
      <c r="CRN289" s="1431"/>
      <c r="CRO289" s="1431"/>
      <c r="CRP289" s="1431"/>
      <c r="CRQ289" s="1431"/>
      <c r="CRR289" s="1431"/>
      <c r="CRS289" s="1431"/>
      <c r="CRT289" s="1431"/>
      <c r="CRU289" s="1431"/>
      <c r="CRV289" s="1431"/>
      <c r="CRW289" s="1431"/>
      <c r="CRX289" s="1431"/>
      <c r="CRY289" s="1431"/>
      <c r="CRZ289" s="1431"/>
      <c r="CSA289" s="1431"/>
      <c r="CSB289" s="1431"/>
      <c r="CSC289" s="1431"/>
      <c r="CSD289" s="1431"/>
      <c r="CSE289" s="1431"/>
      <c r="CSF289" s="1431"/>
      <c r="CSG289" s="1431"/>
      <c r="CSH289" s="1431"/>
      <c r="CSI289" s="1431"/>
      <c r="CSJ289" s="1431"/>
      <c r="CSK289" s="1431"/>
      <c r="CSL289" s="1431"/>
      <c r="CSM289" s="1431"/>
      <c r="CSN289" s="1431"/>
      <c r="CSO289" s="1431"/>
      <c r="CSP289" s="1431"/>
      <c r="CSQ289" s="1431"/>
      <c r="CSR289" s="1431"/>
      <c r="CSS289" s="1431"/>
      <c r="CST289" s="1431"/>
      <c r="CSU289" s="1431"/>
      <c r="CSV289" s="1431"/>
      <c r="CSW289" s="1431"/>
      <c r="CSX289" s="1431"/>
      <c r="CSY289" s="1431"/>
      <c r="CSZ289" s="1431"/>
      <c r="CTA289" s="1431"/>
      <c r="CTB289" s="1431"/>
      <c r="CTC289" s="1431"/>
      <c r="CTD289" s="1431"/>
      <c r="CTE289" s="1431"/>
      <c r="CTF289" s="1431"/>
      <c r="CTG289" s="1431"/>
      <c r="CTH289" s="1431"/>
      <c r="CTI289" s="1431"/>
      <c r="CTJ289" s="1431"/>
      <c r="CTK289" s="1431"/>
      <c r="CTL289" s="1431"/>
      <c r="CTM289" s="1431"/>
      <c r="CTN289" s="1431"/>
      <c r="CTO289" s="1431"/>
      <c r="CTP289" s="1431"/>
      <c r="CTQ289" s="1431"/>
      <c r="CTR289" s="1431"/>
      <c r="CTS289" s="1431"/>
      <c r="CTT289" s="1431"/>
      <c r="CTU289" s="1431"/>
      <c r="CTV289" s="1431"/>
      <c r="CTW289" s="1431"/>
      <c r="CTX289" s="1431"/>
      <c r="CTY289" s="1431"/>
      <c r="CTZ289" s="1431"/>
      <c r="CUA289" s="1431"/>
      <c r="CUB289" s="1431"/>
      <c r="CUC289" s="1431"/>
      <c r="CUD289" s="1431"/>
      <c r="CUE289" s="1431"/>
      <c r="CUF289" s="1431"/>
      <c r="CUG289" s="1431"/>
      <c r="CUH289" s="1431"/>
      <c r="CUI289" s="1431"/>
      <c r="CUJ289" s="1431"/>
      <c r="CUK289" s="1431"/>
      <c r="CUL289" s="1431"/>
      <c r="CUM289" s="1431"/>
      <c r="CUN289" s="1431"/>
      <c r="CUO289" s="1431"/>
      <c r="CUP289" s="1431"/>
      <c r="CUQ289" s="1431"/>
      <c r="CUR289" s="1431"/>
      <c r="CUS289" s="1431"/>
      <c r="CUT289" s="1431"/>
      <c r="CUU289" s="1431"/>
      <c r="CUV289" s="1431"/>
      <c r="CUW289" s="1431"/>
      <c r="CUX289" s="1431"/>
      <c r="CUY289" s="1431"/>
      <c r="CUZ289" s="1431"/>
      <c r="CVA289" s="1431"/>
      <c r="CVB289" s="1431"/>
      <c r="CVC289" s="1431"/>
      <c r="CVD289" s="1431"/>
      <c r="CVE289" s="1431"/>
      <c r="CVF289" s="1431"/>
      <c r="CVG289" s="1431"/>
      <c r="CVH289" s="1431"/>
      <c r="CVI289" s="1431"/>
      <c r="CVJ289" s="1431"/>
      <c r="CVK289" s="1431"/>
      <c r="CVL289" s="1431"/>
      <c r="CVM289" s="1431"/>
      <c r="CVN289" s="1431"/>
      <c r="CVO289" s="1431"/>
      <c r="CVP289" s="1431"/>
      <c r="CVQ289" s="1431"/>
      <c r="CVR289" s="1431"/>
      <c r="CVS289" s="1431"/>
      <c r="CVT289" s="1431"/>
      <c r="CVU289" s="1431"/>
      <c r="CVV289" s="1431"/>
      <c r="CVW289" s="1431"/>
      <c r="CVX289" s="1431"/>
      <c r="CVY289" s="1431"/>
      <c r="CVZ289" s="1431"/>
      <c r="CWA289" s="1431"/>
      <c r="CWB289" s="1431"/>
      <c r="CWC289" s="1431"/>
      <c r="CWD289" s="1431"/>
      <c r="CWE289" s="1431"/>
      <c r="CWF289" s="1431"/>
      <c r="CWG289" s="1431"/>
      <c r="CWH289" s="1431"/>
      <c r="CWI289" s="1431"/>
      <c r="CWJ289" s="1431"/>
      <c r="CWK289" s="1431"/>
      <c r="CWL289" s="1431"/>
      <c r="CWM289" s="1431"/>
      <c r="CWN289" s="1431"/>
      <c r="CWO289" s="1431"/>
      <c r="CWP289" s="1431"/>
      <c r="CWQ289" s="1431"/>
      <c r="CWR289" s="1431"/>
      <c r="CWS289" s="1431"/>
      <c r="CWT289" s="1431"/>
      <c r="CWU289" s="1431"/>
      <c r="CWV289" s="1431"/>
      <c r="CWW289" s="1431"/>
      <c r="CWX289" s="1431"/>
      <c r="CWY289" s="1431"/>
      <c r="CWZ289" s="1431"/>
      <c r="CXA289" s="1431"/>
      <c r="CXB289" s="1431"/>
      <c r="CXC289" s="1431"/>
      <c r="CXD289" s="1431"/>
      <c r="CXE289" s="1431"/>
      <c r="CXF289" s="1431"/>
      <c r="CXG289" s="1431"/>
      <c r="CXH289" s="1431"/>
      <c r="CXI289" s="1431"/>
      <c r="CXJ289" s="1431"/>
      <c r="CXK289" s="1431"/>
      <c r="CXL289" s="1431"/>
      <c r="CXM289" s="1431"/>
      <c r="CXN289" s="1431"/>
      <c r="CXO289" s="1431"/>
      <c r="CXP289" s="1431"/>
      <c r="CXQ289" s="1431"/>
      <c r="CXR289" s="1431"/>
      <c r="CXS289" s="1431"/>
      <c r="CXT289" s="1431"/>
      <c r="CXU289" s="1431"/>
      <c r="CXV289" s="1431"/>
      <c r="CXW289" s="1431"/>
      <c r="CXX289" s="1431"/>
      <c r="CXY289" s="1431"/>
      <c r="CXZ289" s="1431"/>
      <c r="CYA289" s="1431"/>
      <c r="CYB289" s="1431"/>
      <c r="CYC289" s="1431"/>
      <c r="CYD289" s="1431"/>
      <c r="CYE289" s="1431"/>
      <c r="CYF289" s="1431"/>
      <c r="CYG289" s="1431"/>
      <c r="CYH289" s="1431"/>
      <c r="CYI289" s="1431"/>
      <c r="CYJ289" s="1431"/>
      <c r="CYK289" s="1431"/>
      <c r="CYL289" s="1431"/>
      <c r="CYM289" s="1431"/>
      <c r="CYN289" s="1431"/>
      <c r="CYO289" s="1431"/>
      <c r="CYP289" s="1431"/>
      <c r="CYQ289" s="1431"/>
      <c r="CYR289" s="1431"/>
      <c r="CYS289" s="1431"/>
      <c r="CYT289" s="1431"/>
      <c r="CYU289" s="1431"/>
      <c r="CYV289" s="1431"/>
      <c r="CYW289" s="1431"/>
      <c r="CYX289" s="1431"/>
      <c r="CYY289" s="1431"/>
      <c r="CYZ289" s="1431"/>
      <c r="CZA289" s="1431"/>
      <c r="CZB289" s="1431"/>
      <c r="CZC289" s="1431"/>
      <c r="CZD289" s="1431"/>
      <c r="CZE289" s="1431"/>
      <c r="CZF289" s="1431"/>
      <c r="CZG289" s="1431"/>
      <c r="CZH289" s="1431"/>
      <c r="CZI289" s="1431"/>
      <c r="CZJ289" s="1431"/>
      <c r="CZK289" s="1431"/>
      <c r="CZL289" s="1431"/>
      <c r="CZM289" s="1431"/>
      <c r="CZN289" s="1431"/>
      <c r="CZO289" s="1431"/>
      <c r="CZP289" s="1431"/>
      <c r="CZQ289" s="1431"/>
      <c r="CZR289" s="1431"/>
      <c r="CZS289" s="1431"/>
      <c r="CZT289" s="1431"/>
      <c r="CZU289" s="1431"/>
      <c r="CZV289" s="1431"/>
      <c r="CZW289" s="1431"/>
      <c r="CZX289" s="1431"/>
      <c r="CZY289" s="1431"/>
      <c r="CZZ289" s="1431"/>
      <c r="DAA289" s="1431"/>
      <c r="DAB289" s="1431"/>
      <c r="DAC289" s="1431"/>
      <c r="DAD289" s="1431"/>
      <c r="DAE289" s="1431"/>
      <c r="DAF289" s="1431"/>
      <c r="DAG289" s="1431"/>
      <c r="DAH289" s="1431"/>
      <c r="DAI289" s="1431"/>
      <c r="DAJ289" s="1431"/>
      <c r="DAK289" s="1431"/>
      <c r="DAL289" s="1431"/>
      <c r="DAM289" s="1431"/>
      <c r="DAN289" s="1431"/>
      <c r="DAO289" s="1431"/>
      <c r="DAP289" s="1431"/>
      <c r="DAQ289" s="1431"/>
      <c r="DAR289" s="1431"/>
      <c r="DAS289" s="1431"/>
      <c r="DAT289" s="1431"/>
      <c r="DAU289" s="1431"/>
      <c r="DAV289" s="1431"/>
      <c r="DAW289" s="1431"/>
      <c r="DAX289" s="1431"/>
      <c r="DAY289" s="1431"/>
      <c r="DAZ289" s="1431"/>
      <c r="DBA289" s="1431"/>
      <c r="DBB289" s="1431"/>
      <c r="DBC289" s="1431"/>
      <c r="DBD289" s="1431"/>
      <c r="DBE289" s="1431"/>
      <c r="DBF289" s="1431"/>
      <c r="DBG289" s="1431"/>
      <c r="DBH289" s="1431"/>
      <c r="DBI289" s="1431"/>
      <c r="DBJ289" s="1431"/>
      <c r="DBK289" s="1431"/>
      <c r="DBL289" s="1431"/>
      <c r="DBM289" s="1431"/>
      <c r="DBN289" s="1431"/>
      <c r="DBO289" s="1431"/>
      <c r="DBP289" s="1431"/>
      <c r="DBQ289" s="1431"/>
      <c r="DBR289" s="1431"/>
      <c r="DBS289" s="1431"/>
      <c r="DBT289" s="1431"/>
      <c r="DBU289" s="1431"/>
      <c r="DBV289" s="1431"/>
      <c r="DBW289" s="1431"/>
      <c r="DBX289" s="1431"/>
      <c r="DBY289" s="1431"/>
      <c r="DBZ289" s="1431"/>
      <c r="DCA289" s="1431"/>
      <c r="DCB289" s="1431"/>
      <c r="DCC289" s="1431"/>
      <c r="DCD289" s="1431"/>
      <c r="DCE289" s="1431"/>
      <c r="DCF289" s="1431"/>
      <c r="DCG289" s="1431"/>
      <c r="DCH289" s="1431"/>
      <c r="DCI289" s="1431"/>
      <c r="DCJ289" s="1431"/>
      <c r="DCK289" s="1431"/>
      <c r="DCL289" s="1431"/>
      <c r="DCM289" s="1431"/>
      <c r="DCN289" s="1431"/>
      <c r="DCO289" s="1431"/>
      <c r="DCP289" s="1431"/>
      <c r="DCQ289" s="1431"/>
      <c r="DCR289" s="1431"/>
      <c r="DCS289" s="1431"/>
      <c r="DCT289" s="1431"/>
      <c r="DCU289" s="1431"/>
      <c r="DCV289" s="1431"/>
      <c r="DCW289" s="1431"/>
      <c r="DCX289" s="1431"/>
      <c r="DCY289" s="1431"/>
      <c r="DCZ289" s="1431"/>
      <c r="DDA289" s="1431"/>
      <c r="DDB289" s="1431"/>
      <c r="DDC289" s="1431"/>
      <c r="DDD289" s="1431"/>
      <c r="DDE289" s="1431"/>
      <c r="DDF289" s="1431"/>
      <c r="DDG289" s="1431"/>
      <c r="DDH289" s="1431"/>
      <c r="DDI289" s="1431"/>
      <c r="DDJ289" s="1431"/>
      <c r="DDK289" s="1431"/>
      <c r="DDL289" s="1431"/>
      <c r="DDM289" s="1431"/>
      <c r="DDN289" s="1431"/>
      <c r="DDO289" s="1431"/>
      <c r="DDP289" s="1431"/>
      <c r="DDQ289" s="1431"/>
      <c r="DDR289" s="1431"/>
      <c r="DDS289" s="1431"/>
      <c r="DDT289" s="1431"/>
      <c r="DDU289" s="1431"/>
      <c r="DDV289" s="1431"/>
      <c r="DDW289" s="1431"/>
      <c r="DDX289" s="1431"/>
      <c r="DDY289" s="1431"/>
      <c r="DDZ289" s="1431"/>
      <c r="DEA289" s="1431"/>
      <c r="DEB289" s="1431"/>
      <c r="DEC289" s="1431"/>
      <c r="DED289" s="1431"/>
      <c r="DEE289" s="1431"/>
      <c r="DEF289" s="1431"/>
      <c r="DEG289" s="1431"/>
      <c r="DEH289" s="1431"/>
      <c r="DEI289" s="1431"/>
      <c r="DEJ289" s="1431"/>
      <c r="DEK289" s="1431"/>
      <c r="DEL289" s="1431"/>
      <c r="DEM289" s="1431"/>
      <c r="DEN289" s="1431"/>
      <c r="DEO289" s="1431"/>
      <c r="DEP289" s="1431"/>
      <c r="DEQ289" s="1431"/>
      <c r="DER289" s="1431"/>
      <c r="DES289" s="1431"/>
      <c r="DET289" s="1431"/>
      <c r="DEU289" s="1431"/>
      <c r="DEV289" s="1431"/>
      <c r="DEW289" s="1431"/>
      <c r="DEX289" s="1431"/>
      <c r="DEY289" s="1431"/>
      <c r="DEZ289" s="1431"/>
      <c r="DFA289" s="1431"/>
      <c r="DFB289" s="1431"/>
      <c r="DFC289" s="1431"/>
      <c r="DFD289" s="1431"/>
      <c r="DFE289" s="1431"/>
      <c r="DFF289" s="1431"/>
      <c r="DFG289" s="1431"/>
      <c r="DFH289" s="1431"/>
      <c r="DFI289" s="1431"/>
      <c r="DFJ289" s="1431"/>
      <c r="DFK289" s="1431"/>
      <c r="DFL289" s="1431"/>
      <c r="DFM289" s="1431"/>
      <c r="DFN289" s="1431"/>
      <c r="DFO289" s="1431"/>
      <c r="DFP289" s="1431"/>
      <c r="DFQ289" s="1431"/>
      <c r="DFR289" s="1431"/>
      <c r="DFS289" s="1431"/>
      <c r="DFT289" s="1431"/>
      <c r="DFU289" s="1431"/>
      <c r="DFV289" s="1431"/>
      <c r="DFW289" s="1431"/>
      <c r="DFX289" s="1431"/>
      <c r="DFY289" s="1431"/>
      <c r="DFZ289" s="1431"/>
      <c r="DGA289" s="1431"/>
      <c r="DGB289" s="1431"/>
      <c r="DGC289" s="1431"/>
      <c r="DGD289" s="1431"/>
      <c r="DGE289" s="1431"/>
      <c r="DGF289" s="1431"/>
      <c r="DGG289" s="1431"/>
      <c r="DGH289" s="1431"/>
      <c r="DGI289" s="1431"/>
      <c r="DGJ289" s="1431"/>
      <c r="DGK289" s="1431"/>
      <c r="DGL289" s="1431"/>
      <c r="DGM289" s="1431"/>
      <c r="DGN289" s="1431"/>
      <c r="DGO289" s="1431"/>
      <c r="DGP289" s="1431"/>
      <c r="DGQ289" s="1431"/>
      <c r="DGR289" s="1431"/>
      <c r="DGS289" s="1431"/>
      <c r="DGT289" s="1431"/>
      <c r="DGU289" s="1431"/>
      <c r="DGV289" s="1431"/>
      <c r="DGW289" s="1431"/>
      <c r="DGX289" s="1431"/>
      <c r="DGY289" s="1431"/>
      <c r="DGZ289" s="1431"/>
      <c r="DHA289" s="1431"/>
      <c r="DHB289" s="1431"/>
      <c r="DHC289" s="1431"/>
      <c r="DHD289" s="1431"/>
      <c r="DHE289" s="1431"/>
      <c r="DHF289" s="1431"/>
      <c r="DHG289" s="1431"/>
      <c r="DHH289" s="1431"/>
      <c r="DHI289" s="1431"/>
      <c r="DHJ289" s="1431"/>
      <c r="DHK289" s="1431"/>
      <c r="DHL289" s="1431"/>
      <c r="DHM289" s="1431"/>
      <c r="DHN289" s="1431"/>
      <c r="DHO289" s="1431"/>
      <c r="DHP289" s="1431"/>
      <c r="DHQ289" s="1431"/>
      <c r="DHR289" s="1431"/>
      <c r="DHS289" s="1431"/>
      <c r="DHT289" s="1431"/>
      <c r="DHU289" s="1431"/>
      <c r="DHV289" s="1431"/>
      <c r="DHW289" s="1431"/>
      <c r="DHX289" s="1431"/>
      <c r="DHY289" s="1431"/>
      <c r="DHZ289" s="1431"/>
      <c r="DIA289" s="1431"/>
      <c r="DIB289" s="1431"/>
      <c r="DIC289" s="1431"/>
      <c r="DID289" s="1431"/>
      <c r="DIE289" s="1431"/>
      <c r="DIF289" s="1431"/>
      <c r="DIG289" s="1431"/>
      <c r="DIH289" s="1431"/>
      <c r="DII289" s="1431"/>
      <c r="DIJ289" s="1431"/>
      <c r="DIK289" s="1431"/>
      <c r="DIL289" s="1431"/>
      <c r="DIM289" s="1431"/>
      <c r="DIN289" s="1431"/>
      <c r="DIO289" s="1431"/>
      <c r="DIP289" s="1431"/>
      <c r="DIQ289" s="1431"/>
      <c r="DIR289" s="1431"/>
      <c r="DIS289" s="1431"/>
      <c r="DIT289" s="1431"/>
      <c r="DIU289" s="1431"/>
      <c r="DIV289" s="1431"/>
      <c r="DIW289" s="1431"/>
      <c r="DIX289" s="1431"/>
      <c r="DIY289" s="1431"/>
      <c r="DIZ289" s="1431"/>
      <c r="DJA289" s="1431"/>
      <c r="DJB289" s="1431"/>
      <c r="DJC289" s="1431"/>
      <c r="DJD289" s="1431"/>
      <c r="DJE289" s="1431"/>
      <c r="DJF289" s="1431"/>
      <c r="DJG289" s="1431"/>
      <c r="DJH289" s="1431"/>
      <c r="DJI289" s="1431"/>
      <c r="DJJ289" s="1431"/>
      <c r="DJK289" s="1431"/>
      <c r="DJL289" s="1431"/>
      <c r="DJM289" s="1431"/>
      <c r="DJN289" s="1431"/>
      <c r="DJO289" s="1431"/>
      <c r="DJP289" s="1431"/>
      <c r="DJQ289" s="1431"/>
      <c r="DJR289" s="1431"/>
      <c r="DJS289" s="1431"/>
      <c r="DJT289" s="1431"/>
      <c r="DJU289" s="1431"/>
      <c r="DJV289" s="1431"/>
      <c r="DJW289" s="1431"/>
      <c r="DJX289" s="1431"/>
      <c r="DJY289" s="1431"/>
      <c r="DJZ289" s="1431"/>
      <c r="DKA289" s="1431"/>
      <c r="DKB289" s="1431"/>
      <c r="DKC289" s="1431"/>
      <c r="DKD289" s="1431"/>
      <c r="DKE289" s="1431"/>
      <c r="DKF289" s="1431"/>
      <c r="DKG289" s="1431"/>
      <c r="DKH289" s="1431"/>
      <c r="DKI289" s="1431"/>
      <c r="DKJ289" s="1431"/>
      <c r="DKK289" s="1431"/>
      <c r="DKL289" s="1431"/>
      <c r="DKM289" s="1431"/>
      <c r="DKN289" s="1431"/>
      <c r="DKO289" s="1431"/>
      <c r="DKP289" s="1431"/>
      <c r="DKQ289" s="1431"/>
      <c r="DKR289" s="1431"/>
      <c r="DKS289" s="1431"/>
      <c r="DKT289" s="1431"/>
      <c r="DKU289" s="1431"/>
      <c r="DKV289" s="1431"/>
      <c r="DKW289" s="1431"/>
      <c r="DKX289" s="1431"/>
      <c r="DKY289" s="1431"/>
      <c r="DKZ289" s="1431"/>
      <c r="DLA289" s="1431"/>
      <c r="DLB289" s="1431"/>
      <c r="DLC289" s="1431"/>
      <c r="DLD289" s="1431"/>
      <c r="DLE289" s="1431"/>
      <c r="DLF289" s="1431"/>
      <c r="DLG289" s="1431"/>
      <c r="DLH289" s="1431"/>
      <c r="DLI289" s="1431"/>
      <c r="DLJ289" s="1431"/>
      <c r="DLK289" s="1431"/>
      <c r="DLL289" s="1431"/>
      <c r="DLM289" s="1431"/>
      <c r="DLN289" s="1431"/>
      <c r="DLO289" s="1431"/>
      <c r="DLP289" s="1431"/>
      <c r="DLQ289" s="1431"/>
      <c r="DLR289" s="1431"/>
      <c r="DLS289" s="1431"/>
      <c r="DLT289" s="1431"/>
      <c r="DLU289" s="1431"/>
      <c r="DLV289" s="1431"/>
      <c r="DLW289" s="1431"/>
      <c r="DLX289" s="1431"/>
      <c r="DLY289" s="1431"/>
      <c r="DLZ289" s="1431"/>
      <c r="DMA289" s="1431"/>
      <c r="DMB289" s="1431"/>
      <c r="DMC289" s="1431"/>
      <c r="DMD289" s="1431"/>
      <c r="DME289" s="1431"/>
      <c r="DMF289" s="1431"/>
      <c r="DMG289" s="1431"/>
      <c r="DMH289" s="1431"/>
      <c r="DMI289" s="1431"/>
      <c r="DMJ289" s="1431"/>
      <c r="DMK289" s="1431"/>
      <c r="DML289" s="1431"/>
      <c r="DMM289" s="1431"/>
      <c r="DMN289" s="1431"/>
      <c r="DMO289" s="1431"/>
      <c r="DMP289" s="1431"/>
      <c r="DMQ289" s="1431"/>
      <c r="DMR289" s="1431"/>
      <c r="DMS289" s="1431"/>
      <c r="DMT289" s="1431"/>
      <c r="DMU289" s="1431"/>
      <c r="DMV289" s="1431"/>
      <c r="DMW289" s="1431"/>
      <c r="DMX289" s="1431"/>
      <c r="DMY289" s="1431"/>
      <c r="DMZ289" s="1431"/>
      <c r="DNA289" s="1431"/>
      <c r="DNB289" s="1431"/>
      <c r="DNC289" s="1431"/>
      <c r="DND289" s="1431"/>
      <c r="DNE289" s="1431"/>
      <c r="DNF289" s="1431"/>
      <c r="DNG289" s="1431"/>
      <c r="DNH289" s="1431"/>
      <c r="DNI289" s="1431"/>
      <c r="DNJ289" s="1431"/>
      <c r="DNK289" s="1431"/>
      <c r="DNL289" s="1431"/>
      <c r="DNM289" s="1431"/>
      <c r="DNN289" s="1431"/>
      <c r="DNO289" s="1431"/>
      <c r="DNP289" s="1431"/>
      <c r="DNQ289" s="1431"/>
      <c r="DNR289" s="1431"/>
      <c r="DNS289" s="1431"/>
      <c r="DNT289" s="1431"/>
      <c r="DNU289" s="1431"/>
      <c r="DNV289" s="1431"/>
      <c r="DNW289" s="1431"/>
      <c r="DNX289" s="1431"/>
      <c r="DNY289" s="1431"/>
      <c r="DNZ289" s="1431"/>
      <c r="DOA289" s="1431"/>
      <c r="DOB289" s="1431"/>
      <c r="DOC289" s="1431"/>
      <c r="DOD289" s="1431"/>
      <c r="DOE289" s="1431"/>
      <c r="DOF289" s="1431"/>
      <c r="DOG289" s="1431"/>
      <c r="DOH289" s="1431"/>
      <c r="DOI289" s="1431"/>
      <c r="DOJ289" s="1431"/>
      <c r="DOK289" s="1431"/>
      <c r="DOL289" s="1431"/>
      <c r="DOM289" s="1431"/>
      <c r="DON289" s="1431"/>
      <c r="DOO289" s="1431"/>
      <c r="DOP289" s="1431"/>
      <c r="DOQ289" s="1431"/>
      <c r="DOR289" s="1431"/>
      <c r="DOS289" s="1431"/>
      <c r="DOT289" s="1431"/>
      <c r="DOU289" s="1431"/>
      <c r="DOV289" s="1431"/>
      <c r="DOW289" s="1431"/>
      <c r="DOX289" s="1431"/>
      <c r="DOY289" s="1431"/>
      <c r="DOZ289" s="1431"/>
      <c r="DPA289" s="1431"/>
      <c r="DPB289" s="1431"/>
      <c r="DPC289" s="1431"/>
      <c r="DPD289" s="1431"/>
      <c r="DPE289" s="1431"/>
      <c r="DPF289" s="1431"/>
      <c r="DPG289" s="1431"/>
      <c r="DPH289" s="1431"/>
      <c r="DPI289" s="1431"/>
      <c r="DPJ289" s="1431"/>
      <c r="DPK289" s="1431"/>
      <c r="DPL289" s="1431"/>
      <c r="DPM289" s="1431"/>
      <c r="DPN289" s="1431"/>
      <c r="DPO289" s="1431"/>
      <c r="DPP289" s="1431"/>
      <c r="DPQ289" s="1431"/>
      <c r="DPR289" s="1431"/>
      <c r="DPS289" s="1431"/>
      <c r="DPT289" s="1431"/>
      <c r="DPU289" s="1431"/>
      <c r="DPV289" s="1431"/>
      <c r="DPW289" s="1431"/>
      <c r="DPX289" s="1431"/>
      <c r="DPY289" s="1431"/>
      <c r="DPZ289" s="1431"/>
      <c r="DQA289" s="1431"/>
      <c r="DQB289" s="1431"/>
      <c r="DQC289" s="1431"/>
      <c r="DQD289" s="1431"/>
      <c r="DQE289" s="1431"/>
      <c r="DQF289" s="1431"/>
      <c r="DQG289" s="1431"/>
      <c r="DQH289" s="1431"/>
      <c r="DQI289" s="1431"/>
      <c r="DQJ289" s="1431"/>
      <c r="DQK289" s="1431"/>
      <c r="DQL289" s="1431"/>
      <c r="DQM289" s="1431"/>
      <c r="DQN289" s="1431"/>
      <c r="DQO289" s="1431"/>
      <c r="DQP289" s="1431"/>
      <c r="DQQ289" s="1431"/>
      <c r="DQR289" s="1431"/>
      <c r="DQS289" s="1431"/>
      <c r="DQT289" s="1431"/>
      <c r="DQU289" s="1431"/>
      <c r="DQV289" s="1431"/>
      <c r="DQW289" s="1431"/>
      <c r="DQX289" s="1431"/>
      <c r="DQY289" s="1431"/>
      <c r="DQZ289" s="1431"/>
      <c r="DRA289" s="1431"/>
      <c r="DRB289" s="1431"/>
      <c r="DRC289" s="1431"/>
      <c r="DRD289" s="1431"/>
      <c r="DRE289" s="1431"/>
      <c r="DRF289" s="1431"/>
      <c r="DRG289" s="1431"/>
      <c r="DRH289" s="1431"/>
      <c r="DRI289" s="1431"/>
      <c r="DRJ289" s="1431"/>
      <c r="DRK289" s="1431"/>
      <c r="DRL289" s="1431"/>
      <c r="DRM289" s="1431"/>
      <c r="DRN289" s="1431"/>
      <c r="DRO289" s="1431"/>
      <c r="DRP289" s="1431"/>
      <c r="DRQ289" s="1431"/>
      <c r="DRR289" s="1431"/>
      <c r="DRS289" s="1431"/>
      <c r="DRT289" s="1431"/>
      <c r="DRU289" s="1431"/>
      <c r="DRV289" s="1431"/>
      <c r="DRW289" s="1431"/>
      <c r="DRX289" s="1431"/>
      <c r="DRY289" s="1431"/>
      <c r="DRZ289" s="1431"/>
      <c r="DSA289" s="1431"/>
      <c r="DSB289" s="1431"/>
      <c r="DSC289" s="1431"/>
      <c r="DSD289" s="1431"/>
      <c r="DSE289" s="1431"/>
      <c r="DSF289" s="1431"/>
      <c r="DSG289" s="1431"/>
      <c r="DSH289" s="1431"/>
      <c r="DSI289" s="1431"/>
      <c r="DSJ289" s="1431"/>
      <c r="DSK289" s="1431"/>
      <c r="DSL289" s="1431"/>
      <c r="DSM289" s="1431"/>
      <c r="DSN289" s="1431"/>
      <c r="DSO289" s="1431"/>
      <c r="DSP289" s="1431"/>
      <c r="DSQ289" s="1431"/>
      <c r="DSR289" s="1431"/>
      <c r="DSS289" s="1431"/>
      <c r="DST289" s="1431"/>
      <c r="DSU289" s="1431"/>
      <c r="DSV289" s="1431"/>
      <c r="DSW289" s="1431"/>
      <c r="DSX289" s="1431"/>
      <c r="DSY289" s="1431"/>
      <c r="DSZ289" s="1431"/>
      <c r="DTA289" s="1431"/>
      <c r="DTB289" s="1431"/>
      <c r="DTC289" s="1431"/>
      <c r="DTD289" s="1431"/>
      <c r="DTE289" s="1431"/>
      <c r="DTF289" s="1431"/>
      <c r="DTG289" s="1431"/>
      <c r="DTH289" s="1431"/>
      <c r="DTI289" s="1431"/>
      <c r="DTJ289" s="1431"/>
      <c r="DTK289" s="1431"/>
      <c r="DTL289" s="1431"/>
      <c r="DTM289" s="1431"/>
      <c r="DTN289" s="1431"/>
      <c r="DTO289" s="1431"/>
      <c r="DTP289" s="1431"/>
      <c r="DTQ289" s="1431"/>
      <c r="DTR289" s="1431"/>
      <c r="DTS289" s="1431"/>
      <c r="DTT289" s="1431"/>
      <c r="DTU289" s="1431"/>
      <c r="DTV289" s="1431"/>
      <c r="DTW289" s="1431"/>
      <c r="DTX289" s="1431"/>
      <c r="DTY289" s="1431"/>
      <c r="DTZ289" s="1431"/>
      <c r="DUA289" s="1431"/>
      <c r="DUB289" s="1431"/>
      <c r="DUC289" s="1431"/>
      <c r="DUD289" s="1431"/>
      <c r="DUE289" s="1431"/>
      <c r="DUF289" s="1431"/>
      <c r="DUG289" s="1431"/>
      <c r="DUH289" s="1431"/>
      <c r="DUI289" s="1431"/>
      <c r="DUJ289" s="1431"/>
      <c r="DUK289" s="1431"/>
      <c r="DUL289" s="1431"/>
      <c r="DUM289" s="1431"/>
      <c r="DUN289" s="1431"/>
      <c r="DUO289" s="1431"/>
      <c r="DUP289" s="1431"/>
      <c r="DUQ289" s="1431"/>
      <c r="DUR289" s="1431"/>
      <c r="DUS289" s="1431"/>
      <c r="DUT289" s="1431"/>
      <c r="DUU289" s="1431"/>
      <c r="DUV289" s="1431"/>
      <c r="DUW289" s="1431"/>
      <c r="DUX289" s="1431"/>
      <c r="DUY289" s="1431"/>
      <c r="DUZ289" s="1431"/>
      <c r="DVA289" s="1431"/>
      <c r="DVB289" s="1431"/>
      <c r="DVC289" s="1431"/>
      <c r="DVD289" s="1431"/>
      <c r="DVE289" s="1431"/>
      <c r="DVF289" s="1431"/>
      <c r="DVG289" s="1431"/>
      <c r="DVH289" s="1431"/>
      <c r="DVI289" s="1431"/>
      <c r="DVJ289" s="1431"/>
      <c r="DVK289" s="1431"/>
      <c r="DVL289" s="1431"/>
      <c r="DVM289" s="1431"/>
      <c r="DVN289" s="1431"/>
      <c r="DVO289" s="1431"/>
      <c r="DVP289" s="1431"/>
      <c r="DVQ289" s="1431"/>
      <c r="DVR289" s="1431"/>
      <c r="DVS289" s="1431"/>
      <c r="DVT289" s="1431"/>
      <c r="DVU289" s="1431"/>
      <c r="DVV289" s="1431"/>
      <c r="DVW289" s="1431"/>
      <c r="DVX289" s="1431"/>
      <c r="DVY289" s="1431"/>
      <c r="DVZ289" s="1431"/>
      <c r="DWA289" s="1431"/>
      <c r="DWB289" s="1431"/>
      <c r="DWC289" s="1431"/>
      <c r="DWD289" s="1431"/>
      <c r="DWE289" s="1431"/>
      <c r="DWF289" s="1431"/>
      <c r="DWG289" s="1431"/>
      <c r="DWH289" s="1431"/>
      <c r="DWI289" s="1431"/>
      <c r="DWJ289" s="1431"/>
      <c r="DWK289" s="1431"/>
      <c r="DWL289" s="1431"/>
      <c r="DWM289" s="1431"/>
      <c r="DWN289" s="1431"/>
      <c r="DWO289" s="1431"/>
      <c r="DWP289" s="1431"/>
      <c r="DWQ289" s="1431"/>
      <c r="DWR289" s="1431"/>
      <c r="DWS289" s="1431"/>
      <c r="DWT289" s="1431"/>
      <c r="DWU289" s="1431"/>
      <c r="DWV289" s="1431"/>
      <c r="DWW289" s="1431"/>
      <c r="DWX289" s="1431"/>
      <c r="DWY289" s="1431"/>
      <c r="DWZ289" s="1431"/>
      <c r="DXA289" s="1431"/>
      <c r="DXB289" s="1431"/>
      <c r="DXC289" s="1431"/>
      <c r="DXD289" s="1431"/>
      <c r="DXE289" s="1431"/>
      <c r="DXF289" s="1431"/>
      <c r="DXG289" s="1431"/>
      <c r="DXH289" s="1431"/>
      <c r="DXI289" s="1431"/>
      <c r="DXJ289" s="1431"/>
      <c r="DXK289" s="1431"/>
      <c r="DXL289" s="1431"/>
      <c r="DXM289" s="1431"/>
      <c r="DXN289" s="1431"/>
      <c r="DXO289" s="1431"/>
      <c r="DXP289" s="1431"/>
      <c r="DXQ289" s="1431"/>
      <c r="DXR289" s="1431"/>
      <c r="DXS289" s="1431"/>
      <c r="DXT289" s="1431"/>
      <c r="DXU289" s="1431"/>
      <c r="DXV289" s="1431"/>
      <c r="DXW289" s="1431"/>
      <c r="DXX289" s="1431"/>
      <c r="DXY289" s="1431"/>
      <c r="DXZ289" s="1431"/>
      <c r="DYA289" s="1431"/>
      <c r="DYB289" s="1431"/>
      <c r="DYC289" s="1431"/>
      <c r="DYD289" s="1431"/>
      <c r="DYE289" s="1431"/>
      <c r="DYF289" s="1431"/>
      <c r="DYG289" s="1431"/>
      <c r="DYH289" s="1431"/>
      <c r="DYI289" s="1431"/>
      <c r="DYJ289" s="1431"/>
      <c r="DYK289" s="1431"/>
      <c r="DYL289" s="1431"/>
      <c r="DYM289" s="1431"/>
      <c r="DYN289" s="1431"/>
      <c r="DYO289" s="1431"/>
      <c r="DYP289" s="1431"/>
      <c r="DYQ289" s="1431"/>
      <c r="DYR289" s="1431"/>
      <c r="DYS289" s="1431"/>
      <c r="DYT289" s="1431"/>
      <c r="DYU289" s="1431"/>
      <c r="DYV289" s="1431"/>
      <c r="DYW289" s="1431"/>
      <c r="DYX289" s="1431"/>
      <c r="DYY289" s="1431"/>
      <c r="DYZ289" s="1431"/>
      <c r="DZA289" s="1431"/>
      <c r="DZB289" s="1431"/>
      <c r="DZC289" s="1431"/>
      <c r="DZD289" s="1431"/>
      <c r="DZE289" s="1431"/>
      <c r="DZF289" s="1431"/>
      <c r="DZG289" s="1431"/>
      <c r="DZH289" s="1431"/>
      <c r="DZI289" s="1431"/>
      <c r="DZJ289" s="1431"/>
      <c r="DZK289" s="1431"/>
      <c r="DZL289" s="1431"/>
      <c r="DZM289" s="1431"/>
      <c r="DZN289" s="1431"/>
      <c r="DZO289" s="1431"/>
      <c r="DZP289" s="1431"/>
      <c r="DZQ289" s="1431"/>
      <c r="DZR289" s="1431"/>
      <c r="DZS289" s="1431"/>
      <c r="DZT289" s="1431"/>
      <c r="DZU289" s="1431"/>
      <c r="DZV289" s="1431"/>
      <c r="DZW289" s="1431"/>
      <c r="DZX289" s="1431"/>
      <c r="DZY289" s="1431"/>
      <c r="DZZ289" s="1431"/>
      <c r="EAA289" s="1431"/>
      <c r="EAB289" s="1431"/>
      <c r="EAC289" s="1431"/>
      <c r="EAD289" s="1431"/>
      <c r="EAE289" s="1431"/>
      <c r="EAF289" s="1431"/>
      <c r="EAG289" s="1431"/>
      <c r="EAH289" s="1431"/>
      <c r="EAI289" s="1431"/>
      <c r="EAJ289" s="1431"/>
      <c r="EAK289" s="1431"/>
      <c r="EAL289" s="1431"/>
      <c r="EAM289" s="1431"/>
      <c r="EAN289" s="1431"/>
      <c r="EAO289" s="1431"/>
      <c r="EAP289" s="1431"/>
      <c r="EAQ289" s="1431"/>
      <c r="EAR289" s="1431"/>
      <c r="EAS289" s="1431"/>
      <c r="EAT289" s="1431"/>
      <c r="EAU289" s="1431"/>
      <c r="EAV289" s="1431"/>
      <c r="EAW289" s="1431"/>
      <c r="EAX289" s="1431"/>
      <c r="EAY289" s="1431"/>
      <c r="EAZ289" s="1431"/>
      <c r="EBA289" s="1431"/>
      <c r="EBB289" s="1431"/>
      <c r="EBC289" s="1431"/>
      <c r="EBD289" s="1431"/>
      <c r="EBE289" s="1431"/>
      <c r="EBF289" s="1431"/>
      <c r="EBG289" s="1431"/>
      <c r="EBH289" s="1431"/>
      <c r="EBI289" s="1431"/>
      <c r="EBJ289" s="1431"/>
      <c r="EBK289" s="1431"/>
      <c r="EBL289" s="1431"/>
      <c r="EBM289" s="1431"/>
      <c r="EBN289" s="1431"/>
      <c r="EBO289" s="1431"/>
      <c r="EBP289" s="1431"/>
      <c r="EBQ289" s="1431"/>
      <c r="EBR289" s="1431"/>
      <c r="EBS289" s="1431"/>
      <c r="EBT289" s="1431"/>
      <c r="EBU289" s="1431"/>
      <c r="EBV289" s="1431"/>
      <c r="EBW289" s="1431"/>
      <c r="EBX289" s="1431"/>
      <c r="EBY289" s="1431"/>
      <c r="EBZ289" s="1431"/>
      <c r="ECA289" s="1431"/>
      <c r="ECB289" s="1431"/>
      <c r="ECC289" s="1431"/>
      <c r="ECD289" s="1431"/>
      <c r="ECE289" s="1431"/>
      <c r="ECF289" s="1431"/>
      <c r="ECG289" s="1431"/>
      <c r="ECH289" s="1431"/>
      <c r="ECI289" s="1431"/>
      <c r="ECJ289" s="1431"/>
      <c r="ECK289" s="1431"/>
      <c r="ECL289" s="1431"/>
      <c r="ECM289" s="1431"/>
      <c r="ECN289" s="1431"/>
      <c r="ECO289" s="1431"/>
      <c r="ECP289" s="1431"/>
      <c r="ECQ289" s="1431"/>
      <c r="ECR289" s="1431"/>
      <c r="ECS289" s="1431"/>
      <c r="ECT289" s="1431"/>
      <c r="ECU289" s="1431"/>
      <c r="ECV289" s="1431"/>
      <c r="ECW289" s="1431"/>
      <c r="ECX289" s="1431"/>
      <c r="ECY289" s="1431"/>
      <c r="ECZ289" s="1431"/>
      <c r="EDA289" s="1431"/>
      <c r="EDB289" s="1431"/>
      <c r="EDC289" s="1431"/>
      <c r="EDD289" s="1431"/>
      <c r="EDE289" s="1431"/>
      <c r="EDF289" s="1431"/>
      <c r="EDG289" s="1431"/>
      <c r="EDH289" s="1431"/>
      <c r="EDI289" s="1431"/>
      <c r="EDJ289" s="1431"/>
      <c r="EDK289" s="1431"/>
      <c r="EDL289" s="1431"/>
      <c r="EDM289" s="1431"/>
      <c r="EDN289" s="1431"/>
      <c r="EDO289" s="1431"/>
      <c r="EDP289" s="1431"/>
      <c r="EDQ289" s="1431"/>
      <c r="EDR289" s="1431"/>
      <c r="EDS289" s="1431"/>
      <c r="EDT289" s="1431"/>
      <c r="EDU289" s="1431"/>
      <c r="EDV289" s="1431"/>
      <c r="EDW289" s="1431"/>
      <c r="EDX289" s="1431"/>
      <c r="EDY289" s="1431"/>
      <c r="EDZ289" s="1431"/>
      <c r="EEA289" s="1431"/>
      <c r="EEB289" s="1431"/>
      <c r="EEC289" s="1431"/>
      <c r="EED289" s="1431"/>
      <c r="EEE289" s="1431"/>
      <c r="EEF289" s="1431"/>
      <c r="EEG289" s="1431"/>
      <c r="EEH289" s="1431"/>
      <c r="EEI289" s="1431"/>
      <c r="EEJ289" s="1431"/>
      <c r="EEK289" s="1431"/>
      <c r="EEL289" s="1431"/>
      <c r="EEM289" s="1431"/>
      <c r="EEN289" s="1431"/>
      <c r="EEO289" s="1431"/>
      <c r="EEP289" s="1431"/>
      <c r="EEQ289" s="1431"/>
      <c r="EER289" s="1431"/>
      <c r="EES289" s="1431"/>
      <c r="EET289" s="1431"/>
      <c r="EEU289" s="1431"/>
      <c r="EEV289" s="1431"/>
      <c r="EEW289" s="1431"/>
      <c r="EEX289" s="1431"/>
      <c r="EEY289" s="1431"/>
      <c r="EEZ289" s="1431"/>
      <c r="EFA289" s="1431"/>
      <c r="EFB289" s="1431"/>
      <c r="EFC289" s="1431"/>
      <c r="EFD289" s="1431"/>
      <c r="EFE289" s="1431"/>
      <c r="EFF289" s="1431"/>
      <c r="EFG289" s="1431"/>
      <c r="EFH289" s="1431"/>
      <c r="EFI289" s="1431"/>
      <c r="EFJ289" s="1431"/>
      <c r="EFK289" s="1431"/>
      <c r="EFL289" s="1431"/>
      <c r="EFM289" s="1431"/>
      <c r="EFN289" s="1431"/>
      <c r="EFO289" s="1431"/>
      <c r="EFP289" s="1431"/>
      <c r="EFQ289" s="1431"/>
      <c r="EFR289" s="1431"/>
      <c r="EFS289" s="1431"/>
      <c r="EFT289" s="1431"/>
      <c r="EFU289" s="1431"/>
      <c r="EFV289" s="1431"/>
      <c r="EFW289" s="1431"/>
      <c r="EFX289" s="1431"/>
      <c r="EFY289" s="1431"/>
      <c r="EFZ289" s="1431"/>
      <c r="EGA289" s="1431"/>
      <c r="EGB289" s="1431"/>
      <c r="EGC289" s="1431"/>
      <c r="EGD289" s="1431"/>
      <c r="EGE289" s="1431"/>
      <c r="EGF289" s="1431"/>
      <c r="EGG289" s="1431"/>
      <c r="EGH289" s="1431"/>
      <c r="EGI289" s="1431"/>
      <c r="EGJ289" s="1431"/>
      <c r="EGK289" s="1431"/>
      <c r="EGL289" s="1431"/>
      <c r="EGM289" s="1431"/>
      <c r="EGN289" s="1431"/>
      <c r="EGO289" s="1431"/>
      <c r="EGP289" s="1431"/>
      <c r="EGQ289" s="1431"/>
      <c r="EGR289" s="1431"/>
      <c r="EGS289" s="1431"/>
      <c r="EGT289" s="1431"/>
      <c r="EGU289" s="1431"/>
      <c r="EGV289" s="1431"/>
      <c r="EGW289" s="1431"/>
      <c r="EGX289" s="1431"/>
      <c r="EGY289" s="1431"/>
      <c r="EGZ289" s="1431"/>
      <c r="EHA289" s="1431"/>
      <c r="EHB289" s="1431"/>
      <c r="EHC289" s="1431"/>
      <c r="EHD289" s="1431"/>
      <c r="EHE289" s="1431"/>
      <c r="EHF289" s="1431"/>
      <c r="EHG289" s="1431"/>
      <c r="EHH289" s="1431"/>
      <c r="EHI289" s="1431"/>
      <c r="EHJ289" s="1431"/>
      <c r="EHK289" s="1431"/>
      <c r="EHL289" s="1431"/>
      <c r="EHM289" s="1431"/>
      <c r="EHN289" s="1431"/>
      <c r="EHO289" s="1431"/>
      <c r="EHP289" s="1431"/>
      <c r="EHQ289" s="1431"/>
      <c r="EHR289" s="1431"/>
      <c r="EHS289" s="1431"/>
      <c r="EHT289" s="1431"/>
      <c r="EHU289" s="1431"/>
      <c r="EHV289" s="1431"/>
      <c r="EHW289" s="1431"/>
      <c r="EHX289" s="1431"/>
      <c r="EHY289" s="1431"/>
      <c r="EHZ289" s="1431"/>
      <c r="EIA289" s="1431"/>
      <c r="EIB289" s="1431"/>
      <c r="EIC289" s="1431"/>
      <c r="EID289" s="1431"/>
      <c r="EIE289" s="1431"/>
      <c r="EIF289" s="1431"/>
      <c r="EIG289" s="1431"/>
      <c r="EIH289" s="1431"/>
      <c r="EII289" s="1431"/>
      <c r="EIJ289" s="1431"/>
      <c r="EIK289" s="1431"/>
      <c r="EIL289" s="1431"/>
      <c r="EIM289" s="1431"/>
      <c r="EIN289" s="1431"/>
      <c r="EIO289" s="1431"/>
      <c r="EIP289" s="1431"/>
      <c r="EIQ289" s="1431"/>
      <c r="EIR289" s="1431"/>
      <c r="EIS289" s="1431"/>
      <c r="EIT289" s="1431"/>
      <c r="EIU289" s="1431"/>
      <c r="EIV289" s="1431"/>
      <c r="EIW289" s="1431"/>
      <c r="EIX289" s="1431"/>
      <c r="EIY289" s="1431"/>
      <c r="EIZ289" s="1431"/>
      <c r="EJA289" s="1431"/>
      <c r="EJB289" s="1431"/>
      <c r="EJC289" s="1431"/>
      <c r="EJD289" s="1431"/>
      <c r="EJE289" s="1431"/>
      <c r="EJF289" s="1431"/>
      <c r="EJG289" s="1431"/>
      <c r="EJH289" s="1431"/>
      <c r="EJI289" s="1431"/>
      <c r="EJJ289" s="1431"/>
      <c r="EJK289" s="1431"/>
      <c r="EJL289" s="1431"/>
      <c r="EJM289" s="1431"/>
      <c r="EJN289" s="1431"/>
      <c r="EJO289" s="1431"/>
      <c r="EJP289" s="1431"/>
      <c r="EJQ289" s="1431"/>
      <c r="EJR289" s="1431"/>
      <c r="EJS289" s="1431"/>
      <c r="EJT289" s="1431"/>
      <c r="EJU289" s="1431"/>
      <c r="EJV289" s="1431"/>
      <c r="EJW289" s="1431"/>
      <c r="EJX289" s="1431"/>
      <c r="EJY289" s="1431"/>
      <c r="EJZ289" s="1431"/>
      <c r="EKA289" s="1431"/>
      <c r="EKB289" s="1431"/>
      <c r="EKC289" s="1431"/>
      <c r="EKD289" s="1431"/>
      <c r="EKE289" s="1431"/>
      <c r="EKF289" s="1431"/>
      <c r="EKG289" s="1431"/>
      <c r="EKH289" s="1431"/>
      <c r="EKI289" s="1431"/>
      <c r="EKJ289" s="1431"/>
      <c r="EKK289" s="1431"/>
      <c r="EKL289" s="1431"/>
      <c r="EKM289" s="1431"/>
      <c r="EKN289" s="1431"/>
      <c r="EKO289" s="1431"/>
      <c r="EKP289" s="1431"/>
      <c r="EKQ289" s="1431"/>
      <c r="EKR289" s="1431"/>
      <c r="EKS289" s="1431"/>
      <c r="EKT289" s="1431"/>
      <c r="EKU289" s="1431"/>
      <c r="EKV289" s="1431"/>
      <c r="EKW289" s="1431"/>
      <c r="EKX289" s="1431"/>
      <c r="EKY289" s="1431"/>
      <c r="EKZ289" s="1431"/>
      <c r="ELA289" s="1431"/>
      <c r="ELB289" s="1431"/>
      <c r="ELC289" s="1431"/>
      <c r="ELD289" s="1431"/>
      <c r="ELE289" s="1431"/>
      <c r="ELF289" s="1431"/>
      <c r="ELG289" s="1431"/>
      <c r="ELH289" s="1431"/>
      <c r="ELI289" s="1431"/>
      <c r="ELJ289" s="1431"/>
      <c r="ELK289" s="1431"/>
      <c r="ELL289" s="1431"/>
      <c r="ELM289" s="1431"/>
      <c r="ELN289" s="1431"/>
      <c r="ELO289" s="1431"/>
      <c r="ELP289" s="1431"/>
      <c r="ELQ289" s="1431"/>
      <c r="ELR289" s="1431"/>
      <c r="ELS289" s="1431"/>
      <c r="ELT289" s="1431"/>
      <c r="ELU289" s="1431"/>
      <c r="ELV289" s="1431"/>
      <c r="ELW289" s="1431"/>
      <c r="ELX289" s="1431"/>
      <c r="ELY289" s="1431"/>
      <c r="ELZ289" s="1431"/>
      <c r="EMA289" s="1431"/>
      <c r="EMB289" s="1431"/>
      <c r="EMC289" s="1431"/>
      <c r="EMD289" s="1431"/>
      <c r="EME289" s="1431"/>
      <c r="EMF289" s="1431"/>
      <c r="EMG289" s="1431"/>
      <c r="EMH289" s="1431"/>
      <c r="EMI289" s="1431"/>
      <c r="EMJ289" s="1431"/>
      <c r="EMK289" s="1431"/>
      <c r="EML289" s="1431"/>
      <c r="EMM289" s="1431"/>
      <c r="EMN289" s="1431"/>
      <c r="EMO289" s="1431"/>
      <c r="EMP289" s="1431"/>
      <c r="EMQ289" s="1431"/>
      <c r="EMR289" s="1431"/>
      <c r="EMS289" s="1431"/>
      <c r="EMT289" s="1431"/>
      <c r="EMU289" s="1431"/>
      <c r="EMV289" s="1431"/>
      <c r="EMW289" s="1431"/>
      <c r="EMX289" s="1431"/>
      <c r="EMY289" s="1431"/>
      <c r="EMZ289" s="1431"/>
      <c r="ENA289" s="1431"/>
      <c r="ENB289" s="1431"/>
      <c r="ENC289" s="1431"/>
      <c r="END289" s="1431"/>
      <c r="ENE289" s="1431"/>
      <c r="ENF289" s="1431"/>
      <c r="ENG289" s="1431"/>
      <c r="ENH289" s="1431"/>
      <c r="ENI289" s="1431"/>
      <c r="ENJ289" s="1431"/>
      <c r="ENK289" s="1431"/>
      <c r="ENL289" s="1431"/>
      <c r="ENM289" s="1431"/>
      <c r="ENN289" s="1431"/>
      <c r="ENO289" s="1431"/>
      <c r="ENP289" s="1431"/>
      <c r="ENQ289" s="1431"/>
      <c r="ENR289" s="1431"/>
      <c r="ENS289" s="1431"/>
      <c r="ENT289" s="1431"/>
      <c r="ENU289" s="1431"/>
      <c r="ENV289" s="1431"/>
      <c r="ENW289" s="1431"/>
      <c r="ENX289" s="1431"/>
      <c r="ENY289" s="1431"/>
      <c r="ENZ289" s="1431"/>
      <c r="EOA289" s="1431"/>
      <c r="EOB289" s="1431"/>
      <c r="EOC289" s="1431"/>
      <c r="EOD289" s="1431"/>
      <c r="EOE289" s="1431"/>
      <c r="EOF289" s="1431"/>
      <c r="EOG289" s="1431"/>
      <c r="EOH289" s="1431"/>
      <c r="EOI289" s="1431"/>
      <c r="EOJ289" s="1431"/>
      <c r="EOK289" s="1431"/>
      <c r="EOL289" s="1431"/>
      <c r="EOM289" s="1431"/>
      <c r="EON289" s="1431"/>
      <c r="EOO289" s="1431"/>
      <c r="EOP289" s="1431"/>
      <c r="EOQ289" s="1431"/>
      <c r="EOR289" s="1431"/>
      <c r="EOS289" s="1431"/>
      <c r="EOT289" s="1431"/>
      <c r="EOU289" s="1431"/>
      <c r="EOV289" s="1431"/>
      <c r="EOW289" s="1431"/>
      <c r="EOX289" s="1431"/>
      <c r="EOY289" s="1431"/>
      <c r="EOZ289" s="1431"/>
      <c r="EPA289" s="1431"/>
      <c r="EPB289" s="1431"/>
      <c r="EPC289" s="1431"/>
      <c r="EPD289" s="1431"/>
      <c r="EPE289" s="1431"/>
      <c r="EPF289" s="1431"/>
      <c r="EPG289" s="1431"/>
      <c r="EPH289" s="1431"/>
      <c r="EPI289" s="1431"/>
      <c r="EPJ289" s="1431"/>
      <c r="EPK289" s="1431"/>
      <c r="EPL289" s="1431"/>
      <c r="EPM289" s="1431"/>
      <c r="EPN289" s="1431"/>
      <c r="EPO289" s="1431"/>
      <c r="EPP289" s="1431"/>
      <c r="EPQ289" s="1431"/>
      <c r="EPR289" s="1431"/>
      <c r="EPS289" s="1431"/>
      <c r="EPT289" s="1431"/>
      <c r="EPU289" s="1431"/>
      <c r="EPV289" s="1431"/>
      <c r="EPW289" s="1431"/>
      <c r="EPX289" s="1431"/>
      <c r="EPY289" s="1431"/>
      <c r="EPZ289" s="1431"/>
      <c r="EQA289" s="1431"/>
      <c r="EQB289" s="1431"/>
      <c r="EQC289" s="1431"/>
      <c r="EQD289" s="1431"/>
      <c r="EQE289" s="1431"/>
      <c r="EQF289" s="1431"/>
      <c r="EQG289" s="1431"/>
      <c r="EQH289" s="1431"/>
      <c r="EQI289" s="1431"/>
      <c r="EQJ289" s="1431"/>
      <c r="EQK289" s="1431"/>
      <c r="EQL289" s="1431"/>
      <c r="EQM289" s="1431"/>
      <c r="EQN289" s="1431"/>
      <c r="EQO289" s="1431"/>
      <c r="EQP289" s="1431"/>
      <c r="EQQ289" s="1431"/>
      <c r="EQR289" s="1431"/>
      <c r="EQS289" s="1431"/>
      <c r="EQT289" s="1431"/>
      <c r="EQU289" s="1431"/>
      <c r="EQV289" s="1431"/>
      <c r="EQW289" s="1431"/>
      <c r="EQX289" s="1431"/>
      <c r="EQY289" s="1431"/>
      <c r="EQZ289" s="1431"/>
      <c r="ERA289" s="1431"/>
      <c r="ERB289" s="1431"/>
      <c r="ERC289" s="1431"/>
      <c r="ERD289" s="1431"/>
      <c r="ERE289" s="1431"/>
      <c r="ERF289" s="1431"/>
      <c r="ERG289" s="1431"/>
      <c r="ERH289" s="1431"/>
      <c r="ERI289" s="1431"/>
      <c r="ERJ289" s="1431"/>
      <c r="ERK289" s="1431"/>
      <c r="ERL289" s="1431"/>
      <c r="ERM289" s="1431"/>
      <c r="ERN289" s="1431"/>
      <c r="ERO289" s="1431"/>
      <c r="ERP289" s="1431"/>
      <c r="ERQ289" s="1431"/>
      <c r="ERR289" s="1431"/>
      <c r="ERS289" s="1431"/>
      <c r="ERT289" s="1431"/>
      <c r="ERU289" s="1431"/>
      <c r="ERV289" s="1431"/>
      <c r="ERW289" s="1431"/>
      <c r="ERX289" s="1431"/>
      <c r="ERY289" s="1431"/>
      <c r="ERZ289" s="1431"/>
      <c r="ESA289" s="1431"/>
      <c r="ESB289" s="1431"/>
      <c r="ESC289" s="1431"/>
      <c r="ESD289" s="1431"/>
      <c r="ESE289" s="1431"/>
      <c r="ESF289" s="1431"/>
      <c r="ESG289" s="1431"/>
      <c r="ESH289" s="1431"/>
      <c r="ESI289" s="1431"/>
      <c r="ESJ289" s="1431"/>
      <c r="ESK289" s="1431"/>
      <c r="ESL289" s="1431"/>
      <c r="ESM289" s="1431"/>
      <c r="ESN289" s="1431"/>
      <c r="ESO289" s="1431"/>
      <c r="ESP289" s="1431"/>
      <c r="ESQ289" s="1431"/>
      <c r="ESR289" s="1431"/>
      <c r="ESS289" s="1431"/>
      <c r="EST289" s="1431"/>
      <c r="ESU289" s="1431"/>
      <c r="ESV289" s="1431"/>
      <c r="ESW289" s="1431"/>
      <c r="ESX289" s="1431"/>
      <c r="ESY289" s="1431"/>
      <c r="ESZ289" s="1431"/>
      <c r="ETA289" s="1431"/>
      <c r="ETB289" s="1431"/>
      <c r="ETC289" s="1431"/>
      <c r="ETD289" s="1431"/>
      <c r="ETE289" s="1431"/>
      <c r="ETF289" s="1431"/>
      <c r="ETG289" s="1431"/>
      <c r="ETH289" s="1431"/>
      <c r="ETI289" s="1431"/>
      <c r="ETJ289" s="1431"/>
      <c r="ETK289" s="1431"/>
      <c r="ETL289" s="1431"/>
      <c r="ETM289" s="1431"/>
      <c r="ETN289" s="1431"/>
      <c r="ETO289" s="1431"/>
      <c r="ETP289" s="1431"/>
      <c r="ETQ289" s="1431"/>
      <c r="ETR289" s="1431"/>
      <c r="ETS289" s="1431"/>
      <c r="ETT289" s="1431"/>
      <c r="ETU289" s="1431"/>
      <c r="ETV289" s="1431"/>
      <c r="ETW289" s="1431"/>
      <c r="ETX289" s="1431"/>
      <c r="ETY289" s="1431"/>
      <c r="ETZ289" s="1431"/>
      <c r="EUA289" s="1431"/>
      <c r="EUB289" s="1431"/>
      <c r="EUC289" s="1431"/>
      <c r="EUD289" s="1431"/>
      <c r="EUE289" s="1431"/>
      <c r="EUF289" s="1431"/>
      <c r="EUG289" s="1431"/>
      <c r="EUH289" s="1431"/>
      <c r="EUI289" s="1431"/>
      <c r="EUJ289" s="1431"/>
      <c r="EUK289" s="1431"/>
      <c r="EUL289" s="1431"/>
      <c r="EUM289" s="1431"/>
      <c r="EUN289" s="1431"/>
      <c r="EUO289" s="1431"/>
      <c r="EUP289" s="1431"/>
      <c r="EUQ289" s="1431"/>
      <c r="EUR289" s="1431"/>
      <c r="EUS289" s="1431"/>
      <c r="EUT289" s="1431"/>
      <c r="EUU289" s="1431"/>
      <c r="EUV289" s="1431"/>
      <c r="EUW289" s="1431"/>
      <c r="EUX289" s="1431"/>
      <c r="EUY289" s="1431"/>
      <c r="EUZ289" s="1431"/>
      <c r="EVA289" s="1431"/>
      <c r="EVB289" s="1431"/>
      <c r="EVC289" s="1431"/>
      <c r="EVD289" s="1431"/>
      <c r="EVE289" s="1431"/>
      <c r="EVF289" s="1431"/>
      <c r="EVG289" s="1431"/>
      <c r="EVH289" s="1431"/>
      <c r="EVI289" s="1431"/>
      <c r="EVJ289" s="1431"/>
      <c r="EVK289" s="1431"/>
      <c r="EVL289" s="1431"/>
      <c r="EVM289" s="1431"/>
      <c r="EVN289" s="1431"/>
      <c r="EVO289" s="1431"/>
      <c r="EVP289" s="1431"/>
      <c r="EVQ289" s="1431"/>
      <c r="EVR289" s="1431"/>
      <c r="EVS289" s="1431"/>
      <c r="EVT289" s="1431"/>
      <c r="EVU289" s="1431"/>
      <c r="EVV289" s="1431"/>
      <c r="EVW289" s="1431"/>
      <c r="EVX289" s="1431"/>
      <c r="EVY289" s="1431"/>
      <c r="EVZ289" s="1431"/>
      <c r="EWA289" s="1431"/>
      <c r="EWB289" s="1431"/>
      <c r="EWC289" s="1431"/>
      <c r="EWD289" s="1431"/>
      <c r="EWE289" s="1431"/>
      <c r="EWF289" s="1431"/>
      <c r="EWG289" s="1431"/>
      <c r="EWH289" s="1431"/>
      <c r="EWI289" s="1431"/>
      <c r="EWJ289" s="1431"/>
      <c r="EWK289" s="1431"/>
      <c r="EWL289" s="1431"/>
      <c r="EWM289" s="1431"/>
      <c r="EWN289" s="1431"/>
      <c r="EWO289" s="1431"/>
      <c r="EWP289" s="1431"/>
      <c r="EWQ289" s="1431"/>
      <c r="EWR289" s="1431"/>
      <c r="EWS289" s="1431"/>
      <c r="EWT289" s="1431"/>
      <c r="EWU289" s="1431"/>
      <c r="EWV289" s="1431"/>
      <c r="EWW289" s="1431"/>
      <c r="EWX289" s="1431"/>
      <c r="EWY289" s="1431"/>
      <c r="EWZ289" s="1431"/>
      <c r="EXA289" s="1431"/>
      <c r="EXB289" s="1431"/>
      <c r="EXC289" s="1431"/>
      <c r="EXD289" s="1431"/>
      <c r="EXE289" s="1431"/>
      <c r="EXF289" s="1431"/>
      <c r="EXG289" s="1431"/>
      <c r="EXH289" s="1431"/>
      <c r="EXI289" s="1431"/>
      <c r="EXJ289" s="1431"/>
      <c r="EXK289" s="1431"/>
      <c r="EXL289" s="1431"/>
      <c r="EXM289" s="1431"/>
      <c r="EXN289" s="1431"/>
      <c r="EXO289" s="1431"/>
      <c r="EXP289" s="1431"/>
      <c r="EXQ289" s="1431"/>
      <c r="EXR289" s="1431"/>
      <c r="EXS289" s="1431"/>
      <c r="EXT289" s="1431"/>
      <c r="EXU289" s="1431"/>
      <c r="EXV289" s="1431"/>
      <c r="EXW289" s="1431"/>
      <c r="EXX289" s="1431"/>
      <c r="EXY289" s="1431"/>
      <c r="EXZ289" s="1431"/>
      <c r="EYA289" s="1431"/>
      <c r="EYB289" s="1431"/>
      <c r="EYC289" s="1431"/>
      <c r="EYD289" s="1431"/>
      <c r="EYE289" s="1431"/>
      <c r="EYF289" s="1431"/>
      <c r="EYG289" s="1431"/>
      <c r="EYH289" s="1431"/>
      <c r="EYI289" s="1431"/>
      <c r="EYJ289" s="1431"/>
      <c r="EYK289" s="1431"/>
      <c r="EYL289" s="1431"/>
      <c r="EYM289" s="1431"/>
      <c r="EYN289" s="1431"/>
      <c r="EYO289" s="1431"/>
      <c r="EYP289" s="1431"/>
      <c r="EYQ289" s="1431"/>
      <c r="EYR289" s="1431"/>
      <c r="EYS289" s="1431"/>
      <c r="EYT289" s="1431"/>
      <c r="EYU289" s="1431"/>
      <c r="EYV289" s="1431"/>
      <c r="EYW289" s="1431"/>
      <c r="EYX289" s="1431"/>
      <c r="EYY289" s="1431"/>
      <c r="EYZ289" s="1431"/>
      <c r="EZA289" s="1431"/>
      <c r="EZB289" s="1431"/>
      <c r="EZC289" s="1431"/>
      <c r="EZD289" s="1431"/>
      <c r="EZE289" s="1431"/>
      <c r="EZF289" s="1431"/>
      <c r="EZG289" s="1431"/>
      <c r="EZH289" s="1431"/>
      <c r="EZI289" s="1431"/>
      <c r="EZJ289" s="1431"/>
      <c r="EZK289" s="1431"/>
      <c r="EZL289" s="1431"/>
      <c r="EZM289" s="1431"/>
      <c r="EZN289" s="1431"/>
      <c r="EZO289" s="1431"/>
      <c r="EZP289" s="1431"/>
      <c r="EZQ289" s="1431"/>
      <c r="EZR289" s="1431"/>
      <c r="EZS289" s="1431"/>
      <c r="EZT289" s="1431"/>
      <c r="EZU289" s="1431"/>
      <c r="EZV289" s="1431"/>
      <c r="EZW289" s="1431"/>
      <c r="EZX289" s="1431"/>
      <c r="EZY289" s="1431"/>
      <c r="EZZ289" s="1431"/>
      <c r="FAA289" s="1431"/>
      <c r="FAB289" s="1431"/>
      <c r="FAC289" s="1431"/>
      <c r="FAD289" s="1431"/>
      <c r="FAE289" s="1431"/>
      <c r="FAF289" s="1431"/>
      <c r="FAG289" s="1431"/>
      <c r="FAH289" s="1431"/>
      <c r="FAI289" s="1431"/>
      <c r="FAJ289" s="1431"/>
      <c r="FAK289" s="1431"/>
      <c r="FAL289" s="1431"/>
      <c r="FAM289" s="1431"/>
      <c r="FAN289" s="1431"/>
      <c r="FAO289" s="1431"/>
      <c r="FAP289" s="1431"/>
      <c r="FAQ289" s="1431"/>
      <c r="FAR289" s="1431"/>
      <c r="FAS289" s="1431"/>
      <c r="FAT289" s="1431"/>
      <c r="FAU289" s="1431"/>
      <c r="FAV289" s="1431"/>
      <c r="FAW289" s="1431"/>
      <c r="FAX289" s="1431"/>
      <c r="FAY289" s="1431"/>
      <c r="FAZ289" s="1431"/>
      <c r="FBA289" s="1431"/>
      <c r="FBB289" s="1431"/>
      <c r="FBC289" s="1431"/>
      <c r="FBD289" s="1431"/>
      <c r="FBE289" s="1431"/>
      <c r="FBF289" s="1431"/>
      <c r="FBG289" s="1431"/>
      <c r="FBH289" s="1431"/>
      <c r="FBI289" s="1431"/>
      <c r="FBJ289" s="1431"/>
      <c r="FBK289" s="1431"/>
      <c r="FBL289" s="1431"/>
      <c r="FBM289" s="1431"/>
      <c r="FBN289" s="1431"/>
      <c r="FBO289" s="1431"/>
      <c r="FBP289" s="1431"/>
      <c r="FBQ289" s="1431"/>
      <c r="FBR289" s="1431"/>
      <c r="FBS289" s="1431"/>
      <c r="FBT289" s="1431"/>
      <c r="FBU289" s="1431"/>
      <c r="FBV289" s="1431"/>
      <c r="FBW289" s="1431"/>
      <c r="FBX289" s="1431"/>
      <c r="FBY289" s="1431"/>
      <c r="FBZ289" s="1431"/>
      <c r="FCA289" s="1431"/>
      <c r="FCB289" s="1431"/>
      <c r="FCC289" s="1431"/>
      <c r="FCD289" s="1431"/>
      <c r="FCE289" s="1431"/>
      <c r="FCF289" s="1431"/>
      <c r="FCG289" s="1431"/>
      <c r="FCH289" s="1431"/>
      <c r="FCI289" s="1431"/>
      <c r="FCJ289" s="1431"/>
      <c r="FCK289" s="1431"/>
      <c r="FCL289" s="1431"/>
      <c r="FCM289" s="1431"/>
      <c r="FCN289" s="1431"/>
      <c r="FCO289" s="1431"/>
      <c r="FCP289" s="1431"/>
      <c r="FCQ289" s="1431"/>
      <c r="FCR289" s="1431"/>
      <c r="FCS289" s="1431"/>
      <c r="FCT289" s="1431"/>
      <c r="FCU289" s="1431"/>
      <c r="FCV289" s="1431"/>
      <c r="FCW289" s="1431"/>
      <c r="FCX289" s="1431"/>
      <c r="FCY289" s="1431"/>
      <c r="FCZ289" s="1431"/>
      <c r="FDA289" s="1431"/>
      <c r="FDB289" s="1431"/>
      <c r="FDC289" s="1431"/>
      <c r="FDD289" s="1431"/>
      <c r="FDE289" s="1431"/>
      <c r="FDF289" s="1431"/>
      <c r="FDG289" s="1431"/>
      <c r="FDH289" s="1431"/>
      <c r="FDI289" s="1431"/>
      <c r="FDJ289" s="1431"/>
      <c r="FDK289" s="1431"/>
      <c r="FDL289" s="1431"/>
      <c r="FDM289" s="1431"/>
      <c r="FDN289" s="1431"/>
      <c r="FDO289" s="1431"/>
      <c r="FDP289" s="1431"/>
      <c r="FDQ289" s="1431"/>
      <c r="FDR289" s="1431"/>
      <c r="FDS289" s="1431"/>
      <c r="FDT289" s="1431"/>
      <c r="FDU289" s="1431"/>
      <c r="FDV289" s="1431"/>
      <c r="FDW289" s="1431"/>
      <c r="FDX289" s="1431"/>
      <c r="FDY289" s="1431"/>
      <c r="FDZ289" s="1431"/>
      <c r="FEA289" s="1431"/>
      <c r="FEB289" s="1431"/>
      <c r="FEC289" s="1431"/>
      <c r="FED289" s="1431"/>
      <c r="FEE289" s="1431"/>
      <c r="FEF289" s="1431"/>
      <c r="FEG289" s="1431"/>
      <c r="FEH289" s="1431"/>
      <c r="FEI289" s="1431"/>
      <c r="FEJ289" s="1431"/>
      <c r="FEK289" s="1431"/>
      <c r="FEL289" s="1431"/>
      <c r="FEM289" s="1431"/>
      <c r="FEN289" s="1431"/>
      <c r="FEO289" s="1431"/>
      <c r="FEP289" s="1431"/>
      <c r="FEQ289" s="1431"/>
      <c r="FER289" s="1431"/>
      <c r="FES289" s="1431"/>
      <c r="FET289" s="1431"/>
      <c r="FEU289" s="1431"/>
      <c r="FEV289" s="1431"/>
      <c r="FEW289" s="1431"/>
      <c r="FEX289" s="1431"/>
      <c r="FEY289" s="1431"/>
      <c r="FEZ289" s="1431"/>
      <c r="FFA289" s="1431"/>
      <c r="FFB289" s="1431"/>
      <c r="FFC289" s="1431"/>
      <c r="FFD289" s="1431"/>
      <c r="FFE289" s="1431"/>
      <c r="FFF289" s="1431"/>
      <c r="FFG289" s="1431"/>
      <c r="FFH289" s="1431"/>
      <c r="FFI289" s="1431"/>
      <c r="FFJ289" s="1431"/>
      <c r="FFK289" s="1431"/>
      <c r="FFL289" s="1431"/>
      <c r="FFM289" s="1431"/>
      <c r="FFN289" s="1431"/>
      <c r="FFO289" s="1431"/>
      <c r="FFP289" s="1431"/>
      <c r="FFQ289" s="1431"/>
      <c r="FFR289" s="1431"/>
      <c r="FFS289" s="1431"/>
      <c r="FFT289" s="1431"/>
      <c r="FFU289" s="1431"/>
      <c r="FFV289" s="1431"/>
      <c r="FFW289" s="1431"/>
      <c r="FFX289" s="1431"/>
      <c r="FFY289" s="1431"/>
      <c r="FFZ289" s="1431"/>
      <c r="FGA289" s="1431"/>
      <c r="FGB289" s="1431"/>
      <c r="FGC289" s="1431"/>
      <c r="FGD289" s="1431"/>
      <c r="FGE289" s="1431"/>
      <c r="FGF289" s="1431"/>
      <c r="FGG289" s="1431"/>
      <c r="FGH289" s="1431"/>
      <c r="FGI289" s="1431"/>
      <c r="FGJ289" s="1431"/>
      <c r="FGK289" s="1431"/>
      <c r="FGL289" s="1431"/>
      <c r="FGM289" s="1431"/>
      <c r="FGN289" s="1431"/>
      <c r="FGO289" s="1431"/>
      <c r="FGP289" s="1431"/>
      <c r="FGQ289" s="1431"/>
      <c r="FGR289" s="1431"/>
      <c r="FGS289" s="1431"/>
      <c r="FGT289" s="1431"/>
      <c r="FGU289" s="1431"/>
      <c r="FGV289" s="1431"/>
      <c r="FGW289" s="1431"/>
      <c r="FGX289" s="1431"/>
      <c r="FGY289" s="1431"/>
      <c r="FGZ289" s="1431"/>
      <c r="FHA289" s="1431"/>
      <c r="FHB289" s="1431"/>
      <c r="FHC289" s="1431"/>
      <c r="FHD289" s="1431"/>
      <c r="FHE289" s="1431"/>
      <c r="FHF289" s="1431"/>
      <c r="FHG289" s="1431"/>
      <c r="FHH289" s="1431"/>
      <c r="FHI289" s="1431"/>
      <c r="FHJ289" s="1431"/>
      <c r="FHK289" s="1431"/>
      <c r="FHL289" s="1431"/>
      <c r="FHM289" s="1431"/>
      <c r="FHN289" s="1431"/>
      <c r="FHO289" s="1431"/>
      <c r="FHP289" s="1431"/>
      <c r="FHQ289" s="1431"/>
      <c r="FHR289" s="1431"/>
      <c r="FHS289" s="1431"/>
      <c r="FHT289" s="1431"/>
      <c r="FHU289" s="1431"/>
      <c r="FHV289" s="1431"/>
      <c r="FHW289" s="1431"/>
      <c r="FHX289" s="1431"/>
      <c r="FHY289" s="1431"/>
      <c r="FHZ289" s="1431"/>
      <c r="FIA289" s="1431"/>
      <c r="FIB289" s="1431"/>
      <c r="FIC289" s="1431"/>
      <c r="FID289" s="1431"/>
      <c r="FIE289" s="1431"/>
      <c r="FIF289" s="1431"/>
      <c r="FIG289" s="1431"/>
      <c r="FIH289" s="1431"/>
      <c r="FII289" s="1431"/>
      <c r="FIJ289" s="1431"/>
      <c r="FIK289" s="1431"/>
      <c r="FIL289" s="1431"/>
      <c r="FIM289" s="1431"/>
      <c r="FIN289" s="1431"/>
      <c r="FIO289" s="1431"/>
      <c r="FIP289" s="1431"/>
      <c r="FIQ289" s="1431"/>
      <c r="FIR289" s="1431"/>
      <c r="FIS289" s="1431"/>
      <c r="FIT289" s="1431"/>
      <c r="FIU289" s="1431"/>
      <c r="FIV289" s="1431"/>
      <c r="FIW289" s="1431"/>
      <c r="FIX289" s="1431"/>
      <c r="FIY289" s="1431"/>
      <c r="FIZ289" s="1431"/>
      <c r="FJA289" s="1431"/>
      <c r="FJB289" s="1431"/>
      <c r="FJC289" s="1431"/>
      <c r="FJD289" s="1431"/>
      <c r="FJE289" s="1431"/>
      <c r="FJF289" s="1431"/>
      <c r="FJG289" s="1431"/>
      <c r="FJH289" s="1431"/>
      <c r="FJI289" s="1431"/>
      <c r="FJJ289" s="1431"/>
      <c r="FJK289" s="1431"/>
      <c r="FJL289" s="1431"/>
      <c r="FJM289" s="1431"/>
      <c r="FJN289" s="1431"/>
      <c r="FJO289" s="1431"/>
      <c r="FJP289" s="1431"/>
      <c r="FJQ289" s="1431"/>
      <c r="FJR289" s="1431"/>
      <c r="FJS289" s="1431"/>
      <c r="FJT289" s="1431"/>
      <c r="FJU289" s="1431"/>
      <c r="FJV289" s="1431"/>
      <c r="FJW289" s="1431"/>
      <c r="FJX289" s="1431"/>
      <c r="FJY289" s="1431"/>
      <c r="FJZ289" s="1431"/>
      <c r="FKA289" s="1431"/>
      <c r="FKB289" s="1431"/>
      <c r="FKC289" s="1431"/>
      <c r="FKD289" s="1431"/>
      <c r="FKE289" s="1431"/>
      <c r="FKF289" s="1431"/>
      <c r="FKG289" s="1431"/>
      <c r="FKH289" s="1431"/>
      <c r="FKI289" s="1431"/>
      <c r="FKJ289" s="1431"/>
      <c r="FKK289" s="1431"/>
      <c r="FKL289" s="1431"/>
      <c r="FKM289" s="1431"/>
      <c r="FKN289" s="1431"/>
      <c r="FKO289" s="1431"/>
      <c r="FKP289" s="1431"/>
      <c r="FKQ289" s="1431"/>
      <c r="FKR289" s="1431"/>
      <c r="FKS289" s="1431"/>
      <c r="FKT289" s="1431"/>
      <c r="FKU289" s="1431"/>
      <c r="FKV289" s="1431"/>
      <c r="FKW289" s="1431"/>
      <c r="FKX289" s="1431"/>
      <c r="FKY289" s="1431"/>
      <c r="FKZ289" s="1431"/>
      <c r="FLA289" s="1431"/>
      <c r="FLB289" s="1431"/>
      <c r="FLC289" s="1431"/>
      <c r="FLD289" s="1431"/>
      <c r="FLE289" s="1431"/>
      <c r="FLF289" s="1431"/>
      <c r="FLG289" s="1431"/>
      <c r="FLH289" s="1431"/>
      <c r="FLI289" s="1431"/>
      <c r="FLJ289" s="1431"/>
      <c r="FLK289" s="1431"/>
      <c r="FLL289" s="1431"/>
      <c r="FLM289" s="1431"/>
      <c r="FLN289" s="1431"/>
      <c r="FLO289" s="1431"/>
      <c r="FLP289" s="1431"/>
      <c r="FLQ289" s="1431"/>
      <c r="FLR289" s="1431"/>
      <c r="FLS289" s="1431"/>
      <c r="FLT289" s="1431"/>
      <c r="FLU289" s="1431"/>
      <c r="FLV289" s="1431"/>
      <c r="FLW289" s="1431"/>
      <c r="FLX289" s="1431"/>
      <c r="FLY289" s="1431"/>
      <c r="FLZ289" s="1431"/>
      <c r="FMA289" s="1431"/>
      <c r="FMB289" s="1431"/>
      <c r="FMC289" s="1431"/>
      <c r="FMD289" s="1431"/>
      <c r="FME289" s="1431"/>
      <c r="FMF289" s="1431"/>
      <c r="FMG289" s="1431"/>
      <c r="FMH289" s="1431"/>
      <c r="FMI289" s="1431"/>
      <c r="FMJ289" s="1431"/>
      <c r="FMK289" s="1431"/>
      <c r="FML289" s="1431"/>
      <c r="FMM289" s="1431"/>
      <c r="FMN289" s="1431"/>
      <c r="FMO289" s="1431"/>
      <c r="FMP289" s="1431"/>
      <c r="FMQ289" s="1431"/>
      <c r="FMR289" s="1431"/>
      <c r="FMS289" s="1431"/>
      <c r="FMT289" s="1431"/>
      <c r="FMU289" s="1431"/>
      <c r="FMV289" s="1431"/>
      <c r="FMW289" s="1431"/>
      <c r="FMX289" s="1431"/>
      <c r="FMY289" s="1431"/>
      <c r="FMZ289" s="1431"/>
      <c r="FNA289" s="1431"/>
      <c r="FNB289" s="1431"/>
      <c r="FNC289" s="1431"/>
      <c r="FND289" s="1431"/>
      <c r="FNE289" s="1431"/>
      <c r="FNF289" s="1431"/>
      <c r="FNG289" s="1431"/>
      <c r="FNH289" s="1431"/>
      <c r="FNI289" s="1431"/>
      <c r="FNJ289" s="1431"/>
      <c r="FNK289" s="1431"/>
      <c r="FNL289" s="1431"/>
      <c r="FNM289" s="1431"/>
      <c r="FNN289" s="1431"/>
      <c r="FNO289" s="1431"/>
      <c r="FNP289" s="1431"/>
      <c r="FNQ289" s="1431"/>
      <c r="FNR289" s="1431"/>
      <c r="FNS289" s="1431"/>
      <c r="FNT289" s="1431"/>
      <c r="FNU289" s="1431"/>
      <c r="FNV289" s="1431"/>
      <c r="FNW289" s="1431"/>
      <c r="FNX289" s="1431"/>
      <c r="FNY289" s="1431"/>
      <c r="FNZ289" s="1431"/>
      <c r="FOA289" s="1431"/>
      <c r="FOB289" s="1431"/>
      <c r="FOC289" s="1431"/>
      <c r="FOD289" s="1431"/>
      <c r="FOE289" s="1431"/>
      <c r="FOF289" s="1431"/>
      <c r="FOG289" s="1431"/>
      <c r="FOH289" s="1431"/>
      <c r="FOI289" s="1431"/>
      <c r="FOJ289" s="1431"/>
      <c r="FOK289" s="1431"/>
      <c r="FOL289" s="1431"/>
      <c r="FOM289" s="1431"/>
      <c r="FON289" s="1431"/>
      <c r="FOO289" s="1431"/>
      <c r="FOP289" s="1431"/>
      <c r="FOQ289" s="1431"/>
      <c r="FOR289" s="1431"/>
      <c r="FOS289" s="1431"/>
      <c r="FOT289" s="1431"/>
      <c r="FOU289" s="1431"/>
      <c r="FOV289" s="1431"/>
      <c r="FOW289" s="1431"/>
      <c r="FOX289" s="1431"/>
      <c r="FOY289" s="1431"/>
      <c r="FOZ289" s="1431"/>
      <c r="FPA289" s="1431"/>
      <c r="FPB289" s="1431"/>
      <c r="FPC289" s="1431"/>
      <c r="FPD289" s="1431"/>
      <c r="FPE289" s="1431"/>
      <c r="FPF289" s="1431"/>
      <c r="FPG289" s="1431"/>
      <c r="FPH289" s="1431"/>
      <c r="FPI289" s="1431"/>
      <c r="FPJ289" s="1431"/>
      <c r="FPK289" s="1431"/>
      <c r="FPL289" s="1431"/>
      <c r="FPM289" s="1431"/>
      <c r="FPN289" s="1431"/>
      <c r="FPO289" s="1431"/>
      <c r="FPP289" s="1431"/>
      <c r="FPQ289" s="1431"/>
      <c r="FPR289" s="1431"/>
      <c r="FPS289" s="1431"/>
      <c r="FPT289" s="1431"/>
      <c r="FPU289" s="1431"/>
      <c r="FPV289" s="1431"/>
      <c r="FPW289" s="1431"/>
      <c r="FPX289" s="1431"/>
      <c r="FPY289" s="1431"/>
      <c r="FPZ289" s="1431"/>
      <c r="FQA289" s="1431"/>
      <c r="FQB289" s="1431"/>
      <c r="FQC289" s="1431"/>
      <c r="FQD289" s="1431"/>
      <c r="FQE289" s="1431"/>
      <c r="FQF289" s="1431"/>
      <c r="FQG289" s="1431"/>
      <c r="FQH289" s="1431"/>
      <c r="FQI289" s="1431"/>
      <c r="FQJ289" s="1431"/>
      <c r="FQK289" s="1431"/>
      <c r="FQL289" s="1431"/>
      <c r="FQM289" s="1431"/>
      <c r="FQN289" s="1431"/>
      <c r="FQO289" s="1431"/>
      <c r="FQP289" s="1431"/>
      <c r="FQQ289" s="1431"/>
      <c r="FQR289" s="1431"/>
      <c r="FQS289" s="1431"/>
      <c r="FQT289" s="1431"/>
      <c r="FQU289" s="1431"/>
      <c r="FQV289" s="1431"/>
      <c r="FQW289" s="1431"/>
      <c r="FQX289" s="1431"/>
      <c r="FQY289" s="1431"/>
      <c r="FQZ289" s="1431"/>
      <c r="FRA289" s="1431"/>
      <c r="FRB289" s="1431"/>
      <c r="FRC289" s="1431"/>
      <c r="FRD289" s="1431"/>
      <c r="FRE289" s="1431"/>
      <c r="FRF289" s="1431"/>
      <c r="FRG289" s="1431"/>
      <c r="FRH289" s="1431"/>
      <c r="FRI289" s="1431"/>
      <c r="FRJ289" s="1431"/>
      <c r="FRK289" s="1431"/>
      <c r="FRL289" s="1431"/>
      <c r="FRM289" s="1431"/>
      <c r="FRN289" s="1431"/>
      <c r="FRO289" s="1431"/>
      <c r="FRP289" s="1431"/>
      <c r="FRQ289" s="1431"/>
      <c r="FRR289" s="1431"/>
      <c r="FRS289" s="1431"/>
      <c r="FRT289" s="1431"/>
      <c r="FRU289" s="1431"/>
      <c r="FRV289" s="1431"/>
      <c r="FRW289" s="1431"/>
      <c r="FRX289" s="1431"/>
      <c r="FRY289" s="1431"/>
      <c r="FRZ289" s="1431"/>
      <c r="FSA289" s="1431"/>
      <c r="FSB289" s="1431"/>
      <c r="FSC289" s="1431"/>
      <c r="FSD289" s="1431"/>
      <c r="FSE289" s="1431"/>
      <c r="FSF289" s="1431"/>
      <c r="FSG289" s="1431"/>
      <c r="FSH289" s="1431"/>
      <c r="FSI289" s="1431"/>
      <c r="FSJ289" s="1431"/>
      <c r="FSK289" s="1431"/>
      <c r="FSL289" s="1431"/>
      <c r="FSM289" s="1431"/>
      <c r="FSN289" s="1431"/>
      <c r="FSO289" s="1431"/>
      <c r="FSP289" s="1431"/>
      <c r="FSQ289" s="1431"/>
      <c r="FSR289" s="1431"/>
      <c r="FSS289" s="1431"/>
      <c r="FST289" s="1431"/>
      <c r="FSU289" s="1431"/>
      <c r="FSV289" s="1431"/>
      <c r="FSW289" s="1431"/>
      <c r="FSX289" s="1431"/>
      <c r="FSY289" s="1431"/>
      <c r="FSZ289" s="1431"/>
      <c r="FTA289" s="1431"/>
      <c r="FTB289" s="1431"/>
      <c r="FTC289" s="1431"/>
      <c r="FTD289" s="1431"/>
      <c r="FTE289" s="1431"/>
      <c r="FTF289" s="1431"/>
      <c r="FTG289" s="1431"/>
      <c r="FTH289" s="1431"/>
      <c r="FTI289" s="1431"/>
      <c r="FTJ289" s="1431"/>
      <c r="FTK289" s="1431"/>
      <c r="FTL289" s="1431"/>
      <c r="FTM289" s="1431"/>
      <c r="FTN289" s="1431"/>
      <c r="FTO289" s="1431"/>
      <c r="FTP289" s="1431"/>
      <c r="FTQ289" s="1431"/>
      <c r="FTR289" s="1431"/>
      <c r="FTS289" s="1431"/>
      <c r="FTT289" s="1431"/>
      <c r="FTU289" s="1431"/>
      <c r="FTV289" s="1431"/>
      <c r="FTW289" s="1431"/>
      <c r="FTX289" s="1431"/>
      <c r="FTY289" s="1431"/>
      <c r="FTZ289" s="1431"/>
      <c r="FUA289" s="1431"/>
      <c r="FUB289" s="1431"/>
      <c r="FUC289" s="1431"/>
      <c r="FUD289" s="1431"/>
      <c r="FUE289" s="1431"/>
      <c r="FUF289" s="1431"/>
      <c r="FUG289" s="1431"/>
      <c r="FUH289" s="1431"/>
      <c r="FUI289" s="1431"/>
      <c r="FUJ289" s="1431"/>
      <c r="FUK289" s="1431"/>
      <c r="FUL289" s="1431"/>
      <c r="FUM289" s="1431"/>
      <c r="FUN289" s="1431"/>
      <c r="FUO289" s="1431"/>
      <c r="FUP289" s="1431"/>
      <c r="FUQ289" s="1431"/>
      <c r="FUR289" s="1431"/>
      <c r="FUS289" s="1431"/>
      <c r="FUT289" s="1431"/>
      <c r="FUU289" s="1431"/>
      <c r="FUV289" s="1431"/>
      <c r="FUW289" s="1431"/>
      <c r="FUX289" s="1431"/>
      <c r="FUY289" s="1431"/>
      <c r="FUZ289" s="1431"/>
      <c r="FVA289" s="1431"/>
      <c r="FVB289" s="1431"/>
      <c r="FVC289" s="1431"/>
      <c r="FVD289" s="1431"/>
      <c r="FVE289" s="1431"/>
      <c r="FVF289" s="1431"/>
      <c r="FVG289" s="1431"/>
      <c r="FVH289" s="1431"/>
      <c r="FVI289" s="1431"/>
      <c r="FVJ289" s="1431"/>
      <c r="FVK289" s="1431"/>
      <c r="FVL289" s="1431"/>
      <c r="FVM289" s="1431"/>
      <c r="FVN289" s="1431"/>
      <c r="FVO289" s="1431"/>
      <c r="FVP289" s="1431"/>
      <c r="FVQ289" s="1431"/>
      <c r="FVR289" s="1431"/>
      <c r="FVS289" s="1431"/>
      <c r="FVT289" s="1431"/>
      <c r="FVU289" s="1431"/>
      <c r="FVV289" s="1431"/>
      <c r="FVW289" s="1431"/>
      <c r="FVX289" s="1431"/>
      <c r="FVY289" s="1431"/>
      <c r="FVZ289" s="1431"/>
      <c r="FWA289" s="1431"/>
      <c r="FWB289" s="1431"/>
      <c r="FWC289" s="1431"/>
      <c r="FWD289" s="1431"/>
      <c r="FWE289" s="1431"/>
      <c r="FWF289" s="1431"/>
      <c r="FWG289" s="1431"/>
      <c r="FWH289" s="1431"/>
      <c r="FWI289" s="1431"/>
      <c r="FWJ289" s="1431"/>
      <c r="FWK289" s="1431"/>
      <c r="FWL289" s="1431"/>
      <c r="FWM289" s="1431"/>
      <c r="FWN289" s="1431"/>
      <c r="FWO289" s="1431"/>
      <c r="FWP289" s="1431"/>
      <c r="FWQ289" s="1431"/>
      <c r="FWR289" s="1431"/>
      <c r="FWS289" s="1431"/>
      <c r="FWT289" s="1431"/>
      <c r="FWU289" s="1431"/>
      <c r="FWV289" s="1431"/>
      <c r="FWW289" s="1431"/>
      <c r="FWX289" s="1431"/>
      <c r="FWY289" s="1431"/>
      <c r="FWZ289" s="1431"/>
      <c r="FXA289" s="1431"/>
      <c r="FXB289" s="1431"/>
      <c r="FXC289" s="1431"/>
      <c r="FXD289" s="1431"/>
      <c r="FXE289" s="1431"/>
      <c r="FXF289" s="1431"/>
      <c r="FXG289" s="1431"/>
      <c r="FXH289" s="1431"/>
      <c r="FXI289" s="1431"/>
      <c r="FXJ289" s="1431"/>
      <c r="FXK289" s="1431"/>
      <c r="FXL289" s="1431"/>
      <c r="FXM289" s="1431"/>
      <c r="FXN289" s="1431"/>
      <c r="FXO289" s="1431"/>
      <c r="FXP289" s="1431"/>
      <c r="FXQ289" s="1431"/>
      <c r="FXR289" s="1431"/>
      <c r="FXS289" s="1431"/>
      <c r="FXT289" s="1431"/>
      <c r="FXU289" s="1431"/>
      <c r="FXV289" s="1431"/>
      <c r="FXW289" s="1431"/>
      <c r="FXX289" s="1431"/>
      <c r="FXY289" s="1431"/>
      <c r="FXZ289" s="1431"/>
      <c r="FYA289" s="1431"/>
      <c r="FYB289" s="1431"/>
      <c r="FYC289" s="1431"/>
      <c r="FYD289" s="1431"/>
      <c r="FYE289" s="1431"/>
      <c r="FYF289" s="1431"/>
      <c r="FYG289" s="1431"/>
      <c r="FYH289" s="1431"/>
      <c r="FYI289" s="1431"/>
      <c r="FYJ289" s="1431"/>
      <c r="FYK289" s="1431"/>
      <c r="FYL289" s="1431"/>
      <c r="FYM289" s="1431"/>
      <c r="FYN289" s="1431"/>
      <c r="FYO289" s="1431"/>
      <c r="FYP289" s="1431"/>
      <c r="FYQ289" s="1431"/>
      <c r="FYR289" s="1431"/>
      <c r="FYS289" s="1431"/>
      <c r="FYT289" s="1431"/>
      <c r="FYU289" s="1431"/>
      <c r="FYV289" s="1431"/>
      <c r="FYW289" s="1431"/>
      <c r="FYX289" s="1431"/>
      <c r="FYY289" s="1431"/>
      <c r="FYZ289" s="1431"/>
      <c r="FZA289" s="1431"/>
      <c r="FZB289" s="1431"/>
      <c r="FZC289" s="1431"/>
      <c r="FZD289" s="1431"/>
      <c r="FZE289" s="1431"/>
      <c r="FZF289" s="1431"/>
      <c r="FZG289" s="1431"/>
      <c r="FZH289" s="1431"/>
      <c r="FZI289" s="1431"/>
      <c r="FZJ289" s="1431"/>
      <c r="FZK289" s="1431"/>
      <c r="FZL289" s="1431"/>
      <c r="FZM289" s="1431"/>
      <c r="FZN289" s="1431"/>
      <c r="FZO289" s="1431"/>
      <c r="FZP289" s="1431"/>
      <c r="FZQ289" s="1431"/>
      <c r="FZR289" s="1431"/>
      <c r="FZS289" s="1431"/>
      <c r="FZT289" s="1431"/>
      <c r="FZU289" s="1431"/>
      <c r="FZV289" s="1431"/>
      <c r="FZW289" s="1431"/>
      <c r="FZX289" s="1431"/>
      <c r="FZY289" s="1431"/>
      <c r="FZZ289" s="1431"/>
      <c r="GAA289" s="1431"/>
      <c r="GAB289" s="1431"/>
      <c r="GAC289" s="1431"/>
      <c r="GAD289" s="1431"/>
      <c r="GAE289" s="1431"/>
      <c r="GAF289" s="1431"/>
      <c r="GAG289" s="1431"/>
      <c r="GAH289" s="1431"/>
      <c r="GAI289" s="1431"/>
      <c r="GAJ289" s="1431"/>
      <c r="GAK289" s="1431"/>
      <c r="GAL289" s="1431"/>
      <c r="GAM289" s="1431"/>
      <c r="GAN289" s="1431"/>
      <c r="GAO289" s="1431"/>
      <c r="GAP289" s="1431"/>
      <c r="GAQ289" s="1431"/>
      <c r="GAR289" s="1431"/>
      <c r="GAS289" s="1431"/>
      <c r="GAT289" s="1431"/>
      <c r="GAU289" s="1431"/>
      <c r="GAV289" s="1431"/>
      <c r="GAW289" s="1431"/>
      <c r="GAX289" s="1431"/>
      <c r="GAY289" s="1431"/>
      <c r="GAZ289" s="1431"/>
      <c r="GBA289" s="1431"/>
      <c r="GBB289" s="1431"/>
      <c r="GBC289" s="1431"/>
      <c r="GBD289" s="1431"/>
      <c r="GBE289" s="1431"/>
      <c r="GBF289" s="1431"/>
      <c r="GBG289" s="1431"/>
      <c r="GBH289" s="1431"/>
      <c r="GBI289" s="1431"/>
      <c r="GBJ289" s="1431"/>
      <c r="GBK289" s="1431"/>
      <c r="GBL289" s="1431"/>
      <c r="GBM289" s="1431"/>
      <c r="GBN289" s="1431"/>
      <c r="GBO289" s="1431"/>
      <c r="GBP289" s="1431"/>
      <c r="GBQ289" s="1431"/>
      <c r="GBR289" s="1431"/>
      <c r="GBS289" s="1431"/>
      <c r="GBT289" s="1431"/>
      <c r="GBU289" s="1431"/>
      <c r="GBV289" s="1431"/>
      <c r="GBW289" s="1431"/>
      <c r="GBX289" s="1431"/>
      <c r="GBY289" s="1431"/>
      <c r="GBZ289" s="1431"/>
      <c r="GCA289" s="1431"/>
      <c r="GCB289" s="1431"/>
      <c r="GCC289" s="1431"/>
      <c r="GCD289" s="1431"/>
      <c r="GCE289" s="1431"/>
      <c r="GCF289" s="1431"/>
      <c r="GCG289" s="1431"/>
      <c r="GCH289" s="1431"/>
      <c r="GCI289" s="1431"/>
      <c r="GCJ289" s="1431"/>
      <c r="GCK289" s="1431"/>
      <c r="GCL289" s="1431"/>
      <c r="GCM289" s="1431"/>
      <c r="GCN289" s="1431"/>
      <c r="GCO289" s="1431"/>
      <c r="GCP289" s="1431"/>
      <c r="GCQ289" s="1431"/>
      <c r="GCR289" s="1431"/>
      <c r="GCS289" s="1431"/>
      <c r="GCT289" s="1431"/>
      <c r="GCU289" s="1431"/>
      <c r="GCV289" s="1431"/>
      <c r="GCW289" s="1431"/>
      <c r="GCX289" s="1431"/>
      <c r="GCY289" s="1431"/>
      <c r="GCZ289" s="1431"/>
      <c r="GDA289" s="1431"/>
      <c r="GDB289" s="1431"/>
      <c r="GDC289" s="1431"/>
      <c r="GDD289" s="1431"/>
      <c r="GDE289" s="1431"/>
      <c r="GDF289" s="1431"/>
      <c r="GDG289" s="1431"/>
      <c r="GDH289" s="1431"/>
      <c r="GDI289" s="1431"/>
      <c r="GDJ289" s="1431"/>
      <c r="GDK289" s="1431"/>
      <c r="GDL289" s="1431"/>
      <c r="GDM289" s="1431"/>
      <c r="GDN289" s="1431"/>
      <c r="GDO289" s="1431"/>
      <c r="GDP289" s="1431"/>
      <c r="GDQ289" s="1431"/>
      <c r="GDR289" s="1431"/>
      <c r="GDS289" s="1431"/>
      <c r="GDT289" s="1431"/>
      <c r="GDU289" s="1431"/>
      <c r="GDV289" s="1431"/>
      <c r="GDW289" s="1431"/>
      <c r="GDX289" s="1431"/>
      <c r="GDY289" s="1431"/>
      <c r="GDZ289" s="1431"/>
      <c r="GEA289" s="1431"/>
      <c r="GEB289" s="1431"/>
      <c r="GEC289" s="1431"/>
      <c r="GED289" s="1431"/>
      <c r="GEE289" s="1431"/>
      <c r="GEF289" s="1431"/>
      <c r="GEG289" s="1431"/>
      <c r="GEH289" s="1431"/>
      <c r="GEI289" s="1431"/>
      <c r="GEJ289" s="1431"/>
      <c r="GEK289" s="1431"/>
      <c r="GEL289" s="1431"/>
      <c r="GEM289" s="1431"/>
      <c r="GEN289" s="1431"/>
      <c r="GEO289" s="1431"/>
      <c r="GEP289" s="1431"/>
      <c r="GEQ289" s="1431"/>
      <c r="GER289" s="1431"/>
      <c r="GES289" s="1431"/>
      <c r="GET289" s="1431"/>
      <c r="GEU289" s="1431"/>
      <c r="GEV289" s="1431"/>
      <c r="GEW289" s="1431"/>
      <c r="GEX289" s="1431"/>
      <c r="GEY289" s="1431"/>
      <c r="GEZ289" s="1431"/>
      <c r="GFA289" s="1431"/>
      <c r="GFB289" s="1431"/>
      <c r="GFC289" s="1431"/>
      <c r="GFD289" s="1431"/>
      <c r="GFE289" s="1431"/>
      <c r="GFF289" s="1431"/>
      <c r="GFG289" s="1431"/>
      <c r="GFH289" s="1431"/>
      <c r="GFI289" s="1431"/>
      <c r="GFJ289" s="1431"/>
      <c r="GFK289" s="1431"/>
      <c r="GFL289" s="1431"/>
      <c r="GFM289" s="1431"/>
      <c r="GFN289" s="1431"/>
      <c r="GFO289" s="1431"/>
      <c r="GFP289" s="1431"/>
      <c r="GFQ289" s="1431"/>
      <c r="GFR289" s="1431"/>
      <c r="GFS289" s="1431"/>
      <c r="GFT289" s="1431"/>
      <c r="GFU289" s="1431"/>
      <c r="GFV289" s="1431"/>
      <c r="GFW289" s="1431"/>
      <c r="GFX289" s="1431"/>
      <c r="GFY289" s="1431"/>
      <c r="GFZ289" s="1431"/>
      <c r="GGA289" s="1431"/>
      <c r="GGB289" s="1431"/>
      <c r="GGC289" s="1431"/>
      <c r="GGD289" s="1431"/>
      <c r="GGE289" s="1431"/>
      <c r="GGF289" s="1431"/>
      <c r="GGG289" s="1431"/>
      <c r="GGH289" s="1431"/>
      <c r="GGI289" s="1431"/>
      <c r="GGJ289" s="1431"/>
      <c r="GGK289" s="1431"/>
      <c r="GGL289" s="1431"/>
      <c r="GGM289" s="1431"/>
      <c r="GGN289" s="1431"/>
      <c r="GGO289" s="1431"/>
      <c r="GGP289" s="1431"/>
      <c r="GGQ289" s="1431"/>
      <c r="GGR289" s="1431"/>
      <c r="GGS289" s="1431"/>
      <c r="GGT289" s="1431"/>
      <c r="GGU289" s="1431"/>
      <c r="GGV289" s="1431"/>
      <c r="GGW289" s="1431"/>
      <c r="GGX289" s="1431"/>
      <c r="GGY289" s="1431"/>
      <c r="GGZ289" s="1431"/>
      <c r="GHA289" s="1431"/>
      <c r="GHB289" s="1431"/>
      <c r="GHC289" s="1431"/>
      <c r="GHD289" s="1431"/>
      <c r="GHE289" s="1431"/>
      <c r="GHF289" s="1431"/>
      <c r="GHG289" s="1431"/>
      <c r="GHH289" s="1431"/>
      <c r="GHI289" s="1431"/>
      <c r="GHJ289" s="1431"/>
      <c r="GHK289" s="1431"/>
      <c r="GHL289" s="1431"/>
      <c r="GHM289" s="1431"/>
      <c r="GHN289" s="1431"/>
      <c r="GHO289" s="1431"/>
      <c r="GHP289" s="1431"/>
      <c r="GHQ289" s="1431"/>
      <c r="GHR289" s="1431"/>
      <c r="GHS289" s="1431"/>
      <c r="GHT289" s="1431"/>
      <c r="GHU289" s="1431"/>
      <c r="GHV289" s="1431"/>
      <c r="GHW289" s="1431"/>
      <c r="GHX289" s="1431"/>
      <c r="GHY289" s="1431"/>
      <c r="GHZ289" s="1431"/>
      <c r="GIA289" s="1431"/>
      <c r="GIB289" s="1431"/>
      <c r="GIC289" s="1431"/>
      <c r="GID289" s="1431"/>
      <c r="GIE289" s="1431"/>
      <c r="GIF289" s="1431"/>
      <c r="GIG289" s="1431"/>
      <c r="GIH289" s="1431"/>
      <c r="GII289" s="1431"/>
      <c r="GIJ289" s="1431"/>
      <c r="GIK289" s="1431"/>
      <c r="GIL289" s="1431"/>
      <c r="GIM289" s="1431"/>
      <c r="GIN289" s="1431"/>
      <c r="GIO289" s="1431"/>
      <c r="GIP289" s="1431"/>
      <c r="GIQ289" s="1431"/>
      <c r="GIR289" s="1431"/>
      <c r="GIS289" s="1431"/>
      <c r="GIT289" s="1431"/>
      <c r="GIU289" s="1431"/>
      <c r="GIV289" s="1431"/>
      <c r="GIW289" s="1431"/>
      <c r="GIX289" s="1431"/>
      <c r="GIY289" s="1431"/>
      <c r="GIZ289" s="1431"/>
      <c r="GJA289" s="1431"/>
      <c r="GJB289" s="1431"/>
      <c r="GJC289" s="1431"/>
      <c r="GJD289" s="1431"/>
      <c r="GJE289" s="1431"/>
      <c r="GJF289" s="1431"/>
      <c r="GJG289" s="1431"/>
      <c r="GJH289" s="1431"/>
      <c r="GJI289" s="1431"/>
      <c r="GJJ289" s="1431"/>
      <c r="GJK289" s="1431"/>
      <c r="GJL289" s="1431"/>
      <c r="GJM289" s="1431"/>
      <c r="GJN289" s="1431"/>
      <c r="GJO289" s="1431"/>
      <c r="GJP289" s="1431"/>
      <c r="GJQ289" s="1431"/>
      <c r="GJR289" s="1431"/>
      <c r="GJS289" s="1431"/>
      <c r="GJT289" s="1431"/>
      <c r="GJU289" s="1431"/>
      <c r="GJV289" s="1431"/>
      <c r="GJW289" s="1431"/>
      <c r="GJX289" s="1431"/>
      <c r="GJY289" s="1431"/>
      <c r="GJZ289" s="1431"/>
      <c r="GKA289" s="1431"/>
      <c r="GKB289" s="1431"/>
      <c r="GKC289" s="1431"/>
      <c r="GKD289" s="1431"/>
      <c r="GKE289" s="1431"/>
      <c r="GKF289" s="1431"/>
      <c r="GKG289" s="1431"/>
      <c r="GKH289" s="1431"/>
      <c r="GKI289" s="1431"/>
      <c r="GKJ289" s="1431"/>
      <c r="GKK289" s="1431"/>
      <c r="GKL289" s="1431"/>
      <c r="GKM289" s="1431"/>
      <c r="GKN289" s="1431"/>
      <c r="GKO289" s="1431"/>
      <c r="GKP289" s="1431"/>
      <c r="GKQ289" s="1431"/>
      <c r="GKR289" s="1431"/>
      <c r="GKS289" s="1431"/>
      <c r="GKT289" s="1431"/>
      <c r="GKU289" s="1431"/>
      <c r="GKV289" s="1431"/>
      <c r="GKW289" s="1431"/>
      <c r="GKX289" s="1431"/>
      <c r="GKY289" s="1431"/>
      <c r="GKZ289" s="1431"/>
      <c r="GLA289" s="1431"/>
      <c r="GLB289" s="1431"/>
      <c r="GLC289" s="1431"/>
      <c r="GLD289" s="1431"/>
      <c r="GLE289" s="1431"/>
      <c r="GLF289" s="1431"/>
      <c r="GLG289" s="1431"/>
      <c r="GLH289" s="1431"/>
      <c r="GLI289" s="1431"/>
      <c r="GLJ289" s="1431"/>
      <c r="GLK289" s="1431"/>
      <c r="GLL289" s="1431"/>
      <c r="GLM289" s="1431"/>
      <c r="GLN289" s="1431"/>
      <c r="GLO289" s="1431"/>
      <c r="GLP289" s="1431"/>
      <c r="GLQ289" s="1431"/>
      <c r="GLR289" s="1431"/>
      <c r="GLS289" s="1431"/>
      <c r="GLT289" s="1431"/>
      <c r="GLU289" s="1431"/>
      <c r="GLV289" s="1431"/>
      <c r="GLW289" s="1431"/>
      <c r="GLX289" s="1431"/>
      <c r="GLY289" s="1431"/>
      <c r="GLZ289" s="1431"/>
      <c r="GMA289" s="1431"/>
      <c r="GMB289" s="1431"/>
      <c r="GMC289" s="1431"/>
      <c r="GMD289" s="1431"/>
      <c r="GME289" s="1431"/>
      <c r="GMF289" s="1431"/>
      <c r="GMG289" s="1431"/>
      <c r="GMH289" s="1431"/>
      <c r="GMI289" s="1431"/>
      <c r="GMJ289" s="1431"/>
      <c r="GMK289" s="1431"/>
      <c r="GML289" s="1431"/>
      <c r="GMM289" s="1431"/>
      <c r="GMN289" s="1431"/>
      <c r="GMO289" s="1431"/>
      <c r="GMP289" s="1431"/>
      <c r="GMQ289" s="1431"/>
      <c r="GMR289" s="1431"/>
      <c r="GMS289" s="1431"/>
      <c r="GMT289" s="1431"/>
      <c r="GMU289" s="1431"/>
      <c r="GMV289" s="1431"/>
      <c r="GMW289" s="1431"/>
      <c r="GMX289" s="1431"/>
      <c r="GMY289" s="1431"/>
      <c r="GMZ289" s="1431"/>
      <c r="GNA289" s="1431"/>
      <c r="GNB289" s="1431"/>
      <c r="GNC289" s="1431"/>
      <c r="GND289" s="1431"/>
      <c r="GNE289" s="1431"/>
      <c r="GNF289" s="1431"/>
      <c r="GNG289" s="1431"/>
      <c r="GNH289" s="1431"/>
      <c r="GNI289" s="1431"/>
      <c r="GNJ289" s="1431"/>
      <c r="GNK289" s="1431"/>
      <c r="GNL289" s="1431"/>
      <c r="GNM289" s="1431"/>
      <c r="GNN289" s="1431"/>
      <c r="GNO289" s="1431"/>
      <c r="GNP289" s="1431"/>
      <c r="GNQ289" s="1431"/>
      <c r="GNR289" s="1431"/>
      <c r="GNS289" s="1431"/>
      <c r="GNT289" s="1431"/>
      <c r="GNU289" s="1431"/>
      <c r="GNV289" s="1431"/>
      <c r="GNW289" s="1431"/>
      <c r="GNX289" s="1431"/>
      <c r="GNY289" s="1431"/>
      <c r="GNZ289" s="1431"/>
      <c r="GOA289" s="1431"/>
      <c r="GOB289" s="1431"/>
      <c r="GOC289" s="1431"/>
      <c r="GOD289" s="1431"/>
      <c r="GOE289" s="1431"/>
      <c r="GOF289" s="1431"/>
      <c r="GOG289" s="1431"/>
      <c r="GOH289" s="1431"/>
      <c r="GOI289" s="1431"/>
      <c r="GOJ289" s="1431"/>
      <c r="GOK289" s="1431"/>
      <c r="GOL289" s="1431"/>
      <c r="GOM289" s="1431"/>
      <c r="GON289" s="1431"/>
      <c r="GOO289" s="1431"/>
      <c r="GOP289" s="1431"/>
      <c r="GOQ289" s="1431"/>
      <c r="GOR289" s="1431"/>
      <c r="GOS289" s="1431"/>
      <c r="GOT289" s="1431"/>
      <c r="GOU289" s="1431"/>
      <c r="GOV289" s="1431"/>
      <c r="GOW289" s="1431"/>
      <c r="GOX289" s="1431"/>
      <c r="GOY289" s="1431"/>
      <c r="GOZ289" s="1431"/>
      <c r="GPA289" s="1431"/>
      <c r="GPB289" s="1431"/>
      <c r="GPC289" s="1431"/>
      <c r="GPD289" s="1431"/>
      <c r="GPE289" s="1431"/>
      <c r="GPF289" s="1431"/>
      <c r="GPG289" s="1431"/>
      <c r="GPH289" s="1431"/>
      <c r="GPI289" s="1431"/>
      <c r="GPJ289" s="1431"/>
      <c r="GPK289" s="1431"/>
      <c r="GPL289" s="1431"/>
      <c r="GPM289" s="1431"/>
      <c r="GPN289" s="1431"/>
      <c r="GPO289" s="1431"/>
      <c r="GPP289" s="1431"/>
      <c r="GPQ289" s="1431"/>
      <c r="GPR289" s="1431"/>
      <c r="GPS289" s="1431"/>
      <c r="GPT289" s="1431"/>
      <c r="GPU289" s="1431"/>
      <c r="GPV289" s="1431"/>
      <c r="GPW289" s="1431"/>
      <c r="GPX289" s="1431"/>
      <c r="GPY289" s="1431"/>
      <c r="GPZ289" s="1431"/>
      <c r="GQA289" s="1431"/>
      <c r="GQB289" s="1431"/>
      <c r="GQC289" s="1431"/>
      <c r="GQD289" s="1431"/>
      <c r="GQE289" s="1431"/>
      <c r="GQF289" s="1431"/>
      <c r="GQG289" s="1431"/>
      <c r="GQH289" s="1431"/>
      <c r="GQI289" s="1431"/>
      <c r="GQJ289" s="1431"/>
      <c r="GQK289" s="1431"/>
      <c r="GQL289" s="1431"/>
      <c r="GQM289" s="1431"/>
      <c r="GQN289" s="1431"/>
      <c r="GQO289" s="1431"/>
      <c r="GQP289" s="1431"/>
      <c r="GQQ289" s="1431"/>
      <c r="GQR289" s="1431"/>
      <c r="GQS289" s="1431"/>
      <c r="GQT289" s="1431"/>
      <c r="GQU289" s="1431"/>
      <c r="GQV289" s="1431"/>
      <c r="GQW289" s="1431"/>
      <c r="GQX289" s="1431"/>
      <c r="GQY289" s="1431"/>
      <c r="GQZ289" s="1431"/>
      <c r="GRA289" s="1431"/>
      <c r="GRB289" s="1431"/>
      <c r="GRC289" s="1431"/>
      <c r="GRD289" s="1431"/>
      <c r="GRE289" s="1431"/>
      <c r="GRF289" s="1431"/>
      <c r="GRG289" s="1431"/>
      <c r="GRH289" s="1431"/>
      <c r="GRI289" s="1431"/>
      <c r="GRJ289" s="1431"/>
      <c r="GRK289" s="1431"/>
      <c r="GRL289" s="1431"/>
      <c r="GRM289" s="1431"/>
      <c r="GRN289" s="1431"/>
      <c r="GRO289" s="1431"/>
      <c r="GRP289" s="1431"/>
      <c r="GRQ289" s="1431"/>
      <c r="GRR289" s="1431"/>
      <c r="GRS289" s="1431"/>
      <c r="GRT289" s="1431"/>
      <c r="GRU289" s="1431"/>
      <c r="GRV289" s="1431"/>
      <c r="GRW289" s="1431"/>
      <c r="GRX289" s="1431"/>
      <c r="GRY289" s="1431"/>
      <c r="GRZ289" s="1431"/>
      <c r="GSA289" s="1431"/>
      <c r="GSB289" s="1431"/>
      <c r="GSC289" s="1431"/>
      <c r="GSD289" s="1431"/>
      <c r="GSE289" s="1431"/>
      <c r="GSF289" s="1431"/>
      <c r="GSG289" s="1431"/>
      <c r="GSH289" s="1431"/>
      <c r="GSI289" s="1431"/>
      <c r="GSJ289" s="1431"/>
      <c r="GSK289" s="1431"/>
      <c r="GSL289" s="1431"/>
      <c r="GSM289" s="1431"/>
      <c r="GSN289" s="1431"/>
      <c r="GSO289" s="1431"/>
      <c r="GSP289" s="1431"/>
      <c r="GSQ289" s="1431"/>
      <c r="GSR289" s="1431"/>
      <c r="GSS289" s="1431"/>
      <c r="GST289" s="1431"/>
      <c r="GSU289" s="1431"/>
      <c r="GSV289" s="1431"/>
      <c r="GSW289" s="1431"/>
      <c r="GSX289" s="1431"/>
      <c r="GSY289" s="1431"/>
      <c r="GSZ289" s="1431"/>
      <c r="GTA289" s="1431"/>
      <c r="GTB289" s="1431"/>
      <c r="GTC289" s="1431"/>
      <c r="GTD289" s="1431"/>
      <c r="GTE289" s="1431"/>
      <c r="GTF289" s="1431"/>
      <c r="GTG289" s="1431"/>
      <c r="GTH289" s="1431"/>
      <c r="GTI289" s="1431"/>
      <c r="GTJ289" s="1431"/>
      <c r="GTK289" s="1431"/>
      <c r="GTL289" s="1431"/>
      <c r="GTM289" s="1431"/>
      <c r="GTN289" s="1431"/>
      <c r="GTO289" s="1431"/>
      <c r="GTP289" s="1431"/>
      <c r="GTQ289" s="1431"/>
      <c r="GTR289" s="1431"/>
      <c r="GTS289" s="1431"/>
      <c r="GTT289" s="1431"/>
      <c r="GTU289" s="1431"/>
      <c r="GTV289" s="1431"/>
      <c r="GTW289" s="1431"/>
      <c r="GTX289" s="1431"/>
      <c r="GTY289" s="1431"/>
      <c r="GTZ289" s="1431"/>
      <c r="GUA289" s="1431"/>
      <c r="GUB289" s="1431"/>
      <c r="GUC289" s="1431"/>
      <c r="GUD289" s="1431"/>
      <c r="GUE289" s="1431"/>
      <c r="GUF289" s="1431"/>
      <c r="GUG289" s="1431"/>
      <c r="GUH289" s="1431"/>
      <c r="GUI289" s="1431"/>
      <c r="GUJ289" s="1431"/>
      <c r="GUK289" s="1431"/>
      <c r="GUL289" s="1431"/>
      <c r="GUM289" s="1431"/>
      <c r="GUN289" s="1431"/>
      <c r="GUO289" s="1431"/>
      <c r="GUP289" s="1431"/>
      <c r="GUQ289" s="1431"/>
      <c r="GUR289" s="1431"/>
      <c r="GUS289" s="1431"/>
      <c r="GUT289" s="1431"/>
      <c r="GUU289" s="1431"/>
      <c r="GUV289" s="1431"/>
      <c r="GUW289" s="1431"/>
      <c r="GUX289" s="1431"/>
      <c r="GUY289" s="1431"/>
      <c r="GUZ289" s="1431"/>
      <c r="GVA289" s="1431"/>
      <c r="GVB289" s="1431"/>
      <c r="GVC289" s="1431"/>
      <c r="GVD289" s="1431"/>
      <c r="GVE289" s="1431"/>
      <c r="GVF289" s="1431"/>
      <c r="GVG289" s="1431"/>
      <c r="GVH289" s="1431"/>
      <c r="GVI289" s="1431"/>
      <c r="GVJ289" s="1431"/>
      <c r="GVK289" s="1431"/>
      <c r="GVL289" s="1431"/>
      <c r="GVM289" s="1431"/>
      <c r="GVN289" s="1431"/>
      <c r="GVO289" s="1431"/>
      <c r="GVP289" s="1431"/>
      <c r="GVQ289" s="1431"/>
      <c r="GVR289" s="1431"/>
      <c r="GVS289" s="1431"/>
      <c r="GVT289" s="1431"/>
      <c r="GVU289" s="1431"/>
      <c r="GVV289" s="1431"/>
      <c r="GVW289" s="1431"/>
      <c r="GVX289" s="1431"/>
      <c r="GVY289" s="1431"/>
      <c r="GVZ289" s="1431"/>
      <c r="GWA289" s="1431"/>
      <c r="GWB289" s="1431"/>
      <c r="GWC289" s="1431"/>
      <c r="GWD289" s="1431"/>
      <c r="GWE289" s="1431"/>
      <c r="GWF289" s="1431"/>
      <c r="GWG289" s="1431"/>
      <c r="GWH289" s="1431"/>
      <c r="GWI289" s="1431"/>
      <c r="GWJ289" s="1431"/>
      <c r="GWK289" s="1431"/>
      <c r="GWL289" s="1431"/>
      <c r="GWM289" s="1431"/>
      <c r="GWN289" s="1431"/>
      <c r="GWO289" s="1431"/>
      <c r="GWP289" s="1431"/>
      <c r="GWQ289" s="1431"/>
      <c r="GWR289" s="1431"/>
      <c r="GWS289" s="1431"/>
      <c r="GWT289" s="1431"/>
      <c r="GWU289" s="1431"/>
      <c r="GWV289" s="1431"/>
      <c r="GWW289" s="1431"/>
      <c r="GWX289" s="1431"/>
      <c r="GWY289" s="1431"/>
      <c r="GWZ289" s="1431"/>
      <c r="GXA289" s="1431"/>
      <c r="GXB289" s="1431"/>
      <c r="GXC289" s="1431"/>
      <c r="GXD289" s="1431"/>
      <c r="GXE289" s="1431"/>
      <c r="GXF289" s="1431"/>
      <c r="GXG289" s="1431"/>
      <c r="GXH289" s="1431"/>
      <c r="GXI289" s="1431"/>
      <c r="GXJ289" s="1431"/>
      <c r="GXK289" s="1431"/>
      <c r="GXL289" s="1431"/>
      <c r="GXM289" s="1431"/>
      <c r="GXN289" s="1431"/>
      <c r="GXO289" s="1431"/>
      <c r="GXP289" s="1431"/>
      <c r="GXQ289" s="1431"/>
      <c r="GXR289" s="1431"/>
      <c r="GXS289" s="1431"/>
      <c r="GXT289" s="1431"/>
      <c r="GXU289" s="1431"/>
      <c r="GXV289" s="1431"/>
      <c r="GXW289" s="1431"/>
      <c r="GXX289" s="1431"/>
      <c r="GXY289" s="1431"/>
      <c r="GXZ289" s="1431"/>
      <c r="GYA289" s="1431"/>
      <c r="GYB289" s="1431"/>
      <c r="GYC289" s="1431"/>
      <c r="GYD289" s="1431"/>
      <c r="GYE289" s="1431"/>
      <c r="GYF289" s="1431"/>
      <c r="GYG289" s="1431"/>
      <c r="GYH289" s="1431"/>
      <c r="GYI289" s="1431"/>
      <c r="GYJ289" s="1431"/>
      <c r="GYK289" s="1431"/>
      <c r="GYL289" s="1431"/>
      <c r="GYM289" s="1431"/>
      <c r="GYN289" s="1431"/>
      <c r="GYO289" s="1431"/>
      <c r="GYP289" s="1431"/>
      <c r="GYQ289" s="1431"/>
      <c r="GYR289" s="1431"/>
      <c r="GYS289" s="1431"/>
      <c r="GYT289" s="1431"/>
      <c r="GYU289" s="1431"/>
      <c r="GYV289" s="1431"/>
      <c r="GYW289" s="1431"/>
      <c r="GYX289" s="1431"/>
      <c r="GYY289" s="1431"/>
      <c r="GYZ289" s="1431"/>
      <c r="GZA289" s="1431"/>
      <c r="GZB289" s="1431"/>
      <c r="GZC289" s="1431"/>
      <c r="GZD289" s="1431"/>
      <c r="GZE289" s="1431"/>
      <c r="GZF289" s="1431"/>
      <c r="GZG289" s="1431"/>
      <c r="GZH289" s="1431"/>
      <c r="GZI289" s="1431"/>
      <c r="GZJ289" s="1431"/>
      <c r="GZK289" s="1431"/>
      <c r="GZL289" s="1431"/>
      <c r="GZM289" s="1431"/>
      <c r="GZN289" s="1431"/>
      <c r="GZO289" s="1431"/>
      <c r="GZP289" s="1431"/>
      <c r="GZQ289" s="1431"/>
      <c r="GZR289" s="1431"/>
      <c r="GZS289" s="1431"/>
      <c r="GZT289" s="1431"/>
      <c r="GZU289" s="1431"/>
      <c r="GZV289" s="1431"/>
      <c r="GZW289" s="1431"/>
      <c r="GZX289" s="1431"/>
      <c r="GZY289" s="1431"/>
      <c r="GZZ289" s="1431"/>
      <c r="HAA289" s="1431"/>
      <c r="HAB289" s="1431"/>
      <c r="HAC289" s="1431"/>
      <c r="HAD289" s="1431"/>
      <c r="HAE289" s="1431"/>
      <c r="HAF289" s="1431"/>
      <c r="HAG289" s="1431"/>
      <c r="HAH289" s="1431"/>
      <c r="HAI289" s="1431"/>
      <c r="HAJ289" s="1431"/>
      <c r="HAK289" s="1431"/>
      <c r="HAL289" s="1431"/>
      <c r="HAM289" s="1431"/>
      <c r="HAN289" s="1431"/>
      <c r="HAO289" s="1431"/>
      <c r="HAP289" s="1431"/>
      <c r="HAQ289" s="1431"/>
      <c r="HAR289" s="1431"/>
      <c r="HAS289" s="1431"/>
      <c r="HAT289" s="1431"/>
      <c r="HAU289" s="1431"/>
      <c r="HAV289" s="1431"/>
      <c r="HAW289" s="1431"/>
      <c r="HAX289" s="1431"/>
      <c r="HAY289" s="1431"/>
      <c r="HAZ289" s="1431"/>
      <c r="HBA289" s="1431"/>
      <c r="HBB289" s="1431"/>
      <c r="HBC289" s="1431"/>
      <c r="HBD289" s="1431"/>
      <c r="HBE289" s="1431"/>
      <c r="HBF289" s="1431"/>
      <c r="HBG289" s="1431"/>
      <c r="HBH289" s="1431"/>
      <c r="HBI289" s="1431"/>
      <c r="HBJ289" s="1431"/>
      <c r="HBK289" s="1431"/>
      <c r="HBL289" s="1431"/>
      <c r="HBM289" s="1431"/>
      <c r="HBN289" s="1431"/>
      <c r="HBO289" s="1431"/>
      <c r="HBP289" s="1431"/>
      <c r="HBQ289" s="1431"/>
      <c r="HBR289" s="1431"/>
      <c r="HBS289" s="1431"/>
      <c r="HBT289" s="1431"/>
      <c r="HBU289" s="1431"/>
      <c r="HBV289" s="1431"/>
      <c r="HBW289" s="1431"/>
      <c r="HBX289" s="1431"/>
      <c r="HBY289" s="1431"/>
      <c r="HBZ289" s="1431"/>
      <c r="HCA289" s="1431"/>
      <c r="HCB289" s="1431"/>
      <c r="HCC289" s="1431"/>
      <c r="HCD289" s="1431"/>
      <c r="HCE289" s="1431"/>
      <c r="HCF289" s="1431"/>
      <c r="HCG289" s="1431"/>
      <c r="HCH289" s="1431"/>
      <c r="HCI289" s="1431"/>
      <c r="HCJ289" s="1431"/>
      <c r="HCK289" s="1431"/>
      <c r="HCL289" s="1431"/>
      <c r="HCM289" s="1431"/>
      <c r="HCN289" s="1431"/>
      <c r="HCO289" s="1431"/>
      <c r="HCP289" s="1431"/>
      <c r="HCQ289" s="1431"/>
      <c r="HCR289" s="1431"/>
      <c r="HCS289" s="1431"/>
      <c r="HCT289" s="1431"/>
      <c r="HCU289" s="1431"/>
      <c r="HCV289" s="1431"/>
      <c r="HCW289" s="1431"/>
      <c r="HCX289" s="1431"/>
      <c r="HCY289" s="1431"/>
      <c r="HCZ289" s="1431"/>
      <c r="HDA289" s="1431"/>
      <c r="HDB289" s="1431"/>
      <c r="HDC289" s="1431"/>
      <c r="HDD289" s="1431"/>
      <c r="HDE289" s="1431"/>
      <c r="HDF289" s="1431"/>
      <c r="HDG289" s="1431"/>
      <c r="HDH289" s="1431"/>
      <c r="HDI289" s="1431"/>
      <c r="HDJ289" s="1431"/>
      <c r="HDK289" s="1431"/>
      <c r="HDL289" s="1431"/>
      <c r="HDM289" s="1431"/>
      <c r="HDN289" s="1431"/>
      <c r="HDO289" s="1431"/>
      <c r="HDP289" s="1431"/>
      <c r="HDQ289" s="1431"/>
      <c r="HDR289" s="1431"/>
      <c r="HDS289" s="1431"/>
      <c r="HDT289" s="1431"/>
      <c r="HDU289" s="1431"/>
      <c r="HDV289" s="1431"/>
      <c r="HDW289" s="1431"/>
      <c r="HDX289" s="1431"/>
      <c r="HDY289" s="1431"/>
      <c r="HDZ289" s="1431"/>
      <c r="HEA289" s="1431"/>
      <c r="HEB289" s="1431"/>
      <c r="HEC289" s="1431"/>
      <c r="HED289" s="1431"/>
      <c r="HEE289" s="1431"/>
      <c r="HEF289" s="1431"/>
      <c r="HEG289" s="1431"/>
      <c r="HEH289" s="1431"/>
      <c r="HEI289" s="1431"/>
      <c r="HEJ289" s="1431"/>
      <c r="HEK289" s="1431"/>
      <c r="HEL289" s="1431"/>
      <c r="HEM289" s="1431"/>
      <c r="HEN289" s="1431"/>
      <c r="HEO289" s="1431"/>
      <c r="HEP289" s="1431"/>
      <c r="HEQ289" s="1431"/>
      <c r="HER289" s="1431"/>
      <c r="HES289" s="1431"/>
      <c r="HET289" s="1431"/>
      <c r="HEU289" s="1431"/>
      <c r="HEV289" s="1431"/>
      <c r="HEW289" s="1431"/>
      <c r="HEX289" s="1431"/>
      <c r="HEY289" s="1431"/>
      <c r="HEZ289" s="1431"/>
      <c r="HFA289" s="1431"/>
      <c r="HFB289" s="1431"/>
      <c r="HFC289" s="1431"/>
      <c r="HFD289" s="1431"/>
      <c r="HFE289" s="1431"/>
      <c r="HFF289" s="1431"/>
      <c r="HFG289" s="1431"/>
      <c r="HFH289" s="1431"/>
      <c r="HFI289" s="1431"/>
      <c r="HFJ289" s="1431"/>
      <c r="HFK289" s="1431"/>
      <c r="HFL289" s="1431"/>
      <c r="HFM289" s="1431"/>
      <c r="HFN289" s="1431"/>
      <c r="HFO289" s="1431"/>
      <c r="HFP289" s="1431"/>
      <c r="HFQ289" s="1431"/>
      <c r="HFR289" s="1431"/>
      <c r="HFS289" s="1431"/>
      <c r="HFT289" s="1431"/>
      <c r="HFU289" s="1431"/>
      <c r="HFV289" s="1431"/>
      <c r="HFW289" s="1431"/>
      <c r="HFX289" s="1431"/>
      <c r="HFY289" s="1431"/>
      <c r="HFZ289" s="1431"/>
      <c r="HGA289" s="1431"/>
      <c r="HGB289" s="1431"/>
      <c r="HGC289" s="1431"/>
      <c r="HGD289" s="1431"/>
      <c r="HGE289" s="1431"/>
      <c r="HGF289" s="1431"/>
      <c r="HGG289" s="1431"/>
      <c r="HGH289" s="1431"/>
      <c r="HGI289" s="1431"/>
      <c r="HGJ289" s="1431"/>
      <c r="HGK289" s="1431"/>
      <c r="HGL289" s="1431"/>
      <c r="HGM289" s="1431"/>
      <c r="HGN289" s="1431"/>
      <c r="HGO289" s="1431"/>
      <c r="HGP289" s="1431"/>
      <c r="HGQ289" s="1431"/>
      <c r="HGR289" s="1431"/>
      <c r="HGS289" s="1431"/>
      <c r="HGT289" s="1431"/>
      <c r="HGU289" s="1431"/>
      <c r="HGV289" s="1431"/>
      <c r="HGW289" s="1431"/>
      <c r="HGX289" s="1431"/>
      <c r="HGY289" s="1431"/>
      <c r="HGZ289" s="1431"/>
      <c r="HHA289" s="1431"/>
      <c r="HHB289" s="1431"/>
      <c r="HHC289" s="1431"/>
      <c r="HHD289" s="1431"/>
      <c r="HHE289" s="1431"/>
      <c r="HHF289" s="1431"/>
      <c r="HHG289" s="1431"/>
      <c r="HHH289" s="1431"/>
      <c r="HHI289" s="1431"/>
      <c r="HHJ289" s="1431"/>
      <c r="HHK289" s="1431"/>
      <c r="HHL289" s="1431"/>
      <c r="HHM289" s="1431"/>
      <c r="HHN289" s="1431"/>
      <c r="HHO289" s="1431"/>
      <c r="HHP289" s="1431"/>
      <c r="HHQ289" s="1431"/>
      <c r="HHR289" s="1431"/>
      <c r="HHS289" s="1431"/>
      <c r="HHT289" s="1431"/>
      <c r="HHU289" s="1431"/>
      <c r="HHV289" s="1431"/>
      <c r="HHW289" s="1431"/>
      <c r="HHX289" s="1431"/>
      <c r="HHY289" s="1431"/>
      <c r="HHZ289" s="1431"/>
      <c r="HIA289" s="1431"/>
      <c r="HIB289" s="1431"/>
      <c r="HIC289" s="1431"/>
      <c r="HID289" s="1431"/>
      <c r="HIE289" s="1431"/>
      <c r="HIF289" s="1431"/>
      <c r="HIG289" s="1431"/>
      <c r="HIH289" s="1431"/>
      <c r="HII289" s="1431"/>
      <c r="HIJ289" s="1431"/>
      <c r="HIK289" s="1431"/>
      <c r="HIL289" s="1431"/>
      <c r="HIM289" s="1431"/>
      <c r="HIN289" s="1431"/>
      <c r="HIO289" s="1431"/>
      <c r="HIP289" s="1431"/>
      <c r="HIQ289" s="1431"/>
      <c r="HIR289" s="1431"/>
      <c r="HIS289" s="1431"/>
      <c r="HIT289" s="1431"/>
      <c r="HIU289" s="1431"/>
      <c r="HIV289" s="1431"/>
      <c r="HIW289" s="1431"/>
      <c r="HIX289" s="1431"/>
      <c r="HIY289" s="1431"/>
      <c r="HIZ289" s="1431"/>
      <c r="HJA289" s="1431"/>
      <c r="HJB289" s="1431"/>
      <c r="HJC289" s="1431"/>
      <c r="HJD289" s="1431"/>
      <c r="HJE289" s="1431"/>
      <c r="HJF289" s="1431"/>
      <c r="HJG289" s="1431"/>
      <c r="HJH289" s="1431"/>
      <c r="HJI289" s="1431"/>
      <c r="HJJ289" s="1431"/>
      <c r="HJK289" s="1431"/>
      <c r="HJL289" s="1431"/>
      <c r="HJM289" s="1431"/>
      <c r="HJN289" s="1431"/>
      <c r="HJO289" s="1431"/>
      <c r="HJP289" s="1431"/>
      <c r="HJQ289" s="1431"/>
      <c r="HJR289" s="1431"/>
      <c r="HJS289" s="1431"/>
      <c r="HJT289" s="1431"/>
      <c r="HJU289" s="1431"/>
      <c r="HJV289" s="1431"/>
      <c r="HJW289" s="1431"/>
      <c r="HJX289" s="1431"/>
      <c r="HJY289" s="1431"/>
      <c r="HJZ289" s="1431"/>
      <c r="HKA289" s="1431"/>
      <c r="HKB289" s="1431"/>
      <c r="HKC289" s="1431"/>
      <c r="HKD289" s="1431"/>
      <c r="HKE289" s="1431"/>
      <c r="HKF289" s="1431"/>
      <c r="HKG289" s="1431"/>
      <c r="HKH289" s="1431"/>
      <c r="HKI289" s="1431"/>
      <c r="HKJ289" s="1431"/>
      <c r="HKK289" s="1431"/>
      <c r="HKL289" s="1431"/>
      <c r="HKM289" s="1431"/>
      <c r="HKN289" s="1431"/>
      <c r="HKO289" s="1431"/>
      <c r="HKP289" s="1431"/>
      <c r="HKQ289" s="1431"/>
      <c r="HKR289" s="1431"/>
      <c r="HKS289" s="1431"/>
      <c r="HKT289" s="1431"/>
      <c r="HKU289" s="1431"/>
      <c r="HKV289" s="1431"/>
      <c r="HKW289" s="1431"/>
      <c r="HKX289" s="1431"/>
      <c r="HKY289" s="1431"/>
      <c r="HKZ289" s="1431"/>
      <c r="HLA289" s="1431"/>
      <c r="HLB289" s="1431"/>
      <c r="HLC289" s="1431"/>
      <c r="HLD289" s="1431"/>
      <c r="HLE289" s="1431"/>
      <c r="HLF289" s="1431"/>
      <c r="HLG289" s="1431"/>
      <c r="HLH289" s="1431"/>
      <c r="HLI289" s="1431"/>
      <c r="HLJ289" s="1431"/>
      <c r="HLK289" s="1431"/>
      <c r="HLL289" s="1431"/>
      <c r="HLM289" s="1431"/>
      <c r="HLN289" s="1431"/>
      <c r="HLO289" s="1431"/>
      <c r="HLP289" s="1431"/>
      <c r="HLQ289" s="1431"/>
      <c r="HLR289" s="1431"/>
      <c r="HLS289" s="1431"/>
      <c r="HLT289" s="1431"/>
      <c r="HLU289" s="1431"/>
      <c r="HLV289" s="1431"/>
      <c r="HLW289" s="1431"/>
      <c r="HLX289" s="1431"/>
      <c r="HLY289" s="1431"/>
      <c r="HLZ289" s="1431"/>
      <c r="HMA289" s="1431"/>
      <c r="HMB289" s="1431"/>
      <c r="HMC289" s="1431"/>
      <c r="HMD289" s="1431"/>
      <c r="HME289" s="1431"/>
      <c r="HMF289" s="1431"/>
      <c r="HMG289" s="1431"/>
      <c r="HMH289" s="1431"/>
      <c r="HMI289" s="1431"/>
      <c r="HMJ289" s="1431"/>
      <c r="HMK289" s="1431"/>
      <c r="HML289" s="1431"/>
      <c r="HMM289" s="1431"/>
      <c r="HMN289" s="1431"/>
      <c r="HMO289" s="1431"/>
      <c r="HMP289" s="1431"/>
      <c r="HMQ289" s="1431"/>
      <c r="HMR289" s="1431"/>
      <c r="HMS289" s="1431"/>
      <c r="HMT289" s="1431"/>
      <c r="HMU289" s="1431"/>
      <c r="HMV289" s="1431"/>
      <c r="HMW289" s="1431"/>
      <c r="HMX289" s="1431"/>
      <c r="HMY289" s="1431"/>
      <c r="HMZ289" s="1431"/>
      <c r="HNA289" s="1431"/>
      <c r="HNB289" s="1431"/>
      <c r="HNC289" s="1431"/>
      <c r="HND289" s="1431"/>
      <c r="HNE289" s="1431"/>
      <c r="HNF289" s="1431"/>
      <c r="HNG289" s="1431"/>
      <c r="HNH289" s="1431"/>
      <c r="HNI289" s="1431"/>
      <c r="HNJ289" s="1431"/>
      <c r="HNK289" s="1431"/>
      <c r="HNL289" s="1431"/>
      <c r="HNM289" s="1431"/>
      <c r="HNN289" s="1431"/>
      <c r="HNO289" s="1431"/>
      <c r="HNP289" s="1431"/>
      <c r="HNQ289" s="1431"/>
      <c r="HNR289" s="1431"/>
      <c r="HNS289" s="1431"/>
      <c r="HNT289" s="1431"/>
      <c r="HNU289" s="1431"/>
      <c r="HNV289" s="1431"/>
      <c r="HNW289" s="1431"/>
      <c r="HNX289" s="1431"/>
      <c r="HNY289" s="1431"/>
      <c r="HNZ289" s="1431"/>
      <c r="HOA289" s="1431"/>
      <c r="HOB289" s="1431"/>
      <c r="HOC289" s="1431"/>
      <c r="HOD289" s="1431"/>
      <c r="HOE289" s="1431"/>
      <c r="HOF289" s="1431"/>
      <c r="HOG289" s="1431"/>
      <c r="HOH289" s="1431"/>
      <c r="HOI289" s="1431"/>
      <c r="HOJ289" s="1431"/>
      <c r="HOK289" s="1431"/>
      <c r="HOL289" s="1431"/>
      <c r="HOM289" s="1431"/>
      <c r="HON289" s="1431"/>
      <c r="HOO289" s="1431"/>
      <c r="HOP289" s="1431"/>
      <c r="HOQ289" s="1431"/>
      <c r="HOR289" s="1431"/>
      <c r="HOS289" s="1431"/>
      <c r="HOT289" s="1431"/>
      <c r="HOU289" s="1431"/>
      <c r="HOV289" s="1431"/>
      <c r="HOW289" s="1431"/>
      <c r="HOX289" s="1431"/>
      <c r="HOY289" s="1431"/>
      <c r="HOZ289" s="1431"/>
      <c r="HPA289" s="1431"/>
      <c r="HPB289" s="1431"/>
      <c r="HPC289" s="1431"/>
      <c r="HPD289" s="1431"/>
      <c r="HPE289" s="1431"/>
      <c r="HPF289" s="1431"/>
      <c r="HPG289" s="1431"/>
      <c r="HPH289" s="1431"/>
      <c r="HPI289" s="1431"/>
      <c r="HPJ289" s="1431"/>
      <c r="HPK289" s="1431"/>
      <c r="HPL289" s="1431"/>
      <c r="HPM289" s="1431"/>
      <c r="HPN289" s="1431"/>
      <c r="HPO289" s="1431"/>
      <c r="HPP289" s="1431"/>
      <c r="HPQ289" s="1431"/>
      <c r="HPR289" s="1431"/>
      <c r="HPS289" s="1431"/>
      <c r="HPT289" s="1431"/>
      <c r="HPU289" s="1431"/>
      <c r="HPV289" s="1431"/>
      <c r="HPW289" s="1431"/>
      <c r="HPX289" s="1431"/>
      <c r="HPY289" s="1431"/>
      <c r="HPZ289" s="1431"/>
      <c r="HQA289" s="1431"/>
      <c r="HQB289" s="1431"/>
      <c r="HQC289" s="1431"/>
      <c r="HQD289" s="1431"/>
      <c r="HQE289" s="1431"/>
      <c r="HQF289" s="1431"/>
      <c r="HQG289" s="1431"/>
      <c r="HQH289" s="1431"/>
      <c r="HQI289" s="1431"/>
      <c r="HQJ289" s="1431"/>
      <c r="HQK289" s="1431"/>
      <c r="HQL289" s="1431"/>
      <c r="HQM289" s="1431"/>
      <c r="HQN289" s="1431"/>
      <c r="HQO289" s="1431"/>
      <c r="HQP289" s="1431"/>
      <c r="HQQ289" s="1431"/>
      <c r="HQR289" s="1431"/>
      <c r="HQS289" s="1431"/>
      <c r="HQT289" s="1431"/>
      <c r="HQU289" s="1431"/>
      <c r="HQV289" s="1431"/>
      <c r="HQW289" s="1431"/>
      <c r="HQX289" s="1431"/>
      <c r="HQY289" s="1431"/>
      <c r="HQZ289" s="1431"/>
      <c r="HRA289" s="1431"/>
      <c r="HRB289" s="1431"/>
      <c r="HRC289" s="1431"/>
      <c r="HRD289" s="1431"/>
      <c r="HRE289" s="1431"/>
      <c r="HRF289" s="1431"/>
      <c r="HRG289" s="1431"/>
      <c r="HRH289" s="1431"/>
      <c r="HRI289" s="1431"/>
      <c r="HRJ289" s="1431"/>
      <c r="HRK289" s="1431"/>
      <c r="HRL289" s="1431"/>
      <c r="HRM289" s="1431"/>
      <c r="HRN289" s="1431"/>
      <c r="HRO289" s="1431"/>
      <c r="HRP289" s="1431"/>
      <c r="HRQ289" s="1431"/>
      <c r="HRR289" s="1431"/>
      <c r="HRS289" s="1431"/>
      <c r="HRT289" s="1431"/>
      <c r="HRU289" s="1431"/>
      <c r="HRV289" s="1431"/>
      <c r="HRW289" s="1431"/>
      <c r="HRX289" s="1431"/>
      <c r="HRY289" s="1431"/>
      <c r="HRZ289" s="1431"/>
      <c r="HSA289" s="1431"/>
      <c r="HSB289" s="1431"/>
      <c r="HSC289" s="1431"/>
      <c r="HSD289" s="1431"/>
      <c r="HSE289" s="1431"/>
      <c r="HSF289" s="1431"/>
      <c r="HSG289" s="1431"/>
      <c r="HSH289" s="1431"/>
      <c r="HSI289" s="1431"/>
      <c r="HSJ289" s="1431"/>
      <c r="HSK289" s="1431"/>
      <c r="HSL289" s="1431"/>
      <c r="HSM289" s="1431"/>
      <c r="HSN289" s="1431"/>
      <c r="HSO289" s="1431"/>
      <c r="HSP289" s="1431"/>
      <c r="HSQ289" s="1431"/>
      <c r="HSR289" s="1431"/>
      <c r="HSS289" s="1431"/>
      <c r="HST289" s="1431"/>
      <c r="HSU289" s="1431"/>
      <c r="HSV289" s="1431"/>
      <c r="HSW289" s="1431"/>
      <c r="HSX289" s="1431"/>
      <c r="HSY289" s="1431"/>
      <c r="HSZ289" s="1431"/>
      <c r="HTA289" s="1431"/>
      <c r="HTB289" s="1431"/>
      <c r="HTC289" s="1431"/>
      <c r="HTD289" s="1431"/>
      <c r="HTE289" s="1431"/>
      <c r="HTF289" s="1431"/>
      <c r="HTG289" s="1431"/>
      <c r="HTH289" s="1431"/>
      <c r="HTI289" s="1431"/>
      <c r="HTJ289" s="1431"/>
      <c r="HTK289" s="1431"/>
      <c r="HTL289" s="1431"/>
      <c r="HTM289" s="1431"/>
      <c r="HTN289" s="1431"/>
      <c r="HTO289" s="1431"/>
      <c r="HTP289" s="1431"/>
      <c r="HTQ289" s="1431"/>
      <c r="HTR289" s="1431"/>
      <c r="HTS289" s="1431"/>
      <c r="HTT289" s="1431"/>
      <c r="HTU289" s="1431"/>
      <c r="HTV289" s="1431"/>
      <c r="HTW289" s="1431"/>
      <c r="HTX289" s="1431"/>
      <c r="HTY289" s="1431"/>
      <c r="HTZ289" s="1431"/>
      <c r="HUA289" s="1431"/>
      <c r="HUB289" s="1431"/>
      <c r="HUC289" s="1431"/>
      <c r="HUD289" s="1431"/>
      <c r="HUE289" s="1431"/>
      <c r="HUF289" s="1431"/>
      <c r="HUG289" s="1431"/>
      <c r="HUH289" s="1431"/>
      <c r="HUI289" s="1431"/>
      <c r="HUJ289" s="1431"/>
      <c r="HUK289" s="1431"/>
      <c r="HUL289" s="1431"/>
      <c r="HUM289" s="1431"/>
      <c r="HUN289" s="1431"/>
      <c r="HUO289" s="1431"/>
      <c r="HUP289" s="1431"/>
      <c r="HUQ289" s="1431"/>
      <c r="HUR289" s="1431"/>
      <c r="HUS289" s="1431"/>
      <c r="HUT289" s="1431"/>
      <c r="HUU289" s="1431"/>
      <c r="HUV289" s="1431"/>
      <c r="HUW289" s="1431"/>
      <c r="HUX289" s="1431"/>
      <c r="HUY289" s="1431"/>
      <c r="HUZ289" s="1431"/>
      <c r="HVA289" s="1431"/>
      <c r="HVB289" s="1431"/>
      <c r="HVC289" s="1431"/>
      <c r="HVD289" s="1431"/>
      <c r="HVE289" s="1431"/>
      <c r="HVF289" s="1431"/>
      <c r="HVG289" s="1431"/>
      <c r="HVH289" s="1431"/>
      <c r="HVI289" s="1431"/>
      <c r="HVJ289" s="1431"/>
      <c r="HVK289" s="1431"/>
      <c r="HVL289" s="1431"/>
      <c r="HVM289" s="1431"/>
      <c r="HVN289" s="1431"/>
      <c r="HVO289" s="1431"/>
      <c r="HVP289" s="1431"/>
      <c r="HVQ289" s="1431"/>
      <c r="HVR289" s="1431"/>
      <c r="HVS289" s="1431"/>
      <c r="HVT289" s="1431"/>
      <c r="HVU289" s="1431"/>
      <c r="HVV289" s="1431"/>
      <c r="HVW289" s="1431"/>
      <c r="HVX289" s="1431"/>
      <c r="HVY289" s="1431"/>
      <c r="HVZ289" s="1431"/>
      <c r="HWA289" s="1431"/>
      <c r="HWB289" s="1431"/>
      <c r="HWC289" s="1431"/>
      <c r="HWD289" s="1431"/>
      <c r="HWE289" s="1431"/>
      <c r="HWF289" s="1431"/>
      <c r="HWG289" s="1431"/>
      <c r="HWH289" s="1431"/>
      <c r="HWI289" s="1431"/>
      <c r="HWJ289" s="1431"/>
      <c r="HWK289" s="1431"/>
      <c r="HWL289" s="1431"/>
      <c r="HWM289" s="1431"/>
      <c r="HWN289" s="1431"/>
      <c r="HWO289" s="1431"/>
      <c r="HWP289" s="1431"/>
      <c r="HWQ289" s="1431"/>
      <c r="HWR289" s="1431"/>
      <c r="HWS289" s="1431"/>
      <c r="HWT289" s="1431"/>
      <c r="HWU289" s="1431"/>
      <c r="HWV289" s="1431"/>
      <c r="HWW289" s="1431"/>
      <c r="HWX289" s="1431"/>
      <c r="HWY289" s="1431"/>
      <c r="HWZ289" s="1431"/>
      <c r="HXA289" s="1431"/>
      <c r="HXB289" s="1431"/>
      <c r="HXC289" s="1431"/>
      <c r="HXD289" s="1431"/>
      <c r="HXE289" s="1431"/>
      <c r="HXF289" s="1431"/>
      <c r="HXG289" s="1431"/>
      <c r="HXH289" s="1431"/>
      <c r="HXI289" s="1431"/>
      <c r="HXJ289" s="1431"/>
      <c r="HXK289" s="1431"/>
      <c r="HXL289" s="1431"/>
      <c r="HXM289" s="1431"/>
      <c r="HXN289" s="1431"/>
      <c r="HXO289" s="1431"/>
      <c r="HXP289" s="1431"/>
      <c r="HXQ289" s="1431"/>
      <c r="HXR289" s="1431"/>
      <c r="HXS289" s="1431"/>
      <c r="HXT289" s="1431"/>
      <c r="HXU289" s="1431"/>
      <c r="HXV289" s="1431"/>
      <c r="HXW289" s="1431"/>
      <c r="HXX289" s="1431"/>
      <c r="HXY289" s="1431"/>
      <c r="HXZ289" s="1431"/>
      <c r="HYA289" s="1431"/>
      <c r="HYB289" s="1431"/>
      <c r="HYC289" s="1431"/>
      <c r="HYD289" s="1431"/>
      <c r="HYE289" s="1431"/>
      <c r="HYF289" s="1431"/>
      <c r="HYG289" s="1431"/>
      <c r="HYH289" s="1431"/>
      <c r="HYI289" s="1431"/>
      <c r="HYJ289" s="1431"/>
      <c r="HYK289" s="1431"/>
      <c r="HYL289" s="1431"/>
      <c r="HYM289" s="1431"/>
      <c r="HYN289" s="1431"/>
      <c r="HYO289" s="1431"/>
      <c r="HYP289" s="1431"/>
      <c r="HYQ289" s="1431"/>
      <c r="HYR289" s="1431"/>
      <c r="HYS289" s="1431"/>
      <c r="HYT289" s="1431"/>
      <c r="HYU289" s="1431"/>
      <c r="HYV289" s="1431"/>
      <c r="HYW289" s="1431"/>
      <c r="HYX289" s="1431"/>
      <c r="HYY289" s="1431"/>
      <c r="HYZ289" s="1431"/>
      <c r="HZA289" s="1431"/>
      <c r="HZB289" s="1431"/>
      <c r="HZC289" s="1431"/>
      <c r="HZD289" s="1431"/>
      <c r="HZE289" s="1431"/>
      <c r="HZF289" s="1431"/>
      <c r="HZG289" s="1431"/>
      <c r="HZH289" s="1431"/>
      <c r="HZI289" s="1431"/>
      <c r="HZJ289" s="1431"/>
      <c r="HZK289" s="1431"/>
      <c r="HZL289" s="1431"/>
      <c r="HZM289" s="1431"/>
      <c r="HZN289" s="1431"/>
      <c r="HZO289" s="1431"/>
      <c r="HZP289" s="1431"/>
      <c r="HZQ289" s="1431"/>
      <c r="HZR289" s="1431"/>
      <c r="HZS289" s="1431"/>
      <c r="HZT289" s="1431"/>
      <c r="HZU289" s="1431"/>
      <c r="HZV289" s="1431"/>
      <c r="HZW289" s="1431"/>
      <c r="HZX289" s="1431"/>
      <c r="HZY289" s="1431"/>
      <c r="HZZ289" s="1431"/>
      <c r="IAA289" s="1431"/>
      <c r="IAB289" s="1431"/>
      <c r="IAC289" s="1431"/>
      <c r="IAD289" s="1431"/>
      <c r="IAE289" s="1431"/>
      <c r="IAF289" s="1431"/>
      <c r="IAG289" s="1431"/>
      <c r="IAH289" s="1431"/>
      <c r="IAI289" s="1431"/>
      <c r="IAJ289" s="1431"/>
      <c r="IAK289" s="1431"/>
      <c r="IAL289" s="1431"/>
      <c r="IAM289" s="1431"/>
      <c r="IAN289" s="1431"/>
      <c r="IAO289" s="1431"/>
      <c r="IAP289" s="1431"/>
      <c r="IAQ289" s="1431"/>
      <c r="IAR289" s="1431"/>
      <c r="IAS289" s="1431"/>
      <c r="IAT289" s="1431"/>
      <c r="IAU289" s="1431"/>
      <c r="IAV289" s="1431"/>
      <c r="IAW289" s="1431"/>
      <c r="IAX289" s="1431"/>
      <c r="IAY289" s="1431"/>
      <c r="IAZ289" s="1431"/>
      <c r="IBA289" s="1431"/>
      <c r="IBB289" s="1431"/>
      <c r="IBC289" s="1431"/>
      <c r="IBD289" s="1431"/>
      <c r="IBE289" s="1431"/>
      <c r="IBF289" s="1431"/>
      <c r="IBG289" s="1431"/>
      <c r="IBH289" s="1431"/>
      <c r="IBI289" s="1431"/>
      <c r="IBJ289" s="1431"/>
      <c r="IBK289" s="1431"/>
      <c r="IBL289" s="1431"/>
      <c r="IBM289" s="1431"/>
      <c r="IBN289" s="1431"/>
      <c r="IBO289" s="1431"/>
      <c r="IBP289" s="1431"/>
      <c r="IBQ289" s="1431"/>
      <c r="IBR289" s="1431"/>
      <c r="IBS289" s="1431"/>
      <c r="IBT289" s="1431"/>
      <c r="IBU289" s="1431"/>
      <c r="IBV289" s="1431"/>
      <c r="IBW289" s="1431"/>
      <c r="IBX289" s="1431"/>
      <c r="IBY289" s="1431"/>
      <c r="IBZ289" s="1431"/>
      <c r="ICA289" s="1431"/>
      <c r="ICB289" s="1431"/>
      <c r="ICC289" s="1431"/>
      <c r="ICD289" s="1431"/>
      <c r="ICE289" s="1431"/>
      <c r="ICF289" s="1431"/>
      <c r="ICG289" s="1431"/>
      <c r="ICH289" s="1431"/>
      <c r="ICI289" s="1431"/>
      <c r="ICJ289" s="1431"/>
      <c r="ICK289" s="1431"/>
      <c r="ICL289" s="1431"/>
      <c r="ICM289" s="1431"/>
      <c r="ICN289" s="1431"/>
      <c r="ICO289" s="1431"/>
      <c r="ICP289" s="1431"/>
      <c r="ICQ289" s="1431"/>
      <c r="ICR289" s="1431"/>
      <c r="ICS289" s="1431"/>
      <c r="ICT289" s="1431"/>
      <c r="ICU289" s="1431"/>
      <c r="ICV289" s="1431"/>
      <c r="ICW289" s="1431"/>
      <c r="ICX289" s="1431"/>
      <c r="ICY289" s="1431"/>
      <c r="ICZ289" s="1431"/>
      <c r="IDA289" s="1431"/>
      <c r="IDB289" s="1431"/>
      <c r="IDC289" s="1431"/>
      <c r="IDD289" s="1431"/>
      <c r="IDE289" s="1431"/>
      <c r="IDF289" s="1431"/>
      <c r="IDG289" s="1431"/>
      <c r="IDH289" s="1431"/>
      <c r="IDI289" s="1431"/>
      <c r="IDJ289" s="1431"/>
      <c r="IDK289" s="1431"/>
      <c r="IDL289" s="1431"/>
      <c r="IDM289" s="1431"/>
      <c r="IDN289" s="1431"/>
      <c r="IDO289" s="1431"/>
      <c r="IDP289" s="1431"/>
      <c r="IDQ289" s="1431"/>
      <c r="IDR289" s="1431"/>
      <c r="IDS289" s="1431"/>
      <c r="IDT289" s="1431"/>
      <c r="IDU289" s="1431"/>
      <c r="IDV289" s="1431"/>
      <c r="IDW289" s="1431"/>
      <c r="IDX289" s="1431"/>
      <c r="IDY289" s="1431"/>
      <c r="IDZ289" s="1431"/>
      <c r="IEA289" s="1431"/>
      <c r="IEB289" s="1431"/>
      <c r="IEC289" s="1431"/>
      <c r="IED289" s="1431"/>
      <c r="IEE289" s="1431"/>
      <c r="IEF289" s="1431"/>
      <c r="IEG289" s="1431"/>
      <c r="IEH289" s="1431"/>
      <c r="IEI289" s="1431"/>
      <c r="IEJ289" s="1431"/>
      <c r="IEK289" s="1431"/>
      <c r="IEL289" s="1431"/>
      <c r="IEM289" s="1431"/>
      <c r="IEN289" s="1431"/>
      <c r="IEO289" s="1431"/>
      <c r="IEP289" s="1431"/>
      <c r="IEQ289" s="1431"/>
      <c r="IER289" s="1431"/>
      <c r="IES289" s="1431"/>
      <c r="IET289" s="1431"/>
      <c r="IEU289" s="1431"/>
      <c r="IEV289" s="1431"/>
      <c r="IEW289" s="1431"/>
      <c r="IEX289" s="1431"/>
      <c r="IEY289" s="1431"/>
      <c r="IEZ289" s="1431"/>
      <c r="IFA289" s="1431"/>
      <c r="IFB289" s="1431"/>
      <c r="IFC289" s="1431"/>
      <c r="IFD289" s="1431"/>
      <c r="IFE289" s="1431"/>
      <c r="IFF289" s="1431"/>
      <c r="IFG289" s="1431"/>
      <c r="IFH289" s="1431"/>
      <c r="IFI289" s="1431"/>
      <c r="IFJ289" s="1431"/>
      <c r="IFK289" s="1431"/>
      <c r="IFL289" s="1431"/>
      <c r="IFM289" s="1431"/>
      <c r="IFN289" s="1431"/>
      <c r="IFO289" s="1431"/>
      <c r="IFP289" s="1431"/>
      <c r="IFQ289" s="1431"/>
      <c r="IFR289" s="1431"/>
      <c r="IFS289" s="1431"/>
      <c r="IFT289" s="1431"/>
      <c r="IFU289" s="1431"/>
      <c r="IFV289" s="1431"/>
      <c r="IFW289" s="1431"/>
      <c r="IFX289" s="1431"/>
      <c r="IFY289" s="1431"/>
      <c r="IFZ289" s="1431"/>
      <c r="IGA289" s="1431"/>
      <c r="IGB289" s="1431"/>
      <c r="IGC289" s="1431"/>
      <c r="IGD289" s="1431"/>
      <c r="IGE289" s="1431"/>
      <c r="IGF289" s="1431"/>
      <c r="IGG289" s="1431"/>
      <c r="IGH289" s="1431"/>
      <c r="IGI289" s="1431"/>
      <c r="IGJ289" s="1431"/>
      <c r="IGK289" s="1431"/>
      <c r="IGL289" s="1431"/>
      <c r="IGM289" s="1431"/>
      <c r="IGN289" s="1431"/>
      <c r="IGO289" s="1431"/>
      <c r="IGP289" s="1431"/>
      <c r="IGQ289" s="1431"/>
      <c r="IGR289" s="1431"/>
      <c r="IGS289" s="1431"/>
      <c r="IGT289" s="1431"/>
      <c r="IGU289" s="1431"/>
      <c r="IGV289" s="1431"/>
      <c r="IGW289" s="1431"/>
      <c r="IGX289" s="1431"/>
      <c r="IGY289" s="1431"/>
      <c r="IGZ289" s="1431"/>
      <c r="IHA289" s="1431"/>
      <c r="IHB289" s="1431"/>
      <c r="IHC289" s="1431"/>
      <c r="IHD289" s="1431"/>
      <c r="IHE289" s="1431"/>
      <c r="IHF289" s="1431"/>
      <c r="IHG289" s="1431"/>
      <c r="IHH289" s="1431"/>
      <c r="IHI289" s="1431"/>
      <c r="IHJ289" s="1431"/>
      <c r="IHK289" s="1431"/>
      <c r="IHL289" s="1431"/>
      <c r="IHM289" s="1431"/>
      <c r="IHN289" s="1431"/>
      <c r="IHO289" s="1431"/>
      <c r="IHP289" s="1431"/>
      <c r="IHQ289" s="1431"/>
      <c r="IHR289" s="1431"/>
      <c r="IHS289" s="1431"/>
      <c r="IHT289" s="1431"/>
      <c r="IHU289" s="1431"/>
      <c r="IHV289" s="1431"/>
      <c r="IHW289" s="1431"/>
      <c r="IHX289" s="1431"/>
      <c r="IHY289" s="1431"/>
      <c r="IHZ289" s="1431"/>
      <c r="IIA289" s="1431"/>
      <c r="IIB289" s="1431"/>
      <c r="IIC289" s="1431"/>
      <c r="IID289" s="1431"/>
      <c r="IIE289" s="1431"/>
      <c r="IIF289" s="1431"/>
      <c r="IIG289" s="1431"/>
      <c r="IIH289" s="1431"/>
      <c r="III289" s="1431"/>
      <c r="IIJ289" s="1431"/>
      <c r="IIK289" s="1431"/>
      <c r="IIL289" s="1431"/>
      <c r="IIM289" s="1431"/>
      <c r="IIN289" s="1431"/>
      <c r="IIO289" s="1431"/>
      <c r="IIP289" s="1431"/>
      <c r="IIQ289" s="1431"/>
      <c r="IIR289" s="1431"/>
      <c r="IIS289" s="1431"/>
      <c r="IIT289" s="1431"/>
      <c r="IIU289" s="1431"/>
      <c r="IIV289" s="1431"/>
      <c r="IIW289" s="1431"/>
      <c r="IIX289" s="1431"/>
      <c r="IIY289" s="1431"/>
      <c r="IIZ289" s="1431"/>
      <c r="IJA289" s="1431"/>
      <c r="IJB289" s="1431"/>
      <c r="IJC289" s="1431"/>
      <c r="IJD289" s="1431"/>
      <c r="IJE289" s="1431"/>
      <c r="IJF289" s="1431"/>
      <c r="IJG289" s="1431"/>
      <c r="IJH289" s="1431"/>
      <c r="IJI289" s="1431"/>
      <c r="IJJ289" s="1431"/>
      <c r="IJK289" s="1431"/>
      <c r="IJL289" s="1431"/>
      <c r="IJM289" s="1431"/>
      <c r="IJN289" s="1431"/>
      <c r="IJO289" s="1431"/>
      <c r="IJP289" s="1431"/>
      <c r="IJQ289" s="1431"/>
      <c r="IJR289" s="1431"/>
      <c r="IJS289" s="1431"/>
      <c r="IJT289" s="1431"/>
      <c r="IJU289" s="1431"/>
      <c r="IJV289" s="1431"/>
      <c r="IJW289" s="1431"/>
      <c r="IJX289" s="1431"/>
      <c r="IJY289" s="1431"/>
      <c r="IJZ289" s="1431"/>
      <c r="IKA289" s="1431"/>
      <c r="IKB289" s="1431"/>
      <c r="IKC289" s="1431"/>
      <c r="IKD289" s="1431"/>
      <c r="IKE289" s="1431"/>
      <c r="IKF289" s="1431"/>
      <c r="IKG289" s="1431"/>
      <c r="IKH289" s="1431"/>
      <c r="IKI289" s="1431"/>
      <c r="IKJ289" s="1431"/>
      <c r="IKK289" s="1431"/>
      <c r="IKL289" s="1431"/>
      <c r="IKM289" s="1431"/>
      <c r="IKN289" s="1431"/>
      <c r="IKO289" s="1431"/>
      <c r="IKP289" s="1431"/>
      <c r="IKQ289" s="1431"/>
      <c r="IKR289" s="1431"/>
      <c r="IKS289" s="1431"/>
      <c r="IKT289" s="1431"/>
      <c r="IKU289" s="1431"/>
      <c r="IKV289" s="1431"/>
      <c r="IKW289" s="1431"/>
      <c r="IKX289" s="1431"/>
      <c r="IKY289" s="1431"/>
      <c r="IKZ289" s="1431"/>
      <c r="ILA289" s="1431"/>
      <c r="ILB289" s="1431"/>
      <c r="ILC289" s="1431"/>
      <c r="ILD289" s="1431"/>
      <c r="ILE289" s="1431"/>
      <c r="ILF289" s="1431"/>
      <c r="ILG289" s="1431"/>
      <c r="ILH289" s="1431"/>
      <c r="ILI289" s="1431"/>
      <c r="ILJ289" s="1431"/>
      <c r="ILK289" s="1431"/>
      <c r="ILL289" s="1431"/>
      <c r="ILM289" s="1431"/>
      <c r="ILN289" s="1431"/>
      <c r="ILO289" s="1431"/>
      <c r="ILP289" s="1431"/>
      <c r="ILQ289" s="1431"/>
      <c r="ILR289" s="1431"/>
      <c r="ILS289" s="1431"/>
      <c r="ILT289" s="1431"/>
      <c r="ILU289" s="1431"/>
      <c r="ILV289" s="1431"/>
      <c r="ILW289" s="1431"/>
      <c r="ILX289" s="1431"/>
      <c r="ILY289" s="1431"/>
      <c r="ILZ289" s="1431"/>
      <c r="IMA289" s="1431"/>
      <c r="IMB289" s="1431"/>
      <c r="IMC289" s="1431"/>
      <c r="IMD289" s="1431"/>
      <c r="IME289" s="1431"/>
      <c r="IMF289" s="1431"/>
      <c r="IMG289" s="1431"/>
      <c r="IMH289" s="1431"/>
      <c r="IMI289" s="1431"/>
      <c r="IMJ289" s="1431"/>
      <c r="IMK289" s="1431"/>
      <c r="IML289" s="1431"/>
      <c r="IMM289" s="1431"/>
      <c r="IMN289" s="1431"/>
      <c r="IMO289" s="1431"/>
      <c r="IMP289" s="1431"/>
      <c r="IMQ289" s="1431"/>
      <c r="IMR289" s="1431"/>
      <c r="IMS289" s="1431"/>
      <c r="IMT289" s="1431"/>
      <c r="IMU289" s="1431"/>
      <c r="IMV289" s="1431"/>
      <c r="IMW289" s="1431"/>
      <c r="IMX289" s="1431"/>
      <c r="IMY289" s="1431"/>
      <c r="IMZ289" s="1431"/>
      <c r="INA289" s="1431"/>
      <c r="INB289" s="1431"/>
      <c r="INC289" s="1431"/>
      <c r="IND289" s="1431"/>
      <c r="INE289" s="1431"/>
      <c r="INF289" s="1431"/>
      <c r="ING289" s="1431"/>
      <c r="INH289" s="1431"/>
      <c r="INI289" s="1431"/>
      <c r="INJ289" s="1431"/>
      <c r="INK289" s="1431"/>
      <c r="INL289" s="1431"/>
      <c r="INM289" s="1431"/>
      <c r="INN289" s="1431"/>
      <c r="INO289" s="1431"/>
      <c r="INP289" s="1431"/>
      <c r="INQ289" s="1431"/>
      <c r="INR289" s="1431"/>
      <c r="INS289" s="1431"/>
      <c r="INT289" s="1431"/>
      <c r="INU289" s="1431"/>
      <c r="INV289" s="1431"/>
      <c r="INW289" s="1431"/>
      <c r="INX289" s="1431"/>
      <c r="INY289" s="1431"/>
      <c r="INZ289" s="1431"/>
      <c r="IOA289" s="1431"/>
      <c r="IOB289" s="1431"/>
      <c r="IOC289" s="1431"/>
      <c r="IOD289" s="1431"/>
      <c r="IOE289" s="1431"/>
      <c r="IOF289" s="1431"/>
      <c r="IOG289" s="1431"/>
      <c r="IOH289" s="1431"/>
      <c r="IOI289" s="1431"/>
      <c r="IOJ289" s="1431"/>
      <c r="IOK289" s="1431"/>
      <c r="IOL289" s="1431"/>
      <c r="IOM289" s="1431"/>
      <c r="ION289" s="1431"/>
      <c r="IOO289" s="1431"/>
      <c r="IOP289" s="1431"/>
      <c r="IOQ289" s="1431"/>
      <c r="IOR289" s="1431"/>
      <c r="IOS289" s="1431"/>
      <c r="IOT289" s="1431"/>
      <c r="IOU289" s="1431"/>
      <c r="IOV289" s="1431"/>
      <c r="IOW289" s="1431"/>
      <c r="IOX289" s="1431"/>
      <c r="IOY289" s="1431"/>
      <c r="IOZ289" s="1431"/>
      <c r="IPA289" s="1431"/>
      <c r="IPB289" s="1431"/>
      <c r="IPC289" s="1431"/>
      <c r="IPD289" s="1431"/>
      <c r="IPE289" s="1431"/>
      <c r="IPF289" s="1431"/>
      <c r="IPG289" s="1431"/>
      <c r="IPH289" s="1431"/>
      <c r="IPI289" s="1431"/>
      <c r="IPJ289" s="1431"/>
      <c r="IPK289" s="1431"/>
      <c r="IPL289" s="1431"/>
      <c r="IPM289" s="1431"/>
      <c r="IPN289" s="1431"/>
      <c r="IPO289" s="1431"/>
      <c r="IPP289" s="1431"/>
      <c r="IPQ289" s="1431"/>
      <c r="IPR289" s="1431"/>
      <c r="IPS289" s="1431"/>
      <c r="IPT289" s="1431"/>
      <c r="IPU289" s="1431"/>
      <c r="IPV289" s="1431"/>
      <c r="IPW289" s="1431"/>
      <c r="IPX289" s="1431"/>
      <c r="IPY289" s="1431"/>
      <c r="IPZ289" s="1431"/>
      <c r="IQA289" s="1431"/>
      <c r="IQB289" s="1431"/>
      <c r="IQC289" s="1431"/>
      <c r="IQD289" s="1431"/>
      <c r="IQE289" s="1431"/>
      <c r="IQF289" s="1431"/>
      <c r="IQG289" s="1431"/>
      <c r="IQH289" s="1431"/>
      <c r="IQI289" s="1431"/>
      <c r="IQJ289" s="1431"/>
      <c r="IQK289" s="1431"/>
      <c r="IQL289" s="1431"/>
      <c r="IQM289" s="1431"/>
      <c r="IQN289" s="1431"/>
      <c r="IQO289" s="1431"/>
      <c r="IQP289" s="1431"/>
      <c r="IQQ289" s="1431"/>
      <c r="IQR289" s="1431"/>
      <c r="IQS289" s="1431"/>
      <c r="IQT289" s="1431"/>
      <c r="IQU289" s="1431"/>
      <c r="IQV289" s="1431"/>
      <c r="IQW289" s="1431"/>
      <c r="IQX289" s="1431"/>
      <c r="IQY289" s="1431"/>
      <c r="IQZ289" s="1431"/>
      <c r="IRA289" s="1431"/>
      <c r="IRB289" s="1431"/>
      <c r="IRC289" s="1431"/>
      <c r="IRD289" s="1431"/>
      <c r="IRE289" s="1431"/>
      <c r="IRF289" s="1431"/>
      <c r="IRG289" s="1431"/>
      <c r="IRH289" s="1431"/>
      <c r="IRI289" s="1431"/>
      <c r="IRJ289" s="1431"/>
      <c r="IRK289" s="1431"/>
      <c r="IRL289" s="1431"/>
      <c r="IRM289" s="1431"/>
      <c r="IRN289" s="1431"/>
      <c r="IRO289" s="1431"/>
      <c r="IRP289" s="1431"/>
      <c r="IRQ289" s="1431"/>
      <c r="IRR289" s="1431"/>
      <c r="IRS289" s="1431"/>
      <c r="IRT289" s="1431"/>
      <c r="IRU289" s="1431"/>
      <c r="IRV289" s="1431"/>
      <c r="IRW289" s="1431"/>
      <c r="IRX289" s="1431"/>
      <c r="IRY289" s="1431"/>
      <c r="IRZ289" s="1431"/>
      <c r="ISA289" s="1431"/>
      <c r="ISB289" s="1431"/>
      <c r="ISC289" s="1431"/>
      <c r="ISD289" s="1431"/>
      <c r="ISE289" s="1431"/>
      <c r="ISF289" s="1431"/>
      <c r="ISG289" s="1431"/>
      <c r="ISH289" s="1431"/>
      <c r="ISI289" s="1431"/>
      <c r="ISJ289" s="1431"/>
      <c r="ISK289" s="1431"/>
      <c r="ISL289" s="1431"/>
      <c r="ISM289" s="1431"/>
      <c r="ISN289" s="1431"/>
      <c r="ISO289" s="1431"/>
      <c r="ISP289" s="1431"/>
      <c r="ISQ289" s="1431"/>
      <c r="ISR289" s="1431"/>
      <c r="ISS289" s="1431"/>
      <c r="IST289" s="1431"/>
      <c r="ISU289" s="1431"/>
      <c r="ISV289" s="1431"/>
      <c r="ISW289" s="1431"/>
      <c r="ISX289" s="1431"/>
      <c r="ISY289" s="1431"/>
      <c r="ISZ289" s="1431"/>
      <c r="ITA289" s="1431"/>
      <c r="ITB289" s="1431"/>
      <c r="ITC289" s="1431"/>
      <c r="ITD289" s="1431"/>
      <c r="ITE289" s="1431"/>
      <c r="ITF289" s="1431"/>
      <c r="ITG289" s="1431"/>
      <c r="ITH289" s="1431"/>
      <c r="ITI289" s="1431"/>
      <c r="ITJ289" s="1431"/>
      <c r="ITK289" s="1431"/>
      <c r="ITL289" s="1431"/>
      <c r="ITM289" s="1431"/>
      <c r="ITN289" s="1431"/>
      <c r="ITO289" s="1431"/>
      <c r="ITP289" s="1431"/>
      <c r="ITQ289" s="1431"/>
      <c r="ITR289" s="1431"/>
      <c r="ITS289" s="1431"/>
      <c r="ITT289" s="1431"/>
      <c r="ITU289" s="1431"/>
      <c r="ITV289" s="1431"/>
      <c r="ITW289" s="1431"/>
      <c r="ITX289" s="1431"/>
      <c r="ITY289" s="1431"/>
      <c r="ITZ289" s="1431"/>
      <c r="IUA289" s="1431"/>
      <c r="IUB289" s="1431"/>
      <c r="IUC289" s="1431"/>
      <c r="IUD289" s="1431"/>
      <c r="IUE289" s="1431"/>
      <c r="IUF289" s="1431"/>
      <c r="IUG289" s="1431"/>
      <c r="IUH289" s="1431"/>
      <c r="IUI289" s="1431"/>
      <c r="IUJ289" s="1431"/>
      <c r="IUK289" s="1431"/>
      <c r="IUL289" s="1431"/>
      <c r="IUM289" s="1431"/>
      <c r="IUN289" s="1431"/>
      <c r="IUO289" s="1431"/>
      <c r="IUP289" s="1431"/>
      <c r="IUQ289" s="1431"/>
      <c r="IUR289" s="1431"/>
      <c r="IUS289" s="1431"/>
      <c r="IUT289" s="1431"/>
      <c r="IUU289" s="1431"/>
      <c r="IUV289" s="1431"/>
      <c r="IUW289" s="1431"/>
      <c r="IUX289" s="1431"/>
      <c r="IUY289" s="1431"/>
      <c r="IUZ289" s="1431"/>
      <c r="IVA289" s="1431"/>
      <c r="IVB289" s="1431"/>
      <c r="IVC289" s="1431"/>
      <c r="IVD289" s="1431"/>
      <c r="IVE289" s="1431"/>
      <c r="IVF289" s="1431"/>
      <c r="IVG289" s="1431"/>
      <c r="IVH289" s="1431"/>
      <c r="IVI289" s="1431"/>
      <c r="IVJ289" s="1431"/>
      <c r="IVK289" s="1431"/>
      <c r="IVL289" s="1431"/>
      <c r="IVM289" s="1431"/>
      <c r="IVN289" s="1431"/>
      <c r="IVO289" s="1431"/>
      <c r="IVP289" s="1431"/>
      <c r="IVQ289" s="1431"/>
      <c r="IVR289" s="1431"/>
      <c r="IVS289" s="1431"/>
      <c r="IVT289" s="1431"/>
      <c r="IVU289" s="1431"/>
      <c r="IVV289" s="1431"/>
      <c r="IVW289" s="1431"/>
      <c r="IVX289" s="1431"/>
      <c r="IVY289" s="1431"/>
      <c r="IVZ289" s="1431"/>
      <c r="IWA289" s="1431"/>
      <c r="IWB289" s="1431"/>
      <c r="IWC289" s="1431"/>
      <c r="IWD289" s="1431"/>
      <c r="IWE289" s="1431"/>
      <c r="IWF289" s="1431"/>
      <c r="IWG289" s="1431"/>
      <c r="IWH289" s="1431"/>
      <c r="IWI289" s="1431"/>
      <c r="IWJ289" s="1431"/>
      <c r="IWK289" s="1431"/>
      <c r="IWL289" s="1431"/>
      <c r="IWM289" s="1431"/>
      <c r="IWN289" s="1431"/>
      <c r="IWO289" s="1431"/>
      <c r="IWP289" s="1431"/>
      <c r="IWQ289" s="1431"/>
      <c r="IWR289" s="1431"/>
      <c r="IWS289" s="1431"/>
      <c r="IWT289" s="1431"/>
      <c r="IWU289" s="1431"/>
      <c r="IWV289" s="1431"/>
      <c r="IWW289" s="1431"/>
      <c r="IWX289" s="1431"/>
      <c r="IWY289" s="1431"/>
      <c r="IWZ289" s="1431"/>
      <c r="IXA289" s="1431"/>
      <c r="IXB289" s="1431"/>
      <c r="IXC289" s="1431"/>
      <c r="IXD289" s="1431"/>
      <c r="IXE289" s="1431"/>
      <c r="IXF289" s="1431"/>
      <c r="IXG289" s="1431"/>
      <c r="IXH289" s="1431"/>
      <c r="IXI289" s="1431"/>
      <c r="IXJ289" s="1431"/>
      <c r="IXK289" s="1431"/>
      <c r="IXL289" s="1431"/>
      <c r="IXM289" s="1431"/>
      <c r="IXN289" s="1431"/>
      <c r="IXO289" s="1431"/>
      <c r="IXP289" s="1431"/>
      <c r="IXQ289" s="1431"/>
      <c r="IXR289" s="1431"/>
      <c r="IXS289" s="1431"/>
      <c r="IXT289" s="1431"/>
      <c r="IXU289" s="1431"/>
      <c r="IXV289" s="1431"/>
      <c r="IXW289" s="1431"/>
      <c r="IXX289" s="1431"/>
      <c r="IXY289" s="1431"/>
      <c r="IXZ289" s="1431"/>
      <c r="IYA289" s="1431"/>
      <c r="IYB289" s="1431"/>
      <c r="IYC289" s="1431"/>
      <c r="IYD289" s="1431"/>
      <c r="IYE289" s="1431"/>
      <c r="IYF289" s="1431"/>
      <c r="IYG289" s="1431"/>
      <c r="IYH289" s="1431"/>
      <c r="IYI289" s="1431"/>
      <c r="IYJ289" s="1431"/>
      <c r="IYK289" s="1431"/>
      <c r="IYL289" s="1431"/>
      <c r="IYM289" s="1431"/>
      <c r="IYN289" s="1431"/>
      <c r="IYO289" s="1431"/>
      <c r="IYP289" s="1431"/>
      <c r="IYQ289" s="1431"/>
      <c r="IYR289" s="1431"/>
      <c r="IYS289" s="1431"/>
      <c r="IYT289" s="1431"/>
      <c r="IYU289" s="1431"/>
      <c r="IYV289" s="1431"/>
      <c r="IYW289" s="1431"/>
      <c r="IYX289" s="1431"/>
      <c r="IYY289" s="1431"/>
      <c r="IYZ289" s="1431"/>
      <c r="IZA289" s="1431"/>
      <c r="IZB289" s="1431"/>
      <c r="IZC289" s="1431"/>
      <c r="IZD289" s="1431"/>
      <c r="IZE289" s="1431"/>
      <c r="IZF289" s="1431"/>
      <c r="IZG289" s="1431"/>
      <c r="IZH289" s="1431"/>
      <c r="IZI289" s="1431"/>
      <c r="IZJ289" s="1431"/>
      <c r="IZK289" s="1431"/>
      <c r="IZL289" s="1431"/>
      <c r="IZM289" s="1431"/>
      <c r="IZN289" s="1431"/>
      <c r="IZO289" s="1431"/>
      <c r="IZP289" s="1431"/>
      <c r="IZQ289" s="1431"/>
      <c r="IZR289" s="1431"/>
      <c r="IZS289" s="1431"/>
      <c r="IZT289" s="1431"/>
      <c r="IZU289" s="1431"/>
      <c r="IZV289" s="1431"/>
      <c r="IZW289" s="1431"/>
      <c r="IZX289" s="1431"/>
      <c r="IZY289" s="1431"/>
      <c r="IZZ289" s="1431"/>
      <c r="JAA289" s="1431"/>
      <c r="JAB289" s="1431"/>
      <c r="JAC289" s="1431"/>
      <c r="JAD289" s="1431"/>
      <c r="JAE289" s="1431"/>
      <c r="JAF289" s="1431"/>
      <c r="JAG289" s="1431"/>
      <c r="JAH289" s="1431"/>
      <c r="JAI289" s="1431"/>
      <c r="JAJ289" s="1431"/>
      <c r="JAK289" s="1431"/>
      <c r="JAL289" s="1431"/>
      <c r="JAM289" s="1431"/>
      <c r="JAN289" s="1431"/>
      <c r="JAO289" s="1431"/>
      <c r="JAP289" s="1431"/>
      <c r="JAQ289" s="1431"/>
      <c r="JAR289" s="1431"/>
      <c r="JAS289" s="1431"/>
      <c r="JAT289" s="1431"/>
      <c r="JAU289" s="1431"/>
      <c r="JAV289" s="1431"/>
      <c r="JAW289" s="1431"/>
      <c r="JAX289" s="1431"/>
      <c r="JAY289" s="1431"/>
      <c r="JAZ289" s="1431"/>
      <c r="JBA289" s="1431"/>
      <c r="JBB289" s="1431"/>
      <c r="JBC289" s="1431"/>
      <c r="JBD289" s="1431"/>
      <c r="JBE289" s="1431"/>
      <c r="JBF289" s="1431"/>
      <c r="JBG289" s="1431"/>
      <c r="JBH289" s="1431"/>
      <c r="JBI289" s="1431"/>
      <c r="JBJ289" s="1431"/>
      <c r="JBK289" s="1431"/>
      <c r="JBL289" s="1431"/>
      <c r="JBM289" s="1431"/>
      <c r="JBN289" s="1431"/>
      <c r="JBO289" s="1431"/>
      <c r="JBP289" s="1431"/>
      <c r="JBQ289" s="1431"/>
      <c r="JBR289" s="1431"/>
      <c r="JBS289" s="1431"/>
      <c r="JBT289" s="1431"/>
      <c r="JBU289" s="1431"/>
      <c r="JBV289" s="1431"/>
      <c r="JBW289" s="1431"/>
      <c r="JBX289" s="1431"/>
      <c r="JBY289" s="1431"/>
      <c r="JBZ289" s="1431"/>
      <c r="JCA289" s="1431"/>
      <c r="JCB289" s="1431"/>
      <c r="JCC289" s="1431"/>
      <c r="JCD289" s="1431"/>
      <c r="JCE289" s="1431"/>
      <c r="JCF289" s="1431"/>
      <c r="JCG289" s="1431"/>
      <c r="JCH289" s="1431"/>
      <c r="JCI289" s="1431"/>
      <c r="JCJ289" s="1431"/>
      <c r="JCK289" s="1431"/>
      <c r="JCL289" s="1431"/>
      <c r="JCM289" s="1431"/>
      <c r="JCN289" s="1431"/>
      <c r="JCO289" s="1431"/>
      <c r="JCP289" s="1431"/>
      <c r="JCQ289" s="1431"/>
      <c r="JCR289" s="1431"/>
      <c r="JCS289" s="1431"/>
      <c r="JCT289" s="1431"/>
      <c r="JCU289" s="1431"/>
      <c r="JCV289" s="1431"/>
      <c r="JCW289" s="1431"/>
      <c r="JCX289" s="1431"/>
      <c r="JCY289" s="1431"/>
      <c r="JCZ289" s="1431"/>
      <c r="JDA289" s="1431"/>
      <c r="JDB289" s="1431"/>
      <c r="JDC289" s="1431"/>
      <c r="JDD289" s="1431"/>
      <c r="JDE289" s="1431"/>
      <c r="JDF289" s="1431"/>
      <c r="JDG289" s="1431"/>
      <c r="JDH289" s="1431"/>
      <c r="JDI289" s="1431"/>
      <c r="JDJ289" s="1431"/>
      <c r="JDK289" s="1431"/>
      <c r="JDL289" s="1431"/>
      <c r="JDM289" s="1431"/>
      <c r="JDN289" s="1431"/>
      <c r="JDO289" s="1431"/>
      <c r="JDP289" s="1431"/>
      <c r="JDQ289" s="1431"/>
      <c r="JDR289" s="1431"/>
      <c r="JDS289" s="1431"/>
      <c r="JDT289" s="1431"/>
      <c r="JDU289" s="1431"/>
      <c r="JDV289" s="1431"/>
      <c r="JDW289" s="1431"/>
      <c r="JDX289" s="1431"/>
      <c r="JDY289" s="1431"/>
      <c r="JDZ289" s="1431"/>
      <c r="JEA289" s="1431"/>
      <c r="JEB289" s="1431"/>
      <c r="JEC289" s="1431"/>
      <c r="JED289" s="1431"/>
      <c r="JEE289" s="1431"/>
      <c r="JEF289" s="1431"/>
      <c r="JEG289" s="1431"/>
      <c r="JEH289" s="1431"/>
      <c r="JEI289" s="1431"/>
      <c r="JEJ289" s="1431"/>
      <c r="JEK289" s="1431"/>
      <c r="JEL289" s="1431"/>
      <c r="JEM289" s="1431"/>
      <c r="JEN289" s="1431"/>
      <c r="JEO289" s="1431"/>
      <c r="JEP289" s="1431"/>
      <c r="JEQ289" s="1431"/>
      <c r="JER289" s="1431"/>
      <c r="JES289" s="1431"/>
      <c r="JET289" s="1431"/>
      <c r="JEU289" s="1431"/>
      <c r="JEV289" s="1431"/>
      <c r="JEW289" s="1431"/>
      <c r="JEX289" s="1431"/>
      <c r="JEY289" s="1431"/>
      <c r="JEZ289" s="1431"/>
      <c r="JFA289" s="1431"/>
      <c r="JFB289" s="1431"/>
      <c r="JFC289" s="1431"/>
      <c r="JFD289" s="1431"/>
      <c r="JFE289" s="1431"/>
      <c r="JFF289" s="1431"/>
      <c r="JFG289" s="1431"/>
      <c r="JFH289" s="1431"/>
      <c r="JFI289" s="1431"/>
      <c r="JFJ289" s="1431"/>
      <c r="JFK289" s="1431"/>
      <c r="JFL289" s="1431"/>
      <c r="JFM289" s="1431"/>
      <c r="JFN289" s="1431"/>
      <c r="JFO289" s="1431"/>
      <c r="JFP289" s="1431"/>
      <c r="JFQ289" s="1431"/>
      <c r="JFR289" s="1431"/>
      <c r="JFS289" s="1431"/>
      <c r="JFT289" s="1431"/>
      <c r="JFU289" s="1431"/>
      <c r="JFV289" s="1431"/>
      <c r="JFW289" s="1431"/>
      <c r="JFX289" s="1431"/>
      <c r="JFY289" s="1431"/>
      <c r="JFZ289" s="1431"/>
      <c r="JGA289" s="1431"/>
      <c r="JGB289" s="1431"/>
      <c r="JGC289" s="1431"/>
      <c r="JGD289" s="1431"/>
      <c r="JGE289" s="1431"/>
      <c r="JGF289" s="1431"/>
      <c r="JGG289" s="1431"/>
      <c r="JGH289" s="1431"/>
      <c r="JGI289" s="1431"/>
      <c r="JGJ289" s="1431"/>
      <c r="JGK289" s="1431"/>
      <c r="JGL289" s="1431"/>
      <c r="JGM289" s="1431"/>
      <c r="JGN289" s="1431"/>
      <c r="JGO289" s="1431"/>
      <c r="JGP289" s="1431"/>
      <c r="JGQ289" s="1431"/>
      <c r="JGR289" s="1431"/>
      <c r="JGS289" s="1431"/>
      <c r="JGT289" s="1431"/>
      <c r="JGU289" s="1431"/>
      <c r="JGV289" s="1431"/>
      <c r="JGW289" s="1431"/>
      <c r="JGX289" s="1431"/>
      <c r="JGY289" s="1431"/>
      <c r="JGZ289" s="1431"/>
      <c r="JHA289" s="1431"/>
      <c r="JHB289" s="1431"/>
      <c r="JHC289" s="1431"/>
      <c r="JHD289" s="1431"/>
      <c r="JHE289" s="1431"/>
      <c r="JHF289" s="1431"/>
      <c r="JHG289" s="1431"/>
      <c r="JHH289" s="1431"/>
      <c r="JHI289" s="1431"/>
      <c r="JHJ289" s="1431"/>
      <c r="JHK289" s="1431"/>
      <c r="JHL289" s="1431"/>
      <c r="JHM289" s="1431"/>
      <c r="JHN289" s="1431"/>
      <c r="JHO289" s="1431"/>
      <c r="JHP289" s="1431"/>
      <c r="JHQ289" s="1431"/>
      <c r="JHR289" s="1431"/>
      <c r="JHS289" s="1431"/>
      <c r="JHT289" s="1431"/>
      <c r="JHU289" s="1431"/>
      <c r="JHV289" s="1431"/>
      <c r="JHW289" s="1431"/>
      <c r="JHX289" s="1431"/>
      <c r="JHY289" s="1431"/>
      <c r="JHZ289" s="1431"/>
      <c r="JIA289" s="1431"/>
      <c r="JIB289" s="1431"/>
      <c r="JIC289" s="1431"/>
      <c r="JID289" s="1431"/>
      <c r="JIE289" s="1431"/>
      <c r="JIF289" s="1431"/>
      <c r="JIG289" s="1431"/>
      <c r="JIH289" s="1431"/>
      <c r="JII289" s="1431"/>
      <c r="JIJ289" s="1431"/>
      <c r="JIK289" s="1431"/>
      <c r="JIL289" s="1431"/>
      <c r="JIM289" s="1431"/>
      <c r="JIN289" s="1431"/>
      <c r="JIO289" s="1431"/>
      <c r="JIP289" s="1431"/>
      <c r="JIQ289" s="1431"/>
      <c r="JIR289" s="1431"/>
      <c r="JIS289" s="1431"/>
      <c r="JIT289" s="1431"/>
      <c r="JIU289" s="1431"/>
      <c r="JIV289" s="1431"/>
      <c r="JIW289" s="1431"/>
      <c r="JIX289" s="1431"/>
      <c r="JIY289" s="1431"/>
      <c r="JIZ289" s="1431"/>
      <c r="JJA289" s="1431"/>
      <c r="JJB289" s="1431"/>
      <c r="JJC289" s="1431"/>
      <c r="JJD289" s="1431"/>
      <c r="JJE289" s="1431"/>
      <c r="JJF289" s="1431"/>
      <c r="JJG289" s="1431"/>
      <c r="JJH289" s="1431"/>
      <c r="JJI289" s="1431"/>
      <c r="JJJ289" s="1431"/>
      <c r="JJK289" s="1431"/>
      <c r="JJL289" s="1431"/>
      <c r="JJM289" s="1431"/>
      <c r="JJN289" s="1431"/>
      <c r="JJO289" s="1431"/>
      <c r="JJP289" s="1431"/>
      <c r="JJQ289" s="1431"/>
      <c r="JJR289" s="1431"/>
      <c r="JJS289" s="1431"/>
      <c r="JJT289" s="1431"/>
      <c r="JJU289" s="1431"/>
      <c r="JJV289" s="1431"/>
      <c r="JJW289" s="1431"/>
      <c r="JJX289" s="1431"/>
      <c r="JJY289" s="1431"/>
      <c r="JJZ289" s="1431"/>
      <c r="JKA289" s="1431"/>
      <c r="JKB289" s="1431"/>
      <c r="JKC289" s="1431"/>
      <c r="JKD289" s="1431"/>
      <c r="JKE289" s="1431"/>
      <c r="JKF289" s="1431"/>
      <c r="JKG289" s="1431"/>
      <c r="JKH289" s="1431"/>
      <c r="JKI289" s="1431"/>
      <c r="JKJ289" s="1431"/>
      <c r="JKK289" s="1431"/>
      <c r="JKL289" s="1431"/>
      <c r="JKM289" s="1431"/>
      <c r="JKN289" s="1431"/>
      <c r="JKO289" s="1431"/>
      <c r="JKP289" s="1431"/>
      <c r="JKQ289" s="1431"/>
      <c r="JKR289" s="1431"/>
      <c r="JKS289" s="1431"/>
      <c r="JKT289" s="1431"/>
      <c r="JKU289" s="1431"/>
      <c r="JKV289" s="1431"/>
      <c r="JKW289" s="1431"/>
      <c r="JKX289" s="1431"/>
      <c r="JKY289" s="1431"/>
      <c r="JKZ289" s="1431"/>
      <c r="JLA289" s="1431"/>
      <c r="JLB289" s="1431"/>
      <c r="JLC289" s="1431"/>
      <c r="JLD289" s="1431"/>
      <c r="JLE289" s="1431"/>
      <c r="JLF289" s="1431"/>
      <c r="JLG289" s="1431"/>
      <c r="JLH289" s="1431"/>
      <c r="JLI289" s="1431"/>
      <c r="JLJ289" s="1431"/>
      <c r="JLK289" s="1431"/>
      <c r="JLL289" s="1431"/>
      <c r="JLM289" s="1431"/>
      <c r="JLN289" s="1431"/>
      <c r="JLO289" s="1431"/>
      <c r="JLP289" s="1431"/>
      <c r="JLQ289" s="1431"/>
      <c r="JLR289" s="1431"/>
      <c r="JLS289" s="1431"/>
      <c r="JLT289" s="1431"/>
      <c r="JLU289" s="1431"/>
      <c r="JLV289" s="1431"/>
      <c r="JLW289" s="1431"/>
      <c r="JLX289" s="1431"/>
      <c r="JLY289" s="1431"/>
      <c r="JLZ289" s="1431"/>
      <c r="JMA289" s="1431"/>
      <c r="JMB289" s="1431"/>
      <c r="JMC289" s="1431"/>
      <c r="JMD289" s="1431"/>
      <c r="JME289" s="1431"/>
      <c r="JMF289" s="1431"/>
      <c r="JMG289" s="1431"/>
      <c r="JMH289" s="1431"/>
      <c r="JMI289" s="1431"/>
      <c r="JMJ289" s="1431"/>
      <c r="JMK289" s="1431"/>
      <c r="JML289" s="1431"/>
      <c r="JMM289" s="1431"/>
      <c r="JMN289" s="1431"/>
      <c r="JMO289" s="1431"/>
      <c r="JMP289" s="1431"/>
      <c r="JMQ289" s="1431"/>
      <c r="JMR289" s="1431"/>
      <c r="JMS289" s="1431"/>
      <c r="JMT289" s="1431"/>
      <c r="JMU289" s="1431"/>
      <c r="JMV289" s="1431"/>
      <c r="JMW289" s="1431"/>
      <c r="JMX289" s="1431"/>
      <c r="JMY289" s="1431"/>
      <c r="JMZ289" s="1431"/>
      <c r="JNA289" s="1431"/>
      <c r="JNB289" s="1431"/>
      <c r="JNC289" s="1431"/>
      <c r="JND289" s="1431"/>
      <c r="JNE289" s="1431"/>
      <c r="JNF289" s="1431"/>
      <c r="JNG289" s="1431"/>
      <c r="JNH289" s="1431"/>
      <c r="JNI289" s="1431"/>
      <c r="JNJ289" s="1431"/>
      <c r="JNK289" s="1431"/>
      <c r="JNL289" s="1431"/>
      <c r="JNM289" s="1431"/>
      <c r="JNN289" s="1431"/>
      <c r="JNO289" s="1431"/>
      <c r="JNP289" s="1431"/>
      <c r="JNQ289" s="1431"/>
      <c r="JNR289" s="1431"/>
      <c r="JNS289" s="1431"/>
      <c r="JNT289" s="1431"/>
      <c r="JNU289" s="1431"/>
      <c r="JNV289" s="1431"/>
      <c r="JNW289" s="1431"/>
      <c r="JNX289" s="1431"/>
      <c r="JNY289" s="1431"/>
      <c r="JNZ289" s="1431"/>
      <c r="JOA289" s="1431"/>
      <c r="JOB289" s="1431"/>
      <c r="JOC289" s="1431"/>
      <c r="JOD289" s="1431"/>
      <c r="JOE289" s="1431"/>
      <c r="JOF289" s="1431"/>
      <c r="JOG289" s="1431"/>
      <c r="JOH289" s="1431"/>
      <c r="JOI289" s="1431"/>
      <c r="JOJ289" s="1431"/>
      <c r="JOK289" s="1431"/>
      <c r="JOL289" s="1431"/>
      <c r="JOM289" s="1431"/>
      <c r="JON289" s="1431"/>
      <c r="JOO289" s="1431"/>
      <c r="JOP289" s="1431"/>
      <c r="JOQ289" s="1431"/>
      <c r="JOR289" s="1431"/>
      <c r="JOS289" s="1431"/>
      <c r="JOT289" s="1431"/>
      <c r="JOU289" s="1431"/>
      <c r="JOV289" s="1431"/>
      <c r="JOW289" s="1431"/>
      <c r="JOX289" s="1431"/>
      <c r="JOY289" s="1431"/>
      <c r="JOZ289" s="1431"/>
      <c r="JPA289" s="1431"/>
      <c r="JPB289" s="1431"/>
      <c r="JPC289" s="1431"/>
      <c r="JPD289" s="1431"/>
      <c r="JPE289" s="1431"/>
      <c r="JPF289" s="1431"/>
      <c r="JPG289" s="1431"/>
      <c r="JPH289" s="1431"/>
      <c r="JPI289" s="1431"/>
      <c r="JPJ289" s="1431"/>
      <c r="JPK289" s="1431"/>
      <c r="JPL289" s="1431"/>
      <c r="JPM289" s="1431"/>
      <c r="JPN289" s="1431"/>
      <c r="JPO289" s="1431"/>
      <c r="JPP289" s="1431"/>
      <c r="JPQ289" s="1431"/>
      <c r="JPR289" s="1431"/>
      <c r="JPS289" s="1431"/>
      <c r="JPT289" s="1431"/>
      <c r="JPU289" s="1431"/>
      <c r="JPV289" s="1431"/>
      <c r="JPW289" s="1431"/>
      <c r="JPX289" s="1431"/>
      <c r="JPY289" s="1431"/>
      <c r="JPZ289" s="1431"/>
      <c r="JQA289" s="1431"/>
      <c r="JQB289" s="1431"/>
      <c r="JQC289" s="1431"/>
      <c r="JQD289" s="1431"/>
      <c r="JQE289" s="1431"/>
      <c r="JQF289" s="1431"/>
      <c r="JQG289" s="1431"/>
      <c r="JQH289" s="1431"/>
      <c r="JQI289" s="1431"/>
      <c r="JQJ289" s="1431"/>
      <c r="JQK289" s="1431"/>
      <c r="JQL289" s="1431"/>
      <c r="JQM289" s="1431"/>
      <c r="JQN289" s="1431"/>
      <c r="JQO289" s="1431"/>
      <c r="JQP289" s="1431"/>
      <c r="JQQ289" s="1431"/>
      <c r="JQR289" s="1431"/>
      <c r="JQS289" s="1431"/>
      <c r="JQT289" s="1431"/>
      <c r="JQU289" s="1431"/>
      <c r="JQV289" s="1431"/>
      <c r="JQW289" s="1431"/>
      <c r="JQX289" s="1431"/>
      <c r="JQY289" s="1431"/>
      <c r="JQZ289" s="1431"/>
      <c r="JRA289" s="1431"/>
      <c r="JRB289" s="1431"/>
      <c r="JRC289" s="1431"/>
      <c r="JRD289" s="1431"/>
      <c r="JRE289" s="1431"/>
      <c r="JRF289" s="1431"/>
      <c r="JRG289" s="1431"/>
      <c r="JRH289" s="1431"/>
      <c r="JRI289" s="1431"/>
      <c r="JRJ289" s="1431"/>
      <c r="JRK289" s="1431"/>
      <c r="JRL289" s="1431"/>
      <c r="JRM289" s="1431"/>
      <c r="JRN289" s="1431"/>
      <c r="JRO289" s="1431"/>
      <c r="JRP289" s="1431"/>
      <c r="JRQ289" s="1431"/>
      <c r="JRR289" s="1431"/>
      <c r="JRS289" s="1431"/>
      <c r="JRT289" s="1431"/>
      <c r="JRU289" s="1431"/>
      <c r="JRV289" s="1431"/>
      <c r="JRW289" s="1431"/>
      <c r="JRX289" s="1431"/>
      <c r="JRY289" s="1431"/>
      <c r="JRZ289" s="1431"/>
      <c r="JSA289" s="1431"/>
      <c r="JSB289" s="1431"/>
      <c r="JSC289" s="1431"/>
      <c r="JSD289" s="1431"/>
      <c r="JSE289" s="1431"/>
      <c r="JSF289" s="1431"/>
      <c r="JSG289" s="1431"/>
      <c r="JSH289" s="1431"/>
      <c r="JSI289" s="1431"/>
      <c r="JSJ289" s="1431"/>
      <c r="JSK289" s="1431"/>
      <c r="JSL289" s="1431"/>
      <c r="JSM289" s="1431"/>
      <c r="JSN289" s="1431"/>
      <c r="JSO289" s="1431"/>
      <c r="JSP289" s="1431"/>
      <c r="JSQ289" s="1431"/>
      <c r="JSR289" s="1431"/>
      <c r="JSS289" s="1431"/>
      <c r="JST289" s="1431"/>
      <c r="JSU289" s="1431"/>
      <c r="JSV289" s="1431"/>
      <c r="JSW289" s="1431"/>
      <c r="JSX289" s="1431"/>
      <c r="JSY289" s="1431"/>
      <c r="JSZ289" s="1431"/>
      <c r="JTA289" s="1431"/>
      <c r="JTB289" s="1431"/>
      <c r="JTC289" s="1431"/>
      <c r="JTD289" s="1431"/>
      <c r="JTE289" s="1431"/>
      <c r="JTF289" s="1431"/>
      <c r="JTG289" s="1431"/>
      <c r="JTH289" s="1431"/>
      <c r="JTI289" s="1431"/>
      <c r="JTJ289" s="1431"/>
      <c r="JTK289" s="1431"/>
      <c r="JTL289" s="1431"/>
      <c r="JTM289" s="1431"/>
      <c r="JTN289" s="1431"/>
      <c r="JTO289" s="1431"/>
      <c r="JTP289" s="1431"/>
      <c r="JTQ289" s="1431"/>
      <c r="JTR289" s="1431"/>
      <c r="JTS289" s="1431"/>
      <c r="JTT289" s="1431"/>
      <c r="JTU289" s="1431"/>
      <c r="JTV289" s="1431"/>
      <c r="JTW289" s="1431"/>
      <c r="JTX289" s="1431"/>
      <c r="JTY289" s="1431"/>
      <c r="JTZ289" s="1431"/>
      <c r="JUA289" s="1431"/>
      <c r="JUB289" s="1431"/>
      <c r="JUC289" s="1431"/>
      <c r="JUD289" s="1431"/>
      <c r="JUE289" s="1431"/>
      <c r="JUF289" s="1431"/>
      <c r="JUG289" s="1431"/>
      <c r="JUH289" s="1431"/>
      <c r="JUI289" s="1431"/>
      <c r="JUJ289" s="1431"/>
      <c r="JUK289" s="1431"/>
      <c r="JUL289" s="1431"/>
      <c r="JUM289" s="1431"/>
      <c r="JUN289" s="1431"/>
      <c r="JUO289" s="1431"/>
      <c r="JUP289" s="1431"/>
      <c r="JUQ289" s="1431"/>
      <c r="JUR289" s="1431"/>
      <c r="JUS289" s="1431"/>
      <c r="JUT289" s="1431"/>
      <c r="JUU289" s="1431"/>
      <c r="JUV289" s="1431"/>
      <c r="JUW289" s="1431"/>
      <c r="JUX289" s="1431"/>
      <c r="JUY289" s="1431"/>
      <c r="JUZ289" s="1431"/>
      <c r="JVA289" s="1431"/>
      <c r="JVB289" s="1431"/>
      <c r="JVC289" s="1431"/>
      <c r="JVD289" s="1431"/>
      <c r="JVE289" s="1431"/>
      <c r="JVF289" s="1431"/>
      <c r="JVG289" s="1431"/>
      <c r="JVH289" s="1431"/>
      <c r="JVI289" s="1431"/>
      <c r="JVJ289" s="1431"/>
      <c r="JVK289" s="1431"/>
      <c r="JVL289" s="1431"/>
      <c r="JVM289" s="1431"/>
      <c r="JVN289" s="1431"/>
      <c r="JVO289" s="1431"/>
      <c r="JVP289" s="1431"/>
      <c r="JVQ289" s="1431"/>
      <c r="JVR289" s="1431"/>
      <c r="JVS289" s="1431"/>
      <c r="JVT289" s="1431"/>
      <c r="JVU289" s="1431"/>
      <c r="JVV289" s="1431"/>
      <c r="JVW289" s="1431"/>
      <c r="JVX289" s="1431"/>
      <c r="JVY289" s="1431"/>
      <c r="JVZ289" s="1431"/>
      <c r="JWA289" s="1431"/>
      <c r="JWB289" s="1431"/>
      <c r="JWC289" s="1431"/>
      <c r="JWD289" s="1431"/>
      <c r="JWE289" s="1431"/>
      <c r="JWF289" s="1431"/>
      <c r="JWG289" s="1431"/>
      <c r="JWH289" s="1431"/>
      <c r="JWI289" s="1431"/>
      <c r="JWJ289" s="1431"/>
      <c r="JWK289" s="1431"/>
      <c r="JWL289" s="1431"/>
      <c r="JWM289" s="1431"/>
      <c r="JWN289" s="1431"/>
      <c r="JWO289" s="1431"/>
      <c r="JWP289" s="1431"/>
      <c r="JWQ289" s="1431"/>
      <c r="JWR289" s="1431"/>
      <c r="JWS289" s="1431"/>
      <c r="JWT289" s="1431"/>
      <c r="JWU289" s="1431"/>
      <c r="JWV289" s="1431"/>
      <c r="JWW289" s="1431"/>
      <c r="JWX289" s="1431"/>
      <c r="JWY289" s="1431"/>
      <c r="JWZ289" s="1431"/>
      <c r="JXA289" s="1431"/>
      <c r="JXB289" s="1431"/>
      <c r="JXC289" s="1431"/>
      <c r="JXD289" s="1431"/>
      <c r="JXE289" s="1431"/>
      <c r="JXF289" s="1431"/>
      <c r="JXG289" s="1431"/>
      <c r="JXH289" s="1431"/>
      <c r="JXI289" s="1431"/>
      <c r="JXJ289" s="1431"/>
      <c r="JXK289" s="1431"/>
      <c r="JXL289" s="1431"/>
      <c r="JXM289" s="1431"/>
      <c r="JXN289" s="1431"/>
      <c r="JXO289" s="1431"/>
      <c r="JXP289" s="1431"/>
      <c r="JXQ289" s="1431"/>
      <c r="JXR289" s="1431"/>
      <c r="JXS289" s="1431"/>
      <c r="JXT289" s="1431"/>
      <c r="JXU289" s="1431"/>
      <c r="JXV289" s="1431"/>
      <c r="JXW289" s="1431"/>
      <c r="JXX289" s="1431"/>
      <c r="JXY289" s="1431"/>
      <c r="JXZ289" s="1431"/>
      <c r="JYA289" s="1431"/>
      <c r="JYB289" s="1431"/>
      <c r="JYC289" s="1431"/>
      <c r="JYD289" s="1431"/>
      <c r="JYE289" s="1431"/>
      <c r="JYF289" s="1431"/>
      <c r="JYG289" s="1431"/>
      <c r="JYH289" s="1431"/>
      <c r="JYI289" s="1431"/>
      <c r="JYJ289" s="1431"/>
      <c r="JYK289" s="1431"/>
      <c r="JYL289" s="1431"/>
      <c r="JYM289" s="1431"/>
      <c r="JYN289" s="1431"/>
      <c r="JYO289" s="1431"/>
      <c r="JYP289" s="1431"/>
      <c r="JYQ289" s="1431"/>
      <c r="JYR289" s="1431"/>
      <c r="JYS289" s="1431"/>
      <c r="JYT289" s="1431"/>
      <c r="JYU289" s="1431"/>
      <c r="JYV289" s="1431"/>
      <c r="JYW289" s="1431"/>
      <c r="JYX289" s="1431"/>
      <c r="JYY289" s="1431"/>
      <c r="JYZ289" s="1431"/>
      <c r="JZA289" s="1431"/>
      <c r="JZB289" s="1431"/>
      <c r="JZC289" s="1431"/>
      <c r="JZD289" s="1431"/>
      <c r="JZE289" s="1431"/>
      <c r="JZF289" s="1431"/>
      <c r="JZG289" s="1431"/>
      <c r="JZH289" s="1431"/>
      <c r="JZI289" s="1431"/>
      <c r="JZJ289" s="1431"/>
      <c r="JZK289" s="1431"/>
      <c r="JZL289" s="1431"/>
      <c r="JZM289" s="1431"/>
      <c r="JZN289" s="1431"/>
      <c r="JZO289" s="1431"/>
      <c r="JZP289" s="1431"/>
      <c r="JZQ289" s="1431"/>
      <c r="JZR289" s="1431"/>
      <c r="JZS289" s="1431"/>
      <c r="JZT289" s="1431"/>
      <c r="JZU289" s="1431"/>
      <c r="JZV289" s="1431"/>
      <c r="JZW289" s="1431"/>
      <c r="JZX289" s="1431"/>
      <c r="JZY289" s="1431"/>
      <c r="JZZ289" s="1431"/>
      <c r="KAA289" s="1431"/>
      <c r="KAB289" s="1431"/>
      <c r="KAC289" s="1431"/>
      <c r="KAD289" s="1431"/>
      <c r="KAE289" s="1431"/>
      <c r="KAF289" s="1431"/>
      <c r="KAG289" s="1431"/>
      <c r="KAH289" s="1431"/>
      <c r="KAI289" s="1431"/>
      <c r="KAJ289" s="1431"/>
      <c r="KAK289" s="1431"/>
      <c r="KAL289" s="1431"/>
      <c r="KAM289" s="1431"/>
      <c r="KAN289" s="1431"/>
      <c r="KAO289" s="1431"/>
      <c r="KAP289" s="1431"/>
      <c r="KAQ289" s="1431"/>
      <c r="KAR289" s="1431"/>
      <c r="KAS289" s="1431"/>
      <c r="KAT289" s="1431"/>
      <c r="KAU289" s="1431"/>
      <c r="KAV289" s="1431"/>
      <c r="KAW289" s="1431"/>
      <c r="KAX289" s="1431"/>
      <c r="KAY289" s="1431"/>
      <c r="KAZ289" s="1431"/>
      <c r="KBA289" s="1431"/>
      <c r="KBB289" s="1431"/>
      <c r="KBC289" s="1431"/>
      <c r="KBD289" s="1431"/>
      <c r="KBE289" s="1431"/>
      <c r="KBF289" s="1431"/>
      <c r="KBG289" s="1431"/>
      <c r="KBH289" s="1431"/>
      <c r="KBI289" s="1431"/>
      <c r="KBJ289" s="1431"/>
      <c r="KBK289" s="1431"/>
      <c r="KBL289" s="1431"/>
      <c r="KBM289" s="1431"/>
      <c r="KBN289" s="1431"/>
      <c r="KBO289" s="1431"/>
      <c r="KBP289" s="1431"/>
      <c r="KBQ289" s="1431"/>
      <c r="KBR289" s="1431"/>
      <c r="KBS289" s="1431"/>
      <c r="KBT289" s="1431"/>
      <c r="KBU289" s="1431"/>
      <c r="KBV289" s="1431"/>
      <c r="KBW289" s="1431"/>
      <c r="KBX289" s="1431"/>
      <c r="KBY289" s="1431"/>
      <c r="KBZ289" s="1431"/>
      <c r="KCA289" s="1431"/>
      <c r="KCB289" s="1431"/>
      <c r="KCC289" s="1431"/>
      <c r="KCD289" s="1431"/>
      <c r="KCE289" s="1431"/>
      <c r="KCF289" s="1431"/>
      <c r="KCG289" s="1431"/>
      <c r="KCH289" s="1431"/>
      <c r="KCI289" s="1431"/>
      <c r="KCJ289" s="1431"/>
      <c r="KCK289" s="1431"/>
      <c r="KCL289" s="1431"/>
      <c r="KCM289" s="1431"/>
      <c r="KCN289" s="1431"/>
      <c r="KCO289" s="1431"/>
      <c r="KCP289" s="1431"/>
      <c r="KCQ289" s="1431"/>
      <c r="KCR289" s="1431"/>
      <c r="KCS289" s="1431"/>
      <c r="KCT289" s="1431"/>
      <c r="KCU289" s="1431"/>
      <c r="KCV289" s="1431"/>
      <c r="KCW289" s="1431"/>
      <c r="KCX289" s="1431"/>
      <c r="KCY289" s="1431"/>
      <c r="KCZ289" s="1431"/>
      <c r="KDA289" s="1431"/>
      <c r="KDB289" s="1431"/>
      <c r="KDC289" s="1431"/>
      <c r="KDD289" s="1431"/>
      <c r="KDE289" s="1431"/>
      <c r="KDF289" s="1431"/>
      <c r="KDG289" s="1431"/>
      <c r="KDH289" s="1431"/>
      <c r="KDI289" s="1431"/>
      <c r="KDJ289" s="1431"/>
      <c r="KDK289" s="1431"/>
      <c r="KDL289" s="1431"/>
      <c r="KDM289" s="1431"/>
      <c r="KDN289" s="1431"/>
      <c r="KDO289" s="1431"/>
      <c r="KDP289" s="1431"/>
      <c r="KDQ289" s="1431"/>
      <c r="KDR289" s="1431"/>
      <c r="KDS289" s="1431"/>
      <c r="KDT289" s="1431"/>
      <c r="KDU289" s="1431"/>
      <c r="KDV289" s="1431"/>
      <c r="KDW289" s="1431"/>
      <c r="KDX289" s="1431"/>
      <c r="KDY289" s="1431"/>
      <c r="KDZ289" s="1431"/>
      <c r="KEA289" s="1431"/>
      <c r="KEB289" s="1431"/>
      <c r="KEC289" s="1431"/>
      <c r="KED289" s="1431"/>
      <c r="KEE289" s="1431"/>
      <c r="KEF289" s="1431"/>
      <c r="KEG289" s="1431"/>
      <c r="KEH289" s="1431"/>
      <c r="KEI289" s="1431"/>
      <c r="KEJ289" s="1431"/>
      <c r="KEK289" s="1431"/>
      <c r="KEL289" s="1431"/>
      <c r="KEM289" s="1431"/>
      <c r="KEN289" s="1431"/>
      <c r="KEO289" s="1431"/>
      <c r="KEP289" s="1431"/>
      <c r="KEQ289" s="1431"/>
      <c r="KER289" s="1431"/>
      <c r="KES289" s="1431"/>
      <c r="KET289" s="1431"/>
      <c r="KEU289" s="1431"/>
      <c r="KEV289" s="1431"/>
      <c r="KEW289" s="1431"/>
      <c r="KEX289" s="1431"/>
      <c r="KEY289" s="1431"/>
      <c r="KEZ289" s="1431"/>
      <c r="KFA289" s="1431"/>
      <c r="KFB289" s="1431"/>
      <c r="KFC289" s="1431"/>
      <c r="KFD289" s="1431"/>
      <c r="KFE289" s="1431"/>
      <c r="KFF289" s="1431"/>
      <c r="KFG289" s="1431"/>
      <c r="KFH289" s="1431"/>
      <c r="KFI289" s="1431"/>
      <c r="KFJ289" s="1431"/>
      <c r="KFK289" s="1431"/>
      <c r="KFL289" s="1431"/>
      <c r="KFM289" s="1431"/>
      <c r="KFN289" s="1431"/>
      <c r="KFO289" s="1431"/>
      <c r="KFP289" s="1431"/>
      <c r="KFQ289" s="1431"/>
      <c r="KFR289" s="1431"/>
      <c r="KFS289" s="1431"/>
      <c r="KFT289" s="1431"/>
      <c r="KFU289" s="1431"/>
      <c r="KFV289" s="1431"/>
      <c r="KFW289" s="1431"/>
      <c r="KFX289" s="1431"/>
      <c r="KFY289" s="1431"/>
      <c r="KFZ289" s="1431"/>
      <c r="KGA289" s="1431"/>
      <c r="KGB289" s="1431"/>
      <c r="KGC289" s="1431"/>
      <c r="KGD289" s="1431"/>
      <c r="KGE289" s="1431"/>
      <c r="KGF289" s="1431"/>
      <c r="KGG289" s="1431"/>
      <c r="KGH289" s="1431"/>
      <c r="KGI289" s="1431"/>
      <c r="KGJ289" s="1431"/>
      <c r="KGK289" s="1431"/>
      <c r="KGL289" s="1431"/>
      <c r="KGM289" s="1431"/>
      <c r="KGN289" s="1431"/>
      <c r="KGO289" s="1431"/>
      <c r="KGP289" s="1431"/>
      <c r="KGQ289" s="1431"/>
      <c r="KGR289" s="1431"/>
      <c r="KGS289" s="1431"/>
      <c r="KGT289" s="1431"/>
      <c r="KGU289" s="1431"/>
      <c r="KGV289" s="1431"/>
      <c r="KGW289" s="1431"/>
      <c r="KGX289" s="1431"/>
      <c r="KGY289" s="1431"/>
      <c r="KGZ289" s="1431"/>
      <c r="KHA289" s="1431"/>
      <c r="KHB289" s="1431"/>
      <c r="KHC289" s="1431"/>
      <c r="KHD289" s="1431"/>
      <c r="KHE289" s="1431"/>
      <c r="KHF289" s="1431"/>
      <c r="KHG289" s="1431"/>
      <c r="KHH289" s="1431"/>
      <c r="KHI289" s="1431"/>
      <c r="KHJ289" s="1431"/>
      <c r="KHK289" s="1431"/>
      <c r="KHL289" s="1431"/>
      <c r="KHM289" s="1431"/>
      <c r="KHN289" s="1431"/>
      <c r="KHO289" s="1431"/>
      <c r="KHP289" s="1431"/>
      <c r="KHQ289" s="1431"/>
      <c r="KHR289" s="1431"/>
      <c r="KHS289" s="1431"/>
      <c r="KHT289" s="1431"/>
      <c r="KHU289" s="1431"/>
      <c r="KHV289" s="1431"/>
      <c r="KHW289" s="1431"/>
      <c r="KHX289" s="1431"/>
      <c r="KHY289" s="1431"/>
      <c r="KHZ289" s="1431"/>
      <c r="KIA289" s="1431"/>
      <c r="KIB289" s="1431"/>
      <c r="KIC289" s="1431"/>
      <c r="KID289" s="1431"/>
      <c r="KIE289" s="1431"/>
      <c r="KIF289" s="1431"/>
      <c r="KIG289" s="1431"/>
      <c r="KIH289" s="1431"/>
      <c r="KII289" s="1431"/>
      <c r="KIJ289" s="1431"/>
      <c r="KIK289" s="1431"/>
      <c r="KIL289" s="1431"/>
      <c r="KIM289" s="1431"/>
      <c r="KIN289" s="1431"/>
      <c r="KIO289" s="1431"/>
      <c r="KIP289" s="1431"/>
      <c r="KIQ289" s="1431"/>
      <c r="KIR289" s="1431"/>
      <c r="KIS289" s="1431"/>
      <c r="KIT289" s="1431"/>
      <c r="KIU289" s="1431"/>
      <c r="KIV289" s="1431"/>
      <c r="KIW289" s="1431"/>
      <c r="KIX289" s="1431"/>
      <c r="KIY289" s="1431"/>
      <c r="KIZ289" s="1431"/>
      <c r="KJA289" s="1431"/>
      <c r="KJB289" s="1431"/>
      <c r="KJC289" s="1431"/>
      <c r="KJD289" s="1431"/>
      <c r="KJE289" s="1431"/>
      <c r="KJF289" s="1431"/>
      <c r="KJG289" s="1431"/>
      <c r="KJH289" s="1431"/>
      <c r="KJI289" s="1431"/>
      <c r="KJJ289" s="1431"/>
      <c r="KJK289" s="1431"/>
      <c r="KJL289" s="1431"/>
      <c r="KJM289" s="1431"/>
      <c r="KJN289" s="1431"/>
      <c r="KJO289" s="1431"/>
      <c r="KJP289" s="1431"/>
      <c r="KJQ289" s="1431"/>
      <c r="KJR289" s="1431"/>
      <c r="KJS289" s="1431"/>
      <c r="KJT289" s="1431"/>
      <c r="KJU289" s="1431"/>
      <c r="KJV289" s="1431"/>
      <c r="KJW289" s="1431"/>
      <c r="KJX289" s="1431"/>
      <c r="KJY289" s="1431"/>
      <c r="KJZ289" s="1431"/>
      <c r="KKA289" s="1431"/>
      <c r="KKB289" s="1431"/>
      <c r="KKC289" s="1431"/>
      <c r="KKD289" s="1431"/>
      <c r="KKE289" s="1431"/>
      <c r="KKF289" s="1431"/>
      <c r="KKG289" s="1431"/>
      <c r="KKH289" s="1431"/>
      <c r="KKI289" s="1431"/>
      <c r="KKJ289" s="1431"/>
      <c r="KKK289" s="1431"/>
      <c r="KKL289" s="1431"/>
      <c r="KKM289" s="1431"/>
      <c r="KKN289" s="1431"/>
      <c r="KKO289" s="1431"/>
      <c r="KKP289" s="1431"/>
      <c r="KKQ289" s="1431"/>
      <c r="KKR289" s="1431"/>
      <c r="KKS289" s="1431"/>
      <c r="KKT289" s="1431"/>
      <c r="KKU289" s="1431"/>
      <c r="KKV289" s="1431"/>
      <c r="KKW289" s="1431"/>
      <c r="KKX289" s="1431"/>
      <c r="KKY289" s="1431"/>
      <c r="KKZ289" s="1431"/>
      <c r="KLA289" s="1431"/>
      <c r="KLB289" s="1431"/>
      <c r="KLC289" s="1431"/>
      <c r="KLD289" s="1431"/>
      <c r="KLE289" s="1431"/>
      <c r="KLF289" s="1431"/>
      <c r="KLG289" s="1431"/>
      <c r="KLH289" s="1431"/>
      <c r="KLI289" s="1431"/>
      <c r="KLJ289" s="1431"/>
      <c r="KLK289" s="1431"/>
      <c r="KLL289" s="1431"/>
      <c r="KLM289" s="1431"/>
      <c r="KLN289" s="1431"/>
      <c r="KLO289" s="1431"/>
      <c r="KLP289" s="1431"/>
      <c r="KLQ289" s="1431"/>
      <c r="KLR289" s="1431"/>
      <c r="KLS289" s="1431"/>
      <c r="KLT289" s="1431"/>
      <c r="KLU289" s="1431"/>
      <c r="KLV289" s="1431"/>
      <c r="KLW289" s="1431"/>
      <c r="KLX289" s="1431"/>
      <c r="KLY289" s="1431"/>
      <c r="KLZ289" s="1431"/>
      <c r="KMA289" s="1431"/>
      <c r="KMB289" s="1431"/>
      <c r="KMC289" s="1431"/>
      <c r="KMD289" s="1431"/>
      <c r="KME289" s="1431"/>
      <c r="KMF289" s="1431"/>
      <c r="KMG289" s="1431"/>
      <c r="KMH289" s="1431"/>
      <c r="KMI289" s="1431"/>
      <c r="KMJ289" s="1431"/>
      <c r="KMK289" s="1431"/>
      <c r="KML289" s="1431"/>
      <c r="KMM289" s="1431"/>
      <c r="KMN289" s="1431"/>
      <c r="KMO289" s="1431"/>
      <c r="KMP289" s="1431"/>
      <c r="KMQ289" s="1431"/>
      <c r="KMR289" s="1431"/>
      <c r="KMS289" s="1431"/>
      <c r="KMT289" s="1431"/>
      <c r="KMU289" s="1431"/>
      <c r="KMV289" s="1431"/>
      <c r="KMW289" s="1431"/>
      <c r="KMX289" s="1431"/>
      <c r="KMY289" s="1431"/>
      <c r="KMZ289" s="1431"/>
      <c r="KNA289" s="1431"/>
      <c r="KNB289" s="1431"/>
      <c r="KNC289" s="1431"/>
      <c r="KND289" s="1431"/>
      <c r="KNE289" s="1431"/>
      <c r="KNF289" s="1431"/>
      <c r="KNG289" s="1431"/>
      <c r="KNH289" s="1431"/>
      <c r="KNI289" s="1431"/>
      <c r="KNJ289" s="1431"/>
      <c r="KNK289" s="1431"/>
      <c r="KNL289" s="1431"/>
      <c r="KNM289" s="1431"/>
      <c r="KNN289" s="1431"/>
      <c r="KNO289" s="1431"/>
      <c r="KNP289" s="1431"/>
      <c r="KNQ289" s="1431"/>
      <c r="KNR289" s="1431"/>
      <c r="KNS289" s="1431"/>
      <c r="KNT289" s="1431"/>
      <c r="KNU289" s="1431"/>
      <c r="KNV289" s="1431"/>
      <c r="KNW289" s="1431"/>
      <c r="KNX289" s="1431"/>
      <c r="KNY289" s="1431"/>
      <c r="KNZ289" s="1431"/>
      <c r="KOA289" s="1431"/>
      <c r="KOB289" s="1431"/>
      <c r="KOC289" s="1431"/>
      <c r="KOD289" s="1431"/>
      <c r="KOE289" s="1431"/>
      <c r="KOF289" s="1431"/>
      <c r="KOG289" s="1431"/>
      <c r="KOH289" s="1431"/>
      <c r="KOI289" s="1431"/>
      <c r="KOJ289" s="1431"/>
      <c r="KOK289" s="1431"/>
      <c r="KOL289" s="1431"/>
      <c r="KOM289" s="1431"/>
      <c r="KON289" s="1431"/>
      <c r="KOO289" s="1431"/>
      <c r="KOP289" s="1431"/>
      <c r="KOQ289" s="1431"/>
      <c r="KOR289" s="1431"/>
      <c r="KOS289" s="1431"/>
      <c r="KOT289" s="1431"/>
      <c r="KOU289" s="1431"/>
      <c r="KOV289" s="1431"/>
      <c r="KOW289" s="1431"/>
      <c r="KOX289" s="1431"/>
      <c r="KOY289" s="1431"/>
      <c r="KOZ289" s="1431"/>
      <c r="KPA289" s="1431"/>
      <c r="KPB289" s="1431"/>
      <c r="KPC289" s="1431"/>
      <c r="KPD289" s="1431"/>
      <c r="KPE289" s="1431"/>
      <c r="KPF289" s="1431"/>
      <c r="KPG289" s="1431"/>
      <c r="KPH289" s="1431"/>
      <c r="KPI289" s="1431"/>
      <c r="KPJ289" s="1431"/>
      <c r="KPK289" s="1431"/>
      <c r="KPL289" s="1431"/>
      <c r="KPM289" s="1431"/>
      <c r="KPN289" s="1431"/>
      <c r="KPO289" s="1431"/>
      <c r="KPP289" s="1431"/>
      <c r="KPQ289" s="1431"/>
      <c r="KPR289" s="1431"/>
      <c r="KPS289" s="1431"/>
      <c r="KPT289" s="1431"/>
      <c r="KPU289" s="1431"/>
      <c r="KPV289" s="1431"/>
      <c r="KPW289" s="1431"/>
      <c r="KPX289" s="1431"/>
      <c r="KPY289" s="1431"/>
      <c r="KPZ289" s="1431"/>
      <c r="KQA289" s="1431"/>
      <c r="KQB289" s="1431"/>
      <c r="KQC289" s="1431"/>
      <c r="KQD289" s="1431"/>
      <c r="KQE289" s="1431"/>
      <c r="KQF289" s="1431"/>
      <c r="KQG289" s="1431"/>
      <c r="KQH289" s="1431"/>
      <c r="KQI289" s="1431"/>
      <c r="KQJ289" s="1431"/>
      <c r="KQK289" s="1431"/>
      <c r="KQL289" s="1431"/>
      <c r="KQM289" s="1431"/>
      <c r="KQN289" s="1431"/>
      <c r="KQO289" s="1431"/>
      <c r="KQP289" s="1431"/>
      <c r="KQQ289" s="1431"/>
      <c r="KQR289" s="1431"/>
      <c r="KQS289" s="1431"/>
      <c r="KQT289" s="1431"/>
      <c r="KQU289" s="1431"/>
      <c r="KQV289" s="1431"/>
      <c r="KQW289" s="1431"/>
      <c r="KQX289" s="1431"/>
      <c r="KQY289" s="1431"/>
      <c r="KQZ289" s="1431"/>
      <c r="KRA289" s="1431"/>
      <c r="KRB289" s="1431"/>
      <c r="KRC289" s="1431"/>
      <c r="KRD289" s="1431"/>
      <c r="KRE289" s="1431"/>
      <c r="KRF289" s="1431"/>
      <c r="KRG289" s="1431"/>
      <c r="KRH289" s="1431"/>
      <c r="KRI289" s="1431"/>
      <c r="KRJ289" s="1431"/>
      <c r="KRK289" s="1431"/>
      <c r="KRL289" s="1431"/>
      <c r="KRM289" s="1431"/>
      <c r="KRN289" s="1431"/>
      <c r="KRO289" s="1431"/>
      <c r="KRP289" s="1431"/>
      <c r="KRQ289" s="1431"/>
      <c r="KRR289" s="1431"/>
      <c r="KRS289" s="1431"/>
      <c r="KRT289" s="1431"/>
      <c r="KRU289" s="1431"/>
      <c r="KRV289" s="1431"/>
      <c r="KRW289" s="1431"/>
      <c r="KRX289" s="1431"/>
      <c r="KRY289" s="1431"/>
      <c r="KRZ289" s="1431"/>
      <c r="KSA289" s="1431"/>
      <c r="KSB289" s="1431"/>
      <c r="KSC289" s="1431"/>
      <c r="KSD289" s="1431"/>
      <c r="KSE289" s="1431"/>
      <c r="KSF289" s="1431"/>
      <c r="KSG289" s="1431"/>
      <c r="KSH289" s="1431"/>
      <c r="KSI289" s="1431"/>
      <c r="KSJ289" s="1431"/>
      <c r="KSK289" s="1431"/>
      <c r="KSL289" s="1431"/>
      <c r="KSM289" s="1431"/>
      <c r="KSN289" s="1431"/>
      <c r="KSO289" s="1431"/>
      <c r="KSP289" s="1431"/>
      <c r="KSQ289" s="1431"/>
      <c r="KSR289" s="1431"/>
      <c r="KSS289" s="1431"/>
      <c r="KST289" s="1431"/>
      <c r="KSU289" s="1431"/>
      <c r="KSV289" s="1431"/>
      <c r="KSW289" s="1431"/>
      <c r="KSX289" s="1431"/>
      <c r="KSY289" s="1431"/>
      <c r="KSZ289" s="1431"/>
      <c r="KTA289" s="1431"/>
      <c r="KTB289" s="1431"/>
      <c r="KTC289" s="1431"/>
      <c r="KTD289" s="1431"/>
      <c r="KTE289" s="1431"/>
      <c r="KTF289" s="1431"/>
      <c r="KTG289" s="1431"/>
      <c r="KTH289" s="1431"/>
      <c r="KTI289" s="1431"/>
      <c r="KTJ289" s="1431"/>
      <c r="KTK289" s="1431"/>
      <c r="KTL289" s="1431"/>
      <c r="KTM289" s="1431"/>
      <c r="KTN289" s="1431"/>
      <c r="KTO289" s="1431"/>
      <c r="KTP289" s="1431"/>
      <c r="KTQ289" s="1431"/>
      <c r="KTR289" s="1431"/>
      <c r="KTS289" s="1431"/>
      <c r="KTT289" s="1431"/>
      <c r="KTU289" s="1431"/>
      <c r="KTV289" s="1431"/>
      <c r="KTW289" s="1431"/>
      <c r="KTX289" s="1431"/>
      <c r="KTY289" s="1431"/>
      <c r="KTZ289" s="1431"/>
      <c r="KUA289" s="1431"/>
      <c r="KUB289" s="1431"/>
      <c r="KUC289" s="1431"/>
      <c r="KUD289" s="1431"/>
      <c r="KUE289" s="1431"/>
      <c r="KUF289" s="1431"/>
      <c r="KUG289" s="1431"/>
      <c r="KUH289" s="1431"/>
      <c r="KUI289" s="1431"/>
      <c r="KUJ289" s="1431"/>
      <c r="KUK289" s="1431"/>
      <c r="KUL289" s="1431"/>
      <c r="KUM289" s="1431"/>
      <c r="KUN289" s="1431"/>
      <c r="KUO289" s="1431"/>
      <c r="KUP289" s="1431"/>
      <c r="KUQ289" s="1431"/>
      <c r="KUR289" s="1431"/>
      <c r="KUS289" s="1431"/>
      <c r="KUT289" s="1431"/>
      <c r="KUU289" s="1431"/>
      <c r="KUV289" s="1431"/>
      <c r="KUW289" s="1431"/>
      <c r="KUX289" s="1431"/>
      <c r="KUY289" s="1431"/>
      <c r="KUZ289" s="1431"/>
      <c r="KVA289" s="1431"/>
      <c r="KVB289" s="1431"/>
      <c r="KVC289" s="1431"/>
      <c r="KVD289" s="1431"/>
      <c r="KVE289" s="1431"/>
      <c r="KVF289" s="1431"/>
      <c r="KVG289" s="1431"/>
      <c r="KVH289" s="1431"/>
      <c r="KVI289" s="1431"/>
      <c r="KVJ289" s="1431"/>
      <c r="KVK289" s="1431"/>
      <c r="KVL289" s="1431"/>
      <c r="KVM289" s="1431"/>
      <c r="KVN289" s="1431"/>
      <c r="KVO289" s="1431"/>
      <c r="KVP289" s="1431"/>
      <c r="KVQ289" s="1431"/>
      <c r="KVR289" s="1431"/>
      <c r="KVS289" s="1431"/>
      <c r="KVT289" s="1431"/>
      <c r="KVU289" s="1431"/>
      <c r="KVV289" s="1431"/>
      <c r="KVW289" s="1431"/>
      <c r="KVX289" s="1431"/>
      <c r="KVY289" s="1431"/>
      <c r="KVZ289" s="1431"/>
      <c r="KWA289" s="1431"/>
      <c r="KWB289" s="1431"/>
      <c r="KWC289" s="1431"/>
      <c r="KWD289" s="1431"/>
      <c r="KWE289" s="1431"/>
      <c r="KWF289" s="1431"/>
      <c r="KWG289" s="1431"/>
      <c r="KWH289" s="1431"/>
      <c r="KWI289" s="1431"/>
      <c r="KWJ289" s="1431"/>
      <c r="KWK289" s="1431"/>
      <c r="KWL289" s="1431"/>
      <c r="KWM289" s="1431"/>
      <c r="KWN289" s="1431"/>
      <c r="KWO289" s="1431"/>
      <c r="KWP289" s="1431"/>
      <c r="KWQ289" s="1431"/>
      <c r="KWR289" s="1431"/>
      <c r="KWS289" s="1431"/>
      <c r="KWT289" s="1431"/>
      <c r="KWU289" s="1431"/>
      <c r="KWV289" s="1431"/>
      <c r="KWW289" s="1431"/>
      <c r="KWX289" s="1431"/>
      <c r="KWY289" s="1431"/>
      <c r="KWZ289" s="1431"/>
      <c r="KXA289" s="1431"/>
      <c r="KXB289" s="1431"/>
      <c r="KXC289" s="1431"/>
      <c r="KXD289" s="1431"/>
      <c r="KXE289" s="1431"/>
      <c r="KXF289" s="1431"/>
      <c r="KXG289" s="1431"/>
      <c r="KXH289" s="1431"/>
      <c r="KXI289" s="1431"/>
      <c r="KXJ289" s="1431"/>
      <c r="KXK289" s="1431"/>
      <c r="KXL289" s="1431"/>
      <c r="KXM289" s="1431"/>
      <c r="KXN289" s="1431"/>
      <c r="KXO289" s="1431"/>
      <c r="KXP289" s="1431"/>
      <c r="KXQ289" s="1431"/>
      <c r="KXR289" s="1431"/>
      <c r="KXS289" s="1431"/>
      <c r="KXT289" s="1431"/>
      <c r="KXU289" s="1431"/>
      <c r="KXV289" s="1431"/>
      <c r="KXW289" s="1431"/>
      <c r="KXX289" s="1431"/>
      <c r="KXY289" s="1431"/>
      <c r="KXZ289" s="1431"/>
      <c r="KYA289" s="1431"/>
      <c r="KYB289" s="1431"/>
      <c r="KYC289" s="1431"/>
      <c r="KYD289" s="1431"/>
      <c r="KYE289" s="1431"/>
      <c r="KYF289" s="1431"/>
      <c r="KYG289" s="1431"/>
      <c r="KYH289" s="1431"/>
      <c r="KYI289" s="1431"/>
      <c r="KYJ289" s="1431"/>
      <c r="KYK289" s="1431"/>
      <c r="KYL289" s="1431"/>
      <c r="KYM289" s="1431"/>
      <c r="KYN289" s="1431"/>
      <c r="KYO289" s="1431"/>
      <c r="KYP289" s="1431"/>
      <c r="KYQ289" s="1431"/>
      <c r="KYR289" s="1431"/>
      <c r="KYS289" s="1431"/>
      <c r="KYT289" s="1431"/>
      <c r="KYU289" s="1431"/>
      <c r="KYV289" s="1431"/>
      <c r="KYW289" s="1431"/>
      <c r="KYX289" s="1431"/>
      <c r="KYY289" s="1431"/>
      <c r="KYZ289" s="1431"/>
      <c r="KZA289" s="1431"/>
      <c r="KZB289" s="1431"/>
      <c r="KZC289" s="1431"/>
      <c r="KZD289" s="1431"/>
      <c r="KZE289" s="1431"/>
      <c r="KZF289" s="1431"/>
      <c r="KZG289" s="1431"/>
      <c r="KZH289" s="1431"/>
      <c r="KZI289" s="1431"/>
      <c r="KZJ289" s="1431"/>
      <c r="KZK289" s="1431"/>
      <c r="KZL289" s="1431"/>
      <c r="KZM289" s="1431"/>
      <c r="KZN289" s="1431"/>
      <c r="KZO289" s="1431"/>
      <c r="KZP289" s="1431"/>
      <c r="KZQ289" s="1431"/>
      <c r="KZR289" s="1431"/>
      <c r="KZS289" s="1431"/>
      <c r="KZT289" s="1431"/>
      <c r="KZU289" s="1431"/>
      <c r="KZV289" s="1431"/>
      <c r="KZW289" s="1431"/>
      <c r="KZX289" s="1431"/>
      <c r="KZY289" s="1431"/>
      <c r="KZZ289" s="1431"/>
      <c r="LAA289" s="1431"/>
      <c r="LAB289" s="1431"/>
      <c r="LAC289" s="1431"/>
      <c r="LAD289" s="1431"/>
      <c r="LAE289" s="1431"/>
      <c r="LAF289" s="1431"/>
      <c r="LAG289" s="1431"/>
      <c r="LAH289" s="1431"/>
      <c r="LAI289" s="1431"/>
      <c r="LAJ289" s="1431"/>
      <c r="LAK289" s="1431"/>
      <c r="LAL289" s="1431"/>
      <c r="LAM289" s="1431"/>
      <c r="LAN289" s="1431"/>
      <c r="LAO289" s="1431"/>
      <c r="LAP289" s="1431"/>
      <c r="LAQ289" s="1431"/>
      <c r="LAR289" s="1431"/>
      <c r="LAS289" s="1431"/>
      <c r="LAT289" s="1431"/>
      <c r="LAU289" s="1431"/>
      <c r="LAV289" s="1431"/>
      <c r="LAW289" s="1431"/>
      <c r="LAX289" s="1431"/>
      <c r="LAY289" s="1431"/>
      <c r="LAZ289" s="1431"/>
      <c r="LBA289" s="1431"/>
      <c r="LBB289" s="1431"/>
      <c r="LBC289" s="1431"/>
      <c r="LBD289" s="1431"/>
      <c r="LBE289" s="1431"/>
      <c r="LBF289" s="1431"/>
      <c r="LBG289" s="1431"/>
      <c r="LBH289" s="1431"/>
      <c r="LBI289" s="1431"/>
      <c r="LBJ289" s="1431"/>
      <c r="LBK289" s="1431"/>
      <c r="LBL289" s="1431"/>
      <c r="LBM289" s="1431"/>
      <c r="LBN289" s="1431"/>
      <c r="LBO289" s="1431"/>
      <c r="LBP289" s="1431"/>
      <c r="LBQ289" s="1431"/>
      <c r="LBR289" s="1431"/>
      <c r="LBS289" s="1431"/>
      <c r="LBT289" s="1431"/>
      <c r="LBU289" s="1431"/>
      <c r="LBV289" s="1431"/>
      <c r="LBW289" s="1431"/>
      <c r="LBX289" s="1431"/>
      <c r="LBY289" s="1431"/>
      <c r="LBZ289" s="1431"/>
      <c r="LCA289" s="1431"/>
      <c r="LCB289" s="1431"/>
      <c r="LCC289" s="1431"/>
      <c r="LCD289" s="1431"/>
      <c r="LCE289" s="1431"/>
      <c r="LCF289" s="1431"/>
      <c r="LCG289" s="1431"/>
      <c r="LCH289" s="1431"/>
      <c r="LCI289" s="1431"/>
      <c r="LCJ289" s="1431"/>
      <c r="LCK289" s="1431"/>
      <c r="LCL289" s="1431"/>
      <c r="LCM289" s="1431"/>
      <c r="LCN289" s="1431"/>
      <c r="LCO289" s="1431"/>
      <c r="LCP289" s="1431"/>
      <c r="LCQ289" s="1431"/>
      <c r="LCR289" s="1431"/>
      <c r="LCS289" s="1431"/>
      <c r="LCT289" s="1431"/>
      <c r="LCU289" s="1431"/>
      <c r="LCV289" s="1431"/>
      <c r="LCW289" s="1431"/>
      <c r="LCX289" s="1431"/>
      <c r="LCY289" s="1431"/>
      <c r="LCZ289" s="1431"/>
      <c r="LDA289" s="1431"/>
      <c r="LDB289" s="1431"/>
      <c r="LDC289" s="1431"/>
      <c r="LDD289" s="1431"/>
      <c r="LDE289" s="1431"/>
      <c r="LDF289" s="1431"/>
      <c r="LDG289" s="1431"/>
      <c r="LDH289" s="1431"/>
      <c r="LDI289" s="1431"/>
      <c r="LDJ289" s="1431"/>
      <c r="LDK289" s="1431"/>
      <c r="LDL289" s="1431"/>
      <c r="LDM289" s="1431"/>
      <c r="LDN289" s="1431"/>
      <c r="LDO289" s="1431"/>
      <c r="LDP289" s="1431"/>
      <c r="LDQ289" s="1431"/>
      <c r="LDR289" s="1431"/>
      <c r="LDS289" s="1431"/>
      <c r="LDT289" s="1431"/>
      <c r="LDU289" s="1431"/>
      <c r="LDV289" s="1431"/>
      <c r="LDW289" s="1431"/>
      <c r="LDX289" s="1431"/>
      <c r="LDY289" s="1431"/>
      <c r="LDZ289" s="1431"/>
      <c r="LEA289" s="1431"/>
      <c r="LEB289" s="1431"/>
      <c r="LEC289" s="1431"/>
      <c r="LED289" s="1431"/>
      <c r="LEE289" s="1431"/>
      <c r="LEF289" s="1431"/>
      <c r="LEG289" s="1431"/>
      <c r="LEH289" s="1431"/>
      <c r="LEI289" s="1431"/>
      <c r="LEJ289" s="1431"/>
      <c r="LEK289" s="1431"/>
      <c r="LEL289" s="1431"/>
      <c r="LEM289" s="1431"/>
      <c r="LEN289" s="1431"/>
      <c r="LEO289" s="1431"/>
      <c r="LEP289" s="1431"/>
      <c r="LEQ289" s="1431"/>
      <c r="LER289" s="1431"/>
      <c r="LES289" s="1431"/>
      <c r="LET289" s="1431"/>
      <c r="LEU289" s="1431"/>
      <c r="LEV289" s="1431"/>
      <c r="LEW289" s="1431"/>
      <c r="LEX289" s="1431"/>
      <c r="LEY289" s="1431"/>
      <c r="LEZ289" s="1431"/>
      <c r="LFA289" s="1431"/>
      <c r="LFB289" s="1431"/>
      <c r="LFC289" s="1431"/>
      <c r="LFD289" s="1431"/>
      <c r="LFE289" s="1431"/>
      <c r="LFF289" s="1431"/>
      <c r="LFG289" s="1431"/>
      <c r="LFH289" s="1431"/>
      <c r="LFI289" s="1431"/>
      <c r="LFJ289" s="1431"/>
      <c r="LFK289" s="1431"/>
      <c r="LFL289" s="1431"/>
      <c r="LFM289" s="1431"/>
      <c r="LFN289" s="1431"/>
      <c r="LFO289" s="1431"/>
      <c r="LFP289" s="1431"/>
      <c r="LFQ289" s="1431"/>
      <c r="LFR289" s="1431"/>
      <c r="LFS289" s="1431"/>
      <c r="LFT289" s="1431"/>
      <c r="LFU289" s="1431"/>
      <c r="LFV289" s="1431"/>
      <c r="LFW289" s="1431"/>
      <c r="LFX289" s="1431"/>
      <c r="LFY289" s="1431"/>
      <c r="LFZ289" s="1431"/>
      <c r="LGA289" s="1431"/>
      <c r="LGB289" s="1431"/>
      <c r="LGC289" s="1431"/>
      <c r="LGD289" s="1431"/>
      <c r="LGE289" s="1431"/>
      <c r="LGF289" s="1431"/>
      <c r="LGG289" s="1431"/>
      <c r="LGH289" s="1431"/>
      <c r="LGI289" s="1431"/>
      <c r="LGJ289" s="1431"/>
      <c r="LGK289" s="1431"/>
      <c r="LGL289" s="1431"/>
      <c r="LGM289" s="1431"/>
      <c r="LGN289" s="1431"/>
      <c r="LGO289" s="1431"/>
      <c r="LGP289" s="1431"/>
      <c r="LGQ289" s="1431"/>
      <c r="LGR289" s="1431"/>
      <c r="LGS289" s="1431"/>
      <c r="LGT289" s="1431"/>
      <c r="LGU289" s="1431"/>
      <c r="LGV289" s="1431"/>
      <c r="LGW289" s="1431"/>
      <c r="LGX289" s="1431"/>
      <c r="LGY289" s="1431"/>
      <c r="LGZ289" s="1431"/>
      <c r="LHA289" s="1431"/>
      <c r="LHB289" s="1431"/>
      <c r="LHC289" s="1431"/>
      <c r="LHD289" s="1431"/>
      <c r="LHE289" s="1431"/>
      <c r="LHF289" s="1431"/>
      <c r="LHG289" s="1431"/>
      <c r="LHH289" s="1431"/>
      <c r="LHI289" s="1431"/>
      <c r="LHJ289" s="1431"/>
      <c r="LHK289" s="1431"/>
      <c r="LHL289" s="1431"/>
      <c r="LHM289" s="1431"/>
      <c r="LHN289" s="1431"/>
      <c r="LHO289" s="1431"/>
      <c r="LHP289" s="1431"/>
      <c r="LHQ289" s="1431"/>
      <c r="LHR289" s="1431"/>
      <c r="LHS289" s="1431"/>
      <c r="LHT289" s="1431"/>
      <c r="LHU289" s="1431"/>
      <c r="LHV289" s="1431"/>
      <c r="LHW289" s="1431"/>
      <c r="LHX289" s="1431"/>
      <c r="LHY289" s="1431"/>
      <c r="LHZ289" s="1431"/>
      <c r="LIA289" s="1431"/>
      <c r="LIB289" s="1431"/>
      <c r="LIC289" s="1431"/>
      <c r="LID289" s="1431"/>
      <c r="LIE289" s="1431"/>
      <c r="LIF289" s="1431"/>
      <c r="LIG289" s="1431"/>
      <c r="LIH289" s="1431"/>
      <c r="LII289" s="1431"/>
      <c r="LIJ289" s="1431"/>
      <c r="LIK289" s="1431"/>
      <c r="LIL289" s="1431"/>
      <c r="LIM289" s="1431"/>
      <c r="LIN289" s="1431"/>
      <c r="LIO289" s="1431"/>
      <c r="LIP289" s="1431"/>
      <c r="LIQ289" s="1431"/>
      <c r="LIR289" s="1431"/>
      <c r="LIS289" s="1431"/>
      <c r="LIT289" s="1431"/>
      <c r="LIU289" s="1431"/>
      <c r="LIV289" s="1431"/>
      <c r="LIW289" s="1431"/>
      <c r="LIX289" s="1431"/>
      <c r="LIY289" s="1431"/>
      <c r="LIZ289" s="1431"/>
      <c r="LJA289" s="1431"/>
      <c r="LJB289" s="1431"/>
      <c r="LJC289" s="1431"/>
      <c r="LJD289" s="1431"/>
      <c r="LJE289" s="1431"/>
      <c r="LJF289" s="1431"/>
      <c r="LJG289" s="1431"/>
      <c r="LJH289" s="1431"/>
      <c r="LJI289" s="1431"/>
      <c r="LJJ289" s="1431"/>
      <c r="LJK289" s="1431"/>
      <c r="LJL289" s="1431"/>
      <c r="LJM289" s="1431"/>
      <c r="LJN289" s="1431"/>
      <c r="LJO289" s="1431"/>
      <c r="LJP289" s="1431"/>
      <c r="LJQ289" s="1431"/>
      <c r="LJR289" s="1431"/>
      <c r="LJS289" s="1431"/>
      <c r="LJT289" s="1431"/>
      <c r="LJU289" s="1431"/>
      <c r="LJV289" s="1431"/>
      <c r="LJW289" s="1431"/>
      <c r="LJX289" s="1431"/>
      <c r="LJY289" s="1431"/>
      <c r="LJZ289" s="1431"/>
      <c r="LKA289" s="1431"/>
      <c r="LKB289" s="1431"/>
      <c r="LKC289" s="1431"/>
      <c r="LKD289" s="1431"/>
      <c r="LKE289" s="1431"/>
      <c r="LKF289" s="1431"/>
      <c r="LKG289" s="1431"/>
      <c r="LKH289" s="1431"/>
      <c r="LKI289" s="1431"/>
      <c r="LKJ289" s="1431"/>
      <c r="LKK289" s="1431"/>
      <c r="LKL289" s="1431"/>
      <c r="LKM289" s="1431"/>
      <c r="LKN289" s="1431"/>
      <c r="LKO289" s="1431"/>
      <c r="LKP289" s="1431"/>
      <c r="LKQ289" s="1431"/>
      <c r="LKR289" s="1431"/>
      <c r="LKS289" s="1431"/>
      <c r="LKT289" s="1431"/>
      <c r="LKU289" s="1431"/>
      <c r="LKV289" s="1431"/>
      <c r="LKW289" s="1431"/>
      <c r="LKX289" s="1431"/>
      <c r="LKY289" s="1431"/>
      <c r="LKZ289" s="1431"/>
      <c r="LLA289" s="1431"/>
      <c r="LLB289" s="1431"/>
      <c r="LLC289" s="1431"/>
      <c r="LLD289" s="1431"/>
      <c r="LLE289" s="1431"/>
      <c r="LLF289" s="1431"/>
      <c r="LLG289" s="1431"/>
      <c r="LLH289" s="1431"/>
      <c r="LLI289" s="1431"/>
      <c r="LLJ289" s="1431"/>
      <c r="LLK289" s="1431"/>
      <c r="LLL289" s="1431"/>
      <c r="LLM289" s="1431"/>
      <c r="LLN289" s="1431"/>
      <c r="LLO289" s="1431"/>
      <c r="LLP289" s="1431"/>
      <c r="LLQ289" s="1431"/>
      <c r="LLR289" s="1431"/>
      <c r="LLS289" s="1431"/>
      <c r="LLT289" s="1431"/>
      <c r="LLU289" s="1431"/>
      <c r="LLV289" s="1431"/>
      <c r="LLW289" s="1431"/>
      <c r="LLX289" s="1431"/>
      <c r="LLY289" s="1431"/>
      <c r="LLZ289" s="1431"/>
      <c r="LMA289" s="1431"/>
      <c r="LMB289" s="1431"/>
      <c r="LMC289" s="1431"/>
      <c r="LMD289" s="1431"/>
      <c r="LME289" s="1431"/>
      <c r="LMF289" s="1431"/>
      <c r="LMG289" s="1431"/>
      <c r="LMH289" s="1431"/>
      <c r="LMI289" s="1431"/>
      <c r="LMJ289" s="1431"/>
      <c r="LMK289" s="1431"/>
      <c r="LML289" s="1431"/>
      <c r="LMM289" s="1431"/>
      <c r="LMN289" s="1431"/>
      <c r="LMO289" s="1431"/>
      <c r="LMP289" s="1431"/>
      <c r="LMQ289" s="1431"/>
      <c r="LMR289" s="1431"/>
      <c r="LMS289" s="1431"/>
      <c r="LMT289" s="1431"/>
      <c r="LMU289" s="1431"/>
      <c r="LMV289" s="1431"/>
      <c r="LMW289" s="1431"/>
      <c r="LMX289" s="1431"/>
      <c r="LMY289" s="1431"/>
      <c r="LMZ289" s="1431"/>
      <c r="LNA289" s="1431"/>
      <c r="LNB289" s="1431"/>
      <c r="LNC289" s="1431"/>
      <c r="LND289" s="1431"/>
      <c r="LNE289" s="1431"/>
      <c r="LNF289" s="1431"/>
      <c r="LNG289" s="1431"/>
      <c r="LNH289" s="1431"/>
      <c r="LNI289" s="1431"/>
      <c r="LNJ289" s="1431"/>
      <c r="LNK289" s="1431"/>
      <c r="LNL289" s="1431"/>
      <c r="LNM289" s="1431"/>
      <c r="LNN289" s="1431"/>
      <c r="LNO289" s="1431"/>
      <c r="LNP289" s="1431"/>
      <c r="LNQ289" s="1431"/>
      <c r="LNR289" s="1431"/>
      <c r="LNS289" s="1431"/>
      <c r="LNT289" s="1431"/>
      <c r="LNU289" s="1431"/>
      <c r="LNV289" s="1431"/>
      <c r="LNW289" s="1431"/>
      <c r="LNX289" s="1431"/>
      <c r="LNY289" s="1431"/>
      <c r="LNZ289" s="1431"/>
      <c r="LOA289" s="1431"/>
      <c r="LOB289" s="1431"/>
      <c r="LOC289" s="1431"/>
      <c r="LOD289" s="1431"/>
      <c r="LOE289" s="1431"/>
      <c r="LOF289" s="1431"/>
      <c r="LOG289" s="1431"/>
      <c r="LOH289" s="1431"/>
      <c r="LOI289" s="1431"/>
      <c r="LOJ289" s="1431"/>
      <c r="LOK289" s="1431"/>
      <c r="LOL289" s="1431"/>
      <c r="LOM289" s="1431"/>
      <c r="LON289" s="1431"/>
      <c r="LOO289" s="1431"/>
      <c r="LOP289" s="1431"/>
      <c r="LOQ289" s="1431"/>
      <c r="LOR289" s="1431"/>
      <c r="LOS289" s="1431"/>
      <c r="LOT289" s="1431"/>
      <c r="LOU289" s="1431"/>
      <c r="LOV289" s="1431"/>
      <c r="LOW289" s="1431"/>
      <c r="LOX289" s="1431"/>
      <c r="LOY289" s="1431"/>
      <c r="LOZ289" s="1431"/>
      <c r="LPA289" s="1431"/>
      <c r="LPB289" s="1431"/>
      <c r="LPC289" s="1431"/>
      <c r="LPD289" s="1431"/>
      <c r="LPE289" s="1431"/>
      <c r="LPF289" s="1431"/>
      <c r="LPG289" s="1431"/>
      <c r="LPH289" s="1431"/>
      <c r="LPI289" s="1431"/>
      <c r="LPJ289" s="1431"/>
      <c r="LPK289" s="1431"/>
      <c r="LPL289" s="1431"/>
      <c r="LPM289" s="1431"/>
      <c r="LPN289" s="1431"/>
      <c r="LPO289" s="1431"/>
      <c r="LPP289" s="1431"/>
      <c r="LPQ289" s="1431"/>
      <c r="LPR289" s="1431"/>
      <c r="LPS289" s="1431"/>
      <c r="LPT289" s="1431"/>
      <c r="LPU289" s="1431"/>
      <c r="LPV289" s="1431"/>
      <c r="LPW289" s="1431"/>
      <c r="LPX289" s="1431"/>
      <c r="LPY289" s="1431"/>
      <c r="LPZ289" s="1431"/>
      <c r="LQA289" s="1431"/>
      <c r="LQB289" s="1431"/>
      <c r="LQC289" s="1431"/>
      <c r="LQD289" s="1431"/>
      <c r="LQE289" s="1431"/>
      <c r="LQF289" s="1431"/>
      <c r="LQG289" s="1431"/>
      <c r="LQH289" s="1431"/>
      <c r="LQI289" s="1431"/>
      <c r="LQJ289" s="1431"/>
      <c r="LQK289" s="1431"/>
      <c r="LQL289" s="1431"/>
      <c r="LQM289" s="1431"/>
      <c r="LQN289" s="1431"/>
      <c r="LQO289" s="1431"/>
      <c r="LQP289" s="1431"/>
      <c r="LQQ289" s="1431"/>
      <c r="LQR289" s="1431"/>
      <c r="LQS289" s="1431"/>
      <c r="LQT289" s="1431"/>
      <c r="LQU289" s="1431"/>
      <c r="LQV289" s="1431"/>
      <c r="LQW289" s="1431"/>
      <c r="LQX289" s="1431"/>
      <c r="LQY289" s="1431"/>
      <c r="LQZ289" s="1431"/>
      <c r="LRA289" s="1431"/>
      <c r="LRB289" s="1431"/>
      <c r="LRC289" s="1431"/>
      <c r="LRD289" s="1431"/>
      <c r="LRE289" s="1431"/>
      <c r="LRF289" s="1431"/>
      <c r="LRG289" s="1431"/>
      <c r="LRH289" s="1431"/>
      <c r="LRI289" s="1431"/>
      <c r="LRJ289" s="1431"/>
      <c r="LRK289" s="1431"/>
      <c r="LRL289" s="1431"/>
      <c r="LRM289" s="1431"/>
      <c r="LRN289" s="1431"/>
      <c r="LRO289" s="1431"/>
      <c r="LRP289" s="1431"/>
      <c r="LRQ289" s="1431"/>
      <c r="LRR289" s="1431"/>
      <c r="LRS289" s="1431"/>
      <c r="LRT289" s="1431"/>
      <c r="LRU289" s="1431"/>
      <c r="LRV289" s="1431"/>
      <c r="LRW289" s="1431"/>
      <c r="LRX289" s="1431"/>
      <c r="LRY289" s="1431"/>
      <c r="LRZ289" s="1431"/>
      <c r="LSA289" s="1431"/>
      <c r="LSB289" s="1431"/>
      <c r="LSC289" s="1431"/>
      <c r="LSD289" s="1431"/>
      <c r="LSE289" s="1431"/>
      <c r="LSF289" s="1431"/>
      <c r="LSG289" s="1431"/>
      <c r="LSH289" s="1431"/>
      <c r="LSI289" s="1431"/>
      <c r="LSJ289" s="1431"/>
      <c r="LSK289" s="1431"/>
      <c r="LSL289" s="1431"/>
      <c r="LSM289" s="1431"/>
      <c r="LSN289" s="1431"/>
      <c r="LSO289" s="1431"/>
      <c r="LSP289" s="1431"/>
      <c r="LSQ289" s="1431"/>
      <c r="LSR289" s="1431"/>
      <c r="LSS289" s="1431"/>
      <c r="LST289" s="1431"/>
      <c r="LSU289" s="1431"/>
      <c r="LSV289" s="1431"/>
      <c r="LSW289" s="1431"/>
      <c r="LSX289" s="1431"/>
      <c r="LSY289" s="1431"/>
      <c r="LSZ289" s="1431"/>
      <c r="LTA289" s="1431"/>
      <c r="LTB289" s="1431"/>
      <c r="LTC289" s="1431"/>
      <c r="LTD289" s="1431"/>
      <c r="LTE289" s="1431"/>
      <c r="LTF289" s="1431"/>
      <c r="LTG289" s="1431"/>
      <c r="LTH289" s="1431"/>
      <c r="LTI289" s="1431"/>
      <c r="LTJ289" s="1431"/>
      <c r="LTK289" s="1431"/>
      <c r="LTL289" s="1431"/>
      <c r="LTM289" s="1431"/>
      <c r="LTN289" s="1431"/>
      <c r="LTO289" s="1431"/>
      <c r="LTP289" s="1431"/>
      <c r="LTQ289" s="1431"/>
      <c r="LTR289" s="1431"/>
      <c r="LTS289" s="1431"/>
      <c r="LTT289" s="1431"/>
      <c r="LTU289" s="1431"/>
      <c r="LTV289" s="1431"/>
      <c r="LTW289" s="1431"/>
      <c r="LTX289" s="1431"/>
      <c r="LTY289" s="1431"/>
      <c r="LTZ289" s="1431"/>
      <c r="LUA289" s="1431"/>
      <c r="LUB289" s="1431"/>
      <c r="LUC289" s="1431"/>
      <c r="LUD289" s="1431"/>
      <c r="LUE289" s="1431"/>
      <c r="LUF289" s="1431"/>
      <c r="LUG289" s="1431"/>
      <c r="LUH289" s="1431"/>
      <c r="LUI289" s="1431"/>
      <c r="LUJ289" s="1431"/>
      <c r="LUK289" s="1431"/>
      <c r="LUL289" s="1431"/>
      <c r="LUM289" s="1431"/>
      <c r="LUN289" s="1431"/>
      <c r="LUO289" s="1431"/>
      <c r="LUP289" s="1431"/>
      <c r="LUQ289" s="1431"/>
      <c r="LUR289" s="1431"/>
      <c r="LUS289" s="1431"/>
      <c r="LUT289" s="1431"/>
      <c r="LUU289" s="1431"/>
      <c r="LUV289" s="1431"/>
      <c r="LUW289" s="1431"/>
      <c r="LUX289" s="1431"/>
      <c r="LUY289" s="1431"/>
      <c r="LUZ289" s="1431"/>
      <c r="LVA289" s="1431"/>
      <c r="LVB289" s="1431"/>
      <c r="LVC289" s="1431"/>
      <c r="LVD289" s="1431"/>
      <c r="LVE289" s="1431"/>
      <c r="LVF289" s="1431"/>
      <c r="LVG289" s="1431"/>
      <c r="LVH289" s="1431"/>
      <c r="LVI289" s="1431"/>
      <c r="LVJ289" s="1431"/>
      <c r="LVK289" s="1431"/>
      <c r="LVL289" s="1431"/>
      <c r="LVM289" s="1431"/>
      <c r="LVN289" s="1431"/>
      <c r="LVO289" s="1431"/>
      <c r="LVP289" s="1431"/>
      <c r="LVQ289" s="1431"/>
      <c r="LVR289" s="1431"/>
      <c r="LVS289" s="1431"/>
      <c r="LVT289" s="1431"/>
      <c r="LVU289" s="1431"/>
      <c r="LVV289" s="1431"/>
      <c r="LVW289" s="1431"/>
      <c r="LVX289" s="1431"/>
      <c r="LVY289" s="1431"/>
      <c r="LVZ289" s="1431"/>
      <c r="LWA289" s="1431"/>
      <c r="LWB289" s="1431"/>
      <c r="LWC289" s="1431"/>
      <c r="LWD289" s="1431"/>
      <c r="LWE289" s="1431"/>
      <c r="LWF289" s="1431"/>
      <c r="LWG289" s="1431"/>
      <c r="LWH289" s="1431"/>
      <c r="LWI289" s="1431"/>
      <c r="LWJ289" s="1431"/>
      <c r="LWK289" s="1431"/>
      <c r="LWL289" s="1431"/>
      <c r="LWM289" s="1431"/>
      <c r="LWN289" s="1431"/>
      <c r="LWO289" s="1431"/>
      <c r="LWP289" s="1431"/>
      <c r="LWQ289" s="1431"/>
      <c r="LWR289" s="1431"/>
      <c r="LWS289" s="1431"/>
      <c r="LWT289" s="1431"/>
      <c r="LWU289" s="1431"/>
      <c r="LWV289" s="1431"/>
      <c r="LWW289" s="1431"/>
      <c r="LWX289" s="1431"/>
      <c r="LWY289" s="1431"/>
      <c r="LWZ289" s="1431"/>
      <c r="LXA289" s="1431"/>
      <c r="LXB289" s="1431"/>
      <c r="LXC289" s="1431"/>
      <c r="LXD289" s="1431"/>
      <c r="LXE289" s="1431"/>
      <c r="LXF289" s="1431"/>
      <c r="LXG289" s="1431"/>
      <c r="LXH289" s="1431"/>
      <c r="LXI289" s="1431"/>
      <c r="LXJ289" s="1431"/>
      <c r="LXK289" s="1431"/>
      <c r="LXL289" s="1431"/>
      <c r="LXM289" s="1431"/>
      <c r="LXN289" s="1431"/>
      <c r="LXO289" s="1431"/>
      <c r="LXP289" s="1431"/>
      <c r="LXQ289" s="1431"/>
      <c r="LXR289" s="1431"/>
      <c r="LXS289" s="1431"/>
      <c r="LXT289" s="1431"/>
      <c r="LXU289" s="1431"/>
      <c r="LXV289" s="1431"/>
      <c r="LXW289" s="1431"/>
      <c r="LXX289" s="1431"/>
      <c r="LXY289" s="1431"/>
      <c r="LXZ289" s="1431"/>
      <c r="LYA289" s="1431"/>
      <c r="LYB289" s="1431"/>
      <c r="LYC289" s="1431"/>
      <c r="LYD289" s="1431"/>
      <c r="LYE289" s="1431"/>
      <c r="LYF289" s="1431"/>
      <c r="LYG289" s="1431"/>
      <c r="LYH289" s="1431"/>
      <c r="LYI289" s="1431"/>
      <c r="LYJ289" s="1431"/>
      <c r="LYK289" s="1431"/>
      <c r="LYL289" s="1431"/>
      <c r="LYM289" s="1431"/>
      <c r="LYN289" s="1431"/>
      <c r="LYO289" s="1431"/>
      <c r="LYP289" s="1431"/>
      <c r="LYQ289" s="1431"/>
      <c r="LYR289" s="1431"/>
      <c r="LYS289" s="1431"/>
      <c r="LYT289" s="1431"/>
      <c r="LYU289" s="1431"/>
      <c r="LYV289" s="1431"/>
      <c r="LYW289" s="1431"/>
      <c r="LYX289" s="1431"/>
      <c r="LYY289" s="1431"/>
      <c r="LYZ289" s="1431"/>
      <c r="LZA289" s="1431"/>
      <c r="LZB289" s="1431"/>
      <c r="LZC289" s="1431"/>
      <c r="LZD289" s="1431"/>
      <c r="LZE289" s="1431"/>
      <c r="LZF289" s="1431"/>
      <c r="LZG289" s="1431"/>
      <c r="LZH289" s="1431"/>
      <c r="LZI289" s="1431"/>
      <c r="LZJ289" s="1431"/>
      <c r="LZK289" s="1431"/>
      <c r="LZL289" s="1431"/>
      <c r="LZM289" s="1431"/>
      <c r="LZN289" s="1431"/>
      <c r="LZO289" s="1431"/>
      <c r="LZP289" s="1431"/>
      <c r="LZQ289" s="1431"/>
      <c r="LZR289" s="1431"/>
      <c r="LZS289" s="1431"/>
      <c r="LZT289" s="1431"/>
      <c r="LZU289" s="1431"/>
      <c r="LZV289" s="1431"/>
      <c r="LZW289" s="1431"/>
      <c r="LZX289" s="1431"/>
      <c r="LZY289" s="1431"/>
      <c r="LZZ289" s="1431"/>
      <c r="MAA289" s="1431"/>
      <c r="MAB289" s="1431"/>
      <c r="MAC289" s="1431"/>
      <c r="MAD289" s="1431"/>
      <c r="MAE289" s="1431"/>
      <c r="MAF289" s="1431"/>
      <c r="MAG289" s="1431"/>
      <c r="MAH289" s="1431"/>
      <c r="MAI289" s="1431"/>
      <c r="MAJ289" s="1431"/>
      <c r="MAK289" s="1431"/>
      <c r="MAL289" s="1431"/>
      <c r="MAM289" s="1431"/>
      <c r="MAN289" s="1431"/>
      <c r="MAO289" s="1431"/>
      <c r="MAP289" s="1431"/>
      <c r="MAQ289" s="1431"/>
      <c r="MAR289" s="1431"/>
      <c r="MAS289" s="1431"/>
      <c r="MAT289" s="1431"/>
      <c r="MAU289" s="1431"/>
      <c r="MAV289" s="1431"/>
      <c r="MAW289" s="1431"/>
      <c r="MAX289" s="1431"/>
      <c r="MAY289" s="1431"/>
      <c r="MAZ289" s="1431"/>
      <c r="MBA289" s="1431"/>
      <c r="MBB289" s="1431"/>
      <c r="MBC289" s="1431"/>
      <c r="MBD289" s="1431"/>
      <c r="MBE289" s="1431"/>
      <c r="MBF289" s="1431"/>
      <c r="MBG289" s="1431"/>
      <c r="MBH289" s="1431"/>
      <c r="MBI289" s="1431"/>
      <c r="MBJ289" s="1431"/>
      <c r="MBK289" s="1431"/>
      <c r="MBL289" s="1431"/>
      <c r="MBM289" s="1431"/>
      <c r="MBN289" s="1431"/>
      <c r="MBO289" s="1431"/>
      <c r="MBP289" s="1431"/>
      <c r="MBQ289" s="1431"/>
      <c r="MBR289" s="1431"/>
      <c r="MBS289" s="1431"/>
      <c r="MBT289" s="1431"/>
      <c r="MBU289" s="1431"/>
      <c r="MBV289" s="1431"/>
      <c r="MBW289" s="1431"/>
      <c r="MBX289" s="1431"/>
      <c r="MBY289" s="1431"/>
      <c r="MBZ289" s="1431"/>
      <c r="MCA289" s="1431"/>
      <c r="MCB289" s="1431"/>
      <c r="MCC289" s="1431"/>
      <c r="MCD289" s="1431"/>
      <c r="MCE289" s="1431"/>
      <c r="MCF289" s="1431"/>
      <c r="MCG289" s="1431"/>
      <c r="MCH289" s="1431"/>
      <c r="MCI289" s="1431"/>
      <c r="MCJ289" s="1431"/>
      <c r="MCK289" s="1431"/>
      <c r="MCL289" s="1431"/>
      <c r="MCM289" s="1431"/>
      <c r="MCN289" s="1431"/>
      <c r="MCO289" s="1431"/>
      <c r="MCP289" s="1431"/>
      <c r="MCQ289" s="1431"/>
      <c r="MCR289" s="1431"/>
      <c r="MCS289" s="1431"/>
      <c r="MCT289" s="1431"/>
      <c r="MCU289" s="1431"/>
      <c r="MCV289" s="1431"/>
      <c r="MCW289" s="1431"/>
      <c r="MCX289" s="1431"/>
      <c r="MCY289" s="1431"/>
      <c r="MCZ289" s="1431"/>
      <c r="MDA289" s="1431"/>
      <c r="MDB289" s="1431"/>
      <c r="MDC289" s="1431"/>
      <c r="MDD289" s="1431"/>
      <c r="MDE289" s="1431"/>
      <c r="MDF289" s="1431"/>
      <c r="MDG289" s="1431"/>
      <c r="MDH289" s="1431"/>
      <c r="MDI289" s="1431"/>
      <c r="MDJ289" s="1431"/>
      <c r="MDK289" s="1431"/>
      <c r="MDL289" s="1431"/>
      <c r="MDM289" s="1431"/>
      <c r="MDN289" s="1431"/>
      <c r="MDO289" s="1431"/>
      <c r="MDP289" s="1431"/>
      <c r="MDQ289" s="1431"/>
      <c r="MDR289" s="1431"/>
      <c r="MDS289" s="1431"/>
      <c r="MDT289" s="1431"/>
      <c r="MDU289" s="1431"/>
      <c r="MDV289" s="1431"/>
      <c r="MDW289" s="1431"/>
      <c r="MDX289" s="1431"/>
      <c r="MDY289" s="1431"/>
      <c r="MDZ289" s="1431"/>
      <c r="MEA289" s="1431"/>
      <c r="MEB289" s="1431"/>
      <c r="MEC289" s="1431"/>
      <c r="MED289" s="1431"/>
      <c r="MEE289" s="1431"/>
      <c r="MEF289" s="1431"/>
      <c r="MEG289" s="1431"/>
      <c r="MEH289" s="1431"/>
      <c r="MEI289" s="1431"/>
      <c r="MEJ289" s="1431"/>
      <c r="MEK289" s="1431"/>
      <c r="MEL289" s="1431"/>
      <c r="MEM289" s="1431"/>
      <c r="MEN289" s="1431"/>
      <c r="MEO289" s="1431"/>
      <c r="MEP289" s="1431"/>
      <c r="MEQ289" s="1431"/>
      <c r="MER289" s="1431"/>
      <c r="MES289" s="1431"/>
      <c r="MET289" s="1431"/>
      <c r="MEU289" s="1431"/>
      <c r="MEV289" s="1431"/>
      <c r="MEW289" s="1431"/>
      <c r="MEX289" s="1431"/>
      <c r="MEY289" s="1431"/>
      <c r="MEZ289" s="1431"/>
      <c r="MFA289" s="1431"/>
      <c r="MFB289" s="1431"/>
      <c r="MFC289" s="1431"/>
      <c r="MFD289" s="1431"/>
      <c r="MFE289" s="1431"/>
      <c r="MFF289" s="1431"/>
      <c r="MFG289" s="1431"/>
      <c r="MFH289" s="1431"/>
      <c r="MFI289" s="1431"/>
      <c r="MFJ289" s="1431"/>
      <c r="MFK289" s="1431"/>
      <c r="MFL289" s="1431"/>
      <c r="MFM289" s="1431"/>
      <c r="MFN289" s="1431"/>
      <c r="MFO289" s="1431"/>
      <c r="MFP289" s="1431"/>
      <c r="MFQ289" s="1431"/>
      <c r="MFR289" s="1431"/>
      <c r="MFS289" s="1431"/>
      <c r="MFT289" s="1431"/>
      <c r="MFU289" s="1431"/>
      <c r="MFV289" s="1431"/>
      <c r="MFW289" s="1431"/>
      <c r="MFX289" s="1431"/>
      <c r="MFY289" s="1431"/>
      <c r="MFZ289" s="1431"/>
      <c r="MGA289" s="1431"/>
      <c r="MGB289" s="1431"/>
      <c r="MGC289" s="1431"/>
      <c r="MGD289" s="1431"/>
      <c r="MGE289" s="1431"/>
      <c r="MGF289" s="1431"/>
      <c r="MGG289" s="1431"/>
      <c r="MGH289" s="1431"/>
      <c r="MGI289" s="1431"/>
      <c r="MGJ289" s="1431"/>
      <c r="MGK289" s="1431"/>
      <c r="MGL289" s="1431"/>
      <c r="MGM289" s="1431"/>
      <c r="MGN289" s="1431"/>
      <c r="MGO289" s="1431"/>
      <c r="MGP289" s="1431"/>
      <c r="MGQ289" s="1431"/>
      <c r="MGR289" s="1431"/>
      <c r="MGS289" s="1431"/>
      <c r="MGT289" s="1431"/>
      <c r="MGU289" s="1431"/>
      <c r="MGV289" s="1431"/>
      <c r="MGW289" s="1431"/>
      <c r="MGX289" s="1431"/>
      <c r="MGY289" s="1431"/>
      <c r="MGZ289" s="1431"/>
      <c r="MHA289" s="1431"/>
      <c r="MHB289" s="1431"/>
      <c r="MHC289" s="1431"/>
      <c r="MHD289" s="1431"/>
      <c r="MHE289" s="1431"/>
      <c r="MHF289" s="1431"/>
      <c r="MHG289" s="1431"/>
      <c r="MHH289" s="1431"/>
      <c r="MHI289" s="1431"/>
      <c r="MHJ289" s="1431"/>
      <c r="MHK289" s="1431"/>
      <c r="MHL289" s="1431"/>
      <c r="MHM289" s="1431"/>
      <c r="MHN289" s="1431"/>
      <c r="MHO289" s="1431"/>
      <c r="MHP289" s="1431"/>
      <c r="MHQ289" s="1431"/>
      <c r="MHR289" s="1431"/>
      <c r="MHS289" s="1431"/>
      <c r="MHT289" s="1431"/>
      <c r="MHU289" s="1431"/>
      <c r="MHV289" s="1431"/>
      <c r="MHW289" s="1431"/>
      <c r="MHX289" s="1431"/>
      <c r="MHY289" s="1431"/>
      <c r="MHZ289" s="1431"/>
      <c r="MIA289" s="1431"/>
      <c r="MIB289" s="1431"/>
      <c r="MIC289" s="1431"/>
      <c r="MID289" s="1431"/>
      <c r="MIE289" s="1431"/>
      <c r="MIF289" s="1431"/>
      <c r="MIG289" s="1431"/>
      <c r="MIH289" s="1431"/>
      <c r="MII289" s="1431"/>
      <c r="MIJ289" s="1431"/>
      <c r="MIK289" s="1431"/>
      <c r="MIL289" s="1431"/>
      <c r="MIM289" s="1431"/>
      <c r="MIN289" s="1431"/>
      <c r="MIO289" s="1431"/>
      <c r="MIP289" s="1431"/>
      <c r="MIQ289" s="1431"/>
      <c r="MIR289" s="1431"/>
      <c r="MIS289" s="1431"/>
      <c r="MIT289" s="1431"/>
      <c r="MIU289" s="1431"/>
      <c r="MIV289" s="1431"/>
      <c r="MIW289" s="1431"/>
      <c r="MIX289" s="1431"/>
      <c r="MIY289" s="1431"/>
      <c r="MIZ289" s="1431"/>
      <c r="MJA289" s="1431"/>
      <c r="MJB289" s="1431"/>
      <c r="MJC289" s="1431"/>
      <c r="MJD289" s="1431"/>
      <c r="MJE289" s="1431"/>
      <c r="MJF289" s="1431"/>
      <c r="MJG289" s="1431"/>
      <c r="MJH289" s="1431"/>
      <c r="MJI289" s="1431"/>
      <c r="MJJ289" s="1431"/>
      <c r="MJK289" s="1431"/>
      <c r="MJL289" s="1431"/>
      <c r="MJM289" s="1431"/>
      <c r="MJN289" s="1431"/>
      <c r="MJO289" s="1431"/>
      <c r="MJP289" s="1431"/>
      <c r="MJQ289" s="1431"/>
      <c r="MJR289" s="1431"/>
      <c r="MJS289" s="1431"/>
      <c r="MJT289" s="1431"/>
      <c r="MJU289" s="1431"/>
      <c r="MJV289" s="1431"/>
      <c r="MJW289" s="1431"/>
      <c r="MJX289" s="1431"/>
      <c r="MJY289" s="1431"/>
      <c r="MJZ289" s="1431"/>
      <c r="MKA289" s="1431"/>
      <c r="MKB289" s="1431"/>
      <c r="MKC289" s="1431"/>
      <c r="MKD289" s="1431"/>
      <c r="MKE289" s="1431"/>
      <c r="MKF289" s="1431"/>
      <c r="MKG289" s="1431"/>
      <c r="MKH289" s="1431"/>
      <c r="MKI289" s="1431"/>
      <c r="MKJ289" s="1431"/>
      <c r="MKK289" s="1431"/>
      <c r="MKL289" s="1431"/>
      <c r="MKM289" s="1431"/>
      <c r="MKN289" s="1431"/>
      <c r="MKO289" s="1431"/>
      <c r="MKP289" s="1431"/>
      <c r="MKQ289" s="1431"/>
      <c r="MKR289" s="1431"/>
      <c r="MKS289" s="1431"/>
      <c r="MKT289" s="1431"/>
      <c r="MKU289" s="1431"/>
      <c r="MKV289" s="1431"/>
      <c r="MKW289" s="1431"/>
      <c r="MKX289" s="1431"/>
      <c r="MKY289" s="1431"/>
      <c r="MKZ289" s="1431"/>
      <c r="MLA289" s="1431"/>
      <c r="MLB289" s="1431"/>
      <c r="MLC289" s="1431"/>
      <c r="MLD289" s="1431"/>
      <c r="MLE289" s="1431"/>
      <c r="MLF289" s="1431"/>
      <c r="MLG289" s="1431"/>
      <c r="MLH289" s="1431"/>
      <c r="MLI289" s="1431"/>
      <c r="MLJ289" s="1431"/>
      <c r="MLK289" s="1431"/>
      <c r="MLL289" s="1431"/>
      <c r="MLM289" s="1431"/>
      <c r="MLN289" s="1431"/>
      <c r="MLO289" s="1431"/>
      <c r="MLP289" s="1431"/>
      <c r="MLQ289" s="1431"/>
      <c r="MLR289" s="1431"/>
      <c r="MLS289" s="1431"/>
      <c r="MLT289" s="1431"/>
      <c r="MLU289" s="1431"/>
      <c r="MLV289" s="1431"/>
      <c r="MLW289" s="1431"/>
      <c r="MLX289" s="1431"/>
      <c r="MLY289" s="1431"/>
      <c r="MLZ289" s="1431"/>
      <c r="MMA289" s="1431"/>
      <c r="MMB289" s="1431"/>
      <c r="MMC289" s="1431"/>
      <c r="MMD289" s="1431"/>
      <c r="MME289" s="1431"/>
      <c r="MMF289" s="1431"/>
      <c r="MMG289" s="1431"/>
      <c r="MMH289" s="1431"/>
      <c r="MMI289" s="1431"/>
      <c r="MMJ289" s="1431"/>
      <c r="MMK289" s="1431"/>
      <c r="MML289" s="1431"/>
      <c r="MMM289" s="1431"/>
      <c r="MMN289" s="1431"/>
      <c r="MMO289" s="1431"/>
      <c r="MMP289" s="1431"/>
      <c r="MMQ289" s="1431"/>
      <c r="MMR289" s="1431"/>
      <c r="MMS289" s="1431"/>
      <c r="MMT289" s="1431"/>
      <c r="MMU289" s="1431"/>
      <c r="MMV289" s="1431"/>
      <c r="MMW289" s="1431"/>
      <c r="MMX289" s="1431"/>
      <c r="MMY289" s="1431"/>
      <c r="MMZ289" s="1431"/>
      <c r="MNA289" s="1431"/>
      <c r="MNB289" s="1431"/>
      <c r="MNC289" s="1431"/>
      <c r="MND289" s="1431"/>
      <c r="MNE289" s="1431"/>
      <c r="MNF289" s="1431"/>
      <c r="MNG289" s="1431"/>
      <c r="MNH289" s="1431"/>
      <c r="MNI289" s="1431"/>
      <c r="MNJ289" s="1431"/>
      <c r="MNK289" s="1431"/>
      <c r="MNL289" s="1431"/>
      <c r="MNM289" s="1431"/>
      <c r="MNN289" s="1431"/>
      <c r="MNO289" s="1431"/>
      <c r="MNP289" s="1431"/>
      <c r="MNQ289" s="1431"/>
      <c r="MNR289" s="1431"/>
      <c r="MNS289" s="1431"/>
      <c r="MNT289" s="1431"/>
      <c r="MNU289" s="1431"/>
      <c r="MNV289" s="1431"/>
      <c r="MNW289" s="1431"/>
      <c r="MNX289" s="1431"/>
      <c r="MNY289" s="1431"/>
      <c r="MNZ289" s="1431"/>
      <c r="MOA289" s="1431"/>
      <c r="MOB289" s="1431"/>
      <c r="MOC289" s="1431"/>
      <c r="MOD289" s="1431"/>
      <c r="MOE289" s="1431"/>
      <c r="MOF289" s="1431"/>
      <c r="MOG289" s="1431"/>
      <c r="MOH289" s="1431"/>
      <c r="MOI289" s="1431"/>
      <c r="MOJ289" s="1431"/>
      <c r="MOK289" s="1431"/>
      <c r="MOL289" s="1431"/>
      <c r="MOM289" s="1431"/>
      <c r="MON289" s="1431"/>
      <c r="MOO289" s="1431"/>
      <c r="MOP289" s="1431"/>
      <c r="MOQ289" s="1431"/>
      <c r="MOR289" s="1431"/>
      <c r="MOS289" s="1431"/>
      <c r="MOT289" s="1431"/>
      <c r="MOU289" s="1431"/>
      <c r="MOV289" s="1431"/>
      <c r="MOW289" s="1431"/>
      <c r="MOX289" s="1431"/>
      <c r="MOY289" s="1431"/>
      <c r="MOZ289" s="1431"/>
      <c r="MPA289" s="1431"/>
      <c r="MPB289" s="1431"/>
      <c r="MPC289" s="1431"/>
      <c r="MPD289" s="1431"/>
      <c r="MPE289" s="1431"/>
      <c r="MPF289" s="1431"/>
      <c r="MPG289" s="1431"/>
      <c r="MPH289" s="1431"/>
      <c r="MPI289" s="1431"/>
      <c r="MPJ289" s="1431"/>
      <c r="MPK289" s="1431"/>
      <c r="MPL289" s="1431"/>
      <c r="MPM289" s="1431"/>
      <c r="MPN289" s="1431"/>
      <c r="MPO289" s="1431"/>
      <c r="MPP289" s="1431"/>
      <c r="MPQ289" s="1431"/>
      <c r="MPR289" s="1431"/>
      <c r="MPS289" s="1431"/>
      <c r="MPT289" s="1431"/>
      <c r="MPU289" s="1431"/>
      <c r="MPV289" s="1431"/>
      <c r="MPW289" s="1431"/>
      <c r="MPX289" s="1431"/>
      <c r="MPY289" s="1431"/>
      <c r="MPZ289" s="1431"/>
      <c r="MQA289" s="1431"/>
      <c r="MQB289" s="1431"/>
      <c r="MQC289" s="1431"/>
      <c r="MQD289" s="1431"/>
      <c r="MQE289" s="1431"/>
      <c r="MQF289" s="1431"/>
      <c r="MQG289" s="1431"/>
      <c r="MQH289" s="1431"/>
      <c r="MQI289" s="1431"/>
      <c r="MQJ289" s="1431"/>
      <c r="MQK289" s="1431"/>
      <c r="MQL289" s="1431"/>
      <c r="MQM289" s="1431"/>
      <c r="MQN289" s="1431"/>
      <c r="MQO289" s="1431"/>
      <c r="MQP289" s="1431"/>
      <c r="MQQ289" s="1431"/>
      <c r="MQR289" s="1431"/>
      <c r="MQS289" s="1431"/>
      <c r="MQT289" s="1431"/>
      <c r="MQU289" s="1431"/>
      <c r="MQV289" s="1431"/>
      <c r="MQW289" s="1431"/>
      <c r="MQX289" s="1431"/>
      <c r="MQY289" s="1431"/>
      <c r="MQZ289" s="1431"/>
      <c r="MRA289" s="1431"/>
      <c r="MRB289" s="1431"/>
      <c r="MRC289" s="1431"/>
      <c r="MRD289" s="1431"/>
      <c r="MRE289" s="1431"/>
      <c r="MRF289" s="1431"/>
      <c r="MRG289" s="1431"/>
      <c r="MRH289" s="1431"/>
      <c r="MRI289" s="1431"/>
      <c r="MRJ289" s="1431"/>
      <c r="MRK289" s="1431"/>
      <c r="MRL289" s="1431"/>
      <c r="MRM289" s="1431"/>
      <c r="MRN289" s="1431"/>
      <c r="MRO289" s="1431"/>
      <c r="MRP289" s="1431"/>
      <c r="MRQ289" s="1431"/>
      <c r="MRR289" s="1431"/>
      <c r="MRS289" s="1431"/>
      <c r="MRT289" s="1431"/>
      <c r="MRU289" s="1431"/>
      <c r="MRV289" s="1431"/>
      <c r="MRW289" s="1431"/>
      <c r="MRX289" s="1431"/>
      <c r="MRY289" s="1431"/>
      <c r="MRZ289" s="1431"/>
      <c r="MSA289" s="1431"/>
      <c r="MSB289" s="1431"/>
      <c r="MSC289" s="1431"/>
      <c r="MSD289" s="1431"/>
      <c r="MSE289" s="1431"/>
      <c r="MSF289" s="1431"/>
      <c r="MSG289" s="1431"/>
      <c r="MSH289" s="1431"/>
      <c r="MSI289" s="1431"/>
      <c r="MSJ289" s="1431"/>
      <c r="MSK289" s="1431"/>
      <c r="MSL289" s="1431"/>
      <c r="MSM289" s="1431"/>
      <c r="MSN289" s="1431"/>
      <c r="MSO289" s="1431"/>
      <c r="MSP289" s="1431"/>
      <c r="MSQ289" s="1431"/>
      <c r="MSR289" s="1431"/>
      <c r="MSS289" s="1431"/>
      <c r="MST289" s="1431"/>
      <c r="MSU289" s="1431"/>
      <c r="MSV289" s="1431"/>
      <c r="MSW289" s="1431"/>
      <c r="MSX289" s="1431"/>
      <c r="MSY289" s="1431"/>
      <c r="MSZ289" s="1431"/>
      <c r="MTA289" s="1431"/>
      <c r="MTB289" s="1431"/>
      <c r="MTC289" s="1431"/>
      <c r="MTD289" s="1431"/>
      <c r="MTE289" s="1431"/>
      <c r="MTF289" s="1431"/>
      <c r="MTG289" s="1431"/>
      <c r="MTH289" s="1431"/>
      <c r="MTI289" s="1431"/>
      <c r="MTJ289" s="1431"/>
      <c r="MTK289" s="1431"/>
      <c r="MTL289" s="1431"/>
      <c r="MTM289" s="1431"/>
      <c r="MTN289" s="1431"/>
      <c r="MTO289" s="1431"/>
      <c r="MTP289" s="1431"/>
      <c r="MTQ289" s="1431"/>
      <c r="MTR289" s="1431"/>
      <c r="MTS289" s="1431"/>
      <c r="MTT289" s="1431"/>
      <c r="MTU289" s="1431"/>
      <c r="MTV289" s="1431"/>
      <c r="MTW289" s="1431"/>
      <c r="MTX289" s="1431"/>
      <c r="MTY289" s="1431"/>
      <c r="MTZ289" s="1431"/>
      <c r="MUA289" s="1431"/>
      <c r="MUB289" s="1431"/>
      <c r="MUC289" s="1431"/>
      <c r="MUD289" s="1431"/>
      <c r="MUE289" s="1431"/>
      <c r="MUF289" s="1431"/>
      <c r="MUG289" s="1431"/>
      <c r="MUH289" s="1431"/>
      <c r="MUI289" s="1431"/>
      <c r="MUJ289" s="1431"/>
      <c r="MUK289" s="1431"/>
      <c r="MUL289" s="1431"/>
      <c r="MUM289" s="1431"/>
      <c r="MUN289" s="1431"/>
      <c r="MUO289" s="1431"/>
      <c r="MUP289" s="1431"/>
      <c r="MUQ289" s="1431"/>
      <c r="MUR289" s="1431"/>
      <c r="MUS289" s="1431"/>
      <c r="MUT289" s="1431"/>
      <c r="MUU289" s="1431"/>
      <c r="MUV289" s="1431"/>
      <c r="MUW289" s="1431"/>
      <c r="MUX289" s="1431"/>
      <c r="MUY289" s="1431"/>
      <c r="MUZ289" s="1431"/>
      <c r="MVA289" s="1431"/>
      <c r="MVB289" s="1431"/>
      <c r="MVC289" s="1431"/>
      <c r="MVD289" s="1431"/>
      <c r="MVE289" s="1431"/>
      <c r="MVF289" s="1431"/>
      <c r="MVG289" s="1431"/>
      <c r="MVH289" s="1431"/>
      <c r="MVI289" s="1431"/>
      <c r="MVJ289" s="1431"/>
      <c r="MVK289" s="1431"/>
      <c r="MVL289" s="1431"/>
      <c r="MVM289" s="1431"/>
      <c r="MVN289" s="1431"/>
      <c r="MVO289" s="1431"/>
      <c r="MVP289" s="1431"/>
      <c r="MVQ289" s="1431"/>
      <c r="MVR289" s="1431"/>
      <c r="MVS289" s="1431"/>
      <c r="MVT289" s="1431"/>
      <c r="MVU289" s="1431"/>
      <c r="MVV289" s="1431"/>
      <c r="MVW289" s="1431"/>
      <c r="MVX289" s="1431"/>
      <c r="MVY289" s="1431"/>
      <c r="MVZ289" s="1431"/>
      <c r="MWA289" s="1431"/>
      <c r="MWB289" s="1431"/>
      <c r="MWC289" s="1431"/>
      <c r="MWD289" s="1431"/>
      <c r="MWE289" s="1431"/>
      <c r="MWF289" s="1431"/>
      <c r="MWG289" s="1431"/>
      <c r="MWH289" s="1431"/>
      <c r="MWI289" s="1431"/>
      <c r="MWJ289" s="1431"/>
      <c r="MWK289" s="1431"/>
      <c r="MWL289" s="1431"/>
      <c r="MWM289" s="1431"/>
      <c r="MWN289" s="1431"/>
      <c r="MWO289" s="1431"/>
      <c r="MWP289" s="1431"/>
      <c r="MWQ289" s="1431"/>
      <c r="MWR289" s="1431"/>
      <c r="MWS289" s="1431"/>
      <c r="MWT289" s="1431"/>
      <c r="MWU289" s="1431"/>
      <c r="MWV289" s="1431"/>
      <c r="MWW289" s="1431"/>
      <c r="MWX289" s="1431"/>
      <c r="MWY289" s="1431"/>
      <c r="MWZ289" s="1431"/>
      <c r="MXA289" s="1431"/>
      <c r="MXB289" s="1431"/>
      <c r="MXC289" s="1431"/>
      <c r="MXD289" s="1431"/>
      <c r="MXE289" s="1431"/>
      <c r="MXF289" s="1431"/>
      <c r="MXG289" s="1431"/>
      <c r="MXH289" s="1431"/>
      <c r="MXI289" s="1431"/>
      <c r="MXJ289" s="1431"/>
      <c r="MXK289" s="1431"/>
      <c r="MXL289" s="1431"/>
      <c r="MXM289" s="1431"/>
      <c r="MXN289" s="1431"/>
      <c r="MXO289" s="1431"/>
      <c r="MXP289" s="1431"/>
      <c r="MXQ289" s="1431"/>
      <c r="MXR289" s="1431"/>
      <c r="MXS289" s="1431"/>
      <c r="MXT289" s="1431"/>
      <c r="MXU289" s="1431"/>
      <c r="MXV289" s="1431"/>
      <c r="MXW289" s="1431"/>
      <c r="MXX289" s="1431"/>
      <c r="MXY289" s="1431"/>
      <c r="MXZ289" s="1431"/>
      <c r="MYA289" s="1431"/>
      <c r="MYB289" s="1431"/>
      <c r="MYC289" s="1431"/>
      <c r="MYD289" s="1431"/>
      <c r="MYE289" s="1431"/>
      <c r="MYF289" s="1431"/>
      <c r="MYG289" s="1431"/>
      <c r="MYH289" s="1431"/>
      <c r="MYI289" s="1431"/>
      <c r="MYJ289" s="1431"/>
      <c r="MYK289" s="1431"/>
      <c r="MYL289" s="1431"/>
      <c r="MYM289" s="1431"/>
      <c r="MYN289" s="1431"/>
      <c r="MYO289" s="1431"/>
      <c r="MYP289" s="1431"/>
      <c r="MYQ289" s="1431"/>
      <c r="MYR289" s="1431"/>
      <c r="MYS289" s="1431"/>
      <c r="MYT289" s="1431"/>
      <c r="MYU289" s="1431"/>
      <c r="MYV289" s="1431"/>
      <c r="MYW289" s="1431"/>
      <c r="MYX289" s="1431"/>
      <c r="MYY289" s="1431"/>
      <c r="MYZ289" s="1431"/>
      <c r="MZA289" s="1431"/>
      <c r="MZB289" s="1431"/>
      <c r="MZC289" s="1431"/>
      <c r="MZD289" s="1431"/>
      <c r="MZE289" s="1431"/>
      <c r="MZF289" s="1431"/>
      <c r="MZG289" s="1431"/>
      <c r="MZH289" s="1431"/>
      <c r="MZI289" s="1431"/>
      <c r="MZJ289" s="1431"/>
      <c r="MZK289" s="1431"/>
      <c r="MZL289" s="1431"/>
      <c r="MZM289" s="1431"/>
      <c r="MZN289" s="1431"/>
      <c r="MZO289" s="1431"/>
      <c r="MZP289" s="1431"/>
      <c r="MZQ289" s="1431"/>
      <c r="MZR289" s="1431"/>
      <c r="MZS289" s="1431"/>
      <c r="MZT289" s="1431"/>
      <c r="MZU289" s="1431"/>
      <c r="MZV289" s="1431"/>
      <c r="MZW289" s="1431"/>
      <c r="MZX289" s="1431"/>
      <c r="MZY289" s="1431"/>
      <c r="MZZ289" s="1431"/>
      <c r="NAA289" s="1431"/>
      <c r="NAB289" s="1431"/>
      <c r="NAC289" s="1431"/>
      <c r="NAD289" s="1431"/>
      <c r="NAE289" s="1431"/>
      <c r="NAF289" s="1431"/>
      <c r="NAG289" s="1431"/>
      <c r="NAH289" s="1431"/>
      <c r="NAI289" s="1431"/>
      <c r="NAJ289" s="1431"/>
      <c r="NAK289" s="1431"/>
      <c r="NAL289" s="1431"/>
      <c r="NAM289" s="1431"/>
      <c r="NAN289" s="1431"/>
      <c r="NAO289" s="1431"/>
      <c r="NAP289" s="1431"/>
      <c r="NAQ289" s="1431"/>
      <c r="NAR289" s="1431"/>
      <c r="NAS289" s="1431"/>
      <c r="NAT289" s="1431"/>
      <c r="NAU289" s="1431"/>
      <c r="NAV289" s="1431"/>
      <c r="NAW289" s="1431"/>
      <c r="NAX289" s="1431"/>
      <c r="NAY289" s="1431"/>
      <c r="NAZ289" s="1431"/>
      <c r="NBA289" s="1431"/>
      <c r="NBB289" s="1431"/>
      <c r="NBC289" s="1431"/>
      <c r="NBD289" s="1431"/>
      <c r="NBE289" s="1431"/>
      <c r="NBF289" s="1431"/>
      <c r="NBG289" s="1431"/>
      <c r="NBH289" s="1431"/>
      <c r="NBI289" s="1431"/>
      <c r="NBJ289" s="1431"/>
      <c r="NBK289" s="1431"/>
      <c r="NBL289" s="1431"/>
      <c r="NBM289" s="1431"/>
      <c r="NBN289" s="1431"/>
      <c r="NBO289" s="1431"/>
      <c r="NBP289" s="1431"/>
      <c r="NBQ289" s="1431"/>
      <c r="NBR289" s="1431"/>
      <c r="NBS289" s="1431"/>
      <c r="NBT289" s="1431"/>
      <c r="NBU289" s="1431"/>
      <c r="NBV289" s="1431"/>
      <c r="NBW289" s="1431"/>
      <c r="NBX289" s="1431"/>
      <c r="NBY289" s="1431"/>
      <c r="NBZ289" s="1431"/>
      <c r="NCA289" s="1431"/>
      <c r="NCB289" s="1431"/>
      <c r="NCC289" s="1431"/>
      <c r="NCD289" s="1431"/>
      <c r="NCE289" s="1431"/>
      <c r="NCF289" s="1431"/>
      <c r="NCG289" s="1431"/>
      <c r="NCH289" s="1431"/>
      <c r="NCI289" s="1431"/>
      <c r="NCJ289" s="1431"/>
      <c r="NCK289" s="1431"/>
      <c r="NCL289" s="1431"/>
      <c r="NCM289" s="1431"/>
      <c r="NCN289" s="1431"/>
      <c r="NCO289" s="1431"/>
      <c r="NCP289" s="1431"/>
      <c r="NCQ289" s="1431"/>
      <c r="NCR289" s="1431"/>
      <c r="NCS289" s="1431"/>
      <c r="NCT289" s="1431"/>
      <c r="NCU289" s="1431"/>
      <c r="NCV289" s="1431"/>
      <c r="NCW289" s="1431"/>
      <c r="NCX289" s="1431"/>
      <c r="NCY289" s="1431"/>
      <c r="NCZ289" s="1431"/>
      <c r="NDA289" s="1431"/>
      <c r="NDB289" s="1431"/>
      <c r="NDC289" s="1431"/>
      <c r="NDD289" s="1431"/>
      <c r="NDE289" s="1431"/>
      <c r="NDF289" s="1431"/>
      <c r="NDG289" s="1431"/>
      <c r="NDH289" s="1431"/>
      <c r="NDI289" s="1431"/>
      <c r="NDJ289" s="1431"/>
      <c r="NDK289" s="1431"/>
      <c r="NDL289" s="1431"/>
      <c r="NDM289" s="1431"/>
      <c r="NDN289" s="1431"/>
      <c r="NDO289" s="1431"/>
      <c r="NDP289" s="1431"/>
      <c r="NDQ289" s="1431"/>
      <c r="NDR289" s="1431"/>
      <c r="NDS289" s="1431"/>
      <c r="NDT289" s="1431"/>
      <c r="NDU289" s="1431"/>
      <c r="NDV289" s="1431"/>
      <c r="NDW289" s="1431"/>
      <c r="NDX289" s="1431"/>
      <c r="NDY289" s="1431"/>
      <c r="NDZ289" s="1431"/>
      <c r="NEA289" s="1431"/>
      <c r="NEB289" s="1431"/>
      <c r="NEC289" s="1431"/>
      <c r="NED289" s="1431"/>
      <c r="NEE289" s="1431"/>
      <c r="NEF289" s="1431"/>
      <c r="NEG289" s="1431"/>
      <c r="NEH289" s="1431"/>
      <c r="NEI289" s="1431"/>
      <c r="NEJ289" s="1431"/>
      <c r="NEK289" s="1431"/>
      <c r="NEL289" s="1431"/>
      <c r="NEM289" s="1431"/>
      <c r="NEN289" s="1431"/>
      <c r="NEO289" s="1431"/>
      <c r="NEP289" s="1431"/>
      <c r="NEQ289" s="1431"/>
      <c r="NER289" s="1431"/>
      <c r="NES289" s="1431"/>
      <c r="NET289" s="1431"/>
      <c r="NEU289" s="1431"/>
      <c r="NEV289" s="1431"/>
      <c r="NEW289" s="1431"/>
      <c r="NEX289" s="1431"/>
      <c r="NEY289" s="1431"/>
      <c r="NEZ289" s="1431"/>
      <c r="NFA289" s="1431"/>
      <c r="NFB289" s="1431"/>
      <c r="NFC289" s="1431"/>
      <c r="NFD289" s="1431"/>
      <c r="NFE289" s="1431"/>
      <c r="NFF289" s="1431"/>
      <c r="NFG289" s="1431"/>
      <c r="NFH289" s="1431"/>
      <c r="NFI289" s="1431"/>
      <c r="NFJ289" s="1431"/>
      <c r="NFK289" s="1431"/>
      <c r="NFL289" s="1431"/>
      <c r="NFM289" s="1431"/>
      <c r="NFN289" s="1431"/>
      <c r="NFO289" s="1431"/>
      <c r="NFP289" s="1431"/>
      <c r="NFQ289" s="1431"/>
      <c r="NFR289" s="1431"/>
      <c r="NFS289" s="1431"/>
      <c r="NFT289" s="1431"/>
      <c r="NFU289" s="1431"/>
      <c r="NFV289" s="1431"/>
      <c r="NFW289" s="1431"/>
      <c r="NFX289" s="1431"/>
      <c r="NFY289" s="1431"/>
      <c r="NFZ289" s="1431"/>
      <c r="NGA289" s="1431"/>
      <c r="NGB289" s="1431"/>
      <c r="NGC289" s="1431"/>
      <c r="NGD289" s="1431"/>
      <c r="NGE289" s="1431"/>
      <c r="NGF289" s="1431"/>
      <c r="NGG289" s="1431"/>
      <c r="NGH289" s="1431"/>
      <c r="NGI289" s="1431"/>
      <c r="NGJ289" s="1431"/>
      <c r="NGK289" s="1431"/>
      <c r="NGL289" s="1431"/>
      <c r="NGM289" s="1431"/>
      <c r="NGN289" s="1431"/>
      <c r="NGO289" s="1431"/>
      <c r="NGP289" s="1431"/>
      <c r="NGQ289" s="1431"/>
      <c r="NGR289" s="1431"/>
      <c r="NGS289" s="1431"/>
      <c r="NGT289" s="1431"/>
      <c r="NGU289" s="1431"/>
      <c r="NGV289" s="1431"/>
      <c r="NGW289" s="1431"/>
      <c r="NGX289" s="1431"/>
      <c r="NGY289" s="1431"/>
      <c r="NGZ289" s="1431"/>
      <c r="NHA289" s="1431"/>
      <c r="NHB289" s="1431"/>
      <c r="NHC289" s="1431"/>
      <c r="NHD289" s="1431"/>
      <c r="NHE289" s="1431"/>
      <c r="NHF289" s="1431"/>
      <c r="NHG289" s="1431"/>
      <c r="NHH289" s="1431"/>
      <c r="NHI289" s="1431"/>
      <c r="NHJ289" s="1431"/>
      <c r="NHK289" s="1431"/>
      <c r="NHL289" s="1431"/>
      <c r="NHM289" s="1431"/>
      <c r="NHN289" s="1431"/>
      <c r="NHO289" s="1431"/>
      <c r="NHP289" s="1431"/>
      <c r="NHQ289" s="1431"/>
      <c r="NHR289" s="1431"/>
      <c r="NHS289" s="1431"/>
      <c r="NHT289" s="1431"/>
      <c r="NHU289" s="1431"/>
      <c r="NHV289" s="1431"/>
      <c r="NHW289" s="1431"/>
      <c r="NHX289" s="1431"/>
      <c r="NHY289" s="1431"/>
      <c r="NHZ289" s="1431"/>
      <c r="NIA289" s="1431"/>
      <c r="NIB289" s="1431"/>
      <c r="NIC289" s="1431"/>
      <c r="NID289" s="1431"/>
      <c r="NIE289" s="1431"/>
      <c r="NIF289" s="1431"/>
      <c r="NIG289" s="1431"/>
      <c r="NIH289" s="1431"/>
      <c r="NII289" s="1431"/>
      <c r="NIJ289" s="1431"/>
      <c r="NIK289" s="1431"/>
      <c r="NIL289" s="1431"/>
      <c r="NIM289" s="1431"/>
      <c r="NIN289" s="1431"/>
      <c r="NIO289" s="1431"/>
      <c r="NIP289" s="1431"/>
      <c r="NIQ289" s="1431"/>
      <c r="NIR289" s="1431"/>
      <c r="NIS289" s="1431"/>
      <c r="NIT289" s="1431"/>
      <c r="NIU289" s="1431"/>
      <c r="NIV289" s="1431"/>
      <c r="NIW289" s="1431"/>
      <c r="NIX289" s="1431"/>
      <c r="NIY289" s="1431"/>
      <c r="NIZ289" s="1431"/>
      <c r="NJA289" s="1431"/>
      <c r="NJB289" s="1431"/>
      <c r="NJC289" s="1431"/>
      <c r="NJD289" s="1431"/>
      <c r="NJE289" s="1431"/>
      <c r="NJF289" s="1431"/>
      <c r="NJG289" s="1431"/>
      <c r="NJH289" s="1431"/>
      <c r="NJI289" s="1431"/>
      <c r="NJJ289" s="1431"/>
      <c r="NJK289" s="1431"/>
      <c r="NJL289" s="1431"/>
      <c r="NJM289" s="1431"/>
      <c r="NJN289" s="1431"/>
      <c r="NJO289" s="1431"/>
      <c r="NJP289" s="1431"/>
      <c r="NJQ289" s="1431"/>
      <c r="NJR289" s="1431"/>
      <c r="NJS289" s="1431"/>
      <c r="NJT289" s="1431"/>
      <c r="NJU289" s="1431"/>
      <c r="NJV289" s="1431"/>
      <c r="NJW289" s="1431"/>
      <c r="NJX289" s="1431"/>
      <c r="NJY289" s="1431"/>
      <c r="NJZ289" s="1431"/>
      <c r="NKA289" s="1431"/>
      <c r="NKB289" s="1431"/>
      <c r="NKC289" s="1431"/>
      <c r="NKD289" s="1431"/>
      <c r="NKE289" s="1431"/>
      <c r="NKF289" s="1431"/>
      <c r="NKG289" s="1431"/>
      <c r="NKH289" s="1431"/>
      <c r="NKI289" s="1431"/>
      <c r="NKJ289" s="1431"/>
      <c r="NKK289" s="1431"/>
      <c r="NKL289" s="1431"/>
      <c r="NKM289" s="1431"/>
      <c r="NKN289" s="1431"/>
      <c r="NKO289" s="1431"/>
      <c r="NKP289" s="1431"/>
      <c r="NKQ289" s="1431"/>
      <c r="NKR289" s="1431"/>
      <c r="NKS289" s="1431"/>
      <c r="NKT289" s="1431"/>
      <c r="NKU289" s="1431"/>
      <c r="NKV289" s="1431"/>
      <c r="NKW289" s="1431"/>
      <c r="NKX289" s="1431"/>
      <c r="NKY289" s="1431"/>
      <c r="NKZ289" s="1431"/>
      <c r="NLA289" s="1431"/>
      <c r="NLB289" s="1431"/>
      <c r="NLC289" s="1431"/>
      <c r="NLD289" s="1431"/>
      <c r="NLE289" s="1431"/>
      <c r="NLF289" s="1431"/>
      <c r="NLG289" s="1431"/>
      <c r="NLH289" s="1431"/>
      <c r="NLI289" s="1431"/>
      <c r="NLJ289" s="1431"/>
      <c r="NLK289" s="1431"/>
      <c r="NLL289" s="1431"/>
      <c r="NLM289" s="1431"/>
      <c r="NLN289" s="1431"/>
      <c r="NLO289" s="1431"/>
      <c r="NLP289" s="1431"/>
      <c r="NLQ289" s="1431"/>
      <c r="NLR289" s="1431"/>
      <c r="NLS289" s="1431"/>
      <c r="NLT289" s="1431"/>
      <c r="NLU289" s="1431"/>
      <c r="NLV289" s="1431"/>
      <c r="NLW289" s="1431"/>
      <c r="NLX289" s="1431"/>
      <c r="NLY289" s="1431"/>
      <c r="NLZ289" s="1431"/>
      <c r="NMA289" s="1431"/>
      <c r="NMB289" s="1431"/>
      <c r="NMC289" s="1431"/>
      <c r="NMD289" s="1431"/>
      <c r="NME289" s="1431"/>
      <c r="NMF289" s="1431"/>
      <c r="NMG289" s="1431"/>
      <c r="NMH289" s="1431"/>
      <c r="NMI289" s="1431"/>
      <c r="NMJ289" s="1431"/>
      <c r="NMK289" s="1431"/>
      <c r="NML289" s="1431"/>
      <c r="NMM289" s="1431"/>
      <c r="NMN289" s="1431"/>
      <c r="NMO289" s="1431"/>
      <c r="NMP289" s="1431"/>
      <c r="NMQ289" s="1431"/>
      <c r="NMR289" s="1431"/>
      <c r="NMS289" s="1431"/>
      <c r="NMT289" s="1431"/>
      <c r="NMU289" s="1431"/>
      <c r="NMV289" s="1431"/>
      <c r="NMW289" s="1431"/>
      <c r="NMX289" s="1431"/>
      <c r="NMY289" s="1431"/>
      <c r="NMZ289" s="1431"/>
      <c r="NNA289" s="1431"/>
      <c r="NNB289" s="1431"/>
      <c r="NNC289" s="1431"/>
      <c r="NND289" s="1431"/>
      <c r="NNE289" s="1431"/>
      <c r="NNF289" s="1431"/>
      <c r="NNG289" s="1431"/>
      <c r="NNH289" s="1431"/>
      <c r="NNI289" s="1431"/>
      <c r="NNJ289" s="1431"/>
      <c r="NNK289" s="1431"/>
      <c r="NNL289" s="1431"/>
      <c r="NNM289" s="1431"/>
      <c r="NNN289" s="1431"/>
      <c r="NNO289" s="1431"/>
      <c r="NNP289" s="1431"/>
      <c r="NNQ289" s="1431"/>
      <c r="NNR289" s="1431"/>
      <c r="NNS289" s="1431"/>
      <c r="NNT289" s="1431"/>
      <c r="NNU289" s="1431"/>
      <c r="NNV289" s="1431"/>
      <c r="NNW289" s="1431"/>
      <c r="NNX289" s="1431"/>
      <c r="NNY289" s="1431"/>
      <c r="NNZ289" s="1431"/>
      <c r="NOA289" s="1431"/>
      <c r="NOB289" s="1431"/>
      <c r="NOC289" s="1431"/>
      <c r="NOD289" s="1431"/>
      <c r="NOE289" s="1431"/>
      <c r="NOF289" s="1431"/>
      <c r="NOG289" s="1431"/>
      <c r="NOH289" s="1431"/>
      <c r="NOI289" s="1431"/>
      <c r="NOJ289" s="1431"/>
      <c r="NOK289" s="1431"/>
      <c r="NOL289" s="1431"/>
      <c r="NOM289" s="1431"/>
      <c r="NON289" s="1431"/>
      <c r="NOO289" s="1431"/>
      <c r="NOP289" s="1431"/>
      <c r="NOQ289" s="1431"/>
      <c r="NOR289" s="1431"/>
      <c r="NOS289" s="1431"/>
      <c r="NOT289" s="1431"/>
      <c r="NOU289" s="1431"/>
      <c r="NOV289" s="1431"/>
      <c r="NOW289" s="1431"/>
      <c r="NOX289" s="1431"/>
      <c r="NOY289" s="1431"/>
      <c r="NOZ289" s="1431"/>
      <c r="NPA289" s="1431"/>
      <c r="NPB289" s="1431"/>
      <c r="NPC289" s="1431"/>
      <c r="NPD289" s="1431"/>
      <c r="NPE289" s="1431"/>
      <c r="NPF289" s="1431"/>
      <c r="NPG289" s="1431"/>
      <c r="NPH289" s="1431"/>
      <c r="NPI289" s="1431"/>
      <c r="NPJ289" s="1431"/>
      <c r="NPK289" s="1431"/>
      <c r="NPL289" s="1431"/>
      <c r="NPM289" s="1431"/>
      <c r="NPN289" s="1431"/>
      <c r="NPO289" s="1431"/>
      <c r="NPP289" s="1431"/>
      <c r="NPQ289" s="1431"/>
      <c r="NPR289" s="1431"/>
      <c r="NPS289" s="1431"/>
      <c r="NPT289" s="1431"/>
      <c r="NPU289" s="1431"/>
      <c r="NPV289" s="1431"/>
      <c r="NPW289" s="1431"/>
      <c r="NPX289" s="1431"/>
      <c r="NPY289" s="1431"/>
      <c r="NPZ289" s="1431"/>
      <c r="NQA289" s="1431"/>
      <c r="NQB289" s="1431"/>
      <c r="NQC289" s="1431"/>
      <c r="NQD289" s="1431"/>
      <c r="NQE289" s="1431"/>
      <c r="NQF289" s="1431"/>
      <c r="NQG289" s="1431"/>
      <c r="NQH289" s="1431"/>
      <c r="NQI289" s="1431"/>
      <c r="NQJ289" s="1431"/>
      <c r="NQK289" s="1431"/>
      <c r="NQL289" s="1431"/>
      <c r="NQM289" s="1431"/>
      <c r="NQN289" s="1431"/>
      <c r="NQO289" s="1431"/>
      <c r="NQP289" s="1431"/>
      <c r="NQQ289" s="1431"/>
      <c r="NQR289" s="1431"/>
      <c r="NQS289" s="1431"/>
      <c r="NQT289" s="1431"/>
      <c r="NQU289" s="1431"/>
      <c r="NQV289" s="1431"/>
      <c r="NQW289" s="1431"/>
      <c r="NQX289" s="1431"/>
      <c r="NQY289" s="1431"/>
      <c r="NQZ289" s="1431"/>
      <c r="NRA289" s="1431"/>
      <c r="NRB289" s="1431"/>
      <c r="NRC289" s="1431"/>
      <c r="NRD289" s="1431"/>
      <c r="NRE289" s="1431"/>
      <c r="NRF289" s="1431"/>
      <c r="NRG289" s="1431"/>
      <c r="NRH289" s="1431"/>
      <c r="NRI289" s="1431"/>
      <c r="NRJ289" s="1431"/>
      <c r="NRK289" s="1431"/>
      <c r="NRL289" s="1431"/>
      <c r="NRM289" s="1431"/>
      <c r="NRN289" s="1431"/>
      <c r="NRO289" s="1431"/>
      <c r="NRP289" s="1431"/>
      <c r="NRQ289" s="1431"/>
      <c r="NRR289" s="1431"/>
      <c r="NRS289" s="1431"/>
      <c r="NRT289" s="1431"/>
      <c r="NRU289" s="1431"/>
      <c r="NRV289" s="1431"/>
      <c r="NRW289" s="1431"/>
      <c r="NRX289" s="1431"/>
      <c r="NRY289" s="1431"/>
      <c r="NRZ289" s="1431"/>
      <c r="NSA289" s="1431"/>
      <c r="NSB289" s="1431"/>
      <c r="NSC289" s="1431"/>
      <c r="NSD289" s="1431"/>
      <c r="NSE289" s="1431"/>
      <c r="NSF289" s="1431"/>
      <c r="NSG289" s="1431"/>
      <c r="NSH289" s="1431"/>
      <c r="NSI289" s="1431"/>
      <c r="NSJ289" s="1431"/>
      <c r="NSK289" s="1431"/>
      <c r="NSL289" s="1431"/>
      <c r="NSM289" s="1431"/>
      <c r="NSN289" s="1431"/>
      <c r="NSO289" s="1431"/>
      <c r="NSP289" s="1431"/>
      <c r="NSQ289" s="1431"/>
      <c r="NSR289" s="1431"/>
      <c r="NSS289" s="1431"/>
      <c r="NST289" s="1431"/>
      <c r="NSU289" s="1431"/>
      <c r="NSV289" s="1431"/>
      <c r="NSW289" s="1431"/>
      <c r="NSX289" s="1431"/>
      <c r="NSY289" s="1431"/>
      <c r="NSZ289" s="1431"/>
      <c r="NTA289" s="1431"/>
      <c r="NTB289" s="1431"/>
      <c r="NTC289" s="1431"/>
      <c r="NTD289" s="1431"/>
      <c r="NTE289" s="1431"/>
      <c r="NTF289" s="1431"/>
      <c r="NTG289" s="1431"/>
      <c r="NTH289" s="1431"/>
      <c r="NTI289" s="1431"/>
      <c r="NTJ289" s="1431"/>
      <c r="NTK289" s="1431"/>
      <c r="NTL289" s="1431"/>
      <c r="NTM289" s="1431"/>
      <c r="NTN289" s="1431"/>
      <c r="NTO289" s="1431"/>
      <c r="NTP289" s="1431"/>
      <c r="NTQ289" s="1431"/>
      <c r="NTR289" s="1431"/>
      <c r="NTS289" s="1431"/>
      <c r="NTT289" s="1431"/>
      <c r="NTU289" s="1431"/>
      <c r="NTV289" s="1431"/>
      <c r="NTW289" s="1431"/>
      <c r="NTX289" s="1431"/>
      <c r="NTY289" s="1431"/>
      <c r="NTZ289" s="1431"/>
      <c r="NUA289" s="1431"/>
      <c r="NUB289" s="1431"/>
      <c r="NUC289" s="1431"/>
      <c r="NUD289" s="1431"/>
      <c r="NUE289" s="1431"/>
      <c r="NUF289" s="1431"/>
      <c r="NUG289" s="1431"/>
      <c r="NUH289" s="1431"/>
      <c r="NUI289" s="1431"/>
      <c r="NUJ289" s="1431"/>
      <c r="NUK289" s="1431"/>
      <c r="NUL289" s="1431"/>
      <c r="NUM289" s="1431"/>
      <c r="NUN289" s="1431"/>
      <c r="NUO289" s="1431"/>
      <c r="NUP289" s="1431"/>
      <c r="NUQ289" s="1431"/>
      <c r="NUR289" s="1431"/>
      <c r="NUS289" s="1431"/>
      <c r="NUT289" s="1431"/>
      <c r="NUU289" s="1431"/>
      <c r="NUV289" s="1431"/>
      <c r="NUW289" s="1431"/>
      <c r="NUX289" s="1431"/>
      <c r="NUY289" s="1431"/>
      <c r="NUZ289" s="1431"/>
      <c r="NVA289" s="1431"/>
      <c r="NVB289" s="1431"/>
      <c r="NVC289" s="1431"/>
      <c r="NVD289" s="1431"/>
      <c r="NVE289" s="1431"/>
      <c r="NVF289" s="1431"/>
      <c r="NVG289" s="1431"/>
      <c r="NVH289" s="1431"/>
      <c r="NVI289" s="1431"/>
      <c r="NVJ289" s="1431"/>
      <c r="NVK289" s="1431"/>
      <c r="NVL289" s="1431"/>
      <c r="NVM289" s="1431"/>
      <c r="NVN289" s="1431"/>
      <c r="NVO289" s="1431"/>
      <c r="NVP289" s="1431"/>
      <c r="NVQ289" s="1431"/>
      <c r="NVR289" s="1431"/>
      <c r="NVS289" s="1431"/>
      <c r="NVT289" s="1431"/>
      <c r="NVU289" s="1431"/>
      <c r="NVV289" s="1431"/>
      <c r="NVW289" s="1431"/>
      <c r="NVX289" s="1431"/>
      <c r="NVY289" s="1431"/>
      <c r="NVZ289" s="1431"/>
      <c r="NWA289" s="1431"/>
      <c r="NWB289" s="1431"/>
      <c r="NWC289" s="1431"/>
      <c r="NWD289" s="1431"/>
      <c r="NWE289" s="1431"/>
      <c r="NWF289" s="1431"/>
      <c r="NWG289" s="1431"/>
      <c r="NWH289" s="1431"/>
      <c r="NWI289" s="1431"/>
      <c r="NWJ289" s="1431"/>
      <c r="NWK289" s="1431"/>
      <c r="NWL289" s="1431"/>
      <c r="NWM289" s="1431"/>
      <c r="NWN289" s="1431"/>
      <c r="NWO289" s="1431"/>
      <c r="NWP289" s="1431"/>
      <c r="NWQ289" s="1431"/>
      <c r="NWR289" s="1431"/>
      <c r="NWS289" s="1431"/>
      <c r="NWT289" s="1431"/>
      <c r="NWU289" s="1431"/>
      <c r="NWV289" s="1431"/>
      <c r="NWW289" s="1431"/>
      <c r="NWX289" s="1431"/>
      <c r="NWY289" s="1431"/>
      <c r="NWZ289" s="1431"/>
      <c r="NXA289" s="1431"/>
      <c r="NXB289" s="1431"/>
      <c r="NXC289" s="1431"/>
      <c r="NXD289" s="1431"/>
      <c r="NXE289" s="1431"/>
      <c r="NXF289" s="1431"/>
      <c r="NXG289" s="1431"/>
      <c r="NXH289" s="1431"/>
      <c r="NXI289" s="1431"/>
      <c r="NXJ289" s="1431"/>
      <c r="NXK289" s="1431"/>
      <c r="NXL289" s="1431"/>
      <c r="NXM289" s="1431"/>
      <c r="NXN289" s="1431"/>
      <c r="NXO289" s="1431"/>
      <c r="NXP289" s="1431"/>
      <c r="NXQ289" s="1431"/>
      <c r="NXR289" s="1431"/>
      <c r="NXS289" s="1431"/>
      <c r="NXT289" s="1431"/>
      <c r="NXU289" s="1431"/>
      <c r="NXV289" s="1431"/>
      <c r="NXW289" s="1431"/>
      <c r="NXX289" s="1431"/>
      <c r="NXY289" s="1431"/>
      <c r="NXZ289" s="1431"/>
      <c r="NYA289" s="1431"/>
      <c r="NYB289" s="1431"/>
      <c r="NYC289" s="1431"/>
      <c r="NYD289" s="1431"/>
      <c r="NYE289" s="1431"/>
      <c r="NYF289" s="1431"/>
      <c r="NYG289" s="1431"/>
      <c r="NYH289" s="1431"/>
      <c r="NYI289" s="1431"/>
      <c r="NYJ289" s="1431"/>
      <c r="NYK289" s="1431"/>
      <c r="NYL289" s="1431"/>
      <c r="NYM289" s="1431"/>
      <c r="NYN289" s="1431"/>
      <c r="NYO289" s="1431"/>
      <c r="NYP289" s="1431"/>
      <c r="NYQ289" s="1431"/>
      <c r="NYR289" s="1431"/>
      <c r="NYS289" s="1431"/>
      <c r="NYT289" s="1431"/>
      <c r="NYU289" s="1431"/>
      <c r="NYV289" s="1431"/>
      <c r="NYW289" s="1431"/>
      <c r="NYX289" s="1431"/>
      <c r="NYY289" s="1431"/>
      <c r="NYZ289" s="1431"/>
      <c r="NZA289" s="1431"/>
      <c r="NZB289" s="1431"/>
      <c r="NZC289" s="1431"/>
      <c r="NZD289" s="1431"/>
      <c r="NZE289" s="1431"/>
      <c r="NZF289" s="1431"/>
      <c r="NZG289" s="1431"/>
      <c r="NZH289" s="1431"/>
      <c r="NZI289" s="1431"/>
      <c r="NZJ289" s="1431"/>
      <c r="NZK289" s="1431"/>
      <c r="NZL289" s="1431"/>
      <c r="NZM289" s="1431"/>
      <c r="NZN289" s="1431"/>
      <c r="NZO289" s="1431"/>
      <c r="NZP289" s="1431"/>
      <c r="NZQ289" s="1431"/>
      <c r="NZR289" s="1431"/>
      <c r="NZS289" s="1431"/>
      <c r="NZT289" s="1431"/>
      <c r="NZU289" s="1431"/>
      <c r="NZV289" s="1431"/>
      <c r="NZW289" s="1431"/>
      <c r="NZX289" s="1431"/>
      <c r="NZY289" s="1431"/>
      <c r="NZZ289" s="1431"/>
      <c r="OAA289" s="1431"/>
      <c r="OAB289" s="1431"/>
      <c r="OAC289" s="1431"/>
      <c r="OAD289" s="1431"/>
      <c r="OAE289" s="1431"/>
      <c r="OAF289" s="1431"/>
      <c r="OAG289" s="1431"/>
      <c r="OAH289" s="1431"/>
      <c r="OAI289" s="1431"/>
      <c r="OAJ289" s="1431"/>
      <c r="OAK289" s="1431"/>
      <c r="OAL289" s="1431"/>
      <c r="OAM289" s="1431"/>
      <c r="OAN289" s="1431"/>
      <c r="OAO289" s="1431"/>
      <c r="OAP289" s="1431"/>
      <c r="OAQ289" s="1431"/>
      <c r="OAR289" s="1431"/>
      <c r="OAS289" s="1431"/>
      <c r="OAT289" s="1431"/>
      <c r="OAU289" s="1431"/>
      <c r="OAV289" s="1431"/>
      <c r="OAW289" s="1431"/>
      <c r="OAX289" s="1431"/>
      <c r="OAY289" s="1431"/>
      <c r="OAZ289" s="1431"/>
      <c r="OBA289" s="1431"/>
      <c r="OBB289" s="1431"/>
      <c r="OBC289" s="1431"/>
      <c r="OBD289" s="1431"/>
      <c r="OBE289" s="1431"/>
      <c r="OBF289" s="1431"/>
      <c r="OBG289" s="1431"/>
      <c r="OBH289" s="1431"/>
      <c r="OBI289" s="1431"/>
      <c r="OBJ289" s="1431"/>
      <c r="OBK289" s="1431"/>
      <c r="OBL289" s="1431"/>
      <c r="OBM289" s="1431"/>
      <c r="OBN289" s="1431"/>
      <c r="OBO289" s="1431"/>
      <c r="OBP289" s="1431"/>
      <c r="OBQ289" s="1431"/>
      <c r="OBR289" s="1431"/>
      <c r="OBS289" s="1431"/>
      <c r="OBT289" s="1431"/>
      <c r="OBU289" s="1431"/>
      <c r="OBV289" s="1431"/>
      <c r="OBW289" s="1431"/>
      <c r="OBX289" s="1431"/>
      <c r="OBY289" s="1431"/>
      <c r="OBZ289" s="1431"/>
      <c r="OCA289" s="1431"/>
      <c r="OCB289" s="1431"/>
      <c r="OCC289" s="1431"/>
      <c r="OCD289" s="1431"/>
      <c r="OCE289" s="1431"/>
      <c r="OCF289" s="1431"/>
      <c r="OCG289" s="1431"/>
      <c r="OCH289" s="1431"/>
      <c r="OCI289" s="1431"/>
      <c r="OCJ289" s="1431"/>
      <c r="OCK289" s="1431"/>
      <c r="OCL289" s="1431"/>
      <c r="OCM289" s="1431"/>
      <c r="OCN289" s="1431"/>
      <c r="OCO289" s="1431"/>
      <c r="OCP289" s="1431"/>
      <c r="OCQ289" s="1431"/>
      <c r="OCR289" s="1431"/>
      <c r="OCS289" s="1431"/>
      <c r="OCT289" s="1431"/>
      <c r="OCU289" s="1431"/>
      <c r="OCV289" s="1431"/>
      <c r="OCW289" s="1431"/>
      <c r="OCX289" s="1431"/>
      <c r="OCY289" s="1431"/>
      <c r="OCZ289" s="1431"/>
      <c r="ODA289" s="1431"/>
      <c r="ODB289" s="1431"/>
      <c r="ODC289" s="1431"/>
      <c r="ODD289" s="1431"/>
      <c r="ODE289" s="1431"/>
      <c r="ODF289" s="1431"/>
      <c r="ODG289" s="1431"/>
      <c r="ODH289" s="1431"/>
      <c r="ODI289" s="1431"/>
      <c r="ODJ289" s="1431"/>
      <c r="ODK289" s="1431"/>
      <c r="ODL289" s="1431"/>
      <c r="ODM289" s="1431"/>
      <c r="ODN289" s="1431"/>
      <c r="ODO289" s="1431"/>
      <c r="ODP289" s="1431"/>
      <c r="ODQ289" s="1431"/>
      <c r="ODR289" s="1431"/>
      <c r="ODS289" s="1431"/>
      <c r="ODT289" s="1431"/>
      <c r="ODU289" s="1431"/>
      <c r="ODV289" s="1431"/>
      <c r="ODW289" s="1431"/>
      <c r="ODX289" s="1431"/>
      <c r="ODY289" s="1431"/>
      <c r="ODZ289" s="1431"/>
      <c r="OEA289" s="1431"/>
      <c r="OEB289" s="1431"/>
      <c r="OEC289" s="1431"/>
      <c r="OED289" s="1431"/>
      <c r="OEE289" s="1431"/>
      <c r="OEF289" s="1431"/>
      <c r="OEG289" s="1431"/>
      <c r="OEH289" s="1431"/>
      <c r="OEI289" s="1431"/>
      <c r="OEJ289" s="1431"/>
      <c r="OEK289" s="1431"/>
      <c r="OEL289" s="1431"/>
      <c r="OEM289" s="1431"/>
      <c r="OEN289" s="1431"/>
      <c r="OEO289" s="1431"/>
      <c r="OEP289" s="1431"/>
      <c r="OEQ289" s="1431"/>
      <c r="OER289" s="1431"/>
      <c r="OES289" s="1431"/>
      <c r="OET289" s="1431"/>
      <c r="OEU289" s="1431"/>
      <c r="OEV289" s="1431"/>
      <c r="OEW289" s="1431"/>
      <c r="OEX289" s="1431"/>
      <c r="OEY289" s="1431"/>
      <c r="OEZ289" s="1431"/>
      <c r="OFA289" s="1431"/>
      <c r="OFB289" s="1431"/>
      <c r="OFC289" s="1431"/>
      <c r="OFD289" s="1431"/>
      <c r="OFE289" s="1431"/>
      <c r="OFF289" s="1431"/>
      <c r="OFG289" s="1431"/>
      <c r="OFH289" s="1431"/>
      <c r="OFI289" s="1431"/>
      <c r="OFJ289" s="1431"/>
      <c r="OFK289" s="1431"/>
      <c r="OFL289" s="1431"/>
      <c r="OFM289" s="1431"/>
      <c r="OFN289" s="1431"/>
      <c r="OFO289" s="1431"/>
      <c r="OFP289" s="1431"/>
      <c r="OFQ289" s="1431"/>
      <c r="OFR289" s="1431"/>
      <c r="OFS289" s="1431"/>
      <c r="OFT289" s="1431"/>
      <c r="OFU289" s="1431"/>
      <c r="OFV289" s="1431"/>
      <c r="OFW289" s="1431"/>
      <c r="OFX289" s="1431"/>
      <c r="OFY289" s="1431"/>
      <c r="OFZ289" s="1431"/>
      <c r="OGA289" s="1431"/>
      <c r="OGB289" s="1431"/>
      <c r="OGC289" s="1431"/>
      <c r="OGD289" s="1431"/>
      <c r="OGE289" s="1431"/>
      <c r="OGF289" s="1431"/>
      <c r="OGG289" s="1431"/>
      <c r="OGH289" s="1431"/>
      <c r="OGI289" s="1431"/>
      <c r="OGJ289" s="1431"/>
      <c r="OGK289" s="1431"/>
      <c r="OGL289" s="1431"/>
      <c r="OGM289" s="1431"/>
      <c r="OGN289" s="1431"/>
      <c r="OGO289" s="1431"/>
      <c r="OGP289" s="1431"/>
      <c r="OGQ289" s="1431"/>
      <c r="OGR289" s="1431"/>
      <c r="OGS289" s="1431"/>
      <c r="OGT289" s="1431"/>
      <c r="OGU289" s="1431"/>
      <c r="OGV289" s="1431"/>
      <c r="OGW289" s="1431"/>
      <c r="OGX289" s="1431"/>
      <c r="OGY289" s="1431"/>
      <c r="OGZ289" s="1431"/>
      <c r="OHA289" s="1431"/>
      <c r="OHB289" s="1431"/>
      <c r="OHC289" s="1431"/>
      <c r="OHD289" s="1431"/>
      <c r="OHE289" s="1431"/>
      <c r="OHF289" s="1431"/>
      <c r="OHG289" s="1431"/>
      <c r="OHH289" s="1431"/>
      <c r="OHI289" s="1431"/>
      <c r="OHJ289" s="1431"/>
      <c r="OHK289" s="1431"/>
      <c r="OHL289" s="1431"/>
      <c r="OHM289" s="1431"/>
      <c r="OHN289" s="1431"/>
      <c r="OHO289" s="1431"/>
      <c r="OHP289" s="1431"/>
      <c r="OHQ289" s="1431"/>
      <c r="OHR289" s="1431"/>
      <c r="OHS289" s="1431"/>
      <c r="OHT289" s="1431"/>
      <c r="OHU289" s="1431"/>
      <c r="OHV289" s="1431"/>
      <c r="OHW289" s="1431"/>
      <c r="OHX289" s="1431"/>
      <c r="OHY289" s="1431"/>
      <c r="OHZ289" s="1431"/>
      <c r="OIA289" s="1431"/>
      <c r="OIB289" s="1431"/>
      <c r="OIC289" s="1431"/>
      <c r="OID289" s="1431"/>
      <c r="OIE289" s="1431"/>
      <c r="OIF289" s="1431"/>
      <c r="OIG289" s="1431"/>
      <c r="OIH289" s="1431"/>
      <c r="OII289" s="1431"/>
      <c r="OIJ289" s="1431"/>
      <c r="OIK289" s="1431"/>
      <c r="OIL289" s="1431"/>
      <c r="OIM289" s="1431"/>
      <c r="OIN289" s="1431"/>
      <c r="OIO289" s="1431"/>
      <c r="OIP289" s="1431"/>
      <c r="OIQ289" s="1431"/>
      <c r="OIR289" s="1431"/>
      <c r="OIS289" s="1431"/>
      <c r="OIT289" s="1431"/>
      <c r="OIU289" s="1431"/>
      <c r="OIV289" s="1431"/>
      <c r="OIW289" s="1431"/>
      <c r="OIX289" s="1431"/>
      <c r="OIY289" s="1431"/>
      <c r="OIZ289" s="1431"/>
      <c r="OJA289" s="1431"/>
      <c r="OJB289" s="1431"/>
      <c r="OJC289" s="1431"/>
      <c r="OJD289" s="1431"/>
      <c r="OJE289" s="1431"/>
      <c r="OJF289" s="1431"/>
      <c r="OJG289" s="1431"/>
      <c r="OJH289" s="1431"/>
      <c r="OJI289" s="1431"/>
      <c r="OJJ289" s="1431"/>
      <c r="OJK289" s="1431"/>
      <c r="OJL289" s="1431"/>
      <c r="OJM289" s="1431"/>
      <c r="OJN289" s="1431"/>
      <c r="OJO289" s="1431"/>
      <c r="OJP289" s="1431"/>
      <c r="OJQ289" s="1431"/>
      <c r="OJR289" s="1431"/>
      <c r="OJS289" s="1431"/>
      <c r="OJT289" s="1431"/>
      <c r="OJU289" s="1431"/>
      <c r="OJV289" s="1431"/>
      <c r="OJW289" s="1431"/>
      <c r="OJX289" s="1431"/>
      <c r="OJY289" s="1431"/>
      <c r="OJZ289" s="1431"/>
      <c r="OKA289" s="1431"/>
      <c r="OKB289" s="1431"/>
      <c r="OKC289" s="1431"/>
      <c r="OKD289" s="1431"/>
      <c r="OKE289" s="1431"/>
      <c r="OKF289" s="1431"/>
      <c r="OKG289" s="1431"/>
      <c r="OKH289" s="1431"/>
      <c r="OKI289" s="1431"/>
      <c r="OKJ289" s="1431"/>
      <c r="OKK289" s="1431"/>
      <c r="OKL289" s="1431"/>
      <c r="OKM289" s="1431"/>
      <c r="OKN289" s="1431"/>
      <c r="OKO289" s="1431"/>
      <c r="OKP289" s="1431"/>
      <c r="OKQ289" s="1431"/>
      <c r="OKR289" s="1431"/>
      <c r="OKS289" s="1431"/>
      <c r="OKT289" s="1431"/>
      <c r="OKU289" s="1431"/>
      <c r="OKV289" s="1431"/>
      <c r="OKW289" s="1431"/>
      <c r="OKX289" s="1431"/>
      <c r="OKY289" s="1431"/>
      <c r="OKZ289" s="1431"/>
      <c r="OLA289" s="1431"/>
      <c r="OLB289" s="1431"/>
      <c r="OLC289" s="1431"/>
      <c r="OLD289" s="1431"/>
      <c r="OLE289" s="1431"/>
      <c r="OLF289" s="1431"/>
      <c r="OLG289" s="1431"/>
      <c r="OLH289" s="1431"/>
      <c r="OLI289" s="1431"/>
      <c r="OLJ289" s="1431"/>
      <c r="OLK289" s="1431"/>
      <c r="OLL289" s="1431"/>
      <c r="OLM289" s="1431"/>
      <c r="OLN289" s="1431"/>
      <c r="OLO289" s="1431"/>
      <c r="OLP289" s="1431"/>
      <c r="OLQ289" s="1431"/>
      <c r="OLR289" s="1431"/>
      <c r="OLS289" s="1431"/>
      <c r="OLT289" s="1431"/>
      <c r="OLU289" s="1431"/>
      <c r="OLV289" s="1431"/>
      <c r="OLW289" s="1431"/>
      <c r="OLX289" s="1431"/>
      <c r="OLY289" s="1431"/>
      <c r="OLZ289" s="1431"/>
      <c r="OMA289" s="1431"/>
      <c r="OMB289" s="1431"/>
      <c r="OMC289" s="1431"/>
      <c r="OMD289" s="1431"/>
      <c r="OME289" s="1431"/>
      <c r="OMF289" s="1431"/>
      <c r="OMG289" s="1431"/>
      <c r="OMH289" s="1431"/>
      <c r="OMI289" s="1431"/>
      <c r="OMJ289" s="1431"/>
      <c r="OMK289" s="1431"/>
      <c r="OML289" s="1431"/>
      <c r="OMM289" s="1431"/>
      <c r="OMN289" s="1431"/>
      <c r="OMO289" s="1431"/>
      <c r="OMP289" s="1431"/>
      <c r="OMQ289" s="1431"/>
      <c r="OMR289" s="1431"/>
      <c r="OMS289" s="1431"/>
      <c r="OMT289" s="1431"/>
      <c r="OMU289" s="1431"/>
      <c r="OMV289" s="1431"/>
      <c r="OMW289" s="1431"/>
      <c r="OMX289" s="1431"/>
      <c r="OMY289" s="1431"/>
      <c r="OMZ289" s="1431"/>
      <c r="ONA289" s="1431"/>
      <c r="ONB289" s="1431"/>
      <c r="ONC289" s="1431"/>
      <c r="OND289" s="1431"/>
      <c r="ONE289" s="1431"/>
      <c r="ONF289" s="1431"/>
      <c r="ONG289" s="1431"/>
      <c r="ONH289" s="1431"/>
      <c r="ONI289" s="1431"/>
      <c r="ONJ289" s="1431"/>
      <c r="ONK289" s="1431"/>
      <c r="ONL289" s="1431"/>
      <c r="ONM289" s="1431"/>
      <c r="ONN289" s="1431"/>
      <c r="ONO289" s="1431"/>
      <c r="ONP289" s="1431"/>
      <c r="ONQ289" s="1431"/>
      <c r="ONR289" s="1431"/>
      <c r="ONS289" s="1431"/>
      <c r="ONT289" s="1431"/>
      <c r="ONU289" s="1431"/>
      <c r="ONV289" s="1431"/>
      <c r="ONW289" s="1431"/>
      <c r="ONX289" s="1431"/>
      <c r="ONY289" s="1431"/>
      <c r="ONZ289" s="1431"/>
      <c r="OOA289" s="1431"/>
      <c r="OOB289" s="1431"/>
      <c r="OOC289" s="1431"/>
      <c r="OOD289" s="1431"/>
      <c r="OOE289" s="1431"/>
      <c r="OOF289" s="1431"/>
      <c r="OOG289" s="1431"/>
      <c r="OOH289" s="1431"/>
      <c r="OOI289" s="1431"/>
      <c r="OOJ289" s="1431"/>
      <c r="OOK289" s="1431"/>
      <c r="OOL289" s="1431"/>
      <c r="OOM289" s="1431"/>
      <c r="OON289" s="1431"/>
      <c r="OOO289" s="1431"/>
      <c r="OOP289" s="1431"/>
      <c r="OOQ289" s="1431"/>
      <c r="OOR289" s="1431"/>
      <c r="OOS289" s="1431"/>
      <c r="OOT289" s="1431"/>
      <c r="OOU289" s="1431"/>
      <c r="OOV289" s="1431"/>
      <c r="OOW289" s="1431"/>
      <c r="OOX289" s="1431"/>
      <c r="OOY289" s="1431"/>
      <c r="OOZ289" s="1431"/>
      <c r="OPA289" s="1431"/>
      <c r="OPB289" s="1431"/>
      <c r="OPC289" s="1431"/>
      <c r="OPD289" s="1431"/>
      <c r="OPE289" s="1431"/>
      <c r="OPF289" s="1431"/>
      <c r="OPG289" s="1431"/>
      <c r="OPH289" s="1431"/>
      <c r="OPI289" s="1431"/>
      <c r="OPJ289" s="1431"/>
      <c r="OPK289" s="1431"/>
      <c r="OPL289" s="1431"/>
      <c r="OPM289" s="1431"/>
      <c r="OPN289" s="1431"/>
      <c r="OPO289" s="1431"/>
      <c r="OPP289" s="1431"/>
      <c r="OPQ289" s="1431"/>
      <c r="OPR289" s="1431"/>
      <c r="OPS289" s="1431"/>
      <c r="OPT289" s="1431"/>
      <c r="OPU289" s="1431"/>
      <c r="OPV289" s="1431"/>
      <c r="OPW289" s="1431"/>
      <c r="OPX289" s="1431"/>
      <c r="OPY289" s="1431"/>
      <c r="OPZ289" s="1431"/>
      <c r="OQA289" s="1431"/>
      <c r="OQB289" s="1431"/>
      <c r="OQC289" s="1431"/>
      <c r="OQD289" s="1431"/>
      <c r="OQE289" s="1431"/>
      <c r="OQF289" s="1431"/>
      <c r="OQG289" s="1431"/>
      <c r="OQH289" s="1431"/>
      <c r="OQI289" s="1431"/>
      <c r="OQJ289" s="1431"/>
      <c r="OQK289" s="1431"/>
      <c r="OQL289" s="1431"/>
      <c r="OQM289" s="1431"/>
      <c r="OQN289" s="1431"/>
      <c r="OQO289" s="1431"/>
      <c r="OQP289" s="1431"/>
      <c r="OQQ289" s="1431"/>
      <c r="OQR289" s="1431"/>
      <c r="OQS289" s="1431"/>
      <c r="OQT289" s="1431"/>
      <c r="OQU289" s="1431"/>
      <c r="OQV289" s="1431"/>
      <c r="OQW289" s="1431"/>
      <c r="OQX289" s="1431"/>
      <c r="OQY289" s="1431"/>
      <c r="OQZ289" s="1431"/>
      <c r="ORA289" s="1431"/>
      <c r="ORB289" s="1431"/>
      <c r="ORC289" s="1431"/>
      <c r="ORD289" s="1431"/>
      <c r="ORE289" s="1431"/>
      <c r="ORF289" s="1431"/>
      <c r="ORG289" s="1431"/>
      <c r="ORH289" s="1431"/>
      <c r="ORI289" s="1431"/>
      <c r="ORJ289" s="1431"/>
      <c r="ORK289" s="1431"/>
      <c r="ORL289" s="1431"/>
      <c r="ORM289" s="1431"/>
      <c r="ORN289" s="1431"/>
      <c r="ORO289" s="1431"/>
      <c r="ORP289" s="1431"/>
      <c r="ORQ289" s="1431"/>
      <c r="ORR289" s="1431"/>
      <c r="ORS289" s="1431"/>
      <c r="ORT289" s="1431"/>
      <c r="ORU289" s="1431"/>
      <c r="ORV289" s="1431"/>
      <c r="ORW289" s="1431"/>
      <c r="ORX289" s="1431"/>
      <c r="ORY289" s="1431"/>
      <c r="ORZ289" s="1431"/>
      <c r="OSA289" s="1431"/>
      <c r="OSB289" s="1431"/>
      <c r="OSC289" s="1431"/>
      <c r="OSD289" s="1431"/>
      <c r="OSE289" s="1431"/>
      <c r="OSF289" s="1431"/>
      <c r="OSG289" s="1431"/>
      <c r="OSH289" s="1431"/>
      <c r="OSI289" s="1431"/>
      <c r="OSJ289" s="1431"/>
      <c r="OSK289" s="1431"/>
      <c r="OSL289" s="1431"/>
      <c r="OSM289" s="1431"/>
      <c r="OSN289" s="1431"/>
      <c r="OSO289" s="1431"/>
      <c r="OSP289" s="1431"/>
      <c r="OSQ289" s="1431"/>
      <c r="OSR289" s="1431"/>
      <c r="OSS289" s="1431"/>
      <c r="OST289" s="1431"/>
      <c r="OSU289" s="1431"/>
      <c r="OSV289" s="1431"/>
      <c r="OSW289" s="1431"/>
      <c r="OSX289" s="1431"/>
      <c r="OSY289" s="1431"/>
      <c r="OSZ289" s="1431"/>
      <c r="OTA289" s="1431"/>
      <c r="OTB289" s="1431"/>
      <c r="OTC289" s="1431"/>
      <c r="OTD289" s="1431"/>
      <c r="OTE289" s="1431"/>
      <c r="OTF289" s="1431"/>
      <c r="OTG289" s="1431"/>
      <c r="OTH289" s="1431"/>
      <c r="OTI289" s="1431"/>
      <c r="OTJ289" s="1431"/>
      <c r="OTK289" s="1431"/>
      <c r="OTL289" s="1431"/>
      <c r="OTM289" s="1431"/>
      <c r="OTN289" s="1431"/>
      <c r="OTO289" s="1431"/>
      <c r="OTP289" s="1431"/>
      <c r="OTQ289" s="1431"/>
      <c r="OTR289" s="1431"/>
      <c r="OTS289" s="1431"/>
      <c r="OTT289" s="1431"/>
      <c r="OTU289" s="1431"/>
      <c r="OTV289" s="1431"/>
      <c r="OTW289" s="1431"/>
      <c r="OTX289" s="1431"/>
      <c r="OTY289" s="1431"/>
      <c r="OTZ289" s="1431"/>
      <c r="OUA289" s="1431"/>
      <c r="OUB289" s="1431"/>
      <c r="OUC289" s="1431"/>
      <c r="OUD289" s="1431"/>
      <c r="OUE289" s="1431"/>
      <c r="OUF289" s="1431"/>
      <c r="OUG289" s="1431"/>
      <c r="OUH289" s="1431"/>
      <c r="OUI289" s="1431"/>
      <c r="OUJ289" s="1431"/>
      <c r="OUK289" s="1431"/>
      <c r="OUL289" s="1431"/>
      <c r="OUM289" s="1431"/>
      <c r="OUN289" s="1431"/>
      <c r="OUO289" s="1431"/>
      <c r="OUP289" s="1431"/>
      <c r="OUQ289" s="1431"/>
      <c r="OUR289" s="1431"/>
      <c r="OUS289" s="1431"/>
      <c r="OUT289" s="1431"/>
      <c r="OUU289" s="1431"/>
      <c r="OUV289" s="1431"/>
      <c r="OUW289" s="1431"/>
      <c r="OUX289" s="1431"/>
      <c r="OUY289" s="1431"/>
      <c r="OUZ289" s="1431"/>
      <c r="OVA289" s="1431"/>
      <c r="OVB289" s="1431"/>
      <c r="OVC289" s="1431"/>
      <c r="OVD289" s="1431"/>
      <c r="OVE289" s="1431"/>
      <c r="OVF289" s="1431"/>
      <c r="OVG289" s="1431"/>
      <c r="OVH289" s="1431"/>
      <c r="OVI289" s="1431"/>
      <c r="OVJ289" s="1431"/>
      <c r="OVK289" s="1431"/>
      <c r="OVL289" s="1431"/>
      <c r="OVM289" s="1431"/>
      <c r="OVN289" s="1431"/>
      <c r="OVO289" s="1431"/>
      <c r="OVP289" s="1431"/>
      <c r="OVQ289" s="1431"/>
      <c r="OVR289" s="1431"/>
      <c r="OVS289" s="1431"/>
      <c r="OVT289" s="1431"/>
      <c r="OVU289" s="1431"/>
      <c r="OVV289" s="1431"/>
      <c r="OVW289" s="1431"/>
      <c r="OVX289" s="1431"/>
      <c r="OVY289" s="1431"/>
      <c r="OVZ289" s="1431"/>
      <c r="OWA289" s="1431"/>
      <c r="OWB289" s="1431"/>
      <c r="OWC289" s="1431"/>
      <c r="OWD289" s="1431"/>
      <c r="OWE289" s="1431"/>
      <c r="OWF289" s="1431"/>
      <c r="OWG289" s="1431"/>
      <c r="OWH289" s="1431"/>
      <c r="OWI289" s="1431"/>
      <c r="OWJ289" s="1431"/>
      <c r="OWK289" s="1431"/>
      <c r="OWL289" s="1431"/>
      <c r="OWM289" s="1431"/>
      <c r="OWN289" s="1431"/>
      <c r="OWO289" s="1431"/>
      <c r="OWP289" s="1431"/>
      <c r="OWQ289" s="1431"/>
      <c r="OWR289" s="1431"/>
      <c r="OWS289" s="1431"/>
      <c r="OWT289" s="1431"/>
      <c r="OWU289" s="1431"/>
      <c r="OWV289" s="1431"/>
      <c r="OWW289" s="1431"/>
      <c r="OWX289" s="1431"/>
      <c r="OWY289" s="1431"/>
      <c r="OWZ289" s="1431"/>
      <c r="OXA289" s="1431"/>
      <c r="OXB289" s="1431"/>
      <c r="OXC289" s="1431"/>
      <c r="OXD289" s="1431"/>
      <c r="OXE289" s="1431"/>
      <c r="OXF289" s="1431"/>
      <c r="OXG289" s="1431"/>
      <c r="OXH289" s="1431"/>
      <c r="OXI289" s="1431"/>
      <c r="OXJ289" s="1431"/>
      <c r="OXK289" s="1431"/>
      <c r="OXL289" s="1431"/>
      <c r="OXM289" s="1431"/>
      <c r="OXN289" s="1431"/>
      <c r="OXO289" s="1431"/>
      <c r="OXP289" s="1431"/>
      <c r="OXQ289" s="1431"/>
      <c r="OXR289" s="1431"/>
      <c r="OXS289" s="1431"/>
      <c r="OXT289" s="1431"/>
      <c r="OXU289" s="1431"/>
      <c r="OXV289" s="1431"/>
      <c r="OXW289" s="1431"/>
      <c r="OXX289" s="1431"/>
      <c r="OXY289" s="1431"/>
      <c r="OXZ289" s="1431"/>
      <c r="OYA289" s="1431"/>
      <c r="OYB289" s="1431"/>
      <c r="OYC289" s="1431"/>
      <c r="OYD289" s="1431"/>
      <c r="OYE289" s="1431"/>
      <c r="OYF289" s="1431"/>
      <c r="OYG289" s="1431"/>
      <c r="OYH289" s="1431"/>
      <c r="OYI289" s="1431"/>
      <c r="OYJ289" s="1431"/>
      <c r="OYK289" s="1431"/>
      <c r="OYL289" s="1431"/>
      <c r="OYM289" s="1431"/>
      <c r="OYN289" s="1431"/>
      <c r="OYO289" s="1431"/>
      <c r="OYP289" s="1431"/>
      <c r="OYQ289" s="1431"/>
      <c r="OYR289" s="1431"/>
      <c r="OYS289" s="1431"/>
      <c r="OYT289" s="1431"/>
      <c r="OYU289" s="1431"/>
      <c r="OYV289" s="1431"/>
      <c r="OYW289" s="1431"/>
      <c r="OYX289" s="1431"/>
      <c r="OYY289" s="1431"/>
      <c r="OYZ289" s="1431"/>
      <c r="OZA289" s="1431"/>
      <c r="OZB289" s="1431"/>
      <c r="OZC289" s="1431"/>
      <c r="OZD289" s="1431"/>
      <c r="OZE289" s="1431"/>
      <c r="OZF289" s="1431"/>
      <c r="OZG289" s="1431"/>
      <c r="OZH289" s="1431"/>
      <c r="OZI289" s="1431"/>
      <c r="OZJ289" s="1431"/>
      <c r="OZK289" s="1431"/>
      <c r="OZL289" s="1431"/>
      <c r="OZM289" s="1431"/>
      <c r="OZN289" s="1431"/>
      <c r="OZO289" s="1431"/>
      <c r="OZP289" s="1431"/>
      <c r="OZQ289" s="1431"/>
      <c r="OZR289" s="1431"/>
      <c r="OZS289" s="1431"/>
      <c r="OZT289" s="1431"/>
      <c r="OZU289" s="1431"/>
      <c r="OZV289" s="1431"/>
      <c r="OZW289" s="1431"/>
      <c r="OZX289" s="1431"/>
      <c r="OZY289" s="1431"/>
      <c r="OZZ289" s="1431"/>
      <c r="PAA289" s="1431"/>
      <c r="PAB289" s="1431"/>
      <c r="PAC289" s="1431"/>
      <c r="PAD289" s="1431"/>
      <c r="PAE289" s="1431"/>
      <c r="PAF289" s="1431"/>
      <c r="PAG289" s="1431"/>
      <c r="PAH289" s="1431"/>
      <c r="PAI289" s="1431"/>
      <c r="PAJ289" s="1431"/>
      <c r="PAK289" s="1431"/>
      <c r="PAL289" s="1431"/>
      <c r="PAM289" s="1431"/>
      <c r="PAN289" s="1431"/>
      <c r="PAO289" s="1431"/>
      <c r="PAP289" s="1431"/>
      <c r="PAQ289" s="1431"/>
      <c r="PAR289" s="1431"/>
      <c r="PAS289" s="1431"/>
      <c r="PAT289" s="1431"/>
      <c r="PAU289" s="1431"/>
      <c r="PAV289" s="1431"/>
      <c r="PAW289" s="1431"/>
      <c r="PAX289" s="1431"/>
      <c r="PAY289" s="1431"/>
      <c r="PAZ289" s="1431"/>
      <c r="PBA289" s="1431"/>
      <c r="PBB289" s="1431"/>
      <c r="PBC289" s="1431"/>
      <c r="PBD289" s="1431"/>
      <c r="PBE289" s="1431"/>
      <c r="PBF289" s="1431"/>
      <c r="PBG289" s="1431"/>
      <c r="PBH289" s="1431"/>
      <c r="PBI289" s="1431"/>
      <c r="PBJ289" s="1431"/>
      <c r="PBK289" s="1431"/>
      <c r="PBL289" s="1431"/>
      <c r="PBM289" s="1431"/>
      <c r="PBN289" s="1431"/>
      <c r="PBO289" s="1431"/>
      <c r="PBP289" s="1431"/>
      <c r="PBQ289" s="1431"/>
      <c r="PBR289" s="1431"/>
      <c r="PBS289" s="1431"/>
      <c r="PBT289" s="1431"/>
      <c r="PBU289" s="1431"/>
      <c r="PBV289" s="1431"/>
      <c r="PBW289" s="1431"/>
      <c r="PBX289" s="1431"/>
      <c r="PBY289" s="1431"/>
      <c r="PBZ289" s="1431"/>
      <c r="PCA289" s="1431"/>
      <c r="PCB289" s="1431"/>
      <c r="PCC289" s="1431"/>
      <c r="PCD289" s="1431"/>
      <c r="PCE289" s="1431"/>
      <c r="PCF289" s="1431"/>
      <c r="PCG289" s="1431"/>
      <c r="PCH289" s="1431"/>
      <c r="PCI289" s="1431"/>
      <c r="PCJ289" s="1431"/>
      <c r="PCK289" s="1431"/>
      <c r="PCL289" s="1431"/>
      <c r="PCM289" s="1431"/>
      <c r="PCN289" s="1431"/>
      <c r="PCO289" s="1431"/>
      <c r="PCP289" s="1431"/>
      <c r="PCQ289" s="1431"/>
      <c r="PCR289" s="1431"/>
      <c r="PCS289" s="1431"/>
      <c r="PCT289" s="1431"/>
      <c r="PCU289" s="1431"/>
      <c r="PCV289" s="1431"/>
      <c r="PCW289" s="1431"/>
      <c r="PCX289" s="1431"/>
      <c r="PCY289" s="1431"/>
      <c r="PCZ289" s="1431"/>
      <c r="PDA289" s="1431"/>
      <c r="PDB289" s="1431"/>
      <c r="PDC289" s="1431"/>
      <c r="PDD289" s="1431"/>
      <c r="PDE289" s="1431"/>
      <c r="PDF289" s="1431"/>
      <c r="PDG289" s="1431"/>
      <c r="PDH289" s="1431"/>
      <c r="PDI289" s="1431"/>
      <c r="PDJ289" s="1431"/>
      <c r="PDK289" s="1431"/>
      <c r="PDL289" s="1431"/>
      <c r="PDM289" s="1431"/>
      <c r="PDN289" s="1431"/>
      <c r="PDO289" s="1431"/>
      <c r="PDP289" s="1431"/>
      <c r="PDQ289" s="1431"/>
      <c r="PDR289" s="1431"/>
      <c r="PDS289" s="1431"/>
      <c r="PDT289" s="1431"/>
      <c r="PDU289" s="1431"/>
      <c r="PDV289" s="1431"/>
      <c r="PDW289" s="1431"/>
      <c r="PDX289" s="1431"/>
      <c r="PDY289" s="1431"/>
      <c r="PDZ289" s="1431"/>
      <c r="PEA289" s="1431"/>
      <c r="PEB289" s="1431"/>
      <c r="PEC289" s="1431"/>
      <c r="PED289" s="1431"/>
      <c r="PEE289" s="1431"/>
      <c r="PEF289" s="1431"/>
      <c r="PEG289" s="1431"/>
      <c r="PEH289" s="1431"/>
      <c r="PEI289" s="1431"/>
      <c r="PEJ289" s="1431"/>
      <c r="PEK289" s="1431"/>
      <c r="PEL289" s="1431"/>
      <c r="PEM289" s="1431"/>
      <c r="PEN289" s="1431"/>
      <c r="PEO289" s="1431"/>
      <c r="PEP289" s="1431"/>
      <c r="PEQ289" s="1431"/>
      <c r="PER289" s="1431"/>
      <c r="PES289" s="1431"/>
      <c r="PET289" s="1431"/>
      <c r="PEU289" s="1431"/>
      <c r="PEV289" s="1431"/>
      <c r="PEW289" s="1431"/>
      <c r="PEX289" s="1431"/>
      <c r="PEY289" s="1431"/>
      <c r="PEZ289" s="1431"/>
      <c r="PFA289" s="1431"/>
      <c r="PFB289" s="1431"/>
      <c r="PFC289" s="1431"/>
      <c r="PFD289" s="1431"/>
      <c r="PFE289" s="1431"/>
      <c r="PFF289" s="1431"/>
      <c r="PFG289" s="1431"/>
      <c r="PFH289" s="1431"/>
      <c r="PFI289" s="1431"/>
      <c r="PFJ289" s="1431"/>
      <c r="PFK289" s="1431"/>
      <c r="PFL289" s="1431"/>
      <c r="PFM289" s="1431"/>
      <c r="PFN289" s="1431"/>
      <c r="PFO289" s="1431"/>
      <c r="PFP289" s="1431"/>
      <c r="PFQ289" s="1431"/>
      <c r="PFR289" s="1431"/>
      <c r="PFS289" s="1431"/>
      <c r="PFT289" s="1431"/>
      <c r="PFU289" s="1431"/>
      <c r="PFV289" s="1431"/>
      <c r="PFW289" s="1431"/>
      <c r="PFX289" s="1431"/>
      <c r="PFY289" s="1431"/>
      <c r="PFZ289" s="1431"/>
      <c r="PGA289" s="1431"/>
      <c r="PGB289" s="1431"/>
      <c r="PGC289" s="1431"/>
      <c r="PGD289" s="1431"/>
      <c r="PGE289" s="1431"/>
      <c r="PGF289" s="1431"/>
      <c r="PGG289" s="1431"/>
      <c r="PGH289" s="1431"/>
      <c r="PGI289" s="1431"/>
      <c r="PGJ289" s="1431"/>
      <c r="PGK289" s="1431"/>
      <c r="PGL289" s="1431"/>
      <c r="PGM289" s="1431"/>
      <c r="PGN289" s="1431"/>
      <c r="PGO289" s="1431"/>
      <c r="PGP289" s="1431"/>
      <c r="PGQ289" s="1431"/>
      <c r="PGR289" s="1431"/>
      <c r="PGS289" s="1431"/>
      <c r="PGT289" s="1431"/>
      <c r="PGU289" s="1431"/>
      <c r="PGV289" s="1431"/>
      <c r="PGW289" s="1431"/>
      <c r="PGX289" s="1431"/>
      <c r="PGY289" s="1431"/>
      <c r="PGZ289" s="1431"/>
      <c r="PHA289" s="1431"/>
      <c r="PHB289" s="1431"/>
      <c r="PHC289" s="1431"/>
      <c r="PHD289" s="1431"/>
      <c r="PHE289" s="1431"/>
      <c r="PHF289" s="1431"/>
      <c r="PHG289" s="1431"/>
      <c r="PHH289" s="1431"/>
      <c r="PHI289" s="1431"/>
      <c r="PHJ289" s="1431"/>
      <c r="PHK289" s="1431"/>
      <c r="PHL289" s="1431"/>
      <c r="PHM289" s="1431"/>
      <c r="PHN289" s="1431"/>
      <c r="PHO289" s="1431"/>
      <c r="PHP289" s="1431"/>
      <c r="PHQ289" s="1431"/>
      <c r="PHR289" s="1431"/>
      <c r="PHS289" s="1431"/>
      <c r="PHT289" s="1431"/>
      <c r="PHU289" s="1431"/>
      <c r="PHV289" s="1431"/>
      <c r="PHW289" s="1431"/>
      <c r="PHX289" s="1431"/>
      <c r="PHY289" s="1431"/>
      <c r="PHZ289" s="1431"/>
      <c r="PIA289" s="1431"/>
      <c r="PIB289" s="1431"/>
      <c r="PIC289" s="1431"/>
      <c r="PID289" s="1431"/>
      <c r="PIE289" s="1431"/>
      <c r="PIF289" s="1431"/>
      <c r="PIG289" s="1431"/>
      <c r="PIH289" s="1431"/>
      <c r="PII289" s="1431"/>
      <c r="PIJ289" s="1431"/>
      <c r="PIK289" s="1431"/>
      <c r="PIL289" s="1431"/>
      <c r="PIM289" s="1431"/>
      <c r="PIN289" s="1431"/>
      <c r="PIO289" s="1431"/>
      <c r="PIP289" s="1431"/>
      <c r="PIQ289" s="1431"/>
      <c r="PIR289" s="1431"/>
      <c r="PIS289" s="1431"/>
      <c r="PIT289" s="1431"/>
      <c r="PIU289" s="1431"/>
      <c r="PIV289" s="1431"/>
      <c r="PIW289" s="1431"/>
      <c r="PIX289" s="1431"/>
      <c r="PIY289" s="1431"/>
      <c r="PIZ289" s="1431"/>
      <c r="PJA289" s="1431"/>
      <c r="PJB289" s="1431"/>
      <c r="PJC289" s="1431"/>
      <c r="PJD289" s="1431"/>
      <c r="PJE289" s="1431"/>
      <c r="PJF289" s="1431"/>
      <c r="PJG289" s="1431"/>
      <c r="PJH289" s="1431"/>
      <c r="PJI289" s="1431"/>
      <c r="PJJ289" s="1431"/>
      <c r="PJK289" s="1431"/>
      <c r="PJL289" s="1431"/>
      <c r="PJM289" s="1431"/>
      <c r="PJN289" s="1431"/>
      <c r="PJO289" s="1431"/>
      <c r="PJP289" s="1431"/>
      <c r="PJQ289" s="1431"/>
      <c r="PJR289" s="1431"/>
      <c r="PJS289" s="1431"/>
      <c r="PJT289" s="1431"/>
      <c r="PJU289" s="1431"/>
      <c r="PJV289" s="1431"/>
      <c r="PJW289" s="1431"/>
      <c r="PJX289" s="1431"/>
      <c r="PJY289" s="1431"/>
      <c r="PJZ289" s="1431"/>
      <c r="PKA289" s="1431"/>
      <c r="PKB289" s="1431"/>
      <c r="PKC289" s="1431"/>
      <c r="PKD289" s="1431"/>
      <c r="PKE289" s="1431"/>
      <c r="PKF289" s="1431"/>
      <c r="PKG289" s="1431"/>
      <c r="PKH289" s="1431"/>
      <c r="PKI289" s="1431"/>
      <c r="PKJ289" s="1431"/>
      <c r="PKK289" s="1431"/>
      <c r="PKL289" s="1431"/>
      <c r="PKM289" s="1431"/>
      <c r="PKN289" s="1431"/>
      <c r="PKO289" s="1431"/>
      <c r="PKP289" s="1431"/>
      <c r="PKQ289" s="1431"/>
      <c r="PKR289" s="1431"/>
      <c r="PKS289" s="1431"/>
      <c r="PKT289" s="1431"/>
      <c r="PKU289" s="1431"/>
      <c r="PKV289" s="1431"/>
      <c r="PKW289" s="1431"/>
      <c r="PKX289" s="1431"/>
      <c r="PKY289" s="1431"/>
      <c r="PKZ289" s="1431"/>
      <c r="PLA289" s="1431"/>
      <c r="PLB289" s="1431"/>
      <c r="PLC289" s="1431"/>
      <c r="PLD289" s="1431"/>
      <c r="PLE289" s="1431"/>
      <c r="PLF289" s="1431"/>
      <c r="PLG289" s="1431"/>
      <c r="PLH289" s="1431"/>
      <c r="PLI289" s="1431"/>
      <c r="PLJ289" s="1431"/>
      <c r="PLK289" s="1431"/>
      <c r="PLL289" s="1431"/>
      <c r="PLM289" s="1431"/>
      <c r="PLN289" s="1431"/>
      <c r="PLO289" s="1431"/>
      <c r="PLP289" s="1431"/>
      <c r="PLQ289" s="1431"/>
      <c r="PLR289" s="1431"/>
      <c r="PLS289" s="1431"/>
      <c r="PLT289" s="1431"/>
      <c r="PLU289" s="1431"/>
      <c r="PLV289" s="1431"/>
      <c r="PLW289" s="1431"/>
      <c r="PLX289" s="1431"/>
      <c r="PLY289" s="1431"/>
      <c r="PLZ289" s="1431"/>
      <c r="PMA289" s="1431"/>
      <c r="PMB289" s="1431"/>
      <c r="PMC289" s="1431"/>
      <c r="PMD289" s="1431"/>
      <c r="PME289" s="1431"/>
      <c r="PMF289" s="1431"/>
      <c r="PMG289" s="1431"/>
      <c r="PMH289" s="1431"/>
      <c r="PMI289" s="1431"/>
      <c r="PMJ289" s="1431"/>
      <c r="PMK289" s="1431"/>
      <c r="PML289" s="1431"/>
      <c r="PMM289" s="1431"/>
      <c r="PMN289" s="1431"/>
      <c r="PMO289" s="1431"/>
      <c r="PMP289" s="1431"/>
      <c r="PMQ289" s="1431"/>
      <c r="PMR289" s="1431"/>
      <c r="PMS289" s="1431"/>
      <c r="PMT289" s="1431"/>
      <c r="PMU289" s="1431"/>
      <c r="PMV289" s="1431"/>
      <c r="PMW289" s="1431"/>
      <c r="PMX289" s="1431"/>
      <c r="PMY289" s="1431"/>
      <c r="PMZ289" s="1431"/>
      <c r="PNA289" s="1431"/>
      <c r="PNB289" s="1431"/>
      <c r="PNC289" s="1431"/>
      <c r="PND289" s="1431"/>
      <c r="PNE289" s="1431"/>
      <c r="PNF289" s="1431"/>
      <c r="PNG289" s="1431"/>
      <c r="PNH289" s="1431"/>
      <c r="PNI289" s="1431"/>
      <c r="PNJ289" s="1431"/>
      <c r="PNK289" s="1431"/>
      <c r="PNL289" s="1431"/>
      <c r="PNM289" s="1431"/>
      <c r="PNN289" s="1431"/>
      <c r="PNO289" s="1431"/>
      <c r="PNP289" s="1431"/>
      <c r="PNQ289" s="1431"/>
      <c r="PNR289" s="1431"/>
      <c r="PNS289" s="1431"/>
      <c r="PNT289" s="1431"/>
      <c r="PNU289" s="1431"/>
      <c r="PNV289" s="1431"/>
      <c r="PNW289" s="1431"/>
      <c r="PNX289" s="1431"/>
      <c r="PNY289" s="1431"/>
      <c r="PNZ289" s="1431"/>
      <c r="POA289" s="1431"/>
      <c r="POB289" s="1431"/>
      <c r="POC289" s="1431"/>
      <c r="POD289" s="1431"/>
      <c r="POE289" s="1431"/>
      <c r="POF289" s="1431"/>
      <c r="POG289" s="1431"/>
      <c r="POH289" s="1431"/>
      <c r="POI289" s="1431"/>
      <c r="POJ289" s="1431"/>
      <c r="POK289" s="1431"/>
      <c r="POL289" s="1431"/>
      <c r="POM289" s="1431"/>
      <c r="PON289" s="1431"/>
      <c r="POO289" s="1431"/>
      <c r="POP289" s="1431"/>
      <c r="POQ289" s="1431"/>
      <c r="POR289" s="1431"/>
      <c r="POS289" s="1431"/>
      <c r="POT289" s="1431"/>
      <c r="POU289" s="1431"/>
      <c r="POV289" s="1431"/>
      <c r="POW289" s="1431"/>
      <c r="POX289" s="1431"/>
      <c r="POY289" s="1431"/>
      <c r="POZ289" s="1431"/>
      <c r="PPA289" s="1431"/>
      <c r="PPB289" s="1431"/>
      <c r="PPC289" s="1431"/>
      <c r="PPD289" s="1431"/>
      <c r="PPE289" s="1431"/>
      <c r="PPF289" s="1431"/>
      <c r="PPG289" s="1431"/>
      <c r="PPH289" s="1431"/>
      <c r="PPI289" s="1431"/>
      <c r="PPJ289" s="1431"/>
      <c r="PPK289" s="1431"/>
      <c r="PPL289" s="1431"/>
      <c r="PPM289" s="1431"/>
      <c r="PPN289" s="1431"/>
      <c r="PPO289" s="1431"/>
      <c r="PPP289" s="1431"/>
      <c r="PPQ289" s="1431"/>
      <c r="PPR289" s="1431"/>
      <c r="PPS289" s="1431"/>
      <c r="PPT289" s="1431"/>
      <c r="PPU289" s="1431"/>
      <c r="PPV289" s="1431"/>
      <c r="PPW289" s="1431"/>
      <c r="PPX289" s="1431"/>
      <c r="PPY289" s="1431"/>
      <c r="PPZ289" s="1431"/>
      <c r="PQA289" s="1431"/>
      <c r="PQB289" s="1431"/>
      <c r="PQC289" s="1431"/>
      <c r="PQD289" s="1431"/>
      <c r="PQE289" s="1431"/>
      <c r="PQF289" s="1431"/>
      <c r="PQG289" s="1431"/>
      <c r="PQH289" s="1431"/>
      <c r="PQI289" s="1431"/>
      <c r="PQJ289" s="1431"/>
      <c r="PQK289" s="1431"/>
      <c r="PQL289" s="1431"/>
      <c r="PQM289" s="1431"/>
      <c r="PQN289" s="1431"/>
      <c r="PQO289" s="1431"/>
      <c r="PQP289" s="1431"/>
      <c r="PQQ289" s="1431"/>
      <c r="PQR289" s="1431"/>
      <c r="PQS289" s="1431"/>
      <c r="PQT289" s="1431"/>
      <c r="PQU289" s="1431"/>
      <c r="PQV289" s="1431"/>
      <c r="PQW289" s="1431"/>
      <c r="PQX289" s="1431"/>
      <c r="PQY289" s="1431"/>
      <c r="PQZ289" s="1431"/>
      <c r="PRA289" s="1431"/>
      <c r="PRB289" s="1431"/>
      <c r="PRC289" s="1431"/>
      <c r="PRD289" s="1431"/>
      <c r="PRE289" s="1431"/>
      <c r="PRF289" s="1431"/>
      <c r="PRG289" s="1431"/>
      <c r="PRH289" s="1431"/>
      <c r="PRI289" s="1431"/>
      <c r="PRJ289" s="1431"/>
      <c r="PRK289" s="1431"/>
      <c r="PRL289" s="1431"/>
      <c r="PRM289" s="1431"/>
      <c r="PRN289" s="1431"/>
      <c r="PRO289" s="1431"/>
      <c r="PRP289" s="1431"/>
      <c r="PRQ289" s="1431"/>
      <c r="PRR289" s="1431"/>
      <c r="PRS289" s="1431"/>
      <c r="PRT289" s="1431"/>
      <c r="PRU289" s="1431"/>
      <c r="PRV289" s="1431"/>
      <c r="PRW289" s="1431"/>
      <c r="PRX289" s="1431"/>
      <c r="PRY289" s="1431"/>
      <c r="PRZ289" s="1431"/>
      <c r="PSA289" s="1431"/>
      <c r="PSB289" s="1431"/>
      <c r="PSC289" s="1431"/>
      <c r="PSD289" s="1431"/>
      <c r="PSE289" s="1431"/>
      <c r="PSF289" s="1431"/>
      <c r="PSG289" s="1431"/>
      <c r="PSH289" s="1431"/>
      <c r="PSI289" s="1431"/>
      <c r="PSJ289" s="1431"/>
      <c r="PSK289" s="1431"/>
      <c r="PSL289" s="1431"/>
      <c r="PSM289" s="1431"/>
      <c r="PSN289" s="1431"/>
      <c r="PSO289" s="1431"/>
      <c r="PSP289" s="1431"/>
      <c r="PSQ289" s="1431"/>
      <c r="PSR289" s="1431"/>
      <c r="PSS289" s="1431"/>
      <c r="PST289" s="1431"/>
      <c r="PSU289" s="1431"/>
      <c r="PSV289" s="1431"/>
      <c r="PSW289" s="1431"/>
      <c r="PSX289" s="1431"/>
      <c r="PSY289" s="1431"/>
      <c r="PSZ289" s="1431"/>
      <c r="PTA289" s="1431"/>
      <c r="PTB289" s="1431"/>
      <c r="PTC289" s="1431"/>
      <c r="PTD289" s="1431"/>
      <c r="PTE289" s="1431"/>
      <c r="PTF289" s="1431"/>
      <c r="PTG289" s="1431"/>
      <c r="PTH289" s="1431"/>
      <c r="PTI289" s="1431"/>
      <c r="PTJ289" s="1431"/>
      <c r="PTK289" s="1431"/>
      <c r="PTL289" s="1431"/>
      <c r="PTM289" s="1431"/>
      <c r="PTN289" s="1431"/>
      <c r="PTO289" s="1431"/>
      <c r="PTP289" s="1431"/>
      <c r="PTQ289" s="1431"/>
      <c r="PTR289" s="1431"/>
      <c r="PTS289" s="1431"/>
      <c r="PTT289" s="1431"/>
      <c r="PTU289" s="1431"/>
      <c r="PTV289" s="1431"/>
      <c r="PTW289" s="1431"/>
      <c r="PTX289" s="1431"/>
      <c r="PTY289" s="1431"/>
      <c r="PTZ289" s="1431"/>
      <c r="PUA289" s="1431"/>
      <c r="PUB289" s="1431"/>
      <c r="PUC289" s="1431"/>
      <c r="PUD289" s="1431"/>
      <c r="PUE289" s="1431"/>
      <c r="PUF289" s="1431"/>
      <c r="PUG289" s="1431"/>
      <c r="PUH289" s="1431"/>
      <c r="PUI289" s="1431"/>
      <c r="PUJ289" s="1431"/>
      <c r="PUK289" s="1431"/>
      <c r="PUL289" s="1431"/>
      <c r="PUM289" s="1431"/>
      <c r="PUN289" s="1431"/>
      <c r="PUO289" s="1431"/>
      <c r="PUP289" s="1431"/>
      <c r="PUQ289" s="1431"/>
      <c r="PUR289" s="1431"/>
      <c r="PUS289" s="1431"/>
      <c r="PUT289" s="1431"/>
      <c r="PUU289" s="1431"/>
      <c r="PUV289" s="1431"/>
      <c r="PUW289" s="1431"/>
      <c r="PUX289" s="1431"/>
      <c r="PUY289" s="1431"/>
      <c r="PUZ289" s="1431"/>
      <c r="PVA289" s="1431"/>
      <c r="PVB289" s="1431"/>
      <c r="PVC289" s="1431"/>
      <c r="PVD289" s="1431"/>
      <c r="PVE289" s="1431"/>
      <c r="PVF289" s="1431"/>
      <c r="PVG289" s="1431"/>
      <c r="PVH289" s="1431"/>
      <c r="PVI289" s="1431"/>
      <c r="PVJ289" s="1431"/>
      <c r="PVK289" s="1431"/>
      <c r="PVL289" s="1431"/>
      <c r="PVM289" s="1431"/>
      <c r="PVN289" s="1431"/>
      <c r="PVO289" s="1431"/>
      <c r="PVP289" s="1431"/>
      <c r="PVQ289" s="1431"/>
      <c r="PVR289" s="1431"/>
      <c r="PVS289" s="1431"/>
      <c r="PVT289" s="1431"/>
      <c r="PVU289" s="1431"/>
      <c r="PVV289" s="1431"/>
      <c r="PVW289" s="1431"/>
      <c r="PVX289" s="1431"/>
      <c r="PVY289" s="1431"/>
      <c r="PVZ289" s="1431"/>
      <c r="PWA289" s="1431"/>
      <c r="PWB289" s="1431"/>
      <c r="PWC289" s="1431"/>
      <c r="PWD289" s="1431"/>
      <c r="PWE289" s="1431"/>
      <c r="PWF289" s="1431"/>
      <c r="PWG289" s="1431"/>
      <c r="PWH289" s="1431"/>
      <c r="PWI289" s="1431"/>
      <c r="PWJ289" s="1431"/>
      <c r="PWK289" s="1431"/>
      <c r="PWL289" s="1431"/>
      <c r="PWM289" s="1431"/>
      <c r="PWN289" s="1431"/>
      <c r="PWO289" s="1431"/>
      <c r="PWP289" s="1431"/>
      <c r="PWQ289" s="1431"/>
      <c r="PWR289" s="1431"/>
      <c r="PWS289" s="1431"/>
      <c r="PWT289" s="1431"/>
      <c r="PWU289" s="1431"/>
      <c r="PWV289" s="1431"/>
      <c r="PWW289" s="1431"/>
      <c r="PWX289" s="1431"/>
      <c r="PWY289" s="1431"/>
      <c r="PWZ289" s="1431"/>
      <c r="PXA289" s="1431"/>
      <c r="PXB289" s="1431"/>
      <c r="PXC289" s="1431"/>
      <c r="PXD289" s="1431"/>
      <c r="PXE289" s="1431"/>
      <c r="PXF289" s="1431"/>
      <c r="PXG289" s="1431"/>
      <c r="PXH289" s="1431"/>
      <c r="PXI289" s="1431"/>
      <c r="PXJ289" s="1431"/>
      <c r="PXK289" s="1431"/>
      <c r="PXL289" s="1431"/>
      <c r="PXM289" s="1431"/>
      <c r="PXN289" s="1431"/>
      <c r="PXO289" s="1431"/>
      <c r="PXP289" s="1431"/>
      <c r="PXQ289" s="1431"/>
      <c r="PXR289" s="1431"/>
      <c r="PXS289" s="1431"/>
      <c r="PXT289" s="1431"/>
      <c r="PXU289" s="1431"/>
      <c r="PXV289" s="1431"/>
      <c r="PXW289" s="1431"/>
      <c r="PXX289" s="1431"/>
      <c r="PXY289" s="1431"/>
      <c r="PXZ289" s="1431"/>
      <c r="PYA289" s="1431"/>
      <c r="PYB289" s="1431"/>
      <c r="PYC289" s="1431"/>
      <c r="PYD289" s="1431"/>
      <c r="PYE289" s="1431"/>
      <c r="PYF289" s="1431"/>
      <c r="PYG289" s="1431"/>
      <c r="PYH289" s="1431"/>
      <c r="PYI289" s="1431"/>
      <c r="PYJ289" s="1431"/>
      <c r="PYK289" s="1431"/>
      <c r="PYL289" s="1431"/>
      <c r="PYM289" s="1431"/>
      <c r="PYN289" s="1431"/>
      <c r="PYO289" s="1431"/>
      <c r="PYP289" s="1431"/>
      <c r="PYQ289" s="1431"/>
      <c r="PYR289" s="1431"/>
      <c r="PYS289" s="1431"/>
      <c r="PYT289" s="1431"/>
      <c r="PYU289" s="1431"/>
      <c r="PYV289" s="1431"/>
      <c r="PYW289" s="1431"/>
      <c r="PYX289" s="1431"/>
      <c r="PYY289" s="1431"/>
      <c r="PYZ289" s="1431"/>
      <c r="PZA289" s="1431"/>
      <c r="PZB289" s="1431"/>
      <c r="PZC289" s="1431"/>
      <c r="PZD289" s="1431"/>
      <c r="PZE289" s="1431"/>
      <c r="PZF289" s="1431"/>
      <c r="PZG289" s="1431"/>
      <c r="PZH289" s="1431"/>
      <c r="PZI289" s="1431"/>
      <c r="PZJ289" s="1431"/>
      <c r="PZK289" s="1431"/>
      <c r="PZL289" s="1431"/>
      <c r="PZM289" s="1431"/>
      <c r="PZN289" s="1431"/>
      <c r="PZO289" s="1431"/>
      <c r="PZP289" s="1431"/>
      <c r="PZQ289" s="1431"/>
      <c r="PZR289" s="1431"/>
      <c r="PZS289" s="1431"/>
      <c r="PZT289" s="1431"/>
      <c r="PZU289" s="1431"/>
      <c r="PZV289" s="1431"/>
      <c r="PZW289" s="1431"/>
      <c r="PZX289" s="1431"/>
      <c r="PZY289" s="1431"/>
      <c r="PZZ289" s="1431"/>
      <c r="QAA289" s="1431"/>
      <c r="QAB289" s="1431"/>
      <c r="QAC289" s="1431"/>
      <c r="QAD289" s="1431"/>
      <c r="QAE289" s="1431"/>
      <c r="QAF289" s="1431"/>
      <c r="QAG289" s="1431"/>
      <c r="QAH289" s="1431"/>
      <c r="QAI289" s="1431"/>
      <c r="QAJ289" s="1431"/>
      <c r="QAK289" s="1431"/>
      <c r="QAL289" s="1431"/>
      <c r="QAM289" s="1431"/>
      <c r="QAN289" s="1431"/>
      <c r="QAO289" s="1431"/>
      <c r="QAP289" s="1431"/>
      <c r="QAQ289" s="1431"/>
      <c r="QAR289" s="1431"/>
      <c r="QAS289" s="1431"/>
      <c r="QAT289" s="1431"/>
      <c r="QAU289" s="1431"/>
      <c r="QAV289" s="1431"/>
      <c r="QAW289" s="1431"/>
      <c r="QAX289" s="1431"/>
      <c r="QAY289" s="1431"/>
      <c r="QAZ289" s="1431"/>
      <c r="QBA289" s="1431"/>
      <c r="QBB289" s="1431"/>
      <c r="QBC289" s="1431"/>
      <c r="QBD289" s="1431"/>
      <c r="QBE289" s="1431"/>
      <c r="QBF289" s="1431"/>
      <c r="QBG289" s="1431"/>
      <c r="QBH289" s="1431"/>
      <c r="QBI289" s="1431"/>
      <c r="QBJ289" s="1431"/>
      <c r="QBK289" s="1431"/>
      <c r="QBL289" s="1431"/>
      <c r="QBM289" s="1431"/>
      <c r="QBN289" s="1431"/>
      <c r="QBO289" s="1431"/>
      <c r="QBP289" s="1431"/>
      <c r="QBQ289" s="1431"/>
      <c r="QBR289" s="1431"/>
      <c r="QBS289" s="1431"/>
      <c r="QBT289" s="1431"/>
      <c r="QBU289" s="1431"/>
      <c r="QBV289" s="1431"/>
      <c r="QBW289" s="1431"/>
      <c r="QBX289" s="1431"/>
      <c r="QBY289" s="1431"/>
      <c r="QBZ289" s="1431"/>
      <c r="QCA289" s="1431"/>
      <c r="QCB289" s="1431"/>
      <c r="QCC289" s="1431"/>
      <c r="QCD289" s="1431"/>
      <c r="QCE289" s="1431"/>
      <c r="QCF289" s="1431"/>
      <c r="QCG289" s="1431"/>
      <c r="QCH289" s="1431"/>
      <c r="QCI289" s="1431"/>
      <c r="QCJ289" s="1431"/>
      <c r="QCK289" s="1431"/>
      <c r="QCL289" s="1431"/>
      <c r="QCM289" s="1431"/>
      <c r="QCN289" s="1431"/>
      <c r="QCO289" s="1431"/>
      <c r="QCP289" s="1431"/>
      <c r="QCQ289" s="1431"/>
      <c r="QCR289" s="1431"/>
      <c r="QCS289" s="1431"/>
      <c r="QCT289" s="1431"/>
      <c r="QCU289" s="1431"/>
      <c r="QCV289" s="1431"/>
      <c r="QCW289" s="1431"/>
      <c r="QCX289" s="1431"/>
      <c r="QCY289" s="1431"/>
      <c r="QCZ289" s="1431"/>
      <c r="QDA289" s="1431"/>
      <c r="QDB289" s="1431"/>
      <c r="QDC289" s="1431"/>
      <c r="QDD289" s="1431"/>
      <c r="QDE289" s="1431"/>
      <c r="QDF289" s="1431"/>
      <c r="QDG289" s="1431"/>
      <c r="QDH289" s="1431"/>
      <c r="QDI289" s="1431"/>
      <c r="QDJ289" s="1431"/>
      <c r="QDK289" s="1431"/>
      <c r="QDL289" s="1431"/>
      <c r="QDM289" s="1431"/>
      <c r="QDN289" s="1431"/>
      <c r="QDO289" s="1431"/>
      <c r="QDP289" s="1431"/>
      <c r="QDQ289" s="1431"/>
      <c r="QDR289" s="1431"/>
      <c r="QDS289" s="1431"/>
      <c r="QDT289" s="1431"/>
      <c r="QDU289" s="1431"/>
      <c r="QDV289" s="1431"/>
      <c r="QDW289" s="1431"/>
      <c r="QDX289" s="1431"/>
      <c r="QDY289" s="1431"/>
      <c r="QDZ289" s="1431"/>
      <c r="QEA289" s="1431"/>
      <c r="QEB289" s="1431"/>
      <c r="QEC289" s="1431"/>
      <c r="QED289" s="1431"/>
      <c r="QEE289" s="1431"/>
      <c r="QEF289" s="1431"/>
      <c r="QEG289" s="1431"/>
      <c r="QEH289" s="1431"/>
      <c r="QEI289" s="1431"/>
      <c r="QEJ289" s="1431"/>
      <c r="QEK289" s="1431"/>
      <c r="QEL289" s="1431"/>
      <c r="QEM289" s="1431"/>
      <c r="QEN289" s="1431"/>
      <c r="QEO289" s="1431"/>
      <c r="QEP289" s="1431"/>
      <c r="QEQ289" s="1431"/>
      <c r="QER289" s="1431"/>
      <c r="QES289" s="1431"/>
      <c r="QET289" s="1431"/>
      <c r="QEU289" s="1431"/>
      <c r="QEV289" s="1431"/>
      <c r="QEW289" s="1431"/>
      <c r="QEX289" s="1431"/>
      <c r="QEY289" s="1431"/>
      <c r="QEZ289" s="1431"/>
      <c r="QFA289" s="1431"/>
      <c r="QFB289" s="1431"/>
      <c r="QFC289" s="1431"/>
      <c r="QFD289" s="1431"/>
      <c r="QFE289" s="1431"/>
      <c r="QFF289" s="1431"/>
      <c r="QFG289" s="1431"/>
      <c r="QFH289" s="1431"/>
      <c r="QFI289" s="1431"/>
      <c r="QFJ289" s="1431"/>
      <c r="QFK289" s="1431"/>
      <c r="QFL289" s="1431"/>
      <c r="QFM289" s="1431"/>
      <c r="QFN289" s="1431"/>
      <c r="QFO289" s="1431"/>
      <c r="QFP289" s="1431"/>
      <c r="QFQ289" s="1431"/>
      <c r="QFR289" s="1431"/>
      <c r="QFS289" s="1431"/>
      <c r="QFT289" s="1431"/>
      <c r="QFU289" s="1431"/>
      <c r="QFV289" s="1431"/>
      <c r="QFW289" s="1431"/>
      <c r="QFX289" s="1431"/>
      <c r="QFY289" s="1431"/>
      <c r="QFZ289" s="1431"/>
      <c r="QGA289" s="1431"/>
      <c r="QGB289" s="1431"/>
      <c r="QGC289" s="1431"/>
      <c r="QGD289" s="1431"/>
      <c r="QGE289" s="1431"/>
      <c r="QGF289" s="1431"/>
      <c r="QGG289" s="1431"/>
      <c r="QGH289" s="1431"/>
      <c r="QGI289" s="1431"/>
      <c r="QGJ289" s="1431"/>
      <c r="QGK289" s="1431"/>
      <c r="QGL289" s="1431"/>
      <c r="QGM289" s="1431"/>
      <c r="QGN289" s="1431"/>
      <c r="QGO289" s="1431"/>
      <c r="QGP289" s="1431"/>
      <c r="QGQ289" s="1431"/>
      <c r="QGR289" s="1431"/>
      <c r="QGS289" s="1431"/>
      <c r="QGT289" s="1431"/>
      <c r="QGU289" s="1431"/>
      <c r="QGV289" s="1431"/>
      <c r="QGW289" s="1431"/>
      <c r="QGX289" s="1431"/>
      <c r="QGY289" s="1431"/>
      <c r="QGZ289" s="1431"/>
      <c r="QHA289" s="1431"/>
      <c r="QHB289" s="1431"/>
      <c r="QHC289" s="1431"/>
      <c r="QHD289" s="1431"/>
      <c r="QHE289" s="1431"/>
      <c r="QHF289" s="1431"/>
      <c r="QHG289" s="1431"/>
      <c r="QHH289" s="1431"/>
      <c r="QHI289" s="1431"/>
      <c r="QHJ289" s="1431"/>
      <c r="QHK289" s="1431"/>
      <c r="QHL289" s="1431"/>
      <c r="QHM289" s="1431"/>
      <c r="QHN289" s="1431"/>
      <c r="QHO289" s="1431"/>
      <c r="QHP289" s="1431"/>
      <c r="QHQ289" s="1431"/>
      <c r="QHR289" s="1431"/>
      <c r="QHS289" s="1431"/>
      <c r="QHT289" s="1431"/>
      <c r="QHU289" s="1431"/>
      <c r="QHV289" s="1431"/>
      <c r="QHW289" s="1431"/>
      <c r="QHX289" s="1431"/>
      <c r="QHY289" s="1431"/>
      <c r="QHZ289" s="1431"/>
      <c r="QIA289" s="1431"/>
      <c r="QIB289" s="1431"/>
      <c r="QIC289" s="1431"/>
      <c r="QID289" s="1431"/>
      <c r="QIE289" s="1431"/>
      <c r="QIF289" s="1431"/>
      <c r="QIG289" s="1431"/>
      <c r="QIH289" s="1431"/>
      <c r="QII289" s="1431"/>
      <c r="QIJ289" s="1431"/>
      <c r="QIK289" s="1431"/>
      <c r="QIL289" s="1431"/>
      <c r="QIM289" s="1431"/>
      <c r="QIN289" s="1431"/>
      <c r="QIO289" s="1431"/>
      <c r="QIP289" s="1431"/>
      <c r="QIQ289" s="1431"/>
      <c r="QIR289" s="1431"/>
      <c r="QIS289" s="1431"/>
      <c r="QIT289" s="1431"/>
      <c r="QIU289" s="1431"/>
      <c r="QIV289" s="1431"/>
      <c r="QIW289" s="1431"/>
      <c r="QIX289" s="1431"/>
      <c r="QIY289" s="1431"/>
      <c r="QIZ289" s="1431"/>
      <c r="QJA289" s="1431"/>
      <c r="QJB289" s="1431"/>
      <c r="QJC289" s="1431"/>
      <c r="QJD289" s="1431"/>
      <c r="QJE289" s="1431"/>
      <c r="QJF289" s="1431"/>
      <c r="QJG289" s="1431"/>
      <c r="QJH289" s="1431"/>
      <c r="QJI289" s="1431"/>
      <c r="QJJ289" s="1431"/>
      <c r="QJK289" s="1431"/>
      <c r="QJL289" s="1431"/>
      <c r="QJM289" s="1431"/>
      <c r="QJN289" s="1431"/>
      <c r="QJO289" s="1431"/>
      <c r="QJP289" s="1431"/>
      <c r="QJQ289" s="1431"/>
      <c r="QJR289" s="1431"/>
      <c r="QJS289" s="1431"/>
      <c r="QJT289" s="1431"/>
      <c r="QJU289" s="1431"/>
      <c r="QJV289" s="1431"/>
      <c r="QJW289" s="1431"/>
      <c r="QJX289" s="1431"/>
      <c r="QJY289" s="1431"/>
      <c r="QJZ289" s="1431"/>
      <c r="QKA289" s="1431"/>
      <c r="QKB289" s="1431"/>
      <c r="QKC289" s="1431"/>
      <c r="QKD289" s="1431"/>
      <c r="QKE289" s="1431"/>
      <c r="QKF289" s="1431"/>
      <c r="QKG289" s="1431"/>
      <c r="QKH289" s="1431"/>
      <c r="QKI289" s="1431"/>
      <c r="QKJ289" s="1431"/>
      <c r="QKK289" s="1431"/>
      <c r="QKL289" s="1431"/>
      <c r="QKM289" s="1431"/>
      <c r="QKN289" s="1431"/>
      <c r="QKO289" s="1431"/>
      <c r="QKP289" s="1431"/>
      <c r="QKQ289" s="1431"/>
      <c r="QKR289" s="1431"/>
      <c r="QKS289" s="1431"/>
      <c r="QKT289" s="1431"/>
      <c r="QKU289" s="1431"/>
      <c r="QKV289" s="1431"/>
      <c r="QKW289" s="1431"/>
      <c r="QKX289" s="1431"/>
      <c r="QKY289" s="1431"/>
      <c r="QKZ289" s="1431"/>
      <c r="QLA289" s="1431"/>
      <c r="QLB289" s="1431"/>
      <c r="QLC289" s="1431"/>
      <c r="QLD289" s="1431"/>
      <c r="QLE289" s="1431"/>
      <c r="QLF289" s="1431"/>
      <c r="QLG289" s="1431"/>
      <c r="QLH289" s="1431"/>
      <c r="QLI289" s="1431"/>
      <c r="QLJ289" s="1431"/>
      <c r="QLK289" s="1431"/>
      <c r="QLL289" s="1431"/>
      <c r="QLM289" s="1431"/>
      <c r="QLN289" s="1431"/>
      <c r="QLO289" s="1431"/>
      <c r="QLP289" s="1431"/>
      <c r="QLQ289" s="1431"/>
      <c r="QLR289" s="1431"/>
      <c r="QLS289" s="1431"/>
      <c r="QLT289" s="1431"/>
      <c r="QLU289" s="1431"/>
      <c r="QLV289" s="1431"/>
      <c r="QLW289" s="1431"/>
      <c r="QLX289" s="1431"/>
      <c r="QLY289" s="1431"/>
      <c r="QLZ289" s="1431"/>
      <c r="QMA289" s="1431"/>
      <c r="QMB289" s="1431"/>
      <c r="QMC289" s="1431"/>
      <c r="QMD289" s="1431"/>
      <c r="QME289" s="1431"/>
      <c r="QMF289" s="1431"/>
      <c r="QMG289" s="1431"/>
      <c r="QMH289" s="1431"/>
      <c r="QMI289" s="1431"/>
      <c r="QMJ289" s="1431"/>
      <c r="QMK289" s="1431"/>
      <c r="QML289" s="1431"/>
      <c r="QMM289" s="1431"/>
      <c r="QMN289" s="1431"/>
      <c r="QMO289" s="1431"/>
      <c r="QMP289" s="1431"/>
      <c r="QMQ289" s="1431"/>
      <c r="QMR289" s="1431"/>
      <c r="QMS289" s="1431"/>
      <c r="QMT289" s="1431"/>
      <c r="QMU289" s="1431"/>
      <c r="QMV289" s="1431"/>
      <c r="QMW289" s="1431"/>
      <c r="QMX289" s="1431"/>
      <c r="QMY289" s="1431"/>
      <c r="QMZ289" s="1431"/>
      <c r="QNA289" s="1431"/>
      <c r="QNB289" s="1431"/>
      <c r="QNC289" s="1431"/>
      <c r="QND289" s="1431"/>
      <c r="QNE289" s="1431"/>
      <c r="QNF289" s="1431"/>
      <c r="QNG289" s="1431"/>
      <c r="QNH289" s="1431"/>
      <c r="QNI289" s="1431"/>
      <c r="QNJ289" s="1431"/>
      <c r="QNK289" s="1431"/>
      <c r="QNL289" s="1431"/>
      <c r="QNM289" s="1431"/>
      <c r="QNN289" s="1431"/>
      <c r="QNO289" s="1431"/>
      <c r="QNP289" s="1431"/>
      <c r="QNQ289" s="1431"/>
      <c r="QNR289" s="1431"/>
      <c r="QNS289" s="1431"/>
      <c r="QNT289" s="1431"/>
      <c r="QNU289" s="1431"/>
      <c r="QNV289" s="1431"/>
      <c r="QNW289" s="1431"/>
      <c r="QNX289" s="1431"/>
      <c r="QNY289" s="1431"/>
      <c r="QNZ289" s="1431"/>
      <c r="QOA289" s="1431"/>
      <c r="QOB289" s="1431"/>
      <c r="QOC289" s="1431"/>
      <c r="QOD289" s="1431"/>
      <c r="QOE289" s="1431"/>
      <c r="QOF289" s="1431"/>
      <c r="QOG289" s="1431"/>
      <c r="QOH289" s="1431"/>
      <c r="QOI289" s="1431"/>
      <c r="QOJ289" s="1431"/>
      <c r="QOK289" s="1431"/>
      <c r="QOL289" s="1431"/>
      <c r="QOM289" s="1431"/>
      <c r="QON289" s="1431"/>
      <c r="QOO289" s="1431"/>
      <c r="QOP289" s="1431"/>
      <c r="QOQ289" s="1431"/>
      <c r="QOR289" s="1431"/>
      <c r="QOS289" s="1431"/>
      <c r="QOT289" s="1431"/>
      <c r="QOU289" s="1431"/>
      <c r="QOV289" s="1431"/>
      <c r="QOW289" s="1431"/>
      <c r="QOX289" s="1431"/>
      <c r="QOY289" s="1431"/>
      <c r="QOZ289" s="1431"/>
      <c r="QPA289" s="1431"/>
      <c r="QPB289" s="1431"/>
      <c r="QPC289" s="1431"/>
      <c r="QPD289" s="1431"/>
      <c r="QPE289" s="1431"/>
      <c r="QPF289" s="1431"/>
      <c r="QPG289" s="1431"/>
      <c r="QPH289" s="1431"/>
      <c r="QPI289" s="1431"/>
      <c r="QPJ289" s="1431"/>
      <c r="QPK289" s="1431"/>
      <c r="QPL289" s="1431"/>
      <c r="QPM289" s="1431"/>
      <c r="QPN289" s="1431"/>
      <c r="QPO289" s="1431"/>
      <c r="QPP289" s="1431"/>
      <c r="QPQ289" s="1431"/>
      <c r="QPR289" s="1431"/>
      <c r="QPS289" s="1431"/>
      <c r="QPT289" s="1431"/>
      <c r="QPU289" s="1431"/>
      <c r="QPV289" s="1431"/>
      <c r="QPW289" s="1431"/>
      <c r="QPX289" s="1431"/>
      <c r="QPY289" s="1431"/>
      <c r="QPZ289" s="1431"/>
      <c r="QQA289" s="1431"/>
      <c r="QQB289" s="1431"/>
      <c r="QQC289" s="1431"/>
      <c r="QQD289" s="1431"/>
      <c r="QQE289" s="1431"/>
      <c r="QQF289" s="1431"/>
      <c r="QQG289" s="1431"/>
      <c r="QQH289" s="1431"/>
      <c r="QQI289" s="1431"/>
      <c r="QQJ289" s="1431"/>
      <c r="QQK289" s="1431"/>
      <c r="QQL289" s="1431"/>
      <c r="QQM289" s="1431"/>
      <c r="QQN289" s="1431"/>
      <c r="QQO289" s="1431"/>
      <c r="QQP289" s="1431"/>
      <c r="QQQ289" s="1431"/>
      <c r="QQR289" s="1431"/>
      <c r="QQS289" s="1431"/>
      <c r="QQT289" s="1431"/>
      <c r="QQU289" s="1431"/>
      <c r="QQV289" s="1431"/>
      <c r="QQW289" s="1431"/>
      <c r="QQX289" s="1431"/>
      <c r="QQY289" s="1431"/>
      <c r="QQZ289" s="1431"/>
      <c r="QRA289" s="1431"/>
      <c r="QRB289" s="1431"/>
      <c r="QRC289" s="1431"/>
      <c r="QRD289" s="1431"/>
      <c r="QRE289" s="1431"/>
      <c r="QRF289" s="1431"/>
      <c r="QRG289" s="1431"/>
      <c r="QRH289" s="1431"/>
      <c r="QRI289" s="1431"/>
      <c r="QRJ289" s="1431"/>
      <c r="QRK289" s="1431"/>
      <c r="QRL289" s="1431"/>
      <c r="QRM289" s="1431"/>
      <c r="QRN289" s="1431"/>
      <c r="QRO289" s="1431"/>
      <c r="QRP289" s="1431"/>
      <c r="QRQ289" s="1431"/>
      <c r="QRR289" s="1431"/>
      <c r="QRS289" s="1431"/>
      <c r="QRT289" s="1431"/>
      <c r="QRU289" s="1431"/>
      <c r="QRV289" s="1431"/>
      <c r="QRW289" s="1431"/>
      <c r="QRX289" s="1431"/>
      <c r="QRY289" s="1431"/>
      <c r="QRZ289" s="1431"/>
      <c r="QSA289" s="1431"/>
      <c r="QSB289" s="1431"/>
      <c r="QSC289" s="1431"/>
      <c r="QSD289" s="1431"/>
      <c r="QSE289" s="1431"/>
      <c r="QSF289" s="1431"/>
      <c r="QSG289" s="1431"/>
      <c r="QSH289" s="1431"/>
      <c r="QSI289" s="1431"/>
      <c r="QSJ289" s="1431"/>
      <c r="QSK289" s="1431"/>
      <c r="QSL289" s="1431"/>
      <c r="QSM289" s="1431"/>
      <c r="QSN289" s="1431"/>
      <c r="QSO289" s="1431"/>
      <c r="QSP289" s="1431"/>
      <c r="QSQ289" s="1431"/>
      <c r="QSR289" s="1431"/>
      <c r="QSS289" s="1431"/>
      <c r="QST289" s="1431"/>
      <c r="QSU289" s="1431"/>
      <c r="QSV289" s="1431"/>
      <c r="QSW289" s="1431"/>
      <c r="QSX289" s="1431"/>
      <c r="QSY289" s="1431"/>
      <c r="QSZ289" s="1431"/>
      <c r="QTA289" s="1431"/>
      <c r="QTB289" s="1431"/>
      <c r="QTC289" s="1431"/>
      <c r="QTD289" s="1431"/>
      <c r="QTE289" s="1431"/>
      <c r="QTF289" s="1431"/>
      <c r="QTG289" s="1431"/>
      <c r="QTH289" s="1431"/>
      <c r="QTI289" s="1431"/>
      <c r="QTJ289" s="1431"/>
      <c r="QTK289" s="1431"/>
      <c r="QTL289" s="1431"/>
      <c r="QTM289" s="1431"/>
      <c r="QTN289" s="1431"/>
      <c r="QTO289" s="1431"/>
      <c r="QTP289" s="1431"/>
      <c r="QTQ289" s="1431"/>
      <c r="QTR289" s="1431"/>
      <c r="QTS289" s="1431"/>
      <c r="QTT289" s="1431"/>
      <c r="QTU289" s="1431"/>
      <c r="QTV289" s="1431"/>
      <c r="QTW289" s="1431"/>
      <c r="QTX289" s="1431"/>
      <c r="QTY289" s="1431"/>
      <c r="QTZ289" s="1431"/>
      <c r="QUA289" s="1431"/>
      <c r="QUB289" s="1431"/>
      <c r="QUC289" s="1431"/>
      <c r="QUD289" s="1431"/>
      <c r="QUE289" s="1431"/>
      <c r="QUF289" s="1431"/>
      <c r="QUG289" s="1431"/>
      <c r="QUH289" s="1431"/>
      <c r="QUI289" s="1431"/>
      <c r="QUJ289" s="1431"/>
      <c r="QUK289" s="1431"/>
      <c r="QUL289" s="1431"/>
      <c r="QUM289" s="1431"/>
      <c r="QUN289" s="1431"/>
      <c r="QUO289" s="1431"/>
      <c r="QUP289" s="1431"/>
      <c r="QUQ289" s="1431"/>
      <c r="QUR289" s="1431"/>
      <c r="QUS289" s="1431"/>
      <c r="QUT289" s="1431"/>
      <c r="QUU289" s="1431"/>
      <c r="QUV289" s="1431"/>
      <c r="QUW289" s="1431"/>
      <c r="QUX289" s="1431"/>
      <c r="QUY289" s="1431"/>
      <c r="QUZ289" s="1431"/>
      <c r="QVA289" s="1431"/>
      <c r="QVB289" s="1431"/>
      <c r="QVC289" s="1431"/>
      <c r="QVD289" s="1431"/>
      <c r="QVE289" s="1431"/>
      <c r="QVF289" s="1431"/>
      <c r="QVG289" s="1431"/>
      <c r="QVH289" s="1431"/>
      <c r="QVI289" s="1431"/>
      <c r="QVJ289" s="1431"/>
      <c r="QVK289" s="1431"/>
      <c r="QVL289" s="1431"/>
      <c r="QVM289" s="1431"/>
      <c r="QVN289" s="1431"/>
      <c r="QVO289" s="1431"/>
      <c r="QVP289" s="1431"/>
      <c r="QVQ289" s="1431"/>
      <c r="QVR289" s="1431"/>
      <c r="QVS289" s="1431"/>
      <c r="QVT289" s="1431"/>
      <c r="QVU289" s="1431"/>
      <c r="QVV289" s="1431"/>
      <c r="QVW289" s="1431"/>
      <c r="QVX289" s="1431"/>
      <c r="QVY289" s="1431"/>
      <c r="QVZ289" s="1431"/>
      <c r="QWA289" s="1431"/>
      <c r="QWB289" s="1431"/>
      <c r="QWC289" s="1431"/>
      <c r="QWD289" s="1431"/>
      <c r="QWE289" s="1431"/>
      <c r="QWF289" s="1431"/>
      <c r="QWG289" s="1431"/>
      <c r="QWH289" s="1431"/>
      <c r="QWI289" s="1431"/>
      <c r="QWJ289" s="1431"/>
      <c r="QWK289" s="1431"/>
      <c r="QWL289" s="1431"/>
      <c r="QWM289" s="1431"/>
      <c r="QWN289" s="1431"/>
      <c r="QWO289" s="1431"/>
      <c r="QWP289" s="1431"/>
      <c r="QWQ289" s="1431"/>
      <c r="QWR289" s="1431"/>
      <c r="QWS289" s="1431"/>
      <c r="QWT289" s="1431"/>
      <c r="QWU289" s="1431"/>
      <c r="QWV289" s="1431"/>
      <c r="QWW289" s="1431"/>
      <c r="QWX289" s="1431"/>
      <c r="QWY289" s="1431"/>
      <c r="QWZ289" s="1431"/>
      <c r="QXA289" s="1431"/>
      <c r="QXB289" s="1431"/>
      <c r="QXC289" s="1431"/>
      <c r="QXD289" s="1431"/>
      <c r="QXE289" s="1431"/>
      <c r="QXF289" s="1431"/>
      <c r="QXG289" s="1431"/>
      <c r="QXH289" s="1431"/>
      <c r="QXI289" s="1431"/>
      <c r="QXJ289" s="1431"/>
      <c r="QXK289" s="1431"/>
      <c r="QXL289" s="1431"/>
      <c r="QXM289" s="1431"/>
      <c r="QXN289" s="1431"/>
      <c r="QXO289" s="1431"/>
      <c r="QXP289" s="1431"/>
      <c r="QXQ289" s="1431"/>
      <c r="QXR289" s="1431"/>
      <c r="QXS289" s="1431"/>
      <c r="QXT289" s="1431"/>
      <c r="QXU289" s="1431"/>
      <c r="QXV289" s="1431"/>
      <c r="QXW289" s="1431"/>
      <c r="QXX289" s="1431"/>
      <c r="QXY289" s="1431"/>
      <c r="QXZ289" s="1431"/>
      <c r="QYA289" s="1431"/>
      <c r="QYB289" s="1431"/>
      <c r="QYC289" s="1431"/>
      <c r="QYD289" s="1431"/>
      <c r="QYE289" s="1431"/>
      <c r="QYF289" s="1431"/>
      <c r="QYG289" s="1431"/>
      <c r="QYH289" s="1431"/>
      <c r="QYI289" s="1431"/>
      <c r="QYJ289" s="1431"/>
      <c r="QYK289" s="1431"/>
      <c r="QYL289" s="1431"/>
      <c r="QYM289" s="1431"/>
      <c r="QYN289" s="1431"/>
      <c r="QYO289" s="1431"/>
      <c r="QYP289" s="1431"/>
      <c r="QYQ289" s="1431"/>
      <c r="QYR289" s="1431"/>
      <c r="QYS289" s="1431"/>
      <c r="QYT289" s="1431"/>
      <c r="QYU289" s="1431"/>
      <c r="QYV289" s="1431"/>
      <c r="QYW289" s="1431"/>
      <c r="QYX289" s="1431"/>
      <c r="QYY289" s="1431"/>
      <c r="QYZ289" s="1431"/>
      <c r="QZA289" s="1431"/>
      <c r="QZB289" s="1431"/>
      <c r="QZC289" s="1431"/>
      <c r="QZD289" s="1431"/>
      <c r="QZE289" s="1431"/>
      <c r="QZF289" s="1431"/>
      <c r="QZG289" s="1431"/>
      <c r="QZH289" s="1431"/>
      <c r="QZI289" s="1431"/>
      <c r="QZJ289" s="1431"/>
      <c r="QZK289" s="1431"/>
      <c r="QZL289" s="1431"/>
      <c r="QZM289" s="1431"/>
      <c r="QZN289" s="1431"/>
      <c r="QZO289" s="1431"/>
      <c r="QZP289" s="1431"/>
      <c r="QZQ289" s="1431"/>
      <c r="QZR289" s="1431"/>
      <c r="QZS289" s="1431"/>
      <c r="QZT289" s="1431"/>
      <c r="QZU289" s="1431"/>
      <c r="QZV289" s="1431"/>
      <c r="QZW289" s="1431"/>
      <c r="QZX289" s="1431"/>
      <c r="QZY289" s="1431"/>
      <c r="QZZ289" s="1431"/>
      <c r="RAA289" s="1431"/>
      <c r="RAB289" s="1431"/>
      <c r="RAC289" s="1431"/>
      <c r="RAD289" s="1431"/>
      <c r="RAE289" s="1431"/>
      <c r="RAF289" s="1431"/>
      <c r="RAG289" s="1431"/>
      <c r="RAH289" s="1431"/>
      <c r="RAI289" s="1431"/>
      <c r="RAJ289" s="1431"/>
      <c r="RAK289" s="1431"/>
      <c r="RAL289" s="1431"/>
      <c r="RAM289" s="1431"/>
      <c r="RAN289" s="1431"/>
      <c r="RAO289" s="1431"/>
      <c r="RAP289" s="1431"/>
      <c r="RAQ289" s="1431"/>
      <c r="RAR289" s="1431"/>
      <c r="RAS289" s="1431"/>
      <c r="RAT289" s="1431"/>
      <c r="RAU289" s="1431"/>
      <c r="RAV289" s="1431"/>
      <c r="RAW289" s="1431"/>
      <c r="RAX289" s="1431"/>
      <c r="RAY289" s="1431"/>
      <c r="RAZ289" s="1431"/>
      <c r="RBA289" s="1431"/>
      <c r="RBB289" s="1431"/>
      <c r="RBC289" s="1431"/>
      <c r="RBD289" s="1431"/>
      <c r="RBE289" s="1431"/>
      <c r="RBF289" s="1431"/>
      <c r="RBG289" s="1431"/>
      <c r="RBH289" s="1431"/>
      <c r="RBI289" s="1431"/>
      <c r="RBJ289" s="1431"/>
      <c r="RBK289" s="1431"/>
      <c r="RBL289" s="1431"/>
      <c r="RBM289" s="1431"/>
      <c r="RBN289" s="1431"/>
      <c r="RBO289" s="1431"/>
      <c r="RBP289" s="1431"/>
      <c r="RBQ289" s="1431"/>
      <c r="RBR289" s="1431"/>
      <c r="RBS289" s="1431"/>
      <c r="RBT289" s="1431"/>
      <c r="RBU289" s="1431"/>
      <c r="RBV289" s="1431"/>
      <c r="RBW289" s="1431"/>
      <c r="RBX289" s="1431"/>
      <c r="RBY289" s="1431"/>
      <c r="RBZ289" s="1431"/>
      <c r="RCA289" s="1431"/>
      <c r="RCB289" s="1431"/>
      <c r="RCC289" s="1431"/>
      <c r="RCD289" s="1431"/>
      <c r="RCE289" s="1431"/>
      <c r="RCF289" s="1431"/>
      <c r="RCG289" s="1431"/>
      <c r="RCH289" s="1431"/>
      <c r="RCI289" s="1431"/>
      <c r="RCJ289" s="1431"/>
      <c r="RCK289" s="1431"/>
      <c r="RCL289" s="1431"/>
      <c r="RCM289" s="1431"/>
      <c r="RCN289" s="1431"/>
      <c r="RCO289" s="1431"/>
      <c r="RCP289" s="1431"/>
      <c r="RCQ289" s="1431"/>
      <c r="RCR289" s="1431"/>
      <c r="RCS289" s="1431"/>
      <c r="RCT289" s="1431"/>
      <c r="RCU289" s="1431"/>
      <c r="RCV289" s="1431"/>
      <c r="RCW289" s="1431"/>
      <c r="RCX289" s="1431"/>
      <c r="RCY289" s="1431"/>
      <c r="RCZ289" s="1431"/>
      <c r="RDA289" s="1431"/>
      <c r="RDB289" s="1431"/>
      <c r="RDC289" s="1431"/>
      <c r="RDD289" s="1431"/>
      <c r="RDE289" s="1431"/>
      <c r="RDF289" s="1431"/>
      <c r="RDG289" s="1431"/>
      <c r="RDH289" s="1431"/>
      <c r="RDI289" s="1431"/>
      <c r="RDJ289" s="1431"/>
      <c r="RDK289" s="1431"/>
      <c r="RDL289" s="1431"/>
      <c r="RDM289" s="1431"/>
      <c r="RDN289" s="1431"/>
      <c r="RDO289" s="1431"/>
      <c r="RDP289" s="1431"/>
      <c r="RDQ289" s="1431"/>
      <c r="RDR289" s="1431"/>
      <c r="RDS289" s="1431"/>
      <c r="RDT289" s="1431"/>
      <c r="RDU289" s="1431"/>
      <c r="RDV289" s="1431"/>
      <c r="RDW289" s="1431"/>
      <c r="RDX289" s="1431"/>
      <c r="RDY289" s="1431"/>
      <c r="RDZ289" s="1431"/>
      <c r="REA289" s="1431"/>
      <c r="REB289" s="1431"/>
      <c r="REC289" s="1431"/>
      <c r="RED289" s="1431"/>
      <c r="REE289" s="1431"/>
      <c r="REF289" s="1431"/>
      <c r="REG289" s="1431"/>
      <c r="REH289" s="1431"/>
      <c r="REI289" s="1431"/>
      <c r="REJ289" s="1431"/>
      <c r="REK289" s="1431"/>
      <c r="REL289" s="1431"/>
      <c r="REM289" s="1431"/>
      <c r="REN289" s="1431"/>
      <c r="REO289" s="1431"/>
      <c r="REP289" s="1431"/>
      <c r="REQ289" s="1431"/>
      <c r="RER289" s="1431"/>
      <c r="RES289" s="1431"/>
      <c r="RET289" s="1431"/>
      <c r="REU289" s="1431"/>
      <c r="REV289" s="1431"/>
      <c r="REW289" s="1431"/>
      <c r="REX289" s="1431"/>
      <c r="REY289" s="1431"/>
      <c r="REZ289" s="1431"/>
      <c r="RFA289" s="1431"/>
      <c r="RFB289" s="1431"/>
      <c r="RFC289" s="1431"/>
      <c r="RFD289" s="1431"/>
      <c r="RFE289" s="1431"/>
      <c r="RFF289" s="1431"/>
      <c r="RFG289" s="1431"/>
      <c r="RFH289" s="1431"/>
      <c r="RFI289" s="1431"/>
      <c r="RFJ289" s="1431"/>
      <c r="RFK289" s="1431"/>
      <c r="RFL289" s="1431"/>
      <c r="RFM289" s="1431"/>
      <c r="RFN289" s="1431"/>
      <c r="RFO289" s="1431"/>
      <c r="RFP289" s="1431"/>
      <c r="RFQ289" s="1431"/>
      <c r="RFR289" s="1431"/>
      <c r="RFS289" s="1431"/>
      <c r="RFT289" s="1431"/>
      <c r="RFU289" s="1431"/>
      <c r="RFV289" s="1431"/>
      <c r="RFW289" s="1431"/>
      <c r="RFX289" s="1431"/>
      <c r="RFY289" s="1431"/>
      <c r="RFZ289" s="1431"/>
      <c r="RGA289" s="1431"/>
      <c r="RGB289" s="1431"/>
      <c r="RGC289" s="1431"/>
      <c r="RGD289" s="1431"/>
      <c r="RGE289" s="1431"/>
      <c r="RGF289" s="1431"/>
      <c r="RGG289" s="1431"/>
      <c r="RGH289" s="1431"/>
      <c r="RGI289" s="1431"/>
      <c r="RGJ289" s="1431"/>
      <c r="RGK289" s="1431"/>
      <c r="RGL289" s="1431"/>
      <c r="RGM289" s="1431"/>
      <c r="RGN289" s="1431"/>
      <c r="RGO289" s="1431"/>
      <c r="RGP289" s="1431"/>
      <c r="RGQ289" s="1431"/>
      <c r="RGR289" s="1431"/>
      <c r="RGS289" s="1431"/>
      <c r="RGT289" s="1431"/>
      <c r="RGU289" s="1431"/>
      <c r="RGV289" s="1431"/>
      <c r="RGW289" s="1431"/>
      <c r="RGX289" s="1431"/>
      <c r="RGY289" s="1431"/>
      <c r="RGZ289" s="1431"/>
      <c r="RHA289" s="1431"/>
      <c r="RHB289" s="1431"/>
      <c r="RHC289" s="1431"/>
      <c r="RHD289" s="1431"/>
      <c r="RHE289" s="1431"/>
      <c r="RHF289" s="1431"/>
      <c r="RHG289" s="1431"/>
      <c r="RHH289" s="1431"/>
      <c r="RHI289" s="1431"/>
      <c r="RHJ289" s="1431"/>
      <c r="RHK289" s="1431"/>
      <c r="RHL289" s="1431"/>
      <c r="RHM289" s="1431"/>
      <c r="RHN289" s="1431"/>
      <c r="RHO289" s="1431"/>
      <c r="RHP289" s="1431"/>
      <c r="RHQ289" s="1431"/>
      <c r="RHR289" s="1431"/>
      <c r="RHS289" s="1431"/>
      <c r="RHT289" s="1431"/>
      <c r="RHU289" s="1431"/>
      <c r="RHV289" s="1431"/>
      <c r="RHW289" s="1431"/>
      <c r="RHX289" s="1431"/>
      <c r="RHY289" s="1431"/>
      <c r="RHZ289" s="1431"/>
      <c r="RIA289" s="1431"/>
      <c r="RIB289" s="1431"/>
      <c r="RIC289" s="1431"/>
      <c r="RID289" s="1431"/>
      <c r="RIE289" s="1431"/>
      <c r="RIF289" s="1431"/>
      <c r="RIG289" s="1431"/>
      <c r="RIH289" s="1431"/>
      <c r="RII289" s="1431"/>
      <c r="RIJ289" s="1431"/>
      <c r="RIK289" s="1431"/>
      <c r="RIL289" s="1431"/>
      <c r="RIM289" s="1431"/>
      <c r="RIN289" s="1431"/>
      <c r="RIO289" s="1431"/>
      <c r="RIP289" s="1431"/>
      <c r="RIQ289" s="1431"/>
      <c r="RIR289" s="1431"/>
      <c r="RIS289" s="1431"/>
      <c r="RIT289" s="1431"/>
      <c r="RIU289" s="1431"/>
      <c r="RIV289" s="1431"/>
      <c r="RIW289" s="1431"/>
      <c r="RIX289" s="1431"/>
      <c r="RIY289" s="1431"/>
      <c r="RIZ289" s="1431"/>
      <c r="RJA289" s="1431"/>
      <c r="RJB289" s="1431"/>
      <c r="RJC289" s="1431"/>
      <c r="RJD289" s="1431"/>
      <c r="RJE289" s="1431"/>
      <c r="RJF289" s="1431"/>
      <c r="RJG289" s="1431"/>
      <c r="RJH289" s="1431"/>
      <c r="RJI289" s="1431"/>
      <c r="RJJ289" s="1431"/>
      <c r="RJK289" s="1431"/>
      <c r="RJL289" s="1431"/>
      <c r="RJM289" s="1431"/>
      <c r="RJN289" s="1431"/>
      <c r="RJO289" s="1431"/>
      <c r="RJP289" s="1431"/>
      <c r="RJQ289" s="1431"/>
      <c r="RJR289" s="1431"/>
      <c r="RJS289" s="1431"/>
      <c r="RJT289" s="1431"/>
      <c r="RJU289" s="1431"/>
      <c r="RJV289" s="1431"/>
      <c r="RJW289" s="1431"/>
      <c r="RJX289" s="1431"/>
      <c r="RJY289" s="1431"/>
      <c r="RJZ289" s="1431"/>
      <c r="RKA289" s="1431"/>
      <c r="RKB289" s="1431"/>
      <c r="RKC289" s="1431"/>
      <c r="RKD289" s="1431"/>
      <c r="RKE289" s="1431"/>
      <c r="RKF289" s="1431"/>
      <c r="RKG289" s="1431"/>
      <c r="RKH289" s="1431"/>
      <c r="RKI289" s="1431"/>
      <c r="RKJ289" s="1431"/>
      <c r="RKK289" s="1431"/>
      <c r="RKL289" s="1431"/>
      <c r="RKM289" s="1431"/>
      <c r="RKN289" s="1431"/>
      <c r="RKO289" s="1431"/>
      <c r="RKP289" s="1431"/>
      <c r="RKQ289" s="1431"/>
      <c r="RKR289" s="1431"/>
      <c r="RKS289" s="1431"/>
      <c r="RKT289" s="1431"/>
      <c r="RKU289" s="1431"/>
      <c r="RKV289" s="1431"/>
      <c r="RKW289" s="1431"/>
      <c r="RKX289" s="1431"/>
      <c r="RKY289" s="1431"/>
      <c r="RKZ289" s="1431"/>
      <c r="RLA289" s="1431"/>
      <c r="RLB289" s="1431"/>
      <c r="RLC289" s="1431"/>
      <c r="RLD289" s="1431"/>
      <c r="RLE289" s="1431"/>
      <c r="RLF289" s="1431"/>
      <c r="RLG289" s="1431"/>
      <c r="RLH289" s="1431"/>
      <c r="RLI289" s="1431"/>
      <c r="RLJ289" s="1431"/>
      <c r="RLK289" s="1431"/>
      <c r="RLL289" s="1431"/>
      <c r="RLM289" s="1431"/>
      <c r="RLN289" s="1431"/>
      <c r="RLO289" s="1431"/>
      <c r="RLP289" s="1431"/>
      <c r="RLQ289" s="1431"/>
      <c r="RLR289" s="1431"/>
      <c r="RLS289" s="1431"/>
      <c r="RLT289" s="1431"/>
      <c r="RLU289" s="1431"/>
      <c r="RLV289" s="1431"/>
      <c r="RLW289" s="1431"/>
      <c r="RLX289" s="1431"/>
      <c r="RLY289" s="1431"/>
      <c r="RLZ289" s="1431"/>
      <c r="RMA289" s="1431"/>
      <c r="RMB289" s="1431"/>
      <c r="RMC289" s="1431"/>
      <c r="RMD289" s="1431"/>
      <c r="RME289" s="1431"/>
      <c r="RMF289" s="1431"/>
      <c r="RMG289" s="1431"/>
      <c r="RMH289" s="1431"/>
      <c r="RMI289" s="1431"/>
      <c r="RMJ289" s="1431"/>
      <c r="RMK289" s="1431"/>
      <c r="RML289" s="1431"/>
      <c r="RMM289" s="1431"/>
      <c r="RMN289" s="1431"/>
      <c r="RMO289" s="1431"/>
      <c r="RMP289" s="1431"/>
      <c r="RMQ289" s="1431"/>
      <c r="RMR289" s="1431"/>
      <c r="RMS289" s="1431"/>
      <c r="RMT289" s="1431"/>
      <c r="RMU289" s="1431"/>
      <c r="RMV289" s="1431"/>
      <c r="RMW289" s="1431"/>
      <c r="RMX289" s="1431"/>
      <c r="RMY289" s="1431"/>
      <c r="RMZ289" s="1431"/>
      <c r="RNA289" s="1431"/>
      <c r="RNB289" s="1431"/>
      <c r="RNC289" s="1431"/>
      <c r="RND289" s="1431"/>
      <c r="RNE289" s="1431"/>
      <c r="RNF289" s="1431"/>
      <c r="RNG289" s="1431"/>
      <c r="RNH289" s="1431"/>
      <c r="RNI289" s="1431"/>
      <c r="RNJ289" s="1431"/>
      <c r="RNK289" s="1431"/>
      <c r="RNL289" s="1431"/>
      <c r="RNM289" s="1431"/>
      <c r="RNN289" s="1431"/>
      <c r="RNO289" s="1431"/>
      <c r="RNP289" s="1431"/>
      <c r="RNQ289" s="1431"/>
      <c r="RNR289" s="1431"/>
      <c r="RNS289" s="1431"/>
      <c r="RNT289" s="1431"/>
      <c r="RNU289" s="1431"/>
      <c r="RNV289" s="1431"/>
      <c r="RNW289" s="1431"/>
      <c r="RNX289" s="1431"/>
      <c r="RNY289" s="1431"/>
      <c r="RNZ289" s="1431"/>
      <c r="ROA289" s="1431"/>
      <c r="ROB289" s="1431"/>
      <c r="ROC289" s="1431"/>
      <c r="ROD289" s="1431"/>
      <c r="ROE289" s="1431"/>
      <c r="ROF289" s="1431"/>
      <c r="ROG289" s="1431"/>
      <c r="ROH289" s="1431"/>
      <c r="ROI289" s="1431"/>
      <c r="ROJ289" s="1431"/>
      <c r="ROK289" s="1431"/>
      <c r="ROL289" s="1431"/>
      <c r="ROM289" s="1431"/>
      <c r="RON289" s="1431"/>
      <c r="ROO289" s="1431"/>
      <c r="ROP289" s="1431"/>
      <c r="ROQ289" s="1431"/>
      <c r="ROR289" s="1431"/>
      <c r="ROS289" s="1431"/>
      <c r="ROT289" s="1431"/>
      <c r="ROU289" s="1431"/>
      <c r="ROV289" s="1431"/>
      <c r="ROW289" s="1431"/>
      <c r="ROX289" s="1431"/>
      <c r="ROY289" s="1431"/>
      <c r="ROZ289" s="1431"/>
      <c r="RPA289" s="1431"/>
      <c r="RPB289" s="1431"/>
      <c r="RPC289" s="1431"/>
      <c r="RPD289" s="1431"/>
      <c r="RPE289" s="1431"/>
      <c r="RPF289" s="1431"/>
      <c r="RPG289" s="1431"/>
      <c r="RPH289" s="1431"/>
      <c r="RPI289" s="1431"/>
      <c r="RPJ289" s="1431"/>
      <c r="RPK289" s="1431"/>
      <c r="RPL289" s="1431"/>
      <c r="RPM289" s="1431"/>
      <c r="RPN289" s="1431"/>
      <c r="RPO289" s="1431"/>
      <c r="RPP289" s="1431"/>
      <c r="RPQ289" s="1431"/>
      <c r="RPR289" s="1431"/>
      <c r="RPS289" s="1431"/>
      <c r="RPT289" s="1431"/>
      <c r="RPU289" s="1431"/>
      <c r="RPV289" s="1431"/>
      <c r="RPW289" s="1431"/>
      <c r="RPX289" s="1431"/>
      <c r="RPY289" s="1431"/>
      <c r="RPZ289" s="1431"/>
      <c r="RQA289" s="1431"/>
      <c r="RQB289" s="1431"/>
      <c r="RQC289" s="1431"/>
      <c r="RQD289" s="1431"/>
      <c r="RQE289" s="1431"/>
      <c r="RQF289" s="1431"/>
      <c r="RQG289" s="1431"/>
      <c r="RQH289" s="1431"/>
      <c r="RQI289" s="1431"/>
      <c r="RQJ289" s="1431"/>
      <c r="RQK289" s="1431"/>
      <c r="RQL289" s="1431"/>
      <c r="RQM289" s="1431"/>
      <c r="RQN289" s="1431"/>
      <c r="RQO289" s="1431"/>
      <c r="RQP289" s="1431"/>
      <c r="RQQ289" s="1431"/>
      <c r="RQR289" s="1431"/>
      <c r="RQS289" s="1431"/>
      <c r="RQT289" s="1431"/>
      <c r="RQU289" s="1431"/>
      <c r="RQV289" s="1431"/>
      <c r="RQW289" s="1431"/>
      <c r="RQX289" s="1431"/>
      <c r="RQY289" s="1431"/>
      <c r="RQZ289" s="1431"/>
      <c r="RRA289" s="1431"/>
      <c r="RRB289" s="1431"/>
      <c r="RRC289" s="1431"/>
      <c r="RRD289" s="1431"/>
      <c r="RRE289" s="1431"/>
      <c r="RRF289" s="1431"/>
      <c r="RRG289" s="1431"/>
      <c r="RRH289" s="1431"/>
      <c r="RRI289" s="1431"/>
      <c r="RRJ289" s="1431"/>
      <c r="RRK289" s="1431"/>
      <c r="RRL289" s="1431"/>
      <c r="RRM289" s="1431"/>
      <c r="RRN289" s="1431"/>
      <c r="RRO289" s="1431"/>
      <c r="RRP289" s="1431"/>
      <c r="RRQ289" s="1431"/>
      <c r="RRR289" s="1431"/>
      <c r="RRS289" s="1431"/>
      <c r="RRT289" s="1431"/>
      <c r="RRU289" s="1431"/>
      <c r="RRV289" s="1431"/>
      <c r="RRW289" s="1431"/>
      <c r="RRX289" s="1431"/>
      <c r="RRY289" s="1431"/>
      <c r="RRZ289" s="1431"/>
      <c r="RSA289" s="1431"/>
      <c r="RSB289" s="1431"/>
      <c r="RSC289" s="1431"/>
      <c r="RSD289" s="1431"/>
      <c r="RSE289" s="1431"/>
      <c r="RSF289" s="1431"/>
      <c r="RSG289" s="1431"/>
      <c r="RSH289" s="1431"/>
      <c r="RSI289" s="1431"/>
      <c r="RSJ289" s="1431"/>
      <c r="RSK289" s="1431"/>
      <c r="RSL289" s="1431"/>
      <c r="RSM289" s="1431"/>
      <c r="RSN289" s="1431"/>
      <c r="RSO289" s="1431"/>
      <c r="RSP289" s="1431"/>
      <c r="RSQ289" s="1431"/>
      <c r="RSR289" s="1431"/>
      <c r="RSS289" s="1431"/>
      <c r="RST289" s="1431"/>
      <c r="RSU289" s="1431"/>
      <c r="RSV289" s="1431"/>
      <c r="RSW289" s="1431"/>
      <c r="RSX289" s="1431"/>
      <c r="RSY289" s="1431"/>
      <c r="RSZ289" s="1431"/>
      <c r="RTA289" s="1431"/>
      <c r="RTB289" s="1431"/>
      <c r="RTC289" s="1431"/>
      <c r="RTD289" s="1431"/>
      <c r="RTE289" s="1431"/>
      <c r="RTF289" s="1431"/>
      <c r="RTG289" s="1431"/>
      <c r="RTH289" s="1431"/>
      <c r="RTI289" s="1431"/>
      <c r="RTJ289" s="1431"/>
      <c r="RTK289" s="1431"/>
      <c r="RTL289" s="1431"/>
      <c r="RTM289" s="1431"/>
      <c r="RTN289" s="1431"/>
      <c r="RTO289" s="1431"/>
      <c r="RTP289" s="1431"/>
      <c r="RTQ289" s="1431"/>
      <c r="RTR289" s="1431"/>
      <c r="RTS289" s="1431"/>
      <c r="RTT289" s="1431"/>
      <c r="RTU289" s="1431"/>
      <c r="RTV289" s="1431"/>
      <c r="RTW289" s="1431"/>
      <c r="RTX289" s="1431"/>
      <c r="RTY289" s="1431"/>
      <c r="RTZ289" s="1431"/>
      <c r="RUA289" s="1431"/>
      <c r="RUB289" s="1431"/>
      <c r="RUC289" s="1431"/>
      <c r="RUD289" s="1431"/>
      <c r="RUE289" s="1431"/>
      <c r="RUF289" s="1431"/>
      <c r="RUG289" s="1431"/>
      <c r="RUH289" s="1431"/>
      <c r="RUI289" s="1431"/>
      <c r="RUJ289" s="1431"/>
      <c r="RUK289" s="1431"/>
      <c r="RUL289" s="1431"/>
      <c r="RUM289" s="1431"/>
      <c r="RUN289" s="1431"/>
      <c r="RUO289" s="1431"/>
      <c r="RUP289" s="1431"/>
      <c r="RUQ289" s="1431"/>
      <c r="RUR289" s="1431"/>
      <c r="RUS289" s="1431"/>
      <c r="RUT289" s="1431"/>
      <c r="RUU289" s="1431"/>
      <c r="RUV289" s="1431"/>
      <c r="RUW289" s="1431"/>
      <c r="RUX289" s="1431"/>
      <c r="RUY289" s="1431"/>
      <c r="RUZ289" s="1431"/>
      <c r="RVA289" s="1431"/>
      <c r="RVB289" s="1431"/>
      <c r="RVC289" s="1431"/>
      <c r="RVD289" s="1431"/>
      <c r="RVE289" s="1431"/>
      <c r="RVF289" s="1431"/>
      <c r="RVG289" s="1431"/>
      <c r="RVH289" s="1431"/>
      <c r="RVI289" s="1431"/>
      <c r="RVJ289" s="1431"/>
      <c r="RVK289" s="1431"/>
      <c r="RVL289" s="1431"/>
      <c r="RVM289" s="1431"/>
      <c r="RVN289" s="1431"/>
      <c r="RVO289" s="1431"/>
      <c r="RVP289" s="1431"/>
      <c r="RVQ289" s="1431"/>
      <c r="RVR289" s="1431"/>
      <c r="RVS289" s="1431"/>
      <c r="RVT289" s="1431"/>
      <c r="RVU289" s="1431"/>
      <c r="RVV289" s="1431"/>
      <c r="RVW289" s="1431"/>
      <c r="RVX289" s="1431"/>
      <c r="RVY289" s="1431"/>
      <c r="RVZ289" s="1431"/>
      <c r="RWA289" s="1431"/>
      <c r="RWB289" s="1431"/>
      <c r="RWC289" s="1431"/>
      <c r="RWD289" s="1431"/>
      <c r="RWE289" s="1431"/>
      <c r="RWF289" s="1431"/>
      <c r="RWG289" s="1431"/>
      <c r="RWH289" s="1431"/>
      <c r="RWI289" s="1431"/>
      <c r="RWJ289" s="1431"/>
      <c r="RWK289" s="1431"/>
      <c r="RWL289" s="1431"/>
      <c r="RWM289" s="1431"/>
      <c r="RWN289" s="1431"/>
      <c r="RWO289" s="1431"/>
      <c r="RWP289" s="1431"/>
      <c r="RWQ289" s="1431"/>
      <c r="RWR289" s="1431"/>
      <c r="RWS289" s="1431"/>
      <c r="RWT289" s="1431"/>
      <c r="RWU289" s="1431"/>
      <c r="RWV289" s="1431"/>
      <c r="RWW289" s="1431"/>
      <c r="RWX289" s="1431"/>
      <c r="RWY289" s="1431"/>
      <c r="RWZ289" s="1431"/>
      <c r="RXA289" s="1431"/>
      <c r="RXB289" s="1431"/>
      <c r="RXC289" s="1431"/>
      <c r="RXD289" s="1431"/>
      <c r="RXE289" s="1431"/>
      <c r="RXF289" s="1431"/>
      <c r="RXG289" s="1431"/>
      <c r="RXH289" s="1431"/>
      <c r="RXI289" s="1431"/>
      <c r="RXJ289" s="1431"/>
      <c r="RXK289" s="1431"/>
      <c r="RXL289" s="1431"/>
      <c r="RXM289" s="1431"/>
      <c r="RXN289" s="1431"/>
      <c r="RXO289" s="1431"/>
      <c r="RXP289" s="1431"/>
      <c r="RXQ289" s="1431"/>
      <c r="RXR289" s="1431"/>
      <c r="RXS289" s="1431"/>
      <c r="RXT289" s="1431"/>
      <c r="RXU289" s="1431"/>
      <c r="RXV289" s="1431"/>
      <c r="RXW289" s="1431"/>
      <c r="RXX289" s="1431"/>
      <c r="RXY289" s="1431"/>
      <c r="RXZ289" s="1431"/>
      <c r="RYA289" s="1431"/>
      <c r="RYB289" s="1431"/>
      <c r="RYC289" s="1431"/>
      <c r="RYD289" s="1431"/>
      <c r="RYE289" s="1431"/>
      <c r="RYF289" s="1431"/>
      <c r="RYG289" s="1431"/>
      <c r="RYH289" s="1431"/>
      <c r="RYI289" s="1431"/>
      <c r="RYJ289" s="1431"/>
      <c r="RYK289" s="1431"/>
      <c r="RYL289" s="1431"/>
      <c r="RYM289" s="1431"/>
      <c r="RYN289" s="1431"/>
      <c r="RYO289" s="1431"/>
      <c r="RYP289" s="1431"/>
      <c r="RYQ289" s="1431"/>
      <c r="RYR289" s="1431"/>
      <c r="RYS289" s="1431"/>
      <c r="RYT289" s="1431"/>
      <c r="RYU289" s="1431"/>
      <c r="RYV289" s="1431"/>
      <c r="RYW289" s="1431"/>
      <c r="RYX289" s="1431"/>
      <c r="RYY289" s="1431"/>
      <c r="RYZ289" s="1431"/>
      <c r="RZA289" s="1431"/>
      <c r="RZB289" s="1431"/>
      <c r="RZC289" s="1431"/>
      <c r="RZD289" s="1431"/>
      <c r="RZE289" s="1431"/>
      <c r="RZF289" s="1431"/>
      <c r="RZG289" s="1431"/>
      <c r="RZH289" s="1431"/>
      <c r="RZI289" s="1431"/>
      <c r="RZJ289" s="1431"/>
      <c r="RZK289" s="1431"/>
      <c r="RZL289" s="1431"/>
      <c r="RZM289" s="1431"/>
      <c r="RZN289" s="1431"/>
      <c r="RZO289" s="1431"/>
      <c r="RZP289" s="1431"/>
      <c r="RZQ289" s="1431"/>
      <c r="RZR289" s="1431"/>
      <c r="RZS289" s="1431"/>
      <c r="RZT289" s="1431"/>
      <c r="RZU289" s="1431"/>
      <c r="RZV289" s="1431"/>
      <c r="RZW289" s="1431"/>
      <c r="RZX289" s="1431"/>
      <c r="RZY289" s="1431"/>
      <c r="RZZ289" s="1431"/>
      <c r="SAA289" s="1431"/>
      <c r="SAB289" s="1431"/>
      <c r="SAC289" s="1431"/>
      <c r="SAD289" s="1431"/>
      <c r="SAE289" s="1431"/>
      <c r="SAF289" s="1431"/>
      <c r="SAG289" s="1431"/>
      <c r="SAH289" s="1431"/>
      <c r="SAI289" s="1431"/>
      <c r="SAJ289" s="1431"/>
      <c r="SAK289" s="1431"/>
      <c r="SAL289" s="1431"/>
      <c r="SAM289" s="1431"/>
      <c r="SAN289" s="1431"/>
      <c r="SAO289" s="1431"/>
      <c r="SAP289" s="1431"/>
      <c r="SAQ289" s="1431"/>
      <c r="SAR289" s="1431"/>
      <c r="SAS289" s="1431"/>
      <c r="SAT289" s="1431"/>
      <c r="SAU289" s="1431"/>
      <c r="SAV289" s="1431"/>
      <c r="SAW289" s="1431"/>
      <c r="SAX289" s="1431"/>
      <c r="SAY289" s="1431"/>
      <c r="SAZ289" s="1431"/>
      <c r="SBA289" s="1431"/>
      <c r="SBB289" s="1431"/>
      <c r="SBC289" s="1431"/>
      <c r="SBD289" s="1431"/>
      <c r="SBE289" s="1431"/>
      <c r="SBF289" s="1431"/>
      <c r="SBG289" s="1431"/>
      <c r="SBH289" s="1431"/>
      <c r="SBI289" s="1431"/>
      <c r="SBJ289" s="1431"/>
      <c r="SBK289" s="1431"/>
      <c r="SBL289" s="1431"/>
      <c r="SBM289" s="1431"/>
      <c r="SBN289" s="1431"/>
      <c r="SBO289" s="1431"/>
      <c r="SBP289" s="1431"/>
      <c r="SBQ289" s="1431"/>
      <c r="SBR289" s="1431"/>
      <c r="SBS289" s="1431"/>
      <c r="SBT289" s="1431"/>
      <c r="SBU289" s="1431"/>
      <c r="SBV289" s="1431"/>
      <c r="SBW289" s="1431"/>
      <c r="SBX289" s="1431"/>
      <c r="SBY289" s="1431"/>
      <c r="SBZ289" s="1431"/>
      <c r="SCA289" s="1431"/>
      <c r="SCB289" s="1431"/>
      <c r="SCC289" s="1431"/>
      <c r="SCD289" s="1431"/>
      <c r="SCE289" s="1431"/>
      <c r="SCF289" s="1431"/>
      <c r="SCG289" s="1431"/>
      <c r="SCH289" s="1431"/>
      <c r="SCI289" s="1431"/>
      <c r="SCJ289" s="1431"/>
      <c r="SCK289" s="1431"/>
      <c r="SCL289" s="1431"/>
      <c r="SCM289" s="1431"/>
      <c r="SCN289" s="1431"/>
      <c r="SCO289" s="1431"/>
      <c r="SCP289" s="1431"/>
      <c r="SCQ289" s="1431"/>
      <c r="SCR289" s="1431"/>
      <c r="SCS289" s="1431"/>
      <c r="SCT289" s="1431"/>
      <c r="SCU289" s="1431"/>
      <c r="SCV289" s="1431"/>
      <c r="SCW289" s="1431"/>
      <c r="SCX289" s="1431"/>
      <c r="SCY289" s="1431"/>
      <c r="SCZ289" s="1431"/>
      <c r="SDA289" s="1431"/>
      <c r="SDB289" s="1431"/>
      <c r="SDC289" s="1431"/>
      <c r="SDD289" s="1431"/>
      <c r="SDE289" s="1431"/>
      <c r="SDF289" s="1431"/>
      <c r="SDG289" s="1431"/>
      <c r="SDH289" s="1431"/>
      <c r="SDI289" s="1431"/>
      <c r="SDJ289" s="1431"/>
      <c r="SDK289" s="1431"/>
      <c r="SDL289" s="1431"/>
      <c r="SDM289" s="1431"/>
      <c r="SDN289" s="1431"/>
      <c r="SDO289" s="1431"/>
      <c r="SDP289" s="1431"/>
      <c r="SDQ289" s="1431"/>
      <c r="SDR289" s="1431"/>
      <c r="SDS289" s="1431"/>
      <c r="SDT289" s="1431"/>
      <c r="SDU289" s="1431"/>
      <c r="SDV289" s="1431"/>
      <c r="SDW289" s="1431"/>
      <c r="SDX289" s="1431"/>
      <c r="SDY289" s="1431"/>
      <c r="SDZ289" s="1431"/>
      <c r="SEA289" s="1431"/>
      <c r="SEB289" s="1431"/>
      <c r="SEC289" s="1431"/>
      <c r="SED289" s="1431"/>
      <c r="SEE289" s="1431"/>
      <c r="SEF289" s="1431"/>
      <c r="SEG289" s="1431"/>
      <c r="SEH289" s="1431"/>
      <c r="SEI289" s="1431"/>
      <c r="SEJ289" s="1431"/>
      <c r="SEK289" s="1431"/>
      <c r="SEL289" s="1431"/>
      <c r="SEM289" s="1431"/>
      <c r="SEN289" s="1431"/>
      <c r="SEO289" s="1431"/>
      <c r="SEP289" s="1431"/>
      <c r="SEQ289" s="1431"/>
      <c r="SER289" s="1431"/>
      <c r="SES289" s="1431"/>
      <c r="SET289" s="1431"/>
      <c r="SEU289" s="1431"/>
      <c r="SEV289" s="1431"/>
      <c r="SEW289" s="1431"/>
      <c r="SEX289" s="1431"/>
      <c r="SEY289" s="1431"/>
      <c r="SEZ289" s="1431"/>
      <c r="SFA289" s="1431"/>
      <c r="SFB289" s="1431"/>
      <c r="SFC289" s="1431"/>
      <c r="SFD289" s="1431"/>
      <c r="SFE289" s="1431"/>
      <c r="SFF289" s="1431"/>
      <c r="SFG289" s="1431"/>
      <c r="SFH289" s="1431"/>
      <c r="SFI289" s="1431"/>
      <c r="SFJ289" s="1431"/>
      <c r="SFK289" s="1431"/>
      <c r="SFL289" s="1431"/>
      <c r="SFM289" s="1431"/>
      <c r="SFN289" s="1431"/>
      <c r="SFO289" s="1431"/>
      <c r="SFP289" s="1431"/>
      <c r="SFQ289" s="1431"/>
      <c r="SFR289" s="1431"/>
      <c r="SFS289" s="1431"/>
      <c r="SFT289" s="1431"/>
      <c r="SFU289" s="1431"/>
      <c r="SFV289" s="1431"/>
      <c r="SFW289" s="1431"/>
      <c r="SFX289" s="1431"/>
      <c r="SFY289" s="1431"/>
      <c r="SFZ289" s="1431"/>
      <c r="SGA289" s="1431"/>
      <c r="SGB289" s="1431"/>
      <c r="SGC289" s="1431"/>
      <c r="SGD289" s="1431"/>
      <c r="SGE289" s="1431"/>
      <c r="SGF289" s="1431"/>
      <c r="SGG289" s="1431"/>
      <c r="SGH289" s="1431"/>
      <c r="SGI289" s="1431"/>
      <c r="SGJ289" s="1431"/>
      <c r="SGK289" s="1431"/>
      <c r="SGL289" s="1431"/>
      <c r="SGM289" s="1431"/>
      <c r="SGN289" s="1431"/>
      <c r="SGO289" s="1431"/>
      <c r="SGP289" s="1431"/>
      <c r="SGQ289" s="1431"/>
      <c r="SGR289" s="1431"/>
      <c r="SGS289" s="1431"/>
      <c r="SGT289" s="1431"/>
      <c r="SGU289" s="1431"/>
      <c r="SGV289" s="1431"/>
      <c r="SGW289" s="1431"/>
      <c r="SGX289" s="1431"/>
      <c r="SGY289" s="1431"/>
      <c r="SGZ289" s="1431"/>
      <c r="SHA289" s="1431"/>
      <c r="SHB289" s="1431"/>
      <c r="SHC289" s="1431"/>
      <c r="SHD289" s="1431"/>
      <c r="SHE289" s="1431"/>
      <c r="SHF289" s="1431"/>
      <c r="SHG289" s="1431"/>
      <c r="SHH289" s="1431"/>
      <c r="SHI289" s="1431"/>
      <c r="SHJ289" s="1431"/>
      <c r="SHK289" s="1431"/>
      <c r="SHL289" s="1431"/>
      <c r="SHM289" s="1431"/>
      <c r="SHN289" s="1431"/>
      <c r="SHO289" s="1431"/>
      <c r="SHP289" s="1431"/>
      <c r="SHQ289" s="1431"/>
      <c r="SHR289" s="1431"/>
      <c r="SHS289" s="1431"/>
      <c r="SHT289" s="1431"/>
      <c r="SHU289" s="1431"/>
      <c r="SHV289" s="1431"/>
      <c r="SHW289" s="1431"/>
      <c r="SHX289" s="1431"/>
      <c r="SHY289" s="1431"/>
      <c r="SHZ289" s="1431"/>
      <c r="SIA289" s="1431"/>
      <c r="SIB289" s="1431"/>
      <c r="SIC289" s="1431"/>
      <c r="SID289" s="1431"/>
      <c r="SIE289" s="1431"/>
      <c r="SIF289" s="1431"/>
      <c r="SIG289" s="1431"/>
      <c r="SIH289" s="1431"/>
      <c r="SII289" s="1431"/>
      <c r="SIJ289" s="1431"/>
      <c r="SIK289" s="1431"/>
      <c r="SIL289" s="1431"/>
      <c r="SIM289" s="1431"/>
      <c r="SIN289" s="1431"/>
      <c r="SIO289" s="1431"/>
      <c r="SIP289" s="1431"/>
      <c r="SIQ289" s="1431"/>
      <c r="SIR289" s="1431"/>
      <c r="SIS289" s="1431"/>
      <c r="SIT289" s="1431"/>
      <c r="SIU289" s="1431"/>
      <c r="SIV289" s="1431"/>
      <c r="SIW289" s="1431"/>
      <c r="SIX289" s="1431"/>
      <c r="SIY289" s="1431"/>
      <c r="SIZ289" s="1431"/>
      <c r="SJA289" s="1431"/>
      <c r="SJB289" s="1431"/>
      <c r="SJC289" s="1431"/>
      <c r="SJD289" s="1431"/>
      <c r="SJE289" s="1431"/>
      <c r="SJF289" s="1431"/>
      <c r="SJG289" s="1431"/>
      <c r="SJH289" s="1431"/>
      <c r="SJI289" s="1431"/>
      <c r="SJJ289" s="1431"/>
      <c r="SJK289" s="1431"/>
      <c r="SJL289" s="1431"/>
      <c r="SJM289" s="1431"/>
      <c r="SJN289" s="1431"/>
      <c r="SJO289" s="1431"/>
      <c r="SJP289" s="1431"/>
      <c r="SJQ289" s="1431"/>
      <c r="SJR289" s="1431"/>
      <c r="SJS289" s="1431"/>
      <c r="SJT289" s="1431"/>
      <c r="SJU289" s="1431"/>
      <c r="SJV289" s="1431"/>
      <c r="SJW289" s="1431"/>
      <c r="SJX289" s="1431"/>
      <c r="SJY289" s="1431"/>
      <c r="SJZ289" s="1431"/>
      <c r="SKA289" s="1431"/>
      <c r="SKB289" s="1431"/>
      <c r="SKC289" s="1431"/>
      <c r="SKD289" s="1431"/>
      <c r="SKE289" s="1431"/>
      <c r="SKF289" s="1431"/>
      <c r="SKG289" s="1431"/>
      <c r="SKH289" s="1431"/>
      <c r="SKI289" s="1431"/>
      <c r="SKJ289" s="1431"/>
      <c r="SKK289" s="1431"/>
      <c r="SKL289" s="1431"/>
      <c r="SKM289" s="1431"/>
      <c r="SKN289" s="1431"/>
      <c r="SKO289" s="1431"/>
      <c r="SKP289" s="1431"/>
      <c r="SKQ289" s="1431"/>
      <c r="SKR289" s="1431"/>
      <c r="SKS289" s="1431"/>
      <c r="SKT289" s="1431"/>
      <c r="SKU289" s="1431"/>
      <c r="SKV289" s="1431"/>
      <c r="SKW289" s="1431"/>
      <c r="SKX289" s="1431"/>
      <c r="SKY289" s="1431"/>
      <c r="SKZ289" s="1431"/>
      <c r="SLA289" s="1431"/>
      <c r="SLB289" s="1431"/>
      <c r="SLC289" s="1431"/>
      <c r="SLD289" s="1431"/>
      <c r="SLE289" s="1431"/>
      <c r="SLF289" s="1431"/>
      <c r="SLG289" s="1431"/>
      <c r="SLH289" s="1431"/>
      <c r="SLI289" s="1431"/>
      <c r="SLJ289" s="1431"/>
      <c r="SLK289" s="1431"/>
      <c r="SLL289" s="1431"/>
      <c r="SLM289" s="1431"/>
      <c r="SLN289" s="1431"/>
      <c r="SLO289" s="1431"/>
      <c r="SLP289" s="1431"/>
      <c r="SLQ289" s="1431"/>
      <c r="SLR289" s="1431"/>
      <c r="SLS289" s="1431"/>
      <c r="SLT289" s="1431"/>
      <c r="SLU289" s="1431"/>
      <c r="SLV289" s="1431"/>
      <c r="SLW289" s="1431"/>
      <c r="SLX289" s="1431"/>
      <c r="SLY289" s="1431"/>
      <c r="SLZ289" s="1431"/>
      <c r="SMA289" s="1431"/>
      <c r="SMB289" s="1431"/>
      <c r="SMC289" s="1431"/>
      <c r="SMD289" s="1431"/>
      <c r="SME289" s="1431"/>
      <c r="SMF289" s="1431"/>
      <c r="SMG289" s="1431"/>
      <c r="SMH289" s="1431"/>
      <c r="SMI289" s="1431"/>
      <c r="SMJ289" s="1431"/>
      <c r="SMK289" s="1431"/>
      <c r="SML289" s="1431"/>
      <c r="SMM289" s="1431"/>
      <c r="SMN289" s="1431"/>
      <c r="SMO289" s="1431"/>
      <c r="SMP289" s="1431"/>
      <c r="SMQ289" s="1431"/>
      <c r="SMR289" s="1431"/>
      <c r="SMS289" s="1431"/>
      <c r="SMT289" s="1431"/>
      <c r="SMU289" s="1431"/>
      <c r="SMV289" s="1431"/>
      <c r="SMW289" s="1431"/>
      <c r="SMX289" s="1431"/>
      <c r="SMY289" s="1431"/>
      <c r="SMZ289" s="1431"/>
      <c r="SNA289" s="1431"/>
      <c r="SNB289" s="1431"/>
      <c r="SNC289" s="1431"/>
      <c r="SND289" s="1431"/>
      <c r="SNE289" s="1431"/>
      <c r="SNF289" s="1431"/>
      <c r="SNG289" s="1431"/>
      <c r="SNH289" s="1431"/>
      <c r="SNI289" s="1431"/>
      <c r="SNJ289" s="1431"/>
      <c r="SNK289" s="1431"/>
      <c r="SNL289" s="1431"/>
      <c r="SNM289" s="1431"/>
      <c r="SNN289" s="1431"/>
      <c r="SNO289" s="1431"/>
      <c r="SNP289" s="1431"/>
      <c r="SNQ289" s="1431"/>
      <c r="SNR289" s="1431"/>
      <c r="SNS289" s="1431"/>
      <c r="SNT289" s="1431"/>
      <c r="SNU289" s="1431"/>
      <c r="SNV289" s="1431"/>
      <c r="SNW289" s="1431"/>
      <c r="SNX289" s="1431"/>
      <c r="SNY289" s="1431"/>
      <c r="SNZ289" s="1431"/>
      <c r="SOA289" s="1431"/>
      <c r="SOB289" s="1431"/>
      <c r="SOC289" s="1431"/>
      <c r="SOD289" s="1431"/>
      <c r="SOE289" s="1431"/>
      <c r="SOF289" s="1431"/>
      <c r="SOG289" s="1431"/>
      <c r="SOH289" s="1431"/>
      <c r="SOI289" s="1431"/>
      <c r="SOJ289" s="1431"/>
      <c r="SOK289" s="1431"/>
      <c r="SOL289" s="1431"/>
      <c r="SOM289" s="1431"/>
      <c r="SON289" s="1431"/>
      <c r="SOO289" s="1431"/>
      <c r="SOP289" s="1431"/>
      <c r="SOQ289" s="1431"/>
      <c r="SOR289" s="1431"/>
      <c r="SOS289" s="1431"/>
      <c r="SOT289" s="1431"/>
      <c r="SOU289" s="1431"/>
      <c r="SOV289" s="1431"/>
      <c r="SOW289" s="1431"/>
      <c r="SOX289" s="1431"/>
      <c r="SOY289" s="1431"/>
      <c r="SOZ289" s="1431"/>
      <c r="SPA289" s="1431"/>
      <c r="SPB289" s="1431"/>
      <c r="SPC289" s="1431"/>
      <c r="SPD289" s="1431"/>
      <c r="SPE289" s="1431"/>
      <c r="SPF289" s="1431"/>
      <c r="SPG289" s="1431"/>
      <c r="SPH289" s="1431"/>
      <c r="SPI289" s="1431"/>
      <c r="SPJ289" s="1431"/>
      <c r="SPK289" s="1431"/>
      <c r="SPL289" s="1431"/>
      <c r="SPM289" s="1431"/>
      <c r="SPN289" s="1431"/>
      <c r="SPO289" s="1431"/>
      <c r="SPP289" s="1431"/>
      <c r="SPQ289" s="1431"/>
      <c r="SPR289" s="1431"/>
      <c r="SPS289" s="1431"/>
      <c r="SPT289" s="1431"/>
      <c r="SPU289" s="1431"/>
      <c r="SPV289" s="1431"/>
      <c r="SPW289" s="1431"/>
      <c r="SPX289" s="1431"/>
      <c r="SPY289" s="1431"/>
      <c r="SPZ289" s="1431"/>
      <c r="SQA289" s="1431"/>
      <c r="SQB289" s="1431"/>
      <c r="SQC289" s="1431"/>
      <c r="SQD289" s="1431"/>
      <c r="SQE289" s="1431"/>
      <c r="SQF289" s="1431"/>
      <c r="SQG289" s="1431"/>
      <c r="SQH289" s="1431"/>
      <c r="SQI289" s="1431"/>
      <c r="SQJ289" s="1431"/>
      <c r="SQK289" s="1431"/>
      <c r="SQL289" s="1431"/>
      <c r="SQM289" s="1431"/>
      <c r="SQN289" s="1431"/>
      <c r="SQO289" s="1431"/>
      <c r="SQP289" s="1431"/>
      <c r="SQQ289" s="1431"/>
      <c r="SQR289" s="1431"/>
      <c r="SQS289" s="1431"/>
      <c r="SQT289" s="1431"/>
      <c r="SQU289" s="1431"/>
      <c r="SQV289" s="1431"/>
      <c r="SQW289" s="1431"/>
      <c r="SQX289" s="1431"/>
      <c r="SQY289" s="1431"/>
      <c r="SQZ289" s="1431"/>
      <c r="SRA289" s="1431"/>
      <c r="SRB289" s="1431"/>
      <c r="SRC289" s="1431"/>
      <c r="SRD289" s="1431"/>
      <c r="SRE289" s="1431"/>
      <c r="SRF289" s="1431"/>
      <c r="SRG289" s="1431"/>
      <c r="SRH289" s="1431"/>
      <c r="SRI289" s="1431"/>
      <c r="SRJ289" s="1431"/>
      <c r="SRK289" s="1431"/>
      <c r="SRL289" s="1431"/>
      <c r="SRM289" s="1431"/>
      <c r="SRN289" s="1431"/>
      <c r="SRO289" s="1431"/>
      <c r="SRP289" s="1431"/>
      <c r="SRQ289" s="1431"/>
      <c r="SRR289" s="1431"/>
      <c r="SRS289" s="1431"/>
      <c r="SRT289" s="1431"/>
      <c r="SRU289" s="1431"/>
      <c r="SRV289" s="1431"/>
      <c r="SRW289" s="1431"/>
      <c r="SRX289" s="1431"/>
      <c r="SRY289" s="1431"/>
      <c r="SRZ289" s="1431"/>
      <c r="SSA289" s="1431"/>
      <c r="SSB289" s="1431"/>
      <c r="SSC289" s="1431"/>
      <c r="SSD289" s="1431"/>
      <c r="SSE289" s="1431"/>
      <c r="SSF289" s="1431"/>
      <c r="SSG289" s="1431"/>
      <c r="SSH289" s="1431"/>
      <c r="SSI289" s="1431"/>
      <c r="SSJ289" s="1431"/>
      <c r="SSK289" s="1431"/>
      <c r="SSL289" s="1431"/>
      <c r="SSM289" s="1431"/>
      <c r="SSN289" s="1431"/>
      <c r="SSO289" s="1431"/>
      <c r="SSP289" s="1431"/>
      <c r="SSQ289" s="1431"/>
      <c r="SSR289" s="1431"/>
      <c r="SSS289" s="1431"/>
      <c r="SST289" s="1431"/>
      <c r="SSU289" s="1431"/>
      <c r="SSV289" s="1431"/>
      <c r="SSW289" s="1431"/>
      <c r="SSX289" s="1431"/>
      <c r="SSY289" s="1431"/>
      <c r="SSZ289" s="1431"/>
      <c r="STA289" s="1431"/>
      <c r="STB289" s="1431"/>
      <c r="STC289" s="1431"/>
      <c r="STD289" s="1431"/>
      <c r="STE289" s="1431"/>
      <c r="STF289" s="1431"/>
      <c r="STG289" s="1431"/>
      <c r="STH289" s="1431"/>
      <c r="STI289" s="1431"/>
      <c r="STJ289" s="1431"/>
      <c r="STK289" s="1431"/>
      <c r="STL289" s="1431"/>
      <c r="STM289" s="1431"/>
      <c r="STN289" s="1431"/>
      <c r="STO289" s="1431"/>
      <c r="STP289" s="1431"/>
      <c r="STQ289" s="1431"/>
      <c r="STR289" s="1431"/>
      <c r="STS289" s="1431"/>
      <c r="STT289" s="1431"/>
      <c r="STU289" s="1431"/>
      <c r="STV289" s="1431"/>
      <c r="STW289" s="1431"/>
      <c r="STX289" s="1431"/>
      <c r="STY289" s="1431"/>
      <c r="STZ289" s="1431"/>
      <c r="SUA289" s="1431"/>
      <c r="SUB289" s="1431"/>
      <c r="SUC289" s="1431"/>
      <c r="SUD289" s="1431"/>
      <c r="SUE289" s="1431"/>
      <c r="SUF289" s="1431"/>
      <c r="SUG289" s="1431"/>
      <c r="SUH289" s="1431"/>
      <c r="SUI289" s="1431"/>
      <c r="SUJ289" s="1431"/>
      <c r="SUK289" s="1431"/>
      <c r="SUL289" s="1431"/>
      <c r="SUM289" s="1431"/>
      <c r="SUN289" s="1431"/>
      <c r="SUO289" s="1431"/>
      <c r="SUP289" s="1431"/>
      <c r="SUQ289" s="1431"/>
      <c r="SUR289" s="1431"/>
      <c r="SUS289" s="1431"/>
      <c r="SUT289" s="1431"/>
      <c r="SUU289" s="1431"/>
      <c r="SUV289" s="1431"/>
      <c r="SUW289" s="1431"/>
      <c r="SUX289" s="1431"/>
      <c r="SUY289" s="1431"/>
      <c r="SUZ289" s="1431"/>
      <c r="SVA289" s="1431"/>
      <c r="SVB289" s="1431"/>
      <c r="SVC289" s="1431"/>
      <c r="SVD289" s="1431"/>
      <c r="SVE289" s="1431"/>
      <c r="SVF289" s="1431"/>
      <c r="SVG289" s="1431"/>
      <c r="SVH289" s="1431"/>
      <c r="SVI289" s="1431"/>
      <c r="SVJ289" s="1431"/>
      <c r="SVK289" s="1431"/>
      <c r="SVL289" s="1431"/>
      <c r="SVM289" s="1431"/>
      <c r="SVN289" s="1431"/>
      <c r="SVO289" s="1431"/>
      <c r="SVP289" s="1431"/>
      <c r="SVQ289" s="1431"/>
      <c r="SVR289" s="1431"/>
      <c r="SVS289" s="1431"/>
      <c r="SVT289" s="1431"/>
      <c r="SVU289" s="1431"/>
      <c r="SVV289" s="1431"/>
      <c r="SVW289" s="1431"/>
      <c r="SVX289" s="1431"/>
      <c r="SVY289" s="1431"/>
      <c r="SVZ289" s="1431"/>
      <c r="SWA289" s="1431"/>
      <c r="SWB289" s="1431"/>
      <c r="SWC289" s="1431"/>
      <c r="SWD289" s="1431"/>
      <c r="SWE289" s="1431"/>
      <c r="SWF289" s="1431"/>
      <c r="SWG289" s="1431"/>
      <c r="SWH289" s="1431"/>
      <c r="SWI289" s="1431"/>
      <c r="SWJ289" s="1431"/>
      <c r="SWK289" s="1431"/>
      <c r="SWL289" s="1431"/>
      <c r="SWM289" s="1431"/>
      <c r="SWN289" s="1431"/>
      <c r="SWO289" s="1431"/>
      <c r="SWP289" s="1431"/>
      <c r="SWQ289" s="1431"/>
      <c r="SWR289" s="1431"/>
      <c r="SWS289" s="1431"/>
      <c r="SWT289" s="1431"/>
      <c r="SWU289" s="1431"/>
      <c r="SWV289" s="1431"/>
      <c r="SWW289" s="1431"/>
      <c r="SWX289" s="1431"/>
      <c r="SWY289" s="1431"/>
      <c r="SWZ289" s="1431"/>
      <c r="SXA289" s="1431"/>
      <c r="SXB289" s="1431"/>
      <c r="SXC289" s="1431"/>
      <c r="SXD289" s="1431"/>
      <c r="SXE289" s="1431"/>
      <c r="SXF289" s="1431"/>
      <c r="SXG289" s="1431"/>
      <c r="SXH289" s="1431"/>
      <c r="SXI289" s="1431"/>
      <c r="SXJ289" s="1431"/>
      <c r="SXK289" s="1431"/>
      <c r="SXL289" s="1431"/>
      <c r="SXM289" s="1431"/>
      <c r="SXN289" s="1431"/>
      <c r="SXO289" s="1431"/>
      <c r="SXP289" s="1431"/>
      <c r="SXQ289" s="1431"/>
      <c r="SXR289" s="1431"/>
      <c r="SXS289" s="1431"/>
      <c r="SXT289" s="1431"/>
      <c r="SXU289" s="1431"/>
      <c r="SXV289" s="1431"/>
      <c r="SXW289" s="1431"/>
      <c r="SXX289" s="1431"/>
      <c r="SXY289" s="1431"/>
      <c r="SXZ289" s="1431"/>
      <c r="SYA289" s="1431"/>
      <c r="SYB289" s="1431"/>
      <c r="SYC289" s="1431"/>
      <c r="SYD289" s="1431"/>
      <c r="SYE289" s="1431"/>
      <c r="SYF289" s="1431"/>
      <c r="SYG289" s="1431"/>
      <c r="SYH289" s="1431"/>
      <c r="SYI289" s="1431"/>
      <c r="SYJ289" s="1431"/>
      <c r="SYK289" s="1431"/>
      <c r="SYL289" s="1431"/>
      <c r="SYM289" s="1431"/>
      <c r="SYN289" s="1431"/>
      <c r="SYO289" s="1431"/>
      <c r="SYP289" s="1431"/>
      <c r="SYQ289" s="1431"/>
      <c r="SYR289" s="1431"/>
      <c r="SYS289" s="1431"/>
      <c r="SYT289" s="1431"/>
      <c r="SYU289" s="1431"/>
      <c r="SYV289" s="1431"/>
      <c r="SYW289" s="1431"/>
      <c r="SYX289" s="1431"/>
      <c r="SYY289" s="1431"/>
      <c r="SYZ289" s="1431"/>
      <c r="SZA289" s="1431"/>
      <c r="SZB289" s="1431"/>
      <c r="SZC289" s="1431"/>
      <c r="SZD289" s="1431"/>
      <c r="SZE289" s="1431"/>
      <c r="SZF289" s="1431"/>
      <c r="SZG289" s="1431"/>
      <c r="SZH289" s="1431"/>
      <c r="SZI289" s="1431"/>
      <c r="SZJ289" s="1431"/>
      <c r="SZK289" s="1431"/>
      <c r="SZL289" s="1431"/>
      <c r="SZM289" s="1431"/>
      <c r="SZN289" s="1431"/>
      <c r="SZO289" s="1431"/>
      <c r="SZP289" s="1431"/>
      <c r="SZQ289" s="1431"/>
      <c r="SZR289" s="1431"/>
      <c r="SZS289" s="1431"/>
      <c r="SZT289" s="1431"/>
      <c r="SZU289" s="1431"/>
      <c r="SZV289" s="1431"/>
      <c r="SZW289" s="1431"/>
      <c r="SZX289" s="1431"/>
      <c r="SZY289" s="1431"/>
      <c r="SZZ289" s="1431"/>
      <c r="TAA289" s="1431"/>
      <c r="TAB289" s="1431"/>
      <c r="TAC289" s="1431"/>
      <c r="TAD289" s="1431"/>
      <c r="TAE289" s="1431"/>
      <c r="TAF289" s="1431"/>
      <c r="TAG289" s="1431"/>
      <c r="TAH289" s="1431"/>
      <c r="TAI289" s="1431"/>
      <c r="TAJ289" s="1431"/>
      <c r="TAK289" s="1431"/>
      <c r="TAL289" s="1431"/>
      <c r="TAM289" s="1431"/>
      <c r="TAN289" s="1431"/>
      <c r="TAO289" s="1431"/>
      <c r="TAP289" s="1431"/>
      <c r="TAQ289" s="1431"/>
      <c r="TAR289" s="1431"/>
      <c r="TAS289" s="1431"/>
      <c r="TAT289" s="1431"/>
      <c r="TAU289" s="1431"/>
      <c r="TAV289" s="1431"/>
      <c r="TAW289" s="1431"/>
      <c r="TAX289" s="1431"/>
      <c r="TAY289" s="1431"/>
      <c r="TAZ289" s="1431"/>
      <c r="TBA289" s="1431"/>
      <c r="TBB289" s="1431"/>
      <c r="TBC289" s="1431"/>
      <c r="TBD289" s="1431"/>
      <c r="TBE289" s="1431"/>
      <c r="TBF289" s="1431"/>
      <c r="TBG289" s="1431"/>
      <c r="TBH289" s="1431"/>
      <c r="TBI289" s="1431"/>
      <c r="TBJ289" s="1431"/>
      <c r="TBK289" s="1431"/>
      <c r="TBL289" s="1431"/>
      <c r="TBM289" s="1431"/>
      <c r="TBN289" s="1431"/>
      <c r="TBO289" s="1431"/>
      <c r="TBP289" s="1431"/>
      <c r="TBQ289" s="1431"/>
      <c r="TBR289" s="1431"/>
      <c r="TBS289" s="1431"/>
      <c r="TBT289" s="1431"/>
      <c r="TBU289" s="1431"/>
      <c r="TBV289" s="1431"/>
      <c r="TBW289" s="1431"/>
      <c r="TBX289" s="1431"/>
      <c r="TBY289" s="1431"/>
      <c r="TBZ289" s="1431"/>
      <c r="TCA289" s="1431"/>
      <c r="TCB289" s="1431"/>
      <c r="TCC289" s="1431"/>
      <c r="TCD289" s="1431"/>
      <c r="TCE289" s="1431"/>
      <c r="TCF289" s="1431"/>
      <c r="TCG289" s="1431"/>
      <c r="TCH289" s="1431"/>
      <c r="TCI289" s="1431"/>
      <c r="TCJ289" s="1431"/>
      <c r="TCK289" s="1431"/>
      <c r="TCL289" s="1431"/>
      <c r="TCM289" s="1431"/>
      <c r="TCN289" s="1431"/>
      <c r="TCO289" s="1431"/>
      <c r="TCP289" s="1431"/>
      <c r="TCQ289" s="1431"/>
      <c r="TCR289" s="1431"/>
      <c r="TCS289" s="1431"/>
      <c r="TCT289" s="1431"/>
      <c r="TCU289" s="1431"/>
      <c r="TCV289" s="1431"/>
      <c r="TCW289" s="1431"/>
      <c r="TCX289" s="1431"/>
      <c r="TCY289" s="1431"/>
      <c r="TCZ289" s="1431"/>
      <c r="TDA289" s="1431"/>
      <c r="TDB289" s="1431"/>
      <c r="TDC289" s="1431"/>
      <c r="TDD289" s="1431"/>
      <c r="TDE289" s="1431"/>
      <c r="TDF289" s="1431"/>
      <c r="TDG289" s="1431"/>
      <c r="TDH289" s="1431"/>
      <c r="TDI289" s="1431"/>
      <c r="TDJ289" s="1431"/>
      <c r="TDK289" s="1431"/>
      <c r="TDL289" s="1431"/>
      <c r="TDM289" s="1431"/>
      <c r="TDN289" s="1431"/>
      <c r="TDO289" s="1431"/>
      <c r="TDP289" s="1431"/>
      <c r="TDQ289" s="1431"/>
      <c r="TDR289" s="1431"/>
      <c r="TDS289" s="1431"/>
      <c r="TDT289" s="1431"/>
      <c r="TDU289" s="1431"/>
      <c r="TDV289" s="1431"/>
      <c r="TDW289" s="1431"/>
      <c r="TDX289" s="1431"/>
      <c r="TDY289" s="1431"/>
      <c r="TDZ289" s="1431"/>
      <c r="TEA289" s="1431"/>
      <c r="TEB289" s="1431"/>
      <c r="TEC289" s="1431"/>
      <c r="TED289" s="1431"/>
      <c r="TEE289" s="1431"/>
      <c r="TEF289" s="1431"/>
      <c r="TEG289" s="1431"/>
      <c r="TEH289" s="1431"/>
      <c r="TEI289" s="1431"/>
      <c r="TEJ289" s="1431"/>
      <c r="TEK289" s="1431"/>
      <c r="TEL289" s="1431"/>
      <c r="TEM289" s="1431"/>
      <c r="TEN289" s="1431"/>
      <c r="TEO289" s="1431"/>
      <c r="TEP289" s="1431"/>
      <c r="TEQ289" s="1431"/>
      <c r="TER289" s="1431"/>
      <c r="TES289" s="1431"/>
      <c r="TET289" s="1431"/>
      <c r="TEU289" s="1431"/>
      <c r="TEV289" s="1431"/>
      <c r="TEW289" s="1431"/>
      <c r="TEX289" s="1431"/>
      <c r="TEY289" s="1431"/>
      <c r="TEZ289" s="1431"/>
      <c r="TFA289" s="1431"/>
      <c r="TFB289" s="1431"/>
      <c r="TFC289" s="1431"/>
      <c r="TFD289" s="1431"/>
      <c r="TFE289" s="1431"/>
      <c r="TFF289" s="1431"/>
      <c r="TFG289" s="1431"/>
      <c r="TFH289" s="1431"/>
      <c r="TFI289" s="1431"/>
      <c r="TFJ289" s="1431"/>
      <c r="TFK289" s="1431"/>
      <c r="TFL289" s="1431"/>
      <c r="TFM289" s="1431"/>
      <c r="TFN289" s="1431"/>
      <c r="TFO289" s="1431"/>
      <c r="TFP289" s="1431"/>
      <c r="TFQ289" s="1431"/>
      <c r="TFR289" s="1431"/>
      <c r="TFS289" s="1431"/>
      <c r="TFT289" s="1431"/>
      <c r="TFU289" s="1431"/>
      <c r="TFV289" s="1431"/>
      <c r="TFW289" s="1431"/>
      <c r="TFX289" s="1431"/>
      <c r="TFY289" s="1431"/>
      <c r="TFZ289" s="1431"/>
      <c r="TGA289" s="1431"/>
      <c r="TGB289" s="1431"/>
      <c r="TGC289" s="1431"/>
      <c r="TGD289" s="1431"/>
      <c r="TGE289" s="1431"/>
      <c r="TGF289" s="1431"/>
      <c r="TGG289" s="1431"/>
      <c r="TGH289" s="1431"/>
      <c r="TGI289" s="1431"/>
      <c r="TGJ289" s="1431"/>
      <c r="TGK289" s="1431"/>
      <c r="TGL289" s="1431"/>
      <c r="TGM289" s="1431"/>
      <c r="TGN289" s="1431"/>
      <c r="TGO289" s="1431"/>
      <c r="TGP289" s="1431"/>
      <c r="TGQ289" s="1431"/>
      <c r="TGR289" s="1431"/>
      <c r="TGS289" s="1431"/>
      <c r="TGT289" s="1431"/>
      <c r="TGU289" s="1431"/>
      <c r="TGV289" s="1431"/>
      <c r="TGW289" s="1431"/>
      <c r="TGX289" s="1431"/>
      <c r="TGY289" s="1431"/>
      <c r="TGZ289" s="1431"/>
      <c r="THA289" s="1431"/>
      <c r="THB289" s="1431"/>
      <c r="THC289" s="1431"/>
      <c r="THD289" s="1431"/>
      <c r="THE289" s="1431"/>
      <c r="THF289" s="1431"/>
      <c r="THG289" s="1431"/>
      <c r="THH289" s="1431"/>
      <c r="THI289" s="1431"/>
      <c r="THJ289" s="1431"/>
      <c r="THK289" s="1431"/>
      <c r="THL289" s="1431"/>
      <c r="THM289" s="1431"/>
      <c r="THN289" s="1431"/>
      <c r="THO289" s="1431"/>
      <c r="THP289" s="1431"/>
      <c r="THQ289" s="1431"/>
      <c r="THR289" s="1431"/>
      <c r="THS289" s="1431"/>
      <c r="THT289" s="1431"/>
      <c r="THU289" s="1431"/>
      <c r="THV289" s="1431"/>
      <c r="THW289" s="1431"/>
      <c r="THX289" s="1431"/>
      <c r="THY289" s="1431"/>
      <c r="THZ289" s="1431"/>
      <c r="TIA289" s="1431"/>
      <c r="TIB289" s="1431"/>
      <c r="TIC289" s="1431"/>
      <c r="TID289" s="1431"/>
      <c r="TIE289" s="1431"/>
      <c r="TIF289" s="1431"/>
      <c r="TIG289" s="1431"/>
      <c r="TIH289" s="1431"/>
      <c r="TII289" s="1431"/>
      <c r="TIJ289" s="1431"/>
      <c r="TIK289" s="1431"/>
      <c r="TIL289" s="1431"/>
      <c r="TIM289" s="1431"/>
      <c r="TIN289" s="1431"/>
      <c r="TIO289" s="1431"/>
      <c r="TIP289" s="1431"/>
      <c r="TIQ289" s="1431"/>
      <c r="TIR289" s="1431"/>
      <c r="TIS289" s="1431"/>
      <c r="TIT289" s="1431"/>
      <c r="TIU289" s="1431"/>
      <c r="TIV289" s="1431"/>
      <c r="TIW289" s="1431"/>
      <c r="TIX289" s="1431"/>
      <c r="TIY289" s="1431"/>
      <c r="TIZ289" s="1431"/>
      <c r="TJA289" s="1431"/>
      <c r="TJB289" s="1431"/>
      <c r="TJC289" s="1431"/>
      <c r="TJD289" s="1431"/>
      <c r="TJE289" s="1431"/>
      <c r="TJF289" s="1431"/>
      <c r="TJG289" s="1431"/>
      <c r="TJH289" s="1431"/>
      <c r="TJI289" s="1431"/>
      <c r="TJJ289" s="1431"/>
      <c r="TJK289" s="1431"/>
      <c r="TJL289" s="1431"/>
      <c r="TJM289" s="1431"/>
      <c r="TJN289" s="1431"/>
      <c r="TJO289" s="1431"/>
      <c r="TJP289" s="1431"/>
      <c r="TJQ289" s="1431"/>
      <c r="TJR289" s="1431"/>
      <c r="TJS289" s="1431"/>
      <c r="TJT289" s="1431"/>
      <c r="TJU289" s="1431"/>
      <c r="TJV289" s="1431"/>
      <c r="TJW289" s="1431"/>
      <c r="TJX289" s="1431"/>
      <c r="TJY289" s="1431"/>
      <c r="TJZ289" s="1431"/>
      <c r="TKA289" s="1431"/>
      <c r="TKB289" s="1431"/>
      <c r="TKC289" s="1431"/>
      <c r="TKD289" s="1431"/>
      <c r="TKE289" s="1431"/>
      <c r="TKF289" s="1431"/>
      <c r="TKG289" s="1431"/>
      <c r="TKH289" s="1431"/>
      <c r="TKI289" s="1431"/>
      <c r="TKJ289" s="1431"/>
      <c r="TKK289" s="1431"/>
      <c r="TKL289" s="1431"/>
      <c r="TKM289" s="1431"/>
      <c r="TKN289" s="1431"/>
      <c r="TKO289" s="1431"/>
      <c r="TKP289" s="1431"/>
      <c r="TKQ289" s="1431"/>
      <c r="TKR289" s="1431"/>
      <c r="TKS289" s="1431"/>
      <c r="TKT289" s="1431"/>
      <c r="TKU289" s="1431"/>
      <c r="TKV289" s="1431"/>
      <c r="TKW289" s="1431"/>
      <c r="TKX289" s="1431"/>
      <c r="TKY289" s="1431"/>
      <c r="TKZ289" s="1431"/>
      <c r="TLA289" s="1431"/>
      <c r="TLB289" s="1431"/>
      <c r="TLC289" s="1431"/>
      <c r="TLD289" s="1431"/>
      <c r="TLE289" s="1431"/>
      <c r="TLF289" s="1431"/>
      <c r="TLG289" s="1431"/>
      <c r="TLH289" s="1431"/>
      <c r="TLI289" s="1431"/>
      <c r="TLJ289" s="1431"/>
      <c r="TLK289" s="1431"/>
      <c r="TLL289" s="1431"/>
      <c r="TLM289" s="1431"/>
      <c r="TLN289" s="1431"/>
      <c r="TLO289" s="1431"/>
      <c r="TLP289" s="1431"/>
      <c r="TLQ289" s="1431"/>
      <c r="TLR289" s="1431"/>
      <c r="TLS289" s="1431"/>
      <c r="TLT289" s="1431"/>
      <c r="TLU289" s="1431"/>
      <c r="TLV289" s="1431"/>
      <c r="TLW289" s="1431"/>
      <c r="TLX289" s="1431"/>
      <c r="TLY289" s="1431"/>
      <c r="TLZ289" s="1431"/>
      <c r="TMA289" s="1431"/>
      <c r="TMB289" s="1431"/>
      <c r="TMC289" s="1431"/>
      <c r="TMD289" s="1431"/>
      <c r="TME289" s="1431"/>
      <c r="TMF289" s="1431"/>
      <c r="TMG289" s="1431"/>
      <c r="TMH289" s="1431"/>
      <c r="TMI289" s="1431"/>
      <c r="TMJ289" s="1431"/>
      <c r="TMK289" s="1431"/>
      <c r="TML289" s="1431"/>
      <c r="TMM289" s="1431"/>
      <c r="TMN289" s="1431"/>
      <c r="TMO289" s="1431"/>
      <c r="TMP289" s="1431"/>
      <c r="TMQ289" s="1431"/>
      <c r="TMR289" s="1431"/>
      <c r="TMS289" s="1431"/>
      <c r="TMT289" s="1431"/>
      <c r="TMU289" s="1431"/>
      <c r="TMV289" s="1431"/>
      <c r="TMW289" s="1431"/>
      <c r="TMX289" s="1431"/>
      <c r="TMY289" s="1431"/>
      <c r="TMZ289" s="1431"/>
      <c r="TNA289" s="1431"/>
      <c r="TNB289" s="1431"/>
      <c r="TNC289" s="1431"/>
      <c r="TND289" s="1431"/>
      <c r="TNE289" s="1431"/>
      <c r="TNF289" s="1431"/>
      <c r="TNG289" s="1431"/>
      <c r="TNH289" s="1431"/>
      <c r="TNI289" s="1431"/>
      <c r="TNJ289" s="1431"/>
      <c r="TNK289" s="1431"/>
      <c r="TNL289" s="1431"/>
      <c r="TNM289" s="1431"/>
      <c r="TNN289" s="1431"/>
      <c r="TNO289" s="1431"/>
      <c r="TNP289" s="1431"/>
      <c r="TNQ289" s="1431"/>
      <c r="TNR289" s="1431"/>
      <c r="TNS289" s="1431"/>
      <c r="TNT289" s="1431"/>
      <c r="TNU289" s="1431"/>
      <c r="TNV289" s="1431"/>
      <c r="TNW289" s="1431"/>
      <c r="TNX289" s="1431"/>
      <c r="TNY289" s="1431"/>
      <c r="TNZ289" s="1431"/>
      <c r="TOA289" s="1431"/>
      <c r="TOB289" s="1431"/>
      <c r="TOC289" s="1431"/>
      <c r="TOD289" s="1431"/>
      <c r="TOE289" s="1431"/>
      <c r="TOF289" s="1431"/>
      <c r="TOG289" s="1431"/>
      <c r="TOH289" s="1431"/>
      <c r="TOI289" s="1431"/>
      <c r="TOJ289" s="1431"/>
      <c r="TOK289" s="1431"/>
      <c r="TOL289" s="1431"/>
      <c r="TOM289" s="1431"/>
      <c r="TON289" s="1431"/>
      <c r="TOO289" s="1431"/>
      <c r="TOP289" s="1431"/>
      <c r="TOQ289" s="1431"/>
      <c r="TOR289" s="1431"/>
      <c r="TOS289" s="1431"/>
      <c r="TOT289" s="1431"/>
      <c r="TOU289" s="1431"/>
      <c r="TOV289" s="1431"/>
      <c r="TOW289" s="1431"/>
      <c r="TOX289" s="1431"/>
      <c r="TOY289" s="1431"/>
      <c r="TOZ289" s="1431"/>
      <c r="TPA289" s="1431"/>
      <c r="TPB289" s="1431"/>
      <c r="TPC289" s="1431"/>
      <c r="TPD289" s="1431"/>
      <c r="TPE289" s="1431"/>
      <c r="TPF289" s="1431"/>
      <c r="TPG289" s="1431"/>
      <c r="TPH289" s="1431"/>
      <c r="TPI289" s="1431"/>
      <c r="TPJ289" s="1431"/>
      <c r="TPK289" s="1431"/>
      <c r="TPL289" s="1431"/>
      <c r="TPM289" s="1431"/>
      <c r="TPN289" s="1431"/>
      <c r="TPO289" s="1431"/>
      <c r="TPP289" s="1431"/>
      <c r="TPQ289" s="1431"/>
      <c r="TPR289" s="1431"/>
      <c r="TPS289" s="1431"/>
      <c r="TPT289" s="1431"/>
      <c r="TPU289" s="1431"/>
      <c r="TPV289" s="1431"/>
      <c r="TPW289" s="1431"/>
      <c r="TPX289" s="1431"/>
      <c r="TPY289" s="1431"/>
      <c r="TPZ289" s="1431"/>
      <c r="TQA289" s="1431"/>
      <c r="TQB289" s="1431"/>
      <c r="TQC289" s="1431"/>
      <c r="TQD289" s="1431"/>
      <c r="TQE289" s="1431"/>
      <c r="TQF289" s="1431"/>
      <c r="TQG289" s="1431"/>
      <c r="TQH289" s="1431"/>
      <c r="TQI289" s="1431"/>
      <c r="TQJ289" s="1431"/>
      <c r="TQK289" s="1431"/>
      <c r="TQL289" s="1431"/>
      <c r="TQM289" s="1431"/>
      <c r="TQN289" s="1431"/>
      <c r="TQO289" s="1431"/>
      <c r="TQP289" s="1431"/>
      <c r="TQQ289" s="1431"/>
      <c r="TQR289" s="1431"/>
      <c r="TQS289" s="1431"/>
      <c r="TQT289" s="1431"/>
      <c r="TQU289" s="1431"/>
      <c r="TQV289" s="1431"/>
      <c r="TQW289" s="1431"/>
      <c r="TQX289" s="1431"/>
      <c r="TQY289" s="1431"/>
      <c r="TQZ289" s="1431"/>
      <c r="TRA289" s="1431"/>
      <c r="TRB289" s="1431"/>
      <c r="TRC289" s="1431"/>
      <c r="TRD289" s="1431"/>
      <c r="TRE289" s="1431"/>
      <c r="TRF289" s="1431"/>
      <c r="TRG289" s="1431"/>
      <c r="TRH289" s="1431"/>
      <c r="TRI289" s="1431"/>
      <c r="TRJ289" s="1431"/>
      <c r="TRK289" s="1431"/>
      <c r="TRL289" s="1431"/>
      <c r="TRM289" s="1431"/>
      <c r="TRN289" s="1431"/>
      <c r="TRO289" s="1431"/>
      <c r="TRP289" s="1431"/>
      <c r="TRQ289" s="1431"/>
      <c r="TRR289" s="1431"/>
      <c r="TRS289" s="1431"/>
      <c r="TRT289" s="1431"/>
      <c r="TRU289" s="1431"/>
      <c r="TRV289" s="1431"/>
      <c r="TRW289" s="1431"/>
      <c r="TRX289" s="1431"/>
      <c r="TRY289" s="1431"/>
      <c r="TRZ289" s="1431"/>
      <c r="TSA289" s="1431"/>
      <c r="TSB289" s="1431"/>
      <c r="TSC289" s="1431"/>
      <c r="TSD289" s="1431"/>
      <c r="TSE289" s="1431"/>
      <c r="TSF289" s="1431"/>
      <c r="TSG289" s="1431"/>
      <c r="TSH289" s="1431"/>
      <c r="TSI289" s="1431"/>
      <c r="TSJ289" s="1431"/>
      <c r="TSK289" s="1431"/>
      <c r="TSL289" s="1431"/>
      <c r="TSM289" s="1431"/>
      <c r="TSN289" s="1431"/>
      <c r="TSO289" s="1431"/>
      <c r="TSP289" s="1431"/>
      <c r="TSQ289" s="1431"/>
      <c r="TSR289" s="1431"/>
      <c r="TSS289" s="1431"/>
      <c r="TST289" s="1431"/>
      <c r="TSU289" s="1431"/>
      <c r="TSV289" s="1431"/>
      <c r="TSW289" s="1431"/>
      <c r="TSX289" s="1431"/>
      <c r="TSY289" s="1431"/>
      <c r="TSZ289" s="1431"/>
      <c r="TTA289" s="1431"/>
      <c r="TTB289" s="1431"/>
      <c r="TTC289" s="1431"/>
      <c r="TTD289" s="1431"/>
      <c r="TTE289" s="1431"/>
      <c r="TTF289" s="1431"/>
      <c r="TTG289" s="1431"/>
      <c r="TTH289" s="1431"/>
      <c r="TTI289" s="1431"/>
      <c r="TTJ289" s="1431"/>
      <c r="TTK289" s="1431"/>
      <c r="TTL289" s="1431"/>
      <c r="TTM289" s="1431"/>
      <c r="TTN289" s="1431"/>
      <c r="TTO289" s="1431"/>
      <c r="TTP289" s="1431"/>
      <c r="TTQ289" s="1431"/>
      <c r="TTR289" s="1431"/>
      <c r="TTS289" s="1431"/>
      <c r="TTT289" s="1431"/>
      <c r="TTU289" s="1431"/>
      <c r="TTV289" s="1431"/>
      <c r="TTW289" s="1431"/>
      <c r="TTX289" s="1431"/>
      <c r="TTY289" s="1431"/>
      <c r="TTZ289" s="1431"/>
      <c r="TUA289" s="1431"/>
      <c r="TUB289" s="1431"/>
      <c r="TUC289" s="1431"/>
      <c r="TUD289" s="1431"/>
      <c r="TUE289" s="1431"/>
      <c r="TUF289" s="1431"/>
      <c r="TUG289" s="1431"/>
      <c r="TUH289" s="1431"/>
      <c r="TUI289" s="1431"/>
      <c r="TUJ289" s="1431"/>
      <c r="TUK289" s="1431"/>
      <c r="TUL289" s="1431"/>
      <c r="TUM289" s="1431"/>
      <c r="TUN289" s="1431"/>
      <c r="TUO289" s="1431"/>
      <c r="TUP289" s="1431"/>
      <c r="TUQ289" s="1431"/>
      <c r="TUR289" s="1431"/>
      <c r="TUS289" s="1431"/>
      <c r="TUT289" s="1431"/>
      <c r="TUU289" s="1431"/>
      <c r="TUV289" s="1431"/>
      <c r="TUW289" s="1431"/>
      <c r="TUX289" s="1431"/>
      <c r="TUY289" s="1431"/>
      <c r="TUZ289" s="1431"/>
      <c r="TVA289" s="1431"/>
      <c r="TVB289" s="1431"/>
      <c r="TVC289" s="1431"/>
      <c r="TVD289" s="1431"/>
      <c r="TVE289" s="1431"/>
      <c r="TVF289" s="1431"/>
      <c r="TVG289" s="1431"/>
      <c r="TVH289" s="1431"/>
      <c r="TVI289" s="1431"/>
      <c r="TVJ289" s="1431"/>
      <c r="TVK289" s="1431"/>
      <c r="TVL289" s="1431"/>
      <c r="TVM289" s="1431"/>
      <c r="TVN289" s="1431"/>
      <c r="TVO289" s="1431"/>
      <c r="TVP289" s="1431"/>
      <c r="TVQ289" s="1431"/>
      <c r="TVR289" s="1431"/>
      <c r="TVS289" s="1431"/>
      <c r="TVT289" s="1431"/>
      <c r="TVU289" s="1431"/>
      <c r="TVV289" s="1431"/>
      <c r="TVW289" s="1431"/>
      <c r="TVX289" s="1431"/>
      <c r="TVY289" s="1431"/>
      <c r="TVZ289" s="1431"/>
      <c r="TWA289" s="1431"/>
      <c r="TWB289" s="1431"/>
      <c r="TWC289" s="1431"/>
      <c r="TWD289" s="1431"/>
      <c r="TWE289" s="1431"/>
      <c r="TWF289" s="1431"/>
      <c r="TWG289" s="1431"/>
      <c r="TWH289" s="1431"/>
      <c r="TWI289" s="1431"/>
      <c r="TWJ289" s="1431"/>
      <c r="TWK289" s="1431"/>
      <c r="TWL289" s="1431"/>
      <c r="TWM289" s="1431"/>
      <c r="TWN289" s="1431"/>
      <c r="TWO289" s="1431"/>
      <c r="TWP289" s="1431"/>
      <c r="TWQ289" s="1431"/>
      <c r="TWR289" s="1431"/>
      <c r="TWS289" s="1431"/>
      <c r="TWT289" s="1431"/>
      <c r="TWU289" s="1431"/>
      <c r="TWV289" s="1431"/>
      <c r="TWW289" s="1431"/>
      <c r="TWX289" s="1431"/>
      <c r="TWY289" s="1431"/>
      <c r="TWZ289" s="1431"/>
      <c r="TXA289" s="1431"/>
      <c r="TXB289" s="1431"/>
      <c r="TXC289" s="1431"/>
      <c r="TXD289" s="1431"/>
      <c r="TXE289" s="1431"/>
      <c r="TXF289" s="1431"/>
      <c r="TXG289" s="1431"/>
      <c r="TXH289" s="1431"/>
      <c r="TXI289" s="1431"/>
      <c r="TXJ289" s="1431"/>
      <c r="TXK289" s="1431"/>
      <c r="TXL289" s="1431"/>
      <c r="TXM289" s="1431"/>
      <c r="TXN289" s="1431"/>
      <c r="TXO289" s="1431"/>
      <c r="TXP289" s="1431"/>
      <c r="TXQ289" s="1431"/>
      <c r="TXR289" s="1431"/>
      <c r="TXS289" s="1431"/>
      <c r="TXT289" s="1431"/>
      <c r="TXU289" s="1431"/>
      <c r="TXV289" s="1431"/>
      <c r="TXW289" s="1431"/>
      <c r="TXX289" s="1431"/>
      <c r="TXY289" s="1431"/>
      <c r="TXZ289" s="1431"/>
      <c r="TYA289" s="1431"/>
      <c r="TYB289" s="1431"/>
      <c r="TYC289" s="1431"/>
      <c r="TYD289" s="1431"/>
      <c r="TYE289" s="1431"/>
      <c r="TYF289" s="1431"/>
      <c r="TYG289" s="1431"/>
      <c r="TYH289" s="1431"/>
      <c r="TYI289" s="1431"/>
      <c r="TYJ289" s="1431"/>
      <c r="TYK289" s="1431"/>
      <c r="TYL289" s="1431"/>
      <c r="TYM289" s="1431"/>
      <c r="TYN289" s="1431"/>
      <c r="TYO289" s="1431"/>
      <c r="TYP289" s="1431"/>
      <c r="TYQ289" s="1431"/>
      <c r="TYR289" s="1431"/>
      <c r="TYS289" s="1431"/>
      <c r="TYT289" s="1431"/>
      <c r="TYU289" s="1431"/>
      <c r="TYV289" s="1431"/>
      <c r="TYW289" s="1431"/>
      <c r="TYX289" s="1431"/>
      <c r="TYY289" s="1431"/>
      <c r="TYZ289" s="1431"/>
      <c r="TZA289" s="1431"/>
      <c r="TZB289" s="1431"/>
      <c r="TZC289" s="1431"/>
      <c r="TZD289" s="1431"/>
      <c r="TZE289" s="1431"/>
      <c r="TZF289" s="1431"/>
      <c r="TZG289" s="1431"/>
      <c r="TZH289" s="1431"/>
      <c r="TZI289" s="1431"/>
      <c r="TZJ289" s="1431"/>
      <c r="TZK289" s="1431"/>
      <c r="TZL289" s="1431"/>
      <c r="TZM289" s="1431"/>
      <c r="TZN289" s="1431"/>
      <c r="TZO289" s="1431"/>
      <c r="TZP289" s="1431"/>
      <c r="TZQ289" s="1431"/>
      <c r="TZR289" s="1431"/>
      <c r="TZS289" s="1431"/>
      <c r="TZT289" s="1431"/>
      <c r="TZU289" s="1431"/>
      <c r="TZV289" s="1431"/>
      <c r="TZW289" s="1431"/>
      <c r="TZX289" s="1431"/>
      <c r="TZY289" s="1431"/>
      <c r="TZZ289" s="1431"/>
      <c r="UAA289" s="1431"/>
      <c r="UAB289" s="1431"/>
      <c r="UAC289" s="1431"/>
      <c r="UAD289" s="1431"/>
      <c r="UAE289" s="1431"/>
      <c r="UAF289" s="1431"/>
      <c r="UAG289" s="1431"/>
      <c r="UAH289" s="1431"/>
      <c r="UAI289" s="1431"/>
      <c r="UAJ289" s="1431"/>
      <c r="UAK289" s="1431"/>
      <c r="UAL289" s="1431"/>
      <c r="UAM289" s="1431"/>
      <c r="UAN289" s="1431"/>
      <c r="UAO289" s="1431"/>
      <c r="UAP289" s="1431"/>
      <c r="UAQ289" s="1431"/>
      <c r="UAR289" s="1431"/>
      <c r="UAS289" s="1431"/>
      <c r="UAT289" s="1431"/>
      <c r="UAU289" s="1431"/>
      <c r="UAV289" s="1431"/>
      <c r="UAW289" s="1431"/>
      <c r="UAX289" s="1431"/>
      <c r="UAY289" s="1431"/>
      <c r="UAZ289" s="1431"/>
      <c r="UBA289" s="1431"/>
      <c r="UBB289" s="1431"/>
      <c r="UBC289" s="1431"/>
      <c r="UBD289" s="1431"/>
      <c r="UBE289" s="1431"/>
      <c r="UBF289" s="1431"/>
      <c r="UBG289" s="1431"/>
      <c r="UBH289" s="1431"/>
      <c r="UBI289" s="1431"/>
      <c r="UBJ289" s="1431"/>
      <c r="UBK289" s="1431"/>
      <c r="UBL289" s="1431"/>
      <c r="UBM289" s="1431"/>
      <c r="UBN289" s="1431"/>
      <c r="UBO289" s="1431"/>
      <c r="UBP289" s="1431"/>
      <c r="UBQ289" s="1431"/>
      <c r="UBR289" s="1431"/>
      <c r="UBS289" s="1431"/>
      <c r="UBT289" s="1431"/>
      <c r="UBU289" s="1431"/>
      <c r="UBV289" s="1431"/>
      <c r="UBW289" s="1431"/>
      <c r="UBX289" s="1431"/>
      <c r="UBY289" s="1431"/>
      <c r="UBZ289" s="1431"/>
      <c r="UCA289" s="1431"/>
      <c r="UCB289" s="1431"/>
      <c r="UCC289" s="1431"/>
      <c r="UCD289" s="1431"/>
      <c r="UCE289" s="1431"/>
      <c r="UCF289" s="1431"/>
      <c r="UCG289" s="1431"/>
      <c r="UCH289" s="1431"/>
      <c r="UCI289" s="1431"/>
      <c r="UCJ289" s="1431"/>
      <c r="UCK289" s="1431"/>
      <c r="UCL289" s="1431"/>
      <c r="UCM289" s="1431"/>
      <c r="UCN289" s="1431"/>
      <c r="UCO289" s="1431"/>
      <c r="UCP289" s="1431"/>
      <c r="UCQ289" s="1431"/>
      <c r="UCR289" s="1431"/>
      <c r="UCS289" s="1431"/>
      <c r="UCT289" s="1431"/>
      <c r="UCU289" s="1431"/>
      <c r="UCV289" s="1431"/>
      <c r="UCW289" s="1431"/>
      <c r="UCX289" s="1431"/>
      <c r="UCY289" s="1431"/>
      <c r="UCZ289" s="1431"/>
      <c r="UDA289" s="1431"/>
      <c r="UDB289" s="1431"/>
      <c r="UDC289" s="1431"/>
      <c r="UDD289" s="1431"/>
      <c r="UDE289" s="1431"/>
      <c r="UDF289" s="1431"/>
      <c r="UDG289" s="1431"/>
      <c r="UDH289" s="1431"/>
      <c r="UDI289" s="1431"/>
      <c r="UDJ289" s="1431"/>
      <c r="UDK289" s="1431"/>
      <c r="UDL289" s="1431"/>
      <c r="UDM289" s="1431"/>
      <c r="UDN289" s="1431"/>
      <c r="UDO289" s="1431"/>
      <c r="UDP289" s="1431"/>
      <c r="UDQ289" s="1431"/>
      <c r="UDR289" s="1431"/>
      <c r="UDS289" s="1431"/>
      <c r="UDT289" s="1431"/>
      <c r="UDU289" s="1431"/>
      <c r="UDV289" s="1431"/>
      <c r="UDW289" s="1431"/>
      <c r="UDX289" s="1431"/>
      <c r="UDY289" s="1431"/>
      <c r="UDZ289" s="1431"/>
      <c r="UEA289" s="1431"/>
      <c r="UEB289" s="1431"/>
      <c r="UEC289" s="1431"/>
      <c r="UED289" s="1431"/>
      <c r="UEE289" s="1431"/>
      <c r="UEF289" s="1431"/>
      <c r="UEG289" s="1431"/>
      <c r="UEH289" s="1431"/>
      <c r="UEI289" s="1431"/>
      <c r="UEJ289" s="1431"/>
      <c r="UEK289" s="1431"/>
      <c r="UEL289" s="1431"/>
      <c r="UEM289" s="1431"/>
      <c r="UEN289" s="1431"/>
      <c r="UEO289" s="1431"/>
      <c r="UEP289" s="1431"/>
      <c r="UEQ289" s="1431"/>
      <c r="UER289" s="1431"/>
      <c r="UES289" s="1431"/>
      <c r="UET289" s="1431"/>
      <c r="UEU289" s="1431"/>
      <c r="UEV289" s="1431"/>
      <c r="UEW289" s="1431"/>
      <c r="UEX289" s="1431"/>
      <c r="UEY289" s="1431"/>
      <c r="UEZ289" s="1431"/>
      <c r="UFA289" s="1431"/>
      <c r="UFB289" s="1431"/>
      <c r="UFC289" s="1431"/>
      <c r="UFD289" s="1431"/>
      <c r="UFE289" s="1431"/>
      <c r="UFF289" s="1431"/>
      <c r="UFG289" s="1431"/>
      <c r="UFH289" s="1431"/>
      <c r="UFI289" s="1431"/>
      <c r="UFJ289" s="1431"/>
      <c r="UFK289" s="1431"/>
      <c r="UFL289" s="1431"/>
      <c r="UFM289" s="1431"/>
      <c r="UFN289" s="1431"/>
      <c r="UFO289" s="1431"/>
      <c r="UFP289" s="1431"/>
      <c r="UFQ289" s="1431"/>
      <c r="UFR289" s="1431"/>
      <c r="UFS289" s="1431"/>
      <c r="UFT289" s="1431"/>
      <c r="UFU289" s="1431"/>
      <c r="UFV289" s="1431"/>
      <c r="UFW289" s="1431"/>
      <c r="UFX289" s="1431"/>
      <c r="UFY289" s="1431"/>
      <c r="UFZ289" s="1431"/>
      <c r="UGA289" s="1431"/>
      <c r="UGB289" s="1431"/>
      <c r="UGC289" s="1431"/>
      <c r="UGD289" s="1431"/>
      <c r="UGE289" s="1431"/>
      <c r="UGF289" s="1431"/>
      <c r="UGG289" s="1431"/>
      <c r="UGH289" s="1431"/>
      <c r="UGI289" s="1431"/>
      <c r="UGJ289" s="1431"/>
      <c r="UGK289" s="1431"/>
      <c r="UGL289" s="1431"/>
      <c r="UGM289" s="1431"/>
      <c r="UGN289" s="1431"/>
      <c r="UGO289" s="1431"/>
      <c r="UGP289" s="1431"/>
      <c r="UGQ289" s="1431"/>
      <c r="UGR289" s="1431"/>
      <c r="UGS289" s="1431"/>
      <c r="UGT289" s="1431"/>
      <c r="UGU289" s="1431"/>
      <c r="UGV289" s="1431"/>
      <c r="UGW289" s="1431"/>
      <c r="UGX289" s="1431"/>
      <c r="UGY289" s="1431"/>
      <c r="UGZ289" s="1431"/>
      <c r="UHA289" s="1431"/>
      <c r="UHB289" s="1431"/>
      <c r="UHC289" s="1431"/>
      <c r="UHD289" s="1431"/>
      <c r="UHE289" s="1431"/>
      <c r="UHF289" s="1431"/>
      <c r="UHG289" s="1431"/>
      <c r="UHH289" s="1431"/>
      <c r="UHI289" s="1431"/>
      <c r="UHJ289" s="1431"/>
      <c r="UHK289" s="1431"/>
      <c r="UHL289" s="1431"/>
      <c r="UHM289" s="1431"/>
      <c r="UHN289" s="1431"/>
      <c r="UHO289" s="1431"/>
      <c r="UHP289" s="1431"/>
      <c r="UHQ289" s="1431"/>
      <c r="UHR289" s="1431"/>
      <c r="UHS289" s="1431"/>
      <c r="UHT289" s="1431"/>
      <c r="UHU289" s="1431"/>
      <c r="UHV289" s="1431"/>
      <c r="UHW289" s="1431"/>
      <c r="UHX289" s="1431"/>
      <c r="UHY289" s="1431"/>
      <c r="UHZ289" s="1431"/>
      <c r="UIA289" s="1431"/>
      <c r="UIB289" s="1431"/>
      <c r="UIC289" s="1431"/>
      <c r="UID289" s="1431"/>
      <c r="UIE289" s="1431"/>
      <c r="UIF289" s="1431"/>
      <c r="UIG289" s="1431"/>
      <c r="UIH289" s="1431"/>
      <c r="UII289" s="1431"/>
      <c r="UIJ289" s="1431"/>
      <c r="UIK289" s="1431"/>
      <c r="UIL289" s="1431"/>
      <c r="UIM289" s="1431"/>
      <c r="UIN289" s="1431"/>
      <c r="UIO289" s="1431"/>
      <c r="UIP289" s="1431"/>
      <c r="UIQ289" s="1431"/>
      <c r="UIR289" s="1431"/>
      <c r="UIS289" s="1431"/>
      <c r="UIT289" s="1431"/>
      <c r="UIU289" s="1431"/>
      <c r="UIV289" s="1431"/>
      <c r="UIW289" s="1431"/>
      <c r="UIX289" s="1431"/>
      <c r="UIY289" s="1431"/>
      <c r="UIZ289" s="1431"/>
      <c r="UJA289" s="1431"/>
      <c r="UJB289" s="1431"/>
      <c r="UJC289" s="1431"/>
      <c r="UJD289" s="1431"/>
      <c r="UJE289" s="1431"/>
      <c r="UJF289" s="1431"/>
      <c r="UJG289" s="1431"/>
      <c r="UJH289" s="1431"/>
      <c r="UJI289" s="1431"/>
      <c r="UJJ289" s="1431"/>
      <c r="UJK289" s="1431"/>
      <c r="UJL289" s="1431"/>
      <c r="UJM289" s="1431"/>
      <c r="UJN289" s="1431"/>
      <c r="UJO289" s="1431"/>
      <c r="UJP289" s="1431"/>
      <c r="UJQ289" s="1431"/>
      <c r="UJR289" s="1431"/>
      <c r="UJS289" s="1431"/>
      <c r="UJT289" s="1431"/>
      <c r="UJU289" s="1431"/>
      <c r="UJV289" s="1431"/>
      <c r="UJW289" s="1431"/>
      <c r="UJX289" s="1431"/>
      <c r="UJY289" s="1431"/>
      <c r="UJZ289" s="1431"/>
      <c r="UKA289" s="1431"/>
      <c r="UKB289" s="1431"/>
      <c r="UKC289" s="1431"/>
      <c r="UKD289" s="1431"/>
      <c r="UKE289" s="1431"/>
      <c r="UKF289" s="1431"/>
      <c r="UKG289" s="1431"/>
      <c r="UKH289" s="1431"/>
      <c r="UKI289" s="1431"/>
      <c r="UKJ289" s="1431"/>
      <c r="UKK289" s="1431"/>
      <c r="UKL289" s="1431"/>
      <c r="UKM289" s="1431"/>
      <c r="UKN289" s="1431"/>
      <c r="UKO289" s="1431"/>
      <c r="UKP289" s="1431"/>
      <c r="UKQ289" s="1431"/>
      <c r="UKR289" s="1431"/>
      <c r="UKS289" s="1431"/>
      <c r="UKT289" s="1431"/>
      <c r="UKU289" s="1431"/>
      <c r="UKV289" s="1431"/>
      <c r="UKW289" s="1431"/>
      <c r="UKX289" s="1431"/>
      <c r="UKY289" s="1431"/>
      <c r="UKZ289" s="1431"/>
      <c r="ULA289" s="1431"/>
      <c r="ULB289" s="1431"/>
      <c r="ULC289" s="1431"/>
      <c r="ULD289" s="1431"/>
      <c r="ULE289" s="1431"/>
      <c r="ULF289" s="1431"/>
      <c r="ULG289" s="1431"/>
      <c r="ULH289" s="1431"/>
      <c r="ULI289" s="1431"/>
      <c r="ULJ289" s="1431"/>
      <c r="ULK289" s="1431"/>
      <c r="ULL289" s="1431"/>
      <c r="ULM289" s="1431"/>
      <c r="ULN289" s="1431"/>
      <c r="ULO289" s="1431"/>
      <c r="ULP289" s="1431"/>
      <c r="ULQ289" s="1431"/>
      <c r="ULR289" s="1431"/>
      <c r="ULS289" s="1431"/>
      <c r="ULT289" s="1431"/>
      <c r="ULU289" s="1431"/>
      <c r="ULV289" s="1431"/>
      <c r="ULW289" s="1431"/>
      <c r="ULX289" s="1431"/>
      <c r="ULY289" s="1431"/>
      <c r="ULZ289" s="1431"/>
      <c r="UMA289" s="1431"/>
      <c r="UMB289" s="1431"/>
      <c r="UMC289" s="1431"/>
      <c r="UMD289" s="1431"/>
      <c r="UME289" s="1431"/>
      <c r="UMF289" s="1431"/>
      <c r="UMG289" s="1431"/>
      <c r="UMH289" s="1431"/>
      <c r="UMI289" s="1431"/>
      <c r="UMJ289" s="1431"/>
      <c r="UMK289" s="1431"/>
      <c r="UML289" s="1431"/>
      <c r="UMM289" s="1431"/>
      <c r="UMN289" s="1431"/>
      <c r="UMO289" s="1431"/>
      <c r="UMP289" s="1431"/>
      <c r="UMQ289" s="1431"/>
      <c r="UMR289" s="1431"/>
      <c r="UMS289" s="1431"/>
      <c r="UMT289" s="1431"/>
      <c r="UMU289" s="1431"/>
      <c r="UMV289" s="1431"/>
      <c r="UMW289" s="1431"/>
      <c r="UMX289" s="1431"/>
      <c r="UMY289" s="1431"/>
      <c r="UMZ289" s="1431"/>
      <c r="UNA289" s="1431"/>
      <c r="UNB289" s="1431"/>
      <c r="UNC289" s="1431"/>
      <c r="UND289" s="1431"/>
      <c r="UNE289" s="1431"/>
      <c r="UNF289" s="1431"/>
      <c r="UNG289" s="1431"/>
      <c r="UNH289" s="1431"/>
      <c r="UNI289" s="1431"/>
      <c r="UNJ289" s="1431"/>
      <c r="UNK289" s="1431"/>
      <c r="UNL289" s="1431"/>
      <c r="UNM289" s="1431"/>
      <c r="UNN289" s="1431"/>
      <c r="UNO289" s="1431"/>
      <c r="UNP289" s="1431"/>
      <c r="UNQ289" s="1431"/>
      <c r="UNR289" s="1431"/>
      <c r="UNS289" s="1431"/>
      <c r="UNT289" s="1431"/>
      <c r="UNU289" s="1431"/>
      <c r="UNV289" s="1431"/>
      <c r="UNW289" s="1431"/>
      <c r="UNX289" s="1431"/>
      <c r="UNY289" s="1431"/>
      <c r="UNZ289" s="1431"/>
      <c r="UOA289" s="1431"/>
      <c r="UOB289" s="1431"/>
      <c r="UOC289" s="1431"/>
      <c r="UOD289" s="1431"/>
      <c r="UOE289" s="1431"/>
      <c r="UOF289" s="1431"/>
      <c r="UOG289" s="1431"/>
      <c r="UOH289" s="1431"/>
      <c r="UOI289" s="1431"/>
      <c r="UOJ289" s="1431"/>
      <c r="UOK289" s="1431"/>
      <c r="UOL289" s="1431"/>
      <c r="UOM289" s="1431"/>
      <c r="UON289" s="1431"/>
      <c r="UOO289" s="1431"/>
      <c r="UOP289" s="1431"/>
      <c r="UOQ289" s="1431"/>
      <c r="UOR289" s="1431"/>
      <c r="UOS289" s="1431"/>
      <c r="UOT289" s="1431"/>
      <c r="UOU289" s="1431"/>
      <c r="UOV289" s="1431"/>
      <c r="UOW289" s="1431"/>
      <c r="UOX289" s="1431"/>
      <c r="UOY289" s="1431"/>
      <c r="UOZ289" s="1431"/>
      <c r="UPA289" s="1431"/>
      <c r="UPB289" s="1431"/>
      <c r="UPC289" s="1431"/>
      <c r="UPD289" s="1431"/>
      <c r="UPE289" s="1431"/>
      <c r="UPF289" s="1431"/>
      <c r="UPG289" s="1431"/>
      <c r="UPH289" s="1431"/>
      <c r="UPI289" s="1431"/>
      <c r="UPJ289" s="1431"/>
      <c r="UPK289" s="1431"/>
      <c r="UPL289" s="1431"/>
      <c r="UPM289" s="1431"/>
      <c r="UPN289" s="1431"/>
      <c r="UPO289" s="1431"/>
      <c r="UPP289" s="1431"/>
      <c r="UPQ289" s="1431"/>
      <c r="UPR289" s="1431"/>
      <c r="UPS289" s="1431"/>
      <c r="UPT289" s="1431"/>
      <c r="UPU289" s="1431"/>
      <c r="UPV289" s="1431"/>
      <c r="UPW289" s="1431"/>
      <c r="UPX289" s="1431"/>
      <c r="UPY289" s="1431"/>
      <c r="UPZ289" s="1431"/>
      <c r="UQA289" s="1431"/>
      <c r="UQB289" s="1431"/>
      <c r="UQC289" s="1431"/>
      <c r="UQD289" s="1431"/>
      <c r="UQE289" s="1431"/>
      <c r="UQF289" s="1431"/>
      <c r="UQG289" s="1431"/>
      <c r="UQH289" s="1431"/>
      <c r="UQI289" s="1431"/>
      <c r="UQJ289" s="1431"/>
      <c r="UQK289" s="1431"/>
      <c r="UQL289" s="1431"/>
      <c r="UQM289" s="1431"/>
      <c r="UQN289" s="1431"/>
      <c r="UQO289" s="1431"/>
      <c r="UQP289" s="1431"/>
      <c r="UQQ289" s="1431"/>
      <c r="UQR289" s="1431"/>
      <c r="UQS289" s="1431"/>
      <c r="UQT289" s="1431"/>
      <c r="UQU289" s="1431"/>
      <c r="UQV289" s="1431"/>
      <c r="UQW289" s="1431"/>
      <c r="UQX289" s="1431"/>
      <c r="UQY289" s="1431"/>
      <c r="UQZ289" s="1431"/>
      <c r="URA289" s="1431"/>
      <c r="URB289" s="1431"/>
      <c r="URC289" s="1431"/>
      <c r="URD289" s="1431"/>
      <c r="URE289" s="1431"/>
      <c r="URF289" s="1431"/>
      <c r="URG289" s="1431"/>
      <c r="URH289" s="1431"/>
      <c r="URI289" s="1431"/>
      <c r="URJ289" s="1431"/>
      <c r="URK289" s="1431"/>
      <c r="URL289" s="1431"/>
      <c r="URM289" s="1431"/>
      <c r="URN289" s="1431"/>
      <c r="URO289" s="1431"/>
      <c r="URP289" s="1431"/>
      <c r="URQ289" s="1431"/>
      <c r="URR289" s="1431"/>
      <c r="URS289" s="1431"/>
      <c r="URT289" s="1431"/>
      <c r="URU289" s="1431"/>
      <c r="URV289" s="1431"/>
      <c r="URW289" s="1431"/>
      <c r="URX289" s="1431"/>
      <c r="URY289" s="1431"/>
      <c r="URZ289" s="1431"/>
      <c r="USA289" s="1431"/>
      <c r="USB289" s="1431"/>
      <c r="USC289" s="1431"/>
      <c r="USD289" s="1431"/>
      <c r="USE289" s="1431"/>
      <c r="USF289" s="1431"/>
      <c r="USG289" s="1431"/>
      <c r="USH289" s="1431"/>
      <c r="USI289" s="1431"/>
      <c r="USJ289" s="1431"/>
      <c r="USK289" s="1431"/>
      <c r="USL289" s="1431"/>
      <c r="USM289" s="1431"/>
      <c r="USN289" s="1431"/>
      <c r="USO289" s="1431"/>
      <c r="USP289" s="1431"/>
      <c r="USQ289" s="1431"/>
      <c r="USR289" s="1431"/>
      <c r="USS289" s="1431"/>
      <c r="UST289" s="1431"/>
      <c r="USU289" s="1431"/>
      <c r="USV289" s="1431"/>
      <c r="USW289" s="1431"/>
      <c r="USX289" s="1431"/>
      <c r="USY289" s="1431"/>
      <c r="USZ289" s="1431"/>
      <c r="UTA289" s="1431"/>
      <c r="UTB289" s="1431"/>
      <c r="UTC289" s="1431"/>
      <c r="UTD289" s="1431"/>
      <c r="UTE289" s="1431"/>
      <c r="UTF289" s="1431"/>
      <c r="UTG289" s="1431"/>
      <c r="UTH289" s="1431"/>
      <c r="UTI289" s="1431"/>
      <c r="UTJ289" s="1431"/>
      <c r="UTK289" s="1431"/>
      <c r="UTL289" s="1431"/>
      <c r="UTM289" s="1431"/>
      <c r="UTN289" s="1431"/>
      <c r="UTO289" s="1431"/>
      <c r="UTP289" s="1431"/>
      <c r="UTQ289" s="1431"/>
      <c r="UTR289" s="1431"/>
      <c r="UTS289" s="1431"/>
      <c r="UTT289" s="1431"/>
      <c r="UTU289" s="1431"/>
      <c r="UTV289" s="1431"/>
      <c r="UTW289" s="1431"/>
      <c r="UTX289" s="1431"/>
      <c r="UTY289" s="1431"/>
      <c r="UTZ289" s="1431"/>
      <c r="UUA289" s="1431"/>
      <c r="UUB289" s="1431"/>
      <c r="UUC289" s="1431"/>
      <c r="UUD289" s="1431"/>
      <c r="UUE289" s="1431"/>
      <c r="UUF289" s="1431"/>
      <c r="UUG289" s="1431"/>
      <c r="UUH289" s="1431"/>
      <c r="UUI289" s="1431"/>
      <c r="UUJ289" s="1431"/>
      <c r="UUK289" s="1431"/>
      <c r="UUL289" s="1431"/>
      <c r="UUM289" s="1431"/>
      <c r="UUN289" s="1431"/>
      <c r="UUO289" s="1431"/>
      <c r="UUP289" s="1431"/>
      <c r="UUQ289" s="1431"/>
      <c r="UUR289" s="1431"/>
      <c r="UUS289" s="1431"/>
      <c r="UUT289" s="1431"/>
      <c r="UUU289" s="1431"/>
      <c r="UUV289" s="1431"/>
      <c r="UUW289" s="1431"/>
      <c r="UUX289" s="1431"/>
      <c r="UUY289" s="1431"/>
      <c r="UUZ289" s="1431"/>
      <c r="UVA289" s="1431"/>
      <c r="UVB289" s="1431"/>
      <c r="UVC289" s="1431"/>
      <c r="UVD289" s="1431"/>
      <c r="UVE289" s="1431"/>
      <c r="UVF289" s="1431"/>
      <c r="UVG289" s="1431"/>
      <c r="UVH289" s="1431"/>
      <c r="UVI289" s="1431"/>
      <c r="UVJ289" s="1431"/>
      <c r="UVK289" s="1431"/>
      <c r="UVL289" s="1431"/>
      <c r="UVM289" s="1431"/>
      <c r="UVN289" s="1431"/>
      <c r="UVO289" s="1431"/>
      <c r="UVP289" s="1431"/>
      <c r="UVQ289" s="1431"/>
      <c r="UVR289" s="1431"/>
      <c r="UVS289" s="1431"/>
      <c r="UVT289" s="1431"/>
      <c r="UVU289" s="1431"/>
      <c r="UVV289" s="1431"/>
      <c r="UVW289" s="1431"/>
      <c r="UVX289" s="1431"/>
      <c r="UVY289" s="1431"/>
      <c r="UVZ289" s="1431"/>
      <c r="UWA289" s="1431"/>
      <c r="UWB289" s="1431"/>
      <c r="UWC289" s="1431"/>
      <c r="UWD289" s="1431"/>
      <c r="UWE289" s="1431"/>
      <c r="UWF289" s="1431"/>
      <c r="UWG289" s="1431"/>
      <c r="UWH289" s="1431"/>
      <c r="UWI289" s="1431"/>
      <c r="UWJ289" s="1431"/>
      <c r="UWK289" s="1431"/>
      <c r="UWL289" s="1431"/>
      <c r="UWM289" s="1431"/>
      <c r="UWN289" s="1431"/>
      <c r="UWO289" s="1431"/>
      <c r="UWP289" s="1431"/>
      <c r="UWQ289" s="1431"/>
      <c r="UWR289" s="1431"/>
      <c r="UWS289" s="1431"/>
      <c r="UWT289" s="1431"/>
      <c r="UWU289" s="1431"/>
      <c r="UWV289" s="1431"/>
      <c r="UWW289" s="1431"/>
      <c r="UWX289" s="1431"/>
      <c r="UWY289" s="1431"/>
      <c r="UWZ289" s="1431"/>
      <c r="UXA289" s="1431"/>
      <c r="UXB289" s="1431"/>
      <c r="UXC289" s="1431"/>
      <c r="UXD289" s="1431"/>
      <c r="UXE289" s="1431"/>
      <c r="UXF289" s="1431"/>
      <c r="UXG289" s="1431"/>
      <c r="UXH289" s="1431"/>
      <c r="UXI289" s="1431"/>
      <c r="UXJ289" s="1431"/>
      <c r="UXK289" s="1431"/>
      <c r="UXL289" s="1431"/>
      <c r="UXM289" s="1431"/>
      <c r="UXN289" s="1431"/>
      <c r="UXO289" s="1431"/>
      <c r="UXP289" s="1431"/>
      <c r="UXQ289" s="1431"/>
      <c r="UXR289" s="1431"/>
      <c r="UXS289" s="1431"/>
      <c r="UXT289" s="1431"/>
      <c r="UXU289" s="1431"/>
      <c r="UXV289" s="1431"/>
      <c r="UXW289" s="1431"/>
      <c r="UXX289" s="1431"/>
      <c r="UXY289" s="1431"/>
      <c r="UXZ289" s="1431"/>
      <c r="UYA289" s="1431"/>
      <c r="UYB289" s="1431"/>
      <c r="UYC289" s="1431"/>
      <c r="UYD289" s="1431"/>
      <c r="UYE289" s="1431"/>
      <c r="UYF289" s="1431"/>
      <c r="UYG289" s="1431"/>
      <c r="UYH289" s="1431"/>
      <c r="UYI289" s="1431"/>
      <c r="UYJ289" s="1431"/>
      <c r="UYK289" s="1431"/>
      <c r="UYL289" s="1431"/>
      <c r="UYM289" s="1431"/>
      <c r="UYN289" s="1431"/>
      <c r="UYO289" s="1431"/>
      <c r="UYP289" s="1431"/>
      <c r="UYQ289" s="1431"/>
      <c r="UYR289" s="1431"/>
      <c r="UYS289" s="1431"/>
      <c r="UYT289" s="1431"/>
      <c r="UYU289" s="1431"/>
      <c r="UYV289" s="1431"/>
      <c r="UYW289" s="1431"/>
      <c r="UYX289" s="1431"/>
      <c r="UYY289" s="1431"/>
      <c r="UYZ289" s="1431"/>
      <c r="UZA289" s="1431"/>
      <c r="UZB289" s="1431"/>
      <c r="UZC289" s="1431"/>
      <c r="UZD289" s="1431"/>
      <c r="UZE289" s="1431"/>
      <c r="UZF289" s="1431"/>
      <c r="UZG289" s="1431"/>
      <c r="UZH289" s="1431"/>
      <c r="UZI289" s="1431"/>
      <c r="UZJ289" s="1431"/>
      <c r="UZK289" s="1431"/>
      <c r="UZL289" s="1431"/>
      <c r="UZM289" s="1431"/>
      <c r="UZN289" s="1431"/>
      <c r="UZO289" s="1431"/>
      <c r="UZP289" s="1431"/>
      <c r="UZQ289" s="1431"/>
      <c r="UZR289" s="1431"/>
      <c r="UZS289" s="1431"/>
      <c r="UZT289" s="1431"/>
      <c r="UZU289" s="1431"/>
      <c r="UZV289" s="1431"/>
      <c r="UZW289" s="1431"/>
      <c r="UZX289" s="1431"/>
      <c r="UZY289" s="1431"/>
      <c r="UZZ289" s="1431"/>
      <c r="VAA289" s="1431"/>
      <c r="VAB289" s="1431"/>
      <c r="VAC289" s="1431"/>
      <c r="VAD289" s="1431"/>
      <c r="VAE289" s="1431"/>
      <c r="VAF289" s="1431"/>
      <c r="VAG289" s="1431"/>
      <c r="VAH289" s="1431"/>
      <c r="VAI289" s="1431"/>
      <c r="VAJ289" s="1431"/>
      <c r="VAK289" s="1431"/>
      <c r="VAL289" s="1431"/>
      <c r="VAM289" s="1431"/>
      <c r="VAN289" s="1431"/>
      <c r="VAO289" s="1431"/>
      <c r="VAP289" s="1431"/>
      <c r="VAQ289" s="1431"/>
      <c r="VAR289" s="1431"/>
      <c r="VAS289" s="1431"/>
      <c r="VAT289" s="1431"/>
      <c r="VAU289" s="1431"/>
      <c r="VAV289" s="1431"/>
      <c r="VAW289" s="1431"/>
      <c r="VAX289" s="1431"/>
      <c r="VAY289" s="1431"/>
      <c r="VAZ289" s="1431"/>
      <c r="VBA289" s="1431"/>
      <c r="VBB289" s="1431"/>
      <c r="VBC289" s="1431"/>
      <c r="VBD289" s="1431"/>
      <c r="VBE289" s="1431"/>
      <c r="VBF289" s="1431"/>
      <c r="VBG289" s="1431"/>
      <c r="VBH289" s="1431"/>
      <c r="VBI289" s="1431"/>
      <c r="VBJ289" s="1431"/>
      <c r="VBK289" s="1431"/>
      <c r="VBL289" s="1431"/>
      <c r="VBM289" s="1431"/>
      <c r="VBN289" s="1431"/>
      <c r="VBO289" s="1431"/>
      <c r="VBP289" s="1431"/>
      <c r="VBQ289" s="1431"/>
      <c r="VBR289" s="1431"/>
      <c r="VBS289" s="1431"/>
      <c r="VBT289" s="1431"/>
      <c r="VBU289" s="1431"/>
      <c r="VBV289" s="1431"/>
      <c r="VBW289" s="1431"/>
      <c r="VBX289" s="1431"/>
      <c r="VBY289" s="1431"/>
      <c r="VBZ289" s="1431"/>
      <c r="VCA289" s="1431"/>
      <c r="VCB289" s="1431"/>
      <c r="VCC289" s="1431"/>
      <c r="VCD289" s="1431"/>
      <c r="VCE289" s="1431"/>
      <c r="VCF289" s="1431"/>
      <c r="VCG289" s="1431"/>
      <c r="VCH289" s="1431"/>
      <c r="VCI289" s="1431"/>
      <c r="VCJ289" s="1431"/>
      <c r="VCK289" s="1431"/>
      <c r="VCL289" s="1431"/>
      <c r="VCM289" s="1431"/>
      <c r="VCN289" s="1431"/>
      <c r="VCO289" s="1431"/>
      <c r="VCP289" s="1431"/>
      <c r="VCQ289" s="1431"/>
      <c r="VCR289" s="1431"/>
      <c r="VCS289" s="1431"/>
      <c r="VCT289" s="1431"/>
      <c r="VCU289" s="1431"/>
      <c r="VCV289" s="1431"/>
      <c r="VCW289" s="1431"/>
      <c r="VCX289" s="1431"/>
      <c r="VCY289" s="1431"/>
      <c r="VCZ289" s="1431"/>
      <c r="VDA289" s="1431"/>
      <c r="VDB289" s="1431"/>
      <c r="VDC289" s="1431"/>
      <c r="VDD289" s="1431"/>
      <c r="VDE289" s="1431"/>
      <c r="VDF289" s="1431"/>
      <c r="VDG289" s="1431"/>
      <c r="VDH289" s="1431"/>
      <c r="VDI289" s="1431"/>
      <c r="VDJ289" s="1431"/>
      <c r="VDK289" s="1431"/>
      <c r="VDL289" s="1431"/>
      <c r="VDM289" s="1431"/>
      <c r="VDN289" s="1431"/>
      <c r="VDO289" s="1431"/>
      <c r="VDP289" s="1431"/>
      <c r="VDQ289" s="1431"/>
      <c r="VDR289" s="1431"/>
      <c r="VDS289" s="1431"/>
      <c r="VDT289" s="1431"/>
      <c r="VDU289" s="1431"/>
      <c r="VDV289" s="1431"/>
      <c r="VDW289" s="1431"/>
      <c r="VDX289" s="1431"/>
      <c r="VDY289" s="1431"/>
      <c r="VDZ289" s="1431"/>
      <c r="VEA289" s="1431"/>
      <c r="VEB289" s="1431"/>
      <c r="VEC289" s="1431"/>
      <c r="VED289" s="1431"/>
      <c r="VEE289" s="1431"/>
      <c r="VEF289" s="1431"/>
      <c r="VEG289" s="1431"/>
      <c r="VEH289" s="1431"/>
      <c r="VEI289" s="1431"/>
      <c r="VEJ289" s="1431"/>
      <c r="VEK289" s="1431"/>
      <c r="VEL289" s="1431"/>
      <c r="VEM289" s="1431"/>
      <c r="VEN289" s="1431"/>
      <c r="VEO289" s="1431"/>
      <c r="VEP289" s="1431"/>
      <c r="VEQ289" s="1431"/>
      <c r="VER289" s="1431"/>
      <c r="VES289" s="1431"/>
      <c r="VET289" s="1431"/>
      <c r="VEU289" s="1431"/>
      <c r="VEV289" s="1431"/>
      <c r="VEW289" s="1431"/>
      <c r="VEX289" s="1431"/>
      <c r="VEY289" s="1431"/>
      <c r="VEZ289" s="1431"/>
      <c r="VFA289" s="1431"/>
      <c r="VFB289" s="1431"/>
      <c r="VFC289" s="1431"/>
      <c r="VFD289" s="1431"/>
      <c r="VFE289" s="1431"/>
      <c r="VFF289" s="1431"/>
      <c r="VFG289" s="1431"/>
      <c r="VFH289" s="1431"/>
      <c r="VFI289" s="1431"/>
      <c r="VFJ289" s="1431"/>
      <c r="VFK289" s="1431"/>
      <c r="VFL289" s="1431"/>
      <c r="VFM289" s="1431"/>
      <c r="VFN289" s="1431"/>
      <c r="VFO289" s="1431"/>
      <c r="VFP289" s="1431"/>
      <c r="VFQ289" s="1431"/>
      <c r="VFR289" s="1431"/>
      <c r="VFS289" s="1431"/>
      <c r="VFT289" s="1431"/>
      <c r="VFU289" s="1431"/>
      <c r="VFV289" s="1431"/>
      <c r="VFW289" s="1431"/>
      <c r="VFX289" s="1431"/>
      <c r="VFY289" s="1431"/>
      <c r="VFZ289" s="1431"/>
      <c r="VGA289" s="1431"/>
      <c r="VGB289" s="1431"/>
      <c r="VGC289" s="1431"/>
      <c r="VGD289" s="1431"/>
      <c r="VGE289" s="1431"/>
      <c r="VGF289" s="1431"/>
      <c r="VGG289" s="1431"/>
      <c r="VGH289" s="1431"/>
      <c r="VGI289" s="1431"/>
      <c r="VGJ289" s="1431"/>
      <c r="VGK289" s="1431"/>
      <c r="VGL289" s="1431"/>
      <c r="VGM289" s="1431"/>
      <c r="VGN289" s="1431"/>
      <c r="VGO289" s="1431"/>
      <c r="VGP289" s="1431"/>
      <c r="VGQ289" s="1431"/>
      <c r="VGR289" s="1431"/>
      <c r="VGS289" s="1431"/>
      <c r="VGT289" s="1431"/>
      <c r="VGU289" s="1431"/>
      <c r="VGV289" s="1431"/>
      <c r="VGW289" s="1431"/>
      <c r="VGX289" s="1431"/>
      <c r="VGY289" s="1431"/>
      <c r="VGZ289" s="1431"/>
      <c r="VHA289" s="1431"/>
      <c r="VHB289" s="1431"/>
      <c r="VHC289" s="1431"/>
      <c r="VHD289" s="1431"/>
      <c r="VHE289" s="1431"/>
      <c r="VHF289" s="1431"/>
      <c r="VHG289" s="1431"/>
      <c r="VHH289" s="1431"/>
      <c r="VHI289" s="1431"/>
      <c r="VHJ289" s="1431"/>
      <c r="VHK289" s="1431"/>
      <c r="VHL289" s="1431"/>
      <c r="VHM289" s="1431"/>
      <c r="VHN289" s="1431"/>
      <c r="VHO289" s="1431"/>
      <c r="VHP289" s="1431"/>
      <c r="VHQ289" s="1431"/>
      <c r="VHR289" s="1431"/>
      <c r="VHS289" s="1431"/>
      <c r="VHT289" s="1431"/>
      <c r="VHU289" s="1431"/>
      <c r="VHV289" s="1431"/>
      <c r="VHW289" s="1431"/>
      <c r="VHX289" s="1431"/>
      <c r="VHY289" s="1431"/>
      <c r="VHZ289" s="1431"/>
      <c r="VIA289" s="1431"/>
      <c r="VIB289" s="1431"/>
      <c r="VIC289" s="1431"/>
      <c r="VID289" s="1431"/>
      <c r="VIE289" s="1431"/>
      <c r="VIF289" s="1431"/>
      <c r="VIG289" s="1431"/>
      <c r="VIH289" s="1431"/>
      <c r="VII289" s="1431"/>
      <c r="VIJ289" s="1431"/>
      <c r="VIK289" s="1431"/>
      <c r="VIL289" s="1431"/>
      <c r="VIM289" s="1431"/>
      <c r="VIN289" s="1431"/>
      <c r="VIO289" s="1431"/>
      <c r="VIP289" s="1431"/>
      <c r="VIQ289" s="1431"/>
      <c r="VIR289" s="1431"/>
      <c r="VIS289" s="1431"/>
      <c r="VIT289" s="1431"/>
      <c r="VIU289" s="1431"/>
      <c r="VIV289" s="1431"/>
      <c r="VIW289" s="1431"/>
      <c r="VIX289" s="1431"/>
      <c r="VIY289" s="1431"/>
      <c r="VIZ289" s="1431"/>
      <c r="VJA289" s="1431"/>
      <c r="VJB289" s="1431"/>
      <c r="VJC289" s="1431"/>
      <c r="VJD289" s="1431"/>
      <c r="VJE289" s="1431"/>
      <c r="VJF289" s="1431"/>
      <c r="VJG289" s="1431"/>
      <c r="VJH289" s="1431"/>
      <c r="VJI289" s="1431"/>
      <c r="VJJ289" s="1431"/>
      <c r="VJK289" s="1431"/>
      <c r="VJL289" s="1431"/>
      <c r="VJM289" s="1431"/>
      <c r="VJN289" s="1431"/>
      <c r="VJO289" s="1431"/>
      <c r="VJP289" s="1431"/>
      <c r="VJQ289" s="1431"/>
      <c r="VJR289" s="1431"/>
      <c r="VJS289" s="1431"/>
      <c r="VJT289" s="1431"/>
      <c r="VJU289" s="1431"/>
      <c r="VJV289" s="1431"/>
      <c r="VJW289" s="1431"/>
      <c r="VJX289" s="1431"/>
      <c r="VJY289" s="1431"/>
      <c r="VJZ289" s="1431"/>
      <c r="VKA289" s="1431"/>
      <c r="VKB289" s="1431"/>
      <c r="VKC289" s="1431"/>
      <c r="VKD289" s="1431"/>
      <c r="VKE289" s="1431"/>
      <c r="VKF289" s="1431"/>
      <c r="VKG289" s="1431"/>
      <c r="VKH289" s="1431"/>
      <c r="VKI289" s="1431"/>
      <c r="VKJ289" s="1431"/>
      <c r="VKK289" s="1431"/>
      <c r="VKL289" s="1431"/>
      <c r="VKM289" s="1431"/>
      <c r="VKN289" s="1431"/>
      <c r="VKO289" s="1431"/>
      <c r="VKP289" s="1431"/>
      <c r="VKQ289" s="1431"/>
      <c r="VKR289" s="1431"/>
      <c r="VKS289" s="1431"/>
      <c r="VKT289" s="1431"/>
      <c r="VKU289" s="1431"/>
      <c r="VKV289" s="1431"/>
      <c r="VKW289" s="1431"/>
      <c r="VKX289" s="1431"/>
      <c r="VKY289" s="1431"/>
      <c r="VKZ289" s="1431"/>
      <c r="VLA289" s="1431"/>
      <c r="VLB289" s="1431"/>
      <c r="VLC289" s="1431"/>
      <c r="VLD289" s="1431"/>
      <c r="VLE289" s="1431"/>
      <c r="VLF289" s="1431"/>
      <c r="VLG289" s="1431"/>
      <c r="VLH289" s="1431"/>
      <c r="VLI289" s="1431"/>
      <c r="VLJ289" s="1431"/>
      <c r="VLK289" s="1431"/>
      <c r="VLL289" s="1431"/>
      <c r="VLM289" s="1431"/>
      <c r="VLN289" s="1431"/>
      <c r="VLO289" s="1431"/>
      <c r="VLP289" s="1431"/>
      <c r="VLQ289" s="1431"/>
      <c r="VLR289" s="1431"/>
      <c r="VLS289" s="1431"/>
      <c r="VLT289" s="1431"/>
      <c r="VLU289" s="1431"/>
      <c r="VLV289" s="1431"/>
      <c r="VLW289" s="1431"/>
      <c r="VLX289" s="1431"/>
      <c r="VLY289" s="1431"/>
      <c r="VLZ289" s="1431"/>
      <c r="VMA289" s="1431"/>
      <c r="VMB289" s="1431"/>
      <c r="VMC289" s="1431"/>
      <c r="VMD289" s="1431"/>
      <c r="VME289" s="1431"/>
      <c r="VMF289" s="1431"/>
      <c r="VMG289" s="1431"/>
      <c r="VMH289" s="1431"/>
      <c r="VMI289" s="1431"/>
      <c r="VMJ289" s="1431"/>
      <c r="VMK289" s="1431"/>
      <c r="VML289" s="1431"/>
      <c r="VMM289" s="1431"/>
      <c r="VMN289" s="1431"/>
      <c r="VMO289" s="1431"/>
      <c r="VMP289" s="1431"/>
      <c r="VMQ289" s="1431"/>
      <c r="VMR289" s="1431"/>
      <c r="VMS289" s="1431"/>
      <c r="VMT289" s="1431"/>
      <c r="VMU289" s="1431"/>
      <c r="VMV289" s="1431"/>
      <c r="VMW289" s="1431"/>
      <c r="VMX289" s="1431"/>
      <c r="VMY289" s="1431"/>
      <c r="VMZ289" s="1431"/>
      <c r="VNA289" s="1431"/>
      <c r="VNB289" s="1431"/>
      <c r="VNC289" s="1431"/>
      <c r="VND289" s="1431"/>
      <c r="VNE289" s="1431"/>
      <c r="VNF289" s="1431"/>
      <c r="VNG289" s="1431"/>
      <c r="VNH289" s="1431"/>
      <c r="VNI289" s="1431"/>
      <c r="VNJ289" s="1431"/>
      <c r="VNK289" s="1431"/>
      <c r="VNL289" s="1431"/>
      <c r="VNM289" s="1431"/>
      <c r="VNN289" s="1431"/>
      <c r="VNO289" s="1431"/>
      <c r="VNP289" s="1431"/>
      <c r="VNQ289" s="1431"/>
      <c r="VNR289" s="1431"/>
      <c r="VNS289" s="1431"/>
      <c r="VNT289" s="1431"/>
      <c r="VNU289" s="1431"/>
      <c r="VNV289" s="1431"/>
      <c r="VNW289" s="1431"/>
      <c r="VNX289" s="1431"/>
      <c r="VNY289" s="1431"/>
      <c r="VNZ289" s="1431"/>
      <c r="VOA289" s="1431"/>
      <c r="VOB289" s="1431"/>
      <c r="VOC289" s="1431"/>
      <c r="VOD289" s="1431"/>
      <c r="VOE289" s="1431"/>
      <c r="VOF289" s="1431"/>
      <c r="VOG289" s="1431"/>
      <c r="VOH289" s="1431"/>
      <c r="VOI289" s="1431"/>
      <c r="VOJ289" s="1431"/>
      <c r="VOK289" s="1431"/>
      <c r="VOL289" s="1431"/>
      <c r="VOM289" s="1431"/>
      <c r="VON289" s="1431"/>
      <c r="VOO289" s="1431"/>
      <c r="VOP289" s="1431"/>
      <c r="VOQ289" s="1431"/>
      <c r="VOR289" s="1431"/>
      <c r="VOS289" s="1431"/>
      <c r="VOT289" s="1431"/>
      <c r="VOU289" s="1431"/>
      <c r="VOV289" s="1431"/>
      <c r="VOW289" s="1431"/>
      <c r="VOX289" s="1431"/>
      <c r="VOY289" s="1431"/>
      <c r="VOZ289" s="1431"/>
      <c r="VPA289" s="1431"/>
      <c r="VPB289" s="1431"/>
      <c r="VPC289" s="1431"/>
      <c r="VPD289" s="1431"/>
      <c r="VPE289" s="1431"/>
      <c r="VPF289" s="1431"/>
      <c r="VPG289" s="1431"/>
      <c r="VPH289" s="1431"/>
      <c r="VPI289" s="1431"/>
      <c r="VPJ289" s="1431"/>
      <c r="VPK289" s="1431"/>
      <c r="VPL289" s="1431"/>
      <c r="VPM289" s="1431"/>
      <c r="VPN289" s="1431"/>
      <c r="VPO289" s="1431"/>
      <c r="VPP289" s="1431"/>
      <c r="VPQ289" s="1431"/>
      <c r="VPR289" s="1431"/>
      <c r="VPS289" s="1431"/>
      <c r="VPT289" s="1431"/>
      <c r="VPU289" s="1431"/>
      <c r="VPV289" s="1431"/>
      <c r="VPW289" s="1431"/>
      <c r="VPX289" s="1431"/>
      <c r="VPY289" s="1431"/>
      <c r="VPZ289" s="1431"/>
      <c r="VQA289" s="1431"/>
      <c r="VQB289" s="1431"/>
      <c r="VQC289" s="1431"/>
      <c r="VQD289" s="1431"/>
      <c r="VQE289" s="1431"/>
      <c r="VQF289" s="1431"/>
      <c r="VQG289" s="1431"/>
      <c r="VQH289" s="1431"/>
      <c r="VQI289" s="1431"/>
      <c r="VQJ289" s="1431"/>
      <c r="VQK289" s="1431"/>
      <c r="VQL289" s="1431"/>
      <c r="VQM289" s="1431"/>
      <c r="VQN289" s="1431"/>
      <c r="VQO289" s="1431"/>
      <c r="VQP289" s="1431"/>
      <c r="VQQ289" s="1431"/>
      <c r="VQR289" s="1431"/>
      <c r="VQS289" s="1431"/>
      <c r="VQT289" s="1431"/>
      <c r="VQU289" s="1431"/>
      <c r="VQV289" s="1431"/>
      <c r="VQW289" s="1431"/>
      <c r="VQX289" s="1431"/>
      <c r="VQY289" s="1431"/>
      <c r="VQZ289" s="1431"/>
      <c r="VRA289" s="1431"/>
      <c r="VRB289" s="1431"/>
      <c r="VRC289" s="1431"/>
      <c r="VRD289" s="1431"/>
      <c r="VRE289" s="1431"/>
      <c r="VRF289" s="1431"/>
      <c r="VRG289" s="1431"/>
      <c r="VRH289" s="1431"/>
      <c r="VRI289" s="1431"/>
      <c r="VRJ289" s="1431"/>
      <c r="VRK289" s="1431"/>
      <c r="VRL289" s="1431"/>
      <c r="VRM289" s="1431"/>
      <c r="VRN289" s="1431"/>
      <c r="VRO289" s="1431"/>
      <c r="VRP289" s="1431"/>
      <c r="VRQ289" s="1431"/>
      <c r="VRR289" s="1431"/>
      <c r="VRS289" s="1431"/>
      <c r="VRT289" s="1431"/>
      <c r="VRU289" s="1431"/>
      <c r="VRV289" s="1431"/>
      <c r="VRW289" s="1431"/>
      <c r="VRX289" s="1431"/>
      <c r="VRY289" s="1431"/>
      <c r="VRZ289" s="1431"/>
      <c r="VSA289" s="1431"/>
      <c r="VSB289" s="1431"/>
      <c r="VSC289" s="1431"/>
      <c r="VSD289" s="1431"/>
      <c r="VSE289" s="1431"/>
      <c r="VSF289" s="1431"/>
      <c r="VSG289" s="1431"/>
      <c r="VSH289" s="1431"/>
      <c r="VSI289" s="1431"/>
      <c r="VSJ289" s="1431"/>
      <c r="VSK289" s="1431"/>
      <c r="VSL289" s="1431"/>
      <c r="VSM289" s="1431"/>
      <c r="VSN289" s="1431"/>
      <c r="VSO289" s="1431"/>
      <c r="VSP289" s="1431"/>
      <c r="VSQ289" s="1431"/>
      <c r="VSR289" s="1431"/>
      <c r="VSS289" s="1431"/>
      <c r="VST289" s="1431"/>
      <c r="VSU289" s="1431"/>
      <c r="VSV289" s="1431"/>
      <c r="VSW289" s="1431"/>
      <c r="VSX289" s="1431"/>
      <c r="VSY289" s="1431"/>
      <c r="VSZ289" s="1431"/>
      <c r="VTA289" s="1431"/>
      <c r="VTB289" s="1431"/>
      <c r="VTC289" s="1431"/>
      <c r="VTD289" s="1431"/>
      <c r="VTE289" s="1431"/>
      <c r="VTF289" s="1431"/>
      <c r="VTG289" s="1431"/>
      <c r="VTH289" s="1431"/>
      <c r="VTI289" s="1431"/>
      <c r="VTJ289" s="1431"/>
      <c r="VTK289" s="1431"/>
      <c r="VTL289" s="1431"/>
      <c r="VTM289" s="1431"/>
      <c r="VTN289" s="1431"/>
      <c r="VTO289" s="1431"/>
      <c r="VTP289" s="1431"/>
      <c r="VTQ289" s="1431"/>
      <c r="VTR289" s="1431"/>
      <c r="VTS289" s="1431"/>
      <c r="VTT289" s="1431"/>
      <c r="VTU289" s="1431"/>
      <c r="VTV289" s="1431"/>
      <c r="VTW289" s="1431"/>
      <c r="VTX289" s="1431"/>
      <c r="VTY289" s="1431"/>
      <c r="VTZ289" s="1431"/>
      <c r="VUA289" s="1431"/>
      <c r="VUB289" s="1431"/>
      <c r="VUC289" s="1431"/>
      <c r="VUD289" s="1431"/>
      <c r="VUE289" s="1431"/>
      <c r="VUF289" s="1431"/>
      <c r="VUG289" s="1431"/>
      <c r="VUH289" s="1431"/>
      <c r="VUI289" s="1431"/>
      <c r="VUJ289" s="1431"/>
      <c r="VUK289" s="1431"/>
      <c r="VUL289" s="1431"/>
      <c r="VUM289" s="1431"/>
      <c r="VUN289" s="1431"/>
      <c r="VUO289" s="1431"/>
      <c r="VUP289" s="1431"/>
      <c r="VUQ289" s="1431"/>
      <c r="VUR289" s="1431"/>
      <c r="VUS289" s="1431"/>
      <c r="VUT289" s="1431"/>
      <c r="VUU289" s="1431"/>
      <c r="VUV289" s="1431"/>
      <c r="VUW289" s="1431"/>
      <c r="VUX289" s="1431"/>
      <c r="VUY289" s="1431"/>
      <c r="VUZ289" s="1431"/>
      <c r="VVA289" s="1431"/>
      <c r="VVB289" s="1431"/>
      <c r="VVC289" s="1431"/>
      <c r="VVD289" s="1431"/>
      <c r="VVE289" s="1431"/>
      <c r="VVF289" s="1431"/>
      <c r="VVG289" s="1431"/>
      <c r="VVH289" s="1431"/>
      <c r="VVI289" s="1431"/>
      <c r="VVJ289" s="1431"/>
      <c r="VVK289" s="1431"/>
      <c r="VVL289" s="1431"/>
      <c r="VVM289" s="1431"/>
      <c r="VVN289" s="1431"/>
      <c r="VVO289" s="1431"/>
      <c r="VVP289" s="1431"/>
      <c r="VVQ289" s="1431"/>
      <c r="VVR289" s="1431"/>
      <c r="VVS289" s="1431"/>
      <c r="VVT289" s="1431"/>
      <c r="VVU289" s="1431"/>
      <c r="VVV289" s="1431"/>
      <c r="VVW289" s="1431"/>
      <c r="VVX289" s="1431"/>
      <c r="VVY289" s="1431"/>
      <c r="VVZ289" s="1431"/>
      <c r="VWA289" s="1431"/>
      <c r="VWB289" s="1431"/>
      <c r="VWC289" s="1431"/>
      <c r="VWD289" s="1431"/>
      <c r="VWE289" s="1431"/>
      <c r="VWF289" s="1431"/>
      <c r="VWG289" s="1431"/>
      <c r="VWH289" s="1431"/>
      <c r="VWI289" s="1431"/>
      <c r="VWJ289" s="1431"/>
      <c r="VWK289" s="1431"/>
      <c r="VWL289" s="1431"/>
      <c r="VWM289" s="1431"/>
      <c r="VWN289" s="1431"/>
      <c r="VWO289" s="1431"/>
      <c r="VWP289" s="1431"/>
      <c r="VWQ289" s="1431"/>
      <c r="VWR289" s="1431"/>
      <c r="VWS289" s="1431"/>
      <c r="VWT289" s="1431"/>
      <c r="VWU289" s="1431"/>
      <c r="VWV289" s="1431"/>
      <c r="VWW289" s="1431"/>
      <c r="VWX289" s="1431"/>
      <c r="VWY289" s="1431"/>
      <c r="VWZ289" s="1431"/>
      <c r="VXA289" s="1431"/>
      <c r="VXB289" s="1431"/>
      <c r="VXC289" s="1431"/>
      <c r="VXD289" s="1431"/>
      <c r="VXE289" s="1431"/>
      <c r="VXF289" s="1431"/>
      <c r="VXG289" s="1431"/>
      <c r="VXH289" s="1431"/>
      <c r="VXI289" s="1431"/>
      <c r="VXJ289" s="1431"/>
      <c r="VXK289" s="1431"/>
      <c r="VXL289" s="1431"/>
      <c r="VXM289" s="1431"/>
      <c r="VXN289" s="1431"/>
      <c r="VXO289" s="1431"/>
      <c r="VXP289" s="1431"/>
      <c r="VXQ289" s="1431"/>
      <c r="VXR289" s="1431"/>
      <c r="VXS289" s="1431"/>
      <c r="VXT289" s="1431"/>
      <c r="VXU289" s="1431"/>
      <c r="VXV289" s="1431"/>
      <c r="VXW289" s="1431"/>
      <c r="VXX289" s="1431"/>
      <c r="VXY289" s="1431"/>
      <c r="VXZ289" s="1431"/>
      <c r="VYA289" s="1431"/>
      <c r="VYB289" s="1431"/>
      <c r="VYC289" s="1431"/>
      <c r="VYD289" s="1431"/>
      <c r="VYE289" s="1431"/>
      <c r="VYF289" s="1431"/>
      <c r="VYG289" s="1431"/>
      <c r="VYH289" s="1431"/>
      <c r="VYI289" s="1431"/>
      <c r="VYJ289" s="1431"/>
      <c r="VYK289" s="1431"/>
      <c r="VYL289" s="1431"/>
      <c r="VYM289" s="1431"/>
      <c r="VYN289" s="1431"/>
      <c r="VYO289" s="1431"/>
      <c r="VYP289" s="1431"/>
      <c r="VYQ289" s="1431"/>
      <c r="VYR289" s="1431"/>
      <c r="VYS289" s="1431"/>
      <c r="VYT289" s="1431"/>
      <c r="VYU289" s="1431"/>
      <c r="VYV289" s="1431"/>
      <c r="VYW289" s="1431"/>
      <c r="VYX289" s="1431"/>
      <c r="VYY289" s="1431"/>
      <c r="VYZ289" s="1431"/>
      <c r="VZA289" s="1431"/>
      <c r="VZB289" s="1431"/>
      <c r="VZC289" s="1431"/>
      <c r="VZD289" s="1431"/>
      <c r="VZE289" s="1431"/>
      <c r="VZF289" s="1431"/>
      <c r="VZG289" s="1431"/>
      <c r="VZH289" s="1431"/>
      <c r="VZI289" s="1431"/>
      <c r="VZJ289" s="1431"/>
      <c r="VZK289" s="1431"/>
      <c r="VZL289" s="1431"/>
      <c r="VZM289" s="1431"/>
      <c r="VZN289" s="1431"/>
      <c r="VZO289" s="1431"/>
      <c r="VZP289" s="1431"/>
      <c r="VZQ289" s="1431"/>
      <c r="VZR289" s="1431"/>
      <c r="VZS289" s="1431"/>
      <c r="VZT289" s="1431"/>
      <c r="VZU289" s="1431"/>
      <c r="VZV289" s="1431"/>
      <c r="VZW289" s="1431"/>
      <c r="VZX289" s="1431"/>
      <c r="VZY289" s="1431"/>
      <c r="VZZ289" s="1431"/>
      <c r="WAA289" s="1431"/>
      <c r="WAB289" s="1431"/>
      <c r="WAC289" s="1431"/>
      <c r="WAD289" s="1431"/>
      <c r="WAE289" s="1431"/>
      <c r="WAF289" s="1431"/>
      <c r="WAG289" s="1431"/>
      <c r="WAH289" s="1431"/>
      <c r="WAI289" s="1431"/>
      <c r="WAJ289" s="1431"/>
      <c r="WAK289" s="1431"/>
      <c r="WAL289" s="1431"/>
      <c r="WAM289" s="1431"/>
      <c r="WAN289" s="1431"/>
      <c r="WAO289" s="1431"/>
      <c r="WAP289" s="1431"/>
      <c r="WAQ289" s="1431"/>
      <c r="WAR289" s="1431"/>
      <c r="WAS289" s="1431"/>
      <c r="WAT289" s="1431"/>
      <c r="WAU289" s="1431"/>
      <c r="WAV289" s="1431"/>
      <c r="WAW289" s="1431"/>
      <c r="WAX289" s="1431"/>
      <c r="WAY289" s="1431"/>
      <c r="WAZ289" s="1431"/>
      <c r="WBA289" s="1431"/>
      <c r="WBB289" s="1431"/>
      <c r="WBC289" s="1431"/>
      <c r="WBD289" s="1431"/>
      <c r="WBE289" s="1431"/>
      <c r="WBF289" s="1431"/>
      <c r="WBG289" s="1431"/>
      <c r="WBH289" s="1431"/>
      <c r="WBI289" s="1431"/>
      <c r="WBJ289" s="1431"/>
      <c r="WBK289" s="1431"/>
      <c r="WBL289" s="1431"/>
      <c r="WBM289" s="1431"/>
      <c r="WBN289" s="1431"/>
      <c r="WBO289" s="1431"/>
      <c r="WBP289" s="1431"/>
      <c r="WBQ289" s="1431"/>
      <c r="WBR289" s="1431"/>
      <c r="WBS289" s="1431"/>
      <c r="WBT289" s="1431"/>
      <c r="WBU289" s="1431"/>
      <c r="WBV289" s="1431"/>
      <c r="WBW289" s="1431"/>
      <c r="WBX289" s="1431"/>
      <c r="WBY289" s="1431"/>
      <c r="WBZ289" s="1431"/>
      <c r="WCA289" s="1431"/>
      <c r="WCB289" s="1431"/>
      <c r="WCC289" s="1431"/>
      <c r="WCD289" s="1431"/>
      <c r="WCE289" s="1431"/>
      <c r="WCF289" s="1431"/>
      <c r="WCG289" s="1431"/>
      <c r="WCH289" s="1431"/>
      <c r="WCI289" s="1431"/>
      <c r="WCJ289" s="1431"/>
      <c r="WCK289" s="1431"/>
      <c r="WCL289" s="1431"/>
      <c r="WCM289" s="1431"/>
      <c r="WCN289" s="1431"/>
      <c r="WCO289" s="1431"/>
      <c r="WCP289" s="1431"/>
      <c r="WCQ289" s="1431"/>
      <c r="WCR289" s="1431"/>
      <c r="WCS289" s="1431"/>
      <c r="WCT289" s="1431"/>
      <c r="WCU289" s="1431"/>
      <c r="WCV289" s="1431"/>
      <c r="WCW289" s="1431"/>
      <c r="WCX289" s="1431"/>
      <c r="WCY289" s="1431"/>
      <c r="WCZ289" s="1431"/>
      <c r="WDA289" s="1431"/>
      <c r="WDB289" s="1431"/>
      <c r="WDC289" s="1431"/>
      <c r="WDD289" s="1431"/>
      <c r="WDE289" s="1431"/>
      <c r="WDF289" s="1431"/>
      <c r="WDG289" s="1431"/>
      <c r="WDH289" s="1431"/>
      <c r="WDI289" s="1431"/>
      <c r="WDJ289" s="1431"/>
      <c r="WDK289" s="1431"/>
      <c r="WDL289" s="1431"/>
      <c r="WDM289" s="1431"/>
      <c r="WDN289" s="1431"/>
      <c r="WDO289" s="1431"/>
      <c r="WDP289" s="1431"/>
      <c r="WDQ289" s="1431"/>
      <c r="WDR289" s="1431"/>
      <c r="WDS289" s="1431"/>
      <c r="WDT289" s="1431"/>
      <c r="WDU289" s="1431"/>
      <c r="WDV289" s="1431"/>
      <c r="WDW289" s="1431"/>
      <c r="WDX289" s="1431"/>
      <c r="WDY289" s="1431"/>
      <c r="WDZ289" s="1431"/>
      <c r="WEA289" s="1431"/>
      <c r="WEB289" s="1431"/>
      <c r="WEC289" s="1431"/>
      <c r="WED289" s="1431"/>
      <c r="WEE289" s="1431"/>
      <c r="WEF289" s="1431"/>
      <c r="WEG289" s="1431"/>
      <c r="WEH289" s="1431"/>
      <c r="WEI289" s="1431"/>
      <c r="WEJ289" s="1431"/>
      <c r="WEK289" s="1431"/>
      <c r="WEL289" s="1431"/>
      <c r="WEM289" s="1431"/>
      <c r="WEN289" s="1431"/>
      <c r="WEO289" s="1431"/>
      <c r="WEP289" s="1431"/>
      <c r="WEQ289" s="1431"/>
      <c r="WER289" s="1431"/>
      <c r="WES289" s="1431"/>
      <c r="WET289" s="1431"/>
      <c r="WEU289" s="1431"/>
      <c r="WEV289" s="1431"/>
      <c r="WEW289" s="1431"/>
      <c r="WEX289" s="1431"/>
      <c r="WEY289" s="1431"/>
      <c r="WEZ289" s="1431"/>
      <c r="WFA289" s="1431"/>
      <c r="WFB289" s="1431"/>
      <c r="WFC289" s="1431"/>
      <c r="WFD289" s="1431"/>
      <c r="WFE289" s="1431"/>
      <c r="WFF289" s="1431"/>
      <c r="WFG289" s="1431"/>
      <c r="WFH289" s="1431"/>
      <c r="WFI289" s="1431"/>
      <c r="WFJ289" s="1431"/>
      <c r="WFK289" s="1431"/>
      <c r="WFL289" s="1431"/>
      <c r="WFM289" s="1431"/>
      <c r="WFN289" s="1431"/>
      <c r="WFO289" s="1431"/>
      <c r="WFP289" s="1431"/>
      <c r="WFQ289" s="1431"/>
      <c r="WFR289" s="1431"/>
      <c r="WFS289" s="1431"/>
      <c r="WFT289" s="1431"/>
      <c r="WFU289" s="1431"/>
      <c r="WFV289" s="1431"/>
      <c r="WFW289" s="1431"/>
      <c r="WFX289" s="1431"/>
      <c r="WFY289" s="1431"/>
      <c r="WFZ289" s="1431"/>
      <c r="WGA289" s="1431"/>
      <c r="WGB289" s="1431"/>
      <c r="WGC289" s="1431"/>
      <c r="WGD289" s="1431"/>
      <c r="WGE289" s="1431"/>
      <c r="WGF289" s="1431"/>
      <c r="WGG289" s="1431"/>
      <c r="WGH289" s="1431"/>
      <c r="WGI289" s="1431"/>
      <c r="WGJ289" s="1431"/>
      <c r="WGK289" s="1431"/>
      <c r="WGL289" s="1431"/>
      <c r="WGM289" s="1431"/>
      <c r="WGN289" s="1431"/>
      <c r="WGO289" s="1431"/>
      <c r="WGP289" s="1431"/>
      <c r="WGQ289" s="1431"/>
      <c r="WGR289" s="1431"/>
      <c r="WGS289" s="1431"/>
      <c r="WGT289" s="1431"/>
      <c r="WGU289" s="1431"/>
      <c r="WGV289" s="1431"/>
      <c r="WGW289" s="1431"/>
      <c r="WGX289" s="1431"/>
      <c r="WGY289" s="1431"/>
      <c r="WGZ289" s="1431"/>
      <c r="WHA289" s="1431"/>
      <c r="WHB289" s="1431"/>
      <c r="WHC289" s="1431"/>
      <c r="WHD289" s="1431"/>
      <c r="WHE289" s="1431"/>
      <c r="WHF289" s="1431"/>
      <c r="WHG289" s="1431"/>
      <c r="WHH289" s="1431"/>
      <c r="WHI289" s="1431"/>
      <c r="WHJ289" s="1431"/>
      <c r="WHK289" s="1431"/>
      <c r="WHL289" s="1431"/>
      <c r="WHM289" s="1431"/>
      <c r="WHN289" s="1431"/>
      <c r="WHO289" s="1431"/>
      <c r="WHP289" s="1431"/>
      <c r="WHQ289" s="1431"/>
      <c r="WHR289" s="1431"/>
      <c r="WHS289" s="1431"/>
      <c r="WHT289" s="1431"/>
      <c r="WHU289" s="1431"/>
      <c r="WHV289" s="1431"/>
      <c r="WHW289" s="1431"/>
      <c r="WHX289" s="1431"/>
      <c r="WHY289" s="1431"/>
      <c r="WHZ289" s="1431"/>
      <c r="WIA289" s="1431"/>
      <c r="WIB289" s="1431"/>
      <c r="WIC289" s="1431"/>
      <c r="WID289" s="1431"/>
      <c r="WIE289" s="1431"/>
      <c r="WIF289" s="1431"/>
      <c r="WIG289" s="1431"/>
      <c r="WIH289" s="1431"/>
      <c r="WII289" s="1431"/>
      <c r="WIJ289" s="1431"/>
      <c r="WIK289" s="1431"/>
      <c r="WIL289" s="1431"/>
      <c r="WIM289" s="1431"/>
      <c r="WIN289" s="1431"/>
      <c r="WIO289" s="1431"/>
      <c r="WIP289" s="1431"/>
      <c r="WIQ289" s="1431"/>
      <c r="WIR289" s="1431"/>
      <c r="WIS289" s="1431"/>
      <c r="WIT289" s="1431"/>
      <c r="WIU289" s="1431"/>
      <c r="WIV289" s="1431"/>
      <c r="WIW289" s="1431"/>
      <c r="WIX289" s="1431"/>
      <c r="WIY289" s="1431"/>
      <c r="WIZ289" s="1431"/>
      <c r="WJA289" s="1431"/>
      <c r="WJB289" s="1431"/>
      <c r="WJC289" s="1431"/>
      <c r="WJD289" s="1431"/>
      <c r="WJE289" s="1431"/>
      <c r="WJF289" s="1431"/>
      <c r="WJG289" s="1431"/>
      <c r="WJH289" s="1431"/>
      <c r="WJI289" s="1431"/>
      <c r="WJJ289" s="1431"/>
      <c r="WJK289" s="1431"/>
      <c r="WJL289" s="1431"/>
      <c r="WJM289" s="1431"/>
      <c r="WJN289" s="1431"/>
      <c r="WJO289" s="1431"/>
      <c r="WJP289" s="1431"/>
      <c r="WJQ289" s="1431"/>
      <c r="WJR289" s="1431"/>
      <c r="WJS289" s="1431"/>
      <c r="WJT289" s="1431"/>
      <c r="WJU289" s="1431"/>
      <c r="WJV289" s="1431"/>
      <c r="WJW289" s="1431"/>
      <c r="WJX289" s="1431"/>
      <c r="WJY289" s="1431"/>
      <c r="WJZ289" s="1431"/>
      <c r="WKA289" s="1431"/>
      <c r="WKB289" s="1431"/>
      <c r="WKC289" s="1431"/>
      <c r="WKD289" s="1431"/>
      <c r="WKE289" s="1431"/>
      <c r="WKF289" s="1431"/>
      <c r="WKG289" s="1431"/>
      <c r="WKH289" s="1431"/>
      <c r="WKI289" s="1431"/>
      <c r="WKJ289" s="1431"/>
      <c r="WKK289" s="1431"/>
      <c r="WKL289" s="1431"/>
      <c r="WKM289" s="1431"/>
      <c r="WKN289" s="1431"/>
      <c r="WKO289" s="1431"/>
      <c r="WKP289" s="1431"/>
      <c r="WKQ289" s="1431"/>
      <c r="WKR289" s="1431"/>
      <c r="WKS289" s="1431"/>
      <c r="WKT289" s="1431"/>
      <c r="WKU289" s="1431"/>
      <c r="WKV289" s="1431"/>
      <c r="WKW289" s="1431"/>
      <c r="WKX289" s="1431"/>
      <c r="WKY289" s="1431"/>
      <c r="WKZ289" s="1431"/>
      <c r="WLA289" s="1431"/>
      <c r="WLB289" s="1431"/>
      <c r="WLC289" s="1431"/>
      <c r="WLD289" s="1431"/>
      <c r="WLE289" s="1431"/>
      <c r="WLF289" s="1431"/>
      <c r="WLG289" s="1431"/>
      <c r="WLH289" s="1431"/>
      <c r="WLI289" s="1431"/>
      <c r="WLJ289" s="1431"/>
      <c r="WLK289" s="1431"/>
      <c r="WLL289" s="1431"/>
      <c r="WLM289" s="1431"/>
      <c r="WLN289" s="1431"/>
      <c r="WLO289" s="1431"/>
      <c r="WLP289" s="1431"/>
      <c r="WLQ289" s="1431"/>
      <c r="WLR289" s="1431"/>
      <c r="WLS289" s="1431"/>
      <c r="WLT289" s="1431"/>
      <c r="WLU289" s="1431"/>
      <c r="WLV289" s="1431"/>
      <c r="WLW289" s="1431"/>
      <c r="WLX289" s="1431"/>
      <c r="WLY289" s="1431"/>
      <c r="WLZ289" s="1431"/>
      <c r="WMA289" s="1431"/>
      <c r="WMB289" s="1431"/>
      <c r="WMC289" s="1431"/>
      <c r="WMD289" s="1431"/>
      <c r="WME289" s="1431"/>
      <c r="WMF289" s="1431"/>
      <c r="WMG289" s="1431"/>
      <c r="WMH289" s="1431"/>
      <c r="WMI289" s="1431"/>
      <c r="WMJ289" s="1431"/>
      <c r="WMK289" s="1431"/>
      <c r="WML289" s="1431"/>
      <c r="WMM289" s="1431"/>
      <c r="WMN289" s="1431"/>
      <c r="WMO289" s="1431"/>
      <c r="WMP289" s="1431"/>
      <c r="WMQ289" s="1431"/>
      <c r="WMR289" s="1431"/>
      <c r="WMS289" s="1431"/>
      <c r="WMT289" s="1431"/>
      <c r="WMU289" s="1431"/>
      <c r="WMV289" s="1431"/>
      <c r="WMW289" s="1431"/>
      <c r="WMX289" s="1431"/>
      <c r="WMY289" s="1431"/>
      <c r="WMZ289" s="1431"/>
      <c r="WNA289" s="1431"/>
      <c r="WNB289" s="1431"/>
      <c r="WNC289" s="1431"/>
      <c r="WND289" s="1431"/>
      <c r="WNE289" s="1431"/>
      <c r="WNF289" s="1431"/>
      <c r="WNG289" s="1431"/>
      <c r="WNH289" s="1431"/>
      <c r="WNI289" s="1431"/>
      <c r="WNJ289" s="1431"/>
      <c r="WNK289" s="1431"/>
      <c r="WNL289" s="1431"/>
      <c r="WNM289" s="1431"/>
      <c r="WNN289" s="1431"/>
      <c r="WNO289" s="1431"/>
      <c r="WNP289" s="1431"/>
      <c r="WNQ289" s="1431"/>
      <c r="WNR289" s="1431"/>
      <c r="WNS289" s="1431"/>
      <c r="WNT289" s="1431"/>
      <c r="WNU289" s="1431"/>
      <c r="WNV289" s="1431"/>
      <c r="WNW289" s="1431"/>
      <c r="WNX289" s="1431"/>
      <c r="WNY289" s="1431"/>
      <c r="WNZ289" s="1431"/>
      <c r="WOA289" s="1431"/>
      <c r="WOB289" s="1431"/>
      <c r="WOC289" s="1431"/>
      <c r="WOD289" s="1431"/>
      <c r="WOE289" s="1431"/>
      <c r="WOF289" s="1431"/>
      <c r="WOG289" s="1431"/>
      <c r="WOH289" s="1431"/>
      <c r="WOI289" s="1431"/>
      <c r="WOJ289" s="1431"/>
      <c r="WOK289" s="1431"/>
      <c r="WOL289" s="1431"/>
      <c r="WOM289" s="1431"/>
      <c r="WON289" s="1431"/>
      <c r="WOO289" s="1431"/>
      <c r="WOP289" s="1431"/>
      <c r="WOQ289" s="1431"/>
      <c r="WOR289" s="1431"/>
      <c r="WOS289" s="1431"/>
      <c r="WOT289" s="1431"/>
      <c r="WOU289" s="1431"/>
      <c r="WOV289" s="1431"/>
      <c r="WOW289" s="1431"/>
      <c r="WOX289" s="1431"/>
      <c r="WOY289" s="1431"/>
      <c r="WOZ289" s="1431"/>
      <c r="WPA289" s="1431"/>
      <c r="WPB289" s="1431"/>
      <c r="WPC289" s="1431"/>
      <c r="WPD289" s="1431"/>
      <c r="WPE289" s="1431"/>
      <c r="WPF289" s="1431"/>
      <c r="WPG289" s="1431"/>
      <c r="WPH289" s="1431"/>
      <c r="WPI289" s="1431"/>
      <c r="WPJ289" s="1431"/>
      <c r="WPK289" s="1431"/>
      <c r="WPL289" s="1431"/>
      <c r="WPM289" s="1431"/>
      <c r="WPN289" s="1431"/>
      <c r="WPO289" s="1431"/>
      <c r="WPP289" s="1431"/>
      <c r="WPQ289" s="1431"/>
      <c r="WPR289" s="1431"/>
      <c r="WPS289" s="1431"/>
      <c r="WPT289" s="1431"/>
      <c r="WPU289" s="1431"/>
      <c r="WPV289" s="1431"/>
      <c r="WPW289" s="1431"/>
      <c r="WPX289" s="1431"/>
      <c r="WPY289" s="1431"/>
      <c r="WPZ289" s="1431"/>
      <c r="WQA289" s="1431"/>
      <c r="WQB289" s="1431"/>
      <c r="WQC289" s="1431"/>
      <c r="WQD289" s="1431"/>
      <c r="WQE289" s="1431"/>
      <c r="WQF289" s="1431"/>
      <c r="WQG289" s="1431"/>
      <c r="WQH289" s="1431"/>
      <c r="WQI289" s="1431"/>
      <c r="WQJ289" s="1431"/>
      <c r="WQK289" s="1431"/>
      <c r="WQL289" s="1431"/>
      <c r="WQM289" s="1431"/>
      <c r="WQN289" s="1431"/>
      <c r="WQO289" s="1431"/>
      <c r="WQP289" s="1431"/>
      <c r="WQQ289" s="1431"/>
      <c r="WQR289" s="1431"/>
      <c r="WQS289" s="1431"/>
      <c r="WQT289" s="1431"/>
      <c r="WQU289" s="1431"/>
      <c r="WQV289" s="1431"/>
      <c r="WQW289" s="1431"/>
      <c r="WQX289" s="1431"/>
      <c r="WQY289" s="1431"/>
      <c r="WQZ289" s="1431"/>
      <c r="WRA289" s="1431"/>
      <c r="WRB289" s="1431"/>
      <c r="WRC289" s="1431"/>
      <c r="WRD289" s="1431"/>
      <c r="WRE289" s="1431"/>
      <c r="WRF289" s="1431"/>
      <c r="WRG289" s="1431"/>
      <c r="WRH289" s="1431"/>
      <c r="WRI289" s="1431"/>
      <c r="WRJ289" s="1431"/>
      <c r="WRK289" s="1431"/>
      <c r="WRL289" s="1431"/>
      <c r="WRM289" s="1431"/>
      <c r="WRN289" s="1431"/>
      <c r="WRO289" s="1431"/>
      <c r="WRP289" s="1431"/>
      <c r="WRQ289" s="1431"/>
      <c r="WRR289" s="1431"/>
      <c r="WRS289" s="1431"/>
      <c r="WRT289" s="1431"/>
      <c r="WRU289" s="1431"/>
      <c r="WRV289" s="1431"/>
      <c r="WRW289" s="1431"/>
      <c r="WRX289" s="1431"/>
      <c r="WRY289" s="1431"/>
      <c r="WRZ289" s="1431"/>
      <c r="WSA289" s="1431"/>
      <c r="WSB289" s="1431"/>
      <c r="WSC289" s="1431"/>
      <c r="WSD289" s="1431"/>
      <c r="WSE289" s="1431"/>
      <c r="WSF289" s="1431"/>
      <c r="WSG289" s="1431"/>
      <c r="WSH289" s="1431"/>
      <c r="WSI289" s="1431"/>
      <c r="WSJ289" s="1431"/>
      <c r="WSK289" s="1431"/>
      <c r="WSL289" s="1431"/>
      <c r="WSM289" s="1431"/>
      <c r="WSN289" s="1431"/>
      <c r="WSO289" s="1431"/>
      <c r="WSP289" s="1431"/>
      <c r="WSQ289" s="1431"/>
      <c r="WSR289" s="1431"/>
      <c r="WSS289" s="1431"/>
      <c r="WST289" s="1431"/>
      <c r="WSU289" s="1431"/>
      <c r="WSV289" s="1431"/>
      <c r="WSW289" s="1431"/>
      <c r="WSX289" s="1431"/>
      <c r="WSY289" s="1431"/>
      <c r="WSZ289" s="1431"/>
      <c r="WTA289" s="1431"/>
      <c r="WTB289" s="1431"/>
      <c r="WTC289" s="1431"/>
      <c r="WTD289" s="1431"/>
      <c r="WTE289" s="1431"/>
      <c r="WTF289" s="1431"/>
      <c r="WTG289" s="1431"/>
      <c r="WTH289" s="1431"/>
      <c r="WTI289" s="1431"/>
      <c r="WTJ289" s="1431"/>
      <c r="WTK289" s="1431"/>
      <c r="WTL289" s="1431"/>
      <c r="WTM289" s="1431"/>
      <c r="WTN289" s="1431"/>
      <c r="WTO289" s="1431"/>
      <c r="WTP289" s="1431"/>
      <c r="WTQ289" s="1431"/>
      <c r="WTR289" s="1431"/>
      <c r="WTS289" s="1431"/>
      <c r="WTT289" s="1431"/>
      <c r="WTU289" s="1431"/>
      <c r="WTV289" s="1431"/>
      <c r="WTW289" s="1431"/>
      <c r="WTX289" s="1431"/>
      <c r="WTY289" s="1431"/>
      <c r="WTZ289" s="1431"/>
      <c r="WUA289" s="1431"/>
      <c r="WUB289" s="1431"/>
      <c r="WUC289" s="1431"/>
      <c r="WUD289" s="1431"/>
      <c r="WUE289" s="1431"/>
      <c r="WUF289" s="1431"/>
      <c r="WUG289" s="1431"/>
      <c r="WUH289" s="1431"/>
      <c r="WUI289" s="1431"/>
      <c r="WUJ289" s="1431"/>
      <c r="WUK289" s="1431"/>
      <c r="WUL289" s="1431"/>
      <c r="WUM289" s="1431"/>
      <c r="WUN289" s="1431"/>
      <c r="WUO289" s="1431"/>
      <c r="WUP289" s="1431"/>
      <c r="WUQ289" s="1431"/>
      <c r="WUR289" s="1431"/>
      <c r="WUS289" s="1431"/>
      <c r="WUT289" s="1431"/>
      <c r="WUU289" s="1431"/>
      <c r="WUV289" s="1431"/>
      <c r="WUW289" s="1431"/>
      <c r="WUX289" s="1431"/>
      <c r="WUY289" s="1431"/>
      <c r="WUZ289" s="1431"/>
      <c r="WVA289" s="1431"/>
      <c r="WVB289" s="1431"/>
      <c r="WVC289" s="1431"/>
      <c r="WVD289" s="1431"/>
      <c r="WVE289" s="1431"/>
      <c r="WVF289" s="1431"/>
      <c r="WVG289" s="1431"/>
      <c r="WVH289" s="1431"/>
      <c r="WVI289" s="1431"/>
      <c r="WVJ289" s="1431"/>
      <c r="WVK289" s="1431"/>
      <c r="WVL289" s="1431"/>
      <c r="WVM289" s="1431"/>
      <c r="WVN289" s="1431"/>
      <c r="WVO289" s="1431"/>
      <c r="WVP289" s="1431"/>
      <c r="WVQ289" s="1431"/>
      <c r="WVR289" s="1431"/>
      <c r="WVS289" s="1431"/>
      <c r="WVT289" s="1431"/>
      <c r="WVU289" s="1431"/>
      <c r="WVV289" s="1431"/>
      <c r="WVW289" s="1431"/>
      <c r="WVX289" s="1431"/>
      <c r="WVY289" s="1431"/>
      <c r="WVZ289" s="1431"/>
      <c r="WWA289" s="1431"/>
      <c r="WWB289" s="1431"/>
      <c r="WWC289" s="1431"/>
      <c r="WWD289" s="1431"/>
      <c r="WWE289" s="1431"/>
      <c r="WWF289" s="1431"/>
      <c r="WWG289" s="1431"/>
      <c r="WWH289" s="1431"/>
      <c r="WWI289" s="1431"/>
      <c r="WWJ289" s="1431"/>
      <c r="WWK289" s="1431"/>
      <c r="WWL289" s="1431"/>
      <c r="WWM289" s="1431"/>
      <c r="WWN289" s="1431"/>
      <c r="WWO289" s="1431"/>
      <c r="WWP289" s="1431"/>
      <c r="WWQ289" s="1431"/>
      <c r="WWR289" s="1431"/>
      <c r="WWS289" s="1431"/>
      <c r="WWT289" s="1431"/>
      <c r="WWU289" s="1431"/>
      <c r="WWV289" s="1431"/>
      <c r="WWW289" s="1431"/>
      <c r="WWX289" s="1431"/>
      <c r="WWY289" s="1431"/>
      <c r="WWZ289" s="1431"/>
      <c r="WXA289" s="1431"/>
      <c r="WXB289" s="1431"/>
      <c r="WXC289" s="1431"/>
      <c r="WXD289" s="1431"/>
      <c r="WXE289" s="1431"/>
      <c r="WXF289" s="1431"/>
      <c r="WXG289" s="1431"/>
      <c r="WXH289" s="1431"/>
      <c r="WXI289" s="1431"/>
      <c r="WXJ289" s="1431"/>
      <c r="WXK289" s="1431"/>
      <c r="WXL289" s="1431"/>
      <c r="WXM289" s="1431"/>
      <c r="WXN289" s="1431"/>
      <c r="WXO289" s="1431"/>
      <c r="WXP289" s="1431"/>
      <c r="WXQ289" s="1431"/>
      <c r="WXR289" s="1431"/>
      <c r="WXS289" s="1431"/>
      <c r="WXT289" s="1431"/>
      <c r="WXU289" s="1431"/>
      <c r="WXV289" s="1431"/>
      <c r="WXW289" s="1431"/>
      <c r="WXX289" s="1431"/>
      <c r="WXY289" s="1431"/>
      <c r="WXZ289" s="1431"/>
      <c r="WYA289" s="1431"/>
      <c r="WYB289" s="1431"/>
      <c r="WYC289" s="1431"/>
      <c r="WYD289" s="1431"/>
      <c r="WYE289" s="1431"/>
      <c r="WYF289" s="1431"/>
      <c r="WYG289" s="1431"/>
      <c r="WYH289" s="1431"/>
      <c r="WYI289" s="1431"/>
      <c r="WYJ289" s="1431"/>
      <c r="WYK289" s="1431"/>
      <c r="WYL289" s="1431"/>
      <c r="WYM289" s="1431"/>
      <c r="WYN289" s="1431"/>
      <c r="WYO289" s="1431"/>
      <c r="WYP289" s="1431"/>
      <c r="WYQ289" s="1431"/>
      <c r="WYR289" s="1431"/>
      <c r="WYS289" s="1431"/>
      <c r="WYT289" s="1431"/>
      <c r="WYU289" s="1431"/>
      <c r="WYV289" s="1431"/>
      <c r="WYW289" s="1431"/>
      <c r="WYX289" s="1431"/>
      <c r="WYY289" s="1431"/>
      <c r="WYZ289" s="1431"/>
      <c r="WZA289" s="1431"/>
      <c r="WZB289" s="1431"/>
      <c r="WZC289" s="1431"/>
      <c r="WZD289" s="1431"/>
      <c r="WZE289" s="1431"/>
      <c r="WZF289" s="1431"/>
      <c r="WZG289" s="1431"/>
      <c r="WZH289" s="1431"/>
      <c r="WZI289" s="1431"/>
      <c r="WZJ289" s="1431"/>
      <c r="WZK289" s="1431"/>
      <c r="WZL289" s="1431"/>
      <c r="WZM289" s="1431"/>
      <c r="WZN289" s="1431"/>
      <c r="WZO289" s="1431"/>
      <c r="WZP289" s="1431"/>
      <c r="WZQ289" s="1431"/>
      <c r="WZR289" s="1431"/>
      <c r="WZS289" s="1431"/>
      <c r="WZT289" s="1431"/>
      <c r="WZU289" s="1431"/>
      <c r="WZV289" s="1431"/>
      <c r="WZW289" s="1431"/>
      <c r="WZX289" s="1431"/>
      <c r="WZY289" s="1431"/>
      <c r="WZZ289" s="1431"/>
      <c r="XAA289" s="1431"/>
      <c r="XAB289" s="1431"/>
      <c r="XAC289" s="1431"/>
      <c r="XAD289" s="1431"/>
      <c r="XAE289" s="1431"/>
      <c r="XAF289" s="1431"/>
      <c r="XAG289" s="1431"/>
      <c r="XAH289" s="1431"/>
      <c r="XAI289" s="1431"/>
      <c r="XAJ289" s="1431"/>
      <c r="XAK289" s="1431"/>
      <c r="XAL289" s="1431"/>
      <c r="XAM289" s="1431"/>
      <c r="XAN289" s="1431"/>
      <c r="XAO289" s="1431"/>
      <c r="XAP289" s="1431"/>
      <c r="XAQ289" s="1431"/>
      <c r="XAR289" s="1431"/>
      <c r="XAS289" s="1431"/>
      <c r="XAT289" s="1431"/>
      <c r="XAU289" s="1431"/>
      <c r="XAV289" s="1431"/>
      <c r="XAW289" s="1431"/>
      <c r="XAX289" s="1431"/>
      <c r="XAY289" s="1431"/>
      <c r="XAZ289" s="1431"/>
      <c r="XBA289" s="1431"/>
      <c r="XBB289" s="1431"/>
      <c r="XBC289" s="1431"/>
      <c r="XBD289" s="1431"/>
      <c r="XBE289" s="1431"/>
      <c r="XBF289" s="1431"/>
      <c r="XBG289" s="1431"/>
      <c r="XBH289" s="1431"/>
      <c r="XBI289" s="1431"/>
      <c r="XBJ289" s="1431"/>
      <c r="XBK289" s="1431"/>
      <c r="XBL289" s="1431"/>
      <c r="XBM289" s="1431"/>
      <c r="XBN289" s="1431"/>
      <c r="XBO289" s="1431"/>
      <c r="XBP289" s="1431"/>
      <c r="XBQ289" s="1431"/>
      <c r="XBR289" s="1431"/>
      <c r="XBS289" s="1431"/>
      <c r="XBT289" s="1431"/>
      <c r="XBU289" s="1431"/>
      <c r="XBV289" s="1431"/>
      <c r="XBW289" s="1431"/>
      <c r="XBX289" s="1431"/>
      <c r="XBY289" s="1431"/>
      <c r="XBZ289" s="1431"/>
      <c r="XCA289" s="1431"/>
      <c r="XCB289" s="1431"/>
      <c r="XCC289" s="1431"/>
      <c r="XCD289" s="1431"/>
      <c r="XCE289" s="1431"/>
      <c r="XCF289" s="1431"/>
      <c r="XCG289" s="1431"/>
      <c r="XCH289" s="1431"/>
      <c r="XCI289" s="1431"/>
      <c r="XCJ289" s="1431"/>
      <c r="XCK289" s="1431"/>
      <c r="XCL289" s="1431"/>
      <c r="XCM289" s="1431"/>
      <c r="XCN289" s="1431"/>
      <c r="XCO289" s="1431"/>
      <c r="XCP289" s="1431"/>
      <c r="XCQ289" s="1431"/>
      <c r="XCR289" s="1431"/>
      <c r="XCS289" s="1431"/>
      <c r="XCT289" s="1431"/>
      <c r="XCU289" s="1431"/>
      <c r="XCV289" s="1431"/>
      <c r="XCW289" s="1431"/>
      <c r="XCX289" s="1431"/>
      <c r="XCY289" s="1431"/>
      <c r="XCZ289" s="1431"/>
      <c r="XDA289" s="1431"/>
      <c r="XDB289" s="1431"/>
      <c r="XDC289" s="1431"/>
      <c r="XDD289" s="1431"/>
      <c r="XDE289" s="1431"/>
      <c r="XDF289" s="1431"/>
      <c r="XDG289" s="1431"/>
      <c r="XDH289" s="1431"/>
      <c r="XDI289" s="1431"/>
      <c r="XDJ289" s="1431"/>
      <c r="XDK289" s="1431"/>
      <c r="XDL289" s="1431"/>
      <c r="XDM289" s="1431"/>
      <c r="XDN289" s="1431"/>
      <c r="XDO289" s="1431"/>
      <c r="XDP289" s="1431"/>
      <c r="XDQ289" s="1431"/>
      <c r="XDR289" s="1431"/>
      <c r="XDS289" s="1431"/>
      <c r="XDT289" s="1431"/>
      <c r="XDU289" s="1431"/>
      <c r="XDV289" s="1431"/>
      <c r="XDW289" s="1431"/>
      <c r="XDX289" s="1431"/>
      <c r="XDY289" s="1431"/>
      <c r="XDZ289" s="1431"/>
      <c r="XEA289" s="1431"/>
      <c r="XEB289" s="1431"/>
      <c r="XEC289" s="1431"/>
      <c r="XED289" s="1431"/>
      <c r="XEE289" s="1431"/>
      <c r="XEF289" s="1431"/>
      <c r="XEG289" s="1431"/>
      <c r="XEH289" s="1431"/>
      <c r="XEI289" s="1431"/>
      <c r="XEJ289" s="1431"/>
      <c r="XEK289" s="1431"/>
      <c r="XEL289" s="1431"/>
      <c r="XEM289" s="1431"/>
      <c r="XEN289" s="1431"/>
      <c r="XEO289" s="1431"/>
      <c r="XEP289" s="1431"/>
      <c r="XEQ289" s="1431"/>
      <c r="XER289" s="1431"/>
      <c r="XES289" s="1431"/>
      <c r="XET289" s="1431"/>
      <c r="XEU289" s="1431"/>
      <c r="XEV289" s="1431"/>
    </row>
    <row r="290" spans="1:16376" s="366" customFormat="1" ht="45" customHeight="1" x14ac:dyDescent="0.25">
      <c r="A290" s="1379" t="s">
        <v>2384</v>
      </c>
      <c r="B290" s="1434"/>
      <c r="C290" s="1434"/>
      <c r="D290" s="1434"/>
      <c r="E290" s="1434"/>
      <c r="F290" s="1434"/>
      <c r="G290" s="1434"/>
      <c r="H290" s="1434"/>
      <c r="I290" s="1434"/>
      <c r="J290" s="1434"/>
      <c r="K290" s="1434"/>
      <c r="L290" s="1434"/>
      <c r="M290" s="1434"/>
      <c r="N290" s="1434"/>
      <c r="O290" s="1434"/>
      <c r="P290" s="1434"/>
      <c r="Q290" s="1434"/>
      <c r="R290" s="1434"/>
      <c r="S290" s="1434"/>
      <c r="T290" s="1434"/>
      <c r="U290" s="1434"/>
      <c r="V290" s="1434"/>
      <c r="W290" s="1434"/>
      <c r="X290" s="1434"/>
      <c r="Y290" s="1434"/>
      <c r="Z290" s="1434"/>
      <c r="AA290" s="1434"/>
      <c r="AB290" s="1434"/>
      <c r="AC290" s="1434"/>
      <c r="AD290" s="1434"/>
      <c r="AE290" s="1434"/>
      <c r="AF290" s="1434"/>
      <c r="AG290" s="1434"/>
      <c r="AH290" s="1434"/>
      <c r="AI290" s="1540"/>
      <c r="AJ290" s="1434"/>
      <c r="AK290" s="1434"/>
      <c r="AL290" s="1434"/>
      <c r="AM290" s="1434"/>
      <c r="AN290" s="1434"/>
      <c r="AO290" s="1434"/>
      <c r="AP290" s="1434"/>
      <c r="AQ290" s="1434"/>
      <c r="AR290" s="1434"/>
      <c r="AS290" s="1434"/>
      <c r="AT290" s="1434"/>
      <c r="AU290" s="1434"/>
      <c r="AV290" s="1434"/>
      <c r="AW290" s="1434"/>
      <c r="AX290" s="1434"/>
      <c r="AY290" s="1434"/>
      <c r="AZ290" s="1434"/>
      <c r="BA290" s="1434"/>
      <c r="BB290" s="1434"/>
      <c r="BC290" s="1434"/>
      <c r="BD290" s="1434"/>
      <c r="BE290" s="1434"/>
      <c r="BF290" s="1434"/>
      <c r="BG290" s="1434"/>
      <c r="BH290" s="1434"/>
      <c r="BI290" s="1434"/>
      <c r="BJ290" s="1434"/>
      <c r="BK290" s="1434"/>
      <c r="BL290" s="1434"/>
      <c r="BM290" s="1434"/>
      <c r="BN290" s="1434"/>
      <c r="BO290" s="1434"/>
      <c r="BP290" s="1434"/>
      <c r="BQ290" s="1434"/>
      <c r="BR290" s="1434"/>
      <c r="BS290" s="1434"/>
      <c r="BT290" s="1434"/>
      <c r="BU290" s="1434"/>
      <c r="BV290" s="1434"/>
      <c r="BW290" s="1434"/>
      <c r="BX290" s="1434"/>
      <c r="BY290" s="1434"/>
      <c r="BZ290" s="1434"/>
      <c r="CA290" s="1434"/>
      <c r="CB290" s="1434"/>
      <c r="CC290" s="1434"/>
      <c r="CD290" s="1434"/>
      <c r="CE290" s="1434"/>
      <c r="CF290" s="1434"/>
      <c r="CG290" s="1434"/>
      <c r="CH290" s="1434"/>
      <c r="CI290" s="1434"/>
      <c r="CJ290" s="1434"/>
      <c r="CK290" s="1434"/>
      <c r="CL290" s="1434"/>
      <c r="CM290" s="1434"/>
      <c r="CN290" s="1434"/>
      <c r="CO290" s="1434"/>
      <c r="CP290" s="1434"/>
      <c r="CQ290" s="1434"/>
      <c r="CR290" s="1434"/>
      <c r="CS290" s="1434"/>
      <c r="CT290" s="1434"/>
      <c r="CU290" s="1434"/>
      <c r="CV290" s="1434"/>
      <c r="CW290" s="1434"/>
      <c r="CX290" s="1434"/>
      <c r="CY290" s="1434"/>
      <c r="CZ290" s="1434"/>
      <c r="DA290" s="1434"/>
      <c r="DB290" s="1434"/>
      <c r="DC290" s="1434"/>
      <c r="DD290" s="1434"/>
      <c r="DE290" s="1434"/>
      <c r="DF290" s="1434"/>
      <c r="DG290" s="1434"/>
      <c r="DH290" s="1434"/>
      <c r="DI290" s="1434"/>
      <c r="DJ290" s="1434"/>
      <c r="DK290" s="1434"/>
      <c r="DL290" s="1434"/>
      <c r="DM290" s="1434"/>
      <c r="DN290" s="1434"/>
      <c r="DO290" s="1434"/>
      <c r="DP290" s="1434"/>
      <c r="DQ290" s="1434"/>
      <c r="DR290" s="1434"/>
      <c r="DS290" s="1434"/>
      <c r="DT290" s="1434"/>
      <c r="DU290" s="1434"/>
      <c r="DV290" s="1434"/>
      <c r="DW290" s="1434"/>
      <c r="DX290" s="1434"/>
      <c r="DY290" s="1434"/>
      <c r="DZ290" s="1434"/>
      <c r="EA290" s="1434"/>
      <c r="EB290" s="1434"/>
      <c r="EC290" s="1434"/>
      <c r="ED290" s="1434"/>
      <c r="EE290" s="1434"/>
      <c r="EF290" s="1434"/>
      <c r="EG290" s="1434"/>
      <c r="EH290" s="1434"/>
      <c r="EI290" s="1434"/>
      <c r="EJ290" s="1434"/>
      <c r="EK290" s="1434"/>
      <c r="EL290" s="1434"/>
      <c r="EM290" s="1434"/>
      <c r="EN290" s="1434"/>
      <c r="EO290" s="1434"/>
      <c r="EP290" s="1434"/>
      <c r="EQ290" s="1434"/>
      <c r="ER290" s="1434"/>
      <c r="ES290" s="1434"/>
      <c r="ET290" s="1434"/>
      <c r="EU290" s="1434"/>
      <c r="EV290" s="1434"/>
      <c r="EW290" s="1434"/>
      <c r="EX290" s="1434"/>
      <c r="EY290" s="1434"/>
      <c r="EZ290" s="1434"/>
      <c r="FA290" s="1434"/>
      <c r="FB290" s="1434"/>
      <c r="FC290" s="1434"/>
      <c r="FD290" s="1434"/>
      <c r="FE290" s="1434"/>
      <c r="FF290" s="1434"/>
      <c r="FG290" s="1434"/>
      <c r="FH290" s="1434"/>
      <c r="FI290" s="1434"/>
      <c r="FJ290" s="1434"/>
      <c r="FK290" s="1434"/>
      <c r="FL290" s="1434"/>
      <c r="FM290" s="1434"/>
      <c r="FN290" s="1434"/>
      <c r="FO290" s="1434"/>
      <c r="FP290" s="1434"/>
      <c r="FQ290" s="1434"/>
      <c r="FR290" s="1434"/>
      <c r="FS290" s="1434"/>
      <c r="FT290" s="1434"/>
      <c r="FU290" s="1434"/>
      <c r="FV290" s="1434"/>
      <c r="FW290" s="1434"/>
      <c r="FX290" s="1434"/>
      <c r="FY290" s="1434"/>
      <c r="FZ290" s="1434"/>
      <c r="GA290" s="1434"/>
      <c r="GB290" s="1434"/>
      <c r="GC290" s="1434"/>
      <c r="GD290" s="1434"/>
      <c r="GE290" s="1434"/>
      <c r="GF290" s="1434"/>
      <c r="GG290" s="1434"/>
      <c r="GH290" s="1434"/>
      <c r="GI290" s="1434"/>
      <c r="GJ290" s="1434"/>
      <c r="GK290" s="1434"/>
      <c r="GL290" s="1434"/>
      <c r="GM290" s="1434"/>
      <c r="GN290" s="1434"/>
      <c r="GO290" s="1434"/>
      <c r="GP290" s="1434"/>
      <c r="GQ290" s="1434"/>
      <c r="GR290" s="1434"/>
      <c r="GS290" s="1434"/>
      <c r="GT290" s="1434"/>
      <c r="GU290" s="1434"/>
      <c r="GV290" s="1434"/>
      <c r="GW290" s="1434"/>
      <c r="GX290" s="1434"/>
      <c r="GY290" s="1434"/>
      <c r="GZ290" s="1434"/>
      <c r="HA290" s="1434"/>
      <c r="HB290" s="1434"/>
      <c r="HC290" s="1434"/>
      <c r="HD290" s="1434"/>
      <c r="HE290" s="1434"/>
      <c r="HF290" s="1434"/>
      <c r="HG290" s="1434"/>
      <c r="HH290" s="1434"/>
      <c r="HI290" s="1434"/>
      <c r="HJ290" s="1434"/>
      <c r="HK290" s="1434"/>
      <c r="HL290" s="1434"/>
      <c r="HM290" s="1434"/>
      <c r="HN290" s="1434"/>
      <c r="HO290" s="1434"/>
      <c r="HP290" s="1434"/>
      <c r="HQ290" s="1434"/>
      <c r="HR290" s="1434"/>
      <c r="HS290" s="1434"/>
      <c r="HT290" s="1434"/>
      <c r="HU290" s="1434"/>
      <c r="HV290" s="1434"/>
      <c r="HW290" s="1434"/>
      <c r="HX290" s="1434"/>
      <c r="HY290" s="1434"/>
      <c r="HZ290" s="1434"/>
      <c r="IA290" s="1434"/>
      <c r="IB290" s="1434"/>
      <c r="IC290" s="1434"/>
      <c r="ID290" s="1434"/>
      <c r="IE290" s="1434"/>
      <c r="IF290" s="1434"/>
      <c r="IG290" s="1434"/>
      <c r="IH290" s="1434"/>
      <c r="II290" s="1434"/>
      <c r="IJ290" s="1434"/>
      <c r="IK290" s="1434"/>
      <c r="IL290" s="1434"/>
      <c r="IM290" s="1434"/>
      <c r="IN290" s="1434"/>
      <c r="IO290" s="1434"/>
      <c r="IP290" s="1434"/>
      <c r="IQ290" s="1434"/>
      <c r="IR290" s="1434"/>
      <c r="IS290" s="1434"/>
      <c r="IT290" s="1434"/>
      <c r="IU290" s="1434"/>
      <c r="IV290" s="1434"/>
      <c r="IW290" s="1434"/>
      <c r="IX290" s="1434"/>
      <c r="IY290" s="1434"/>
      <c r="IZ290" s="1434"/>
      <c r="JA290" s="1434"/>
      <c r="JB290" s="1434"/>
      <c r="JC290" s="1434"/>
      <c r="JD290" s="1434"/>
      <c r="JE290" s="1434"/>
      <c r="JF290" s="1434"/>
      <c r="JG290" s="1434"/>
      <c r="JH290" s="1434"/>
      <c r="JI290" s="1434"/>
      <c r="JJ290" s="1434"/>
      <c r="JK290" s="1434"/>
      <c r="JL290" s="1434"/>
      <c r="JM290" s="1434"/>
      <c r="JN290" s="1434"/>
      <c r="JO290" s="1434"/>
      <c r="JP290" s="1434"/>
      <c r="JQ290" s="1434"/>
      <c r="JR290" s="1434"/>
      <c r="JS290" s="1434"/>
      <c r="JT290" s="1434"/>
      <c r="JU290" s="1434"/>
      <c r="JV290" s="1434"/>
      <c r="JW290" s="1434"/>
      <c r="JX290" s="1434"/>
      <c r="JY290" s="1434"/>
      <c r="JZ290" s="1434"/>
      <c r="KA290" s="1434"/>
      <c r="KB290" s="1434"/>
      <c r="KC290" s="1434"/>
      <c r="KD290" s="1434"/>
      <c r="KE290" s="1434"/>
      <c r="KF290" s="1434"/>
      <c r="KG290" s="1434"/>
      <c r="KH290" s="1434"/>
      <c r="KI290" s="1434"/>
      <c r="KJ290" s="1434"/>
      <c r="KK290" s="1434"/>
      <c r="KL290" s="1434"/>
      <c r="KM290" s="1434"/>
      <c r="KN290" s="1434"/>
      <c r="KO290" s="1434"/>
      <c r="KP290" s="1434"/>
      <c r="KQ290" s="1434"/>
      <c r="KR290" s="1434"/>
      <c r="KS290" s="1434"/>
      <c r="KT290" s="1434"/>
      <c r="KU290" s="1434"/>
      <c r="KV290" s="1434"/>
      <c r="KW290" s="1434"/>
      <c r="KX290" s="1434"/>
      <c r="KY290" s="1434"/>
      <c r="KZ290" s="1434"/>
      <c r="LA290" s="1434"/>
      <c r="LB290" s="1434"/>
      <c r="LC290" s="1434"/>
      <c r="LD290" s="1434"/>
      <c r="LE290" s="1434"/>
      <c r="LF290" s="1434"/>
      <c r="LG290" s="1434"/>
      <c r="LH290" s="1434"/>
      <c r="LI290" s="1434"/>
      <c r="LJ290" s="1434"/>
      <c r="LK290" s="1434"/>
      <c r="LL290" s="1434"/>
      <c r="LM290" s="1434"/>
      <c r="LN290" s="1434"/>
      <c r="LO290" s="1434"/>
      <c r="LP290" s="1434"/>
      <c r="LQ290" s="1434"/>
      <c r="LR290" s="1434"/>
      <c r="LS290" s="1434"/>
      <c r="LT290" s="1434"/>
      <c r="LU290" s="1434"/>
      <c r="LV290" s="1434"/>
      <c r="LW290" s="1434"/>
      <c r="LX290" s="1434"/>
      <c r="LY290" s="1434"/>
      <c r="LZ290" s="1434"/>
      <c r="MA290" s="1434"/>
      <c r="MB290" s="1434"/>
      <c r="MC290" s="1434"/>
      <c r="MD290" s="1434"/>
      <c r="ME290" s="1434"/>
      <c r="MF290" s="1434"/>
      <c r="MG290" s="1434"/>
      <c r="MH290" s="1434"/>
      <c r="MI290" s="1434"/>
      <c r="MJ290" s="1434"/>
      <c r="MK290" s="1434"/>
      <c r="ML290" s="1434"/>
      <c r="MM290" s="1434"/>
      <c r="MN290" s="1434"/>
      <c r="MO290" s="1434"/>
      <c r="MP290" s="1434"/>
      <c r="MQ290" s="1434"/>
      <c r="MR290" s="1434"/>
      <c r="MS290" s="1434"/>
      <c r="MT290" s="1434"/>
      <c r="MU290" s="1434"/>
      <c r="MV290" s="1434"/>
      <c r="MW290" s="1434"/>
      <c r="MX290" s="1434"/>
      <c r="MY290" s="1434"/>
      <c r="MZ290" s="1434"/>
      <c r="NA290" s="1434"/>
      <c r="NB290" s="1434"/>
      <c r="NC290" s="1434"/>
      <c r="ND290" s="1434"/>
      <c r="NE290" s="1434"/>
      <c r="NF290" s="1434"/>
      <c r="NG290" s="1434"/>
      <c r="NH290" s="1434"/>
      <c r="NI290" s="1434"/>
      <c r="NJ290" s="1434"/>
      <c r="NK290" s="1434"/>
      <c r="NL290" s="1434"/>
      <c r="NM290" s="1434"/>
      <c r="NN290" s="1434"/>
      <c r="NO290" s="1434"/>
      <c r="NP290" s="1434"/>
      <c r="NQ290" s="1434"/>
      <c r="NR290" s="1434"/>
      <c r="NS290" s="1434"/>
      <c r="NT290" s="1434"/>
      <c r="NU290" s="1434"/>
      <c r="NV290" s="1434"/>
      <c r="NW290" s="1434"/>
      <c r="NX290" s="1434"/>
      <c r="NY290" s="1434"/>
      <c r="NZ290" s="1434"/>
      <c r="OA290" s="1434"/>
      <c r="OB290" s="1434"/>
      <c r="OC290" s="1434"/>
      <c r="OD290" s="1434"/>
      <c r="OE290" s="1434"/>
      <c r="OF290" s="1434"/>
      <c r="OG290" s="1434"/>
      <c r="OH290" s="1434"/>
      <c r="OI290" s="1434"/>
      <c r="OJ290" s="1434"/>
      <c r="OK290" s="1434"/>
      <c r="OL290" s="1434"/>
      <c r="OM290" s="1434"/>
      <c r="ON290" s="1434"/>
      <c r="OO290" s="1434"/>
      <c r="OP290" s="1434"/>
      <c r="OQ290" s="1434"/>
      <c r="OR290" s="1434"/>
      <c r="OS290" s="1434"/>
      <c r="OT290" s="1434"/>
      <c r="OU290" s="1434"/>
      <c r="OV290" s="1434"/>
      <c r="OW290" s="1434"/>
      <c r="OX290" s="1434"/>
      <c r="OY290" s="1434"/>
      <c r="OZ290" s="1434"/>
      <c r="PA290" s="1434"/>
      <c r="PB290" s="1434"/>
      <c r="PC290" s="1434"/>
      <c r="PD290" s="1434"/>
      <c r="PE290" s="1434"/>
      <c r="PF290" s="1434"/>
      <c r="PG290" s="1434"/>
      <c r="PH290" s="1434"/>
      <c r="PI290" s="1434"/>
      <c r="PJ290" s="1434"/>
      <c r="PK290" s="1434"/>
      <c r="PL290" s="1434"/>
      <c r="PM290" s="1434"/>
      <c r="PN290" s="1434"/>
      <c r="PO290" s="1434"/>
      <c r="PP290" s="1434"/>
      <c r="PQ290" s="1434"/>
      <c r="PR290" s="1434"/>
      <c r="PS290" s="1434"/>
      <c r="PT290" s="1434"/>
      <c r="PU290" s="1434"/>
      <c r="PV290" s="1434"/>
      <c r="PW290" s="1434"/>
      <c r="PX290" s="1434"/>
      <c r="PY290" s="1434"/>
      <c r="PZ290" s="1434"/>
      <c r="QA290" s="1434"/>
      <c r="QB290" s="1434"/>
      <c r="QC290" s="1434"/>
      <c r="QD290" s="1434"/>
      <c r="QE290" s="1434"/>
      <c r="QF290" s="1434"/>
      <c r="QG290" s="1434"/>
      <c r="QH290" s="1434"/>
      <c r="QI290" s="1434"/>
      <c r="QJ290" s="1434"/>
      <c r="QK290" s="1434"/>
      <c r="QL290" s="1434"/>
      <c r="QM290" s="1434"/>
      <c r="QN290" s="1434"/>
      <c r="QO290" s="1434"/>
      <c r="QP290" s="1434"/>
      <c r="QQ290" s="1434"/>
      <c r="QR290" s="1434"/>
      <c r="QS290" s="1434"/>
      <c r="QT290" s="1434"/>
      <c r="QU290" s="1434"/>
      <c r="QV290" s="1434"/>
      <c r="QW290" s="1434"/>
      <c r="QX290" s="1434"/>
      <c r="QY290" s="1434"/>
      <c r="QZ290" s="1434"/>
      <c r="RA290" s="1434"/>
      <c r="RB290" s="1434"/>
      <c r="RC290" s="1434"/>
      <c r="RD290" s="1434"/>
      <c r="RE290" s="1434"/>
      <c r="RF290" s="1434"/>
      <c r="RG290" s="1434"/>
      <c r="RH290" s="1434"/>
      <c r="RI290" s="1434"/>
      <c r="RJ290" s="1434"/>
      <c r="RK290" s="1434"/>
      <c r="RL290" s="1434"/>
      <c r="RM290" s="1434"/>
      <c r="RN290" s="1434"/>
      <c r="RO290" s="1434"/>
      <c r="RP290" s="1434"/>
      <c r="RQ290" s="1434"/>
      <c r="RR290" s="1434"/>
      <c r="RS290" s="1434"/>
      <c r="RT290" s="1434"/>
      <c r="RU290" s="1434"/>
      <c r="RV290" s="1434"/>
      <c r="RW290" s="1434"/>
      <c r="RX290" s="1434"/>
      <c r="RY290" s="1434"/>
      <c r="RZ290" s="1434"/>
      <c r="SA290" s="1434"/>
      <c r="SB290" s="1434"/>
      <c r="SC290" s="1434"/>
      <c r="SD290" s="1434"/>
      <c r="SE290" s="1434"/>
      <c r="SF290" s="1434"/>
      <c r="SG290" s="1434"/>
      <c r="SH290" s="1434"/>
      <c r="SI290" s="1434"/>
      <c r="SJ290" s="1434"/>
      <c r="SK290" s="1434"/>
      <c r="SL290" s="1434"/>
      <c r="SM290" s="1434"/>
      <c r="SN290" s="1434"/>
      <c r="SO290" s="1434"/>
      <c r="SP290" s="1434"/>
      <c r="SQ290" s="1434"/>
      <c r="SR290" s="1434"/>
      <c r="SS290" s="1434"/>
      <c r="ST290" s="1434"/>
      <c r="SU290" s="1434"/>
      <c r="SV290" s="1434"/>
      <c r="SW290" s="1434"/>
      <c r="SX290" s="1434"/>
      <c r="SY290" s="1434"/>
      <c r="SZ290" s="1434"/>
      <c r="TA290" s="1434"/>
      <c r="TB290" s="1434"/>
      <c r="TC290" s="1434"/>
      <c r="TD290" s="1434"/>
      <c r="TE290" s="1434"/>
      <c r="TF290" s="1434"/>
      <c r="TG290" s="1434"/>
      <c r="TH290" s="1434"/>
      <c r="TI290" s="1434"/>
      <c r="TJ290" s="1434"/>
      <c r="TK290" s="1434"/>
      <c r="TL290" s="1434"/>
      <c r="TM290" s="1434"/>
      <c r="TN290" s="1434"/>
      <c r="TO290" s="1434"/>
      <c r="TP290" s="1434"/>
      <c r="TQ290" s="1434"/>
      <c r="TR290" s="1434"/>
      <c r="TS290" s="1434"/>
      <c r="TT290" s="1434"/>
      <c r="TU290" s="1434"/>
      <c r="TV290" s="1434"/>
      <c r="TW290" s="1434"/>
      <c r="TX290" s="1434"/>
      <c r="TY290" s="1434"/>
      <c r="TZ290" s="1434"/>
      <c r="UA290" s="1434"/>
      <c r="UB290" s="1434"/>
      <c r="UC290" s="1434"/>
      <c r="UD290" s="1434"/>
      <c r="UE290" s="1434"/>
      <c r="UF290" s="1434"/>
      <c r="UG290" s="1434"/>
      <c r="UH290" s="1434"/>
      <c r="UI290" s="1434"/>
      <c r="UJ290" s="1434"/>
      <c r="UK290" s="1434"/>
      <c r="UL290" s="1434"/>
      <c r="UM290" s="1434"/>
      <c r="UN290" s="1434"/>
      <c r="UO290" s="1434"/>
      <c r="UP290" s="1434"/>
      <c r="UQ290" s="1434"/>
      <c r="UR290" s="1434"/>
      <c r="US290" s="1434"/>
      <c r="UT290" s="1434"/>
      <c r="UU290" s="1434"/>
      <c r="UV290" s="1434"/>
      <c r="UW290" s="1434"/>
      <c r="UX290" s="1434"/>
      <c r="UY290" s="1434"/>
      <c r="UZ290" s="1434"/>
      <c r="VA290" s="1434"/>
      <c r="VB290" s="1434"/>
      <c r="VC290" s="1434"/>
      <c r="VD290" s="1434"/>
      <c r="VE290" s="1434"/>
      <c r="VF290" s="1434"/>
      <c r="VG290" s="1434"/>
      <c r="VH290" s="1434"/>
      <c r="VI290" s="1434"/>
      <c r="VJ290" s="1434"/>
      <c r="VK290" s="1434"/>
      <c r="VL290" s="1434"/>
      <c r="VM290" s="1434"/>
      <c r="VN290" s="1434"/>
      <c r="VO290" s="1434"/>
      <c r="VP290" s="1434"/>
      <c r="VQ290" s="1434"/>
      <c r="VR290" s="1434"/>
      <c r="VS290" s="1434"/>
      <c r="VT290" s="1434"/>
      <c r="VU290" s="1434"/>
      <c r="VV290" s="1434"/>
      <c r="VW290" s="1434"/>
      <c r="VX290" s="1434"/>
      <c r="VY290" s="1434"/>
      <c r="VZ290" s="1434"/>
      <c r="WA290" s="1434"/>
      <c r="WB290" s="1434"/>
      <c r="WC290" s="1434"/>
      <c r="WD290" s="1434"/>
      <c r="WE290" s="1434"/>
      <c r="WF290" s="1434"/>
      <c r="WG290" s="1434"/>
      <c r="WH290" s="1434"/>
      <c r="WI290" s="1434"/>
      <c r="WJ290" s="1434"/>
      <c r="WK290" s="1434"/>
      <c r="WL290" s="1434"/>
      <c r="WM290" s="1434"/>
      <c r="WN290" s="1434"/>
      <c r="WO290" s="1434"/>
      <c r="WP290" s="1434"/>
      <c r="WQ290" s="1434"/>
      <c r="WR290" s="1434"/>
      <c r="WS290" s="1434"/>
      <c r="WT290" s="1434"/>
      <c r="WU290" s="1434"/>
      <c r="WV290" s="1434"/>
      <c r="WW290" s="1434"/>
      <c r="WX290" s="1434"/>
      <c r="WY290" s="1434"/>
      <c r="WZ290" s="1434"/>
      <c r="XA290" s="1434"/>
      <c r="XB290" s="1434"/>
      <c r="XC290" s="1434"/>
      <c r="XD290" s="1434"/>
      <c r="XE290" s="1434"/>
      <c r="XF290" s="1434"/>
      <c r="XG290" s="1434"/>
      <c r="XH290" s="1434"/>
      <c r="XI290" s="1434"/>
      <c r="XJ290" s="1434"/>
      <c r="XK290" s="1434"/>
      <c r="XL290" s="1434"/>
      <c r="XM290" s="1434"/>
      <c r="XN290" s="1434"/>
      <c r="XO290" s="1434"/>
      <c r="XP290" s="1434"/>
      <c r="XQ290" s="1434"/>
      <c r="XR290" s="1434"/>
      <c r="XS290" s="1434"/>
      <c r="XT290" s="1434"/>
      <c r="XU290" s="1434"/>
      <c r="XV290" s="1434"/>
      <c r="XW290" s="1434"/>
      <c r="XX290" s="1434"/>
      <c r="XY290" s="1434"/>
      <c r="XZ290" s="1434"/>
      <c r="YA290" s="1434"/>
      <c r="YB290" s="1434"/>
      <c r="YC290" s="1434"/>
      <c r="YD290" s="1434"/>
      <c r="YE290" s="1434"/>
      <c r="YF290" s="1434"/>
      <c r="YG290" s="1434"/>
      <c r="YH290" s="1434"/>
      <c r="YI290" s="1434"/>
      <c r="YJ290" s="1434"/>
      <c r="YK290" s="1434"/>
      <c r="YL290" s="1434"/>
      <c r="YM290" s="1434"/>
      <c r="YN290" s="1434"/>
      <c r="YO290" s="1434"/>
      <c r="YP290" s="1434"/>
      <c r="YQ290" s="1434"/>
      <c r="YR290" s="1434"/>
      <c r="YS290" s="1434"/>
      <c r="YT290" s="1434"/>
      <c r="YU290" s="1434"/>
      <c r="YV290" s="1434"/>
      <c r="YW290" s="1434"/>
      <c r="YX290" s="1434"/>
      <c r="YY290" s="1434"/>
      <c r="YZ290" s="1434"/>
      <c r="ZA290" s="1434"/>
      <c r="ZB290" s="1434"/>
      <c r="ZC290" s="1434"/>
      <c r="ZD290" s="1434"/>
      <c r="ZE290" s="1434"/>
      <c r="ZF290" s="1434"/>
      <c r="ZG290" s="1434"/>
      <c r="ZH290" s="1434"/>
      <c r="ZI290" s="1434"/>
      <c r="ZJ290" s="1434"/>
      <c r="ZK290" s="1434"/>
      <c r="ZL290" s="1434"/>
      <c r="ZM290" s="1434"/>
      <c r="ZN290" s="1434"/>
      <c r="ZO290" s="1434"/>
      <c r="ZP290" s="1434"/>
      <c r="ZQ290" s="1434"/>
      <c r="ZR290" s="1434"/>
      <c r="ZS290" s="1434"/>
      <c r="ZT290" s="1434"/>
      <c r="ZU290" s="1434"/>
      <c r="ZV290" s="1434"/>
      <c r="ZW290" s="1434"/>
      <c r="ZX290" s="1434"/>
      <c r="ZY290" s="1434"/>
      <c r="ZZ290" s="1434"/>
      <c r="AAA290" s="1434"/>
      <c r="AAB290" s="1434"/>
      <c r="AAC290" s="1434"/>
      <c r="AAD290" s="1434"/>
      <c r="AAE290" s="1434"/>
      <c r="AAF290" s="1434"/>
      <c r="AAG290" s="1434"/>
      <c r="AAH290" s="1434"/>
      <c r="AAI290" s="1434"/>
      <c r="AAJ290" s="1434"/>
      <c r="AAK290" s="1434"/>
      <c r="AAL290" s="1434"/>
      <c r="AAM290" s="1434"/>
      <c r="AAN290" s="1434"/>
      <c r="AAO290" s="1434"/>
      <c r="AAP290" s="1434"/>
      <c r="AAQ290" s="1434"/>
      <c r="AAR290" s="1434"/>
      <c r="AAS290" s="1434"/>
      <c r="AAT290" s="1434"/>
      <c r="AAU290" s="1434"/>
      <c r="AAV290" s="1434"/>
      <c r="AAW290" s="1434"/>
      <c r="AAX290" s="1434"/>
      <c r="AAY290" s="1434"/>
      <c r="AAZ290" s="1434"/>
      <c r="ABA290" s="1434"/>
      <c r="ABB290" s="1434"/>
      <c r="ABC290" s="1434"/>
      <c r="ABD290" s="1434"/>
      <c r="ABE290" s="1434"/>
      <c r="ABF290" s="1434"/>
      <c r="ABG290" s="1434"/>
      <c r="ABH290" s="1434"/>
      <c r="ABI290" s="1434"/>
      <c r="ABJ290" s="1434"/>
      <c r="ABK290" s="1434"/>
      <c r="ABL290" s="1434"/>
      <c r="ABM290" s="1434"/>
      <c r="ABN290" s="1434"/>
      <c r="ABO290" s="1434"/>
      <c r="ABP290" s="1434"/>
      <c r="ABQ290" s="1434"/>
      <c r="ABR290" s="1434"/>
      <c r="ABS290" s="1434"/>
      <c r="ABT290" s="1434"/>
      <c r="ABU290" s="1434"/>
      <c r="ABV290" s="1434"/>
      <c r="ABW290" s="1434"/>
      <c r="ABX290" s="1434"/>
      <c r="ABY290" s="1434"/>
      <c r="ABZ290" s="1434"/>
      <c r="ACA290" s="1434"/>
      <c r="ACB290" s="1434"/>
      <c r="ACC290" s="1434"/>
      <c r="ACD290" s="1434"/>
      <c r="ACE290" s="1434"/>
      <c r="ACF290" s="1434"/>
      <c r="ACG290" s="1434"/>
      <c r="ACH290" s="1434"/>
      <c r="ACI290" s="1434"/>
      <c r="ACJ290" s="1434"/>
      <c r="ACK290" s="1434"/>
      <c r="ACL290" s="1434"/>
      <c r="ACM290" s="1434"/>
      <c r="ACN290" s="1434"/>
      <c r="ACO290" s="1434"/>
      <c r="ACP290" s="1434"/>
      <c r="ACQ290" s="1434"/>
      <c r="ACR290" s="1434"/>
      <c r="ACS290" s="1434"/>
      <c r="ACT290" s="1434"/>
      <c r="ACU290" s="1434"/>
      <c r="ACV290" s="1434"/>
      <c r="ACW290" s="1434"/>
      <c r="ACX290" s="1434"/>
      <c r="ACY290" s="1434"/>
      <c r="ACZ290" s="1434"/>
      <c r="ADA290" s="1434"/>
      <c r="ADB290" s="1434"/>
      <c r="ADC290" s="1434"/>
      <c r="ADD290" s="1434"/>
      <c r="ADE290" s="1434"/>
      <c r="ADF290" s="1434"/>
      <c r="ADG290" s="1434"/>
      <c r="ADH290" s="1434"/>
      <c r="ADI290" s="1434"/>
      <c r="ADJ290" s="1434"/>
      <c r="ADK290" s="1434"/>
      <c r="ADL290" s="1434"/>
      <c r="ADM290" s="1434"/>
      <c r="ADN290" s="1434"/>
      <c r="ADO290" s="1434"/>
      <c r="ADP290" s="1434"/>
      <c r="ADQ290" s="1434"/>
      <c r="ADR290" s="1434"/>
      <c r="ADS290" s="1434"/>
      <c r="ADT290" s="1434"/>
      <c r="ADU290" s="1434"/>
      <c r="ADV290" s="1434"/>
      <c r="ADW290" s="1434"/>
      <c r="ADX290" s="1434"/>
      <c r="ADY290" s="1434"/>
      <c r="ADZ290" s="1434"/>
      <c r="AEA290" s="1434"/>
      <c r="AEB290" s="1434"/>
      <c r="AEC290" s="1434"/>
      <c r="AED290" s="1434"/>
      <c r="AEE290" s="1434"/>
      <c r="AEF290" s="1434"/>
      <c r="AEG290" s="1434"/>
      <c r="AEH290" s="1434"/>
      <c r="AEI290" s="1434"/>
      <c r="AEJ290" s="1434"/>
      <c r="AEK290" s="1434"/>
      <c r="AEL290" s="1434"/>
      <c r="AEM290" s="1434"/>
      <c r="AEN290" s="1434"/>
      <c r="AEO290" s="1434"/>
      <c r="AEP290" s="1434"/>
      <c r="AEQ290" s="1434"/>
      <c r="AER290" s="1434"/>
      <c r="AES290" s="1434"/>
      <c r="AET290" s="1434"/>
      <c r="AEU290" s="1434"/>
      <c r="AEV290" s="1434"/>
      <c r="AEW290" s="1434"/>
      <c r="AEX290" s="1434"/>
      <c r="AEY290" s="1434"/>
      <c r="AEZ290" s="1434"/>
      <c r="AFA290" s="1434"/>
      <c r="AFB290" s="1434"/>
      <c r="AFC290" s="1434"/>
      <c r="AFD290" s="1434"/>
      <c r="AFE290" s="1434"/>
      <c r="AFF290" s="1434"/>
      <c r="AFG290" s="1434"/>
      <c r="AFH290" s="1434"/>
      <c r="AFI290" s="1434"/>
      <c r="AFJ290" s="1434"/>
      <c r="AFK290" s="1434"/>
      <c r="AFL290" s="1434"/>
      <c r="AFM290" s="1434"/>
      <c r="AFN290" s="1434"/>
      <c r="AFO290" s="1434"/>
      <c r="AFP290" s="1434"/>
      <c r="AFQ290" s="1434"/>
      <c r="AFR290" s="1434"/>
      <c r="AFS290" s="1434"/>
      <c r="AFT290" s="1434"/>
      <c r="AFU290" s="1434"/>
      <c r="AFV290" s="1434"/>
      <c r="AFW290" s="1434"/>
      <c r="AFX290" s="1434"/>
      <c r="AFY290" s="1434"/>
      <c r="AFZ290" s="1434"/>
      <c r="AGA290" s="1434"/>
      <c r="AGB290" s="1434"/>
      <c r="AGC290" s="1434"/>
      <c r="AGD290" s="1434"/>
      <c r="AGE290" s="1434"/>
      <c r="AGF290" s="1434"/>
      <c r="AGG290" s="1434"/>
      <c r="AGH290" s="1434"/>
      <c r="AGI290" s="1434"/>
      <c r="AGJ290" s="1434"/>
      <c r="AGK290" s="1434"/>
      <c r="AGL290" s="1434"/>
      <c r="AGM290" s="1434"/>
      <c r="AGN290" s="1434"/>
      <c r="AGO290" s="1434"/>
      <c r="AGP290" s="1434"/>
      <c r="AGQ290" s="1434"/>
      <c r="AGR290" s="1434"/>
      <c r="AGS290" s="1434"/>
      <c r="AGT290" s="1434"/>
      <c r="AGU290" s="1434"/>
      <c r="AGV290" s="1434"/>
      <c r="AGW290" s="1434"/>
      <c r="AGX290" s="1434"/>
      <c r="AGY290" s="1434"/>
      <c r="AGZ290" s="1434"/>
      <c r="AHA290" s="1434"/>
      <c r="AHB290" s="1434"/>
      <c r="AHC290" s="1434"/>
      <c r="AHD290" s="1434"/>
      <c r="AHE290" s="1434"/>
      <c r="AHF290" s="1434"/>
      <c r="AHG290" s="1434"/>
      <c r="AHH290" s="1434"/>
      <c r="AHI290" s="1434"/>
      <c r="AHJ290" s="1434"/>
      <c r="AHK290" s="1434"/>
      <c r="AHL290" s="1434"/>
      <c r="AHM290" s="1434"/>
      <c r="AHN290" s="1434"/>
      <c r="AHO290" s="1434"/>
      <c r="AHP290" s="1434"/>
      <c r="AHQ290" s="1434"/>
      <c r="AHR290" s="1434"/>
      <c r="AHS290" s="1434"/>
      <c r="AHT290" s="1434"/>
      <c r="AHU290" s="1434"/>
      <c r="AHV290" s="1434"/>
      <c r="AHW290" s="1434"/>
      <c r="AHX290" s="1434"/>
      <c r="AHY290" s="1434"/>
      <c r="AHZ290" s="1434"/>
      <c r="AIA290" s="1434"/>
      <c r="AIB290" s="1434"/>
      <c r="AIC290" s="1434"/>
      <c r="AID290" s="1434"/>
      <c r="AIE290" s="1434"/>
      <c r="AIF290" s="1434"/>
      <c r="AIG290" s="1434"/>
      <c r="AIH290" s="1434"/>
      <c r="AII290" s="1434"/>
      <c r="AIJ290" s="1434"/>
      <c r="AIK290" s="1434"/>
      <c r="AIL290" s="1434"/>
      <c r="AIM290" s="1434"/>
      <c r="AIN290" s="1434"/>
      <c r="AIO290" s="1434"/>
      <c r="AIP290" s="1434"/>
      <c r="AIQ290" s="1434"/>
      <c r="AIR290" s="1434"/>
      <c r="AIS290" s="1434"/>
      <c r="AIT290" s="1434"/>
      <c r="AIU290" s="1434"/>
      <c r="AIV290" s="1434"/>
      <c r="AIW290" s="1434"/>
      <c r="AIX290" s="1434"/>
      <c r="AIY290" s="1434"/>
      <c r="AIZ290" s="1434"/>
      <c r="AJA290" s="1434"/>
      <c r="AJB290" s="1434"/>
      <c r="AJC290" s="1434"/>
      <c r="AJD290" s="1434"/>
      <c r="AJE290" s="1434"/>
      <c r="AJF290" s="1434"/>
      <c r="AJG290" s="1434"/>
      <c r="AJH290" s="1434"/>
      <c r="AJI290" s="1434"/>
      <c r="AJJ290" s="1434"/>
      <c r="AJK290" s="1434"/>
      <c r="AJL290" s="1434"/>
      <c r="AJM290" s="1434"/>
      <c r="AJN290" s="1434"/>
      <c r="AJO290" s="1434"/>
      <c r="AJP290" s="1434"/>
      <c r="AJQ290" s="1434"/>
      <c r="AJR290" s="1434"/>
      <c r="AJS290" s="1434"/>
      <c r="AJT290" s="1434"/>
      <c r="AJU290" s="1434"/>
      <c r="AJV290" s="1434"/>
      <c r="AJW290" s="1434"/>
      <c r="AJX290" s="1434"/>
      <c r="AJY290" s="1434"/>
      <c r="AJZ290" s="1434"/>
      <c r="AKA290" s="1434"/>
      <c r="AKB290" s="1434"/>
      <c r="AKC290" s="1434"/>
      <c r="AKD290" s="1434"/>
      <c r="AKE290" s="1434"/>
      <c r="AKF290" s="1434"/>
      <c r="AKG290" s="1434"/>
      <c r="AKH290" s="1434"/>
      <c r="AKI290" s="1434"/>
      <c r="AKJ290" s="1434"/>
      <c r="AKK290" s="1434"/>
      <c r="AKL290" s="1434"/>
      <c r="AKM290" s="1434"/>
      <c r="AKN290" s="1434"/>
      <c r="AKO290" s="1434"/>
      <c r="AKP290" s="1434"/>
      <c r="AKQ290" s="1434"/>
      <c r="AKR290" s="1434"/>
      <c r="AKS290" s="1434"/>
      <c r="AKT290" s="1434"/>
      <c r="AKU290" s="1434"/>
      <c r="AKV290" s="1434"/>
      <c r="AKW290" s="1434"/>
      <c r="AKX290" s="1434"/>
      <c r="AKY290" s="1434"/>
      <c r="AKZ290" s="1434"/>
      <c r="ALA290" s="1434"/>
      <c r="ALB290" s="1434"/>
      <c r="ALC290" s="1434"/>
      <c r="ALD290" s="1434"/>
      <c r="ALE290" s="1434"/>
      <c r="ALF290" s="1434"/>
      <c r="ALG290" s="1434"/>
      <c r="ALH290" s="1434"/>
      <c r="ALI290" s="1434"/>
      <c r="ALJ290" s="1434"/>
      <c r="ALK290" s="1434"/>
      <c r="ALL290" s="1434"/>
      <c r="ALM290" s="1434"/>
      <c r="ALN290" s="1434"/>
      <c r="ALO290" s="1434"/>
      <c r="ALP290" s="1434"/>
      <c r="ALQ290" s="1434"/>
      <c r="ALR290" s="1434"/>
      <c r="ALS290" s="1434"/>
      <c r="ALT290" s="1434"/>
      <c r="ALU290" s="1434"/>
      <c r="ALV290" s="1434"/>
      <c r="ALW290" s="1434"/>
      <c r="ALX290" s="1434"/>
      <c r="ALY290" s="1434"/>
      <c r="ALZ290" s="1434"/>
      <c r="AMA290" s="1434"/>
      <c r="AMB290" s="1434"/>
      <c r="AMC290" s="1434"/>
      <c r="AMD290" s="1434"/>
      <c r="AME290" s="1434"/>
      <c r="AMF290" s="1434"/>
      <c r="AMG290" s="1434"/>
      <c r="AMH290" s="1434"/>
      <c r="AMI290" s="1434"/>
      <c r="AMJ290" s="1434"/>
      <c r="AMK290" s="1434"/>
      <c r="AML290" s="1434"/>
      <c r="AMM290" s="1434"/>
      <c r="AMN290" s="1434"/>
      <c r="AMO290" s="1434"/>
      <c r="AMP290" s="1434"/>
      <c r="AMQ290" s="1434"/>
      <c r="AMR290" s="1434"/>
      <c r="AMS290" s="1434"/>
      <c r="AMT290" s="1434"/>
      <c r="AMU290" s="1434"/>
      <c r="AMV290" s="1434"/>
      <c r="AMW290" s="1434"/>
      <c r="AMX290" s="1434"/>
      <c r="AMY290" s="1434"/>
      <c r="AMZ290" s="1434"/>
      <c r="ANA290" s="1434"/>
      <c r="ANB290" s="1434"/>
      <c r="ANC290" s="1434"/>
      <c r="AND290" s="1434"/>
      <c r="ANE290" s="1434"/>
      <c r="ANF290" s="1434"/>
      <c r="ANG290" s="1434"/>
      <c r="ANH290" s="1434"/>
      <c r="ANI290" s="1434"/>
      <c r="ANJ290" s="1434"/>
      <c r="ANK290" s="1434"/>
      <c r="ANL290" s="1434"/>
      <c r="ANM290" s="1434"/>
      <c r="ANN290" s="1434"/>
      <c r="ANO290" s="1434"/>
      <c r="ANP290" s="1434"/>
      <c r="ANQ290" s="1434"/>
      <c r="ANR290" s="1434"/>
      <c r="ANS290" s="1434"/>
      <c r="ANT290" s="1434"/>
      <c r="ANU290" s="1434"/>
      <c r="ANV290" s="1434"/>
      <c r="ANW290" s="1434"/>
      <c r="ANX290" s="1434"/>
      <c r="ANY290" s="1434"/>
      <c r="ANZ290" s="1434"/>
      <c r="AOA290" s="1434"/>
      <c r="AOB290" s="1434"/>
      <c r="AOC290" s="1434"/>
      <c r="AOD290" s="1434"/>
      <c r="AOE290" s="1434"/>
      <c r="AOF290" s="1434"/>
      <c r="AOG290" s="1434"/>
      <c r="AOH290" s="1434"/>
      <c r="AOI290" s="1434"/>
      <c r="AOJ290" s="1434"/>
      <c r="AOK290" s="1434"/>
      <c r="AOL290" s="1434"/>
      <c r="AOM290" s="1434"/>
      <c r="AON290" s="1434"/>
      <c r="AOO290" s="1434"/>
      <c r="AOP290" s="1434"/>
      <c r="AOQ290" s="1434"/>
      <c r="AOR290" s="1434"/>
      <c r="AOS290" s="1434"/>
      <c r="AOT290" s="1434"/>
      <c r="AOU290" s="1434"/>
      <c r="AOV290" s="1434"/>
      <c r="AOW290" s="1434"/>
      <c r="AOX290" s="1434"/>
      <c r="AOY290" s="1434"/>
      <c r="AOZ290" s="1434"/>
      <c r="APA290" s="1434"/>
      <c r="APB290" s="1434"/>
      <c r="APC290" s="1434"/>
      <c r="APD290" s="1434"/>
      <c r="APE290" s="1434"/>
      <c r="APF290" s="1434"/>
      <c r="APG290" s="1434"/>
      <c r="APH290" s="1434"/>
      <c r="API290" s="1434"/>
      <c r="APJ290" s="1434"/>
      <c r="APK290" s="1434"/>
      <c r="APL290" s="1434"/>
      <c r="APM290" s="1434"/>
      <c r="APN290" s="1434"/>
      <c r="APO290" s="1434"/>
      <c r="APP290" s="1434"/>
      <c r="APQ290" s="1434"/>
      <c r="APR290" s="1434"/>
      <c r="APS290" s="1434"/>
      <c r="APT290" s="1434"/>
      <c r="APU290" s="1434"/>
      <c r="APV290" s="1434"/>
      <c r="APW290" s="1434"/>
      <c r="APX290" s="1434"/>
      <c r="APY290" s="1434"/>
      <c r="APZ290" s="1434"/>
      <c r="AQA290" s="1434"/>
      <c r="AQB290" s="1434"/>
      <c r="AQC290" s="1434"/>
      <c r="AQD290" s="1434"/>
      <c r="AQE290" s="1434"/>
      <c r="AQF290" s="1434"/>
      <c r="AQG290" s="1434"/>
      <c r="AQH290" s="1434"/>
      <c r="AQI290" s="1434"/>
      <c r="AQJ290" s="1434"/>
      <c r="AQK290" s="1434"/>
      <c r="AQL290" s="1434"/>
      <c r="AQM290" s="1434"/>
      <c r="AQN290" s="1434"/>
      <c r="AQO290" s="1434"/>
      <c r="AQP290" s="1434"/>
      <c r="AQQ290" s="1434"/>
      <c r="AQR290" s="1434"/>
      <c r="AQS290" s="1434"/>
      <c r="AQT290" s="1434"/>
      <c r="AQU290" s="1434"/>
      <c r="AQV290" s="1434"/>
      <c r="AQW290" s="1434"/>
      <c r="AQX290" s="1434"/>
      <c r="AQY290" s="1434"/>
      <c r="AQZ290" s="1434"/>
      <c r="ARA290" s="1434"/>
      <c r="ARB290" s="1434"/>
      <c r="ARC290" s="1434"/>
      <c r="ARD290" s="1434"/>
      <c r="ARE290" s="1434"/>
      <c r="ARF290" s="1434"/>
      <c r="ARG290" s="1434"/>
      <c r="ARH290" s="1434"/>
      <c r="ARI290" s="1434"/>
      <c r="ARJ290" s="1434"/>
      <c r="ARK290" s="1434"/>
      <c r="ARL290" s="1434"/>
      <c r="ARM290" s="1434"/>
      <c r="ARN290" s="1434"/>
      <c r="ARO290" s="1434"/>
      <c r="ARP290" s="1434"/>
      <c r="ARQ290" s="1434"/>
      <c r="ARR290" s="1434"/>
      <c r="ARS290" s="1434"/>
      <c r="ART290" s="1434"/>
      <c r="ARU290" s="1434"/>
      <c r="ARV290" s="1434"/>
      <c r="ARW290" s="1434"/>
      <c r="ARX290" s="1434"/>
      <c r="ARY290" s="1434"/>
      <c r="ARZ290" s="1434"/>
      <c r="ASA290" s="1434"/>
      <c r="ASB290" s="1434"/>
      <c r="ASC290" s="1434"/>
      <c r="ASD290" s="1434"/>
      <c r="ASE290" s="1434"/>
      <c r="ASF290" s="1434"/>
      <c r="ASG290" s="1434"/>
      <c r="ASH290" s="1434"/>
      <c r="ASI290" s="1434"/>
      <c r="ASJ290" s="1434"/>
      <c r="ASK290" s="1434"/>
      <c r="ASL290" s="1434"/>
      <c r="ASM290" s="1434"/>
      <c r="ASN290" s="1434"/>
      <c r="ASO290" s="1434"/>
      <c r="ASP290" s="1434"/>
      <c r="ASQ290" s="1434"/>
      <c r="ASR290" s="1434"/>
      <c r="ASS290" s="1434"/>
      <c r="AST290" s="1434"/>
      <c r="ASU290" s="1434"/>
      <c r="ASV290" s="1434"/>
      <c r="ASW290" s="1434"/>
      <c r="ASX290" s="1434"/>
      <c r="ASY290" s="1434"/>
      <c r="ASZ290" s="1434"/>
      <c r="ATA290" s="1434"/>
      <c r="ATB290" s="1434"/>
      <c r="ATC290" s="1434"/>
      <c r="ATD290" s="1434"/>
      <c r="ATE290" s="1434"/>
      <c r="ATF290" s="1434"/>
      <c r="ATG290" s="1434"/>
      <c r="ATH290" s="1434"/>
      <c r="ATI290" s="1434"/>
      <c r="ATJ290" s="1434"/>
      <c r="ATK290" s="1434"/>
      <c r="ATL290" s="1434"/>
      <c r="ATM290" s="1434"/>
      <c r="ATN290" s="1434"/>
      <c r="ATO290" s="1434"/>
      <c r="ATP290" s="1434"/>
      <c r="ATQ290" s="1434"/>
      <c r="ATR290" s="1434"/>
      <c r="ATS290" s="1434"/>
      <c r="ATT290" s="1434"/>
      <c r="ATU290" s="1434"/>
      <c r="ATV290" s="1434"/>
      <c r="ATW290" s="1434"/>
      <c r="ATX290" s="1434"/>
      <c r="ATY290" s="1434"/>
      <c r="ATZ290" s="1434"/>
      <c r="AUA290" s="1434"/>
      <c r="AUB290" s="1434"/>
      <c r="AUC290" s="1434"/>
      <c r="AUD290" s="1434"/>
      <c r="AUE290" s="1434"/>
      <c r="AUF290" s="1434"/>
      <c r="AUG290" s="1434"/>
      <c r="AUH290" s="1434"/>
      <c r="AUI290" s="1434"/>
      <c r="AUJ290" s="1434"/>
      <c r="AUK290" s="1434"/>
      <c r="AUL290" s="1434"/>
      <c r="AUM290" s="1434"/>
      <c r="AUN290" s="1434"/>
      <c r="AUO290" s="1434"/>
      <c r="AUP290" s="1434"/>
      <c r="AUQ290" s="1434"/>
      <c r="AUR290" s="1434"/>
      <c r="AUS290" s="1434"/>
      <c r="AUT290" s="1434"/>
      <c r="AUU290" s="1434"/>
      <c r="AUV290" s="1434"/>
      <c r="AUW290" s="1434"/>
      <c r="AUX290" s="1434"/>
      <c r="AUY290" s="1434"/>
      <c r="AUZ290" s="1434"/>
      <c r="AVA290" s="1434"/>
      <c r="AVB290" s="1434"/>
      <c r="AVC290" s="1434"/>
      <c r="AVD290" s="1434"/>
      <c r="AVE290" s="1434"/>
      <c r="AVF290" s="1434"/>
      <c r="AVG290" s="1434"/>
      <c r="AVH290" s="1434"/>
      <c r="AVI290" s="1434"/>
      <c r="AVJ290" s="1434"/>
      <c r="AVK290" s="1434"/>
      <c r="AVL290" s="1434"/>
      <c r="AVM290" s="1434"/>
      <c r="AVN290" s="1434"/>
      <c r="AVO290" s="1434"/>
      <c r="AVP290" s="1434"/>
      <c r="AVQ290" s="1434"/>
      <c r="AVR290" s="1434"/>
      <c r="AVS290" s="1434"/>
      <c r="AVT290" s="1434"/>
      <c r="AVU290" s="1434"/>
      <c r="AVV290" s="1434"/>
      <c r="AVW290" s="1434"/>
      <c r="AVX290" s="1434"/>
      <c r="AVY290" s="1434"/>
      <c r="AVZ290" s="1434"/>
      <c r="AWA290" s="1434"/>
      <c r="AWB290" s="1434"/>
      <c r="AWC290" s="1434"/>
      <c r="AWD290" s="1434"/>
      <c r="AWE290" s="1434"/>
      <c r="AWF290" s="1434"/>
      <c r="AWG290" s="1434"/>
      <c r="AWH290" s="1434"/>
      <c r="AWI290" s="1434"/>
      <c r="AWJ290" s="1434"/>
      <c r="AWK290" s="1434"/>
      <c r="AWL290" s="1434"/>
      <c r="AWM290" s="1434"/>
      <c r="AWN290" s="1434"/>
      <c r="AWO290" s="1434"/>
      <c r="AWP290" s="1434"/>
      <c r="AWQ290" s="1434"/>
      <c r="AWR290" s="1434"/>
      <c r="AWS290" s="1434"/>
      <c r="AWT290" s="1434"/>
      <c r="AWU290" s="1434"/>
      <c r="AWV290" s="1434"/>
      <c r="AWW290" s="1434"/>
      <c r="AWX290" s="1434"/>
      <c r="AWY290" s="1434"/>
      <c r="AWZ290" s="1434"/>
      <c r="AXA290" s="1434"/>
      <c r="AXB290" s="1434"/>
      <c r="AXC290" s="1434"/>
      <c r="AXD290" s="1434"/>
      <c r="AXE290" s="1434"/>
      <c r="AXF290" s="1434"/>
      <c r="AXG290" s="1434"/>
      <c r="AXH290" s="1434"/>
      <c r="AXI290" s="1434"/>
      <c r="AXJ290" s="1434"/>
      <c r="AXK290" s="1434"/>
      <c r="AXL290" s="1434"/>
      <c r="AXM290" s="1434"/>
      <c r="AXN290" s="1434"/>
      <c r="AXO290" s="1434"/>
      <c r="AXP290" s="1434"/>
      <c r="AXQ290" s="1434"/>
      <c r="AXR290" s="1434"/>
      <c r="AXS290" s="1434"/>
      <c r="AXT290" s="1434"/>
      <c r="AXU290" s="1434"/>
      <c r="AXV290" s="1434"/>
      <c r="AXW290" s="1434"/>
      <c r="AXX290" s="1434"/>
      <c r="AXY290" s="1434"/>
      <c r="AXZ290" s="1434"/>
      <c r="AYA290" s="1434"/>
      <c r="AYB290" s="1434"/>
      <c r="AYC290" s="1434"/>
      <c r="AYD290" s="1434"/>
      <c r="AYE290" s="1434"/>
      <c r="AYF290" s="1434"/>
      <c r="AYG290" s="1434"/>
      <c r="AYH290" s="1434"/>
      <c r="AYI290" s="1434"/>
      <c r="AYJ290" s="1434"/>
      <c r="AYK290" s="1434"/>
      <c r="AYL290" s="1434"/>
      <c r="AYM290" s="1434"/>
      <c r="AYN290" s="1434"/>
      <c r="AYO290" s="1434"/>
      <c r="AYP290" s="1434"/>
      <c r="AYQ290" s="1434"/>
      <c r="AYR290" s="1434"/>
      <c r="AYS290" s="1434"/>
      <c r="AYT290" s="1434"/>
      <c r="AYU290" s="1434"/>
      <c r="AYV290" s="1434"/>
      <c r="AYW290" s="1434"/>
      <c r="AYX290" s="1434"/>
      <c r="AYY290" s="1434"/>
      <c r="AYZ290" s="1434"/>
      <c r="AZA290" s="1434"/>
      <c r="AZB290" s="1434"/>
      <c r="AZC290" s="1434"/>
      <c r="AZD290" s="1434"/>
      <c r="AZE290" s="1434"/>
      <c r="AZF290" s="1434"/>
      <c r="AZG290" s="1434"/>
      <c r="AZH290" s="1434"/>
      <c r="AZI290" s="1434"/>
      <c r="AZJ290" s="1434"/>
      <c r="AZK290" s="1434"/>
      <c r="AZL290" s="1434"/>
      <c r="AZM290" s="1434"/>
      <c r="AZN290" s="1434"/>
      <c r="AZO290" s="1434"/>
      <c r="AZP290" s="1434"/>
      <c r="AZQ290" s="1434"/>
      <c r="AZR290" s="1434"/>
      <c r="AZS290" s="1434"/>
      <c r="AZT290" s="1434"/>
      <c r="AZU290" s="1434"/>
      <c r="AZV290" s="1434"/>
      <c r="AZW290" s="1434"/>
      <c r="AZX290" s="1434"/>
      <c r="AZY290" s="1434"/>
      <c r="AZZ290" s="1434"/>
      <c r="BAA290" s="1434"/>
      <c r="BAB290" s="1434"/>
      <c r="BAC290" s="1434"/>
      <c r="BAD290" s="1434"/>
      <c r="BAE290" s="1434"/>
      <c r="BAF290" s="1434"/>
      <c r="BAG290" s="1434"/>
      <c r="BAH290" s="1434"/>
      <c r="BAI290" s="1434"/>
      <c r="BAJ290" s="1434"/>
      <c r="BAK290" s="1434"/>
      <c r="BAL290" s="1434"/>
      <c r="BAM290" s="1434"/>
      <c r="BAN290" s="1434"/>
      <c r="BAO290" s="1434"/>
      <c r="BAP290" s="1434"/>
      <c r="BAQ290" s="1434"/>
      <c r="BAR290" s="1434"/>
      <c r="BAS290" s="1434"/>
      <c r="BAT290" s="1434"/>
      <c r="BAU290" s="1434"/>
      <c r="BAV290" s="1434"/>
      <c r="BAW290" s="1434"/>
      <c r="BAX290" s="1434"/>
      <c r="BAY290" s="1434"/>
      <c r="BAZ290" s="1434"/>
      <c r="BBA290" s="1434"/>
      <c r="BBB290" s="1434"/>
      <c r="BBC290" s="1434"/>
      <c r="BBD290" s="1434"/>
      <c r="BBE290" s="1434"/>
      <c r="BBF290" s="1434"/>
      <c r="BBG290" s="1434"/>
      <c r="BBH290" s="1434"/>
      <c r="BBI290" s="1434"/>
      <c r="BBJ290" s="1434"/>
      <c r="BBK290" s="1434"/>
      <c r="BBL290" s="1434"/>
      <c r="BBM290" s="1434"/>
      <c r="BBN290" s="1434"/>
      <c r="BBO290" s="1434"/>
      <c r="BBP290" s="1434"/>
      <c r="BBQ290" s="1434"/>
      <c r="BBR290" s="1434"/>
      <c r="BBS290" s="1434"/>
      <c r="BBT290" s="1434"/>
      <c r="BBU290" s="1434"/>
      <c r="BBV290" s="1434"/>
      <c r="BBW290" s="1434"/>
      <c r="BBX290" s="1434"/>
      <c r="BBY290" s="1434"/>
      <c r="BBZ290" s="1434"/>
      <c r="BCA290" s="1434"/>
      <c r="BCB290" s="1434"/>
      <c r="BCC290" s="1434"/>
      <c r="BCD290" s="1434"/>
      <c r="BCE290" s="1434"/>
      <c r="BCF290" s="1434"/>
      <c r="BCG290" s="1434"/>
      <c r="BCH290" s="1434"/>
      <c r="BCI290" s="1434"/>
      <c r="BCJ290" s="1434"/>
      <c r="BCK290" s="1434"/>
      <c r="BCL290" s="1434"/>
      <c r="BCM290" s="1434"/>
      <c r="BCN290" s="1434"/>
      <c r="BCO290" s="1434"/>
      <c r="BCP290" s="1434"/>
      <c r="BCQ290" s="1434"/>
      <c r="BCR290" s="1434"/>
      <c r="BCS290" s="1434"/>
      <c r="BCT290" s="1434"/>
      <c r="BCU290" s="1434"/>
      <c r="BCV290" s="1434"/>
      <c r="BCW290" s="1434"/>
      <c r="BCX290" s="1434"/>
      <c r="BCY290" s="1434"/>
      <c r="BCZ290" s="1434"/>
      <c r="BDA290" s="1434"/>
      <c r="BDB290" s="1434"/>
      <c r="BDC290" s="1434"/>
      <c r="BDD290" s="1434"/>
      <c r="BDE290" s="1434"/>
      <c r="BDF290" s="1434"/>
      <c r="BDG290" s="1434"/>
      <c r="BDH290" s="1434"/>
      <c r="BDI290" s="1434"/>
      <c r="BDJ290" s="1434"/>
      <c r="BDK290" s="1434"/>
      <c r="BDL290" s="1434"/>
      <c r="BDM290" s="1434"/>
      <c r="BDN290" s="1434"/>
      <c r="BDO290" s="1434"/>
      <c r="BDP290" s="1434"/>
      <c r="BDQ290" s="1434"/>
      <c r="BDR290" s="1434"/>
      <c r="BDS290" s="1434"/>
      <c r="BDT290" s="1434"/>
      <c r="BDU290" s="1434"/>
      <c r="BDV290" s="1434"/>
      <c r="BDW290" s="1434"/>
      <c r="BDX290" s="1434"/>
      <c r="BDY290" s="1434"/>
      <c r="BDZ290" s="1434"/>
      <c r="BEA290" s="1434"/>
      <c r="BEB290" s="1434"/>
      <c r="BEC290" s="1434"/>
      <c r="BED290" s="1434"/>
      <c r="BEE290" s="1434"/>
      <c r="BEF290" s="1434"/>
      <c r="BEG290" s="1434"/>
      <c r="BEH290" s="1434"/>
      <c r="BEI290" s="1434"/>
      <c r="BEJ290" s="1434"/>
      <c r="BEK290" s="1434"/>
      <c r="BEL290" s="1434"/>
      <c r="BEM290" s="1434"/>
      <c r="BEN290" s="1434"/>
      <c r="BEO290" s="1434"/>
      <c r="BEP290" s="1434"/>
      <c r="BEQ290" s="1434"/>
      <c r="BER290" s="1434"/>
      <c r="BES290" s="1434"/>
      <c r="BET290" s="1434"/>
      <c r="BEU290" s="1434"/>
      <c r="BEV290" s="1434"/>
      <c r="BEW290" s="1434"/>
      <c r="BEX290" s="1434"/>
      <c r="BEY290" s="1434"/>
      <c r="BEZ290" s="1434"/>
      <c r="BFA290" s="1434"/>
      <c r="BFB290" s="1434"/>
      <c r="BFC290" s="1434"/>
      <c r="BFD290" s="1434"/>
      <c r="BFE290" s="1434"/>
      <c r="BFF290" s="1434"/>
      <c r="BFG290" s="1434"/>
      <c r="BFH290" s="1434"/>
      <c r="BFI290" s="1434"/>
      <c r="BFJ290" s="1434"/>
      <c r="BFK290" s="1434"/>
      <c r="BFL290" s="1434"/>
      <c r="BFM290" s="1434"/>
      <c r="BFN290" s="1434"/>
      <c r="BFO290" s="1434"/>
      <c r="BFP290" s="1434"/>
      <c r="BFQ290" s="1434"/>
      <c r="BFR290" s="1434"/>
      <c r="BFS290" s="1434"/>
      <c r="BFT290" s="1434"/>
      <c r="BFU290" s="1434"/>
      <c r="BFV290" s="1434"/>
      <c r="BFW290" s="1434"/>
      <c r="BFX290" s="1434"/>
      <c r="BFY290" s="1434"/>
      <c r="BFZ290" s="1434"/>
      <c r="BGA290" s="1434"/>
      <c r="BGB290" s="1434"/>
      <c r="BGC290" s="1434"/>
      <c r="BGD290" s="1434"/>
      <c r="BGE290" s="1434"/>
      <c r="BGF290" s="1434"/>
      <c r="BGG290" s="1434"/>
      <c r="BGH290" s="1434"/>
      <c r="BGI290" s="1434"/>
      <c r="BGJ290" s="1434"/>
      <c r="BGK290" s="1434"/>
      <c r="BGL290" s="1434"/>
      <c r="BGM290" s="1434"/>
      <c r="BGN290" s="1434"/>
      <c r="BGO290" s="1434"/>
      <c r="BGP290" s="1434"/>
      <c r="BGQ290" s="1434"/>
      <c r="BGR290" s="1434"/>
      <c r="BGS290" s="1434"/>
      <c r="BGT290" s="1434"/>
      <c r="BGU290" s="1434"/>
      <c r="BGV290" s="1434"/>
      <c r="BGW290" s="1434"/>
      <c r="BGX290" s="1434"/>
      <c r="BGY290" s="1434"/>
      <c r="BGZ290" s="1434"/>
      <c r="BHA290" s="1434"/>
      <c r="BHB290" s="1434"/>
      <c r="BHC290" s="1434"/>
      <c r="BHD290" s="1434"/>
      <c r="BHE290" s="1434"/>
      <c r="BHF290" s="1434"/>
      <c r="BHG290" s="1434"/>
      <c r="BHH290" s="1434"/>
      <c r="BHI290" s="1434"/>
      <c r="BHJ290" s="1434"/>
      <c r="BHK290" s="1434"/>
      <c r="BHL290" s="1434"/>
      <c r="BHM290" s="1434"/>
      <c r="BHN290" s="1434"/>
      <c r="BHO290" s="1434"/>
      <c r="BHP290" s="1434"/>
      <c r="BHQ290" s="1434"/>
      <c r="BHR290" s="1434"/>
      <c r="BHS290" s="1434"/>
      <c r="BHT290" s="1434"/>
      <c r="BHU290" s="1434"/>
      <c r="BHV290" s="1434"/>
      <c r="BHW290" s="1434"/>
      <c r="BHX290" s="1434"/>
      <c r="BHY290" s="1434"/>
      <c r="BHZ290" s="1434"/>
      <c r="BIA290" s="1434"/>
      <c r="BIB290" s="1434"/>
      <c r="BIC290" s="1434"/>
      <c r="BID290" s="1434"/>
      <c r="BIE290" s="1434"/>
      <c r="BIF290" s="1434"/>
      <c r="BIG290" s="1434"/>
      <c r="BIH290" s="1434"/>
      <c r="BII290" s="1434"/>
      <c r="BIJ290" s="1434"/>
      <c r="BIK290" s="1434"/>
      <c r="BIL290" s="1434"/>
      <c r="BIM290" s="1434"/>
      <c r="BIN290" s="1434"/>
      <c r="BIO290" s="1434"/>
      <c r="BIP290" s="1434"/>
      <c r="BIQ290" s="1434"/>
      <c r="BIR290" s="1434"/>
      <c r="BIS290" s="1434"/>
      <c r="BIT290" s="1434"/>
      <c r="BIU290" s="1434"/>
      <c r="BIV290" s="1434"/>
      <c r="BIW290" s="1434"/>
      <c r="BIX290" s="1434"/>
      <c r="BIY290" s="1434"/>
      <c r="BIZ290" s="1434"/>
      <c r="BJA290" s="1434"/>
      <c r="BJB290" s="1434"/>
      <c r="BJC290" s="1434"/>
      <c r="BJD290" s="1434"/>
      <c r="BJE290" s="1434"/>
      <c r="BJF290" s="1434"/>
      <c r="BJG290" s="1434"/>
      <c r="BJH290" s="1434"/>
      <c r="BJI290" s="1434"/>
      <c r="BJJ290" s="1434"/>
      <c r="BJK290" s="1434"/>
      <c r="BJL290" s="1434"/>
      <c r="BJM290" s="1434"/>
      <c r="BJN290" s="1434"/>
      <c r="BJO290" s="1434"/>
      <c r="BJP290" s="1434"/>
      <c r="BJQ290" s="1434"/>
      <c r="BJR290" s="1434"/>
      <c r="BJS290" s="1434"/>
      <c r="BJT290" s="1434"/>
      <c r="BJU290" s="1434"/>
      <c r="BJV290" s="1434"/>
      <c r="BJW290" s="1434"/>
      <c r="BJX290" s="1434"/>
      <c r="BJY290" s="1434"/>
      <c r="BJZ290" s="1434"/>
      <c r="BKA290" s="1434"/>
      <c r="BKB290" s="1434"/>
      <c r="BKC290" s="1434"/>
      <c r="BKD290" s="1434"/>
      <c r="BKE290" s="1434"/>
      <c r="BKF290" s="1434"/>
      <c r="BKG290" s="1434"/>
      <c r="BKH290" s="1434"/>
      <c r="BKI290" s="1434"/>
      <c r="BKJ290" s="1434"/>
      <c r="BKK290" s="1434"/>
      <c r="BKL290" s="1434"/>
      <c r="BKM290" s="1434"/>
      <c r="BKN290" s="1434"/>
      <c r="BKO290" s="1434"/>
      <c r="BKP290" s="1434"/>
      <c r="BKQ290" s="1434"/>
      <c r="BKR290" s="1434"/>
      <c r="BKS290" s="1434"/>
      <c r="BKT290" s="1434"/>
      <c r="BKU290" s="1434"/>
      <c r="BKV290" s="1434"/>
      <c r="BKW290" s="1434"/>
      <c r="BKX290" s="1434"/>
      <c r="BKY290" s="1434"/>
      <c r="BKZ290" s="1434"/>
      <c r="BLA290" s="1434"/>
      <c r="BLB290" s="1434"/>
      <c r="BLC290" s="1434"/>
      <c r="BLD290" s="1434"/>
      <c r="BLE290" s="1434"/>
      <c r="BLF290" s="1434"/>
      <c r="BLG290" s="1434"/>
      <c r="BLH290" s="1434"/>
      <c r="BLI290" s="1434"/>
      <c r="BLJ290" s="1434"/>
      <c r="BLK290" s="1434"/>
      <c r="BLL290" s="1434"/>
      <c r="BLM290" s="1434"/>
      <c r="BLN290" s="1434"/>
      <c r="BLO290" s="1434"/>
      <c r="BLP290" s="1434"/>
      <c r="BLQ290" s="1434"/>
      <c r="BLR290" s="1434"/>
      <c r="BLS290" s="1434"/>
      <c r="BLT290" s="1434"/>
      <c r="BLU290" s="1434"/>
      <c r="BLV290" s="1434"/>
      <c r="BLW290" s="1434"/>
      <c r="BLX290" s="1434"/>
      <c r="BLY290" s="1434"/>
      <c r="BLZ290" s="1434"/>
      <c r="BMA290" s="1434"/>
      <c r="BMB290" s="1434"/>
      <c r="BMC290" s="1434"/>
      <c r="BMD290" s="1434"/>
      <c r="BME290" s="1434"/>
      <c r="BMF290" s="1434"/>
      <c r="BMG290" s="1434"/>
      <c r="BMH290" s="1434"/>
      <c r="BMI290" s="1434"/>
      <c r="BMJ290" s="1434"/>
      <c r="BMK290" s="1434"/>
      <c r="BML290" s="1434"/>
      <c r="BMM290" s="1434"/>
      <c r="BMN290" s="1434"/>
      <c r="BMO290" s="1434"/>
      <c r="BMP290" s="1434"/>
      <c r="BMQ290" s="1434"/>
      <c r="BMR290" s="1434"/>
      <c r="BMS290" s="1434"/>
      <c r="BMT290" s="1434"/>
      <c r="BMU290" s="1434"/>
      <c r="BMV290" s="1434"/>
      <c r="BMW290" s="1434"/>
      <c r="BMX290" s="1434"/>
      <c r="BMY290" s="1434"/>
      <c r="BMZ290" s="1434"/>
      <c r="BNA290" s="1434"/>
      <c r="BNB290" s="1434"/>
      <c r="BNC290" s="1434"/>
      <c r="BND290" s="1434"/>
      <c r="BNE290" s="1434"/>
      <c r="BNF290" s="1434"/>
      <c r="BNG290" s="1434"/>
      <c r="BNH290" s="1434"/>
      <c r="BNI290" s="1434"/>
      <c r="BNJ290" s="1434"/>
      <c r="BNK290" s="1434"/>
      <c r="BNL290" s="1434"/>
      <c r="BNM290" s="1434"/>
      <c r="BNN290" s="1434"/>
      <c r="BNO290" s="1434"/>
      <c r="BNP290" s="1434"/>
      <c r="BNQ290" s="1434"/>
      <c r="BNR290" s="1434"/>
      <c r="BNS290" s="1434"/>
      <c r="BNT290" s="1434"/>
      <c r="BNU290" s="1434"/>
      <c r="BNV290" s="1434"/>
      <c r="BNW290" s="1434"/>
      <c r="BNX290" s="1434"/>
      <c r="BNY290" s="1434"/>
      <c r="BNZ290" s="1434"/>
      <c r="BOA290" s="1434"/>
      <c r="BOB290" s="1434"/>
      <c r="BOC290" s="1434"/>
      <c r="BOD290" s="1434"/>
      <c r="BOE290" s="1434"/>
      <c r="BOF290" s="1434"/>
      <c r="BOG290" s="1434"/>
      <c r="BOH290" s="1434"/>
      <c r="BOI290" s="1434"/>
      <c r="BOJ290" s="1434"/>
      <c r="BOK290" s="1434"/>
      <c r="BOL290" s="1434"/>
      <c r="BOM290" s="1434"/>
      <c r="BON290" s="1434"/>
      <c r="BOO290" s="1434"/>
      <c r="BOP290" s="1434"/>
      <c r="BOQ290" s="1434"/>
      <c r="BOR290" s="1434"/>
      <c r="BOS290" s="1434"/>
      <c r="BOT290" s="1434"/>
      <c r="BOU290" s="1434"/>
      <c r="BOV290" s="1434"/>
      <c r="BOW290" s="1434"/>
      <c r="BOX290" s="1434"/>
      <c r="BOY290" s="1434"/>
      <c r="BOZ290" s="1434"/>
      <c r="BPA290" s="1434"/>
      <c r="BPB290" s="1434"/>
      <c r="BPC290" s="1434"/>
      <c r="BPD290" s="1434"/>
      <c r="BPE290" s="1434"/>
      <c r="BPF290" s="1434"/>
      <c r="BPG290" s="1434"/>
      <c r="BPH290" s="1434"/>
      <c r="BPI290" s="1434"/>
      <c r="BPJ290" s="1434"/>
      <c r="BPK290" s="1434"/>
      <c r="BPL290" s="1434"/>
      <c r="BPM290" s="1434"/>
      <c r="BPN290" s="1434"/>
      <c r="BPO290" s="1434"/>
      <c r="BPP290" s="1434"/>
      <c r="BPQ290" s="1434"/>
      <c r="BPR290" s="1434"/>
      <c r="BPS290" s="1434"/>
      <c r="BPT290" s="1434"/>
      <c r="BPU290" s="1434"/>
      <c r="BPV290" s="1434"/>
      <c r="BPW290" s="1434"/>
      <c r="BPX290" s="1434"/>
      <c r="BPY290" s="1434"/>
      <c r="BPZ290" s="1434"/>
      <c r="BQA290" s="1434"/>
      <c r="BQB290" s="1434"/>
      <c r="BQC290" s="1434"/>
      <c r="BQD290" s="1434"/>
      <c r="BQE290" s="1434"/>
      <c r="BQF290" s="1434"/>
      <c r="BQG290" s="1434"/>
      <c r="BQH290" s="1434"/>
      <c r="BQI290" s="1434"/>
      <c r="BQJ290" s="1434"/>
      <c r="BQK290" s="1434"/>
      <c r="BQL290" s="1434"/>
      <c r="BQM290" s="1434"/>
      <c r="BQN290" s="1434"/>
      <c r="BQO290" s="1434"/>
      <c r="BQP290" s="1434"/>
      <c r="BQQ290" s="1434"/>
      <c r="BQR290" s="1434"/>
      <c r="BQS290" s="1434"/>
      <c r="BQT290" s="1434"/>
      <c r="BQU290" s="1434"/>
      <c r="BQV290" s="1434"/>
      <c r="BQW290" s="1434"/>
      <c r="BQX290" s="1434"/>
      <c r="BQY290" s="1434"/>
      <c r="BQZ290" s="1434"/>
      <c r="BRA290" s="1434"/>
      <c r="BRB290" s="1434"/>
      <c r="BRC290" s="1434"/>
      <c r="BRD290" s="1434"/>
      <c r="BRE290" s="1434"/>
      <c r="BRF290" s="1434"/>
      <c r="BRG290" s="1434"/>
      <c r="BRH290" s="1434"/>
      <c r="BRI290" s="1434"/>
      <c r="BRJ290" s="1434"/>
      <c r="BRK290" s="1434"/>
      <c r="BRL290" s="1434"/>
      <c r="BRM290" s="1434"/>
      <c r="BRN290" s="1434"/>
      <c r="BRO290" s="1434"/>
      <c r="BRP290" s="1434"/>
      <c r="BRQ290" s="1434"/>
      <c r="BRR290" s="1434"/>
      <c r="BRS290" s="1434"/>
      <c r="BRT290" s="1434"/>
      <c r="BRU290" s="1434"/>
      <c r="BRV290" s="1434"/>
      <c r="BRW290" s="1434"/>
      <c r="BRX290" s="1434"/>
      <c r="BRY290" s="1434"/>
      <c r="BRZ290" s="1434"/>
      <c r="BSA290" s="1434"/>
      <c r="BSB290" s="1434"/>
      <c r="BSC290" s="1434"/>
      <c r="BSD290" s="1434"/>
      <c r="BSE290" s="1434"/>
      <c r="BSF290" s="1434"/>
      <c r="BSG290" s="1434"/>
      <c r="BSH290" s="1434"/>
      <c r="BSI290" s="1434"/>
      <c r="BSJ290" s="1434"/>
      <c r="BSK290" s="1434"/>
      <c r="BSL290" s="1434"/>
      <c r="BSM290" s="1434"/>
      <c r="BSN290" s="1434"/>
      <c r="BSO290" s="1434"/>
      <c r="BSP290" s="1434"/>
      <c r="BSQ290" s="1434"/>
      <c r="BSR290" s="1434"/>
      <c r="BSS290" s="1434"/>
      <c r="BST290" s="1434"/>
      <c r="BSU290" s="1434"/>
      <c r="BSV290" s="1434"/>
      <c r="BSW290" s="1434"/>
      <c r="BSX290" s="1434"/>
      <c r="BSY290" s="1434"/>
      <c r="BSZ290" s="1434"/>
      <c r="BTA290" s="1434"/>
      <c r="BTB290" s="1434"/>
      <c r="BTC290" s="1434"/>
      <c r="BTD290" s="1434"/>
      <c r="BTE290" s="1434"/>
      <c r="BTF290" s="1434"/>
      <c r="BTG290" s="1434"/>
      <c r="BTH290" s="1434"/>
      <c r="BTI290" s="1434"/>
      <c r="BTJ290" s="1434"/>
      <c r="BTK290" s="1434"/>
      <c r="BTL290" s="1434"/>
      <c r="BTM290" s="1434"/>
      <c r="BTN290" s="1434"/>
      <c r="BTO290" s="1434"/>
      <c r="BTP290" s="1434"/>
      <c r="BTQ290" s="1434"/>
      <c r="BTR290" s="1434"/>
      <c r="BTS290" s="1434"/>
      <c r="BTT290" s="1434"/>
      <c r="BTU290" s="1434"/>
      <c r="BTV290" s="1434"/>
      <c r="BTW290" s="1434"/>
      <c r="BTX290" s="1434"/>
      <c r="BTY290" s="1434"/>
      <c r="BTZ290" s="1434"/>
      <c r="BUA290" s="1434"/>
      <c r="BUB290" s="1434"/>
      <c r="BUC290" s="1434"/>
      <c r="BUD290" s="1434"/>
      <c r="BUE290" s="1434"/>
      <c r="BUF290" s="1434"/>
      <c r="BUG290" s="1434"/>
      <c r="BUH290" s="1434"/>
      <c r="BUI290" s="1434"/>
      <c r="BUJ290" s="1434"/>
      <c r="BUK290" s="1434"/>
      <c r="BUL290" s="1434"/>
      <c r="BUM290" s="1434"/>
      <c r="BUN290" s="1434"/>
      <c r="BUO290" s="1434"/>
      <c r="BUP290" s="1434"/>
      <c r="BUQ290" s="1434"/>
      <c r="BUR290" s="1434"/>
      <c r="BUS290" s="1434"/>
      <c r="BUT290" s="1434"/>
      <c r="BUU290" s="1434"/>
      <c r="BUV290" s="1434"/>
      <c r="BUW290" s="1434"/>
      <c r="BUX290" s="1434"/>
      <c r="BUY290" s="1434"/>
      <c r="BUZ290" s="1434"/>
      <c r="BVA290" s="1434"/>
      <c r="BVB290" s="1434"/>
      <c r="BVC290" s="1434"/>
      <c r="BVD290" s="1434"/>
      <c r="BVE290" s="1434"/>
      <c r="BVF290" s="1434"/>
      <c r="BVG290" s="1434"/>
      <c r="BVH290" s="1434"/>
      <c r="BVI290" s="1434"/>
      <c r="BVJ290" s="1434"/>
      <c r="BVK290" s="1434"/>
      <c r="BVL290" s="1434"/>
      <c r="BVM290" s="1434"/>
      <c r="BVN290" s="1434"/>
      <c r="BVO290" s="1434"/>
      <c r="BVP290" s="1434"/>
      <c r="BVQ290" s="1434"/>
      <c r="BVR290" s="1434"/>
      <c r="BVS290" s="1434"/>
      <c r="BVT290" s="1434"/>
      <c r="BVU290" s="1434"/>
      <c r="BVV290" s="1434"/>
      <c r="BVW290" s="1434"/>
      <c r="BVX290" s="1434"/>
      <c r="BVY290" s="1434"/>
      <c r="BVZ290" s="1434"/>
      <c r="BWA290" s="1434"/>
      <c r="BWB290" s="1434"/>
      <c r="BWC290" s="1434"/>
      <c r="BWD290" s="1434"/>
      <c r="BWE290" s="1434"/>
      <c r="BWF290" s="1434"/>
      <c r="BWG290" s="1434"/>
      <c r="BWH290" s="1434"/>
      <c r="BWI290" s="1434"/>
      <c r="BWJ290" s="1434"/>
      <c r="BWK290" s="1434"/>
      <c r="BWL290" s="1434"/>
      <c r="BWM290" s="1434"/>
      <c r="BWN290" s="1434"/>
      <c r="BWO290" s="1434"/>
      <c r="BWP290" s="1434"/>
      <c r="BWQ290" s="1434"/>
      <c r="BWR290" s="1434"/>
      <c r="BWS290" s="1434"/>
      <c r="BWT290" s="1434"/>
      <c r="BWU290" s="1434"/>
      <c r="BWV290" s="1434"/>
      <c r="BWW290" s="1434"/>
      <c r="BWX290" s="1434"/>
      <c r="BWY290" s="1434"/>
      <c r="BWZ290" s="1434"/>
      <c r="BXA290" s="1434"/>
      <c r="BXB290" s="1434"/>
      <c r="BXC290" s="1434"/>
      <c r="BXD290" s="1434"/>
      <c r="BXE290" s="1434"/>
      <c r="BXF290" s="1434"/>
      <c r="BXG290" s="1434"/>
      <c r="BXH290" s="1434"/>
      <c r="BXI290" s="1434"/>
      <c r="BXJ290" s="1434"/>
      <c r="BXK290" s="1434"/>
      <c r="BXL290" s="1434"/>
      <c r="BXM290" s="1434"/>
      <c r="BXN290" s="1434"/>
      <c r="BXO290" s="1434"/>
      <c r="BXP290" s="1434"/>
      <c r="BXQ290" s="1434"/>
      <c r="BXR290" s="1434"/>
      <c r="BXS290" s="1434"/>
      <c r="BXT290" s="1434"/>
      <c r="BXU290" s="1434"/>
      <c r="BXV290" s="1434"/>
      <c r="BXW290" s="1434"/>
      <c r="BXX290" s="1434"/>
      <c r="BXY290" s="1434"/>
      <c r="BXZ290" s="1434"/>
      <c r="BYA290" s="1434"/>
      <c r="BYB290" s="1434"/>
      <c r="BYC290" s="1434"/>
      <c r="BYD290" s="1434"/>
      <c r="BYE290" s="1434"/>
      <c r="BYF290" s="1434"/>
      <c r="BYG290" s="1434"/>
      <c r="BYH290" s="1434"/>
      <c r="BYI290" s="1434"/>
      <c r="BYJ290" s="1434"/>
      <c r="BYK290" s="1434"/>
      <c r="BYL290" s="1434"/>
      <c r="BYM290" s="1434"/>
      <c r="BYN290" s="1434"/>
      <c r="BYO290" s="1434"/>
      <c r="BYP290" s="1434"/>
      <c r="BYQ290" s="1434"/>
      <c r="BYR290" s="1434"/>
      <c r="BYS290" s="1434"/>
      <c r="BYT290" s="1434"/>
      <c r="BYU290" s="1434"/>
      <c r="BYV290" s="1434"/>
      <c r="BYW290" s="1434"/>
      <c r="BYX290" s="1434"/>
      <c r="BYY290" s="1434"/>
      <c r="BYZ290" s="1434"/>
      <c r="BZA290" s="1434"/>
      <c r="BZB290" s="1434"/>
      <c r="BZC290" s="1434"/>
      <c r="BZD290" s="1434"/>
      <c r="BZE290" s="1434"/>
      <c r="BZF290" s="1434"/>
      <c r="BZG290" s="1434"/>
      <c r="BZH290" s="1434"/>
      <c r="BZI290" s="1434"/>
      <c r="BZJ290" s="1434"/>
      <c r="BZK290" s="1434"/>
      <c r="BZL290" s="1434"/>
      <c r="BZM290" s="1434"/>
      <c r="BZN290" s="1434"/>
      <c r="BZO290" s="1434"/>
      <c r="BZP290" s="1434"/>
      <c r="BZQ290" s="1434"/>
      <c r="BZR290" s="1434"/>
      <c r="BZS290" s="1434"/>
      <c r="BZT290" s="1434"/>
      <c r="BZU290" s="1434"/>
      <c r="BZV290" s="1434"/>
      <c r="BZW290" s="1434"/>
      <c r="BZX290" s="1434"/>
      <c r="BZY290" s="1434"/>
      <c r="BZZ290" s="1434"/>
      <c r="CAA290" s="1434"/>
      <c r="CAB290" s="1434"/>
      <c r="CAC290" s="1434"/>
      <c r="CAD290" s="1434"/>
      <c r="CAE290" s="1434"/>
      <c r="CAF290" s="1434"/>
      <c r="CAG290" s="1434"/>
      <c r="CAH290" s="1434"/>
      <c r="CAI290" s="1434"/>
      <c r="CAJ290" s="1434"/>
      <c r="CAK290" s="1434"/>
      <c r="CAL290" s="1434"/>
      <c r="CAM290" s="1434"/>
      <c r="CAN290" s="1434"/>
      <c r="CAO290" s="1434"/>
      <c r="CAP290" s="1434"/>
      <c r="CAQ290" s="1434"/>
      <c r="CAR290" s="1434"/>
      <c r="CAS290" s="1434"/>
      <c r="CAT290" s="1434"/>
      <c r="CAU290" s="1434"/>
      <c r="CAV290" s="1434"/>
      <c r="CAW290" s="1434"/>
      <c r="CAX290" s="1434"/>
      <c r="CAY290" s="1434"/>
      <c r="CAZ290" s="1434"/>
      <c r="CBA290" s="1434"/>
      <c r="CBB290" s="1434"/>
      <c r="CBC290" s="1434"/>
      <c r="CBD290" s="1434"/>
      <c r="CBE290" s="1434"/>
      <c r="CBF290" s="1434"/>
      <c r="CBG290" s="1434"/>
      <c r="CBH290" s="1434"/>
      <c r="CBI290" s="1434"/>
      <c r="CBJ290" s="1434"/>
      <c r="CBK290" s="1434"/>
      <c r="CBL290" s="1434"/>
      <c r="CBM290" s="1434"/>
      <c r="CBN290" s="1434"/>
      <c r="CBO290" s="1434"/>
      <c r="CBP290" s="1434"/>
      <c r="CBQ290" s="1434"/>
      <c r="CBR290" s="1434"/>
      <c r="CBS290" s="1434"/>
      <c r="CBT290" s="1434"/>
      <c r="CBU290" s="1434"/>
      <c r="CBV290" s="1434"/>
      <c r="CBW290" s="1434"/>
      <c r="CBX290" s="1434"/>
      <c r="CBY290" s="1434"/>
      <c r="CBZ290" s="1434"/>
      <c r="CCA290" s="1434"/>
      <c r="CCB290" s="1434"/>
      <c r="CCC290" s="1434"/>
      <c r="CCD290" s="1434"/>
      <c r="CCE290" s="1434"/>
      <c r="CCF290" s="1434"/>
      <c r="CCG290" s="1434"/>
      <c r="CCH290" s="1434"/>
      <c r="CCI290" s="1434"/>
      <c r="CCJ290" s="1434"/>
      <c r="CCK290" s="1434"/>
      <c r="CCL290" s="1434"/>
      <c r="CCM290" s="1434"/>
      <c r="CCN290" s="1434"/>
      <c r="CCO290" s="1434"/>
      <c r="CCP290" s="1434"/>
      <c r="CCQ290" s="1434"/>
      <c r="CCR290" s="1434"/>
      <c r="CCS290" s="1434"/>
      <c r="CCT290" s="1434"/>
      <c r="CCU290" s="1434"/>
      <c r="CCV290" s="1434"/>
      <c r="CCW290" s="1434"/>
      <c r="CCX290" s="1434"/>
      <c r="CCY290" s="1434"/>
      <c r="CCZ290" s="1434"/>
      <c r="CDA290" s="1434"/>
      <c r="CDB290" s="1434"/>
      <c r="CDC290" s="1434"/>
      <c r="CDD290" s="1434"/>
      <c r="CDE290" s="1434"/>
      <c r="CDF290" s="1434"/>
      <c r="CDG290" s="1434"/>
      <c r="CDH290" s="1434"/>
      <c r="CDI290" s="1434"/>
      <c r="CDJ290" s="1434"/>
      <c r="CDK290" s="1434"/>
      <c r="CDL290" s="1434"/>
      <c r="CDM290" s="1434"/>
      <c r="CDN290" s="1434"/>
      <c r="CDO290" s="1434"/>
      <c r="CDP290" s="1434"/>
      <c r="CDQ290" s="1434"/>
      <c r="CDR290" s="1434"/>
      <c r="CDS290" s="1434"/>
      <c r="CDT290" s="1434"/>
      <c r="CDU290" s="1434"/>
      <c r="CDV290" s="1434"/>
      <c r="CDW290" s="1434"/>
      <c r="CDX290" s="1434"/>
      <c r="CDY290" s="1434"/>
      <c r="CDZ290" s="1434"/>
      <c r="CEA290" s="1434"/>
      <c r="CEB290" s="1434"/>
      <c r="CEC290" s="1434"/>
      <c r="CED290" s="1434"/>
      <c r="CEE290" s="1434"/>
      <c r="CEF290" s="1434"/>
      <c r="CEG290" s="1434"/>
      <c r="CEH290" s="1434"/>
      <c r="CEI290" s="1434"/>
      <c r="CEJ290" s="1434"/>
      <c r="CEK290" s="1434"/>
      <c r="CEL290" s="1434"/>
      <c r="CEM290" s="1434"/>
      <c r="CEN290" s="1434"/>
      <c r="CEO290" s="1434"/>
      <c r="CEP290" s="1434"/>
      <c r="CEQ290" s="1434"/>
      <c r="CER290" s="1434"/>
      <c r="CES290" s="1434"/>
      <c r="CET290" s="1434"/>
      <c r="CEU290" s="1434"/>
      <c r="CEV290" s="1434"/>
      <c r="CEW290" s="1434"/>
      <c r="CEX290" s="1434"/>
      <c r="CEY290" s="1434"/>
      <c r="CEZ290" s="1434"/>
      <c r="CFA290" s="1434"/>
      <c r="CFB290" s="1434"/>
      <c r="CFC290" s="1434"/>
      <c r="CFD290" s="1434"/>
      <c r="CFE290" s="1434"/>
      <c r="CFF290" s="1434"/>
      <c r="CFG290" s="1434"/>
      <c r="CFH290" s="1434"/>
      <c r="CFI290" s="1434"/>
      <c r="CFJ290" s="1434"/>
      <c r="CFK290" s="1434"/>
      <c r="CFL290" s="1434"/>
      <c r="CFM290" s="1434"/>
      <c r="CFN290" s="1434"/>
      <c r="CFO290" s="1434"/>
      <c r="CFP290" s="1434"/>
      <c r="CFQ290" s="1434"/>
      <c r="CFR290" s="1434"/>
      <c r="CFS290" s="1434"/>
      <c r="CFT290" s="1434"/>
      <c r="CFU290" s="1434"/>
      <c r="CFV290" s="1434"/>
      <c r="CFW290" s="1434"/>
      <c r="CFX290" s="1434"/>
      <c r="CFY290" s="1434"/>
      <c r="CFZ290" s="1434"/>
      <c r="CGA290" s="1434"/>
      <c r="CGB290" s="1434"/>
      <c r="CGC290" s="1434"/>
      <c r="CGD290" s="1434"/>
      <c r="CGE290" s="1434"/>
      <c r="CGF290" s="1434"/>
      <c r="CGG290" s="1434"/>
      <c r="CGH290" s="1434"/>
      <c r="CGI290" s="1434"/>
      <c r="CGJ290" s="1434"/>
      <c r="CGK290" s="1434"/>
      <c r="CGL290" s="1434"/>
      <c r="CGM290" s="1434"/>
      <c r="CGN290" s="1434"/>
      <c r="CGO290" s="1434"/>
      <c r="CGP290" s="1434"/>
      <c r="CGQ290" s="1434"/>
      <c r="CGR290" s="1434"/>
      <c r="CGS290" s="1434"/>
      <c r="CGT290" s="1434"/>
      <c r="CGU290" s="1434"/>
      <c r="CGV290" s="1434"/>
      <c r="CGW290" s="1434"/>
      <c r="CGX290" s="1434"/>
      <c r="CGY290" s="1434"/>
      <c r="CGZ290" s="1434"/>
      <c r="CHA290" s="1434"/>
      <c r="CHB290" s="1434"/>
      <c r="CHC290" s="1434"/>
      <c r="CHD290" s="1434"/>
      <c r="CHE290" s="1434"/>
      <c r="CHF290" s="1434"/>
      <c r="CHG290" s="1434"/>
      <c r="CHH290" s="1434"/>
      <c r="CHI290" s="1434"/>
      <c r="CHJ290" s="1434"/>
      <c r="CHK290" s="1434"/>
      <c r="CHL290" s="1434"/>
      <c r="CHM290" s="1434"/>
      <c r="CHN290" s="1434"/>
      <c r="CHO290" s="1434"/>
      <c r="CHP290" s="1434"/>
      <c r="CHQ290" s="1434"/>
      <c r="CHR290" s="1434"/>
      <c r="CHS290" s="1434"/>
      <c r="CHT290" s="1434"/>
      <c r="CHU290" s="1434"/>
      <c r="CHV290" s="1434"/>
      <c r="CHW290" s="1434"/>
      <c r="CHX290" s="1434"/>
      <c r="CHY290" s="1434"/>
      <c r="CHZ290" s="1434"/>
      <c r="CIA290" s="1434"/>
      <c r="CIB290" s="1434"/>
      <c r="CIC290" s="1434"/>
      <c r="CID290" s="1434"/>
      <c r="CIE290" s="1434"/>
      <c r="CIF290" s="1434"/>
      <c r="CIG290" s="1434"/>
      <c r="CIH290" s="1434"/>
      <c r="CII290" s="1434"/>
      <c r="CIJ290" s="1434"/>
      <c r="CIK290" s="1434"/>
      <c r="CIL290" s="1434"/>
      <c r="CIM290" s="1434"/>
      <c r="CIN290" s="1434"/>
      <c r="CIO290" s="1434"/>
      <c r="CIP290" s="1434"/>
      <c r="CIQ290" s="1434"/>
      <c r="CIR290" s="1434"/>
      <c r="CIS290" s="1434"/>
      <c r="CIT290" s="1434"/>
      <c r="CIU290" s="1434"/>
      <c r="CIV290" s="1434"/>
      <c r="CIW290" s="1434"/>
      <c r="CIX290" s="1434"/>
      <c r="CIY290" s="1434"/>
      <c r="CIZ290" s="1434"/>
      <c r="CJA290" s="1434"/>
      <c r="CJB290" s="1434"/>
      <c r="CJC290" s="1434"/>
      <c r="CJD290" s="1434"/>
      <c r="CJE290" s="1434"/>
      <c r="CJF290" s="1434"/>
      <c r="CJG290" s="1434"/>
      <c r="CJH290" s="1434"/>
      <c r="CJI290" s="1434"/>
      <c r="CJJ290" s="1434"/>
      <c r="CJK290" s="1434"/>
      <c r="CJL290" s="1434"/>
      <c r="CJM290" s="1434"/>
      <c r="CJN290" s="1434"/>
      <c r="CJO290" s="1434"/>
      <c r="CJP290" s="1434"/>
      <c r="CJQ290" s="1434"/>
      <c r="CJR290" s="1434"/>
      <c r="CJS290" s="1434"/>
      <c r="CJT290" s="1434"/>
      <c r="CJU290" s="1434"/>
      <c r="CJV290" s="1434"/>
      <c r="CJW290" s="1434"/>
      <c r="CJX290" s="1434"/>
      <c r="CJY290" s="1434"/>
      <c r="CJZ290" s="1434"/>
      <c r="CKA290" s="1434"/>
      <c r="CKB290" s="1434"/>
      <c r="CKC290" s="1434"/>
      <c r="CKD290" s="1434"/>
      <c r="CKE290" s="1434"/>
      <c r="CKF290" s="1434"/>
      <c r="CKG290" s="1434"/>
      <c r="CKH290" s="1434"/>
      <c r="CKI290" s="1434"/>
      <c r="CKJ290" s="1434"/>
      <c r="CKK290" s="1434"/>
      <c r="CKL290" s="1434"/>
      <c r="CKM290" s="1434"/>
      <c r="CKN290" s="1434"/>
      <c r="CKO290" s="1434"/>
      <c r="CKP290" s="1434"/>
      <c r="CKQ290" s="1434"/>
      <c r="CKR290" s="1434"/>
      <c r="CKS290" s="1434"/>
      <c r="CKT290" s="1434"/>
      <c r="CKU290" s="1434"/>
      <c r="CKV290" s="1434"/>
      <c r="CKW290" s="1434"/>
      <c r="CKX290" s="1434"/>
      <c r="CKY290" s="1434"/>
      <c r="CKZ290" s="1434"/>
      <c r="CLA290" s="1434"/>
      <c r="CLB290" s="1434"/>
      <c r="CLC290" s="1434"/>
      <c r="CLD290" s="1434"/>
      <c r="CLE290" s="1434"/>
      <c r="CLF290" s="1434"/>
      <c r="CLG290" s="1434"/>
      <c r="CLH290" s="1434"/>
      <c r="CLI290" s="1434"/>
      <c r="CLJ290" s="1434"/>
      <c r="CLK290" s="1434"/>
      <c r="CLL290" s="1434"/>
      <c r="CLM290" s="1434"/>
      <c r="CLN290" s="1434"/>
      <c r="CLO290" s="1434"/>
      <c r="CLP290" s="1434"/>
      <c r="CLQ290" s="1434"/>
      <c r="CLR290" s="1434"/>
      <c r="CLS290" s="1434"/>
      <c r="CLT290" s="1434"/>
      <c r="CLU290" s="1434"/>
      <c r="CLV290" s="1434"/>
      <c r="CLW290" s="1434"/>
      <c r="CLX290" s="1434"/>
      <c r="CLY290" s="1434"/>
      <c r="CLZ290" s="1434"/>
      <c r="CMA290" s="1434"/>
      <c r="CMB290" s="1434"/>
      <c r="CMC290" s="1434"/>
      <c r="CMD290" s="1434"/>
      <c r="CME290" s="1434"/>
      <c r="CMF290" s="1434"/>
      <c r="CMG290" s="1434"/>
      <c r="CMH290" s="1434"/>
      <c r="CMI290" s="1434"/>
      <c r="CMJ290" s="1434"/>
      <c r="CMK290" s="1434"/>
      <c r="CML290" s="1434"/>
      <c r="CMM290" s="1434"/>
      <c r="CMN290" s="1434"/>
      <c r="CMO290" s="1434"/>
      <c r="CMP290" s="1434"/>
      <c r="CMQ290" s="1434"/>
      <c r="CMR290" s="1434"/>
      <c r="CMS290" s="1434"/>
      <c r="CMT290" s="1434"/>
      <c r="CMU290" s="1434"/>
      <c r="CMV290" s="1434"/>
      <c r="CMW290" s="1434"/>
      <c r="CMX290" s="1434"/>
      <c r="CMY290" s="1434"/>
      <c r="CMZ290" s="1434"/>
      <c r="CNA290" s="1434"/>
      <c r="CNB290" s="1434"/>
      <c r="CNC290" s="1434"/>
      <c r="CND290" s="1434"/>
      <c r="CNE290" s="1434"/>
      <c r="CNF290" s="1434"/>
      <c r="CNG290" s="1434"/>
      <c r="CNH290" s="1434"/>
      <c r="CNI290" s="1434"/>
      <c r="CNJ290" s="1434"/>
      <c r="CNK290" s="1434"/>
      <c r="CNL290" s="1434"/>
      <c r="CNM290" s="1434"/>
      <c r="CNN290" s="1434"/>
      <c r="CNO290" s="1434"/>
      <c r="CNP290" s="1434"/>
      <c r="CNQ290" s="1434"/>
      <c r="CNR290" s="1434"/>
      <c r="CNS290" s="1434"/>
      <c r="CNT290" s="1434"/>
      <c r="CNU290" s="1434"/>
      <c r="CNV290" s="1434"/>
      <c r="CNW290" s="1434"/>
      <c r="CNX290" s="1434"/>
      <c r="CNY290" s="1434"/>
      <c r="CNZ290" s="1434"/>
      <c r="COA290" s="1434"/>
      <c r="COB290" s="1434"/>
      <c r="COC290" s="1434"/>
      <c r="COD290" s="1434"/>
      <c r="COE290" s="1434"/>
      <c r="COF290" s="1434"/>
      <c r="COG290" s="1434"/>
      <c r="COH290" s="1434"/>
      <c r="COI290" s="1434"/>
      <c r="COJ290" s="1434"/>
      <c r="COK290" s="1434"/>
      <c r="COL290" s="1434"/>
      <c r="COM290" s="1434"/>
      <c r="CON290" s="1434"/>
      <c r="COO290" s="1434"/>
      <c r="COP290" s="1434"/>
      <c r="COQ290" s="1434"/>
      <c r="COR290" s="1434"/>
      <c r="COS290" s="1434"/>
      <c r="COT290" s="1434"/>
      <c r="COU290" s="1434"/>
      <c r="COV290" s="1434"/>
      <c r="COW290" s="1434"/>
      <c r="COX290" s="1434"/>
      <c r="COY290" s="1434"/>
      <c r="COZ290" s="1434"/>
      <c r="CPA290" s="1434"/>
      <c r="CPB290" s="1434"/>
      <c r="CPC290" s="1434"/>
      <c r="CPD290" s="1434"/>
      <c r="CPE290" s="1434"/>
      <c r="CPF290" s="1434"/>
      <c r="CPG290" s="1434"/>
      <c r="CPH290" s="1434"/>
      <c r="CPI290" s="1434"/>
      <c r="CPJ290" s="1434"/>
      <c r="CPK290" s="1434"/>
      <c r="CPL290" s="1434"/>
      <c r="CPM290" s="1434"/>
      <c r="CPN290" s="1434"/>
      <c r="CPO290" s="1434"/>
      <c r="CPP290" s="1434"/>
      <c r="CPQ290" s="1434"/>
      <c r="CPR290" s="1434"/>
      <c r="CPS290" s="1434"/>
      <c r="CPT290" s="1434"/>
      <c r="CPU290" s="1434"/>
      <c r="CPV290" s="1434"/>
      <c r="CPW290" s="1434"/>
      <c r="CPX290" s="1434"/>
      <c r="CPY290" s="1434"/>
      <c r="CPZ290" s="1434"/>
      <c r="CQA290" s="1434"/>
      <c r="CQB290" s="1434"/>
      <c r="CQC290" s="1434"/>
      <c r="CQD290" s="1434"/>
      <c r="CQE290" s="1434"/>
      <c r="CQF290" s="1434"/>
      <c r="CQG290" s="1434"/>
      <c r="CQH290" s="1434"/>
      <c r="CQI290" s="1434"/>
      <c r="CQJ290" s="1434"/>
      <c r="CQK290" s="1434"/>
      <c r="CQL290" s="1434"/>
      <c r="CQM290" s="1434"/>
      <c r="CQN290" s="1434"/>
      <c r="CQO290" s="1434"/>
      <c r="CQP290" s="1434"/>
      <c r="CQQ290" s="1434"/>
      <c r="CQR290" s="1434"/>
      <c r="CQS290" s="1434"/>
      <c r="CQT290" s="1434"/>
      <c r="CQU290" s="1434"/>
      <c r="CQV290" s="1434"/>
      <c r="CQW290" s="1434"/>
      <c r="CQX290" s="1434"/>
      <c r="CQY290" s="1434"/>
      <c r="CQZ290" s="1434"/>
      <c r="CRA290" s="1434"/>
      <c r="CRB290" s="1434"/>
      <c r="CRC290" s="1434"/>
      <c r="CRD290" s="1434"/>
      <c r="CRE290" s="1434"/>
      <c r="CRF290" s="1434"/>
      <c r="CRG290" s="1434"/>
      <c r="CRH290" s="1434"/>
      <c r="CRI290" s="1434"/>
      <c r="CRJ290" s="1434"/>
      <c r="CRK290" s="1434"/>
      <c r="CRL290" s="1434"/>
      <c r="CRM290" s="1434"/>
      <c r="CRN290" s="1434"/>
      <c r="CRO290" s="1434"/>
      <c r="CRP290" s="1434"/>
      <c r="CRQ290" s="1434"/>
      <c r="CRR290" s="1434"/>
      <c r="CRS290" s="1434"/>
      <c r="CRT290" s="1434"/>
      <c r="CRU290" s="1434"/>
      <c r="CRV290" s="1434"/>
      <c r="CRW290" s="1434"/>
      <c r="CRX290" s="1434"/>
      <c r="CRY290" s="1434"/>
      <c r="CRZ290" s="1434"/>
      <c r="CSA290" s="1434"/>
      <c r="CSB290" s="1434"/>
      <c r="CSC290" s="1434"/>
      <c r="CSD290" s="1434"/>
      <c r="CSE290" s="1434"/>
      <c r="CSF290" s="1434"/>
      <c r="CSG290" s="1434"/>
      <c r="CSH290" s="1434"/>
      <c r="CSI290" s="1434"/>
      <c r="CSJ290" s="1434"/>
      <c r="CSK290" s="1434"/>
      <c r="CSL290" s="1434"/>
      <c r="CSM290" s="1434"/>
      <c r="CSN290" s="1434"/>
      <c r="CSO290" s="1434"/>
      <c r="CSP290" s="1434"/>
      <c r="CSQ290" s="1434"/>
      <c r="CSR290" s="1434"/>
      <c r="CSS290" s="1434"/>
      <c r="CST290" s="1434"/>
      <c r="CSU290" s="1434"/>
      <c r="CSV290" s="1434"/>
      <c r="CSW290" s="1434"/>
      <c r="CSX290" s="1434"/>
      <c r="CSY290" s="1434"/>
      <c r="CSZ290" s="1434"/>
      <c r="CTA290" s="1434"/>
      <c r="CTB290" s="1434"/>
      <c r="CTC290" s="1434"/>
      <c r="CTD290" s="1434"/>
      <c r="CTE290" s="1434"/>
      <c r="CTF290" s="1434"/>
      <c r="CTG290" s="1434"/>
      <c r="CTH290" s="1434"/>
      <c r="CTI290" s="1434"/>
      <c r="CTJ290" s="1434"/>
      <c r="CTK290" s="1434"/>
      <c r="CTL290" s="1434"/>
      <c r="CTM290" s="1434"/>
      <c r="CTN290" s="1434"/>
      <c r="CTO290" s="1434"/>
      <c r="CTP290" s="1434"/>
      <c r="CTQ290" s="1434"/>
      <c r="CTR290" s="1434"/>
      <c r="CTS290" s="1434"/>
      <c r="CTT290" s="1434"/>
      <c r="CTU290" s="1434"/>
      <c r="CTV290" s="1434"/>
      <c r="CTW290" s="1434"/>
      <c r="CTX290" s="1434"/>
      <c r="CTY290" s="1434"/>
      <c r="CTZ290" s="1434"/>
      <c r="CUA290" s="1434"/>
      <c r="CUB290" s="1434"/>
      <c r="CUC290" s="1434"/>
      <c r="CUD290" s="1434"/>
      <c r="CUE290" s="1434"/>
      <c r="CUF290" s="1434"/>
      <c r="CUG290" s="1434"/>
      <c r="CUH290" s="1434"/>
      <c r="CUI290" s="1434"/>
      <c r="CUJ290" s="1434"/>
      <c r="CUK290" s="1434"/>
      <c r="CUL290" s="1434"/>
      <c r="CUM290" s="1434"/>
      <c r="CUN290" s="1434"/>
      <c r="CUO290" s="1434"/>
      <c r="CUP290" s="1434"/>
      <c r="CUQ290" s="1434"/>
      <c r="CUR290" s="1434"/>
      <c r="CUS290" s="1434"/>
      <c r="CUT290" s="1434"/>
      <c r="CUU290" s="1434"/>
      <c r="CUV290" s="1434"/>
      <c r="CUW290" s="1434"/>
      <c r="CUX290" s="1434"/>
      <c r="CUY290" s="1434"/>
      <c r="CUZ290" s="1434"/>
      <c r="CVA290" s="1434"/>
      <c r="CVB290" s="1434"/>
      <c r="CVC290" s="1434"/>
      <c r="CVD290" s="1434"/>
      <c r="CVE290" s="1434"/>
      <c r="CVF290" s="1434"/>
      <c r="CVG290" s="1434"/>
      <c r="CVH290" s="1434"/>
      <c r="CVI290" s="1434"/>
      <c r="CVJ290" s="1434"/>
      <c r="CVK290" s="1434"/>
      <c r="CVL290" s="1434"/>
      <c r="CVM290" s="1434"/>
      <c r="CVN290" s="1434"/>
      <c r="CVO290" s="1434"/>
      <c r="CVP290" s="1434"/>
      <c r="CVQ290" s="1434"/>
      <c r="CVR290" s="1434"/>
      <c r="CVS290" s="1434"/>
      <c r="CVT290" s="1434"/>
      <c r="CVU290" s="1434"/>
      <c r="CVV290" s="1434"/>
      <c r="CVW290" s="1434"/>
      <c r="CVX290" s="1434"/>
      <c r="CVY290" s="1434"/>
      <c r="CVZ290" s="1434"/>
      <c r="CWA290" s="1434"/>
      <c r="CWB290" s="1434"/>
      <c r="CWC290" s="1434"/>
      <c r="CWD290" s="1434"/>
      <c r="CWE290" s="1434"/>
      <c r="CWF290" s="1434"/>
      <c r="CWG290" s="1434"/>
      <c r="CWH290" s="1434"/>
      <c r="CWI290" s="1434"/>
      <c r="CWJ290" s="1434"/>
      <c r="CWK290" s="1434"/>
      <c r="CWL290" s="1434"/>
      <c r="CWM290" s="1434"/>
      <c r="CWN290" s="1434"/>
      <c r="CWO290" s="1434"/>
      <c r="CWP290" s="1434"/>
      <c r="CWQ290" s="1434"/>
      <c r="CWR290" s="1434"/>
      <c r="CWS290" s="1434"/>
      <c r="CWT290" s="1434"/>
      <c r="CWU290" s="1434"/>
      <c r="CWV290" s="1434"/>
      <c r="CWW290" s="1434"/>
      <c r="CWX290" s="1434"/>
      <c r="CWY290" s="1434"/>
      <c r="CWZ290" s="1434"/>
      <c r="CXA290" s="1434"/>
      <c r="CXB290" s="1434"/>
      <c r="CXC290" s="1434"/>
      <c r="CXD290" s="1434"/>
      <c r="CXE290" s="1434"/>
      <c r="CXF290" s="1434"/>
      <c r="CXG290" s="1434"/>
      <c r="CXH290" s="1434"/>
      <c r="CXI290" s="1434"/>
      <c r="CXJ290" s="1434"/>
      <c r="CXK290" s="1434"/>
      <c r="CXL290" s="1434"/>
      <c r="CXM290" s="1434"/>
      <c r="CXN290" s="1434"/>
      <c r="CXO290" s="1434"/>
      <c r="CXP290" s="1434"/>
      <c r="CXQ290" s="1434"/>
      <c r="CXR290" s="1434"/>
      <c r="CXS290" s="1434"/>
      <c r="CXT290" s="1434"/>
      <c r="CXU290" s="1434"/>
      <c r="CXV290" s="1434"/>
      <c r="CXW290" s="1434"/>
      <c r="CXX290" s="1434"/>
      <c r="CXY290" s="1434"/>
      <c r="CXZ290" s="1434"/>
      <c r="CYA290" s="1434"/>
      <c r="CYB290" s="1434"/>
      <c r="CYC290" s="1434"/>
      <c r="CYD290" s="1434"/>
      <c r="CYE290" s="1434"/>
      <c r="CYF290" s="1434"/>
      <c r="CYG290" s="1434"/>
      <c r="CYH290" s="1434"/>
      <c r="CYI290" s="1434"/>
      <c r="CYJ290" s="1434"/>
      <c r="CYK290" s="1434"/>
      <c r="CYL290" s="1434"/>
      <c r="CYM290" s="1434"/>
      <c r="CYN290" s="1434"/>
      <c r="CYO290" s="1434"/>
      <c r="CYP290" s="1434"/>
      <c r="CYQ290" s="1434"/>
      <c r="CYR290" s="1434"/>
      <c r="CYS290" s="1434"/>
      <c r="CYT290" s="1434"/>
      <c r="CYU290" s="1434"/>
      <c r="CYV290" s="1434"/>
      <c r="CYW290" s="1434"/>
      <c r="CYX290" s="1434"/>
      <c r="CYY290" s="1434"/>
      <c r="CYZ290" s="1434"/>
      <c r="CZA290" s="1434"/>
      <c r="CZB290" s="1434"/>
      <c r="CZC290" s="1434"/>
      <c r="CZD290" s="1434"/>
      <c r="CZE290" s="1434"/>
      <c r="CZF290" s="1434"/>
      <c r="CZG290" s="1434"/>
      <c r="CZH290" s="1434"/>
      <c r="CZI290" s="1434"/>
      <c r="CZJ290" s="1434"/>
      <c r="CZK290" s="1434"/>
      <c r="CZL290" s="1434"/>
      <c r="CZM290" s="1434"/>
      <c r="CZN290" s="1434"/>
      <c r="CZO290" s="1434"/>
      <c r="CZP290" s="1434"/>
      <c r="CZQ290" s="1434"/>
      <c r="CZR290" s="1434"/>
      <c r="CZS290" s="1434"/>
      <c r="CZT290" s="1434"/>
      <c r="CZU290" s="1434"/>
      <c r="CZV290" s="1434"/>
      <c r="CZW290" s="1434"/>
      <c r="CZX290" s="1434"/>
      <c r="CZY290" s="1434"/>
      <c r="CZZ290" s="1434"/>
      <c r="DAA290" s="1434"/>
      <c r="DAB290" s="1434"/>
      <c r="DAC290" s="1434"/>
      <c r="DAD290" s="1434"/>
      <c r="DAE290" s="1434"/>
      <c r="DAF290" s="1434"/>
      <c r="DAG290" s="1434"/>
      <c r="DAH290" s="1434"/>
      <c r="DAI290" s="1434"/>
      <c r="DAJ290" s="1434"/>
      <c r="DAK290" s="1434"/>
      <c r="DAL290" s="1434"/>
      <c r="DAM290" s="1434"/>
      <c r="DAN290" s="1434"/>
      <c r="DAO290" s="1434"/>
      <c r="DAP290" s="1434"/>
      <c r="DAQ290" s="1434"/>
      <c r="DAR290" s="1434"/>
      <c r="DAS290" s="1434"/>
      <c r="DAT290" s="1434"/>
      <c r="DAU290" s="1434"/>
      <c r="DAV290" s="1434"/>
      <c r="DAW290" s="1434"/>
      <c r="DAX290" s="1434"/>
      <c r="DAY290" s="1434"/>
      <c r="DAZ290" s="1434"/>
      <c r="DBA290" s="1434"/>
      <c r="DBB290" s="1434"/>
      <c r="DBC290" s="1434"/>
      <c r="DBD290" s="1434"/>
      <c r="DBE290" s="1434"/>
      <c r="DBF290" s="1434"/>
      <c r="DBG290" s="1434"/>
      <c r="DBH290" s="1434"/>
      <c r="DBI290" s="1434"/>
      <c r="DBJ290" s="1434"/>
      <c r="DBK290" s="1434"/>
      <c r="DBL290" s="1434"/>
      <c r="DBM290" s="1434"/>
      <c r="DBN290" s="1434"/>
      <c r="DBO290" s="1434"/>
      <c r="DBP290" s="1434"/>
      <c r="DBQ290" s="1434"/>
      <c r="DBR290" s="1434"/>
      <c r="DBS290" s="1434"/>
      <c r="DBT290" s="1434"/>
      <c r="DBU290" s="1434"/>
      <c r="DBV290" s="1434"/>
      <c r="DBW290" s="1434"/>
      <c r="DBX290" s="1434"/>
      <c r="DBY290" s="1434"/>
      <c r="DBZ290" s="1434"/>
      <c r="DCA290" s="1434"/>
      <c r="DCB290" s="1434"/>
      <c r="DCC290" s="1434"/>
      <c r="DCD290" s="1434"/>
      <c r="DCE290" s="1434"/>
      <c r="DCF290" s="1434"/>
      <c r="DCG290" s="1434"/>
      <c r="DCH290" s="1434"/>
      <c r="DCI290" s="1434"/>
      <c r="DCJ290" s="1434"/>
      <c r="DCK290" s="1434"/>
      <c r="DCL290" s="1434"/>
      <c r="DCM290" s="1434"/>
      <c r="DCN290" s="1434"/>
      <c r="DCO290" s="1434"/>
      <c r="DCP290" s="1434"/>
      <c r="DCQ290" s="1434"/>
      <c r="DCR290" s="1434"/>
      <c r="DCS290" s="1434"/>
      <c r="DCT290" s="1434"/>
      <c r="DCU290" s="1434"/>
      <c r="DCV290" s="1434"/>
      <c r="DCW290" s="1434"/>
      <c r="DCX290" s="1434"/>
      <c r="DCY290" s="1434"/>
      <c r="DCZ290" s="1434"/>
      <c r="DDA290" s="1434"/>
      <c r="DDB290" s="1434"/>
      <c r="DDC290" s="1434"/>
      <c r="DDD290" s="1434"/>
      <c r="DDE290" s="1434"/>
      <c r="DDF290" s="1434"/>
      <c r="DDG290" s="1434"/>
      <c r="DDH290" s="1434"/>
      <c r="DDI290" s="1434"/>
      <c r="DDJ290" s="1434"/>
      <c r="DDK290" s="1434"/>
      <c r="DDL290" s="1434"/>
      <c r="DDM290" s="1434"/>
      <c r="DDN290" s="1434"/>
      <c r="DDO290" s="1434"/>
      <c r="DDP290" s="1434"/>
      <c r="DDQ290" s="1434"/>
      <c r="DDR290" s="1434"/>
      <c r="DDS290" s="1434"/>
      <c r="DDT290" s="1434"/>
      <c r="DDU290" s="1434"/>
      <c r="DDV290" s="1434"/>
      <c r="DDW290" s="1434"/>
      <c r="DDX290" s="1434"/>
      <c r="DDY290" s="1434"/>
      <c r="DDZ290" s="1434"/>
      <c r="DEA290" s="1434"/>
      <c r="DEB290" s="1434"/>
      <c r="DEC290" s="1434"/>
      <c r="DED290" s="1434"/>
      <c r="DEE290" s="1434"/>
      <c r="DEF290" s="1434"/>
      <c r="DEG290" s="1434"/>
      <c r="DEH290" s="1434"/>
      <c r="DEI290" s="1434"/>
      <c r="DEJ290" s="1434"/>
      <c r="DEK290" s="1434"/>
      <c r="DEL290" s="1434"/>
      <c r="DEM290" s="1434"/>
      <c r="DEN290" s="1434"/>
      <c r="DEO290" s="1434"/>
      <c r="DEP290" s="1434"/>
      <c r="DEQ290" s="1434"/>
      <c r="DER290" s="1434"/>
      <c r="DES290" s="1434"/>
      <c r="DET290" s="1434"/>
      <c r="DEU290" s="1434"/>
      <c r="DEV290" s="1434"/>
      <c r="DEW290" s="1434"/>
      <c r="DEX290" s="1434"/>
      <c r="DEY290" s="1434"/>
      <c r="DEZ290" s="1434"/>
      <c r="DFA290" s="1434"/>
      <c r="DFB290" s="1434"/>
      <c r="DFC290" s="1434"/>
      <c r="DFD290" s="1434"/>
      <c r="DFE290" s="1434"/>
      <c r="DFF290" s="1434"/>
      <c r="DFG290" s="1434"/>
      <c r="DFH290" s="1434"/>
      <c r="DFI290" s="1434"/>
      <c r="DFJ290" s="1434"/>
      <c r="DFK290" s="1434"/>
      <c r="DFL290" s="1434"/>
      <c r="DFM290" s="1434"/>
      <c r="DFN290" s="1434"/>
      <c r="DFO290" s="1434"/>
      <c r="DFP290" s="1434"/>
      <c r="DFQ290" s="1434"/>
      <c r="DFR290" s="1434"/>
      <c r="DFS290" s="1434"/>
      <c r="DFT290" s="1434"/>
      <c r="DFU290" s="1434"/>
      <c r="DFV290" s="1434"/>
      <c r="DFW290" s="1434"/>
      <c r="DFX290" s="1434"/>
      <c r="DFY290" s="1434"/>
      <c r="DFZ290" s="1434"/>
      <c r="DGA290" s="1434"/>
      <c r="DGB290" s="1434"/>
      <c r="DGC290" s="1434"/>
      <c r="DGD290" s="1434"/>
      <c r="DGE290" s="1434"/>
      <c r="DGF290" s="1434"/>
      <c r="DGG290" s="1434"/>
      <c r="DGH290" s="1434"/>
      <c r="DGI290" s="1434"/>
      <c r="DGJ290" s="1434"/>
      <c r="DGK290" s="1434"/>
      <c r="DGL290" s="1434"/>
      <c r="DGM290" s="1434"/>
      <c r="DGN290" s="1434"/>
      <c r="DGO290" s="1434"/>
      <c r="DGP290" s="1434"/>
      <c r="DGQ290" s="1434"/>
      <c r="DGR290" s="1434"/>
      <c r="DGS290" s="1434"/>
      <c r="DGT290" s="1434"/>
      <c r="DGU290" s="1434"/>
      <c r="DGV290" s="1434"/>
      <c r="DGW290" s="1434"/>
      <c r="DGX290" s="1434"/>
      <c r="DGY290" s="1434"/>
      <c r="DGZ290" s="1434"/>
      <c r="DHA290" s="1434"/>
      <c r="DHB290" s="1434"/>
      <c r="DHC290" s="1434"/>
      <c r="DHD290" s="1434"/>
      <c r="DHE290" s="1434"/>
      <c r="DHF290" s="1434"/>
      <c r="DHG290" s="1434"/>
      <c r="DHH290" s="1434"/>
      <c r="DHI290" s="1434"/>
      <c r="DHJ290" s="1434"/>
      <c r="DHK290" s="1434"/>
      <c r="DHL290" s="1434"/>
      <c r="DHM290" s="1434"/>
      <c r="DHN290" s="1434"/>
      <c r="DHO290" s="1434"/>
      <c r="DHP290" s="1434"/>
      <c r="DHQ290" s="1434"/>
      <c r="DHR290" s="1434"/>
      <c r="DHS290" s="1434"/>
      <c r="DHT290" s="1434"/>
      <c r="DHU290" s="1434"/>
      <c r="DHV290" s="1434"/>
      <c r="DHW290" s="1434"/>
      <c r="DHX290" s="1434"/>
      <c r="DHY290" s="1434"/>
      <c r="DHZ290" s="1434"/>
      <c r="DIA290" s="1434"/>
      <c r="DIB290" s="1434"/>
      <c r="DIC290" s="1434"/>
      <c r="DID290" s="1434"/>
      <c r="DIE290" s="1434"/>
      <c r="DIF290" s="1434"/>
      <c r="DIG290" s="1434"/>
      <c r="DIH290" s="1434"/>
      <c r="DII290" s="1434"/>
      <c r="DIJ290" s="1434"/>
      <c r="DIK290" s="1434"/>
      <c r="DIL290" s="1434"/>
      <c r="DIM290" s="1434"/>
      <c r="DIN290" s="1434"/>
      <c r="DIO290" s="1434"/>
      <c r="DIP290" s="1434"/>
      <c r="DIQ290" s="1434"/>
      <c r="DIR290" s="1434"/>
      <c r="DIS290" s="1434"/>
      <c r="DIT290" s="1434"/>
      <c r="DIU290" s="1434"/>
      <c r="DIV290" s="1434"/>
      <c r="DIW290" s="1434"/>
      <c r="DIX290" s="1434"/>
      <c r="DIY290" s="1434"/>
      <c r="DIZ290" s="1434"/>
      <c r="DJA290" s="1434"/>
      <c r="DJB290" s="1434"/>
      <c r="DJC290" s="1434"/>
      <c r="DJD290" s="1434"/>
      <c r="DJE290" s="1434"/>
      <c r="DJF290" s="1434"/>
      <c r="DJG290" s="1434"/>
      <c r="DJH290" s="1434"/>
      <c r="DJI290" s="1434"/>
      <c r="DJJ290" s="1434"/>
      <c r="DJK290" s="1434"/>
      <c r="DJL290" s="1434"/>
      <c r="DJM290" s="1434"/>
      <c r="DJN290" s="1434"/>
      <c r="DJO290" s="1434"/>
      <c r="DJP290" s="1434"/>
      <c r="DJQ290" s="1434"/>
      <c r="DJR290" s="1434"/>
      <c r="DJS290" s="1434"/>
      <c r="DJT290" s="1434"/>
      <c r="DJU290" s="1434"/>
      <c r="DJV290" s="1434"/>
      <c r="DJW290" s="1434"/>
      <c r="DJX290" s="1434"/>
      <c r="DJY290" s="1434"/>
      <c r="DJZ290" s="1434"/>
      <c r="DKA290" s="1434"/>
      <c r="DKB290" s="1434"/>
      <c r="DKC290" s="1434"/>
      <c r="DKD290" s="1434"/>
      <c r="DKE290" s="1434"/>
      <c r="DKF290" s="1434"/>
      <c r="DKG290" s="1434"/>
      <c r="DKH290" s="1434"/>
      <c r="DKI290" s="1434"/>
      <c r="DKJ290" s="1434"/>
      <c r="DKK290" s="1434"/>
      <c r="DKL290" s="1434"/>
      <c r="DKM290" s="1434"/>
      <c r="DKN290" s="1434"/>
      <c r="DKO290" s="1434"/>
      <c r="DKP290" s="1434"/>
      <c r="DKQ290" s="1434"/>
      <c r="DKR290" s="1434"/>
      <c r="DKS290" s="1434"/>
      <c r="DKT290" s="1434"/>
      <c r="DKU290" s="1434"/>
      <c r="DKV290" s="1434"/>
      <c r="DKW290" s="1434"/>
      <c r="DKX290" s="1434"/>
      <c r="DKY290" s="1434"/>
      <c r="DKZ290" s="1434"/>
      <c r="DLA290" s="1434"/>
      <c r="DLB290" s="1434"/>
      <c r="DLC290" s="1434"/>
      <c r="DLD290" s="1434"/>
      <c r="DLE290" s="1434"/>
      <c r="DLF290" s="1434"/>
      <c r="DLG290" s="1434"/>
      <c r="DLH290" s="1434"/>
      <c r="DLI290" s="1434"/>
      <c r="DLJ290" s="1434"/>
      <c r="DLK290" s="1434"/>
      <c r="DLL290" s="1434"/>
      <c r="DLM290" s="1434"/>
      <c r="DLN290" s="1434"/>
      <c r="DLO290" s="1434"/>
      <c r="DLP290" s="1434"/>
      <c r="DLQ290" s="1434"/>
      <c r="DLR290" s="1434"/>
      <c r="DLS290" s="1434"/>
      <c r="DLT290" s="1434"/>
      <c r="DLU290" s="1434"/>
      <c r="DLV290" s="1434"/>
      <c r="DLW290" s="1434"/>
      <c r="DLX290" s="1434"/>
      <c r="DLY290" s="1434"/>
      <c r="DLZ290" s="1434"/>
      <c r="DMA290" s="1434"/>
      <c r="DMB290" s="1434"/>
      <c r="DMC290" s="1434"/>
      <c r="DMD290" s="1434"/>
      <c r="DME290" s="1434"/>
      <c r="DMF290" s="1434"/>
      <c r="DMG290" s="1434"/>
      <c r="DMH290" s="1434"/>
      <c r="DMI290" s="1434"/>
      <c r="DMJ290" s="1434"/>
      <c r="DMK290" s="1434"/>
      <c r="DML290" s="1434"/>
      <c r="DMM290" s="1434"/>
      <c r="DMN290" s="1434"/>
      <c r="DMO290" s="1434"/>
      <c r="DMP290" s="1434"/>
      <c r="DMQ290" s="1434"/>
      <c r="DMR290" s="1434"/>
      <c r="DMS290" s="1434"/>
      <c r="DMT290" s="1434"/>
      <c r="DMU290" s="1434"/>
      <c r="DMV290" s="1434"/>
      <c r="DMW290" s="1434"/>
      <c r="DMX290" s="1434"/>
      <c r="DMY290" s="1434"/>
      <c r="DMZ290" s="1434"/>
      <c r="DNA290" s="1434"/>
      <c r="DNB290" s="1434"/>
      <c r="DNC290" s="1434"/>
      <c r="DND290" s="1434"/>
      <c r="DNE290" s="1434"/>
      <c r="DNF290" s="1434"/>
      <c r="DNG290" s="1434"/>
      <c r="DNH290" s="1434"/>
      <c r="DNI290" s="1434"/>
      <c r="DNJ290" s="1434"/>
      <c r="DNK290" s="1434"/>
      <c r="DNL290" s="1434"/>
      <c r="DNM290" s="1434"/>
      <c r="DNN290" s="1434"/>
      <c r="DNO290" s="1434"/>
      <c r="DNP290" s="1434"/>
      <c r="DNQ290" s="1434"/>
      <c r="DNR290" s="1434"/>
      <c r="DNS290" s="1434"/>
      <c r="DNT290" s="1434"/>
      <c r="DNU290" s="1434"/>
      <c r="DNV290" s="1434"/>
      <c r="DNW290" s="1434"/>
      <c r="DNX290" s="1434"/>
      <c r="DNY290" s="1434"/>
      <c r="DNZ290" s="1434"/>
      <c r="DOA290" s="1434"/>
      <c r="DOB290" s="1434"/>
      <c r="DOC290" s="1434"/>
      <c r="DOD290" s="1434"/>
      <c r="DOE290" s="1434"/>
      <c r="DOF290" s="1434"/>
      <c r="DOG290" s="1434"/>
      <c r="DOH290" s="1434"/>
      <c r="DOI290" s="1434"/>
      <c r="DOJ290" s="1434"/>
      <c r="DOK290" s="1434"/>
      <c r="DOL290" s="1434"/>
      <c r="DOM290" s="1434"/>
      <c r="DON290" s="1434"/>
      <c r="DOO290" s="1434"/>
      <c r="DOP290" s="1434"/>
      <c r="DOQ290" s="1434"/>
      <c r="DOR290" s="1434"/>
      <c r="DOS290" s="1434"/>
      <c r="DOT290" s="1434"/>
      <c r="DOU290" s="1434"/>
      <c r="DOV290" s="1434"/>
      <c r="DOW290" s="1434"/>
      <c r="DOX290" s="1434"/>
      <c r="DOY290" s="1434"/>
      <c r="DOZ290" s="1434"/>
      <c r="DPA290" s="1434"/>
      <c r="DPB290" s="1434"/>
      <c r="DPC290" s="1434"/>
      <c r="DPD290" s="1434"/>
      <c r="DPE290" s="1434"/>
      <c r="DPF290" s="1434"/>
      <c r="DPG290" s="1434"/>
      <c r="DPH290" s="1434"/>
      <c r="DPI290" s="1434"/>
      <c r="DPJ290" s="1434"/>
      <c r="DPK290" s="1434"/>
      <c r="DPL290" s="1434"/>
      <c r="DPM290" s="1434"/>
      <c r="DPN290" s="1434"/>
      <c r="DPO290" s="1434"/>
      <c r="DPP290" s="1434"/>
      <c r="DPQ290" s="1434"/>
      <c r="DPR290" s="1434"/>
      <c r="DPS290" s="1434"/>
      <c r="DPT290" s="1434"/>
      <c r="DPU290" s="1434"/>
      <c r="DPV290" s="1434"/>
      <c r="DPW290" s="1434"/>
      <c r="DPX290" s="1434"/>
      <c r="DPY290" s="1434"/>
      <c r="DPZ290" s="1434"/>
      <c r="DQA290" s="1434"/>
      <c r="DQB290" s="1434"/>
      <c r="DQC290" s="1434"/>
      <c r="DQD290" s="1434"/>
      <c r="DQE290" s="1434"/>
      <c r="DQF290" s="1434"/>
      <c r="DQG290" s="1434"/>
      <c r="DQH290" s="1434"/>
      <c r="DQI290" s="1434"/>
      <c r="DQJ290" s="1434"/>
      <c r="DQK290" s="1434"/>
      <c r="DQL290" s="1434"/>
      <c r="DQM290" s="1434"/>
      <c r="DQN290" s="1434"/>
      <c r="DQO290" s="1434"/>
      <c r="DQP290" s="1434"/>
      <c r="DQQ290" s="1434"/>
      <c r="DQR290" s="1434"/>
      <c r="DQS290" s="1434"/>
      <c r="DQT290" s="1434"/>
      <c r="DQU290" s="1434"/>
      <c r="DQV290" s="1434"/>
      <c r="DQW290" s="1434"/>
      <c r="DQX290" s="1434"/>
      <c r="DQY290" s="1434"/>
      <c r="DQZ290" s="1434"/>
      <c r="DRA290" s="1434"/>
      <c r="DRB290" s="1434"/>
      <c r="DRC290" s="1434"/>
      <c r="DRD290" s="1434"/>
      <c r="DRE290" s="1434"/>
      <c r="DRF290" s="1434"/>
      <c r="DRG290" s="1434"/>
      <c r="DRH290" s="1434"/>
      <c r="DRI290" s="1434"/>
      <c r="DRJ290" s="1434"/>
      <c r="DRK290" s="1434"/>
      <c r="DRL290" s="1434"/>
      <c r="DRM290" s="1434"/>
      <c r="DRN290" s="1434"/>
      <c r="DRO290" s="1434"/>
      <c r="DRP290" s="1434"/>
      <c r="DRQ290" s="1434"/>
      <c r="DRR290" s="1434"/>
      <c r="DRS290" s="1434"/>
      <c r="DRT290" s="1434"/>
      <c r="DRU290" s="1434"/>
      <c r="DRV290" s="1434"/>
      <c r="DRW290" s="1434"/>
      <c r="DRX290" s="1434"/>
      <c r="DRY290" s="1434"/>
      <c r="DRZ290" s="1434"/>
      <c r="DSA290" s="1434"/>
      <c r="DSB290" s="1434"/>
      <c r="DSC290" s="1434"/>
      <c r="DSD290" s="1434"/>
      <c r="DSE290" s="1434"/>
      <c r="DSF290" s="1434"/>
      <c r="DSG290" s="1434"/>
      <c r="DSH290" s="1434"/>
      <c r="DSI290" s="1434"/>
      <c r="DSJ290" s="1434"/>
      <c r="DSK290" s="1434"/>
      <c r="DSL290" s="1434"/>
      <c r="DSM290" s="1434"/>
      <c r="DSN290" s="1434"/>
      <c r="DSO290" s="1434"/>
      <c r="DSP290" s="1434"/>
      <c r="DSQ290" s="1434"/>
      <c r="DSR290" s="1434"/>
      <c r="DSS290" s="1434"/>
      <c r="DST290" s="1434"/>
      <c r="DSU290" s="1434"/>
      <c r="DSV290" s="1434"/>
      <c r="DSW290" s="1434"/>
      <c r="DSX290" s="1434"/>
      <c r="DSY290" s="1434"/>
      <c r="DSZ290" s="1434"/>
      <c r="DTA290" s="1434"/>
      <c r="DTB290" s="1434"/>
      <c r="DTC290" s="1434"/>
      <c r="DTD290" s="1434"/>
      <c r="DTE290" s="1434"/>
      <c r="DTF290" s="1434"/>
      <c r="DTG290" s="1434"/>
      <c r="DTH290" s="1434"/>
      <c r="DTI290" s="1434"/>
      <c r="DTJ290" s="1434"/>
      <c r="DTK290" s="1434"/>
      <c r="DTL290" s="1434"/>
      <c r="DTM290" s="1434"/>
      <c r="DTN290" s="1434"/>
      <c r="DTO290" s="1434"/>
      <c r="DTP290" s="1434"/>
      <c r="DTQ290" s="1434"/>
      <c r="DTR290" s="1434"/>
      <c r="DTS290" s="1434"/>
      <c r="DTT290" s="1434"/>
      <c r="DTU290" s="1434"/>
      <c r="DTV290" s="1434"/>
      <c r="DTW290" s="1434"/>
      <c r="DTX290" s="1434"/>
      <c r="DTY290" s="1434"/>
      <c r="DTZ290" s="1434"/>
      <c r="DUA290" s="1434"/>
      <c r="DUB290" s="1434"/>
      <c r="DUC290" s="1434"/>
      <c r="DUD290" s="1434"/>
      <c r="DUE290" s="1434"/>
      <c r="DUF290" s="1434"/>
      <c r="DUG290" s="1434"/>
      <c r="DUH290" s="1434"/>
      <c r="DUI290" s="1434"/>
      <c r="DUJ290" s="1434"/>
      <c r="DUK290" s="1434"/>
      <c r="DUL290" s="1434"/>
      <c r="DUM290" s="1434"/>
      <c r="DUN290" s="1434"/>
      <c r="DUO290" s="1434"/>
      <c r="DUP290" s="1434"/>
      <c r="DUQ290" s="1434"/>
      <c r="DUR290" s="1434"/>
      <c r="DUS290" s="1434"/>
      <c r="DUT290" s="1434"/>
      <c r="DUU290" s="1434"/>
      <c r="DUV290" s="1434"/>
      <c r="DUW290" s="1434"/>
      <c r="DUX290" s="1434"/>
      <c r="DUY290" s="1434"/>
      <c r="DUZ290" s="1434"/>
      <c r="DVA290" s="1434"/>
      <c r="DVB290" s="1434"/>
      <c r="DVC290" s="1434"/>
      <c r="DVD290" s="1434"/>
      <c r="DVE290" s="1434"/>
      <c r="DVF290" s="1434"/>
      <c r="DVG290" s="1434"/>
      <c r="DVH290" s="1434"/>
      <c r="DVI290" s="1434"/>
      <c r="DVJ290" s="1434"/>
      <c r="DVK290" s="1434"/>
      <c r="DVL290" s="1434"/>
      <c r="DVM290" s="1434"/>
      <c r="DVN290" s="1434"/>
      <c r="DVO290" s="1434"/>
      <c r="DVP290" s="1434"/>
      <c r="DVQ290" s="1434"/>
      <c r="DVR290" s="1434"/>
      <c r="DVS290" s="1434"/>
      <c r="DVT290" s="1434"/>
      <c r="DVU290" s="1434"/>
      <c r="DVV290" s="1434"/>
      <c r="DVW290" s="1434"/>
      <c r="DVX290" s="1434"/>
      <c r="DVY290" s="1434"/>
      <c r="DVZ290" s="1434"/>
      <c r="DWA290" s="1434"/>
      <c r="DWB290" s="1434"/>
      <c r="DWC290" s="1434"/>
      <c r="DWD290" s="1434"/>
      <c r="DWE290" s="1434"/>
      <c r="DWF290" s="1434"/>
      <c r="DWG290" s="1434"/>
      <c r="DWH290" s="1434"/>
      <c r="DWI290" s="1434"/>
      <c r="DWJ290" s="1434"/>
      <c r="DWK290" s="1434"/>
      <c r="DWL290" s="1434"/>
      <c r="DWM290" s="1434"/>
      <c r="DWN290" s="1434"/>
      <c r="DWO290" s="1434"/>
      <c r="DWP290" s="1434"/>
      <c r="DWQ290" s="1434"/>
      <c r="DWR290" s="1434"/>
      <c r="DWS290" s="1434"/>
      <c r="DWT290" s="1434"/>
      <c r="DWU290" s="1434"/>
      <c r="DWV290" s="1434"/>
      <c r="DWW290" s="1434"/>
      <c r="DWX290" s="1434"/>
      <c r="DWY290" s="1434"/>
      <c r="DWZ290" s="1434"/>
      <c r="DXA290" s="1434"/>
      <c r="DXB290" s="1434"/>
      <c r="DXC290" s="1434"/>
      <c r="DXD290" s="1434"/>
      <c r="DXE290" s="1434"/>
      <c r="DXF290" s="1434"/>
      <c r="DXG290" s="1434"/>
      <c r="DXH290" s="1434"/>
      <c r="DXI290" s="1434"/>
      <c r="DXJ290" s="1434"/>
      <c r="DXK290" s="1434"/>
      <c r="DXL290" s="1434"/>
      <c r="DXM290" s="1434"/>
      <c r="DXN290" s="1434"/>
      <c r="DXO290" s="1434"/>
      <c r="DXP290" s="1434"/>
      <c r="DXQ290" s="1434"/>
      <c r="DXR290" s="1434"/>
      <c r="DXS290" s="1434"/>
      <c r="DXT290" s="1434"/>
      <c r="DXU290" s="1434"/>
      <c r="DXV290" s="1434"/>
      <c r="DXW290" s="1434"/>
      <c r="DXX290" s="1434"/>
      <c r="DXY290" s="1434"/>
      <c r="DXZ290" s="1434"/>
      <c r="DYA290" s="1434"/>
      <c r="DYB290" s="1434"/>
      <c r="DYC290" s="1434"/>
      <c r="DYD290" s="1434"/>
      <c r="DYE290" s="1434"/>
      <c r="DYF290" s="1434"/>
      <c r="DYG290" s="1434"/>
      <c r="DYH290" s="1434"/>
      <c r="DYI290" s="1434"/>
      <c r="DYJ290" s="1434"/>
      <c r="DYK290" s="1434"/>
      <c r="DYL290" s="1434"/>
      <c r="DYM290" s="1434"/>
      <c r="DYN290" s="1434"/>
      <c r="DYO290" s="1434"/>
      <c r="DYP290" s="1434"/>
      <c r="DYQ290" s="1434"/>
      <c r="DYR290" s="1434"/>
      <c r="DYS290" s="1434"/>
      <c r="DYT290" s="1434"/>
      <c r="DYU290" s="1434"/>
      <c r="DYV290" s="1434"/>
      <c r="DYW290" s="1434"/>
      <c r="DYX290" s="1434"/>
      <c r="DYY290" s="1434"/>
      <c r="DYZ290" s="1434"/>
      <c r="DZA290" s="1434"/>
      <c r="DZB290" s="1434"/>
      <c r="DZC290" s="1434"/>
      <c r="DZD290" s="1434"/>
      <c r="DZE290" s="1434"/>
      <c r="DZF290" s="1434"/>
      <c r="DZG290" s="1434"/>
      <c r="DZH290" s="1434"/>
      <c r="DZI290" s="1434"/>
      <c r="DZJ290" s="1434"/>
      <c r="DZK290" s="1434"/>
      <c r="DZL290" s="1434"/>
      <c r="DZM290" s="1434"/>
      <c r="DZN290" s="1434"/>
      <c r="DZO290" s="1434"/>
      <c r="DZP290" s="1434"/>
      <c r="DZQ290" s="1434"/>
      <c r="DZR290" s="1434"/>
      <c r="DZS290" s="1434"/>
      <c r="DZT290" s="1434"/>
      <c r="DZU290" s="1434"/>
      <c r="DZV290" s="1434"/>
      <c r="DZW290" s="1434"/>
      <c r="DZX290" s="1434"/>
      <c r="DZY290" s="1434"/>
      <c r="DZZ290" s="1434"/>
      <c r="EAA290" s="1434"/>
      <c r="EAB290" s="1434"/>
      <c r="EAC290" s="1434"/>
      <c r="EAD290" s="1434"/>
      <c r="EAE290" s="1434"/>
      <c r="EAF290" s="1434"/>
      <c r="EAG290" s="1434"/>
      <c r="EAH290" s="1434"/>
      <c r="EAI290" s="1434"/>
      <c r="EAJ290" s="1434"/>
      <c r="EAK290" s="1434"/>
      <c r="EAL290" s="1434"/>
      <c r="EAM290" s="1434"/>
      <c r="EAN290" s="1434"/>
      <c r="EAO290" s="1434"/>
      <c r="EAP290" s="1434"/>
      <c r="EAQ290" s="1434"/>
      <c r="EAR290" s="1434"/>
      <c r="EAS290" s="1434"/>
      <c r="EAT290" s="1434"/>
      <c r="EAU290" s="1434"/>
      <c r="EAV290" s="1434"/>
      <c r="EAW290" s="1434"/>
      <c r="EAX290" s="1434"/>
      <c r="EAY290" s="1434"/>
      <c r="EAZ290" s="1434"/>
      <c r="EBA290" s="1434"/>
      <c r="EBB290" s="1434"/>
      <c r="EBC290" s="1434"/>
      <c r="EBD290" s="1434"/>
      <c r="EBE290" s="1434"/>
      <c r="EBF290" s="1434"/>
      <c r="EBG290" s="1434"/>
      <c r="EBH290" s="1434"/>
      <c r="EBI290" s="1434"/>
      <c r="EBJ290" s="1434"/>
      <c r="EBK290" s="1434"/>
      <c r="EBL290" s="1434"/>
      <c r="EBM290" s="1434"/>
      <c r="EBN290" s="1434"/>
      <c r="EBO290" s="1434"/>
      <c r="EBP290" s="1434"/>
      <c r="EBQ290" s="1434"/>
      <c r="EBR290" s="1434"/>
      <c r="EBS290" s="1434"/>
      <c r="EBT290" s="1434"/>
      <c r="EBU290" s="1434"/>
      <c r="EBV290" s="1434"/>
      <c r="EBW290" s="1434"/>
      <c r="EBX290" s="1434"/>
      <c r="EBY290" s="1434"/>
      <c r="EBZ290" s="1434"/>
      <c r="ECA290" s="1434"/>
      <c r="ECB290" s="1434"/>
      <c r="ECC290" s="1434"/>
      <c r="ECD290" s="1434"/>
      <c r="ECE290" s="1434"/>
      <c r="ECF290" s="1434"/>
      <c r="ECG290" s="1434"/>
      <c r="ECH290" s="1434"/>
      <c r="ECI290" s="1434"/>
      <c r="ECJ290" s="1434"/>
      <c r="ECK290" s="1434"/>
      <c r="ECL290" s="1434"/>
      <c r="ECM290" s="1434"/>
      <c r="ECN290" s="1434"/>
      <c r="ECO290" s="1434"/>
      <c r="ECP290" s="1434"/>
      <c r="ECQ290" s="1434"/>
      <c r="ECR290" s="1434"/>
      <c r="ECS290" s="1434"/>
      <c r="ECT290" s="1434"/>
      <c r="ECU290" s="1434"/>
      <c r="ECV290" s="1434"/>
      <c r="ECW290" s="1434"/>
      <c r="ECX290" s="1434"/>
      <c r="ECY290" s="1434"/>
      <c r="ECZ290" s="1434"/>
      <c r="EDA290" s="1434"/>
      <c r="EDB290" s="1434"/>
      <c r="EDC290" s="1434"/>
      <c r="EDD290" s="1434"/>
      <c r="EDE290" s="1434"/>
      <c r="EDF290" s="1434"/>
      <c r="EDG290" s="1434"/>
      <c r="EDH290" s="1434"/>
      <c r="EDI290" s="1434"/>
      <c r="EDJ290" s="1434"/>
      <c r="EDK290" s="1434"/>
      <c r="EDL290" s="1434"/>
      <c r="EDM290" s="1434"/>
      <c r="EDN290" s="1434"/>
      <c r="EDO290" s="1434"/>
      <c r="EDP290" s="1434"/>
      <c r="EDQ290" s="1434"/>
      <c r="EDR290" s="1434"/>
      <c r="EDS290" s="1434"/>
      <c r="EDT290" s="1434"/>
      <c r="EDU290" s="1434"/>
      <c r="EDV290" s="1434"/>
      <c r="EDW290" s="1434"/>
      <c r="EDX290" s="1434"/>
      <c r="EDY290" s="1434"/>
      <c r="EDZ290" s="1434"/>
      <c r="EEA290" s="1434"/>
      <c r="EEB290" s="1434"/>
      <c r="EEC290" s="1434"/>
      <c r="EED290" s="1434"/>
      <c r="EEE290" s="1434"/>
      <c r="EEF290" s="1434"/>
      <c r="EEG290" s="1434"/>
      <c r="EEH290" s="1434"/>
      <c r="EEI290" s="1434"/>
      <c r="EEJ290" s="1434"/>
      <c r="EEK290" s="1434"/>
      <c r="EEL290" s="1434"/>
      <c r="EEM290" s="1434"/>
      <c r="EEN290" s="1434"/>
      <c r="EEO290" s="1434"/>
      <c r="EEP290" s="1434"/>
      <c r="EEQ290" s="1434"/>
      <c r="EER290" s="1434"/>
      <c r="EES290" s="1434"/>
      <c r="EET290" s="1434"/>
      <c r="EEU290" s="1434"/>
      <c r="EEV290" s="1434"/>
      <c r="EEW290" s="1434"/>
      <c r="EEX290" s="1434"/>
      <c r="EEY290" s="1434"/>
      <c r="EEZ290" s="1434"/>
      <c r="EFA290" s="1434"/>
      <c r="EFB290" s="1434"/>
      <c r="EFC290" s="1434"/>
      <c r="EFD290" s="1434"/>
      <c r="EFE290" s="1434"/>
      <c r="EFF290" s="1434"/>
      <c r="EFG290" s="1434"/>
      <c r="EFH290" s="1434"/>
      <c r="EFI290" s="1434"/>
      <c r="EFJ290" s="1434"/>
      <c r="EFK290" s="1434"/>
      <c r="EFL290" s="1434"/>
      <c r="EFM290" s="1434"/>
      <c r="EFN290" s="1434"/>
      <c r="EFO290" s="1434"/>
      <c r="EFP290" s="1434"/>
      <c r="EFQ290" s="1434"/>
      <c r="EFR290" s="1434"/>
      <c r="EFS290" s="1434"/>
      <c r="EFT290" s="1434"/>
      <c r="EFU290" s="1434"/>
      <c r="EFV290" s="1434"/>
      <c r="EFW290" s="1434"/>
      <c r="EFX290" s="1434"/>
      <c r="EFY290" s="1434"/>
      <c r="EFZ290" s="1434"/>
      <c r="EGA290" s="1434"/>
      <c r="EGB290" s="1434"/>
      <c r="EGC290" s="1434"/>
      <c r="EGD290" s="1434"/>
      <c r="EGE290" s="1434"/>
      <c r="EGF290" s="1434"/>
      <c r="EGG290" s="1434"/>
      <c r="EGH290" s="1434"/>
      <c r="EGI290" s="1434"/>
      <c r="EGJ290" s="1434"/>
      <c r="EGK290" s="1434"/>
      <c r="EGL290" s="1434"/>
      <c r="EGM290" s="1434"/>
      <c r="EGN290" s="1434"/>
      <c r="EGO290" s="1434"/>
      <c r="EGP290" s="1434"/>
      <c r="EGQ290" s="1434"/>
      <c r="EGR290" s="1434"/>
      <c r="EGS290" s="1434"/>
      <c r="EGT290" s="1434"/>
      <c r="EGU290" s="1434"/>
      <c r="EGV290" s="1434"/>
      <c r="EGW290" s="1434"/>
      <c r="EGX290" s="1434"/>
      <c r="EGY290" s="1434"/>
      <c r="EGZ290" s="1434"/>
      <c r="EHA290" s="1434"/>
      <c r="EHB290" s="1434"/>
      <c r="EHC290" s="1434"/>
      <c r="EHD290" s="1434"/>
      <c r="EHE290" s="1434"/>
      <c r="EHF290" s="1434"/>
      <c r="EHG290" s="1434"/>
      <c r="EHH290" s="1434"/>
      <c r="EHI290" s="1434"/>
      <c r="EHJ290" s="1434"/>
      <c r="EHK290" s="1434"/>
      <c r="EHL290" s="1434"/>
      <c r="EHM290" s="1434"/>
      <c r="EHN290" s="1434"/>
      <c r="EHO290" s="1434"/>
      <c r="EHP290" s="1434"/>
      <c r="EHQ290" s="1434"/>
      <c r="EHR290" s="1434"/>
      <c r="EHS290" s="1434"/>
      <c r="EHT290" s="1434"/>
      <c r="EHU290" s="1434"/>
      <c r="EHV290" s="1434"/>
      <c r="EHW290" s="1434"/>
      <c r="EHX290" s="1434"/>
      <c r="EHY290" s="1434"/>
      <c r="EHZ290" s="1434"/>
      <c r="EIA290" s="1434"/>
      <c r="EIB290" s="1434"/>
      <c r="EIC290" s="1434"/>
      <c r="EID290" s="1434"/>
      <c r="EIE290" s="1434"/>
      <c r="EIF290" s="1434"/>
      <c r="EIG290" s="1434"/>
      <c r="EIH290" s="1434"/>
      <c r="EII290" s="1434"/>
      <c r="EIJ290" s="1434"/>
      <c r="EIK290" s="1434"/>
      <c r="EIL290" s="1434"/>
      <c r="EIM290" s="1434"/>
      <c r="EIN290" s="1434"/>
      <c r="EIO290" s="1434"/>
      <c r="EIP290" s="1434"/>
      <c r="EIQ290" s="1434"/>
      <c r="EIR290" s="1434"/>
      <c r="EIS290" s="1434"/>
      <c r="EIT290" s="1434"/>
      <c r="EIU290" s="1434"/>
      <c r="EIV290" s="1434"/>
      <c r="EIW290" s="1434"/>
      <c r="EIX290" s="1434"/>
      <c r="EIY290" s="1434"/>
      <c r="EIZ290" s="1434"/>
      <c r="EJA290" s="1434"/>
      <c r="EJB290" s="1434"/>
      <c r="EJC290" s="1434"/>
      <c r="EJD290" s="1434"/>
      <c r="EJE290" s="1434"/>
      <c r="EJF290" s="1434"/>
      <c r="EJG290" s="1434"/>
      <c r="EJH290" s="1434"/>
      <c r="EJI290" s="1434"/>
      <c r="EJJ290" s="1434"/>
      <c r="EJK290" s="1434"/>
      <c r="EJL290" s="1434"/>
      <c r="EJM290" s="1434"/>
      <c r="EJN290" s="1434"/>
      <c r="EJO290" s="1434"/>
      <c r="EJP290" s="1434"/>
      <c r="EJQ290" s="1434"/>
      <c r="EJR290" s="1434"/>
      <c r="EJS290" s="1434"/>
      <c r="EJT290" s="1434"/>
      <c r="EJU290" s="1434"/>
      <c r="EJV290" s="1434"/>
      <c r="EJW290" s="1434"/>
      <c r="EJX290" s="1434"/>
      <c r="EJY290" s="1434"/>
      <c r="EJZ290" s="1434"/>
      <c r="EKA290" s="1434"/>
      <c r="EKB290" s="1434"/>
      <c r="EKC290" s="1434"/>
      <c r="EKD290" s="1434"/>
      <c r="EKE290" s="1434"/>
      <c r="EKF290" s="1434"/>
      <c r="EKG290" s="1434"/>
      <c r="EKH290" s="1434"/>
      <c r="EKI290" s="1434"/>
      <c r="EKJ290" s="1434"/>
      <c r="EKK290" s="1434"/>
      <c r="EKL290" s="1434"/>
      <c r="EKM290" s="1434"/>
      <c r="EKN290" s="1434"/>
      <c r="EKO290" s="1434"/>
      <c r="EKP290" s="1434"/>
      <c r="EKQ290" s="1434"/>
      <c r="EKR290" s="1434"/>
      <c r="EKS290" s="1434"/>
      <c r="EKT290" s="1434"/>
      <c r="EKU290" s="1434"/>
      <c r="EKV290" s="1434"/>
      <c r="EKW290" s="1434"/>
      <c r="EKX290" s="1434"/>
      <c r="EKY290" s="1434"/>
      <c r="EKZ290" s="1434"/>
      <c r="ELA290" s="1434"/>
      <c r="ELB290" s="1434"/>
      <c r="ELC290" s="1434"/>
      <c r="ELD290" s="1434"/>
      <c r="ELE290" s="1434"/>
      <c r="ELF290" s="1434"/>
      <c r="ELG290" s="1434"/>
      <c r="ELH290" s="1434"/>
      <c r="ELI290" s="1434"/>
      <c r="ELJ290" s="1434"/>
      <c r="ELK290" s="1434"/>
      <c r="ELL290" s="1434"/>
      <c r="ELM290" s="1434"/>
      <c r="ELN290" s="1434"/>
      <c r="ELO290" s="1434"/>
      <c r="ELP290" s="1434"/>
      <c r="ELQ290" s="1434"/>
      <c r="ELR290" s="1434"/>
      <c r="ELS290" s="1434"/>
      <c r="ELT290" s="1434"/>
      <c r="ELU290" s="1434"/>
      <c r="ELV290" s="1434"/>
      <c r="ELW290" s="1434"/>
      <c r="ELX290" s="1434"/>
      <c r="ELY290" s="1434"/>
      <c r="ELZ290" s="1434"/>
      <c r="EMA290" s="1434"/>
      <c r="EMB290" s="1434"/>
      <c r="EMC290" s="1434"/>
      <c r="EMD290" s="1434"/>
      <c r="EME290" s="1434"/>
      <c r="EMF290" s="1434"/>
      <c r="EMG290" s="1434"/>
      <c r="EMH290" s="1434"/>
      <c r="EMI290" s="1434"/>
      <c r="EMJ290" s="1434"/>
      <c r="EMK290" s="1434"/>
      <c r="EML290" s="1434"/>
      <c r="EMM290" s="1434"/>
      <c r="EMN290" s="1434"/>
      <c r="EMO290" s="1434"/>
      <c r="EMP290" s="1434"/>
      <c r="EMQ290" s="1434"/>
      <c r="EMR290" s="1434"/>
      <c r="EMS290" s="1434"/>
      <c r="EMT290" s="1434"/>
      <c r="EMU290" s="1434"/>
      <c r="EMV290" s="1434"/>
      <c r="EMW290" s="1434"/>
      <c r="EMX290" s="1434"/>
      <c r="EMY290" s="1434"/>
      <c r="EMZ290" s="1434"/>
      <c r="ENA290" s="1434"/>
      <c r="ENB290" s="1434"/>
      <c r="ENC290" s="1434"/>
      <c r="END290" s="1434"/>
      <c r="ENE290" s="1434"/>
      <c r="ENF290" s="1434"/>
      <c r="ENG290" s="1434"/>
      <c r="ENH290" s="1434"/>
      <c r="ENI290" s="1434"/>
      <c r="ENJ290" s="1434"/>
      <c r="ENK290" s="1434"/>
      <c r="ENL290" s="1434"/>
      <c r="ENM290" s="1434"/>
      <c r="ENN290" s="1434"/>
      <c r="ENO290" s="1434"/>
      <c r="ENP290" s="1434"/>
      <c r="ENQ290" s="1434"/>
      <c r="ENR290" s="1434"/>
      <c r="ENS290" s="1434"/>
      <c r="ENT290" s="1434"/>
      <c r="ENU290" s="1434"/>
      <c r="ENV290" s="1434"/>
      <c r="ENW290" s="1434"/>
      <c r="ENX290" s="1434"/>
      <c r="ENY290" s="1434"/>
      <c r="ENZ290" s="1434"/>
      <c r="EOA290" s="1434"/>
      <c r="EOB290" s="1434"/>
      <c r="EOC290" s="1434"/>
      <c r="EOD290" s="1434"/>
      <c r="EOE290" s="1434"/>
      <c r="EOF290" s="1434"/>
      <c r="EOG290" s="1434"/>
      <c r="EOH290" s="1434"/>
      <c r="EOI290" s="1434"/>
      <c r="EOJ290" s="1434"/>
      <c r="EOK290" s="1434"/>
      <c r="EOL290" s="1434"/>
      <c r="EOM290" s="1434"/>
      <c r="EON290" s="1434"/>
      <c r="EOO290" s="1434"/>
      <c r="EOP290" s="1434"/>
      <c r="EOQ290" s="1434"/>
      <c r="EOR290" s="1434"/>
      <c r="EOS290" s="1434"/>
      <c r="EOT290" s="1434"/>
      <c r="EOU290" s="1434"/>
      <c r="EOV290" s="1434"/>
      <c r="EOW290" s="1434"/>
      <c r="EOX290" s="1434"/>
      <c r="EOY290" s="1434"/>
      <c r="EOZ290" s="1434"/>
      <c r="EPA290" s="1434"/>
      <c r="EPB290" s="1434"/>
      <c r="EPC290" s="1434"/>
      <c r="EPD290" s="1434"/>
      <c r="EPE290" s="1434"/>
      <c r="EPF290" s="1434"/>
      <c r="EPG290" s="1434"/>
      <c r="EPH290" s="1434"/>
      <c r="EPI290" s="1434"/>
      <c r="EPJ290" s="1434"/>
      <c r="EPK290" s="1434"/>
      <c r="EPL290" s="1434"/>
      <c r="EPM290" s="1434"/>
      <c r="EPN290" s="1434"/>
      <c r="EPO290" s="1434"/>
      <c r="EPP290" s="1434"/>
      <c r="EPQ290" s="1434"/>
      <c r="EPR290" s="1434"/>
      <c r="EPS290" s="1434"/>
      <c r="EPT290" s="1434"/>
      <c r="EPU290" s="1434"/>
      <c r="EPV290" s="1434"/>
      <c r="EPW290" s="1434"/>
      <c r="EPX290" s="1434"/>
      <c r="EPY290" s="1434"/>
      <c r="EPZ290" s="1434"/>
      <c r="EQA290" s="1434"/>
      <c r="EQB290" s="1434"/>
      <c r="EQC290" s="1434"/>
      <c r="EQD290" s="1434"/>
      <c r="EQE290" s="1434"/>
      <c r="EQF290" s="1434"/>
      <c r="EQG290" s="1434"/>
      <c r="EQH290" s="1434"/>
      <c r="EQI290" s="1434"/>
      <c r="EQJ290" s="1434"/>
      <c r="EQK290" s="1434"/>
      <c r="EQL290" s="1434"/>
      <c r="EQM290" s="1434"/>
      <c r="EQN290" s="1434"/>
      <c r="EQO290" s="1434"/>
      <c r="EQP290" s="1434"/>
      <c r="EQQ290" s="1434"/>
      <c r="EQR290" s="1434"/>
      <c r="EQS290" s="1434"/>
      <c r="EQT290" s="1434"/>
      <c r="EQU290" s="1434"/>
      <c r="EQV290" s="1434"/>
      <c r="EQW290" s="1434"/>
      <c r="EQX290" s="1434"/>
      <c r="EQY290" s="1434"/>
      <c r="EQZ290" s="1434"/>
      <c r="ERA290" s="1434"/>
      <c r="ERB290" s="1434"/>
      <c r="ERC290" s="1434"/>
      <c r="ERD290" s="1434"/>
      <c r="ERE290" s="1434"/>
      <c r="ERF290" s="1434"/>
      <c r="ERG290" s="1434"/>
      <c r="ERH290" s="1434"/>
      <c r="ERI290" s="1434"/>
      <c r="ERJ290" s="1434"/>
      <c r="ERK290" s="1434"/>
      <c r="ERL290" s="1434"/>
      <c r="ERM290" s="1434"/>
      <c r="ERN290" s="1434"/>
      <c r="ERO290" s="1434"/>
      <c r="ERP290" s="1434"/>
      <c r="ERQ290" s="1434"/>
      <c r="ERR290" s="1434"/>
      <c r="ERS290" s="1434"/>
      <c r="ERT290" s="1434"/>
      <c r="ERU290" s="1434"/>
      <c r="ERV290" s="1434"/>
      <c r="ERW290" s="1434"/>
      <c r="ERX290" s="1434"/>
      <c r="ERY290" s="1434"/>
      <c r="ERZ290" s="1434"/>
      <c r="ESA290" s="1434"/>
      <c r="ESB290" s="1434"/>
      <c r="ESC290" s="1434"/>
      <c r="ESD290" s="1434"/>
      <c r="ESE290" s="1434"/>
      <c r="ESF290" s="1434"/>
      <c r="ESG290" s="1434"/>
      <c r="ESH290" s="1434"/>
      <c r="ESI290" s="1434"/>
      <c r="ESJ290" s="1434"/>
      <c r="ESK290" s="1434"/>
      <c r="ESL290" s="1434"/>
      <c r="ESM290" s="1434"/>
      <c r="ESN290" s="1434"/>
      <c r="ESO290" s="1434"/>
      <c r="ESP290" s="1434"/>
      <c r="ESQ290" s="1434"/>
      <c r="ESR290" s="1434"/>
      <c r="ESS290" s="1434"/>
      <c r="EST290" s="1434"/>
      <c r="ESU290" s="1434"/>
      <c r="ESV290" s="1434"/>
      <c r="ESW290" s="1434"/>
      <c r="ESX290" s="1434"/>
      <c r="ESY290" s="1434"/>
      <c r="ESZ290" s="1434"/>
      <c r="ETA290" s="1434"/>
      <c r="ETB290" s="1434"/>
      <c r="ETC290" s="1434"/>
      <c r="ETD290" s="1434"/>
      <c r="ETE290" s="1434"/>
      <c r="ETF290" s="1434"/>
      <c r="ETG290" s="1434"/>
      <c r="ETH290" s="1434"/>
      <c r="ETI290" s="1434"/>
      <c r="ETJ290" s="1434"/>
      <c r="ETK290" s="1434"/>
      <c r="ETL290" s="1434"/>
      <c r="ETM290" s="1434"/>
      <c r="ETN290" s="1434"/>
      <c r="ETO290" s="1434"/>
      <c r="ETP290" s="1434"/>
      <c r="ETQ290" s="1434"/>
      <c r="ETR290" s="1434"/>
      <c r="ETS290" s="1434"/>
      <c r="ETT290" s="1434"/>
      <c r="ETU290" s="1434"/>
      <c r="ETV290" s="1434"/>
      <c r="ETW290" s="1434"/>
      <c r="ETX290" s="1434"/>
      <c r="ETY290" s="1434"/>
      <c r="ETZ290" s="1434"/>
      <c r="EUA290" s="1434"/>
      <c r="EUB290" s="1434"/>
      <c r="EUC290" s="1434"/>
      <c r="EUD290" s="1434"/>
      <c r="EUE290" s="1434"/>
      <c r="EUF290" s="1434"/>
      <c r="EUG290" s="1434"/>
      <c r="EUH290" s="1434"/>
      <c r="EUI290" s="1434"/>
      <c r="EUJ290" s="1434"/>
      <c r="EUK290" s="1434"/>
      <c r="EUL290" s="1434"/>
      <c r="EUM290" s="1434"/>
      <c r="EUN290" s="1434"/>
      <c r="EUO290" s="1434"/>
      <c r="EUP290" s="1434"/>
      <c r="EUQ290" s="1434"/>
      <c r="EUR290" s="1434"/>
      <c r="EUS290" s="1434"/>
      <c r="EUT290" s="1434"/>
      <c r="EUU290" s="1434"/>
      <c r="EUV290" s="1434"/>
      <c r="EUW290" s="1434"/>
      <c r="EUX290" s="1434"/>
      <c r="EUY290" s="1434"/>
      <c r="EUZ290" s="1434"/>
      <c r="EVA290" s="1434"/>
      <c r="EVB290" s="1434"/>
      <c r="EVC290" s="1434"/>
      <c r="EVD290" s="1434"/>
      <c r="EVE290" s="1434"/>
      <c r="EVF290" s="1434"/>
      <c r="EVG290" s="1434"/>
      <c r="EVH290" s="1434"/>
      <c r="EVI290" s="1434"/>
      <c r="EVJ290" s="1434"/>
      <c r="EVK290" s="1434"/>
      <c r="EVL290" s="1434"/>
      <c r="EVM290" s="1434"/>
      <c r="EVN290" s="1434"/>
      <c r="EVO290" s="1434"/>
      <c r="EVP290" s="1434"/>
      <c r="EVQ290" s="1434"/>
      <c r="EVR290" s="1434"/>
      <c r="EVS290" s="1434"/>
      <c r="EVT290" s="1434"/>
      <c r="EVU290" s="1434"/>
      <c r="EVV290" s="1434"/>
      <c r="EVW290" s="1434"/>
      <c r="EVX290" s="1434"/>
      <c r="EVY290" s="1434"/>
      <c r="EVZ290" s="1434"/>
      <c r="EWA290" s="1434"/>
      <c r="EWB290" s="1434"/>
      <c r="EWC290" s="1434"/>
      <c r="EWD290" s="1434"/>
      <c r="EWE290" s="1434"/>
      <c r="EWF290" s="1434"/>
      <c r="EWG290" s="1434"/>
      <c r="EWH290" s="1434"/>
      <c r="EWI290" s="1434"/>
      <c r="EWJ290" s="1434"/>
      <c r="EWK290" s="1434"/>
      <c r="EWL290" s="1434"/>
      <c r="EWM290" s="1434"/>
      <c r="EWN290" s="1434"/>
      <c r="EWO290" s="1434"/>
      <c r="EWP290" s="1434"/>
      <c r="EWQ290" s="1434"/>
      <c r="EWR290" s="1434"/>
      <c r="EWS290" s="1434"/>
      <c r="EWT290" s="1434"/>
      <c r="EWU290" s="1434"/>
      <c r="EWV290" s="1434"/>
      <c r="EWW290" s="1434"/>
      <c r="EWX290" s="1434"/>
      <c r="EWY290" s="1434"/>
      <c r="EWZ290" s="1434"/>
      <c r="EXA290" s="1434"/>
      <c r="EXB290" s="1434"/>
      <c r="EXC290" s="1434"/>
      <c r="EXD290" s="1434"/>
      <c r="EXE290" s="1434"/>
      <c r="EXF290" s="1434"/>
      <c r="EXG290" s="1434"/>
      <c r="EXH290" s="1434"/>
      <c r="EXI290" s="1434"/>
      <c r="EXJ290" s="1434"/>
      <c r="EXK290" s="1434"/>
      <c r="EXL290" s="1434"/>
      <c r="EXM290" s="1434"/>
      <c r="EXN290" s="1434"/>
      <c r="EXO290" s="1434"/>
      <c r="EXP290" s="1434"/>
      <c r="EXQ290" s="1434"/>
      <c r="EXR290" s="1434"/>
      <c r="EXS290" s="1434"/>
      <c r="EXT290" s="1434"/>
      <c r="EXU290" s="1434"/>
      <c r="EXV290" s="1434"/>
      <c r="EXW290" s="1434"/>
      <c r="EXX290" s="1434"/>
      <c r="EXY290" s="1434"/>
      <c r="EXZ290" s="1434"/>
      <c r="EYA290" s="1434"/>
      <c r="EYB290" s="1434"/>
      <c r="EYC290" s="1434"/>
      <c r="EYD290" s="1434"/>
      <c r="EYE290" s="1434"/>
      <c r="EYF290" s="1434"/>
      <c r="EYG290" s="1434"/>
      <c r="EYH290" s="1434"/>
      <c r="EYI290" s="1434"/>
      <c r="EYJ290" s="1434"/>
      <c r="EYK290" s="1434"/>
      <c r="EYL290" s="1434"/>
      <c r="EYM290" s="1434"/>
      <c r="EYN290" s="1434"/>
      <c r="EYO290" s="1434"/>
      <c r="EYP290" s="1434"/>
      <c r="EYQ290" s="1434"/>
      <c r="EYR290" s="1434"/>
      <c r="EYS290" s="1434"/>
      <c r="EYT290" s="1434"/>
      <c r="EYU290" s="1434"/>
      <c r="EYV290" s="1434"/>
      <c r="EYW290" s="1434"/>
      <c r="EYX290" s="1434"/>
      <c r="EYY290" s="1434"/>
      <c r="EYZ290" s="1434"/>
      <c r="EZA290" s="1434"/>
      <c r="EZB290" s="1434"/>
      <c r="EZC290" s="1434"/>
      <c r="EZD290" s="1434"/>
      <c r="EZE290" s="1434"/>
      <c r="EZF290" s="1434"/>
      <c r="EZG290" s="1434"/>
      <c r="EZH290" s="1434"/>
      <c r="EZI290" s="1434"/>
      <c r="EZJ290" s="1434"/>
      <c r="EZK290" s="1434"/>
      <c r="EZL290" s="1434"/>
      <c r="EZM290" s="1434"/>
      <c r="EZN290" s="1434"/>
      <c r="EZO290" s="1434"/>
      <c r="EZP290" s="1434"/>
      <c r="EZQ290" s="1434"/>
      <c r="EZR290" s="1434"/>
      <c r="EZS290" s="1434"/>
      <c r="EZT290" s="1434"/>
      <c r="EZU290" s="1434"/>
      <c r="EZV290" s="1434"/>
      <c r="EZW290" s="1434"/>
      <c r="EZX290" s="1434"/>
      <c r="EZY290" s="1434"/>
      <c r="EZZ290" s="1434"/>
      <c r="FAA290" s="1434"/>
      <c r="FAB290" s="1434"/>
      <c r="FAC290" s="1434"/>
      <c r="FAD290" s="1434"/>
      <c r="FAE290" s="1434"/>
      <c r="FAF290" s="1434"/>
      <c r="FAG290" s="1434"/>
      <c r="FAH290" s="1434"/>
      <c r="FAI290" s="1434"/>
      <c r="FAJ290" s="1434"/>
      <c r="FAK290" s="1434"/>
      <c r="FAL290" s="1434"/>
      <c r="FAM290" s="1434"/>
      <c r="FAN290" s="1434"/>
      <c r="FAO290" s="1434"/>
      <c r="FAP290" s="1434"/>
      <c r="FAQ290" s="1434"/>
      <c r="FAR290" s="1434"/>
      <c r="FAS290" s="1434"/>
      <c r="FAT290" s="1434"/>
      <c r="FAU290" s="1434"/>
      <c r="FAV290" s="1434"/>
      <c r="FAW290" s="1434"/>
      <c r="FAX290" s="1434"/>
      <c r="FAY290" s="1434"/>
      <c r="FAZ290" s="1434"/>
      <c r="FBA290" s="1434"/>
      <c r="FBB290" s="1434"/>
      <c r="FBC290" s="1434"/>
      <c r="FBD290" s="1434"/>
      <c r="FBE290" s="1434"/>
      <c r="FBF290" s="1434"/>
      <c r="FBG290" s="1434"/>
      <c r="FBH290" s="1434"/>
      <c r="FBI290" s="1434"/>
      <c r="FBJ290" s="1434"/>
      <c r="FBK290" s="1434"/>
      <c r="FBL290" s="1434"/>
      <c r="FBM290" s="1434"/>
      <c r="FBN290" s="1434"/>
      <c r="FBO290" s="1434"/>
      <c r="FBP290" s="1434"/>
      <c r="FBQ290" s="1434"/>
      <c r="FBR290" s="1434"/>
      <c r="FBS290" s="1434"/>
      <c r="FBT290" s="1434"/>
      <c r="FBU290" s="1434"/>
      <c r="FBV290" s="1434"/>
      <c r="FBW290" s="1434"/>
      <c r="FBX290" s="1434"/>
      <c r="FBY290" s="1434"/>
      <c r="FBZ290" s="1434"/>
      <c r="FCA290" s="1434"/>
      <c r="FCB290" s="1434"/>
      <c r="FCC290" s="1434"/>
      <c r="FCD290" s="1434"/>
      <c r="FCE290" s="1434"/>
      <c r="FCF290" s="1434"/>
      <c r="FCG290" s="1434"/>
      <c r="FCH290" s="1434"/>
      <c r="FCI290" s="1434"/>
      <c r="FCJ290" s="1434"/>
      <c r="FCK290" s="1434"/>
      <c r="FCL290" s="1434"/>
      <c r="FCM290" s="1434"/>
      <c r="FCN290" s="1434"/>
      <c r="FCO290" s="1434"/>
      <c r="FCP290" s="1434"/>
      <c r="FCQ290" s="1434"/>
      <c r="FCR290" s="1434"/>
      <c r="FCS290" s="1434"/>
      <c r="FCT290" s="1434"/>
      <c r="FCU290" s="1434"/>
      <c r="FCV290" s="1434"/>
      <c r="FCW290" s="1434"/>
      <c r="FCX290" s="1434"/>
      <c r="FCY290" s="1434"/>
      <c r="FCZ290" s="1434"/>
      <c r="FDA290" s="1434"/>
      <c r="FDB290" s="1434"/>
      <c r="FDC290" s="1434"/>
      <c r="FDD290" s="1434"/>
      <c r="FDE290" s="1434"/>
      <c r="FDF290" s="1434"/>
      <c r="FDG290" s="1434"/>
      <c r="FDH290" s="1434"/>
      <c r="FDI290" s="1434"/>
      <c r="FDJ290" s="1434"/>
      <c r="FDK290" s="1434"/>
      <c r="FDL290" s="1434"/>
      <c r="FDM290" s="1434"/>
      <c r="FDN290" s="1434"/>
      <c r="FDO290" s="1434"/>
      <c r="FDP290" s="1434"/>
      <c r="FDQ290" s="1434"/>
      <c r="FDR290" s="1434"/>
      <c r="FDS290" s="1434"/>
      <c r="FDT290" s="1434"/>
      <c r="FDU290" s="1434"/>
      <c r="FDV290" s="1434"/>
      <c r="FDW290" s="1434"/>
      <c r="FDX290" s="1434"/>
      <c r="FDY290" s="1434"/>
      <c r="FDZ290" s="1434"/>
      <c r="FEA290" s="1434"/>
      <c r="FEB290" s="1434"/>
      <c r="FEC290" s="1434"/>
      <c r="FED290" s="1434"/>
      <c r="FEE290" s="1434"/>
      <c r="FEF290" s="1434"/>
      <c r="FEG290" s="1434"/>
      <c r="FEH290" s="1434"/>
      <c r="FEI290" s="1434"/>
      <c r="FEJ290" s="1434"/>
      <c r="FEK290" s="1434"/>
      <c r="FEL290" s="1434"/>
      <c r="FEM290" s="1434"/>
      <c r="FEN290" s="1434"/>
      <c r="FEO290" s="1434"/>
      <c r="FEP290" s="1434"/>
      <c r="FEQ290" s="1434"/>
      <c r="FER290" s="1434"/>
      <c r="FES290" s="1434"/>
      <c r="FET290" s="1434"/>
      <c r="FEU290" s="1434"/>
      <c r="FEV290" s="1434"/>
      <c r="FEW290" s="1434"/>
      <c r="FEX290" s="1434"/>
      <c r="FEY290" s="1434"/>
      <c r="FEZ290" s="1434"/>
      <c r="FFA290" s="1434"/>
      <c r="FFB290" s="1434"/>
      <c r="FFC290" s="1434"/>
      <c r="FFD290" s="1434"/>
      <c r="FFE290" s="1434"/>
      <c r="FFF290" s="1434"/>
      <c r="FFG290" s="1434"/>
      <c r="FFH290" s="1434"/>
      <c r="FFI290" s="1434"/>
      <c r="FFJ290" s="1434"/>
      <c r="FFK290" s="1434"/>
      <c r="FFL290" s="1434"/>
      <c r="FFM290" s="1434"/>
      <c r="FFN290" s="1434"/>
      <c r="FFO290" s="1434"/>
      <c r="FFP290" s="1434"/>
      <c r="FFQ290" s="1434"/>
      <c r="FFR290" s="1434"/>
      <c r="FFS290" s="1434"/>
      <c r="FFT290" s="1434"/>
      <c r="FFU290" s="1434"/>
      <c r="FFV290" s="1434"/>
      <c r="FFW290" s="1434"/>
      <c r="FFX290" s="1434"/>
      <c r="FFY290" s="1434"/>
      <c r="FFZ290" s="1434"/>
      <c r="FGA290" s="1434"/>
      <c r="FGB290" s="1434"/>
      <c r="FGC290" s="1434"/>
      <c r="FGD290" s="1434"/>
      <c r="FGE290" s="1434"/>
      <c r="FGF290" s="1434"/>
      <c r="FGG290" s="1434"/>
      <c r="FGH290" s="1434"/>
      <c r="FGI290" s="1434"/>
      <c r="FGJ290" s="1434"/>
      <c r="FGK290" s="1434"/>
      <c r="FGL290" s="1434"/>
      <c r="FGM290" s="1434"/>
      <c r="FGN290" s="1434"/>
      <c r="FGO290" s="1434"/>
      <c r="FGP290" s="1434"/>
      <c r="FGQ290" s="1434"/>
      <c r="FGR290" s="1434"/>
      <c r="FGS290" s="1434"/>
      <c r="FGT290" s="1434"/>
      <c r="FGU290" s="1434"/>
      <c r="FGV290" s="1434"/>
      <c r="FGW290" s="1434"/>
      <c r="FGX290" s="1434"/>
      <c r="FGY290" s="1434"/>
      <c r="FGZ290" s="1434"/>
      <c r="FHA290" s="1434"/>
      <c r="FHB290" s="1434"/>
      <c r="FHC290" s="1434"/>
      <c r="FHD290" s="1434"/>
      <c r="FHE290" s="1434"/>
      <c r="FHF290" s="1434"/>
      <c r="FHG290" s="1434"/>
      <c r="FHH290" s="1434"/>
      <c r="FHI290" s="1434"/>
      <c r="FHJ290" s="1434"/>
      <c r="FHK290" s="1434"/>
      <c r="FHL290" s="1434"/>
      <c r="FHM290" s="1434"/>
      <c r="FHN290" s="1434"/>
      <c r="FHO290" s="1434"/>
      <c r="FHP290" s="1434"/>
      <c r="FHQ290" s="1434"/>
      <c r="FHR290" s="1434"/>
      <c r="FHS290" s="1434"/>
      <c r="FHT290" s="1434"/>
      <c r="FHU290" s="1434"/>
      <c r="FHV290" s="1434"/>
      <c r="FHW290" s="1434"/>
      <c r="FHX290" s="1434"/>
      <c r="FHY290" s="1434"/>
      <c r="FHZ290" s="1434"/>
      <c r="FIA290" s="1434"/>
      <c r="FIB290" s="1434"/>
      <c r="FIC290" s="1434"/>
      <c r="FID290" s="1434"/>
      <c r="FIE290" s="1434"/>
      <c r="FIF290" s="1434"/>
      <c r="FIG290" s="1434"/>
      <c r="FIH290" s="1434"/>
      <c r="FII290" s="1434"/>
      <c r="FIJ290" s="1434"/>
      <c r="FIK290" s="1434"/>
      <c r="FIL290" s="1434"/>
      <c r="FIM290" s="1434"/>
      <c r="FIN290" s="1434"/>
      <c r="FIO290" s="1434"/>
      <c r="FIP290" s="1434"/>
      <c r="FIQ290" s="1434"/>
      <c r="FIR290" s="1434"/>
      <c r="FIS290" s="1434"/>
      <c r="FIT290" s="1434"/>
      <c r="FIU290" s="1434"/>
      <c r="FIV290" s="1434"/>
      <c r="FIW290" s="1434"/>
      <c r="FIX290" s="1434"/>
      <c r="FIY290" s="1434"/>
      <c r="FIZ290" s="1434"/>
      <c r="FJA290" s="1434"/>
      <c r="FJB290" s="1434"/>
      <c r="FJC290" s="1434"/>
      <c r="FJD290" s="1434"/>
      <c r="FJE290" s="1434"/>
      <c r="FJF290" s="1434"/>
      <c r="FJG290" s="1434"/>
      <c r="FJH290" s="1434"/>
      <c r="FJI290" s="1434"/>
      <c r="FJJ290" s="1434"/>
      <c r="FJK290" s="1434"/>
      <c r="FJL290" s="1434"/>
      <c r="FJM290" s="1434"/>
      <c r="FJN290" s="1434"/>
      <c r="FJO290" s="1434"/>
      <c r="FJP290" s="1434"/>
      <c r="FJQ290" s="1434"/>
      <c r="FJR290" s="1434"/>
      <c r="FJS290" s="1434"/>
      <c r="FJT290" s="1434"/>
      <c r="FJU290" s="1434"/>
      <c r="FJV290" s="1434"/>
      <c r="FJW290" s="1434"/>
      <c r="FJX290" s="1434"/>
      <c r="FJY290" s="1434"/>
      <c r="FJZ290" s="1434"/>
      <c r="FKA290" s="1434"/>
      <c r="FKB290" s="1434"/>
      <c r="FKC290" s="1434"/>
      <c r="FKD290" s="1434"/>
      <c r="FKE290" s="1434"/>
      <c r="FKF290" s="1434"/>
      <c r="FKG290" s="1434"/>
      <c r="FKH290" s="1434"/>
      <c r="FKI290" s="1434"/>
      <c r="FKJ290" s="1434"/>
      <c r="FKK290" s="1434"/>
      <c r="FKL290" s="1434"/>
      <c r="FKM290" s="1434"/>
      <c r="FKN290" s="1434"/>
      <c r="FKO290" s="1434"/>
      <c r="FKP290" s="1434"/>
      <c r="FKQ290" s="1434"/>
      <c r="FKR290" s="1434"/>
      <c r="FKS290" s="1434"/>
      <c r="FKT290" s="1434"/>
      <c r="FKU290" s="1434"/>
      <c r="FKV290" s="1434"/>
      <c r="FKW290" s="1434"/>
      <c r="FKX290" s="1434"/>
      <c r="FKY290" s="1434"/>
      <c r="FKZ290" s="1434"/>
      <c r="FLA290" s="1434"/>
      <c r="FLB290" s="1434"/>
      <c r="FLC290" s="1434"/>
      <c r="FLD290" s="1434"/>
      <c r="FLE290" s="1434"/>
      <c r="FLF290" s="1434"/>
      <c r="FLG290" s="1434"/>
      <c r="FLH290" s="1434"/>
      <c r="FLI290" s="1434"/>
      <c r="FLJ290" s="1434"/>
      <c r="FLK290" s="1434"/>
      <c r="FLL290" s="1434"/>
      <c r="FLM290" s="1434"/>
      <c r="FLN290" s="1434"/>
      <c r="FLO290" s="1434"/>
      <c r="FLP290" s="1434"/>
      <c r="FLQ290" s="1434"/>
      <c r="FLR290" s="1434"/>
      <c r="FLS290" s="1434"/>
      <c r="FLT290" s="1434"/>
      <c r="FLU290" s="1434"/>
      <c r="FLV290" s="1434"/>
      <c r="FLW290" s="1434"/>
      <c r="FLX290" s="1434"/>
      <c r="FLY290" s="1434"/>
      <c r="FLZ290" s="1434"/>
      <c r="FMA290" s="1434"/>
      <c r="FMB290" s="1434"/>
      <c r="FMC290" s="1434"/>
      <c r="FMD290" s="1434"/>
      <c r="FME290" s="1434"/>
      <c r="FMF290" s="1434"/>
      <c r="FMG290" s="1434"/>
      <c r="FMH290" s="1434"/>
      <c r="FMI290" s="1434"/>
      <c r="FMJ290" s="1434"/>
      <c r="FMK290" s="1434"/>
      <c r="FML290" s="1434"/>
      <c r="FMM290" s="1434"/>
      <c r="FMN290" s="1434"/>
      <c r="FMO290" s="1434"/>
      <c r="FMP290" s="1434"/>
      <c r="FMQ290" s="1434"/>
      <c r="FMR290" s="1434"/>
      <c r="FMS290" s="1434"/>
      <c r="FMT290" s="1434"/>
      <c r="FMU290" s="1434"/>
      <c r="FMV290" s="1434"/>
      <c r="FMW290" s="1434"/>
      <c r="FMX290" s="1434"/>
      <c r="FMY290" s="1434"/>
      <c r="FMZ290" s="1434"/>
      <c r="FNA290" s="1434"/>
      <c r="FNB290" s="1434"/>
      <c r="FNC290" s="1434"/>
      <c r="FND290" s="1434"/>
      <c r="FNE290" s="1434"/>
      <c r="FNF290" s="1434"/>
      <c r="FNG290" s="1434"/>
      <c r="FNH290" s="1434"/>
      <c r="FNI290" s="1434"/>
      <c r="FNJ290" s="1434"/>
      <c r="FNK290" s="1434"/>
      <c r="FNL290" s="1434"/>
      <c r="FNM290" s="1434"/>
      <c r="FNN290" s="1434"/>
      <c r="FNO290" s="1434"/>
      <c r="FNP290" s="1434"/>
      <c r="FNQ290" s="1434"/>
      <c r="FNR290" s="1434"/>
      <c r="FNS290" s="1434"/>
      <c r="FNT290" s="1434"/>
      <c r="FNU290" s="1434"/>
      <c r="FNV290" s="1434"/>
      <c r="FNW290" s="1434"/>
      <c r="FNX290" s="1434"/>
      <c r="FNY290" s="1434"/>
      <c r="FNZ290" s="1434"/>
      <c r="FOA290" s="1434"/>
      <c r="FOB290" s="1434"/>
      <c r="FOC290" s="1434"/>
      <c r="FOD290" s="1434"/>
      <c r="FOE290" s="1434"/>
      <c r="FOF290" s="1434"/>
      <c r="FOG290" s="1434"/>
      <c r="FOH290" s="1434"/>
      <c r="FOI290" s="1434"/>
      <c r="FOJ290" s="1434"/>
      <c r="FOK290" s="1434"/>
      <c r="FOL290" s="1434"/>
      <c r="FOM290" s="1434"/>
      <c r="FON290" s="1434"/>
      <c r="FOO290" s="1434"/>
      <c r="FOP290" s="1434"/>
      <c r="FOQ290" s="1434"/>
      <c r="FOR290" s="1434"/>
      <c r="FOS290" s="1434"/>
      <c r="FOT290" s="1434"/>
      <c r="FOU290" s="1434"/>
      <c r="FOV290" s="1434"/>
      <c r="FOW290" s="1434"/>
      <c r="FOX290" s="1434"/>
      <c r="FOY290" s="1434"/>
      <c r="FOZ290" s="1434"/>
      <c r="FPA290" s="1434"/>
      <c r="FPB290" s="1434"/>
      <c r="FPC290" s="1434"/>
      <c r="FPD290" s="1434"/>
      <c r="FPE290" s="1434"/>
      <c r="FPF290" s="1434"/>
      <c r="FPG290" s="1434"/>
      <c r="FPH290" s="1434"/>
      <c r="FPI290" s="1434"/>
      <c r="FPJ290" s="1434"/>
      <c r="FPK290" s="1434"/>
      <c r="FPL290" s="1434"/>
      <c r="FPM290" s="1434"/>
      <c r="FPN290" s="1434"/>
      <c r="FPO290" s="1434"/>
      <c r="FPP290" s="1434"/>
      <c r="FPQ290" s="1434"/>
      <c r="FPR290" s="1434"/>
      <c r="FPS290" s="1434"/>
      <c r="FPT290" s="1434"/>
      <c r="FPU290" s="1434"/>
      <c r="FPV290" s="1434"/>
      <c r="FPW290" s="1434"/>
      <c r="FPX290" s="1434"/>
      <c r="FPY290" s="1434"/>
      <c r="FPZ290" s="1434"/>
      <c r="FQA290" s="1434"/>
      <c r="FQB290" s="1434"/>
      <c r="FQC290" s="1434"/>
      <c r="FQD290" s="1434"/>
      <c r="FQE290" s="1434"/>
      <c r="FQF290" s="1434"/>
      <c r="FQG290" s="1434"/>
      <c r="FQH290" s="1434"/>
      <c r="FQI290" s="1434"/>
      <c r="FQJ290" s="1434"/>
      <c r="FQK290" s="1434"/>
      <c r="FQL290" s="1434"/>
      <c r="FQM290" s="1434"/>
      <c r="FQN290" s="1434"/>
      <c r="FQO290" s="1434"/>
      <c r="FQP290" s="1434"/>
      <c r="FQQ290" s="1434"/>
      <c r="FQR290" s="1434"/>
      <c r="FQS290" s="1434"/>
      <c r="FQT290" s="1434"/>
      <c r="FQU290" s="1434"/>
      <c r="FQV290" s="1434"/>
      <c r="FQW290" s="1434"/>
      <c r="FQX290" s="1434"/>
      <c r="FQY290" s="1434"/>
      <c r="FQZ290" s="1434"/>
      <c r="FRA290" s="1434"/>
      <c r="FRB290" s="1434"/>
      <c r="FRC290" s="1434"/>
      <c r="FRD290" s="1434"/>
      <c r="FRE290" s="1434"/>
      <c r="FRF290" s="1434"/>
      <c r="FRG290" s="1434"/>
      <c r="FRH290" s="1434"/>
      <c r="FRI290" s="1434"/>
      <c r="FRJ290" s="1434"/>
      <c r="FRK290" s="1434"/>
      <c r="FRL290" s="1434"/>
      <c r="FRM290" s="1434"/>
      <c r="FRN290" s="1434"/>
      <c r="FRO290" s="1434"/>
      <c r="FRP290" s="1434"/>
      <c r="FRQ290" s="1434"/>
      <c r="FRR290" s="1434"/>
      <c r="FRS290" s="1434"/>
      <c r="FRT290" s="1434"/>
      <c r="FRU290" s="1434"/>
      <c r="FRV290" s="1434"/>
      <c r="FRW290" s="1434"/>
      <c r="FRX290" s="1434"/>
      <c r="FRY290" s="1434"/>
      <c r="FRZ290" s="1434"/>
      <c r="FSA290" s="1434"/>
      <c r="FSB290" s="1434"/>
      <c r="FSC290" s="1434"/>
      <c r="FSD290" s="1434"/>
      <c r="FSE290" s="1434"/>
      <c r="FSF290" s="1434"/>
      <c r="FSG290" s="1434"/>
      <c r="FSH290" s="1434"/>
      <c r="FSI290" s="1434"/>
      <c r="FSJ290" s="1434"/>
      <c r="FSK290" s="1434"/>
      <c r="FSL290" s="1434"/>
      <c r="FSM290" s="1434"/>
      <c r="FSN290" s="1434"/>
      <c r="FSO290" s="1434"/>
      <c r="FSP290" s="1434"/>
      <c r="FSQ290" s="1434"/>
      <c r="FSR290" s="1434"/>
      <c r="FSS290" s="1434"/>
      <c r="FST290" s="1434"/>
      <c r="FSU290" s="1434"/>
      <c r="FSV290" s="1434"/>
      <c r="FSW290" s="1434"/>
      <c r="FSX290" s="1434"/>
      <c r="FSY290" s="1434"/>
      <c r="FSZ290" s="1434"/>
      <c r="FTA290" s="1434"/>
      <c r="FTB290" s="1434"/>
      <c r="FTC290" s="1434"/>
      <c r="FTD290" s="1434"/>
      <c r="FTE290" s="1434"/>
      <c r="FTF290" s="1434"/>
      <c r="FTG290" s="1434"/>
      <c r="FTH290" s="1434"/>
      <c r="FTI290" s="1434"/>
      <c r="FTJ290" s="1434"/>
      <c r="FTK290" s="1434"/>
      <c r="FTL290" s="1434"/>
      <c r="FTM290" s="1434"/>
      <c r="FTN290" s="1434"/>
      <c r="FTO290" s="1434"/>
      <c r="FTP290" s="1434"/>
      <c r="FTQ290" s="1434"/>
      <c r="FTR290" s="1434"/>
      <c r="FTS290" s="1434"/>
      <c r="FTT290" s="1434"/>
      <c r="FTU290" s="1434"/>
      <c r="FTV290" s="1434"/>
      <c r="FTW290" s="1434"/>
      <c r="FTX290" s="1434"/>
      <c r="FTY290" s="1434"/>
      <c r="FTZ290" s="1434"/>
      <c r="FUA290" s="1434"/>
      <c r="FUB290" s="1434"/>
      <c r="FUC290" s="1434"/>
      <c r="FUD290" s="1434"/>
      <c r="FUE290" s="1434"/>
      <c r="FUF290" s="1434"/>
      <c r="FUG290" s="1434"/>
      <c r="FUH290" s="1434"/>
      <c r="FUI290" s="1434"/>
      <c r="FUJ290" s="1434"/>
      <c r="FUK290" s="1434"/>
      <c r="FUL290" s="1434"/>
      <c r="FUM290" s="1434"/>
      <c r="FUN290" s="1434"/>
      <c r="FUO290" s="1434"/>
      <c r="FUP290" s="1434"/>
      <c r="FUQ290" s="1434"/>
      <c r="FUR290" s="1434"/>
      <c r="FUS290" s="1434"/>
      <c r="FUT290" s="1434"/>
      <c r="FUU290" s="1434"/>
      <c r="FUV290" s="1434"/>
      <c r="FUW290" s="1434"/>
      <c r="FUX290" s="1434"/>
      <c r="FUY290" s="1434"/>
      <c r="FUZ290" s="1434"/>
      <c r="FVA290" s="1434"/>
      <c r="FVB290" s="1434"/>
      <c r="FVC290" s="1434"/>
      <c r="FVD290" s="1434"/>
      <c r="FVE290" s="1434"/>
      <c r="FVF290" s="1434"/>
      <c r="FVG290" s="1434"/>
      <c r="FVH290" s="1434"/>
      <c r="FVI290" s="1434"/>
      <c r="FVJ290" s="1434"/>
      <c r="FVK290" s="1434"/>
      <c r="FVL290" s="1434"/>
      <c r="FVM290" s="1434"/>
      <c r="FVN290" s="1434"/>
      <c r="FVO290" s="1434"/>
      <c r="FVP290" s="1434"/>
      <c r="FVQ290" s="1434"/>
      <c r="FVR290" s="1434"/>
      <c r="FVS290" s="1434"/>
      <c r="FVT290" s="1434"/>
      <c r="FVU290" s="1434"/>
      <c r="FVV290" s="1434"/>
      <c r="FVW290" s="1434"/>
      <c r="FVX290" s="1434"/>
      <c r="FVY290" s="1434"/>
      <c r="FVZ290" s="1434"/>
      <c r="FWA290" s="1434"/>
      <c r="FWB290" s="1434"/>
      <c r="FWC290" s="1434"/>
      <c r="FWD290" s="1434"/>
      <c r="FWE290" s="1434"/>
      <c r="FWF290" s="1434"/>
      <c r="FWG290" s="1434"/>
      <c r="FWH290" s="1434"/>
      <c r="FWI290" s="1434"/>
      <c r="FWJ290" s="1434"/>
      <c r="FWK290" s="1434"/>
      <c r="FWL290" s="1434"/>
      <c r="FWM290" s="1434"/>
      <c r="FWN290" s="1434"/>
      <c r="FWO290" s="1434"/>
      <c r="FWP290" s="1434"/>
      <c r="FWQ290" s="1434"/>
      <c r="FWR290" s="1434"/>
      <c r="FWS290" s="1434"/>
      <c r="FWT290" s="1434"/>
      <c r="FWU290" s="1434"/>
      <c r="FWV290" s="1434"/>
      <c r="FWW290" s="1434"/>
      <c r="FWX290" s="1434"/>
      <c r="FWY290" s="1434"/>
      <c r="FWZ290" s="1434"/>
      <c r="FXA290" s="1434"/>
      <c r="FXB290" s="1434"/>
      <c r="FXC290" s="1434"/>
      <c r="FXD290" s="1434"/>
      <c r="FXE290" s="1434"/>
      <c r="FXF290" s="1434"/>
      <c r="FXG290" s="1434"/>
      <c r="FXH290" s="1434"/>
      <c r="FXI290" s="1434"/>
      <c r="FXJ290" s="1434"/>
      <c r="FXK290" s="1434"/>
      <c r="FXL290" s="1434"/>
      <c r="FXM290" s="1434"/>
      <c r="FXN290" s="1434"/>
      <c r="FXO290" s="1434"/>
      <c r="FXP290" s="1434"/>
      <c r="FXQ290" s="1434"/>
      <c r="FXR290" s="1434"/>
      <c r="FXS290" s="1434"/>
      <c r="FXT290" s="1434"/>
      <c r="FXU290" s="1434"/>
      <c r="FXV290" s="1434"/>
      <c r="FXW290" s="1434"/>
      <c r="FXX290" s="1434"/>
      <c r="FXY290" s="1434"/>
      <c r="FXZ290" s="1434"/>
      <c r="FYA290" s="1434"/>
      <c r="FYB290" s="1434"/>
      <c r="FYC290" s="1434"/>
      <c r="FYD290" s="1434"/>
      <c r="FYE290" s="1434"/>
      <c r="FYF290" s="1434"/>
      <c r="FYG290" s="1434"/>
      <c r="FYH290" s="1434"/>
      <c r="FYI290" s="1434"/>
      <c r="FYJ290" s="1434"/>
      <c r="FYK290" s="1434"/>
      <c r="FYL290" s="1434"/>
      <c r="FYM290" s="1434"/>
      <c r="FYN290" s="1434"/>
      <c r="FYO290" s="1434"/>
      <c r="FYP290" s="1434"/>
      <c r="FYQ290" s="1434"/>
      <c r="FYR290" s="1434"/>
      <c r="FYS290" s="1434"/>
      <c r="FYT290" s="1434"/>
      <c r="FYU290" s="1434"/>
      <c r="FYV290" s="1434"/>
      <c r="FYW290" s="1434"/>
      <c r="FYX290" s="1434"/>
      <c r="FYY290" s="1434"/>
      <c r="FYZ290" s="1434"/>
      <c r="FZA290" s="1434"/>
      <c r="FZB290" s="1434"/>
      <c r="FZC290" s="1434"/>
      <c r="FZD290" s="1434"/>
      <c r="FZE290" s="1434"/>
      <c r="FZF290" s="1434"/>
      <c r="FZG290" s="1434"/>
      <c r="FZH290" s="1434"/>
      <c r="FZI290" s="1434"/>
      <c r="FZJ290" s="1434"/>
      <c r="FZK290" s="1434"/>
      <c r="FZL290" s="1434"/>
      <c r="FZM290" s="1434"/>
      <c r="FZN290" s="1434"/>
      <c r="FZO290" s="1434"/>
      <c r="FZP290" s="1434"/>
      <c r="FZQ290" s="1434"/>
      <c r="FZR290" s="1434"/>
      <c r="FZS290" s="1434"/>
      <c r="FZT290" s="1434"/>
      <c r="FZU290" s="1434"/>
      <c r="FZV290" s="1434"/>
      <c r="FZW290" s="1434"/>
      <c r="FZX290" s="1434"/>
      <c r="FZY290" s="1434"/>
      <c r="FZZ290" s="1434"/>
      <c r="GAA290" s="1434"/>
      <c r="GAB290" s="1434"/>
      <c r="GAC290" s="1434"/>
      <c r="GAD290" s="1434"/>
      <c r="GAE290" s="1434"/>
      <c r="GAF290" s="1434"/>
      <c r="GAG290" s="1434"/>
      <c r="GAH290" s="1434"/>
      <c r="GAI290" s="1434"/>
      <c r="GAJ290" s="1434"/>
      <c r="GAK290" s="1434"/>
      <c r="GAL290" s="1434"/>
      <c r="GAM290" s="1434"/>
      <c r="GAN290" s="1434"/>
      <c r="GAO290" s="1434"/>
      <c r="GAP290" s="1434"/>
      <c r="GAQ290" s="1434"/>
      <c r="GAR290" s="1434"/>
      <c r="GAS290" s="1434"/>
      <c r="GAT290" s="1434"/>
      <c r="GAU290" s="1434"/>
      <c r="GAV290" s="1434"/>
      <c r="GAW290" s="1434"/>
      <c r="GAX290" s="1434"/>
      <c r="GAY290" s="1434"/>
      <c r="GAZ290" s="1434"/>
      <c r="GBA290" s="1434"/>
      <c r="GBB290" s="1434"/>
      <c r="GBC290" s="1434"/>
      <c r="GBD290" s="1434"/>
      <c r="GBE290" s="1434"/>
      <c r="GBF290" s="1434"/>
      <c r="GBG290" s="1434"/>
      <c r="GBH290" s="1434"/>
      <c r="GBI290" s="1434"/>
      <c r="GBJ290" s="1434"/>
      <c r="GBK290" s="1434"/>
      <c r="GBL290" s="1434"/>
      <c r="GBM290" s="1434"/>
      <c r="GBN290" s="1434"/>
      <c r="GBO290" s="1434"/>
      <c r="GBP290" s="1434"/>
      <c r="GBQ290" s="1434"/>
      <c r="GBR290" s="1434"/>
      <c r="GBS290" s="1434"/>
      <c r="GBT290" s="1434"/>
      <c r="GBU290" s="1434"/>
      <c r="GBV290" s="1434"/>
      <c r="GBW290" s="1434"/>
      <c r="GBX290" s="1434"/>
      <c r="GBY290" s="1434"/>
      <c r="GBZ290" s="1434"/>
      <c r="GCA290" s="1434"/>
      <c r="GCB290" s="1434"/>
      <c r="GCC290" s="1434"/>
      <c r="GCD290" s="1434"/>
      <c r="GCE290" s="1434"/>
      <c r="GCF290" s="1434"/>
      <c r="GCG290" s="1434"/>
      <c r="GCH290" s="1434"/>
      <c r="GCI290" s="1434"/>
      <c r="GCJ290" s="1434"/>
      <c r="GCK290" s="1434"/>
      <c r="GCL290" s="1434"/>
      <c r="GCM290" s="1434"/>
      <c r="GCN290" s="1434"/>
      <c r="GCO290" s="1434"/>
      <c r="GCP290" s="1434"/>
      <c r="GCQ290" s="1434"/>
      <c r="GCR290" s="1434"/>
      <c r="GCS290" s="1434"/>
      <c r="GCT290" s="1434"/>
      <c r="GCU290" s="1434"/>
      <c r="GCV290" s="1434"/>
      <c r="GCW290" s="1434"/>
      <c r="GCX290" s="1434"/>
      <c r="GCY290" s="1434"/>
      <c r="GCZ290" s="1434"/>
      <c r="GDA290" s="1434"/>
      <c r="GDB290" s="1434"/>
      <c r="GDC290" s="1434"/>
      <c r="GDD290" s="1434"/>
      <c r="GDE290" s="1434"/>
      <c r="GDF290" s="1434"/>
      <c r="GDG290" s="1434"/>
      <c r="GDH290" s="1434"/>
      <c r="GDI290" s="1434"/>
      <c r="GDJ290" s="1434"/>
      <c r="GDK290" s="1434"/>
      <c r="GDL290" s="1434"/>
      <c r="GDM290" s="1434"/>
      <c r="GDN290" s="1434"/>
      <c r="GDO290" s="1434"/>
      <c r="GDP290" s="1434"/>
      <c r="GDQ290" s="1434"/>
      <c r="GDR290" s="1434"/>
      <c r="GDS290" s="1434"/>
      <c r="GDT290" s="1434"/>
      <c r="GDU290" s="1434"/>
      <c r="GDV290" s="1434"/>
      <c r="GDW290" s="1434"/>
      <c r="GDX290" s="1434"/>
      <c r="GDY290" s="1434"/>
      <c r="GDZ290" s="1434"/>
      <c r="GEA290" s="1434"/>
      <c r="GEB290" s="1434"/>
      <c r="GEC290" s="1434"/>
      <c r="GED290" s="1434"/>
      <c r="GEE290" s="1434"/>
      <c r="GEF290" s="1434"/>
      <c r="GEG290" s="1434"/>
      <c r="GEH290" s="1434"/>
      <c r="GEI290" s="1434"/>
      <c r="GEJ290" s="1434"/>
      <c r="GEK290" s="1434"/>
      <c r="GEL290" s="1434"/>
      <c r="GEM290" s="1434"/>
      <c r="GEN290" s="1434"/>
      <c r="GEO290" s="1434"/>
      <c r="GEP290" s="1434"/>
      <c r="GEQ290" s="1434"/>
      <c r="GER290" s="1434"/>
      <c r="GES290" s="1434"/>
      <c r="GET290" s="1434"/>
      <c r="GEU290" s="1434"/>
      <c r="GEV290" s="1434"/>
      <c r="GEW290" s="1434"/>
      <c r="GEX290" s="1434"/>
      <c r="GEY290" s="1434"/>
      <c r="GEZ290" s="1434"/>
      <c r="GFA290" s="1434"/>
      <c r="GFB290" s="1434"/>
      <c r="GFC290" s="1434"/>
      <c r="GFD290" s="1434"/>
      <c r="GFE290" s="1434"/>
      <c r="GFF290" s="1434"/>
      <c r="GFG290" s="1434"/>
      <c r="GFH290" s="1434"/>
      <c r="GFI290" s="1434"/>
      <c r="GFJ290" s="1434"/>
      <c r="GFK290" s="1434"/>
      <c r="GFL290" s="1434"/>
      <c r="GFM290" s="1434"/>
      <c r="GFN290" s="1434"/>
      <c r="GFO290" s="1434"/>
      <c r="GFP290" s="1434"/>
      <c r="GFQ290" s="1434"/>
      <c r="GFR290" s="1434"/>
      <c r="GFS290" s="1434"/>
      <c r="GFT290" s="1434"/>
      <c r="GFU290" s="1434"/>
      <c r="GFV290" s="1434"/>
      <c r="GFW290" s="1434"/>
      <c r="GFX290" s="1434"/>
      <c r="GFY290" s="1434"/>
      <c r="GFZ290" s="1434"/>
      <c r="GGA290" s="1434"/>
      <c r="GGB290" s="1434"/>
      <c r="GGC290" s="1434"/>
      <c r="GGD290" s="1434"/>
      <c r="GGE290" s="1434"/>
      <c r="GGF290" s="1434"/>
      <c r="GGG290" s="1434"/>
      <c r="GGH290" s="1434"/>
      <c r="GGI290" s="1434"/>
      <c r="GGJ290" s="1434"/>
      <c r="GGK290" s="1434"/>
      <c r="GGL290" s="1434"/>
      <c r="GGM290" s="1434"/>
      <c r="GGN290" s="1434"/>
      <c r="GGO290" s="1434"/>
      <c r="GGP290" s="1434"/>
      <c r="GGQ290" s="1434"/>
      <c r="GGR290" s="1434"/>
      <c r="GGS290" s="1434"/>
      <c r="GGT290" s="1434"/>
      <c r="GGU290" s="1434"/>
      <c r="GGV290" s="1434"/>
      <c r="GGW290" s="1434"/>
      <c r="GGX290" s="1434"/>
      <c r="GGY290" s="1434"/>
      <c r="GGZ290" s="1434"/>
      <c r="GHA290" s="1434"/>
      <c r="GHB290" s="1434"/>
      <c r="GHC290" s="1434"/>
      <c r="GHD290" s="1434"/>
      <c r="GHE290" s="1434"/>
      <c r="GHF290" s="1434"/>
      <c r="GHG290" s="1434"/>
      <c r="GHH290" s="1434"/>
      <c r="GHI290" s="1434"/>
      <c r="GHJ290" s="1434"/>
      <c r="GHK290" s="1434"/>
      <c r="GHL290" s="1434"/>
      <c r="GHM290" s="1434"/>
      <c r="GHN290" s="1434"/>
      <c r="GHO290" s="1434"/>
      <c r="GHP290" s="1434"/>
      <c r="GHQ290" s="1434"/>
      <c r="GHR290" s="1434"/>
      <c r="GHS290" s="1434"/>
      <c r="GHT290" s="1434"/>
      <c r="GHU290" s="1434"/>
      <c r="GHV290" s="1434"/>
      <c r="GHW290" s="1434"/>
      <c r="GHX290" s="1434"/>
      <c r="GHY290" s="1434"/>
      <c r="GHZ290" s="1434"/>
      <c r="GIA290" s="1434"/>
      <c r="GIB290" s="1434"/>
      <c r="GIC290" s="1434"/>
      <c r="GID290" s="1434"/>
      <c r="GIE290" s="1434"/>
      <c r="GIF290" s="1434"/>
      <c r="GIG290" s="1434"/>
      <c r="GIH290" s="1434"/>
      <c r="GII290" s="1434"/>
      <c r="GIJ290" s="1434"/>
      <c r="GIK290" s="1434"/>
      <c r="GIL290" s="1434"/>
      <c r="GIM290" s="1434"/>
      <c r="GIN290" s="1434"/>
      <c r="GIO290" s="1434"/>
      <c r="GIP290" s="1434"/>
      <c r="GIQ290" s="1434"/>
      <c r="GIR290" s="1434"/>
      <c r="GIS290" s="1434"/>
      <c r="GIT290" s="1434"/>
      <c r="GIU290" s="1434"/>
      <c r="GIV290" s="1434"/>
      <c r="GIW290" s="1434"/>
      <c r="GIX290" s="1434"/>
      <c r="GIY290" s="1434"/>
      <c r="GIZ290" s="1434"/>
      <c r="GJA290" s="1434"/>
      <c r="GJB290" s="1434"/>
      <c r="GJC290" s="1434"/>
      <c r="GJD290" s="1434"/>
      <c r="GJE290" s="1434"/>
      <c r="GJF290" s="1434"/>
      <c r="GJG290" s="1434"/>
      <c r="GJH290" s="1434"/>
      <c r="GJI290" s="1434"/>
      <c r="GJJ290" s="1434"/>
      <c r="GJK290" s="1434"/>
      <c r="GJL290" s="1434"/>
      <c r="GJM290" s="1434"/>
      <c r="GJN290" s="1434"/>
      <c r="GJO290" s="1434"/>
      <c r="GJP290" s="1434"/>
      <c r="GJQ290" s="1434"/>
      <c r="GJR290" s="1434"/>
      <c r="GJS290" s="1434"/>
      <c r="GJT290" s="1434"/>
      <c r="GJU290" s="1434"/>
      <c r="GJV290" s="1434"/>
      <c r="GJW290" s="1434"/>
      <c r="GJX290" s="1434"/>
      <c r="GJY290" s="1434"/>
      <c r="GJZ290" s="1434"/>
      <c r="GKA290" s="1434"/>
      <c r="GKB290" s="1434"/>
      <c r="GKC290" s="1434"/>
      <c r="GKD290" s="1434"/>
      <c r="GKE290" s="1434"/>
      <c r="GKF290" s="1434"/>
      <c r="GKG290" s="1434"/>
      <c r="GKH290" s="1434"/>
      <c r="GKI290" s="1434"/>
      <c r="GKJ290" s="1434"/>
      <c r="GKK290" s="1434"/>
      <c r="GKL290" s="1434"/>
      <c r="GKM290" s="1434"/>
      <c r="GKN290" s="1434"/>
      <c r="GKO290" s="1434"/>
      <c r="GKP290" s="1434"/>
      <c r="GKQ290" s="1434"/>
      <c r="GKR290" s="1434"/>
      <c r="GKS290" s="1434"/>
      <c r="GKT290" s="1434"/>
      <c r="GKU290" s="1434"/>
      <c r="GKV290" s="1434"/>
      <c r="GKW290" s="1434"/>
      <c r="GKX290" s="1434"/>
      <c r="GKY290" s="1434"/>
      <c r="GKZ290" s="1434"/>
      <c r="GLA290" s="1434"/>
      <c r="GLB290" s="1434"/>
      <c r="GLC290" s="1434"/>
      <c r="GLD290" s="1434"/>
      <c r="GLE290" s="1434"/>
      <c r="GLF290" s="1434"/>
      <c r="GLG290" s="1434"/>
      <c r="GLH290" s="1434"/>
      <c r="GLI290" s="1434"/>
      <c r="GLJ290" s="1434"/>
      <c r="GLK290" s="1434"/>
      <c r="GLL290" s="1434"/>
      <c r="GLM290" s="1434"/>
      <c r="GLN290" s="1434"/>
      <c r="GLO290" s="1434"/>
      <c r="GLP290" s="1434"/>
      <c r="GLQ290" s="1434"/>
      <c r="GLR290" s="1434"/>
      <c r="GLS290" s="1434"/>
      <c r="GLT290" s="1434"/>
      <c r="GLU290" s="1434"/>
      <c r="GLV290" s="1434"/>
      <c r="GLW290" s="1434"/>
      <c r="GLX290" s="1434"/>
      <c r="GLY290" s="1434"/>
      <c r="GLZ290" s="1434"/>
      <c r="GMA290" s="1434"/>
      <c r="GMB290" s="1434"/>
      <c r="GMC290" s="1434"/>
      <c r="GMD290" s="1434"/>
      <c r="GME290" s="1434"/>
      <c r="GMF290" s="1434"/>
      <c r="GMG290" s="1434"/>
      <c r="GMH290" s="1434"/>
      <c r="GMI290" s="1434"/>
      <c r="GMJ290" s="1434"/>
      <c r="GMK290" s="1434"/>
      <c r="GML290" s="1434"/>
      <c r="GMM290" s="1434"/>
      <c r="GMN290" s="1434"/>
      <c r="GMO290" s="1434"/>
      <c r="GMP290" s="1434"/>
      <c r="GMQ290" s="1434"/>
      <c r="GMR290" s="1434"/>
      <c r="GMS290" s="1434"/>
      <c r="GMT290" s="1434"/>
      <c r="GMU290" s="1434"/>
      <c r="GMV290" s="1434"/>
      <c r="GMW290" s="1434"/>
      <c r="GMX290" s="1434"/>
      <c r="GMY290" s="1434"/>
      <c r="GMZ290" s="1434"/>
      <c r="GNA290" s="1434"/>
      <c r="GNB290" s="1434"/>
      <c r="GNC290" s="1434"/>
      <c r="GND290" s="1434"/>
      <c r="GNE290" s="1434"/>
      <c r="GNF290" s="1434"/>
      <c r="GNG290" s="1434"/>
      <c r="GNH290" s="1434"/>
      <c r="GNI290" s="1434"/>
      <c r="GNJ290" s="1434"/>
      <c r="GNK290" s="1434"/>
      <c r="GNL290" s="1434"/>
      <c r="GNM290" s="1434"/>
      <c r="GNN290" s="1434"/>
      <c r="GNO290" s="1434"/>
      <c r="GNP290" s="1434"/>
      <c r="GNQ290" s="1434"/>
      <c r="GNR290" s="1434"/>
      <c r="GNS290" s="1434"/>
      <c r="GNT290" s="1434"/>
      <c r="GNU290" s="1434"/>
      <c r="GNV290" s="1434"/>
      <c r="GNW290" s="1434"/>
      <c r="GNX290" s="1434"/>
      <c r="GNY290" s="1434"/>
      <c r="GNZ290" s="1434"/>
      <c r="GOA290" s="1434"/>
      <c r="GOB290" s="1434"/>
      <c r="GOC290" s="1434"/>
      <c r="GOD290" s="1434"/>
      <c r="GOE290" s="1434"/>
      <c r="GOF290" s="1434"/>
      <c r="GOG290" s="1434"/>
      <c r="GOH290" s="1434"/>
      <c r="GOI290" s="1434"/>
      <c r="GOJ290" s="1434"/>
      <c r="GOK290" s="1434"/>
      <c r="GOL290" s="1434"/>
      <c r="GOM290" s="1434"/>
      <c r="GON290" s="1434"/>
      <c r="GOO290" s="1434"/>
      <c r="GOP290" s="1434"/>
      <c r="GOQ290" s="1434"/>
      <c r="GOR290" s="1434"/>
      <c r="GOS290" s="1434"/>
      <c r="GOT290" s="1434"/>
      <c r="GOU290" s="1434"/>
      <c r="GOV290" s="1434"/>
      <c r="GOW290" s="1434"/>
      <c r="GOX290" s="1434"/>
      <c r="GOY290" s="1434"/>
      <c r="GOZ290" s="1434"/>
      <c r="GPA290" s="1434"/>
      <c r="GPB290" s="1434"/>
      <c r="GPC290" s="1434"/>
      <c r="GPD290" s="1434"/>
      <c r="GPE290" s="1434"/>
      <c r="GPF290" s="1434"/>
      <c r="GPG290" s="1434"/>
      <c r="GPH290" s="1434"/>
      <c r="GPI290" s="1434"/>
      <c r="GPJ290" s="1434"/>
      <c r="GPK290" s="1434"/>
      <c r="GPL290" s="1434"/>
      <c r="GPM290" s="1434"/>
      <c r="GPN290" s="1434"/>
      <c r="GPO290" s="1434"/>
      <c r="GPP290" s="1434"/>
      <c r="GPQ290" s="1434"/>
      <c r="GPR290" s="1434"/>
      <c r="GPS290" s="1434"/>
      <c r="GPT290" s="1434"/>
      <c r="GPU290" s="1434"/>
      <c r="GPV290" s="1434"/>
      <c r="GPW290" s="1434"/>
      <c r="GPX290" s="1434"/>
      <c r="GPY290" s="1434"/>
      <c r="GPZ290" s="1434"/>
      <c r="GQA290" s="1434"/>
      <c r="GQB290" s="1434"/>
      <c r="GQC290" s="1434"/>
      <c r="GQD290" s="1434"/>
      <c r="GQE290" s="1434"/>
      <c r="GQF290" s="1434"/>
      <c r="GQG290" s="1434"/>
      <c r="GQH290" s="1434"/>
      <c r="GQI290" s="1434"/>
      <c r="GQJ290" s="1434"/>
      <c r="GQK290" s="1434"/>
      <c r="GQL290" s="1434"/>
      <c r="GQM290" s="1434"/>
      <c r="GQN290" s="1434"/>
      <c r="GQO290" s="1434"/>
      <c r="GQP290" s="1434"/>
      <c r="GQQ290" s="1434"/>
      <c r="GQR290" s="1434"/>
      <c r="GQS290" s="1434"/>
      <c r="GQT290" s="1434"/>
      <c r="GQU290" s="1434"/>
      <c r="GQV290" s="1434"/>
      <c r="GQW290" s="1434"/>
      <c r="GQX290" s="1434"/>
      <c r="GQY290" s="1434"/>
      <c r="GQZ290" s="1434"/>
      <c r="GRA290" s="1434"/>
      <c r="GRB290" s="1434"/>
      <c r="GRC290" s="1434"/>
      <c r="GRD290" s="1434"/>
      <c r="GRE290" s="1434"/>
      <c r="GRF290" s="1434"/>
      <c r="GRG290" s="1434"/>
      <c r="GRH290" s="1434"/>
      <c r="GRI290" s="1434"/>
      <c r="GRJ290" s="1434"/>
      <c r="GRK290" s="1434"/>
      <c r="GRL290" s="1434"/>
      <c r="GRM290" s="1434"/>
      <c r="GRN290" s="1434"/>
      <c r="GRO290" s="1434"/>
      <c r="GRP290" s="1434"/>
      <c r="GRQ290" s="1434"/>
      <c r="GRR290" s="1434"/>
      <c r="GRS290" s="1434"/>
      <c r="GRT290" s="1434"/>
      <c r="GRU290" s="1434"/>
      <c r="GRV290" s="1434"/>
      <c r="GRW290" s="1434"/>
      <c r="GRX290" s="1434"/>
      <c r="GRY290" s="1434"/>
      <c r="GRZ290" s="1434"/>
      <c r="GSA290" s="1434"/>
      <c r="GSB290" s="1434"/>
      <c r="GSC290" s="1434"/>
      <c r="GSD290" s="1434"/>
      <c r="GSE290" s="1434"/>
      <c r="GSF290" s="1434"/>
      <c r="GSG290" s="1434"/>
      <c r="GSH290" s="1434"/>
      <c r="GSI290" s="1434"/>
      <c r="GSJ290" s="1434"/>
      <c r="GSK290" s="1434"/>
      <c r="GSL290" s="1434"/>
      <c r="GSM290" s="1434"/>
      <c r="GSN290" s="1434"/>
      <c r="GSO290" s="1434"/>
      <c r="GSP290" s="1434"/>
      <c r="GSQ290" s="1434"/>
      <c r="GSR290" s="1434"/>
      <c r="GSS290" s="1434"/>
      <c r="GST290" s="1434"/>
      <c r="GSU290" s="1434"/>
      <c r="GSV290" s="1434"/>
      <c r="GSW290" s="1434"/>
      <c r="GSX290" s="1434"/>
      <c r="GSY290" s="1434"/>
      <c r="GSZ290" s="1434"/>
      <c r="GTA290" s="1434"/>
      <c r="GTB290" s="1434"/>
      <c r="GTC290" s="1434"/>
      <c r="GTD290" s="1434"/>
      <c r="GTE290" s="1434"/>
      <c r="GTF290" s="1434"/>
      <c r="GTG290" s="1434"/>
      <c r="GTH290" s="1434"/>
      <c r="GTI290" s="1434"/>
      <c r="GTJ290" s="1434"/>
      <c r="GTK290" s="1434"/>
      <c r="GTL290" s="1434"/>
      <c r="GTM290" s="1434"/>
      <c r="GTN290" s="1434"/>
      <c r="GTO290" s="1434"/>
      <c r="GTP290" s="1434"/>
      <c r="GTQ290" s="1434"/>
      <c r="GTR290" s="1434"/>
      <c r="GTS290" s="1434"/>
      <c r="GTT290" s="1434"/>
      <c r="GTU290" s="1434"/>
      <c r="GTV290" s="1434"/>
      <c r="GTW290" s="1434"/>
      <c r="GTX290" s="1434"/>
      <c r="GTY290" s="1434"/>
      <c r="GTZ290" s="1434"/>
      <c r="GUA290" s="1434"/>
      <c r="GUB290" s="1434"/>
      <c r="GUC290" s="1434"/>
      <c r="GUD290" s="1434"/>
      <c r="GUE290" s="1434"/>
      <c r="GUF290" s="1434"/>
      <c r="GUG290" s="1434"/>
      <c r="GUH290" s="1434"/>
      <c r="GUI290" s="1434"/>
      <c r="GUJ290" s="1434"/>
      <c r="GUK290" s="1434"/>
      <c r="GUL290" s="1434"/>
      <c r="GUM290" s="1434"/>
      <c r="GUN290" s="1434"/>
      <c r="GUO290" s="1434"/>
      <c r="GUP290" s="1434"/>
      <c r="GUQ290" s="1434"/>
      <c r="GUR290" s="1434"/>
      <c r="GUS290" s="1434"/>
      <c r="GUT290" s="1434"/>
      <c r="GUU290" s="1434"/>
      <c r="GUV290" s="1434"/>
      <c r="GUW290" s="1434"/>
      <c r="GUX290" s="1434"/>
      <c r="GUY290" s="1434"/>
      <c r="GUZ290" s="1434"/>
      <c r="GVA290" s="1434"/>
      <c r="GVB290" s="1434"/>
      <c r="GVC290" s="1434"/>
      <c r="GVD290" s="1434"/>
      <c r="GVE290" s="1434"/>
      <c r="GVF290" s="1434"/>
      <c r="GVG290" s="1434"/>
      <c r="GVH290" s="1434"/>
      <c r="GVI290" s="1434"/>
      <c r="GVJ290" s="1434"/>
      <c r="GVK290" s="1434"/>
      <c r="GVL290" s="1434"/>
      <c r="GVM290" s="1434"/>
      <c r="GVN290" s="1434"/>
      <c r="GVO290" s="1434"/>
      <c r="GVP290" s="1434"/>
      <c r="GVQ290" s="1434"/>
      <c r="GVR290" s="1434"/>
      <c r="GVS290" s="1434"/>
      <c r="GVT290" s="1434"/>
      <c r="GVU290" s="1434"/>
      <c r="GVV290" s="1434"/>
      <c r="GVW290" s="1434"/>
      <c r="GVX290" s="1434"/>
      <c r="GVY290" s="1434"/>
      <c r="GVZ290" s="1434"/>
      <c r="GWA290" s="1434"/>
      <c r="GWB290" s="1434"/>
      <c r="GWC290" s="1434"/>
      <c r="GWD290" s="1434"/>
      <c r="GWE290" s="1434"/>
      <c r="GWF290" s="1434"/>
      <c r="GWG290" s="1434"/>
      <c r="GWH290" s="1434"/>
      <c r="GWI290" s="1434"/>
      <c r="GWJ290" s="1434"/>
      <c r="GWK290" s="1434"/>
      <c r="GWL290" s="1434"/>
      <c r="GWM290" s="1434"/>
      <c r="GWN290" s="1434"/>
      <c r="GWO290" s="1434"/>
      <c r="GWP290" s="1434"/>
      <c r="GWQ290" s="1434"/>
      <c r="GWR290" s="1434"/>
      <c r="GWS290" s="1434"/>
      <c r="GWT290" s="1434"/>
      <c r="GWU290" s="1434"/>
      <c r="GWV290" s="1434"/>
      <c r="GWW290" s="1434"/>
      <c r="GWX290" s="1434"/>
      <c r="GWY290" s="1434"/>
      <c r="GWZ290" s="1434"/>
      <c r="GXA290" s="1434"/>
      <c r="GXB290" s="1434"/>
      <c r="GXC290" s="1434"/>
      <c r="GXD290" s="1434"/>
      <c r="GXE290" s="1434"/>
      <c r="GXF290" s="1434"/>
      <c r="GXG290" s="1434"/>
      <c r="GXH290" s="1434"/>
      <c r="GXI290" s="1434"/>
      <c r="GXJ290" s="1434"/>
      <c r="GXK290" s="1434"/>
      <c r="GXL290" s="1434"/>
      <c r="GXM290" s="1434"/>
      <c r="GXN290" s="1434"/>
      <c r="GXO290" s="1434"/>
      <c r="GXP290" s="1434"/>
      <c r="GXQ290" s="1434"/>
      <c r="GXR290" s="1434"/>
      <c r="GXS290" s="1434"/>
      <c r="GXT290" s="1434"/>
      <c r="GXU290" s="1434"/>
      <c r="GXV290" s="1434"/>
      <c r="GXW290" s="1434"/>
      <c r="GXX290" s="1434"/>
      <c r="GXY290" s="1434"/>
      <c r="GXZ290" s="1434"/>
      <c r="GYA290" s="1434"/>
      <c r="GYB290" s="1434"/>
      <c r="GYC290" s="1434"/>
      <c r="GYD290" s="1434"/>
      <c r="GYE290" s="1434"/>
      <c r="GYF290" s="1434"/>
      <c r="GYG290" s="1434"/>
      <c r="GYH290" s="1434"/>
      <c r="GYI290" s="1434"/>
      <c r="GYJ290" s="1434"/>
      <c r="GYK290" s="1434"/>
      <c r="GYL290" s="1434"/>
      <c r="GYM290" s="1434"/>
      <c r="GYN290" s="1434"/>
      <c r="GYO290" s="1434"/>
      <c r="GYP290" s="1434"/>
      <c r="GYQ290" s="1434"/>
      <c r="GYR290" s="1434"/>
      <c r="GYS290" s="1434"/>
      <c r="GYT290" s="1434"/>
      <c r="GYU290" s="1434"/>
      <c r="GYV290" s="1434"/>
      <c r="GYW290" s="1434"/>
      <c r="GYX290" s="1434"/>
      <c r="GYY290" s="1434"/>
      <c r="GYZ290" s="1434"/>
      <c r="GZA290" s="1434"/>
      <c r="GZB290" s="1434"/>
      <c r="GZC290" s="1434"/>
      <c r="GZD290" s="1434"/>
      <c r="GZE290" s="1434"/>
      <c r="GZF290" s="1434"/>
      <c r="GZG290" s="1434"/>
      <c r="GZH290" s="1434"/>
      <c r="GZI290" s="1434"/>
      <c r="GZJ290" s="1434"/>
      <c r="GZK290" s="1434"/>
      <c r="GZL290" s="1434"/>
      <c r="GZM290" s="1434"/>
      <c r="GZN290" s="1434"/>
      <c r="GZO290" s="1434"/>
      <c r="GZP290" s="1434"/>
      <c r="GZQ290" s="1434"/>
      <c r="GZR290" s="1434"/>
      <c r="GZS290" s="1434"/>
      <c r="GZT290" s="1434"/>
      <c r="GZU290" s="1434"/>
      <c r="GZV290" s="1434"/>
      <c r="GZW290" s="1434"/>
      <c r="GZX290" s="1434"/>
      <c r="GZY290" s="1434"/>
      <c r="GZZ290" s="1434"/>
      <c r="HAA290" s="1434"/>
      <c r="HAB290" s="1434"/>
      <c r="HAC290" s="1434"/>
      <c r="HAD290" s="1434"/>
      <c r="HAE290" s="1434"/>
      <c r="HAF290" s="1434"/>
      <c r="HAG290" s="1434"/>
      <c r="HAH290" s="1434"/>
      <c r="HAI290" s="1434"/>
      <c r="HAJ290" s="1434"/>
      <c r="HAK290" s="1434"/>
      <c r="HAL290" s="1434"/>
      <c r="HAM290" s="1434"/>
      <c r="HAN290" s="1434"/>
      <c r="HAO290" s="1434"/>
      <c r="HAP290" s="1434"/>
      <c r="HAQ290" s="1434"/>
      <c r="HAR290" s="1434"/>
      <c r="HAS290" s="1434"/>
      <c r="HAT290" s="1434"/>
      <c r="HAU290" s="1434"/>
      <c r="HAV290" s="1434"/>
      <c r="HAW290" s="1434"/>
      <c r="HAX290" s="1434"/>
      <c r="HAY290" s="1434"/>
      <c r="HAZ290" s="1434"/>
      <c r="HBA290" s="1434"/>
      <c r="HBB290" s="1434"/>
      <c r="HBC290" s="1434"/>
      <c r="HBD290" s="1434"/>
      <c r="HBE290" s="1434"/>
      <c r="HBF290" s="1434"/>
      <c r="HBG290" s="1434"/>
      <c r="HBH290" s="1434"/>
      <c r="HBI290" s="1434"/>
      <c r="HBJ290" s="1434"/>
      <c r="HBK290" s="1434"/>
      <c r="HBL290" s="1434"/>
      <c r="HBM290" s="1434"/>
      <c r="HBN290" s="1434"/>
      <c r="HBO290" s="1434"/>
      <c r="HBP290" s="1434"/>
      <c r="HBQ290" s="1434"/>
      <c r="HBR290" s="1434"/>
      <c r="HBS290" s="1434"/>
      <c r="HBT290" s="1434"/>
      <c r="HBU290" s="1434"/>
      <c r="HBV290" s="1434"/>
      <c r="HBW290" s="1434"/>
      <c r="HBX290" s="1434"/>
      <c r="HBY290" s="1434"/>
      <c r="HBZ290" s="1434"/>
      <c r="HCA290" s="1434"/>
      <c r="HCB290" s="1434"/>
      <c r="HCC290" s="1434"/>
      <c r="HCD290" s="1434"/>
      <c r="HCE290" s="1434"/>
      <c r="HCF290" s="1434"/>
      <c r="HCG290" s="1434"/>
      <c r="HCH290" s="1434"/>
      <c r="HCI290" s="1434"/>
      <c r="HCJ290" s="1434"/>
      <c r="HCK290" s="1434"/>
      <c r="HCL290" s="1434"/>
      <c r="HCM290" s="1434"/>
      <c r="HCN290" s="1434"/>
      <c r="HCO290" s="1434"/>
      <c r="HCP290" s="1434"/>
      <c r="HCQ290" s="1434"/>
      <c r="HCR290" s="1434"/>
      <c r="HCS290" s="1434"/>
      <c r="HCT290" s="1434"/>
      <c r="HCU290" s="1434"/>
      <c r="HCV290" s="1434"/>
      <c r="HCW290" s="1434"/>
      <c r="HCX290" s="1434"/>
      <c r="HCY290" s="1434"/>
      <c r="HCZ290" s="1434"/>
      <c r="HDA290" s="1434"/>
      <c r="HDB290" s="1434"/>
      <c r="HDC290" s="1434"/>
      <c r="HDD290" s="1434"/>
      <c r="HDE290" s="1434"/>
      <c r="HDF290" s="1434"/>
      <c r="HDG290" s="1434"/>
      <c r="HDH290" s="1434"/>
      <c r="HDI290" s="1434"/>
      <c r="HDJ290" s="1434"/>
      <c r="HDK290" s="1434"/>
      <c r="HDL290" s="1434"/>
      <c r="HDM290" s="1434"/>
      <c r="HDN290" s="1434"/>
      <c r="HDO290" s="1434"/>
      <c r="HDP290" s="1434"/>
      <c r="HDQ290" s="1434"/>
      <c r="HDR290" s="1434"/>
      <c r="HDS290" s="1434"/>
      <c r="HDT290" s="1434"/>
      <c r="HDU290" s="1434"/>
      <c r="HDV290" s="1434"/>
      <c r="HDW290" s="1434"/>
      <c r="HDX290" s="1434"/>
      <c r="HDY290" s="1434"/>
      <c r="HDZ290" s="1434"/>
      <c r="HEA290" s="1434"/>
      <c r="HEB290" s="1434"/>
      <c r="HEC290" s="1434"/>
      <c r="HED290" s="1434"/>
      <c r="HEE290" s="1434"/>
      <c r="HEF290" s="1434"/>
      <c r="HEG290" s="1434"/>
      <c r="HEH290" s="1434"/>
      <c r="HEI290" s="1434"/>
      <c r="HEJ290" s="1434"/>
      <c r="HEK290" s="1434"/>
      <c r="HEL290" s="1434"/>
      <c r="HEM290" s="1434"/>
      <c r="HEN290" s="1434"/>
      <c r="HEO290" s="1434"/>
      <c r="HEP290" s="1434"/>
      <c r="HEQ290" s="1434"/>
      <c r="HER290" s="1434"/>
      <c r="HES290" s="1434"/>
      <c r="HET290" s="1434"/>
      <c r="HEU290" s="1434"/>
      <c r="HEV290" s="1434"/>
      <c r="HEW290" s="1434"/>
      <c r="HEX290" s="1434"/>
      <c r="HEY290" s="1434"/>
      <c r="HEZ290" s="1434"/>
      <c r="HFA290" s="1434"/>
      <c r="HFB290" s="1434"/>
      <c r="HFC290" s="1434"/>
      <c r="HFD290" s="1434"/>
      <c r="HFE290" s="1434"/>
      <c r="HFF290" s="1434"/>
      <c r="HFG290" s="1434"/>
      <c r="HFH290" s="1434"/>
      <c r="HFI290" s="1434"/>
      <c r="HFJ290" s="1434"/>
      <c r="HFK290" s="1434"/>
      <c r="HFL290" s="1434"/>
      <c r="HFM290" s="1434"/>
      <c r="HFN290" s="1434"/>
      <c r="HFO290" s="1434"/>
      <c r="HFP290" s="1434"/>
      <c r="HFQ290" s="1434"/>
      <c r="HFR290" s="1434"/>
      <c r="HFS290" s="1434"/>
      <c r="HFT290" s="1434"/>
      <c r="HFU290" s="1434"/>
      <c r="HFV290" s="1434"/>
      <c r="HFW290" s="1434"/>
      <c r="HFX290" s="1434"/>
      <c r="HFY290" s="1434"/>
      <c r="HFZ290" s="1434"/>
      <c r="HGA290" s="1434"/>
      <c r="HGB290" s="1434"/>
      <c r="HGC290" s="1434"/>
      <c r="HGD290" s="1434"/>
      <c r="HGE290" s="1434"/>
      <c r="HGF290" s="1434"/>
      <c r="HGG290" s="1434"/>
      <c r="HGH290" s="1434"/>
      <c r="HGI290" s="1434"/>
      <c r="HGJ290" s="1434"/>
      <c r="HGK290" s="1434"/>
      <c r="HGL290" s="1434"/>
      <c r="HGM290" s="1434"/>
      <c r="HGN290" s="1434"/>
      <c r="HGO290" s="1434"/>
      <c r="HGP290" s="1434"/>
      <c r="HGQ290" s="1434"/>
      <c r="HGR290" s="1434"/>
      <c r="HGS290" s="1434"/>
      <c r="HGT290" s="1434"/>
      <c r="HGU290" s="1434"/>
      <c r="HGV290" s="1434"/>
      <c r="HGW290" s="1434"/>
      <c r="HGX290" s="1434"/>
      <c r="HGY290" s="1434"/>
      <c r="HGZ290" s="1434"/>
      <c r="HHA290" s="1434"/>
      <c r="HHB290" s="1434"/>
      <c r="HHC290" s="1434"/>
      <c r="HHD290" s="1434"/>
      <c r="HHE290" s="1434"/>
      <c r="HHF290" s="1434"/>
      <c r="HHG290" s="1434"/>
      <c r="HHH290" s="1434"/>
      <c r="HHI290" s="1434"/>
      <c r="HHJ290" s="1434"/>
      <c r="HHK290" s="1434"/>
      <c r="HHL290" s="1434"/>
      <c r="HHM290" s="1434"/>
      <c r="HHN290" s="1434"/>
      <c r="HHO290" s="1434"/>
      <c r="HHP290" s="1434"/>
      <c r="HHQ290" s="1434"/>
      <c r="HHR290" s="1434"/>
      <c r="HHS290" s="1434"/>
      <c r="HHT290" s="1434"/>
      <c r="HHU290" s="1434"/>
      <c r="HHV290" s="1434"/>
      <c r="HHW290" s="1434"/>
      <c r="HHX290" s="1434"/>
      <c r="HHY290" s="1434"/>
      <c r="HHZ290" s="1434"/>
      <c r="HIA290" s="1434"/>
      <c r="HIB290" s="1434"/>
      <c r="HIC290" s="1434"/>
      <c r="HID290" s="1434"/>
      <c r="HIE290" s="1434"/>
      <c r="HIF290" s="1434"/>
      <c r="HIG290" s="1434"/>
      <c r="HIH290" s="1434"/>
      <c r="HII290" s="1434"/>
      <c r="HIJ290" s="1434"/>
      <c r="HIK290" s="1434"/>
      <c r="HIL290" s="1434"/>
      <c r="HIM290" s="1434"/>
      <c r="HIN290" s="1434"/>
      <c r="HIO290" s="1434"/>
      <c r="HIP290" s="1434"/>
      <c r="HIQ290" s="1434"/>
      <c r="HIR290" s="1434"/>
      <c r="HIS290" s="1434"/>
      <c r="HIT290" s="1434"/>
      <c r="HIU290" s="1434"/>
      <c r="HIV290" s="1434"/>
      <c r="HIW290" s="1434"/>
      <c r="HIX290" s="1434"/>
      <c r="HIY290" s="1434"/>
      <c r="HIZ290" s="1434"/>
      <c r="HJA290" s="1434"/>
      <c r="HJB290" s="1434"/>
      <c r="HJC290" s="1434"/>
      <c r="HJD290" s="1434"/>
      <c r="HJE290" s="1434"/>
      <c r="HJF290" s="1434"/>
      <c r="HJG290" s="1434"/>
      <c r="HJH290" s="1434"/>
      <c r="HJI290" s="1434"/>
      <c r="HJJ290" s="1434"/>
      <c r="HJK290" s="1434"/>
      <c r="HJL290" s="1434"/>
      <c r="HJM290" s="1434"/>
      <c r="HJN290" s="1434"/>
      <c r="HJO290" s="1434"/>
      <c r="HJP290" s="1434"/>
      <c r="HJQ290" s="1434"/>
      <c r="HJR290" s="1434"/>
      <c r="HJS290" s="1434"/>
      <c r="HJT290" s="1434"/>
      <c r="HJU290" s="1434"/>
      <c r="HJV290" s="1434"/>
      <c r="HJW290" s="1434"/>
      <c r="HJX290" s="1434"/>
      <c r="HJY290" s="1434"/>
      <c r="HJZ290" s="1434"/>
      <c r="HKA290" s="1434"/>
      <c r="HKB290" s="1434"/>
      <c r="HKC290" s="1434"/>
      <c r="HKD290" s="1434"/>
      <c r="HKE290" s="1434"/>
      <c r="HKF290" s="1434"/>
      <c r="HKG290" s="1434"/>
      <c r="HKH290" s="1434"/>
      <c r="HKI290" s="1434"/>
      <c r="HKJ290" s="1434"/>
      <c r="HKK290" s="1434"/>
      <c r="HKL290" s="1434"/>
      <c r="HKM290" s="1434"/>
      <c r="HKN290" s="1434"/>
      <c r="HKO290" s="1434"/>
      <c r="HKP290" s="1434"/>
      <c r="HKQ290" s="1434"/>
      <c r="HKR290" s="1434"/>
      <c r="HKS290" s="1434"/>
      <c r="HKT290" s="1434"/>
      <c r="HKU290" s="1434"/>
      <c r="HKV290" s="1434"/>
      <c r="HKW290" s="1434"/>
      <c r="HKX290" s="1434"/>
      <c r="HKY290" s="1434"/>
      <c r="HKZ290" s="1434"/>
      <c r="HLA290" s="1434"/>
      <c r="HLB290" s="1434"/>
      <c r="HLC290" s="1434"/>
      <c r="HLD290" s="1434"/>
      <c r="HLE290" s="1434"/>
      <c r="HLF290" s="1434"/>
      <c r="HLG290" s="1434"/>
      <c r="HLH290" s="1434"/>
      <c r="HLI290" s="1434"/>
      <c r="HLJ290" s="1434"/>
      <c r="HLK290" s="1434"/>
      <c r="HLL290" s="1434"/>
      <c r="HLM290" s="1434"/>
      <c r="HLN290" s="1434"/>
      <c r="HLO290" s="1434"/>
      <c r="HLP290" s="1434"/>
      <c r="HLQ290" s="1434"/>
      <c r="HLR290" s="1434"/>
      <c r="HLS290" s="1434"/>
      <c r="HLT290" s="1434"/>
      <c r="HLU290" s="1434"/>
      <c r="HLV290" s="1434"/>
      <c r="HLW290" s="1434"/>
      <c r="HLX290" s="1434"/>
      <c r="HLY290" s="1434"/>
      <c r="HLZ290" s="1434"/>
      <c r="HMA290" s="1434"/>
      <c r="HMB290" s="1434"/>
      <c r="HMC290" s="1434"/>
      <c r="HMD290" s="1434"/>
      <c r="HME290" s="1434"/>
      <c r="HMF290" s="1434"/>
      <c r="HMG290" s="1434"/>
      <c r="HMH290" s="1434"/>
      <c r="HMI290" s="1434"/>
      <c r="HMJ290" s="1434"/>
      <c r="HMK290" s="1434"/>
      <c r="HML290" s="1434"/>
      <c r="HMM290" s="1434"/>
      <c r="HMN290" s="1434"/>
      <c r="HMO290" s="1434"/>
      <c r="HMP290" s="1434"/>
      <c r="HMQ290" s="1434"/>
      <c r="HMR290" s="1434"/>
      <c r="HMS290" s="1434"/>
      <c r="HMT290" s="1434"/>
      <c r="HMU290" s="1434"/>
      <c r="HMV290" s="1434"/>
      <c r="HMW290" s="1434"/>
      <c r="HMX290" s="1434"/>
      <c r="HMY290" s="1434"/>
      <c r="HMZ290" s="1434"/>
      <c r="HNA290" s="1434"/>
      <c r="HNB290" s="1434"/>
      <c r="HNC290" s="1434"/>
      <c r="HND290" s="1434"/>
      <c r="HNE290" s="1434"/>
      <c r="HNF290" s="1434"/>
      <c r="HNG290" s="1434"/>
      <c r="HNH290" s="1434"/>
      <c r="HNI290" s="1434"/>
      <c r="HNJ290" s="1434"/>
      <c r="HNK290" s="1434"/>
      <c r="HNL290" s="1434"/>
      <c r="HNM290" s="1434"/>
      <c r="HNN290" s="1434"/>
      <c r="HNO290" s="1434"/>
      <c r="HNP290" s="1434"/>
      <c r="HNQ290" s="1434"/>
      <c r="HNR290" s="1434"/>
      <c r="HNS290" s="1434"/>
      <c r="HNT290" s="1434"/>
      <c r="HNU290" s="1434"/>
      <c r="HNV290" s="1434"/>
      <c r="HNW290" s="1434"/>
      <c r="HNX290" s="1434"/>
      <c r="HNY290" s="1434"/>
      <c r="HNZ290" s="1434"/>
      <c r="HOA290" s="1434"/>
      <c r="HOB290" s="1434"/>
      <c r="HOC290" s="1434"/>
      <c r="HOD290" s="1434"/>
      <c r="HOE290" s="1434"/>
      <c r="HOF290" s="1434"/>
      <c r="HOG290" s="1434"/>
      <c r="HOH290" s="1434"/>
      <c r="HOI290" s="1434"/>
      <c r="HOJ290" s="1434"/>
      <c r="HOK290" s="1434"/>
      <c r="HOL290" s="1434"/>
      <c r="HOM290" s="1434"/>
      <c r="HON290" s="1434"/>
      <c r="HOO290" s="1434"/>
      <c r="HOP290" s="1434"/>
      <c r="HOQ290" s="1434"/>
      <c r="HOR290" s="1434"/>
      <c r="HOS290" s="1434"/>
      <c r="HOT290" s="1434"/>
      <c r="HOU290" s="1434"/>
      <c r="HOV290" s="1434"/>
      <c r="HOW290" s="1434"/>
      <c r="HOX290" s="1434"/>
      <c r="HOY290" s="1434"/>
      <c r="HOZ290" s="1434"/>
      <c r="HPA290" s="1434"/>
      <c r="HPB290" s="1434"/>
      <c r="HPC290" s="1434"/>
      <c r="HPD290" s="1434"/>
      <c r="HPE290" s="1434"/>
      <c r="HPF290" s="1434"/>
      <c r="HPG290" s="1434"/>
      <c r="HPH290" s="1434"/>
      <c r="HPI290" s="1434"/>
      <c r="HPJ290" s="1434"/>
      <c r="HPK290" s="1434"/>
      <c r="HPL290" s="1434"/>
      <c r="HPM290" s="1434"/>
      <c r="HPN290" s="1434"/>
      <c r="HPO290" s="1434"/>
      <c r="HPP290" s="1434"/>
      <c r="HPQ290" s="1434"/>
      <c r="HPR290" s="1434"/>
      <c r="HPS290" s="1434"/>
      <c r="HPT290" s="1434"/>
      <c r="HPU290" s="1434"/>
      <c r="HPV290" s="1434"/>
      <c r="HPW290" s="1434"/>
      <c r="HPX290" s="1434"/>
      <c r="HPY290" s="1434"/>
      <c r="HPZ290" s="1434"/>
      <c r="HQA290" s="1434"/>
      <c r="HQB290" s="1434"/>
      <c r="HQC290" s="1434"/>
      <c r="HQD290" s="1434"/>
      <c r="HQE290" s="1434"/>
      <c r="HQF290" s="1434"/>
      <c r="HQG290" s="1434"/>
      <c r="HQH290" s="1434"/>
      <c r="HQI290" s="1434"/>
      <c r="HQJ290" s="1434"/>
      <c r="HQK290" s="1434"/>
      <c r="HQL290" s="1434"/>
      <c r="HQM290" s="1434"/>
      <c r="HQN290" s="1434"/>
      <c r="HQO290" s="1434"/>
      <c r="HQP290" s="1434"/>
      <c r="HQQ290" s="1434"/>
      <c r="HQR290" s="1434"/>
      <c r="HQS290" s="1434"/>
      <c r="HQT290" s="1434"/>
      <c r="HQU290" s="1434"/>
      <c r="HQV290" s="1434"/>
      <c r="HQW290" s="1434"/>
      <c r="HQX290" s="1434"/>
      <c r="HQY290" s="1434"/>
      <c r="HQZ290" s="1434"/>
      <c r="HRA290" s="1434"/>
      <c r="HRB290" s="1434"/>
      <c r="HRC290" s="1434"/>
      <c r="HRD290" s="1434"/>
      <c r="HRE290" s="1434"/>
      <c r="HRF290" s="1434"/>
      <c r="HRG290" s="1434"/>
      <c r="HRH290" s="1434"/>
      <c r="HRI290" s="1434"/>
      <c r="HRJ290" s="1434"/>
      <c r="HRK290" s="1434"/>
      <c r="HRL290" s="1434"/>
      <c r="HRM290" s="1434"/>
      <c r="HRN290" s="1434"/>
      <c r="HRO290" s="1434"/>
      <c r="HRP290" s="1434"/>
      <c r="HRQ290" s="1434"/>
      <c r="HRR290" s="1434"/>
      <c r="HRS290" s="1434"/>
      <c r="HRT290" s="1434"/>
      <c r="HRU290" s="1434"/>
      <c r="HRV290" s="1434"/>
      <c r="HRW290" s="1434"/>
      <c r="HRX290" s="1434"/>
      <c r="HRY290" s="1434"/>
      <c r="HRZ290" s="1434"/>
      <c r="HSA290" s="1434"/>
      <c r="HSB290" s="1434"/>
      <c r="HSC290" s="1434"/>
      <c r="HSD290" s="1434"/>
      <c r="HSE290" s="1434"/>
      <c r="HSF290" s="1434"/>
      <c r="HSG290" s="1434"/>
      <c r="HSH290" s="1434"/>
      <c r="HSI290" s="1434"/>
      <c r="HSJ290" s="1434"/>
      <c r="HSK290" s="1434"/>
      <c r="HSL290" s="1434"/>
      <c r="HSM290" s="1434"/>
      <c r="HSN290" s="1434"/>
      <c r="HSO290" s="1434"/>
      <c r="HSP290" s="1434"/>
      <c r="HSQ290" s="1434"/>
      <c r="HSR290" s="1434"/>
      <c r="HSS290" s="1434"/>
      <c r="HST290" s="1434"/>
      <c r="HSU290" s="1434"/>
      <c r="HSV290" s="1434"/>
      <c r="HSW290" s="1434"/>
      <c r="HSX290" s="1434"/>
      <c r="HSY290" s="1434"/>
      <c r="HSZ290" s="1434"/>
      <c r="HTA290" s="1434"/>
      <c r="HTB290" s="1434"/>
      <c r="HTC290" s="1434"/>
      <c r="HTD290" s="1434"/>
      <c r="HTE290" s="1434"/>
      <c r="HTF290" s="1434"/>
      <c r="HTG290" s="1434"/>
      <c r="HTH290" s="1434"/>
      <c r="HTI290" s="1434"/>
      <c r="HTJ290" s="1434"/>
      <c r="HTK290" s="1434"/>
      <c r="HTL290" s="1434"/>
      <c r="HTM290" s="1434"/>
      <c r="HTN290" s="1434"/>
      <c r="HTO290" s="1434"/>
      <c r="HTP290" s="1434"/>
      <c r="HTQ290" s="1434"/>
      <c r="HTR290" s="1434"/>
      <c r="HTS290" s="1434"/>
      <c r="HTT290" s="1434"/>
      <c r="HTU290" s="1434"/>
      <c r="HTV290" s="1434"/>
      <c r="HTW290" s="1434"/>
      <c r="HTX290" s="1434"/>
      <c r="HTY290" s="1434"/>
      <c r="HTZ290" s="1434"/>
      <c r="HUA290" s="1434"/>
      <c r="HUB290" s="1434"/>
      <c r="HUC290" s="1434"/>
      <c r="HUD290" s="1434"/>
      <c r="HUE290" s="1434"/>
      <c r="HUF290" s="1434"/>
      <c r="HUG290" s="1434"/>
      <c r="HUH290" s="1434"/>
      <c r="HUI290" s="1434"/>
      <c r="HUJ290" s="1434"/>
      <c r="HUK290" s="1434"/>
      <c r="HUL290" s="1434"/>
      <c r="HUM290" s="1434"/>
      <c r="HUN290" s="1434"/>
      <c r="HUO290" s="1434"/>
      <c r="HUP290" s="1434"/>
      <c r="HUQ290" s="1434"/>
      <c r="HUR290" s="1434"/>
      <c r="HUS290" s="1434"/>
      <c r="HUT290" s="1434"/>
      <c r="HUU290" s="1434"/>
      <c r="HUV290" s="1434"/>
      <c r="HUW290" s="1434"/>
      <c r="HUX290" s="1434"/>
      <c r="HUY290" s="1434"/>
      <c r="HUZ290" s="1434"/>
      <c r="HVA290" s="1434"/>
      <c r="HVB290" s="1434"/>
      <c r="HVC290" s="1434"/>
      <c r="HVD290" s="1434"/>
      <c r="HVE290" s="1434"/>
      <c r="HVF290" s="1434"/>
      <c r="HVG290" s="1434"/>
      <c r="HVH290" s="1434"/>
      <c r="HVI290" s="1434"/>
      <c r="HVJ290" s="1434"/>
      <c r="HVK290" s="1434"/>
      <c r="HVL290" s="1434"/>
      <c r="HVM290" s="1434"/>
      <c r="HVN290" s="1434"/>
      <c r="HVO290" s="1434"/>
      <c r="HVP290" s="1434"/>
      <c r="HVQ290" s="1434"/>
      <c r="HVR290" s="1434"/>
      <c r="HVS290" s="1434"/>
      <c r="HVT290" s="1434"/>
      <c r="HVU290" s="1434"/>
      <c r="HVV290" s="1434"/>
      <c r="HVW290" s="1434"/>
      <c r="HVX290" s="1434"/>
      <c r="HVY290" s="1434"/>
      <c r="HVZ290" s="1434"/>
      <c r="HWA290" s="1434"/>
      <c r="HWB290" s="1434"/>
      <c r="HWC290" s="1434"/>
      <c r="HWD290" s="1434"/>
      <c r="HWE290" s="1434"/>
      <c r="HWF290" s="1434"/>
      <c r="HWG290" s="1434"/>
      <c r="HWH290" s="1434"/>
      <c r="HWI290" s="1434"/>
      <c r="HWJ290" s="1434"/>
      <c r="HWK290" s="1434"/>
      <c r="HWL290" s="1434"/>
      <c r="HWM290" s="1434"/>
      <c r="HWN290" s="1434"/>
      <c r="HWO290" s="1434"/>
      <c r="HWP290" s="1434"/>
      <c r="HWQ290" s="1434"/>
      <c r="HWR290" s="1434"/>
      <c r="HWS290" s="1434"/>
      <c r="HWT290" s="1434"/>
      <c r="HWU290" s="1434"/>
      <c r="HWV290" s="1434"/>
      <c r="HWW290" s="1434"/>
      <c r="HWX290" s="1434"/>
      <c r="HWY290" s="1434"/>
      <c r="HWZ290" s="1434"/>
      <c r="HXA290" s="1434"/>
      <c r="HXB290" s="1434"/>
      <c r="HXC290" s="1434"/>
      <c r="HXD290" s="1434"/>
      <c r="HXE290" s="1434"/>
      <c r="HXF290" s="1434"/>
      <c r="HXG290" s="1434"/>
      <c r="HXH290" s="1434"/>
      <c r="HXI290" s="1434"/>
      <c r="HXJ290" s="1434"/>
      <c r="HXK290" s="1434"/>
      <c r="HXL290" s="1434"/>
      <c r="HXM290" s="1434"/>
      <c r="HXN290" s="1434"/>
      <c r="HXO290" s="1434"/>
      <c r="HXP290" s="1434"/>
      <c r="HXQ290" s="1434"/>
      <c r="HXR290" s="1434"/>
      <c r="HXS290" s="1434"/>
      <c r="HXT290" s="1434"/>
      <c r="HXU290" s="1434"/>
      <c r="HXV290" s="1434"/>
      <c r="HXW290" s="1434"/>
      <c r="HXX290" s="1434"/>
      <c r="HXY290" s="1434"/>
      <c r="HXZ290" s="1434"/>
      <c r="HYA290" s="1434"/>
      <c r="HYB290" s="1434"/>
      <c r="HYC290" s="1434"/>
      <c r="HYD290" s="1434"/>
      <c r="HYE290" s="1434"/>
      <c r="HYF290" s="1434"/>
      <c r="HYG290" s="1434"/>
      <c r="HYH290" s="1434"/>
      <c r="HYI290" s="1434"/>
      <c r="HYJ290" s="1434"/>
      <c r="HYK290" s="1434"/>
      <c r="HYL290" s="1434"/>
      <c r="HYM290" s="1434"/>
      <c r="HYN290" s="1434"/>
      <c r="HYO290" s="1434"/>
      <c r="HYP290" s="1434"/>
      <c r="HYQ290" s="1434"/>
      <c r="HYR290" s="1434"/>
      <c r="HYS290" s="1434"/>
      <c r="HYT290" s="1434"/>
      <c r="HYU290" s="1434"/>
      <c r="HYV290" s="1434"/>
      <c r="HYW290" s="1434"/>
      <c r="HYX290" s="1434"/>
      <c r="HYY290" s="1434"/>
      <c r="HYZ290" s="1434"/>
      <c r="HZA290" s="1434"/>
      <c r="HZB290" s="1434"/>
      <c r="HZC290" s="1434"/>
      <c r="HZD290" s="1434"/>
      <c r="HZE290" s="1434"/>
      <c r="HZF290" s="1434"/>
      <c r="HZG290" s="1434"/>
      <c r="HZH290" s="1434"/>
      <c r="HZI290" s="1434"/>
      <c r="HZJ290" s="1434"/>
      <c r="HZK290" s="1434"/>
      <c r="HZL290" s="1434"/>
      <c r="HZM290" s="1434"/>
      <c r="HZN290" s="1434"/>
      <c r="HZO290" s="1434"/>
      <c r="HZP290" s="1434"/>
      <c r="HZQ290" s="1434"/>
      <c r="HZR290" s="1434"/>
      <c r="HZS290" s="1434"/>
      <c r="HZT290" s="1434"/>
      <c r="HZU290" s="1434"/>
      <c r="HZV290" s="1434"/>
      <c r="HZW290" s="1434"/>
      <c r="HZX290" s="1434"/>
      <c r="HZY290" s="1434"/>
      <c r="HZZ290" s="1434"/>
      <c r="IAA290" s="1434"/>
      <c r="IAB290" s="1434"/>
      <c r="IAC290" s="1434"/>
      <c r="IAD290" s="1434"/>
      <c r="IAE290" s="1434"/>
      <c r="IAF290" s="1434"/>
      <c r="IAG290" s="1434"/>
      <c r="IAH290" s="1434"/>
      <c r="IAI290" s="1434"/>
      <c r="IAJ290" s="1434"/>
      <c r="IAK290" s="1434"/>
      <c r="IAL290" s="1434"/>
      <c r="IAM290" s="1434"/>
      <c r="IAN290" s="1434"/>
      <c r="IAO290" s="1434"/>
      <c r="IAP290" s="1434"/>
      <c r="IAQ290" s="1434"/>
      <c r="IAR290" s="1434"/>
      <c r="IAS290" s="1434"/>
      <c r="IAT290" s="1434"/>
      <c r="IAU290" s="1434"/>
      <c r="IAV290" s="1434"/>
      <c r="IAW290" s="1434"/>
      <c r="IAX290" s="1434"/>
      <c r="IAY290" s="1434"/>
      <c r="IAZ290" s="1434"/>
      <c r="IBA290" s="1434"/>
      <c r="IBB290" s="1434"/>
      <c r="IBC290" s="1434"/>
      <c r="IBD290" s="1434"/>
      <c r="IBE290" s="1434"/>
      <c r="IBF290" s="1434"/>
      <c r="IBG290" s="1434"/>
      <c r="IBH290" s="1434"/>
      <c r="IBI290" s="1434"/>
      <c r="IBJ290" s="1434"/>
      <c r="IBK290" s="1434"/>
      <c r="IBL290" s="1434"/>
      <c r="IBM290" s="1434"/>
      <c r="IBN290" s="1434"/>
      <c r="IBO290" s="1434"/>
      <c r="IBP290" s="1434"/>
      <c r="IBQ290" s="1434"/>
      <c r="IBR290" s="1434"/>
      <c r="IBS290" s="1434"/>
      <c r="IBT290" s="1434"/>
      <c r="IBU290" s="1434"/>
      <c r="IBV290" s="1434"/>
      <c r="IBW290" s="1434"/>
      <c r="IBX290" s="1434"/>
      <c r="IBY290" s="1434"/>
      <c r="IBZ290" s="1434"/>
      <c r="ICA290" s="1434"/>
      <c r="ICB290" s="1434"/>
      <c r="ICC290" s="1434"/>
      <c r="ICD290" s="1434"/>
      <c r="ICE290" s="1434"/>
      <c r="ICF290" s="1434"/>
      <c r="ICG290" s="1434"/>
      <c r="ICH290" s="1434"/>
      <c r="ICI290" s="1434"/>
      <c r="ICJ290" s="1434"/>
      <c r="ICK290" s="1434"/>
      <c r="ICL290" s="1434"/>
      <c r="ICM290" s="1434"/>
      <c r="ICN290" s="1434"/>
      <c r="ICO290" s="1434"/>
      <c r="ICP290" s="1434"/>
      <c r="ICQ290" s="1434"/>
      <c r="ICR290" s="1434"/>
      <c r="ICS290" s="1434"/>
      <c r="ICT290" s="1434"/>
      <c r="ICU290" s="1434"/>
      <c r="ICV290" s="1434"/>
      <c r="ICW290" s="1434"/>
      <c r="ICX290" s="1434"/>
      <c r="ICY290" s="1434"/>
      <c r="ICZ290" s="1434"/>
      <c r="IDA290" s="1434"/>
      <c r="IDB290" s="1434"/>
      <c r="IDC290" s="1434"/>
      <c r="IDD290" s="1434"/>
      <c r="IDE290" s="1434"/>
      <c r="IDF290" s="1434"/>
      <c r="IDG290" s="1434"/>
      <c r="IDH290" s="1434"/>
      <c r="IDI290" s="1434"/>
      <c r="IDJ290" s="1434"/>
      <c r="IDK290" s="1434"/>
      <c r="IDL290" s="1434"/>
      <c r="IDM290" s="1434"/>
      <c r="IDN290" s="1434"/>
      <c r="IDO290" s="1434"/>
      <c r="IDP290" s="1434"/>
      <c r="IDQ290" s="1434"/>
      <c r="IDR290" s="1434"/>
      <c r="IDS290" s="1434"/>
      <c r="IDT290" s="1434"/>
      <c r="IDU290" s="1434"/>
      <c r="IDV290" s="1434"/>
      <c r="IDW290" s="1434"/>
      <c r="IDX290" s="1434"/>
      <c r="IDY290" s="1434"/>
      <c r="IDZ290" s="1434"/>
      <c r="IEA290" s="1434"/>
      <c r="IEB290" s="1434"/>
      <c r="IEC290" s="1434"/>
      <c r="IED290" s="1434"/>
      <c r="IEE290" s="1434"/>
      <c r="IEF290" s="1434"/>
      <c r="IEG290" s="1434"/>
      <c r="IEH290" s="1434"/>
      <c r="IEI290" s="1434"/>
      <c r="IEJ290" s="1434"/>
      <c r="IEK290" s="1434"/>
      <c r="IEL290" s="1434"/>
      <c r="IEM290" s="1434"/>
      <c r="IEN290" s="1434"/>
      <c r="IEO290" s="1434"/>
      <c r="IEP290" s="1434"/>
      <c r="IEQ290" s="1434"/>
      <c r="IER290" s="1434"/>
      <c r="IES290" s="1434"/>
      <c r="IET290" s="1434"/>
      <c r="IEU290" s="1434"/>
      <c r="IEV290" s="1434"/>
      <c r="IEW290" s="1434"/>
      <c r="IEX290" s="1434"/>
      <c r="IEY290" s="1434"/>
      <c r="IEZ290" s="1434"/>
      <c r="IFA290" s="1434"/>
      <c r="IFB290" s="1434"/>
      <c r="IFC290" s="1434"/>
      <c r="IFD290" s="1434"/>
      <c r="IFE290" s="1434"/>
      <c r="IFF290" s="1434"/>
      <c r="IFG290" s="1434"/>
      <c r="IFH290" s="1434"/>
      <c r="IFI290" s="1434"/>
      <c r="IFJ290" s="1434"/>
      <c r="IFK290" s="1434"/>
      <c r="IFL290" s="1434"/>
      <c r="IFM290" s="1434"/>
      <c r="IFN290" s="1434"/>
      <c r="IFO290" s="1434"/>
      <c r="IFP290" s="1434"/>
      <c r="IFQ290" s="1434"/>
      <c r="IFR290" s="1434"/>
      <c r="IFS290" s="1434"/>
      <c r="IFT290" s="1434"/>
      <c r="IFU290" s="1434"/>
      <c r="IFV290" s="1434"/>
      <c r="IFW290" s="1434"/>
      <c r="IFX290" s="1434"/>
      <c r="IFY290" s="1434"/>
      <c r="IFZ290" s="1434"/>
      <c r="IGA290" s="1434"/>
      <c r="IGB290" s="1434"/>
      <c r="IGC290" s="1434"/>
      <c r="IGD290" s="1434"/>
      <c r="IGE290" s="1434"/>
      <c r="IGF290" s="1434"/>
      <c r="IGG290" s="1434"/>
      <c r="IGH290" s="1434"/>
      <c r="IGI290" s="1434"/>
      <c r="IGJ290" s="1434"/>
      <c r="IGK290" s="1434"/>
      <c r="IGL290" s="1434"/>
      <c r="IGM290" s="1434"/>
      <c r="IGN290" s="1434"/>
      <c r="IGO290" s="1434"/>
      <c r="IGP290" s="1434"/>
      <c r="IGQ290" s="1434"/>
      <c r="IGR290" s="1434"/>
      <c r="IGS290" s="1434"/>
      <c r="IGT290" s="1434"/>
      <c r="IGU290" s="1434"/>
      <c r="IGV290" s="1434"/>
      <c r="IGW290" s="1434"/>
      <c r="IGX290" s="1434"/>
      <c r="IGY290" s="1434"/>
      <c r="IGZ290" s="1434"/>
      <c r="IHA290" s="1434"/>
      <c r="IHB290" s="1434"/>
      <c r="IHC290" s="1434"/>
      <c r="IHD290" s="1434"/>
      <c r="IHE290" s="1434"/>
      <c r="IHF290" s="1434"/>
      <c r="IHG290" s="1434"/>
      <c r="IHH290" s="1434"/>
      <c r="IHI290" s="1434"/>
      <c r="IHJ290" s="1434"/>
      <c r="IHK290" s="1434"/>
      <c r="IHL290" s="1434"/>
      <c r="IHM290" s="1434"/>
      <c r="IHN290" s="1434"/>
      <c r="IHO290" s="1434"/>
      <c r="IHP290" s="1434"/>
      <c r="IHQ290" s="1434"/>
      <c r="IHR290" s="1434"/>
      <c r="IHS290" s="1434"/>
      <c r="IHT290" s="1434"/>
      <c r="IHU290" s="1434"/>
      <c r="IHV290" s="1434"/>
      <c r="IHW290" s="1434"/>
      <c r="IHX290" s="1434"/>
      <c r="IHY290" s="1434"/>
      <c r="IHZ290" s="1434"/>
      <c r="IIA290" s="1434"/>
      <c r="IIB290" s="1434"/>
      <c r="IIC290" s="1434"/>
      <c r="IID290" s="1434"/>
      <c r="IIE290" s="1434"/>
      <c r="IIF290" s="1434"/>
      <c r="IIG290" s="1434"/>
      <c r="IIH290" s="1434"/>
      <c r="III290" s="1434"/>
      <c r="IIJ290" s="1434"/>
      <c r="IIK290" s="1434"/>
      <c r="IIL290" s="1434"/>
      <c r="IIM290" s="1434"/>
      <c r="IIN290" s="1434"/>
      <c r="IIO290" s="1434"/>
      <c r="IIP290" s="1434"/>
      <c r="IIQ290" s="1434"/>
      <c r="IIR290" s="1434"/>
      <c r="IIS290" s="1434"/>
      <c r="IIT290" s="1434"/>
      <c r="IIU290" s="1434"/>
      <c r="IIV290" s="1434"/>
      <c r="IIW290" s="1434"/>
      <c r="IIX290" s="1434"/>
      <c r="IIY290" s="1434"/>
      <c r="IIZ290" s="1434"/>
      <c r="IJA290" s="1434"/>
      <c r="IJB290" s="1434"/>
      <c r="IJC290" s="1434"/>
      <c r="IJD290" s="1434"/>
      <c r="IJE290" s="1434"/>
      <c r="IJF290" s="1434"/>
      <c r="IJG290" s="1434"/>
      <c r="IJH290" s="1434"/>
      <c r="IJI290" s="1434"/>
      <c r="IJJ290" s="1434"/>
      <c r="IJK290" s="1434"/>
      <c r="IJL290" s="1434"/>
      <c r="IJM290" s="1434"/>
      <c r="IJN290" s="1434"/>
      <c r="IJO290" s="1434"/>
      <c r="IJP290" s="1434"/>
      <c r="IJQ290" s="1434"/>
      <c r="IJR290" s="1434"/>
      <c r="IJS290" s="1434"/>
      <c r="IJT290" s="1434"/>
      <c r="IJU290" s="1434"/>
      <c r="IJV290" s="1434"/>
      <c r="IJW290" s="1434"/>
      <c r="IJX290" s="1434"/>
      <c r="IJY290" s="1434"/>
      <c r="IJZ290" s="1434"/>
      <c r="IKA290" s="1434"/>
      <c r="IKB290" s="1434"/>
      <c r="IKC290" s="1434"/>
      <c r="IKD290" s="1434"/>
      <c r="IKE290" s="1434"/>
      <c r="IKF290" s="1434"/>
      <c r="IKG290" s="1434"/>
      <c r="IKH290" s="1434"/>
      <c r="IKI290" s="1434"/>
      <c r="IKJ290" s="1434"/>
      <c r="IKK290" s="1434"/>
      <c r="IKL290" s="1434"/>
      <c r="IKM290" s="1434"/>
      <c r="IKN290" s="1434"/>
      <c r="IKO290" s="1434"/>
      <c r="IKP290" s="1434"/>
      <c r="IKQ290" s="1434"/>
      <c r="IKR290" s="1434"/>
      <c r="IKS290" s="1434"/>
      <c r="IKT290" s="1434"/>
      <c r="IKU290" s="1434"/>
      <c r="IKV290" s="1434"/>
      <c r="IKW290" s="1434"/>
      <c r="IKX290" s="1434"/>
      <c r="IKY290" s="1434"/>
      <c r="IKZ290" s="1434"/>
      <c r="ILA290" s="1434"/>
      <c r="ILB290" s="1434"/>
      <c r="ILC290" s="1434"/>
      <c r="ILD290" s="1434"/>
      <c r="ILE290" s="1434"/>
      <c r="ILF290" s="1434"/>
      <c r="ILG290" s="1434"/>
      <c r="ILH290" s="1434"/>
      <c r="ILI290" s="1434"/>
      <c r="ILJ290" s="1434"/>
      <c r="ILK290" s="1434"/>
      <c r="ILL290" s="1434"/>
      <c r="ILM290" s="1434"/>
      <c r="ILN290" s="1434"/>
      <c r="ILO290" s="1434"/>
      <c r="ILP290" s="1434"/>
      <c r="ILQ290" s="1434"/>
      <c r="ILR290" s="1434"/>
      <c r="ILS290" s="1434"/>
      <c r="ILT290" s="1434"/>
      <c r="ILU290" s="1434"/>
      <c r="ILV290" s="1434"/>
      <c r="ILW290" s="1434"/>
      <c r="ILX290" s="1434"/>
      <c r="ILY290" s="1434"/>
      <c r="ILZ290" s="1434"/>
      <c r="IMA290" s="1434"/>
      <c r="IMB290" s="1434"/>
      <c r="IMC290" s="1434"/>
      <c r="IMD290" s="1434"/>
      <c r="IME290" s="1434"/>
      <c r="IMF290" s="1434"/>
      <c r="IMG290" s="1434"/>
      <c r="IMH290" s="1434"/>
      <c r="IMI290" s="1434"/>
      <c r="IMJ290" s="1434"/>
      <c r="IMK290" s="1434"/>
      <c r="IML290" s="1434"/>
      <c r="IMM290" s="1434"/>
      <c r="IMN290" s="1434"/>
      <c r="IMO290" s="1434"/>
      <c r="IMP290" s="1434"/>
      <c r="IMQ290" s="1434"/>
      <c r="IMR290" s="1434"/>
      <c r="IMS290" s="1434"/>
      <c r="IMT290" s="1434"/>
      <c r="IMU290" s="1434"/>
      <c r="IMV290" s="1434"/>
      <c r="IMW290" s="1434"/>
      <c r="IMX290" s="1434"/>
      <c r="IMY290" s="1434"/>
      <c r="IMZ290" s="1434"/>
      <c r="INA290" s="1434"/>
      <c r="INB290" s="1434"/>
      <c r="INC290" s="1434"/>
      <c r="IND290" s="1434"/>
      <c r="INE290" s="1434"/>
      <c r="INF290" s="1434"/>
      <c r="ING290" s="1434"/>
      <c r="INH290" s="1434"/>
      <c r="INI290" s="1434"/>
      <c r="INJ290" s="1434"/>
      <c r="INK290" s="1434"/>
      <c r="INL290" s="1434"/>
      <c r="INM290" s="1434"/>
      <c r="INN290" s="1434"/>
      <c r="INO290" s="1434"/>
      <c r="INP290" s="1434"/>
      <c r="INQ290" s="1434"/>
      <c r="INR290" s="1434"/>
      <c r="INS290" s="1434"/>
      <c r="INT290" s="1434"/>
      <c r="INU290" s="1434"/>
      <c r="INV290" s="1434"/>
      <c r="INW290" s="1434"/>
      <c r="INX290" s="1434"/>
      <c r="INY290" s="1434"/>
      <c r="INZ290" s="1434"/>
      <c r="IOA290" s="1434"/>
      <c r="IOB290" s="1434"/>
      <c r="IOC290" s="1434"/>
      <c r="IOD290" s="1434"/>
      <c r="IOE290" s="1434"/>
      <c r="IOF290" s="1434"/>
      <c r="IOG290" s="1434"/>
      <c r="IOH290" s="1434"/>
      <c r="IOI290" s="1434"/>
      <c r="IOJ290" s="1434"/>
      <c r="IOK290" s="1434"/>
      <c r="IOL290" s="1434"/>
      <c r="IOM290" s="1434"/>
      <c r="ION290" s="1434"/>
      <c r="IOO290" s="1434"/>
      <c r="IOP290" s="1434"/>
      <c r="IOQ290" s="1434"/>
      <c r="IOR290" s="1434"/>
      <c r="IOS290" s="1434"/>
      <c r="IOT290" s="1434"/>
      <c r="IOU290" s="1434"/>
      <c r="IOV290" s="1434"/>
      <c r="IOW290" s="1434"/>
      <c r="IOX290" s="1434"/>
      <c r="IOY290" s="1434"/>
      <c r="IOZ290" s="1434"/>
      <c r="IPA290" s="1434"/>
      <c r="IPB290" s="1434"/>
      <c r="IPC290" s="1434"/>
      <c r="IPD290" s="1434"/>
      <c r="IPE290" s="1434"/>
      <c r="IPF290" s="1434"/>
      <c r="IPG290" s="1434"/>
      <c r="IPH290" s="1434"/>
      <c r="IPI290" s="1434"/>
      <c r="IPJ290" s="1434"/>
      <c r="IPK290" s="1434"/>
      <c r="IPL290" s="1434"/>
      <c r="IPM290" s="1434"/>
      <c r="IPN290" s="1434"/>
      <c r="IPO290" s="1434"/>
      <c r="IPP290" s="1434"/>
      <c r="IPQ290" s="1434"/>
      <c r="IPR290" s="1434"/>
      <c r="IPS290" s="1434"/>
      <c r="IPT290" s="1434"/>
      <c r="IPU290" s="1434"/>
      <c r="IPV290" s="1434"/>
      <c r="IPW290" s="1434"/>
      <c r="IPX290" s="1434"/>
      <c r="IPY290" s="1434"/>
      <c r="IPZ290" s="1434"/>
      <c r="IQA290" s="1434"/>
      <c r="IQB290" s="1434"/>
      <c r="IQC290" s="1434"/>
      <c r="IQD290" s="1434"/>
      <c r="IQE290" s="1434"/>
      <c r="IQF290" s="1434"/>
      <c r="IQG290" s="1434"/>
      <c r="IQH290" s="1434"/>
      <c r="IQI290" s="1434"/>
      <c r="IQJ290" s="1434"/>
      <c r="IQK290" s="1434"/>
      <c r="IQL290" s="1434"/>
      <c r="IQM290" s="1434"/>
      <c r="IQN290" s="1434"/>
      <c r="IQO290" s="1434"/>
      <c r="IQP290" s="1434"/>
      <c r="IQQ290" s="1434"/>
      <c r="IQR290" s="1434"/>
      <c r="IQS290" s="1434"/>
      <c r="IQT290" s="1434"/>
      <c r="IQU290" s="1434"/>
      <c r="IQV290" s="1434"/>
      <c r="IQW290" s="1434"/>
      <c r="IQX290" s="1434"/>
      <c r="IQY290" s="1434"/>
      <c r="IQZ290" s="1434"/>
      <c r="IRA290" s="1434"/>
      <c r="IRB290" s="1434"/>
      <c r="IRC290" s="1434"/>
      <c r="IRD290" s="1434"/>
      <c r="IRE290" s="1434"/>
      <c r="IRF290" s="1434"/>
      <c r="IRG290" s="1434"/>
      <c r="IRH290" s="1434"/>
      <c r="IRI290" s="1434"/>
      <c r="IRJ290" s="1434"/>
      <c r="IRK290" s="1434"/>
      <c r="IRL290" s="1434"/>
      <c r="IRM290" s="1434"/>
      <c r="IRN290" s="1434"/>
      <c r="IRO290" s="1434"/>
      <c r="IRP290" s="1434"/>
      <c r="IRQ290" s="1434"/>
      <c r="IRR290" s="1434"/>
      <c r="IRS290" s="1434"/>
      <c r="IRT290" s="1434"/>
      <c r="IRU290" s="1434"/>
      <c r="IRV290" s="1434"/>
      <c r="IRW290" s="1434"/>
      <c r="IRX290" s="1434"/>
      <c r="IRY290" s="1434"/>
      <c r="IRZ290" s="1434"/>
      <c r="ISA290" s="1434"/>
      <c r="ISB290" s="1434"/>
      <c r="ISC290" s="1434"/>
      <c r="ISD290" s="1434"/>
      <c r="ISE290" s="1434"/>
      <c r="ISF290" s="1434"/>
      <c r="ISG290" s="1434"/>
      <c r="ISH290" s="1434"/>
      <c r="ISI290" s="1434"/>
      <c r="ISJ290" s="1434"/>
      <c r="ISK290" s="1434"/>
      <c r="ISL290" s="1434"/>
      <c r="ISM290" s="1434"/>
      <c r="ISN290" s="1434"/>
      <c r="ISO290" s="1434"/>
      <c r="ISP290" s="1434"/>
      <c r="ISQ290" s="1434"/>
      <c r="ISR290" s="1434"/>
      <c r="ISS290" s="1434"/>
      <c r="IST290" s="1434"/>
      <c r="ISU290" s="1434"/>
      <c r="ISV290" s="1434"/>
      <c r="ISW290" s="1434"/>
      <c r="ISX290" s="1434"/>
      <c r="ISY290" s="1434"/>
      <c r="ISZ290" s="1434"/>
      <c r="ITA290" s="1434"/>
      <c r="ITB290" s="1434"/>
      <c r="ITC290" s="1434"/>
      <c r="ITD290" s="1434"/>
      <c r="ITE290" s="1434"/>
      <c r="ITF290" s="1434"/>
      <c r="ITG290" s="1434"/>
      <c r="ITH290" s="1434"/>
      <c r="ITI290" s="1434"/>
      <c r="ITJ290" s="1434"/>
      <c r="ITK290" s="1434"/>
      <c r="ITL290" s="1434"/>
      <c r="ITM290" s="1434"/>
      <c r="ITN290" s="1434"/>
      <c r="ITO290" s="1434"/>
      <c r="ITP290" s="1434"/>
      <c r="ITQ290" s="1434"/>
      <c r="ITR290" s="1434"/>
      <c r="ITS290" s="1434"/>
      <c r="ITT290" s="1434"/>
      <c r="ITU290" s="1434"/>
      <c r="ITV290" s="1434"/>
      <c r="ITW290" s="1434"/>
      <c r="ITX290" s="1434"/>
      <c r="ITY290" s="1434"/>
      <c r="ITZ290" s="1434"/>
      <c r="IUA290" s="1434"/>
      <c r="IUB290" s="1434"/>
      <c r="IUC290" s="1434"/>
      <c r="IUD290" s="1434"/>
      <c r="IUE290" s="1434"/>
      <c r="IUF290" s="1434"/>
      <c r="IUG290" s="1434"/>
      <c r="IUH290" s="1434"/>
      <c r="IUI290" s="1434"/>
      <c r="IUJ290" s="1434"/>
      <c r="IUK290" s="1434"/>
      <c r="IUL290" s="1434"/>
      <c r="IUM290" s="1434"/>
      <c r="IUN290" s="1434"/>
      <c r="IUO290" s="1434"/>
      <c r="IUP290" s="1434"/>
      <c r="IUQ290" s="1434"/>
      <c r="IUR290" s="1434"/>
      <c r="IUS290" s="1434"/>
      <c r="IUT290" s="1434"/>
      <c r="IUU290" s="1434"/>
      <c r="IUV290" s="1434"/>
      <c r="IUW290" s="1434"/>
      <c r="IUX290" s="1434"/>
      <c r="IUY290" s="1434"/>
      <c r="IUZ290" s="1434"/>
      <c r="IVA290" s="1434"/>
      <c r="IVB290" s="1434"/>
      <c r="IVC290" s="1434"/>
      <c r="IVD290" s="1434"/>
      <c r="IVE290" s="1434"/>
      <c r="IVF290" s="1434"/>
      <c r="IVG290" s="1434"/>
      <c r="IVH290" s="1434"/>
      <c r="IVI290" s="1434"/>
      <c r="IVJ290" s="1434"/>
      <c r="IVK290" s="1434"/>
      <c r="IVL290" s="1434"/>
      <c r="IVM290" s="1434"/>
      <c r="IVN290" s="1434"/>
      <c r="IVO290" s="1434"/>
      <c r="IVP290" s="1434"/>
      <c r="IVQ290" s="1434"/>
      <c r="IVR290" s="1434"/>
      <c r="IVS290" s="1434"/>
      <c r="IVT290" s="1434"/>
      <c r="IVU290" s="1434"/>
      <c r="IVV290" s="1434"/>
      <c r="IVW290" s="1434"/>
      <c r="IVX290" s="1434"/>
      <c r="IVY290" s="1434"/>
      <c r="IVZ290" s="1434"/>
      <c r="IWA290" s="1434"/>
      <c r="IWB290" s="1434"/>
      <c r="IWC290" s="1434"/>
      <c r="IWD290" s="1434"/>
      <c r="IWE290" s="1434"/>
      <c r="IWF290" s="1434"/>
      <c r="IWG290" s="1434"/>
      <c r="IWH290" s="1434"/>
      <c r="IWI290" s="1434"/>
      <c r="IWJ290" s="1434"/>
      <c r="IWK290" s="1434"/>
      <c r="IWL290" s="1434"/>
      <c r="IWM290" s="1434"/>
      <c r="IWN290" s="1434"/>
      <c r="IWO290" s="1434"/>
      <c r="IWP290" s="1434"/>
      <c r="IWQ290" s="1434"/>
      <c r="IWR290" s="1434"/>
      <c r="IWS290" s="1434"/>
      <c r="IWT290" s="1434"/>
      <c r="IWU290" s="1434"/>
      <c r="IWV290" s="1434"/>
      <c r="IWW290" s="1434"/>
      <c r="IWX290" s="1434"/>
      <c r="IWY290" s="1434"/>
      <c r="IWZ290" s="1434"/>
      <c r="IXA290" s="1434"/>
      <c r="IXB290" s="1434"/>
      <c r="IXC290" s="1434"/>
      <c r="IXD290" s="1434"/>
      <c r="IXE290" s="1434"/>
      <c r="IXF290" s="1434"/>
      <c r="IXG290" s="1434"/>
      <c r="IXH290" s="1434"/>
      <c r="IXI290" s="1434"/>
      <c r="IXJ290" s="1434"/>
      <c r="IXK290" s="1434"/>
      <c r="IXL290" s="1434"/>
      <c r="IXM290" s="1434"/>
      <c r="IXN290" s="1434"/>
      <c r="IXO290" s="1434"/>
      <c r="IXP290" s="1434"/>
      <c r="IXQ290" s="1434"/>
      <c r="IXR290" s="1434"/>
      <c r="IXS290" s="1434"/>
      <c r="IXT290" s="1434"/>
      <c r="IXU290" s="1434"/>
      <c r="IXV290" s="1434"/>
      <c r="IXW290" s="1434"/>
      <c r="IXX290" s="1434"/>
      <c r="IXY290" s="1434"/>
      <c r="IXZ290" s="1434"/>
      <c r="IYA290" s="1434"/>
      <c r="IYB290" s="1434"/>
      <c r="IYC290" s="1434"/>
      <c r="IYD290" s="1434"/>
      <c r="IYE290" s="1434"/>
      <c r="IYF290" s="1434"/>
      <c r="IYG290" s="1434"/>
      <c r="IYH290" s="1434"/>
      <c r="IYI290" s="1434"/>
      <c r="IYJ290" s="1434"/>
      <c r="IYK290" s="1434"/>
      <c r="IYL290" s="1434"/>
      <c r="IYM290" s="1434"/>
      <c r="IYN290" s="1434"/>
      <c r="IYO290" s="1434"/>
      <c r="IYP290" s="1434"/>
      <c r="IYQ290" s="1434"/>
      <c r="IYR290" s="1434"/>
      <c r="IYS290" s="1434"/>
      <c r="IYT290" s="1434"/>
      <c r="IYU290" s="1434"/>
      <c r="IYV290" s="1434"/>
      <c r="IYW290" s="1434"/>
      <c r="IYX290" s="1434"/>
      <c r="IYY290" s="1434"/>
      <c r="IYZ290" s="1434"/>
      <c r="IZA290" s="1434"/>
      <c r="IZB290" s="1434"/>
      <c r="IZC290" s="1434"/>
      <c r="IZD290" s="1434"/>
      <c r="IZE290" s="1434"/>
      <c r="IZF290" s="1434"/>
      <c r="IZG290" s="1434"/>
      <c r="IZH290" s="1434"/>
      <c r="IZI290" s="1434"/>
      <c r="IZJ290" s="1434"/>
      <c r="IZK290" s="1434"/>
      <c r="IZL290" s="1434"/>
      <c r="IZM290" s="1434"/>
      <c r="IZN290" s="1434"/>
      <c r="IZO290" s="1434"/>
      <c r="IZP290" s="1434"/>
      <c r="IZQ290" s="1434"/>
      <c r="IZR290" s="1434"/>
      <c r="IZS290" s="1434"/>
      <c r="IZT290" s="1434"/>
      <c r="IZU290" s="1434"/>
      <c r="IZV290" s="1434"/>
      <c r="IZW290" s="1434"/>
      <c r="IZX290" s="1434"/>
      <c r="IZY290" s="1434"/>
      <c r="IZZ290" s="1434"/>
      <c r="JAA290" s="1434"/>
      <c r="JAB290" s="1434"/>
      <c r="JAC290" s="1434"/>
      <c r="JAD290" s="1434"/>
      <c r="JAE290" s="1434"/>
      <c r="JAF290" s="1434"/>
      <c r="JAG290" s="1434"/>
      <c r="JAH290" s="1434"/>
      <c r="JAI290" s="1434"/>
      <c r="JAJ290" s="1434"/>
      <c r="JAK290" s="1434"/>
      <c r="JAL290" s="1434"/>
      <c r="JAM290" s="1434"/>
      <c r="JAN290" s="1434"/>
      <c r="JAO290" s="1434"/>
      <c r="JAP290" s="1434"/>
      <c r="JAQ290" s="1434"/>
      <c r="JAR290" s="1434"/>
      <c r="JAS290" s="1434"/>
      <c r="JAT290" s="1434"/>
      <c r="JAU290" s="1434"/>
      <c r="JAV290" s="1434"/>
      <c r="JAW290" s="1434"/>
      <c r="JAX290" s="1434"/>
      <c r="JAY290" s="1434"/>
      <c r="JAZ290" s="1434"/>
      <c r="JBA290" s="1434"/>
      <c r="JBB290" s="1434"/>
      <c r="JBC290" s="1434"/>
      <c r="JBD290" s="1434"/>
      <c r="JBE290" s="1434"/>
      <c r="JBF290" s="1434"/>
      <c r="JBG290" s="1434"/>
      <c r="JBH290" s="1434"/>
      <c r="JBI290" s="1434"/>
      <c r="JBJ290" s="1434"/>
      <c r="JBK290" s="1434"/>
      <c r="JBL290" s="1434"/>
      <c r="JBM290" s="1434"/>
      <c r="JBN290" s="1434"/>
      <c r="JBO290" s="1434"/>
      <c r="JBP290" s="1434"/>
      <c r="JBQ290" s="1434"/>
      <c r="JBR290" s="1434"/>
      <c r="JBS290" s="1434"/>
      <c r="JBT290" s="1434"/>
      <c r="JBU290" s="1434"/>
      <c r="JBV290" s="1434"/>
      <c r="JBW290" s="1434"/>
      <c r="JBX290" s="1434"/>
      <c r="JBY290" s="1434"/>
      <c r="JBZ290" s="1434"/>
      <c r="JCA290" s="1434"/>
      <c r="JCB290" s="1434"/>
      <c r="JCC290" s="1434"/>
      <c r="JCD290" s="1434"/>
      <c r="JCE290" s="1434"/>
      <c r="JCF290" s="1434"/>
      <c r="JCG290" s="1434"/>
      <c r="JCH290" s="1434"/>
      <c r="JCI290" s="1434"/>
      <c r="JCJ290" s="1434"/>
      <c r="JCK290" s="1434"/>
      <c r="JCL290" s="1434"/>
      <c r="JCM290" s="1434"/>
      <c r="JCN290" s="1434"/>
      <c r="JCO290" s="1434"/>
      <c r="JCP290" s="1434"/>
      <c r="JCQ290" s="1434"/>
      <c r="JCR290" s="1434"/>
      <c r="JCS290" s="1434"/>
      <c r="JCT290" s="1434"/>
      <c r="JCU290" s="1434"/>
      <c r="JCV290" s="1434"/>
      <c r="JCW290" s="1434"/>
      <c r="JCX290" s="1434"/>
      <c r="JCY290" s="1434"/>
      <c r="JCZ290" s="1434"/>
      <c r="JDA290" s="1434"/>
      <c r="JDB290" s="1434"/>
      <c r="JDC290" s="1434"/>
      <c r="JDD290" s="1434"/>
      <c r="JDE290" s="1434"/>
      <c r="JDF290" s="1434"/>
      <c r="JDG290" s="1434"/>
      <c r="JDH290" s="1434"/>
      <c r="JDI290" s="1434"/>
      <c r="JDJ290" s="1434"/>
      <c r="JDK290" s="1434"/>
      <c r="JDL290" s="1434"/>
      <c r="JDM290" s="1434"/>
      <c r="JDN290" s="1434"/>
      <c r="JDO290" s="1434"/>
      <c r="JDP290" s="1434"/>
      <c r="JDQ290" s="1434"/>
      <c r="JDR290" s="1434"/>
      <c r="JDS290" s="1434"/>
      <c r="JDT290" s="1434"/>
      <c r="JDU290" s="1434"/>
      <c r="JDV290" s="1434"/>
      <c r="JDW290" s="1434"/>
      <c r="JDX290" s="1434"/>
      <c r="JDY290" s="1434"/>
      <c r="JDZ290" s="1434"/>
      <c r="JEA290" s="1434"/>
      <c r="JEB290" s="1434"/>
      <c r="JEC290" s="1434"/>
      <c r="JED290" s="1434"/>
      <c r="JEE290" s="1434"/>
      <c r="JEF290" s="1434"/>
      <c r="JEG290" s="1434"/>
      <c r="JEH290" s="1434"/>
      <c r="JEI290" s="1434"/>
      <c r="JEJ290" s="1434"/>
      <c r="JEK290" s="1434"/>
      <c r="JEL290" s="1434"/>
      <c r="JEM290" s="1434"/>
      <c r="JEN290" s="1434"/>
      <c r="JEO290" s="1434"/>
      <c r="JEP290" s="1434"/>
      <c r="JEQ290" s="1434"/>
      <c r="JER290" s="1434"/>
      <c r="JES290" s="1434"/>
      <c r="JET290" s="1434"/>
      <c r="JEU290" s="1434"/>
      <c r="JEV290" s="1434"/>
      <c r="JEW290" s="1434"/>
      <c r="JEX290" s="1434"/>
      <c r="JEY290" s="1434"/>
      <c r="JEZ290" s="1434"/>
      <c r="JFA290" s="1434"/>
      <c r="JFB290" s="1434"/>
      <c r="JFC290" s="1434"/>
      <c r="JFD290" s="1434"/>
      <c r="JFE290" s="1434"/>
      <c r="JFF290" s="1434"/>
      <c r="JFG290" s="1434"/>
      <c r="JFH290" s="1434"/>
      <c r="JFI290" s="1434"/>
      <c r="JFJ290" s="1434"/>
      <c r="JFK290" s="1434"/>
      <c r="JFL290" s="1434"/>
      <c r="JFM290" s="1434"/>
      <c r="JFN290" s="1434"/>
      <c r="JFO290" s="1434"/>
      <c r="JFP290" s="1434"/>
      <c r="JFQ290" s="1434"/>
      <c r="JFR290" s="1434"/>
      <c r="JFS290" s="1434"/>
      <c r="JFT290" s="1434"/>
      <c r="JFU290" s="1434"/>
      <c r="JFV290" s="1434"/>
      <c r="JFW290" s="1434"/>
      <c r="JFX290" s="1434"/>
      <c r="JFY290" s="1434"/>
      <c r="JFZ290" s="1434"/>
      <c r="JGA290" s="1434"/>
      <c r="JGB290" s="1434"/>
      <c r="JGC290" s="1434"/>
      <c r="JGD290" s="1434"/>
      <c r="JGE290" s="1434"/>
      <c r="JGF290" s="1434"/>
      <c r="JGG290" s="1434"/>
      <c r="JGH290" s="1434"/>
      <c r="JGI290" s="1434"/>
      <c r="JGJ290" s="1434"/>
      <c r="JGK290" s="1434"/>
      <c r="JGL290" s="1434"/>
      <c r="JGM290" s="1434"/>
      <c r="JGN290" s="1434"/>
      <c r="JGO290" s="1434"/>
      <c r="JGP290" s="1434"/>
      <c r="JGQ290" s="1434"/>
      <c r="JGR290" s="1434"/>
      <c r="JGS290" s="1434"/>
      <c r="JGT290" s="1434"/>
      <c r="JGU290" s="1434"/>
      <c r="JGV290" s="1434"/>
      <c r="JGW290" s="1434"/>
      <c r="JGX290" s="1434"/>
      <c r="JGY290" s="1434"/>
      <c r="JGZ290" s="1434"/>
      <c r="JHA290" s="1434"/>
      <c r="JHB290" s="1434"/>
      <c r="JHC290" s="1434"/>
      <c r="JHD290" s="1434"/>
      <c r="JHE290" s="1434"/>
      <c r="JHF290" s="1434"/>
      <c r="JHG290" s="1434"/>
      <c r="JHH290" s="1434"/>
      <c r="JHI290" s="1434"/>
      <c r="JHJ290" s="1434"/>
      <c r="JHK290" s="1434"/>
      <c r="JHL290" s="1434"/>
      <c r="JHM290" s="1434"/>
      <c r="JHN290" s="1434"/>
      <c r="JHO290" s="1434"/>
      <c r="JHP290" s="1434"/>
      <c r="JHQ290" s="1434"/>
      <c r="JHR290" s="1434"/>
      <c r="JHS290" s="1434"/>
      <c r="JHT290" s="1434"/>
      <c r="JHU290" s="1434"/>
      <c r="JHV290" s="1434"/>
      <c r="JHW290" s="1434"/>
      <c r="JHX290" s="1434"/>
      <c r="JHY290" s="1434"/>
      <c r="JHZ290" s="1434"/>
      <c r="JIA290" s="1434"/>
      <c r="JIB290" s="1434"/>
      <c r="JIC290" s="1434"/>
      <c r="JID290" s="1434"/>
      <c r="JIE290" s="1434"/>
      <c r="JIF290" s="1434"/>
      <c r="JIG290" s="1434"/>
      <c r="JIH290" s="1434"/>
      <c r="JII290" s="1434"/>
      <c r="JIJ290" s="1434"/>
      <c r="JIK290" s="1434"/>
      <c r="JIL290" s="1434"/>
      <c r="JIM290" s="1434"/>
      <c r="JIN290" s="1434"/>
      <c r="JIO290" s="1434"/>
      <c r="JIP290" s="1434"/>
      <c r="JIQ290" s="1434"/>
      <c r="JIR290" s="1434"/>
      <c r="JIS290" s="1434"/>
      <c r="JIT290" s="1434"/>
      <c r="JIU290" s="1434"/>
      <c r="JIV290" s="1434"/>
      <c r="JIW290" s="1434"/>
      <c r="JIX290" s="1434"/>
      <c r="JIY290" s="1434"/>
      <c r="JIZ290" s="1434"/>
      <c r="JJA290" s="1434"/>
      <c r="JJB290" s="1434"/>
      <c r="JJC290" s="1434"/>
      <c r="JJD290" s="1434"/>
      <c r="JJE290" s="1434"/>
      <c r="JJF290" s="1434"/>
      <c r="JJG290" s="1434"/>
      <c r="JJH290" s="1434"/>
      <c r="JJI290" s="1434"/>
      <c r="JJJ290" s="1434"/>
      <c r="JJK290" s="1434"/>
      <c r="JJL290" s="1434"/>
      <c r="JJM290" s="1434"/>
      <c r="JJN290" s="1434"/>
      <c r="JJO290" s="1434"/>
      <c r="JJP290" s="1434"/>
      <c r="JJQ290" s="1434"/>
      <c r="JJR290" s="1434"/>
      <c r="JJS290" s="1434"/>
      <c r="JJT290" s="1434"/>
      <c r="JJU290" s="1434"/>
      <c r="JJV290" s="1434"/>
      <c r="JJW290" s="1434"/>
      <c r="JJX290" s="1434"/>
      <c r="JJY290" s="1434"/>
      <c r="JJZ290" s="1434"/>
      <c r="JKA290" s="1434"/>
      <c r="JKB290" s="1434"/>
      <c r="JKC290" s="1434"/>
      <c r="JKD290" s="1434"/>
      <c r="JKE290" s="1434"/>
      <c r="JKF290" s="1434"/>
      <c r="JKG290" s="1434"/>
      <c r="JKH290" s="1434"/>
      <c r="JKI290" s="1434"/>
      <c r="JKJ290" s="1434"/>
      <c r="JKK290" s="1434"/>
      <c r="JKL290" s="1434"/>
      <c r="JKM290" s="1434"/>
      <c r="JKN290" s="1434"/>
      <c r="JKO290" s="1434"/>
      <c r="JKP290" s="1434"/>
      <c r="JKQ290" s="1434"/>
      <c r="JKR290" s="1434"/>
      <c r="JKS290" s="1434"/>
      <c r="JKT290" s="1434"/>
      <c r="JKU290" s="1434"/>
      <c r="JKV290" s="1434"/>
      <c r="JKW290" s="1434"/>
      <c r="JKX290" s="1434"/>
      <c r="JKY290" s="1434"/>
      <c r="JKZ290" s="1434"/>
      <c r="JLA290" s="1434"/>
      <c r="JLB290" s="1434"/>
      <c r="JLC290" s="1434"/>
      <c r="JLD290" s="1434"/>
      <c r="JLE290" s="1434"/>
      <c r="JLF290" s="1434"/>
      <c r="JLG290" s="1434"/>
      <c r="JLH290" s="1434"/>
      <c r="JLI290" s="1434"/>
      <c r="JLJ290" s="1434"/>
      <c r="JLK290" s="1434"/>
      <c r="JLL290" s="1434"/>
      <c r="JLM290" s="1434"/>
      <c r="JLN290" s="1434"/>
      <c r="JLO290" s="1434"/>
      <c r="JLP290" s="1434"/>
      <c r="JLQ290" s="1434"/>
      <c r="JLR290" s="1434"/>
      <c r="JLS290" s="1434"/>
      <c r="JLT290" s="1434"/>
      <c r="JLU290" s="1434"/>
      <c r="JLV290" s="1434"/>
      <c r="JLW290" s="1434"/>
      <c r="JLX290" s="1434"/>
      <c r="JLY290" s="1434"/>
      <c r="JLZ290" s="1434"/>
      <c r="JMA290" s="1434"/>
      <c r="JMB290" s="1434"/>
      <c r="JMC290" s="1434"/>
      <c r="JMD290" s="1434"/>
      <c r="JME290" s="1434"/>
      <c r="JMF290" s="1434"/>
      <c r="JMG290" s="1434"/>
      <c r="JMH290" s="1434"/>
      <c r="JMI290" s="1434"/>
      <c r="JMJ290" s="1434"/>
      <c r="JMK290" s="1434"/>
      <c r="JML290" s="1434"/>
      <c r="JMM290" s="1434"/>
      <c r="JMN290" s="1434"/>
      <c r="JMO290" s="1434"/>
      <c r="JMP290" s="1434"/>
      <c r="JMQ290" s="1434"/>
      <c r="JMR290" s="1434"/>
      <c r="JMS290" s="1434"/>
      <c r="JMT290" s="1434"/>
      <c r="JMU290" s="1434"/>
      <c r="JMV290" s="1434"/>
      <c r="JMW290" s="1434"/>
      <c r="JMX290" s="1434"/>
      <c r="JMY290" s="1434"/>
      <c r="JMZ290" s="1434"/>
      <c r="JNA290" s="1434"/>
      <c r="JNB290" s="1434"/>
      <c r="JNC290" s="1434"/>
      <c r="JND290" s="1434"/>
      <c r="JNE290" s="1434"/>
      <c r="JNF290" s="1434"/>
      <c r="JNG290" s="1434"/>
      <c r="JNH290" s="1434"/>
      <c r="JNI290" s="1434"/>
      <c r="JNJ290" s="1434"/>
      <c r="JNK290" s="1434"/>
      <c r="JNL290" s="1434"/>
      <c r="JNM290" s="1434"/>
      <c r="JNN290" s="1434"/>
      <c r="JNO290" s="1434"/>
      <c r="JNP290" s="1434"/>
      <c r="JNQ290" s="1434"/>
      <c r="JNR290" s="1434"/>
      <c r="JNS290" s="1434"/>
      <c r="JNT290" s="1434"/>
      <c r="JNU290" s="1434"/>
      <c r="JNV290" s="1434"/>
      <c r="JNW290" s="1434"/>
      <c r="JNX290" s="1434"/>
      <c r="JNY290" s="1434"/>
      <c r="JNZ290" s="1434"/>
      <c r="JOA290" s="1434"/>
      <c r="JOB290" s="1434"/>
      <c r="JOC290" s="1434"/>
      <c r="JOD290" s="1434"/>
      <c r="JOE290" s="1434"/>
      <c r="JOF290" s="1434"/>
      <c r="JOG290" s="1434"/>
      <c r="JOH290" s="1434"/>
      <c r="JOI290" s="1434"/>
      <c r="JOJ290" s="1434"/>
      <c r="JOK290" s="1434"/>
      <c r="JOL290" s="1434"/>
      <c r="JOM290" s="1434"/>
      <c r="JON290" s="1434"/>
      <c r="JOO290" s="1434"/>
      <c r="JOP290" s="1434"/>
      <c r="JOQ290" s="1434"/>
      <c r="JOR290" s="1434"/>
      <c r="JOS290" s="1434"/>
      <c r="JOT290" s="1434"/>
      <c r="JOU290" s="1434"/>
      <c r="JOV290" s="1434"/>
      <c r="JOW290" s="1434"/>
      <c r="JOX290" s="1434"/>
      <c r="JOY290" s="1434"/>
      <c r="JOZ290" s="1434"/>
      <c r="JPA290" s="1434"/>
      <c r="JPB290" s="1434"/>
      <c r="JPC290" s="1434"/>
      <c r="JPD290" s="1434"/>
      <c r="JPE290" s="1434"/>
      <c r="JPF290" s="1434"/>
      <c r="JPG290" s="1434"/>
      <c r="JPH290" s="1434"/>
      <c r="JPI290" s="1434"/>
      <c r="JPJ290" s="1434"/>
      <c r="JPK290" s="1434"/>
      <c r="JPL290" s="1434"/>
      <c r="JPM290" s="1434"/>
      <c r="JPN290" s="1434"/>
      <c r="JPO290" s="1434"/>
      <c r="JPP290" s="1434"/>
      <c r="JPQ290" s="1434"/>
      <c r="JPR290" s="1434"/>
      <c r="JPS290" s="1434"/>
      <c r="JPT290" s="1434"/>
      <c r="JPU290" s="1434"/>
      <c r="JPV290" s="1434"/>
      <c r="JPW290" s="1434"/>
      <c r="JPX290" s="1434"/>
      <c r="JPY290" s="1434"/>
      <c r="JPZ290" s="1434"/>
      <c r="JQA290" s="1434"/>
      <c r="JQB290" s="1434"/>
      <c r="JQC290" s="1434"/>
      <c r="JQD290" s="1434"/>
      <c r="JQE290" s="1434"/>
      <c r="JQF290" s="1434"/>
      <c r="JQG290" s="1434"/>
      <c r="JQH290" s="1434"/>
      <c r="JQI290" s="1434"/>
      <c r="JQJ290" s="1434"/>
      <c r="JQK290" s="1434"/>
      <c r="JQL290" s="1434"/>
      <c r="JQM290" s="1434"/>
      <c r="JQN290" s="1434"/>
      <c r="JQO290" s="1434"/>
      <c r="JQP290" s="1434"/>
      <c r="JQQ290" s="1434"/>
      <c r="JQR290" s="1434"/>
      <c r="JQS290" s="1434"/>
      <c r="JQT290" s="1434"/>
      <c r="JQU290" s="1434"/>
      <c r="JQV290" s="1434"/>
      <c r="JQW290" s="1434"/>
      <c r="JQX290" s="1434"/>
      <c r="JQY290" s="1434"/>
      <c r="JQZ290" s="1434"/>
      <c r="JRA290" s="1434"/>
      <c r="JRB290" s="1434"/>
      <c r="JRC290" s="1434"/>
      <c r="JRD290" s="1434"/>
      <c r="JRE290" s="1434"/>
      <c r="JRF290" s="1434"/>
      <c r="JRG290" s="1434"/>
      <c r="JRH290" s="1434"/>
      <c r="JRI290" s="1434"/>
      <c r="JRJ290" s="1434"/>
      <c r="JRK290" s="1434"/>
      <c r="JRL290" s="1434"/>
      <c r="JRM290" s="1434"/>
      <c r="JRN290" s="1434"/>
      <c r="JRO290" s="1434"/>
      <c r="JRP290" s="1434"/>
      <c r="JRQ290" s="1434"/>
      <c r="JRR290" s="1434"/>
      <c r="JRS290" s="1434"/>
      <c r="JRT290" s="1434"/>
      <c r="JRU290" s="1434"/>
      <c r="JRV290" s="1434"/>
      <c r="JRW290" s="1434"/>
      <c r="JRX290" s="1434"/>
      <c r="JRY290" s="1434"/>
      <c r="JRZ290" s="1434"/>
      <c r="JSA290" s="1434"/>
      <c r="JSB290" s="1434"/>
      <c r="JSC290" s="1434"/>
      <c r="JSD290" s="1434"/>
      <c r="JSE290" s="1434"/>
      <c r="JSF290" s="1434"/>
      <c r="JSG290" s="1434"/>
      <c r="JSH290" s="1434"/>
      <c r="JSI290" s="1434"/>
      <c r="JSJ290" s="1434"/>
      <c r="JSK290" s="1434"/>
      <c r="JSL290" s="1434"/>
      <c r="JSM290" s="1434"/>
      <c r="JSN290" s="1434"/>
      <c r="JSO290" s="1434"/>
      <c r="JSP290" s="1434"/>
      <c r="JSQ290" s="1434"/>
      <c r="JSR290" s="1434"/>
      <c r="JSS290" s="1434"/>
      <c r="JST290" s="1434"/>
      <c r="JSU290" s="1434"/>
      <c r="JSV290" s="1434"/>
      <c r="JSW290" s="1434"/>
      <c r="JSX290" s="1434"/>
      <c r="JSY290" s="1434"/>
      <c r="JSZ290" s="1434"/>
      <c r="JTA290" s="1434"/>
      <c r="JTB290" s="1434"/>
      <c r="JTC290" s="1434"/>
      <c r="JTD290" s="1434"/>
      <c r="JTE290" s="1434"/>
      <c r="JTF290" s="1434"/>
      <c r="JTG290" s="1434"/>
      <c r="JTH290" s="1434"/>
      <c r="JTI290" s="1434"/>
      <c r="JTJ290" s="1434"/>
      <c r="JTK290" s="1434"/>
      <c r="JTL290" s="1434"/>
      <c r="JTM290" s="1434"/>
      <c r="JTN290" s="1434"/>
      <c r="JTO290" s="1434"/>
      <c r="JTP290" s="1434"/>
      <c r="JTQ290" s="1434"/>
      <c r="JTR290" s="1434"/>
      <c r="JTS290" s="1434"/>
      <c r="JTT290" s="1434"/>
      <c r="JTU290" s="1434"/>
      <c r="JTV290" s="1434"/>
      <c r="JTW290" s="1434"/>
      <c r="JTX290" s="1434"/>
      <c r="JTY290" s="1434"/>
      <c r="JTZ290" s="1434"/>
      <c r="JUA290" s="1434"/>
      <c r="JUB290" s="1434"/>
      <c r="JUC290" s="1434"/>
      <c r="JUD290" s="1434"/>
      <c r="JUE290" s="1434"/>
      <c r="JUF290" s="1434"/>
      <c r="JUG290" s="1434"/>
      <c r="JUH290" s="1434"/>
      <c r="JUI290" s="1434"/>
      <c r="JUJ290" s="1434"/>
      <c r="JUK290" s="1434"/>
      <c r="JUL290" s="1434"/>
      <c r="JUM290" s="1434"/>
      <c r="JUN290" s="1434"/>
      <c r="JUO290" s="1434"/>
      <c r="JUP290" s="1434"/>
      <c r="JUQ290" s="1434"/>
      <c r="JUR290" s="1434"/>
      <c r="JUS290" s="1434"/>
      <c r="JUT290" s="1434"/>
      <c r="JUU290" s="1434"/>
      <c r="JUV290" s="1434"/>
      <c r="JUW290" s="1434"/>
      <c r="JUX290" s="1434"/>
      <c r="JUY290" s="1434"/>
      <c r="JUZ290" s="1434"/>
      <c r="JVA290" s="1434"/>
      <c r="JVB290" s="1434"/>
      <c r="JVC290" s="1434"/>
      <c r="JVD290" s="1434"/>
      <c r="JVE290" s="1434"/>
      <c r="JVF290" s="1434"/>
      <c r="JVG290" s="1434"/>
      <c r="JVH290" s="1434"/>
      <c r="JVI290" s="1434"/>
      <c r="JVJ290" s="1434"/>
      <c r="JVK290" s="1434"/>
      <c r="JVL290" s="1434"/>
      <c r="JVM290" s="1434"/>
      <c r="JVN290" s="1434"/>
      <c r="JVO290" s="1434"/>
      <c r="JVP290" s="1434"/>
      <c r="JVQ290" s="1434"/>
      <c r="JVR290" s="1434"/>
      <c r="JVS290" s="1434"/>
      <c r="JVT290" s="1434"/>
      <c r="JVU290" s="1434"/>
      <c r="JVV290" s="1434"/>
      <c r="JVW290" s="1434"/>
      <c r="JVX290" s="1434"/>
      <c r="JVY290" s="1434"/>
      <c r="JVZ290" s="1434"/>
      <c r="JWA290" s="1434"/>
      <c r="JWB290" s="1434"/>
      <c r="JWC290" s="1434"/>
      <c r="JWD290" s="1434"/>
      <c r="JWE290" s="1434"/>
      <c r="JWF290" s="1434"/>
      <c r="JWG290" s="1434"/>
      <c r="JWH290" s="1434"/>
      <c r="JWI290" s="1434"/>
      <c r="JWJ290" s="1434"/>
      <c r="JWK290" s="1434"/>
      <c r="JWL290" s="1434"/>
      <c r="JWM290" s="1434"/>
      <c r="JWN290" s="1434"/>
      <c r="JWO290" s="1434"/>
      <c r="JWP290" s="1434"/>
      <c r="JWQ290" s="1434"/>
      <c r="JWR290" s="1434"/>
      <c r="JWS290" s="1434"/>
      <c r="JWT290" s="1434"/>
      <c r="JWU290" s="1434"/>
      <c r="JWV290" s="1434"/>
      <c r="JWW290" s="1434"/>
      <c r="JWX290" s="1434"/>
      <c r="JWY290" s="1434"/>
      <c r="JWZ290" s="1434"/>
      <c r="JXA290" s="1434"/>
      <c r="JXB290" s="1434"/>
      <c r="JXC290" s="1434"/>
      <c r="JXD290" s="1434"/>
      <c r="JXE290" s="1434"/>
      <c r="JXF290" s="1434"/>
      <c r="JXG290" s="1434"/>
      <c r="JXH290" s="1434"/>
      <c r="JXI290" s="1434"/>
      <c r="JXJ290" s="1434"/>
      <c r="JXK290" s="1434"/>
      <c r="JXL290" s="1434"/>
      <c r="JXM290" s="1434"/>
      <c r="JXN290" s="1434"/>
      <c r="JXO290" s="1434"/>
      <c r="JXP290" s="1434"/>
      <c r="JXQ290" s="1434"/>
      <c r="JXR290" s="1434"/>
      <c r="JXS290" s="1434"/>
      <c r="JXT290" s="1434"/>
      <c r="JXU290" s="1434"/>
      <c r="JXV290" s="1434"/>
      <c r="JXW290" s="1434"/>
      <c r="JXX290" s="1434"/>
      <c r="JXY290" s="1434"/>
      <c r="JXZ290" s="1434"/>
      <c r="JYA290" s="1434"/>
      <c r="JYB290" s="1434"/>
      <c r="JYC290" s="1434"/>
      <c r="JYD290" s="1434"/>
      <c r="JYE290" s="1434"/>
      <c r="JYF290" s="1434"/>
      <c r="JYG290" s="1434"/>
      <c r="JYH290" s="1434"/>
      <c r="JYI290" s="1434"/>
      <c r="JYJ290" s="1434"/>
      <c r="JYK290" s="1434"/>
      <c r="JYL290" s="1434"/>
      <c r="JYM290" s="1434"/>
      <c r="JYN290" s="1434"/>
      <c r="JYO290" s="1434"/>
      <c r="JYP290" s="1434"/>
      <c r="JYQ290" s="1434"/>
      <c r="JYR290" s="1434"/>
      <c r="JYS290" s="1434"/>
      <c r="JYT290" s="1434"/>
      <c r="JYU290" s="1434"/>
      <c r="JYV290" s="1434"/>
      <c r="JYW290" s="1434"/>
      <c r="JYX290" s="1434"/>
      <c r="JYY290" s="1434"/>
      <c r="JYZ290" s="1434"/>
      <c r="JZA290" s="1434"/>
      <c r="JZB290" s="1434"/>
      <c r="JZC290" s="1434"/>
      <c r="JZD290" s="1434"/>
      <c r="JZE290" s="1434"/>
      <c r="JZF290" s="1434"/>
      <c r="JZG290" s="1434"/>
      <c r="JZH290" s="1434"/>
      <c r="JZI290" s="1434"/>
      <c r="JZJ290" s="1434"/>
      <c r="JZK290" s="1434"/>
      <c r="JZL290" s="1434"/>
      <c r="JZM290" s="1434"/>
      <c r="JZN290" s="1434"/>
      <c r="JZO290" s="1434"/>
      <c r="JZP290" s="1434"/>
      <c r="JZQ290" s="1434"/>
      <c r="JZR290" s="1434"/>
      <c r="JZS290" s="1434"/>
      <c r="JZT290" s="1434"/>
      <c r="JZU290" s="1434"/>
      <c r="JZV290" s="1434"/>
      <c r="JZW290" s="1434"/>
      <c r="JZX290" s="1434"/>
      <c r="JZY290" s="1434"/>
      <c r="JZZ290" s="1434"/>
      <c r="KAA290" s="1434"/>
      <c r="KAB290" s="1434"/>
      <c r="KAC290" s="1434"/>
      <c r="KAD290" s="1434"/>
      <c r="KAE290" s="1434"/>
      <c r="KAF290" s="1434"/>
      <c r="KAG290" s="1434"/>
      <c r="KAH290" s="1434"/>
      <c r="KAI290" s="1434"/>
      <c r="KAJ290" s="1434"/>
      <c r="KAK290" s="1434"/>
      <c r="KAL290" s="1434"/>
      <c r="KAM290" s="1434"/>
      <c r="KAN290" s="1434"/>
      <c r="KAO290" s="1434"/>
      <c r="KAP290" s="1434"/>
      <c r="KAQ290" s="1434"/>
      <c r="KAR290" s="1434"/>
      <c r="KAS290" s="1434"/>
      <c r="KAT290" s="1434"/>
      <c r="KAU290" s="1434"/>
      <c r="KAV290" s="1434"/>
      <c r="KAW290" s="1434"/>
      <c r="KAX290" s="1434"/>
      <c r="KAY290" s="1434"/>
      <c r="KAZ290" s="1434"/>
      <c r="KBA290" s="1434"/>
      <c r="KBB290" s="1434"/>
      <c r="KBC290" s="1434"/>
      <c r="KBD290" s="1434"/>
      <c r="KBE290" s="1434"/>
      <c r="KBF290" s="1434"/>
      <c r="KBG290" s="1434"/>
      <c r="KBH290" s="1434"/>
      <c r="KBI290" s="1434"/>
      <c r="KBJ290" s="1434"/>
      <c r="KBK290" s="1434"/>
      <c r="KBL290" s="1434"/>
      <c r="KBM290" s="1434"/>
      <c r="KBN290" s="1434"/>
      <c r="KBO290" s="1434"/>
      <c r="KBP290" s="1434"/>
      <c r="KBQ290" s="1434"/>
      <c r="KBR290" s="1434"/>
      <c r="KBS290" s="1434"/>
      <c r="KBT290" s="1434"/>
      <c r="KBU290" s="1434"/>
      <c r="KBV290" s="1434"/>
      <c r="KBW290" s="1434"/>
      <c r="KBX290" s="1434"/>
      <c r="KBY290" s="1434"/>
      <c r="KBZ290" s="1434"/>
      <c r="KCA290" s="1434"/>
      <c r="KCB290" s="1434"/>
      <c r="KCC290" s="1434"/>
      <c r="KCD290" s="1434"/>
      <c r="KCE290" s="1434"/>
      <c r="KCF290" s="1434"/>
      <c r="KCG290" s="1434"/>
      <c r="KCH290" s="1434"/>
      <c r="KCI290" s="1434"/>
      <c r="KCJ290" s="1434"/>
      <c r="KCK290" s="1434"/>
      <c r="KCL290" s="1434"/>
      <c r="KCM290" s="1434"/>
      <c r="KCN290" s="1434"/>
      <c r="KCO290" s="1434"/>
      <c r="KCP290" s="1434"/>
      <c r="KCQ290" s="1434"/>
      <c r="KCR290" s="1434"/>
      <c r="KCS290" s="1434"/>
      <c r="KCT290" s="1434"/>
      <c r="KCU290" s="1434"/>
      <c r="KCV290" s="1434"/>
      <c r="KCW290" s="1434"/>
      <c r="KCX290" s="1434"/>
      <c r="KCY290" s="1434"/>
      <c r="KCZ290" s="1434"/>
      <c r="KDA290" s="1434"/>
      <c r="KDB290" s="1434"/>
      <c r="KDC290" s="1434"/>
      <c r="KDD290" s="1434"/>
      <c r="KDE290" s="1434"/>
      <c r="KDF290" s="1434"/>
      <c r="KDG290" s="1434"/>
      <c r="KDH290" s="1434"/>
      <c r="KDI290" s="1434"/>
      <c r="KDJ290" s="1434"/>
      <c r="KDK290" s="1434"/>
      <c r="KDL290" s="1434"/>
      <c r="KDM290" s="1434"/>
      <c r="KDN290" s="1434"/>
      <c r="KDO290" s="1434"/>
      <c r="KDP290" s="1434"/>
      <c r="KDQ290" s="1434"/>
      <c r="KDR290" s="1434"/>
      <c r="KDS290" s="1434"/>
      <c r="KDT290" s="1434"/>
      <c r="KDU290" s="1434"/>
      <c r="KDV290" s="1434"/>
      <c r="KDW290" s="1434"/>
      <c r="KDX290" s="1434"/>
      <c r="KDY290" s="1434"/>
      <c r="KDZ290" s="1434"/>
      <c r="KEA290" s="1434"/>
      <c r="KEB290" s="1434"/>
      <c r="KEC290" s="1434"/>
      <c r="KED290" s="1434"/>
      <c r="KEE290" s="1434"/>
      <c r="KEF290" s="1434"/>
      <c r="KEG290" s="1434"/>
      <c r="KEH290" s="1434"/>
      <c r="KEI290" s="1434"/>
      <c r="KEJ290" s="1434"/>
      <c r="KEK290" s="1434"/>
      <c r="KEL290" s="1434"/>
      <c r="KEM290" s="1434"/>
      <c r="KEN290" s="1434"/>
      <c r="KEO290" s="1434"/>
      <c r="KEP290" s="1434"/>
      <c r="KEQ290" s="1434"/>
      <c r="KER290" s="1434"/>
      <c r="KES290" s="1434"/>
      <c r="KET290" s="1434"/>
      <c r="KEU290" s="1434"/>
      <c r="KEV290" s="1434"/>
      <c r="KEW290" s="1434"/>
      <c r="KEX290" s="1434"/>
      <c r="KEY290" s="1434"/>
      <c r="KEZ290" s="1434"/>
      <c r="KFA290" s="1434"/>
      <c r="KFB290" s="1434"/>
      <c r="KFC290" s="1434"/>
      <c r="KFD290" s="1434"/>
      <c r="KFE290" s="1434"/>
      <c r="KFF290" s="1434"/>
      <c r="KFG290" s="1434"/>
      <c r="KFH290" s="1434"/>
      <c r="KFI290" s="1434"/>
      <c r="KFJ290" s="1434"/>
      <c r="KFK290" s="1434"/>
      <c r="KFL290" s="1434"/>
      <c r="KFM290" s="1434"/>
      <c r="KFN290" s="1434"/>
      <c r="KFO290" s="1434"/>
      <c r="KFP290" s="1434"/>
      <c r="KFQ290" s="1434"/>
      <c r="KFR290" s="1434"/>
      <c r="KFS290" s="1434"/>
      <c r="KFT290" s="1434"/>
      <c r="KFU290" s="1434"/>
      <c r="KFV290" s="1434"/>
      <c r="KFW290" s="1434"/>
      <c r="KFX290" s="1434"/>
      <c r="KFY290" s="1434"/>
      <c r="KFZ290" s="1434"/>
      <c r="KGA290" s="1434"/>
      <c r="KGB290" s="1434"/>
      <c r="KGC290" s="1434"/>
      <c r="KGD290" s="1434"/>
      <c r="KGE290" s="1434"/>
      <c r="KGF290" s="1434"/>
      <c r="KGG290" s="1434"/>
      <c r="KGH290" s="1434"/>
      <c r="KGI290" s="1434"/>
      <c r="KGJ290" s="1434"/>
      <c r="KGK290" s="1434"/>
      <c r="KGL290" s="1434"/>
      <c r="KGM290" s="1434"/>
      <c r="KGN290" s="1434"/>
      <c r="KGO290" s="1434"/>
      <c r="KGP290" s="1434"/>
      <c r="KGQ290" s="1434"/>
      <c r="KGR290" s="1434"/>
      <c r="KGS290" s="1434"/>
      <c r="KGT290" s="1434"/>
      <c r="KGU290" s="1434"/>
      <c r="KGV290" s="1434"/>
      <c r="KGW290" s="1434"/>
      <c r="KGX290" s="1434"/>
      <c r="KGY290" s="1434"/>
      <c r="KGZ290" s="1434"/>
      <c r="KHA290" s="1434"/>
      <c r="KHB290" s="1434"/>
      <c r="KHC290" s="1434"/>
      <c r="KHD290" s="1434"/>
      <c r="KHE290" s="1434"/>
      <c r="KHF290" s="1434"/>
      <c r="KHG290" s="1434"/>
      <c r="KHH290" s="1434"/>
      <c r="KHI290" s="1434"/>
      <c r="KHJ290" s="1434"/>
      <c r="KHK290" s="1434"/>
      <c r="KHL290" s="1434"/>
      <c r="KHM290" s="1434"/>
      <c r="KHN290" s="1434"/>
      <c r="KHO290" s="1434"/>
      <c r="KHP290" s="1434"/>
      <c r="KHQ290" s="1434"/>
      <c r="KHR290" s="1434"/>
      <c r="KHS290" s="1434"/>
      <c r="KHT290" s="1434"/>
      <c r="KHU290" s="1434"/>
      <c r="KHV290" s="1434"/>
      <c r="KHW290" s="1434"/>
      <c r="KHX290" s="1434"/>
      <c r="KHY290" s="1434"/>
      <c r="KHZ290" s="1434"/>
      <c r="KIA290" s="1434"/>
      <c r="KIB290" s="1434"/>
      <c r="KIC290" s="1434"/>
      <c r="KID290" s="1434"/>
      <c r="KIE290" s="1434"/>
      <c r="KIF290" s="1434"/>
      <c r="KIG290" s="1434"/>
      <c r="KIH290" s="1434"/>
      <c r="KII290" s="1434"/>
      <c r="KIJ290" s="1434"/>
      <c r="KIK290" s="1434"/>
      <c r="KIL290" s="1434"/>
      <c r="KIM290" s="1434"/>
      <c r="KIN290" s="1434"/>
      <c r="KIO290" s="1434"/>
      <c r="KIP290" s="1434"/>
      <c r="KIQ290" s="1434"/>
      <c r="KIR290" s="1434"/>
      <c r="KIS290" s="1434"/>
      <c r="KIT290" s="1434"/>
      <c r="KIU290" s="1434"/>
      <c r="KIV290" s="1434"/>
      <c r="KIW290" s="1434"/>
      <c r="KIX290" s="1434"/>
      <c r="KIY290" s="1434"/>
      <c r="KIZ290" s="1434"/>
      <c r="KJA290" s="1434"/>
      <c r="KJB290" s="1434"/>
      <c r="KJC290" s="1434"/>
      <c r="KJD290" s="1434"/>
      <c r="KJE290" s="1434"/>
      <c r="KJF290" s="1434"/>
      <c r="KJG290" s="1434"/>
      <c r="KJH290" s="1434"/>
      <c r="KJI290" s="1434"/>
      <c r="KJJ290" s="1434"/>
      <c r="KJK290" s="1434"/>
      <c r="KJL290" s="1434"/>
      <c r="KJM290" s="1434"/>
      <c r="KJN290" s="1434"/>
      <c r="KJO290" s="1434"/>
      <c r="KJP290" s="1434"/>
      <c r="KJQ290" s="1434"/>
      <c r="KJR290" s="1434"/>
      <c r="KJS290" s="1434"/>
      <c r="KJT290" s="1434"/>
      <c r="KJU290" s="1434"/>
      <c r="KJV290" s="1434"/>
      <c r="KJW290" s="1434"/>
      <c r="KJX290" s="1434"/>
      <c r="KJY290" s="1434"/>
      <c r="KJZ290" s="1434"/>
      <c r="KKA290" s="1434"/>
      <c r="KKB290" s="1434"/>
      <c r="KKC290" s="1434"/>
      <c r="KKD290" s="1434"/>
      <c r="KKE290" s="1434"/>
      <c r="KKF290" s="1434"/>
      <c r="KKG290" s="1434"/>
      <c r="KKH290" s="1434"/>
      <c r="KKI290" s="1434"/>
      <c r="KKJ290" s="1434"/>
      <c r="KKK290" s="1434"/>
      <c r="KKL290" s="1434"/>
      <c r="KKM290" s="1434"/>
      <c r="KKN290" s="1434"/>
      <c r="KKO290" s="1434"/>
      <c r="KKP290" s="1434"/>
      <c r="KKQ290" s="1434"/>
      <c r="KKR290" s="1434"/>
      <c r="KKS290" s="1434"/>
      <c r="KKT290" s="1434"/>
      <c r="KKU290" s="1434"/>
      <c r="KKV290" s="1434"/>
      <c r="KKW290" s="1434"/>
      <c r="KKX290" s="1434"/>
      <c r="KKY290" s="1434"/>
      <c r="KKZ290" s="1434"/>
      <c r="KLA290" s="1434"/>
      <c r="KLB290" s="1434"/>
      <c r="KLC290" s="1434"/>
      <c r="KLD290" s="1434"/>
      <c r="KLE290" s="1434"/>
      <c r="KLF290" s="1434"/>
      <c r="KLG290" s="1434"/>
      <c r="KLH290" s="1434"/>
      <c r="KLI290" s="1434"/>
      <c r="KLJ290" s="1434"/>
      <c r="KLK290" s="1434"/>
      <c r="KLL290" s="1434"/>
      <c r="KLM290" s="1434"/>
      <c r="KLN290" s="1434"/>
      <c r="KLO290" s="1434"/>
      <c r="KLP290" s="1434"/>
      <c r="KLQ290" s="1434"/>
      <c r="KLR290" s="1434"/>
      <c r="KLS290" s="1434"/>
      <c r="KLT290" s="1434"/>
      <c r="KLU290" s="1434"/>
      <c r="KLV290" s="1434"/>
      <c r="KLW290" s="1434"/>
      <c r="KLX290" s="1434"/>
      <c r="KLY290" s="1434"/>
      <c r="KLZ290" s="1434"/>
      <c r="KMA290" s="1434"/>
      <c r="KMB290" s="1434"/>
      <c r="KMC290" s="1434"/>
      <c r="KMD290" s="1434"/>
      <c r="KME290" s="1434"/>
      <c r="KMF290" s="1434"/>
      <c r="KMG290" s="1434"/>
      <c r="KMH290" s="1434"/>
      <c r="KMI290" s="1434"/>
      <c r="KMJ290" s="1434"/>
      <c r="KMK290" s="1434"/>
      <c r="KML290" s="1434"/>
      <c r="KMM290" s="1434"/>
      <c r="KMN290" s="1434"/>
      <c r="KMO290" s="1434"/>
      <c r="KMP290" s="1434"/>
      <c r="KMQ290" s="1434"/>
      <c r="KMR290" s="1434"/>
      <c r="KMS290" s="1434"/>
      <c r="KMT290" s="1434"/>
      <c r="KMU290" s="1434"/>
      <c r="KMV290" s="1434"/>
      <c r="KMW290" s="1434"/>
      <c r="KMX290" s="1434"/>
      <c r="KMY290" s="1434"/>
      <c r="KMZ290" s="1434"/>
      <c r="KNA290" s="1434"/>
      <c r="KNB290" s="1434"/>
      <c r="KNC290" s="1434"/>
      <c r="KND290" s="1434"/>
      <c r="KNE290" s="1434"/>
      <c r="KNF290" s="1434"/>
      <c r="KNG290" s="1434"/>
      <c r="KNH290" s="1434"/>
      <c r="KNI290" s="1434"/>
      <c r="KNJ290" s="1434"/>
      <c r="KNK290" s="1434"/>
      <c r="KNL290" s="1434"/>
      <c r="KNM290" s="1434"/>
      <c r="KNN290" s="1434"/>
      <c r="KNO290" s="1434"/>
      <c r="KNP290" s="1434"/>
      <c r="KNQ290" s="1434"/>
      <c r="KNR290" s="1434"/>
      <c r="KNS290" s="1434"/>
      <c r="KNT290" s="1434"/>
      <c r="KNU290" s="1434"/>
      <c r="KNV290" s="1434"/>
      <c r="KNW290" s="1434"/>
      <c r="KNX290" s="1434"/>
      <c r="KNY290" s="1434"/>
      <c r="KNZ290" s="1434"/>
      <c r="KOA290" s="1434"/>
      <c r="KOB290" s="1434"/>
      <c r="KOC290" s="1434"/>
      <c r="KOD290" s="1434"/>
      <c r="KOE290" s="1434"/>
      <c r="KOF290" s="1434"/>
      <c r="KOG290" s="1434"/>
      <c r="KOH290" s="1434"/>
      <c r="KOI290" s="1434"/>
      <c r="KOJ290" s="1434"/>
      <c r="KOK290" s="1434"/>
      <c r="KOL290" s="1434"/>
      <c r="KOM290" s="1434"/>
      <c r="KON290" s="1434"/>
      <c r="KOO290" s="1434"/>
      <c r="KOP290" s="1434"/>
      <c r="KOQ290" s="1434"/>
      <c r="KOR290" s="1434"/>
      <c r="KOS290" s="1434"/>
      <c r="KOT290" s="1434"/>
      <c r="KOU290" s="1434"/>
      <c r="KOV290" s="1434"/>
      <c r="KOW290" s="1434"/>
      <c r="KOX290" s="1434"/>
      <c r="KOY290" s="1434"/>
      <c r="KOZ290" s="1434"/>
      <c r="KPA290" s="1434"/>
      <c r="KPB290" s="1434"/>
      <c r="KPC290" s="1434"/>
      <c r="KPD290" s="1434"/>
      <c r="KPE290" s="1434"/>
      <c r="KPF290" s="1434"/>
      <c r="KPG290" s="1434"/>
      <c r="KPH290" s="1434"/>
      <c r="KPI290" s="1434"/>
      <c r="KPJ290" s="1434"/>
      <c r="KPK290" s="1434"/>
      <c r="KPL290" s="1434"/>
      <c r="KPM290" s="1434"/>
      <c r="KPN290" s="1434"/>
      <c r="KPO290" s="1434"/>
      <c r="KPP290" s="1434"/>
      <c r="KPQ290" s="1434"/>
      <c r="KPR290" s="1434"/>
      <c r="KPS290" s="1434"/>
      <c r="KPT290" s="1434"/>
      <c r="KPU290" s="1434"/>
      <c r="KPV290" s="1434"/>
      <c r="KPW290" s="1434"/>
      <c r="KPX290" s="1434"/>
      <c r="KPY290" s="1434"/>
      <c r="KPZ290" s="1434"/>
      <c r="KQA290" s="1434"/>
      <c r="KQB290" s="1434"/>
      <c r="KQC290" s="1434"/>
      <c r="KQD290" s="1434"/>
      <c r="KQE290" s="1434"/>
      <c r="KQF290" s="1434"/>
      <c r="KQG290" s="1434"/>
      <c r="KQH290" s="1434"/>
      <c r="KQI290" s="1434"/>
      <c r="KQJ290" s="1434"/>
      <c r="KQK290" s="1434"/>
      <c r="KQL290" s="1434"/>
      <c r="KQM290" s="1434"/>
      <c r="KQN290" s="1434"/>
      <c r="KQO290" s="1434"/>
      <c r="KQP290" s="1434"/>
      <c r="KQQ290" s="1434"/>
      <c r="KQR290" s="1434"/>
      <c r="KQS290" s="1434"/>
      <c r="KQT290" s="1434"/>
      <c r="KQU290" s="1434"/>
      <c r="KQV290" s="1434"/>
      <c r="KQW290" s="1434"/>
      <c r="KQX290" s="1434"/>
      <c r="KQY290" s="1434"/>
      <c r="KQZ290" s="1434"/>
      <c r="KRA290" s="1434"/>
      <c r="KRB290" s="1434"/>
      <c r="KRC290" s="1434"/>
      <c r="KRD290" s="1434"/>
      <c r="KRE290" s="1434"/>
      <c r="KRF290" s="1434"/>
      <c r="KRG290" s="1434"/>
      <c r="KRH290" s="1434"/>
      <c r="KRI290" s="1434"/>
      <c r="KRJ290" s="1434"/>
      <c r="KRK290" s="1434"/>
      <c r="KRL290" s="1434"/>
      <c r="KRM290" s="1434"/>
      <c r="KRN290" s="1434"/>
      <c r="KRO290" s="1434"/>
      <c r="KRP290" s="1434"/>
      <c r="KRQ290" s="1434"/>
      <c r="KRR290" s="1434"/>
      <c r="KRS290" s="1434"/>
      <c r="KRT290" s="1434"/>
      <c r="KRU290" s="1434"/>
      <c r="KRV290" s="1434"/>
      <c r="KRW290" s="1434"/>
      <c r="KRX290" s="1434"/>
      <c r="KRY290" s="1434"/>
      <c r="KRZ290" s="1434"/>
      <c r="KSA290" s="1434"/>
      <c r="KSB290" s="1434"/>
      <c r="KSC290" s="1434"/>
      <c r="KSD290" s="1434"/>
      <c r="KSE290" s="1434"/>
      <c r="KSF290" s="1434"/>
      <c r="KSG290" s="1434"/>
      <c r="KSH290" s="1434"/>
      <c r="KSI290" s="1434"/>
      <c r="KSJ290" s="1434"/>
      <c r="KSK290" s="1434"/>
      <c r="KSL290" s="1434"/>
      <c r="KSM290" s="1434"/>
      <c r="KSN290" s="1434"/>
      <c r="KSO290" s="1434"/>
      <c r="KSP290" s="1434"/>
      <c r="KSQ290" s="1434"/>
      <c r="KSR290" s="1434"/>
      <c r="KSS290" s="1434"/>
      <c r="KST290" s="1434"/>
      <c r="KSU290" s="1434"/>
      <c r="KSV290" s="1434"/>
      <c r="KSW290" s="1434"/>
      <c r="KSX290" s="1434"/>
      <c r="KSY290" s="1434"/>
      <c r="KSZ290" s="1434"/>
      <c r="KTA290" s="1434"/>
      <c r="KTB290" s="1434"/>
      <c r="KTC290" s="1434"/>
      <c r="KTD290" s="1434"/>
      <c r="KTE290" s="1434"/>
      <c r="KTF290" s="1434"/>
      <c r="KTG290" s="1434"/>
      <c r="KTH290" s="1434"/>
      <c r="KTI290" s="1434"/>
      <c r="KTJ290" s="1434"/>
      <c r="KTK290" s="1434"/>
      <c r="KTL290" s="1434"/>
      <c r="KTM290" s="1434"/>
      <c r="KTN290" s="1434"/>
      <c r="KTO290" s="1434"/>
      <c r="KTP290" s="1434"/>
      <c r="KTQ290" s="1434"/>
      <c r="KTR290" s="1434"/>
      <c r="KTS290" s="1434"/>
      <c r="KTT290" s="1434"/>
      <c r="KTU290" s="1434"/>
      <c r="KTV290" s="1434"/>
      <c r="KTW290" s="1434"/>
      <c r="KTX290" s="1434"/>
      <c r="KTY290" s="1434"/>
      <c r="KTZ290" s="1434"/>
      <c r="KUA290" s="1434"/>
      <c r="KUB290" s="1434"/>
      <c r="KUC290" s="1434"/>
      <c r="KUD290" s="1434"/>
      <c r="KUE290" s="1434"/>
      <c r="KUF290" s="1434"/>
      <c r="KUG290" s="1434"/>
      <c r="KUH290" s="1434"/>
      <c r="KUI290" s="1434"/>
      <c r="KUJ290" s="1434"/>
      <c r="KUK290" s="1434"/>
      <c r="KUL290" s="1434"/>
      <c r="KUM290" s="1434"/>
      <c r="KUN290" s="1434"/>
      <c r="KUO290" s="1434"/>
      <c r="KUP290" s="1434"/>
      <c r="KUQ290" s="1434"/>
      <c r="KUR290" s="1434"/>
      <c r="KUS290" s="1434"/>
      <c r="KUT290" s="1434"/>
      <c r="KUU290" s="1434"/>
      <c r="KUV290" s="1434"/>
      <c r="KUW290" s="1434"/>
      <c r="KUX290" s="1434"/>
      <c r="KUY290" s="1434"/>
      <c r="KUZ290" s="1434"/>
      <c r="KVA290" s="1434"/>
      <c r="KVB290" s="1434"/>
      <c r="KVC290" s="1434"/>
      <c r="KVD290" s="1434"/>
      <c r="KVE290" s="1434"/>
      <c r="KVF290" s="1434"/>
      <c r="KVG290" s="1434"/>
      <c r="KVH290" s="1434"/>
      <c r="KVI290" s="1434"/>
      <c r="KVJ290" s="1434"/>
      <c r="KVK290" s="1434"/>
      <c r="KVL290" s="1434"/>
      <c r="KVM290" s="1434"/>
      <c r="KVN290" s="1434"/>
      <c r="KVO290" s="1434"/>
      <c r="KVP290" s="1434"/>
      <c r="KVQ290" s="1434"/>
      <c r="KVR290" s="1434"/>
      <c r="KVS290" s="1434"/>
      <c r="KVT290" s="1434"/>
      <c r="KVU290" s="1434"/>
      <c r="KVV290" s="1434"/>
      <c r="KVW290" s="1434"/>
      <c r="KVX290" s="1434"/>
      <c r="KVY290" s="1434"/>
      <c r="KVZ290" s="1434"/>
      <c r="KWA290" s="1434"/>
      <c r="KWB290" s="1434"/>
      <c r="KWC290" s="1434"/>
      <c r="KWD290" s="1434"/>
      <c r="KWE290" s="1434"/>
      <c r="KWF290" s="1434"/>
      <c r="KWG290" s="1434"/>
      <c r="KWH290" s="1434"/>
      <c r="KWI290" s="1434"/>
      <c r="KWJ290" s="1434"/>
      <c r="KWK290" s="1434"/>
      <c r="KWL290" s="1434"/>
      <c r="KWM290" s="1434"/>
      <c r="KWN290" s="1434"/>
      <c r="KWO290" s="1434"/>
      <c r="KWP290" s="1434"/>
      <c r="KWQ290" s="1434"/>
      <c r="KWR290" s="1434"/>
      <c r="KWS290" s="1434"/>
      <c r="KWT290" s="1434"/>
      <c r="KWU290" s="1434"/>
      <c r="KWV290" s="1434"/>
      <c r="KWW290" s="1434"/>
      <c r="KWX290" s="1434"/>
      <c r="KWY290" s="1434"/>
      <c r="KWZ290" s="1434"/>
      <c r="KXA290" s="1434"/>
      <c r="KXB290" s="1434"/>
      <c r="KXC290" s="1434"/>
      <c r="KXD290" s="1434"/>
      <c r="KXE290" s="1434"/>
      <c r="KXF290" s="1434"/>
      <c r="KXG290" s="1434"/>
      <c r="KXH290" s="1434"/>
      <c r="KXI290" s="1434"/>
      <c r="KXJ290" s="1434"/>
      <c r="KXK290" s="1434"/>
      <c r="KXL290" s="1434"/>
      <c r="KXM290" s="1434"/>
      <c r="KXN290" s="1434"/>
      <c r="KXO290" s="1434"/>
      <c r="KXP290" s="1434"/>
      <c r="KXQ290" s="1434"/>
      <c r="KXR290" s="1434"/>
      <c r="KXS290" s="1434"/>
      <c r="KXT290" s="1434"/>
      <c r="KXU290" s="1434"/>
      <c r="KXV290" s="1434"/>
      <c r="KXW290" s="1434"/>
      <c r="KXX290" s="1434"/>
      <c r="KXY290" s="1434"/>
      <c r="KXZ290" s="1434"/>
      <c r="KYA290" s="1434"/>
      <c r="KYB290" s="1434"/>
      <c r="KYC290" s="1434"/>
      <c r="KYD290" s="1434"/>
      <c r="KYE290" s="1434"/>
      <c r="KYF290" s="1434"/>
      <c r="KYG290" s="1434"/>
      <c r="KYH290" s="1434"/>
      <c r="KYI290" s="1434"/>
      <c r="KYJ290" s="1434"/>
      <c r="KYK290" s="1434"/>
      <c r="KYL290" s="1434"/>
      <c r="KYM290" s="1434"/>
      <c r="KYN290" s="1434"/>
      <c r="KYO290" s="1434"/>
      <c r="KYP290" s="1434"/>
      <c r="KYQ290" s="1434"/>
      <c r="KYR290" s="1434"/>
      <c r="KYS290" s="1434"/>
      <c r="KYT290" s="1434"/>
      <c r="KYU290" s="1434"/>
      <c r="KYV290" s="1434"/>
      <c r="KYW290" s="1434"/>
      <c r="KYX290" s="1434"/>
      <c r="KYY290" s="1434"/>
      <c r="KYZ290" s="1434"/>
      <c r="KZA290" s="1434"/>
      <c r="KZB290" s="1434"/>
      <c r="KZC290" s="1434"/>
      <c r="KZD290" s="1434"/>
      <c r="KZE290" s="1434"/>
      <c r="KZF290" s="1434"/>
      <c r="KZG290" s="1434"/>
      <c r="KZH290" s="1434"/>
      <c r="KZI290" s="1434"/>
      <c r="KZJ290" s="1434"/>
      <c r="KZK290" s="1434"/>
      <c r="KZL290" s="1434"/>
      <c r="KZM290" s="1434"/>
      <c r="KZN290" s="1434"/>
      <c r="KZO290" s="1434"/>
      <c r="KZP290" s="1434"/>
      <c r="KZQ290" s="1434"/>
      <c r="KZR290" s="1434"/>
      <c r="KZS290" s="1434"/>
      <c r="KZT290" s="1434"/>
      <c r="KZU290" s="1434"/>
      <c r="KZV290" s="1434"/>
      <c r="KZW290" s="1434"/>
      <c r="KZX290" s="1434"/>
      <c r="KZY290" s="1434"/>
      <c r="KZZ290" s="1434"/>
      <c r="LAA290" s="1434"/>
      <c r="LAB290" s="1434"/>
      <c r="LAC290" s="1434"/>
      <c r="LAD290" s="1434"/>
      <c r="LAE290" s="1434"/>
      <c r="LAF290" s="1434"/>
      <c r="LAG290" s="1434"/>
      <c r="LAH290" s="1434"/>
      <c r="LAI290" s="1434"/>
      <c r="LAJ290" s="1434"/>
      <c r="LAK290" s="1434"/>
      <c r="LAL290" s="1434"/>
      <c r="LAM290" s="1434"/>
      <c r="LAN290" s="1434"/>
      <c r="LAO290" s="1434"/>
      <c r="LAP290" s="1434"/>
      <c r="LAQ290" s="1434"/>
      <c r="LAR290" s="1434"/>
      <c r="LAS290" s="1434"/>
      <c r="LAT290" s="1434"/>
      <c r="LAU290" s="1434"/>
      <c r="LAV290" s="1434"/>
      <c r="LAW290" s="1434"/>
      <c r="LAX290" s="1434"/>
      <c r="LAY290" s="1434"/>
      <c r="LAZ290" s="1434"/>
      <c r="LBA290" s="1434"/>
      <c r="LBB290" s="1434"/>
      <c r="LBC290" s="1434"/>
      <c r="LBD290" s="1434"/>
      <c r="LBE290" s="1434"/>
      <c r="LBF290" s="1434"/>
      <c r="LBG290" s="1434"/>
      <c r="LBH290" s="1434"/>
      <c r="LBI290" s="1434"/>
      <c r="LBJ290" s="1434"/>
      <c r="LBK290" s="1434"/>
      <c r="LBL290" s="1434"/>
      <c r="LBM290" s="1434"/>
      <c r="LBN290" s="1434"/>
      <c r="LBO290" s="1434"/>
      <c r="LBP290" s="1434"/>
      <c r="LBQ290" s="1434"/>
      <c r="LBR290" s="1434"/>
      <c r="LBS290" s="1434"/>
      <c r="LBT290" s="1434"/>
      <c r="LBU290" s="1434"/>
      <c r="LBV290" s="1434"/>
      <c r="LBW290" s="1434"/>
      <c r="LBX290" s="1434"/>
      <c r="LBY290" s="1434"/>
      <c r="LBZ290" s="1434"/>
      <c r="LCA290" s="1434"/>
      <c r="LCB290" s="1434"/>
      <c r="LCC290" s="1434"/>
      <c r="LCD290" s="1434"/>
      <c r="LCE290" s="1434"/>
      <c r="LCF290" s="1434"/>
      <c r="LCG290" s="1434"/>
      <c r="LCH290" s="1434"/>
      <c r="LCI290" s="1434"/>
      <c r="LCJ290" s="1434"/>
      <c r="LCK290" s="1434"/>
      <c r="LCL290" s="1434"/>
      <c r="LCM290" s="1434"/>
      <c r="LCN290" s="1434"/>
      <c r="LCO290" s="1434"/>
      <c r="LCP290" s="1434"/>
      <c r="LCQ290" s="1434"/>
      <c r="LCR290" s="1434"/>
      <c r="LCS290" s="1434"/>
      <c r="LCT290" s="1434"/>
      <c r="LCU290" s="1434"/>
      <c r="LCV290" s="1434"/>
      <c r="LCW290" s="1434"/>
      <c r="LCX290" s="1434"/>
      <c r="LCY290" s="1434"/>
      <c r="LCZ290" s="1434"/>
      <c r="LDA290" s="1434"/>
      <c r="LDB290" s="1434"/>
      <c r="LDC290" s="1434"/>
      <c r="LDD290" s="1434"/>
      <c r="LDE290" s="1434"/>
      <c r="LDF290" s="1434"/>
      <c r="LDG290" s="1434"/>
      <c r="LDH290" s="1434"/>
      <c r="LDI290" s="1434"/>
      <c r="LDJ290" s="1434"/>
      <c r="LDK290" s="1434"/>
      <c r="LDL290" s="1434"/>
      <c r="LDM290" s="1434"/>
      <c r="LDN290" s="1434"/>
      <c r="LDO290" s="1434"/>
      <c r="LDP290" s="1434"/>
      <c r="LDQ290" s="1434"/>
      <c r="LDR290" s="1434"/>
      <c r="LDS290" s="1434"/>
      <c r="LDT290" s="1434"/>
      <c r="LDU290" s="1434"/>
      <c r="LDV290" s="1434"/>
      <c r="LDW290" s="1434"/>
      <c r="LDX290" s="1434"/>
      <c r="LDY290" s="1434"/>
      <c r="LDZ290" s="1434"/>
      <c r="LEA290" s="1434"/>
      <c r="LEB290" s="1434"/>
      <c r="LEC290" s="1434"/>
      <c r="LED290" s="1434"/>
      <c r="LEE290" s="1434"/>
      <c r="LEF290" s="1434"/>
      <c r="LEG290" s="1434"/>
      <c r="LEH290" s="1434"/>
      <c r="LEI290" s="1434"/>
      <c r="LEJ290" s="1434"/>
      <c r="LEK290" s="1434"/>
      <c r="LEL290" s="1434"/>
      <c r="LEM290" s="1434"/>
      <c r="LEN290" s="1434"/>
      <c r="LEO290" s="1434"/>
      <c r="LEP290" s="1434"/>
      <c r="LEQ290" s="1434"/>
      <c r="LER290" s="1434"/>
      <c r="LES290" s="1434"/>
      <c r="LET290" s="1434"/>
      <c r="LEU290" s="1434"/>
      <c r="LEV290" s="1434"/>
      <c r="LEW290" s="1434"/>
      <c r="LEX290" s="1434"/>
      <c r="LEY290" s="1434"/>
      <c r="LEZ290" s="1434"/>
      <c r="LFA290" s="1434"/>
      <c r="LFB290" s="1434"/>
      <c r="LFC290" s="1434"/>
      <c r="LFD290" s="1434"/>
      <c r="LFE290" s="1434"/>
      <c r="LFF290" s="1434"/>
      <c r="LFG290" s="1434"/>
      <c r="LFH290" s="1434"/>
      <c r="LFI290" s="1434"/>
      <c r="LFJ290" s="1434"/>
      <c r="LFK290" s="1434"/>
      <c r="LFL290" s="1434"/>
      <c r="LFM290" s="1434"/>
      <c r="LFN290" s="1434"/>
      <c r="LFO290" s="1434"/>
      <c r="LFP290" s="1434"/>
      <c r="LFQ290" s="1434"/>
      <c r="LFR290" s="1434"/>
      <c r="LFS290" s="1434"/>
      <c r="LFT290" s="1434"/>
      <c r="LFU290" s="1434"/>
      <c r="LFV290" s="1434"/>
      <c r="LFW290" s="1434"/>
      <c r="LFX290" s="1434"/>
      <c r="LFY290" s="1434"/>
      <c r="LFZ290" s="1434"/>
      <c r="LGA290" s="1434"/>
      <c r="LGB290" s="1434"/>
      <c r="LGC290" s="1434"/>
      <c r="LGD290" s="1434"/>
      <c r="LGE290" s="1434"/>
      <c r="LGF290" s="1434"/>
      <c r="LGG290" s="1434"/>
      <c r="LGH290" s="1434"/>
      <c r="LGI290" s="1434"/>
      <c r="LGJ290" s="1434"/>
      <c r="LGK290" s="1434"/>
      <c r="LGL290" s="1434"/>
      <c r="LGM290" s="1434"/>
      <c r="LGN290" s="1434"/>
      <c r="LGO290" s="1434"/>
      <c r="LGP290" s="1434"/>
      <c r="LGQ290" s="1434"/>
      <c r="LGR290" s="1434"/>
      <c r="LGS290" s="1434"/>
      <c r="LGT290" s="1434"/>
      <c r="LGU290" s="1434"/>
      <c r="LGV290" s="1434"/>
      <c r="LGW290" s="1434"/>
      <c r="LGX290" s="1434"/>
      <c r="LGY290" s="1434"/>
      <c r="LGZ290" s="1434"/>
      <c r="LHA290" s="1434"/>
      <c r="LHB290" s="1434"/>
      <c r="LHC290" s="1434"/>
      <c r="LHD290" s="1434"/>
      <c r="LHE290" s="1434"/>
      <c r="LHF290" s="1434"/>
      <c r="LHG290" s="1434"/>
      <c r="LHH290" s="1434"/>
      <c r="LHI290" s="1434"/>
      <c r="LHJ290" s="1434"/>
      <c r="LHK290" s="1434"/>
      <c r="LHL290" s="1434"/>
      <c r="LHM290" s="1434"/>
      <c r="LHN290" s="1434"/>
      <c r="LHO290" s="1434"/>
      <c r="LHP290" s="1434"/>
      <c r="LHQ290" s="1434"/>
      <c r="LHR290" s="1434"/>
      <c r="LHS290" s="1434"/>
      <c r="LHT290" s="1434"/>
      <c r="LHU290" s="1434"/>
      <c r="LHV290" s="1434"/>
      <c r="LHW290" s="1434"/>
      <c r="LHX290" s="1434"/>
      <c r="LHY290" s="1434"/>
      <c r="LHZ290" s="1434"/>
      <c r="LIA290" s="1434"/>
      <c r="LIB290" s="1434"/>
      <c r="LIC290" s="1434"/>
      <c r="LID290" s="1434"/>
      <c r="LIE290" s="1434"/>
      <c r="LIF290" s="1434"/>
      <c r="LIG290" s="1434"/>
      <c r="LIH290" s="1434"/>
      <c r="LII290" s="1434"/>
      <c r="LIJ290" s="1434"/>
      <c r="LIK290" s="1434"/>
      <c r="LIL290" s="1434"/>
      <c r="LIM290" s="1434"/>
      <c r="LIN290" s="1434"/>
      <c r="LIO290" s="1434"/>
      <c r="LIP290" s="1434"/>
      <c r="LIQ290" s="1434"/>
      <c r="LIR290" s="1434"/>
      <c r="LIS290" s="1434"/>
      <c r="LIT290" s="1434"/>
      <c r="LIU290" s="1434"/>
      <c r="LIV290" s="1434"/>
      <c r="LIW290" s="1434"/>
      <c r="LIX290" s="1434"/>
      <c r="LIY290" s="1434"/>
      <c r="LIZ290" s="1434"/>
      <c r="LJA290" s="1434"/>
      <c r="LJB290" s="1434"/>
      <c r="LJC290" s="1434"/>
      <c r="LJD290" s="1434"/>
      <c r="LJE290" s="1434"/>
      <c r="LJF290" s="1434"/>
      <c r="LJG290" s="1434"/>
      <c r="LJH290" s="1434"/>
      <c r="LJI290" s="1434"/>
      <c r="LJJ290" s="1434"/>
      <c r="LJK290" s="1434"/>
      <c r="LJL290" s="1434"/>
      <c r="LJM290" s="1434"/>
      <c r="LJN290" s="1434"/>
      <c r="LJO290" s="1434"/>
      <c r="LJP290" s="1434"/>
      <c r="LJQ290" s="1434"/>
      <c r="LJR290" s="1434"/>
      <c r="LJS290" s="1434"/>
      <c r="LJT290" s="1434"/>
      <c r="LJU290" s="1434"/>
      <c r="LJV290" s="1434"/>
      <c r="LJW290" s="1434"/>
      <c r="LJX290" s="1434"/>
      <c r="LJY290" s="1434"/>
      <c r="LJZ290" s="1434"/>
      <c r="LKA290" s="1434"/>
      <c r="LKB290" s="1434"/>
      <c r="LKC290" s="1434"/>
      <c r="LKD290" s="1434"/>
      <c r="LKE290" s="1434"/>
      <c r="LKF290" s="1434"/>
      <c r="LKG290" s="1434"/>
      <c r="LKH290" s="1434"/>
      <c r="LKI290" s="1434"/>
      <c r="LKJ290" s="1434"/>
      <c r="LKK290" s="1434"/>
      <c r="LKL290" s="1434"/>
      <c r="LKM290" s="1434"/>
      <c r="LKN290" s="1434"/>
      <c r="LKO290" s="1434"/>
      <c r="LKP290" s="1434"/>
      <c r="LKQ290" s="1434"/>
      <c r="LKR290" s="1434"/>
      <c r="LKS290" s="1434"/>
      <c r="LKT290" s="1434"/>
      <c r="LKU290" s="1434"/>
      <c r="LKV290" s="1434"/>
      <c r="LKW290" s="1434"/>
      <c r="LKX290" s="1434"/>
      <c r="LKY290" s="1434"/>
      <c r="LKZ290" s="1434"/>
      <c r="LLA290" s="1434"/>
      <c r="LLB290" s="1434"/>
      <c r="LLC290" s="1434"/>
      <c r="LLD290" s="1434"/>
      <c r="LLE290" s="1434"/>
      <c r="LLF290" s="1434"/>
      <c r="LLG290" s="1434"/>
      <c r="LLH290" s="1434"/>
      <c r="LLI290" s="1434"/>
      <c r="LLJ290" s="1434"/>
      <c r="LLK290" s="1434"/>
      <c r="LLL290" s="1434"/>
      <c r="LLM290" s="1434"/>
      <c r="LLN290" s="1434"/>
      <c r="LLO290" s="1434"/>
      <c r="LLP290" s="1434"/>
      <c r="LLQ290" s="1434"/>
      <c r="LLR290" s="1434"/>
      <c r="LLS290" s="1434"/>
      <c r="LLT290" s="1434"/>
      <c r="LLU290" s="1434"/>
      <c r="LLV290" s="1434"/>
      <c r="LLW290" s="1434"/>
      <c r="LLX290" s="1434"/>
      <c r="LLY290" s="1434"/>
      <c r="LLZ290" s="1434"/>
      <c r="LMA290" s="1434"/>
      <c r="LMB290" s="1434"/>
      <c r="LMC290" s="1434"/>
      <c r="LMD290" s="1434"/>
      <c r="LME290" s="1434"/>
      <c r="LMF290" s="1434"/>
      <c r="LMG290" s="1434"/>
      <c r="LMH290" s="1434"/>
      <c r="LMI290" s="1434"/>
      <c r="LMJ290" s="1434"/>
      <c r="LMK290" s="1434"/>
      <c r="LML290" s="1434"/>
      <c r="LMM290" s="1434"/>
      <c r="LMN290" s="1434"/>
      <c r="LMO290" s="1434"/>
      <c r="LMP290" s="1434"/>
      <c r="LMQ290" s="1434"/>
      <c r="LMR290" s="1434"/>
      <c r="LMS290" s="1434"/>
      <c r="LMT290" s="1434"/>
      <c r="LMU290" s="1434"/>
      <c r="LMV290" s="1434"/>
      <c r="LMW290" s="1434"/>
      <c r="LMX290" s="1434"/>
      <c r="LMY290" s="1434"/>
      <c r="LMZ290" s="1434"/>
      <c r="LNA290" s="1434"/>
      <c r="LNB290" s="1434"/>
      <c r="LNC290" s="1434"/>
      <c r="LND290" s="1434"/>
      <c r="LNE290" s="1434"/>
      <c r="LNF290" s="1434"/>
      <c r="LNG290" s="1434"/>
      <c r="LNH290" s="1434"/>
      <c r="LNI290" s="1434"/>
      <c r="LNJ290" s="1434"/>
      <c r="LNK290" s="1434"/>
      <c r="LNL290" s="1434"/>
      <c r="LNM290" s="1434"/>
      <c r="LNN290" s="1434"/>
      <c r="LNO290" s="1434"/>
      <c r="LNP290" s="1434"/>
      <c r="LNQ290" s="1434"/>
      <c r="LNR290" s="1434"/>
      <c r="LNS290" s="1434"/>
      <c r="LNT290" s="1434"/>
      <c r="LNU290" s="1434"/>
      <c r="LNV290" s="1434"/>
      <c r="LNW290" s="1434"/>
      <c r="LNX290" s="1434"/>
      <c r="LNY290" s="1434"/>
      <c r="LNZ290" s="1434"/>
      <c r="LOA290" s="1434"/>
      <c r="LOB290" s="1434"/>
      <c r="LOC290" s="1434"/>
      <c r="LOD290" s="1434"/>
      <c r="LOE290" s="1434"/>
      <c r="LOF290" s="1434"/>
      <c r="LOG290" s="1434"/>
      <c r="LOH290" s="1434"/>
      <c r="LOI290" s="1434"/>
      <c r="LOJ290" s="1434"/>
      <c r="LOK290" s="1434"/>
      <c r="LOL290" s="1434"/>
      <c r="LOM290" s="1434"/>
      <c r="LON290" s="1434"/>
      <c r="LOO290" s="1434"/>
      <c r="LOP290" s="1434"/>
      <c r="LOQ290" s="1434"/>
      <c r="LOR290" s="1434"/>
      <c r="LOS290" s="1434"/>
      <c r="LOT290" s="1434"/>
      <c r="LOU290" s="1434"/>
      <c r="LOV290" s="1434"/>
      <c r="LOW290" s="1434"/>
      <c r="LOX290" s="1434"/>
      <c r="LOY290" s="1434"/>
      <c r="LOZ290" s="1434"/>
      <c r="LPA290" s="1434"/>
      <c r="LPB290" s="1434"/>
      <c r="LPC290" s="1434"/>
      <c r="LPD290" s="1434"/>
      <c r="LPE290" s="1434"/>
      <c r="LPF290" s="1434"/>
      <c r="LPG290" s="1434"/>
      <c r="LPH290" s="1434"/>
      <c r="LPI290" s="1434"/>
      <c r="LPJ290" s="1434"/>
      <c r="LPK290" s="1434"/>
      <c r="LPL290" s="1434"/>
      <c r="LPM290" s="1434"/>
      <c r="LPN290" s="1434"/>
      <c r="LPO290" s="1434"/>
      <c r="LPP290" s="1434"/>
      <c r="LPQ290" s="1434"/>
      <c r="LPR290" s="1434"/>
      <c r="LPS290" s="1434"/>
      <c r="LPT290" s="1434"/>
      <c r="LPU290" s="1434"/>
      <c r="LPV290" s="1434"/>
      <c r="LPW290" s="1434"/>
      <c r="LPX290" s="1434"/>
      <c r="LPY290" s="1434"/>
      <c r="LPZ290" s="1434"/>
      <c r="LQA290" s="1434"/>
      <c r="LQB290" s="1434"/>
      <c r="LQC290" s="1434"/>
      <c r="LQD290" s="1434"/>
      <c r="LQE290" s="1434"/>
      <c r="LQF290" s="1434"/>
      <c r="LQG290" s="1434"/>
      <c r="LQH290" s="1434"/>
      <c r="LQI290" s="1434"/>
      <c r="LQJ290" s="1434"/>
      <c r="LQK290" s="1434"/>
      <c r="LQL290" s="1434"/>
      <c r="LQM290" s="1434"/>
      <c r="LQN290" s="1434"/>
      <c r="LQO290" s="1434"/>
      <c r="LQP290" s="1434"/>
      <c r="LQQ290" s="1434"/>
      <c r="LQR290" s="1434"/>
      <c r="LQS290" s="1434"/>
      <c r="LQT290" s="1434"/>
      <c r="LQU290" s="1434"/>
      <c r="LQV290" s="1434"/>
      <c r="LQW290" s="1434"/>
      <c r="LQX290" s="1434"/>
      <c r="LQY290" s="1434"/>
      <c r="LQZ290" s="1434"/>
      <c r="LRA290" s="1434"/>
      <c r="LRB290" s="1434"/>
      <c r="LRC290" s="1434"/>
      <c r="LRD290" s="1434"/>
      <c r="LRE290" s="1434"/>
      <c r="LRF290" s="1434"/>
      <c r="LRG290" s="1434"/>
      <c r="LRH290" s="1434"/>
      <c r="LRI290" s="1434"/>
      <c r="LRJ290" s="1434"/>
      <c r="LRK290" s="1434"/>
      <c r="LRL290" s="1434"/>
      <c r="LRM290" s="1434"/>
      <c r="LRN290" s="1434"/>
      <c r="LRO290" s="1434"/>
      <c r="LRP290" s="1434"/>
      <c r="LRQ290" s="1434"/>
      <c r="LRR290" s="1434"/>
      <c r="LRS290" s="1434"/>
      <c r="LRT290" s="1434"/>
      <c r="LRU290" s="1434"/>
      <c r="LRV290" s="1434"/>
      <c r="LRW290" s="1434"/>
      <c r="LRX290" s="1434"/>
      <c r="LRY290" s="1434"/>
      <c r="LRZ290" s="1434"/>
      <c r="LSA290" s="1434"/>
      <c r="LSB290" s="1434"/>
      <c r="LSC290" s="1434"/>
      <c r="LSD290" s="1434"/>
      <c r="LSE290" s="1434"/>
      <c r="LSF290" s="1434"/>
      <c r="LSG290" s="1434"/>
      <c r="LSH290" s="1434"/>
      <c r="LSI290" s="1434"/>
      <c r="LSJ290" s="1434"/>
      <c r="LSK290" s="1434"/>
      <c r="LSL290" s="1434"/>
      <c r="LSM290" s="1434"/>
      <c r="LSN290" s="1434"/>
      <c r="LSO290" s="1434"/>
      <c r="LSP290" s="1434"/>
      <c r="LSQ290" s="1434"/>
      <c r="LSR290" s="1434"/>
      <c r="LSS290" s="1434"/>
      <c r="LST290" s="1434"/>
      <c r="LSU290" s="1434"/>
      <c r="LSV290" s="1434"/>
      <c r="LSW290" s="1434"/>
      <c r="LSX290" s="1434"/>
      <c r="LSY290" s="1434"/>
      <c r="LSZ290" s="1434"/>
      <c r="LTA290" s="1434"/>
      <c r="LTB290" s="1434"/>
      <c r="LTC290" s="1434"/>
      <c r="LTD290" s="1434"/>
      <c r="LTE290" s="1434"/>
      <c r="LTF290" s="1434"/>
      <c r="LTG290" s="1434"/>
      <c r="LTH290" s="1434"/>
      <c r="LTI290" s="1434"/>
      <c r="LTJ290" s="1434"/>
      <c r="LTK290" s="1434"/>
      <c r="LTL290" s="1434"/>
      <c r="LTM290" s="1434"/>
      <c r="LTN290" s="1434"/>
      <c r="LTO290" s="1434"/>
      <c r="LTP290" s="1434"/>
      <c r="LTQ290" s="1434"/>
      <c r="LTR290" s="1434"/>
      <c r="LTS290" s="1434"/>
      <c r="LTT290" s="1434"/>
      <c r="LTU290" s="1434"/>
      <c r="LTV290" s="1434"/>
      <c r="LTW290" s="1434"/>
      <c r="LTX290" s="1434"/>
      <c r="LTY290" s="1434"/>
      <c r="LTZ290" s="1434"/>
      <c r="LUA290" s="1434"/>
      <c r="LUB290" s="1434"/>
      <c r="LUC290" s="1434"/>
      <c r="LUD290" s="1434"/>
      <c r="LUE290" s="1434"/>
      <c r="LUF290" s="1434"/>
      <c r="LUG290" s="1434"/>
      <c r="LUH290" s="1434"/>
      <c r="LUI290" s="1434"/>
      <c r="LUJ290" s="1434"/>
      <c r="LUK290" s="1434"/>
      <c r="LUL290" s="1434"/>
      <c r="LUM290" s="1434"/>
      <c r="LUN290" s="1434"/>
      <c r="LUO290" s="1434"/>
      <c r="LUP290" s="1434"/>
      <c r="LUQ290" s="1434"/>
      <c r="LUR290" s="1434"/>
      <c r="LUS290" s="1434"/>
      <c r="LUT290" s="1434"/>
      <c r="LUU290" s="1434"/>
      <c r="LUV290" s="1434"/>
      <c r="LUW290" s="1434"/>
      <c r="LUX290" s="1434"/>
      <c r="LUY290" s="1434"/>
      <c r="LUZ290" s="1434"/>
      <c r="LVA290" s="1434"/>
      <c r="LVB290" s="1434"/>
      <c r="LVC290" s="1434"/>
      <c r="LVD290" s="1434"/>
      <c r="LVE290" s="1434"/>
      <c r="LVF290" s="1434"/>
      <c r="LVG290" s="1434"/>
      <c r="LVH290" s="1434"/>
      <c r="LVI290" s="1434"/>
      <c r="LVJ290" s="1434"/>
      <c r="LVK290" s="1434"/>
      <c r="LVL290" s="1434"/>
      <c r="LVM290" s="1434"/>
      <c r="LVN290" s="1434"/>
      <c r="LVO290" s="1434"/>
      <c r="LVP290" s="1434"/>
      <c r="LVQ290" s="1434"/>
      <c r="LVR290" s="1434"/>
      <c r="LVS290" s="1434"/>
      <c r="LVT290" s="1434"/>
      <c r="LVU290" s="1434"/>
      <c r="LVV290" s="1434"/>
      <c r="LVW290" s="1434"/>
      <c r="LVX290" s="1434"/>
      <c r="LVY290" s="1434"/>
      <c r="LVZ290" s="1434"/>
      <c r="LWA290" s="1434"/>
      <c r="LWB290" s="1434"/>
      <c r="LWC290" s="1434"/>
      <c r="LWD290" s="1434"/>
      <c r="LWE290" s="1434"/>
      <c r="LWF290" s="1434"/>
      <c r="LWG290" s="1434"/>
      <c r="LWH290" s="1434"/>
      <c r="LWI290" s="1434"/>
      <c r="LWJ290" s="1434"/>
      <c r="LWK290" s="1434"/>
      <c r="LWL290" s="1434"/>
      <c r="LWM290" s="1434"/>
      <c r="LWN290" s="1434"/>
      <c r="LWO290" s="1434"/>
      <c r="LWP290" s="1434"/>
      <c r="LWQ290" s="1434"/>
      <c r="LWR290" s="1434"/>
      <c r="LWS290" s="1434"/>
      <c r="LWT290" s="1434"/>
      <c r="LWU290" s="1434"/>
      <c r="LWV290" s="1434"/>
      <c r="LWW290" s="1434"/>
      <c r="LWX290" s="1434"/>
      <c r="LWY290" s="1434"/>
      <c r="LWZ290" s="1434"/>
      <c r="LXA290" s="1434"/>
      <c r="LXB290" s="1434"/>
      <c r="LXC290" s="1434"/>
      <c r="LXD290" s="1434"/>
      <c r="LXE290" s="1434"/>
      <c r="LXF290" s="1434"/>
      <c r="LXG290" s="1434"/>
      <c r="LXH290" s="1434"/>
      <c r="LXI290" s="1434"/>
      <c r="LXJ290" s="1434"/>
      <c r="LXK290" s="1434"/>
      <c r="LXL290" s="1434"/>
      <c r="LXM290" s="1434"/>
      <c r="LXN290" s="1434"/>
      <c r="LXO290" s="1434"/>
      <c r="LXP290" s="1434"/>
      <c r="LXQ290" s="1434"/>
      <c r="LXR290" s="1434"/>
      <c r="LXS290" s="1434"/>
      <c r="LXT290" s="1434"/>
      <c r="LXU290" s="1434"/>
      <c r="LXV290" s="1434"/>
      <c r="LXW290" s="1434"/>
      <c r="LXX290" s="1434"/>
      <c r="LXY290" s="1434"/>
      <c r="LXZ290" s="1434"/>
      <c r="LYA290" s="1434"/>
      <c r="LYB290" s="1434"/>
      <c r="LYC290" s="1434"/>
      <c r="LYD290" s="1434"/>
      <c r="LYE290" s="1434"/>
      <c r="LYF290" s="1434"/>
      <c r="LYG290" s="1434"/>
      <c r="LYH290" s="1434"/>
      <c r="LYI290" s="1434"/>
      <c r="LYJ290" s="1434"/>
      <c r="LYK290" s="1434"/>
      <c r="LYL290" s="1434"/>
      <c r="LYM290" s="1434"/>
      <c r="LYN290" s="1434"/>
      <c r="LYO290" s="1434"/>
      <c r="LYP290" s="1434"/>
      <c r="LYQ290" s="1434"/>
      <c r="LYR290" s="1434"/>
      <c r="LYS290" s="1434"/>
      <c r="LYT290" s="1434"/>
      <c r="LYU290" s="1434"/>
      <c r="LYV290" s="1434"/>
      <c r="LYW290" s="1434"/>
      <c r="LYX290" s="1434"/>
      <c r="LYY290" s="1434"/>
      <c r="LYZ290" s="1434"/>
      <c r="LZA290" s="1434"/>
      <c r="LZB290" s="1434"/>
      <c r="LZC290" s="1434"/>
      <c r="LZD290" s="1434"/>
      <c r="LZE290" s="1434"/>
      <c r="LZF290" s="1434"/>
      <c r="LZG290" s="1434"/>
      <c r="LZH290" s="1434"/>
      <c r="LZI290" s="1434"/>
      <c r="LZJ290" s="1434"/>
      <c r="LZK290" s="1434"/>
      <c r="LZL290" s="1434"/>
      <c r="LZM290" s="1434"/>
      <c r="LZN290" s="1434"/>
      <c r="LZO290" s="1434"/>
      <c r="LZP290" s="1434"/>
      <c r="LZQ290" s="1434"/>
      <c r="LZR290" s="1434"/>
      <c r="LZS290" s="1434"/>
      <c r="LZT290" s="1434"/>
      <c r="LZU290" s="1434"/>
      <c r="LZV290" s="1434"/>
      <c r="LZW290" s="1434"/>
      <c r="LZX290" s="1434"/>
      <c r="LZY290" s="1434"/>
      <c r="LZZ290" s="1434"/>
      <c r="MAA290" s="1434"/>
      <c r="MAB290" s="1434"/>
      <c r="MAC290" s="1434"/>
      <c r="MAD290" s="1434"/>
      <c r="MAE290" s="1434"/>
      <c r="MAF290" s="1434"/>
      <c r="MAG290" s="1434"/>
      <c r="MAH290" s="1434"/>
      <c r="MAI290" s="1434"/>
      <c r="MAJ290" s="1434"/>
      <c r="MAK290" s="1434"/>
      <c r="MAL290" s="1434"/>
      <c r="MAM290" s="1434"/>
      <c r="MAN290" s="1434"/>
      <c r="MAO290" s="1434"/>
      <c r="MAP290" s="1434"/>
      <c r="MAQ290" s="1434"/>
      <c r="MAR290" s="1434"/>
      <c r="MAS290" s="1434"/>
      <c r="MAT290" s="1434"/>
      <c r="MAU290" s="1434"/>
      <c r="MAV290" s="1434"/>
      <c r="MAW290" s="1434"/>
      <c r="MAX290" s="1434"/>
      <c r="MAY290" s="1434"/>
      <c r="MAZ290" s="1434"/>
      <c r="MBA290" s="1434"/>
      <c r="MBB290" s="1434"/>
      <c r="MBC290" s="1434"/>
      <c r="MBD290" s="1434"/>
      <c r="MBE290" s="1434"/>
      <c r="MBF290" s="1434"/>
      <c r="MBG290" s="1434"/>
      <c r="MBH290" s="1434"/>
      <c r="MBI290" s="1434"/>
      <c r="MBJ290" s="1434"/>
      <c r="MBK290" s="1434"/>
      <c r="MBL290" s="1434"/>
      <c r="MBM290" s="1434"/>
      <c r="MBN290" s="1434"/>
      <c r="MBO290" s="1434"/>
      <c r="MBP290" s="1434"/>
      <c r="MBQ290" s="1434"/>
      <c r="MBR290" s="1434"/>
      <c r="MBS290" s="1434"/>
      <c r="MBT290" s="1434"/>
      <c r="MBU290" s="1434"/>
      <c r="MBV290" s="1434"/>
      <c r="MBW290" s="1434"/>
      <c r="MBX290" s="1434"/>
      <c r="MBY290" s="1434"/>
      <c r="MBZ290" s="1434"/>
      <c r="MCA290" s="1434"/>
      <c r="MCB290" s="1434"/>
      <c r="MCC290" s="1434"/>
      <c r="MCD290" s="1434"/>
      <c r="MCE290" s="1434"/>
      <c r="MCF290" s="1434"/>
      <c r="MCG290" s="1434"/>
      <c r="MCH290" s="1434"/>
      <c r="MCI290" s="1434"/>
      <c r="MCJ290" s="1434"/>
      <c r="MCK290" s="1434"/>
      <c r="MCL290" s="1434"/>
      <c r="MCM290" s="1434"/>
      <c r="MCN290" s="1434"/>
      <c r="MCO290" s="1434"/>
      <c r="MCP290" s="1434"/>
      <c r="MCQ290" s="1434"/>
      <c r="MCR290" s="1434"/>
      <c r="MCS290" s="1434"/>
      <c r="MCT290" s="1434"/>
      <c r="MCU290" s="1434"/>
      <c r="MCV290" s="1434"/>
      <c r="MCW290" s="1434"/>
      <c r="MCX290" s="1434"/>
      <c r="MCY290" s="1434"/>
      <c r="MCZ290" s="1434"/>
      <c r="MDA290" s="1434"/>
      <c r="MDB290" s="1434"/>
      <c r="MDC290" s="1434"/>
      <c r="MDD290" s="1434"/>
      <c r="MDE290" s="1434"/>
      <c r="MDF290" s="1434"/>
      <c r="MDG290" s="1434"/>
      <c r="MDH290" s="1434"/>
      <c r="MDI290" s="1434"/>
      <c r="MDJ290" s="1434"/>
      <c r="MDK290" s="1434"/>
      <c r="MDL290" s="1434"/>
      <c r="MDM290" s="1434"/>
      <c r="MDN290" s="1434"/>
      <c r="MDO290" s="1434"/>
      <c r="MDP290" s="1434"/>
      <c r="MDQ290" s="1434"/>
      <c r="MDR290" s="1434"/>
      <c r="MDS290" s="1434"/>
      <c r="MDT290" s="1434"/>
      <c r="MDU290" s="1434"/>
      <c r="MDV290" s="1434"/>
      <c r="MDW290" s="1434"/>
      <c r="MDX290" s="1434"/>
      <c r="MDY290" s="1434"/>
      <c r="MDZ290" s="1434"/>
      <c r="MEA290" s="1434"/>
      <c r="MEB290" s="1434"/>
      <c r="MEC290" s="1434"/>
      <c r="MED290" s="1434"/>
      <c r="MEE290" s="1434"/>
      <c r="MEF290" s="1434"/>
      <c r="MEG290" s="1434"/>
      <c r="MEH290" s="1434"/>
      <c r="MEI290" s="1434"/>
      <c r="MEJ290" s="1434"/>
      <c r="MEK290" s="1434"/>
      <c r="MEL290" s="1434"/>
      <c r="MEM290" s="1434"/>
      <c r="MEN290" s="1434"/>
      <c r="MEO290" s="1434"/>
      <c r="MEP290" s="1434"/>
      <c r="MEQ290" s="1434"/>
      <c r="MER290" s="1434"/>
      <c r="MES290" s="1434"/>
      <c r="MET290" s="1434"/>
      <c r="MEU290" s="1434"/>
      <c r="MEV290" s="1434"/>
      <c r="MEW290" s="1434"/>
      <c r="MEX290" s="1434"/>
      <c r="MEY290" s="1434"/>
      <c r="MEZ290" s="1434"/>
      <c r="MFA290" s="1434"/>
      <c r="MFB290" s="1434"/>
      <c r="MFC290" s="1434"/>
      <c r="MFD290" s="1434"/>
      <c r="MFE290" s="1434"/>
      <c r="MFF290" s="1434"/>
      <c r="MFG290" s="1434"/>
      <c r="MFH290" s="1434"/>
      <c r="MFI290" s="1434"/>
      <c r="MFJ290" s="1434"/>
      <c r="MFK290" s="1434"/>
      <c r="MFL290" s="1434"/>
      <c r="MFM290" s="1434"/>
      <c r="MFN290" s="1434"/>
      <c r="MFO290" s="1434"/>
      <c r="MFP290" s="1434"/>
      <c r="MFQ290" s="1434"/>
      <c r="MFR290" s="1434"/>
      <c r="MFS290" s="1434"/>
      <c r="MFT290" s="1434"/>
      <c r="MFU290" s="1434"/>
      <c r="MFV290" s="1434"/>
      <c r="MFW290" s="1434"/>
      <c r="MFX290" s="1434"/>
      <c r="MFY290" s="1434"/>
      <c r="MFZ290" s="1434"/>
      <c r="MGA290" s="1434"/>
      <c r="MGB290" s="1434"/>
      <c r="MGC290" s="1434"/>
      <c r="MGD290" s="1434"/>
      <c r="MGE290" s="1434"/>
      <c r="MGF290" s="1434"/>
      <c r="MGG290" s="1434"/>
      <c r="MGH290" s="1434"/>
      <c r="MGI290" s="1434"/>
      <c r="MGJ290" s="1434"/>
      <c r="MGK290" s="1434"/>
      <c r="MGL290" s="1434"/>
      <c r="MGM290" s="1434"/>
      <c r="MGN290" s="1434"/>
      <c r="MGO290" s="1434"/>
      <c r="MGP290" s="1434"/>
      <c r="MGQ290" s="1434"/>
      <c r="MGR290" s="1434"/>
      <c r="MGS290" s="1434"/>
      <c r="MGT290" s="1434"/>
      <c r="MGU290" s="1434"/>
      <c r="MGV290" s="1434"/>
      <c r="MGW290" s="1434"/>
      <c r="MGX290" s="1434"/>
      <c r="MGY290" s="1434"/>
      <c r="MGZ290" s="1434"/>
      <c r="MHA290" s="1434"/>
      <c r="MHB290" s="1434"/>
      <c r="MHC290" s="1434"/>
      <c r="MHD290" s="1434"/>
      <c r="MHE290" s="1434"/>
      <c r="MHF290" s="1434"/>
      <c r="MHG290" s="1434"/>
      <c r="MHH290" s="1434"/>
      <c r="MHI290" s="1434"/>
      <c r="MHJ290" s="1434"/>
      <c r="MHK290" s="1434"/>
      <c r="MHL290" s="1434"/>
      <c r="MHM290" s="1434"/>
      <c r="MHN290" s="1434"/>
      <c r="MHO290" s="1434"/>
      <c r="MHP290" s="1434"/>
      <c r="MHQ290" s="1434"/>
      <c r="MHR290" s="1434"/>
      <c r="MHS290" s="1434"/>
      <c r="MHT290" s="1434"/>
      <c r="MHU290" s="1434"/>
      <c r="MHV290" s="1434"/>
      <c r="MHW290" s="1434"/>
      <c r="MHX290" s="1434"/>
      <c r="MHY290" s="1434"/>
      <c r="MHZ290" s="1434"/>
      <c r="MIA290" s="1434"/>
      <c r="MIB290" s="1434"/>
      <c r="MIC290" s="1434"/>
      <c r="MID290" s="1434"/>
      <c r="MIE290" s="1434"/>
      <c r="MIF290" s="1434"/>
      <c r="MIG290" s="1434"/>
      <c r="MIH290" s="1434"/>
      <c r="MII290" s="1434"/>
      <c r="MIJ290" s="1434"/>
      <c r="MIK290" s="1434"/>
      <c r="MIL290" s="1434"/>
      <c r="MIM290" s="1434"/>
      <c r="MIN290" s="1434"/>
      <c r="MIO290" s="1434"/>
      <c r="MIP290" s="1434"/>
      <c r="MIQ290" s="1434"/>
      <c r="MIR290" s="1434"/>
      <c r="MIS290" s="1434"/>
      <c r="MIT290" s="1434"/>
      <c r="MIU290" s="1434"/>
      <c r="MIV290" s="1434"/>
      <c r="MIW290" s="1434"/>
      <c r="MIX290" s="1434"/>
      <c r="MIY290" s="1434"/>
      <c r="MIZ290" s="1434"/>
      <c r="MJA290" s="1434"/>
      <c r="MJB290" s="1434"/>
      <c r="MJC290" s="1434"/>
      <c r="MJD290" s="1434"/>
      <c r="MJE290" s="1434"/>
      <c r="MJF290" s="1434"/>
      <c r="MJG290" s="1434"/>
      <c r="MJH290" s="1434"/>
      <c r="MJI290" s="1434"/>
      <c r="MJJ290" s="1434"/>
      <c r="MJK290" s="1434"/>
      <c r="MJL290" s="1434"/>
      <c r="MJM290" s="1434"/>
      <c r="MJN290" s="1434"/>
      <c r="MJO290" s="1434"/>
      <c r="MJP290" s="1434"/>
      <c r="MJQ290" s="1434"/>
      <c r="MJR290" s="1434"/>
      <c r="MJS290" s="1434"/>
      <c r="MJT290" s="1434"/>
      <c r="MJU290" s="1434"/>
      <c r="MJV290" s="1434"/>
      <c r="MJW290" s="1434"/>
      <c r="MJX290" s="1434"/>
      <c r="MJY290" s="1434"/>
      <c r="MJZ290" s="1434"/>
      <c r="MKA290" s="1434"/>
      <c r="MKB290" s="1434"/>
      <c r="MKC290" s="1434"/>
      <c r="MKD290" s="1434"/>
      <c r="MKE290" s="1434"/>
      <c r="MKF290" s="1434"/>
      <c r="MKG290" s="1434"/>
      <c r="MKH290" s="1434"/>
      <c r="MKI290" s="1434"/>
      <c r="MKJ290" s="1434"/>
      <c r="MKK290" s="1434"/>
      <c r="MKL290" s="1434"/>
      <c r="MKM290" s="1434"/>
      <c r="MKN290" s="1434"/>
      <c r="MKO290" s="1434"/>
      <c r="MKP290" s="1434"/>
      <c r="MKQ290" s="1434"/>
      <c r="MKR290" s="1434"/>
      <c r="MKS290" s="1434"/>
      <c r="MKT290" s="1434"/>
      <c r="MKU290" s="1434"/>
      <c r="MKV290" s="1434"/>
      <c r="MKW290" s="1434"/>
      <c r="MKX290" s="1434"/>
      <c r="MKY290" s="1434"/>
      <c r="MKZ290" s="1434"/>
      <c r="MLA290" s="1434"/>
      <c r="MLB290" s="1434"/>
      <c r="MLC290" s="1434"/>
      <c r="MLD290" s="1434"/>
      <c r="MLE290" s="1434"/>
      <c r="MLF290" s="1434"/>
      <c r="MLG290" s="1434"/>
      <c r="MLH290" s="1434"/>
      <c r="MLI290" s="1434"/>
      <c r="MLJ290" s="1434"/>
      <c r="MLK290" s="1434"/>
      <c r="MLL290" s="1434"/>
      <c r="MLM290" s="1434"/>
      <c r="MLN290" s="1434"/>
      <c r="MLO290" s="1434"/>
      <c r="MLP290" s="1434"/>
      <c r="MLQ290" s="1434"/>
      <c r="MLR290" s="1434"/>
      <c r="MLS290" s="1434"/>
      <c r="MLT290" s="1434"/>
      <c r="MLU290" s="1434"/>
      <c r="MLV290" s="1434"/>
      <c r="MLW290" s="1434"/>
      <c r="MLX290" s="1434"/>
      <c r="MLY290" s="1434"/>
      <c r="MLZ290" s="1434"/>
      <c r="MMA290" s="1434"/>
      <c r="MMB290" s="1434"/>
      <c r="MMC290" s="1434"/>
      <c r="MMD290" s="1434"/>
      <c r="MME290" s="1434"/>
      <c r="MMF290" s="1434"/>
      <c r="MMG290" s="1434"/>
      <c r="MMH290" s="1434"/>
      <c r="MMI290" s="1434"/>
      <c r="MMJ290" s="1434"/>
      <c r="MMK290" s="1434"/>
      <c r="MML290" s="1434"/>
      <c r="MMM290" s="1434"/>
      <c r="MMN290" s="1434"/>
      <c r="MMO290" s="1434"/>
      <c r="MMP290" s="1434"/>
      <c r="MMQ290" s="1434"/>
      <c r="MMR290" s="1434"/>
      <c r="MMS290" s="1434"/>
      <c r="MMT290" s="1434"/>
      <c r="MMU290" s="1434"/>
      <c r="MMV290" s="1434"/>
      <c r="MMW290" s="1434"/>
      <c r="MMX290" s="1434"/>
      <c r="MMY290" s="1434"/>
      <c r="MMZ290" s="1434"/>
      <c r="MNA290" s="1434"/>
      <c r="MNB290" s="1434"/>
      <c r="MNC290" s="1434"/>
      <c r="MND290" s="1434"/>
      <c r="MNE290" s="1434"/>
      <c r="MNF290" s="1434"/>
      <c r="MNG290" s="1434"/>
      <c r="MNH290" s="1434"/>
      <c r="MNI290" s="1434"/>
      <c r="MNJ290" s="1434"/>
      <c r="MNK290" s="1434"/>
      <c r="MNL290" s="1434"/>
      <c r="MNM290" s="1434"/>
      <c r="MNN290" s="1434"/>
      <c r="MNO290" s="1434"/>
      <c r="MNP290" s="1434"/>
      <c r="MNQ290" s="1434"/>
      <c r="MNR290" s="1434"/>
      <c r="MNS290" s="1434"/>
      <c r="MNT290" s="1434"/>
      <c r="MNU290" s="1434"/>
      <c r="MNV290" s="1434"/>
      <c r="MNW290" s="1434"/>
      <c r="MNX290" s="1434"/>
      <c r="MNY290" s="1434"/>
      <c r="MNZ290" s="1434"/>
      <c r="MOA290" s="1434"/>
      <c r="MOB290" s="1434"/>
      <c r="MOC290" s="1434"/>
      <c r="MOD290" s="1434"/>
      <c r="MOE290" s="1434"/>
      <c r="MOF290" s="1434"/>
      <c r="MOG290" s="1434"/>
      <c r="MOH290" s="1434"/>
      <c r="MOI290" s="1434"/>
      <c r="MOJ290" s="1434"/>
      <c r="MOK290" s="1434"/>
      <c r="MOL290" s="1434"/>
      <c r="MOM290" s="1434"/>
      <c r="MON290" s="1434"/>
      <c r="MOO290" s="1434"/>
      <c r="MOP290" s="1434"/>
      <c r="MOQ290" s="1434"/>
      <c r="MOR290" s="1434"/>
      <c r="MOS290" s="1434"/>
      <c r="MOT290" s="1434"/>
      <c r="MOU290" s="1434"/>
      <c r="MOV290" s="1434"/>
      <c r="MOW290" s="1434"/>
      <c r="MOX290" s="1434"/>
      <c r="MOY290" s="1434"/>
      <c r="MOZ290" s="1434"/>
      <c r="MPA290" s="1434"/>
      <c r="MPB290" s="1434"/>
      <c r="MPC290" s="1434"/>
      <c r="MPD290" s="1434"/>
      <c r="MPE290" s="1434"/>
      <c r="MPF290" s="1434"/>
      <c r="MPG290" s="1434"/>
      <c r="MPH290" s="1434"/>
      <c r="MPI290" s="1434"/>
      <c r="MPJ290" s="1434"/>
      <c r="MPK290" s="1434"/>
      <c r="MPL290" s="1434"/>
      <c r="MPM290" s="1434"/>
      <c r="MPN290" s="1434"/>
      <c r="MPO290" s="1434"/>
      <c r="MPP290" s="1434"/>
      <c r="MPQ290" s="1434"/>
      <c r="MPR290" s="1434"/>
      <c r="MPS290" s="1434"/>
      <c r="MPT290" s="1434"/>
      <c r="MPU290" s="1434"/>
      <c r="MPV290" s="1434"/>
      <c r="MPW290" s="1434"/>
      <c r="MPX290" s="1434"/>
      <c r="MPY290" s="1434"/>
      <c r="MPZ290" s="1434"/>
      <c r="MQA290" s="1434"/>
      <c r="MQB290" s="1434"/>
      <c r="MQC290" s="1434"/>
      <c r="MQD290" s="1434"/>
      <c r="MQE290" s="1434"/>
      <c r="MQF290" s="1434"/>
      <c r="MQG290" s="1434"/>
      <c r="MQH290" s="1434"/>
      <c r="MQI290" s="1434"/>
      <c r="MQJ290" s="1434"/>
      <c r="MQK290" s="1434"/>
      <c r="MQL290" s="1434"/>
      <c r="MQM290" s="1434"/>
      <c r="MQN290" s="1434"/>
      <c r="MQO290" s="1434"/>
      <c r="MQP290" s="1434"/>
      <c r="MQQ290" s="1434"/>
      <c r="MQR290" s="1434"/>
      <c r="MQS290" s="1434"/>
      <c r="MQT290" s="1434"/>
      <c r="MQU290" s="1434"/>
      <c r="MQV290" s="1434"/>
      <c r="MQW290" s="1434"/>
      <c r="MQX290" s="1434"/>
      <c r="MQY290" s="1434"/>
      <c r="MQZ290" s="1434"/>
      <c r="MRA290" s="1434"/>
      <c r="MRB290" s="1434"/>
      <c r="MRC290" s="1434"/>
      <c r="MRD290" s="1434"/>
      <c r="MRE290" s="1434"/>
      <c r="MRF290" s="1434"/>
      <c r="MRG290" s="1434"/>
      <c r="MRH290" s="1434"/>
      <c r="MRI290" s="1434"/>
      <c r="MRJ290" s="1434"/>
      <c r="MRK290" s="1434"/>
      <c r="MRL290" s="1434"/>
      <c r="MRM290" s="1434"/>
      <c r="MRN290" s="1434"/>
      <c r="MRO290" s="1434"/>
      <c r="MRP290" s="1434"/>
      <c r="MRQ290" s="1434"/>
      <c r="MRR290" s="1434"/>
      <c r="MRS290" s="1434"/>
      <c r="MRT290" s="1434"/>
      <c r="MRU290" s="1434"/>
      <c r="MRV290" s="1434"/>
      <c r="MRW290" s="1434"/>
      <c r="MRX290" s="1434"/>
      <c r="MRY290" s="1434"/>
      <c r="MRZ290" s="1434"/>
      <c r="MSA290" s="1434"/>
      <c r="MSB290" s="1434"/>
      <c r="MSC290" s="1434"/>
      <c r="MSD290" s="1434"/>
      <c r="MSE290" s="1434"/>
      <c r="MSF290" s="1434"/>
      <c r="MSG290" s="1434"/>
      <c r="MSH290" s="1434"/>
      <c r="MSI290" s="1434"/>
      <c r="MSJ290" s="1434"/>
      <c r="MSK290" s="1434"/>
      <c r="MSL290" s="1434"/>
      <c r="MSM290" s="1434"/>
      <c r="MSN290" s="1434"/>
      <c r="MSO290" s="1434"/>
      <c r="MSP290" s="1434"/>
      <c r="MSQ290" s="1434"/>
      <c r="MSR290" s="1434"/>
      <c r="MSS290" s="1434"/>
      <c r="MST290" s="1434"/>
      <c r="MSU290" s="1434"/>
      <c r="MSV290" s="1434"/>
      <c r="MSW290" s="1434"/>
      <c r="MSX290" s="1434"/>
      <c r="MSY290" s="1434"/>
      <c r="MSZ290" s="1434"/>
      <c r="MTA290" s="1434"/>
      <c r="MTB290" s="1434"/>
      <c r="MTC290" s="1434"/>
      <c r="MTD290" s="1434"/>
      <c r="MTE290" s="1434"/>
      <c r="MTF290" s="1434"/>
      <c r="MTG290" s="1434"/>
      <c r="MTH290" s="1434"/>
      <c r="MTI290" s="1434"/>
      <c r="MTJ290" s="1434"/>
      <c r="MTK290" s="1434"/>
      <c r="MTL290" s="1434"/>
      <c r="MTM290" s="1434"/>
      <c r="MTN290" s="1434"/>
      <c r="MTO290" s="1434"/>
      <c r="MTP290" s="1434"/>
      <c r="MTQ290" s="1434"/>
      <c r="MTR290" s="1434"/>
      <c r="MTS290" s="1434"/>
      <c r="MTT290" s="1434"/>
      <c r="MTU290" s="1434"/>
      <c r="MTV290" s="1434"/>
      <c r="MTW290" s="1434"/>
      <c r="MTX290" s="1434"/>
      <c r="MTY290" s="1434"/>
      <c r="MTZ290" s="1434"/>
      <c r="MUA290" s="1434"/>
      <c r="MUB290" s="1434"/>
      <c r="MUC290" s="1434"/>
      <c r="MUD290" s="1434"/>
      <c r="MUE290" s="1434"/>
      <c r="MUF290" s="1434"/>
      <c r="MUG290" s="1434"/>
      <c r="MUH290" s="1434"/>
      <c r="MUI290" s="1434"/>
      <c r="MUJ290" s="1434"/>
      <c r="MUK290" s="1434"/>
      <c r="MUL290" s="1434"/>
      <c r="MUM290" s="1434"/>
      <c r="MUN290" s="1434"/>
      <c r="MUO290" s="1434"/>
      <c r="MUP290" s="1434"/>
      <c r="MUQ290" s="1434"/>
      <c r="MUR290" s="1434"/>
      <c r="MUS290" s="1434"/>
      <c r="MUT290" s="1434"/>
      <c r="MUU290" s="1434"/>
      <c r="MUV290" s="1434"/>
      <c r="MUW290" s="1434"/>
      <c r="MUX290" s="1434"/>
      <c r="MUY290" s="1434"/>
      <c r="MUZ290" s="1434"/>
      <c r="MVA290" s="1434"/>
      <c r="MVB290" s="1434"/>
      <c r="MVC290" s="1434"/>
      <c r="MVD290" s="1434"/>
      <c r="MVE290" s="1434"/>
      <c r="MVF290" s="1434"/>
      <c r="MVG290" s="1434"/>
      <c r="MVH290" s="1434"/>
      <c r="MVI290" s="1434"/>
      <c r="MVJ290" s="1434"/>
      <c r="MVK290" s="1434"/>
      <c r="MVL290" s="1434"/>
      <c r="MVM290" s="1434"/>
      <c r="MVN290" s="1434"/>
      <c r="MVO290" s="1434"/>
      <c r="MVP290" s="1434"/>
      <c r="MVQ290" s="1434"/>
      <c r="MVR290" s="1434"/>
      <c r="MVS290" s="1434"/>
      <c r="MVT290" s="1434"/>
      <c r="MVU290" s="1434"/>
      <c r="MVV290" s="1434"/>
      <c r="MVW290" s="1434"/>
      <c r="MVX290" s="1434"/>
      <c r="MVY290" s="1434"/>
      <c r="MVZ290" s="1434"/>
      <c r="MWA290" s="1434"/>
      <c r="MWB290" s="1434"/>
      <c r="MWC290" s="1434"/>
      <c r="MWD290" s="1434"/>
      <c r="MWE290" s="1434"/>
      <c r="MWF290" s="1434"/>
      <c r="MWG290" s="1434"/>
      <c r="MWH290" s="1434"/>
      <c r="MWI290" s="1434"/>
      <c r="MWJ290" s="1434"/>
      <c r="MWK290" s="1434"/>
      <c r="MWL290" s="1434"/>
      <c r="MWM290" s="1434"/>
      <c r="MWN290" s="1434"/>
      <c r="MWO290" s="1434"/>
      <c r="MWP290" s="1434"/>
      <c r="MWQ290" s="1434"/>
      <c r="MWR290" s="1434"/>
      <c r="MWS290" s="1434"/>
      <c r="MWT290" s="1434"/>
      <c r="MWU290" s="1434"/>
      <c r="MWV290" s="1434"/>
      <c r="MWW290" s="1434"/>
      <c r="MWX290" s="1434"/>
      <c r="MWY290" s="1434"/>
      <c r="MWZ290" s="1434"/>
      <c r="MXA290" s="1434"/>
      <c r="MXB290" s="1434"/>
      <c r="MXC290" s="1434"/>
      <c r="MXD290" s="1434"/>
      <c r="MXE290" s="1434"/>
      <c r="MXF290" s="1434"/>
      <c r="MXG290" s="1434"/>
      <c r="MXH290" s="1434"/>
      <c r="MXI290" s="1434"/>
      <c r="MXJ290" s="1434"/>
      <c r="MXK290" s="1434"/>
      <c r="MXL290" s="1434"/>
      <c r="MXM290" s="1434"/>
      <c r="MXN290" s="1434"/>
      <c r="MXO290" s="1434"/>
      <c r="MXP290" s="1434"/>
      <c r="MXQ290" s="1434"/>
      <c r="MXR290" s="1434"/>
      <c r="MXS290" s="1434"/>
      <c r="MXT290" s="1434"/>
      <c r="MXU290" s="1434"/>
      <c r="MXV290" s="1434"/>
      <c r="MXW290" s="1434"/>
      <c r="MXX290" s="1434"/>
      <c r="MXY290" s="1434"/>
      <c r="MXZ290" s="1434"/>
      <c r="MYA290" s="1434"/>
      <c r="MYB290" s="1434"/>
      <c r="MYC290" s="1434"/>
      <c r="MYD290" s="1434"/>
      <c r="MYE290" s="1434"/>
      <c r="MYF290" s="1434"/>
      <c r="MYG290" s="1434"/>
      <c r="MYH290" s="1434"/>
      <c r="MYI290" s="1434"/>
      <c r="MYJ290" s="1434"/>
      <c r="MYK290" s="1434"/>
      <c r="MYL290" s="1434"/>
      <c r="MYM290" s="1434"/>
      <c r="MYN290" s="1434"/>
      <c r="MYO290" s="1434"/>
      <c r="MYP290" s="1434"/>
      <c r="MYQ290" s="1434"/>
      <c r="MYR290" s="1434"/>
      <c r="MYS290" s="1434"/>
      <c r="MYT290" s="1434"/>
      <c r="MYU290" s="1434"/>
      <c r="MYV290" s="1434"/>
      <c r="MYW290" s="1434"/>
      <c r="MYX290" s="1434"/>
      <c r="MYY290" s="1434"/>
      <c r="MYZ290" s="1434"/>
      <c r="MZA290" s="1434"/>
      <c r="MZB290" s="1434"/>
      <c r="MZC290" s="1434"/>
      <c r="MZD290" s="1434"/>
      <c r="MZE290" s="1434"/>
      <c r="MZF290" s="1434"/>
      <c r="MZG290" s="1434"/>
      <c r="MZH290" s="1434"/>
      <c r="MZI290" s="1434"/>
      <c r="MZJ290" s="1434"/>
      <c r="MZK290" s="1434"/>
      <c r="MZL290" s="1434"/>
      <c r="MZM290" s="1434"/>
      <c r="MZN290" s="1434"/>
      <c r="MZO290" s="1434"/>
      <c r="MZP290" s="1434"/>
      <c r="MZQ290" s="1434"/>
      <c r="MZR290" s="1434"/>
      <c r="MZS290" s="1434"/>
      <c r="MZT290" s="1434"/>
      <c r="MZU290" s="1434"/>
      <c r="MZV290" s="1434"/>
      <c r="MZW290" s="1434"/>
      <c r="MZX290" s="1434"/>
      <c r="MZY290" s="1434"/>
      <c r="MZZ290" s="1434"/>
      <c r="NAA290" s="1434"/>
      <c r="NAB290" s="1434"/>
      <c r="NAC290" s="1434"/>
      <c r="NAD290" s="1434"/>
      <c r="NAE290" s="1434"/>
      <c r="NAF290" s="1434"/>
      <c r="NAG290" s="1434"/>
      <c r="NAH290" s="1434"/>
      <c r="NAI290" s="1434"/>
      <c r="NAJ290" s="1434"/>
      <c r="NAK290" s="1434"/>
      <c r="NAL290" s="1434"/>
      <c r="NAM290" s="1434"/>
      <c r="NAN290" s="1434"/>
      <c r="NAO290" s="1434"/>
      <c r="NAP290" s="1434"/>
      <c r="NAQ290" s="1434"/>
      <c r="NAR290" s="1434"/>
      <c r="NAS290" s="1434"/>
      <c r="NAT290" s="1434"/>
      <c r="NAU290" s="1434"/>
      <c r="NAV290" s="1434"/>
      <c r="NAW290" s="1434"/>
      <c r="NAX290" s="1434"/>
      <c r="NAY290" s="1434"/>
      <c r="NAZ290" s="1434"/>
      <c r="NBA290" s="1434"/>
      <c r="NBB290" s="1434"/>
      <c r="NBC290" s="1434"/>
      <c r="NBD290" s="1434"/>
      <c r="NBE290" s="1434"/>
      <c r="NBF290" s="1434"/>
      <c r="NBG290" s="1434"/>
      <c r="NBH290" s="1434"/>
      <c r="NBI290" s="1434"/>
      <c r="NBJ290" s="1434"/>
      <c r="NBK290" s="1434"/>
      <c r="NBL290" s="1434"/>
      <c r="NBM290" s="1434"/>
      <c r="NBN290" s="1434"/>
      <c r="NBO290" s="1434"/>
      <c r="NBP290" s="1434"/>
      <c r="NBQ290" s="1434"/>
      <c r="NBR290" s="1434"/>
      <c r="NBS290" s="1434"/>
      <c r="NBT290" s="1434"/>
      <c r="NBU290" s="1434"/>
      <c r="NBV290" s="1434"/>
      <c r="NBW290" s="1434"/>
      <c r="NBX290" s="1434"/>
      <c r="NBY290" s="1434"/>
      <c r="NBZ290" s="1434"/>
      <c r="NCA290" s="1434"/>
      <c r="NCB290" s="1434"/>
      <c r="NCC290" s="1434"/>
      <c r="NCD290" s="1434"/>
      <c r="NCE290" s="1434"/>
      <c r="NCF290" s="1434"/>
      <c r="NCG290" s="1434"/>
      <c r="NCH290" s="1434"/>
      <c r="NCI290" s="1434"/>
      <c r="NCJ290" s="1434"/>
      <c r="NCK290" s="1434"/>
      <c r="NCL290" s="1434"/>
      <c r="NCM290" s="1434"/>
      <c r="NCN290" s="1434"/>
      <c r="NCO290" s="1434"/>
      <c r="NCP290" s="1434"/>
      <c r="NCQ290" s="1434"/>
      <c r="NCR290" s="1434"/>
      <c r="NCS290" s="1434"/>
      <c r="NCT290" s="1434"/>
      <c r="NCU290" s="1434"/>
      <c r="NCV290" s="1434"/>
      <c r="NCW290" s="1434"/>
      <c r="NCX290" s="1434"/>
      <c r="NCY290" s="1434"/>
      <c r="NCZ290" s="1434"/>
      <c r="NDA290" s="1434"/>
      <c r="NDB290" s="1434"/>
      <c r="NDC290" s="1434"/>
      <c r="NDD290" s="1434"/>
      <c r="NDE290" s="1434"/>
      <c r="NDF290" s="1434"/>
      <c r="NDG290" s="1434"/>
      <c r="NDH290" s="1434"/>
      <c r="NDI290" s="1434"/>
      <c r="NDJ290" s="1434"/>
      <c r="NDK290" s="1434"/>
      <c r="NDL290" s="1434"/>
      <c r="NDM290" s="1434"/>
      <c r="NDN290" s="1434"/>
      <c r="NDO290" s="1434"/>
      <c r="NDP290" s="1434"/>
      <c r="NDQ290" s="1434"/>
      <c r="NDR290" s="1434"/>
      <c r="NDS290" s="1434"/>
      <c r="NDT290" s="1434"/>
      <c r="NDU290" s="1434"/>
      <c r="NDV290" s="1434"/>
      <c r="NDW290" s="1434"/>
      <c r="NDX290" s="1434"/>
      <c r="NDY290" s="1434"/>
      <c r="NDZ290" s="1434"/>
      <c r="NEA290" s="1434"/>
      <c r="NEB290" s="1434"/>
      <c r="NEC290" s="1434"/>
      <c r="NED290" s="1434"/>
      <c r="NEE290" s="1434"/>
      <c r="NEF290" s="1434"/>
      <c r="NEG290" s="1434"/>
      <c r="NEH290" s="1434"/>
      <c r="NEI290" s="1434"/>
      <c r="NEJ290" s="1434"/>
      <c r="NEK290" s="1434"/>
      <c r="NEL290" s="1434"/>
      <c r="NEM290" s="1434"/>
      <c r="NEN290" s="1434"/>
      <c r="NEO290" s="1434"/>
      <c r="NEP290" s="1434"/>
      <c r="NEQ290" s="1434"/>
      <c r="NER290" s="1434"/>
      <c r="NES290" s="1434"/>
      <c r="NET290" s="1434"/>
      <c r="NEU290" s="1434"/>
      <c r="NEV290" s="1434"/>
      <c r="NEW290" s="1434"/>
      <c r="NEX290" s="1434"/>
      <c r="NEY290" s="1434"/>
      <c r="NEZ290" s="1434"/>
      <c r="NFA290" s="1434"/>
      <c r="NFB290" s="1434"/>
      <c r="NFC290" s="1434"/>
      <c r="NFD290" s="1434"/>
      <c r="NFE290" s="1434"/>
      <c r="NFF290" s="1434"/>
      <c r="NFG290" s="1434"/>
      <c r="NFH290" s="1434"/>
      <c r="NFI290" s="1434"/>
      <c r="NFJ290" s="1434"/>
      <c r="NFK290" s="1434"/>
      <c r="NFL290" s="1434"/>
      <c r="NFM290" s="1434"/>
      <c r="NFN290" s="1434"/>
      <c r="NFO290" s="1434"/>
      <c r="NFP290" s="1434"/>
      <c r="NFQ290" s="1434"/>
      <c r="NFR290" s="1434"/>
      <c r="NFS290" s="1434"/>
      <c r="NFT290" s="1434"/>
      <c r="NFU290" s="1434"/>
      <c r="NFV290" s="1434"/>
      <c r="NFW290" s="1434"/>
      <c r="NFX290" s="1434"/>
      <c r="NFY290" s="1434"/>
      <c r="NFZ290" s="1434"/>
      <c r="NGA290" s="1434"/>
      <c r="NGB290" s="1434"/>
      <c r="NGC290" s="1434"/>
      <c r="NGD290" s="1434"/>
      <c r="NGE290" s="1434"/>
      <c r="NGF290" s="1434"/>
      <c r="NGG290" s="1434"/>
      <c r="NGH290" s="1434"/>
      <c r="NGI290" s="1434"/>
      <c r="NGJ290" s="1434"/>
      <c r="NGK290" s="1434"/>
      <c r="NGL290" s="1434"/>
      <c r="NGM290" s="1434"/>
      <c r="NGN290" s="1434"/>
      <c r="NGO290" s="1434"/>
      <c r="NGP290" s="1434"/>
      <c r="NGQ290" s="1434"/>
      <c r="NGR290" s="1434"/>
      <c r="NGS290" s="1434"/>
      <c r="NGT290" s="1434"/>
      <c r="NGU290" s="1434"/>
      <c r="NGV290" s="1434"/>
      <c r="NGW290" s="1434"/>
      <c r="NGX290" s="1434"/>
      <c r="NGY290" s="1434"/>
      <c r="NGZ290" s="1434"/>
      <c r="NHA290" s="1434"/>
      <c r="NHB290" s="1434"/>
      <c r="NHC290" s="1434"/>
      <c r="NHD290" s="1434"/>
      <c r="NHE290" s="1434"/>
      <c r="NHF290" s="1434"/>
      <c r="NHG290" s="1434"/>
      <c r="NHH290" s="1434"/>
      <c r="NHI290" s="1434"/>
      <c r="NHJ290" s="1434"/>
      <c r="NHK290" s="1434"/>
      <c r="NHL290" s="1434"/>
      <c r="NHM290" s="1434"/>
      <c r="NHN290" s="1434"/>
      <c r="NHO290" s="1434"/>
      <c r="NHP290" s="1434"/>
      <c r="NHQ290" s="1434"/>
      <c r="NHR290" s="1434"/>
      <c r="NHS290" s="1434"/>
      <c r="NHT290" s="1434"/>
      <c r="NHU290" s="1434"/>
      <c r="NHV290" s="1434"/>
      <c r="NHW290" s="1434"/>
      <c r="NHX290" s="1434"/>
      <c r="NHY290" s="1434"/>
      <c r="NHZ290" s="1434"/>
      <c r="NIA290" s="1434"/>
      <c r="NIB290" s="1434"/>
      <c r="NIC290" s="1434"/>
      <c r="NID290" s="1434"/>
      <c r="NIE290" s="1434"/>
      <c r="NIF290" s="1434"/>
      <c r="NIG290" s="1434"/>
      <c r="NIH290" s="1434"/>
      <c r="NII290" s="1434"/>
      <c r="NIJ290" s="1434"/>
      <c r="NIK290" s="1434"/>
      <c r="NIL290" s="1434"/>
      <c r="NIM290" s="1434"/>
      <c r="NIN290" s="1434"/>
      <c r="NIO290" s="1434"/>
      <c r="NIP290" s="1434"/>
      <c r="NIQ290" s="1434"/>
      <c r="NIR290" s="1434"/>
      <c r="NIS290" s="1434"/>
      <c r="NIT290" s="1434"/>
      <c r="NIU290" s="1434"/>
      <c r="NIV290" s="1434"/>
      <c r="NIW290" s="1434"/>
      <c r="NIX290" s="1434"/>
      <c r="NIY290" s="1434"/>
      <c r="NIZ290" s="1434"/>
      <c r="NJA290" s="1434"/>
      <c r="NJB290" s="1434"/>
      <c r="NJC290" s="1434"/>
      <c r="NJD290" s="1434"/>
      <c r="NJE290" s="1434"/>
      <c r="NJF290" s="1434"/>
      <c r="NJG290" s="1434"/>
      <c r="NJH290" s="1434"/>
      <c r="NJI290" s="1434"/>
      <c r="NJJ290" s="1434"/>
      <c r="NJK290" s="1434"/>
      <c r="NJL290" s="1434"/>
      <c r="NJM290" s="1434"/>
      <c r="NJN290" s="1434"/>
      <c r="NJO290" s="1434"/>
      <c r="NJP290" s="1434"/>
      <c r="NJQ290" s="1434"/>
      <c r="NJR290" s="1434"/>
      <c r="NJS290" s="1434"/>
      <c r="NJT290" s="1434"/>
      <c r="NJU290" s="1434"/>
      <c r="NJV290" s="1434"/>
      <c r="NJW290" s="1434"/>
      <c r="NJX290" s="1434"/>
      <c r="NJY290" s="1434"/>
      <c r="NJZ290" s="1434"/>
      <c r="NKA290" s="1434"/>
      <c r="NKB290" s="1434"/>
      <c r="NKC290" s="1434"/>
      <c r="NKD290" s="1434"/>
      <c r="NKE290" s="1434"/>
      <c r="NKF290" s="1434"/>
      <c r="NKG290" s="1434"/>
      <c r="NKH290" s="1434"/>
      <c r="NKI290" s="1434"/>
      <c r="NKJ290" s="1434"/>
      <c r="NKK290" s="1434"/>
      <c r="NKL290" s="1434"/>
      <c r="NKM290" s="1434"/>
      <c r="NKN290" s="1434"/>
      <c r="NKO290" s="1434"/>
      <c r="NKP290" s="1434"/>
      <c r="NKQ290" s="1434"/>
      <c r="NKR290" s="1434"/>
      <c r="NKS290" s="1434"/>
      <c r="NKT290" s="1434"/>
      <c r="NKU290" s="1434"/>
      <c r="NKV290" s="1434"/>
      <c r="NKW290" s="1434"/>
      <c r="NKX290" s="1434"/>
      <c r="NKY290" s="1434"/>
      <c r="NKZ290" s="1434"/>
      <c r="NLA290" s="1434"/>
      <c r="NLB290" s="1434"/>
      <c r="NLC290" s="1434"/>
      <c r="NLD290" s="1434"/>
      <c r="NLE290" s="1434"/>
      <c r="NLF290" s="1434"/>
      <c r="NLG290" s="1434"/>
      <c r="NLH290" s="1434"/>
      <c r="NLI290" s="1434"/>
      <c r="NLJ290" s="1434"/>
      <c r="NLK290" s="1434"/>
      <c r="NLL290" s="1434"/>
      <c r="NLM290" s="1434"/>
      <c r="NLN290" s="1434"/>
      <c r="NLO290" s="1434"/>
      <c r="NLP290" s="1434"/>
      <c r="NLQ290" s="1434"/>
      <c r="NLR290" s="1434"/>
      <c r="NLS290" s="1434"/>
      <c r="NLT290" s="1434"/>
      <c r="NLU290" s="1434"/>
      <c r="NLV290" s="1434"/>
      <c r="NLW290" s="1434"/>
      <c r="NLX290" s="1434"/>
      <c r="NLY290" s="1434"/>
      <c r="NLZ290" s="1434"/>
      <c r="NMA290" s="1434"/>
      <c r="NMB290" s="1434"/>
      <c r="NMC290" s="1434"/>
      <c r="NMD290" s="1434"/>
      <c r="NME290" s="1434"/>
      <c r="NMF290" s="1434"/>
      <c r="NMG290" s="1434"/>
      <c r="NMH290" s="1434"/>
      <c r="NMI290" s="1434"/>
      <c r="NMJ290" s="1434"/>
      <c r="NMK290" s="1434"/>
      <c r="NML290" s="1434"/>
      <c r="NMM290" s="1434"/>
      <c r="NMN290" s="1434"/>
      <c r="NMO290" s="1434"/>
      <c r="NMP290" s="1434"/>
      <c r="NMQ290" s="1434"/>
      <c r="NMR290" s="1434"/>
      <c r="NMS290" s="1434"/>
      <c r="NMT290" s="1434"/>
      <c r="NMU290" s="1434"/>
      <c r="NMV290" s="1434"/>
      <c r="NMW290" s="1434"/>
      <c r="NMX290" s="1434"/>
      <c r="NMY290" s="1434"/>
      <c r="NMZ290" s="1434"/>
      <c r="NNA290" s="1434"/>
      <c r="NNB290" s="1434"/>
      <c r="NNC290" s="1434"/>
      <c r="NND290" s="1434"/>
      <c r="NNE290" s="1434"/>
      <c r="NNF290" s="1434"/>
      <c r="NNG290" s="1434"/>
      <c r="NNH290" s="1434"/>
      <c r="NNI290" s="1434"/>
      <c r="NNJ290" s="1434"/>
      <c r="NNK290" s="1434"/>
      <c r="NNL290" s="1434"/>
      <c r="NNM290" s="1434"/>
      <c r="NNN290" s="1434"/>
      <c r="NNO290" s="1434"/>
      <c r="NNP290" s="1434"/>
      <c r="NNQ290" s="1434"/>
      <c r="NNR290" s="1434"/>
      <c r="NNS290" s="1434"/>
      <c r="NNT290" s="1434"/>
      <c r="NNU290" s="1434"/>
      <c r="NNV290" s="1434"/>
      <c r="NNW290" s="1434"/>
      <c r="NNX290" s="1434"/>
      <c r="NNY290" s="1434"/>
      <c r="NNZ290" s="1434"/>
      <c r="NOA290" s="1434"/>
      <c r="NOB290" s="1434"/>
      <c r="NOC290" s="1434"/>
      <c r="NOD290" s="1434"/>
      <c r="NOE290" s="1434"/>
      <c r="NOF290" s="1434"/>
      <c r="NOG290" s="1434"/>
      <c r="NOH290" s="1434"/>
      <c r="NOI290" s="1434"/>
      <c r="NOJ290" s="1434"/>
      <c r="NOK290" s="1434"/>
      <c r="NOL290" s="1434"/>
      <c r="NOM290" s="1434"/>
      <c r="NON290" s="1434"/>
      <c r="NOO290" s="1434"/>
      <c r="NOP290" s="1434"/>
      <c r="NOQ290" s="1434"/>
      <c r="NOR290" s="1434"/>
      <c r="NOS290" s="1434"/>
      <c r="NOT290" s="1434"/>
      <c r="NOU290" s="1434"/>
      <c r="NOV290" s="1434"/>
      <c r="NOW290" s="1434"/>
      <c r="NOX290" s="1434"/>
      <c r="NOY290" s="1434"/>
      <c r="NOZ290" s="1434"/>
      <c r="NPA290" s="1434"/>
      <c r="NPB290" s="1434"/>
      <c r="NPC290" s="1434"/>
      <c r="NPD290" s="1434"/>
      <c r="NPE290" s="1434"/>
      <c r="NPF290" s="1434"/>
      <c r="NPG290" s="1434"/>
      <c r="NPH290" s="1434"/>
      <c r="NPI290" s="1434"/>
      <c r="NPJ290" s="1434"/>
      <c r="NPK290" s="1434"/>
      <c r="NPL290" s="1434"/>
      <c r="NPM290" s="1434"/>
      <c r="NPN290" s="1434"/>
      <c r="NPO290" s="1434"/>
      <c r="NPP290" s="1434"/>
      <c r="NPQ290" s="1434"/>
      <c r="NPR290" s="1434"/>
      <c r="NPS290" s="1434"/>
      <c r="NPT290" s="1434"/>
      <c r="NPU290" s="1434"/>
      <c r="NPV290" s="1434"/>
      <c r="NPW290" s="1434"/>
      <c r="NPX290" s="1434"/>
      <c r="NPY290" s="1434"/>
      <c r="NPZ290" s="1434"/>
      <c r="NQA290" s="1434"/>
      <c r="NQB290" s="1434"/>
      <c r="NQC290" s="1434"/>
      <c r="NQD290" s="1434"/>
      <c r="NQE290" s="1434"/>
      <c r="NQF290" s="1434"/>
      <c r="NQG290" s="1434"/>
      <c r="NQH290" s="1434"/>
      <c r="NQI290" s="1434"/>
      <c r="NQJ290" s="1434"/>
      <c r="NQK290" s="1434"/>
      <c r="NQL290" s="1434"/>
      <c r="NQM290" s="1434"/>
      <c r="NQN290" s="1434"/>
      <c r="NQO290" s="1434"/>
      <c r="NQP290" s="1434"/>
      <c r="NQQ290" s="1434"/>
      <c r="NQR290" s="1434"/>
      <c r="NQS290" s="1434"/>
      <c r="NQT290" s="1434"/>
      <c r="NQU290" s="1434"/>
      <c r="NQV290" s="1434"/>
      <c r="NQW290" s="1434"/>
      <c r="NQX290" s="1434"/>
      <c r="NQY290" s="1434"/>
      <c r="NQZ290" s="1434"/>
      <c r="NRA290" s="1434"/>
      <c r="NRB290" s="1434"/>
      <c r="NRC290" s="1434"/>
      <c r="NRD290" s="1434"/>
      <c r="NRE290" s="1434"/>
      <c r="NRF290" s="1434"/>
      <c r="NRG290" s="1434"/>
      <c r="NRH290" s="1434"/>
      <c r="NRI290" s="1434"/>
      <c r="NRJ290" s="1434"/>
      <c r="NRK290" s="1434"/>
      <c r="NRL290" s="1434"/>
      <c r="NRM290" s="1434"/>
      <c r="NRN290" s="1434"/>
      <c r="NRO290" s="1434"/>
      <c r="NRP290" s="1434"/>
      <c r="NRQ290" s="1434"/>
      <c r="NRR290" s="1434"/>
      <c r="NRS290" s="1434"/>
      <c r="NRT290" s="1434"/>
      <c r="NRU290" s="1434"/>
      <c r="NRV290" s="1434"/>
      <c r="NRW290" s="1434"/>
      <c r="NRX290" s="1434"/>
      <c r="NRY290" s="1434"/>
      <c r="NRZ290" s="1434"/>
      <c r="NSA290" s="1434"/>
      <c r="NSB290" s="1434"/>
      <c r="NSC290" s="1434"/>
      <c r="NSD290" s="1434"/>
      <c r="NSE290" s="1434"/>
      <c r="NSF290" s="1434"/>
      <c r="NSG290" s="1434"/>
      <c r="NSH290" s="1434"/>
      <c r="NSI290" s="1434"/>
      <c r="NSJ290" s="1434"/>
      <c r="NSK290" s="1434"/>
      <c r="NSL290" s="1434"/>
      <c r="NSM290" s="1434"/>
      <c r="NSN290" s="1434"/>
      <c r="NSO290" s="1434"/>
      <c r="NSP290" s="1434"/>
      <c r="NSQ290" s="1434"/>
      <c r="NSR290" s="1434"/>
      <c r="NSS290" s="1434"/>
      <c r="NST290" s="1434"/>
      <c r="NSU290" s="1434"/>
      <c r="NSV290" s="1434"/>
      <c r="NSW290" s="1434"/>
      <c r="NSX290" s="1434"/>
      <c r="NSY290" s="1434"/>
      <c r="NSZ290" s="1434"/>
      <c r="NTA290" s="1434"/>
      <c r="NTB290" s="1434"/>
      <c r="NTC290" s="1434"/>
      <c r="NTD290" s="1434"/>
      <c r="NTE290" s="1434"/>
      <c r="NTF290" s="1434"/>
      <c r="NTG290" s="1434"/>
      <c r="NTH290" s="1434"/>
      <c r="NTI290" s="1434"/>
      <c r="NTJ290" s="1434"/>
      <c r="NTK290" s="1434"/>
      <c r="NTL290" s="1434"/>
      <c r="NTM290" s="1434"/>
      <c r="NTN290" s="1434"/>
      <c r="NTO290" s="1434"/>
      <c r="NTP290" s="1434"/>
      <c r="NTQ290" s="1434"/>
      <c r="NTR290" s="1434"/>
      <c r="NTS290" s="1434"/>
      <c r="NTT290" s="1434"/>
      <c r="NTU290" s="1434"/>
      <c r="NTV290" s="1434"/>
      <c r="NTW290" s="1434"/>
      <c r="NTX290" s="1434"/>
      <c r="NTY290" s="1434"/>
      <c r="NTZ290" s="1434"/>
      <c r="NUA290" s="1434"/>
      <c r="NUB290" s="1434"/>
      <c r="NUC290" s="1434"/>
      <c r="NUD290" s="1434"/>
      <c r="NUE290" s="1434"/>
      <c r="NUF290" s="1434"/>
      <c r="NUG290" s="1434"/>
      <c r="NUH290" s="1434"/>
      <c r="NUI290" s="1434"/>
      <c r="NUJ290" s="1434"/>
      <c r="NUK290" s="1434"/>
      <c r="NUL290" s="1434"/>
      <c r="NUM290" s="1434"/>
      <c r="NUN290" s="1434"/>
      <c r="NUO290" s="1434"/>
      <c r="NUP290" s="1434"/>
      <c r="NUQ290" s="1434"/>
      <c r="NUR290" s="1434"/>
      <c r="NUS290" s="1434"/>
      <c r="NUT290" s="1434"/>
      <c r="NUU290" s="1434"/>
      <c r="NUV290" s="1434"/>
      <c r="NUW290" s="1434"/>
      <c r="NUX290" s="1434"/>
      <c r="NUY290" s="1434"/>
      <c r="NUZ290" s="1434"/>
      <c r="NVA290" s="1434"/>
      <c r="NVB290" s="1434"/>
      <c r="NVC290" s="1434"/>
      <c r="NVD290" s="1434"/>
      <c r="NVE290" s="1434"/>
      <c r="NVF290" s="1434"/>
      <c r="NVG290" s="1434"/>
      <c r="NVH290" s="1434"/>
      <c r="NVI290" s="1434"/>
      <c r="NVJ290" s="1434"/>
      <c r="NVK290" s="1434"/>
      <c r="NVL290" s="1434"/>
      <c r="NVM290" s="1434"/>
      <c r="NVN290" s="1434"/>
      <c r="NVO290" s="1434"/>
      <c r="NVP290" s="1434"/>
      <c r="NVQ290" s="1434"/>
      <c r="NVR290" s="1434"/>
      <c r="NVS290" s="1434"/>
      <c r="NVT290" s="1434"/>
      <c r="NVU290" s="1434"/>
      <c r="NVV290" s="1434"/>
      <c r="NVW290" s="1434"/>
      <c r="NVX290" s="1434"/>
      <c r="NVY290" s="1434"/>
      <c r="NVZ290" s="1434"/>
      <c r="NWA290" s="1434"/>
      <c r="NWB290" s="1434"/>
      <c r="NWC290" s="1434"/>
      <c r="NWD290" s="1434"/>
      <c r="NWE290" s="1434"/>
      <c r="NWF290" s="1434"/>
      <c r="NWG290" s="1434"/>
      <c r="NWH290" s="1434"/>
      <c r="NWI290" s="1434"/>
      <c r="NWJ290" s="1434"/>
      <c r="NWK290" s="1434"/>
      <c r="NWL290" s="1434"/>
      <c r="NWM290" s="1434"/>
      <c r="NWN290" s="1434"/>
      <c r="NWO290" s="1434"/>
      <c r="NWP290" s="1434"/>
      <c r="NWQ290" s="1434"/>
      <c r="NWR290" s="1434"/>
      <c r="NWS290" s="1434"/>
      <c r="NWT290" s="1434"/>
      <c r="NWU290" s="1434"/>
      <c r="NWV290" s="1434"/>
      <c r="NWW290" s="1434"/>
      <c r="NWX290" s="1434"/>
      <c r="NWY290" s="1434"/>
      <c r="NWZ290" s="1434"/>
      <c r="NXA290" s="1434"/>
      <c r="NXB290" s="1434"/>
      <c r="NXC290" s="1434"/>
      <c r="NXD290" s="1434"/>
      <c r="NXE290" s="1434"/>
      <c r="NXF290" s="1434"/>
      <c r="NXG290" s="1434"/>
      <c r="NXH290" s="1434"/>
      <c r="NXI290" s="1434"/>
      <c r="NXJ290" s="1434"/>
      <c r="NXK290" s="1434"/>
      <c r="NXL290" s="1434"/>
      <c r="NXM290" s="1434"/>
      <c r="NXN290" s="1434"/>
      <c r="NXO290" s="1434"/>
      <c r="NXP290" s="1434"/>
      <c r="NXQ290" s="1434"/>
      <c r="NXR290" s="1434"/>
      <c r="NXS290" s="1434"/>
      <c r="NXT290" s="1434"/>
      <c r="NXU290" s="1434"/>
      <c r="NXV290" s="1434"/>
      <c r="NXW290" s="1434"/>
      <c r="NXX290" s="1434"/>
      <c r="NXY290" s="1434"/>
      <c r="NXZ290" s="1434"/>
      <c r="NYA290" s="1434"/>
      <c r="NYB290" s="1434"/>
      <c r="NYC290" s="1434"/>
      <c r="NYD290" s="1434"/>
      <c r="NYE290" s="1434"/>
      <c r="NYF290" s="1434"/>
      <c r="NYG290" s="1434"/>
      <c r="NYH290" s="1434"/>
      <c r="NYI290" s="1434"/>
      <c r="NYJ290" s="1434"/>
      <c r="NYK290" s="1434"/>
      <c r="NYL290" s="1434"/>
      <c r="NYM290" s="1434"/>
      <c r="NYN290" s="1434"/>
      <c r="NYO290" s="1434"/>
      <c r="NYP290" s="1434"/>
      <c r="NYQ290" s="1434"/>
      <c r="NYR290" s="1434"/>
      <c r="NYS290" s="1434"/>
      <c r="NYT290" s="1434"/>
      <c r="NYU290" s="1434"/>
      <c r="NYV290" s="1434"/>
      <c r="NYW290" s="1434"/>
      <c r="NYX290" s="1434"/>
      <c r="NYY290" s="1434"/>
      <c r="NYZ290" s="1434"/>
      <c r="NZA290" s="1434"/>
      <c r="NZB290" s="1434"/>
      <c r="NZC290" s="1434"/>
      <c r="NZD290" s="1434"/>
      <c r="NZE290" s="1434"/>
      <c r="NZF290" s="1434"/>
      <c r="NZG290" s="1434"/>
      <c r="NZH290" s="1434"/>
      <c r="NZI290" s="1434"/>
      <c r="NZJ290" s="1434"/>
      <c r="NZK290" s="1434"/>
      <c r="NZL290" s="1434"/>
      <c r="NZM290" s="1434"/>
      <c r="NZN290" s="1434"/>
      <c r="NZO290" s="1434"/>
      <c r="NZP290" s="1434"/>
      <c r="NZQ290" s="1434"/>
      <c r="NZR290" s="1434"/>
      <c r="NZS290" s="1434"/>
      <c r="NZT290" s="1434"/>
      <c r="NZU290" s="1434"/>
      <c r="NZV290" s="1434"/>
      <c r="NZW290" s="1434"/>
      <c r="NZX290" s="1434"/>
      <c r="NZY290" s="1434"/>
      <c r="NZZ290" s="1434"/>
      <c r="OAA290" s="1434"/>
      <c r="OAB290" s="1434"/>
      <c r="OAC290" s="1434"/>
      <c r="OAD290" s="1434"/>
      <c r="OAE290" s="1434"/>
      <c r="OAF290" s="1434"/>
      <c r="OAG290" s="1434"/>
      <c r="OAH290" s="1434"/>
      <c r="OAI290" s="1434"/>
      <c r="OAJ290" s="1434"/>
      <c r="OAK290" s="1434"/>
      <c r="OAL290" s="1434"/>
      <c r="OAM290" s="1434"/>
      <c r="OAN290" s="1434"/>
      <c r="OAO290" s="1434"/>
      <c r="OAP290" s="1434"/>
      <c r="OAQ290" s="1434"/>
      <c r="OAR290" s="1434"/>
      <c r="OAS290" s="1434"/>
      <c r="OAT290" s="1434"/>
      <c r="OAU290" s="1434"/>
      <c r="OAV290" s="1434"/>
      <c r="OAW290" s="1434"/>
      <c r="OAX290" s="1434"/>
      <c r="OAY290" s="1434"/>
      <c r="OAZ290" s="1434"/>
      <c r="OBA290" s="1434"/>
      <c r="OBB290" s="1434"/>
      <c r="OBC290" s="1434"/>
      <c r="OBD290" s="1434"/>
      <c r="OBE290" s="1434"/>
      <c r="OBF290" s="1434"/>
      <c r="OBG290" s="1434"/>
      <c r="OBH290" s="1434"/>
      <c r="OBI290" s="1434"/>
      <c r="OBJ290" s="1434"/>
      <c r="OBK290" s="1434"/>
      <c r="OBL290" s="1434"/>
      <c r="OBM290" s="1434"/>
      <c r="OBN290" s="1434"/>
      <c r="OBO290" s="1434"/>
      <c r="OBP290" s="1434"/>
      <c r="OBQ290" s="1434"/>
      <c r="OBR290" s="1434"/>
      <c r="OBS290" s="1434"/>
      <c r="OBT290" s="1434"/>
      <c r="OBU290" s="1434"/>
      <c r="OBV290" s="1434"/>
      <c r="OBW290" s="1434"/>
      <c r="OBX290" s="1434"/>
      <c r="OBY290" s="1434"/>
      <c r="OBZ290" s="1434"/>
      <c r="OCA290" s="1434"/>
      <c r="OCB290" s="1434"/>
      <c r="OCC290" s="1434"/>
      <c r="OCD290" s="1434"/>
      <c r="OCE290" s="1434"/>
      <c r="OCF290" s="1434"/>
      <c r="OCG290" s="1434"/>
      <c r="OCH290" s="1434"/>
      <c r="OCI290" s="1434"/>
      <c r="OCJ290" s="1434"/>
      <c r="OCK290" s="1434"/>
      <c r="OCL290" s="1434"/>
      <c r="OCM290" s="1434"/>
      <c r="OCN290" s="1434"/>
      <c r="OCO290" s="1434"/>
      <c r="OCP290" s="1434"/>
      <c r="OCQ290" s="1434"/>
      <c r="OCR290" s="1434"/>
      <c r="OCS290" s="1434"/>
      <c r="OCT290" s="1434"/>
      <c r="OCU290" s="1434"/>
      <c r="OCV290" s="1434"/>
      <c r="OCW290" s="1434"/>
      <c r="OCX290" s="1434"/>
      <c r="OCY290" s="1434"/>
      <c r="OCZ290" s="1434"/>
      <c r="ODA290" s="1434"/>
      <c r="ODB290" s="1434"/>
      <c r="ODC290" s="1434"/>
      <c r="ODD290" s="1434"/>
      <c r="ODE290" s="1434"/>
      <c r="ODF290" s="1434"/>
      <c r="ODG290" s="1434"/>
      <c r="ODH290" s="1434"/>
      <c r="ODI290" s="1434"/>
      <c r="ODJ290" s="1434"/>
      <c r="ODK290" s="1434"/>
      <c r="ODL290" s="1434"/>
      <c r="ODM290" s="1434"/>
      <c r="ODN290" s="1434"/>
      <c r="ODO290" s="1434"/>
      <c r="ODP290" s="1434"/>
      <c r="ODQ290" s="1434"/>
      <c r="ODR290" s="1434"/>
      <c r="ODS290" s="1434"/>
      <c r="ODT290" s="1434"/>
      <c r="ODU290" s="1434"/>
      <c r="ODV290" s="1434"/>
      <c r="ODW290" s="1434"/>
      <c r="ODX290" s="1434"/>
      <c r="ODY290" s="1434"/>
      <c r="ODZ290" s="1434"/>
      <c r="OEA290" s="1434"/>
      <c r="OEB290" s="1434"/>
      <c r="OEC290" s="1434"/>
      <c r="OED290" s="1434"/>
      <c r="OEE290" s="1434"/>
      <c r="OEF290" s="1434"/>
      <c r="OEG290" s="1434"/>
      <c r="OEH290" s="1434"/>
      <c r="OEI290" s="1434"/>
      <c r="OEJ290" s="1434"/>
      <c r="OEK290" s="1434"/>
      <c r="OEL290" s="1434"/>
      <c r="OEM290" s="1434"/>
      <c r="OEN290" s="1434"/>
      <c r="OEO290" s="1434"/>
      <c r="OEP290" s="1434"/>
      <c r="OEQ290" s="1434"/>
      <c r="OER290" s="1434"/>
      <c r="OES290" s="1434"/>
      <c r="OET290" s="1434"/>
      <c r="OEU290" s="1434"/>
      <c r="OEV290" s="1434"/>
      <c r="OEW290" s="1434"/>
      <c r="OEX290" s="1434"/>
      <c r="OEY290" s="1434"/>
      <c r="OEZ290" s="1434"/>
      <c r="OFA290" s="1434"/>
      <c r="OFB290" s="1434"/>
      <c r="OFC290" s="1434"/>
      <c r="OFD290" s="1434"/>
      <c r="OFE290" s="1434"/>
      <c r="OFF290" s="1434"/>
      <c r="OFG290" s="1434"/>
      <c r="OFH290" s="1434"/>
      <c r="OFI290" s="1434"/>
      <c r="OFJ290" s="1434"/>
      <c r="OFK290" s="1434"/>
      <c r="OFL290" s="1434"/>
      <c r="OFM290" s="1434"/>
      <c r="OFN290" s="1434"/>
      <c r="OFO290" s="1434"/>
      <c r="OFP290" s="1434"/>
      <c r="OFQ290" s="1434"/>
      <c r="OFR290" s="1434"/>
      <c r="OFS290" s="1434"/>
      <c r="OFT290" s="1434"/>
      <c r="OFU290" s="1434"/>
      <c r="OFV290" s="1434"/>
      <c r="OFW290" s="1434"/>
      <c r="OFX290" s="1434"/>
      <c r="OFY290" s="1434"/>
      <c r="OFZ290" s="1434"/>
      <c r="OGA290" s="1434"/>
      <c r="OGB290" s="1434"/>
      <c r="OGC290" s="1434"/>
      <c r="OGD290" s="1434"/>
      <c r="OGE290" s="1434"/>
      <c r="OGF290" s="1434"/>
      <c r="OGG290" s="1434"/>
      <c r="OGH290" s="1434"/>
      <c r="OGI290" s="1434"/>
      <c r="OGJ290" s="1434"/>
      <c r="OGK290" s="1434"/>
      <c r="OGL290" s="1434"/>
      <c r="OGM290" s="1434"/>
      <c r="OGN290" s="1434"/>
      <c r="OGO290" s="1434"/>
      <c r="OGP290" s="1434"/>
      <c r="OGQ290" s="1434"/>
      <c r="OGR290" s="1434"/>
      <c r="OGS290" s="1434"/>
      <c r="OGT290" s="1434"/>
      <c r="OGU290" s="1434"/>
      <c r="OGV290" s="1434"/>
      <c r="OGW290" s="1434"/>
      <c r="OGX290" s="1434"/>
      <c r="OGY290" s="1434"/>
      <c r="OGZ290" s="1434"/>
      <c r="OHA290" s="1434"/>
      <c r="OHB290" s="1434"/>
      <c r="OHC290" s="1434"/>
      <c r="OHD290" s="1434"/>
      <c r="OHE290" s="1434"/>
      <c r="OHF290" s="1434"/>
      <c r="OHG290" s="1434"/>
      <c r="OHH290" s="1434"/>
      <c r="OHI290" s="1434"/>
      <c r="OHJ290" s="1434"/>
      <c r="OHK290" s="1434"/>
      <c r="OHL290" s="1434"/>
      <c r="OHM290" s="1434"/>
      <c r="OHN290" s="1434"/>
      <c r="OHO290" s="1434"/>
      <c r="OHP290" s="1434"/>
      <c r="OHQ290" s="1434"/>
      <c r="OHR290" s="1434"/>
      <c r="OHS290" s="1434"/>
      <c r="OHT290" s="1434"/>
      <c r="OHU290" s="1434"/>
      <c r="OHV290" s="1434"/>
      <c r="OHW290" s="1434"/>
      <c r="OHX290" s="1434"/>
      <c r="OHY290" s="1434"/>
      <c r="OHZ290" s="1434"/>
      <c r="OIA290" s="1434"/>
      <c r="OIB290" s="1434"/>
      <c r="OIC290" s="1434"/>
      <c r="OID290" s="1434"/>
      <c r="OIE290" s="1434"/>
      <c r="OIF290" s="1434"/>
      <c r="OIG290" s="1434"/>
      <c r="OIH290" s="1434"/>
      <c r="OII290" s="1434"/>
      <c r="OIJ290" s="1434"/>
      <c r="OIK290" s="1434"/>
      <c r="OIL290" s="1434"/>
      <c r="OIM290" s="1434"/>
      <c r="OIN290" s="1434"/>
      <c r="OIO290" s="1434"/>
      <c r="OIP290" s="1434"/>
      <c r="OIQ290" s="1434"/>
      <c r="OIR290" s="1434"/>
      <c r="OIS290" s="1434"/>
      <c r="OIT290" s="1434"/>
      <c r="OIU290" s="1434"/>
      <c r="OIV290" s="1434"/>
      <c r="OIW290" s="1434"/>
      <c r="OIX290" s="1434"/>
      <c r="OIY290" s="1434"/>
      <c r="OIZ290" s="1434"/>
      <c r="OJA290" s="1434"/>
      <c r="OJB290" s="1434"/>
      <c r="OJC290" s="1434"/>
      <c r="OJD290" s="1434"/>
      <c r="OJE290" s="1434"/>
      <c r="OJF290" s="1434"/>
      <c r="OJG290" s="1434"/>
      <c r="OJH290" s="1434"/>
      <c r="OJI290" s="1434"/>
      <c r="OJJ290" s="1434"/>
      <c r="OJK290" s="1434"/>
      <c r="OJL290" s="1434"/>
      <c r="OJM290" s="1434"/>
      <c r="OJN290" s="1434"/>
      <c r="OJO290" s="1434"/>
      <c r="OJP290" s="1434"/>
      <c r="OJQ290" s="1434"/>
      <c r="OJR290" s="1434"/>
      <c r="OJS290" s="1434"/>
      <c r="OJT290" s="1434"/>
      <c r="OJU290" s="1434"/>
      <c r="OJV290" s="1434"/>
      <c r="OJW290" s="1434"/>
      <c r="OJX290" s="1434"/>
      <c r="OJY290" s="1434"/>
      <c r="OJZ290" s="1434"/>
      <c r="OKA290" s="1434"/>
      <c r="OKB290" s="1434"/>
      <c r="OKC290" s="1434"/>
      <c r="OKD290" s="1434"/>
      <c r="OKE290" s="1434"/>
      <c r="OKF290" s="1434"/>
      <c r="OKG290" s="1434"/>
      <c r="OKH290" s="1434"/>
      <c r="OKI290" s="1434"/>
      <c r="OKJ290" s="1434"/>
      <c r="OKK290" s="1434"/>
      <c r="OKL290" s="1434"/>
      <c r="OKM290" s="1434"/>
      <c r="OKN290" s="1434"/>
      <c r="OKO290" s="1434"/>
      <c r="OKP290" s="1434"/>
      <c r="OKQ290" s="1434"/>
      <c r="OKR290" s="1434"/>
      <c r="OKS290" s="1434"/>
      <c r="OKT290" s="1434"/>
      <c r="OKU290" s="1434"/>
      <c r="OKV290" s="1434"/>
      <c r="OKW290" s="1434"/>
      <c r="OKX290" s="1434"/>
      <c r="OKY290" s="1434"/>
      <c r="OKZ290" s="1434"/>
      <c r="OLA290" s="1434"/>
      <c r="OLB290" s="1434"/>
      <c r="OLC290" s="1434"/>
      <c r="OLD290" s="1434"/>
      <c r="OLE290" s="1434"/>
      <c r="OLF290" s="1434"/>
      <c r="OLG290" s="1434"/>
      <c r="OLH290" s="1434"/>
      <c r="OLI290" s="1434"/>
      <c r="OLJ290" s="1434"/>
      <c r="OLK290" s="1434"/>
      <c r="OLL290" s="1434"/>
      <c r="OLM290" s="1434"/>
      <c r="OLN290" s="1434"/>
      <c r="OLO290" s="1434"/>
      <c r="OLP290" s="1434"/>
      <c r="OLQ290" s="1434"/>
      <c r="OLR290" s="1434"/>
      <c r="OLS290" s="1434"/>
      <c r="OLT290" s="1434"/>
      <c r="OLU290" s="1434"/>
      <c r="OLV290" s="1434"/>
      <c r="OLW290" s="1434"/>
      <c r="OLX290" s="1434"/>
      <c r="OLY290" s="1434"/>
      <c r="OLZ290" s="1434"/>
      <c r="OMA290" s="1434"/>
      <c r="OMB290" s="1434"/>
      <c r="OMC290" s="1434"/>
      <c r="OMD290" s="1434"/>
      <c r="OME290" s="1434"/>
      <c r="OMF290" s="1434"/>
      <c r="OMG290" s="1434"/>
      <c r="OMH290" s="1434"/>
      <c r="OMI290" s="1434"/>
      <c r="OMJ290" s="1434"/>
      <c r="OMK290" s="1434"/>
      <c r="OML290" s="1434"/>
      <c r="OMM290" s="1434"/>
      <c r="OMN290" s="1434"/>
      <c r="OMO290" s="1434"/>
      <c r="OMP290" s="1434"/>
      <c r="OMQ290" s="1434"/>
      <c r="OMR290" s="1434"/>
      <c r="OMS290" s="1434"/>
      <c r="OMT290" s="1434"/>
      <c r="OMU290" s="1434"/>
      <c r="OMV290" s="1434"/>
      <c r="OMW290" s="1434"/>
      <c r="OMX290" s="1434"/>
      <c r="OMY290" s="1434"/>
      <c r="OMZ290" s="1434"/>
      <c r="ONA290" s="1434"/>
      <c r="ONB290" s="1434"/>
      <c r="ONC290" s="1434"/>
      <c r="OND290" s="1434"/>
      <c r="ONE290" s="1434"/>
      <c r="ONF290" s="1434"/>
      <c r="ONG290" s="1434"/>
      <c r="ONH290" s="1434"/>
      <c r="ONI290" s="1434"/>
      <c r="ONJ290" s="1434"/>
      <c r="ONK290" s="1434"/>
      <c r="ONL290" s="1434"/>
      <c r="ONM290" s="1434"/>
      <c r="ONN290" s="1434"/>
      <c r="ONO290" s="1434"/>
      <c r="ONP290" s="1434"/>
      <c r="ONQ290" s="1434"/>
      <c r="ONR290" s="1434"/>
      <c r="ONS290" s="1434"/>
      <c r="ONT290" s="1434"/>
      <c r="ONU290" s="1434"/>
      <c r="ONV290" s="1434"/>
      <c r="ONW290" s="1434"/>
      <c r="ONX290" s="1434"/>
      <c r="ONY290" s="1434"/>
      <c r="ONZ290" s="1434"/>
      <c r="OOA290" s="1434"/>
      <c r="OOB290" s="1434"/>
      <c r="OOC290" s="1434"/>
      <c r="OOD290" s="1434"/>
      <c r="OOE290" s="1434"/>
      <c r="OOF290" s="1434"/>
      <c r="OOG290" s="1434"/>
      <c r="OOH290" s="1434"/>
      <c r="OOI290" s="1434"/>
      <c r="OOJ290" s="1434"/>
      <c r="OOK290" s="1434"/>
      <c r="OOL290" s="1434"/>
      <c r="OOM290" s="1434"/>
      <c r="OON290" s="1434"/>
      <c r="OOO290" s="1434"/>
      <c r="OOP290" s="1434"/>
      <c r="OOQ290" s="1434"/>
      <c r="OOR290" s="1434"/>
      <c r="OOS290" s="1434"/>
      <c r="OOT290" s="1434"/>
      <c r="OOU290" s="1434"/>
      <c r="OOV290" s="1434"/>
      <c r="OOW290" s="1434"/>
      <c r="OOX290" s="1434"/>
      <c r="OOY290" s="1434"/>
      <c r="OOZ290" s="1434"/>
      <c r="OPA290" s="1434"/>
      <c r="OPB290" s="1434"/>
      <c r="OPC290" s="1434"/>
      <c r="OPD290" s="1434"/>
      <c r="OPE290" s="1434"/>
      <c r="OPF290" s="1434"/>
      <c r="OPG290" s="1434"/>
      <c r="OPH290" s="1434"/>
      <c r="OPI290" s="1434"/>
      <c r="OPJ290" s="1434"/>
      <c r="OPK290" s="1434"/>
      <c r="OPL290" s="1434"/>
      <c r="OPM290" s="1434"/>
      <c r="OPN290" s="1434"/>
      <c r="OPO290" s="1434"/>
      <c r="OPP290" s="1434"/>
      <c r="OPQ290" s="1434"/>
      <c r="OPR290" s="1434"/>
      <c r="OPS290" s="1434"/>
      <c r="OPT290" s="1434"/>
      <c r="OPU290" s="1434"/>
      <c r="OPV290" s="1434"/>
      <c r="OPW290" s="1434"/>
      <c r="OPX290" s="1434"/>
      <c r="OPY290" s="1434"/>
      <c r="OPZ290" s="1434"/>
      <c r="OQA290" s="1434"/>
      <c r="OQB290" s="1434"/>
      <c r="OQC290" s="1434"/>
      <c r="OQD290" s="1434"/>
      <c r="OQE290" s="1434"/>
      <c r="OQF290" s="1434"/>
      <c r="OQG290" s="1434"/>
      <c r="OQH290" s="1434"/>
      <c r="OQI290" s="1434"/>
      <c r="OQJ290" s="1434"/>
      <c r="OQK290" s="1434"/>
      <c r="OQL290" s="1434"/>
      <c r="OQM290" s="1434"/>
      <c r="OQN290" s="1434"/>
      <c r="OQO290" s="1434"/>
      <c r="OQP290" s="1434"/>
      <c r="OQQ290" s="1434"/>
      <c r="OQR290" s="1434"/>
      <c r="OQS290" s="1434"/>
      <c r="OQT290" s="1434"/>
      <c r="OQU290" s="1434"/>
      <c r="OQV290" s="1434"/>
      <c r="OQW290" s="1434"/>
      <c r="OQX290" s="1434"/>
      <c r="OQY290" s="1434"/>
      <c r="OQZ290" s="1434"/>
      <c r="ORA290" s="1434"/>
      <c r="ORB290" s="1434"/>
      <c r="ORC290" s="1434"/>
      <c r="ORD290" s="1434"/>
      <c r="ORE290" s="1434"/>
      <c r="ORF290" s="1434"/>
      <c r="ORG290" s="1434"/>
      <c r="ORH290" s="1434"/>
      <c r="ORI290" s="1434"/>
      <c r="ORJ290" s="1434"/>
      <c r="ORK290" s="1434"/>
      <c r="ORL290" s="1434"/>
      <c r="ORM290" s="1434"/>
      <c r="ORN290" s="1434"/>
      <c r="ORO290" s="1434"/>
      <c r="ORP290" s="1434"/>
      <c r="ORQ290" s="1434"/>
      <c r="ORR290" s="1434"/>
      <c r="ORS290" s="1434"/>
      <c r="ORT290" s="1434"/>
      <c r="ORU290" s="1434"/>
      <c r="ORV290" s="1434"/>
      <c r="ORW290" s="1434"/>
      <c r="ORX290" s="1434"/>
      <c r="ORY290" s="1434"/>
      <c r="ORZ290" s="1434"/>
      <c r="OSA290" s="1434"/>
      <c r="OSB290" s="1434"/>
      <c r="OSC290" s="1434"/>
      <c r="OSD290" s="1434"/>
      <c r="OSE290" s="1434"/>
      <c r="OSF290" s="1434"/>
      <c r="OSG290" s="1434"/>
      <c r="OSH290" s="1434"/>
      <c r="OSI290" s="1434"/>
      <c r="OSJ290" s="1434"/>
      <c r="OSK290" s="1434"/>
      <c r="OSL290" s="1434"/>
      <c r="OSM290" s="1434"/>
      <c r="OSN290" s="1434"/>
      <c r="OSO290" s="1434"/>
      <c r="OSP290" s="1434"/>
      <c r="OSQ290" s="1434"/>
      <c r="OSR290" s="1434"/>
      <c r="OSS290" s="1434"/>
      <c r="OST290" s="1434"/>
      <c r="OSU290" s="1434"/>
      <c r="OSV290" s="1434"/>
      <c r="OSW290" s="1434"/>
      <c r="OSX290" s="1434"/>
      <c r="OSY290" s="1434"/>
      <c r="OSZ290" s="1434"/>
      <c r="OTA290" s="1434"/>
      <c r="OTB290" s="1434"/>
      <c r="OTC290" s="1434"/>
      <c r="OTD290" s="1434"/>
      <c r="OTE290" s="1434"/>
      <c r="OTF290" s="1434"/>
      <c r="OTG290" s="1434"/>
      <c r="OTH290" s="1434"/>
      <c r="OTI290" s="1434"/>
      <c r="OTJ290" s="1434"/>
      <c r="OTK290" s="1434"/>
      <c r="OTL290" s="1434"/>
      <c r="OTM290" s="1434"/>
      <c r="OTN290" s="1434"/>
      <c r="OTO290" s="1434"/>
      <c r="OTP290" s="1434"/>
      <c r="OTQ290" s="1434"/>
      <c r="OTR290" s="1434"/>
      <c r="OTS290" s="1434"/>
      <c r="OTT290" s="1434"/>
      <c r="OTU290" s="1434"/>
      <c r="OTV290" s="1434"/>
      <c r="OTW290" s="1434"/>
      <c r="OTX290" s="1434"/>
      <c r="OTY290" s="1434"/>
      <c r="OTZ290" s="1434"/>
      <c r="OUA290" s="1434"/>
      <c r="OUB290" s="1434"/>
      <c r="OUC290" s="1434"/>
      <c r="OUD290" s="1434"/>
      <c r="OUE290" s="1434"/>
      <c r="OUF290" s="1434"/>
      <c r="OUG290" s="1434"/>
      <c r="OUH290" s="1434"/>
      <c r="OUI290" s="1434"/>
      <c r="OUJ290" s="1434"/>
      <c r="OUK290" s="1434"/>
      <c r="OUL290" s="1434"/>
      <c r="OUM290" s="1434"/>
      <c r="OUN290" s="1434"/>
      <c r="OUO290" s="1434"/>
      <c r="OUP290" s="1434"/>
      <c r="OUQ290" s="1434"/>
      <c r="OUR290" s="1434"/>
      <c r="OUS290" s="1434"/>
      <c r="OUT290" s="1434"/>
      <c r="OUU290" s="1434"/>
      <c r="OUV290" s="1434"/>
      <c r="OUW290" s="1434"/>
      <c r="OUX290" s="1434"/>
      <c r="OUY290" s="1434"/>
      <c r="OUZ290" s="1434"/>
      <c r="OVA290" s="1434"/>
      <c r="OVB290" s="1434"/>
      <c r="OVC290" s="1434"/>
      <c r="OVD290" s="1434"/>
      <c r="OVE290" s="1434"/>
      <c r="OVF290" s="1434"/>
      <c r="OVG290" s="1434"/>
      <c r="OVH290" s="1434"/>
      <c r="OVI290" s="1434"/>
      <c r="OVJ290" s="1434"/>
      <c r="OVK290" s="1434"/>
      <c r="OVL290" s="1434"/>
      <c r="OVM290" s="1434"/>
      <c r="OVN290" s="1434"/>
      <c r="OVO290" s="1434"/>
      <c r="OVP290" s="1434"/>
      <c r="OVQ290" s="1434"/>
      <c r="OVR290" s="1434"/>
      <c r="OVS290" s="1434"/>
      <c r="OVT290" s="1434"/>
      <c r="OVU290" s="1434"/>
      <c r="OVV290" s="1434"/>
      <c r="OVW290" s="1434"/>
      <c r="OVX290" s="1434"/>
      <c r="OVY290" s="1434"/>
      <c r="OVZ290" s="1434"/>
      <c r="OWA290" s="1434"/>
      <c r="OWB290" s="1434"/>
      <c r="OWC290" s="1434"/>
      <c r="OWD290" s="1434"/>
      <c r="OWE290" s="1434"/>
      <c r="OWF290" s="1434"/>
      <c r="OWG290" s="1434"/>
      <c r="OWH290" s="1434"/>
      <c r="OWI290" s="1434"/>
      <c r="OWJ290" s="1434"/>
      <c r="OWK290" s="1434"/>
      <c r="OWL290" s="1434"/>
      <c r="OWM290" s="1434"/>
      <c r="OWN290" s="1434"/>
      <c r="OWO290" s="1434"/>
      <c r="OWP290" s="1434"/>
      <c r="OWQ290" s="1434"/>
      <c r="OWR290" s="1434"/>
      <c r="OWS290" s="1434"/>
      <c r="OWT290" s="1434"/>
      <c r="OWU290" s="1434"/>
      <c r="OWV290" s="1434"/>
      <c r="OWW290" s="1434"/>
      <c r="OWX290" s="1434"/>
      <c r="OWY290" s="1434"/>
      <c r="OWZ290" s="1434"/>
      <c r="OXA290" s="1434"/>
      <c r="OXB290" s="1434"/>
      <c r="OXC290" s="1434"/>
      <c r="OXD290" s="1434"/>
      <c r="OXE290" s="1434"/>
      <c r="OXF290" s="1434"/>
      <c r="OXG290" s="1434"/>
      <c r="OXH290" s="1434"/>
      <c r="OXI290" s="1434"/>
      <c r="OXJ290" s="1434"/>
      <c r="OXK290" s="1434"/>
      <c r="OXL290" s="1434"/>
      <c r="OXM290" s="1434"/>
      <c r="OXN290" s="1434"/>
      <c r="OXO290" s="1434"/>
      <c r="OXP290" s="1434"/>
      <c r="OXQ290" s="1434"/>
      <c r="OXR290" s="1434"/>
      <c r="OXS290" s="1434"/>
      <c r="OXT290" s="1434"/>
      <c r="OXU290" s="1434"/>
      <c r="OXV290" s="1434"/>
      <c r="OXW290" s="1434"/>
      <c r="OXX290" s="1434"/>
      <c r="OXY290" s="1434"/>
      <c r="OXZ290" s="1434"/>
      <c r="OYA290" s="1434"/>
      <c r="OYB290" s="1434"/>
      <c r="OYC290" s="1434"/>
      <c r="OYD290" s="1434"/>
      <c r="OYE290" s="1434"/>
      <c r="OYF290" s="1434"/>
      <c r="OYG290" s="1434"/>
      <c r="OYH290" s="1434"/>
      <c r="OYI290" s="1434"/>
      <c r="OYJ290" s="1434"/>
      <c r="OYK290" s="1434"/>
      <c r="OYL290" s="1434"/>
      <c r="OYM290" s="1434"/>
      <c r="OYN290" s="1434"/>
      <c r="OYO290" s="1434"/>
      <c r="OYP290" s="1434"/>
      <c r="OYQ290" s="1434"/>
      <c r="OYR290" s="1434"/>
      <c r="OYS290" s="1434"/>
      <c r="OYT290" s="1434"/>
      <c r="OYU290" s="1434"/>
      <c r="OYV290" s="1434"/>
      <c r="OYW290" s="1434"/>
      <c r="OYX290" s="1434"/>
      <c r="OYY290" s="1434"/>
      <c r="OYZ290" s="1434"/>
      <c r="OZA290" s="1434"/>
      <c r="OZB290" s="1434"/>
      <c r="OZC290" s="1434"/>
      <c r="OZD290" s="1434"/>
      <c r="OZE290" s="1434"/>
      <c r="OZF290" s="1434"/>
      <c r="OZG290" s="1434"/>
      <c r="OZH290" s="1434"/>
      <c r="OZI290" s="1434"/>
      <c r="OZJ290" s="1434"/>
      <c r="OZK290" s="1434"/>
      <c r="OZL290" s="1434"/>
      <c r="OZM290" s="1434"/>
      <c r="OZN290" s="1434"/>
      <c r="OZO290" s="1434"/>
      <c r="OZP290" s="1434"/>
      <c r="OZQ290" s="1434"/>
      <c r="OZR290" s="1434"/>
      <c r="OZS290" s="1434"/>
      <c r="OZT290" s="1434"/>
      <c r="OZU290" s="1434"/>
      <c r="OZV290" s="1434"/>
      <c r="OZW290" s="1434"/>
      <c r="OZX290" s="1434"/>
      <c r="OZY290" s="1434"/>
      <c r="OZZ290" s="1434"/>
      <c r="PAA290" s="1434"/>
      <c r="PAB290" s="1434"/>
      <c r="PAC290" s="1434"/>
      <c r="PAD290" s="1434"/>
      <c r="PAE290" s="1434"/>
      <c r="PAF290" s="1434"/>
      <c r="PAG290" s="1434"/>
      <c r="PAH290" s="1434"/>
      <c r="PAI290" s="1434"/>
      <c r="PAJ290" s="1434"/>
      <c r="PAK290" s="1434"/>
      <c r="PAL290" s="1434"/>
      <c r="PAM290" s="1434"/>
      <c r="PAN290" s="1434"/>
      <c r="PAO290" s="1434"/>
      <c r="PAP290" s="1434"/>
      <c r="PAQ290" s="1434"/>
      <c r="PAR290" s="1434"/>
      <c r="PAS290" s="1434"/>
      <c r="PAT290" s="1434"/>
      <c r="PAU290" s="1434"/>
      <c r="PAV290" s="1434"/>
      <c r="PAW290" s="1434"/>
      <c r="PAX290" s="1434"/>
      <c r="PAY290" s="1434"/>
      <c r="PAZ290" s="1434"/>
      <c r="PBA290" s="1434"/>
      <c r="PBB290" s="1434"/>
      <c r="PBC290" s="1434"/>
      <c r="PBD290" s="1434"/>
      <c r="PBE290" s="1434"/>
      <c r="PBF290" s="1434"/>
      <c r="PBG290" s="1434"/>
      <c r="PBH290" s="1434"/>
      <c r="PBI290" s="1434"/>
      <c r="PBJ290" s="1434"/>
      <c r="PBK290" s="1434"/>
      <c r="PBL290" s="1434"/>
      <c r="PBM290" s="1434"/>
      <c r="PBN290" s="1434"/>
      <c r="PBO290" s="1434"/>
      <c r="PBP290" s="1434"/>
      <c r="PBQ290" s="1434"/>
      <c r="PBR290" s="1434"/>
      <c r="PBS290" s="1434"/>
      <c r="PBT290" s="1434"/>
      <c r="PBU290" s="1434"/>
      <c r="PBV290" s="1434"/>
      <c r="PBW290" s="1434"/>
      <c r="PBX290" s="1434"/>
      <c r="PBY290" s="1434"/>
      <c r="PBZ290" s="1434"/>
      <c r="PCA290" s="1434"/>
      <c r="PCB290" s="1434"/>
      <c r="PCC290" s="1434"/>
      <c r="PCD290" s="1434"/>
      <c r="PCE290" s="1434"/>
      <c r="PCF290" s="1434"/>
      <c r="PCG290" s="1434"/>
      <c r="PCH290" s="1434"/>
      <c r="PCI290" s="1434"/>
      <c r="PCJ290" s="1434"/>
      <c r="PCK290" s="1434"/>
      <c r="PCL290" s="1434"/>
      <c r="PCM290" s="1434"/>
      <c r="PCN290" s="1434"/>
      <c r="PCO290" s="1434"/>
      <c r="PCP290" s="1434"/>
      <c r="PCQ290" s="1434"/>
      <c r="PCR290" s="1434"/>
      <c r="PCS290" s="1434"/>
      <c r="PCT290" s="1434"/>
      <c r="PCU290" s="1434"/>
      <c r="PCV290" s="1434"/>
      <c r="PCW290" s="1434"/>
      <c r="PCX290" s="1434"/>
      <c r="PCY290" s="1434"/>
      <c r="PCZ290" s="1434"/>
      <c r="PDA290" s="1434"/>
      <c r="PDB290" s="1434"/>
      <c r="PDC290" s="1434"/>
      <c r="PDD290" s="1434"/>
      <c r="PDE290" s="1434"/>
      <c r="PDF290" s="1434"/>
      <c r="PDG290" s="1434"/>
      <c r="PDH290" s="1434"/>
      <c r="PDI290" s="1434"/>
      <c r="PDJ290" s="1434"/>
      <c r="PDK290" s="1434"/>
      <c r="PDL290" s="1434"/>
      <c r="PDM290" s="1434"/>
      <c r="PDN290" s="1434"/>
      <c r="PDO290" s="1434"/>
      <c r="PDP290" s="1434"/>
      <c r="PDQ290" s="1434"/>
      <c r="PDR290" s="1434"/>
      <c r="PDS290" s="1434"/>
      <c r="PDT290" s="1434"/>
      <c r="PDU290" s="1434"/>
      <c r="PDV290" s="1434"/>
      <c r="PDW290" s="1434"/>
      <c r="PDX290" s="1434"/>
      <c r="PDY290" s="1434"/>
      <c r="PDZ290" s="1434"/>
      <c r="PEA290" s="1434"/>
      <c r="PEB290" s="1434"/>
      <c r="PEC290" s="1434"/>
      <c r="PED290" s="1434"/>
      <c r="PEE290" s="1434"/>
      <c r="PEF290" s="1434"/>
      <c r="PEG290" s="1434"/>
      <c r="PEH290" s="1434"/>
      <c r="PEI290" s="1434"/>
      <c r="PEJ290" s="1434"/>
      <c r="PEK290" s="1434"/>
      <c r="PEL290" s="1434"/>
      <c r="PEM290" s="1434"/>
      <c r="PEN290" s="1434"/>
      <c r="PEO290" s="1434"/>
      <c r="PEP290" s="1434"/>
      <c r="PEQ290" s="1434"/>
      <c r="PER290" s="1434"/>
      <c r="PES290" s="1434"/>
      <c r="PET290" s="1434"/>
      <c r="PEU290" s="1434"/>
      <c r="PEV290" s="1434"/>
      <c r="PEW290" s="1434"/>
      <c r="PEX290" s="1434"/>
      <c r="PEY290" s="1434"/>
      <c r="PEZ290" s="1434"/>
      <c r="PFA290" s="1434"/>
      <c r="PFB290" s="1434"/>
      <c r="PFC290" s="1434"/>
      <c r="PFD290" s="1434"/>
      <c r="PFE290" s="1434"/>
      <c r="PFF290" s="1434"/>
      <c r="PFG290" s="1434"/>
      <c r="PFH290" s="1434"/>
      <c r="PFI290" s="1434"/>
      <c r="PFJ290" s="1434"/>
      <c r="PFK290" s="1434"/>
      <c r="PFL290" s="1434"/>
      <c r="PFM290" s="1434"/>
      <c r="PFN290" s="1434"/>
      <c r="PFO290" s="1434"/>
      <c r="PFP290" s="1434"/>
      <c r="PFQ290" s="1434"/>
      <c r="PFR290" s="1434"/>
      <c r="PFS290" s="1434"/>
      <c r="PFT290" s="1434"/>
      <c r="PFU290" s="1434"/>
      <c r="PFV290" s="1434"/>
      <c r="PFW290" s="1434"/>
      <c r="PFX290" s="1434"/>
      <c r="PFY290" s="1434"/>
      <c r="PFZ290" s="1434"/>
      <c r="PGA290" s="1434"/>
      <c r="PGB290" s="1434"/>
      <c r="PGC290" s="1434"/>
      <c r="PGD290" s="1434"/>
      <c r="PGE290" s="1434"/>
      <c r="PGF290" s="1434"/>
      <c r="PGG290" s="1434"/>
      <c r="PGH290" s="1434"/>
      <c r="PGI290" s="1434"/>
      <c r="PGJ290" s="1434"/>
      <c r="PGK290" s="1434"/>
      <c r="PGL290" s="1434"/>
      <c r="PGM290" s="1434"/>
      <c r="PGN290" s="1434"/>
      <c r="PGO290" s="1434"/>
      <c r="PGP290" s="1434"/>
      <c r="PGQ290" s="1434"/>
      <c r="PGR290" s="1434"/>
      <c r="PGS290" s="1434"/>
      <c r="PGT290" s="1434"/>
      <c r="PGU290" s="1434"/>
      <c r="PGV290" s="1434"/>
      <c r="PGW290" s="1434"/>
      <c r="PGX290" s="1434"/>
      <c r="PGY290" s="1434"/>
      <c r="PGZ290" s="1434"/>
      <c r="PHA290" s="1434"/>
      <c r="PHB290" s="1434"/>
      <c r="PHC290" s="1434"/>
      <c r="PHD290" s="1434"/>
      <c r="PHE290" s="1434"/>
      <c r="PHF290" s="1434"/>
      <c r="PHG290" s="1434"/>
      <c r="PHH290" s="1434"/>
      <c r="PHI290" s="1434"/>
      <c r="PHJ290" s="1434"/>
      <c r="PHK290" s="1434"/>
      <c r="PHL290" s="1434"/>
      <c r="PHM290" s="1434"/>
      <c r="PHN290" s="1434"/>
      <c r="PHO290" s="1434"/>
      <c r="PHP290" s="1434"/>
      <c r="PHQ290" s="1434"/>
      <c r="PHR290" s="1434"/>
      <c r="PHS290" s="1434"/>
      <c r="PHT290" s="1434"/>
      <c r="PHU290" s="1434"/>
      <c r="PHV290" s="1434"/>
      <c r="PHW290" s="1434"/>
      <c r="PHX290" s="1434"/>
      <c r="PHY290" s="1434"/>
      <c r="PHZ290" s="1434"/>
      <c r="PIA290" s="1434"/>
      <c r="PIB290" s="1434"/>
      <c r="PIC290" s="1434"/>
      <c r="PID290" s="1434"/>
      <c r="PIE290" s="1434"/>
      <c r="PIF290" s="1434"/>
      <c r="PIG290" s="1434"/>
      <c r="PIH290" s="1434"/>
      <c r="PII290" s="1434"/>
      <c r="PIJ290" s="1434"/>
      <c r="PIK290" s="1434"/>
      <c r="PIL290" s="1434"/>
      <c r="PIM290" s="1434"/>
      <c r="PIN290" s="1434"/>
      <c r="PIO290" s="1434"/>
      <c r="PIP290" s="1434"/>
      <c r="PIQ290" s="1434"/>
      <c r="PIR290" s="1434"/>
      <c r="PIS290" s="1434"/>
      <c r="PIT290" s="1434"/>
      <c r="PIU290" s="1434"/>
      <c r="PIV290" s="1434"/>
      <c r="PIW290" s="1434"/>
      <c r="PIX290" s="1434"/>
      <c r="PIY290" s="1434"/>
      <c r="PIZ290" s="1434"/>
      <c r="PJA290" s="1434"/>
      <c r="PJB290" s="1434"/>
      <c r="PJC290" s="1434"/>
      <c r="PJD290" s="1434"/>
      <c r="PJE290" s="1434"/>
      <c r="PJF290" s="1434"/>
      <c r="PJG290" s="1434"/>
      <c r="PJH290" s="1434"/>
      <c r="PJI290" s="1434"/>
      <c r="PJJ290" s="1434"/>
      <c r="PJK290" s="1434"/>
      <c r="PJL290" s="1434"/>
      <c r="PJM290" s="1434"/>
      <c r="PJN290" s="1434"/>
      <c r="PJO290" s="1434"/>
      <c r="PJP290" s="1434"/>
      <c r="PJQ290" s="1434"/>
      <c r="PJR290" s="1434"/>
      <c r="PJS290" s="1434"/>
      <c r="PJT290" s="1434"/>
      <c r="PJU290" s="1434"/>
      <c r="PJV290" s="1434"/>
      <c r="PJW290" s="1434"/>
      <c r="PJX290" s="1434"/>
      <c r="PJY290" s="1434"/>
      <c r="PJZ290" s="1434"/>
      <c r="PKA290" s="1434"/>
      <c r="PKB290" s="1434"/>
      <c r="PKC290" s="1434"/>
      <c r="PKD290" s="1434"/>
      <c r="PKE290" s="1434"/>
      <c r="PKF290" s="1434"/>
      <c r="PKG290" s="1434"/>
      <c r="PKH290" s="1434"/>
      <c r="PKI290" s="1434"/>
      <c r="PKJ290" s="1434"/>
      <c r="PKK290" s="1434"/>
      <c r="PKL290" s="1434"/>
      <c r="PKM290" s="1434"/>
      <c r="PKN290" s="1434"/>
      <c r="PKO290" s="1434"/>
      <c r="PKP290" s="1434"/>
      <c r="PKQ290" s="1434"/>
      <c r="PKR290" s="1434"/>
      <c r="PKS290" s="1434"/>
      <c r="PKT290" s="1434"/>
      <c r="PKU290" s="1434"/>
      <c r="PKV290" s="1434"/>
      <c r="PKW290" s="1434"/>
      <c r="PKX290" s="1434"/>
      <c r="PKY290" s="1434"/>
      <c r="PKZ290" s="1434"/>
      <c r="PLA290" s="1434"/>
      <c r="PLB290" s="1434"/>
      <c r="PLC290" s="1434"/>
      <c r="PLD290" s="1434"/>
      <c r="PLE290" s="1434"/>
      <c r="PLF290" s="1434"/>
      <c r="PLG290" s="1434"/>
      <c r="PLH290" s="1434"/>
      <c r="PLI290" s="1434"/>
      <c r="PLJ290" s="1434"/>
      <c r="PLK290" s="1434"/>
      <c r="PLL290" s="1434"/>
      <c r="PLM290" s="1434"/>
      <c r="PLN290" s="1434"/>
      <c r="PLO290" s="1434"/>
      <c r="PLP290" s="1434"/>
      <c r="PLQ290" s="1434"/>
      <c r="PLR290" s="1434"/>
      <c r="PLS290" s="1434"/>
      <c r="PLT290" s="1434"/>
      <c r="PLU290" s="1434"/>
      <c r="PLV290" s="1434"/>
      <c r="PLW290" s="1434"/>
      <c r="PLX290" s="1434"/>
      <c r="PLY290" s="1434"/>
      <c r="PLZ290" s="1434"/>
      <c r="PMA290" s="1434"/>
      <c r="PMB290" s="1434"/>
      <c r="PMC290" s="1434"/>
      <c r="PMD290" s="1434"/>
      <c r="PME290" s="1434"/>
      <c r="PMF290" s="1434"/>
      <c r="PMG290" s="1434"/>
      <c r="PMH290" s="1434"/>
      <c r="PMI290" s="1434"/>
      <c r="PMJ290" s="1434"/>
      <c r="PMK290" s="1434"/>
      <c r="PML290" s="1434"/>
      <c r="PMM290" s="1434"/>
      <c r="PMN290" s="1434"/>
      <c r="PMO290" s="1434"/>
      <c r="PMP290" s="1434"/>
      <c r="PMQ290" s="1434"/>
      <c r="PMR290" s="1434"/>
      <c r="PMS290" s="1434"/>
      <c r="PMT290" s="1434"/>
      <c r="PMU290" s="1434"/>
      <c r="PMV290" s="1434"/>
      <c r="PMW290" s="1434"/>
      <c r="PMX290" s="1434"/>
      <c r="PMY290" s="1434"/>
      <c r="PMZ290" s="1434"/>
      <c r="PNA290" s="1434"/>
      <c r="PNB290" s="1434"/>
      <c r="PNC290" s="1434"/>
      <c r="PND290" s="1434"/>
      <c r="PNE290" s="1434"/>
      <c r="PNF290" s="1434"/>
      <c r="PNG290" s="1434"/>
      <c r="PNH290" s="1434"/>
      <c r="PNI290" s="1434"/>
      <c r="PNJ290" s="1434"/>
      <c r="PNK290" s="1434"/>
      <c r="PNL290" s="1434"/>
      <c r="PNM290" s="1434"/>
      <c r="PNN290" s="1434"/>
      <c r="PNO290" s="1434"/>
      <c r="PNP290" s="1434"/>
      <c r="PNQ290" s="1434"/>
      <c r="PNR290" s="1434"/>
      <c r="PNS290" s="1434"/>
      <c r="PNT290" s="1434"/>
      <c r="PNU290" s="1434"/>
      <c r="PNV290" s="1434"/>
      <c r="PNW290" s="1434"/>
      <c r="PNX290" s="1434"/>
      <c r="PNY290" s="1434"/>
      <c r="PNZ290" s="1434"/>
      <c r="POA290" s="1434"/>
      <c r="POB290" s="1434"/>
      <c r="POC290" s="1434"/>
      <c r="POD290" s="1434"/>
      <c r="POE290" s="1434"/>
      <c r="POF290" s="1434"/>
      <c r="POG290" s="1434"/>
      <c r="POH290" s="1434"/>
      <c r="POI290" s="1434"/>
      <c r="POJ290" s="1434"/>
      <c r="POK290" s="1434"/>
      <c r="POL290" s="1434"/>
      <c r="POM290" s="1434"/>
      <c r="PON290" s="1434"/>
      <c r="POO290" s="1434"/>
      <c r="POP290" s="1434"/>
      <c r="POQ290" s="1434"/>
      <c r="POR290" s="1434"/>
      <c r="POS290" s="1434"/>
      <c r="POT290" s="1434"/>
      <c r="POU290" s="1434"/>
      <c r="POV290" s="1434"/>
      <c r="POW290" s="1434"/>
      <c r="POX290" s="1434"/>
      <c r="POY290" s="1434"/>
      <c r="POZ290" s="1434"/>
      <c r="PPA290" s="1434"/>
      <c r="PPB290" s="1434"/>
      <c r="PPC290" s="1434"/>
      <c r="PPD290" s="1434"/>
      <c r="PPE290" s="1434"/>
      <c r="PPF290" s="1434"/>
      <c r="PPG290" s="1434"/>
      <c r="PPH290" s="1434"/>
      <c r="PPI290" s="1434"/>
      <c r="PPJ290" s="1434"/>
      <c r="PPK290" s="1434"/>
      <c r="PPL290" s="1434"/>
      <c r="PPM290" s="1434"/>
      <c r="PPN290" s="1434"/>
      <c r="PPO290" s="1434"/>
      <c r="PPP290" s="1434"/>
      <c r="PPQ290" s="1434"/>
      <c r="PPR290" s="1434"/>
      <c r="PPS290" s="1434"/>
      <c r="PPT290" s="1434"/>
      <c r="PPU290" s="1434"/>
      <c r="PPV290" s="1434"/>
      <c r="PPW290" s="1434"/>
      <c r="PPX290" s="1434"/>
      <c r="PPY290" s="1434"/>
      <c r="PPZ290" s="1434"/>
      <c r="PQA290" s="1434"/>
      <c r="PQB290" s="1434"/>
      <c r="PQC290" s="1434"/>
      <c r="PQD290" s="1434"/>
      <c r="PQE290" s="1434"/>
      <c r="PQF290" s="1434"/>
      <c r="PQG290" s="1434"/>
      <c r="PQH290" s="1434"/>
      <c r="PQI290" s="1434"/>
      <c r="PQJ290" s="1434"/>
      <c r="PQK290" s="1434"/>
      <c r="PQL290" s="1434"/>
      <c r="PQM290" s="1434"/>
      <c r="PQN290" s="1434"/>
      <c r="PQO290" s="1434"/>
      <c r="PQP290" s="1434"/>
      <c r="PQQ290" s="1434"/>
      <c r="PQR290" s="1434"/>
      <c r="PQS290" s="1434"/>
      <c r="PQT290" s="1434"/>
      <c r="PQU290" s="1434"/>
      <c r="PQV290" s="1434"/>
      <c r="PQW290" s="1434"/>
      <c r="PQX290" s="1434"/>
      <c r="PQY290" s="1434"/>
      <c r="PQZ290" s="1434"/>
      <c r="PRA290" s="1434"/>
      <c r="PRB290" s="1434"/>
      <c r="PRC290" s="1434"/>
      <c r="PRD290" s="1434"/>
      <c r="PRE290" s="1434"/>
      <c r="PRF290" s="1434"/>
      <c r="PRG290" s="1434"/>
      <c r="PRH290" s="1434"/>
      <c r="PRI290" s="1434"/>
      <c r="PRJ290" s="1434"/>
      <c r="PRK290" s="1434"/>
      <c r="PRL290" s="1434"/>
      <c r="PRM290" s="1434"/>
      <c r="PRN290" s="1434"/>
      <c r="PRO290" s="1434"/>
      <c r="PRP290" s="1434"/>
      <c r="PRQ290" s="1434"/>
      <c r="PRR290" s="1434"/>
      <c r="PRS290" s="1434"/>
      <c r="PRT290" s="1434"/>
      <c r="PRU290" s="1434"/>
      <c r="PRV290" s="1434"/>
      <c r="PRW290" s="1434"/>
      <c r="PRX290" s="1434"/>
      <c r="PRY290" s="1434"/>
      <c r="PRZ290" s="1434"/>
      <c r="PSA290" s="1434"/>
      <c r="PSB290" s="1434"/>
      <c r="PSC290" s="1434"/>
      <c r="PSD290" s="1434"/>
      <c r="PSE290" s="1434"/>
      <c r="PSF290" s="1434"/>
      <c r="PSG290" s="1434"/>
      <c r="PSH290" s="1434"/>
      <c r="PSI290" s="1434"/>
      <c r="PSJ290" s="1434"/>
      <c r="PSK290" s="1434"/>
      <c r="PSL290" s="1434"/>
      <c r="PSM290" s="1434"/>
      <c r="PSN290" s="1434"/>
      <c r="PSO290" s="1434"/>
      <c r="PSP290" s="1434"/>
      <c r="PSQ290" s="1434"/>
      <c r="PSR290" s="1434"/>
      <c r="PSS290" s="1434"/>
      <c r="PST290" s="1434"/>
      <c r="PSU290" s="1434"/>
      <c r="PSV290" s="1434"/>
      <c r="PSW290" s="1434"/>
      <c r="PSX290" s="1434"/>
      <c r="PSY290" s="1434"/>
      <c r="PSZ290" s="1434"/>
      <c r="PTA290" s="1434"/>
      <c r="PTB290" s="1434"/>
      <c r="PTC290" s="1434"/>
      <c r="PTD290" s="1434"/>
      <c r="PTE290" s="1434"/>
      <c r="PTF290" s="1434"/>
      <c r="PTG290" s="1434"/>
      <c r="PTH290" s="1434"/>
      <c r="PTI290" s="1434"/>
      <c r="PTJ290" s="1434"/>
      <c r="PTK290" s="1434"/>
      <c r="PTL290" s="1434"/>
      <c r="PTM290" s="1434"/>
      <c r="PTN290" s="1434"/>
      <c r="PTO290" s="1434"/>
      <c r="PTP290" s="1434"/>
      <c r="PTQ290" s="1434"/>
      <c r="PTR290" s="1434"/>
      <c r="PTS290" s="1434"/>
      <c r="PTT290" s="1434"/>
      <c r="PTU290" s="1434"/>
      <c r="PTV290" s="1434"/>
      <c r="PTW290" s="1434"/>
      <c r="PTX290" s="1434"/>
      <c r="PTY290" s="1434"/>
      <c r="PTZ290" s="1434"/>
      <c r="PUA290" s="1434"/>
      <c r="PUB290" s="1434"/>
      <c r="PUC290" s="1434"/>
      <c r="PUD290" s="1434"/>
      <c r="PUE290" s="1434"/>
      <c r="PUF290" s="1434"/>
      <c r="PUG290" s="1434"/>
      <c r="PUH290" s="1434"/>
      <c r="PUI290" s="1434"/>
      <c r="PUJ290" s="1434"/>
      <c r="PUK290" s="1434"/>
      <c r="PUL290" s="1434"/>
      <c r="PUM290" s="1434"/>
      <c r="PUN290" s="1434"/>
      <c r="PUO290" s="1434"/>
      <c r="PUP290" s="1434"/>
      <c r="PUQ290" s="1434"/>
      <c r="PUR290" s="1434"/>
      <c r="PUS290" s="1434"/>
      <c r="PUT290" s="1434"/>
      <c r="PUU290" s="1434"/>
      <c r="PUV290" s="1434"/>
      <c r="PUW290" s="1434"/>
      <c r="PUX290" s="1434"/>
      <c r="PUY290" s="1434"/>
      <c r="PUZ290" s="1434"/>
      <c r="PVA290" s="1434"/>
      <c r="PVB290" s="1434"/>
      <c r="PVC290" s="1434"/>
      <c r="PVD290" s="1434"/>
      <c r="PVE290" s="1434"/>
      <c r="PVF290" s="1434"/>
      <c r="PVG290" s="1434"/>
      <c r="PVH290" s="1434"/>
      <c r="PVI290" s="1434"/>
      <c r="PVJ290" s="1434"/>
      <c r="PVK290" s="1434"/>
      <c r="PVL290" s="1434"/>
      <c r="PVM290" s="1434"/>
      <c r="PVN290" s="1434"/>
      <c r="PVO290" s="1434"/>
      <c r="PVP290" s="1434"/>
      <c r="PVQ290" s="1434"/>
      <c r="PVR290" s="1434"/>
      <c r="PVS290" s="1434"/>
      <c r="PVT290" s="1434"/>
      <c r="PVU290" s="1434"/>
      <c r="PVV290" s="1434"/>
      <c r="PVW290" s="1434"/>
      <c r="PVX290" s="1434"/>
      <c r="PVY290" s="1434"/>
      <c r="PVZ290" s="1434"/>
      <c r="PWA290" s="1434"/>
      <c r="PWB290" s="1434"/>
      <c r="PWC290" s="1434"/>
      <c r="PWD290" s="1434"/>
      <c r="PWE290" s="1434"/>
      <c r="PWF290" s="1434"/>
      <c r="PWG290" s="1434"/>
      <c r="PWH290" s="1434"/>
      <c r="PWI290" s="1434"/>
      <c r="PWJ290" s="1434"/>
      <c r="PWK290" s="1434"/>
      <c r="PWL290" s="1434"/>
      <c r="PWM290" s="1434"/>
      <c r="PWN290" s="1434"/>
      <c r="PWO290" s="1434"/>
      <c r="PWP290" s="1434"/>
      <c r="PWQ290" s="1434"/>
      <c r="PWR290" s="1434"/>
      <c r="PWS290" s="1434"/>
      <c r="PWT290" s="1434"/>
      <c r="PWU290" s="1434"/>
      <c r="PWV290" s="1434"/>
      <c r="PWW290" s="1434"/>
      <c r="PWX290" s="1434"/>
      <c r="PWY290" s="1434"/>
      <c r="PWZ290" s="1434"/>
      <c r="PXA290" s="1434"/>
      <c r="PXB290" s="1434"/>
      <c r="PXC290" s="1434"/>
      <c r="PXD290" s="1434"/>
      <c r="PXE290" s="1434"/>
      <c r="PXF290" s="1434"/>
      <c r="PXG290" s="1434"/>
      <c r="PXH290" s="1434"/>
      <c r="PXI290" s="1434"/>
      <c r="PXJ290" s="1434"/>
      <c r="PXK290" s="1434"/>
      <c r="PXL290" s="1434"/>
      <c r="PXM290" s="1434"/>
      <c r="PXN290" s="1434"/>
      <c r="PXO290" s="1434"/>
      <c r="PXP290" s="1434"/>
      <c r="PXQ290" s="1434"/>
      <c r="PXR290" s="1434"/>
      <c r="PXS290" s="1434"/>
      <c r="PXT290" s="1434"/>
      <c r="PXU290" s="1434"/>
      <c r="PXV290" s="1434"/>
      <c r="PXW290" s="1434"/>
      <c r="PXX290" s="1434"/>
      <c r="PXY290" s="1434"/>
      <c r="PXZ290" s="1434"/>
      <c r="PYA290" s="1434"/>
      <c r="PYB290" s="1434"/>
      <c r="PYC290" s="1434"/>
      <c r="PYD290" s="1434"/>
      <c r="PYE290" s="1434"/>
      <c r="PYF290" s="1434"/>
      <c r="PYG290" s="1434"/>
      <c r="PYH290" s="1434"/>
      <c r="PYI290" s="1434"/>
      <c r="PYJ290" s="1434"/>
      <c r="PYK290" s="1434"/>
      <c r="PYL290" s="1434"/>
      <c r="PYM290" s="1434"/>
      <c r="PYN290" s="1434"/>
      <c r="PYO290" s="1434"/>
      <c r="PYP290" s="1434"/>
      <c r="PYQ290" s="1434"/>
      <c r="PYR290" s="1434"/>
      <c r="PYS290" s="1434"/>
      <c r="PYT290" s="1434"/>
      <c r="PYU290" s="1434"/>
      <c r="PYV290" s="1434"/>
      <c r="PYW290" s="1434"/>
      <c r="PYX290" s="1434"/>
      <c r="PYY290" s="1434"/>
      <c r="PYZ290" s="1434"/>
      <c r="PZA290" s="1434"/>
      <c r="PZB290" s="1434"/>
      <c r="PZC290" s="1434"/>
      <c r="PZD290" s="1434"/>
      <c r="PZE290" s="1434"/>
      <c r="PZF290" s="1434"/>
      <c r="PZG290" s="1434"/>
      <c r="PZH290" s="1434"/>
      <c r="PZI290" s="1434"/>
      <c r="PZJ290" s="1434"/>
      <c r="PZK290" s="1434"/>
      <c r="PZL290" s="1434"/>
      <c r="PZM290" s="1434"/>
      <c r="PZN290" s="1434"/>
      <c r="PZO290" s="1434"/>
      <c r="PZP290" s="1434"/>
      <c r="PZQ290" s="1434"/>
      <c r="PZR290" s="1434"/>
      <c r="PZS290" s="1434"/>
      <c r="PZT290" s="1434"/>
      <c r="PZU290" s="1434"/>
      <c r="PZV290" s="1434"/>
      <c r="PZW290" s="1434"/>
      <c r="PZX290" s="1434"/>
      <c r="PZY290" s="1434"/>
      <c r="PZZ290" s="1434"/>
      <c r="QAA290" s="1434"/>
      <c r="QAB290" s="1434"/>
      <c r="QAC290" s="1434"/>
      <c r="QAD290" s="1434"/>
      <c r="QAE290" s="1434"/>
      <c r="QAF290" s="1434"/>
      <c r="QAG290" s="1434"/>
      <c r="QAH290" s="1434"/>
      <c r="QAI290" s="1434"/>
      <c r="QAJ290" s="1434"/>
      <c r="QAK290" s="1434"/>
      <c r="QAL290" s="1434"/>
      <c r="QAM290" s="1434"/>
      <c r="QAN290" s="1434"/>
      <c r="QAO290" s="1434"/>
      <c r="QAP290" s="1434"/>
      <c r="QAQ290" s="1434"/>
      <c r="QAR290" s="1434"/>
      <c r="QAS290" s="1434"/>
      <c r="QAT290" s="1434"/>
      <c r="QAU290" s="1434"/>
      <c r="QAV290" s="1434"/>
      <c r="QAW290" s="1434"/>
      <c r="QAX290" s="1434"/>
      <c r="QAY290" s="1434"/>
      <c r="QAZ290" s="1434"/>
      <c r="QBA290" s="1434"/>
      <c r="QBB290" s="1434"/>
      <c r="QBC290" s="1434"/>
      <c r="QBD290" s="1434"/>
      <c r="QBE290" s="1434"/>
      <c r="QBF290" s="1434"/>
      <c r="QBG290" s="1434"/>
      <c r="QBH290" s="1434"/>
      <c r="QBI290" s="1434"/>
      <c r="QBJ290" s="1434"/>
      <c r="QBK290" s="1434"/>
      <c r="QBL290" s="1434"/>
      <c r="QBM290" s="1434"/>
      <c r="QBN290" s="1434"/>
      <c r="QBO290" s="1434"/>
      <c r="QBP290" s="1434"/>
      <c r="QBQ290" s="1434"/>
      <c r="QBR290" s="1434"/>
      <c r="QBS290" s="1434"/>
      <c r="QBT290" s="1434"/>
      <c r="QBU290" s="1434"/>
      <c r="QBV290" s="1434"/>
      <c r="QBW290" s="1434"/>
      <c r="QBX290" s="1434"/>
      <c r="QBY290" s="1434"/>
      <c r="QBZ290" s="1434"/>
      <c r="QCA290" s="1434"/>
      <c r="QCB290" s="1434"/>
      <c r="QCC290" s="1434"/>
      <c r="QCD290" s="1434"/>
      <c r="QCE290" s="1434"/>
      <c r="QCF290" s="1434"/>
      <c r="QCG290" s="1434"/>
      <c r="QCH290" s="1434"/>
      <c r="QCI290" s="1434"/>
      <c r="QCJ290" s="1434"/>
      <c r="QCK290" s="1434"/>
      <c r="QCL290" s="1434"/>
      <c r="QCM290" s="1434"/>
      <c r="QCN290" s="1434"/>
      <c r="QCO290" s="1434"/>
      <c r="QCP290" s="1434"/>
      <c r="QCQ290" s="1434"/>
      <c r="QCR290" s="1434"/>
      <c r="QCS290" s="1434"/>
      <c r="QCT290" s="1434"/>
      <c r="QCU290" s="1434"/>
      <c r="QCV290" s="1434"/>
      <c r="QCW290" s="1434"/>
      <c r="QCX290" s="1434"/>
      <c r="QCY290" s="1434"/>
      <c r="QCZ290" s="1434"/>
      <c r="QDA290" s="1434"/>
      <c r="QDB290" s="1434"/>
      <c r="QDC290" s="1434"/>
      <c r="QDD290" s="1434"/>
      <c r="QDE290" s="1434"/>
      <c r="QDF290" s="1434"/>
      <c r="QDG290" s="1434"/>
      <c r="QDH290" s="1434"/>
      <c r="QDI290" s="1434"/>
      <c r="QDJ290" s="1434"/>
      <c r="QDK290" s="1434"/>
      <c r="QDL290" s="1434"/>
      <c r="QDM290" s="1434"/>
      <c r="QDN290" s="1434"/>
      <c r="QDO290" s="1434"/>
      <c r="QDP290" s="1434"/>
      <c r="QDQ290" s="1434"/>
      <c r="QDR290" s="1434"/>
      <c r="QDS290" s="1434"/>
      <c r="QDT290" s="1434"/>
      <c r="QDU290" s="1434"/>
      <c r="QDV290" s="1434"/>
      <c r="QDW290" s="1434"/>
      <c r="QDX290" s="1434"/>
      <c r="QDY290" s="1434"/>
      <c r="QDZ290" s="1434"/>
      <c r="QEA290" s="1434"/>
      <c r="QEB290" s="1434"/>
      <c r="QEC290" s="1434"/>
      <c r="QED290" s="1434"/>
      <c r="QEE290" s="1434"/>
      <c r="QEF290" s="1434"/>
      <c r="QEG290" s="1434"/>
      <c r="QEH290" s="1434"/>
      <c r="QEI290" s="1434"/>
      <c r="QEJ290" s="1434"/>
      <c r="QEK290" s="1434"/>
      <c r="QEL290" s="1434"/>
      <c r="QEM290" s="1434"/>
      <c r="QEN290" s="1434"/>
      <c r="QEO290" s="1434"/>
      <c r="QEP290" s="1434"/>
      <c r="QEQ290" s="1434"/>
      <c r="QER290" s="1434"/>
      <c r="QES290" s="1434"/>
      <c r="QET290" s="1434"/>
      <c r="QEU290" s="1434"/>
      <c r="QEV290" s="1434"/>
      <c r="QEW290" s="1434"/>
      <c r="QEX290" s="1434"/>
      <c r="QEY290" s="1434"/>
      <c r="QEZ290" s="1434"/>
      <c r="QFA290" s="1434"/>
      <c r="QFB290" s="1434"/>
      <c r="QFC290" s="1434"/>
      <c r="QFD290" s="1434"/>
      <c r="QFE290" s="1434"/>
      <c r="QFF290" s="1434"/>
      <c r="QFG290" s="1434"/>
      <c r="QFH290" s="1434"/>
      <c r="QFI290" s="1434"/>
      <c r="QFJ290" s="1434"/>
      <c r="QFK290" s="1434"/>
      <c r="QFL290" s="1434"/>
      <c r="QFM290" s="1434"/>
      <c r="QFN290" s="1434"/>
      <c r="QFO290" s="1434"/>
      <c r="QFP290" s="1434"/>
      <c r="QFQ290" s="1434"/>
      <c r="QFR290" s="1434"/>
      <c r="QFS290" s="1434"/>
      <c r="QFT290" s="1434"/>
      <c r="QFU290" s="1434"/>
      <c r="QFV290" s="1434"/>
      <c r="QFW290" s="1434"/>
      <c r="QFX290" s="1434"/>
      <c r="QFY290" s="1434"/>
      <c r="QFZ290" s="1434"/>
      <c r="QGA290" s="1434"/>
      <c r="QGB290" s="1434"/>
      <c r="QGC290" s="1434"/>
      <c r="QGD290" s="1434"/>
      <c r="QGE290" s="1434"/>
      <c r="QGF290" s="1434"/>
      <c r="QGG290" s="1434"/>
      <c r="QGH290" s="1434"/>
      <c r="QGI290" s="1434"/>
      <c r="QGJ290" s="1434"/>
      <c r="QGK290" s="1434"/>
      <c r="QGL290" s="1434"/>
      <c r="QGM290" s="1434"/>
      <c r="QGN290" s="1434"/>
      <c r="QGO290" s="1434"/>
      <c r="QGP290" s="1434"/>
      <c r="QGQ290" s="1434"/>
      <c r="QGR290" s="1434"/>
      <c r="QGS290" s="1434"/>
      <c r="QGT290" s="1434"/>
      <c r="QGU290" s="1434"/>
      <c r="QGV290" s="1434"/>
      <c r="QGW290" s="1434"/>
      <c r="QGX290" s="1434"/>
      <c r="QGY290" s="1434"/>
      <c r="QGZ290" s="1434"/>
      <c r="QHA290" s="1434"/>
      <c r="QHB290" s="1434"/>
      <c r="QHC290" s="1434"/>
      <c r="QHD290" s="1434"/>
      <c r="QHE290" s="1434"/>
      <c r="QHF290" s="1434"/>
      <c r="QHG290" s="1434"/>
      <c r="QHH290" s="1434"/>
      <c r="QHI290" s="1434"/>
      <c r="QHJ290" s="1434"/>
      <c r="QHK290" s="1434"/>
      <c r="QHL290" s="1434"/>
      <c r="QHM290" s="1434"/>
      <c r="QHN290" s="1434"/>
      <c r="QHO290" s="1434"/>
      <c r="QHP290" s="1434"/>
      <c r="QHQ290" s="1434"/>
      <c r="QHR290" s="1434"/>
      <c r="QHS290" s="1434"/>
      <c r="QHT290" s="1434"/>
      <c r="QHU290" s="1434"/>
      <c r="QHV290" s="1434"/>
      <c r="QHW290" s="1434"/>
      <c r="QHX290" s="1434"/>
      <c r="QHY290" s="1434"/>
      <c r="QHZ290" s="1434"/>
      <c r="QIA290" s="1434"/>
      <c r="QIB290" s="1434"/>
      <c r="QIC290" s="1434"/>
      <c r="QID290" s="1434"/>
      <c r="QIE290" s="1434"/>
      <c r="QIF290" s="1434"/>
      <c r="QIG290" s="1434"/>
      <c r="QIH290" s="1434"/>
      <c r="QII290" s="1434"/>
      <c r="QIJ290" s="1434"/>
      <c r="QIK290" s="1434"/>
      <c r="QIL290" s="1434"/>
      <c r="QIM290" s="1434"/>
      <c r="QIN290" s="1434"/>
      <c r="QIO290" s="1434"/>
      <c r="QIP290" s="1434"/>
      <c r="QIQ290" s="1434"/>
      <c r="QIR290" s="1434"/>
      <c r="QIS290" s="1434"/>
      <c r="QIT290" s="1434"/>
      <c r="QIU290" s="1434"/>
      <c r="QIV290" s="1434"/>
      <c r="QIW290" s="1434"/>
      <c r="QIX290" s="1434"/>
      <c r="QIY290" s="1434"/>
      <c r="QIZ290" s="1434"/>
      <c r="QJA290" s="1434"/>
      <c r="QJB290" s="1434"/>
      <c r="QJC290" s="1434"/>
      <c r="QJD290" s="1434"/>
      <c r="QJE290" s="1434"/>
      <c r="QJF290" s="1434"/>
      <c r="QJG290" s="1434"/>
      <c r="QJH290" s="1434"/>
      <c r="QJI290" s="1434"/>
      <c r="QJJ290" s="1434"/>
      <c r="QJK290" s="1434"/>
      <c r="QJL290" s="1434"/>
      <c r="QJM290" s="1434"/>
      <c r="QJN290" s="1434"/>
      <c r="QJO290" s="1434"/>
      <c r="QJP290" s="1434"/>
      <c r="QJQ290" s="1434"/>
      <c r="QJR290" s="1434"/>
      <c r="QJS290" s="1434"/>
      <c r="QJT290" s="1434"/>
      <c r="QJU290" s="1434"/>
      <c r="QJV290" s="1434"/>
      <c r="QJW290" s="1434"/>
      <c r="QJX290" s="1434"/>
      <c r="QJY290" s="1434"/>
      <c r="QJZ290" s="1434"/>
      <c r="QKA290" s="1434"/>
      <c r="QKB290" s="1434"/>
      <c r="QKC290" s="1434"/>
      <c r="QKD290" s="1434"/>
      <c r="QKE290" s="1434"/>
      <c r="QKF290" s="1434"/>
      <c r="QKG290" s="1434"/>
      <c r="QKH290" s="1434"/>
      <c r="QKI290" s="1434"/>
      <c r="QKJ290" s="1434"/>
      <c r="QKK290" s="1434"/>
      <c r="QKL290" s="1434"/>
      <c r="QKM290" s="1434"/>
      <c r="QKN290" s="1434"/>
      <c r="QKO290" s="1434"/>
      <c r="QKP290" s="1434"/>
      <c r="QKQ290" s="1434"/>
      <c r="QKR290" s="1434"/>
      <c r="QKS290" s="1434"/>
      <c r="QKT290" s="1434"/>
      <c r="QKU290" s="1434"/>
      <c r="QKV290" s="1434"/>
      <c r="QKW290" s="1434"/>
      <c r="QKX290" s="1434"/>
      <c r="QKY290" s="1434"/>
      <c r="QKZ290" s="1434"/>
      <c r="QLA290" s="1434"/>
      <c r="QLB290" s="1434"/>
      <c r="QLC290" s="1434"/>
      <c r="QLD290" s="1434"/>
      <c r="QLE290" s="1434"/>
      <c r="QLF290" s="1434"/>
      <c r="QLG290" s="1434"/>
      <c r="QLH290" s="1434"/>
      <c r="QLI290" s="1434"/>
      <c r="QLJ290" s="1434"/>
      <c r="QLK290" s="1434"/>
      <c r="QLL290" s="1434"/>
      <c r="QLM290" s="1434"/>
      <c r="QLN290" s="1434"/>
      <c r="QLO290" s="1434"/>
      <c r="QLP290" s="1434"/>
      <c r="QLQ290" s="1434"/>
      <c r="QLR290" s="1434"/>
      <c r="QLS290" s="1434"/>
      <c r="QLT290" s="1434"/>
      <c r="QLU290" s="1434"/>
      <c r="QLV290" s="1434"/>
      <c r="QLW290" s="1434"/>
      <c r="QLX290" s="1434"/>
      <c r="QLY290" s="1434"/>
      <c r="QLZ290" s="1434"/>
      <c r="QMA290" s="1434"/>
      <c r="QMB290" s="1434"/>
      <c r="QMC290" s="1434"/>
      <c r="QMD290" s="1434"/>
      <c r="QME290" s="1434"/>
      <c r="QMF290" s="1434"/>
      <c r="QMG290" s="1434"/>
      <c r="QMH290" s="1434"/>
      <c r="QMI290" s="1434"/>
      <c r="QMJ290" s="1434"/>
      <c r="QMK290" s="1434"/>
      <c r="QML290" s="1434"/>
      <c r="QMM290" s="1434"/>
      <c r="QMN290" s="1434"/>
      <c r="QMO290" s="1434"/>
      <c r="QMP290" s="1434"/>
      <c r="QMQ290" s="1434"/>
      <c r="QMR290" s="1434"/>
      <c r="QMS290" s="1434"/>
      <c r="QMT290" s="1434"/>
      <c r="QMU290" s="1434"/>
      <c r="QMV290" s="1434"/>
      <c r="QMW290" s="1434"/>
      <c r="QMX290" s="1434"/>
      <c r="QMY290" s="1434"/>
      <c r="QMZ290" s="1434"/>
      <c r="QNA290" s="1434"/>
      <c r="QNB290" s="1434"/>
      <c r="QNC290" s="1434"/>
      <c r="QND290" s="1434"/>
      <c r="QNE290" s="1434"/>
      <c r="QNF290" s="1434"/>
      <c r="QNG290" s="1434"/>
      <c r="QNH290" s="1434"/>
      <c r="QNI290" s="1434"/>
      <c r="QNJ290" s="1434"/>
      <c r="QNK290" s="1434"/>
      <c r="QNL290" s="1434"/>
      <c r="QNM290" s="1434"/>
      <c r="QNN290" s="1434"/>
      <c r="QNO290" s="1434"/>
      <c r="QNP290" s="1434"/>
      <c r="QNQ290" s="1434"/>
      <c r="QNR290" s="1434"/>
      <c r="QNS290" s="1434"/>
      <c r="QNT290" s="1434"/>
      <c r="QNU290" s="1434"/>
      <c r="QNV290" s="1434"/>
      <c r="QNW290" s="1434"/>
      <c r="QNX290" s="1434"/>
      <c r="QNY290" s="1434"/>
      <c r="QNZ290" s="1434"/>
      <c r="QOA290" s="1434"/>
      <c r="QOB290" s="1434"/>
      <c r="QOC290" s="1434"/>
      <c r="QOD290" s="1434"/>
      <c r="QOE290" s="1434"/>
      <c r="QOF290" s="1434"/>
      <c r="QOG290" s="1434"/>
      <c r="QOH290" s="1434"/>
      <c r="QOI290" s="1434"/>
      <c r="QOJ290" s="1434"/>
      <c r="QOK290" s="1434"/>
      <c r="QOL290" s="1434"/>
      <c r="QOM290" s="1434"/>
      <c r="QON290" s="1434"/>
      <c r="QOO290" s="1434"/>
      <c r="QOP290" s="1434"/>
      <c r="QOQ290" s="1434"/>
      <c r="QOR290" s="1434"/>
      <c r="QOS290" s="1434"/>
      <c r="QOT290" s="1434"/>
      <c r="QOU290" s="1434"/>
      <c r="QOV290" s="1434"/>
      <c r="QOW290" s="1434"/>
      <c r="QOX290" s="1434"/>
      <c r="QOY290" s="1434"/>
      <c r="QOZ290" s="1434"/>
      <c r="QPA290" s="1434"/>
      <c r="QPB290" s="1434"/>
      <c r="QPC290" s="1434"/>
      <c r="QPD290" s="1434"/>
      <c r="QPE290" s="1434"/>
      <c r="QPF290" s="1434"/>
      <c r="QPG290" s="1434"/>
      <c r="QPH290" s="1434"/>
      <c r="QPI290" s="1434"/>
      <c r="QPJ290" s="1434"/>
      <c r="QPK290" s="1434"/>
      <c r="QPL290" s="1434"/>
      <c r="QPM290" s="1434"/>
      <c r="QPN290" s="1434"/>
      <c r="QPO290" s="1434"/>
      <c r="QPP290" s="1434"/>
      <c r="QPQ290" s="1434"/>
      <c r="QPR290" s="1434"/>
      <c r="QPS290" s="1434"/>
      <c r="QPT290" s="1434"/>
      <c r="QPU290" s="1434"/>
      <c r="QPV290" s="1434"/>
      <c r="QPW290" s="1434"/>
      <c r="QPX290" s="1434"/>
      <c r="QPY290" s="1434"/>
      <c r="QPZ290" s="1434"/>
      <c r="QQA290" s="1434"/>
      <c r="QQB290" s="1434"/>
      <c r="QQC290" s="1434"/>
      <c r="QQD290" s="1434"/>
      <c r="QQE290" s="1434"/>
      <c r="QQF290" s="1434"/>
      <c r="QQG290" s="1434"/>
      <c r="QQH290" s="1434"/>
      <c r="QQI290" s="1434"/>
      <c r="QQJ290" s="1434"/>
      <c r="QQK290" s="1434"/>
      <c r="QQL290" s="1434"/>
      <c r="QQM290" s="1434"/>
      <c r="QQN290" s="1434"/>
      <c r="QQO290" s="1434"/>
      <c r="QQP290" s="1434"/>
      <c r="QQQ290" s="1434"/>
      <c r="QQR290" s="1434"/>
      <c r="QQS290" s="1434"/>
      <c r="QQT290" s="1434"/>
      <c r="QQU290" s="1434"/>
      <c r="QQV290" s="1434"/>
      <c r="QQW290" s="1434"/>
      <c r="QQX290" s="1434"/>
      <c r="QQY290" s="1434"/>
      <c r="QQZ290" s="1434"/>
      <c r="QRA290" s="1434"/>
      <c r="QRB290" s="1434"/>
      <c r="QRC290" s="1434"/>
      <c r="QRD290" s="1434"/>
      <c r="QRE290" s="1434"/>
      <c r="QRF290" s="1434"/>
      <c r="QRG290" s="1434"/>
      <c r="QRH290" s="1434"/>
      <c r="QRI290" s="1434"/>
      <c r="QRJ290" s="1434"/>
      <c r="QRK290" s="1434"/>
      <c r="QRL290" s="1434"/>
      <c r="QRM290" s="1434"/>
      <c r="QRN290" s="1434"/>
      <c r="QRO290" s="1434"/>
      <c r="QRP290" s="1434"/>
      <c r="QRQ290" s="1434"/>
      <c r="QRR290" s="1434"/>
      <c r="QRS290" s="1434"/>
      <c r="QRT290" s="1434"/>
      <c r="QRU290" s="1434"/>
      <c r="QRV290" s="1434"/>
      <c r="QRW290" s="1434"/>
      <c r="QRX290" s="1434"/>
      <c r="QRY290" s="1434"/>
      <c r="QRZ290" s="1434"/>
      <c r="QSA290" s="1434"/>
      <c r="QSB290" s="1434"/>
      <c r="QSC290" s="1434"/>
      <c r="QSD290" s="1434"/>
      <c r="QSE290" s="1434"/>
      <c r="QSF290" s="1434"/>
      <c r="QSG290" s="1434"/>
      <c r="QSH290" s="1434"/>
      <c r="QSI290" s="1434"/>
      <c r="QSJ290" s="1434"/>
      <c r="QSK290" s="1434"/>
      <c r="QSL290" s="1434"/>
      <c r="QSM290" s="1434"/>
      <c r="QSN290" s="1434"/>
      <c r="QSO290" s="1434"/>
      <c r="QSP290" s="1434"/>
      <c r="QSQ290" s="1434"/>
      <c r="QSR290" s="1434"/>
      <c r="QSS290" s="1434"/>
      <c r="QST290" s="1434"/>
      <c r="QSU290" s="1434"/>
      <c r="QSV290" s="1434"/>
      <c r="QSW290" s="1434"/>
      <c r="QSX290" s="1434"/>
      <c r="QSY290" s="1434"/>
      <c r="QSZ290" s="1434"/>
      <c r="QTA290" s="1434"/>
      <c r="QTB290" s="1434"/>
      <c r="QTC290" s="1434"/>
      <c r="QTD290" s="1434"/>
      <c r="QTE290" s="1434"/>
      <c r="QTF290" s="1434"/>
      <c r="QTG290" s="1434"/>
      <c r="QTH290" s="1434"/>
      <c r="QTI290" s="1434"/>
      <c r="QTJ290" s="1434"/>
      <c r="QTK290" s="1434"/>
      <c r="QTL290" s="1434"/>
      <c r="QTM290" s="1434"/>
      <c r="QTN290" s="1434"/>
      <c r="QTO290" s="1434"/>
      <c r="QTP290" s="1434"/>
      <c r="QTQ290" s="1434"/>
      <c r="QTR290" s="1434"/>
      <c r="QTS290" s="1434"/>
      <c r="QTT290" s="1434"/>
      <c r="QTU290" s="1434"/>
      <c r="QTV290" s="1434"/>
      <c r="QTW290" s="1434"/>
      <c r="QTX290" s="1434"/>
      <c r="QTY290" s="1434"/>
      <c r="QTZ290" s="1434"/>
      <c r="QUA290" s="1434"/>
      <c r="QUB290" s="1434"/>
      <c r="QUC290" s="1434"/>
      <c r="QUD290" s="1434"/>
      <c r="QUE290" s="1434"/>
      <c r="QUF290" s="1434"/>
      <c r="QUG290" s="1434"/>
      <c r="QUH290" s="1434"/>
      <c r="QUI290" s="1434"/>
      <c r="QUJ290" s="1434"/>
      <c r="QUK290" s="1434"/>
      <c r="QUL290" s="1434"/>
      <c r="QUM290" s="1434"/>
      <c r="QUN290" s="1434"/>
      <c r="QUO290" s="1434"/>
      <c r="QUP290" s="1434"/>
      <c r="QUQ290" s="1434"/>
      <c r="QUR290" s="1434"/>
      <c r="QUS290" s="1434"/>
      <c r="QUT290" s="1434"/>
      <c r="QUU290" s="1434"/>
      <c r="QUV290" s="1434"/>
      <c r="QUW290" s="1434"/>
      <c r="QUX290" s="1434"/>
      <c r="QUY290" s="1434"/>
      <c r="QUZ290" s="1434"/>
      <c r="QVA290" s="1434"/>
      <c r="QVB290" s="1434"/>
      <c r="QVC290" s="1434"/>
      <c r="QVD290" s="1434"/>
      <c r="QVE290" s="1434"/>
      <c r="QVF290" s="1434"/>
      <c r="QVG290" s="1434"/>
      <c r="QVH290" s="1434"/>
      <c r="QVI290" s="1434"/>
      <c r="QVJ290" s="1434"/>
      <c r="QVK290" s="1434"/>
      <c r="QVL290" s="1434"/>
      <c r="QVM290" s="1434"/>
      <c r="QVN290" s="1434"/>
      <c r="QVO290" s="1434"/>
      <c r="QVP290" s="1434"/>
      <c r="QVQ290" s="1434"/>
      <c r="QVR290" s="1434"/>
      <c r="QVS290" s="1434"/>
      <c r="QVT290" s="1434"/>
      <c r="QVU290" s="1434"/>
      <c r="QVV290" s="1434"/>
      <c r="QVW290" s="1434"/>
      <c r="QVX290" s="1434"/>
      <c r="QVY290" s="1434"/>
      <c r="QVZ290" s="1434"/>
      <c r="QWA290" s="1434"/>
      <c r="QWB290" s="1434"/>
      <c r="QWC290" s="1434"/>
      <c r="QWD290" s="1434"/>
      <c r="QWE290" s="1434"/>
      <c r="QWF290" s="1434"/>
      <c r="QWG290" s="1434"/>
      <c r="QWH290" s="1434"/>
      <c r="QWI290" s="1434"/>
      <c r="QWJ290" s="1434"/>
      <c r="QWK290" s="1434"/>
      <c r="QWL290" s="1434"/>
      <c r="QWM290" s="1434"/>
      <c r="QWN290" s="1434"/>
      <c r="QWO290" s="1434"/>
      <c r="QWP290" s="1434"/>
      <c r="QWQ290" s="1434"/>
      <c r="QWR290" s="1434"/>
      <c r="QWS290" s="1434"/>
      <c r="QWT290" s="1434"/>
      <c r="QWU290" s="1434"/>
      <c r="QWV290" s="1434"/>
      <c r="QWW290" s="1434"/>
      <c r="QWX290" s="1434"/>
      <c r="QWY290" s="1434"/>
      <c r="QWZ290" s="1434"/>
      <c r="QXA290" s="1434"/>
      <c r="QXB290" s="1434"/>
      <c r="QXC290" s="1434"/>
      <c r="QXD290" s="1434"/>
      <c r="QXE290" s="1434"/>
      <c r="QXF290" s="1434"/>
      <c r="QXG290" s="1434"/>
      <c r="QXH290" s="1434"/>
      <c r="QXI290" s="1434"/>
      <c r="QXJ290" s="1434"/>
      <c r="QXK290" s="1434"/>
      <c r="QXL290" s="1434"/>
      <c r="QXM290" s="1434"/>
      <c r="QXN290" s="1434"/>
      <c r="QXO290" s="1434"/>
      <c r="QXP290" s="1434"/>
      <c r="QXQ290" s="1434"/>
      <c r="QXR290" s="1434"/>
      <c r="QXS290" s="1434"/>
      <c r="QXT290" s="1434"/>
      <c r="QXU290" s="1434"/>
      <c r="QXV290" s="1434"/>
      <c r="QXW290" s="1434"/>
      <c r="QXX290" s="1434"/>
      <c r="QXY290" s="1434"/>
      <c r="QXZ290" s="1434"/>
      <c r="QYA290" s="1434"/>
      <c r="QYB290" s="1434"/>
      <c r="QYC290" s="1434"/>
      <c r="QYD290" s="1434"/>
      <c r="QYE290" s="1434"/>
      <c r="QYF290" s="1434"/>
      <c r="QYG290" s="1434"/>
      <c r="QYH290" s="1434"/>
      <c r="QYI290" s="1434"/>
      <c r="QYJ290" s="1434"/>
      <c r="QYK290" s="1434"/>
      <c r="QYL290" s="1434"/>
      <c r="QYM290" s="1434"/>
      <c r="QYN290" s="1434"/>
      <c r="QYO290" s="1434"/>
      <c r="QYP290" s="1434"/>
      <c r="QYQ290" s="1434"/>
      <c r="QYR290" s="1434"/>
      <c r="QYS290" s="1434"/>
      <c r="QYT290" s="1434"/>
      <c r="QYU290" s="1434"/>
      <c r="QYV290" s="1434"/>
      <c r="QYW290" s="1434"/>
      <c r="QYX290" s="1434"/>
      <c r="QYY290" s="1434"/>
      <c r="QYZ290" s="1434"/>
      <c r="QZA290" s="1434"/>
      <c r="QZB290" s="1434"/>
      <c r="QZC290" s="1434"/>
      <c r="QZD290" s="1434"/>
      <c r="QZE290" s="1434"/>
      <c r="QZF290" s="1434"/>
      <c r="QZG290" s="1434"/>
      <c r="QZH290" s="1434"/>
      <c r="QZI290" s="1434"/>
      <c r="QZJ290" s="1434"/>
      <c r="QZK290" s="1434"/>
      <c r="QZL290" s="1434"/>
      <c r="QZM290" s="1434"/>
      <c r="QZN290" s="1434"/>
      <c r="QZO290" s="1434"/>
      <c r="QZP290" s="1434"/>
      <c r="QZQ290" s="1434"/>
      <c r="QZR290" s="1434"/>
      <c r="QZS290" s="1434"/>
      <c r="QZT290" s="1434"/>
      <c r="QZU290" s="1434"/>
      <c r="QZV290" s="1434"/>
      <c r="QZW290" s="1434"/>
      <c r="QZX290" s="1434"/>
      <c r="QZY290" s="1434"/>
      <c r="QZZ290" s="1434"/>
      <c r="RAA290" s="1434"/>
      <c r="RAB290" s="1434"/>
      <c r="RAC290" s="1434"/>
      <c r="RAD290" s="1434"/>
      <c r="RAE290" s="1434"/>
      <c r="RAF290" s="1434"/>
      <c r="RAG290" s="1434"/>
      <c r="RAH290" s="1434"/>
      <c r="RAI290" s="1434"/>
      <c r="RAJ290" s="1434"/>
      <c r="RAK290" s="1434"/>
      <c r="RAL290" s="1434"/>
      <c r="RAM290" s="1434"/>
      <c r="RAN290" s="1434"/>
      <c r="RAO290" s="1434"/>
      <c r="RAP290" s="1434"/>
      <c r="RAQ290" s="1434"/>
      <c r="RAR290" s="1434"/>
      <c r="RAS290" s="1434"/>
      <c r="RAT290" s="1434"/>
      <c r="RAU290" s="1434"/>
      <c r="RAV290" s="1434"/>
      <c r="RAW290" s="1434"/>
      <c r="RAX290" s="1434"/>
      <c r="RAY290" s="1434"/>
      <c r="RAZ290" s="1434"/>
      <c r="RBA290" s="1434"/>
      <c r="RBB290" s="1434"/>
      <c r="RBC290" s="1434"/>
      <c r="RBD290" s="1434"/>
      <c r="RBE290" s="1434"/>
      <c r="RBF290" s="1434"/>
      <c r="RBG290" s="1434"/>
      <c r="RBH290" s="1434"/>
      <c r="RBI290" s="1434"/>
      <c r="RBJ290" s="1434"/>
      <c r="RBK290" s="1434"/>
      <c r="RBL290" s="1434"/>
      <c r="RBM290" s="1434"/>
      <c r="RBN290" s="1434"/>
      <c r="RBO290" s="1434"/>
      <c r="RBP290" s="1434"/>
      <c r="RBQ290" s="1434"/>
      <c r="RBR290" s="1434"/>
      <c r="RBS290" s="1434"/>
      <c r="RBT290" s="1434"/>
      <c r="RBU290" s="1434"/>
      <c r="RBV290" s="1434"/>
      <c r="RBW290" s="1434"/>
      <c r="RBX290" s="1434"/>
      <c r="RBY290" s="1434"/>
      <c r="RBZ290" s="1434"/>
      <c r="RCA290" s="1434"/>
      <c r="RCB290" s="1434"/>
      <c r="RCC290" s="1434"/>
      <c r="RCD290" s="1434"/>
      <c r="RCE290" s="1434"/>
      <c r="RCF290" s="1434"/>
      <c r="RCG290" s="1434"/>
      <c r="RCH290" s="1434"/>
      <c r="RCI290" s="1434"/>
      <c r="RCJ290" s="1434"/>
      <c r="RCK290" s="1434"/>
      <c r="RCL290" s="1434"/>
      <c r="RCM290" s="1434"/>
      <c r="RCN290" s="1434"/>
      <c r="RCO290" s="1434"/>
      <c r="RCP290" s="1434"/>
      <c r="RCQ290" s="1434"/>
      <c r="RCR290" s="1434"/>
      <c r="RCS290" s="1434"/>
      <c r="RCT290" s="1434"/>
      <c r="RCU290" s="1434"/>
      <c r="RCV290" s="1434"/>
      <c r="RCW290" s="1434"/>
      <c r="RCX290" s="1434"/>
      <c r="RCY290" s="1434"/>
      <c r="RCZ290" s="1434"/>
      <c r="RDA290" s="1434"/>
      <c r="RDB290" s="1434"/>
      <c r="RDC290" s="1434"/>
      <c r="RDD290" s="1434"/>
      <c r="RDE290" s="1434"/>
      <c r="RDF290" s="1434"/>
      <c r="RDG290" s="1434"/>
      <c r="RDH290" s="1434"/>
      <c r="RDI290" s="1434"/>
      <c r="RDJ290" s="1434"/>
      <c r="RDK290" s="1434"/>
      <c r="RDL290" s="1434"/>
      <c r="RDM290" s="1434"/>
      <c r="RDN290" s="1434"/>
      <c r="RDO290" s="1434"/>
      <c r="RDP290" s="1434"/>
      <c r="RDQ290" s="1434"/>
      <c r="RDR290" s="1434"/>
      <c r="RDS290" s="1434"/>
      <c r="RDT290" s="1434"/>
      <c r="RDU290" s="1434"/>
      <c r="RDV290" s="1434"/>
      <c r="RDW290" s="1434"/>
      <c r="RDX290" s="1434"/>
      <c r="RDY290" s="1434"/>
      <c r="RDZ290" s="1434"/>
      <c r="REA290" s="1434"/>
      <c r="REB290" s="1434"/>
      <c r="REC290" s="1434"/>
      <c r="RED290" s="1434"/>
      <c r="REE290" s="1434"/>
      <c r="REF290" s="1434"/>
      <c r="REG290" s="1434"/>
      <c r="REH290" s="1434"/>
      <c r="REI290" s="1434"/>
      <c r="REJ290" s="1434"/>
      <c r="REK290" s="1434"/>
      <c r="REL290" s="1434"/>
      <c r="REM290" s="1434"/>
      <c r="REN290" s="1434"/>
      <c r="REO290" s="1434"/>
      <c r="REP290" s="1434"/>
      <c r="REQ290" s="1434"/>
      <c r="RER290" s="1434"/>
      <c r="RES290" s="1434"/>
      <c r="RET290" s="1434"/>
      <c r="REU290" s="1434"/>
      <c r="REV290" s="1434"/>
      <c r="REW290" s="1434"/>
      <c r="REX290" s="1434"/>
      <c r="REY290" s="1434"/>
      <c r="REZ290" s="1434"/>
      <c r="RFA290" s="1434"/>
      <c r="RFB290" s="1434"/>
      <c r="RFC290" s="1434"/>
      <c r="RFD290" s="1434"/>
      <c r="RFE290" s="1434"/>
      <c r="RFF290" s="1434"/>
      <c r="RFG290" s="1434"/>
      <c r="RFH290" s="1434"/>
      <c r="RFI290" s="1434"/>
      <c r="RFJ290" s="1434"/>
      <c r="RFK290" s="1434"/>
      <c r="RFL290" s="1434"/>
      <c r="RFM290" s="1434"/>
      <c r="RFN290" s="1434"/>
      <c r="RFO290" s="1434"/>
      <c r="RFP290" s="1434"/>
      <c r="RFQ290" s="1434"/>
      <c r="RFR290" s="1434"/>
      <c r="RFS290" s="1434"/>
      <c r="RFT290" s="1434"/>
      <c r="RFU290" s="1434"/>
      <c r="RFV290" s="1434"/>
      <c r="RFW290" s="1434"/>
      <c r="RFX290" s="1434"/>
      <c r="RFY290" s="1434"/>
      <c r="RFZ290" s="1434"/>
      <c r="RGA290" s="1434"/>
      <c r="RGB290" s="1434"/>
      <c r="RGC290" s="1434"/>
      <c r="RGD290" s="1434"/>
      <c r="RGE290" s="1434"/>
      <c r="RGF290" s="1434"/>
      <c r="RGG290" s="1434"/>
      <c r="RGH290" s="1434"/>
      <c r="RGI290" s="1434"/>
      <c r="RGJ290" s="1434"/>
      <c r="RGK290" s="1434"/>
      <c r="RGL290" s="1434"/>
      <c r="RGM290" s="1434"/>
      <c r="RGN290" s="1434"/>
      <c r="RGO290" s="1434"/>
      <c r="RGP290" s="1434"/>
      <c r="RGQ290" s="1434"/>
      <c r="RGR290" s="1434"/>
      <c r="RGS290" s="1434"/>
      <c r="RGT290" s="1434"/>
      <c r="RGU290" s="1434"/>
      <c r="RGV290" s="1434"/>
      <c r="RGW290" s="1434"/>
      <c r="RGX290" s="1434"/>
      <c r="RGY290" s="1434"/>
      <c r="RGZ290" s="1434"/>
      <c r="RHA290" s="1434"/>
      <c r="RHB290" s="1434"/>
      <c r="RHC290" s="1434"/>
      <c r="RHD290" s="1434"/>
      <c r="RHE290" s="1434"/>
      <c r="RHF290" s="1434"/>
      <c r="RHG290" s="1434"/>
      <c r="RHH290" s="1434"/>
      <c r="RHI290" s="1434"/>
      <c r="RHJ290" s="1434"/>
      <c r="RHK290" s="1434"/>
      <c r="RHL290" s="1434"/>
      <c r="RHM290" s="1434"/>
      <c r="RHN290" s="1434"/>
      <c r="RHO290" s="1434"/>
      <c r="RHP290" s="1434"/>
      <c r="RHQ290" s="1434"/>
      <c r="RHR290" s="1434"/>
      <c r="RHS290" s="1434"/>
      <c r="RHT290" s="1434"/>
      <c r="RHU290" s="1434"/>
      <c r="RHV290" s="1434"/>
      <c r="RHW290" s="1434"/>
      <c r="RHX290" s="1434"/>
      <c r="RHY290" s="1434"/>
      <c r="RHZ290" s="1434"/>
      <c r="RIA290" s="1434"/>
      <c r="RIB290" s="1434"/>
      <c r="RIC290" s="1434"/>
      <c r="RID290" s="1434"/>
      <c r="RIE290" s="1434"/>
      <c r="RIF290" s="1434"/>
      <c r="RIG290" s="1434"/>
      <c r="RIH290" s="1434"/>
      <c r="RII290" s="1434"/>
      <c r="RIJ290" s="1434"/>
      <c r="RIK290" s="1434"/>
      <c r="RIL290" s="1434"/>
      <c r="RIM290" s="1434"/>
      <c r="RIN290" s="1434"/>
      <c r="RIO290" s="1434"/>
      <c r="RIP290" s="1434"/>
      <c r="RIQ290" s="1434"/>
      <c r="RIR290" s="1434"/>
      <c r="RIS290" s="1434"/>
      <c r="RIT290" s="1434"/>
      <c r="RIU290" s="1434"/>
      <c r="RIV290" s="1434"/>
      <c r="RIW290" s="1434"/>
      <c r="RIX290" s="1434"/>
      <c r="RIY290" s="1434"/>
      <c r="RIZ290" s="1434"/>
      <c r="RJA290" s="1434"/>
      <c r="RJB290" s="1434"/>
      <c r="RJC290" s="1434"/>
      <c r="RJD290" s="1434"/>
      <c r="RJE290" s="1434"/>
      <c r="RJF290" s="1434"/>
      <c r="RJG290" s="1434"/>
      <c r="RJH290" s="1434"/>
      <c r="RJI290" s="1434"/>
      <c r="RJJ290" s="1434"/>
      <c r="RJK290" s="1434"/>
      <c r="RJL290" s="1434"/>
      <c r="RJM290" s="1434"/>
      <c r="RJN290" s="1434"/>
      <c r="RJO290" s="1434"/>
      <c r="RJP290" s="1434"/>
      <c r="RJQ290" s="1434"/>
      <c r="RJR290" s="1434"/>
      <c r="RJS290" s="1434"/>
      <c r="RJT290" s="1434"/>
      <c r="RJU290" s="1434"/>
      <c r="RJV290" s="1434"/>
      <c r="RJW290" s="1434"/>
      <c r="RJX290" s="1434"/>
      <c r="RJY290" s="1434"/>
      <c r="RJZ290" s="1434"/>
      <c r="RKA290" s="1434"/>
      <c r="RKB290" s="1434"/>
      <c r="RKC290" s="1434"/>
      <c r="RKD290" s="1434"/>
      <c r="RKE290" s="1434"/>
      <c r="RKF290" s="1434"/>
      <c r="RKG290" s="1434"/>
      <c r="RKH290" s="1434"/>
      <c r="RKI290" s="1434"/>
      <c r="RKJ290" s="1434"/>
      <c r="RKK290" s="1434"/>
      <c r="RKL290" s="1434"/>
      <c r="RKM290" s="1434"/>
      <c r="RKN290" s="1434"/>
      <c r="RKO290" s="1434"/>
      <c r="RKP290" s="1434"/>
      <c r="RKQ290" s="1434"/>
      <c r="RKR290" s="1434"/>
      <c r="RKS290" s="1434"/>
      <c r="RKT290" s="1434"/>
      <c r="RKU290" s="1434"/>
      <c r="RKV290" s="1434"/>
      <c r="RKW290" s="1434"/>
      <c r="RKX290" s="1434"/>
      <c r="RKY290" s="1434"/>
      <c r="RKZ290" s="1434"/>
      <c r="RLA290" s="1434"/>
      <c r="RLB290" s="1434"/>
      <c r="RLC290" s="1434"/>
      <c r="RLD290" s="1434"/>
      <c r="RLE290" s="1434"/>
      <c r="RLF290" s="1434"/>
      <c r="RLG290" s="1434"/>
      <c r="RLH290" s="1434"/>
      <c r="RLI290" s="1434"/>
      <c r="RLJ290" s="1434"/>
      <c r="RLK290" s="1434"/>
      <c r="RLL290" s="1434"/>
      <c r="RLM290" s="1434"/>
      <c r="RLN290" s="1434"/>
      <c r="RLO290" s="1434"/>
      <c r="RLP290" s="1434"/>
      <c r="RLQ290" s="1434"/>
      <c r="RLR290" s="1434"/>
      <c r="RLS290" s="1434"/>
      <c r="RLT290" s="1434"/>
      <c r="RLU290" s="1434"/>
      <c r="RLV290" s="1434"/>
      <c r="RLW290" s="1434"/>
      <c r="RLX290" s="1434"/>
      <c r="RLY290" s="1434"/>
      <c r="RLZ290" s="1434"/>
      <c r="RMA290" s="1434"/>
      <c r="RMB290" s="1434"/>
      <c r="RMC290" s="1434"/>
      <c r="RMD290" s="1434"/>
      <c r="RME290" s="1434"/>
      <c r="RMF290" s="1434"/>
      <c r="RMG290" s="1434"/>
      <c r="RMH290" s="1434"/>
      <c r="RMI290" s="1434"/>
      <c r="RMJ290" s="1434"/>
      <c r="RMK290" s="1434"/>
      <c r="RML290" s="1434"/>
      <c r="RMM290" s="1434"/>
      <c r="RMN290" s="1434"/>
      <c r="RMO290" s="1434"/>
      <c r="RMP290" s="1434"/>
      <c r="RMQ290" s="1434"/>
      <c r="RMR290" s="1434"/>
      <c r="RMS290" s="1434"/>
      <c r="RMT290" s="1434"/>
      <c r="RMU290" s="1434"/>
      <c r="RMV290" s="1434"/>
      <c r="RMW290" s="1434"/>
      <c r="RMX290" s="1434"/>
      <c r="RMY290" s="1434"/>
      <c r="RMZ290" s="1434"/>
      <c r="RNA290" s="1434"/>
      <c r="RNB290" s="1434"/>
      <c r="RNC290" s="1434"/>
      <c r="RND290" s="1434"/>
      <c r="RNE290" s="1434"/>
      <c r="RNF290" s="1434"/>
      <c r="RNG290" s="1434"/>
      <c r="RNH290" s="1434"/>
      <c r="RNI290" s="1434"/>
      <c r="RNJ290" s="1434"/>
      <c r="RNK290" s="1434"/>
      <c r="RNL290" s="1434"/>
      <c r="RNM290" s="1434"/>
      <c r="RNN290" s="1434"/>
      <c r="RNO290" s="1434"/>
      <c r="RNP290" s="1434"/>
      <c r="RNQ290" s="1434"/>
      <c r="RNR290" s="1434"/>
      <c r="RNS290" s="1434"/>
      <c r="RNT290" s="1434"/>
      <c r="RNU290" s="1434"/>
      <c r="RNV290" s="1434"/>
      <c r="RNW290" s="1434"/>
      <c r="RNX290" s="1434"/>
      <c r="RNY290" s="1434"/>
      <c r="RNZ290" s="1434"/>
      <c r="ROA290" s="1434"/>
      <c r="ROB290" s="1434"/>
      <c r="ROC290" s="1434"/>
      <c r="ROD290" s="1434"/>
      <c r="ROE290" s="1434"/>
      <c r="ROF290" s="1434"/>
      <c r="ROG290" s="1434"/>
      <c r="ROH290" s="1434"/>
      <c r="ROI290" s="1434"/>
      <c r="ROJ290" s="1434"/>
      <c r="ROK290" s="1434"/>
      <c r="ROL290" s="1434"/>
      <c r="ROM290" s="1434"/>
      <c r="RON290" s="1434"/>
      <c r="ROO290" s="1434"/>
      <c r="ROP290" s="1434"/>
      <c r="ROQ290" s="1434"/>
      <c r="ROR290" s="1434"/>
      <c r="ROS290" s="1434"/>
      <c r="ROT290" s="1434"/>
      <c r="ROU290" s="1434"/>
      <c r="ROV290" s="1434"/>
      <c r="ROW290" s="1434"/>
      <c r="ROX290" s="1434"/>
      <c r="ROY290" s="1434"/>
      <c r="ROZ290" s="1434"/>
      <c r="RPA290" s="1434"/>
      <c r="RPB290" s="1434"/>
      <c r="RPC290" s="1434"/>
      <c r="RPD290" s="1434"/>
      <c r="RPE290" s="1434"/>
      <c r="RPF290" s="1434"/>
      <c r="RPG290" s="1434"/>
      <c r="RPH290" s="1434"/>
      <c r="RPI290" s="1434"/>
      <c r="RPJ290" s="1434"/>
      <c r="RPK290" s="1434"/>
      <c r="RPL290" s="1434"/>
      <c r="RPM290" s="1434"/>
      <c r="RPN290" s="1434"/>
      <c r="RPO290" s="1434"/>
      <c r="RPP290" s="1434"/>
      <c r="RPQ290" s="1434"/>
      <c r="RPR290" s="1434"/>
      <c r="RPS290" s="1434"/>
      <c r="RPT290" s="1434"/>
      <c r="RPU290" s="1434"/>
      <c r="RPV290" s="1434"/>
      <c r="RPW290" s="1434"/>
      <c r="RPX290" s="1434"/>
      <c r="RPY290" s="1434"/>
      <c r="RPZ290" s="1434"/>
      <c r="RQA290" s="1434"/>
      <c r="RQB290" s="1434"/>
      <c r="RQC290" s="1434"/>
      <c r="RQD290" s="1434"/>
      <c r="RQE290" s="1434"/>
      <c r="RQF290" s="1434"/>
      <c r="RQG290" s="1434"/>
      <c r="RQH290" s="1434"/>
      <c r="RQI290" s="1434"/>
      <c r="RQJ290" s="1434"/>
      <c r="RQK290" s="1434"/>
      <c r="RQL290" s="1434"/>
      <c r="RQM290" s="1434"/>
      <c r="RQN290" s="1434"/>
      <c r="RQO290" s="1434"/>
      <c r="RQP290" s="1434"/>
      <c r="RQQ290" s="1434"/>
      <c r="RQR290" s="1434"/>
      <c r="RQS290" s="1434"/>
      <c r="RQT290" s="1434"/>
      <c r="RQU290" s="1434"/>
      <c r="RQV290" s="1434"/>
      <c r="RQW290" s="1434"/>
      <c r="RQX290" s="1434"/>
      <c r="RQY290" s="1434"/>
      <c r="RQZ290" s="1434"/>
      <c r="RRA290" s="1434"/>
      <c r="RRB290" s="1434"/>
      <c r="RRC290" s="1434"/>
      <c r="RRD290" s="1434"/>
      <c r="RRE290" s="1434"/>
      <c r="RRF290" s="1434"/>
      <c r="RRG290" s="1434"/>
      <c r="RRH290" s="1434"/>
      <c r="RRI290" s="1434"/>
      <c r="RRJ290" s="1434"/>
      <c r="RRK290" s="1434"/>
      <c r="RRL290" s="1434"/>
      <c r="RRM290" s="1434"/>
      <c r="RRN290" s="1434"/>
      <c r="RRO290" s="1434"/>
      <c r="RRP290" s="1434"/>
      <c r="RRQ290" s="1434"/>
      <c r="RRR290" s="1434"/>
      <c r="RRS290" s="1434"/>
      <c r="RRT290" s="1434"/>
      <c r="RRU290" s="1434"/>
      <c r="RRV290" s="1434"/>
      <c r="RRW290" s="1434"/>
      <c r="RRX290" s="1434"/>
      <c r="RRY290" s="1434"/>
      <c r="RRZ290" s="1434"/>
      <c r="RSA290" s="1434"/>
      <c r="RSB290" s="1434"/>
      <c r="RSC290" s="1434"/>
      <c r="RSD290" s="1434"/>
      <c r="RSE290" s="1434"/>
      <c r="RSF290" s="1434"/>
      <c r="RSG290" s="1434"/>
      <c r="RSH290" s="1434"/>
      <c r="RSI290" s="1434"/>
      <c r="RSJ290" s="1434"/>
      <c r="RSK290" s="1434"/>
      <c r="RSL290" s="1434"/>
      <c r="RSM290" s="1434"/>
      <c r="RSN290" s="1434"/>
      <c r="RSO290" s="1434"/>
      <c r="RSP290" s="1434"/>
      <c r="RSQ290" s="1434"/>
      <c r="RSR290" s="1434"/>
      <c r="RSS290" s="1434"/>
      <c r="RST290" s="1434"/>
      <c r="RSU290" s="1434"/>
      <c r="RSV290" s="1434"/>
      <c r="RSW290" s="1434"/>
      <c r="RSX290" s="1434"/>
      <c r="RSY290" s="1434"/>
      <c r="RSZ290" s="1434"/>
      <c r="RTA290" s="1434"/>
      <c r="RTB290" s="1434"/>
      <c r="RTC290" s="1434"/>
      <c r="RTD290" s="1434"/>
      <c r="RTE290" s="1434"/>
      <c r="RTF290" s="1434"/>
      <c r="RTG290" s="1434"/>
      <c r="RTH290" s="1434"/>
      <c r="RTI290" s="1434"/>
      <c r="RTJ290" s="1434"/>
      <c r="RTK290" s="1434"/>
      <c r="RTL290" s="1434"/>
      <c r="RTM290" s="1434"/>
      <c r="RTN290" s="1434"/>
      <c r="RTO290" s="1434"/>
      <c r="RTP290" s="1434"/>
      <c r="RTQ290" s="1434"/>
      <c r="RTR290" s="1434"/>
      <c r="RTS290" s="1434"/>
      <c r="RTT290" s="1434"/>
      <c r="RTU290" s="1434"/>
      <c r="RTV290" s="1434"/>
      <c r="RTW290" s="1434"/>
      <c r="RTX290" s="1434"/>
      <c r="RTY290" s="1434"/>
      <c r="RTZ290" s="1434"/>
      <c r="RUA290" s="1434"/>
      <c r="RUB290" s="1434"/>
      <c r="RUC290" s="1434"/>
      <c r="RUD290" s="1434"/>
      <c r="RUE290" s="1434"/>
      <c r="RUF290" s="1434"/>
      <c r="RUG290" s="1434"/>
      <c r="RUH290" s="1434"/>
      <c r="RUI290" s="1434"/>
      <c r="RUJ290" s="1434"/>
      <c r="RUK290" s="1434"/>
      <c r="RUL290" s="1434"/>
      <c r="RUM290" s="1434"/>
      <c r="RUN290" s="1434"/>
      <c r="RUO290" s="1434"/>
      <c r="RUP290" s="1434"/>
      <c r="RUQ290" s="1434"/>
      <c r="RUR290" s="1434"/>
      <c r="RUS290" s="1434"/>
      <c r="RUT290" s="1434"/>
      <c r="RUU290" s="1434"/>
      <c r="RUV290" s="1434"/>
      <c r="RUW290" s="1434"/>
      <c r="RUX290" s="1434"/>
      <c r="RUY290" s="1434"/>
      <c r="RUZ290" s="1434"/>
      <c r="RVA290" s="1434"/>
      <c r="RVB290" s="1434"/>
      <c r="RVC290" s="1434"/>
      <c r="RVD290" s="1434"/>
      <c r="RVE290" s="1434"/>
      <c r="RVF290" s="1434"/>
      <c r="RVG290" s="1434"/>
      <c r="RVH290" s="1434"/>
      <c r="RVI290" s="1434"/>
      <c r="RVJ290" s="1434"/>
      <c r="RVK290" s="1434"/>
      <c r="RVL290" s="1434"/>
      <c r="RVM290" s="1434"/>
      <c r="RVN290" s="1434"/>
      <c r="RVO290" s="1434"/>
      <c r="RVP290" s="1434"/>
      <c r="RVQ290" s="1434"/>
      <c r="RVR290" s="1434"/>
      <c r="RVS290" s="1434"/>
      <c r="RVT290" s="1434"/>
      <c r="RVU290" s="1434"/>
      <c r="RVV290" s="1434"/>
      <c r="RVW290" s="1434"/>
      <c r="RVX290" s="1434"/>
      <c r="RVY290" s="1434"/>
      <c r="RVZ290" s="1434"/>
      <c r="RWA290" s="1434"/>
      <c r="RWB290" s="1434"/>
      <c r="RWC290" s="1434"/>
      <c r="RWD290" s="1434"/>
      <c r="RWE290" s="1434"/>
      <c r="RWF290" s="1434"/>
      <c r="RWG290" s="1434"/>
      <c r="RWH290" s="1434"/>
      <c r="RWI290" s="1434"/>
      <c r="RWJ290" s="1434"/>
      <c r="RWK290" s="1434"/>
      <c r="RWL290" s="1434"/>
      <c r="RWM290" s="1434"/>
      <c r="RWN290" s="1434"/>
      <c r="RWO290" s="1434"/>
      <c r="RWP290" s="1434"/>
      <c r="RWQ290" s="1434"/>
      <c r="RWR290" s="1434"/>
      <c r="RWS290" s="1434"/>
      <c r="RWT290" s="1434"/>
      <c r="RWU290" s="1434"/>
      <c r="RWV290" s="1434"/>
      <c r="RWW290" s="1434"/>
      <c r="RWX290" s="1434"/>
      <c r="RWY290" s="1434"/>
      <c r="RWZ290" s="1434"/>
      <c r="RXA290" s="1434"/>
      <c r="RXB290" s="1434"/>
      <c r="RXC290" s="1434"/>
      <c r="RXD290" s="1434"/>
      <c r="RXE290" s="1434"/>
      <c r="RXF290" s="1434"/>
      <c r="RXG290" s="1434"/>
      <c r="RXH290" s="1434"/>
      <c r="RXI290" s="1434"/>
      <c r="RXJ290" s="1434"/>
      <c r="RXK290" s="1434"/>
      <c r="RXL290" s="1434"/>
      <c r="RXM290" s="1434"/>
      <c r="RXN290" s="1434"/>
      <c r="RXO290" s="1434"/>
      <c r="RXP290" s="1434"/>
      <c r="RXQ290" s="1434"/>
      <c r="RXR290" s="1434"/>
      <c r="RXS290" s="1434"/>
      <c r="RXT290" s="1434"/>
      <c r="RXU290" s="1434"/>
      <c r="RXV290" s="1434"/>
      <c r="RXW290" s="1434"/>
      <c r="RXX290" s="1434"/>
      <c r="RXY290" s="1434"/>
      <c r="RXZ290" s="1434"/>
      <c r="RYA290" s="1434"/>
      <c r="RYB290" s="1434"/>
      <c r="RYC290" s="1434"/>
      <c r="RYD290" s="1434"/>
      <c r="RYE290" s="1434"/>
      <c r="RYF290" s="1434"/>
      <c r="RYG290" s="1434"/>
      <c r="RYH290" s="1434"/>
      <c r="RYI290" s="1434"/>
      <c r="RYJ290" s="1434"/>
      <c r="RYK290" s="1434"/>
      <c r="RYL290" s="1434"/>
      <c r="RYM290" s="1434"/>
      <c r="RYN290" s="1434"/>
      <c r="RYO290" s="1434"/>
      <c r="RYP290" s="1434"/>
      <c r="RYQ290" s="1434"/>
      <c r="RYR290" s="1434"/>
      <c r="RYS290" s="1434"/>
      <c r="RYT290" s="1434"/>
      <c r="RYU290" s="1434"/>
      <c r="RYV290" s="1434"/>
      <c r="RYW290" s="1434"/>
      <c r="RYX290" s="1434"/>
      <c r="RYY290" s="1434"/>
      <c r="RYZ290" s="1434"/>
      <c r="RZA290" s="1434"/>
      <c r="RZB290" s="1434"/>
      <c r="RZC290" s="1434"/>
      <c r="RZD290" s="1434"/>
      <c r="RZE290" s="1434"/>
      <c r="RZF290" s="1434"/>
      <c r="RZG290" s="1434"/>
      <c r="RZH290" s="1434"/>
      <c r="RZI290" s="1434"/>
      <c r="RZJ290" s="1434"/>
      <c r="RZK290" s="1434"/>
      <c r="RZL290" s="1434"/>
      <c r="RZM290" s="1434"/>
      <c r="RZN290" s="1434"/>
      <c r="RZO290" s="1434"/>
      <c r="RZP290" s="1434"/>
      <c r="RZQ290" s="1434"/>
      <c r="RZR290" s="1434"/>
      <c r="RZS290" s="1434"/>
      <c r="RZT290" s="1434"/>
      <c r="RZU290" s="1434"/>
      <c r="RZV290" s="1434"/>
      <c r="RZW290" s="1434"/>
      <c r="RZX290" s="1434"/>
      <c r="RZY290" s="1434"/>
      <c r="RZZ290" s="1434"/>
      <c r="SAA290" s="1434"/>
      <c r="SAB290" s="1434"/>
      <c r="SAC290" s="1434"/>
      <c r="SAD290" s="1434"/>
      <c r="SAE290" s="1434"/>
      <c r="SAF290" s="1434"/>
      <c r="SAG290" s="1434"/>
      <c r="SAH290" s="1434"/>
      <c r="SAI290" s="1434"/>
      <c r="SAJ290" s="1434"/>
      <c r="SAK290" s="1434"/>
      <c r="SAL290" s="1434"/>
      <c r="SAM290" s="1434"/>
      <c r="SAN290" s="1434"/>
      <c r="SAO290" s="1434"/>
      <c r="SAP290" s="1434"/>
      <c r="SAQ290" s="1434"/>
      <c r="SAR290" s="1434"/>
      <c r="SAS290" s="1434"/>
      <c r="SAT290" s="1434"/>
      <c r="SAU290" s="1434"/>
      <c r="SAV290" s="1434"/>
      <c r="SAW290" s="1434"/>
      <c r="SAX290" s="1434"/>
      <c r="SAY290" s="1434"/>
      <c r="SAZ290" s="1434"/>
      <c r="SBA290" s="1434"/>
      <c r="SBB290" s="1434"/>
      <c r="SBC290" s="1434"/>
      <c r="SBD290" s="1434"/>
      <c r="SBE290" s="1434"/>
      <c r="SBF290" s="1434"/>
      <c r="SBG290" s="1434"/>
      <c r="SBH290" s="1434"/>
      <c r="SBI290" s="1434"/>
      <c r="SBJ290" s="1434"/>
      <c r="SBK290" s="1434"/>
      <c r="SBL290" s="1434"/>
      <c r="SBM290" s="1434"/>
      <c r="SBN290" s="1434"/>
      <c r="SBO290" s="1434"/>
      <c r="SBP290" s="1434"/>
      <c r="SBQ290" s="1434"/>
      <c r="SBR290" s="1434"/>
      <c r="SBS290" s="1434"/>
      <c r="SBT290" s="1434"/>
      <c r="SBU290" s="1434"/>
      <c r="SBV290" s="1434"/>
      <c r="SBW290" s="1434"/>
      <c r="SBX290" s="1434"/>
      <c r="SBY290" s="1434"/>
      <c r="SBZ290" s="1434"/>
      <c r="SCA290" s="1434"/>
      <c r="SCB290" s="1434"/>
      <c r="SCC290" s="1434"/>
      <c r="SCD290" s="1434"/>
      <c r="SCE290" s="1434"/>
      <c r="SCF290" s="1434"/>
      <c r="SCG290" s="1434"/>
      <c r="SCH290" s="1434"/>
      <c r="SCI290" s="1434"/>
      <c r="SCJ290" s="1434"/>
      <c r="SCK290" s="1434"/>
      <c r="SCL290" s="1434"/>
      <c r="SCM290" s="1434"/>
      <c r="SCN290" s="1434"/>
      <c r="SCO290" s="1434"/>
      <c r="SCP290" s="1434"/>
      <c r="SCQ290" s="1434"/>
      <c r="SCR290" s="1434"/>
      <c r="SCS290" s="1434"/>
      <c r="SCT290" s="1434"/>
      <c r="SCU290" s="1434"/>
      <c r="SCV290" s="1434"/>
      <c r="SCW290" s="1434"/>
      <c r="SCX290" s="1434"/>
      <c r="SCY290" s="1434"/>
      <c r="SCZ290" s="1434"/>
      <c r="SDA290" s="1434"/>
      <c r="SDB290" s="1434"/>
      <c r="SDC290" s="1434"/>
      <c r="SDD290" s="1434"/>
      <c r="SDE290" s="1434"/>
      <c r="SDF290" s="1434"/>
      <c r="SDG290" s="1434"/>
      <c r="SDH290" s="1434"/>
      <c r="SDI290" s="1434"/>
      <c r="SDJ290" s="1434"/>
      <c r="SDK290" s="1434"/>
      <c r="SDL290" s="1434"/>
      <c r="SDM290" s="1434"/>
      <c r="SDN290" s="1434"/>
      <c r="SDO290" s="1434"/>
      <c r="SDP290" s="1434"/>
      <c r="SDQ290" s="1434"/>
      <c r="SDR290" s="1434"/>
      <c r="SDS290" s="1434"/>
      <c r="SDT290" s="1434"/>
      <c r="SDU290" s="1434"/>
      <c r="SDV290" s="1434"/>
      <c r="SDW290" s="1434"/>
      <c r="SDX290" s="1434"/>
      <c r="SDY290" s="1434"/>
      <c r="SDZ290" s="1434"/>
      <c r="SEA290" s="1434"/>
      <c r="SEB290" s="1434"/>
      <c r="SEC290" s="1434"/>
      <c r="SED290" s="1434"/>
      <c r="SEE290" s="1434"/>
      <c r="SEF290" s="1434"/>
      <c r="SEG290" s="1434"/>
      <c r="SEH290" s="1434"/>
      <c r="SEI290" s="1434"/>
      <c r="SEJ290" s="1434"/>
      <c r="SEK290" s="1434"/>
      <c r="SEL290" s="1434"/>
      <c r="SEM290" s="1434"/>
      <c r="SEN290" s="1434"/>
      <c r="SEO290" s="1434"/>
      <c r="SEP290" s="1434"/>
      <c r="SEQ290" s="1434"/>
      <c r="SER290" s="1434"/>
      <c r="SES290" s="1434"/>
      <c r="SET290" s="1434"/>
      <c r="SEU290" s="1434"/>
      <c r="SEV290" s="1434"/>
      <c r="SEW290" s="1434"/>
      <c r="SEX290" s="1434"/>
      <c r="SEY290" s="1434"/>
      <c r="SEZ290" s="1434"/>
      <c r="SFA290" s="1434"/>
      <c r="SFB290" s="1434"/>
      <c r="SFC290" s="1434"/>
      <c r="SFD290" s="1434"/>
      <c r="SFE290" s="1434"/>
      <c r="SFF290" s="1434"/>
      <c r="SFG290" s="1434"/>
      <c r="SFH290" s="1434"/>
      <c r="SFI290" s="1434"/>
      <c r="SFJ290" s="1434"/>
      <c r="SFK290" s="1434"/>
      <c r="SFL290" s="1434"/>
      <c r="SFM290" s="1434"/>
      <c r="SFN290" s="1434"/>
      <c r="SFO290" s="1434"/>
      <c r="SFP290" s="1434"/>
      <c r="SFQ290" s="1434"/>
      <c r="SFR290" s="1434"/>
      <c r="SFS290" s="1434"/>
      <c r="SFT290" s="1434"/>
      <c r="SFU290" s="1434"/>
      <c r="SFV290" s="1434"/>
      <c r="SFW290" s="1434"/>
      <c r="SFX290" s="1434"/>
      <c r="SFY290" s="1434"/>
      <c r="SFZ290" s="1434"/>
      <c r="SGA290" s="1434"/>
      <c r="SGB290" s="1434"/>
      <c r="SGC290" s="1434"/>
      <c r="SGD290" s="1434"/>
      <c r="SGE290" s="1434"/>
      <c r="SGF290" s="1434"/>
      <c r="SGG290" s="1434"/>
      <c r="SGH290" s="1434"/>
      <c r="SGI290" s="1434"/>
      <c r="SGJ290" s="1434"/>
      <c r="SGK290" s="1434"/>
      <c r="SGL290" s="1434"/>
      <c r="SGM290" s="1434"/>
      <c r="SGN290" s="1434"/>
      <c r="SGO290" s="1434"/>
      <c r="SGP290" s="1434"/>
      <c r="SGQ290" s="1434"/>
      <c r="SGR290" s="1434"/>
      <c r="SGS290" s="1434"/>
      <c r="SGT290" s="1434"/>
      <c r="SGU290" s="1434"/>
      <c r="SGV290" s="1434"/>
      <c r="SGW290" s="1434"/>
      <c r="SGX290" s="1434"/>
      <c r="SGY290" s="1434"/>
      <c r="SGZ290" s="1434"/>
      <c r="SHA290" s="1434"/>
      <c r="SHB290" s="1434"/>
      <c r="SHC290" s="1434"/>
      <c r="SHD290" s="1434"/>
      <c r="SHE290" s="1434"/>
      <c r="SHF290" s="1434"/>
      <c r="SHG290" s="1434"/>
      <c r="SHH290" s="1434"/>
      <c r="SHI290" s="1434"/>
      <c r="SHJ290" s="1434"/>
      <c r="SHK290" s="1434"/>
      <c r="SHL290" s="1434"/>
      <c r="SHM290" s="1434"/>
      <c r="SHN290" s="1434"/>
      <c r="SHO290" s="1434"/>
      <c r="SHP290" s="1434"/>
      <c r="SHQ290" s="1434"/>
      <c r="SHR290" s="1434"/>
      <c r="SHS290" s="1434"/>
      <c r="SHT290" s="1434"/>
      <c r="SHU290" s="1434"/>
      <c r="SHV290" s="1434"/>
      <c r="SHW290" s="1434"/>
      <c r="SHX290" s="1434"/>
      <c r="SHY290" s="1434"/>
      <c r="SHZ290" s="1434"/>
      <c r="SIA290" s="1434"/>
      <c r="SIB290" s="1434"/>
      <c r="SIC290" s="1434"/>
      <c r="SID290" s="1434"/>
      <c r="SIE290" s="1434"/>
      <c r="SIF290" s="1434"/>
      <c r="SIG290" s="1434"/>
      <c r="SIH290" s="1434"/>
      <c r="SII290" s="1434"/>
      <c r="SIJ290" s="1434"/>
      <c r="SIK290" s="1434"/>
      <c r="SIL290" s="1434"/>
      <c r="SIM290" s="1434"/>
      <c r="SIN290" s="1434"/>
      <c r="SIO290" s="1434"/>
      <c r="SIP290" s="1434"/>
      <c r="SIQ290" s="1434"/>
      <c r="SIR290" s="1434"/>
      <c r="SIS290" s="1434"/>
      <c r="SIT290" s="1434"/>
      <c r="SIU290" s="1434"/>
      <c r="SIV290" s="1434"/>
      <c r="SIW290" s="1434"/>
      <c r="SIX290" s="1434"/>
      <c r="SIY290" s="1434"/>
      <c r="SIZ290" s="1434"/>
      <c r="SJA290" s="1434"/>
      <c r="SJB290" s="1434"/>
      <c r="SJC290" s="1434"/>
      <c r="SJD290" s="1434"/>
      <c r="SJE290" s="1434"/>
      <c r="SJF290" s="1434"/>
      <c r="SJG290" s="1434"/>
      <c r="SJH290" s="1434"/>
      <c r="SJI290" s="1434"/>
      <c r="SJJ290" s="1434"/>
      <c r="SJK290" s="1434"/>
      <c r="SJL290" s="1434"/>
      <c r="SJM290" s="1434"/>
      <c r="SJN290" s="1434"/>
      <c r="SJO290" s="1434"/>
      <c r="SJP290" s="1434"/>
      <c r="SJQ290" s="1434"/>
      <c r="SJR290" s="1434"/>
      <c r="SJS290" s="1434"/>
      <c r="SJT290" s="1434"/>
      <c r="SJU290" s="1434"/>
      <c r="SJV290" s="1434"/>
      <c r="SJW290" s="1434"/>
      <c r="SJX290" s="1434"/>
      <c r="SJY290" s="1434"/>
      <c r="SJZ290" s="1434"/>
      <c r="SKA290" s="1434"/>
      <c r="SKB290" s="1434"/>
      <c r="SKC290" s="1434"/>
      <c r="SKD290" s="1434"/>
      <c r="SKE290" s="1434"/>
      <c r="SKF290" s="1434"/>
      <c r="SKG290" s="1434"/>
      <c r="SKH290" s="1434"/>
      <c r="SKI290" s="1434"/>
      <c r="SKJ290" s="1434"/>
      <c r="SKK290" s="1434"/>
      <c r="SKL290" s="1434"/>
      <c r="SKM290" s="1434"/>
      <c r="SKN290" s="1434"/>
      <c r="SKO290" s="1434"/>
      <c r="SKP290" s="1434"/>
      <c r="SKQ290" s="1434"/>
      <c r="SKR290" s="1434"/>
      <c r="SKS290" s="1434"/>
      <c r="SKT290" s="1434"/>
      <c r="SKU290" s="1434"/>
      <c r="SKV290" s="1434"/>
      <c r="SKW290" s="1434"/>
      <c r="SKX290" s="1434"/>
      <c r="SKY290" s="1434"/>
      <c r="SKZ290" s="1434"/>
      <c r="SLA290" s="1434"/>
      <c r="SLB290" s="1434"/>
      <c r="SLC290" s="1434"/>
      <c r="SLD290" s="1434"/>
      <c r="SLE290" s="1434"/>
      <c r="SLF290" s="1434"/>
      <c r="SLG290" s="1434"/>
      <c r="SLH290" s="1434"/>
      <c r="SLI290" s="1434"/>
      <c r="SLJ290" s="1434"/>
      <c r="SLK290" s="1434"/>
      <c r="SLL290" s="1434"/>
      <c r="SLM290" s="1434"/>
      <c r="SLN290" s="1434"/>
      <c r="SLO290" s="1434"/>
      <c r="SLP290" s="1434"/>
      <c r="SLQ290" s="1434"/>
      <c r="SLR290" s="1434"/>
      <c r="SLS290" s="1434"/>
      <c r="SLT290" s="1434"/>
      <c r="SLU290" s="1434"/>
      <c r="SLV290" s="1434"/>
      <c r="SLW290" s="1434"/>
      <c r="SLX290" s="1434"/>
      <c r="SLY290" s="1434"/>
      <c r="SLZ290" s="1434"/>
      <c r="SMA290" s="1434"/>
      <c r="SMB290" s="1434"/>
      <c r="SMC290" s="1434"/>
      <c r="SMD290" s="1434"/>
      <c r="SME290" s="1434"/>
      <c r="SMF290" s="1434"/>
      <c r="SMG290" s="1434"/>
      <c r="SMH290" s="1434"/>
      <c r="SMI290" s="1434"/>
      <c r="SMJ290" s="1434"/>
      <c r="SMK290" s="1434"/>
      <c r="SML290" s="1434"/>
      <c r="SMM290" s="1434"/>
      <c r="SMN290" s="1434"/>
      <c r="SMO290" s="1434"/>
      <c r="SMP290" s="1434"/>
      <c r="SMQ290" s="1434"/>
      <c r="SMR290" s="1434"/>
      <c r="SMS290" s="1434"/>
      <c r="SMT290" s="1434"/>
      <c r="SMU290" s="1434"/>
      <c r="SMV290" s="1434"/>
      <c r="SMW290" s="1434"/>
      <c r="SMX290" s="1434"/>
      <c r="SMY290" s="1434"/>
      <c r="SMZ290" s="1434"/>
      <c r="SNA290" s="1434"/>
      <c r="SNB290" s="1434"/>
      <c r="SNC290" s="1434"/>
      <c r="SND290" s="1434"/>
      <c r="SNE290" s="1434"/>
      <c r="SNF290" s="1434"/>
      <c r="SNG290" s="1434"/>
      <c r="SNH290" s="1434"/>
      <c r="SNI290" s="1434"/>
      <c r="SNJ290" s="1434"/>
      <c r="SNK290" s="1434"/>
      <c r="SNL290" s="1434"/>
      <c r="SNM290" s="1434"/>
      <c r="SNN290" s="1434"/>
      <c r="SNO290" s="1434"/>
      <c r="SNP290" s="1434"/>
      <c r="SNQ290" s="1434"/>
      <c r="SNR290" s="1434"/>
      <c r="SNS290" s="1434"/>
      <c r="SNT290" s="1434"/>
      <c r="SNU290" s="1434"/>
      <c r="SNV290" s="1434"/>
      <c r="SNW290" s="1434"/>
      <c r="SNX290" s="1434"/>
      <c r="SNY290" s="1434"/>
      <c r="SNZ290" s="1434"/>
      <c r="SOA290" s="1434"/>
      <c r="SOB290" s="1434"/>
      <c r="SOC290" s="1434"/>
      <c r="SOD290" s="1434"/>
      <c r="SOE290" s="1434"/>
      <c r="SOF290" s="1434"/>
      <c r="SOG290" s="1434"/>
      <c r="SOH290" s="1434"/>
      <c r="SOI290" s="1434"/>
      <c r="SOJ290" s="1434"/>
      <c r="SOK290" s="1434"/>
      <c r="SOL290" s="1434"/>
      <c r="SOM290" s="1434"/>
      <c r="SON290" s="1434"/>
      <c r="SOO290" s="1434"/>
      <c r="SOP290" s="1434"/>
      <c r="SOQ290" s="1434"/>
      <c r="SOR290" s="1434"/>
      <c r="SOS290" s="1434"/>
      <c r="SOT290" s="1434"/>
      <c r="SOU290" s="1434"/>
      <c r="SOV290" s="1434"/>
      <c r="SOW290" s="1434"/>
      <c r="SOX290" s="1434"/>
      <c r="SOY290" s="1434"/>
      <c r="SOZ290" s="1434"/>
      <c r="SPA290" s="1434"/>
      <c r="SPB290" s="1434"/>
      <c r="SPC290" s="1434"/>
      <c r="SPD290" s="1434"/>
      <c r="SPE290" s="1434"/>
      <c r="SPF290" s="1434"/>
      <c r="SPG290" s="1434"/>
      <c r="SPH290" s="1434"/>
      <c r="SPI290" s="1434"/>
      <c r="SPJ290" s="1434"/>
      <c r="SPK290" s="1434"/>
      <c r="SPL290" s="1434"/>
      <c r="SPM290" s="1434"/>
      <c r="SPN290" s="1434"/>
      <c r="SPO290" s="1434"/>
      <c r="SPP290" s="1434"/>
      <c r="SPQ290" s="1434"/>
      <c r="SPR290" s="1434"/>
      <c r="SPS290" s="1434"/>
      <c r="SPT290" s="1434"/>
      <c r="SPU290" s="1434"/>
      <c r="SPV290" s="1434"/>
      <c r="SPW290" s="1434"/>
      <c r="SPX290" s="1434"/>
      <c r="SPY290" s="1434"/>
      <c r="SPZ290" s="1434"/>
      <c r="SQA290" s="1434"/>
      <c r="SQB290" s="1434"/>
      <c r="SQC290" s="1434"/>
      <c r="SQD290" s="1434"/>
      <c r="SQE290" s="1434"/>
      <c r="SQF290" s="1434"/>
      <c r="SQG290" s="1434"/>
      <c r="SQH290" s="1434"/>
      <c r="SQI290" s="1434"/>
      <c r="SQJ290" s="1434"/>
      <c r="SQK290" s="1434"/>
      <c r="SQL290" s="1434"/>
      <c r="SQM290" s="1434"/>
      <c r="SQN290" s="1434"/>
      <c r="SQO290" s="1434"/>
      <c r="SQP290" s="1434"/>
      <c r="SQQ290" s="1434"/>
      <c r="SQR290" s="1434"/>
      <c r="SQS290" s="1434"/>
      <c r="SQT290" s="1434"/>
      <c r="SQU290" s="1434"/>
      <c r="SQV290" s="1434"/>
      <c r="SQW290" s="1434"/>
      <c r="SQX290" s="1434"/>
      <c r="SQY290" s="1434"/>
      <c r="SQZ290" s="1434"/>
      <c r="SRA290" s="1434"/>
      <c r="SRB290" s="1434"/>
      <c r="SRC290" s="1434"/>
      <c r="SRD290" s="1434"/>
      <c r="SRE290" s="1434"/>
      <c r="SRF290" s="1434"/>
      <c r="SRG290" s="1434"/>
      <c r="SRH290" s="1434"/>
      <c r="SRI290" s="1434"/>
      <c r="SRJ290" s="1434"/>
      <c r="SRK290" s="1434"/>
      <c r="SRL290" s="1434"/>
      <c r="SRM290" s="1434"/>
      <c r="SRN290" s="1434"/>
      <c r="SRO290" s="1434"/>
      <c r="SRP290" s="1434"/>
      <c r="SRQ290" s="1434"/>
      <c r="SRR290" s="1434"/>
      <c r="SRS290" s="1434"/>
      <c r="SRT290" s="1434"/>
      <c r="SRU290" s="1434"/>
      <c r="SRV290" s="1434"/>
      <c r="SRW290" s="1434"/>
      <c r="SRX290" s="1434"/>
      <c r="SRY290" s="1434"/>
      <c r="SRZ290" s="1434"/>
      <c r="SSA290" s="1434"/>
      <c r="SSB290" s="1434"/>
      <c r="SSC290" s="1434"/>
      <c r="SSD290" s="1434"/>
      <c r="SSE290" s="1434"/>
      <c r="SSF290" s="1434"/>
      <c r="SSG290" s="1434"/>
      <c r="SSH290" s="1434"/>
      <c r="SSI290" s="1434"/>
      <c r="SSJ290" s="1434"/>
      <c r="SSK290" s="1434"/>
      <c r="SSL290" s="1434"/>
      <c r="SSM290" s="1434"/>
      <c r="SSN290" s="1434"/>
      <c r="SSO290" s="1434"/>
      <c r="SSP290" s="1434"/>
      <c r="SSQ290" s="1434"/>
      <c r="SSR290" s="1434"/>
      <c r="SSS290" s="1434"/>
      <c r="SST290" s="1434"/>
      <c r="SSU290" s="1434"/>
      <c r="SSV290" s="1434"/>
      <c r="SSW290" s="1434"/>
      <c r="SSX290" s="1434"/>
      <c r="SSY290" s="1434"/>
      <c r="SSZ290" s="1434"/>
      <c r="STA290" s="1434"/>
      <c r="STB290" s="1434"/>
      <c r="STC290" s="1434"/>
      <c r="STD290" s="1434"/>
      <c r="STE290" s="1434"/>
      <c r="STF290" s="1434"/>
      <c r="STG290" s="1434"/>
      <c r="STH290" s="1434"/>
      <c r="STI290" s="1434"/>
      <c r="STJ290" s="1434"/>
      <c r="STK290" s="1434"/>
      <c r="STL290" s="1434"/>
      <c r="STM290" s="1434"/>
      <c r="STN290" s="1434"/>
      <c r="STO290" s="1434"/>
      <c r="STP290" s="1434"/>
      <c r="STQ290" s="1434"/>
      <c r="STR290" s="1434"/>
      <c r="STS290" s="1434"/>
      <c r="STT290" s="1434"/>
      <c r="STU290" s="1434"/>
      <c r="STV290" s="1434"/>
      <c r="STW290" s="1434"/>
      <c r="STX290" s="1434"/>
      <c r="STY290" s="1434"/>
      <c r="STZ290" s="1434"/>
      <c r="SUA290" s="1434"/>
      <c r="SUB290" s="1434"/>
      <c r="SUC290" s="1434"/>
      <c r="SUD290" s="1434"/>
      <c r="SUE290" s="1434"/>
      <c r="SUF290" s="1434"/>
      <c r="SUG290" s="1434"/>
      <c r="SUH290" s="1434"/>
      <c r="SUI290" s="1434"/>
      <c r="SUJ290" s="1434"/>
      <c r="SUK290" s="1434"/>
      <c r="SUL290" s="1434"/>
      <c r="SUM290" s="1434"/>
      <c r="SUN290" s="1434"/>
      <c r="SUO290" s="1434"/>
      <c r="SUP290" s="1434"/>
      <c r="SUQ290" s="1434"/>
      <c r="SUR290" s="1434"/>
      <c r="SUS290" s="1434"/>
      <c r="SUT290" s="1434"/>
      <c r="SUU290" s="1434"/>
      <c r="SUV290" s="1434"/>
      <c r="SUW290" s="1434"/>
      <c r="SUX290" s="1434"/>
      <c r="SUY290" s="1434"/>
      <c r="SUZ290" s="1434"/>
      <c r="SVA290" s="1434"/>
      <c r="SVB290" s="1434"/>
      <c r="SVC290" s="1434"/>
      <c r="SVD290" s="1434"/>
      <c r="SVE290" s="1434"/>
      <c r="SVF290" s="1434"/>
      <c r="SVG290" s="1434"/>
      <c r="SVH290" s="1434"/>
      <c r="SVI290" s="1434"/>
      <c r="SVJ290" s="1434"/>
      <c r="SVK290" s="1434"/>
      <c r="SVL290" s="1434"/>
      <c r="SVM290" s="1434"/>
      <c r="SVN290" s="1434"/>
      <c r="SVO290" s="1434"/>
      <c r="SVP290" s="1434"/>
      <c r="SVQ290" s="1434"/>
      <c r="SVR290" s="1434"/>
      <c r="SVS290" s="1434"/>
      <c r="SVT290" s="1434"/>
      <c r="SVU290" s="1434"/>
      <c r="SVV290" s="1434"/>
      <c r="SVW290" s="1434"/>
      <c r="SVX290" s="1434"/>
      <c r="SVY290" s="1434"/>
      <c r="SVZ290" s="1434"/>
      <c r="SWA290" s="1434"/>
      <c r="SWB290" s="1434"/>
      <c r="SWC290" s="1434"/>
      <c r="SWD290" s="1434"/>
      <c r="SWE290" s="1434"/>
      <c r="SWF290" s="1434"/>
      <c r="SWG290" s="1434"/>
      <c r="SWH290" s="1434"/>
      <c r="SWI290" s="1434"/>
      <c r="SWJ290" s="1434"/>
      <c r="SWK290" s="1434"/>
      <c r="SWL290" s="1434"/>
      <c r="SWM290" s="1434"/>
      <c r="SWN290" s="1434"/>
      <c r="SWO290" s="1434"/>
      <c r="SWP290" s="1434"/>
      <c r="SWQ290" s="1434"/>
      <c r="SWR290" s="1434"/>
      <c r="SWS290" s="1434"/>
      <c r="SWT290" s="1434"/>
      <c r="SWU290" s="1434"/>
      <c r="SWV290" s="1434"/>
      <c r="SWW290" s="1434"/>
      <c r="SWX290" s="1434"/>
      <c r="SWY290" s="1434"/>
      <c r="SWZ290" s="1434"/>
      <c r="SXA290" s="1434"/>
      <c r="SXB290" s="1434"/>
      <c r="SXC290" s="1434"/>
      <c r="SXD290" s="1434"/>
      <c r="SXE290" s="1434"/>
      <c r="SXF290" s="1434"/>
      <c r="SXG290" s="1434"/>
      <c r="SXH290" s="1434"/>
      <c r="SXI290" s="1434"/>
      <c r="SXJ290" s="1434"/>
      <c r="SXK290" s="1434"/>
      <c r="SXL290" s="1434"/>
      <c r="SXM290" s="1434"/>
      <c r="SXN290" s="1434"/>
      <c r="SXO290" s="1434"/>
      <c r="SXP290" s="1434"/>
      <c r="SXQ290" s="1434"/>
      <c r="SXR290" s="1434"/>
      <c r="SXS290" s="1434"/>
      <c r="SXT290" s="1434"/>
      <c r="SXU290" s="1434"/>
      <c r="SXV290" s="1434"/>
      <c r="SXW290" s="1434"/>
      <c r="SXX290" s="1434"/>
      <c r="SXY290" s="1434"/>
      <c r="SXZ290" s="1434"/>
      <c r="SYA290" s="1434"/>
      <c r="SYB290" s="1434"/>
      <c r="SYC290" s="1434"/>
      <c r="SYD290" s="1434"/>
      <c r="SYE290" s="1434"/>
      <c r="SYF290" s="1434"/>
      <c r="SYG290" s="1434"/>
      <c r="SYH290" s="1434"/>
      <c r="SYI290" s="1434"/>
      <c r="SYJ290" s="1434"/>
      <c r="SYK290" s="1434"/>
      <c r="SYL290" s="1434"/>
      <c r="SYM290" s="1434"/>
      <c r="SYN290" s="1434"/>
      <c r="SYO290" s="1434"/>
      <c r="SYP290" s="1434"/>
      <c r="SYQ290" s="1434"/>
      <c r="SYR290" s="1434"/>
      <c r="SYS290" s="1434"/>
      <c r="SYT290" s="1434"/>
      <c r="SYU290" s="1434"/>
      <c r="SYV290" s="1434"/>
      <c r="SYW290" s="1434"/>
      <c r="SYX290" s="1434"/>
      <c r="SYY290" s="1434"/>
      <c r="SYZ290" s="1434"/>
      <c r="SZA290" s="1434"/>
      <c r="SZB290" s="1434"/>
      <c r="SZC290" s="1434"/>
      <c r="SZD290" s="1434"/>
      <c r="SZE290" s="1434"/>
      <c r="SZF290" s="1434"/>
      <c r="SZG290" s="1434"/>
      <c r="SZH290" s="1434"/>
      <c r="SZI290" s="1434"/>
      <c r="SZJ290" s="1434"/>
      <c r="SZK290" s="1434"/>
      <c r="SZL290" s="1434"/>
      <c r="SZM290" s="1434"/>
      <c r="SZN290" s="1434"/>
      <c r="SZO290" s="1434"/>
      <c r="SZP290" s="1434"/>
      <c r="SZQ290" s="1434"/>
      <c r="SZR290" s="1434"/>
      <c r="SZS290" s="1434"/>
      <c r="SZT290" s="1434"/>
      <c r="SZU290" s="1434"/>
      <c r="SZV290" s="1434"/>
      <c r="SZW290" s="1434"/>
      <c r="SZX290" s="1434"/>
      <c r="SZY290" s="1434"/>
      <c r="SZZ290" s="1434"/>
      <c r="TAA290" s="1434"/>
      <c r="TAB290" s="1434"/>
      <c r="TAC290" s="1434"/>
      <c r="TAD290" s="1434"/>
      <c r="TAE290" s="1434"/>
      <c r="TAF290" s="1434"/>
      <c r="TAG290" s="1434"/>
      <c r="TAH290" s="1434"/>
      <c r="TAI290" s="1434"/>
      <c r="TAJ290" s="1434"/>
      <c r="TAK290" s="1434"/>
      <c r="TAL290" s="1434"/>
      <c r="TAM290" s="1434"/>
      <c r="TAN290" s="1434"/>
      <c r="TAO290" s="1434"/>
      <c r="TAP290" s="1434"/>
      <c r="TAQ290" s="1434"/>
      <c r="TAR290" s="1434"/>
      <c r="TAS290" s="1434"/>
      <c r="TAT290" s="1434"/>
      <c r="TAU290" s="1434"/>
      <c r="TAV290" s="1434"/>
      <c r="TAW290" s="1434"/>
      <c r="TAX290" s="1434"/>
      <c r="TAY290" s="1434"/>
      <c r="TAZ290" s="1434"/>
      <c r="TBA290" s="1434"/>
      <c r="TBB290" s="1434"/>
      <c r="TBC290" s="1434"/>
      <c r="TBD290" s="1434"/>
      <c r="TBE290" s="1434"/>
      <c r="TBF290" s="1434"/>
      <c r="TBG290" s="1434"/>
      <c r="TBH290" s="1434"/>
      <c r="TBI290" s="1434"/>
      <c r="TBJ290" s="1434"/>
      <c r="TBK290" s="1434"/>
      <c r="TBL290" s="1434"/>
      <c r="TBM290" s="1434"/>
      <c r="TBN290" s="1434"/>
      <c r="TBO290" s="1434"/>
      <c r="TBP290" s="1434"/>
      <c r="TBQ290" s="1434"/>
      <c r="TBR290" s="1434"/>
      <c r="TBS290" s="1434"/>
      <c r="TBT290" s="1434"/>
      <c r="TBU290" s="1434"/>
      <c r="TBV290" s="1434"/>
      <c r="TBW290" s="1434"/>
      <c r="TBX290" s="1434"/>
      <c r="TBY290" s="1434"/>
      <c r="TBZ290" s="1434"/>
      <c r="TCA290" s="1434"/>
      <c r="TCB290" s="1434"/>
      <c r="TCC290" s="1434"/>
      <c r="TCD290" s="1434"/>
      <c r="TCE290" s="1434"/>
      <c r="TCF290" s="1434"/>
      <c r="TCG290" s="1434"/>
      <c r="TCH290" s="1434"/>
      <c r="TCI290" s="1434"/>
      <c r="TCJ290" s="1434"/>
      <c r="TCK290" s="1434"/>
      <c r="TCL290" s="1434"/>
      <c r="TCM290" s="1434"/>
      <c r="TCN290" s="1434"/>
      <c r="TCO290" s="1434"/>
      <c r="TCP290" s="1434"/>
      <c r="TCQ290" s="1434"/>
      <c r="TCR290" s="1434"/>
      <c r="TCS290" s="1434"/>
      <c r="TCT290" s="1434"/>
      <c r="TCU290" s="1434"/>
      <c r="TCV290" s="1434"/>
      <c r="TCW290" s="1434"/>
      <c r="TCX290" s="1434"/>
      <c r="TCY290" s="1434"/>
      <c r="TCZ290" s="1434"/>
      <c r="TDA290" s="1434"/>
      <c r="TDB290" s="1434"/>
      <c r="TDC290" s="1434"/>
      <c r="TDD290" s="1434"/>
      <c r="TDE290" s="1434"/>
      <c r="TDF290" s="1434"/>
      <c r="TDG290" s="1434"/>
      <c r="TDH290" s="1434"/>
      <c r="TDI290" s="1434"/>
      <c r="TDJ290" s="1434"/>
      <c r="TDK290" s="1434"/>
      <c r="TDL290" s="1434"/>
      <c r="TDM290" s="1434"/>
      <c r="TDN290" s="1434"/>
      <c r="TDO290" s="1434"/>
      <c r="TDP290" s="1434"/>
      <c r="TDQ290" s="1434"/>
      <c r="TDR290" s="1434"/>
      <c r="TDS290" s="1434"/>
      <c r="TDT290" s="1434"/>
      <c r="TDU290" s="1434"/>
      <c r="TDV290" s="1434"/>
      <c r="TDW290" s="1434"/>
      <c r="TDX290" s="1434"/>
      <c r="TDY290" s="1434"/>
      <c r="TDZ290" s="1434"/>
      <c r="TEA290" s="1434"/>
      <c r="TEB290" s="1434"/>
      <c r="TEC290" s="1434"/>
      <c r="TED290" s="1434"/>
      <c r="TEE290" s="1434"/>
      <c r="TEF290" s="1434"/>
      <c r="TEG290" s="1434"/>
      <c r="TEH290" s="1434"/>
      <c r="TEI290" s="1434"/>
      <c r="TEJ290" s="1434"/>
      <c r="TEK290" s="1434"/>
      <c r="TEL290" s="1434"/>
      <c r="TEM290" s="1434"/>
      <c r="TEN290" s="1434"/>
      <c r="TEO290" s="1434"/>
      <c r="TEP290" s="1434"/>
      <c r="TEQ290" s="1434"/>
      <c r="TER290" s="1434"/>
      <c r="TES290" s="1434"/>
      <c r="TET290" s="1434"/>
      <c r="TEU290" s="1434"/>
      <c r="TEV290" s="1434"/>
      <c r="TEW290" s="1434"/>
      <c r="TEX290" s="1434"/>
      <c r="TEY290" s="1434"/>
      <c r="TEZ290" s="1434"/>
      <c r="TFA290" s="1434"/>
      <c r="TFB290" s="1434"/>
      <c r="TFC290" s="1434"/>
      <c r="TFD290" s="1434"/>
      <c r="TFE290" s="1434"/>
      <c r="TFF290" s="1434"/>
      <c r="TFG290" s="1434"/>
      <c r="TFH290" s="1434"/>
      <c r="TFI290" s="1434"/>
      <c r="TFJ290" s="1434"/>
      <c r="TFK290" s="1434"/>
      <c r="TFL290" s="1434"/>
      <c r="TFM290" s="1434"/>
      <c r="TFN290" s="1434"/>
      <c r="TFO290" s="1434"/>
      <c r="TFP290" s="1434"/>
      <c r="TFQ290" s="1434"/>
      <c r="TFR290" s="1434"/>
      <c r="TFS290" s="1434"/>
      <c r="TFT290" s="1434"/>
      <c r="TFU290" s="1434"/>
      <c r="TFV290" s="1434"/>
      <c r="TFW290" s="1434"/>
      <c r="TFX290" s="1434"/>
      <c r="TFY290" s="1434"/>
      <c r="TFZ290" s="1434"/>
      <c r="TGA290" s="1434"/>
      <c r="TGB290" s="1434"/>
      <c r="TGC290" s="1434"/>
      <c r="TGD290" s="1434"/>
      <c r="TGE290" s="1434"/>
      <c r="TGF290" s="1434"/>
      <c r="TGG290" s="1434"/>
      <c r="TGH290" s="1434"/>
      <c r="TGI290" s="1434"/>
      <c r="TGJ290" s="1434"/>
      <c r="TGK290" s="1434"/>
      <c r="TGL290" s="1434"/>
      <c r="TGM290" s="1434"/>
      <c r="TGN290" s="1434"/>
      <c r="TGO290" s="1434"/>
      <c r="TGP290" s="1434"/>
      <c r="TGQ290" s="1434"/>
      <c r="TGR290" s="1434"/>
      <c r="TGS290" s="1434"/>
      <c r="TGT290" s="1434"/>
      <c r="TGU290" s="1434"/>
      <c r="TGV290" s="1434"/>
      <c r="TGW290" s="1434"/>
      <c r="TGX290" s="1434"/>
      <c r="TGY290" s="1434"/>
      <c r="TGZ290" s="1434"/>
      <c r="THA290" s="1434"/>
      <c r="THB290" s="1434"/>
      <c r="THC290" s="1434"/>
      <c r="THD290" s="1434"/>
      <c r="THE290" s="1434"/>
      <c r="THF290" s="1434"/>
      <c r="THG290" s="1434"/>
      <c r="THH290" s="1434"/>
      <c r="THI290" s="1434"/>
      <c r="THJ290" s="1434"/>
      <c r="THK290" s="1434"/>
      <c r="THL290" s="1434"/>
      <c r="THM290" s="1434"/>
      <c r="THN290" s="1434"/>
      <c r="THO290" s="1434"/>
      <c r="THP290" s="1434"/>
      <c r="THQ290" s="1434"/>
      <c r="THR290" s="1434"/>
      <c r="THS290" s="1434"/>
      <c r="THT290" s="1434"/>
      <c r="THU290" s="1434"/>
      <c r="THV290" s="1434"/>
      <c r="THW290" s="1434"/>
      <c r="THX290" s="1434"/>
      <c r="THY290" s="1434"/>
      <c r="THZ290" s="1434"/>
      <c r="TIA290" s="1434"/>
      <c r="TIB290" s="1434"/>
      <c r="TIC290" s="1434"/>
      <c r="TID290" s="1434"/>
      <c r="TIE290" s="1434"/>
      <c r="TIF290" s="1434"/>
      <c r="TIG290" s="1434"/>
      <c r="TIH290" s="1434"/>
      <c r="TII290" s="1434"/>
      <c r="TIJ290" s="1434"/>
      <c r="TIK290" s="1434"/>
      <c r="TIL290" s="1434"/>
      <c r="TIM290" s="1434"/>
      <c r="TIN290" s="1434"/>
      <c r="TIO290" s="1434"/>
      <c r="TIP290" s="1434"/>
      <c r="TIQ290" s="1434"/>
      <c r="TIR290" s="1434"/>
      <c r="TIS290" s="1434"/>
      <c r="TIT290" s="1434"/>
      <c r="TIU290" s="1434"/>
      <c r="TIV290" s="1434"/>
      <c r="TIW290" s="1434"/>
      <c r="TIX290" s="1434"/>
      <c r="TIY290" s="1434"/>
      <c r="TIZ290" s="1434"/>
      <c r="TJA290" s="1434"/>
      <c r="TJB290" s="1434"/>
      <c r="TJC290" s="1434"/>
      <c r="TJD290" s="1434"/>
      <c r="TJE290" s="1434"/>
      <c r="TJF290" s="1434"/>
      <c r="TJG290" s="1434"/>
      <c r="TJH290" s="1434"/>
      <c r="TJI290" s="1434"/>
      <c r="TJJ290" s="1434"/>
      <c r="TJK290" s="1434"/>
      <c r="TJL290" s="1434"/>
      <c r="TJM290" s="1434"/>
      <c r="TJN290" s="1434"/>
      <c r="TJO290" s="1434"/>
      <c r="TJP290" s="1434"/>
      <c r="TJQ290" s="1434"/>
      <c r="TJR290" s="1434"/>
      <c r="TJS290" s="1434"/>
      <c r="TJT290" s="1434"/>
      <c r="TJU290" s="1434"/>
      <c r="TJV290" s="1434"/>
      <c r="TJW290" s="1434"/>
      <c r="TJX290" s="1434"/>
      <c r="TJY290" s="1434"/>
      <c r="TJZ290" s="1434"/>
      <c r="TKA290" s="1434"/>
      <c r="TKB290" s="1434"/>
      <c r="TKC290" s="1434"/>
      <c r="TKD290" s="1434"/>
      <c r="TKE290" s="1434"/>
      <c r="TKF290" s="1434"/>
      <c r="TKG290" s="1434"/>
      <c r="TKH290" s="1434"/>
      <c r="TKI290" s="1434"/>
      <c r="TKJ290" s="1434"/>
      <c r="TKK290" s="1434"/>
      <c r="TKL290" s="1434"/>
      <c r="TKM290" s="1434"/>
      <c r="TKN290" s="1434"/>
      <c r="TKO290" s="1434"/>
      <c r="TKP290" s="1434"/>
      <c r="TKQ290" s="1434"/>
      <c r="TKR290" s="1434"/>
      <c r="TKS290" s="1434"/>
      <c r="TKT290" s="1434"/>
      <c r="TKU290" s="1434"/>
      <c r="TKV290" s="1434"/>
      <c r="TKW290" s="1434"/>
      <c r="TKX290" s="1434"/>
      <c r="TKY290" s="1434"/>
      <c r="TKZ290" s="1434"/>
      <c r="TLA290" s="1434"/>
      <c r="TLB290" s="1434"/>
      <c r="TLC290" s="1434"/>
      <c r="TLD290" s="1434"/>
      <c r="TLE290" s="1434"/>
      <c r="TLF290" s="1434"/>
      <c r="TLG290" s="1434"/>
      <c r="TLH290" s="1434"/>
      <c r="TLI290" s="1434"/>
      <c r="TLJ290" s="1434"/>
      <c r="TLK290" s="1434"/>
      <c r="TLL290" s="1434"/>
      <c r="TLM290" s="1434"/>
      <c r="TLN290" s="1434"/>
      <c r="TLO290" s="1434"/>
      <c r="TLP290" s="1434"/>
      <c r="TLQ290" s="1434"/>
      <c r="TLR290" s="1434"/>
      <c r="TLS290" s="1434"/>
      <c r="TLT290" s="1434"/>
      <c r="TLU290" s="1434"/>
      <c r="TLV290" s="1434"/>
      <c r="TLW290" s="1434"/>
      <c r="TLX290" s="1434"/>
      <c r="TLY290" s="1434"/>
      <c r="TLZ290" s="1434"/>
      <c r="TMA290" s="1434"/>
      <c r="TMB290" s="1434"/>
      <c r="TMC290" s="1434"/>
      <c r="TMD290" s="1434"/>
      <c r="TME290" s="1434"/>
      <c r="TMF290" s="1434"/>
      <c r="TMG290" s="1434"/>
      <c r="TMH290" s="1434"/>
      <c r="TMI290" s="1434"/>
      <c r="TMJ290" s="1434"/>
      <c r="TMK290" s="1434"/>
      <c r="TML290" s="1434"/>
      <c r="TMM290" s="1434"/>
      <c r="TMN290" s="1434"/>
      <c r="TMO290" s="1434"/>
      <c r="TMP290" s="1434"/>
      <c r="TMQ290" s="1434"/>
      <c r="TMR290" s="1434"/>
      <c r="TMS290" s="1434"/>
      <c r="TMT290" s="1434"/>
      <c r="TMU290" s="1434"/>
      <c r="TMV290" s="1434"/>
      <c r="TMW290" s="1434"/>
      <c r="TMX290" s="1434"/>
      <c r="TMY290" s="1434"/>
      <c r="TMZ290" s="1434"/>
      <c r="TNA290" s="1434"/>
      <c r="TNB290" s="1434"/>
      <c r="TNC290" s="1434"/>
      <c r="TND290" s="1434"/>
      <c r="TNE290" s="1434"/>
      <c r="TNF290" s="1434"/>
      <c r="TNG290" s="1434"/>
      <c r="TNH290" s="1434"/>
      <c r="TNI290" s="1434"/>
      <c r="TNJ290" s="1434"/>
      <c r="TNK290" s="1434"/>
      <c r="TNL290" s="1434"/>
      <c r="TNM290" s="1434"/>
      <c r="TNN290" s="1434"/>
      <c r="TNO290" s="1434"/>
      <c r="TNP290" s="1434"/>
      <c r="TNQ290" s="1434"/>
      <c r="TNR290" s="1434"/>
      <c r="TNS290" s="1434"/>
      <c r="TNT290" s="1434"/>
      <c r="TNU290" s="1434"/>
      <c r="TNV290" s="1434"/>
      <c r="TNW290" s="1434"/>
      <c r="TNX290" s="1434"/>
      <c r="TNY290" s="1434"/>
      <c r="TNZ290" s="1434"/>
      <c r="TOA290" s="1434"/>
      <c r="TOB290" s="1434"/>
      <c r="TOC290" s="1434"/>
      <c r="TOD290" s="1434"/>
      <c r="TOE290" s="1434"/>
      <c r="TOF290" s="1434"/>
      <c r="TOG290" s="1434"/>
      <c r="TOH290" s="1434"/>
      <c r="TOI290" s="1434"/>
      <c r="TOJ290" s="1434"/>
      <c r="TOK290" s="1434"/>
      <c r="TOL290" s="1434"/>
      <c r="TOM290" s="1434"/>
      <c r="TON290" s="1434"/>
      <c r="TOO290" s="1434"/>
      <c r="TOP290" s="1434"/>
      <c r="TOQ290" s="1434"/>
      <c r="TOR290" s="1434"/>
      <c r="TOS290" s="1434"/>
      <c r="TOT290" s="1434"/>
      <c r="TOU290" s="1434"/>
      <c r="TOV290" s="1434"/>
      <c r="TOW290" s="1434"/>
      <c r="TOX290" s="1434"/>
      <c r="TOY290" s="1434"/>
      <c r="TOZ290" s="1434"/>
      <c r="TPA290" s="1434"/>
      <c r="TPB290" s="1434"/>
      <c r="TPC290" s="1434"/>
      <c r="TPD290" s="1434"/>
      <c r="TPE290" s="1434"/>
      <c r="TPF290" s="1434"/>
      <c r="TPG290" s="1434"/>
      <c r="TPH290" s="1434"/>
      <c r="TPI290" s="1434"/>
      <c r="TPJ290" s="1434"/>
      <c r="TPK290" s="1434"/>
      <c r="TPL290" s="1434"/>
      <c r="TPM290" s="1434"/>
      <c r="TPN290" s="1434"/>
      <c r="TPO290" s="1434"/>
      <c r="TPP290" s="1434"/>
      <c r="TPQ290" s="1434"/>
      <c r="TPR290" s="1434"/>
      <c r="TPS290" s="1434"/>
      <c r="TPT290" s="1434"/>
      <c r="TPU290" s="1434"/>
      <c r="TPV290" s="1434"/>
      <c r="TPW290" s="1434"/>
      <c r="TPX290" s="1434"/>
      <c r="TPY290" s="1434"/>
      <c r="TPZ290" s="1434"/>
      <c r="TQA290" s="1434"/>
      <c r="TQB290" s="1434"/>
      <c r="TQC290" s="1434"/>
      <c r="TQD290" s="1434"/>
      <c r="TQE290" s="1434"/>
      <c r="TQF290" s="1434"/>
      <c r="TQG290" s="1434"/>
      <c r="TQH290" s="1434"/>
      <c r="TQI290" s="1434"/>
      <c r="TQJ290" s="1434"/>
      <c r="TQK290" s="1434"/>
      <c r="TQL290" s="1434"/>
      <c r="TQM290" s="1434"/>
      <c r="TQN290" s="1434"/>
      <c r="TQO290" s="1434"/>
      <c r="TQP290" s="1434"/>
      <c r="TQQ290" s="1434"/>
      <c r="TQR290" s="1434"/>
      <c r="TQS290" s="1434"/>
      <c r="TQT290" s="1434"/>
      <c r="TQU290" s="1434"/>
      <c r="TQV290" s="1434"/>
      <c r="TQW290" s="1434"/>
      <c r="TQX290" s="1434"/>
      <c r="TQY290" s="1434"/>
      <c r="TQZ290" s="1434"/>
      <c r="TRA290" s="1434"/>
      <c r="TRB290" s="1434"/>
      <c r="TRC290" s="1434"/>
      <c r="TRD290" s="1434"/>
      <c r="TRE290" s="1434"/>
      <c r="TRF290" s="1434"/>
      <c r="TRG290" s="1434"/>
      <c r="TRH290" s="1434"/>
      <c r="TRI290" s="1434"/>
      <c r="TRJ290" s="1434"/>
      <c r="TRK290" s="1434"/>
      <c r="TRL290" s="1434"/>
      <c r="TRM290" s="1434"/>
      <c r="TRN290" s="1434"/>
      <c r="TRO290" s="1434"/>
      <c r="TRP290" s="1434"/>
      <c r="TRQ290" s="1434"/>
      <c r="TRR290" s="1434"/>
      <c r="TRS290" s="1434"/>
      <c r="TRT290" s="1434"/>
      <c r="TRU290" s="1434"/>
      <c r="TRV290" s="1434"/>
      <c r="TRW290" s="1434"/>
      <c r="TRX290" s="1434"/>
      <c r="TRY290" s="1434"/>
      <c r="TRZ290" s="1434"/>
      <c r="TSA290" s="1434"/>
      <c r="TSB290" s="1434"/>
      <c r="TSC290" s="1434"/>
      <c r="TSD290" s="1434"/>
      <c r="TSE290" s="1434"/>
      <c r="TSF290" s="1434"/>
      <c r="TSG290" s="1434"/>
      <c r="TSH290" s="1434"/>
      <c r="TSI290" s="1434"/>
      <c r="TSJ290" s="1434"/>
      <c r="TSK290" s="1434"/>
      <c r="TSL290" s="1434"/>
      <c r="TSM290" s="1434"/>
      <c r="TSN290" s="1434"/>
      <c r="TSO290" s="1434"/>
      <c r="TSP290" s="1434"/>
      <c r="TSQ290" s="1434"/>
      <c r="TSR290" s="1434"/>
      <c r="TSS290" s="1434"/>
      <c r="TST290" s="1434"/>
      <c r="TSU290" s="1434"/>
      <c r="TSV290" s="1434"/>
      <c r="TSW290" s="1434"/>
      <c r="TSX290" s="1434"/>
      <c r="TSY290" s="1434"/>
      <c r="TSZ290" s="1434"/>
      <c r="TTA290" s="1434"/>
      <c r="TTB290" s="1434"/>
      <c r="TTC290" s="1434"/>
      <c r="TTD290" s="1434"/>
      <c r="TTE290" s="1434"/>
      <c r="TTF290" s="1434"/>
      <c r="TTG290" s="1434"/>
      <c r="TTH290" s="1434"/>
      <c r="TTI290" s="1434"/>
      <c r="TTJ290" s="1434"/>
      <c r="TTK290" s="1434"/>
      <c r="TTL290" s="1434"/>
      <c r="TTM290" s="1434"/>
      <c r="TTN290" s="1434"/>
      <c r="TTO290" s="1434"/>
      <c r="TTP290" s="1434"/>
      <c r="TTQ290" s="1434"/>
      <c r="TTR290" s="1434"/>
      <c r="TTS290" s="1434"/>
      <c r="TTT290" s="1434"/>
      <c r="TTU290" s="1434"/>
      <c r="TTV290" s="1434"/>
      <c r="TTW290" s="1434"/>
      <c r="TTX290" s="1434"/>
      <c r="TTY290" s="1434"/>
      <c r="TTZ290" s="1434"/>
      <c r="TUA290" s="1434"/>
      <c r="TUB290" s="1434"/>
      <c r="TUC290" s="1434"/>
      <c r="TUD290" s="1434"/>
      <c r="TUE290" s="1434"/>
      <c r="TUF290" s="1434"/>
      <c r="TUG290" s="1434"/>
      <c r="TUH290" s="1434"/>
      <c r="TUI290" s="1434"/>
      <c r="TUJ290" s="1434"/>
      <c r="TUK290" s="1434"/>
      <c r="TUL290" s="1434"/>
      <c r="TUM290" s="1434"/>
      <c r="TUN290" s="1434"/>
      <c r="TUO290" s="1434"/>
      <c r="TUP290" s="1434"/>
      <c r="TUQ290" s="1434"/>
      <c r="TUR290" s="1434"/>
      <c r="TUS290" s="1434"/>
      <c r="TUT290" s="1434"/>
      <c r="TUU290" s="1434"/>
      <c r="TUV290" s="1434"/>
      <c r="TUW290" s="1434"/>
      <c r="TUX290" s="1434"/>
      <c r="TUY290" s="1434"/>
      <c r="TUZ290" s="1434"/>
      <c r="TVA290" s="1434"/>
      <c r="TVB290" s="1434"/>
      <c r="TVC290" s="1434"/>
      <c r="TVD290" s="1434"/>
      <c r="TVE290" s="1434"/>
      <c r="TVF290" s="1434"/>
      <c r="TVG290" s="1434"/>
      <c r="TVH290" s="1434"/>
      <c r="TVI290" s="1434"/>
      <c r="TVJ290" s="1434"/>
      <c r="TVK290" s="1434"/>
      <c r="TVL290" s="1434"/>
      <c r="TVM290" s="1434"/>
      <c r="TVN290" s="1434"/>
      <c r="TVO290" s="1434"/>
      <c r="TVP290" s="1434"/>
      <c r="TVQ290" s="1434"/>
      <c r="TVR290" s="1434"/>
      <c r="TVS290" s="1434"/>
      <c r="TVT290" s="1434"/>
      <c r="TVU290" s="1434"/>
      <c r="TVV290" s="1434"/>
      <c r="TVW290" s="1434"/>
      <c r="TVX290" s="1434"/>
      <c r="TVY290" s="1434"/>
      <c r="TVZ290" s="1434"/>
      <c r="TWA290" s="1434"/>
      <c r="TWB290" s="1434"/>
      <c r="TWC290" s="1434"/>
      <c r="TWD290" s="1434"/>
      <c r="TWE290" s="1434"/>
      <c r="TWF290" s="1434"/>
      <c r="TWG290" s="1434"/>
      <c r="TWH290" s="1434"/>
      <c r="TWI290" s="1434"/>
      <c r="TWJ290" s="1434"/>
      <c r="TWK290" s="1434"/>
      <c r="TWL290" s="1434"/>
      <c r="TWM290" s="1434"/>
      <c r="TWN290" s="1434"/>
      <c r="TWO290" s="1434"/>
      <c r="TWP290" s="1434"/>
      <c r="TWQ290" s="1434"/>
      <c r="TWR290" s="1434"/>
      <c r="TWS290" s="1434"/>
      <c r="TWT290" s="1434"/>
      <c r="TWU290" s="1434"/>
      <c r="TWV290" s="1434"/>
      <c r="TWW290" s="1434"/>
      <c r="TWX290" s="1434"/>
      <c r="TWY290" s="1434"/>
      <c r="TWZ290" s="1434"/>
      <c r="TXA290" s="1434"/>
      <c r="TXB290" s="1434"/>
      <c r="TXC290" s="1434"/>
      <c r="TXD290" s="1434"/>
      <c r="TXE290" s="1434"/>
      <c r="TXF290" s="1434"/>
      <c r="TXG290" s="1434"/>
      <c r="TXH290" s="1434"/>
      <c r="TXI290" s="1434"/>
      <c r="TXJ290" s="1434"/>
      <c r="TXK290" s="1434"/>
      <c r="TXL290" s="1434"/>
      <c r="TXM290" s="1434"/>
      <c r="TXN290" s="1434"/>
      <c r="TXO290" s="1434"/>
      <c r="TXP290" s="1434"/>
      <c r="TXQ290" s="1434"/>
      <c r="TXR290" s="1434"/>
      <c r="TXS290" s="1434"/>
      <c r="TXT290" s="1434"/>
      <c r="TXU290" s="1434"/>
      <c r="TXV290" s="1434"/>
      <c r="TXW290" s="1434"/>
      <c r="TXX290" s="1434"/>
      <c r="TXY290" s="1434"/>
      <c r="TXZ290" s="1434"/>
      <c r="TYA290" s="1434"/>
      <c r="TYB290" s="1434"/>
      <c r="TYC290" s="1434"/>
      <c r="TYD290" s="1434"/>
      <c r="TYE290" s="1434"/>
      <c r="TYF290" s="1434"/>
      <c r="TYG290" s="1434"/>
      <c r="TYH290" s="1434"/>
      <c r="TYI290" s="1434"/>
      <c r="TYJ290" s="1434"/>
      <c r="TYK290" s="1434"/>
      <c r="TYL290" s="1434"/>
      <c r="TYM290" s="1434"/>
      <c r="TYN290" s="1434"/>
      <c r="TYO290" s="1434"/>
      <c r="TYP290" s="1434"/>
      <c r="TYQ290" s="1434"/>
      <c r="TYR290" s="1434"/>
      <c r="TYS290" s="1434"/>
      <c r="TYT290" s="1434"/>
      <c r="TYU290" s="1434"/>
      <c r="TYV290" s="1434"/>
      <c r="TYW290" s="1434"/>
      <c r="TYX290" s="1434"/>
      <c r="TYY290" s="1434"/>
      <c r="TYZ290" s="1434"/>
      <c r="TZA290" s="1434"/>
      <c r="TZB290" s="1434"/>
      <c r="TZC290" s="1434"/>
      <c r="TZD290" s="1434"/>
      <c r="TZE290" s="1434"/>
      <c r="TZF290" s="1434"/>
      <c r="TZG290" s="1434"/>
      <c r="TZH290" s="1434"/>
      <c r="TZI290" s="1434"/>
      <c r="TZJ290" s="1434"/>
      <c r="TZK290" s="1434"/>
      <c r="TZL290" s="1434"/>
      <c r="TZM290" s="1434"/>
      <c r="TZN290" s="1434"/>
      <c r="TZO290" s="1434"/>
      <c r="TZP290" s="1434"/>
      <c r="TZQ290" s="1434"/>
      <c r="TZR290" s="1434"/>
      <c r="TZS290" s="1434"/>
      <c r="TZT290" s="1434"/>
      <c r="TZU290" s="1434"/>
      <c r="TZV290" s="1434"/>
      <c r="TZW290" s="1434"/>
      <c r="TZX290" s="1434"/>
      <c r="TZY290" s="1434"/>
      <c r="TZZ290" s="1434"/>
      <c r="UAA290" s="1434"/>
      <c r="UAB290" s="1434"/>
      <c r="UAC290" s="1434"/>
      <c r="UAD290" s="1434"/>
      <c r="UAE290" s="1434"/>
      <c r="UAF290" s="1434"/>
      <c r="UAG290" s="1434"/>
      <c r="UAH290" s="1434"/>
      <c r="UAI290" s="1434"/>
      <c r="UAJ290" s="1434"/>
      <c r="UAK290" s="1434"/>
      <c r="UAL290" s="1434"/>
      <c r="UAM290" s="1434"/>
      <c r="UAN290" s="1434"/>
      <c r="UAO290" s="1434"/>
      <c r="UAP290" s="1434"/>
      <c r="UAQ290" s="1434"/>
      <c r="UAR290" s="1434"/>
      <c r="UAS290" s="1434"/>
      <c r="UAT290" s="1434"/>
      <c r="UAU290" s="1434"/>
      <c r="UAV290" s="1434"/>
      <c r="UAW290" s="1434"/>
      <c r="UAX290" s="1434"/>
      <c r="UAY290" s="1434"/>
      <c r="UAZ290" s="1434"/>
      <c r="UBA290" s="1434"/>
      <c r="UBB290" s="1434"/>
      <c r="UBC290" s="1434"/>
      <c r="UBD290" s="1434"/>
      <c r="UBE290" s="1434"/>
      <c r="UBF290" s="1434"/>
      <c r="UBG290" s="1434"/>
      <c r="UBH290" s="1434"/>
      <c r="UBI290" s="1434"/>
      <c r="UBJ290" s="1434"/>
      <c r="UBK290" s="1434"/>
      <c r="UBL290" s="1434"/>
      <c r="UBM290" s="1434"/>
      <c r="UBN290" s="1434"/>
      <c r="UBO290" s="1434"/>
      <c r="UBP290" s="1434"/>
      <c r="UBQ290" s="1434"/>
      <c r="UBR290" s="1434"/>
      <c r="UBS290" s="1434"/>
      <c r="UBT290" s="1434"/>
      <c r="UBU290" s="1434"/>
      <c r="UBV290" s="1434"/>
      <c r="UBW290" s="1434"/>
      <c r="UBX290" s="1434"/>
      <c r="UBY290" s="1434"/>
      <c r="UBZ290" s="1434"/>
      <c r="UCA290" s="1434"/>
      <c r="UCB290" s="1434"/>
      <c r="UCC290" s="1434"/>
      <c r="UCD290" s="1434"/>
      <c r="UCE290" s="1434"/>
      <c r="UCF290" s="1434"/>
      <c r="UCG290" s="1434"/>
      <c r="UCH290" s="1434"/>
      <c r="UCI290" s="1434"/>
      <c r="UCJ290" s="1434"/>
      <c r="UCK290" s="1434"/>
      <c r="UCL290" s="1434"/>
      <c r="UCM290" s="1434"/>
      <c r="UCN290" s="1434"/>
      <c r="UCO290" s="1434"/>
      <c r="UCP290" s="1434"/>
      <c r="UCQ290" s="1434"/>
      <c r="UCR290" s="1434"/>
      <c r="UCS290" s="1434"/>
      <c r="UCT290" s="1434"/>
      <c r="UCU290" s="1434"/>
      <c r="UCV290" s="1434"/>
      <c r="UCW290" s="1434"/>
      <c r="UCX290" s="1434"/>
      <c r="UCY290" s="1434"/>
      <c r="UCZ290" s="1434"/>
      <c r="UDA290" s="1434"/>
      <c r="UDB290" s="1434"/>
      <c r="UDC290" s="1434"/>
      <c r="UDD290" s="1434"/>
      <c r="UDE290" s="1434"/>
      <c r="UDF290" s="1434"/>
      <c r="UDG290" s="1434"/>
      <c r="UDH290" s="1434"/>
      <c r="UDI290" s="1434"/>
      <c r="UDJ290" s="1434"/>
      <c r="UDK290" s="1434"/>
      <c r="UDL290" s="1434"/>
      <c r="UDM290" s="1434"/>
      <c r="UDN290" s="1434"/>
      <c r="UDO290" s="1434"/>
      <c r="UDP290" s="1434"/>
      <c r="UDQ290" s="1434"/>
      <c r="UDR290" s="1434"/>
      <c r="UDS290" s="1434"/>
      <c r="UDT290" s="1434"/>
      <c r="UDU290" s="1434"/>
      <c r="UDV290" s="1434"/>
      <c r="UDW290" s="1434"/>
      <c r="UDX290" s="1434"/>
      <c r="UDY290" s="1434"/>
      <c r="UDZ290" s="1434"/>
      <c r="UEA290" s="1434"/>
      <c r="UEB290" s="1434"/>
      <c r="UEC290" s="1434"/>
      <c r="UED290" s="1434"/>
      <c r="UEE290" s="1434"/>
      <c r="UEF290" s="1434"/>
      <c r="UEG290" s="1434"/>
      <c r="UEH290" s="1434"/>
      <c r="UEI290" s="1434"/>
      <c r="UEJ290" s="1434"/>
      <c r="UEK290" s="1434"/>
      <c r="UEL290" s="1434"/>
      <c r="UEM290" s="1434"/>
      <c r="UEN290" s="1434"/>
      <c r="UEO290" s="1434"/>
      <c r="UEP290" s="1434"/>
      <c r="UEQ290" s="1434"/>
      <c r="UER290" s="1434"/>
      <c r="UES290" s="1434"/>
      <c r="UET290" s="1434"/>
      <c r="UEU290" s="1434"/>
      <c r="UEV290" s="1434"/>
      <c r="UEW290" s="1434"/>
      <c r="UEX290" s="1434"/>
      <c r="UEY290" s="1434"/>
      <c r="UEZ290" s="1434"/>
      <c r="UFA290" s="1434"/>
      <c r="UFB290" s="1434"/>
      <c r="UFC290" s="1434"/>
      <c r="UFD290" s="1434"/>
      <c r="UFE290" s="1434"/>
      <c r="UFF290" s="1434"/>
      <c r="UFG290" s="1434"/>
      <c r="UFH290" s="1434"/>
      <c r="UFI290" s="1434"/>
      <c r="UFJ290" s="1434"/>
      <c r="UFK290" s="1434"/>
      <c r="UFL290" s="1434"/>
      <c r="UFM290" s="1434"/>
      <c r="UFN290" s="1434"/>
      <c r="UFO290" s="1434"/>
      <c r="UFP290" s="1434"/>
      <c r="UFQ290" s="1434"/>
      <c r="UFR290" s="1434"/>
      <c r="UFS290" s="1434"/>
      <c r="UFT290" s="1434"/>
      <c r="UFU290" s="1434"/>
      <c r="UFV290" s="1434"/>
      <c r="UFW290" s="1434"/>
      <c r="UFX290" s="1434"/>
      <c r="UFY290" s="1434"/>
      <c r="UFZ290" s="1434"/>
      <c r="UGA290" s="1434"/>
      <c r="UGB290" s="1434"/>
      <c r="UGC290" s="1434"/>
      <c r="UGD290" s="1434"/>
      <c r="UGE290" s="1434"/>
      <c r="UGF290" s="1434"/>
      <c r="UGG290" s="1434"/>
      <c r="UGH290" s="1434"/>
      <c r="UGI290" s="1434"/>
      <c r="UGJ290" s="1434"/>
      <c r="UGK290" s="1434"/>
      <c r="UGL290" s="1434"/>
      <c r="UGM290" s="1434"/>
      <c r="UGN290" s="1434"/>
      <c r="UGO290" s="1434"/>
      <c r="UGP290" s="1434"/>
      <c r="UGQ290" s="1434"/>
      <c r="UGR290" s="1434"/>
      <c r="UGS290" s="1434"/>
      <c r="UGT290" s="1434"/>
      <c r="UGU290" s="1434"/>
      <c r="UGV290" s="1434"/>
      <c r="UGW290" s="1434"/>
      <c r="UGX290" s="1434"/>
      <c r="UGY290" s="1434"/>
      <c r="UGZ290" s="1434"/>
      <c r="UHA290" s="1434"/>
      <c r="UHB290" s="1434"/>
      <c r="UHC290" s="1434"/>
      <c r="UHD290" s="1434"/>
      <c r="UHE290" s="1434"/>
      <c r="UHF290" s="1434"/>
      <c r="UHG290" s="1434"/>
      <c r="UHH290" s="1434"/>
      <c r="UHI290" s="1434"/>
      <c r="UHJ290" s="1434"/>
      <c r="UHK290" s="1434"/>
      <c r="UHL290" s="1434"/>
      <c r="UHM290" s="1434"/>
      <c r="UHN290" s="1434"/>
      <c r="UHO290" s="1434"/>
      <c r="UHP290" s="1434"/>
      <c r="UHQ290" s="1434"/>
      <c r="UHR290" s="1434"/>
      <c r="UHS290" s="1434"/>
      <c r="UHT290" s="1434"/>
      <c r="UHU290" s="1434"/>
      <c r="UHV290" s="1434"/>
      <c r="UHW290" s="1434"/>
      <c r="UHX290" s="1434"/>
      <c r="UHY290" s="1434"/>
      <c r="UHZ290" s="1434"/>
      <c r="UIA290" s="1434"/>
      <c r="UIB290" s="1434"/>
      <c r="UIC290" s="1434"/>
      <c r="UID290" s="1434"/>
      <c r="UIE290" s="1434"/>
      <c r="UIF290" s="1434"/>
      <c r="UIG290" s="1434"/>
      <c r="UIH290" s="1434"/>
      <c r="UII290" s="1434"/>
      <c r="UIJ290" s="1434"/>
      <c r="UIK290" s="1434"/>
      <c r="UIL290" s="1434"/>
      <c r="UIM290" s="1434"/>
      <c r="UIN290" s="1434"/>
      <c r="UIO290" s="1434"/>
      <c r="UIP290" s="1434"/>
      <c r="UIQ290" s="1434"/>
      <c r="UIR290" s="1434"/>
      <c r="UIS290" s="1434"/>
      <c r="UIT290" s="1434"/>
      <c r="UIU290" s="1434"/>
      <c r="UIV290" s="1434"/>
      <c r="UIW290" s="1434"/>
      <c r="UIX290" s="1434"/>
      <c r="UIY290" s="1434"/>
      <c r="UIZ290" s="1434"/>
      <c r="UJA290" s="1434"/>
      <c r="UJB290" s="1434"/>
      <c r="UJC290" s="1434"/>
      <c r="UJD290" s="1434"/>
      <c r="UJE290" s="1434"/>
      <c r="UJF290" s="1434"/>
      <c r="UJG290" s="1434"/>
      <c r="UJH290" s="1434"/>
      <c r="UJI290" s="1434"/>
      <c r="UJJ290" s="1434"/>
      <c r="UJK290" s="1434"/>
      <c r="UJL290" s="1434"/>
      <c r="UJM290" s="1434"/>
      <c r="UJN290" s="1434"/>
      <c r="UJO290" s="1434"/>
      <c r="UJP290" s="1434"/>
      <c r="UJQ290" s="1434"/>
      <c r="UJR290" s="1434"/>
      <c r="UJS290" s="1434"/>
      <c r="UJT290" s="1434"/>
      <c r="UJU290" s="1434"/>
      <c r="UJV290" s="1434"/>
      <c r="UJW290" s="1434"/>
      <c r="UJX290" s="1434"/>
      <c r="UJY290" s="1434"/>
      <c r="UJZ290" s="1434"/>
      <c r="UKA290" s="1434"/>
      <c r="UKB290" s="1434"/>
      <c r="UKC290" s="1434"/>
      <c r="UKD290" s="1434"/>
      <c r="UKE290" s="1434"/>
      <c r="UKF290" s="1434"/>
      <c r="UKG290" s="1434"/>
      <c r="UKH290" s="1434"/>
      <c r="UKI290" s="1434"/>
      <c r="UKJ290" s="1434"/>
      <c r="UKK290" s="1434"/>
      <c r="UKL290" s="1434"/>
      <c r="UKM290" s="1434"/>
      <c r="UKN290" s="1434"/>
      <c r="UKO290" s="1434"/>
      <c r="UKP290" s="1434"/>
      <c r="UKQ290" s="1434"/>
      <c r="UKR290" s="1434"/>
      <c r="UKS290" s="1434"/>
      <c r="UKT290" s="1434"/>
      <c r="UKU290" s="1434"/>
      <c r="UKV290" s="1434"/>
      <c r="UKW290" s="1434"/>
      <c r="UKX290" s="1434"/>
      <c r="UKY290" s="1434"/>
      <c r="UKZ290" s="1434"/>
      <c r="ULA290" s="1434"/>
      <c r="ULB290" s="1434"/>
      <c r="ULC290" s="1434"/>
      <c r="ULD290" s="1434"/>
      <c r="ULE290" s="1434"/>
      <c r="ULF290" s="1434"/>
      <c r="ULG290" s="1434"/>
      <c r="ULH290" s="1434"/>
      <c r="ULI290" s="1434"/>
      <c r="ULJ290" s="1434"/>
      <c r="ULK290" s="1434"/>
      <c r="ULL290" s="1434"/>
      <c r="ULM290" s="1434"/>
      <c r="ULN290" s="1434"/>
      <c r="ULO290" s="1434"/>
      <c r="ULP290" s="1434"/>
      <c r="ULQ290" s="1434"/>
      <c r="ULR290" s="1434"/>
      <c r="ULS290" s="1434"/>
      <c r="ULT290" s="1434"/>
      <c r="ULU290" s="1434"/>
      <c r="ULV290" s="1434"/>
      <c r="ULW290" s="1434"/>
      <c r="ULX290" s="1434"/>
      <c r="ULY290" s="1434"/>
      <c r="ULZ290" s="1434"/>
      <c r="UMA290" s="1434"/>
      <c r="UMB290" s="1434"/>
      <c r="UMC290" s="1434"/>
      <c r="UMD290" s="1434"/>
      <c r="UME290" s="1434"/>
      <c r="UMF290" s="1434"/>
      <c r="UMG290" s="1434"/>
      <c r="UMH290" s="1434"/>
      <c r="UMI290" s="1434"/>
      <c r="UMJ290" s="1434"/>
      <c r="UMK290" s="1434"/>
      <c r="UML290" s="1434"/>
      <c r="UMM290" s="1434"/>
      <c r="UMN290" s="1434"/>
      <c r="UMO290" s="1434"/>
      <c r="UMP290" s="1434"/>
      <c r="UMQ290" s="1434"/>
      <c r="UMR290" s="1434"/>
      <c r="UMS290" s="1434"/>
      <c r="UMT290" s="1434"/>
      <c r="UMU290" s="1434"/>
      <c r="UMV290" s="1434"/>
      <c r="UMW290" s="1434"/>
      <c r="UMX290" s="1434"/>
      <c r="UMY290" s="1434"/>
      <c r="UMZ290" s="1434"/>
      <c r="UNA290" s="1434"/>
      <c r="UNB290" s="1434"/>
      <c r="UNC290" s="1434"/>
      <c r="UND290" s="1434"/>
      <c r="UNE290" s="1434"/>
      <c r="UNF290" s="1434"/>
      <c r="UNG290" s="1434"/>
      <c r="UNH290" s="1434"/>
      <c r="UNI290" s="1434"/>
      <c r="UNJ290" s="1434"/>
      <c r="UNK290" s="1434"/>
      <c r="UNL290" s="1434"/>
      <c r="UNM290" s="1434"/>
      <c r="UNN290" s="1434"/>
      <c r="UNO290" s="1434"/>
      <c r="UNP290" s="1434"/>
      <c r="UNQ290" s="1434"/>
      <c r="UNR290" s="1434"/>
      <c r="UNS290" s="1434"/>
      <c r="UNT290" s="1434"/>
      <c r="UNU290" s="1434"/>
      <c r="UNV290" s="1434"/>
      <c r="UNW290" s="1434"/>
      <c r="UNX290" s="1434"/>
      <c r="UNY290" s="1434"/>
      <c r="UNZ290" s="1434"/>
      <c r="UOA290" s="1434"/>
      <c r="UOB290" s="1434"/>
      <c r="UOC290" s="1434"/>
      <c r="UOD290" s="1434"/>
      <c r="UOE290" s="1434"/>
      <c r="UOF290" s="1434"/>
      <c r="UOG290" s="1434"/>
      <c r="UOH290" s="1434"/>
      <c r="UOI290" s="1434"/>
      <c r="UOJ290" s="1434"/>
      <c r="UOK290" s="1434"/>
      <c r="UOL290" s="1434"/>
      <c r="UOM290" s="1434"/>
      <c r="UON290" s="1434"/>
      <c r="UOO290" s="1434"/>
      <c r="UOP290" s="1434"/>
      <c r="UOQ290" s="1434"/>
      <c r="UOR290" s="1434"/>
      <c r="UOS290" s="1434"/>
      <c r="UOT290" s="1434"/>
      <c r="UOU290" s="1434"/>
      <c r="UOV290" s="1434"/>
      <c r="UOW290" s="1434"/>
      <c r="UOX290" s="1434"/>
      <c r="UOY290" s="1434"/>
      <c r="UOZ290" s="1434"/>
      <c r="UPA290" s="1434"/>
      <c r="UPB290" s="1434"/>
      <c r="UPC290" s="1434"/>
      <c r="UPD290" s="1434"/>
      <c r="UPE290" s="1434"/>
      <c r="UPF290" s="1434"/>
      <c r="UPG290" s="1434"/>
      <c r="UPH290" s="1434"/>
      <c r="UPI290" s="1434"/>
      <c r="UPJ290" s="1434"/>
      <c r="UPK290" s="1434"/>
      <c r="UPL290" s="1434"/>
      <c r="UPM290" s="1434"/>
      <c r="UPN290" s="1434"/>
      <c r="UPO290" s="1434"/>
      <c r="UPP290" s="1434"/>
      <c r="UPQ290" s="1434"/>
      <c r="UPR290" s="1434"/>
      <c r="UPS290" s="1434"/>
      <c r="UPT290" s="1434"/>
      <c r="UPU290" s="1434"/>
      <c r="UPV290" s="1434"/>
      <c r="UPW290" s="1434"/>
      <c r="UPX290" s="1434"/>
      <c r="UPY290" s="1434"/>
      <c r="UPZ290" s="1434"/>
      <c r="UQA290" s="1434"/>
      <c r="UQB290" s="1434"/>
      <c r="UQC290" s="1434"/>
      <c r="UQD290" s="1434"/>
      <c r="UQE290" s="1434"/>
      <c r="UQF290" s="1434"/>
      <c r="UQG290" s="1434"/>
      <c r="UQH290" s="1434"/>
      <c r="UQI290" s="1434"/>
      <c r="UQJ290" s="1434"/>
      <c r="UQK290" s="1434"/>
      <c r="UQL290" s="1434"/>
      <c r="UQM290" s="1434"/>
      <c r="UQN290" s="1434"/>
      <c r="UQO290" s="1434"/>
      <c r="UQP290" s="1434"/>
      <c r="UQQ290" s="1434"/>
      <c r="UQR290" s="1434"/>
      <c r="UQS290" s="1434"/>
      <c r="UQT290" s="1434"/>
      <c r="UQU290" s="1434"/>
      <c r="UQV290" s="1434"/>
      <c r="UQW290" s="1434"/>
      <c r="UQX290" s="1434"/>
      <c r="UQY290" s="1434"/>
      <c r="UQZ290" s="1434"/>
      <c r="URA290" s="1434"/>
      <c r="URB290" s="1434"/>
      <c r="URC290" s="1434"/>
      <c r="URD290" s="1434"/>
      <c r="URE290" s="1434"/>
      <c r="URF290" s="1434"/>
      <c r="URG290" s="1434"/>
      <c r="URH290" s="1434"/>
      <c r="URI290" s="1434"/>
      <c r="URJ290" s="1434"/>
      <c r="URK290" s="1434"/>
      <c r="URL290" s="1434"/>
      <c r="URM290" s="1434"/>
      <c r="URN290" s="1434"/>
      <c r="URO290" s="1434"/>
      <c r="URP290" s="1434"/>
      <c r="URQ290" s="1434"/>
      <c r="URR290" s="1434"/>
      <c r="URS290" s="1434"/>
      <c r="URT290" s="1434"/>
      <c r="URU290" s="1434"/>
      <c r="URV290" s="1434"/>
      <c r="URW290" s="1434"/>
      <c r="URX290" s="1434"/>
      <c r="URY290" s="1434"/>
      <c r="URZ290" s="1434"/>
      <c r="USA290" s="1434"/>
      <c r="USB290" s="1434"/>
      <c r="USC290" s="1434"/>
      <c r="USD290" s="1434"/>
      <c r="USE290" s="1434"/>
      <c r="USF290" s="1434"/>
      <c r="USG290" s="1434"/>
      <c r="USH290" s="1434"/>
      <c r="USI290" s="1434"/>
      <c r="USJ290" s="1434"/>
      <c r="USK290" s="1434"/>
      <c r="USL290" s="1434"/>
      <c r="USM290" s="1434"/>
      <c r="USN290" s="1434"/>
      <c r="USO290" s="1434"/>
      <c r="USP290" s="1434"/>
      <c r="USQ290" s="1434"/>
      <c r="USR290" s="1434"/>
      <c r="USS290" s="1434"/>
      <c r="UST290" s="1434"/>
      <c r="USU290" s="1434"/>
      <c r="USV290" s="1434"/>
      <c r="USW290" s="1434"/>
      <c r="USX290" s="1434"/>
      <c r="USY290" s="1434"/>
      <c r="USZ290" s="1434"/>
      <c r="UTA290" s="1434"/>
      <c r="UTB290" s="1434"/>
      <c r="UTC290" s="1434"/>
      <c r="UTD290" s="1434"/>
      <c r="UTE290" s="1434"/>
      <c r="UTF290" s="1434"/>
      <c r="UTG290" s="1434"/>
      <c r="UTH290" s="1434"/>
      <c r="UTI290" s="1434"/>
      <c r="UTJ290" s="1434"/>
      <c r="UTK290" s="1434"/>
      <c r="UTL290" s="1434"/>
      <c r="UTM290" s="1434"/>
      <c r="UTN290" s="1434"/>
      <c r="UTO290" s="1434"/>
      <c r="UTP290" s="1434"/>
      <c r="UTQ290" s="1434"/>
      <c r="UTR290" s="1434"/>
      <c r="UTS290" s="1434"/>
      <c r="UTT290" s="1434"/>
      <c r="UTU290" s="1434"/>
      <c r="UTV290" s="1434"/>
      <c r="UTW290" s="1434"/>
      <c r="UTX290" s="1434"/>
      <c r="UTY290" s="1434"/>
      <c r="UTZ290" s="1434"/>
      <c r="UUA290" s="1434"/>
      <c r="UUB290" s="1434"/>
      <c r="UUC290" s="1434"/>
      <c r="UUD290" s="1434"/>
      <c r="UUE290" s="1434"/>
      <c r="UUF290" s="1434"/>
      <c r="UUG290" s="1434"/>
      <c r="UUH290" s="1434"/>
      <c r="UUI290" s="1434"/>
      <c r="UUJ290" s="1434"/>
      <c r="UUK290" s="1434"/>
      <c r="UUL290" s="1434"/>
      <c r="UUM290" s="1434"/>
      <c r="UUN290" s="1434"/>
      <c r="UUO290" s="1434"/>
      <c r="UUP290" s="1434"/>
      <c r="UUQ290" s="1434"/>
      <c r="UUR290" s="1434"/>
      <c r="UUS290" s="1434"/>
      <c r="UUT290" s="1434"/>
      <c r="UUU290" s="1434"/>
      <c r="UUV290" s="1434"/>
      <c r="UUW290" s="1434"/>
      <c r="UUX290" s="1434"/>
      <c r="UUY290" s="1434"/>
      <c r="UUZ290" s="1434"/>
      <c r="UVA290" s="1434"/>
      <c r="UVB290" s="1434"/>
      <c r="UVC290" s="1434"/>
      <c r="UVD290" s="1434"/>
      <c r="UVE290" s="1434"/>
      <c r="UVF290" s="1434"/>
      <c r="UVG290" s="1434"/>
      <c r="UVH290" s="1434"/>
      <c r="UVI290" s="1434"/>
      <c r="UVJ290" s="1434"/>
      <c r="UVK290" s="1434"/>
      <c r="UVL290" s="1434"/>
      <c r="UVM290" s="1434"/>
      <c r="UVN290" s="1434"/>
      <c r="UVO290" s="1434"/>
      <c r="UVP290" s="1434"/>
      <c r="UVQ290" s="1434"/>
      <c r="UVR290" s="1434"/>
      <c r="UVS290" s="1434"/>
      <c r="UVT290" s="1434"/>
      <c r="UVU290" s="1434"/>
      <c r="UVV290" s="1434"/>
      <c r="UVW290" s="1434"/>
      <c r="UVX290" s="1434"/>
      <c r="UVY290" s="1434"/>
      <c r="UVZ290" s="1434"/>
      <c r="UWA290" s="1434"/>
      <c r="UWB290" s="1434"/>
      <c r="UWC290" s="1434"/>
      <c r="UWD290" s="1434"/>
      <c r="UWE290" s="1434"/>
      <c r="UWF290" s="1434"/>
      <c r="UWG290" s="1434"/>
      <c r="UWH290" s="1434"/>
      <c r="UWI290" s="1434"/>
      <c r="UWJ290" s="1434"/>
      <c r="UWK290" s="1434"/>
      <c r="UWL290" s="1434"/>
      <c r="UWM290" s="1434"/>
      <c r="UWN290" s="1434"/>
      <c r="UWO290" s="1434"/>
      <c r="UWP290" s="1434"/>
      <c r="UWQ290" s="1434"/>
      <c r="UWR290" s="1434"/>
      <c r="UWS290" s="1434"/>
      <c r="UWT290" s="1434"/>
      <c r="UWU290" s="1434"/>
      <c r="UWV290" s="1434"/>
      <c r="UWW290" s="1434"/>
      <c r="UWX290" s="1434"/>
      <c r="UWY290" s="1434"/>
      <c r="UWZ290" s="1434"/>
      <c r="UXA290" s="1434"/>
      <c r="UXB290" s="1434"/>
      <c r="UXC290" s="1434"/>
      <c r="UXD290" s="1434"/>
      <c r="UXE290" s="1434"/>
      <c r="UXF290" s="1434"/>
      <c r="UXG290" s="1434"/>
      <c r="UXH290" s="1434"/>
      <c r="UXI290" s="1434"/>
      <c r="UXJ290" s="1434"/>
      <c r="UXK290" s="1434"/>
      <c r="UXL290" s="1434"/>
      <c r="UXM290" s="1434"/>
      <c r="UXN290" s="1434"/>
      <c r="UXO290" s="1434"/>
      <c r="UXP290" s="1434"/>
      <c r="UXQ290" s="1434"/>
      <c r="UXR290" s="1434"/>
      <c r="UXS290" s="1434"/>
      <c r="UXT290" s="1434"/>
      <c r="UXU290" s="1434"/>
      <c r="UXV290" s="1434"/>
      <c r="UXW290" s="1434"/>
      <c r="UXX290" s="1434"/>
      <c r="UXY290" s="1434"/>
      <c r="UXZ290" s="1434"/>
      <c r="UYA290" s="1434"/>
      <c r="UYB290" s="1434"/>
      <c r="UYC290" s="1434"/>
      <c r="UYD290" s="1434"/>
      <c r="UYE290" s="1434"/>
      <c r="UYF290" s="1434"/>
      <c r="UYG290" s="1434"/>
      <c r="UYH290" s="1434"/>
      <c r="UYI290" s="1434"/>
      <c r="UYJ290" s="1434"/>
      <c r="UYK290" s="1434"/>
      <c r="UYL290" s="1434"/>
      <c r="UYM290" s="1434"/>
      <c r="UYN290" s="1434"/>
      <c r="UYO290" s="1434"/>
      <c r="UYP290" s="1434"/>
      <c r="UYQ290" s="1434"/>
      <c r="UYR290" s="1434"/>
      <c r="UYS290" s="1434"/>
      <c r="UYT290" s="1434"/>
      <c r="UYU290" s="1434"/>
      <c r="UYV290" s="1434"/>
      <c r="UYW290" s="1434"/>
      <c r="UYX290" s="1434"/>
      <c r="UYY290" s="1434"/>
      <c r="UYZ290" s="1434"/>
      <c r="UZA290" s="1434"/>
      <c r="UZB290" s="1434"/>
      <c r="UZC290" s="1434"/>
      <c r="UZD290" s="1434"/>
      <c r="UZE290" s="1434"/>
      <c r="UZF290" s="1434"/>
      <c r="UZG290" s="1434"/>
      <c r="UZH290" s="1434"/>
      <c r="UZI290" s="1434"/>
      <c r="UZJ290" s="1434"/>
      <c r="UZK290" s="1434"/>
      <c r="UZL290" s="1434"/>
      <c r="UZM290" s="1434"/>
      <c r="UZN290" s="1434"/>
      <c r="UZO290" s="1434"/>
      <c r="UZP290" s="1434"/>
      <c r="UZQ290" s="1434"/>
      <c r="UZR290" s="1434"/>
      <c r="UZS290" s="1434"/>
      <c r="UZT290" s="1434"/>
      <c r="UZU290" s="1434"/>
      <c r="UZV290" s="1434"/>
      <c r="UZW290" s="1434"/>
      <c r="UZX290" s="1434"/>
      <c r="UZY290" s="1434"/>
      <c r="UZZ290" s="1434"/>
      <c r="VAA290" s="1434"/>
      <c r="VAB290" s="1434"/>
      <c r="VAC290" s="1434"/>
      <c r="VAD290" s="1434"/>
      <c r="VAE290" s="1434"/>
      <c r="VAF290" s="1434"/>
      <c r="VAG290" s="1434"/>
      <c r="VAH290" s="1434"/>
      <c r="VAI290" s="1434"/>
      <c r="VAJ290" s="1434"/>
      <c r="VAK290" s="1434"/>
      <c r="VAL290" s="1434"/>
      <c r="VAM290" s="1434"/>
      <c r="VAN290" s="1434"/>
      <c r="VAO290" s="1434"/>
      <c r="VAP290" s="1434"/>
      <c r="VAQ290" s="1434"/>
      <c r="VAR290" s="1434"/>
      <c r="VAS290" s="1434"/>
      <c r="VAT290" s="1434"/>
      <c r="VAU290" s="1434"/>
      <c r="VAV290" s="1434"/>
      <c r="VAW290" s="1434"/>
      <c r="VAX290" s="1434"/>
      <c r="VAY290" s="1434"/>
      <c r="VAZ290" s="1434"/>
      <c r="VBA290" s="1434"/>
      <c r="VBB290" s="1434"/>
      <c r="VBC290" s="1434"/>
      <c r="VBD290" s="1434"/>
      <c r="VBE290" s="1434"/>
      <c r="VBF290" s="1434"/>
      <c r="VBG290" s="1434"/>
      <c r="VBH290" s="1434"/>
      <c r="VBI290" s="1434"/>
      <c r="VBJ290" s="1434"/>
      <c r="VBK290" s="1434"/>
      <c r="VBL290" s="1434"/>
      <c r="VBM290" s="1434"/>
      <c r="VBN290" s="1434"/>
      <c r="VBO290" s="1434"/>
      <c r="VBP290" s="1434"/>
      <c r="VBQ290" s="1434"/>
      <c r="VBR290" s="1434"/>
      <c r="VBS290" s="1434"/>
      <c r="VBT290" s="1434"/>
      <c r="VBU290" s="1434"/>
      <c r="VBV290" s="1434"/>
      <c r="VBW290" s="1434"/>
      <c r="VBX290" s="1434"/>
      <c r="VBY290" s="1434"/>
      <c r="VBZ290" s="1434"/>
      <c r="VCA290" s="1434"/>
      <c r="VCB290" s="1434"/>
      <c r="VCC290" s="1434"/>
      <c r="VCD290" s="1434"/>
      <c r="VCE290" s="1434"/>
      <c r="VCF290" s="1434"/>
      <c r="VCG290" s="1434"/>
      <c r="VCH290" s="1434"/>
      <c r="VCI290" s="1434"/>
      <c r="VCJ290" s="1434"/>
      <c r="VCK290" s="1434"/>
      <c r="VCL290" s="1434"/>
      <c r="VCM290" s="1434"/>
      <c r="VCN290" s="1434"/>
      <c r="VCO290" s="1434"/>
      <c r="VCP290" s="1434"/>
      <c r="VCQ290" s="1434"/>
      <c r="VCR290" s="1434"/>
      <c r="VCS290" s="1434"/>
      <c r="VCT290" s="1434"/>
      <c r="VCU290" s="1434"/>
      <c r="VCV290" s="1434"/>
      <c r="VCW290" s="1434"/>
      <c r="VCX290" s="1434"/>
      <c r="VCY290" s="1434"/>
      <c r="VCZ290" s="1434"/>
      <c r="VDA290" s="1434"/>
      <c r="VDB290" s="1434"/>
      <c r="VDC290" s="1434"/>
      <c r="VDD290" s="1434"/>
      <c r="VDE290" s="1434"/>
      <c r="VDF290" s="1434"/>
      <c r="VDG290" s="1434"/>
      <c r="VDH290" s="1434"/>
      <c r="VDI290" s="1434"/>
      <c r="VDJ290" s="1434"/>
      <c r="VDK290" s="1434"/>
      <c r="VDL290" s="1434"/>
      <c r="VDM290" s="1434"/>
      <c r="VDN290" s="1434"/>
      <c r="VDO290" s="1434"/>
      <c r="VDP290" s="1434"/>
      <c r="VDQ290" s="1434"/>
      <c r="VDR290" s="1434"/>
      <c r="VDS290" s="1434"/>
      <c r="VDT290" s="1434"/>
      <c r="VDU290" s="1434"/>
      <c r="VDV290" s="1434"/>
      <c r="VDW290" s="1434"/>
      <c r="VDX290" s="1434"/>
      <c r="VDY290" s="1434"/>
      <c r="VDZ290" s="1434"/>
      <c r="VEA290" s="1434"/>
      <c r="VEB290" s="1434"/>
      <c r="VEC290" s="1434"/>
      <c r="VED290" s="1434"/>
      <c r="VEE290" s="1434"/>
      <c r="VEF290" s="1434"/>
      <c r="VEG290" s="1434"/>
      <c r="VEH290" s="1434"/>
      <c r="VEI290" s="1434"/>
      <c r="VEJ290" s="1434"/>
      <c r="VEK290" s="1434"/>
      <c r="VEL290" s="1434"/>
      <c r="VEM290" s="1434"/>
      <c r="VEN290" s="1434"/>
      <c r="VEO290" s="1434"/>
      <c r="VEP290" s="1434"/>
      <c r="VEQ290" s="1434"/>
      <c r="VER290" s="1434"/>
      <c r="VES290" s="1434"/>
      <c r="VET290" s="1434"/>
      <c r="VEU290" s="1434"/>
      <c r="VEV290" s="1434"/>
      <c r="VEW290" s="1434"/>
      <c r="VEX290" s="1434"/>
      <c r="VEY290" s="1434"/>
      <c r="VEZ290" s="1434"/>
      <c r="VFA290" s="1434"/>
      <c r="VFB290" s="1434"/>
      <c r="VFC290" s="1434"/>
      <c r="VFD290" s="1434"/>
      <c r="VFE290" s="1434"/>
      <c r="VFF290" s="1434"/>
      <c r="VFG290" s="1434"/>
      <c r="VFH290" s="1434"/>
      <c r="VFI290" s="1434"/>
      <c r="VFJ290" s="1434"/>
      <c r="VFK290" s="1434"/>
      <c r="VFL290" s="1434"/>
      <c r="VFM290" s="1434"/>
      <c r="VFN290" s="1434"/>
      <c r="VFO290" s="1434"/>
      <c r="VFP290" s="1434"/>
      <c r="VFQ290" s="1434"/>
      <c r="VFR290" s="1434"/>
      <c r="VFS290" s="1434"/>
      <c r="VFT290" s="1434"/>
      <c r="VFU290" s="1434"/>
      <c r="VFV290" s="1434"/>
      <c r="VFW290" s="1434"/>
      <c r="VFX290" s="1434"/>
      <c r="VFY290" s="1434"/>
      <c r="VFZ290" s="1434"/>
      <c r="VGA290" s="1434"/>
      <c r="VGB290" s="1434"/>
      <c r="VGC290" s="1434"/>
      <c r="VGD290" s="1434"/>
      <c r="VGE290" s="1434"/>
      <c r="VGF290" s="1434"/>
      <c r="VGG290" s="1434"/>
      <c r="VGH290" s="1434"/>
      <c r="VGI290" s="1434"/>
      <c r="VGJ290" s="1434"/>
      <c r="VGK290" s="1434"/>
      <c r="VGL290" s="1434"/>
      <c r="VGM290" s="1434"/>
      <c r="VGN290" s="1434"/>
      <c r="VGO290" s="1434"/>
      <c r="VGP290" s="1434"/>
      <c r="VGQ290" s="1434"/>
      <c r="VGR290" s="1434"/>
      <c r="VGS290" s="1434"/>
      <c r="VGT290" s="1434"/>
      <c r="VGU290" s="1434"/>
      <c r="VGV290" s="1434"/>
      <c r="VGW290" s="1434"/>
      <c r="VGX290" s="1434"/>
      <c r="VGY290" s="1434"/>
      <c r="VGZ290" s="1434"/>
      <c r="VHA290" s="1434"/>
      <c r="VHB290" s="1434"/>
      <c r="VHC290" s="1434"/>
      <c r="VHD290" s="1434"/>
      <c r="VHE290" s="1434"/>
      <c r="VHF290" s="1434"/>
      <c r="VHG290" s="1434"/>
      <c r="VHH290" s="1434"/>
      <c r="VHI290" s="1434"/>
      <c r="VHJ290" s="1434"/>
      <c r="VHK290" s="1434"/>
      <c r="VHL290" s="1434"/>
      <c r="VHM290" s="1434"/>
      <c r="VHN290" s="1434"/>
      <c r="VHO290" s="1434"/>
      <c r="VHP290" s="1434"/>
      <c r="VHQ290" s="1434"/>
      <c r="VHR290" s="1434"/>
      <c r="VHS290" s="1434"/>
      <c r="VHT290" s="1434"/>
      <c r="VHU290" s="1434"/>
      <c r="VHV290" s="1434"/>
      <c r="VHW290" s="1434"/>
      <c r="VHX290" s="1434"/>
      <c r="VHY290" s="1434"/>
      <c r="VHZ290" s="1434"/>
      <c r="VIA290" s="1434"/>
      <c r="VIB290" s="1434"/>
      <c r="VIC290" s="1434"/>
      <c r="VID290" s="1434"/>
      <c r="VIE290" s="1434"/>
      <c r="VIF290" s="1434"/>
      <c r="VIG290" s="1434"/>
      <c r="VIH290" s="1434"/>
      <c r="VII290" s="1434"/>
      <c r="VIJ290" s="1434"/>
      <c r="VIK290" s="1434"/>
      <c r="VIL290" s="1434"/>
      <c r="VIM290" s="1434"/>
      <c r="VIN290" s="1434"/>
      <c r="VIO290" s="1434"/>
      <c r="VIP290" s="1434"/>
      <c r="VIQ290" s="1434"/>
      <c r="VIR290" s="1434"/>
      <c r="VIS290" s="1434"/>
      <c r="VIT290" s="1434"/>
      <c r="VIU290" s="1434"/>
      <c r="VIV290" s="1434"/>
      <c r="VIW290" s="1434"/>
      <c r="VIX290" s="1434"/>
      <c r="VIY290" s="1434"/>
      <c r="VIZ290" s="1434"/>
      <c r="VJA290" s="1434"/>
      <c r="VJB290" s="1434"/>
      <c r="VJC290" s="1434"/>
      <c r="VJD290" s="1434"/>
      <c r="VJE290" s="1434"/>
      <c r="VJF290" s="1434"/>
      <c r="VJG290" s="1434"/>
      <c r="VJH290" s="1434"/>
      <c r="VJI290" s="1434"/>
      <c r="VJJ290" s="1434"/>
      <c r="VJK290" s="1434"/>
      <c r="VJL290" s="1434"/>
      <c r="VJM290" s="1434"/>
      <c r="VJN290" s="1434"/>
      <c r="VJO290" s="1434"/>
      <c r="VJP290" s="1434"/>
      <c r="VJQ290" s="1434"/>
      <c r="VJR290" s="1434"/>
      <c r="VJS290" s="1434"/>
      <c r="VJT290" s="1434"/>
      <c r="VJU290" s="1434"/>
      <c r="VJV290" s="1434"/>
      <c r="VJW290" s="1434"/>
      <c r="VJX290" s="1434"/>
      <c r="VJY290" s="1434"/>
      <c r="VJZ290" s="1434"/>
      <c r="VKA290" s="1434"/>
      <c r="VKB290" s="1434"/>
      <c r="VKC290" s="1434"/>
      <c r="VKD290" s="1434"/>
      <c r="VKE290" s="1434"/>
      <c r="VKF290" s="1434"/>
      <c r="VKG290" s="1434"/>
      <c r="VKH290" s="1434"/>
      <c r="VKI290" s="1434"/>
      <c r="VKJ290" s="1434"/>
      <c r="VKK290" s="1434"/>
      <c r="VKL290" s="1434"/>
      <c r="VKM290" s="1434"/>
      <c r="VKN290" s="1434"/>
      <c r="VKO290" s="1434"/>
      <c r="VKP290" s="1434"/>
      <c r="VKQ290" s="1434"/>
      <c r="VKR290" s="1434"/>
      <c r="VKS290" s="1434"/>
      <c r="VKT290" s="1434"/>
      <c r="VKU290" s="1434"/>
      <c r="VKV290" s="1434"/>
      <c r="VKW290" s="1434"/>
      <c r="VKX290" s="1434"/>
      <c r="VKY290" s="1434"/>
      <c r="VKZ290" s="1434"/>
      <c r="VLA290" s="1434"/>
      <c r="VLB290" s="1434"/>
      <c r="VLC290" s="1434"/>
      <c r="VLD290" s="1434"/>
      <c r="VLE290" s="1434"/>
      <c r="VLF290" s="1434"/>
      <c r="VLG290" s="1434"/>
      <c r="VLH290" s="1434"/>
      <c r="VLI290" s="1434"/>
      <c r="VLJ290" s="1434"/>
      <c r="VLK290" s="1434"/>
      <c r="VLL290" s="1434"/>
      <c r="VLM290" s="1434"/>
      <c r="VLN290" s="1434"/>
      <c r="VLO290" s="1434"/>
      <c r="VLP290" s="1434"/>
      <c r="VLQ290" s="1434"/>
      <c r="VLR290" s="1434"/>
      <c r="VLS290" s="1434"/>
      <c r="VLT290" s="1434"/>
      <c r="VLU290" s="1434"/>
      <c r="VLV290" s="1434"/>
      <c r="VLW290" s="1434"/>
      <c r="VLX290" s="1434"/>
      <c r="VLY290" s="1434"/>
      <c r="VLZ290" s="1434"/>
      <c r="VMA290" s="1434"/>
      <c r="VMB290" s="1434"/>
      <c r="VMC290" s="1434"/>
      <c r="VMD290" s="1434"/>
      <c r="VME290" s="1434"/>
      <c r="VMF290" s="1434"/>
      <c r="VMG290" s="1434"/>
      <c r="VMH290" s="1434"/>
      <c r="VMI290" s="1434"/>
      <c r="VMJ290" s="1434"/>
      <c r="VMK290" s="1434"/>
      <c r="VML290" s="1434"/>
      <c r="VMM290" s="1434"/>
      <c r="VMN290" s="1434"/>
      <c r="VMO290" s="1434"/>
      <c r="VMP290" s="1434"/>
      <c r="VMQ290" s="1434"/>
      <c r="VMR290" s="1434"/>
      <c r="VMS290" s="1434"/>
      <c r="VMT290" s="1434"/>
      <c r="VMU290" s="1434"/>
      <c r="VMV290" s="1434"/>
      <c r="VMW290" s="1434"/>
      <c r="VMX290" s="1434"/>
      <c r="VMY290" s="1434"/>
      <c r="VMZ290" s="1434"/>
      <c r="VNA290" s="1434"/>
      <c r="VNB290" s="1434"/>
      <c r="VNC290" s="1434"/>
      <c r="VND290" s="1434"/>
      <c r="VNE290" s="1434"/>
      <c r="VNF290" s="1434"/>
      <c r="VNG290" s="1434"/>
      <c r="VNH290" s="1434"/>
      <c r="VNI290" s="1434"/>
      <c r="VNJ290" s="1434"/>
      <c r="VNK290" s="1434"/>
      <c r="VNL290" s="1434"/>
      <c r="VNM290" s="1434"/>
      <c r="VNN290" s="1434"/>
      <c r="VNO290" s="1434"/>
      <c r="VNP290" s="1434"/>
      <c r="VNQ290" s="1434"/>
      <c r="VNR290" s="1434"/>
      <c r="VNS290" s="1434"/>
      <c r="VNT290" s="1434"/>
      <c r="VNU290" s="1434"/>
      <c r="VNV290" s="1434"/>
      <c r="VNW290" s="1434"/>
      <c r="VNX290" s="1434"/>
      <c r="VNY290" s="1434"/>
      <c r="VNZ290" s="1434"/>
      <c r="VOA290" s="1434"/>
      <c r="VOB290" s="1434"/>
      <c r="VOC290" s="1434"/>
      <c r="VOD290" s="1434"/>
      <c r="VOE290" s="1434"/>
      <c r="VOF290" s="1434"/>
      <c r="VOG290" s="1434"/>
      <c r="VOH290" s="1434"/>
      <c r="VOI290" s="1434"/>
      <c r="VOJ290" s="1434"/>
      <c r="VOK290" s="1434"/>
      <c r="VOL290" s="1434"/>
      <c r="VOM290" s="1434"/>
      <c r="VON290" s="1434"/>
      <c r="VOO290" s="1434"/>
      <c r="VOP290" s="1434"/>
      <c r="VOQ290" s="1434"/>
      <c r="VOR290" s="1434"/>
      <c r="VOS290" s="1434"/>
      <c r="VOT290" s="1434"/>
      <c r="VOU290" s="1434"/>
      <c r="VOV290" s="1434"/>
      <c r="VOW290" s="1434"/>
      <c r="VOX290" s="1434"/>
      <c r="VOY290" s="1434"/>
      <c r="VOZ290" s="1434"/>
      <c r="VPA290" s="1434"/>
      <c r="VPB290" s="1434"/>
      <c r="VPC290" s="1434"/>
      <c r="VPD290" s="1434"/>
      <c r="VPE290" s="1434"/>
      <c r="VPF290" s="1434"/>
      <c r="VPG290" s="1434"/>
      <c r="VPH290" s="1434"/>
      <c r="VPI290" s="1434"/>
      <c r="VPJ290" s="1434"/>
      <c r="VPK290" s="1434"/>
      <c r="VPL290" s="1434"/>
      <c r="VPM290" s="1434"/>
      <c r="VPN290" s="1434"/>
      <c r="VPO290" s="1434"/>
      <c r="VPP290" s="1434"/>
      <c r="VPQ290" s="1434"/>
      <c r="VPR290" s="1434"/>
      <c r="VPS290" s="1434"/>
      <c r="VPT290" s="1434"/>
      <c r="VPU290" s="1434"/>
      <c r="VPV290" s="1434"/>
      <c r="VPW290" s="1434"/>
      <c r="VPX290" s="1434"/>
      <c r="VPY290" s="1434"/>
      <c r="VPZ290" s="1434"/>
      <c r="VQA290" s="1434"/>
      <c r="VQB290" s="1434"/>
      <c r="VQC290" s="1434"/>
      <c r="VQD290" s="1434"/>
      <c r="VQE290" s="1434"/>
      <c r="VQF290" s="1434"/>
      <c r="VQG290" s="1434"/>
      <c r="VQH290" s="1434"/>
      <c r="VQI290" s="1434"/>
      <c r="VQJ290" s="1434"/>
      <c r="VQK290" s="1434"/>
      <c r="VQL290" s="1434"/>
      <c r="VQM290" s="1434"/>
      <c r="VQN290" s="1434"/>
      <c r="VQO290" s="1434"/>
      <c r="VQP290" s="1434"/>
      <c r="VQQ290" s="1434"/>
      <c r="VQR290" s="1434"/>
      <c r="VQS290" s="1434"/>
      <c r="VQT290" s="1434"/>
      <c r="VQU290" s="1434"/>
      <c r="VQV290" s="1434"/>
      <c r="VQW290" s="1434"/>
      <c r="VQX290" s="1434"/>
      <c r="VQY290" s="1434"/>
      <c r="VQZ290" s="1434"/>
      <c r="VRA290" s="1434"/>
      <c r="VRB290" s="1434"/>
      <c r="VRC290" s="1434"/>
      <c r="VRD290" s="1434"/>
      <c r="VRE290" s="1434"/>
      <c r="VRF290" s="1434"/>
      <c r="VRG290" s="1434"/>
      <c r="VRH290" s="1434"/>
      <c r="VRI290" s="1434"/>
      <c r="VRJ290" s="1434"/>
      <c r="VRK290" s="1434"/>
      <c r="VRL290" s="1434"/>
      <c r="VRM290" s="1434"/>
      <c r="VRN290" s="1434"/>
      <c r="VRO290" s="1434"/>
      <c r="VRP290" s="1434"/>
      <c r="VRQ290" s="1434"/>
      <c r="VRR290" s="1434"/>
      <c r="VRS290" s="1434"/>
      <c r="VRT290" s="1434"/>
      <c r="VRU290" s="1434"/>
      <c r="VRV290" s="1434"/>
      <c r="VRW290" s="1434"/>
      <c r="VRX290" s="1434"/>
      <c r="VRY290" s="1434"/>
      <c r="VRZ290" s="1434"/>
      <c r="VSA290" s="1434"/>
      <c r="VSB290" s="1434"/>
      <c r="VSC290" s="1434"/>
      <c r="VSD290" s="1434"/>
      <c r="VSE290" s="1434"/>
      <c r="VSF290" s="1434"/>
      <c r="VSG290" s="1434"/>
      <c r="VSH290" s="1434"/>
      <c r="VSI290" s="1434"/>
      <c r="VSJ290" s="1434"/>
      <c r="VSK290" s="1434"/>
      <c r="VSL290" s="1434"/>
      <c r="VSM290" s="1434"/>
      <c r="VSN290" s="1434"/>
      <c r="VSO290" s="1434"/>
      <c r="VSP290" s="1434"/>
      <c r="VSQ290" s="1434"/>
      <c r="VSR290" s="1434"/>
      <c r="VSS290" s="1434"/>
      <c r="VST290" s="1434"/>
      <c r="VSU290" s="1434"/>
      <c r="VSV290" s="1434"/>
      <c r="VSW290" s="1434"/>
      <c r="VSX290" s="1434"/>
      <c r="VSY290" s="1434"/>
      <c r="VSZ290" s="1434"/>
      <c r="VTA290" s="1434"/>
      <c r="VTB290" s="1434"/>
      <c r="VTC290" s="1434"/>
      <c r="VTD290" s="1434"/>
      <c r="VTE290" s="1434"/>
      <c r="VTF290" s="1434"/>
      <c r="VTG290" s="1434"/>
      <c r="VTH290" s="1434"/>
      <c r="VTI290" s="1434"/>
      <c r="VTJ290" s="1434"/>
      <c r="VTK290" s="1434"/>
      <c r="VTL290" s="1434"/>
      <c r="VTM290" s="1434"/>
      <c r="VTN290" s="1434"/>
      <c r="VTO290" s="1434"/>
      <c r="VTP290" s="1434"/>
      <c r="VTQ290" s="1434"/>
      <c r="VTR290" s="1434"/>
      <c r="VTS290" s="1434"/>
      <c r="VTT290" s="1434"/>
      <c r="VTU290" s="1434"/>
      <c r="VTV290" s="1434"/>
      <c r="VTW290" s="1434"/>
      <c r="VTX290" s="1434"/>
      <c r="VTY290" s="1434"/>
      <c r="VTZ290" s="1434"/>
      <c r="VUA290" s="1434"/>
      <c r="VUB290" s="1434"/>
      <c r="VUC290" s="1434"/>
      <c r="VUD290" s="1434"/>
      <c r="VUE290" s="1434"/>
      <c r="VUF290" s="1434"/>
      <c r="VUG290" s="1434"/>
      <c r="VUH290" s="1434"/>
      <c r="VUI290" s="1434"/>
      <c r="VUJ290" s="1434"/>
      <c r="VUK290" s="1434"/>
      <c r="VUL290" s="1434"/>
      <c r="VUM290" s="1434"/>
      <c r="VUN290" s="1434"/>
      <c r="VUO290" s="1434"/>
      <c r="VUP290" s="1434"/>
      <c r="VUQ290" s="1434"/>
      <c r="VUR290" s="1434"/>
      <c r="VUS290" s="1434"/>
      <c r="VUT290" s="1434"/>
      <c r="VUU290" s="1434"/>
      <c r="VUV290" s="1434"/>
      <c r="VUW290" s="1434"/>
      <c r="VUX290" s="1434"/>
      <c r="VUY290" s="1434"/>
      <c r="VUZ290" s="1434"/>
      <c r="VVA290" s="1434"/>
      <c r="VVB290" s="1434"/>
      <c r="VVC290" s="1434"/>
      <c r="VVD290" s="1434"/>
      <c r="VVE290" s="1434"/>
      <c r="VVF290" s="1434"/>
      <c r="VVG290" s="1434"/>
      <c r="VVH290" s="1434"/>
      <c r="VVI290" s="1434"/>
      <c r="VVJ290" s="1434"/>
      <c r="VVK290" s="1434"/>
      <c r="VVL290" s="1434"/>
      <c r="VVM290" s="1434"/>
      <c r="VVN290" s="1434"/>
      <c r="VVO290" s="1434"/>
      <c r="VVP290" s="1434"/>
      <c r="VVQ290" s="1434"/>
      <c r="VVR290" s="1434"/>
      <c r="VVS290" s="1434"/>
      <c r="VVT290" s="1434"/>
      <c r="VVU290" s="1434"/>
      <c r="VVV290" s="1434"/>
      <c r="VVW290" s="1434"/>
      <c r="VVX290" s="1434"/>
      <c r="VVY290" s="1434"/>
      <c r="VVZ290" s="1434"/>
      <c r="VWA290" s="1434"/>
      <c r="VWB290" s="1434"/>
      <c r="VWC290" s="1434"/>
      <c r="VWD290" s="1434"/>
      <c r="VWE290" s="1434"/>
      <c r="VWF290" s="1434"/>
      <c r="VWG290" s="1434"/>
      <c r="VWH290" s="1434"/>
      <c r="VWI290" s="1434"/>
      <c r="VWJ290" s="1434"/>
      <c r="VWK290" s="1434"/>
      <c r="VWL290" s="1434"/>
      <c r="VWM290" s="1434"/>
      <c r="VWN290" s="1434"/>
      <c r="VWO290" s="1434"/>
      <c r="VWP290" s="1434"/>
      <c r="VWQ290" s="1434"/>
      <c r="VWR290" s="1434"/>
      <c r="VWS290" s="1434"/>
      <c r="VWT290" s="1434"/>
      <c r="VWU290" s="1434"/>
      <c r="VWV290" s="1434"/>
      <c r="VWW290" s="1434"/>
      <c r="VWX290" s="1434"/>
      <c r="VWY290" s="1434"/>
      <c r="VWZ290" s="1434"/>
      <c r="VXA290" s="1434"/>
      <c r="VXB290" s="1434"/>
      <c r="VXC290" s="1434"/>
      <c r="VXD290" s="1434"/>
      <c r="VXE290" s="1434"/>
      <c r="VXF290" s="1434"/>
      <c r="VXG290" s="1434"/>
      <c r="VXH290" s="1434"/>
      <c r="VXI290" s="1434"/>
      <c r="VXJ290" s="1434"/>
      <c r="VXK290" s="1434"/>
      <c r="VXL290" s="1434"/>
      <c r="VXM290" s="1434"/>
      <c r="VXN290" s="1434"/>
      <c r="VXO290" s="1434"/>
      <c r="VXP290" s="1434"/>
      <c r="VXQ290" s="1434"/>
      <c r="VXR290" s="1434"/>
      <c r="VXS290" s="1434"/>
      <c r="VXT290" s="1434"/>
      <c r="VXU290" s="1434"/>
      <c r="VXV290" s="1434"/>
      <c r="VXW290" s="1434"/>
      <c r="VXX290" s="1434"/>
      <c r="VXY290" s="1434"/>
      <c r="VXZ290" s="1434"/>
      <c r="VYA290" s="1434"/>
      <c r="VYB290" s="1434"/>
      <c r="VYC290" s="1434"/>
      <c r="VYD290" s="1434"/>
      <c r="VYE290" s="1434"/>
      <c r="VYF290" s="1434"/>
      <c r="VYG290" s="1434"/>
      <c r="VYH290" s="1434"/>
      <c r="VYI290" s="1434"/>
      <c r="VYJ290" s="1434"/>
      <c r="VYK290" s="1434"/>
      <c r="VYL290" s="1434"/>
      <c r="VYM290" s="1434"/>
      <c r="VYN290" s="1434"/>
      <c r="VYO290" s="1434"/>
      <c r="VYP290" s="1434"/>
      <c r="VYQ290" s="1434"/>
      <c r="VYR290" s="1434"/>
      <c r="VYS290" s="1434"/>
      <c r="VYT290" s="1434"/>
      <c r="VYU290" s="1434"/>
      <c r="VYV290" s="1434"/>
      <c r="VYW290" s="1434"/>
      <c r="VYX290" s="1434"/>
      <c r="VYY290" s="1434"/>
      <c r="VYZ290" s="1434"/>
      <c r="VZA290" s="1434"/>
      <c r="VZB290" s="1434"/>
      <c r="VZC290" s="1434"/>
      <c r="VZD290" s="1434"/>
      <c r="VZE290" s="1434"/>
      <c r="VZF290" s="1434"/>
      <c r="VZG290" s="1434"/>
      <c r="VZH290" s="1434"/>
      <c r="VZI290" s="1434"/>
      <c r="VZJ290" s="1434"/>
      <c r="VZK290" s="1434"/>
      <c r="VZL290" s="1434"/>
      <c r="VZM290" s="1434"/>
      <c r="VZN290" s="1434"/>
      <c r="VZO290" s="1434"/>
      <c r="VZP290" s="1434"/>
      <c r="VZQ290" s="1434"/>
      <c r="VZR290" s="1434"/>
      <c r="VZS290" s="1434"/>
      <c r="VZT290" s="1434"/>
      <c r="VZU290" s="1434"/>
      <c r="VZV290" s="1434"/>
      <c r="VZW290" s="1434"/>
      <c r="VZX290" s="1434"/>
      <c r="VZY290" s="1434"/>
      <c r="VZZ290" s="1434"/>
      <c r="WAA290" s="1434"/>
      <c r="WAB290" s="1434"/>
      <c r="WAC290" s="1434"/>
      <c r="WAD290" s="1434"/>
      <c r="WAE290" s="1434"/>
      <c r="WAF290" s="1434"/>
      <c r="WAG290" s="1434"/>
      <c r="WAH290" s="1434"/>
      <c r="WAI290" s="1434"/>
      <c r="WAJ290" s="1434"/>
      <c r="WAK290" s="1434"/>
      <c r="WAL290" s="1434"/>
      <c r="WAM290" s="1434"/>
      <c r="WAN290" s="1434"/>
      <c r="WAO290" s="1434"/>
      <c r="WAP290" s="1434"/>
      <c r="WAQ290" s="1434"/>
      <c r="WAR290" s="1434"/>
      <c r="WAS290" s="1434"/>
      <c r="WAT290" s="1434"/>
      <c r="WAU290" s="1434"/>
      <c r="WAV290" s="1434"/>
      <c r="WAW290" s="1434"/>
      <c r="WAX290" s="1434"/>
      <c r="WAY290" s="1434"/>
      <c r="WAZ290" s="1434"/>
      <c r="WBA290" s="1434"/>
      <c r="WBB290" s="1434"/>
      <c r="WBC290" s="1434"/>
      <c r="WBD290" s="1434"/>
      <c r="WBE290" s="1434"/>
      <c r="WBF290" s="1434"/>
      <c r="WBG290" s="1434"/>
      <c r="WBH290" s="1434"/>
      <c r="WBI290" s="1434"/>
      <c r="WBJ290" s="1434"/>
      <c r="WBK290" s="1434"/>
      <c r="WBL290" s="1434"/>
      <c r="WBM290" s="1434"/>
      <c r="WBN290" s="1434"/>
      <c r="WBO290" s="1434"/>
      <c r="WBP290" s="1434"/>
      <c r="WBQ290" s="1434"/>
      <c r="WBR290" s="1434"/>
      <c r="WBS290" s="1434"/>
      <c r="WBT290" s="1434"/>
      <c r="WBU290" s="1434"/>
      <c r="WBV290" s="1434"/>
      <c r="WBW290" s="1434"/>
      <c r="WBX290" s="1434"/>
      <c r="WBY290" s="1434"/>
      <c r="WBZ290" s="1434"/>
      <c r="WCA290" s="1434"/>
      <c r="WCB290" s="1434"/>
      <c r="WCC290" s="1434"/>
      <c r="WCD290" s="1434"/>
      <c r="WCE290" s="1434"/>
      <c r="WCF290" s="1434"/>
      <c r="WCG290" s="1434"/>
      <c r="WCH290" s="1434"/>
      <c r="WCI290" s="1434"/>
      <c r="WCJ290" s="1434"/>
      <c r="WCK290" s="1434"/>
      <c r="WCL290" s="1434"/>
      <c r="WCM290" s="1434"/>
      <c r="WCN290" s="1434"/>
      <c r="WCO290" s="1434"/>
      <c r="WCP290" s="1434"/>
      <c r="WCQ290" s="1434"/>
      <c r="WCR290" s="1434"/>
      <c r="WCS290" s="1434"/>
      <c r="WCT290" s="1434"/>
      <c r="WCU290" s="1434"/>
      <c r="WCV290" s="1434"/>
      <c r="WCW290" s="1434"/>
      <c r="WCX290" s="1434"/>
      <c r="WCY290" s="1434"/>
      <c r="WCZ290" s="1434"/>
      <c r="WDA290" s="1434"/>
      <c r="WDB290" s="1434"/>
      <c r="WDC290" s="1434"/>
      <c r="WDD290" s="1434"/>
      <c r="WDE290" s="1434"/>
      <c r="WDF290" s="1434"/>
      <c r="WDG290" s="1434"/>
      <c r="WDH290" s="1434"/>
      <c r="WDI290" s="1434"/>
      <c r="WDJ290" s="1434"/>
      <c r="WDK290" s="1434"/>
      <c r="WDL290" s="1434"/>
      <c r="WDM290" s="1434"/>
      <c r="WDN290" s="1434"/>
      <c r="WDO290" s="1434"/>
      <c r="WDP290" s="1434"/>
      <c r="WDQ290" s="1434"/>
      <c r="WDR290" s="1434"/>
      <c r="WDS290" s="1434"/>
      <c r="WDT290" s="1434"/>
      <c r="WDU290" s="1434"/>
      <c r="WDV290" s="1434"/>
      <c r="WDW290" s="1434"/>
      <c r="WDX290" s="1434"/>
      <c r="WDY290" s="1434"/>
      <c r="WDZ290" s="1434"/>
      <c r="WEA290" s="1434"/>
      <c r="WEB290" s="1434"/>
      <c r="WEC290" s="1434"/>
      <c r="WED290" s="1434"/>
      <c r="WEE290" s="1434"/>
      <c r="WEF290" s="1434"/>
      <c r="WEG290" s="1434"/>
      <c r="WEH290" s="1434"/>
      <c r="WEI290" s="1434"/>
      <c r="WEJ290" s="1434"/>
      <c r="WEK290" s="1434"/>
      <c r="WEL290" s="1434"/>
      <c r="WEM290" s="1434"/>
      <c r="WEN290" s="1434"/>
      <c r="WEO290" s="1434"/>
      <c r="WEP290" s="1434"/>
      <c r="WEQ290" s="1434"/>
      <c r="WER290" s="1434"/>
      <c r="WES290" s="1434"/>
      <c r="WET290" s="1434"/>
      <c r="WEU290" s="1434"/>
      <c r="WEV290" s="1434"/>
      <c r="WEW290" s="1434"/>
      <c r="WEX290" s="1434"/>
      <c r="WEY290" s="1434"/>
      <c r="WEZ290" s="1434"/>
      <c r="WFA290" s="1434"/>
      <c r="WFB290" s="1434"/>
      <c r="WFC290" s="1434"/>
      <c r="WFD290" s="1434"/>
      <c r="WFE290" s="1434"/>
      <c r="WFF290" s="1434"/>
      <c r="WFG290" s="1434"/>
      <c r="WFH290" s="1434"/>
      <c r="WFI290" s="1434"/>
      <c r="WFJ290" s="1434"/>
      <c r="WFK290" s="1434"/>
      <c r="WFL290" s="1434"/>
      <c r="WFM290" s="1434"/>
      <c r="WFN290" s="1434"/>
      <c r="WFO290" s="1434"/>
      <c r="WFP290" s="1434"/>
      <c r="WFQ290" s="1434"/>
      <c r="WFR290" s="1434"/>
      <c r="WFS290" s="1434"/>
      <c r="WFT290" s="1434"/>
      <c r="WFU290" s="1434"/>
      <c r="WFV290" s="1434"/>
      <c r="WFW290" s="1434"/>
      <c r="WFX290" s="1434"/>
      <c r="WFY290" s="1434"/>
      <c r="WFZ290" s="1434"/>
      <c r="WGA290" s="1434"/>
      <c r="WGB290" s="1434"/>
      <c r="WGC290" s="1434"/>
      <c r="WGD290" s="1434"/>
      <c r="WGE290" s="1434"/>
      <c r="WGF290" s="1434"/>
      <c r="WGG290" s="1434"/>
      <c r="WGH290" s="1434"/>
      <c r="WGI290" s="1434"/>
      <c r="WGJ290" s="1434"/>
      <c r="WGK290" s="1434"/>
      <c r="WGL290" s="1434"/>
      <c r="WGM290" s="1434"/>
      <c r="WGN290" s="1434"/>
      <c r="WGO290" s="1434"/>
      <c r="WGP290" s="1434"/>
      <c r="WGQ290" s="1434"/>
      <c r="WGR290" s="1434"/>
      <c r="WGS290" s="1434"/>
      <c r="WGT290" s="1434"/>
      <c r="WGU290" s="1434"/>
      <c r="WGV290" s="1434"/>
      <c r="WGW290" s="1434"/>
      <c r="WGX290" s="1434"/>
      <c r="WGY290" s="1434"/>
      <c r="WGZ290" s="1434"/>
      <c r="WHA290" s="1434"/>
      <c r="WHB290" s="1434"/>
      <c r="WHC290" s="1434"/>
      <c r="WHD290" s="1434"/>
      <c r="WHE290" s="1434"/>
      <c r="WHF290" s="1434"/>
      <c r="WHG290" s="1434"/>
      <c r="WHH290" s="1434"/>
      <c r="WHI290" s="1434"/>
      <c r="WHJ290" s="1434"/>
      <c r="WHK290" s="1434"/>
      <c r="WHL290" s="1434"/>
      <c r="WHM290" s="1434"/>
      <c r="WHN290" s="1434"/>
      <c r="WHO290" s="1434"/>
      <c r="WHP290" s="1434"/>
      <c r="WHQ290" s="1434"/>
      <c r="WHR290" s="1434"/>
      <c r="WHS290" s="1434"/>
      <c r="WHT290" s="1434"/>
      <c r="WHU290" s="1434"/>
      <c r="WHV290" s="1434"/>
      <c r="WHW290" s="1434"/>
      <c r="WHX290" s="1434"/>
      <c r="WHY290" s="1434"/>
      <c r="WHZ290" s="1434"/>
      <c r="WIA290" s="1434"/>
      <c r="WIB290" s="1434"/>
      <c r="WIC290" s="1434"/>
      <c r="WID290" s="1434"/>
      <c r="WIE290" s="1434"/>
      <c r="WIF290" s="1434"/>
      <c r="WIG290" s="1434"/>
      <c r="WIH290" s="1434"/>
      <c r="WII290" s="1434"/>
      <c r="WIJ290" s="1434"/>
      <c r="WIK290" s="1434"/>
      <c r="WIL290" s="1434"/>
      <c r="WIM290" s="1434"/>
      <c r="WIN290" s="1434"/>
      <c r="WIO290" s="1434"/>
      <c r="WIP290" s="1434"/>
      <c r="WIQ290" s="1434"/>
      <c r="WIR290" s="1434"/>
      <c r="WIS290" s="1434"/>
      <c r="WIT290" s="1434"/>
      <c r="WIU290" s="1434"/>
      <c r="WIV290" s="1434"/>
      <c r="WIW290" s="1434"/>
      <c r="WIX290" s="1434"/>
      <c r="WIY290" s="1434"/>
      <c r="WIZ290" s="1434"/>
      <c r="WJA290" s="1434"/>
      <c r="WJB290" s="1434"/>
      <c r="WJC290" s="1434"/>
      <c r="WJD290" s="1434"/>
      <c r="WJE290" s="1434"/>
      <c r="WJF290" s="1434"/>
      <c r="WJG290" s="1434"/>
      <c r="WJH290" s="1434"/>
      <c r="WJI290" s="1434"/>
      <c r="WJJ290" s="1434"/>
      <c r="WJK290" s="1434"/>
      <c r="WJL290" s="1434"/>
      <c r="WJM290" s="1434"/>
      <c r="WJN290" s="1434"/>
      <c r="WJO290" s="1434"/>
      <c r="WJP290" s="1434"/>
      <c r="WJQ290" s="1434"/>
      <c r="WJR290" s="1434"/>
      <c r="WJS290" s="1434"/>
      <c r="WJT290" s="1434"/>
      <c r="WJU290" s="1434"/>
      <c r="WJV290" s="1434"/>
      <c r="WJW290" s="1434"/>
      <c r="WJX290" s="1434"/>
      <c r="WJY290" s="1434"/>
      <c r="WJZ290" s="1434"/>
      <c r="WKA290" s="1434"/>
      <c r="WKB290" s="1434"/>
      <c r="WKC290" s="1434"/>
      <c r="WKD290" s="1434"/>
      <c r="WKE290" s="1434"/>
      <c r="WKF290" s="1434"/>
      <c r="WKG290" s="1434"/>
      <c r="WKH290" s="1434"/>
      <c r="WKI290" s="1434"/>
      <c r="WKJ290" s="1434"/>
      <c r="WKK290" s="1434"/>
      <c r="WKL290" s="1434"/>
      <c r="WKM290" s="1434"/>
      <c r="WKN290" s="1434"/>
      <c r="WKO290" s="1434"/>
      <c r="WKP290" s="1434"/>
      <c r="WKQ290" s="1434"/>
      <c r="WKR290" s="1434"/>
      <c r="WKS290" s="1434"/>
      <c r="WKT290" s="1434"/>
      <c r="WKU290" s="1434"/>
      <c r="WKV290" s="1434"/>
      <c r="WKW290" s="1434"/>
      <c r="WKX290" s="1434"/>
      <c r="WKY290" s="1434"/>
      <c r="WKZ290" s="1434"/>
      <c r="WLA290" s="1434"/>
      <c r="WLB290" s="1434"/>
      <c r="WLC290" s="1434"/>
      <c r="WLD290" s="1434"/>
      <c r="WLE290" s="1434"/>
      <c r="WLF290" s="1434"/>
      <c r="WLG290" s="1434"/>
      <c r="WLH290" s="1434"/>
      <c r="WLI290" s="1434"/>
      <c r="WLJ290" s="1434"/>
      <c r="WLK290" s="1434"/>
      <c r="WLL290" s="1434"/>
      <c r="WLM290" s="1434"/>
      <c r="WLN290" s="1434"/>
      <c r="WLO290" s="1434"/>
      <c r="WLP290" s="1434"/>
      <c r="WLQ290" s="1434"/>
      <c r="WLR290" s="1434"/>
      <c r="WLS290" s="1434"/>
      <c r="WLT290" s="1434"/>
      <c r="WLU290" s="1434"/>
      <c r="WLV290" s="1434"/>
      <c r="WLW290" s="1434"/>
      <c r="WLX290" s="1434"/>
      <c r="WLY290" s="1434"/>
      <c r="WLZ290" s="1434"/>
      <c r="WMA290" s="1434"/>
      <c r="WMB290" s="1434"/>
      <c r="WMC290" s="1434"/>
      <c r="WMD290" s="1434"/>
      <c r="WME290" s="1434"/>
      <c r="WMF290" s="1434"/>
      <c r="WMG290" s="1434"/>
      <c r="WMH290" s="1434"/>
      <c r="WMI290" s="1434"/>
      <c r="WMJ290" s="1434"/>
      <c r="WMK290" s="1434"/>
      <c r="WML290" s="1434"/>
      <c r="WMM290" s="1434"/>
      <c r="WMN290" s="1434"/>
      <c r="WMO290" s="1434"/>
      <c r="WMP290" s="1434"/>
      <c r="WMQ290" s="1434"/>
      <c r="WMR290" s="1434"/>
      <c r="WMS290" s="1434"/>
      <c r="WMT290" s="1434"/>
      <c r="WMU290" s="1434"/>
      <c r="WMV290" s="1434"/>
      <c r="WMW290" s="1434"/>
      <c r="WMX290" s="1434"/>
      <c r="WMY290" s="1434"/>
      <c r="WMZ290" s="1434"/>
      <c r="WNA290" s="1434"/>
      <c r="WNB290" s="1434"/>
      <c r="WNC290" s="1434"/>
      <c r="WND290" s="1434"/>
      <c r="WNE290" s="1434"/>
      <c r="WNF290" s="1434"/>
      <c r="WNG290" s="1434"/>
      <c r="WNH290" s="1434"/>
      <c r="WNI290" s="1434"/>
      <c r="WNJ290" s="1434"/>
      <c r="WNK290" s="1434"/>
      <c r="WNL290" s="1434"/>
      <c r="WNM290" s="1434"/>
      <c r="WNN290" s="1434"/>
      <c r="WNO290" s="1434"/>
      <c r="WNP290" s="1434"/>
      <c r="WNQ290" s="1434"/>
      <c r="WNR290" s="1434"/>
      <c r="WNS290" s="1434"/>
      <c r="WNT290" s="1434"/>
      <c r="WNU290" s="1434"/>
      <c r="WNV290" s="1434"/>
      <c r="WNW290" s="1434"/>
      <c r="WNX290" s="1434"/>
      <c r="WNY290" s="1434"/>
      <c r="WNZ290" s="1434"/>
      <c r="WOA290" s="1434"/>
      <c r="WOB290" s="1434"/>
      <c r="WOC290" s="1434"/>
      <c r="WOD290" s="1434"/>
      <c r="WOE290" s="1434"/>
      <c r="WOF290" s="1434"/>
      <c r="WOG290" s="1434"/>
      <c r="WOH290" s="1434"/>
      <c r="WOI290" s="1434"/>
      <c r="WOJ290" s="1434"/>
      <c r="WOK290" s="1434"/>
      <c r="WOL290" s="1434"/>
      <c r="WOM290" s="1434"/>
      <c r="WON290" s="1434"/>
      <c r="WOO290" s="1434"/>
      <c r="WOP290" s="1434"/>
      <c r="WOQ290" s="1434"/>
      <c r="WOR290" s="1434"/>
      <c r="WOS290" s="1434"/>
      <c r="WOT290" s="1434"/>
      <c r="WOU290" s="1434"/>
      <c r="WOV290" s="1434"/>
      <c r="WOW290" s="1434"/>
      <c r="WOX290" s="1434"/>
      <c r="WOY290" s="1434"/>
      <c r="WOZ290" s="1434"/>
      <c r="WPA290" s="1434"/>
      <c r="WPB290" s="1434"/>
      <c r="WPC290" s="1434"/>
      <c r="WPD290" s="1434"/>
      <c r="WPE290" s="1434"/>
      <c r="WPF290" s="1434"/>
      <c r="WPG290" s="1434"/>
      <c r="WPH290" s="1434"/>
      <c r="WPI290" s="1434"/>
      <c r="WPJ290" s="1434"/>
      <c r="WPK290" s="1434"/>
      <c r="WPL290" s="1434"/>
      <c r="WPM290" s="1434"/>
      <c r="WPN290" s="1434"/>
      <c r="WPO290" s="1434"/>
      <c r="WPP290" s="1434"/>
      <c r="WPQ290" s="1434"/>
      <c r="WPR290" s="1434"/>
      <c r="WPS290" s="1434"/>
      <c r="WPT290" s="1434"/>
      <c r="WPU290" s="1434"/>
      <c r="WPV290" s="1434"/>
      <c r="WPW290" s="1434"/>
      <c r="WPX290" s="1434"/>
      <c r="WPY290" s="1434"/>
      <c r="WPZ290" s="1434"/>
      <c r="WQA290" s="1434"/>
      <c r="WQB290" s="1434"/>
      <c r="WQC290" s="1434"/>
      <c r="WQD290" s="1434"/>
      <c r="WQE290" s="1434"/>
      <c r="WQF290" s="1434"/>
      <c r="WQG290" s="1434"/>
      <c r="WQH290" s="1434"/>
      <c r="WQI290" s="1434"/>
      <c r="WQJ290" s="1434"/>
      <c r="WQK290" s="1434"/>
      <c r="WQL290" s="1434"/>
      <c r="WQM290" s="1434"/>
      <c r="WQN290" s="1434"/>
      <c r="WQO290" s="1434"/>
      <c r="WQP290" s="1434"/>
      <c r="WQQ290" s="1434"/>
      <c r="WQR290" s="1434"/>
      <c r="WQS290" s="1434"/>
      <c r="WQT290" s="1434"/>
      <c r="WQU290" s="1434"/>
      <c r="WQV290" s="1434"/>
      <c r="WQW290" s="1434"/>
      <c r="WQX290" s="1434"/>
      <c r="WQY290" s="1434"/>
      <c r="WQZ290" s="1434"/>
      <c r="WRA290" s="1434"/>
      <c r="WRB290" s="1434"/>
      <c r="WRC290" s="1434"/>
      <c r="WRD290" s="1434"/>
      <c r="WRE290" s="1434"/>
      <c r="WRF290" s="1434"/>
      <c r="WRG290" s="1434"/>
      <c r="WRH290" s="1434"/>
      <c r="WRI290" s="1434"/>
      <c r="WRJ290" s="1434"/>
      <c r="WRK290" s="1434"/>
      <c r="WRL290" s="1434"/>
      <c r="WRM290" s="1434"/>
      <c r="WRN290" s="1434"/>
      <c r="WRO290" s="1434"/>
      <c r="WRP290" s="1434"/>
      <c r="WRQ290" s="1434"/>
      <c r="WRR290" s="1434"/>
      <c r="WRS290" s="1434"/>
      <c r="WRT290" s="1434"/>
      <c r="WRU290" s="1434"/>
      <c r="WRV290" s="1434"/>
      <c r="WRW290" s="1434"/>
      <c r="WRX290" s="1434"/>
      <c r="WRY290" s="1434"/>
      <c r="WRZ290" s="1434"/>
      <c r="WSA290" s="1434"/>
      <c r="WSB290" s="1434"/>
      <c r="WSC290" s="1434"/>
      <c r="WSD290" s="1434"/>
      <c r="WSE290" s="1434"/>
      <c r="WSF290" s="1434"/>
      <c r="WSG290" s="1434"/>
      <c r="WSH290" s="1434"/>
      <c r="WSI290" s="1434"/>
      <c r="WSJ290" s="1434"/>
      <c r="WSK290" s="1434"/>
      <c r="WSL290" s="1434"/>
      <c r="WSM290" s="1434"/>
      <c r="WSN290" s="1434"/>
      <c r="WSO290" s="1434"/>
      <c r="WSP290" s="1434"/>
      <c r="WSQ290" s="1434"/>
      <c r="WSR290" s="1434"/>
      <c r="WSS290" s="1434"/>
      <c r="WST290" s="1434"/>
      <c r="WSU290" s="1434"/>
      <c r="WSV290" s="1434"/>
      <c r="WSW290" s="1434"/>
      <c r="WSX290" s="1434"/>
      <c r="WSY290" s="1434"/>
      <c r="WSZ290" s="1434"/>
      <c r="WTA290" s="1434"/>
      <c r="WTB290" s="1434"/>
      <c r="WTC290" s="1434"/>
      <c r="WTD290" s="1434"/>
      <c r="WTE290" s="1434"/>
      <c r="WTF290" s="1434"/>
      <c r="WTG290" s="1434"/>
      <c r="WTH290" s="1434"/>
      <c r="WTI290" s="1434"/>
      <c r="WTJ290" s="1434"/>
      <c r="WTK290" s="1434"/>
      <c r="WTL290" s="1434"/>
      <c r="WTM290" s="1434"/>
      <c r="WTN290" s="1434"/>
      <c r="WTO290" s="1434"/>
      <c r="WTP290" s="1434"/>
      <c r="WTQ290" s="1434"/>
      <c r="WTR290" s="1434"/>
      <c r="WTS290" s="1434"/>
      <c r="WTT290" s="1434"/>
      <c r="WTU290" s="1434"/>
      <c r="WTV290" s="1434"/>
      <c r="WTW290" s="1434"/>
      <c r="WTX290" s="1434"/>
      <c r="WTY290" s="1434"/>
      <c r="WTZ290" s="1434"/>
      <c r="WUA290" s="1434"/>
      <c r="WUB290" s="1434"/>
      <c r="WUC290" s="1434"/>
      <c r="WUD290" s="1434"/>
      <c r="WUE290" s="1434"/>
      <c r="WUF290" s="1434"/>
      <c r="WUG290" s="1434"/>
      <c r="WUH290" s="1434"/>
      <c r="WUI290" s="1434"/>
      <c r="WUJ290" s="1434"/>
      <c r="WUK290" s="1434"/>
      <c r="WUL290" s="1434"/>
      <c r="WUM290" s="1434"/>
      <c r="WUN290" s="1434"/>
      <c r="WUO290" s="1434"/>
      <c r="WUP290" s="1434"/>
      <c r="WUQ290" s="1434"/>
      <c r="WUR290" s="1434"/>
      <c r="WUS290" s="1434"/>
      <c r="WUT290" s="1434"/>
      <c r="WUU290" s="1434"/>
      <c r="WUV290" s="1434"/>
      <c r="WUW290" s="1434"/>
      <c r="WUX290" s="1434"/>
      <c r="WUY290" s="1434"/>
      <c r="WUZ290" s="1434"/>
      <c r="WVA290" s="1434"/>
      <c r="WVB290" s="1434"/>
      <c r="WVC290" s="1434"/>
      <c r="WVD290" s="1434"/>
      <c r="WVE290" s="1434"/>
      <c r="WVF290" s="1434"/>
      <c r="WVG290" s="1434"/>
      <c r="WVH290" s="1434"/>
      <c r="WVI290" s="1434"/>
      <c r="WVJ290" s="1434"/>
      <c r="WVK290" s="1434"/>
      <c r="WVL290" s="1434"/>
      <c r="WVM290" s="1434"/>
      <c r="WVN290" s="1434"/>
      <c r="WVO290" s="1434"/>
      <c r="WVP290" s="1434"/>
      <c r="WVQ290" s="1434"/>
      <c r="WVR290" s="1434"/>
      <c r="WVS290" s="1434"/>
      <c r="WVT290" s="1434"/>
      <c r="WVU290" s="1434"/>
      <c r="WVV290" s="1434"/>
      <c r="WVW290" s="1434"/>
      <c r="WVX290" s="1434"/>
      <c r="WVY290" s="1434"/>
      <c r="WVZ290" s="1434"/>
      <c r="WWA290" s="1434"/>
      <c r="WWB290" s="1434"/>
      <c r="WWC290" s="1434"/>
      <c r="WWD290" s="1434"/>
      <c r="WWE290" s="1434"/>
      <c r="WWF290" s="1434"/>
      <c r="WWG290" s="1434"/>
      <c r="WWH290" s="1434"/>
      <c r="WWI290" s="1434"/>
      <c r="WWJ290" s="1434"/>
      <c r="WWK290" s="1434"/>
      <c r="WWL290" s="1434"/>
      <c r="WWM290" s="1434"/>
      <c r="WWN290" s="1434"/>
      <c r="WWO290" s="1434"/>
      <c r="WWP290" s="1434"/>
      <c r="WWQ290" s="1434"/>
      <c r="WWR290" s="1434"/>
      <c r="WWS290" s="1434"/>
      <c r="WWT290" s="1434"/>
      <c r="WWU290" s="1434"/>
      <c r="WWV290" s="1434"/>
      <c r="WWW290" s="1434"/>
      <c r="WWX290" s="1434"/>
      <c r="WWY290" s="1434"/>
      <c r="WWZ290" s="1434"/>
      <c r="WXA290" s="1434"/>
      <c r="WXB290" s="1434"/>
      <c r="WXC290" s="1434"/>
      <c r="WXD290" s="1434"/>
      <c r="WXE290" s="1434"/>
      <c r="WXF290" s="1434"/>
      <c r="WXG290" s="1434"/>
      <c r="WXH290" s="1434"/>
      <c r="WXI290" s="1434"/>
      <c r="WXJ290" s="1434"/>
      <c r="WXK290" s="1434"/>
      <c r="WXL290" s="1434"/>
      <c r="WXM290" s="1434"/>
      <c r="WXN290" s="1434"/>
      <c r="WXO290" s="1434"/>
      <c r="WXP290" s="1434"/>
      <c r="WXQ290" s="1434"/>
      <c r="WXR290" s="1434"/>
      <c r="WXS290" s="1434"/>
      <c r="WXT290" s="1434"/>
      <c r="WXU290" s="1434"/>
      <c r="WXV290" s="1434"/>
      <c r="WXW290" s="1434"/>
      <c r="WXX290" s="1434"/>
      <c r="WXY290" s="1434"/>
      <c r="WXZ290" s="1434"/>
      <c r="WYA290" s="1434"/>
      <c r="WYB290" s="1434"/>
      <c r="WYC290" s="1434"/>
      <c r="WYD290" s="1434"/>
      <c r="WYE290" s="1434"/>
      <c r="WYF290" s="1434"/>
      <c r="WYG290" s="1434"/>
      <c r="WYH290" s="1434"/>
      <c r="WYI290" s="1434"/>
      <c r="WYJ290" s="1434"/>
      <c r="WYK290" s="1434"/>
      <c r="WYL290" s="1434"/>
      <c r="WYM290" s="1434"/>
      <c r="WYN290" s="1434"/>
      <c r="WYO290" s="1434"/>
      <c r="WYP290" s="1434"/>
      <c r="WYQ290" s="1434"/>
      <c r="WYR290" s="1434"/>
      <c r="WYS290" s="1434"/>
      <c r="WYT290" s="1434"/>
      <c r="WYU290" s="1434"/>
      <c r="WYV290" s="1434"/>
      <c r="WYW290" s="1434"/>
      <c r="WYX290" s="1434"/>
      <c r="WYY290" s="1434"/>
      <c r="WYZ290" s="1434"/>
      <c r="WZA290" s="1434"/>
      <c r="WZB290" s="1434"/>
      <c r="WZC290" s="1434"/>
      <c r="WZD290" s="1434"/>
      <c r="WZE290" s="1434"/>
      <c r="WZF290" s="1434"/>
      <c r="WZG290" s="1434"/>
      <c r="WZH290" s="1434"/>
      <c r="WZI290" s="1434"/>
      <c r="WZJ290" s="1434"/>
      <c r="WZK290" s="1434"/>
      <c r="WZL290" s="1434"/>
      <c r="WZM290" s="1434"/>
      <c r="WZN290" s="1434"/>
      <c r="WZO290" s="1434"/>
      <c r="WZP290" s="1434"/>
      <c r="WZQ290" s="1434"/>
      <c r="WZR290" s="1434"/>
      <c r="WZS290" s="1434"/>
      <c r="WZT290" s="1434"/>
      <c r="WZU290" s="1434"/>
      <c r="WZV290" s="1434"/>
      <c r="WZW290" s="1434"/>
      <c r="WZX290" s="1434"/>
      <c r="WZY290" s="1434"/>
      <c r="WZZ290" s="1434"/>
      <c r="XAA290" s="1434"/>
      <c r="XAB290" s="1434"/>
      <c r="XAC290" s="1434"/>
      <c r="XAD290" s="1434"/>
      <c r="XAE290" s="1434"/>
      <c r="XAF290" s="1434"/>
      <c r="XAG290" s="1434"/>
      <c r="XAH290" s="1434"/>
      <c r="XAI290" s="1434"/>
      <c r="XAJ290" s="1434"/>
      <c r="XAK290" s="1434"/>
      <c r="XAL290" s="1434"/>
      <c r="XAM290" s="1434"/>
      <c r="XAN290" s="1434"/>
      <c r="XAO290" s="1434"/>
      <c r="XAP290" s="1434"/>
      <c r="XAQ290" s="1434"/>
      <c r="XAR290" s="1434"/>
      <c r="XAS290" s="1434"/>
      <c r="XAT290" s="1434"/>
      <c r="XAU290" s="1434"/>
      <c r="XAV290" s="1434"/>
      <c r="XAW290" s="1434"/>
      <c r="XAX290" s="1434"/>
      <c r="XAY290" s="1434"/>
      <c r="XAZ290" s="1434"/>
      <c r="XBA290" s="1434"/>
      <c r="XBB290" s="1434"/>
      <c r="XBC290" s="1434"/>
      <c r="XBD290" s="1434"/>
      <c r="XBE290" s="1434"/>
      <c r="XBF290" s="1434"/>
      <c r="XBG290" s="1434"/>
      <c r="XBH290" s="1434"/>
      <c r="XBI290" s="1434"/>
      <c r="XBJ290" s="1434"/>
      <c r="XBK290" s="1434"/>
      <c r="XBL290" s="1434"/>
      <c r="XBM290" s="1434"/>
      <c r="XBN290" s="1434"/>
      <c r="XBO290" s="1434"/>
      <c r="XBP290" s="1434"/>
      <c r="XBQ290" s="1434"/>
      <c r="XBR290" s="1434"/>
      <c r="XBS290" s="1434"/>
      <c r="XBT290" s="1434"/>
      <c r="XBU290" s="1434"/>
      <c r="XBV290" s="1434"/>
      <c r="XBW290" s="1434"/>
      <c r="XBX290" s="1434"/>
      <c r="XBY290" s="1434"/>
      <c r="XBZ290" s="1434"/>
      <c r="XCA290" s="1434"/>
      <c r="XCB290" s="1434"/>
      <c r="XCC290" s="1434"/>
      <c r="XCD290" s="1434"/>
      <c r="XCE290" s="1434"/>
      <c r="XCF290" s="1434"/>
      <c r="XCG290" s="1434"/>
      <c r="XCH290" s="1434"/>
      <c r="XCI290" s="1434"/>
      <c r="XCJ290" s="1434"/>
      <c r="XCK290" s="1434"/>
      <c r="XCL290" s="1434"/>
      <c r="XCM290" s="1434"/>
      <c r="XCN290" s="1434"/>
      <c r="XCO290" s="1434"/>
      <c r="XCP290" s="1434"/>
      <c r="XCQ290" s="1434"/>
      <c r="XCR290" s="1434"/>
      <c r="XCS290" s="1434"/>
      <c r="XCT290" s="1434"/>
      <c r="XCU290" s="1434"/>
      <c r="XCV290" s="1434"/>
      <c r="XCW290" s="1434"/>
      <c r="XCX290" s="1434"/>
      <c r="XCY290" s="1434"/>
      <c r="XCZ290" s="1434"/>
      <c r="XDA290" s="1434"/>
      <c r="XDB290" s="1434"/>
      <c r="XDC290" s="1434"/>
      <c r="XDD290" s="1434"/>
      <c r="XDE290" s="1434"/>
      <c r="XDF290" s="1434"/>
      <c r="XDG290" s="1434"/>
      <c r="XDH290" s="1434"/>
      <c r="XDI290" s="1434"/>
      <c r="XDJ290" s="1434"/>
      <c r="XDK290" s="1434"/>
      <c r="XDL290" s="1434"/>
      <c r="XDM290" s="1434"/>
      <c r="XDN290" s="1434"/>
      <c r="XDO290" s="1434"/>
      <c r="XDP290" s="1434"/>
      <c r="XDQ290" s="1434"/>
      <c r="XDR290" s="1434"/>
      <c r="XDS290" s="1434"/>
      <c r="XDT290" s="1434"/>
      <c r="XDU290" s="1434"/>
      <c r="XDV290" s="1434"/>
      <c r="XDW290" s="1434"/>
      <c r="XDX290" s="1434"/>
      <c r="XDY290" s="1434"/>
      <c r="XDZ290" s="1434"/>
      <c r="XEA290" s="1434"/>
      <c r="XEB290" s="1434"/>
      <c r="XEC290" s="1434"/>
      <c r="XED290" s="1434"/>
      <c r="XEE290" s="1434"/>
      <c r="XEF290" s="1434"/>
      <c r="XEG290" s="1434"/>
      <c r="XEH290" s="1434"/>
      <c r="XEI290" s="1434"/>
      <c r="XEJ290" s="1434"/>
      <c r="XEK290" s="1434"/>
      <c r="XEL290" s="1434"/>
      <c r="XEM290" s="1434"/>
      <c r="XEN290" s="1434"/>
      <c r="XEO290" s="1434"/>
      <c r="XEP290" s="1434"/>
      <c r="XEQ290" s="1434"/>
      <c r="XER290" s="1434"/>
      <c r="XES290" s="1434"/>
      <c r="XET290" s="1434"/>
      <c r="XEU290" s="1434"/>
      <c r="XEV290" s="1434"/>
    </row>
    <row r="291" spans="1:16376" s="366" customFormat="1" ht="15" customHeight="1" x14ac:dyDescent="0.25">
      <c r="A291" s="1541"/>
      <c r="B291" s="2099" t="s">
        <v>1717</v>
      </c>
      <c r="C291" s="2079" t="s">
        <v>14</v>
      </c>
      <c r="D291" s="2620" t="str">
        <f>CONCATENATE("Col ", LEFT(ADDRESS(ROW('TB risk class'!EF44),COLUMN('TB risk class'!EF44),4), 2))</f>
        <v>Col EF</v>
      </c>
      <c r="E291" s="2620" t="str">
        <f>CONCATENATE("Col ", LEFT(ADDRESS(ROW('TB risk class'!EN44),COLUMN('TB risk class'!EN44),4), 2))</f>
        <v>Col EN</v>
      </c>
      <c r="F291" s="2620" t="str">
        <f>CONCATENATE("Col ", LEFT(ADDRESS(ROW('TB risk class'!EO44),COLUMN('TB risk class'!EO44),4), 2))</f>
        <v>Col EO</v>
      </c>
      <c r="G291" s="2620" t="str">
        <f>CONCATENATE("Col ", LEFT(ADDRESS(ROW('TB risk class'!ET44),COLUMN('TB risk class'!ET44),4), 2))</f>
        <v>Col ET</v>
      </c>
      <c r="H291" s="2620" t="str">
        <f>CONCATENATE("Col ", LEFT(ADDRESS(ROW('TB risk class'!EU44),COLUMN('TB risk class'!EU44),4), 2))</f>
        <v>Col EU</v>
      </c>
      <c r="I291" s="2620" t="str">
        <f>CONCATENATE("Col ", LEFT(ADDRESS(ROW('TB risk class'!EZ44),COLUMN('TB risk class'!EZ44),4), 2))</f>
        <v>Col EZ</v>
      </c>
      <c r="J291" s="2619" t="str">
        <f>CONCATENATE("Col ", LEFT(ADDRESS(ROW('TB risk class'!FA44),COLUMN('TB risk class'!FA44),4), 2))</f>
        <v>Col FA</v>
      </c>
      <c r="K291" s="1434"/>
      <c r="L291" s="1434"/>
      <c r="M291" s="1434"/>
      <c r="N291" s="1434"/>
      <c r="O291" s="1434"/>
      <c r="P291" s="1434"/>
      <c r="Q291" s="1434"/>
      <c r="R291" s="1434"/>
      <c r="S291" s="1434"/>
      <c r="T291" s="1434"/>
      <c r="U291" s="1434"/>
      <c r="V291" s="1434"/>
      <c r="AI291" s="1542"/>
    </row>
    <row r="292" spans="1:16376" s="366" customFormat="1" ht="15" customHeight="1" x14ac:dyDescent="0.25">
      <c r="A292" s="1541"/>
      <c r="B292" s="2088" t="s">
        <v>1718</v>
      </c>
      <c r="C292" s="2661" t="str">
        <f>'TB risk class'!B45</f>
        <v>USD</v>
      </c>
      <c r="D292" s="1962" t="str">
        <f>'TB risk class'!EF45</f>
        <v/>
      </c>
      <c r="E292" s="1963" t="str">
        <f>'TB risk class'!EN45</f>
        <v/>
      </c>
      <c r="F292" s="1963" t="str">
        <f>'TB risk class'!EO45</f>
        <v/>
      </c>
      <c r="G292" s="1963" t="str">
        <f>'TB risk class'!ET45</f>
        <v/>
      </c>
      <c r="H292" s="1963" t="str">
        <f>'TB risk class'!EU45</f>
        <v/>
      </c>
      <c r="I292" s="1963" t="str">
        <f>'TB risk class'!EZ45</f>
        <v/>
      </c>
      <c r="J292" s="2090" t="str">
        <f>'TB risk class'!FA45</f>
        <v/>
      </c>
      <c r="K292" s="1434"/>
      <c r="L292" s="1434"/>
      <c r="M292" s="1434"/>
      <c r="N292" s="1434"/>
      <c r="O292" s="1434"/>
      <c r="P292" s="1434"/>
      <c r="Q292" s="1434"/>
      <c r="R292" s="1434"/>
      <c r="S292" s="1434"/>
      <c r="T292" s="1434"/>
      <c r="U292" s="1434"/>
      <c r="V292" s="1434"/>
      <c r="AI292" s="1542"/>
    </row>
    <row r="293" spans="1:16376" s="366" customFormat="1" ht="15" customHeight="1" x14ac:dyDescent="0.25">
      <c r="A293" s="1541"/>
      <c r="B293" s="560" t="s">
        <v>1718</v>
      </c>
      <c r="C293" s="1663" t="str">
        <f>'TB risk class'!B46</f>
        <v>EUR</v>
      </c>
      <c r="D293" s="1564" t="str">
        <f>'TB risk class'!EF46</f>
        <v/>
      </c>
      <c r="E293" s="1552" t="str">
        <f>'TB risk class'!EN46</f>
        <v/>
      </c>
      <c r="F293" s="1552" t="str">
        <f>'TB risk class'!EO46</f>
        <v/>
      </c>
      <c r="G293" s="1552" t="str">
        <f>'TB risk class'!ET46</f>
        <v/>
      </c>
      <c r="H293" s="1552" t="str">
        <f>'TB risk class'!EU46</f>
        <v/>
      </c>
      <c r="I293" s="1552" t="str">
        <f>'TB risk class'!EZ46</f>
        <v/>
      </c>
      <c r="J293" s="1908" t="str">
        <f>'TB risk class'!FA46</f>
        <v/>
      </c>
      <c r="K293" s="1434"/>
      <c r="L293" s="1434"/>
      <c r="M293" s="1434"/>
      <c r="N293" s="1434"/>
      <c r="O293" s="1434"/>
      <c r="P293" s="1434"/>
      <c r="Q293" s="1434"/>
      <c r="R293" s="1434"/>
      <c r="S293" s="1434"/>
      <c r="T293" s="1434"/>
      <c r="U293" s="1434"/>
      <c r="V293" s="1434"/>
      <c r="AI293" s="1542"/>
    </row>
    <row r="294" spans="1:16376" s="366" customFormat="1" ht="15" customHeight="1" x14ac:dyDescent="0.25">
      <c r="A294" s="1541"/>
      <c r="B294" s="560" t="s">
        <v>1718</v>
      </c>
      <c r="C294" s="1663" t="str">
        <f>'TB risk class'!B47</f>
        <v>JPY</v>
      </c>
      <c r="D294" s="1564" t="str">
        <f>'TB risk class'!EF47</f>
        <v/>
      </c>
      <c r="E294" s="1552" t="str">
        <f>'TB risk class'!EN47</f>
        <v/>
      </c>
      <c r="F294" s="1552" t="str">
        <f>'TB risk class'!EO47</f>
        <v/>
      </c>
      <c r="G294" s="1552" t="str">
        <f>'TB risk class'!ET47</f>
        <v/>
      </c>
      <c r="H294" s="1552" t="str">
        <f>'TB risk class'!EU47</f>
        <v/>
      </c>
      <c r="I294" s="1552" t="str">
        <f>'TB risk class'!EZ47</f>
        <v/>
      </c>
      <c r="J294" s="1908" t="str">
        <f>'TB risk class'!FA47</f>
        <v/>
      </c>
      <c r="K294" s="1434"/>
      <c r="L294" s="1434"/>
      <c r="M294" s="1434"/>
      <c r="N294" s="1434"/>
      <c r="O294" s="1434"/>
      <c r="P294" s="1434"/>
      <c r="Q294" s="1434"/>
      <c r="R294" s="1434"/>
      <c r="S294" s="1434"/>
      <c r="T294" s="1434"/>
      <c r="U294" s="1434"/>
      <c r="V294" s="1434"/>
      <c r="AI294" s="1542"/>
    </row>
    <row r="295" spans="1:16376" s="366" customFormat="1" ht="15" customHeight="1" x14ac:dyDescent="0.25">
      <c r="A295" s="1541"/>
      <c r="B295" s="560" t="s">
        <v>1718</v>
      </c>
      <c r="C295" s="1663" t="str">
        <f>'TB risk class'!B48</f>
        <v>GBP</v>
      </c>
      <c r="D295" s="1564" t="str">
        <f>'TB risk class'!EF48</f>
        <v/>
      </c>
      <c r="E295" s="1552" t="str">
        <f>'TB risk class'!EN48</f>
        <v/>
      </c>
      <c r="F295" s="1552" t="str">
        <f>'TB risk class'!EO48</f>
        <v/>
      </c>
      <c r="G295" s="1552" t="str">
        <f>'TB risk class'!ET48</f>
        <v/>
      </c>
      <c r="H295" s="1552" t="str">
        <f>'TB risk class'!EU48</f>
        <v/>
      </c>
      <c r="I295" s="1552" t="str">
        <f>'TB risk class'!EZ48</f>
        <v/>
      </c>
      <c r="J295" s="1908" t="str">
        <f>'TB risk class'!FA48</f>
        <v/>
      </c>
      <c r="K295" s="1434"/>
      <c r="L295" s="1434"/>
      <c r="M295" s="1434"/>
      <c r="N295" s="1434"/>
      <c r="O295" s="1434"/>
      <c r="P295" s="1434"/>
      <c r="Q295" s="1434"/>
      <c r="R295" s="1434"/>
      <c r="S295" s="1434"/>
      <c r="T295" s="1434"/>
      <c r="U295" s="1434"/>
      <c r="V295" s="1434"/>
      <c r="AI295" s="1542"/>
    </row>
    <row r="296" spans="1:16376" s="366" customFormat="1" ht="15" customHeight="1" x14ac:dyDescent="0.25">
      <c r="A296" s="1541"/>
      <c r="B296" s="560" t="s">
        <v>1718</v>
      </c>
      <c r="C296" s="1663" t="str">
        <f>'TB risk class'!B49</f>
        <v>AUD</v>
      </c>
      <c r="D296" s="1564" t="str">
        <f>'TB risk class'!EF49</f>
        <v/>
      </c>
      <c r="E296" s="1552" t="str">
        <f>'TB risk class'!EN49</f>
        <v/>
      </c>
      <c r="F296" s="1552" t="str">
        <f>'TB risk class'!EO49</f>
        <v/>
      </c>
      <c r="G296" s="1552" t="str">
        <f>'TB risk class'!ET49</f>
        <v/>
      </c>
      <c r="H296" s="1552" t="str">
        <f>'TB risk class'!EU49</f>
        <v/>
      </c>
      <c r="I296" s="1552" t="str">
        <f>'TB risk class'!EZ49</f>
        <v/>
      </c>
      <c r="J296" s="1908" t="str">
        <f>'TB risk class'!FA49</f>
        <v/>
      </c>
      <c r="K296" s="1434"/>
      <c r="L296" s="1434"/>
      <c r="M296" s="1434"/>
      <c r="N296" s="1434"/>
      <c r="O296" s="1434"/>
      <c r="P296" s="1434"/>
      <c r="Q296" s="1434"/>
      <c r="R296" s="1434"/>
      <c r="S296" s="1434"/>
      <c r="T296" s="1434"/>
      <c r="U296" s="1434"/>
      <c r="V296" s="1434"/>
      <c r="AI296" s="1542"/>
    </row>
    <row r="297" spans="1:16376" s="366" customFormat="1" ht="15" customHeight="1" x14ac:dyDescent="0.25">
      <c r="A297" s="1541"/>
      <c r="B297" s="560" t="s">
        <v>1718</v>
      </c>
      <c r="C297" s="1663" t="str">
        <f>'TB risk class'!B50</f>
        <v>CHF</v>
      </c>
      <c r="D297" s="1564" t="str">
        <f>'TB risk class'!EF50</f>
        <v/>
      </c>
      <c r="E297" s="1552" t="str">
        <f>'TB risk class'!EN50</f>
        <v/>
      </c>
      <c r="F297" s="1552" t="str">
        <f>'TB risk class'!EO50</f>
        <v/>
      </c>
      <c r="G297" s="1552" t="str">
        <f>'TB risk class'!ET50</f>
        <v/>
      </c>
      <c r="H297" s="1552" t="str">
        <f>'TB risk class'!EU50</f>
        <v/>
      </c>
      <c r="I297" s="1552" t="str">
        <f>'TB risk class'!EZ50</f>
        <v/>
      </c>
      <c r="J297" s="1908" t="str">
        <f>'TB risk class'!FA50</f>
        <v/>
      </c>
      <c r="K297" s="1434"/>
      <c r="L297" s="1434"/>
      <c r="M297" s="1434"/>
      <c r="N297" s="1434"/>
      <c r="O297" s="1434"/>
      <c r="P297" s="1434"/>
      <c r="Q297" s="1434"/>
      <c r="R297" s="1434"/>
      <c r="S297" s="1434"/>
      <c r="T297" s="1434"/>
      <c r="U297" s="1434"/>
      <c r="V297" s="1434"/>
      <c r="AI297" s="1542"/>
    </row>
    <row r="298" spans="1:16376" s="366" customFormat="1" ht="15" customHeight="1" x14ac:dyDescent="0.25">
      <c r="A298" s="1541"/>
      <c r="B298" s="560" t="s">
        <v>1718</v>
      </c>
      <c r="C298" s="1663" t="str">
        <f>'TB risk class'!B51</f>
        <v>CAD</v>
      </c>
      <c r="D298" s="1564" t="str">
        <f>'TB risk class'!EF51</f>
        <v/>
      </c>
      <c r="E298" s="1552" t="str">
        <f>'TB risk class'!EN51</f>
        <v/>
      </c>
      <c r="F298" s="1552" t="str">
        <f>'TB risk class'!EO51</f>
        <v/>
      </c>
      <c r="G298" s="1552" t="str">
        <f>'TB risk class'!ET51</f>
        <v/>
      </c>
      <c r="H298" s="1552" t="str">
        <f>'TB risk class'!EU51</f>
        <v/>
      </c>
      <c r="I298" s="1552" t="str">
        <f>'TB risk class'!EZ51</f>
        <v/>
      </c>
      <c r="J298" s="1908" t="str">
        <f>'TB risk class'!FA51</f>
        <v/>
      </c>
      <c r="K298" s="1434"/>
      <c r="L298" s="1434"/>
      <c r="M298" s="1434"/>
      <c r="N298" s="1434"/>
      <c r="O298" s="1434"/>
      <c r="P298" s="1434"/>
      <c r="Q298" s="1434"/>
      <c r="R298" s="1434"/>
      <c r="S298" s="1434"/>
      <c r="T298" s="1434"/>
      <c r="U298" s="1434"/>
      <c r="V298" s="1434"/>
      <c r="AI298" s="1542"/>
    </row>
    <row r="299" spans="1:16376" s="366" customFormat="1" ht="15" customHeight="1" x14ac:dyDescent="0.25">
      <c r="A299" s="1541"/>
      <c r="B299" s="560" t="s">
        <v>1718</v>
      </c>
      <c r="C299" s="1663" t="str">
        <f>'TB risk class'!B52</f>
        <v>HKD</v>
      </c>
      <c r="D299" s="1564" t="str">
        <f>'TB risk class'!EF52</f>
        <v/>
      </c>
      <c r="E299" s="1552" t="str">
        <f>'TB risk class'!EN52</f>
        <v/>
      </c>
      <c r="F299" s="1552" t="str">
        <f>'TB risk class'!EO52</f>
        <v/>
      </c>
      <c r="G299" s="1552" t="str">
        <f>'TB risk class'!ET52</f>
        <v/>
      </c>
      <c r="H299" s="1552" t="str">
        <f>'TB risk class'!EU52</f>
        <v/>
      </c>
      <c r="I299" s="1552" t="str">
        <f>'TB risk class'!EZ52</f>
        <v/>
      </c>
      <c r="J299" s="1908" t="str">
        <f>'TB risk class'!FA52</f>
        <v/>
      </c>
      <c r="K299" s="1434"/>
      <c r="L299" s="1434"/>
      <c r="M299" s="1434"/>
      <c r="N299" s="1434"/>
      <c r="O299" s="1434"/>
      <c r="P299" s="1434"/>
      <c r="Q299" s="1434"/>
      <c r="R299" s="1434"/>
      <c r="S299" s="1434"/>
      <c r="T299" s="1434"/>
      <c r="U299" s="1434"/>
      <c r="V299" s="1434"/>
      <c r="AI299" s="1542"/>
    </row>
    <row r="300" spans="1:16376" s="366" customFormat="1" ht="15" customHeight="1" x14ac:dyDescent="0.25">
      <c r="A300" s="1541"/>
      <c r="B300" s="560" t="s">
        <v>1718</v>
      </c>
      <c r="C300" s="1663" t="str">
        <f>'TB risk class'!B53</f>
        <v>SEK</v>
      </c>
      <c r="D300" s="1564" t="str">
        <f>'TB risk class'!EF53</f>
        <v/>
      </c>
      <c r="E300" s="1552" t="str">
        <f>'TB risk class'!EN53</f>
        <v/>
      </c>
      <c r="F300" s="1552" t="str">
        <f>'TB risk class'!EO53</f>
        <v/>
      </c>
      <c r="G300" s="1552" t="str">
        <f>'TB risk class'!ET53</f>
        <v/>
      </c>
      <c r="H300" s="1552" t="str">
        <f>'TB risk class'!EU53</f>
        <v/>
      </c>
      <c r="I300" s="1552" t="str">
        <f>'TB risk class'!EZ53</f>
        <v/>
      </c>
      <c r="J300" s="1908" t="str">
        <f>'TB risk class'!FA53</f>
        <v/>
      </c>
      <c r="K300" s="1434"/>
      <c r="L300" s="1434"/>
      <c r="M300" s="1434"/>
      <c r="N300" s="1434"/>
      <c r="O300" s="1434"/>
      <c r="P300" s="1434"/>
      <c r="Q300" s="1434"/>
      <c r="R300" s="1434"/>
      <c r="S300" s="1434"/>
      <c r="T300" s="1434"/>
      <c r="U300" s="1434"/>
      <c r="V300" s="1434"/>
      <c r="AI300" s="1542"/>
    </row>
    <row r="301" spans="1:16376" s="366" customFormat="1" ht="15" customHeight="1" x14ac:dyDescent="0.25">
      <c r="A301" s="1541"/>
      <c r="B301" s="560" t="s">
        <v>1718</v>
      </c>
      <c r="C301" s="1663" t="str">
        <f>'TB risk class'!B54</f>
        <v>NZD</v>
      </c>
      <c r="D301" s="1564" t="str">
        <f>'TB risk class'!EF54</f>
        <v/>
      </c>
      <c r="E301" s="1552" t="str">
        <f>'TB risk class'!EN54</f>
        <v/>
      </c>
      <c r="F301" s="1552" t="str">
        <f>'TB risk class'!EO54</f>
        <v/>
      </c>
      <c r="G301" s="1552" t="str">
        <f>'TB risk class'!ET54</f>
        <v/>
      </c>
      <c r="H301" s="1552" t="str">
        <f>'TB risk class'!EU54</f>
        <v/>
      </c>
      <c r="I301" s="1552" t="str">
        <f>'TB risk class'!EZ54</f>
        <v/>
      </c>
      <c r="J301" s="1908" t="str">
        <f>'TB risk class'!FA54</f>
        <v/>
      </c>
      <c r="K301" s="1434"/>
      <c r="L301" s="1434"/>
      <c r="M301" s="1434"/>
      <c r="N301" s="1434"/>
      <c r="O301" s="1434"/>
      <c r="P301" s="1434"/>
      <c r="Q301" s="1434"/>
      <c r="R301" s="1434"/>
      <c r="S301" s="1434"/>
      <c r="T301" s="1434"/>
      <c r="U301" s="1434"/>
      <c r="V301" s="1434"/>
      <c r="AI301" s="1542"/>
    </row>
    <row r="302" spans="1:16376" s="366" customFormat="1" ht="15" customHeight="1" x14ac:dyDescent="0.25">
      <c r="A302" s="1541"/>
      <c r="B302" s="560" t="s">
        <v>1718</v>
      </c>
      <c r="C302" s="1663" t="str">
        <f>'TB risk class'!B55</f>
        <v>KRW</v>
      </c>
      <c r="D302" s="1564" t="str">
        <f>'TB risk class'!EF55</f>
        <v/>
      </c>
      <c r="E302" s="1552" t="str">
        <f>'TB risk class'!EN55</f>
        <v/>
      </c>
      <c r="F302" s="1552" t="str">
        <f>'TB risk class'!EO55</f>
        <v/>
      </c>
      <c r="G302" s="1552" t="str">
        <f>'TB risk class'!ET55</f>
        <v/>
      </c>
      <c r="H302" s="1552" t="str">
        <f>'TB risk class'!EU55</f>
        <v/>
      </c>
      <c r="I302" s="1552" t="str">
        <f>'TB risk class'!EZ55</f>
        <v/>
      </c>
      <c r="J302" s="1908" t="str">
        <f>'TB risk class'!FA55</f>
        <v/>
      </c>
      <c r="K302" s="1434"/>
      <c r="L302" s="1434"/>
      <c r="M302" s="1434"/>
      <c r="N302" s="1434"/>
      <c r="O302" s="1434"/>
      <c r="P302" s="1434"/>
      <c r="Q302" s="1434"/>
      <c r="R302" s="1434"/>
      <c r="S302" s="1434"/>
      <c r="T302" s="1434"/>
      <c r="U302" s="1434"/>
      <c r="V302" s="1434"/>
      <c r="AI302" s="1542"/>
    </row>
    <row r="303" spans="1:16376" s="366" customFormat="1" ht="15" customHeight="1" x14ac:dyDescent="0.25">
      <c r="A303" s="1541"/>
      <c r="B303" s="560" t="s">
        <v>1718</v>
      </c>
      <c r="C303" s="1663" t="str">
        <f>'TB risk class'!B56</f>
        <v>SGD</v>
      </c>
      <c r="D303" s="1564" t="str">
        <f>'TB risk class'!EF56</f>
        <v/>
      </c>
      <c r="E303" s="1552" t="str">
        <f>'TB risk class'!EN56</f>
        <v/>
      </c>
      <c r="F303" s="1552" t="str">
        <f>'TB risk class'!EO56</f>
        <v/>
      </c>
      <c r="G303" s="1552" t="str">
        <f>'TB risk class'!ET56</f>
        <v/>
      </c>
      <c r="H303" s="1552" t="str">
        <f>'TB risk class'!EU56</f>
        <v/>
      </c>
      <c r="I303" s="1552" t="str">
        <f>'TB risk class'!EZ56</f>
        <v/>
      </c>
      <c r="J303" s="1908" t="str">
        <f>'TB risk class'!FA56</f>
        <v/>
      </c>
      <c r="K303" s="1434"/>
      <c r="L303" s="1434"/>
      <c r="M303" s="1434"/>
      <c r="N303" s="1434"/>
      <c r="O303" s="1434"/>
      <c r="P303" s="1434"/>
      <c r="Q303" s="1434"/>
      <c r="R303" s="1434"/>
      <c r="S303" s="1434"/>
      <c r="T303" s="1434"/>
      <c r="U303" s="1434"/>
      <c r="V303" s="1434"/>
      <c r="AI303" s="1542"/>
    </row>
    <row r="304" spans="1:16376" s="366" customFormat="1" ht="15" customHeight="1" x14ac:dyDescent="0.25">
      <c r="A304" s="1541"/>
      <c r="B304" s="560" t="s">
        <v>1718</v>
      </c>
      <c r="C304" s="1663" t="str">
        <f>'TB risk class'!B57</f>
        <v>MXN</v>
      </c>
      <c r="D304" s="1564" t="str">
        <f>'TB risk class'!EF57</f>
        <v/>
      </c>
      <c r="E304" s="1552" t="str">
        <f>'TB risk class'!EN57</f>
        <v/>
      </c>
      <c r="F304" s="1552" t="str">
        <f>'TB risk class'!EO57</f>
        <v/>
      </c>
      <c r="G304" s="1552" t="str">
        <f>'TB risk class'!ET57</f>
        <v/>
      </c>
      <c r="H304" s="1552" t="str">
        <f>'TB risk class'!EU57</f>
        <v/>
      </c>
      <c r="I304" s="1552" t="str">
        <f>'TB risk class'!EZ57</f>
        <v/>
      </c>
      <c r="J304" s="1908" t="str">
        <f>'TB risk class'!FA57</f>
        <v/>
      </c>
      <c r="K304" s="1434"/>
      <c r="L304" s="1434"/>
      <c r="M304" s="1434"/>
      <c r="N304" s="1434"/>
      <c r="O304" s="1434"/>
      <c r="P304" s="1434"/>
      <c r="Q304" s="1434"/>
      <c r="R304" s="1434"/>
      <c r="S304" s="1434"/>
      <c r="T304" s="1434"/>
      <c r="U304" s="1434"/>
      <c r="V304" s="1434"/>
      <c r="AI304" s="1542"/>
    </row>
    <row r="305" spans="1:35" s="366" customFormat="1" ht="15" customHeight="1" x14ac:dyDescent="0.25">
      <c r="A305" s="1541"/>
      <c r="B305" s="560" t="s">
        <v>1718</v>
      </c>
      <c r="C305" s="1663" t="str">
        <f>'TB risk class'!B58</f>
        <v>NOK</v>
      </c>
      <c r="D305" s="1564" t="str">
        <f>'TB risk class'!EF58</f>
        <v/>
      </c>
      <c r="E305" s="1552" t="str">
        <f>'TB risk class'!EN58</f>
        <v/>
      </c>
      <c r="F305" s="1552" t="str">
        <f>'TB risk class'!EO58</f>
        <v/>
      </c>
      <c r="G305" s="1552" t="str">
        <f>'TB risk class'!ET58</f>
        <v/>
      </c>
      <c r="H305" s="1552" t="str">
        <f>'TB risk class'!EU58</f>
        <v/>
      </c>
      <c r="I305" s="1552" t="str">
        <f>'TB risk class'!EZ58</f>
        <v/>
      </c>
      <c r="J305" s="1908" t="str">
        <f>'TB risk class'!FA58</f>
        <v/>
      </c>
      <c r="K305" s="1434"/>
      <c r="L305" s="1434"/>
      <c r="M305" s="1434"/>
      <c r="N305" s="1434"/>
      <c r="O305" s="1434"/>
      <c r="P305" s="1434"/>
      <c r="Q305" s="1434"/>
      <c r="R305" s="1434"/>
      <c r="S305" s="1434"/>
      <c r="T305" s="1434"/>
      <c r="U305" s="1434"/>
      <c r="V305" s="1434"/>
      <c r="AI305" s="1542"/>
    </row>
    <row r="306" spans="1:35" s="366" customFormat="1" ht="15" customHeight="1" x14ac:dyDescent="0.25">
      <c r="A306" s="1541"/>
      <c r="B306" s="560" t="s">
        <v>1718</v>
      </c>
      <c r="C306" s="1663" t="str">
        <f>'TB risk class'!B59</f>
        <v>ZAR</v>
      </c>
      <c r="D306" s="1564" t="str">
        <f>'TB risk class'!EF59</f>
        <v/>
      </c>
      <c r="E306" s="1552" t="str">
        <f>'TB risk class'!EN59</f>
        <v/>
      </c>
      <c r="F306" s="1552" t="str">
        <f>'TB risk class'!EO59</f>
        <v/>
      </c>
      <c r="G306" s="1552" t="str">
        <f>'TB risk class'!ET59</f>
        <v/>
      </c>
      <c r="H306" s="1552" t="str">
        <f>'TB risk class'!EU59</f>
        <v/>
      </c>
      <c r="I306" s="1552" t="str">
        <f>'TB risk class'!EZ59</f>
        <v/>
      </c>
      <c r="J306" s="1908" t="str">
        <f>'TB risk class'!FA59</f>
        <v/>
      </c>
      <c r="K306" s="1434"/>
      <c r="L306" s="1434"/>
      <c r="M306" s="1434"/>
      <c r="N306" s="1434"/>
      <c r="O306" s="1434"/>
      <c r="P306" s="1434"/>
      <c r="Q306" s="1434"/>
      <c r="R306" s="1434"/>
      <c r="S306" s="1434"/>
      <c r="T306" s="1434"/>
      <c r="U306" s="1434"/>
      <c r="V306" s="1434"/>
      <c r="AI306" s="1542"/>
    </row>
    <row r="307" spans="1:35" s="366" customFormat="1" ht="15" customHeight="1" x14ac:dyDescent="0.25">
      <c r="A307" s="1541"/>
      <c r="B307" s="560" t="s">
        <v>1718</v>
      </c>
      <c r="C307" s="1663" t="str">
        <f>'TB risk class'!B60</f>
        <v>DKK</v>
      </c>
      <c r="D307" s="1564" t="str">
        <f>'TB risk class'!EF60</f>
        <v/>
      </c>
      <c r="E307" s="1552" t="str">
        <f>'TB risk class'!EN60</f>
        <v/>
      </c>
      <c r="F307" s="1552" t="str">
        <f>'TB risk class'!EO60</f>
        <v/>
      </c>
      <c r="G307" s="1552" t="str">
        <f>'TB risk class'!ET60</f>
        <v/>
      </c>
      <c r="H307" s="1552" t="str">
        <f>'TB risk class'!EU60</f>
        <v/>
      </c>
      <c r="I307" s="1552" t="str">
        <f>'TB risk class'!EZ60</f>
        <v/>
      </c>
      <c r="J307" s="1908" t="str">
        <f>'TB risk class'!FA60</f>
        <v/>
      </c>
      <c r="K307" s="1434"/>
      <c r="L307" s="1434"/>
      <c r="M307" s="1434"/>
      <c r="N307" s="1434"/>
      <c r="O307" s="1434"/>
      <c r="P307" s="1434"/>
      <c r="Q307" s="1434"/>
      <c r="R307" s="1434"/>
      <c r="S307" s="1434"/>
      <c r="T307" s="1434"/>
      <c r="U307" s="1434"/>
      <c r="V307" s="1434"/>
      <c r="AI307" s="1542"/>
    </row>
    <row r="308" spans="1:35" s="366" customFormat="1" ht="15" customHeight="1" x14ac:dyDescent="0.25">
      <c r="A308" s="1541"/>
      <c r="B308" s="560" t="s">
        <v>1718</v>
      </c>
      <c r="C308" s="1663" t="str">
        <f>'TB risk class'!B61</f>
        <v>ILS</v>
      </c>
      <c r="D308" s="1564" t="str">
        <f>'TB risk class'!EF61</f>
        <v/>
      </c>
      <c r="E308" s="1552" t="str">
        <f>'TB risk class'!EN61</f>
        <v/>
      </c>
      <c r="F308" s="1552" t="str">
        <f>'TB risk class'!EO61</f>
        <v/>
      </c>
      <c r="G308" s="1552" t="str">
        <f>'TB risk class'!ET61</f>
        <v/>
      </c>
      <c r="H308" s="1552" t="str">
        <f>'TB risk class'!EU61</f>
        <v/>
      </c>
      <c r="I308" s="1552" t="str">
        <f>'TB risk class'!EZ61</f>
        <v/>
      </c>
      <c r="J308" s="1908" t="str">
        <f>'TB risk class'!FA61</f>
        <v/>
      </c>
      <c r="K308" s="1434"/>
      <c r="L308" s="1434"/>
      <c r="M308" s="1434"/>
      <c r="N308" s="1434"/>
      <c r="O308" s="1434"/>
      <c r="P308" s="1434"/>
      <c r="Q308" s="1434"/>
      <c r="R308" s="1434"/>
      <c r="S308" s="1434"/>
      <c r="T308" s="1434"/>
      <c r="U308" s="1434"/>
      <c r="V308" s="1434"/>
      <c r="AI308" s="1542"/>
    </row>
    <row r="309" spans="1:35" s="366" customFormat="1" ht="15" customHeight="1" x14ac:dyDescent="0.25">
      <c r="A309" s="1541"/>
      <c r="B309" s="560" t="s">
        <v>1718</v>
      </c>
      <c r="C309" s="1663" t="str">
        <f>'TB risk class'!B62</f>
        <v>CNY</v>
      </c>
      <c r="D309" s="1564" t="str">
        <f>'TB risk class'!EF62</f>
        <v/>
      </c>
      <c r="E309" s="1552" t="str">
        <f>'TB risk class'!EN62</f>
        <v/>
      </c>
      <c r="F309" s="1552" t="str">
        <f>'TB risk class'!EO62</f>
        <v/>
      </c>
      <c r="G309" s="1552" t="str">
        <f>'TB risk class'!ET62</f>
        <v/>
      </c>
      <c r="H309" s="1552" t="str">
        <f>'TB risk class'!EU62</f>
        <v/>
      </c>
      <c r="I309" s="1552" t="str">
        <f>'TB risk class'!EZ62</f>
        <v/>
      </c>
      <c r="J309" s="1908" t="str">
        <f>'TB risk class'!FA62</f>
        <v/>
      </c>
      <c r="K309" s="1434"/>
      <c r="L309" s="1434"/>
      <c r="M309" s="1434"/>
      <c r="N309" s="1434"/>
      <c r="O309" s="1434"/>
      <c r="P309" s="1434"/>
      <c r="Q309" s="1434"/>
      <c r="R309" s="1434"/>
      <c r="S309" s="1434"/>
      <c r="T309" s="1434"/>
      <c r="U309" s="1434"/>
      <c r="V309" s="1434"/>
      <c r="AI309" s="1542"/>
    </row>
    <row r="310" spans="1:35" s="366" customFormat="1" ht="15" customHeight="1" x14ac:dyDescent="0.25">
      <c r="A310" s="1541"/>
      <c r="B310" s="560" t="s">
        <v>1718</v>
      </c>
      <c r="C310" s="1663" t="str">
        <f>'TB risk class'!B63</f>
        <v>RUB</v>
      </c>
      <c r="D310" s="1564" t="str">
        <f>'TB risk class'!EF63</f>
        <v/>
      </c>
      <c r="E310" s="1552" t="str">
        <f>'TB risk class'!EN63</f>
        <v/>
      </c>
      <c r="F310" s="1552" t="str">
        <f>'TB risk class'!EO63</f>
        <v/>
      </c>
      <c r="G310" s="1552" t="str">
        <f>'TB risk class'!ET63</f>
        <v/>
      </c>
      <c r="H310" s="1552" t="str">
        <f>'TB risk class'!EU63</f>
        <v/>
      </c>
      <c r="I310" s="1552" t="str">
        <f>'TB risk class'!EZ63</f>
        <v/>
      </c>
      <c r="J310" s="1908" t="str">
        <f>'TB risk class'!FA63</f>
        <v/>
      </c>
      <c r="K310" s="1434"/>
      <c r="L310" s="1434"/>
      <c r="M310" s="1434"/>
      <c r="N310" s="1434"/>
      <c r="O310" s="1434"/>
      <c r="P310" s="1434"/>
      <c r="Q310" s="1434"/>
      <c r="R310" s="1434"/>
      <c r="S310" s="1434"/>
      <c r="T310" s="1434"/>
      <c r="U310" s="1434"/>
      <c r="V310" s="1434"/>
      <c r="AI310" s="1542"/>
    </row>
    <row r="311" spans="1:35" s="366" customFormat="1" ht="15" customHeight="1" x14ac:dyDescent="0.25">
      <c r="A311" s="1541"/>
      <c r="B311" s="560" t="s">
        <v>1718</v>
      </c>
      <c r="C311" s="1663" t="str">
        <f>'TB risk class'!B64</f>
        <v>TRY</v>
      </c>
      <c r="D311" s="1564" t="str">
        <f>'TB risk class'!EF64</f>
        <v/>
      </c>
      <c r="E311" s="1552" t="str">
        <f>'TB risk class'!EN64</f>
        <v/>
      </c>
      <c r="F311" s="1552" t="str">
        <f>'TB risk class'!EO64</f>
        <v/>
      </c>
      <c r="G311" s="1552" t="str">
        <f>'TB risk class'!ET64</f>
        <v/>
      </c>
      <c r="H311" s="1552" t="str">
        <f>'TB risk class'!EU64</f>
        <v/>
      </c>
      <c r="I311" s="1552" t="str">
        <f>'TB risk class'!EZ64</f>
        <v/>
      </c>
      <c r="J311" s="1908" t="str">
        <f>'TB risk class'!FA64</f>
        <v/>
      </c>
      <c r="K311" s="1434"/>
      <c r="L311" s="1434"/>
      <c r="M311" s="1434"/>
      <c r="N311" s="1434"/>
      <c r="O311" s="1434"/>
      <c r="P311" s="1434"/>
      <c r="Q311" s="1434"/>
      <c r="R311" s="1434"/>
      <c r="S311" s="1434"/>
      <c r="T311" s="1434"/>
      <c r="U311" s="1434"/>
      <c r="V311" s="1434"/>
      <c r="AI311" s="1542"/>
    </row>
    <row r="312" spans="1:35" s="366" customFormat="1" ht="15" customHeight="1" x14ac:dyDescent="0.25">
      <c r="A312" s="1541"/>
      <c r="B312" s="560" t="s">
        <v>1718</v>
      </c>
      <c r="C312" s="1663" t="str">
        <f>'TB risk class'!B65</f>
        <v>BRL</v>
      </c>
      <c r="D312" s="1564" t="str">
        <f>'TB risk class'!EF65</f>
        <v/>
      </c>
      <c r="E312" s="1552" t="str">
        <f>'TB risk class'!EN65</f>
        <v/>
      </c>
      <c r="F312" s="1552" t="str">
        <f>'TB risk class'!EO65</f>
        <v/>
      </c>
      <c r="G312" s="1552" t="str">
        <f>'TB risk class'!ET65</f>
        <v/>
      </c>
      <c r="H312" s="1552" t="str">
        <f>'TB risk class'!EU65</f>
        <v/>
      </c>
      <c r="I312" s="1552" t="str">
        <f>'TB risk class'!EZ65</f>
        <v/>
      </c>
      <c r="J312" s="1908" t="str">
        <f>'TB risk class'!FA65</f>
        <v/>
      </c>
      <c r="K312" s="1434"/>
      <c r="L312" s="1434"/>
      <c r="M312" s="1434"/>
      <c r="N312" s="1434"/>
      <c r="O312" s="1434"/>
      <c r="P312" s="1434"/>
      <c r="Q312" s="1434"/>
      <c r="R312" s="1434"/>
      <c r="S312" s="1434"/>
      <c r="T312" s="1434"/>
      <c r="U312" s="1434"/>
      <c r="V312" s="1434"/>
      <c r="AI312" s="1542"/>
    </row>
    <row r="313" spans="1:35" s="366" customFormat="1" ht="15" customHeight="1" x14ac:dyDescent="0.25">
      <c r="A313" s="1541"/>
      <c r="B313" s="560" t="s">
        <v>1718</v>
      </c>
      <c r="C313" s="1663" t="str">
        <f>'TB risk class'!B66</f>
        <v>SAR</v>
      </c>
      <c r="D313" s="1564" t="str">
        <f>'TB risk class'!EF66</f>
        <v/>
      </c>
      <c r="E313" s="1552" t="str">
        <f>'TB risk class'!EN66</f>
        <v/>
      </c>
      <c r="F313" s="1552" t="str">
        <f>'TB risk class'!EO66</f>
        <v/>
      </c>
      <c r="G313" s="1552" t="str">
        <f>'TB risk class'!ET66</f>
        <v/>
      </c>
      <c r="H313" s="1552" t="str">
        <f>'TB risk class'!EU66</f>
        <v/>
      </c>
      <c r="I313" s="1552" t="str">
        <f>'TB risk class'!EZ66</f>
        <v/>
      </c>
      <c r="J313" s="1908" t="str">
        <f>'TB risk class'!FA66</f>
        <v/>
      </c>
      <c r="K313" s="1434"/>
      <c r="L313" s="1434"/>
      <c r="M313" s="1434"/>
      <c r="N313" s="1434"/>
      <c r="O313" s="1434"/>
      <c r="P313" s="1434"/>
      <c r="Q313" s="1434"/>
      <c r="R313" s="1434"/>
      <c r="S313" s="1434"/>
      <c r="T313" s="1434"/>
      <c r="U313" s="1434"/>
      <c r="V313" s="1434"/>
      <c r="AI313" s="1542"/>
    </row>
    <row r="314" spans="1:35" s="366" customFormat="1" ht="15" customHeight="1" x14ac:dyDescent="0.25">
      <c r="A314" s="1541"/>
      <c r="B314" s="560" t="s">
        <v>1718</v>
      </c>
      <c r="C314" s="1663" t="str">
        <f>'TB risk class'!B67</f>
        <v>COP</v>
      </c>
      <c r="D314" s="1564" t="str">
        <f>'TB risk class'!EF67</f>
        <v/>
      </c>
      <c r="E314" s="1552" t="str">
        <f>'TB risk class'!EN67</f>
        <v/>
      </c>
      <c r="F314" s="1552" t="str">
        <f>'TB risk class'!EO67</f>
        <v/>
      </c>
      <c r="G314" s="1552" t="str">
        <f>'TB risk class'!ET67</f>
        <v/>
      </c>
      <c r="H314" s="1552" t="str">
        <f>'TB risk class'!EU67</f>
        <v/>
      </c>
      <c r="I314" s="1552" t="str">
        <f>'TB risk class'!EZ67</f>
        <v/>
      </c>
      <c r="J314" s="1908" t="str">
        <f>'TB risk class'!FA67</f>
        <v/>
      </c>
      <c r="K314" s="1434"/>
      <c r="L314" s="1434"/>
      <c r="M314" s="1434"/>
      <c r="N314" s="1434"/>
      <c r="O314" s="1434"/>
      <c r="P314" s="1434"/>
      <c r="Q314" s="1434"/>
      <c r="R314" s="1434"/>
      <c r="S314" s="1434"/>
      <c r="T314" s="1434"/>
      <c r="U314" s="1434"/>
      <c r="V314" s="1434"/>
      <c r="AI314" s="1542"/>
    </row>
    <row r="315" spans="1:35" s="366" customFormat="1" ht="15" customHeight="1" x14ac:dyDescent="0.25">
      <c r="A315" s="1541"/>
      <c r="B315" s="560" t="s">
        <v>1718</v>
      </c>
      <c r="C315" s="1663" t="str">
        <f>'TB risk class'!B68</f>
        <v>PEN</v>
      </c>
      <c r="D315" s="1564" t="str">
        <f>'TB risk class'!EF68</f>
        <v/>
      </c>
      <c r="E315" s="1552" t="str">
        <f>'TB risk class'!EN68</f>
        <v/>
      </c>
      <c r="F315" s="1552" t="str">
        <f>'TB risk class'!EO68</f>
        <v/>
      </c>
      <c r="G315" s="1552" t="str">
        <f>'TB risk class'!ET68</f>
        <v/>
      </c>
      <c r="H315" s="1552" t="str">
        <f>'TB risk class'!EU68</f>
        <v/>
      </c>
      <c r="I315" s="1552" t="str">
        <f>'TB risk class'!EZ68</f>
        <v/>
      </c>
      <c r="J315" s="1908" t="str">
        <f>'TB risk class'!FA68</f>
        <v/>
      </c>
      <c r="K315" s="1434"/>
      <c r="L315" s="1434"/>
      <c r="M315" s="1434"/>
      <c r="N315" s="1434"/>
      <c r="O315" s="1434"/>
      <c r="P315" s="1434"/>
      <c r="Q315" s="1434"/>
      <c r="R315" s="1434"/>
      <c r="S315" s="1434"/>
      <c r="T315" s="1434"/>
      <c r="U315" s="1434"/>
      <c r="V315" s="1434"/>
      <c r="AI315" s="1542"/>
    </row>
    <row r="316" spans="1:35" s="366" customFormat="1" ht="15" customHeight="1" x14ac:dyDescent="0.25">
      <c r="A316" s="1541"/>
      <c r="B316" s="560" t="s">
        <v>1718</v>
      </c>
      <c r="C316" s="1663" t="str">
        <f>'TB risk class'!B69</f>
        <v>AED</v>
      </c>
      <c r="D316" s="1564" t="str">
        <f>'TB risk class'!EF69</f>
        <v/>
      </c>
      <c r="E316" s="1552" t="str">
        <f>'TB risk class'!EN69</f>
        <v/>
      </c>
      <c r="F316" s="1552" t="str">
        <f>'TB risk class'!EO69</f>
        <v/>
      </c>
      <c r="G316" s="1552" t="str">
        <f>'TB risk class'!ET69</f>
        <v/>
      </c>
      <c r="H316" s="1552" t="str">
        <f>'TB risk class'!EU69</f>
        <v/>
      </c>
      <c r="I316" s="1552" t="str">
        <f>'TB risk class'!EZ69</f>
        <v/>
      </c>
      <c r="J316" s="1908" t="str">
        <f>'TB risk class'!FA69</f>
        <v/>
      </c>
      <c r="K316" s="1434"/>
      <c r="L316" s="1434"/>
      <c r="M316" s="1434"/>
      <c r="N316" s="1434"/>
      <c r="O316" s="1434"/>
      <c r="P316" s="1434"/>
      <c r="Q316" s="1434"/>
      <c r="R316" s="1434"/>
      <c r="S316" s="1434"/>
      <c r="T316" s="1434"/>
      <c r="U316" s="1434"/>
      <c r="V316" s="1434"/>
      <c r="AI316" s="1542"/>
    </row>
    <row r="317" spans="1:35" s="366" customFormat="1" ht="15" customHeight="1" x14ac:dyDescent="0.25">
      <c r="A317" s="1541"/>
      <c r="B317" s="560" t="s">
        <v>1718</v>
      </c>
      <c r="C317" s="1663" t="str">
        <f>'TB risk class'!B70</f>
        <v>INR</v>
      </c>
      <c r="D317" s="1564" t="str">
        <f>'TB risk class'!EF70</f>
        <v/>
      </c>
      <c r="E317" s="1552" t="str">
        <f>'TB risk class'!EN70</f>
        <v/>
      </c>
      <c r="F317" s="1552" t="str">
        <f>'TB risk class'!EO70</f>
        <v/>
      </c>
      <c r="G317" s="1552" t="str">
        <f>'TB risk class'!ET70</f>
        <v/>
      </c>
      <c r="H317" s="1552" t="str">
        <f>'TB risk class'!EU70</f>
        <v/>
      </c>
      <c r="I317" s="1552" t="str">
        <f>'TB risk class'!EZ70</f>
        <v/>
      </c>
      <c r="J317" s="1908" t="str">
        <f>'TB risk class'!FA70</f>
        <v/>
      </c>
      <c r="K317" s="1434"/>
      <c r="L317" s="1434"/>
      <c r="M317" s="1434"/>
      <c r="N317" s="1434"/>
      <c r="O317" s="1434"/>
      <c r="P317" s="1434"/>
      <c r="Q317" s="1434"/>
      <c r="R317" s="1434"/>
      <c r="S317" s="1434"/>
      <c r="T317" s="1434"/>
      <c r="U317" s="1434"/>
      <c r="V317" s="1434"/>
      <c r="AI317" s="1542"/>
    </row>
    <row r="318" spans="1:35" s="366" customFormat="1" ht="15" customHeight="1" x14ac:dyDescent="0.25">
      <c r="A318" s="1541"/>
      <c r="B318" s="560" t="s">
        <v>1718</v>
      </c>
      <c r="C318" s="1663" t="str">
        <f>'TB risk class'!B71</f>
        <v>PLN</v>
      </c>
      <c r="D318" s="1564" t="str">
        <f>'TB risk class'!EF71</f>
        <v/>
      </c>
      <c r="E318" s="1552" t="str">
        <f>'TB risk class'!EN71</f>
        <v/>
      </c>
      <c r="F318" s="1552" t="str">
        <f>'TB risk class'!EO71</f>
        <v/>
      </c>
      <c r="G318" s="1552" t="str">
        <f>'TB risk class'!ET71</f>
        <v/>
      </c>
      <c r="H318" s="1552" t="str">
        <f>'TB risk class'!EU71</f>
        <v/>
      </c>
      <c r="I318" s="1552" t="str">
        <f>'TB risk class'!EZ71</f>
        <v/>
      </c>
      <c r="J318" s="1908" t="str">
        <f>'TB risk class'!FA71</f>
        <v/>
      </c>
      <c r="K318" s="1434"/>
      <c r="L318" s="1434"/>
      <c r="M318" s="1434"/>
      <c r="N318" s="1434"/>
      <c r="O318" s="1434"/>
      <c r="P318" s="1434"/>
      <c r="Q318" s="1434"/>
      <c r="R318" s="1434"/>
      <c r="S318" s="1434"/>
      <c r="T318" s="1434"/>
      <c r="U318" s="1434"/>
      <c r="V318" s="1434"/>
      <c r="AI318" s="1542"/>
    </row>
    <row r="319" spans="1:35" s="366" customFormat="1" ht="15" customHeight="1" x14ac:dyDescent="0.25">
      <c r="A319" s="1541"/>
      <c r="B319" s="560" t="s">
        <v>1718</v>
      </c>
      <c r="C319" s="1663" t="str">
        <f>'TB risk class'!B72</f>
        <v>TWD</v>
      </c>
      <c r="D319" s="1564" t="str">
        <f>'TB risk class'!EF72</f>
        <v/>
      </c>
      <c r="E319" s="1552" t="str">
        <f>'TB risk class'!EN72</f>
        <v/>
      </c>
      <c r="F319" s="1552" t="str">
        <f>'TB risk class'!EO72</f>
        <v/>
      </c>
      <c r="G319" s="1552" t="str">
        <f>'TB risk class'!ET72</f>
        <v/>
      </c>
      <c r="H319" s="1552" t="str">
        <f>'TB risk class'!EU72</f>
        <v/>
      </c>
      <c r="I319" s="1552" t="str">
        <f>'TB risk class'!EZ72</f>
        <v/>
      </c>
      <c r="J319" s="1908" t="str">
        <f>'TB risk class'!FA72</f>
        <v/>
      </c>
      <c r="K319" s="1434"/>
      <c r="L319" s="1434"/>
      <c r="M319" s="1434"/>
      <c r="N319" s="1434"/>
      <c r="O319" s="1434"/>
      <c r="P319" s="1434"/>
      <c r="Q319" s="1434"/>
      <c r="R319" s="1434"/>
      <c r="S319" s="1434"/>
      <c r="T319" s="1434"/>
      <c r="U319" s="1434"/>
      <c r="V319" s="1434"/>
      <c r="AI319" s="1542"/>
    </row>
    <row r="320" spans="1:35" s="366" customFormat="1" ht="15" customHeight="1" x14ac:dyDescent="0.25">
      <c r="A320" s="1541"/>
      <c r="B320" s="560" t="s">
        <v>1718</v>
      </c>
      <c r="C320" s="1663" t="str">
        <f>'TB risk class'!B73</f>
        <v>HUF</v>
      </c>
      <c r="D320" s="1564" t="str">
        <f>'TB risk class'!EF73</f>
        <v/>
      </c>
      <c r="E320" s="1552" t="str">
        <f>'TB risk class'!EN73</f>
        <v/>
      </c>
      <c r="F320" s="1552" t="str">
        <f>'TB risk class'!EO73</f>
        <v/>
      </c>
      <c r="G320" s="1552" t="str">
        <f>'TB risk class'!ET73</f>
        <v/>
      </c>
      <c r="H320" s="1552" t="str">
        <f>'TB risk class'!EU73</f>
        <v/>
      </c>
      <c r="I320" s="1552" t="str">
        <f>'TB risk class'!EZ73</f>
        <v/>
      </c>
      <c r="J320" s="1908" t="str">
        <f>'TB risk class'!FA73</f>
        <v/>
      </c>
      <c r="K320" s="1434"/>
      <c r="L320" s="1434"/>
      <c r="M320" s="1434"/>
      <c r="N320" s="1434"/>
      <c r="O320" s="1434"/>
      <c r="P320" s="1434"/>
      <c r="Q320" s="1434"/>
      <c r="R320" s="1434"/>
      <c r="S320" s="1434"/>
      <c r="T320" s="1434"/>
      <c r="U320" s="1434"/>
      <c r="V320" s="1434"/>
      <c r="AI320" s="1542"/>
    </row>
    <row r="321" spans="1:35" s="366" customFormat="1" ht="15" customHeight="1" x14ac:dyDescent="0.25">
      <c r="A321" s="1541"/>
      <c r="B321" s="560" t="s">
        <v>1718</v>
      </c>
      <c r="C321" s="1663" t="str">
        <f>'TB risk class'!B74</f>
        <v>MYR</v>
      </c>
      <c r="D321" s="1564" t="str">
        <f>'TB risk class'!EF74</f>
        <v/>
      </c>
      <c r="E321" s="1552" t="str">
        <f>'TB risk class'!EN74</f>
        <v/>
      </c>
      <c r="F321" s="1552" t="str">
        <f>'TB risk class'!EO74</f>
        <v/>
      </c>
      <c r="G321" s="1552" t="str">
        <f>'TB risk class'!ET74</f>
        <v/>
      </c>
      <c r="H321" s="1552" t="str">
        <f>'TB risk class'!EU74</f>
        <v/>
      </c>
      <c r="I321" s="1552" t="str">
        <f>'TB risk class'!EZ74</f>
        <v/>
      </c>
      <c r="J321" s="1908" t="str">
        <f>'TB risk class'!FA74</f>
        <v/>
      </c>
      <c r="K321" s="1434"/>
      <c r="L321" s="1434"/>
      <c r="M321" s="1434"/>
      <c r="N321" s="1434"/>
      <c r="O321" s="1434"/>
      <c r="P321" s="1434"/>
      <c r="Q321" s="1434"/>
      <c r="R321" s="1434"/>
      <c r="S321" s="1434"/>
      <c r="T321" s="1434"/>
      <c r="U321" s="1434"/>
      <c r="V321" s="1434"/>
      <c r="AI321" s="1542"/>
    </row>
    <row r="322" spans="1:35" s="366" customFormat="1" ht="15" customHeight="1" x14ac:dyDescent="0.25">
      <c r="A322" s="1541"/>
      <c r="B322" s="560" t="s">
        <v>1718</v>
      </c>
      <c r="C322" s="1663" t="str">
        <f>'TB risk class'!B75</f>
        <v>CZK</v>
      </c>
      <c r="D322" s="1564" t="str">
        <f>'TB risk class'!EF75</f>
        <v/>
      </c>
      <c r="E322" s="1552" t="str">
        <f>'TB risk class'!EN75</f>
        <v/>
      </c>
      <c r="F322" s="1552" t="str">
        <f>'TB risk class'!EO75</f>
        <v/>
      </c>
      <c r="G322" s="1552" t="str">
        <f>'TB risk class'!ET75</f>
        <v/>
      </c>
      <c r="H322" s="1552" t="str">
        <f>'TB risk class'!EU75</f>
        <v/>
      </c>
      <c r="I322" s="1552" t="str">
        <f>'TB risk class'!EZ75</f>
        <v/>
      </c>
      <c r="J322" s="1908" t="str">
        <f>'TB risk class'!FA75</f>
        <v/>
      </c>
      <c r="K322" s="1434"/>
      <c r="L322" s="1434"/>
      <c r="M322" s="1434"/>
      <c r="N322" s="1434"/>
      <c r="O322" s="1434"/>
      <c r="P322" s="1434"/>
      <c r="Q322" s="1434"/>
      <c r="R322" s="1434"/>
      <c r="S322" s="1434"/>
      <c r="T322" s="1434"/>
      <c r="U322" s="1434"/>
      <c r="V322" s="1434"/>
      <c r="AI322" s="1542"/>
    </row>
    <row r="323" spans="1:35" s="366" customFormat="1" ht="15" customHeight="1" x14ac:dyDescent="0.25">
      <c r="A323" s="1541"/>
      <c r="B323" s="560" t="s">
        <v>1718</v>
      </c>
      <c r="C323" s="1663" t="str">
        <f>'TB risk class'!B76</f>
        <v>THB</v>
      </c>
      <c r="D323" s="1564" t="str">
        <f>'TB risk class'!EF76</f>
        <v/>
      </c>
      <c r="E323" s="1552" t="str">
        <f>'TB risk class'!EN76</f>
        <v/>
      </c>
      <c r="F323" s="1552" t="str">
        <f>'TB risk class'!EO76</f>
        <v/>
      </c>
      <c r="G323" s="1552" t="str">
        <f>'TB risk class'!ET76</f>
        <v/>
      </c>
      <c r="H323" s="1552" t="str">
        <f>'TB risk class'!EU76</f>
        <v/>
      </c>
      <c r="I323" s="1552" t="str">
        <f>'TB risk class'!EZ76</f>
        <v/>
      </c>
      <c r="J323" s="1908" t="str">
        <f>'TB risk class'!FA76</f>
        <v/>
      </c>
      <c r="K323" s="1434"/>
      <c r="L323" s="1434"/>
      <c r="M323" s="1434"/>
      <c r="N323" s="1434"/>
      <c r="O323" s="1434"/>
      <c r="P323" s="1434"/>
      <c r="Q323" s="1434"/>
      <c r="R323" s="1434"/>
      <c r="S323" s="1434"/>
      <c r="T323" s="1434"/>
      <c r="U323" s="1434"/>
      <c r="V323" s="1434"/>
      <c r="AI323" s="1542"/>
    </row>
    <row r="324" spans="1:35" s="366" customFormat="1" ht="15" customHeight="1" x14ac:dyDescent="0.25">
      <c r="A324" s="1541"/>
      <c r="B324" s="560" t="s">
        <v>1718</v>
      </c>
      <c r="C324" s="1663" t="str">
        <f>'TB risk class'!B77</f>
        <v>CLP</v>
      </c>
      <c r="D324" s="1564" t="str">
        <f>'TB risk class'!EF77</f>
        <v/>
      </c>
      <c r="E324" s="1552" t="str">
        <f>'TB risk class'!EN77</f>
        <v/>
      </c>
      <c r="F324" s="1552" t="str">
        <f>'TB risk class'!EO77</f>
        <v/>
      </c>
      <c r="G324" s="1552" t="str">
        <f>'TB risk class'!ET77</f>
        <v/>
      </c>
      <c r="H324" s="1552" t="str">
        <f>'TB risk class'!EU77</f>
        <v/>
      </c>
      <c r="I324" s="1552" t="str">
        <f>'TB risk class'!EZ77</f>
        <v/>
      </c>
      <c r="J324" s="1908" t="str">
        <f>'TB risk class'!FA77</f>
        <v/>
      </c>
      <c r="K324" s="1434"/>
      <c r="L324" s="1434"/>
      <c r="M324" s="1434"/>
      <c r="N324" s="1434"/>
      <c r="O324" s="1434"/>
      <c r="P324" s="1434"/>
      <c r="Q324" s="1434"/>
      <c r="R324" s="1434"/>
      <c r="S324" s="1434"/>
      <c r="T324" s="1434"/>
      <c r="U324" s="1434"/>
      <c r="V324" s="1434"/>
      <c r="AI324" s="1542"/>
    </row>
    <row r="325" spans="1:35" s="366" customFormat="1" ht="15" customHeight="1" x14ac:dyDescent="0.25">
      <c r="A325" s="1541"/>
      <c r="B325" s="545" t="s">
        <v>1718</v>
      </c>
      <c r="C325" s="2662" t="str">
        <f>'TB risk class'!B78</f>
        <v>IDR</v>
      </c>
      <c r="D325" s="1565" t="str">
        <f>'TB risk class'!EF78</f>
        <v/>
      </c>
      <c r="E325" s="1554" t="str">
        <f>'TB risk class'!EN78</f>
        <v/>
      </c>
      <c r="F325" s="1554" t="str">
        <f>'TB risk class'!EO78</f>
        <v/>
      </c>
      <c r="G325" s="1554" t="str">
        <f>'TB risk class'!ET78</f>
        <v/>
      </c>
      <c r="H325" s="1554" t="str">
        <f>'TB risk class'!EU78</f>
        <v/>
      </c>
      <c r="I325" s="1554" t="str">
        <f>'TB risk class'!EZ78</f>
        <v/>
      </c>
      <c r="J325" s="1553" t="str">
        <f>'TB risk class'!FA78</f>
        <v/>
      </c>
      <c r="K325" s="1434"/>
      <c r="L325" s="1434"/>
      <c r="M325" s="1434"/>
      <c r="N325" s="1434"/>
      <c r="O325" s="1434"/>
      <c r="P325" s="1434"/>
      <c r="Q325" s="1434"/>
      <c r="R325" s="1434"/>
      <c r="S325" s="1434"/>
      <c r="T325" s="1434"/>
      <c r="U325" s="1434"/>
      <c r="V325" s="1434"/>
      <c r="AI325" s="1542"/>
    </row>
    <row r="326" spans="1:35" s="366" customFormat="1" ht="15" customHeight="1" x14ac:dyDescent="0.25">
      <c r="A326" s="1541"/>
      <c r="B326" s="1434"/>
      <c r="C326" s="1434"/>
      <c r="D326" s="1434"/>
      <c r="E326" s="1434"/>
      <c r="F326" s="1434"/>
      <c r="G326" s="1434"/>
      <c r="H326" s="1434"/>
      <c r="I326" s="1434"/>
      <c r="J326" s="1434"/>
      <c r="K326" s="1434"/>
      <c r="L326" s="1434"/>
      <c r="M326" s="1434"/>
      <c r="N326" s="1434"/>
      <c r="O326" s="1434"/>
      <c r="P326" s="1434"/>
      <c r="Q326" s="1434"/>
      <c r="R326" s="1434"/>
      <c r="S326" s="1434"/>
      <c r="T326" s="1434"/>
      <c r="U326" s="1434"/>
      <c r="V326" s="1434"/>
      <c r="AI326" s="1542"/>
    </row>
    <row r="327" spans="1:35" s="366" customFormat="1" ht="15" customHeight="1" x14ac:dyDescent="0.25">
      <c r="A327" s="1541"/>
      <c r="B327" s="2099" t="s">
        <v>1717</v>
      </c>
      <c r="C327" s="2079" t="s">
        <v>14</v>
      </c>
      <c r="D327" s="2620" t="str">
        <f>CONCATENATE("Col ", LEFT(ADDRESS(ROW('TB risk class'!Q264),COLUMN('TB risk class'!Q264),4), 1))</f>
        <v>Col Q</v>
      </c>
      <c r="E327" s="2620" t="str">
        <f>CONCATENATE("Col ", LEFT(ADDRESS(ROW('TB risk class'!Y264),COLUMN('TB risk class'!Y264),4), 1))</f>
        <v>Col Y</v>
      </c>
      <c r="F327" s="2620" t="str">
        <f>CONCATENATE("Col ", LEFT(ADDRESS(ROW('TB risk class'!Z264),COLUMN('TB risk class'!Z264),4), 1))</f>
        <v>Col Z</v>
      </c>
      <c r="G327" s="2620" t="str">
        <f>CONCATENATE("Col ", LEFT(ADDRESS(ROW('TB risk class'!AE264),COLUMN('TB risk class'!AE264),4), 2))</f>
        <v>Col AE</v>
      </c>
      <c r="H327" s="2620" t="str">
        <f>CONCATENATE("Col ", LEFT(ADDRESS(ROW('TB risk class'!AF264),COLUMN('TB risk class'!AF264),4), 2))</f>
        <v>Col AF</v>
      </c>
      <c r="I327" s="2620" t="str">
        <f>CONCATENATE("Col ", LEFT(ADDRESS(ROW('TB risk class'!AK264),COLUMN('TB risk class'!AK264),4), 2))</f>
        <v>Col AK</v>
      </c>
      <c r="J327" s="2619" t="str">
        <f>CONCATENATE("Col ", LEFT(ADDRESS(ROW('TB risk class'!AL264),COLUMN('TB risk class'!AL264),4), 2))</f>
        <v>Col AL</v>
      </c>
      <c r="K327" s="1434"/>
      <c r="L327" s="1434"/>
      <c r="M327" s="1434"/>
      <c r="N327" s="1434"/>
      <c r="O327" s="1434"/>
      <c r="P327" s="1434"/>
      <c r="Q327" s="1434"/>
      <c r="R327" s="1434"/>
      <c r="S327" s="1434"/>
      <c r="T327" s="1434"/>
      <c r="U327" s="1434"/>
      <c r="V327" s="1434"/>
      <c r="AI327" s="1542"/>
    </row>
    <row r="328" spans="1:35" s="366" customFormat="1" ht="15" customHeight="1" x14ac:dyDescent="0.25">
      <c r="A328" s="1541"/>
      <c r="B328" s="2088" t="s">
        <v>2383</v>
      </c>
      <c r="C328" s="2659" t="str">
        <f>'TB risk class'!B265</f>
        <v>EUR</v>
      </c>
      <c r="D328" s="1963" t="str">
        <f>'TB risk class'!Q265</f>
        <v/>
      </c>
      <c r="E328" s="1963" t="str">
        <f>'TB risk class'!Y265</f>
        <v/>
      </c>
      <c r="F328" s="1963" t="str">
        <f>'TB risk class'!Z265</f>
        <v/>
      </c>
      <c r="G328" s="1963" t="str">
        <f>'TB risk class'!AE265</f>
        <v/>
      </c>
      <c r="H328" s="1963" t="str">
        <f>'TB risk class'!AF265</f>
        <v/>
      </c>
      <c r="I328" s="1963" t="str">
        <f>'TB risk class'!AK265</f>
        <v/>
      </c>
      <c r="J328" s="2090" t="str">
        <f>'TB risk class'!AL265</f>
        <v/>
      </c>
      <c r="K328" s="1434"/>
      <c r="L328" s="1434"/>
      <c r="M328" s="1434"/>
      <c r="N328" s="1434"/>
      <c r="O328" s="1434"/>
      <c r="P328" s="1434"/>
      <c r="Q328" s="1434"/>
      <c r="R328" s="1434"/>
      <c r="S328" s="1434"/>
      <c r="T328" s="1434"/>
      <c r="U328" s="1434"/>
      <c r="V328" s="1434"/>
      <c r="AI328" s="1542"/>
    </row>
    <row r="329" spans="1:35" s="366" customFormat="1" ht="15" customHeight="1" x14ac:dyDescent="0.25">
      <c r="A329" s="1541"/>
      <c r="B329" s="560" t="s">
        <v>2383</v>
      </c>
      <c r="C329" s="1662" t="str">
        <f>'TB risk class'!B266</f>
        <v>JPY</v>
      </c>
      <c r="D329" s="1552" t="str">
        <f>'TB risk class'!Q266</f>
        <v/>
      </c>
      <c r="E329" s="1552" t="str">
        <f>'TB risk class'!Y266</f>
        <v/>
      </c>
      <c r="F329" s="1552" t="str">
        <f>'TB risk class'!Z266</f>
        <v/>
      </c>
      <c r="G329" s="1552" t="str">
        <f>'TB risk class'!AE266</f>
        <v/>
      </c>
      <c r="H329" s="1552" t="str">
        <f>'TB risk class'!AF266</f>
        <v/>
      </c>
      <c r="I329" s="1552" t="str">
        <f>'TB risk class'!AK266</f>
        <v/>
      </c>
      <c r="J329" s="1908" t="str">
        <f>'TB risk class'!AL266</f>
        <v/>
      </c>
      <c r="K329" s="1434"/>
      <c r="L329" s="1434"/>
      <c r="M329" s="1434"/>
      <c r="N329" s="1434"/>
      <c r="O329" s="1434"/>
      <c r="P329" s="1434"/>
      <c r="Q329" s="1434"/>
      <c r="R329" s="1434"/>
      <c r="S329" s="1434"/>
      <c r="T329" s="1434"/>
      <c r="U329" s="1434"/>
      <c r="V329" s="1434"/>
      <c r="AI329" s="1542"/>
    </row>
    <row r="330" spans="1:35" s="366" customFormat="1" ht="15" customHeight="1" x14ac:dyDescent="0.25">
      <c r="A330" s="1541"/>
      <c r="B330" s="560" t="s">
        <v>2383</v>
      </c>
      <c r="C330" s="1662" t="str">
        <f>'TB risk class'!B267</f>
        <v>GBP</v>
      </c>
      <c r="D330" s="1552" t="str">
        <f>'TB risk class'!Q267</f>
        <v/>
      </c>
      <c r="E330" s="1552" t="str">
        <f>'TB risk class'!Y267</f>
        <v/>
      </c>
      <c r="F330" s="1552" t="str">
        <f>'TB risk class'!Z267</f>
        <v/>
      </c>
      <c r="G330" s="1552" t="str">
        <f>'TB risk class'!AE267</f>
        <v/>
      </c>
      <c r="H330" s="1552" t="str">
        <f>'TB risk class'!AF267</f>
        <v/>
      </c>
      <c r="I330" s="1552" t="str">
        <f>'TB risk class'!AK267</f>
        <v/>
      </c>
      <c r="J330" s="1908" t="str">
        <f>'TB risk class'!AL267</f>
        <v/>
      </c>
      <c r="K330" s="1434"/>
      <c r="L330" s="1434"/>
      <c r="M330" s="1434"/>
      <c r="N330" s="1434"/>
      <c r="O330" s="1434"/>
      <c r="P330" s="1434"/>
      <c r="Q330" s="1434"/>
      <c r="R330" s="1434"/>
      <c r="S330" s="1434"/>
      <c r="T330" s="1434"/>
      <c r="U330" s="1434"/>
      <c r="V330" s="1434"/>
      <c r="AI330" s="1542"/>
    </row>
    <row r="331" spans="1:35" s="366" customFormat="1" ht="15" customHeight="1" x14ac:dyDescent="0.25">
      <c r="A331" s="1541"/>
      <c r="B331" s="560" t="s">
        <v>2383</v>
      </c>
      <c r="C331" s="1662" t="str">
        <f>'TB risk class'!B268</f>
        <v>AUD</v>
      </c>
      <c r="D331" s="1552" t="str">
        <f>'TB risk class'!Q268</f>
        <v/>
      </c>
      <c r="E331" s="1552" t="str">
        <f>'TB risk class'!Y268</f>
        <v/>
      </c>
      <c r="F331" s="1552" t="str">
        <f>'TB risk class'!Z268</f>
        <v/>
      </c>
      <c r="G331" s="1552" t="str">
        <f>'TB risk class'!AE268</f>
        <v/>
      </c>
      <c r="H331" s="1552" t="str">
        <f>'TB risk class'!AF268</f>
        <v/>
      </c>
      <c r="I331" s="1552" t="str">
        <f>'TB risk class'!AK268</f>
        <v/>
      </c>
      <c r="J331" s="1908" t="str">
        <f>'TB risk class'!AL268</f>
        <v/>
      </c>
      <c r="K331" s="1434"/>
      <c r="L331" s="1434"/>
      <c r="M331" s="1434"/>
      <c r="N331" s="1434"/>
      <c r="O331" s="1434"/>
      <c r="P331" s="1434"/>
      <c r="Q331" s="1434"/>
      <c r="R331" s="1434"/>
      <c r="S331" s="1434"/>
      <c r="T331" s="1434"/>
      <c r="U331" s="1434"/>
      <c r="V331" s="1434"/>
      <c r="AI331" s="1542"/>
    </row>
    <row r="332" spans="1:35" s="366" customFormat="1" ht="15" customHeight="1" x14ac:dyDescent="0.25">
      <c r="A332" s="1541"/>
      <c r="B332" s="560" t="s">
        <v>2383</v>
      </c>
      <c r="C332" s="1662" t="str">
        <f>'TB risk class'!B269</f>
        <v>CAD</v>
      </c>
      <c r="D332" s="1552" t="str">
        <f>'TB risk class'!Q269</f>
        <v/>
      </c>
      <c r="E332" s="1552" t="str">
        <f>'TB risk class'!Y269</f>
        <v/>
      </c>
      <c r="F332" s="1552" t="str">
        <f>'TB risk class'!Z269</f>
        <v/>
      </c>
      <c r="G332" s="1552" t="str">
        <f>'TB risk class'!AE269</f>
        <v/>
      </c>
      <c r="H332" s="1552" t="str">
        <f>'TB risk class'!AF269</f>
        <v/>
      </c>
      <c r="I332" s="1552" t="str">
        <f>'TB risk class'!AK269</f>
        <v/>
      </c>
      <c r="J332" s="1908" t="str">
        <f>'TB risk class'!AL269</f>
        <v/>
      </c>
      <c r="K332" s="1434"/>
      <c r="L332" s="1434"/>
      <c r="M332" s="1434"/>
      <c r="N332" s="1434"/>
      <c r="O332" s="1434"/>
      <c r="P332" s="1434"/>
      <c r="Q332" s="1434"/>
      <c r="R332" s="1434"/>
      <c r="S332" s="1434"/>
      <c r="T332" s="1434"/>
      <c r="U332" s="1434"/>
      <c r="V332" s="1434"/>
      <c r="AI332" s="1542"/>
    </row>
    <row r="333" spans="1:35" s="366" customFormat="1" ht="15" customHeight="1" x14ac:dyDescent="0.25">
      <c r="A333" s="1541"/>
      <c r="B333" s="560" t="s">
        <v>2383</v>
      </c>
      <c r="C333" s="1662" t="str">
        <f>'TB risk class'!B270</f>
        <v>CHF</v>
      </c>
      <c r="D333" s="1552" t="str">
        <f>'TB risk class'!Q270</f>
        <v/>
      </c>
      <c r="E333" s="1552" t="str">
        <f>'TB risk class'!Y270</f>
        <v/>
      </c>
      <c r="F333" s="1552" t="str">
        <f>'TB risk class'!Z270</f>
        <v/>
      </c>
      <c r="G333" s="1552" t="str">
        <f>'TB risk class'!AE270</f>
        <v/>
      </c>
      <c r="H333" s="1552" t="str">
        <f>'TB risk class'!AF270</f>
        <v/>
      </c>
      <c r="I333" s="1552" t="str">
        <f>'TB risk class'!AK270</f>
        <v/>
      </c>
      <c r="J333" s="1908" t="str">
        <f>'TB risk class'!AL270</f>
        <v/>
      </c>
      <c r="K333" s="1434"/>
      <c r="L333" s="1434"/>
      <c r="M333" s="1434"/>
      <c r="N333" s="1434"/>
      <c r="O333" s="1434"/>
      <c r="P333" s="1434"/>
      <c r="Q333" s="1434"/>
      <c r="R333" s="1434"/>
      <c r="S333" s="1434"/>
      <c r="T333" s="1434"/>
      <c r="U333" s="1434"/>
      <c r="V333" s="1434"/>
      <c r="AI333" s="1542"/>
    </row>
    <row r="334" spans="1:35" s="366" customFormat="1" ht="15" customHeight="1" x14ac:dyDescent="0.25">
      <c r="A334" s="1541"/>
      <c r="B334" s="560" t="s">
        <v>2383</v>
      </c>
      <c r="C334" s="1662" t="str">
        <f>'TB risk class'!B271</f>
        <v>MXN</v>
      </c>
      <c r="D334" s="1552" t="str">
        <f>'TB risk class'!Q271</f>
        <v/>
      </c>
      <c r="E334" s="1552" t="str">
        <f>'TB risk class'!Y271</f>
        <v/>
      </c>
      <c r="F334" s="1552" t="str">
        <f>'TB risk class'!Z271</f>
        <v/>
      </c>
      <c r="G334" s="1552" t="str">
        <f>'TB risk class'!AE271</f>
        <v/>
      </c>
      <c r="H334" s="1552" t="str">
        <f>'TB risk class'!AF271</f>
        <v/>
      </c>
      <c r="I334" s="1552" t="str">
        <f>'TB risk class'!AK271</f>
        <v/>
      </c>
      <c r="J334" s="1908" t="str">
        <f>'TB risk class'!AL271</f>
        <v/>
      </c>
      <c r="K334" s="1434"/>
      <c r="L334" s="1434"/>
      <c r="M334" s="1434"/>
      <c r="N334" s="1434"/>
      <c r="O334" s="1434"/>
      <c r="P334" s="1434"/>
      <c r="Q334" s="1434"/>
      <c r="R334" s="1434"/>
      <c r="S334" s="1434"/>
      <c r="T334" s="1434"/>
      <c r="U334" s="1434"/>
      <c r="V334" s="1434"/>
      <c r="AI334" s="1542"/>
    </row>
    <row r="335" spans="1:35" s="366" customFormat="1" ht="15" customHeight="1" x14ac:dyDescent="0.25">
      <c r="A335" s="1541"/>
      <c r="B335" s="560" t="s">
        <v>2383</v>
      </c>
      <c r="C335" s="1662" t="str">
        <f>'TB risk class'!B272</f>
        <v>CNY</v>
      </c>
      <c r="D335" s="1552" t="str">
        <f>'TB risk class'!Q272</f>
        <v/>
      </c>
      <c r="E335" s="1552" t="str">
        <f>'TB risk class'!Y272</f>
        <v/>
      </c>
      <c r="F335" s="1552" t="str">
        <f>'TB risk class'!Z272</f>
        <v/>
      </c>
      <c r="G335" s="1552" t="str">
        <f>'TB risk class'!AE272</f>
        <v/>
      </c>
      <c r="H335" s="1552" t="str">
        <f>'TB risk class'!AF272</f>
        <v/>
      </c>
      <c r="I335" s="1552" t="str">
        <f>'TB risk class'!AK272</f>
        <v/>
      </c>
      <c r="J335" s="1908" t="str">
        <f>'TB risk class'!AL272</f>
        <v/>
      </c>
      <c r="K335" s="1434"/>
      <c r="L335" s="1434"/>
      <c r="M335" s="1434"/>
      <c r="N335" s="1434"/>
      <c r="O335" s="1434"/>
      <c r="P335" s="1434"/>
      <c r="Q335" s="1434"/>
      <c r="R335" s="1434"/>
      <c r="S335" s="1434"/>
      <c r="T335" s="1434"/>
      <c r="U335" s="1434"/>
      <c r="V335" s="1434"/>
      <c r="AI335" s="1542"/>
    </row>
    <row r="336" spans="1:35" s="366" customFormat="1" ht="15" customHeight="1" x14ac:dyDescent="0.25">
      <c r="A336" s="1541"/>
      <c r="B336" s="560" t="s">
        <v>2383</v>
      </c>
      <c r="C336" s="1662" t="str">
        <f>'TB risk class'!B273</f>
        <v>NZD</v>
      </c>
      <c r="D336" s="1552" t="str">
        <f>'TB risk class'!Q273</f>
        <v/>
      </c>
      <c r="E336" s="1552" t="str">
        <f>'TB risk class'!Y273</f>
        <v/>
      </c>
      <c r="F336" s="1552" t="str">
        <f>'TB risk class'!Z273</f>
        <v/>
      </c>
      <c r="G336" s="1552" t="str">
        <f>'TB risk class'!AE273</f>
        <v/>
      </c>
      <c r="H336" s="1552" t="str">
        <f>'TB risk class'!AF273</f>
        <v/>
      </c>
      <c r="I336" s="1552" t="str">
        <f>'TB risk class'!AK273</f>
        <v/>
      </c>
      <c r="J336" s="1908" t="str">
        <f>'TB risk class'!AL273</f>
        <v/>
      </c>
      <c r="K336" s="1434"/>
      <c r="L336" s="1434"/>
      <c r="M336" s="1434"/>
      <c r="N336" s="1434"/>
      <c r="O336" s="1434"/>
      <c r="P336" s="1434"/>
      <c r="Q336" s="1434"/>
      <c r="R336" s="1434"/>
      <c r="S336" s="1434"/>
      <c r="T336" s="1434"/>
      <c r="U336" s="1434"/>
      <c r="V336" s="1434"/>
      <c r="AI336" s="1542"/>
    </row>
    <row r="337" spans="1:35" s="366" customFormat="1" ht="15" customHeight="1" x14ac:dyDescent="0.25">
      <c r="A337" s="1541"/>
      <c r="B337" s="560" t="s">
        <v>2383</v>
      </c>
      <c r="C337" s="1662" t="str">
        <f>'TB risk class'!B274</f>
        <v>RUB</v>
      </c>
      <c r="D337" s="1552" t="str">
        <f>'TB risk class'!Q274</f>
        <v/>
      </c>
      <c r="E337" s="1552" t="str">
        <f>'TB risk class'!Y274</f>
        <v/>
      </c>
      <c r="F337" s="1552" t="str">
        <f>'TB risk class'!Z274</f>
        <v/>
      </c>
      <c r="G337" s="1552" t="str">
        <f>'TB risk class'!AE274</f>
        <v/>
      </c>
      <c r="H337" s="1552" t="str">
        <f>'TB risk class'!AF274</f>
        <v/>
      </c>
      <c r="I337" s="1552" t="str">
        <f>'TB risk class'!AK274</f>
        <v/>
      </c>
      <c r="J337" s="1908" t="str">
        <f>'TB risk class'!AL274</f>
        <v/>
      </c>
      <c r="K337" s="1434"/>
      <c r="L337" s="1434"/>
      <c r="M337" s="1434"/>
      <c r="N337" s="1434"/>
      <c r="O337" s="1434"/>
      <c r="P337" s="1434"/>
      <c r="Q337" s="1434"/>
      <c r="R337" s="1434"/>
      <c r="S337" s="1434"/>
      <c r="T337" s="1434"/>
      <c r="U337" s="1434"/>
      <c r="V337" s="1434"/>
      <c r="AI337" s="1542"/>
    </row>
    <row r="338" spans="1:35" s="366" customFormat="1" ht="15" customHeight="1" x14ac:dyDescent="0.25">
      <c r="A338" s="1541"/>
      <c r="B338" s="560" t="s">
        <v>2383</v>
      </c>
      <c r="C338" s="1662" t="str">
        <f>'TB risk class'!B275</f>
        <v>HKD</v>
      </c>
      <c r="D338" s="1552" t="str">
        <f>'TB risk class'!Q275</f>
        <v/>
      </c>
      <c r="E338" s="1552" t="str">
        <f>'TB risk class'!Y275</f>
        <v/>
      </c>
      <c r="F338" s="1552" t="str">
        <f>'TB risk class'!Z275</f>
        <v/>
      </c>
      <c r="G338" s="1552" t="str">
        <f>'TB risk class'!AE275</f>
        <v/>
      </c>
      <c r="H338" s="1552" t="str">
        <f>'TB risk class'!AF275</f>
        <v/>
      </c>
      <c r="I338" s="1552" t="str">
        <f>'TB risk class'!AK275</f>
        <v/>
      </c>
      <c r="J338" s="1908" t="str">
        <f>'TB risk class'!AL275</f>
        <v/>
      </c>
      <c r="K338" s="1434"/>
      <c r="L338" s="1434"/>
      <c r="M338" s="1434"/>
      <c r="N338" s="1434"/>
      <c r="O338" s="1434"/>
      <c r="P338" s="1434"/>
      <c r="Q338" s="1434"/>
      <c r="R338" s="1434"/>
      <c r="S338" s="1434"/>
      <c r="T338" s="1434"/>
      <c r="U338" s="1434"/>
      <c r="V338" s="1434"/>
      <c r="AI338" s="1542"/>
    </row>
    <row r="339" spans="1:35" s="366" customFormat="1" ht="15" customHeight="1" x14ac:dyDescent="0.25">
      <c r="A339" s="1541"/>
      <c r="B339" s="560" t="s">
        <v>2383</v>
      </c>
      <c r="C339" s="1662" t="str">
        <f>'TB risk class'!B276</f>
        <v>SGD</v>
      </c>
      <c r="D339" s="1552" t="str">
        <f>'TB risk class'!Q276</f>
        <v/>
      </c>
      <c r="E339" s="1552" t="str">
        <f>'TB risk class'!Y276</f>
        <v/>
      </c>
      <c r="F339" s="1552" t="str">
        <f>'TB risk class'!Z276</f>
        <v/>
      </c>
      <c r="G339" s="1552" t="str">
        <f>'TB risk class'!AE276</f>
        <v/>
      </c>
      <c r="H339" s="1552" t="str">
        <f>'TB risk class'!AF276</f>
        <v/>
      </c>
      <c r="I339" s="1552" t="str">
        <f>'TB risk class'!AK276</f>
        <v/>
      </c>
      <c r="J339" s="1908" t="str">
        <f>'TB risk class'!AL276</f>
        <v/>
      </c>
      <c r="K339" s="1434"/>
      <c r="L339" s="1434"/>
      <c r="M339" s="1434"/>
      <c r="N339" s="1434"/>
      <c r="O339" s="1434"/>
      <c r="P339" s="1434"/>
      <c r="Q339" s="1434"/>
      <c r="R339" s="1434"/>
      <c r="S339" s="1434"/>
      <c r="T339" s="1434"/>
      <c r="U339" s="1434"/>
      <c r="V339" s="1434"/>
      <c r="AI339" s="1542"/>
    </row>
    <row r="340" spans="1:35" s="366" customFormat="1" ht="15" customHeight="1" x14ac:dyDescent="0.25">
      <c r="A340" s="1541"/>
      <c r="B340" s="560" t="s">
        <v>2383</v>
      </c>
      <c r="C340" s="1662" t="str">
        <f>'TB risk class'!B277</f>
        <v>TRY</v>
      </c>
      <c r="D340" s="1552" t="str">
        <f>'TB risk class'!Q277</f>
        <v/>
      </c>
      <c r="E340" s="1552" t="str">
        <f>'TB risk class'!Y277</f>
        <v/>
      </c>
      <c r="F340" s="1552" t="str">
        <f>'TB risk class'!Z277</f>
        <v/>
      </c>
      <c r="G340" s="1552" t="str">
        <f>'TB risk class'!AE277</f>
        <v/>
      </c>
      <c r="H340" s="1552" t="str">
        <f>'TB risk class'!AF277</f>
        <v/>
      </c>
      <c r="I340" s="1552" t="str">
        <f>'TB risk class'!AK277</f>
        <v/>
      </c>
      <c r="J340" s="1908" t="str">
        <f>'TB risk class'!AL277</f>
        <v/>
      </c>
      <c r="K340" s="1434"/>
      <c r="L340" s="1434"/>
      <c r="M340" s="1434"/>
      <c r="N340" s="1434"/>
      <c r="O340" s="1434"/>
      <c r="P340" s="1434"/>
      <c r="Q340" s="1434"/>
      <c r="R340" s="1434"/>
      <c r="S340" s="1434"/>
      <c r="T340" s="1434"/>
      <c r="U340" s="1434"/>
      <c r="V340" s="1434"/>
      <c r="AI340" s="1542"/>
    </row>
    <row r="341" spans="1:35" s="366" customFormat="1" ht="15" customHeight="1" x14ac:dyDescent="0.25">
      <c r="A341" s="1541"/>
      <c r="B341" s="560" t="s">
        <v>2383</v>
      </c>
      <c r="C341" s="1662" t="str">
        <f>'TB risk class'!B278</f>
        <v>KRW</v>
      </c>
      <c r="D341" s="1552" t="str">
        <f>'TB risk class'!Q278</f>
        <v/>
      </c>
      <c r="E341" s="1552" t="str">
        <f>'TB risk class'!Y278</f>
        <v/>
      </c>
      <c r="F341" s="1552" t="str">
        <f>'TB risk class'!Z278</f>
        <v/>
      </c>
      <c r="G341" s="1552" t="str">
        <f>'TB risk class'!AE278</f>
        <v/>
      </c>
      <c r="H341" s="1552" t="str">
        <f>'TB risk class'!AF278</f>
        <v/>
      </c>
      <c r="I341" s="1552" t="str">
        <f>'TB risk class'!AK278</f>
        <v/>
      </c>
      <c r="J341" s="1908" t="str">
        <f>'TB risk class'!AL278</f>
        <v/>
      </c>
      <c r="K341" s="1434"/>
      <c r="L341" s="1434"/>
      <c r="M341" s="1434"/>
      <c r="N341" s="1434"/>
      <c r="O341" s="1434"/>
      <c r="P341" s="1434"/>
      <c r="Q341" s="1434"/>
      <c r="R341" s="1434"/>
      <c r="S341" s="1434"/>
      <c r="T341" s="1434"/>
      <c r="U341" s="1434"/>
      <c r="V341" s="1434"/>
      <c r="AI341" s="1542"/>
    </row>
    <row r="342" spans="1:35" s="366" customFormat="1" ht="15" customHeight="1" x14ac:dyDescent="0.25">
      <c r="A342" s="1541"/>
      <c r="B342" s="560" t="s">
        <v>2383</v>
      </c>
      <c r="C342" s="1662" t="str">
        <f>'TB risk class'!B279</f>
        <v>SEK</v>
      </c>
      <c r="D342" s="1552" t="str">
        <f>'TB risk class'!Q279</f>
        <v/>
      </c>
      <c r="E342" s="1552" t="str">
        <f>'TB risk class'!Y279</f>
        <v/>
      </c>
      <c r="F342" s="1552" t="str">
        <f>'TB risk class'!Z279</f>
        <v/>
      </c>
      <c r="G342" s="1552" t="str">
        <f>'TB risk class'!AE279</f>
        <v/>
      </c>
      <c r="H342" s="1552" t="str">
        <f>'TB risk class'!AF279</f>
        <v/>
      </c>
      <c r="I342" s="1552" t="str">
        <f>'TB risk class'!AK279</f>
        <v/>
      </c>
      <c r="J342" s="1908" t="str">
        <f>'TB risk class'!AL279</f>
        <v/>
      </c>
      <c r="K342" s="1434"/>
      <c r="L342" s="1434"/>
      <c r="M342" s="1434"/>
      <c r="N342" s="1434"/>
      <c r="O342" s="1434"/>
      <c r="P342" s="1434"/>
      <c r="Q342" s="1434"/>
      <c r="R342" s="1434"/>
      <c r="S342" s="1434"/>
      <c r="T342" s="1434"/>
      <c r="U342" s="1434"/>
      <c r="V342" s="1434"/>
      <c r="AI342" s="1542"/>
    </row>
    <row r="343" spans="1:35" s="366" customFormat="1" ht="15" customHeight="1" x14ac:dyDescent="0.25">
      <c r="A343" s="1541"/>
      <c r="B343" s="560" t="s">
        <v>2383</v>
      </c>
      <c r="C343" s="1662" t="str">
        <f>'TB risk class'!B280</f>
        <v>ZAR</v>
      </c>
      <c r="D343" s="1552" t="str">
        <f>'TB risk class'!Q280</f>
        <v/>
      </c>
      <c r="E343" s="1552" t="str">
        <f>'TB risk class'!Y280</f>
        <v/>
      </c>
      <c r="F343" s="1552" t="str">
        <f>'TB risk class'!Z280</f>
        <v/>
      </c>
      <c r="G343" s="1552" t="str">
        <f>'TB risk class'!AE280</f>
        <v/>
      </c>
      <c r="H343" s="1552" t="str">
        <f>'TB risk class'!AF280</f>
        <v/>
      </c>
      <c r="I343" s="1552" t="str">
        <f>'TB risk class'!AK280</f>
        <v/>
      </c>
      <c r="J343" s="1908" t="str">
        <f>'TB risk class'!AL280</f>
        <v/>
      </c>
      <c r="K343" s="1434"/>
      <c r="L343" s="1434"/>
      <c r="M343" s="1434"/>
      <c r="N343" s="1434"/>
      <c r="O343" s="1434"/>
      <c r="P343" s="1434"/>
      <c r="Q343" s="1434"/>
      <c r="R343" s="1434"/>
      <c r="S343" s="1434"/>
      <c r="T343" s="1434"/>
      <c r="U343" s="1434"/>
      <c r="V343" s="1434"/>
      <c r="AI343" s="1542"/>
    </row>
    <row r="344" spans="1:35" s="366" customFormat="1" ht="15" customHeight="1" x14ac:dyDescent="0.25">
      <c r="A344" s="1541"/>
      <c r="B344" s="560" t="s">
        <v>2383</v>
      </c>
      <c r="C344" s="1662" t="str">
        <f>'TB risk class'!B281</f>
        <v>INR</v>
      </c>
      <c r="D344" s="1552" t="str">
        <f>'TB risk class'!Q281</f>
        <v/>
      </c>
      <c r="E344" s="1552" t="str">
        <f>'TB risk class'!Y281</f>
        <v/>
      </c>
      <c r="F344" s="1552" t="str">
        <f>'TB risk class'!Z281</f>
        <v/>
      </c>
      <c r="G344" s="1552" t="str">
        <f>'TB risk class'!AE281</f>
        <v/>
      </c>
      <c r="H344" s="1552" t="str">
        <f>'TB risk class'!AF281</f>
        <v/>
      </c>
      <c r="I344" s="1552" t="str">
        <f>'TB risk class'!AK281</f>
        <v/>
      </c>
      <c r="J344" s="1908" t="str">
        <f>'TB risk class'!AL281</f>
        <v/>
      </c>
      <c r="K344" s="1434"/>
      <c r="L344" s="1434"/>
      <c r="M344" s="1434"/>
      <c r="N344" s="1434"/>
      <c r="O344" s="1434"/>
      <c r="P344" s="1434"/>
      <c r="Q344" s="1434"/>
      <c r="R344" s="1434"/>
      <c r="S344" s="1434"/>
      <c r="T344" s="1434"/>
      <c r="U344" s="1434"/>
      <c r="V344" s="1434"/>
      <c r="AI344" s="1542"/>
    </row>
    <row r="345" spans="1:35" s="366" customFormat="1" ht="15" customHeight="1" x14ac:dyDescent="0.25">
      <c r="A345" s="1541"/>
      <c r="B345" s="560" t="s">
        <v>2383</v>
      </c>
      <c r="C345" s="1662" t="str">
        <f>'TB risk class'!B282</f>
        <v>NOK</v>
      </c>
      <c r="D345" s="1552" t="str">
        <f>'TB risk class'!Q282</f>
        <v/>
      </c>
      <c r="E345" s="1552" t="str">
        <f>'TB risk class'!Y282</f>
        <v/>
      </c>
      <c r="F345" s="1552" t="str">
        <f>'TB risk class'!Z282</f>
        <v/>
      </c>
      <c r="G345" s="1552" t="str">
        <f>'TB risk class'!AE282</f>
        <v/>
      </c>
      <c r="H345" s="1552" t="str">
        <f>'TB risk class'!AF282</f>
        <v/>
      </c>
      <c r="I345" s="1552" t="str">
        <f>'TB risk class'!AK282</f>
        <v/>
      </c>
      <c r="J345" s="1908" t="str">
        <f>'TB risk class'!AL282</f>
        <v/>
      </c>
      <c r="K345" s="1434"/>
      <c r="L345" s="1434"/>
      <c r="M345" s="1434"/>
      <c r="N345" s="1434"/>
      <c r="O345" s="1434"/>
      <c r="P345" s="1434"/>
      <c r="Q345" s="1434"/>
      <c r="R345" s="1434"/>
      <c r="S345" s="1434"/>
      <c r="T345" s="1434"/>
      <c r="U345" s="1434"/>
      <c r="V345" s="1434"/>
      <c r="AI345" s="1542"/>
    </row>
    <row r="346" spans="1:35" s="366" customFormat="1" ht="15" customHeight="1" x14ac:dyDescent="0.25">
      <c r="A346" s="1541"/>
      <c r="B346" s="560" t="s">
        <v>2383</v>
      </c>
      <c r="C346" s="1662" t="str">
        <f>'TB risk class'!B283</f>
        <v>BRL</v>
      </c>
      <c r="D346" s="1552" t="str">
        <f>'TB risk class'!Q283</f>
        <v/>
      </c>
      <c r="E346" s="1552" t="str">
        <f>'TB risk class'!Y283</f>
        <v/>
      </c>
      <c r="F346" s="1552" t="str">
        <f>'TB risk class'!Z283</f>
        <v/>
      </c>
      <c r="G346" s="1552" t="str">
        <f>'TB risk class'!AE283</f>
        <v/>
      </c>
      <c r="H346" s="1552" t="str">
        <f>'TB risk class'!AF283</f>
        <v/>
      </c>
      <c r="I346" s="1552" t="str">
        <f>'TB risk class'!AK283</f>
        <v/>
      </c>
      <c r="J346" s="1908" t="str">
        <f>'TB risk class'!AL283</f>
        <v/>
      </c>
      <c r="K346" s="1434"/>
      <c r="L346" s="1434"/>
      <c r="M346" s="1434"/>
      <c r="N346" s="1434"/>
      <c r="O346" s="1434"/>
      <c r="P346" s="1434"/>
      <c r="Q346" s="1434"/>
      <c r="R346" s="1434"/>
      <c r="S346" s="1434"/>
      <c r="T346" s="1434"/>
      <c r="U346" s="1434"/>
      <c r="V346" s="1434"/>
      <c r="AI346" s="1542"/>
    </row>
    <row r="347" spans="1:35" s="366" customFormat="1" ht="15" customHeight="1" x14ac:dyDescent="0.25">
      <c r="A347" s="1541"/>
      <c r="B347" s="560" t="s">
        <v>2383</v>
      </c>
      <c r="C347" s="1662" t="str">
        <f>'TB risk class'!B284</f>
        <v>SAR</v>
      </c>
      <c r="D347" s="1552" t="str">
        <f>'TB risk class'!Q284</f>
        <v/>
      </c>
      <c r="E347" s="1552" t="str">
        <f>'TB risk class'!Y284</f>
        <v/>
      </c>
      <c r="F347" s="1552" t="str">
        <f>'TB risk class'!Z284</f>
        <v/>
      </c>
      <c r="G347" s="1552" t="str">
        <f>'TB risk class'!AE284</f>
        <v/>
      </c>
      <c r="H347" s="1552" t="str">
        <f>'TB risk class'!AF284</f>
        <v/>
      </c>
      <c r="I347" s="1552" t="str">
        <f>'TB risk class'!AK284</f>
        <v/>
      </c>
      <c r="J347" s="1908" t="str">
        <f>'TB risk class'!AL284</f>
        <v/>
      </c>
      <c r="K347" s="1434"/>
      <c r="L347" s="1434"/>
      <c r="M347" s="1434"/>
      <c r="N347" s="1434"/>
      <c r="O347" s="1434"/>
      <c r="P347" s="1434"/>
      <c r="Q347" s="1434"/>
      <c r="R347" s="1434"/>
      <c r="S347" s="1434"/>
      <c r="T347" s="1434"/>
      <c r="U347" s="1434"/>
      <c r="V347" s="1434"/>
      <c r="AI347" s="1542"/>
    </row>
    <row r="348" spans="1:35" s="366" customFormat="1" ht="15" customHeight="1" x14ac:dyDescent="0.25">
      <c r="A348" s="1541"/>
      <c r="B348" s="560" t="s">
        <v>2383</v>
      </c>
      <c r="C348" s="1662" t="str">
        <f>'TB risk class'!B285</f>
        <v>USD</v>
      </c>
      <c r="D348" s="1552" t="str">
        <f>'TB risk class'!Q285</f>
        <v/>
      </c>
      <c r="E348" s="1552" t="str">
        <f>'TB risk class'!Y285</f>
        <v/>
      </c>
      <c r="F348" s="1552" t="str">
        <f>'TB risk class'!Z285</f>
        <v/>
      </c>
      <c r="G348" s="1552" t="str">
        <f>'TB risk class'!AE285</f>
        <v/>
      </c>
      <c r="H348" s="1552" t="str">
        <f>'TB risk class'!AF285</f>
        <v/>
      </c>
      <c r="I348" s="1552" t="str">
        <f>'TB risk class'!AK285</f>
        <v/>
      </c>
      <c r="J348" s="1908" t="str">
        <f>'TB risk class'!AL285</f>
        <v/>
      </c>
      <c r="K348" s="1434"/>
      <c r="L348" s="1434"/>
      <c r="M348" s="1434"/>
      <c r="N348" s="1434"/>
      <c r="O348" s="1434"/>
      <c r="P348" s="1434"/>
      <c r="Q348" s="1434"/>
      <c r="R348" s="1434"/>
      <c r="S348" s="1434"/>
      <c r="T348" s="1434"/>
      <c r="U348" s="1434"/>
      <c r="V348" s="1434"/>
      <c r="AI348" s="1542"/>
    </row>
    <row r="349" spans="1:35" s="366" customFormat="1" ht="15" customHeight="1" x14ac:dyDescent="0.25">
      <c r="A349" s="1541"/>
      <c r="B349" s="560" t="s">
        <v>2383</v>
      </c>
      <c r="C349" s="1662" t="str">
        <f>'TB risk class'!B286</f>
        <v>CLP</v>
      </c>
      <c r="D349" s="1552" t="str">
        <f>'TB risk class'!Q286</f>
        <v/>
      </c>
      <c r="E349" s="1552" t="str">
        <f>'TB risk class'!Y286</f>
        <v/>
      </c>
      <c r="F349" s="1552" t="str">
        <f>'TB risk class'!Z286</f>
        <v/>
      </c>
      <c r="G349" s="1552" t="str">
        <f>'TB risk class'!AE286</f>
        <v/>
      </c>
      <c r="H349" s="1552" t="str">
        <f>'TB risk class'!AF286</f>
        <v/>
      </c>
      <c r="I349" s="1552" t="str">
        <f>'TB risk class'!AK286</f>
        <v/>
      </c>
      <c r="J349" s="1908" t="str">
        <f>'TB risk class'!AL286</f>
        <v/>
      </c>
      <c r="K349" s="1434"/>
      <c r="L349" s="1434"/>
      <c r="M349" s="1434"/>
      <c r="N349" s="1434"/>
      <c r="O349" s="1434"/>
      <c r="P349" s="1434"/>
      <c r="Q349" s="1434"/>
      <c r="R349" s="1434"/>
      <c r="S349" s="1434"/>
      <c r="T349" s="1434"/>
      <c r="U349" s="1434"/>
      <c r="V349" s="1434"/>
      <c r="AI349" s="1542"/>
    </row>
    <row r="350" spans="1:35" s="366" customFormat="1" ht="15" customHeight="1" x14ac:dyDescent="0.25">
      <c r="A350" s="1541"/>
      <c r="B350" s="560" t="s">
        <v>2383</v>
      </c>
      <c r="C350" s="1662" t="str">
        <f>'TB risk class'!B287</f>
        <v>AED</v>
      </c>
      <c r="D350" s="1552" t="str">
        <f>'TB risk class'!Q287</f>
        <v/>
      </c>
      <c r="E350" s="1552" t="str">
        <f>'TB risk class'!Y287</f>
        <v/>
      </c>
      <c r="F350" s="1552" t="str">
        <f>'TB risk class'!Z287</f>
        <v/>
      </c>
      <c r="G350" s="1552" t="str">
        <f>'TB risk class'!AE287</f>
        <v/>
      </c>
      <c r="H350" s="1552" t="str">
        <f>'TB risk class'!AF287</f>
        <v/>
      </c>
      <c r="I350" s="1552" t="str">
        <f>'TB risk class'!AK287</f>
        <v/>
      </c>
      <c r="J350" s="1908" t="str">
        <f>'TB risk class'!AL287</f>
        <v/>
      </c>
      <c r="K350" s="1434"/>
      <c r="L350" s="1434"/>
      <c r="M350" s="1434"/>
      <c r="N350" s="1434"/>
      <c r="O350" s="1434"/>
      <c r="P350" s="1434"/>
      <c r="Q350" s="1434"/>
      <c r="R350" s="1434"/>
      <c r="S350" s="1434"/>
      <c r="T350" s="1434"/>
      <c r="U350" s="1434"/>
      <c r="V350" s="1434"/>
      <c r="AI350" s="1542"/>
    </row>
    <row r="351" spans="1:35" s="366" customFormat="1" ht="15" customHeight="1" x14ac:dyDescent="0.25">
      <c r="A351" s="1541"/>
      <c r="B351" s="560" t="s">
        <v>2383</v>
      </c>
      <c r="C351" s="1662" t="str">
        <f>'TB risk class'!B288</f>
        <v>ARS</v>
      </c>
      <c r="D351" s="1552" t="str">
        <f>'TB risk class'!Q288</f>
        <v/>
      </c>
      <c r="E351" s="1552" t="str">
        <f>'TB risk class'!Y288</f>
        <v/>
      </c>
      <c r="F351" s="1552" t="str">
        <f>'TB risk class'!Z288</f>
        <v/>
      </c>
      <c r="G351" s="1552" t="str">
        <f>'TB risk class'!AE288</f>
        <v/>
      </c>
      <c r="H351" s="1552" t="str">
        <f>'TB risk class'!AF288</f>
        <v/>
      </c>
      <c r="I351" s="1552" t="str">
        <f>'TB risk class'!AK288</f>
        <v/>
      </c>
      <c r="J351" s="1908" t="str">
        <f>'TB risk class'!AL288</f>
        <v/>
      </c>
      <c r="K351" s="1434"/>
      <c r="L351" s="1434"/>
      <c r="M351" s="1434"/>
      <c r="N351" s="1434"/>
      <c r="O351" s="1434"/>
      <c r="P351" s="1434"/>
      <c r="Q351" s="1434"/>
      <c r="R351" s="1434"/>
      <c r="S351" s="1434"/>
      <c r="T351" s="1434"/>
      <c r="U351" s="1434"/>
      <c r="V351" s="1434"/>
      <c r="AI351" s="1542"/>
    </row>
    <row r="352" spans="1:35" s="366" customFormat="1" ht="15" customHeight="1" x14ac:dyDescent="0.25">
      <c r="A352" s="1541"/>
      <c r="B352" s="560" t="s">
        <v>2383</v>
      </c>
      <c r="C352" s="1662" t="str">
        <f>'TB risk class'!B289</f>
        <v>BGN</v>
      </c>
      <c r="D352" s="1552" t="str">
        <f>'TB risk class'!Q289</f>
        <v/>
      </c>
      <c r="E352" s="1552" t="str">
        <f>'TB risk class'!Y289</f>
        <v/>
      </c>
      <c r="F352" s="1552" t="str">
        <f>'TB risk class'!Z289</f>
        <v/>
      </c>
      <c r="G352" s="1552" t="str">
        <f>'TB risk class'!AE289</f>
        <v/>
      </c>
      <c r="H352" s="1552" t="str">
        <f>'TB risk class'!AF289</f>
        <v/>
      </c>
      <c r="I352" s="1552" t="str">
        <f>'TB risk class'!AK289</f>
        <v/>
      </c>
      <c r="J352" s="1908" t="str">
        <f>'TB risk class'!AL289</f>
        <v/>
      </c>
      <c r="K352" s="1434"/>
      <c r="L352" s="1434"/>
      <c r="M352" s="1434"/>
      <c r="N352" s="1434"/>
      <c r="O352" s="1434"/>
      <c r="P352" s="1434"/>
      <c r="Q352" s="1434"/>
      <c r="R352" s="1434"/>
      <c r="S352" s="1434"/>
      <c r="T352" s="1434"/>
      <c r="U352" s="1434"/>
      <c r="V352" s="1434"/>
      <c r="AI352" s="1542"/>
    </row>
    <row r="353" spans="1:16376" s="366" customFormat="1" ht="15" customHeight="1" x14ac:dyDescent="0.25">
      <c r="A353" s="1541"/>
      <c r="B353" s="560" t="s">
        <v>2383</v>
      </c>
      <c r="C353" s="1662" t="str">
        <f>'TB risk class'!B290</f>
        <v>CZK</v>
      </c>
      <c r="D353" s="1552" t="str">
        <f>'TB risk class'!Q290</f>
        <v/>
      </c>
      <c r="E353" s="1552" t="str">
        <f>'TB risk class'!Y290</f>
        <v/>
      </c>
      <c r="F353" s="1552" t="str">
        <f>'TB risk class'!Z290</f>
        <v/>
      </c>
      <c r="G353" s="1552" t="str">
        <f>'TB risk class'!AE290</f>
        <v/>
      </c>
      <c r="H353" s="1552" t="str">
        <f>'TB risk class'!AF290</f>
        <v/>
      </c>
      <c r="I353" s="1552" t="str">
        <f>'TB risk class'!AK290</f>
        <v/>
      </c>
      <c r="J353" s="1908" t="str">
        <f>'TB risk class'!AL290</f>
        <v/>
      </c>
      <c r="K353" s="1434"/>
      <c r="L353" s="1434"/>
      <c r="M353" s="1434"/>
      <c r="N353" s="1434"/>
      <c r="O353" s="1434"/>
      <c r="P353" s="1434"/>
      <c r="Q353" s="1434"/>
      <c r="R353" s="1434"/>
      <c r="S353" s="1434"/>
      <c r="T353" s="1434"/>
      <c r="U353" s="1434"/>
      <c r="V353" s="1434"/>
      <c r="AI353" s="1542"/>
    </row>
    <row r="354" spans="1:16376" s="366" customFormat="1" ht="15" customHeight="1" x14ac:dyDescent="0.25">
      <c r="A354" s="1541"/>
      <c r="B354" s="560" t="s">
        <v>2383</v>
      </c>
      <c r="C354" s="1662" t="str">
        <f>'TB risk class'!B291</f>
        <v>DKK</v>
      </c>
      <c r="D354" s="1552" t="str">
        <f>'TB risk class'!Q291</f>
        <v/>
      </c>
      <c r="E354" s="1552" t="str">
        <f>'TB risk class'!Y291</f>
        <v/>
      </c>
      <c r="F354" s="1552" t="str">
        <f>'TB risk class'!Z291</f>
        <v/>
      </c>
      <c r="G354" s="1552" t="str">
        <f>'TB risk class'!AE291</f>
        <v/>
      </c>
      <c r="H354" s="1552" t="str">
        <f>'TB risk class'!AF291</f>
        <v/>
      </c>
      <c r="I354" s="1552" t="str">
        <f>'TB risk class'!AK291</f>
        <v/>
      </c>
      <c r="J354" s="1908" t="str">
        <f>'TB risk class'!AL291</f>
        <v/>
      </c>
      <c r="K354" s="1434"/>
      <c r="L354" s="1434"/>
      <c r="M354" s="1434"/>
      <c r="N354" s="1434"/>
      <c r="O354" s="1434"/>
      <c r="P354" s="1434"/>
      <c r="Q354" s="1434"/>
      <c r="R354" s="1434"/>
      <c r="S354" s="1434"/>
      <c r="T354" s="1434"/>
      <c r="U354" s="1434"/>
      <c r="V354" s="1434"/>
      <c r="AI354" s="1542"/>
    </row>
    <row r="355" spans="1:16376" s="366" customFormat="1" ht="15" customHeight="1" x14ac:dyDescent="0.25">
      <c r="A355" s="1541"/>
      <c r="B355" s="560" t="s">
        <v>2383</v>
      </c>
      <c r="C355" s="1662" t="str">
        <f>'TB risk class'!B292</f>
        <v>HUF</v>
      </c>
      <c r="D355" s="1552" t="str">
        <f>'TB risk class'!Q292</f>
        <v/>
      </c>
      <c r="E355" s="1552" t="str">
        <f>'TB risk class'!Y292</f>
        <v/>
      </c>
      <c r="F355" s="1552" t="str">
        <f>'TB risk class'!Z292</f>
        <v/>
      </c>
      <c r="G355" s="1552" t="str">
        <f>'TB risk class'!AE292</f>
        <v/>
      </c>
      <c r="H355" s="1552" t="str">
        <f>'TB risk class'!AF292</f>
        <v/>
      </c>
      <c r="I355" s="1552" t="str">
        <f>'TB risk class'!AK292</f>
        <v/>
      </c>
      <c r="J355" s="1908" t="str">
        <f>'TB risk class'!AL292</f>
        <v/>
      </c>
      <c r="K355" s="1434"/>
      <c r="L355" s="1434"/>
      <c r="M355" s="1434"/>
      <c r="N355" s="1434"/>
      <c r="O355" s="1434"/>
      <c r="P355" s="1434"/>
      <c r="Q355" s="1434"/>
      <c r="R355" s="1434"/>
      <c r="S355" s="1434"/>
      <c r="T355" s="1434"/>
      <c r="U355" s="1434"/>
      <c r="V355" s="1434"/>
      <c r="AI355" s="1542"/>
    </row>
    <row r="356" spans="1:16376" s="366" customFormat="1" ht="15" customHeight="1" x14ac:dyDescent="0.25">
      <c r="A356" s="1541"/>
      <c r="B356" s="560" t="s">
        <v>2383</v>
      </c>
      <c r="C356" s="1662" t="str">
        <f>'TB risk class'!B293</f>
        <v>IDR</v>
      </c>
      <c r="D356" s="1552" t="str">
        <f>'TB risk class'!Q293</f>
        <v/>
      </c>
      <c r="E356" s="1552" t="str">
        <f>'TB risk class'!Y293</f>
        <v/>
      </c>
      <c r="F356" s="1552" t="str">
        <f>'TB risk class'!Z293</f>
        <v/>
      </c>
      <c r="G356" s="1552" t="str">
        <f>'TB risk class'!AE293</f>
        <v/>
      </c>
      <c r="H356" s="1552" t="str">
        <f>'TB risk class'!AF293</f>
        <v/>
      </c>
      <c r="I356" s="1552" t="str">
        <f>'TB risk class'!AK293</f>
        <v/>
      </c>
      <c r="J356" s="1908" t="str">
        <f>'TB risk class'!AL293</f>
        <v/>
      </c>
      <c r="K356" s="1434"/>
      <c r="L356" s="1434"/>
      <c r="M356" s="1434"/>
      <c r="N356" s="1434"/>
      <c r="O356" s="1434"/>
      <c r="P356" s="1434"/>
      <c r="Q356" s="1434"/>
      <c r="R356" s="1434"/>
      <c r="S356" s="1434"/>
      <c r="T356" s="1434"/>
      <c r="U356" s="1434"/>
      <c r="V356" s="1434"/>
      <c r="AI356" s="1542"/>
    </row>
    <row r="357" spans="1:16376" s="366" customFormat="1" ht="15" customHeight="1" x14ac:dyDescent="0.25">
      <c r="A357" s="1541"/>
      <c r="B357" s="560" t="s">
        <v>2383</v>
      </c>
      <c r="C357" s="1662" t="str">
        <f>'TB risk class'!B294</f>
        <v>ILS</v>
      </c>
      <c r="D357" s="1552" t="str">
        <f>'TB risk class'!Q294</f>
        <v/>
      </c>
      <c r="E357" s="1552" t="str">
        <f>'TB risk class'!Y294</f>
        <v/>
      </c>
      <c r="F357" s="1552" t="str">
        <f>'TB risk class'!Z294</f>
        <v/>
      </c>
      <c r="G357" s="1552" t="str">
        <f>'TB risk class'!AE294</f>
        <v/>
      </c>
      <c r="H357" s="1552" t="str">
        <f>'TB risk class'!AF294</f>
        <v/>
      </c>
      <c r="I357" s="1552" t="str">
        <f>'TB risk class'!AK294</f>
        <v/>
      </c>
      <c r="J357" s="1908" t="str">
        <f>'TB risk class'!AL294</f>
        <v/>
      </c>
      <c r="K357" s="1434"/>
      <c r="L357" s="1434"/>
      <c r="M357" s="1434"/>
      <c r="N357" s="1434"/>
      <c r="O357" s="1434"/>
      <c r="P357" s="1434"/>
      <c r="Q357" s="1434"/>
      <c r="R357" s="1434"/>
      <c r="S357" s="1434"/>
      <c r="T357" s="1434"/>
      <c r="U357" s="1434"/>
      <c r="V357" s="1434"/>
      <c r="AI357" s="1542"/>
    </row>
    <row r="358" spans="1:16376" s="366" customFormat="1" ht="15" customHeight="1" x14ac:dyDescent="0.25">
      <c r="A358" s="1541"/>
      <c r="B358" s="560" t="s">
        <v>2383</v>
      </c>
      <c r="C358" s="1662" t="str">
        <f>'TB risk class'!B295</f>
        <v>KWD</v>
      </c>
      <c r="D358" s="1552" t="str">
        <f>'TB risk class'!Q295</f>
        <v/>
      </c>
      <c r="E358" s="1552" t="str">
        <f>'TB risk class'!Y295</f>
        <v/>
      </c>
      <c r="F358" s="1552" t="str">
        <f>'TB risk class'!Z295</f>
        <v/>
      </c>
      <c r="G358" s="1552" t="str">
        <f>'TB risk class'!AE295</f>
        <v/>
      </c>
      <c r="H358" s="1552" t="str">
        <f>'TB risk class'!AF295</f>
        <v/>
      </c>
      <c r="I358" s="1552" t="str">
        <f>'TB risk class'!AK295</f>
        <v/>
      </c>
      <c r="J358" s="1908" t="str">
        <f>'TB risk class'!AL295</f>
        <v/>
      </c>
      <c r="K358" s="1434"/>
      <c r="L358" s="1434"/>
      <c r="M358" s="1434"/>
      <c r="N358" s="1434"/>
      <c r="O358" s="1434"/>
      <c r="P358" s="1434"/>
      <c r="Q358" s="1434"/>
      <c r="R358" s="1434"/>
      <c r="S358" s="1434"/>
      <c r="T358" s="1434"/>
      <c r="U358" s="1434"/>
      <c r="V358" s="1434"/>
      <c r="AI358" s="1542"/>
    </row>
    <row r="359" spans="1:16376" s="366" customFormat="1" ht="15" customHeight="1" x14ac:dyDescent="0.25">
      <c r="A359" s="1541"/>
      <c r="B359" s="560" t="s">
        <v>2383</v>
      </c>
      <c r="C359" s="1662" t="str">
        <f>'TB risk class'!B296</f>
        <v>MYR</v>
      </c>
      <c r="D359" s="1552" t="str">
        <f>'TB risk class'!Q296</f>
        <v/>
      </c>
      <c r="E359" s="1552" t="str">
        <f>'TB risk class'!Y296</f>
        <v/>
      </c>
      <c r="F359" s="1552" t="str">
        <f>'TB risk class'!Z296</f>
        <v/>
      </c>
      <c r="G359" s="1552" t="str">
        <f>'TB risk class'!AE296</f>
        <v/>
      </c>
      <c r="H359" s="1552" t="str">
        <f>'TB risk class'!AF296</f>
        <v/>
      </c>
      <c r="I359" s="1552" t="str">
        <f>'TB risk class'!AK296</f>
        <v/>
      </c>
      <c r="J359" s="1908" t="str">
        <f>'TB risk class'!AL296</f>
        <v/>
      </c>
      <c r="K359" s="1434"/>
      <c r="L359" s="1434"/>
      <c r="M359" s="1434"/>
      <c r="N359" s="1434"/>
      <c r="O359" s="1434"/>
      <c r="P359" s="1434"/>
      <c r="Q359" s="1434"/>
      <c r="R359" s="1434"/>
      <c r="S359" s="1434"/>
      <c r="T359" s="1434"/>
      <c r="U359" s="1434"/>
      <c r="V359" s="1434"/>
      <c r="AI359" s="1542"/>
    </row>
    <row r="360" spans="1:16376" s="366" customFormat="1" ht="15" customHeight="1" x14ac:dyDescent="0.25">
      <c r="A360" s="1541"/>
      <c r="B360" s="560" t="s">
        <v>2383</v>
      </c>
      <c r="C360" s="1662" t="str">
        <f>'TB risk class'!B297</f>
        <v>PHP</v>
      </c>
      <c r="D360" s="1552" t="str">
        <f>'TB risk class'!Q297</f>
        <v/>
      </c>
      <c r="E360" s="1552" t="str">
        <f>'TB risk class'!Y297</f>
        <v/>
      </c>
      <c r="F360" s="1552" t="str">
        <f>'TB risk class'!Z297</f>
        <v/>
      </c>
      <c r="G360" s="1552" t="str">
        <f>'TB risk class'!AE297</f>
        <v/>
      </c>
      <c r="H360" s="1552" t="str">
        <f>'TB risk class'!AF297</f>
        <v/>
      </c>
      <c r="I360" s="1552" t="str">
        <f>'TB risk class'!AK297</f>
        <v/>
      </c>
      <c r="J360" s="1908" t="str">
        <f>'TB risk class'!AL297</f>
        <v/>
      </c>
      <c r="K360" s="1434"/>
      <c r="L360" s="1434"/>
      <c r="M360" s="1434"/>
      <c r="N360" s="1434"/>
      <c r="O360" s="1434"/>
      <c r="P360" s="1434"/>
      <c r="Q360" s="1434"/>
      <c r="R360" s="1434"/>
      <c r="S360" s="1434"/>
      <c r="T360" s="1434"/>
      <c r="U360" s="1434"/>
      <c r="V360" s="1434"/>
      <c r="AI360" s="1542"/>
    </row>
    <row r="361" spans="1:16376" s="366" customFormat="1" ht="15" customHeight="1" x14ac:dyDescent="0.25">
      <c r="A361" s="1541"/>
      <c r="B361" s="560" t="s">
        <v>2383</v>
      </c>
      <c r="C361" s="1662" t="str">
        <f>'TB risk class'!B298</f>
        <v>PLN</v>
      </c>
      <c r="D361" s="1552" t="str">
        <f>'TB risk class'!Q298</f>
        <v/>
      </c>
      <c r="E361" s="1552" t="str">
        <f>'TB risk class'!Y298</f>
        <v/>
      </c>
      <c r="F361" s="1552" t="str">
        <f>'TB risk class'!Z298</f>
        <v/>
      </c>
      <c r="G361" s="1552" t="str">
        <f>'TB risk class'!AE298</f>
        <v/>
      </c>
      <c r="H361" s="1552" t="str">
        <f>'TB risk class'!AF298</f>
        <v/>
      </c>
      <c r="I361" s="1552" t="str">
        <f>'TB risk class'!AK298</f>
        <v/>
      </c>
      <c r="J361" s="1908" t="str">
        <f>'TB risk class'!AL298</f>
        <v/>
      </c>
      <c r="K361" s="1434"/>
      <c r="L361" s="1434"/>
      <c r="M361" s="1434"/>
      <c r="N361" s="1434"/>
      <c r="O361" s="1434"/>
      <c r="P361" s="1434"/>
      <c r="Q361" s="1434"/>
      <c r="R361" s="1434"/>
      <c r="S361" s="1434"/>
      <c r="T361" s="1434"/>
      <c r="U361" s="1434"/>
      <c r="V361" s="1434"/>
      <c r="AI361" s="1542"/>
    </row>
    <row r="362" spans="1:16376" s="366" customFormat="1" ht="15" customHeight="1" x14ac:dyDescent="0.25">
      <c r="A362" s="1541"/>
      <c r="B362" s="560" t="s">
        <v>2383</v>
      </c>
      <c r="C362" s="1662" t="str">
        <f>'TB risk class'!B299</f>
        <v>THB</v>
      </c>
      <c r="D362" s="1552" t="str">
        <f>'TB risk class'!Q299</f>
        <v/>
      </c>
      <c r="E362" s="1552" t="str">
        <f>'TB risk class'!Y299</f>
        <v/>
      </c>
      <c r="F362" s="1552" t="str">
        <f>'TB risk class'!Z299</f>
        <v/>
      </c>
      <c r="G362" s="1552" t="str">
        <f>'TB risk class'!AE299</f>
        <v/>
      </c>
      <c r="H362" s="1552" t="str">
        <f>'TB risk class'!AF299</f>
        <v/>
      </c>
      <c r="I362" s="1552" t="str">
        <f>'TB risk class'!AK299</f>
        <v/>
      </c>
      <c r="J362" s="1908" t="str">
        <f>'TB risk class'!AL299</f>
        <v/>
      </c>
      <c r="K362" s="1434"/>
      <c r="L362" s="1434"/>
      <c r="M362" s="1434"/>
      <c r="N362" s="1434"/>
      <c r="O362" s="1434"/>
      <c r="P362" s="1434"/>
      <c r="Q362" s="1434"/>
      <c r="R362" s="1434"/>
      <c r="S362" s="1434"/>
      <c r="T362" s="1434"/>
      <c r="U362" s="1434"/>
      <c r="V362" s="1434"/>
      <c r="AI362" s="1542"/>
    </row>
    <row r="363" spans="1:16376" s="366" customFormat="1" ht="15" customHeight="1" x14ac:dyDescent="0.25">
      <c r="A363" s="1541"/>
      <c r="B363" s="560" t="s">
        <v>2383</v>
      </c>
      <c r="C363" s="1662" t="str">
        <f>'TB risk class'!B300</f>
        <v>TWD</v>
      </c>
      <c r="D363" s="1552" t="str">
        <f>'TB risk class'!Q300</f>
        <v/>
      </c>
      <c r="E363" s="1552" t="str">
        <f>'TB risk class'!Y300</f>
        <v/>
      </c>
      <c r="F363" s="1552" t="str">
        <f>'TB risk class'!Z300</f>
        <v/>
      </c>
      <c r="G363" s="1552" t="str">
        <f>'TB risk class'!AE300</f>
        <v/>
      </c>
      <c r="H363" s="1552" t="str">
        <f>'TB risk class'!AF300</f>
        <v/>
      </c>
      <c r="I363" s="1552" t="str">
        <f>'TB risk class'!AK300</f>
        <v/>
      </c>
      <c r="J363" s="1908" t="str">
        <f>'TB risk class'!AL300</f>
        <v/>
      </c>
      <c r="K363" s="1434"/>
      <c r="L363" s="1434"/>
      <c r="M363" s="1434"/>
      <c r="N363" s="1434"/>
      <c r="O363" s="1434"/>
      <c r="P363" s="1434"/>
      <c r="Q363" s="1434"/>
      <c r="R363" s="1434"/>
      <c r="S363" s="1434"/>
      <c r="T363" s="1434"/>
      <c r="U363" s="1434"/>
      <c r="V363" s="1434"/>
      <c r="AI363" s="1542"/>
    </row>
    <row r="364" spans="1:16376" s="366" customFormat="1" ht="15" customHeight="1" x14ac:dyDescent="0.25">
      <c r="A364" s="1541"/>
      <c r="B364" s="545" t="s">
        <v>2383</v>
      </c>
      <c r="C364" s="2660" t="str">
        <f>'TB risk class'!B301</f>
        <v>OTHER 2</v>
      </c>
      <c r="D364" s="1554" t="str">
        <f>'TB risk class'!Q301</f>
        <v/>
      </c>
      <c r="E364" s="1554" t="str">
        <f>'TB risk class'!Y301</f>
        <v/>
      </c>
      <c r="F364" s="1554" t="str">
        <f>'TB risk class'!Z301</f>
        <v/>
      </c>
      <c r="G364" s="1554" t="str">
        <f>'TB risk class'!AE301</f>
        <v/>
      </c>
      <c r="H364" s="1554" t="str">
        <f>'TB risk class'!AF301</f>
        <v/>
      </c>
      <c r="I364" s="1554" t="str">
        <f>'TB risk class'!AK301</f>
        <v/>
      </c>
      <c r="J364" s="1553" t="str">
        <f>'TB risk class'!AL301</f>
        <v/>
      </c>
      <c r="K364" s="1434"/>
      <c r="L364" s="1434"/>
      <c r="M364" s="1434"/>
      <c r="N364" s="1434"/>
      <c r="O364" s="1434"/>
      <c r="P364" s="1434"/>
      <c r="Q364" s="1434"/>
      <c r="R364" s="1434"/>
      <c r="S364" s="1434"/>
      <c r="T364" s="1434"/>
      <c r="U364" s="1434"/>
      <c r="V364" s="1434"/>
      <c r="AI364" s="1542"/>
    </row>
    <row r="365" spans="1:16376" s="366" customFormat="1" ht="15" customHeight="1" x14ac:dyDescent="0.25">
      <c r="A365" s="1541"/>
      <c r="B365" s="1434"/>
      <c r="C365" s="1434"/>
      <c r="D365" s="1434"/>
      <c r="E365" s="1434"/>
      <c r="F365" s="1434"/>
      <c r="G365" s="1434"/>
      <c r="H365" s="1434"/>
      <c r="I365" s="1434"/>
      <c r="J365" s="1434"/>
      <c r="K365" s="1434"/>
      <c r="L365" s="1434"/>
      <c r="M365" s="1434"/>
      <c r="N365" s="1434"/>
      <c r="O365" s="1434"/>
      <c r="P365" s="1434"/>
      <c r="Q365" s="1434"/>
      <c r="R365" s="1434"/>
      <c r="S365" s="1434"/>
      <c r="T365" s="1434"/>
      <c r="U365" s="1434"/>
      <c r="V365" s="1434"/>
      <c r="W365" s="1544"/>
      <c r="AI365" s="1542"/>
    </row>
    <row r="366" spans="1:16376" s="366" customFormat="1" ht="45" customHeight="1" x14ac:dyDescent="0.25">
      <c r="A366" s="2113" t="s">
        <v>2381</v>
      </c>
      <c r="B366" s="2106"/>
      <c r="C366" s="2106"/>
      <c r="D366" s="2106"/>
      <c r="E366" s="2106"/>
      <c r="F366" s="2106"/>
      <c r="G366" s="2106"/>
      <c r="H366" s="2106"/>
      <c r="I366" s="2106"/>
      <c r="J366" s="2106"/>
      <c r="K366" s="2106"/>
      <c r="L366" s="2106"/>
      <c r="M366" s="2106"/>
      <c r="N366" s="2106"/>
      <c r="O366" s="2106"/>
      <c r="P366" s="2106"/>
      <c r="Q366" s="2106"/>
      <c r="R366" s="2106"/>
      <c r="S366" s="2106"/>
      <c r="T366" s="2106"/>
      <c r="U366" s="2106"/>
      <c r="V366" s="2106"/>
      <c r="W366" s="1434"/>
      <c r="X366" s="2106"/>
      <c r="Y366" s="2106"/>
      <c r="Z366" s="2106"/>
      <c r="AA366" s="2106"/>
      <c r="AB366" s="2106"/>
      <c r="AC366" s="2106"/>
      <c r="AD366" s="2106"/>
      <c r="AE366" s="2106"/>
      <c r="AF366" s="2106"/>
      <c r="AG366" s="2106"/>
      <c r="AH366" s="2106"/>
      <c r="AI366" s="2114"/>
      <c r="AJ366" s="1431"/>
      <c r="AK366" s="1431"/>
      <c r="AL366" s="1431"/>
      <c r="AM366" s="1431"/>
      <c r="AN366" s="1431"/>
      <c r="AO366" s="1431"/>
      <c r="AP366" s="1431"/>
      <c r="AQ366" s="1431"/>
      <c r="AR366" s="1431"/>
      <c r="AS366" s="1431"/>
      <c r="AT366" s="1431"/>
      <c r="AU366" s="1431"/>
      <c r="AV366" s="1431"/>
      <c r="AW366" s="1431"/>
      <c r="AX366" s="1431"/>
      <c r="AY366" s="1431"/>
      <c r="AZ366" s="1431"/>
      <c r="BA366" s="1431"/>
      <c r="BB366" s="1431"/>
      <c r="BC366" s="1431"/>
      <c r="BD366" s="1431"/>
      <c r="BE366" s="1431"/>
      <c r="BF366" s="1431"/>
      <c r="BG366" s="1431"/>
      <c r="BH366" s="1431"/>
      <c r="BI366" s="1431"/>
      <c r="BJ366" s="1431"/>
      <c r="BK366" s="1431"/>
      <c r="BL366" s="1431"/>
      <c r="BM366" s="1431"/>
      <c r="BN366" s="1431"/>
      <c r="BO366" s="1431"/>
      <c r="BP366" s="1431"/>
      <c r="BQ366" s="1431"/>
      <c r="BR366" s="1431"/>
      <c r="BS366" s="1431"/>
      <c r="BT366" s="1431"/>
      <c r="BU366" s="1431"/>
      <c r="BV366" s="1431"/>
      <c r="BW366" s="1431"/>
      <c r="BX366" s="1431"/>
      <c r="BY366" s="1431"/>
      <c r="BZ366" s="1431"/>
      <c r="CA366" s="1431"/>
      <c r="CB366" s="1431"/>
      <c r="CC366" s="1431"/>
      <c r="CD366" s="1431"/>
      <c r="CE366" s="1431"/>
      <c r="CF366" s="1431"/>
      <c r="CG366" s="1431"/>
      <c r="CH366" s="1431"/>
      <c r="CI366" s="1431"/>
      <c r="CJ366" s="1431"/>
      <c r="CK366" s="1431"/>
      <c r="CL366" s="1431"/>
      <c r="CM366" s="1431"/>
      <c r="CN366" s="1431"/>
      <c r="CO366" s="1431"/>
      <c r="CP366" s="1431"/>
      <c r="CQ366" s="1431"/>
      <c r="CR366" s="1431"/>
      <c r="CS366" s="1431"/>
      <c r="CT366" s="1431"/>
      <c r="CU366" s="1431"/>
      <c r="CV366" s="1431"/>
      <c r="CW366" s="1431"/>
      <c r="CX366" s="1431"/>
      <c r="CY366" s="1431"/>
      <c r="CZ366" s="1431"/>
      <c r="DA366" s="1431"/>
      <c r="DB366" s="1431"/>
      <c r="DC366" s="1431"/>
      <c r="DD366" s="1431"/>
      <c r="DE366" s="1431"/>
      <c r="DF366" s="1431"/>
      <c r="DG366" s="1431"/>
      <c r="DH366" s="1431"/>
      <c r="DI366" s="1431"/>
      <c r="DJ366" s="1431"/>
      <c r="DK366" s="1431"/>
      <c r="DL366" s="1431"/>
      <c r="DM366" s="1431"/>
      <c r="DN366" s="1431"/>
      <c r="DO366" s="1431"/>
      <c r="DP366" s="1431"/>
      <c r="DQ366" s="1431"/>
      <c r="DR366" s="1431"/>
      <c r="DS366" s="1431"/>
      <c r="DT366" s="1431"/>
      <c r="DU366" s="1431"/>
      <c r="DV366" s="1431"/>
      <c r="DW366" s="1431"/>
      <c r="DX366" s="1431"/>
      <c r="DY366" s="1431"/>
      <c r="DZ366" s="1431"/>
      <c r="EA366" s="1431"/>
      <c r="EB366" s="1431"/>
      <c r="EC366" s="1431"/>
      <c r="ED366" s="1431"/>
      <c r="EE366" s="1431"/>
      <c r="EF366" s="1431"/>
      <c r="EG366" s="1431"/>
      <c r="EH366" s="1431"/>
      <c r="EI366" s="1431"/>
      <c r="EJ366" s="1431"/>
      <c r="EK366" s="1431"/>
      <c r="EL366" s="1431"/>
      <c r="EM366" s="1431"/>
      <c r="EN366" s="1431"/>
      <c r="EO366" s="1431"/>
      <c r="EP366" s="1431"/>
      <c r="EQ366" s="1431"/>
      <c r="ER366" s="1431"/>
      <c r="ES366" s="1431"/>
      <c r="ET366" s="1431"/>
      <c r="EU366" s="1431"/>
      <c r="EV366" s="1431"/>
      <c r="EW366" s="1431"/>
      <c r="EX366" s="1431"/>
      <c r="EY366" s="1431"/>
      <c r="EZ366" s="1431"/>
      <c r="FA366" s="1431"/>
      <c r="FB366" s="1431"/>
      <c r="FC366" s="1431"/>
      <c r="FD366" s="1431"/>
      <c r="FE366" s="1431"/>
      <c r="FF366" s="1431"/>
      <c r="FG366" s="1431"/>
      <c r="FH366" s="1431"/>
      <c r="FI366" s="1431"/>
      <c r="FJ366" s="1431"/>
      <c r="FK366" s="1431"/>
      <c r="FL366" s="1431"/>
      <c r="FM366" s="1431"/>
      <c r="FN366" s="1431"/>
      <c r="FO366" s="1431"/>
      <c r="FP366" s="1431"/>
      <c r="FQ366" s="1431"/>
      <c r="FR366" s="1431"/>
      <c r="FS366" s="1431"/>
      <c r="FT366" s="1431"/>
      <c r="FU366" s="1431"/>
      <c r="FV366" s="1431"/>
      <c r="FW366" s="1431"/>
      <c r="FX366" s="1431"/>
      <c r="FY366" s="1431"/>
      <c r="FZ366" s="1431"/>
      <c r="GA366" s="1431"/>
      <c r="GB366" s="1431"/>
      <c r="GC366" s="1431"/>
      <c r="GD366" s="1431"/>
      <c r="GE366" s="1431"/>
      <c r="GF366" s="1431"/>
      <c r="GG366" s="1431"/>
      <c r="GH366" s="1431"/>
      <c r="GI366" s="1431"/>
      <c r="GJ366" s="1431"/>
      <c r="GK366" s="1431"/>
      <c r="GL366" s="1431"/>
      <c r="GM366" s="1431"/>
      <c r="GN366" s="1431"/>
      <c r="GO366" s="1431"/>
      <c r="GP366" s="1431"/>
      <c r="GQ366" s="1431"/>
      <c r="GR366" s="1431"/>
      <c r="GS366" s="1431"/>
      <c r="GT366" s="1431"/>
      <c r="GU366" s="1431"/>
      <c r="GV366" s="1431"/>
      <c r="GW366" s="1431"/>
      <c r="GX366" s="1431"/>
      <c r="GY366" s="1431"/>
      <c r="GZ366" s="1431"/>
      <c r="HA366" s="1431"/>
      <c r="HB366" s="1431"/>
      <c r="HC366" s="1431"/>
      <c r="HD366" s="1431"/>
      <c r="HE366" s="1431"/>
      <c r="HF366" s="1431"/>
      <c r="HG366" s="1431"/>
      <c r="HH366" s="1431"/>
      <c r="HI366" s="1431"/>
      <c r="HJ366" s="1431"/>
      <c r="HK366" s="1431"/>
      <c r="HL366" s="1431"/>
      <c r="HM366" s="1431"/>
      <c r="HN366" s="1431"/>
      <c r="HO366" s="1431"/>
      <c r="HP366" s="1431"/>
      <c r="HQ366" s="1431"/>
      <c r="HR366" s="1431"/>
      <c r="HS366" s="1431"/>
      <c r="HT366" s="1431"/>
      <c r="HU366" s="1431"/>
      <c r="HV366" s="1431"/>
      <c r="HW366" s="1431"/>
      <c r="HX366" s="1431"/>
      <c r="HY366" s="1431"/>
      <c r="HZ366" s="1431"/>
      <c r="IA366" s="1431"/>
      <c r="IB366" s="1431"/>
      <c r="IC366" s="1431"/>
      <c r="ID366" s="1431"/>
      <c r="IE366" s="1431"/>
      <c r="IF366" s="1431"/>
      <c r="IG366" s="1431"/>
      <c r="IH366" s="1431"/>
      <c r="II366" s="1431"/>
      <c r="IJ366" s="1431"/>
      <c r="IK366" s="1431"/>
      <c r="IL366" s="1431"/>
      <c r="IM366" s="1431"/>
      <c r="IN366" s="1431"/>
      <c r="IO366" s="1431"/>
      <c r="IP366" s="1431"/>
      <c r="IQ366" s="1431"/>
      <c r="IR366" s="1431"/>
      <c r="IS366" s="1431"/>
      <c r="IT366" s="1431"/>
      <c r="IU366" s="1431"/>
      <c r="IV366" s="1431"/>
      <c r="IW366" s="1431"/>
      <c r="IX366" s="1431"/>
      <c r="IY366" s="1431"/>
      <c r="IZ366" s="1431"/>
      <c r="JA366" s="1431"/>
      <c r="JB366" s="1431"/>
      <c r="JC366" s="1431"/>
      <c r="JD366" s="1431"/>
      <c r="JE366" s="1431"/>
      <c r="JF366" s="1431"/>
      <c r="JG366" s="1431"/>
      <c r="JH366" s="1431"/>
      <c r="JI366" s="1431"/>
      <c r="JJ366" s="1431"/>
      <c r="JK366" s="1431"/>
      <c r="JL366" s="1431"/>
      <c r="JM366" s="1431"/>
      <c r="JN366" s="1431"/>
      <c r="JO366" s="1431"/>
      <c r="JP366" s="1431"/>
      <c r="JQ366" s="1431"/>
      <c r="JR366" s="1431"/>
      <c r="JS366" s="1431"/>
      <c r="JT366" s="1431"/>
      <c r="JU366" s="1431"/>
      <c r="JV366" s="1431"/>
      <c r="JW366" s="1431"/>
      <c r="JX366" s="1431"/>
      <c r="JY366" s="1431"/>
      <c r="JZ366" s="1431"/>
      <c r="KA366" s="1431"/>
      <c r="KB366" s="1431"/>
      <c r="KC366" s="1431"/>
      <c r="KD366" s="1431"/>
      <c r="KE366" s="1431"/>
      <c r="KF366" s="1431"/>
      <c r="KG366" s="1431"/>
      <c r="KH366" s="1431"/>
      <c r="KI366" s="1431"/>
      <c r="KJ366" s="1431"/>
      <c r="KK366" s="1431"/>
      <c r="KL366" s="1431"/>
      <c r="KM366" s="1431"/>
      <c r="KN366" s="1431"/>
      <c r="KO366" s="1431"/>
      <c r="KP366" s="1431"/>
      <c r="KQ366" s="1431"/>
      <c r="KR366" s="1431"/>
      <c r="KS366" s="1431"/>
      <c r="KT366" s="1431"/>
      <c r="KU366" s="1431"/>
      <c r="KV366" s="1431"/>
      <c r="KW366" s="1431"/>
      <c r="KX366" s="1431"/>
      <c r="KY366" s="1431"/>
      <c r="KZ366" s="1431"/>
      <c r="LA366" s="1431"/>
      <c r="LB366" s="1431"/>
      <c r="LC366" s="1431"/>
      <c r="LD366" s="1431"/>
      <c r="LE366" s="1431"/>
      <c r="LF366" s="1431"/>
      <c r="LG366" s="1431"/>
      <c r="LH366" s="1431"/>
      <c r="LI366" s="1431"/>
      <c r="LJ366" s="1431"/>
      <c r="LK366" s="1431"/>
      <c r="LL366" s="1431"/>
      <c r="LM366" s="1431"/>
      <c r="LN366" s="1431"/>
      <c r="LO366" s="1431"/>
      <c r="LP366" s="1431"/>
      <c r="LQ366" s="1431"/>
      <c r="LR366" s="1431"/>
      <c r="LS366" s="1431"/>
      <c r="LT366" s="1431"/>
      <c r="LU366" s="1431"/>
      <c r="LV366" s="1431"/>
      <c r="LW366" s="1431"/>
      <c r="LX366" s="1431"/>
      <c r="LY366" s="1431"/>
      <c r="LZ366" s="1431"/>
      <c r="MA366" s="1431"/>
      <c r="MB366" s="1431"/>
      <c r="MC366" s="1431"/>
      <c r="MD366" s="1431"/>
      <c r="ME366" s="1431"/>
      <c r="MF366" s="1431"/>
      <c r="MG366" s="1431"/>
      <c r="MH366" s="1431"/>
      <c r="MI366" s="1431"/>
      <c r="MJ366" s="1431"/>
      <c r="MK366" s="1431"/>
      <c r="ML366" s="1431"/>
      <c r="MM366" s="1431"/>
      <c r="MN366" s="1431"/>
      <c r="MO366" s="1431"/>
      <c r="MP366" s="1431"/>
      <c r="MQ366" s="1431"/>
      <c r="MR366" s="1431"/>
      <c r="MS366" s="1431"/>
      <c r="MT366" s="1431"/>
      <c r="MU366" s="1431"/>
      <c r="MV366" s="1431"/>
      <c r="MW366" s="1431"/>
      <c r="MX366" s="1431"/>
      <c r="MY366" s="1431"/>
      <c r="MZ366" s="1431"/>
      <c r="NA366" s="1431"/>
      <c r="NB366" s="1431"/>
      <c r="NC366" s="1431"/>
      <c r="ND366" s="1431"/>
      <c r="NE366" s="1431"/>
      <c r="NF366" s="1431"/>
      <c r="NG366" s="1431"/>
      <c r="NH366" s="1431"/>
      <c r="NI366" s="1431"/>
      <c r="NJ366" s="1431"/>
      <c r="NK366" s="1431"/>
      <c r="NL366" s="1431"/>
      <c r="NM366" s="1431"/>
      <c r="NN366" s="1431"/>
      <c r="NO366" s="1431"/>
      <c r="NP366" s="1431"/>
      <c r="NQ366" s="1431"/>
      <c r="NR366" s="1431"/>
      <c r="NS366" s="1431"/>
      <c r="NT366" s="1431"/>
      <c r="NU366" s="1431"/>
      <c r="NV366" s="1431"/>
      <c r="NW366" s="1431"/>
      <c r="NX366" s="1431"/>
      <c r="NY366" s="1431"/>
      <c r="NZ366" s="1431"/>
      <c r="OA366" s="1431"/>
      <c r="OB366" s="1431"/>
      <c r="OC366" s="1431"/>
      <c r="OD366" s="1431"/>
      <c r="OE366" s="1431"/>
      <c r="OF366" s="1431"/>
      <c r="OG366" s="1431"/>
      <c r="OH366" s="1431"/>
      <c r="OI366" s="1431"/>
      <c r="OJ366" s="1431"/>
      <c r="OK366" s="1431"/>
      <c r="OL366" s="1431"/>
      <c r="OM366" s="1431"/>
      <c r="ON366" s="1431"/>
      <c r="OO366" s="1431"/>
      <c r="OP366" s="1431"/>
      <c r="OQ366" s="1431"/>
      <c r="OR366" s="1431"/>
      <c r="OS366" s="1431"/>
      <c r="OT366" s="1431"/>
      <c r="OU366" s="1431"/>
      <c r="OV366" s="1431"/>
      <c r="OW366" s="1431"/>
      <c r="OX366" s="1431"/>
      <c r="OY366" s="1431"/>
      <c r="OZ366" s="1431"/>
      <c r="PA366" s="1431"/>
      <c r="PB366" s="1431"/>
      <c r="PC366" s="1431"/>
      <c r="PD366" s="1431"/>
      <c r="PE366" s="1431"/>
      <c r="PF366" s="1431"/>
      <c r="PG366" s="1431"/>
      <c r="PH366" s="1431"/>
      <c r="PI366" s="1431"/>
      <c r="PJ366" s="1431"/>
      <c r="PK366" s="1431"/>
      <c r="PL366" s="1431"/>
      <c r="PM366" s="1431"/>
      <c r="PN366" s="1431"/>
      <c r="PO366" s="1431"/>
      <c r="PP366" s="1431"/>
      <c r="PQ366" s="1431"/>
      <c r="PR366" s="1431"/>
      <c r="PS366" s="1431"/>
      <c r="PT366" s="1431"/>
      <c r="PU366" s="1431"/>
      <c r="PV366" s="1431"/>
      <c r="PW366" s="1431"/>
      <c r="PX366" s="1431"/>
      <c r="PY366" s="1431"/>
      <c r="PZ366" s="1431"/>
      <c r="QA366" s="1431"/>
      <c r="QB366" s="1431"/>
      <c r="QC366" s="1431"/>
      <c r="QD366" s="1431"/>
      <c r="QE366" s="1431"/>
      <c r="QF366" s="1431"/>
      <c r="QG366" s="1431"/>
      <c r="QH366" s="1431"/>
      <c r="QI366" s="1431"/>
      <c r="QJ366" s="1431"/>
      <c r="QK366" s="1431"/>
      <c r="QL366" s="1431"/>
      <c r="QM366" s="1431"/>
      <c r="QN366" s="1431"/>
      <c r="QO366" s="1431"/>
      <c r="QP366" s="1431"/>
      <c r="QQ366" s="1431"/>
      <c r="QR366" s="1431"/>
      <c r="QS366" s="1431"/>
      <c r="QT366" s="1431"/>
      <c r="QU366" s="1431"/>
      <c r="QV366" s="1431"/>
      <c r="QW366" s="1431"/>
      <c r="QX366" s="1431"/>
      <c r="QY366" s="1431"/>
      <c r="QZ366" s="1431"/>
      <c r="RA366" s="1431"/>
      <c r="RB366" s="1431"/>
      <c r="RC366" s="1431"/>
      <c r="RD366" s="1431"/>
      <c r="RE366" s="1431"/>
      <c r="RF366" s="1431"/>
      <c r="RG366" s="1431"/>
      <c r="RH366" s="1431"/>
      <c r="RI366" s="1431"/>
      <c r="RJ366" s="1431"/>
      <c r="RK366" s="1431"/>
      <c r="RL366" s="1431"/>
      <c r="RM366" s="1431"/>
      <c r="RN366" s="1431"/>
      <c r="RO366" s="1431"/>
      <c r="RP366" s="1431"/>
      <c r="RQ366" s="1431"/>
      <c r="RR366" s="1431"/>
      <c r="RS366" s="1431"/>
      <c r="RT366" s="1431"/>
      <c r="RU366" s="1431"/>
      <c r="RV366" s="1431"/>
      <c r="RW366" s="1431"/>
      <c r="RX366" s="1431"/>
      <c r="RY366" s="1431"/>
      <c r="RZ366" s="1431"/>
      <c r="SA366" s="1431"/>
      <c r="SB366" s="1431"/>
      <c r="SC366" s="1431"/>
      <c r="SD366" s="1431"/>
      <c r="SE366" s="1431"/>
      <c r="SF366" s="1431"/>
      <c r="SG366" s="1431"/>
      <c r="SH366" s="1431"/>
      <c r="SI366" s="1431"/>
      <c r="SJ366" s="1431"/>
      <c r="SK366" s="1431"/>
      <c r="SL366" s="1431"/>
      <c r="SM366" s="1431"/>
      <c r="SN366" s="1431"/>
      <c r="SO366" s="1431"/>
      <c r="SP366" s="1431"/>
      <c r="SQ366" s="1431"/>
      <c r="SR366" s="1431"/>
      <c r="SS366" s="1431"/>
      <c r="ST366" s="1431"/>
      <c r="SU366" s="1431"/>
      <c r="SV366" s="1431"/>
      <c r="SW366" s="1431"/>
      <c r="SX366" s="1431"/>
      <c r="SY366" s="1431"/>
      <c r="SZ366" s="1431"/>
      <c r="TA366" s="1431"/>
      <c r="TB366" s="1431"/>
      <c r="TC366" s="1431"/>
      <c r="TD366" s="1431"/>
      <c r="TE366" s="1431"/>
      <c r="TF366" s="1431"/>
      <c r="TG366" s="1431"/>
      <c r="TH366" s="1431"/>
      <c r="TI366" s="1431"/>
      <c r="TJ366" s="1431"/>
      <c r="TK366" s="1431"/>
      <c r="TL366" s="1431"/>
      <c r="TM366" s="1431"/>
      <c r="TN366" s="1431"/>
      <c r="TO366" s="1431"/>
      <c r="TP366" s="1431"/>
      <c r="TQ366" s="1431"/>
      <c r="TR366" s="1431"/>
      <c r="TS366" s="1431"/>
      <c r="TT366" s="1431"/>
      <c r="TU366" s="1431"/>
      <c r="TV366" s="1431"/>
      <c r="TW366" s="1431"/>
      <c r="TX366" s="1431"/>
      <c r="TY366" s="1431"/>
      <c r="TZ366" s="1431"/>
      <c r="UA366" s="1431"/>
      <c r="UB366" s="1431"/>
      <c r="UC366" s="1431"/>
      <c r="UD366" s="1431"/>
      <c r="UE366" s="1431"/>
      <c r="UF366" s="1431"/>
      <c r="UG366" s="1431"/>
      <c r="UH366" s="1431"/>
      <c r="UI366" s="1431"/>
      <c r="UJ366" s="1431"/>
      <c r="UK366" s="1431"/>
      <c r="UL366" s="1431"/>
      <c r="UM366" s="1431"/>
      <c r="UN366" s="1431"/>
      <c r="UO366" s="1431"/>
      <c r="UP366" s="1431"/>
      <c r="UQ366" s="1431"/>
      <c r="UR366" s="1431"/>
      <c r="US366" s="1431"/>
      <c r="UT366" s="1431"/>
      <c r="UU366" s="1431"/>
      <c r="UV366" s="1431"/>
      <c r="UW366" s="1431"/>
      <c r="UX366" s="1431"/>
      <c r="UY366" s="1431"/>
      <c r="UZ366" s="1431"/>
      <c r="VA366" s="1431"/>
      <c r="VB366" s="1431"/>
      <c r="VC366" s="1431"/>
      <c r="VD366" s="1431"/>
      <c r="VE366" s="1431"/>
      <c r="VF366" s="1431"/>
      <c r="VG366" s="1431"/>
      <c r="VH366" s="1431"/>
      <c r="VI366" s="1431"/>
      <c r="VJ366" s="1431"/>
      <c r="VK366" s="1431"/>
      <c r="VL366" s="1431"/>
      <c r="VM366" s="1431"/>
      <c r="VN366" s="1431"/>
      <c r="VO366" s="1431"/>
      <c r="VP366" s="1431"/>
      <c r="VQ366" s="1431"/>
      <c r="VR366" s="1431"/>
      <c r="VS366" s="1431"/>
      <c r="VT366" s="1431"/>
      <c r="VU366" s="1431"/>
      <c r="VV366" s="1431"/>
      <c r="VW366" s="1431"/>
      <c r="VX366" s="1431"/>
      <c r="VY366" s="1431"/>
      <c r="VZ366" s="1431"/>
      <c r="WA366" s="1431"/>
      <c r="WB366" s="1431"/>
      <c r="WC366" s="1431"/>
      <c r="WD366" s="1431"/>
      <c r="WE366" s="1431"/>
      <c r="WF366" s="1431"/>
      <c r="WG366" s="1431"/>
      <c r="WH366" s="1431"/>
      <c r="WI366" s="1431"/>
      <c r="WJ366" s="1431"/>
      <c r="WK366" s="1431"/>
      <c r="WL366" s="1431"/>
      <c r="WM366" s="1431"/>
      <c r="WN366" s="1431"/>
      <c r="WO366" s="1431"/>
      <c r="WP366" s="1431"/>
      <c r="WQ366" s="1431"/>
      <c r="WR366" s="1431"/>
      <c r="WS366" s="1431"/>
      <c r="WT366" s="1431"/>
      <c r="WU366" s="1431"/>
      <c r="WV366" s="1431"/>
      <c r="WW366" s="1431"/>
      <c r="WX366" s="1431"/>
      <c r="WY366" s="1431"/>
      <c r="WZ366" s="1431"/>
      <c r="XA366" s="1431"/>
      <c r="XB366" s="1431"/>
      <c r="XC366" s="1431"/>
      <c r="XD366" s="1431"/>
      <c r="XE366" s="1431"/>
      <c r="XF366" s="1431"/>
      <c r="XG366" s="1431"/>
      <c r="XH366" s="1431"/>
      <c r="XI366" s="1431"/>
      <c r="XJ366" s="1431"/>
      <c r="XK366" s="1431"/>
      <c r="XL366" s="1431"/>
      <c r="XM366" s="1431"/>
      <c r="XN366" s="1431"/>
      <c r="XO366" s="1431"/>
      <c r="XP366" s="1431"/>
      <c r="XQ366" s="1431"/>
      <c r="XR366" s="1431"/>
      <c r="XS366" s="1431"/>
      <c r="XT366" s="1431"/>
      <c r="XU366" s="1431"/>
      <c r="XV366" s="1431"/>
      <c r="XW366" s="1431"/>
      <c r="XX366" s="1431"/>
      <c r="XY366" s="1431"/>
      <c r="XZ366" s="1431"/>
      <c r="YA366" s="1431"/>
      <c r="YB366" s="1431"/>
      <c r="YC366" s="1431"/>
      <c r="YD366" s="1431"/>
      <c r="YE366" s="1431"/>
      <c r="YF366" s="1431"/>
      <c r="YG366" s="1431"/>
      <c r="YH366" s="1431"/>
      <c r="YI366" s="1431"/>
      <c r="YJ366" s="1431"/>
      <c r="YK366" s="1431"/>
      <c r="YL366" s="1431"/>
      <c r="YM366" s="1431"/>
      <c r="YN366" s="1431"/>
      <c r="YO366" s="1431"/>
      <c r="YP366" s="1431"/>
      <c r="YQ366" s="1431"/>
      <c r="YR366" s="1431"/>
      <c r="YS366" s="1431"/>
      <c r="YT366" s="1431"/>
      <c r="YU366" s="1431"/>
      <c r="YV366" s="1431"/>
      <c r="YW366" s="1431"/>
      <c r="YX366" s="1431"/>
      <c r="YY366" s="1431"/>
      <c r="YZ366" s="1431"/>
      <c r="ZA366" s="1431"/>
      <c r="ZB366" s="1431"/>
      <c r="ZC366" s="1431"/>
      <c r="ZD366" s="1431"/>
      <c r="ZE366" s="1431"/>
      <c r="ZF366" s="1431"/>
      <c r="ZG366" s="1431"/>
      <c r="ZH366" s="1431"/>
      <c r="ZI366" s="1431"/>
      <c r="ZJ366" s="1431"/>
      <c r="ZK366" s="1431"/>
      <c r="ZL366" s="1431"/>
      <c r="ZM366" s="1431"/>
      <c r="ZN366" s="1431"/>
      <c r="ZO366" s="1431"/>
      <c r="ZP366" s="1431"/>
      <c r="ZQ366" s="1431"/>
      <c r="ZR366" s="1431"/>
      <c r="ZS366" s="1431"/>
      <c r="ZT366" s="1431"/>
      <c r="ZU366" s="1431"/>
      <c r="ZV366" s="1431"/>
      <c r="ZW366" s="1431"/>
      <c r="ZX366" s="1431"/>
      <c r="ZY366" s="1431"/>
      <c r="ZZ366" s="1431"/>
      <c r="AAA366" s="1431"/>
      <c r="AAB366" s="1431"/>
      <c r="AAC366" s="1431"/>
      <c r="AAD366" s="1431"/>
      <c r="AAE366" s="1431"/>
      <c r="AAF366" s="1431"/>
      <c r="AAG366" s="1431"/>
      <c r="AAH366" s="1431"/>
      <c r="AAI366" s="1431"/>
      <c r="AAJ366" s="1431"/>
      <c r="AAK366" s="1431"/>
      <c r="AAL366" s="1431"/>
      <c r="AAM366" s="1431"/>
      <c r="AAN366" s="1431"/>
      <c r="AAO366" s="1431"/>
      <c r="AAP366" s="1431"/>
      <c r="AAQ366" s="1431"/>
      <c r="AAR366" s="1431"/>
      <c r="AAS366" s="1431"/>
      <c r="AAT366" s="1431"/>
      <c r="AAU366" s="1431"/>
      <c r="AAV366" s="1431"/>
      <c r="AAW366" s="1431"/>
      <c r="AAX366" s="1431"/>
      <c r="AAY366" s="1431"/>
      <c r="AAZ366" s="1431"/>
      <c r="ABA366" s="1431"/>
      <c r="ABB366" s="1431"/>
      <c r="ABC366" s="1431"/>
      <c r="ABD366" s="1431"/>
      <c r="ABE366" s="1431"/>
      <c r="ABF366" s="1431"/>
      <c r="ABG366" s="1431"/>
      <c r="ABH366" s="1431"/>
      <c r="ABI366" s="1431"/>
      <c r="ABJ366" s="1431"/>
      <c r="ABK366" s="1431"/>
      <c r="ABL366" s="1431"/>
      <c r="ABM366" s="1431"/>
      <c r="ABN366" s="1431"/>
      <c r="ABO366" s="1431"/>
      <c r="ABP366" s="1431"/>
      <c r="ABQ366" s="1431"/>
      <c r="ABR366" s="1431"/>
      <c r="ABS366" s="1431"/>
      <c r="ABT366" s="1431"/>
      <c r="ABU366" s="1431"/>
      <c r="ABV366" s="1431"/>
      <c r="ABW366" s="1431"/>
      <c r="ABX366" s="1431"/>
      <c r="ABY366" s="1431"/>
      <c r="ABZ366" s="1431"/>
      <c r="ACA366" s="1431"/>
      <c r="ACB366" s="1431"/>
      <c r="ACC366" s="1431"/>
      <c r="ACD366" s="1431"/>
      <c r="ACE366" s="1431"/>
      <c r="ACF366" s="1431"/>
      <c r="ACG366" s="1431"/>
      <c r="ACH366" s="1431"/>
      <c r="ACI366" s="1431"/>
      <c r="ACJ366" s="1431"/>
      <c r="ACK366" s="1431"/>
      <c r="ACL366" s="1431"/>
      <c r="ACM366" s="1431"/>
      <c r="ACN366" s="1431"/>
      <c r="ACO366" s="1431"/>
      <c r="ACP366" s="1431"/>
      <c r="ACQ366" s="1431"/>
      <c r="ACR366" s="1431"/>
      <c r="ACS366" s="1431"/>
      <c r="ACT366" s="1431"/>
      <c r="ACU366" s="1431"/>
      <c r="ACV366" s="1431"/>
      <c r="ACW366" s="1431"/>
      <c r="ACX366" s="1431"/>
      <c r="ACY366" s="1431"/>
      <c r="ACZ366" s="1431"/>
      <c r="ADA366" s="1431"/>
      <c r="ADB366" s="1431"/>
      <c r="ADC366" s="1431"/>
      <c r="ADD366" s="1431"/>
      <c r="ADE366" s="1431"/>
      <c r="ADF366" s="1431"/>
      <c r="ADG366" s="1431"/>
      <c r="ADH366" s="1431"/>
      <c r="ADI366" s="1431"/>
      <c r="ADJ366" s="1431"/>
      <c r="ADK366" s="1431"/>
      <c r="ADL366" s="1431"/>
      <c r="ADM366" s="1431"/>
      <c r="ADN366" s="1431"/>
      <c r="ADO366" s="1431"/>
      <c r="ADP366" s="1431"/>
      <c r="ADQ366" s="1431"/>
      <c r="ADR366" s="1431"/>
      <c r="ADS366" s="1431"/>
      <c r="ADT366" s="1431"/>
      <c r="ADU366" s="1431"/>
      <c r="ADV366" s="1431"/>
      <c r="ADW366" s="1431"/>
      <c r="ADX366" s="1431"/>
      <c r="ADY366" s="1431"/>
      <c r="ADZ366" s="1431"/>
      <c r="AEA366" s="1431"/>
      <c r="AEB366" s="1431"/>
      <c r="AEC366" s="1431"/>
      <c r="AED366" s="1431"/>
      <c r="AEE366" s="1431"/>
      <c r="AEF366" s="1431"/>
      <c r="AEG366" s="1431"/>
      <c r="AEH366" s="1431"/>
      <c r="AEI366" s="1431"/>
      <c r="AEJ366" s="1431"/>
      <c r="AEK366" s="1431"/>
      <c r="AEL366" s="1431"/>
      <c r="AEM366" s="1431"/>
      <c r="AEN366" s="1431"/>
      <c r="AEO366" s="1431"/>
      <c r="AEP366" s="1431"/>
      <c r="AEQ366" s="1431"/>
      <c r="AER366" s="1431"/>
      <c r="AES366" s="1431"/>
      <c r="AET366" s="1431"/>
      <c r="AEU366" s="1431"/>
      <c r="AEV366" s="1431"/>
      <c r="AEW366" s="1431"/>
      <c r="AEX366" s="1431"/>
      <c r="AEY366" s="1431"/>
      <c r="AEZ366" s="1431"/>
      <c r="AFA366" s="1431"/>
      <c r="AFB366" s="1431"/>
      <c r="AFC366" s="1431"/>
      <c r="AFD366" s="1431"/>
      <c r="AFE366" s="1431"/>
      <c r="AFF366" s="1431"/>
      <c r="AFG366" s="1431"/>
      <c r="AFH366" s="1431"/>
      <c r="AFI366" s="1431"/>
      <c r="AFJ366" s="1431"/>
      <c r="AFK366" s="1431"/>
      <c r="AFL366" s="1431"/>
      <c r="AFM366" s="1431"/>
      <c r="AFN366" s="1431"/>
      <c r="AFO366" s="1431"/>
      <c r="AFP366" s="1431"/>
      <c r="AFQ366" s="1431"/>
      <c r="AFR366" s="1431"/>
      <c r="AFS366" s="1431"/>
      <c r="AFT366" s="1431"/>
      <c r="AFU366" s="1431"/>
      <c r="AFV366" s="1431"/>
      <c r="AFW366" s="1431"/>
      <c r="AFX366" s="1431"/>
      <c r="AFY366" s="1431"/>
      <c r="AFZ366" s="1431"/>
      <c r="AGA366" s="1431"/>
      <c r="AGB366" s="1431"/>
      <c r="AGC366" s="1431"/>
      <c r="AGD366" s="1431"/>
      <c r="AGE366" s="1431"/>
      <c r="AGF366" s="1431"/>
      <c r="AGG366" s="1431"/>
      <c r="AGH366" s="1431"/>
      <c r="AGI366" s="1431"/>
      <c r="AGJ366" s="1431"/>
      <c r="AGK366" s="1431"/>
      <c r="AGL366" s="1431"/>
      <c r="AGM366" s="1431"/>
      <c r="AGN366" s="1431"/>
      <c r="AGO366" s="1431"/>
      <c r="AGP366" s="1431"/>
      <c r="AGQ366" s="1431"/>
      <c r="AGR366" s="1431"/>
      <c r="AGS366" s="1431"/>
      <c r="AGT366" s="1431"/>
      <c r="AGU366" s="1431"/>
      <c r="AGV366" s="1431"/>
      <c r="AGW366" s="1431"/>
      <c r="AGX366" s="1431"/>
      <c r="AGY366" s="1431"/>
      <c r="AGZ366" s="1431"/>
      <c r="AHA366" s="1431"/>
      <c r="AHB366" s="1431"/>
      <c r="AHC366" s="1431"/>
      <c r="AHD366" s="1431"/>
      <c r="AHE366" s="1431"/>
      <c r="AHF366" s="1431"/>
      <c r="AHG366" s="1431"/>
      <c r="AHH366" s="1431"/>
      <c r="AHI366" s="1431"/>
      <c r="AHJ366" s="1431"/>
      <c r="AHK366" s="1431"/>
      <c r="AHL366" s="1431"/>
      <c r="AHM366" s="1431"/>
      <c r="AHN366" s="1431"/>
      <c r="AHO366" s="1431"/>
      <c r="AHP366" s="1431"/>
      <c r="AHQ366" s="1431"/>
      <c r="AHR366" s="1431"/>
      <c r="AHS366" s="1431"/>
      <c r="AHT366" s="1431"/>
      <c r="AHU366" s="1431"/>
      <c r="AHV366" s="1431"/>
      <c r="AHW366" s="1431"/>
      <c r="AHX366" s="1431"/>
      <c r="AHY366" s="1431"/>
      <c r="AHZ366" s="1431"/>
      <c r="AIA366" s="1431"/>
      <c r="AIB366" s="1431"/>
      <c r="AIC366" s="1431"/>
      <c r="AID366" s="1431"/>
      <c r="AIE366" s="1431"/>
      <c r="AIF366" s="1431"/>
      <c r="AIG366" s="1431"/>
      <c r="AIH366" s="1431"/>
      <c r="AII366" s="1431"/>
      <c r="AIJ366" s="1431"/>
      <c r="AIK366" s="1431"/>
      <c r="AIL366" s="1431"/>
      <c r="AIM366" s="1431"/>
      <c r="AIN366" s="1431"/>
      <c r="AIO366" s="1431"/>
      <c r="AIP366" s="1431"/>
      <c r="AIQ366" s="1431"/>
      <c r="AIR366" s="1431"/>
      <c r="AIS366" s="1431"/>
      <c r="AIT366" s="1431"/>
      <c r="AIU366" s="1431"/>
      <c r="AIV366" s="1431"/>
      <c r="AIW366" s="1431"/>
      <c r="AIX366" s="1431"/>
      <c r="AIY366" s="1431"/>
      <c r="AIZ366" s="1431"/>
      <c r="AJA366" s="1431"/>
      <c r="AJB366" s="1431"/>
      <c r="AJC366" s="1431"/>
      <c r="AJD366" s="1431"/>
      <c r="AJE366" s="1431"/>
      <c r="AJF366" s="1431"/>
      <c r="AJG366" s="1431"/>
      <c r="AJH366" s="1431"/>
      <c r="AJI366" s="1431"/>
      <c r="AJJ366" s="1431"/>
      <c r="AJK366" s="1431"/>
      <c r="AJL366" s="1431"/>
      <c r="AJM366" s="1431"/>
      <c r="AJN366" s="1431"/>
      <c r="AJO366" s="1431"/>
      <c r="AJP366" s="1431"/>
      <c r="AJQ366" s="1431"/>
      <c r="AJR366" s="1431"/>
      <c r="AJS366" s="1431"/>
      <c r="AJT366" s="1431"/>
      <c r="AJU366" s="1431"/>
      <c r="AJV366" s="1431"/>
      <c r="AJW366" s="1431"/>
      <c r="AJX366" s="1431"/>
      <c r="AJY366" s="1431"/>
      <c r="AJZ366" s="1431"/>
      <c r="AKA366" s="1431"/>
      <c r="AKB366" s="1431"/>
      <c r="AKC366" s="1431"/>
      <c r="AKD366" s="1431"/>
      <c r="AKE366" s="1431"/>
      <c r="AKF366" s="1431"/>
      <c r="AKG366" s="1431"/>
      <c r="AKH366" s="1431"/>
      <c r="AKI366" s="1431"/>
      <c r="AKJ366" s="1431"/>
      <c r="AKK366" s="1431"/>
      <c r="AKL366" s="1431"/>
      <c r="AKM366" s="1431"/>
      <c r="AKN366" s="1431"/>
      <c r="AKO366" s="1431"/>
      <c r="AKP366" s="1431"/>
      <c r="AKQ366" s="1431"/>
      <c r="AKR366" s="1431"/>
      <c r="AKS366" s="1431"/>
      <c r="AKT366" s="1431"/>
      <c r="AKU366" s="1431"/>
      <c r="AKV366" s="1431"/>
      <c r="AKW366" s="1431"/>
      <c r="AKX366" s="1431"/>
      <c r="AKY366" s="1431"/>
      <c r="AKZ366" s="1431"/>
      <c r="ALA366" s="1431"/>
      <c r="ALB366" s="1431"/>
      <c r="ALC366" s="1431"/>
      <c r="ALD366" s="1431"/>
      <c r="ALE366" s="1431"/>
      <c r="ALF366" s="1431"/>
      <c r="ALG366" s="1431"/>
      <c r="ALH366" s="1431"/>
      <c r="ALI366" s="1431"/>
      <c r="ALJ366" s="1431"/>
      <c r="ALK366" s="1431"/>
      <c r="ALL366" s="1431"/>
      <c r="ALM366" s="1431"/>
      <c r="ALN366" s="1431"/>
      <c r="ALO366" s="1431"/>
      <c r="ALP366" s="1431"/>
      <c r="ALQ366" s="1431"/>
      <c r="ALR366" s="1431"/>
      <c r="ALS366" s="1431"/>
      <c r="ALT366" s="1431"/>
      <c r="ALU366" s="1431"/>
      <c r="ALV366" s="1431"/>
      <c r="ALW366" s="1431"/>
      <c r="ALX366" s="1431"/>
      <c r="ALY366" s="1431"/>
      <c r="ALZ366" s="1431"/>
      <c r="AMA366" s="1431"/>
      <c r="AMB366" s="1431"/>
      <c r="AMC366" s="1431"/>
      <c r="AMD366" s="1431"/>
      <c r="AME366" s="1431"/>
      <c r="AMF366" s="1431"/>
      <c r="AMG366" s="1431"/>
      <c r="AMH366" s="1431"/>
      <c r="AMI366" s="1431"/>
      <c r="AMJ366" s="1431"/>
      <c r="AMK366" s="1431"/>
      <c r="AML366" s="1431"/>
      <c r="AMM366" s="1431"/>
      <c r="AMN366" s="1431"/>
      <c r="AMO366" s="1431"/>
      <c r="AMP366" s="1431"/>
      <c r="AMQ366" s="1431"/>
      <c r="AMR366" s="1431"/>
      <c r="AMS366" s="1431"/>
      <c r="AMT366" s="1431"/>
      <c r="AMU366" s="1431"/>
      <c r="AMV366" s="1431"/>
      <c r="AMW366" s="1431"/>
      <c r="AMX366" s="1431"/>
      <c r="AMY366" s="1431"/>
      <c r="AMZ366" s="1431"/>
      <c r="ANA366" s="1431"/>
      <c r="ANB366" s="1431"/>
      <c r="ANC366" s="1431"/>
      <c r="AND366" s="1431"/>
      <c r="ANE366" s="1431"/>
      <c r="ANF366" s="1431"/>
      <c r="ANG366" s="1431"/>
      <c r="ANH366" s="1431"/>
      <c r="ANI366" s="1431"/>
      <c r="ANJ366" s="1431"/>
      <c r="ANK366" s="1431"/>
      <c r="ANL366" s="1431"/>
      <c r="ANM366" s="1431"/>
      <c r="ANN366" s="1431"/>
      <c r="ANO366" s="1431"/>
      <c r="ANP366" s="1431"/>
      <c r="ANQ366" s="1431"/>
      <c r="ANR366" s="1431"/>
      <c r="ANS366" s="1431"/>
      <c r="ANT366" s="1431"/>
      <c r="ANU366" s="1431"/>
      <c r="ANV366" s="1431"/>
      <c r="ANW366" s="1431"/>
      <c r="ANX366" s="1431"/>
      <c r="ANY366" s="1431"/>
      <c r="ANZ366" s="1431"/>
      <c r="AOA366" s="1431"/>
      <c r="AOB366" s="1431"/>
      <c r="AOC366" s="1431"/>
      <c r="AOD366" s="1431"/>
      <c r="AOE366" s="1431"/>
      <c r="AOF366" s="1431"/>
      <c r="AOG366" s="1431"/>
      <c r="AOH366" s="1431"/>
      <c r="AOI366" s="1431"/>
      <c r="AOJ366" s="1431"/>
      <c r="AOK366" s="1431"/>
      <c r="AOL366" s="1431"/>
      <c r="AOM366" s="1431"/>
      <c r="AON366" s="1431"/>
      <c r="AOO366" s="1431"/>
      <c r="AOP366" s="1431"/>
      <c r="AOQ366" s="1431"/>
      <c r="AOR366" s="1431"/>
      <c r="AOS366" s="1431"/>
      <c r="AOT366" s="1431"/>
      <c r="AOU366" s="1431"/>
      <c r="AOV366" s="1431"/>
      <c r="AOW366" s="1431"/>
      <c r="AOX366" s="1431"/>
      <c r="AOY366" s="1431"/>
      <c r="AOZ366" s="1431"/>
      <c r="APA366" s="1431"/>
      <c r="APB366" s="1431"/>
      <c r="APC366" s="1431"/>
      <c r="APD366" s="1431"/>
      <c r="APE366" s="1431"/>
      <c r="APF366" s="1431"/>
      <c r="APG366" s="1431"/>
      <c r="APH366" s="1431"/>
      <c r="API366" s="1431"/>
      <c r="APJ366" s="1431"/>
      <c r="APK366" s="1431"/>
      <c r="APL366" s="1431"/>
      <c r="APM366" s="1431"/>
      <c r="APN366" s="1431"/>
      <c r="APO366" s="1431"/>
      <c r="APP366" s="1431"/>
      <c r="APQ366" s="1431"/>
      <c r="APR366" s="1431"/>
      <c r="APS366" s="1431"/>
      <c r="APT366" s="1431"/>
      <c r="APU366" s="1431"/>
      <c r="APV366" s="1431"/>
      <c r="APW366" s="1431"/>
      <c r="APX366" s="1431"/>
      <c r="APY366" s="1431"/>
      <c r="APZ366" s="1431"/>
      <c r="AQA366" s="1431"/>
      <c r="AQB366" s="1431"/>
      <c r="AQC366" s="1431"/>
      <c r="AQD366" s="1431"/>
      <c r="AQE366" s="1431"/>
      <c r="AQF366" s="1431"/>
      <c r="AQG366" s="1431"/>
      <c r="AQH366" s="1431"/>
      <c r="AQI366" s="1431"/>
      <c r="AQJ366" s="1431"/>
      <c r="AQK366" s="1431"/>
      <c r="AQL366" s="1431"/>
      <c r="AQM366" s="1431"/>
      <c r="AQN366" s="1431"/>
      <c r="AQO366" s="1431"/>
      <c r="AQP366" s="1431"/>
      <c r="AQQ366" s="1431"/>
      <c r="AQR366" s="1431"/>
      <c r="AQS366" s="1431"/>
      <c r="AQT366" s="1431"/>
      <c r="AQU366" s="1431"/>
      <c r="AQV366" s="1431"/>
      <c r="AQW366" s="1431"/>
      <c r="AQX366" s="1431"/>
      <c r="AQY366" s="1431"/>
      <c r="AQZ366" s="1431"/>
      <c r="ARA366" s="1431"/>
      <c r="ARB366" s="1431"/>
      <c r="ARC366" s="1431"/>
      <c r="ARD366" s="1431"/>
      <c r="ARE366" s="1431"/>
      <c r="ARF366" s="1431"/>
      <c r="ARG366" s="1431"/>
      <c r="ARH366" s="1431"/>
      <c r="ARI366" s="1431"/>
      <c r="ARJ366" s="1431"/>
      <c r="ARK366" s="1431"/>
      <c r="ARL366" s="1431"/>
      <c r="ARM366" s="1431"/>
      <c r="ARN366" s="1431"/>
      <c r="ARO366" s="1431"/>
      <c r="ARP366" s="1431"/>
      <c r="ARQ366" s="1431"/>
      <c r="ARR366" s="1431"/>
      <c r="ARS366" s="1431"/>
      <c r="ART366" s="1431"/>
      <c r="ARU366" s="1431"/>
      <c r="ARV366" s="1431"/>
      <c r="ARW366" s="1431"/>
      <c r="ARX366" s="1431"/>
      <c r="ARY366" s="1431"/>
      <c r="ARZ366" s="1431"/>
      <c r="ASA366" s="1431"/>
      <c r="ASB366" s="1431"/>
      <c r="ASC366" s="1431"/>
      <c r="ASD366" s="1431"/>
      <c r="ASE366" s="1431"/>
      <c r="ASF366" s="1431"/>
      <c r="ASG366" s="1431"/>
      <c r="ASH366" s="1431"/>
      <c r="ASI366" s="1431"/>
      <c r="ASJ366" s="1431"/>
      <c r="ASK366" s="1431"/>
      <c r="ASL366" s="1431"/>
      <c r="ASM366" s="1431"/>
      <c r="ASN366" s="1431"/>
      <c r="ASO366" s="1431"/>
      <c r="ASP366" s="1431"/>
      <c r="ASQ366" s="1431"/>
      <c r="ASR366" s="1431"/>
      <c r="ASS366" s="1431"/>
      <c r="AST366" s="1431"/>
      <c r="ASU366" s="1431"/>
      <c r="ASV366" s="1431"/>
      <c r="ASW366" s="1431"/>
      <c r="ASX366" s="1431"/>
      <c r="ASY366" s="1431"/>
      <c r="ASZ366" s="1431"/>
      <c r="ATA366" s="1431"/>
      <c r="ATB366" s="1431"/>
      <c r="ATC366" s="1431"/>
      <c r="ATD366" s="1431"/>
      <c r="ATE366" s="1431"/>
      <c r="ATF366" s="1431"/>
      <c r="ATG366" s="1431"/>
      <c r="ATH366" s="1431"/>
      <c r="ATI366" s="1431"/>
      <c r="ATJ366" s="1431"/>
      <c r="ATK366" s="1431"/>
      <c r="ATL366" s="1431"/>
      <c r="ATM366" s="1431"/>
      <c r="ATN366" s="1431"/>
      <c r="ATO366" s="1431"/>
      <c r="ATP366" s="1431"/>
      <c r="ATQ366" s="1431"/>
      <c r="ATR366" s="1431"/>
      <c r="ATS366" s="1431"/>
      <c r="ATT366" s="1431"/>
      <c r="ATU366" s="1431"/>
      <c r="ATV366" s="1431"/>
      <c r="ATW366" s="1431"/>
      <c r="ATX366" s="1431"/>
      <c r="ATY366" s="1431"/>
      <c r="ATZ366" s="1431"/>
      <c r="AUA366" s="1431"/>
      <c r="AUB366" s="1431"/>
      <c r="AUC366" s="1431"/>
      <c r="AUD366" s="1431"/>
      <c r="AUE366" s="1431"/>
      <c r="AUF366" s="1431"/>
      <c r="AUG366" s="1431"/>
      <c r="AUH366" s="1431"/>
      <c r="AUI366" s="1431"/>
      <c r="AUJ366" s="1431"/>
      <c r="AUK366" s="1431"/>
      <c r="AUL366" s="1431"/>
      <c r="AUM366" s="1431"/>
      <c r="AUN366" s="1431"/>
      <c r="AUO366" s="1431"/>
      <c r="AUP366" s="1431"/>
      <c r="AUQ366" s="1431"/>
      <c r="AUR366" s="1431"/>
      <c r="AUS366" s="1431"/>
      <c r="AUT366" s="1431"/>
      <c r="AUU366" s="1431"/>
      <c r="AUV366" s="1431"/>
      <c r="AUW366" s="1431"/>
      <c r="AUX366" s="1431"/>
      <c r="AUY366" s="1431"/>
      <c r="AUZ366" s="1431"/>
      <c r="AVA366" s="1431"/>
      <c r="AVB366" s="1431"/>
      <c r="AVC366" s="1431"/>
      <c r="AVD366" s="1431"/>
      <c r="AVE366" s="1431"/>
      <c r="AVF366" s="1431"/>
      <c r="AVG366" s="1431"/>
      <c r="AVH366" s="1431"/>
      <c r="AVI366" s="1431"/>
      <c r="AVJ366" s="1431"/>
      <c r="AVK366" s="1431"/>
      <c r="AVL366" s="1431"/>
      <c r="AVM366" s="1431"/>
      <c r="AVN366" s="1431"/>
      <c r="AVO366" s="1431"/>
      <c r="AVP366" s="1431"/>
      <c r="AVQ366" s="1431"/>
      <c r="AVR366" s="1431"/>
      <c r="AVS366" s="1431"/>
      <c r="AVT366" s="1431"/>
      <c r="AVU366" s="1431"/>
      <c r="AVV366" s="1431"/>
      <c r="AVW366" s="1431"/>
      <c r="AVX366" s="1431"/>
      <c r="AVY366" s="1431"/>
      <c r="AVZ366" s="1431"/>
      <c r="AWA366" s="1431"/>
      <c r="AWB366" s="1431"/>
      <c r="AWC366" s="1431"/>
      <c r="AWD366" s="1431"/>
      <c r="AWE366" s="1431"/>
      <c r="AWF366" s="1431"/>
      <c r="AWG366" s="1431"/>
      <c r="AWH366" s="1431"/>
      <c r="AWI366" s="1431"/>
      <c r="AWJ366" s="1431"/>
      <c r="AWK366" s="1431"/>
      <c r="AWL366" s="1431"/>
      <c r="AWM366" s="1431"/>
      <c r="AWN366" s="1431"/>
      <c r="AWO366" s="1431"/>
      <c r="AWP366" s="1431"/>
      <c r="AWQ366" s="1431"/>
      <c r="AWR366" s="1431"/>
      <c r="AWS366" s="1431"/>
      <c r="AWT366" s="1431"/>
      <c r="AWU366" s="1431"/>
      <c r="AWV366" s="1431"/>
      <c r="AWW366" s="1431"/>
      <c r="AWX366" s="1431"/>
      <c r="AWY366" s="1431"/>
      <c r="AWZ366" s="1431"/>
      <c r="AXA366" s="1431"/>
      <c r="AXB366" s="1431"/>
      <c r="AXC366" s="1431"/>
      <c r="AXD366" s="1431"/>
      <c r="AXE366" s="1431"/>
      <c r="AXF366" s="1431"/>
      <c r="AXG366" s="1431"/>
      <c r="AXH366" s="1431"/>
      <c r="AXI366" s="1431"/>
      <c r="AXJ366" s="1431"/>
      <c r="AXK366" s="1431"/>
      <c r="AXL366" s="1431"/>
      <c r="AXM366" s="1431"/>
      <c r="AXN366" s="1431"/>
      <c r="AXO366" s="1431"/>
      <c r="AXP366" s="1431"/>
      <c r="AXQ366" s="1431"/>
      <c r="AXR366" s="1431"/>
      <c r="AXS366" s="1431"/>
      <c r="AXT366" s="1431"/>
      <c r="AXU366" s="1431"/>
      <c r="AXV366" s="1431"/>
      <c r="AXW366" s="1431"/>
      <c r="AXX366" s="1431"/>
      <c r="AXY366" s="1431"/>
      <c r="AXZ366" s="1431"/>
      <c r="AYA366" s="1431"/>
      <c r="AYB366" s="1431"/>
      <c r="AYC366" s="1431"/>
      <c r="AYD366" s="1431"/>
      <c r="AYE366" s="1431"/>
      <c r="AYF366" s="1431"/>
      <c r="AYG366" s="1431"/>
      <c r="AYH366" s="1431"/>
      <c r="AYI366" s="1431"/>
      <c r="AYJ366" s="1431"/>
      <c r="AYK366" s="1431"/>
      <c r="AYL366" s="1431"/>
      <c r="AYM366" s="1431"/>
      <c r="AYN366" s="1431"/>
      <c r="AYO366" s="1431"/>
      <c r="AYP366" s="1431"/>
      <c r="AYQ366" s="1431"/>
      <c r="AYR366" s="1431"/>
      <c r="AYS366" s="1431"/>
      <c r="AYT366" s="1431"/>
      <c r="AYU366" s="1431"/>
      <c r="AYV366" s="1431"/>
      <c r="AYW366" s="1431"/>
      <c r="AYX366" s="1431"/>
      <c r="AYY366" s="1431"/>
      <c r="AYZ366" s="1431"/>
      <c r="AZA366" s="1431"/>
      <c r="AZB366" s="1431"/>
      <c r="AZC366" s="1431"/>
      <c r="AZD366" s="1431"/>
      <c r="AZE366" s="1431"/>
      <c r="AZF366" s="1431"/>
      <c r="AZG366" s="1431"/>
      <c r="AZH366" s="1431"/>
      <c r="AZI366" s="1431"/>
      <c r="AZJ366" s="1431"/>
      <c r="AZK366" s="1431"/>
      <c r="AZL366" s="1431"/>
      <c r="AZM366" s="1431"/>
      <c r="AZN366" s="1431"/>
      <c r="AZO366" s="1431"/>
      <c r="AZP366" s="1431"/>
      <c r="AZQ366" s="1431"/>
      <c r="AZR366" s="1431"/>
      <c r="AZS366" s="1431"/>
      <c r="AZT366" s="1431"/>
      <c r="AZU366" s="1431"/>
      <c r="AZV366" s="1431"/>
      <c r="AZW366" s="1431"/>
      <c r="AZX366" s="1431"/>
      <c r="AZY366" s="1431"/>
      <c r="AZZ366" s="1431"/>
      <c r="BAA366" s="1431"/>
      <c r="BAB366" s="1431"/>
      <c r="BAC366" s="1431"/>
      <c r="BAD366" s="1431"/>
      <c r="BAE366" s="1431"/>
      <c r="BAF366" s="1431"/>
      <c r="BAG366" s="1431"/>
      <c r="BAH366" s="1431"/>
      <c r="BAI366" s="1431"/>
      <c r="BAJ366" s="1431"/>
      <c r="BAK366" s="1431"/>
      <c r="BAL366" s="1431"/>
      <c r="BAM366" s="1431"/>
      <c r="BAN366" s="1431"/>
      <c r="BAO366" s="1431"/>
      <c r="BAP366" s="1431"/>
      <c r="BAQ366" s="1431"/>
      <c r="BAR366" s="1431"/>
      <c r="BAS366" s="1431"/>
      <c r="BAT366" s="1431"/>
      <c r="BAU366" s="1431"/>
      <c r="BAV366" s="1431"/>
      <c r="BAW366" s="1431"/>
      <c r="BAX366" s="1431"/>
      <c r="BAY366" s="1431"/>
      <c r="BAZ366" s="1431"/>
      <c r="BBA366" s="1431"/>
      <c r="BBB366" s="1431"/>
      <c r="BBC366" s="1431"/>
      <c r="BBD366" s="1431"/>
      <c r="BBE366" s="1431"/>
      <c r="BBF366" s="1431"/>
      <c r="BBG366" s="1431"/>
      <c r="BBH366" s="1431"/>
      <c r="BBI366" s="1431"/>
      <c r="BBJ366" s="1431"/>
      <c r="BBK366" s="1431"/>
      <c r="BBL366" s="1431"/>
      <c r="BBM366" s="1431"/>
      <c r="BBN366" s="1431"/>
      <c r="BBO366" s="1431"/>
      <c r="BBP366" s="1431"/>
      <c r="BBQ366" s="1431"/>
      <c r="BBR366" s="1431"/>
      <c r="BBS366" s="1431"/>
      <c r="BBT366" s="1431"/>
      <c r="BBU366" s="1431"/>
      <c r="BBV366" s="1431"/>
      <c r="BBW366" s="1431"/>
      <c r="BBX366" s="1431"/>
      <c r="BBY366" s="1431"/>
      <c r="BBZ366" s="1431"/>
      <c r="BCA366" s="1431"/>
      <c r="BCB366" s="1431"/>
      <c r="BCC366" s="1431"/>
      <c r="BCD366" s="1431"/>
      <c r="BCE366" s="1431"/>
      <c r="BCF366" s="1431"/>
      <c r="BCG366" s="1431"/>
      <c r="BCH366" s="1431"/>
      <c r="BCI366" s="1431"/>
      <c r="BCJ366" s="1431"/>
      <c r="BCK366" s="1431"/>
      <c r="BCL366" s="1431"/>
      <c r="BCM366" s="1431"/>
      <c r="BCN366" s="1431"/>
      <c r="BCO366" s="1431"/>
      <c r="BCP366" s="1431"/>
      <c r="BCQ366" s="1431"/>
      <c r="BCR366" s="1431"/>
      <c r="BCS366" s="1431"/>
      <c r="BCT366" s="1431"/>
      <c r="BCU366" s="1431"/>
      <c r="BCV366" s="1431"/>
      <c r="BCW366" s="1431"/>
      <c r="BCX366" s="1431"/>
      <c r="BCY366" s="1431"/>
      <c r="BCZ366" s="1431"/>
      <c r="BDA366" s="1431"/>
      <c r="BDB366" s="1431"/>
      <c r="BDC366" s="1431"/>
      <c r="BDD366" s="1431"/>
      <c r="BDE366" s="1431"/>
      <c r="BDF366" s="1431"/>
      <c r="BDG366" s="1431"/>
      <c r="BDH366" s="1431"/>
      <c r="BDI366" s="1431"/>
      <c r="BDJ366" s="1431"/>
      <c r="BDK366" s="1431"/>
      <c r="BDL366" s="1431"/>
      <c r="BDM366" s="1431"/>
      <c r="BDN366" s="1431"/>
      <c r="BDO366" s="1431"/>
      <c r="BDP366" s="1431"/>
      <c r="BDQ366" s="1431"/>
      <c r="BDR366" s="1431"/>
      <c r="BDS366" s="1431"/>
      <c r="BDT366" s="1431"/>
      <c r="BDU366" s="1431"/>
      <c r="BDV366" s="1431"/>
      <c r="BDW366" s="1431"/>
      <c r="BDX366" s="1431"/>
      <c r="BDY366" s="1431"/>
      <c r="BDZ366" s="1431"/>
      <c r="BEA366" s="1431"/>
      <c r="BEB366" s="1431"/>
      <c r="BEC366" s="1431"/>
      <c r="BED366" s="1431"/>
      <c r="BEE366" s="1431"/>
      <c r="BEF366" s="1431"/>
      <c r="BEG366" s="1431"/>
      <c r="BEH366" s="1431"/>
      <c r="BEI366" s="1431"/>
      <c r="BEJ366" s="1431"/>
      <c r="BEK366" s="1431"/>
      <c r="BEL366" s="1431"/>
      <c r="BEM366" s="1431"/>
      <c r="BEN366" s="1431"/>
      <c r="BEO366" s="1431"/>
      <c r="BEP366" s="1431"/>
      <c r="BEQ366" s="1431"/>
      <c r="BER366" s="1431"/>
      <c r="BES366" s="1431"/>
      <c r="BET366" s="1431"/>
      <c r="BEU366" s="1431"/>
      <c r="BEV366" s="1431"/>
      <c r="BEW366" s="1431"/>
      <c r="BEX366" s="1431"/>
      <c r="BEY366" s="1431"/>
      <c r="BEZ366" s="1431"/>
      <c r="BFA366" s="1431"/>
      <c r="BFB366" s="1431"/>
      <c r="BFC366" s="1431"/>
      <c r="BFD366" s="1431"/>
      <c r="BFE366" s="1431"/>
      <c r="BFF366" s="1431"/>
      <c r="BFG366" s="1431"/>
      <c r="BFH366" s="1431"/>
      <c r="BFI366" s="1431"/>
      <c r="BFJ366" s="1431"/>
      <c r="BFK366" s="1431"/>
      <c r="BFL366" s="1431"/>
      <c r="BFM366" s="1431"/>
      <c r="BFN366" s="1431"/>
      <c r="BFO366" s="1431"/>
      <c r="BFP366" s="1431"/>
      <c r="BFQ366" s="1431"/>
      <c r="BFR366" s="1431"/>
      <c r="BFS366" s="1431"/>
      <c r="BFT366" s="1431"/>
      <c r="BFU366" s="1431"/>
      <c r="BFV366" s="1431"/>
      <c r="BFW366" s="1431"/>
      <c r="BFX366" s="1431"/>
      <c r="BFY366" s="1431"/>
      <c r="BFZ366" s="1431"/>
      <c r="BGA366" s="1431"/>
      <c r="BGB366" s="1431"/>
      <c r="BGC366" s="1431"/>
      <c r="BGD366" s="1431"/>
      <c r="BGE366" s="1431"/>
      <c r="BGF366" s="1431"/>
      <c r="BGG366" s="1431"/>
      <c r="BGH366" s="1431"/>
      <c r="BGI366" s="1431"/>
      <c r="BGJ366" s="1431"/>
      <c r="BGK366" s="1431"/>
      <c r="BGL366" s="1431"/>
      <c r="BGM366" s="1431"/>
      <c r="BGN366" s="1431"/>
      <c r="BGO366" s="1431"/>
      <c r="BGP366" s="1431"/>
      <c r="BGQ366" s="1431"/>
      <c r="BGR366" s="1431"/>
      <c r="BGS366" s="1431"/>
      <c r="BGT366" s="1431"/>
      <c r="BGU366" s="1431"/>
      <c r="BGV366" s="1431"/>
      <c r="BGW366" s="1431"/>
      <c r="BGX366" s="1431"/>
      <c r="BGY366" s="1431"/>
      <c r="BGZ366" s="1431"/>
      <c r="BHA366" s="1431"/>
      <c r="BHB366" s="1431"/>
      <c r="BHC366" s="1431"/>
      <c r="BHD366" s="1431"/>
      <c r="BHE366" s="1431"/>
      <c r="BHF366" s="1431"/>
      <c r="BHG366" s="1431"/>
      <c r="BHH366" s="1431"/>
      <c r="BHI366" s="1431"/>
      <c r="BHJ366" s="1431"/>
      <c r="BHK366" s="1431"/>
      <c r="BHL366" s="1431"/>
      <c r="BHM366" s="1431"/>
      <c r="BHN366" s="1431"/>
      <c r="BHO366" s="1431"/>
      <c r="BHP366" s="1431"/>
      <c r="BHQ366" s="1431"/>
      <c r="BHR366" s="1431"/>
      <c r="BHS366" s="1431"/>
      <c r="BHT366" s="1431"/>
      <c r="BHU366" s="1431"/>
      <c r="BHV366" s="1431"/>
      <c r="BHW366" s="1431"/>
      <c r="BHX366" s="1431"/>
      <c r="BHY366" s="1431"/>
      <c r="BHZ366" s="1431"/>
      <c r="BIA366" s="1431"/>
      <c r="BIB366" s="1431"/>
      <c r="BIC366" s="1431"/>
      <c r="BID366" s="1431"/>
      <c r="BIE366" s="1431"/>
      <c r="BIF366" s="1431"/>
      <c r="BIG366" s="1431"/>
      <c r="BIH366" s="1431"/>
      <c r="BII366" s="1431"/>
      <c r="BIJ366" s="1431"/>
      <c r="BIK366" s="1431"/>
      <c r="BIL366" s="1431"/>
      <c r="BIM366" s="1431"/>
      <c r="BIN366" s="1431"/>
      <c r="BIO366" s="1431"/>
      <c r="BIP366" s="1431"/>
      <c r="BIQ366" s="1431"/>
      <c r="BIR366" s="1431"/>
      <c r="BIS366" s="1431"/>
      <c r="BIT366" s="1431"/>
      <c r="BIU366" s="1431"/>
      <c r="BIV366" s="1431"/>
      <c r="BIW366" s="1431"/>
      <c r="BIX366" s="1431"/>
      <c r="BIY366" s="1431"/>
      <c r="BIZ366" s="1431"/>
      <c r="BJA366" s="1431"/>
      <c r="BJB366" s="1431"/>
      <c r="BJC366" s="1431"/>
      <c r="BJD366" s="1431"/>
      <c r="BJE366" s="1431"/>
      <c r="BJF366" s="1431"/>
      <c r="BJG366" s="1431"/>
      <c r="BJH366" s="1431"/>
      <c r="BJI366" s="1431"/>
      <c r="BJJ366" s="1431"/>
      <c r="BJK366" s="1431"/>
      <c r="BJL366" s="1431"/>
      <c r="BJM366" s="1431"/>
      <c r="BJN366" s="1431"/>
      <c r="BJO366" s="1431"/>
      <c r="BJP366" s="1431"/>
      <c r="BJQ366" s="1431"/>
      <c r="BJR366" s="1431"/>
      <c r="BJS366" s="1431"/>
      <c r="BJT366" s="1431"/>
      <c r="BJU366" s="1431"/>
      <c r="BJV366" s="1431"/>
      <c r="BJW366" s="1431"/>
      <c r="BJX366" s="1431"/>
      <c r="BJY366" s="1431"/>
      <c r="BJZ366" s="1431"/>
      <c r="BKA366" s="1431"/>
      <c r="BKB366" s="1431"/>
      <c r="BKC366" s="1431"/>
      <c r="BKD366" s="1431"/>
      <c r="BKE366" s="1431"/>
      <c r="BKF366" s="1431"/>
      <c r="BKG366" s="1431"/>
      <c r="BKH366" s="1431"/>
      <c r="BKI366" s="1431"/>
      <c r="BKJ366" s="1431"/>
      <c r="BKK366" s="1431"/>
      <c r="BKL366" s="1431"/>
      <c r="BKM366" s="1431"/>
      <c r="BKN366" s="1431"/>
      <c r="BKO366" s="1431"/>
      <c r="BKP366" s="1431"/>
      <c r="BKQ366" s="1431"/>
      <c r="BKR366" s="1431"/>
      <c r="BKS366" s="1431"/>
      <c r="BKT366" s="1431"/>
      <c r="BKU366" s="1431"/>
      <c r="BKV366" s="1431"/>
      <c r="BKW366" s="1431"/>
      <c r="BKX366" s="1431"/>
      <c r="BKY366" s="1431"/>
      <c r="BKZ366" s="1431"/>
      <c r="BLA366" s="1431"/>
      <c r="BLB366" s="1431"/>
      <c r="BLC366" s="1431"/>
      <c r="BLD366" s="1431"/>
      <c r="BLE366" s="1431"/>
      <c r="BLF366" s="1431"/>
      <c r="BLG366" s="1431"/>
      <c r="BLH366" s="1431"/>
      <c r="BLI366" s="1431"/>
      <c r="BLJ366" s="1431"/>
      <c r="BLK366" s="1431"/>
      <c r="BLL366" s="1431"/>
      <c r="BLM366" s="1431"/>
      <c r="BLN366" s="1431"/>
      <c r="BLO366" s="1431"/>
      <c r="BLP366" s="1431"/>
      <c r="BLQ366" s="1431"/>
      <c r="BLR366" s="1431"/>
      <c r="BLS366" s="1431"/>
      <c r="BLT366" s="1431"/>
      <c r="BLU366" s="1431"/>
      <c r="BLV366" s="1431"/>
      <c r="BLW366" s="1431"/>
      <c r="BLX366" s="1431"/>
      <c r="BLY366" s="1431"/>
      <c r="BLZ366" s="1431"/>
      <c r="BMA366" s="1431"/>
      <c r="BMB366" s="1431"/>
      <c r="BMC366" s="1431"/>
      <c r="BMD366" s="1431"/>
      <c r="BME366" s="1431"/>
      <c r="BMF366" s="1431"/>
      <c r="BMG366" s="1431"/>
      <c r="BMH366" s="1431"/>
      <c r="BMI366" s="1431"/>
      <c r="BMJ366" s="1431"/>
      <c r="BMK366" s="1431"/>
      <c r="BML366" s="1431"/>
      <c r="BMM366" s="1431"/>
      <c r="BMN366" s="1431"/>
      <c r="BMO366" s="1431"/>
      <c r="BMP366" s="1431"/>
      <c r="BMQ366" s="1431"/>
      <c r="BMR366" s="1431"/>
      <c r="BMS366" s="1431"/>
      <c r="BMT366" s="1431"/>
      <c r="BMU366" s="1431"/>
      <c r="BMV366" s="1431"/>
      <c r="BMW366" s="1431"/>
      <c r="BMX366" s="1431"/>
      <c r="BMY366" s="1431"/>
      <c r="BMZ366" s="1431"/>
      <c r="BNA366" s="1431"/>
      <c r="BNB366" s="1431"/>
      <c r="BNC366" s="1431"/>
      <c r="BND366" s="1431"/>
      <c r="BNE366" s="1431"/>
      <c r="BNF366" s="1431"/>
      <c r="BNG366" s="1431"/>
      <c r="BNH366" s="1431"/>
      <c r="BNI366" s="1431"/>
      <c r="BNJ366" s="1431"/>
      <c r="BNK366" s="1431"/>
      <c r="BNL366" s="1431"/>
      <c r="BNM366" s="1431"/>
      <c r="BNN366" s="1431"/>
      <c r="BNO366" s="1431"/>
      <c r="BNP366" s="1431"/>
      <c r="BNQ366" s="1431"/>
      <c r="BNR366" s="1431"/>
      <c r="BNS366" s="1431"/>
      <c r="BNT366" s="1431"/>
      <c r="BNU366" s="1431"/>
      <c r="BNV366" s="1431"/>
      <c r="BNW366" s="1431"/>
      <c r="BNX366" s="1431"/>
      <c r="BNY366" s="1431"/>
      <c r="BNZ366" s="1431"/>
      <c r="BOA366" s="1431"/>
      <c r="BOB366" s="1431"/>
      <c r="BOC366" s="1431"/>
      <c r="BOD366" s="1431"/>
      <c r="BOE366" s="1431"/>
      <c r="BOF366" s="1431"/>
      <c r="BOG366" s="1431"/>
      <c r="BOH366" s="1431"/>
      <c r="BOI366" s="1431"/>
      <c r="BOJ366" s="1431"/>
      <c r="BOK366" s="1431"/>
      <c r="BOL366" s="1431"/>
      <c r="BOM366" s="1431"/>
      <c r="BON366" s="1431"/>
      <c r="BOO366" s="1431"/>
      <c r="BOP366" s="1431"/>
      <c r="BOQ366" s="1431"/>
      <c r="BOR366" s="1431"/>
      <c r="BOS366" s="1431"/>
      <c r="BOT366" s="1431"/>
      <c r="BOU366" s="1431"/>
      <c r="BOV366" s="1431"/>
      <c r="BOW366" s="1431"/>
      <c r="BOX366" s="1431"/>
      <c r="BOY366" s="1431"/>
      <c r="BOZ366" s="1431"/>
      <c r="BPA366" s="1431"/>
      <c r="BPB366" s="1431"/>
      <c r="BPC366" s="1431"/>
      <c r="BPD366" s="1431"/>
      <c r="BPE366" s="1431"/>
      <c r="BPF366" s="1431"/>
      <c r="BPG366" s="1431"/>
      <c r="BPH366" s="1431"/>
      <c r="BPI366" s="1431"/>
      <c r="BPJ366" s="1431"/>
      <c r="BPK366" s="1431"/>
      <c r="BPL366" s="1431"/>
      <c r="BPM366" s="1431"/>
      <c r="BPN366" s="1431"/>
      <c r="BPO366" s="1431"/>
      <c r="BPP366" s="1431"/>
      <c r="BPQ366" s="1431"/>
      <c r="BPR366" s="1431"/>
      <c r="BPS366" s="1431"/>
      <c r="BPT366" s="1431"/>
      <c r="BPU366" s="1431"/>
      <c r="BPV366" s="1431"/>
      <c r="BPW366" s="1431"/>
      <c r="BPX366" s="1431"/>
      <c r="BPY366" s="1431"/>
      <c r="BPZ366" s="1431"/>
      <c r="BQA366" s="1431"/>
      <c r="BQB366" s="1431"/>
      <c r="BQC366" s="1431"/>
      <c r="BQD366" s="1431"/>
      <c r="BQE366" s="1431"/>
      <c r="BQF366" s="1431"/>
      <c r="BQG366" s="1431"/>
      <c r="BQH366" s="1431"/>
      <c r="BQI366" s="1431"/>
      <c r="BQJ366" s="1431"/>
      <c r="BQK366" s="1431"/>
      <c r="BQL366" s="1431"/>
      <c r="BQM366" s="1431"/>
      <c r="BQN366" s="1431"/>
      <c r="BQO366" s="1431"/>
      <c r="BQP366" s="1431"/>
      <c r="BQQ366" s="1431"/>
      <c r="BQR366" s="1431"/>
      <c r="BQS366" s="1431"/>
      <c r="BQT366" s="1431"/>
      <c r="BQU366" s="1431"/>
      <c r="BQV366" s="1431"/>
      <c r="BQW366" s="1431"/>
      <c r="BQX366" s="1431"/>
      <c r="BQY366" s="1431"/>
      <c r="BQZ366" s="1431"/>
      <c r="BRA366" s="1431"/>
      <c r="BRB366" s="1431"/>
      <c r="BRC366" s="1431"/>
      <c r="BRD366" s="1431"/>
      <c r="BRE366" s="1431"/>
      <c r="BRF366" s="1431"/>
      <c r="BRG366" s="1431"/>
      <c r="BRH366" s="1431"/>
      <c r="BRI366" s="1431"/>
      <c r="BRJ366" s="1431"/>
      <c r="BRK366" s="1431"/>
      <c r="BRL366" s="1431"/>
      <c r="BRM366" s="1431"/>
      <c r="BRN366" s="1431"/>
      <c r="BRO366" s="1431"/>
      <c r="BRP366" s="1431"/>
      <c r="BRQ366" s="1431"/>
      <c r="BRR366" s="1431"/>
      <c r="BRS366" s="1431"/>
      <c r="BRT366" s="1431"/>
      <c r="BRU366" s="1431"/>
      <c r="BRV366" s="1431"/>
      <c r="BRW366" s="1431"/>
      <c r="BRX366" s="1431"/>
      <c r="BRY366" s="1431"/>
      <c r="BRZ366" s="1431"/>
      <c r="BSA366" s="1431"/>
      <c r="BSB366" s="1431"/>
      <c r="BSC366" s="1431"/>
      <c r="BSD366" s="1431"/>
      <c r="BSE366" s="1431"/>
      <c r="BSF366" s="1431"/>
      <c r="BSG366" s="1431"/>
      <c r="BSH366" s="1431"/>
      <c r="BSI366" s="1431"/>
      <c r="BSJ366" s="1431"/>
      <c r="BSK366" s="1431"/>
      <c r="BSL366" s="1431"/>
      <c r="BSM366" s="1431"/>
      <c r="BSN366" s="1431"/>
      <c r="BSO366" s="1431"/>
      <c r="BSP366" s="1431"/>
      <c r="BSQ366" s="1431"/>
      <c r="BSR366" s="1431"/>
      <c r="BSS366" s="1431"/>
      <c r="BST366" s="1431"/>
      <c r="BSU366" s="1431"/>
      <c r="BSV366" s="1431"/>
      <c r="BSW366" s="1431"/>
      <c r="BSX366" s="1431"/>
      <c r="BSY366" s="1431"/>
      <c r="BSZ366" s="1431"/>
      <c r="BTA366" s="1431"/>
      <c r="BTB366" s="1431"/>
      <c r="BTC366" s="1431"/>
      <c r="BTD366" s="1431"/>
      <c r="BTE366" s="1431"/>
      <c r="BTF366" s="1431"/>
      <c r="BTG366" s="1431"/>
      <c r="BTH366" s="1431"/>
      <c r="BTI366" s="1431"/>
      <c r="BTJ366" s="1431"/>
      <c r="BTK366" s="1431"/>
      <c r="BTL366" s="1431"/>
      <c r="BTM366" s="1431"/>
      <c r="BTN366" s="1431"/>
      <c r="BTO366" s="1431"/>
      <c r="BTP366" s="1431"/>
      <c r="BTQ366" s="1431"/>
      <c r="BTR366" s="1431"/>
      <c r="BTS366" s="1431"/>
      <c r="BTT366" s="1431"/>
      <c r="BTU366" s="1431"/>
      <c r="BTV366" s="1431"/>
      <c r="BTW366" s="1431"/>
      <c r="BTX366" s="1431"/>
      <c r="BTY366" s="1431"/>
      <c r="BTZ366" s="1431"/>
      <c r="BUA366" s="1431"/>
      <c r="BUB366" s="1431"/>
      <c r="BUC366" s="1431"/>
      <c r="BUD366" s="1431"/>
      <c r="BUE366" s="1431"/>
      <c r="BUF366" s="1431"/>
      <c r="BUG366" s="1431"/>
      <c r="BUH366" s="1431"/>
      <c r="BUI366" s="1431"/>
      <c r="BUJ366" s="1431"/>
      <c r="BUK366" s="1431"/>
      <c r="BUL366" s="1431"/>
      <c r="BUM366" s="1431"/>
      <c r="BUN366" s="1431"/>
      <c r="BUO366" s="1431"/>
      <c r="BUP366" s="1431"/>
      <c r="BUQ366" s="1431"/>
      <c r="BUR366" s="1431"/>
      <c r="BUS366" s="1431"/>
      <c r="BUT366" s="1431"/>
      <c r="BUU366" s="1431"/>
      <c r="BUV366" s="1431"/>
      <c r="BUW366" s="1431"/>
      <c r="BUX366" s="1431"/>
      <c r="BUY366" s="1431"/>
      <c r="BUZ366" s="1431"/>
      <c r="BVA366" s="1431"/>
      <c r="BVB366" s="1431"/>
      <c r="BVC366" s="1431"/>
      <c r="BVD366" s="1431"/>
      <c r="BVE366" s="1431"/>
      <c r="BVF366" s="1431"/>
      <c r="BVG366" s="1431"/>
      <c r="BVH366" s="1431"/>
      <c r="BVI366" s="1431"/>
      <c r="BVJ366" s="1431"/>
      <c r="BVK366" s="1431"/>
      <c r="BVL366" s="1431"/>
      <c r="BVM366" s="1431"/>
      <c r="BVN366" s="1431"/>
      <c r="BVO366" s="1431"/>
      <c r="BVP366" s="1431"/>
      <c r="BVQ366" s="1431"/>
      <c r="BVR366" s="1431"/>
      <c r="BVS366" s="1431"/>
      <c r="BVT366" s="1431"/>
      <c r="BVU366" s="1431"/>
      <c r="BVV366" s="1431"/>
      <c r="BVW366" s="1431"/>
      <c r="BVX366" s="1431"/>
      <c r="BVY366" s="1431"/>
      <c r="BVZ366" s="1431"/>
      <c r="BWA366" s="1431"/>
      <c r="BWB366" s="1431"/>
      <c r="BWC366" s="1431"/>
      <c r="BWD366" s="1431"/>
      <c r="BWE366" s="1431"/>
      <c r="BWF366" s="1431"/>
      <c r="BWG366" s="1431"/>
      <c r="BWH366" s="1431"/>
      <c r="BWI366" s="1431"/>
      <c r="BWJ366" s="1431"/>
      <c r="BWK366" s="1431"/>
      <c r="BWL366" s="1431"/>
      <c r="BWM366" s="1431"/>
      <c r="BWN366" s="1431"/>
      <c r="BWO366" s="1431"/>
      <c r="BWP366" s="1431"/>
      <c r="BWQ366" s="1431"/>
      <c r="BWR366" s="1431"/>
      <c r="BWS366" s="1431"/>
      <c r="BWT366" s="1431"/>
      <c r="BWU366" s="1431"/>
      <c r="BWV366" s="1431"/>
      <c r="BWW366" s="1431"/>
      <c r="BWX366" s="1431"/>
      <c r="BWY366" s="1431"/>
      <c r="BWZ366" s="1431"/>
      <c r="BXA366" s="1431"/>
      <c r="BXB366" s="1431"/>
      <c r="BXC366" s="1431"/>
      <c r="BXD366" s="1431"/>
      <c r="BXE366" s="1431"/>
      <c r="BXF366" s="1431"/>
      <c r="BXG366" s="1431"/>
      <c r="BXH366" s="1431"/>
      <c r="BXI366" s="1431"/>
      <c r="BXJ366" s="1431"/>
      <c r="BXK366" s="1431"/>
      <c r="BXL366" s="1431"/>
      <c r="BXM366" s="1431"/>
      <c r="BXN366" s="1431"/>
      <c r="BXO366" s="1431"/>
      <c r="BXP366" s="1431"/>
      <c r="BXQ366" s="1431"/>
      <c r="BXR366" s="1431"/>
      <c r="BXS366" s="1431"/>
      <c r="BXT366" s="1431"/>
      <c r="BXU366" s="1431"/>
      <c r="BXV366" s="1431"/>
      <c r="BXW366" s="1431"/>
      <c r="BXX366" s="1431"/>
      <c r="BXY366" s="1431"/>
      <c r="BXZ366" s="1431"/>
      <c r="BYA366" s="1431"/>
      <c r="BYB366" s="1431"/>
      <c r="BYC366" s="1431"/>
      <c r="BYD366" s="1431"/>
      <c r="BYE366" s="1431"/>
      <c r="BYF366" s="1431"/>
      <c r="BYG366" s="1431"/>
      <c r="BYH366" s="1431"/>
      <c r="BYI366" s="1431"/>
      <c r="BYJ366" s="1431"/>
      <c r="BYK366" s="1431"/>
      <c r="BYL366" s="1431"/>
      <c r="BYM366" s="1431"/>
      <c r="BYN366" s="1431"/>
      <c r="BYO366" s="1431"/>
      <c r="BYP366" s="1431"/>
      <c r="BYQ366" s="1431"/>
      <c r="BYR366" s="1431"/>
      <c r="BYS366" s="1431"/>
      <c r="BYT366" s="1431"/>
      <c r="BYU366" s="1431"/>
      <c r="BYV366" s="1431"/>
      <c r="BYW366" s="1431"/>
      <c r="BYX366" s="1431"/>
      <c r="BYY366" s="1431"/>
      <c r="BYZ366" s="1431"/>
      <c r="BZA366" s="1431"/>
      <c r="BZB366" s="1431"/>
      <c r="BZC366" s="1431"/>
      <c r="BZD366" s="1431"/>
      <c r="BZE366" s="1431"/>
      <c r="BZF366" s="1431"/>
      <c r="BZG366" s="1431"/>
      <c r="BZH366" s="1431"/>
      <c r="BZI366" s="1431"/>
      <c r="BZJ366" s="1431"/>
      <c r="BZK366" s="1431"/>
      <c r="BZL366" s="1431"/>
      <c r="BZM366" s="1431"/>
      <c r="BZN366" s="1431"/>
      <c r="BZO366" s="1431"/>
      <c r="BZP366" s="1431"/>
      <c r="BZQ366" s="1431"/>
      <c r="BZR366" s="1431"/>
      <c r="BZS366" s="1431"/>
      <c r="BZT366" s="1431"/>
      <c r="BZU366" s="1431"/>
      <c r="BZV366" s="1431"/>
      <c r="BZW366" s="1431"/>
      <c r="BZX366" s="1431"/>
      <c r="BZY366" s="1431"/>
      <c r="BZZ366" s="1431"/>
      <c r="CAA366" s="1431"/>
      <c r="CAB366" s="1431"/>
      <c r="CAC366" s="1431"/>
      <c r="CAD366" s="1431"/>
      <c r="CAE366" s="1431"/>
      <c r="CAF366" s="1431"/>
      <c r="CAG366" s="1431"/>
      <c r="CAH366" s="1431"/>
      <c r="CAI366" s="1431"/>
      <c r="CAJ366" s="1431"/>
      <c r="CAK366" s="1431"/>
      <c r="CAL366" s="1431"/>
      <c r="CAM366" s="1431"/>
      <c r="CAN366" s="1431"/>
      <c r="CAO366" s="1431"/>
      <c r="CAP366" s="1431"/>
      <c r="CAQ366" s="1431"/>
      <c r="CAR366" s="1431"/>
      <c r="CAS366" s="1431"/>
      <c r="CAT366" s="1431"/>
      <c r="CAU366" s="1431"/>
      <c r="CAV366" s="1431"/>
      <c r="CAW366" s="1431"/>
      <c r="CAX366" s="1431"/>
      <c r="CAY366" s="1431"/>
      <c r="CAZ366" s="1431"/>
      <c r="CBA366" s="1431"/>
      <c r="CBB366" s="1431"/>
      <c r="CBC366" s="1431"/>
      <c r="CBD366" s="1431"/>
      <c r="CBE366" s="1431"/>
      <c r="CBF366" s="1431"/>
      <c r="CBG366" s="1431"/>
      <c r="CBH366" s="1431"/>
      <c r="CBI366" s="1431"/>
      <c r="CBJ366" s="1431"/>
      <c r="CBK366" s="1431"/>
      <c r="CBL366" s="1431"/>
      <c r="CBM366" s="1431"/>
      <c r="CBN366" s="1431"/>
      <c r="CBO366" s="1431"/>
      <c r="CBP366" s="1431"/>
      <c r="CBQ366" s="1431"/>
      <c r="CBR366" s="1431"/>
      <c r="CBS366" s="1431"/>
      <c r="CBT366" s="1431"/>
      <c r="CBU366" s="1431"/>
      <c r="CBV366" s="1431"/>
      <c r="CBW366" s="1431"/>
      <c r="CBX366" s="1431"/>
      <c r="CBY366" s="1431"/>
      <c r="CBZ366" s="1431"/>
      <c r="CCA366" s="1431"/>
      <c r="CCB366" s="1431"/>
      <c r="CCC366" s="1431"/>
      <c r="CCD366" s="1431"/>
      <c r="CCE366" s="1431"/>
      <c r="CCF366" s="1431"/>
      <c r="CCG366" s="1431"/>
      <c r="CCH366" s="1431"/>
      <c r="CCI366" s="1431"/>
      <c r="CCJ366" s="1431"/>
      <c r="CCK366" s="1431"/>
      <c r="CCL366" s="1431"/>
      <c r="CCM366" s="1431"/>
      <c r="CCN366" s="1431"/>
      <c r="CCO366" s="1431"/>
      <c r="CCP366" s="1431"/>
      <c r="CCQ366" s="1431"/>
      <c r="CCR366" s="1431"/>
      <c r="CCS366" s="1431"/>
      <c r="CCT366" s="1431"/>
      <c r="CCU366" s="1431"/>
      <c r="CCV366" s="1431"/>
      <c r="CCW366" s="1431"/>
      <c r="CCX366" s="1431"/>
      <c r="CCY366" s="1431"/>
      <c r="CCZ366" s="1431"/>
      <c r="CDA366" s="1431"/>
      <c r="CDB366" s="1431"/>
      <c r="CDC366" s="1431"/>
      <c r="CDD366" s="1431"/>
      <c r="CDE366" s="1431"/>
      <c r="CDF366" s="1431"/>
      <c r="CDG366" s="1431"/>
      <c r="CDH366" s="1431"/>
      <c r="CDI366" s="1431"/>
      <c r="CDJ366" s="1431"/>
      <c r="CDK366" s="1431"/>
      <c r="CDL366" s="1431"/>
      <c r="CDM366" s="1431"/>
      <c r="CDN366" s="1431"/>
      <c r="CDO366" s="1431"/>
      <c r="CDP366" s="1431"/>
      <c r="CDQ366" s="1431"/>
      <c r="CDR366" s="1431"/>
      <c r="CDS366" s="1431"/>
      <c r="CDT366" s="1431"/>
      <c r="CDU366" s="1431"/>
      <c r="CDV366" s="1431"/>
      <c r="CDW366" s="1431"/>
      <c r="CDX366" s="1431"/>
      <c r="CDY366" s="1431"/>
      <c r="CDZ366" s="1431"/>
      <c r="CEA366" s="1431"/>
      <c r="CEB366" s="1431"/>
      <c r="CEC366" s="1431"/>
      <c r="CED366" s="1431"/>
      <c r="CEE366" s="1431"/>
      <c r="CEF366" s="1431"/>
      <c r="CEG366" s="1431"/>
      <c r="CEH366" s="1431"/>
      <c r="CEI366" s="1431"/>
      <c r="CEJ366" s="1431"/>
      <c r="CEK366" s="1431"/>
      <c r="CEL366" s="1431"/>
      <c r="CEM366" s="1431"/>
      <c r="CEN366" s="1431"/>
      <c r="CEO366" s="1431"/>
      <c r="CEP366" s="1431"/>
      <c r="CEQ366" s="1431"/>
      <c r="CER366" s="1431"/>
      <c r="CES366" s="1431"/>
      <c r="CET366" s="1431"/>
      <c r="CEU366" s="1431"/>
      <c r="CEV366" s="1431"/>
      <c r="CEW366" s="1431"/>
      <c r="CEX366" s="1431"/>
      <c r="CEY366" s="1431"/>
      <c r="CEZ366" s="1431"/>
      <c r="CFA366" s="1431"/>
      <c r="CFB366" s="1431"/>
      <c r="CFC366" s="1431"/>
      <c r="CFD366" s="1431"/>
      <c r="CFE366" s="1431"/>
      <c r="CFF366" s="1431"/>
      <c r="CFG366" s="1431"/>
      <c r="CFH366" s="1431"/>
      <c r="CFI366" s="1431"/>
      <c r="CFJ366" s="1431"/>
      <c r="CFK366" s="1431"/>
      <c r="CFL366" s="1431"/>
      <c r="CFM366" s="1431"/>
      <c r="CFN366" s="1431"/>
      <c r="CFO366" s="1431"/>
      <c r="CFP366" s="1431"/>
      <c r="CFQ366" s="1431"/>
      <c r="CFR366" s="1431"/>
      <c r="CFS366" s="1431"/>
      <c r="CFT366" s="1431"/>
      <c r="CFU366" s="1431"/>
      <c r="CFV366" s="1431"/>
      <c r="CFW366" s="1431"/>
      <c r="CFX366" s="1431"/>
      <c r="CFY366" s="1431"/>
      <c r="CFZ366" s="1431"/>
      <c r="CGA366" s="1431"/>
      <c r="CGB366" s="1431"/>
      <c r="CGC366" s="1431"/>
      <c r="CGD366" s="1431"/>
      <c r="CGE366" s="1431"/>
      <c r="CGF366" s="1431"/>
      <c r="CGG366" s="1431"/>
      <c r="CGH366" s="1431"/>
      <c r="CGI366" s="1431"/>
      <c r="CGJ366" s="1431"/>
      <c r="CGK366" s="1431"/>
      <c r="CGL366" s="1431"/>
      <c r="CGM366" s="1431"/>
      <c r="CGN366" s="1431"/>
      <c r="CGO366" s="1431"/>
      <c r="CGP366" s="1431"/>
      <c r="CGQ366" s="1431"/>
      <c r="CGR366" s="1431"/>
      <c r="CGS366" s="1431"/>
      <c r="CGT366" s="1431"/>
      <c r="CGU366" s="1431"/>
      <c r="CGV366" s="1431"/>
      <c r="CGW366" s="1431"/>
      <c r="CGX366" s="1431"/>
      <c r="CGY366" s="1431"/>
      <c r="CGZ366" s="1431"/>
      <c r="CHA366" s="1431"/>
      <c r="CHB366" s="1431"/>
      <c r="CHC366" s="1431"/>
      <c r="CHD366" s="1431"/>
      <c r="CHE366" s="1431"/>
      <c r="CHF366" s="1431"/>
      <c r="CHG366" s="1431"/>
      <c r="CHH366" s="1431"/>
      <c r="CHI366" s="1431"/>
      <c r="CHJ366" s="1431"/>
      <c r="CHK366" s="1431"/>
      <c r="CHL366" s="1431"/>
      <c r="CHM366" s="1431"/>
      <c r="CHN366" s="1431"/>
      <c r="CHO366" s="1431"/>
      <c r="CHP366" s="1431"/>
      <c r="CHQ366" s="1431"/>
      <c r="CHR366" s="1431"/>
      <c r="CHS366" s="1431"/>
      <c r="CHT366" s="1431"/>
      <c r="CHU366" s="1431"/>
      <c r="CHV366" s="1431"/>
      <c r="CHW366" s="1431"/>
      <c r="CHX366" s="1431"/>
      <c r="CHY366" s="1431"/>
      <c r="CHZ366" s="1431"/>
      <c r="CIA366" s="1431"/>
      <c r="CIB366" s="1431"/>
      <c r="CIC366" s="1431"/>
      <c r="CID366" s="1431"/>
      <c r="CIE366" s="1431"/>
      <c r="CIF366" s="1431"/>
      <c r="CIG366" s="1431"/>
      <c r="CIH366" s="1431"/>
      <c r="CII366" s="1431"/>
      <c r="CIJ366" s="1431"/>
      <c r="CIK366" s="1431"/>
      <c r="CIL366" s="1431"/>
      <c r="CIM366" s="1431"/>
      <c r="CIN366" s="1431"/>
      <c r="CIO366" s="1431"/>
      <c r="CIP366" s="1431"/>
      <c r="CIQ366" s="1431"/>
      <c r="CIR366" s="1431"/>
      <c r="CIS366" s="1431"/>
      <c r="CIT366" s="1431"/>
      <c r="CIU366" s="1431"/>
      <c r="CIV366" s="1431"/>
      <c r="CIW366" s="1431"/>
      <c r="CIX366" s="1431"/>
      <c r="CIY366" s="1431"/>
      <c r="CIZ366" s="1431"/>
      <c r="CJA366" s="1431"/>
      <c r="CJB366" s="1431"/>
      <c r="CJC366" s="1431"/>
      <c r="CJD366" s="1431"/>
      <c r="CJE366" s="1431"/>
      <c r="CJF366" s="1431"/>
      <c r="CJG366" s="1431"/>
      <c r="CJH366" s="1431"/>
      <c r="CJI366" s="1431"/>
      <c r="CJJ366" s="1431"/>
      <c r="CJK366" s="1431"/>
      <c r="CJL366" s="1431"/>
      <c r="CJM366" s="1431"/>
      <c r="CJN366" s="1431"/>
      <c r="CJO366" s="1431"/>
      <c r="CJP366" s="1431"/>
      <c r="CJQ366" s="1431"/>
      <c r="CJR366" s="1431"/>
      <c r="CJS366" s="1431"/>
      <c r="CJT366" s="1431"/>
      <c r="CJU366" s="1431"/>
      <c r="CJV366" s="1431"/>
      <c r="CJW366" s="1431"/>
      <c r="CJX366" s="1431"/>
      <c r="CJY366" s="1431"/>
      <c r="CJZ366" s="1431"/>
      <c r="CKA366" s="1431"/>
      <c r="CKB366" s="1431"/>
      <c r="CKC366" s="1431"/>
      <c r="CKD366" s="1431"/>
      <c r="CKE366" s="1431"/>
      <c r="CKF366" s="1431"/>
      <c r="CKG366" s="1431"/>
      <c r="CKH366" s="1431"/>
      <c r="CKI366" s="1431"/>
      <c r="CKJ366" s="1431"/>
      <c r="CKK366" s="1431"/>
      <c r="CKL366" s="1431"/>
      <c r="CKM366" s="1431"/>
      <c r="CKN366" s="1431"/>
      <c r="CKO366" s="1431"/>
      <c r="CKP366" s="1431"/>
      <c r="CKQ366" s="1431"/>
      <c r="CKR366" s="1431"/>
      <c r="CKS366" s="1431"/>
      <c r="CKT366" s="1431"/>
      <c r="CKU366" s="1431"/>
      <c r="CKV366" s="1431"/>
      <c r="CKW366" s="1431"/>
      <c r="CKX366" s="1431"/>
      <c r="CKY366" s="1431"/>
      <c r="CKZ366" s="1431"/>
      <c r="CLA366" s="1431"/>
      <c r="CLB366" s="1431"/>
      <c r="CLC366" s="1431"/>
      <c r="CLD366" s="1431"/>
      <c r="CLE366" s="1431"/>
      <c r="CLF366" s="1431"/>
      <c r="CLG366" s="1431"/>
      <c r="CLH366" s="1431"/>
      <c r="CLI366" s="1431"/>
      <c r="CLJ366" s="1431"/>
      <c r="CLK366" s="1431"/>
      <c r="CLL366" s="1431"/>
      <c r="CLM366" s="1431"/>
      <c r="CLN366" s="1431"/>
      <c r="CLO366" s="1431"/>
      <c r="CLP366" s="1431"/>
      <c r="CLQ366" s="1431"/>
      <c r="CLR366" s="1431"/>
      <c r="CLS366" s="1431"/>
      <c r="CLT366" s="1431"/>
      <c r="CLU366" s="1431"/>
      <c r="CLV366" s="1431"/>
      <c r="CLW366" s="1431"/>
      <c r="CLX366" s="1431"/>
      <c r="CLY366" s="1431"/>
      <c r="CLZ366" s="1431"/>
      <c r="CMA366" s="1431"/>
      <c r="CMB366" s="1431"/>
      <c r="CMC366" s="1431"/>
      <c r="CMD366" s="1431"/>
      <c r="CME366" s="1431"/>
      <c r="CMF366" s="1431"/>
      <c r="CMG366" s="1431"/>
      <c r="CMH366" s="1431"/>
      <c r="CMI366" s="1431"/>
      <c r="CMJ366" s="1431"/>
      <c r="CMK366" s="1431"/>
      <c r="CML366" s="1431"/>
      <c r="CMM366" s="1431"/>
      <c r="CMN366" s="1431"/>
      <c r="CMO366" s="1431"/>
      <c r="CMP366" s="1431"/>
      <c r="CMQ366" s="1431"/>
      <c r="CMR366" s="1431"/>
      <c r="CMS366" s="1431"/>
      <c r="CMT366" s="1431"/>
      <c r="CMU366" s="1431"/>
      <c r="CMV366" s="1431"/>
      <c r="CMW366" s="1431"/>
      <c r="CMX366" s="1431"/>
      <c r="CMY366" s="1431"/>
      <c r="CMZ366" s="1431"/>
      <c r="CNA366" s="1431"/>
      <c r="CNB366" s="1431"/>
      <c r="CNC366" s="1431"/>
      <c r="CND366" s="1431"/>
      <c r="CNE366" s="1431"/>
      <c r="CNF366" s="1431"/>
      <c r="CNG366" s="1431"/>
      <c r="CNH366" s="1431"/>
      <c r="CNI366" s="1431"/>
      <c r="CNJ366" s="1431"/>
      <c r="CNK366" s="1431"/>
      <c r="CNL366" s="1431"/>
      <c r="CNM366" s="1431"/>
      <c r="CNN366" s="1431"/>
      <c r="CNO366" s="1431"/>
      <c r="CNP366" s="1431"/>
      <c r="CNQ366" s="1431"/>
      <c r="CNR366" s="1431"/>
      <c r="CNS366" s="1431"/>
      <c r="CNT366" s="1431"/>
      <c r="CNU366" s="1431"/>
      <c r="CNV366" s="1431"/>
      <c r="CNW366" s="1431"/>
      <c r="CNX366" s="1431"/>
      <c r="CNY366" s="1431"/>
      <c r="CNZ366" s="1431"/>
      <c r="COA366" s="1431"/>
      <c r="COB366" s="1431"/>
      <c r="COC366" s="1431"/>
      <c r="COD366" s="1431"/>
      <c r="COE366" s="1431"/>
      <c r="COF366" s="1431"/>
      <c r="COG366" s="1431"/>
      <c r="COH366" s="1431"/>
      <c r="COI366" s="1431"/>
      <c r="COJ366" s="1431"/>
      <c r="COK366" s="1431"/>
      <c r="COL366" s="1431"/>
      <c r="COM366" s="1431"/>
      <c r="CON366" s="1431"/>
      <c r="COO366" s="1431"/>
      <c r="COP366" s="1431"/>
      <c r="COQ366" s="1431"/>
      <c r="COR366" s="1431"/>
      <c r="COS366" s="1431"/>
      <c r="COT366" s="1431"/>
      <c r="COU366" s="1431"/>
      <c r="COV366" s="1431"/>
      <c r="COW366" s="1431"/>
      <c r="COX366" s="1431"/>
      <c r="COY366" s="1431"/>
      <c r="COZ366" s="1431"/>
      <c r="CPA366" s="1431"/>
      <c r="CPB366" s="1431"/>
      <c r="CPC366" s="1431"/>
      <c r="CPD366" s="1431"/>
      <c r="CPE366" s="1431"/>
      <c r="CPF366" s="1431"/>
      <c r="CPG366" s="1431"/>
      <c r="CPH366" s="1431"/>
      <c r="CPI366" s="1431"/>
      <c r="CPJ366" s="1431"/>
      <c r="CPK366" s="1431"/>
      <c r="CPL366" s="1431"/>
      <c r="CPM366" s="1431"/>
      <c r="CPN366" s="1431"/>
      <c r="CPO366" s="1431"/>
      <c r="CPP366" s="1431"/>
      <c r="CPQ366" s="1431"/>
      <c r="CPR366" s="1431"/>
      <c r="CPS366" s="1431"/>
      <c r="CPT366" s="1431"/>
      <c r="CPU366" s="1431"/>
      <c r="CPV366" s="1431"/>
      <c r="CPW366" s="1431"/>
      <c r="CPX366" s="1431"/>
      <c r="CPY366" s="1431"/>
      <c r="CPZ366" s="1431"/>
      <c r="CQA366" s="1431"/>
      <c r="CQB366" s="1431"/>
      <c r="CQC366" s="1431"/>
      <c r="CQD366" s="1431"/>
      <c r="CQE366" s="1431"/>
      <c r="CQF366" s="1431"/>
      <c r="CQG366" s="1431"/>
      <c r="CQH366" s="1431"/>
      <c r="CQI366" s="1431"/>
      <c r="CQJ366" s="1431"/>
      <c r="CQK366" s="1431"/>
      <c r="CQL366" s="1431"/>
      <c r="CQM366" s="1431"/>
      <c r="CQN366" s="1431"/>
      <c r="CQO366" s="1431"/>
      <c r="CQP366" s="1431"/>
      <c r="CQQ366" s="1431"/>
      <c r="CQR366" s="1431"/>
      <c r="CQS366" s="1431"/>
      <c r="CQT366" s="1431"/>
      <c r="CQU366" s="1431"/>
      <c r="CQV366" s="1431"/>
      <c r="CQW366" s="1431"/>
      <c r="CQX366" s="1431"/>
      <c r="CQY366" s="1431"/>
      <c r="CQZ366" s="1431"/>
      <c r="CRA366" s="1431"/>
      <c r="CRB366" s="1431"/>
      <c r="CRC366" s="1431"/>
      <c r="CRD366" s="1431"/>
      <c r="CRE366" s="1431"/>
      <c r="CRF366" s="1431"/>
      <c r="CRG366" s="1431"/>
      <c r="CRH366" s="1431"/>
      <c r="CRI366" s="1431"/>
      <c r="CRJ366" s="1431"/>
      <c r="CRK366" s="1431"/>
      <c r="CRL366" s="1431"/>
      <c r="CRM366" s="1431"/>
      <c r="CRN366" s="1431"/>
      <c r="CRO366" s="1431"/>
      <c r="CRP366" s="1431"/>
      <c r="CRQ366" s="1431"/>
      <c r="CRR366" s="1431"/>
      <c r="CRS366" s="1431"/>
      <c r="CRT366" s="1431"/>
      <c r="CRU366" s="1431"/>
      <c r="CRV366" s="1431"/>
      <c r="CRW366" s="1431"/>
      <c r="CRX366" s="1431"/>
      <c r="CRY366" s="1431"/>
      <c r="CRZ366" s="1431"/>
      <c r="CSA366" s="1431"/>
      <c r="CSB366" s="1431"/>
      <c r="CSC366" s="1431"/>
      <c r="CSD366" s="1431"/>
      <c r="CSE366" s="1431"/>
      <c r="CSF366" s="1431"/>
      <c r="CSG366" s="1431"/>
      <c r="CSH366" s="1431"/>
      <c r="CSI366" s="1431"/>
      <c r="CSJ366" s="1431"/>
      <c r="CSK366" s="1431"/>
      <c r="CSL366" s="1431"/>
      <c r="CSM366" s="1431"/>
      <c r="CSN366" s="1431"/>
      <c r="CSO366" s="1431"/>
      <c r="CSP366" s="1431"/>
      <c r="CSQ366" s="1431"/>
      <c r="CSR366" s="1431"/>
      <c r="CSS366" s="1431"/>
      <c r="CST366" s="1431"/>
      <c r="CSU366" s="1431"/>
      <c r="CSV366" s="1431"/>
      <c r="CSW366" s="1431"/>
      <c r="CSX366" s="1431"/>
      <c r="CSY366" s="1431"/>
      <c r="CSZ366" s="1431"/>
      <c r="CTA366" s="1431"/>
      <c r="CTB366" s="1431"/>
      <c r="CTC366" s="1431"/>
      <c r="CTD366" s="1431"/>
      <c r="CTE366" s="1431"/>
      <c r="CTF366" s="1431"/>
      <c r="CTG366" s="1431"/>
      <c r="CTH366" s="1431"/>
      <c r="CTI366" s="1431"/>
      <c r="CTJ366" s="1431"/>
      <c r="CTK366" s="1431"/>
      <c r="CTL366" s="1431"/>
      <c r="CTM366" s="1431"/>
      <c r="CTN366" s="1431"/>
      <c r="CTO366" s="1431"/>
      <c r="CTP366" s="1431"/>
      <c r="CTQ366" s="1431"/>
      <c r="CTR366" s="1431"/>
      <c r="CTS366" s="1431"/>
      <c r="CTT366" s="1431"/>
      <c r="CTU366" s="1431"/>
      <c r="CTV366" s="1431"/>
      <c r="CTW366" s="1431"/>
      <c r="CTX366" s="1431"/>
      <c r="CTY366" s="1431"/>
      <c r="CTZ366" s="1431"/>
      <c r="CUA366" s="1431"/>
      <c r="CUB366" s="1431"/>
      <c r="CUC366" s="1431"/>
      <c r="CUD366" s="1431"/>
      <c r="CUE366" s="1431"/>
      <c r="CUF366" s="1431"/>
      <c r="CUG366" s="1431"/>
      <c r="CUH366" s="1431"/>
      <c r="CUI366" s="1431"/>
      <c r="CUJ366" s="1431"/>
      <c r="CUK366" s="1431"/>
      <c r="CUL366" s="1431"/>
      <c r="CUM366" s="1431"/>
      <c r="CUN366" s="1431"/>
      <c r="CUO366" s="1431"/>
      <c r="CUP366" s="1431"/>
      <c r="CUQ366" s="1431"/>
      <c r="CUR366" s="1431"/>
      <c r="CUS366" s="1431"/>
      <c r="CUT366" s="1431"/>
      <c r="CUU366" s="1431"/>
      <c r="CUV366" s="1431"/>
      <c r="CUW366" s="1431"/>
      <c r="CUX366" s="1431"/>
      <c r="CUY366" s="1431"/>
      <c r="CUZ366" s="1431"/>
      <c r="CVA366" s="1431"/>
      <c r="CVB366" s="1431"/>
      <c r="CVC366" s="1431"/>
      <c r="CVD366" s="1431"/>
      <c r="CVE366" s="1431"/>
      <c r="CVF366" s="1431"/>
      <c r="CVG366" s="1431"/>
      <c r="CVH366" s="1431"/>
      <c r="CVI366" s="1431"/>
      <c r="CVJ366" s="1431"/>
      <c r="CVK366" s="1431"/>
      <c r="CVL366" s="1431"/>
      <c r="CVM366" s="1431"/>
      <c r="CVN366" s="1431"/>
      <c r="CVO366" s="1431"/>
      <c r="CVP366" s="1431"/>
      <c r="CVQ366" s="1431"/>
      <c r="CVR366" s="1431"/>
      <c r="CVS366" s="1431"/>
      <c r="CVT366" s="1431"/>
      <c r="CVU366" s="1431"/>
      <c r="CVV366" s="1431"/>
      <c r="CVW366" s="1431"/>
      <c r="CVX366" s="1431"/>
      <c r="CVY366" s="1431"/>
      <c r="CVZ366" s="1431"/>
      <c r="CWA366" s="1431"/>
      <c r="CWB366" s="1431"/>
      <c r="CWC366" s="1431"/>
      <c r="CWD366" s="1431"/>
      <c r="CWE366" s="1431"/>
      <c r="CWF366" s="1431"/>
      <c r="CWG366" s="1431"/>
      <c r="CWH366" s="1431"/>
      <c r="CWI366" s="1431"/>
      <c r="CWJ366" s="1431"/>
      <c r="CWK366" s="1431"/>
      <c r="CWL366" s="1431"/>
      <c r="CWM366" s="1431"/>
      <c r="CWN366" s="1431"/>
      <c r="CWO366" s="1431"/>
      <c r="CWP366" s="1431"/>
      <c r="CWQ366" s="1431"/>
      <c r="CWR366" s="1431"/>
      <c r="CWS366" s="1431"/>
      <c r="CWT366" s="1431"/>
      <c r="CWU366" s="1431"/>
      <c r="CWV366" s="1431"/>
      <c r="CWW366" s="1431"/>
      <c r="CWX366" s="1431"/>
      <c r="CWY366" s="1431"/>
      <c r="CWZ366" s="1431"/>
      <c r="CXA366" s="1431"/>
      <c r="CXB366" s="1431"/>
      <c r="CXC366" s="1431"/>
      <c r="CXD366" s="1431"/>
      <c r="CXE366" s="1431"/>
      <c r="CXF366" s="1431"/>
      <c r="CXG366" s="1431"/>
      <c r="CXH366" s="1431"/>
      <c r="CXI366" s="1431"/>
      <c r="CXJ366" s="1431"/>
      <c r="CXK366" s="1431"/>
      <c r="CXL366" s="1431"/>
      <c r="CXM366" s="1431"/>
      <c r="CXN366" s="1431"/>
      <c r="CXO366" s="1431"/>
      <c r="CXP366" s="1431"/>
      <c r="CXQ366" s="1431"/>
      <c r="CXR366" s="1431"/>
      <c r="CXS366" s="1431"/>
      <c r="CXT366" s="1431"/>
      <c r="CXU366" s="1431"/>
      <c r="CXV366" s="1431"/>
      <c r="CXW366" s="1431"/>
      <c r="CXX366" s="1431"/>
      <c r="CXY366" s="1431"/>
      <c r="CXZ366" s="1431"/>
      <c r="CYA366" s="1431"/>
      <c r="CYB366" s="1431"/>
      <c r="CYC366" s="1431"/>
      <c r="CYD366" s="1431"/>
      <c r="CYE366" s="1431"/>
      <c r="CYF366" s="1431"/>
      <c r="CYG366" s="1431"/>
      <c r="CYH366" s="1431"/>
      <c r="CYI366" s="1431"/>
      <c r="CYJ366" s="1431"/>
      <c r="CYK366" s="1431"/>
      <c r="CYL366" s="1431"/>
      <c r="CYM366" s="1431"/>
      <c r="CYN366" s="1431"/>
      <c r="CYO366" s="1431"/>
      <c r="CYP366" s="1431"/>
      <c r="CYQ366" s="1431"/>
      <c r="CYR366" s="1431"/>
      <c r="CYS366" s="1431"/>
      <c r="CYT366" s="1431"/>
      <c r="CYU366" s="1431"/>
      <c r="CYV366" s="1431"/>
      <c r="CYW366" s="1431"/>
      <c r="CYX366" s="1431"/>
      <c r="CYY366" s="1431"/>
      <c r="CYZ366" s="1431"/>
      <c r="CZA366" s="1431"/>
      <c r="CZB366" s="1431"/>
      <c r="CZC366" s="1431"/>
      <c r="CZD366" s="1431"/>
      <c r="CZE366" s="1431"/>
      <c r="CZF366" s="1431"/>
      <c r="CZG366" s="1431"/>
      <c r="CZH366" s="1431"/>
      <c r="CZI366" s="1431"/>
      <c r="CZJ366" s="1431"/>
      <c r="CZK366" s="1431"/>
      <c r="CZL366" s="1431"/>
      <c r="CZM366" s="1431"/>
      <c r="CZN366" s="1431"/>
      <c r="CZO366" s="1431"/>
      <c r="CZP366" s="1431"/>
      <c r="CZQ366" s="1431"/>
      <c r="CZR366" s="1431"/>
      <c r="CZS366" s="1431"/>
      <c r="CZT366" s="1431"/>
      <c r="CZU366" s="1431"/>
      <c r="CZV366" s="1431"/>
      <c r="CZW366" s="1431"/>
      <c r="CZX366" s="1431"/>
      <c r="CZY366" s="1431"/>
      <c r="CZZ366" s="1431"/>
      <c r="DAA366" s="1431"/>
      <c r="DAB366" s="1431"/>
      <c r="DAC366" s="1431"/>
      <c r="DAD366" s="1431"/>
      <c r="DAE366" s="1431"/>
      <c r="DAF366" s="1431"/>
      <c r="DAG366" s="1431"/>
      <c r="DAH366" s="1431"/>
      <c r="DAI366" s="1431"/>
      <c r="DAJ366" s="1431"/>
      <c r="DAK366" s="1431"/>
      <c r="DAL366" s="1431"/>
      <c r="DAM366" s="1431"/>
      <c r="DAN366" s="1431"/>
      <c r="DAO366" s="1431"/>
      <c r="DAP366" s="1431"/>
      <c r="DAQ366" s="1431"/>
      <c r="DAR366" s="1431"/>
      <c r="DAS366" s="1431"/>
      <c r="DAT366" s="1431"/>
      <c r="DAU366" s="1431"/>
      <c r="DAV366" s="1431"/>
      <c r="DAW366" s="1431"/>
      <c r="DAX366" s="1431"/>
      <c r="DAY366" s="1431"/>
      <c r="DAZ366" s="1431"/>
      <c r="DBA366" s="1431"/>
      <c r="DBB366" s="1431"/>
      <c r="DBC366" s="1431"/>
      <c r="DBD366" s="1431"/>
      <c r="DBE366" s="1431"/>
      <c r="DBF366" s="1431"/>
      <c r="DBG366" s="1431"/>
      <c r="DBH366" s="1431"/>
      <c r="DBI366" s="1431"/>
      <c r="DBJ366" s="1431"/>
      <c r="DBK366" s="1431"/>
      <c r="DBL366" s="1431"/>
      <c r="DBM366" s="1431"/>
      <c r="DBN366" s="1431"/>
      <c r="DBO366" s="1431"/>
      <c r="DBP366" s="1431"/>
      <c r="DBQ366" s="1431"/>
      <c r="DBR366" s="1431"/>
      <c r="DBS366" s="1431"/>
      <c r="DBT366" s="1431"/>
      <c r="DBU366" s="1431"/>
      <c r="DBV366" s="1431"/>
      <c r="DBW366" s="1431"/>
      <c r="DBX366" s="1431"/>
      <c r="DBY366" s="1431"/>
      <c r="DBZ366" s="1431"/>
      <c r="DCA366" s="1431"/>
      <c r="DCB366" s="1431"/>
      <c r="DCC366" s="1431"/>
      <c r="DCD366" s="1431"/>
      <c r="DCE366" s="1431"/>
      <c r="DCF366" s="1431"/>
      <c r="DCG366" s="1431"/>
      <c r="DCH366" s="1431"/>
      <c r="DCI366" s="1431"/>
      <c r="DCJ366" s="1431"/>
      <c r="DCK366" s="1431"/>
      <c r="DCL366" s="1431"/>
      <c r="DCM366" s="1431"/>
      <c r="DCN366" s="1431"/>
      <c r="DCO366" s="1431"/>
      <c r="DCP366" s="1431"/>
      <c r="DCQ366" s="1431"/>
      <c r="DCR366" s="1431"/>
      <c r="DCS366" s="1431"/>
      <c r="DCT366" s="1431"/>
      <c r="DCU366" s="1431"/>
      <c r="DCV366" s="1431"/>
      <c r="DCW366" s="1431"/>
      <c r="DCX366" s="1431"/>
      <c r="DCY366" s="1431"/>
      <c r="DCZ366" s="1431"/>
      <c r="DDA366" s="1431"/>
      <c r="DDB366" s="1431"/>
      <c r="DDC366" s="1431"/>
      <c r="DDD366" s="1431"/>
      <c r="DDE366" s="1431"/>
      <c r="DDF366" s="1431"/>
      <c r="DDG366" s="1431"/>
      <c r="DDH366" s="1431"/>
      <c r="DDI366" s="1431"/>
      <c r="DDJ366" s="1431"/>
      <c r="DDK366" s="1431"/>
      <c r="DDL366" s="1431"/>
      <c r="DDM366" s="1431"/>
      <c r="DDN366" s="1431"/>
      <c r="DDO366" s="1431"/>
      <c r="DDP366" s="1431"/>
      <c r="DDQ366" s="1431"/>
      <c r="DDR366" s="1431"/>
      <c r="DDS366" s="1431"/>
      <c r="DDT366" s="1431"/>
      <c r="DDU366" s="1431"/>
      <c r="DDV366" s="1431"/>
      <c r="DDW366" s="1431"/>
      <c r="DDX366" s="1431"/>
      <c r="DDY366" s="1431"/>
      <c r="DDZ366" s="1431"/>
      <c r="DEA366" s="1431"/>
      <c r="DEB366" s="1431"/>
      <c r="DEC366" s="1431"/>
      <c r="DED366" s="1431"/>
      <c r="DEE366" s="1431"/>
      <c r="DEF366" s="1431"/>
      <c r="DEG366" s="1431"/>
      <c r="DEH366" s="1431"/>
      <c r="DEI366" s="1431"/>
      <c r="DEJ366" s="1431"/>
      <c r="DEK366" s="1431"/>
      <c r="DEL366" s="1431"/>
      <c r="DEM366" s="1431"/>
      <c r="DEN366" s="1431"/>
      <c r="DEO366" s="1431"/>
      <c r="DEP366" s="1431"/>
      <c r="DEQ366" s="1431"/>
      <c r="DER366" s="1431"/>
      <c r="DES366" s="1431"/>
      <c r="DET366" s="1431"/>
      <c r="DEU366" s="1431"/>
      <c r="DEV366" s="1431"/>
      <c r="DEW366" s="1431"/>
      <c r="DEX366" s="1431"/>
      <c r="DEY366" s="1431"/>
      <c r="DEZ366" s="1431"/>
      <c r="DFA366" s="1431"/>
      <c r="DFB366" s="1431"/>
      <c r="DFC366" s="1431"/>
      <c r="DFD366" s="1431"/>
      <c r="DFE366" s="1431"/>
      <c r="DFF366" s="1431"/>
      <c r="DFG366" s="1431"/>
      <c r="DFH366" s="1431"/>
      <c r="DFI366" s="1431"/>
      <c r="DFJ366" s="1431"/>
      <c r="DFK366" s="1431"/>
      <c r="DFL366" s="1431"/>
      <c r="DFM366" s="1431"/>
      <c r="DFN366" s="1431"/>
      <c r="DFO366" s="1431"/>
      <c r="DFP366" s="1431"/>
      <c r="DFQ366" s="1431"/>
      <c r="DFR366" s="1431"/>
      <c r="DFS366" s="1431"/>
      <c r="DFT366" s="1431"/>
      <c r="DFU366" s="1431"/>
      <c r="DFV366" s="1431"/>
      <c r="DFW366" s="1431"/>
      <c r="DFX366" s="1431"/>
      <c r="DFY366" s="1431"/>
      <c r="DFZ366" s="1431"/>
      <c r="DGA366" s="1431"/>
      <c r="DGB366" s="1431"/>
      <c r="DGC366" s="1431"/>
      <c r="DGD366" s="1431"/>
      <c r="DGE366" s="1431"/>
      <c r="DGF366" s="1431"/>
      <c r="DGG366" s="1431"/>
      <c r="DGH366" s="1431"/>
      <c r="DGI366" s="1431"/>
      <c r="DGJ366" s="1431"/>
      <c r="DGK366" s="1431"/>
      <c r="DGL366" s="1431"/>
      <c r="DGM366" s="1431"/>
      <c r="DGN366" s="1431"/>
      <c r="DGO366" s="1431"/>
      <c r="DGP366" s="1431"/>
      <c r="DGQ366" s="1431"/>
      <c r="DGR366" s="1431"/>
      <c r="DGS366" s="1431"/>
      <c r="DGT366" s="1431"/>
      <c r="DGU366" s="1431"/>
      <c r="DGV366" s="1431"/>
      <c r="DGW366" s="1431"/>
      <c r="DGX366" s="1431"/>
      <c r="DGY366" s="1431"/>
      <c r="DGZ366" s="1431"/>
      <c r="DHA366" s="1431"/>
      <c r="DHB366" s="1431"/>
      <c r="DHC366" s="1431"/>
      <c r="DHD366" s="1431"/>
      <c r="DHE366" s="1431"/>
      <c r="DHF366" s="1431"/>
      <c r="DHG366" s="1431"/>
      <c r="DHH366" s="1431"/>
      <c r="DHI366" s="1431"/>
      <c r="DHJ366" s="1431"/>
      <c r="DHK366" s="1431"/>
      <c r="DHL366" s="1431"/>
      <c r="DHM366" s="1431"/>
      <c r="DHN366" s="1431"/>
      <c r="DHO366" s="1431"/>
      <c r="DHP366" s="1431"/>
      <c r="DHQ366" s="1431"/>
      <c r="DHR366" s="1431"/>
      <c r="DHS366" s="1431"/>
      <c r="DHT366" s="1431"/>
      <c r="DHU366" s="1431"/>
      <c r="DHV366" s="1431"/>
      <c r="DHW366" s="1431"/>
      <c r="DHX366" s="1431"/>
      <c r="DHY366" s="1431"/>
      <c r="DHZ366" s="1431"/>
      <c r="DIA366" s="1431"/>
      <c r="DIB366" s="1431"/>
      <c r="DIC366" s="1431"/>
      <c r="DID366" s="1431"/>
      <c r="DIE366" s="1431"/>
      <c r="DIF366" s="1431"/>
      <c r="DIG366" s="1431"/>
      <c r="DIH366" s="1431"/>
      <c r="DII366" s="1431"/>
      <c r="DIJ366" s="1431"/>
      <c r="DIK366" s="1431"/>
      <c r="DIL366" s="1431"/>
      <c r="DIM366" s="1431"/>
      <c r="DIN366" s="1431"/>
      <c r="DIO366" s="1431"/>
      <c r="DIP366" s="1431"/>
      <c r="DIQ366" s="1431"/>
      <c r="DIR366" s="1431"/>
      <c r="DIS366" s="1431"/>
      <c r="DIT366" s="1431"/>
      <c r="DIU366" s="1431"/>
      <c r="DIV366" s="1431"/>
      <c r="DIW366" s="1431"/>
      <c r="DIX366" s="1431"/>
      <c r="DIY366" s="1431"/>
      <c r="DIZ366" s="1431"/>
      <c r="DJA366" s="1431"/>
      <c r="DJB366" s="1431"/>
      <c r="DJC366" s="1431"/>
      <c r="DJD366" s="1431"/>
      <c r="DJE366" s="1431"/>
      <c r="DJF366" s="1431"/>
      <c r="DJG366" s="1431"/>
      <c r="DJH366" s="1431"/>
      <c r="DJI366" s="1431"/>
      <c r="DJJ366" s="1431"/>
      <c r="DJK366" s="1431"/>
      <c r="DJL366" s="1431"/>
      <c r="DJM366" s="1431"/>
      <c r="DJN366" s="1431"/>
      <c r="DJO366" s="1431"/>
      <c r="DJP366" s="1431"/>
      <c r="DJQ366" s="1431"/>
      <c r="DJR366" s="1431"/>
      <c r="DJS366" s="1431"/>
      <c r="DJT366" s="1431"/>
      <c r="DJU366" s="1431"/>
      <c r="DJV366" s="1431"/>
      <c r="DJW366" s="1431"/>
      <c r="DJX366" s="1431"/>
      <c r="DJY366" s="1431"/>
      <c r="DJZ366" s="1431"/>
      <c r="DKA366" s="1431"/>
      <c r="DKB366" s="1431"/>
      <c r="DKC366" s="1431"/>
      <c r="DKD366" s="1431"/>
      <c r="DKE366" s="1431"/>
      <c r="DKF366" s="1431"/>
      <c r="DKG366" s="1431"/>
      <c r="DKH366" s="1431"/>
      <c r="DKI366" s="1431"/>
      <c r="DKJ366" s="1431"/>
      <c r="DKK366" s="1431"/>
      <c r="DKL366" s="1431"/>
      <c r="DKM366" s="1431"/>
      <c r="DKN366" s="1431"/>
      <c r="DKO366" s="1431"/>
      <c r="DKP366" s="1431"/>
      <c r="DKQ366" s="1431"/>
      <c r="DKR366" s="1431"/>
      <c r="DKS366" s="1431"/>
      <c r="DKT366" s="1431"/>
      <c r="DKU366" s="1431"/>
      <c r="DKV366" s="1431"/>
      <c r="DKW366" s="1431"/>
      <c r="DKX366" s="1431"/>
      <c r="DKY366" s="1431"/>
      <c r="DKZ366" s="1431"/>
      <c r="DLA366" s="1431"/>
      <c r="DLB366" s="1431"/>
      <c r="DLC366" s="1431"/>
      <c r="DLD366" s="1431"/>
      <c r="DLE366" s="1431"/>
      <c r="DLF366" s="1431"/>
      <c r="DLG366" s="1431"/>
      <c r="DLH366" s="1431"/>
      <c r="DLI366" s="1431"/>
      <c r="DLJ366" s="1431"/>
      <c r="DLK366" s="1431"/>
      <c r="DLL366" s="1431"/>
      <c r="DLM366" s="1431"/>
      <c r="DLN366" s="1431"/>
      <c r="DLO366" s="1431"/>
      <c r="DLP366" s="1431"/>
      <c r="DLQ366" s="1431"/>
      <c r="DLR366" s="1431"/>
      <c r="DLS366" s="1431"/>
      <c r="DLT366" s="1431"/>
      <c r="DLU366" s="1431"/>
      <c r="DLV366" s="1431"/>
      <c r="DLW366" s="1431"/>
      <c r="DLX366" s="1431"/>
      <c r="DLY366" s="1431"/>
      <c r="DLZ366" s="1431"/>
      <c r="DMA366" s="1431"/>
      <c r="DMB366" s="1431"/>
      <c r="DMC366" s="1431"/>
      <c r="DMD366" s="1431"/>
      <c r="DME366" s="1431"/>
      <c r="DMF366" s="1431"/>
      <c r="DMG366" s="1431"/>
      <c r="DMH366" s="1431"/>
      <c r="DMI366" s="1431"/>
      <c r="DMJ366" s="1431"/>
      <c r="DMK366" s="1431"/>
      <c r="DML366" s="1431"/>
      <c r="DMM366" s="1431"/>
      <c r="DMN366" s="1431"/>
      <c r="DMO366" s="1431"/>
      <c r="DMP366" s="1431"/>
      <c r="DMQ366" s="1431"/>
      <c r="DMR366" s="1431"/>
      <c r="DMS366" s="1431"/>
      <c r="DMT366" s="1431"/>
      <c r="DMU366" s="1431"/>
      <c r="DMV366" s="1431"/>
      <c r="DMW366" s="1431"/>
      <c r="DMX366" s="1431"/>
      <c r="DMY366" s="1431"/>
      <c r="DMZ366" s="1431"/>
      <c r="DNA366" s="1431"/>
      <c r="DNB366" s="1431"/>
      <c r="DNC366" s="1431"/>
      <c r="DND366" s="1431"/>
      <c r="DNE366" s="1431"/>
      <c r="DNF366" s="1431"/>
      <c r="DNG366" s="1431"/>
      <c r="DNH366" s="1431"/>
      <c r="DNI366" s="1431"/>
      <c r="DNJ366" s="1431"/>
      <c r="DNK366" s="1431"/>
      <c r="DNL366" s="1431"/>
      <c r="DNM366" s="1431"/>
      <c r="DNN366" s="1431"/>
      <c r="DNO366" s="1431"/>
      <c r="DNP366" s="1431"/>
      <c r="DNQ366" s="1431"/>
      <c r="DNR366" s="1431"/>
      <c r="DNS366" s="1431"/>
      <c r="DNT366" s="1431"/>
      <c r="DNU366" s="1431"/>
      <c r="DNV366" s="1431"/>
      <c r="DNW366" s="1431"/>
      <c r="DNX366" s="1431"/>
      <c r="DNY366" s="1431"/>
      <c r="DNZ366" s="1431"/>
      <c r="DOA366" s="1431"/>
      <c r="DOB366" s="1431"/>
      <c r="DOC366" s="1431"/>
      <c r="DOD366" s="1431"/>
      <c r="DOE366" s="1431"/>
      <c r="DOF366" s="1431"/>
      <c r="DOG366" s="1431"/>
      <c r="DOH366" s="1431"/>
      <c r="DOI366" s="1431"/>
      <c r="DOJ366" s="1431"/>
      <c r="DOK366" s="1431"/>
      <c r="DOL366" s="1431"/>
      <c r="DOM366" s="1431"/>
      <c r="DON366" s="1431"/>
      <c r="DOO366" s="1431"/>
      <c r="DOP366" s="1431"/>
      <c r="DOQ366" s="1431"/>
      <c r="DOR366" s="1431"/>
      <c r="DOS366" s="1431"/>
      <c r="DOT366" s="1431"/>
      <c r="DOU366" s="1431"/>
      <c r="DOV366" s="1431"/>
      <c r="DOW366" s="1431"/>
      <c r="DOX366" s="1431"/>
      <c r="DOY366" s="1431"/>
      <c r="DOZ366" s="1431"/>
      <c r="DPA366" s="1431"/>
      <c r="DPB366" s="1431"/>
      <c r="DPC366" s="1431"/>
      <c r="DPD366" s="1431"/>
      <c r="DPE366" s="1431"/>
      <c r="DPF366" s="1431"/>
      <c r="DPG366" s="1431"/>
      <c r="DPH366" s="1431"/>
      <c r="DPI366" s="1431"/>
      <c r="DPJ366" s="1431"/>
      <c r="DPK366" s="1431"/>
      <c r="DPL366" s="1431"/>
      <c r="DPM366" s="1431"/>
      <c r="DPN366" s="1431"/>
      <c r="DPO366" s="1431"/>
      <c r="DPP366" s="1431"/>
      <c r="DPQ366" s="1431"/>
      <c r="DPR366" s="1431"/>
      <c r="DPS366" s="1431"/>
      <c r="DPT366" s="1431"/>
      <c r="DPU366" s="1431"/>
      <c r="DPV366" s="1431"/>
      <c r="DPW366" s="1431"/>
      <c r="DPX366" s="1431"/>
      <c r="DPY366" s="1431"/>
      <c r="DPZ366" s="1431"/>
      <c r="DQA366" s="1431"/>
      <c r="DQB366" s="1431"/>
      <c r="DQC366" s="1431"/>
      <c r="DQD366" s="1431"/>
      <c r="DQE366" s="1431"/>
      <c r="DQF366" s="1431"/>
      <c r="DQG366" s="1431"/>
      <c r="DQH366" s="1431"/>
      <c r="DQI366" s="1431"/>
      <c r="DQJ366" s="1431"/>
      <c r="DQK366" s="1431"/>
      <c r="DQL366" s="1431"/>
      <c r="DQM366" s="1431"/>
      <c r="DQN366" s="1431"/>
      <c r="DQO366" s="1431"/>
      <c r="DQP366" s="1431"/>
      <c r="DQQ366" s="1431"/>
      <c r="DQR366" s="1431"/>
      <c r="DQS366" s="1431"/>
      <c r="DQT366" s="1431"/>
      <c r="DQU366" s="1431"/>
      <c r="DQV366" s="1431"/>
      <c r="DQW366" s="1431"/>
      <c r="DQX366" s="1431"/>
      <c r="DQY366" s="1431"/>
      <c r="DQZ366" s="1431"/>
      <c r="DRA366" s="1431"/>
      <c r="DRB366" s="1431"/>
      <c r="DRC366" s="1431"/>
      <c r="DRD366" s="1431"/>
      <c r="DRE366" s="1431"/>
      <c r="DRF366" s="1431"/>
      <c r="DRG366" s="1431"/>
      <c r="DRH366" s="1431"/>
      <c r="DRI366" s="1431"/>
      <c r="DRJ366" s="1431"/>
      <c r="DRK366" s="1431"/>
      <c r="DRL366" s="1431"/>
      <c r="DRM366" s="1431"/>
      <c r="DRN366" s="1431"/>
      <c r="DRO366" s="1431"/>
      <c r="DRP366" s="1431"/>
      <c r="DRQ366" s="1431"/>
      <c r="DRR366" s="1431"/>
      <c r="DRS366" s="1431"/>
      <c r="DRT366" s="1431"/>
      <c r="DRU366" s="1431"/>
      <c r="DRV366" s="1431"/>
      <c r="DRW366" s="1431"/>
      <c r="DRX366" s="1431"/>
      <c r="DRY366" s="1431"/>
      <c r="DRZ366" s="1431"/>
      <c r="DSA366" s="1431"/>
      <c r="DSB366" s="1431"/>
      <c r="DSC366" s="1431"/>
      <c r="DSD366" s="1431"/>
      <c r="DSE366" s="1431"/>
      <c r="DSF366" s="1431"/>
      <c r="DSG366" s="1431"/>
      <c r="DSH366" s="1431"/>
      <c r="DSI366" s="1431"/>
      <c r="DSJ366" s="1431"/>
      <c r="DSK366" s="1431"/>
      <c r="DSL366" s="1431"/>
      <c r="DSM366" s="1431"/>
      <c r="DSN366" s="1431"/>
      <c r="DSO366" s="1431"/>
      <c r="DSP366" s="1431"/>
      <c r="DSQ366" s="1431"/>
      <c r="DSR366" s="1431"/>
      <c r="DSS366" s="1431"/>
      <c r="DST366" s="1431"/>
      <c r="DSU366" s="1431"/>
      <c r="DSV366" s="1431"/>
      <c r="DSW366" s="1431"/>
      <c r="DSX366" s="1431"/>
      <c r="DSY366" s="1431"/>
      <c r="DSZ366" s="1431"/>
      <c r="DTA366" s="1431"/>
      <c r="DTB366" s="1431"/>
      <c r="DTC366" s="1431"/>
      <c r="DTD366" s="1431"/>
      <c r="DTE366" s="1431"/>
      <c r="DTF366" s="1431"/>
      <c r="DTG366" s="1431"/>
      <c r="DTH366" s="1431"/>
      <c r="DTI366" s="1431"/>
      <c r="DTJ366" s="1431"/>
      <c r="DTK366" s="1431"/>
      <c r="DTL366" s="1431"/>
      <c r="DTM366" s="1431"/>
      <c r="DTN366" s="1431"/>
      <c r="DTO366" s="1431"/>
      <c r="DTP366" s="1431"/>
      <c r="DTQ366" s="1431"/>
      <c r="DTR366" s="1431"/>
      <c r="DTS366" s="1431"/>
      <c r="DTT366" s="1431"/>
      <c r="DTU366" s="1431"/>
      <c r="DTV366" s="1431"/>
      <c r="DTW366" s="1431"/>
      <c r="DTX366" s="1431"/>
      <c r="DTY366" s="1431"/>
      <c r="DTZ366" s="1431"/>
      <c r="DUA366" s="1431"/>
      <c r="DUB366" s="1431"/>
      <c r="DUC366" s="1431"/>
      <c r="DUD366" s="1431"/>
      <c r="DUE366" s="1431"/>
      <c r="DUF366" s="1431"/>
      <c r="DUG366" s="1431"/>
      <c r="DUH366" s="1431"/>
      <c r="DUI366" s="1431"/>
      <c r="DUJ366" s="1431"/>
      <c r="DUK366" s="1431"/>
      <c r="DUL366" s="1431"/>
      <c r="DUM366" s="1431"/>
      <c r="DUN366" s="1431"/>
      <c r="DUO366" s="1431"/>
      <c r="DUP366" s="1431"/>
      <c r="DUQ366" s="1431"/>
      <c r="DUR366" s="1431"/>
      <c r="DUS366" s="1431"/>
      <c r="DUT366" s="1431"/>
      <c r="DUU366" s="1431"/>
      <c r="DUV366" s="1431"/>
      <c r="DUW366" s="1431"/>
      <c r="DUX366" s="1431"/>
      <c r="DUY366" s="1431"/>
      <c r="DUZ366" s="1431"/>
      <c r="DVA366" s="1431"/>
      <c r="DVB366" s="1431"/>
      <c r="DVC366" s="1431"/>
      <c r="DVD366" s="1431"/>
      <c r="DVE366" s="1431"/>
      <c r="DVF366" s="1431"/>
      <c r="DVG366" s="1431"/>
      <c r="DVH366" s="1431"/>
      <c r="DVI366" s="1431"/>
      <c r="DVJ366" s="1431"/>
      <c r="DVK366" s="1431"/>
      <c r="DVL366" s="1431"/>
      <c r="DVM366" s="1431"/>
      <c r="DVN366" s="1431"/>
      <c r="DVO366" s="1431"/>
      <c r="DVP366" s="1431"/>
      <c r="DVQ366" s="1431"/>
      <c r="DVR366" s="1431"/>
      <c r="DVS366" s="1431"/>
      <c r="DVT366" s="1431"/>
      <c r="DVU366" s="1431"/>
      <c r="DVV366" s="1431"/>
      <c r="DVW366" s="1431"/>
      <c r="DVX366" s="1431"/>
      <c r="DVY366" s="1431"/>
      <c r="DVZ366" s="1431"/>
      <c r="DWA366" s="1431"/>
      <c r="DWB366" s="1431"/>
      <c r="DWC366" s="1431"/>
      <c r="DWD366" s="1431"/>
      <c r="DWE366" s="1431"/>
      <c r="DWF366" s="1431"/>
      <c r="DWG366" s="1431"/>
      <c r="DWH366" s="1431"/>
      <c r="DWI366" s="1431"/>
      <c r="DWJ366" s="1431"/>
      <c r="DWK366" s="1431"/>
      <c r="DWL366" s="1431"/>
      <c r="DWM366" s="1431"/>
      <c r="DWN366" s="1431"/>
      <c r="DWO366" s="1431"/>
      <c r="DWP366" s="1431"/>
      <c r="DWQ366" s="1431"/>
      <c r="DWR366" s="1431"/>
      <c r="DWS366" s="1431"/>
      <c r="DWT366" s="1431"/>
      <c r="DWU366" s="1431"/>
      <c r="DWV366" s="1431"/>
      <c r="DWW366" s="1431"/>
      <c r="DWX366" s="1431"/>
      <c r="DWY366" s="1431"/>
      <c r="DWZ366" s="1431"/>
      <c r="DXA366" s="1431"/>
      <c r="DXB366" s="1431"/>
      <c r="DXC366" s="1431"/>
      <c r="DXD366" s="1431"/>
      <c r="DXE366" s="1431"/>
      <c r="DXF366" s="1431"/>
      <c r="DXG366" s="1431"/>
      <c r="DXH366" s="1431"/>
      <c r="DXI366" s="1431"/>
      <c r="DXJ366" s="1431"/>
      <c r="DXK366" s="1431"/>
      <c r="DXL366" s="1431"/>
      <c r="DXM366" s="1431"/>
      <c r="DXN366" s="1431"/>
      <c r="DXO366" s="1431"/>
      <c r="DXP366" s="1431"/>
      <c r="DXQ366" s="1431"/>
      <c r="DXR366" s="1431"/>
      <c r="DXS366" s="1431"/>
      <c r="DXT366" s="1431"/>
      <c r="DXU366" s="1431"/>
      <c r="DXV366" s="1431"/>
      <c r="DXW366" s="1431"/>
      <c r="DXX366" s="1431"/>
      <c r="DXY366" s="1431"/>
      <c r="DXZ366" s="1431"/>
      <c r="DYA366" s="1431"/>
      <c r="DYB366" s="1431"/>
      <c r="DYC366" s="1431"/>
      <c r="DYD366" s="1431"/>
      <c r="DYE366" s="1431"/>
      <c r="DYF366" s="1431"/>
      <c r="DYG366" s="1431"/>
      <c r="DYH366" s="1431"/>
      <c r="DYI366" s="1431"/>
      <c r="DYJ366" s="1431"/>
      <c r="DYK366" s="1431"/>
      <c r="DYL366" s="1431"/>
      <c r="DYM366" s="1431"/>
      <c r="DYN366" s="1431"/>
      <c r="DYO366" s="1431"/>
      <c r="DYP366" s="1431"/>
      <c r="DYQ366" s="1431"/>
      <c r="DYR366" s="1431"/>
      <c r="DYS366" s="1431"/>
      <c r="DYT366" s="1431"/>
      <c r="DYU366" s="1431"/>
      <c r="DYV366" s="1431"/>
      <c r="DYW366" s="1431"/>
      <c r="DYX366" s="1431"/>
      <c r="DYY366" s="1431"/>
      <c r="DYZ366" s="1431"/>
      <c r="DZA366" s="1431"/>
      <c r="DZB366" s="1431"/>
      <c r="DZC366" s="1431"/>
      <c r="DZD366" s="1431"/>
      <c r="DZE366" s="1431"/>
      <c r="DZF366" s="1431"/>
      <c r="DZG366" s="1431"/>
      <c r="DZH366" s="1431"/>
      <c r="DZI366" s="1431"/>
      <c r="DZJ366" s="1431"/>
      <c r="DZK366" s="1431"/>
      <c r="DZL366" s="1431"/>
      <c r="DZM366" s="1431"/>
      <c r="DZN366" s="1431"/>
      <c r="DZO366" s="1431"/>
      <c r="DZP366" s="1431"/>
      <c r="DZQ366" s="1431"/>
      <c r="DZR366" s="1431"/>
      <c r="DZS366" s="1431"/>
      <c r="DZT366" s="1431"/>
      <c r="DZU366" s="1431"/>
      <c r="DZV366" s="1431"/>
      <c r="DZW366" s="1431"/>
      <c r="DZX366" s="1431"/>
      <c r="DZY366" s="1431"/>
      <c r="DZZ366" s="1431"/>
      <c r="EAA366" s="1431"/>
      <c r="EAB366" s="1431"/>
      <c r="EAC366" s="1431"/>
      <c r="EAD366" s="1431"/>
      <c r="EAE366" s="1431"/>
      <c r="EAF366" s="1431"/>
      <c r="EAG366" s="1431"/>
      <c r="EAH366" s="1431"/>
      <c r="EAI366" s="1431"/>
      <c r="EAJ366" s="1431"/>
      <c r="EAK366" s="1431"/>
      <c r="EAL366" s="1431"/>
      <c r="EAM366" s="1431"/>
      <c r="EAN366" s="1431"/>
      <c r="EAO366" s="1431"/>
      <c r="EAP366" s="1431"/>
      <c r="EAQ366" s="1431"/>
      <c r="EAR366" s="1431"/>
      <c r="EAS366" s="1431"/>
      <c r="EAT366" s="1431"/>
      <c r="EAU366" s="1431"/>
      <c r="EAV366" s="1431"/>
      <c r="EAW366" s="1431"/>
      <c r="EAX366" s="1431"/>
      <c r="EAY366" s="1431"/>
      <c r="EAZ366" s="1431"/>
      <c r="EBA366" s="1431"/>
      <c r="EBB366" s="1431"/>
      <c r="EBC366" s="1431"/>
      <c r="EBD366" s="1431"/>
      <c r="EBE366" s="1431"/>
      <c r="EBF366" s="1431"/>
      <c r="EBG366" s="1431"/>
      <c r="EBH366" s="1431"/>
      <c r="EBI366" s="1431"/>
      <c r="EBJ366" s="1431"/>
      <c r="EBK366" s="1431"/>
      <c r="EBL366" s="1431"/>
      <c r="EBM366" s="1431"/>
      <c r="EBN366" s="1431"/>
      <c r="EBO366" s="1431"/>
      <c r="EBP366" s="1431"/>
      <c r="EBQ366" s="1431"/>
      <c r="EBR366" s="1431"/>
      <c r="EBS366" s="1431"/>
      <c r="EBT366" s="1431"/>
      <c r="EBU366" s="1431"/>
      <c r="EBV366" s="1431"/>
      <c r="EBW366" s="1431"/>
      <c r="EBX366" s="1431"/>
      <c r="EBY366" s="1431"/>
      <c r="EBZ366" s="1431"/>
      <c r="ECA366" s="1431"/>
      <c r="ECB366" s="1431"/>
      <c r="ECC366" s="1431"/>
      <c r="ECD366" s="1431"/>
      <c r="ECE366" s="1431"/>
      <c r="ECF366" s="1431"/>
      <c r="ECG366" s="1431"/>
      <c r="ECH366" s="1431"/>
      <c r="ECI366" s="1431"/>
      <c r="ECJ366" s="1431"/>
      <c r="ECK366" s="1431"/>
      <c r="ECL366" s="1431"/>
      <c r="ECM366" s="1431"/>
      <c r="ECN366" s="1431"/>
      <c r="ECO366" s="1431"/>
      <c r="ECP366" s="1431"/>
      <c r="ECQ366" s="1431"/>
      <c r="ECR366" s="1431"/>
      <c r="ECS366" s="1431"/>
      <c r="ECT366" s="1431"/>
      <c r="ECU366" s="1431"/>
      <c r="ECV366" s="1431"/>
      <c r="ECW366" s="1431"/>
      <c r="ECX366" s="1431"/>
      <c r="ECY366" s="1431"/>
      <c r="ECZ366" s="1431"/>
      <c r="EDA366" s="1431"/>
      <c r="EDB366" s="1431"/>
      <c r="EDC366" s="1431"/>
      <c r="EDD366" s="1431"/>
      <c r="EDE366" s="1431"/>
      <c r="EDF366" s="1431"/>
      <c r="EDG366" s="1431"/>
      <c r="EDH366" s="1431"/>
      <c r="EDI366" s="1431"/>
      <c r="EDJ366" s="1431"/>
      <c r="EDK366" s="1431"/>
      <c r="EDL366" s="1431"/>
      <c r="EDM366" s="1431"/>
      <c r="EDN366" s="1431"/>
      <c r="EDO366" s="1431"/>
      <c r="EDP366" s="1431"/>
      <c r="EDQ366" s="1431"/>
      <c r="EDR366" s="1431"/>
      <c r="EDS366" s="1431"/>
      <c r="EDT366" s="1431"/>
      <c r="EDU366" s="1431"/>
      <c r="EDV366" s="1431"/>
      <c r="EDW366" s="1431"/>
      <c r="EDX366" s="1431"/>
      <c r="EDY366" s="1431"/>
      <c r="EDZ366" s="1431"/>
      <c r="EEA366" s="1431"/>
      <c r="EEB366" s="1431"/>
      <c r="EEC366" s="1431"/>
      <c r="EED366" s="1431"/>
      <c r="EEE366" s="1431"/>
      <c r="EEF366" s="1431"/>
      <c r="EEG366" s="1431"/>
      <c r="EEH366" s="1431"/>
      <c r="EEI366" s="1431"/>
      <c r="EEJ366" s="1431"/>
      <c r="EEK366" s="1431"/>
      <c r="EEL366" s="1431"/>
      <c r="EEM366" s="1431"/>
      <c r="EEN366" s="1431"/>
      <c r="EEO366" s="1431"/>
      <c r="EEP366" s="1431"/>
      <c r="EEQ366" s="1431"/>
      <c r="EER366" s="1431"/>
      <c r="EES366" s="1431"/>
      <c r="EET366" s="1431"/>
      <c r="EEU366" s="1431"/>
      <c r="EEV366" s="1431"/>
      <c r="EEW366" s="1431"/>
      <c r="EEX366" s="1431"/>
      <c r="EEY366" s="1431"/>
      <c r="EEZ366" s="1431"/>
      <c r="EFA366" s="1431"/>
      <c r="EFB366" s="1431"/>
      <c r="EFC366" s="1431"/>
      <c r="EFD366" s="1431"/>
      <c r="EFE366" s="1431"/>
      <c r="EFF366" s="1431"/>
      <c r="EFG366" s="1431"/>
      <c r="EFH366" s="1431"/>
      <c r="EFI366" s="1431"/>
      <c r="EFJ366" s="1431"/>
      <c r="EFK366" s="1431"/>
      <c r="EFL366" s="1431"/>
      <c r="EFM366" s="1431"/>
      <c r="EFN366" s="1431"/>
      <c r="EFO366" s="1431"/>
      <c r="EFP366" s="1431"/>
      <c r="EFQ366" s="1431"/>
      <c r="EFR366" s="1431"/>
      <c r="EFS366" s="1431"/>
      <c r="EFT366" s="1431"/>
      <c r="EFU366" s="1431"/>
      <c r="EFV366" s="1431"/>
      <c r="EFW366" s="1431"/>
      <c r="EFX366" s="1431"/>
      <c r="EFY366" s="1431"/>
      <c r="EFZ366" s="1431"/>
      <c r="EGA366" s="1431"/>
      <c r="EGB366" s="1431"/>
      <c r="EGC366" s="1431"/>
      <c r="EGD366" s="1431"/>
      <c r="EGE366" s="1431"/>
      <c r="EGF366" s="1431"/>
      <c r="EGG366" s="1431"/>
      <c r="EGH366" s="1431"/>
      <c r="EGI366" s="1431"/>
      <c r="EGJ366" s="1431"/>
      <c r="EGK366" s="1431"/>
      <c r="EGL366" s="1431"/>
      <c r="EGM366" s="1431"/>
      <c r="EGN366" s="1431"/>
      <c r="EGO366" s="1431"/>
      <c r="EGP366" s="1431"/>
      <c r="EGQ366" s="1431"/>
      <c r="EGR366" s="1431"/>
      <c r="EGS366" s="1431"/>
      <c r="EGT366" s="1431"/>
      <c r="EGU366" s="1431"/>
      <c r="EGV366" s="1431"/>
      <c r="EGW366" s="1431"/>
      <c r="EGX366" s="1431"/>
      <c r="EGY366" s="1431"/>
      <c r="EGZ366" s="1431"/>
      <c r="EHA366" s="1431"/>
      <c r="EHB366" s="1431"/>
      <c r="EHC366" s="1431"/>
      <c r="EHD366" s="1431"/>
      <c r="EHE366" s="1431"/>
      <c r="EHF366" s="1431"/>
      <c r="EHG366" s="1431"/>
      <c r="EHH366" s="1431"/>
      <c r="EHI366" s="1431"/>
      <c r="EHJ366" s="1431"/>
      <c r="EHK366" s="1431"/>
      <c r="EHL366" s="1431"/>
      <c r="EHM366" s="1431"/>
      <c r="EHN366" s="1431"/>
      <c r="EHO366" s="1431"/>
      <c r="EHP366" s="1431"/>
      <c r="EHQ366" s="1431"/>
      <c r="EHR366" s="1431"/>
      <c r="EHS366" s="1431"/>
      <c r="EHT366" s="1431"/>
      <c r="EHU366" s="1431"/>
      <c r="EHV366" s="1431"/>
      <c r="EHW366" s="1431"/>
      <c r="EHX366" s="1431"/>
      <c r="EHY366" s="1431"/>
      <c r="EHZ366" s="1431"/>
      <c r="EIA366" s="1431"/>
      <c r="EIB366" s="1431"/>
      <c r="EIC366" s="1431"/>
      <c r="EID366" s="1431"/>
      <c r="EIE366" s="1431"/>
      <c r="EIF366" s="1431"/>
      <c r="EIG366" s="1431"/>
      <c r="EIH366" s="1431"/>
      <c r="EII366" s="1431"/>
      <c r="EIJ366" s="1431"/>
      <c r="EIK366" s="1431"/>
      <c r="EIL366" s="1431"/>
      <c r="EIM366" s="1431"/>
      <c r="EIN366" s="1431"/>
      <c r="EIO366" s="1431"/>
      <c r="EIP366" s="1431"/>
      <c r="EIQ366" s="1431"/>
      <c r="EIR366" s="1431"/>
      <c r="EIS366" s="1431"/>
      <c r="EIT366" s="1431"/>
      <c r="EIU366" s="1431"/>
      <c r="EIV366" s="1431"/>
      <c r="EIW366" s="1431"/>
      <c r="EIX366" s="1431"/>
      <c r="EIY366" s="1431"/>
      <c r="EIZ366" s="1431"/>
      <c r="EJA366" s="1431"/>
      <c r="EJB366" s="1431"/>
      <c r="EJC366" s="1431"/>
      <c r="EJD366" s="1431"/>
      <c r="EJE366" s="1431"/>
      <c r="EJF366" s="1431"/>
      <c r="EJG366" s="1431"/>
      <c r="EJH366" s="1431"/>
      <c r="EJI366" s="1431"/>
      <c r="EJJ366" s="1431"/>
      <c r="EJK366" s="1431"/>
      <c r="EJL366" s="1431"/>
      <c r="EJM366" s="1431"/>
      <c r="EJN366" s="1431"/>
      <c r="EJO366" s="1431"/>
      <c r="EJP366" s="1431"/>
      <c r="EJQ366" s="1431"/>
      <c r="EJR366" s="1431"/>
      <c r="EJS366" s="1431"/>
      <c r="EJT366" s="1431"/>
      <c r="EJU366" s="1431"/>
      <c r="EJV366" s="1431"/>
      <c r="EJW366" s="1431"/>
      <c r="EJX366" s="1431"/>
      <c r="EJY366" s="1431"/>
      <c r="EJZ366" s="1431"/>
      <c r="EKA366" s="1431"/>
      <c r="EKB366" s="1431"/>
      <c r="EKC366" s="1431"/>
      <c r="EKD366" s="1431"/>
      <c r="EKE366" s="1431"/>
      <c r="EKF366" s="1431"/>
      <c r="EKG366" s="1431"/>
      <c r="EKH366" s="1431"/>
      <c r="EKI366" s="1431"/>
      <c r="EKJ366" s="1431"/>
      <c r="EKK366" s="1431"/>
      <c r="EKL366" s="1431"/>
      <c r="EKM366" s="1431"/>
      <c r="EKN366" s="1431"/>
      <c r="EKO366" s="1431"/>
      <c r="EKP366" s="1431"/>
      <c r="EKQ366" s="1431"/>
      <c r="EKR366" s="1431"/>
      <c r="EKS366" s="1431"/>
      <c r="EKT366" s="1431"/>
      <c r="EKU366" s="1431"/>
      <c r="EKV366" s="1431"/>
      <c r="EKW366" s="1431"/>
      <c r="EKX366" s="1431"/>
      <c r="EKY366" s="1431"/>
      <c r="EKZ366" s="1431"/>
      <c r="ELA366" s="1431"/>
      <c r="ELB366" s="1431"/>
      <c r="ELC366" s="1431"/>
      <c r="ELD366" s="1431"/>
      <c r="ELE366" s="1431"/>
      <c r="ELF366" s="1431"/>
      <c r="ELG366" s="1431"/>
      <c r="ELH366" s="1431"/>
      <c r="ELI366" s="1431"/>
      <c r="ELJ366" s="1431"/>
      <c r="ELK366" s="1431"/>
      <c r="ELL366" s="1431"/>
      <c r="ELM366" s="1431"/>
      <c r="ELN366" s="1431"/>
      <c r="ELO366" s="1431"/>
      <c r="ELP366" s="1431"/>
      <c r="ELQ366" s="1431"/>
      <c r="ELR366" s="1431"/>
      <c r="ELS366" s="1431"/>
      <c r="ELT366" s="1431"/>
      <c r="ELU366" s="1431"/>
      <c r="ELV366" s="1431"/>
      <c r="ELW366" s="1431"/>
      <c r="ELX366" s="1431"/>
      <c r="ELY366" s="1431"/>
      <c r="ELZ366" s="1431"/>
      <c r="EMA366" s="1431"/>
      <c r="EMB366" s="1431"/>
      <c r="EMC366" s="1431"/>
      <c r="EMD366" s="1431"/>
      <c r="EME366" s="1431"/>
      <c r="EMF366" s="1431"/>
      <c r="EMG366" s="1431"/>
      <c r="EMH366" s="1431"/>
      <c r="EMI366" s="1431"/>
      <c r="EMJ366" s="1431"/>
      <c r="EMK366" s="1431"/>
      <c r="EML366" s="1431"/>
      <c r="EMM366" s="1431"/>
      <c r="EMN366" s="1431"/>
      <c r="EMO366" s="1431"/>
      <c r="EMP366" s="1431"/>
      <c r="EMQ366" s="1431"/>
      <c r="EMR366" s="1431"/>
      <c r="EMS366" s="1431"/>
      <c r="EMT366" s="1431"/>
      <c r="EMU366" s="1431"/>
      <c r="EMV366" s="1431"/>
      <c r="EMW366" s="1431"/>
      <c r="EMX366" s="1431"/>
      <c r="EMY366" s="1431"/>
      <c r="EMZ366" s="1431"/>
      <c r="ENA366" s="1431"/>
      <c r="ENB366" s="1431"/>
      <c r="ENC366" s="1431"/>
      <c r="END366" s="1431"/>
      <c r="ENE366" s="1431"/>
      <c r="ENF366" s="1431"/>
      <c r="ENG366" s="1431"/>
      <c r="ENH366" s="1431"/>
      <c r="ENI366" s="1431"/>
      <c r="ENJ366" s="1431"/>
      <c r="ENK366" s="1431"/>
      <c r="ENL366" s="1431"/>
      <c r="ENM366" s="1431"/>
      <c r="ENN366" s="1431"/>
      <c r="ENO366" s="1431"/>
      <c r="ENP366" s="1431"/>
      <c r="ENQ366" s="1431"/>
      <c r="ENR366" s="1431"/>
      <c r="ENS366" s="1431"/>
      <c r="ENT366" s="1431"/>
      <c r="ENU366" s="1431"/>
      <c r="ENV366" s="1431"/>
      <c r="ENW366" s="1431"/>
      <c r="ENX366" s="1431"/>
      <c r="ENY366" s="1431"/>
      <c r="ENZ366" s="1431"/>
      <c r="EOA366" s="1431"/>
      <c r="EOB366" s="1431"/>
      <c r="EOC366" s="1431"/>
      <c r="EOD366" s="1431"/>
      <c r="EOE366" s="1431"/>
      <c r="EOF366" s="1431"/>
      <c r="EOG366" s="1431"/>
      <c r="EOH366" s="1431"/>
      <c r="EOI366" s="1431"/>
      <c r="EOJ366" s="1431"/>
      <c r="EOK366" s="1431"/>
      <c r="EOL366" s="1431"/>
      <c r="EOM366" s="1431"/>
      <c r="EON366" s="1431"/>
      <c r="EOO366" s="1431"/>
      <c r="EOP366" s="1431"/>
      <c r="EOQ366" s="1431"/>
      <c r="EOR366" s="1431"/>
      <c r="EOS366" s="1431"/>
      <c r="EOT366" s="1431"/>
      <c r="EOU366" s="1431"/>
      <c r="EOV366" s="1431"/>
      <c r="EOW366" s="1431"/>
      <c r="EOX366" s="1431"/>
      <c r="EOY366" s="1431"/>
      <c r="EOZ366" s="1431"/>
      <c r="EPA366" s="1431"/>
      <c r="EPB366" s="1431"/>
      <c r="EPC366" s="1431"/>
      <c r="EPD366" s="1431"/>
      <c r="EPE366" s="1431"/>
      <c r="EPF366" s="1431"/>
      <c r="EPG366" s="1431"/>
      <c r="EPH366" s="1431"/>
      <c r="EPI366" s="1431"/>
      <c r="EPJ366" s="1431"/>
      <c r="EPK366" s="1431"/>
      <c r="EPL366" s="1431"/>
      <c r="EPM366" s="1431"/>
      <c r="EPN366" s="1431"/>
      <c r="EPO366" s="1431"/>
      <c r="EPP366" s="1431"/>
      <c r="EPQ366" s="1431"/>
      <c r="EPR366" s="1431"/>
      <c r="EPS366" s="1431"/>
      <c r="EPT366" s="1431"/>
      <c r="EPU366" s="1431"/>
      <c r="EPV366" s="1431"/>
      <c r="EPW366" s="1431"/>
      <c r="EPX366" s="1431"/>
      <c r="EPY366" s="1431"/>
      <c r="EPZ366" s="1431"/>
      <c r="EQA366" s="1431"/>
      <c r="EQB366" s="1431"/>
      <c r="EQC366" s="1431"/>
      <c r="EQD366" s="1431"/>
      <c r="EQE366" s="1431"/>
      <c r="EQF366" s="1431"/>
      <c r="EQG366" s="1431"/>
      <c r="EQH366" s="1431"/>
      <c r="EQI366" s="1431"/>
      <c r="EQJ366" s="1431"/>
      <c r="EQK366" s="1431"/>
      <c r="EQL366" s="1431"/>
      <c r="EQM366" s="1431"/>
      <c r="EQN366" s="1431"/>
      <c r="EQO366" s="1431"/>
      <c r="EQP366" s="1431"/>
      <c r="EQQ366" s="1431"/>
      <c r="EQR366" s="1431"/>
      <c r="EQS366" s="1431"/>
      <c r="EQT366" s="1431"/>
      <c r="EQU366" s="1431"/>
      <c r="EQV366" s="1431"/>
      <c r="EQW366" s="1431"/>
      <c r="EQX366" s="1431"/>
      <c r="EQY366" s="1431"/>
      <c r="EQZ366" s="1431"/>
      <c r="ERA366" s="1431"/>
      <c r="ERB366" s="1431"/>
      <c r="ERC366" s="1431"/>
      <c r="ERD366" s="1431"/>
      <c r="ERE366" s="1431"/>
      <c r="ERF366" s="1431"/>
      <c r="ERG366" s="1431"/>
      <c r="ERH366" s="1431"/>
      <c r="ERI366" s="1431"/>
      <c r="ERJ366" s="1431"/>
      <c r="ERK366" s="1431"/>
      <c r="ERL366" s="1431"/>
      <c r="ERM366" s="1431"/>
      <c r="ERN366" s="1431"/>
      <c r="ERO366" s="1431"/>
      <c r="ERP366" s="1431"/>
      <c r="ERQ366" s="1431"/>
      <c r="ERR366" s="1431"/>
      <c r="ERS366" s="1431"/>
      <c r="ERT366" s="1431"/>
      <c r="ERU366" s="1431"/>
      <c r="ERV366" s="1431"/>
      <c r="ERW366" s="1431"/>
      <c r="ERX366" s="1431"/>
      <c r="ERY366" s="1431"/>
      <c r="ERZ366" s="1431"/>
      <c r="ESA366" s="1431"/>
      <c r="ESB366" s="1431"/>
      <c r="ESC366" s="1431"/>
      <c r="ESD366" s="1431"/>
      <c r="ESE366" s="1431"/>
      <c r="ESF366" s="1431"/>
      <c r="ESG366" s="1431"/>
      <c r="ESH366" s="1431"/>
      <c r="ESI366" s="1431"/>
      <c r="ESJ366" s="1431"/>
      <c r="ESK366" s="1431"/>
      <c r="ESL366" s="1431"/>
      <c r="ESM366" s="1431"/>
      <c r="ESN366" s="1431"/>
      <c r="ESO366" s="1431"/>
      <c r="ESP366" s="1431"/>
      <c r="ESQ366" s="1431"/>
      <c r="ESR366" s="1431"/>
      <c r="ESS366" s="1431"/>
      <c r="EST366" s="1431"/>
      <c r="ESU366" s="1431"/>
      <c r="ESV366" s="1431"/>
      <c r="ESW366" s="1431"/>
      <c r="ESX366" s="1431"/>
      <c r="ESY366" s="1431"/>
      <c r="ESZ366" s="1431"/>
      <c r="ETA366" s="1431"/>
      <c r="ETB366" s="1431"/>
      <c r="ETC366" s="1431"/>
      <c r="ETD366" s="1431"/>
      <c r="ETE366" s="1431"/>
      <c r="ETF366" s="1431"/>
      <c r="ETG366" s="1431"/>
      <c r="ETH366" s="1431"/>
      <c r="ETI366" s="1431"/>
      <c r="ETJ366" s="1431"/>
      <c r="ETK366" s="1431"/>
      <c r="ETL366" s="1431"/>
      <c r="ETM366" s="1431"/>
      <c r="ETN366" s="1431"/>
      <c r="ETO366" s="1431"/>
      <c r="ETP366" s="1431"/>
      <c r="ETQ366" s="1431"/>
      <c r="ETR366" s="1431"/>
      <c r="ETS366" s="1431"/>
      <c r="ETT366" s="1431"/>
      <c r="ETU366" s="1431"/>
      <c r="ETV366" s="1431"/>
      <c r="ETW366" s="1431"/>
      <c r="ETX366" s="1431"/>
      <c r="ETY366" s="1431"/>
      <c r="ETZ366" s="1431"/>
      <c r="EUA366" s="1431"/>
      <c r="EUB366" s="1431"/>
      <c r="EUC366" s="1431"/>
      <c r="EUD366" s="1431"/>
      <c r="EUE366" s="1431"/>
      <c r="EUF366" s="1431"/>
      <c r="EUG366" s="1431"/>
      <c r="EUH366" s="1431"/>
      <c r="EUI366" s="1431"/>
      <c r="EUJ366" s="1431"/>
      <c r="EUK366" s="1431"/>
      <c r="EUL366" s="1431"/>
      <c r="EUM366" s="1431"/>
      <c r="EUN366" s="1431"/>
      <c r="EUO366" s="1431"/>
      <c r="EUP366" s="1431"/>
      <c r="EUQ366" s="1431"/>
      <c r="EUR366" s="1431"/>
      <c r="EUS366" s="1431"/>
      <c r="EUT366" s="1431"/>
      <c r="EUU366" s="1431"/>
      <c r="EUV366" s="1431"/>
      <c r="EUW366" s="1431"/>
      <c r="EUX366" s="1431"/>
      <c r="EUY366" s="1431"/>
      <c r="EUZ366" s="1431"/>
      <c r="EVA366" s="1431"/>
      <c r="EVB366" s="1431"/>
      <c r="EVC366" s="1431"/>
      <c r="EVD366" s="1431"/>
      <c r="EVE366" s="1431"/>
      <c r="EVF366" s="1431"/>
      <c r="EVG366" s="1431"/>
      <c r="EVH366" s="1431"/>
      <c r="EVI366" s="1431"/>
      <c r="EVJ366" s="1431"/>
      <c r="EVK366" s="1431"/>
      <c r="EVL366" s="1431"/>
      <c r="EVM366" s="1431"/>
      <c r="EVN366" s="1431"/>
      <c r="EVO366" s="1431"/>
      <c r="EVP366" s="1431"/>
      <c r="EVQ366" s="1431"/>
      <c r="EVR366" s="1431"/>
      <c r="EVS366" s="1431"/>
      <c r="EVT366" s="1431"/>
      <c r="EVU366" s="1431"/>
      <c r="EVV366" s="1431"/>
      <c r="EVW366" s="1431"/>
      <c r="EVX366" s="1431"/>
      <c r="EVY366" s="1431"/>
      <c r="EVZ366" s="1431"/>
      <c r="EWA366" s="1431"/>
      <c r="EWB366" s="1431"/>
      <c r="EWC366" s="1431"/>
      <c r="EWD366" s="1431"/>
      <c r="EWE366" s="1431"/>
      <c r="EWF366" s="1431"/>
      <c r="EWG366" s="1431"/>
      <c r="EWH366" s="1431"/>
      <c r="EWI366" s="1431"/>
      <c r="EWJ366" s="1431"/>
      <c r="EWK366" s="1431"/>
      <c r="EWL366" s="1431"/>
      <c r="EWM366" s="1431"/>
      <c r="EWN366" s="1431"/>
      <c r="EWO366" s="1431"/>
      <c r="EWP366" s="1431"/>
      <c r="EWQ366" s="1431"/>
      <c r="EWR366" s="1431"/>
      <c r="EWS366" s="1431"/>
      <c r="EWT366" s="1431"/>
      <c r="EWU366" s="1431"/>
      <c r="EWV366" s="1431"/>
      <c r="EWW366" s="1431"/>
      <c r="EWX366" s="1431"/>
      <c r="EWY366" s="1431"/>
      <c r="EWZ366" s="1431"/>
      <c r="EXA366" s="1431"/>
      <c r="EXB366" s="1431"/>
      <c r="EXC366" s="1431"/>
      <c r="EXD366" s="1431"/>
      <c r="EXE366" s="1431"/>
      <c r="EXF366" s="1431"/>
      <c r="EXG366" s="1431"/>
      <c r="EXH366" s="1431"/>
      <c r="EXI366" s="1431"/>
      <c r="EXJ366" s="1431"/>
      <c r="EXK366" s="1431"/>
      <c r="EXL366" s="1431"/>
      <c r="EXM366" s="1431"/>
      <c r="EXN366" s="1431"/>
      <c r="EXO366" s="1431"/>
      <c r="EXP366" s="1431"/>
      <c r="EXQ366" s="1431"/>
      <c r="EXR366" s="1431"/>
      <c r="EXS366" s="1431"/>
      <c r="EXT366" s="1431"/>
      <c r="EXU366" s="1431"/>
      <c r="EXV366" s="1431"/>
      <c r="EXW366" s="1431"/>
      <c r="EXX366" s="1431"/>
      <c r="EXY366" s="1431"/>
      <c r="EXZ366" s="1431"/>
      <c r="EYA366" s="1431"/>
      <c r="EYB366" s="1431"/>
      <c r="EYC366" s="1431"/>
      <c r="EYD366" s="1431"/>
      <c r="EYE366" s="1431"/>
      <c r="EYF366" s="1431"/>
      <c r="EYG366" s="1431"/>
      <c r="EYH366" s="1431"/>
      <c r="EYI366" s="1431"/>
      <c r="EYJ366" s="1431"/>
      <c r="EYK366" s="1431"/>
      <c r="EYL366" s="1431"/>
      <c r="EYM366" s="1431"/>
      <c r="EYN366" s="1431"/>
      <c r="EYO366" s="1431"/>
      <c r="EYP366" s="1431"/>
      <c r="EYQ366" s="1431"/>
      <c r="EYR366" s="1431"/>
      <c r="EYS366" s="1431"/>
      <c r="EYT366" s="1431"/>
      <c r="EYU366" s="1431"/>
      <c r="EYV366" s="1431"/>
      <c r="EYW366" s="1431"/>
      <c r="EYX366" s="1431"/>
      <c r="EYY366" s="1431"/>
      <c r="EYZ366" s="1431"/>
      <c r="EZA366" s="1431"/>
      <c r="EZB366" s="1431"/>
      <c r="EZC366" s="1431"/>
      <c r="EZD366" s="1431"/>
      <c r="EZE366" s="1431"/>
      <c r="EZF366" s="1431"/>
      <c r="EZG366" s="1431"/>
      <c r="EZH366" s="1431"/>
      <c r="EZI366" s="1431"/>
      <c r="EZJ366" s="1431"/>
      <c r="EZK366" s="1431"/>
      <c r="EZL366" s="1431"/>
      <c r="EZM366" s="1431"/>
      <c r="EZN366" s="1431"/>
      <c r="EZO366" s="1431"/>
      <c r="EZP366" s="1431"/>
      <c r="EZQ366" s="1431"/>
      <c r="EZR366" s="1431"/>
      <c r="EZS366" s="1431"/>
      <c r="EZT366" s="1431"/>
      <c r="EZU366" s="1431"/>
      <c r="EZV366" s="1431"/>
      <c r="EZW366" s="1431"/>
      <c r="EZX366" s="1431"/>
      <c r="EZY366" s="1431"/>
      <c r="EZZ366" s="1431"/>
      <c r="FAA366" s="1431"/>
      <c r="FAB366" s="1431"/>
      <c r="FAC366" s="1431"/>
      <c r="FAD366" s="1431"/>
      <c r="FAE366" s="1431"/>
      <c r="FAF366" s="1431"/>
      <c r="FAG366" s="1431"/>
      <c r="FAH366" s="1431"/>
      <c r="FAI366" s="1431"/>
      <c r="FAJ366" s="1431"/>
      <c r="FAK366" s="1431"/>
      <c r="FAL366" s="1431"/>
      <c r="FAM366" s="1431"/>
      <c r="FAN366" s="1431"/>
      <c r="FAO366" s="1431"/>
      <c r="FAP366" s="1431"/>
      <c r="FAQ366" s="1431"/>
      <c r="FAR366" s="1431"/>
      <c r="FAS366" s="1431"/>
      <c r="FAT366" s="1431"/>
      <c r="FAU366" s="1431"/>
      <c r="FAV366" s="1431"/>
      <c r="FAW366" s="1431"/>
      <c r="FAX366" s="1431"/>
      <c r="FAY366" s="1431"/>
      <c r="FAZ366" s="1431"/>
      <c r="FBA366" s="1431"/>
      <c r="FBB366" s="1431"/>
      <c r="FBC366" s="1431"/>
      <c r="FBD366" s="1431"/>
      <c r="FBE366" s="1431"/>
      <c r="FBF366" s="1431"/>
      <c r="FBG366" s="1431"/>
      <c r="FBH366" s="1431"/>
      <c r="FBI366" s="1431"/>
      <c r="FBJ366" s="1431"/>
      <c r="FBK366" s="1431"/>
      <c r="FBL366" s="1431"/>
      <c r="FBM366" s="1431"/>
      <c r="FBN366" s="1431"/>
      <c r="FBO366" s="1431"/>
      <c r="FBP366" s="1431"/>
      <c r="FBQ366" s="1431"/>
      <c r="FBR366" s="1431"/>
      <c r="FBS366" s="1431"/>
      <c r="FBT366" s="1431"/>
      <c r="FBU366" s="1431"/>
      <c r="FBV366" s="1431"/>
      <c r="FBW366" s="1431"/>
      <c r="FBX366" s="1431"/>
      <c r="FBY366" s="1431"/>
      <c r="FBZ366" s="1431"/>
      <c r="FCA366" s="1431"/>
      <c r="FCB366" s="1431"/>
      <c r="FCC366" s="1431"/>
      <c r="FCD366" s="1431"/>
      <c r="FCE366" s="1431"/>
      <c r="FCF366" s="1431"/>
      <c r="FCG366" s="1431"/>
      <c r="FCH366" s="1431"/>
      <c r="FCI366" s="1431"/>
      <c r="FCJ366" s="1431"/>
      <c r="FCK366" s="1431"/>
      <c r="FCL366" s="1431"/>
      <c r="FCM366" s="1431"/>
      <c r="FCN366" s="1431"/>
      <c r="FCO366" s="1431"/>
      <c r="FCP366" s="1431"/>
      <c r="FCQ366" s="1431"/>
      <c r="FCR366" s="1431"/>
      <c r="FCS366" s="1431"/>
      <c r="FCT366" s="1431"/>
      <c r="FCU366" s="1431"/>
      <c r="FCV366" s="1431"/>
      <c r="FCW366" s="1431"/>
      <c r="FCX366" s="1431"/>
      <c r="FCY366" s="1431"/>
      <c r="FCZ366" s="1431"/>
      <c r="FDA366" s="1431"/>
      <c r="FDB366" s="1431"/>
      <c r="FDC366" s="1431"/>
      <c r="FDD366" s="1431"/>
      <c r="FDE366" s="1431"/>
      <c r="FDF366" s="1431"/>
      <c r="FDG366" s="1431"/>
      <c r="FDH366" s="1431"/>
      <c r="FDI366" s="1431"/>
      <c r="FDJ366" s="1431"/>
      <c r="FDK366" s="1431"/>
      <c r="FDL366" s="1431"/>
      <c r="FDM366" s="1431"/>
      <c r="FDN366" s="1431"/>
      <c r="FDO366" s="1431"/>
      <c r="FDP366" s="1431"/>
      <c r="FDQ366" s="1431"/>
      <c r="FDR366" s="1431"/>
      <c r="FDS366" s="1431"/>
      <c r="FDT366" s="1431"/>
      <c r="FDU366" s="1431"/>
      <c r="FDV366" s="1431"/>
      <c r="FDW366" s="1431"/>
      <c r="FDX366" s="1431"/>
      <c r="FDY366" s="1431"/>
      <c r="FDZ366" s="1431"/>
      <c r="FEA366" s="1431"/>
      <c r="FEB366" s="1431"/>
      <c r="FEC366" s="1431"/>
      <c r="FED366" s="1431"/>
      <c r="FEE366" s="1431"/>
      <c r="FEF366" s="1431"/>
      <c r="FEG366" s="1431"/>
      <c r="FEH366" s="1431"/>
      <c r="FEI366" s="1431"/>
      <c r="FEJ366" s="1431"/>
      <c r="FEK366" s="1431"/>
      <c r="FEL366" s="1431"/>
      <c r="FEM366" s="1431"/>
      <c r="FEN366" s="1431"/>
      <c r="FEO366" s="1431"/>
      <c r="FEP366" s="1431"/>
      <c r="FEQ366" s="1431"/>
      <c r="FER366" s="1431"/>
      <c r="FES366" s="1431"/>
      <c r="FET366" s="1431"/>
      <c r="FEU366" s="1431"/>
      <c r="FEV366" s="1431"/>
      <c r="FEW366" s="1431"/>
      <c r="FEX366" s="1431"/>
      <c r="FEY366" s="1431"/>
      <c r="FEZ366" s="1431"/>
      <c r="FFA366" s="1431"/>
      <c r="FFB366" s="1431"/>
      <c r="FFC366" s="1431"/>
      <c r="FFD366" s="1431"/>
      <c r="FFE366" s="1431"/>
      <c r="FFF366" s="1431"/>
      <c r="FFG366" s="1431"/>
      <c r="FFH366" s="1431"/>
      <c r="FFI366" s="1431"/>
      <c r="FFJ366" s="1431"/>
      <c r="FFK366" s="1431"/>
      <c r="FFL366" s="1431"/>
      <c r="FFM366" s="1431"/>
      <c r="FFN366" s="1431"/>
      <c r="FFO366" s="1431"/>
      <c r="FFP366" s="1431"/>
      <c r="FFQ366" s="1431"/>
      <c r="FFR366" s="1431"/>
      <c r="FFS366" s="1431"/>
      <c r="FFT366" s="1431"/>
      <c r="FFU366" s="1431"/>
      <c r="FFV366" s="1431"/>
      <c r="FFW366" s="1431"/>
      <c r="FFX366" s="1431"/>
      <c r="FFY366" s="1431"/>
      <c r="FFZ366" s="1431"/>
      <c r="FGA366" s="1431"/>
      <c r="FGB366" s="1431"/>
      <c r="FGC366" s="1431"/>
      <c r="FGD366" s="1431"/>
      <c r="FGE366" s="1431"/>
      <c r="FGF366" s="1431"/>
      <c r="FGG366" s="1431"/>
      <c r="FGH366" s="1431"/>
      <c r="FGI366" s="1431"/>
      <c r="FGJ366" s="1431"/>
      <c r="FGK366" s="1431"/>
      <c r="FGL366" s="1431"/>
      <c r="FGM366" s="1431"/>
      <c r="FGN366" s="1431"/>
      <c r="FGO366" s="1431"/>
      <c r="FGP366" s="1431"/>
      <c r="FGQ366" s="1431"/>
      <c r="FGR366" s="1431"/>
      <c r="FGS366" s="1431"/>
      <c r="FGT366" s="1431"/>
      <c r="FGU366" s="1431"/>
      <c r="FGV366" s="1431"/>
      <c r="FGW366" s="1431"/>
      <c r="FGX366" s="1431"/>
      <c r="FGY366" s="1431"/>
      <c r="FGZ366" s="1431"/>
      <c r="FHA366" s="1431"/>
      <c r="FHB366" s="1431"/>
      <c r="FHC366" s="1431"/>
      <c r="FHD366" s="1431"/>
      <c r="FHE366" s="1431"/>
      <c r="FHF366" s="1431"/>
      <c r="FHG366" s="1431"/>
      <c r="FHH366" s="1431"/>
      <c r="FHI366" s="1431"/>
      <c r="FHJ366" s="1431"/>
      <c r="FHK366" s="1431"/>
      <c r="FHL366" s="1431"/>
      <c r="FHM366" s="1431"/>
      <c r="FHN366" s="1431"/>
      <c r="FHO366" s="1431"/>
      <c r="FHP366" s="1431"/>
      <c r="FHQ366" s="1431"/>
      <c r="FHR366" s="1431"/>
      <c r="FHS366" s="1431"/>
      <c r="FHT366" s="1431"/>
      <c r="FHU366" s="1431"/>
      <c r="FHV366" s="1431"/>
      <c r="FHW366" s="1431"/>
      <c r="FHX366" s="1431"/>
      <c r="FHY366" s="1431"/>
      <c r="FHZ366" s="1431"/>
      <c r="FIA366" s="1431"/>
      <c r="FIB366" s="1431"/>
      <c r="FIC366" s="1431"/>
      <c r="FID366" s="1431"/>
      <c r="FIE366" s="1431"/>
      <c r="FIF366" s="1431"/>
      <c r="FIG366" s="1431"/>
      <c r="FIH366" s="1431"/>
      <c r="FII366" s="1431"/>
      <c r="FIJ366" s="1431"/>
      <c r="FIK366" s="1431"/>
      <c r="FIL366" s="1431"/>
      <c r="FIM366" s="1431"/>
      <c r="FIN366" s="1431"/>
      <c r="FIO366" s="1431"/>
      <c r="FIP366" s="1431"/>
      <c r="FIQ366" s="1431"/>
      <c r="FIR366" s="1431"/>
      <c r="FIS366" s="1431"/>
      <c r="FIT366" s="1431"/>
      <c r="FIU366" s="1431"/>
      <c r="FIV366" s="1431"/>
      <c r="FIW366" s="1431"/>
      <c r="FIX366" s="1431"/>
      <c r="FIY366" s="1431"/>
      <c r="FIZ366" s="1431"/>
      <c r="FJA366" s="1431"/>
      <c r="FJB366" s="1431"/>
      <c r="FJC366" s="1431"/>
      <c r="FJD366" s="1431"/>
      <c r="FJE366" s="1431"/>
      <c r="FJF366" s="1431"/>
      <c r="FJG366" s="1431"/>
      <c r="FJH366" s="1431"/>
      <c r="FJI366" s="1431"/>
      <c r="FJJ366" s="1431"/>
      <c r="FJK366" s="1431"/>
      <c r="FJL366" s="1431"/>
      <c r="FJM366" s="1431"/>
      <c r="FJN366" s="1431"/>
      <c r="FJO366" s="1431"/>
      <c r="FJP366" s="1431"/>
      <c r="FJQ366" s="1431"/>
      <c r="FJR366" s="1431"/>
      <c r="FJS366" s="1431"/>
      <c r="FJT366" s="1431"/>
      <c r="FJU366" s="1431"/>
      <c r="FJV366" s="1431"/>
      <c r="FJW366" s="1431"/>
      <c r="FJX366" s="1431"/>
      <c r="FJY366" s="1431"/>
      <c r="FJZ366" s="1431"/>
      <c r="FKA366" s="1431"/>
      <c r="FKB366" s="1431"/>
      <c r="FKC366" s="1431"/>
      <c r="FKD366" s="1431"/>
      <c r="FKE366" s="1431"/>
      <c r="FKF366" s="1431"/>
      <c r="FKG366" s="1431"/>
      <c r="FKH366" s="1431"/>
      <c r="FKI366" s="1431"/>
      <c r="FKJ366" s="1431"/>
      <c r="FKK366" s="1431"/>
      <c r="FKL366" s="1431"/>
      <c r="FKM366" s="1431"/>
      <c r="FKN366" s="1431"/>
      <c r="FKO366" s="1431"/>
      <c r="FKP366" s="1431"/>
      <c r="FKQ366" s="1431"/>
      <c r="FKR366" s="1431"/>
      <c r="FKS366" s="1431"/>
      <c r="FKT366" s="1431"/>
      <c r="FKU366" s="1431"/>
      <c r="FKV366" s="1431"/>
      <c r="FKW366" s="1431"/>
      <c r="FKX366" s="1431"/>
      <c r="FKY366" s="1431"/>
      <c r="FKZ366" s="1431"/>
      <c r="FLA366" s="1431"/>
      <c r="FLB366" s="1431"/>
      <c r="FLC366" s="1431"/>
      <c r="FLD366" s="1431"/>
      <c r="FLE366" s="1431"/>
      <c r="FLF366" s="1431"/>
      <c r="FLG366" s="1431"/>
      <c r="FLH366" s="1431"/>
      <c r="FLI366" s="1431"/>
      <c r="FLJ366" s="1431"/>
      <c r="FLK366" s="1431"/>
      <c r="FLL366" s="1431"/>
      <c r="FLM366" s="1431"/>
      <c r="FLN366" s="1431"/>
      <c r="FLO366" s="1431"/>
      <c r="FLP366" s="1431"/>
      <c r="FLQ366" s="1431"/>
      <c r="FLR366" s="1431"/>
      <c r="FLS366" s="1431"/>
      <c r="FLT366" s="1431"/>
      <c r="FLU366" s="1431"/>
      <c r="FLV366" s="1431"/>
      <c r="FLW366" s="1431"/>
      <c r="FLX366" s="1431"/>
      <c r="FLY366" s="1431"/>
      <c r="FLZ366" s="1431"/>
      <c r="FMA366" s="1431"/>
      <c r="FMB366" s="1431"/>
      <c r="FMC366" s="1431"/>
      <c r="FMD366" s="1431"/>
      <c r="FME366" s="1431"/>
      <c r="FMF366" s="1431"/>
      <c r="FMG366" s="1431"/>
      <c r="FMH366" s="1431"/>
      <c r="FMI366" s="1431"/>
      <c r="FMJ366" s="1431"/>
      <c r="FMK366" s="1431"/>
      <c r="FML366" s="1431"/>
      <c r="FMM366" s="1431"/>
      <c r="FMN366" s="1431"/>
      <c r="FMO366" s="1431"/>
      <c r="FMP366" s="1431"/>
      <c r="FMQ366" s="1431"/>
      <c r="FMR366" s="1431"/>
      <c r="FMS366" s="1431"/>
      <c r="FMT366" s="1431"/>
      <c r="FMU366" s="1431"/>
      <c r="FMV366" s="1431"/>
      <c r="FMW366" s="1431"/>
      <c r="FMX366" s="1431"/>
      <c r="FMY366" s="1431"/>
      <c r="FMZ366" s="1431"/>
      <c r="FNA366" s="1431"/>
      <c r="FNB366" s="1431"/>
      <c r="FNC366" s="1431"/>
      <c r="FND366" s="1431"/>
      <c r="FNE366" s="1431"/>
      <c r="FNF366" s="1431"/>
      <c r="FNG366" s="1431"/>
      <c r="FNH366" s="1431"/>
      <c r="FNI366" s="1431"/>
      <c r="FNJ366" s="1431"/>
      <c r="FNK366" s="1431"/>
      <c r="FNL366" s="1431"/>
      <c r="FNM366" s="1431"/>
      <c r="FNN366" s="1431"/>
      <c r="FNO366" s="1431"/>
      <c r="FNP366" s="1431"/>
      <c r="FNQ366" s="1431"/>
      <c r="FNR366" s="1431"/>
      <c r="FNS366" s="1431"/>
      <c r="FNT366" s="1431"/>
      <c r="FNU366" s="1431"/>
      <c r="FNV366" s="1431"/>
      <c r="FNW366" s="1431"/>
      <c r="FNX366" s="1431"/>
      <c r="FNY366" s="1431"/>
      <c r="FNZ366" s="1431"/>
      <c r="FOA366" s="1431"/>
      <c r="FOB366" s="1431"/>
      <c r="FOC366" s="1431"/>
      <c r="FOD366" s="1431"/>
      <c r="FOE366" s="1431"/>
      <c r="FOF366" s="1431"/>
      <c r="FOG366" s="1431"/>
      <c r="FOH366" s="1431"/>
      <c r="FOI366" s="1431"/>
      <c r="FOJ366" s="1431"/>
      <c r="FOK366" s="1431"/>
      <c r="FOL366" s="1431"/>
      <c r="FOM366" s="1431"/>
      <c r="FON366" s="1431"/>
      <c r="FOO366" s="1431"/>
      <c r="FOP366" s="1431"/>
      <c r="FOQ366" s="1431"/>
      <c r="FOR366" s="1431"/>
      <c r="FOS366" s="1431"/>
      <c r="FOT366" s="1431"/>
      <c r="FOU366" s="1431"/>
      <c r="FOV366" s="1431"/>
      <c r="FOW366" s="1431"/>
      <c r="FOX366" s="1431"/>
      <c r="FOY366" s="1431"/>
      <c r="FOZ366" s="1431"/>
      <c r="FPA366" s="1431"/>
      <c r="FPB366" s="1431"/>
      <c r="FPC366" s="1431"/>
      <c r="FPD366" s="1431"/>
      <c r="FPE366" s="1431"/>
      <c r="FPF366" s="1431"/>
      <c r="FPG366" s="1431"/>
      <c r="FPH366" s="1431"/>
      <c r="FPI366" s="1431"/>
      <c r="FPJ366" s="1431"/>
      <c r="FPK366" s="1431"/>
      <c r="FPL366" s="1431"/>
      <c r="FPM366" s="1431"/>
      <c r="FPN366" s="1431"/>
      <c r="FPO366" s="1431"/>
      <c r="FPP366" s="1431"/>
      <c r="FPQ366" s="1431"/>
      <c r="FPR366" s="1431"/>
      <c r="FPS366" s="1431"/>
      <c r="FPT366" s="1431"/>
      <c r="FPU366" s="1431"/>
      <c r="FPV366" s="1431"/>
      <c r="FPW366" s="1431"/>
      <c r="FPX366" s="1431"/>
      <c r="FPY366" s="1431"/>
      <c r="FPZ366" s="1431"/>
      <c r="FQA366" s="1431"/>
      <c r="FQB366" s="1431"/>
      <c r="FQC366" s="1431"/>
      <c r="FQD366" s="1431"/>
      <c r="FQE366" s="1431"/>
      <c r="FQF366" s="1431"/>
      <c r="FQG366" s="1431"/>
      <c r="FQH366" s="1431"/>
      <c r="FQI366" s="1431"/>
      <c r="FQJ366" s="1431"/>
      <c r="FQK366" s="1431"/>
      <c r="FQL366" s="1431"/>
      <c r="FQM366" s="1431"/>
      <c r="FQN366" s="1431"/>
      <c r="FQO366" s="1431"/>
      <c r="FQP366" s="1431"/>
      <c r="FQQ366" s="1431"/>
      <c r="FQR366" s="1431"/>
      <c r="FQS366" s="1431"/>
      <c r="FQT366" s="1431"/>
      <c r="FQU366" s="1431"/>
      <c r="FQV366" s="1431"/>
      <c r="FQW366" s="1431"/>
      <c r="FQX366" s="1431"/>
      <c r="FQY366" s="1431"/>
      <c r="FQZ366" s="1431"/>
      <c r="FRA366" s="1431"/>
      <c r="FRB366" s="1431"/>
      <c r="FRC366" s="1431"/>
      <c r="FRD366" s="1431"/>
      <c r="FRE366" s="1431"/>
      <c r="FRF366" s="1431"/>
      <c r="FRG366" s="1431"/>
      <c r="FRH366" s="1431"/>
      <c r="FRI366" s="1431"/>
      <c r="FRJ366" s="1431"/>
      <c r="FRK366" s="1431"/>
      <c r="FRL366" s="1431"/>
      <c r="FRM366" s="1431"/>
      <c r="FRN366" s="1431"/>
      <c r="FRO366" s="1431"/>
      <c r="FRP366" s="1431"/>
      <c r="FRQ366" s="1431"/>
      <c r="FRR366" s="1431"/>
      <c r="FRS366" s="1431"/>
      <c r="FRT366" s="1431"/>
      <c r="FRU366" s="1431"/>
      <c r="FRV366" s="1431"/>
      <c r="FRW366" s="1431"/>
      <c r="FRX366" s="1431"/>
      <c r="FRY366" s="1431"/>
      <c r="FRZ366" s="1431"/>
      <c r="FSA366" s="1431"/>
      <c r="FSB366" s="1431"/>
      <c r="FSC366" s="1431"/>
      <c r="FSD366" s="1431"/>
      <c r="FSE366" s="1431"/>
      <c r="FSF366" s="1431"/>
      <c r="FSG366" s="1431"/>
      <c r="FSH366" s="1431"/>
      <c r="FSI366" s="1431"/>
      <c r="FSJ366" s="1431"/>
      <c r="FSK366" s="1431"/>
      <c r="FSL366" s="1431"/>
      <c r="FSM366" s="1431"/>
      <c r="FSN366" s="1431"/>
      <c r="FSO366" s="1431"/>
      <c r="FSP366" s="1431"/>
      <c r="FSQ366" s="1431"/>
      <c r="FSR366" s="1431"/>
      <c r="FSS366" s="1431"/>
      <c r="FST366" s="1431"/>
      <c r="FSU366" s="1431"/>
      <c r="FSV366" s="1431"/>
      <c r="FSW366" s="1431"/>
      <c r="FSX366" s="1431"/>
      <c r="FSY366" s="1431"/>
      <c r="FSZ366" s="1431"/>
      <c r="FTA366" s="1431"/>
      <c r="FTB366" s="1431"/>
      <c r="FTC366" s="1431"/>
      <c r="FTD366" s="1431"/>
      <c r="FTE366" s="1431"/>
      <c r="FTF366" s="1431"/>
      <c r="FTG366" s="1431"/>
      <c r="FTH366" s="1431"/>
      <c r="FTI366" s="1431"/>
      <c r="FTJ366" s="1431"/>
      <c r="FTK366" s="1431"/>
      <c r="FTL366" s="1431"/>
      <c r="FTM366" s="1431"/>
      <c r="FTN366" s="1431"/>
      <c r="FTO366" s="1431"/>
      <c r="FTP366" s="1431"/>
      <c r="FTQ366" s="1431"/>
      <c r="FTR366" s="1431"/>
      <c r="FTS366" s="1431"/>
      <c r="FTT366" s="1431"/>
      <c r="FTU366" s="1431"/>
      <c r="FTV366" s="1431"/>
      <c r="FTW366" s="1431"/>
      <c r="FTX366" s="1431"/>
      <c r="FTY366" s="1431"/>
      <c r="FTZ366" s="1431"/>
      <c r="FUA366" s="1431"/>
      <c r="FUB366" s="1431"/>
      <c r="FUC366" s="1431"/>
      <c r="FUD366" s="1431"/>
      <c r="FUE366" s="1431"/>
      <c r="FUF366" s="1431"/>
      <c r="FUG366" s="1431"/>
      <c r="FUH366" s="1431"/>
      <c r="FUI366" s="1431"/>
      <c r="FUJ366" s="1431"/>
      <c r="FUK366" s="1431"/>
      <c r="FUL366" s="1431"/>
      <c r="FUM366" s="1431"/>
      <c r="FUN366" s="1431"/>
      <c r="FUO366" s="1431"/>
      <c r="FUP366" s="1431"/>
      <c r="FUQ366" s="1431"/>
      <c r="FUR366" s="1431"/>
      <c r="FUS366" s="1431"/>
      <c r="FUT366" s="1431"/>
      <c r="FUU366" s="1431"/>
      <c r="FUV366" s="1431"/>
      <c r="FUW366" s="1431"/>
      <c r="FUX366" s="1431"/>
      <c r="FUY366" s="1431"/>
      <c r="FUZ366" s="1431"/>
      <c r="FVA366" s="1431"/>
      <c r="FVB366" s="1431"/>
      <c r="FVC366" s="1431"/>
      <c r="FVD366" s="1431"/>
      <c r="FVE366" s="1431"/>
      <c r="FVF366" s="1431"/>
      <c r="FVG366" s="1431"/>
      <c r="FVH366" s="1431"/>
      <c r="FVI366" s="1431"/>
      <c r="FVJ366" s="1431"/>
      <c r="FVK366" s="1431"/>
      <c r="FVL366" s="1431"/>
      <c r="FVM366" s="1431"/>
      <c r="FVN366" s="1431"/>
      <c r="FVO366" s="1431"/>
      <c r="FVP366" s="1431"/>
      <c r="FVQ366" s="1431"/>
      <c r="FVR366" s="1431"/>
      <c r="FVS366" s="1431"/>
      <c r="FVT366" s="1431"/>
      <c r="FVU366" s="1431"/>
      <c r="FVV366" s="1431"/>
      <c r="FVW366" s="1431"/>
      <c r="FVX366" s="1431"/>
      <c r="FVY366" s="1431"/>
      <c r="FVZ366" s="1431"/>
      <c r="FWA366" s="1431"/>
      <c r="FWB366" s="1431"/>
      <c r="FWC366" s="1431"/>
      <c r="FWD366" s="1431"/>
      <c r="FWE366" s="1431"/>
      <c r="FWF366" s="1431"/>
      <c r="FWG366" s="1431"/>
      <c r="FWH366" s="1431"/>
      <c r="FWI366" s="1431"/>
      <c r="FWJ366" s="1431"/>
      <c r="FWK366" s="1431"/>
      <c r="FWL366" s="1431"/>
      <c r="FWM366" s="1431"/>
      <c r="FWN366" s="1431"/>
      <c r="FWO366" s="1431"/>
      <c r="FWP366" s="1431"/>
      <c r="FWQ366" s="1431"/>
      <c r="FWR366" s="1431"/>
      <c r="FWS366" s="1431"/>
      <c r="FWT366" s="1431"/>
      <c r="FWU366" s="1431"/>
      <c r="FWV366" s="1431"/>
      <c r="FWW366" s="1431"/>
      <c r="FWX366" s="1431"/>
      <c r="FWY366" s="1431"/>
      <c r="FWZ366" s="1431"/>
      <c r="FXA366" s="1431"/>
      <c r="FXB366" s="1431"/>
      <c r="FXC366" s="1431"/>
      <c r="FXD366" s="1431"/>
      <c r="FXE366" s="1431"/>
      <c r="FXF366" s="1431"/>
      <c r="FXG366" s="1431"/>
      <c r="FXH366" s="1431"/>
      <c r="FXI366" s="1431"/>
      <c r="FXJ366" s="1431"/>
      <c r="FXK366" s="1431"/>
      <c r="FXL366" s="1431"/>
      <c r="FXM366" s="1431"/>
      <c r="FXN366" s="1431"/>
      <c r="FXO366" s="1431"/>
      <c r="FXP366" s="1431"/>
      <c r="FXQ366" s="1431"/>
      <c r="FXR366" s="1431"/>
      <c r="FXS366" s="1431"/>
      <c r="FXT366" s="1431"/>
      <c r="FXU366" s="1431"/>
      <c r="FXV366" s="1431"/>
      <c r="FXW366" s="1431"/>
      <c r="FXX366" s="1431"/>
      <c r="FXY366" s="1431"/>
      <c r="FXZ366" s="1431"/>
      <c r="FYA366" s="1431"/>
      <c r="FYB366" s="1431"/>
      <c r="FYC366" s="1431"/>
      <c r="FYD366" s="1431"/>
      <c r="FYE366" s="1431"/>
      <c r="FYF366" s="1431"/>
      <c r="FYG366" s="1431"/>
      <c r="FYH366" s="1431"/>
      <c r="FYI366" s="1431"/>
      <c r="FYJ366" s="1431"/>
      <c r="FYK366" s="1431"/>
      <c r="FYL366" s="1431"/>
      <c r="FYM366" s="1431"/>
      <c r="FYN366" s="1431"/>
      <c r="FYO366" s="1431"/>
      <c r="FYP366" s="1431"/>
      <c r="FYQ366" s="1431"/>
      <c r="FYR366" s="1431"/>
      <c r="FYS366" s="1431"/>
      <c r="FYT366" s="1431"/>
      <c r="FYU366" s="1431"/>
      <c r="FYV366" s="1431"/>
      <c r="FYW366" s="1431"/>
      <c r="FYX366" s="1431"/>
      <c r="FYY366" s="1431"/>
      <c r="FYZ366" s="1431"/>
      <c r="FZA366" s="1431"/>
      <c r="FZB366" s="1431"/>
      <c r="FZC366" s="1431"/>
      <c r="FZD366" s="1431"/>
      <c r="FZE366" s="1431"/>
      <c r="FZF366" s="1431"/>
      <c r="FZG366" s="1431"/>
      <c r="FZH366" s="1431"/>
      <c r="FZI366" s="1431"/>
      <c r="FZJ366" s="1431"/>
      <c r="FZK366" s="1431"/>
      <c r="FZL366" s="1431"/>
      <c r="FZM366" s="1431"/>
      <c r="FZN366" s="1431"/>
      <c r="FZO366" s="1431"/>
      <c r="FZP366" s="1431"/>
      <c r="FZQ366" s="1431"/>
      <c r="FZR366" s="1431"/>
      <c r="FZS366" s="1431"/>
      <c r="FZT366" s="1431"/>
      <c r="FZU366" s="1431"/>
      <c r="FZV366" s="1431"/>
      <c r="FZW366" s="1431"/>
      <c r="FZX366" s="1431"/>
      <c r="FZY366" s="1431"/>
      <c r="FZZ366" s="1431"/>
      <c r="GAA366" s="1431"/>
      <c r="GAB366" s="1431"/>
      <c r="GAC366" s="1431"/>
      <c r="GAD366" s="1431"/>
      <c r="GAE366" s="1431"/>
      <c r="GAF366" s="1431"/>
      <c r="GAG366" s="1431"/>
      <c r="GAH366" s="1431"/>
      <c r="GAI366" s="1431"/>
      <c r="GAJ366" s="1431"/>
      <c r="GAK366" s="1431"/>
      <c r="GAL366" s="1431"/>
      <c r="GAM366" s="1431"/>
      <c r="GAN366" s="1431"/>
      <c r="GAO366" s="1431"/>
      <c r="GAP366" s="1431"/>
      <c r="GAQ366" s="1431"/>
      <c r="GAR366" s="1431"/>
      <c r="GAS366" s="1431"/>
      <c r="GAT366" s="1431"/>
      <c r="GAU366" s="1431"/>
      <c r="GAV366" s="1431"/>
      <c r="GAW366" s="1431"/>
      <c r="GAX366" s="1431"/>
      <c r="GAY366" s="1431"/>
      <c r="GAZ366" s="1431"/>
      <c r="GBA366" s="1431"/>
      <c r="GBB366" s="1431"/>
      <c r="GBC366" s="1431"/>
      <c r="GBD366" s="1431"/>
      <c r="GBE366" s="1431"/>
      <c r="GBF366" s="1431"/>
      <c r="GBG366" s="1431"/>
      <c r="GBH366" s="1431"/>
      <c r="GBI366" s="1431"/>
      <c r="GBJ366" s="1431"/>
      <c r="GBK366" s="1431"/>
      <c r="GBL366" s="1431"/>
      <c r="GBM366" s="1431"/>
      <c r="GBN366" s="1431"/>
      <c r="GBO366" s="1431"/>
      <c r="GBP366" s="1431"/>
      <c r="GBQ366" s="1431"/>
      <c r="GBR366" s="1431"/>
      <c r="GBS366" s="1431"/>
      <c r="GBT366" s="1431"/>
      <c r="GBU366" s="1431"/>
      <c r="GBV366" s="1431"/>
      <c r="GBW366" s="1431"/>
      <c r="GBX366" s="1431"/>
      <c r="GBY366" s="1431"/>
      <c r="GBZ366" s="1431"/>
      <c r="GCA366" s="1431"/>
      <c r="GCB366" s="1431"/>
      <c r="GCC366" s="1431"/>
      <c r="GCD366" s="1431"/>
      <c r="GCE366" s="1431"/>
      <c r="GCF366" s="1431"/>
      <c r="GCG366" s="1431"/>
      <c r="GCH366" s="1431"/>
      <c r="GCI366" s="1431"/>
      <c r="GCJ366" s="1431"/>
      <c r="GCK366" s="1431"/>
      <c r="GCL366" s="1431"/>
      <c r="GCM366" s="1431"/>
      <c r="GCN366" s="1431"/>
      <c r="GCO366" s="1431"/>
      <c r="GCP366" s="1431"/>
      <c r="GCQ366" s="1431"/>
      <c r="GCR366" s="1431"/>
      <c r="GCS366" s="1431"/>
      <c r="GCT366" s="1431"/>
      <c r="GCU366" s="1431"/>
      <c r="GCV366" s="1431"/>
      <c r="GCW366" s="1431"/>
      <c r="GCX366" s="1431"/>
      <c r="GCY366" s="1431"/>
      <c r="GCZ366" s="1431"/>
      <c r="GDA366" s="1431"/>
      <c r="GDB366" s="1431"/>
      <c r="GDC366" s="1431"/>
      <c r="GDD366" s="1431"/>
      <c r="GDE366" s="1431"/>
      <c r="GDF366" s="1431"/>
      <c r="GDG366" s="1431"/>
      <c r="GDH366" s="1431"/>
      <c r="GDI366" s="1431"/>
      <c r="GDJ366" s="1431"/>
      <c r="GDK366" s="1431"/>
      <c r="GDL366" s="1431"/>
      <c r="GDM366" s="1431"/>
      <c r="GDN366" s="1431"/>
      <c r="GDO366" s="1431"/>
      <c r="GDP366" s="1431"/>
      <c r="GDQ366" s="1431"/>
      <c r="GDR366" s="1431"/>
      <c r="GDS366" s="1431"/>
      <c r="GDT366" s="1431"/>
      <c r="GDU366" s="1431"/>
      <c r="GDV366" s="1431"/>
      <c r="GDW366" s="1431"/>
      <c r="GDX366" s="1431"/>
      <c r="GDY366" s="1431"/>
      <c r="GDZ366" s="1431"/>
      <c r="GEA366" s="1431"/>
      <c r="GEB366" s="1431"/>
      <c r="GEC366" s="1431"/>
      <c r="GED366" s="1431"/>
      <c r="GEE366" s="1431"/>
      <c r="GEF366" s="1431"/>
      <c r="GEG366" s="1431"/>
      <c r="GEH366" s="1431"/>
      <c r="GEI366" s="1431"/>
      <c r="GEJ366" s="1431"/>
      <c r="GEK366" s="1431"/>
      <c r="GEL366" s="1431"/>
      <c r="GEM366" s="1431"/>
      <c r="GEN366" s="1431"/>
      <c r="GEO366" s="1431"/>
      <c r="GEP366" s="1431"/>
      <c r="GEQ366" s="1431"/>
      <c r="GER366" s="1431"/>
      <c r="GES366" s="1431"/>
      <c r="GET366" s="1431"/>
      <c r="GEU366" s="1431"/>
      <c r="GEV366" s="1431"/>
      <c r="GEW366" s="1431"/>
      <c r="GEX366" s="1431"/>
      <c r="GEY366" s="1431"/>
      <c r="GEZ366" s="1431"/>
      <c r="GFA366" s="1431"/>
      <c r="GFB366" s="1431"/>
      <c r="GFC366" s="1431"/>
      <c r="GFD366" s="1431"/>
      <c r="GFE366" s="1431"/>
      <c r="GFF366" s="1431"/>
      <c r="GFG366" s="1431"/>
      <c r="GFH366" s="1431"/>
      <c r="GFI366" s="1431"/>
      <c r="GFJ366" s="1431"/>
      <c r="GFK366" s="1431"/>
      <c r="GFL366" s="1431"/>
      <c r="GFM366" s="1431"/>
      <c r="GFN366" s="1431"/>
      <c r="GFO366" s="1431"/>
      <c r="GFP366" s="1431"/>
      <c r="GFQ366" s="1431"/>
      <c r="GFR366" s="1431"/>
      <c r="GFS366" s="1431"/>
      <c r="GFT366" s="1431"/>
      <c r="GFU366" s="1431"/>
      <c r="GFV366" s="1431"/>
      <c r="GFW366" s="1431"/>
      <c r="GFX366" s="1431"/>
      <c r="GFY366" s="1431"/>
      <c r="GFZ366" s="1431"/>
      <c r="GGA366" s="1431"/>
      <c r="GGB366" s="1431"/>
      <c r="GGC366" s="1431"/>
      <c r="GGD366" s="1431"/>
      <c r="GGE366" s="1431"/>
      <c r="GGF366" s="1431"/>
      <c r="GGG366" s="1431"/>
      <c r="GGH366" s="1431"/>
      <c r="GGI366" s="1431"/>
      <c r="GGJ366" s="1431"/>
      <c r="GGK366" s="1431"/>
      <c r="GGL366" s="1431"/>
      <c r="GGM366" s="1431"/>
      <c r="GGN366" s="1431"/>
      <c r="GGO366" s="1431"/>
      <c r="GGP366" s="1431"/>
      <c r="GGQ366" s="1431"/>
      <c r="GGR366" s="1431"/>
      <c r="GGS366" s="1431"/>
      <c r="GGT366" s="1431"/>
      <c r="GGU366" s="1431"/>
      <c r="GGV366" s="1431"/>
      <c r="GGW366" s="1431"/>
      <c r="GGX366" s="1431"/>
      <c r="GGY366" s="1431"/>
      <c r="GGZ366" s="1431"/>
      <c r="GHA366" s="1431"/>
      <c r="GHB366" s="1431"/>
      <c r="GHC366" s="1431"/>
      <c r="GHD366" s="1431"/>
      <c r="GHE366" s="1431"/>
      <c r="GHF366" s="1431"/>
      <c r="GHG366" s="1431"/>
      <c r="GHH366" s="1431"/>
      <c r="GHI366" s="1431"/>
      <c r="GHJ366" s="1431"/>
      <c r="GHK366" s="1431"/>
      <c r="GHL366" s="1431"/>
      <c r="GHM366" s="1431"/>
      <c r="GHN366" s="1431"/>
      <c r="GHO366" s="1431"/>
      <c r="GHP366" s="1431"/>
      <c r="GHQ366" s="1431"/>
      <c r="GHR366" s="1431"/>
      <c r="GHS366" s="1431"/>
      <c r="GHT366" s="1431"/>
      <c r="GHU366" s="1431"/>
      <c r="GHV366" s="1431"/>
      <c r="GHW366" s="1431"/>
      <c r="GHX366" s="1431"/>
      <c r="GHY366" s="1431"/>
      <c r="GHZ366" s="1431"/>
      <c r="GIA366" s="1431"/>
      <c r="GIB366" s="1431"/>
      <c r="GIC366" s="1431"/>
      <c r="GID366" s="1431"/>
      <c r="GIE366" s="1431"/>
      <c r="GIF366" s="1431"/>
      <c r="GIG366" s="1431"/>
      <c r="GIH366" s="1431"/>
      <c r="GII366" s="1431"/>
      <c r="GIJ366" s="1431"/>
      <c r="GIK366" s="1431"/>
      <c r="GIL366" s="1431"/>
      <c r="GIM366" s="1431"/>
      <c r="GIN366" s="1431"/>
      <c r="GIO366" s="1431"/>
      <c r="GIP366" s="1431"/>
      <c r="GIQ366" s="1431"/>
      <c r="GIR366" s="1431"/>
      <c r="GIS366" s="1431"/>
      <c r="GIT366" s="1431"/>
      <c r="GIU366" s="1431"/>
      <c r="GIV366" s="1431"/>
      <c r="GIW366" s="1431"/>
      <c r="GIX366" s="1431"/>
      <c r="GIY366" s="1431"/>
      <c r="GIZ366" s="1431"/>
      <c r="GJA366" s="1431"/>
      <c r="GJB366" s="1431"/>
      <c r="GJC366" s="1431"/>
      <c r="GJD366" s="1431"/>
      <c r="GJE366" s="1431"/>
      <c r="GJF366" s="1431"/>
      <c r="GJG366" s="1431"/>
      <c r="GJH366" s="1431"/>
      <c r="GJI366" s="1431"/>
      <c r="GJJ366" s="1431"/>
      <c r="GJK366" s="1431"/>
      <c r="GJL366" s="1431"/>
      <c r="GJM366" s="1431"/>
      <c r="GJN366" s="1431"/>
      <c r="GJO366" s="1431"/>
      <c r="GJP366" s="1431"/>
      <c r="GJQ366" s="1431"/>
      <c r="GJR366" s="1431"/>
      <c r="GJS366" s="1431"/>
      <c r="GJT366" s="1431"/>
      <c r="GJU366" s="1431"/>
      <c r="GJV366" s="1431"/>
      <c r="GJW366" s="1431"/>
      <c r="GJX366" s="1431"/>
      <c r="GJY366" s="1431"/>
      <c r="GJZ366" s="1431"/>
      <c r="GKA366" s="1431"/>
      <c r="GKB366" s="1431"/>
      <c r="GKC366" s="1431"/>
      <c r="GKD366" s="1431"/>
      <c r="GKE366" s="1431"/>
      <c r="GKF366" s="1431"/>
      <c r="GKG366" s="1431"/>
      <c r="GKH366" s="1431"/>
      <c r="GKI366" s="1431"/>
      <c r="GKJ366" s="1431"/>
      <c r="GKK366" s="1431"/>
      <c r="GKL366" s="1431"/>
      <c r="GKM366" s="1431"/>
      <c r="GKN366" s="1431"/>
      <c r="GKO366" s="1431"/>
      <c r="GKP366" s="1431"/>
      <c r="GKQ366" s="1431"/>
      <c r="GKR366" s="1431"/>
      <c r="GKS366" s="1431"/>
      <c r="GKT366" s="1431"/>
      <c r="GKU366" s="1431"/>
      <c r="GKV366" s="1431"/>
      <c r="GKW366" s="1431"/>
      <c r="GKX366" s="1431"/>
      <c r="GKY366" s="1431"/>
      <c r="GKZ366" s="1431"/>
      <c r="GLA366" s="1431"/>
      <c r="GLB366" s="1431"/>
      <c r="GLC366" s="1431"/>
      <c r="GLD366" s="1431"/>
      <c r="GLE366" s="1431"/>
      <c r="GLF366" s="1431"/>
      <c r="GLG366" s="1431"/>
      <c r="GLH366" s="1431"/>
      <c r="GLI366" s="1431"/>
      <c r="GLJ366" s="1431"/>
      <c r="GLK366" s="1431"/>
      <c r="GLL366" s="1431"/>
      <c r="GLM366" s="1431"/>
      <c r="GLN366" s="1431"/>
      <c r="GLO366" s="1431"/>
      <c r="GLP366" s="1431"/>
      <c r="GLQ366" s="1431"/>
      <c r="GLR366" s="1431"/>
      <c r="GLS366" s="1431"/>
      <c r="GLT366" s="1431"/>
      <c r="GLU366" s="1431"/>
      <c r="GLV366" s="1431"/>
      <c r="GLW366" s="1431"/>
      <c r="GLX366" s="1431"/>
      <c r="GLY366" s="1431"/>
      <c r="GLZ366" s="1431"/>
      <c r="GMA366" s="1431"/>
      <c r="GMB366" s="1431"/>
      <c r="GMC366" s="1431"/>
      <c r="GMD366" s="1431"/>
      <c r="GME366" s="1431"/>
      <c r="GMF366" s="1431"/>
      <c r="GMG366" s="1431"/>
      <c r="GMH366" s="1431"/>
      <c r="GMI366" s="1431"/>
      <c r="GMJ366" s="1431"/>
      <c r="GMK366" s="1431"/>
      <c r="GML366" s="1431"/>
      <c r="GMM366" s="1431"/>
      <c r="GMN366" s="1431"/>
      <c r="GMO366" s="1431"/>
      <c r="GMP366" s="1431"/>
      <c r="GMQ366" s="1431"/>
      <c r="GMR366" s="1431"/>
      <c r="GMS366" s="1431"/>
      <c r="GMT366" s="1431"/>
      <c r="GMU366" s="1431"/>
      <c r="GMV366" s="1431"/>
      <c r="GMW366" s="1431"/>
      <c r="GMX366" s="1431"/>
      <c r="GMY366" s="1431"/>
      <c r="GMZ366" s="1431"/>
      <c r="GNA366" s="1431"/>
      <c r="GNB366" s="1431"/>
      <c r="GNC366" s="1431"/>
      <c r="GND366" s="1431"/>
      <c r="GNE366" s="1431"/>
      <c r="GNF366" s="1431"/>
      <c r="GNG366" s="1431"/>
      <c r="GNH366" s="1431"/>
      <c r="GNI366" s="1431"/>
      <c r="GNJ366" s="1431"/>
      <c r="GNK366" s="1431"/>
      <c r="GNL366" s="1431"/>
      <c r="GNM366" s="1431"/>
      <c r="GNN366" s="1431"/>
      <c r="GNO366" s="1431"/>
      <c r="GNP366" s="1431"/>
      <c r="GNQ366" s="1431"/>
      <c r="GNR366" s="1431"/>
      <c r="GNS366" s="1431"/>
      <c r="GNT366" s="1431"/>
      <c r="GNU366" s="1431"/>
      <c r="GNV366" s="1431"/>
      <c r="GNW366" s="1431"/>
      <c r="GNX366" s="1431"/>
      <c r="GNY366" s="1431"/>
      <c r="GNZ366" s="1431"/>
      <c r="GOA366" s="1431"/>
      <c r="GOB366" s="1431"/>
      <c r="GOC366" s="1431"/>
      <c r="GOD366" s="1431"/>
      <c r="GOE366" s="1431"/>
      <c r="GOF366" s="1431"/>
      <c r="GOG366" s="1431"/>
      <c r="GOH366" s="1431"/>
      <c r="GOI366" s="1431"/>
      <c r="GOJ366" s="1431"/>
      <c r="GOK366" s="1431"/>
      <c r="GOL366" s="1431"/>
      <c r="GOM366" s="1431"/>
      <c r="GON366" s="1431"/>
      <c r="GOO366" s="1431"/>
      <c r="GOP366" s="1431"/>
      <c r="GOQ366" s="1431"/>
      <c r="GOR366" s="1431"/>
      <c r="GOS366" s="1431"/>
      <c r="GOT366" s="1431"/>
      <c r="GOU366" s="1431"/>
      <c r="GOV366" s="1431"/>
      <c r="GOW366" s="1431"/>
      <c r="GOX366" s="1431"/>
      <c r="GOY366" s="1431"/>
      <c r="GOZ366" s="1431"/>
      <c r="GPA366" s="1431"/>
      <c r="GPB366" s="1431"/>
      <c r="GPC366" s="1431"/>
      <c r="GPD366" s="1431"/>
      <c r="GPE366" s="1431"/>
      <c r="GPF366" s="1431"/>
      <c r="GPG366" s="1431"/>
      <c r="GPH366" s="1431"/>
      <c r="GPI366" s="1431"/>
      <c r="GPJ366" s="1431"/>
      <c r="GPK366" s="1431"/>
      <c r="GPL366" s="1431"/>
      <c r="GPM366" s="1431"/>
      <c r="GPN366" s="1431"/>
      <c r="GPO366" s="1431"/>
      <c r="GPP366" s="1431"/>
      <c r="GPQ366" s="1431"/>
      <c r="GPR366" s="1431"/>
      <c r="GPS366" s="1431"/>
      <c r="GPT366" s="1431"/>
      <c r="GPU366" s="1431"/>
      <c r="GPV366" s="1431"/>
      <c r="GPW366" s="1431"/>
      <c r="GPX366" s="1431"/>
      <c r="GPY366" s="1431"/>
      <c r="GPZ366" s="1431"/>
      <c r="GQA366" s="1431"/>
      <c r="GQB366" s="1431"/>
      <c r="GQC366" s="1431"/>
      <c r="GQD366" s="1431"/>
      <c r="GQE366" s="1431"/>
      <c r="GQF366" s="1431"/>
      <c r="GQG366" s="1431"/>
      <c r="GQH366" s="1431"/>
      <c r="GQI366" s="1431"/>
      <c r="GQJ366" s="1431"/>
      <c r="GQK366" s="1431"/>
      <c r="GQL366" s="1431"/>
      <c r="GQM366" s="1431"/>
      <c r="GQN366" s="1431"/>
      <c r="GQO366" s="1431"/>
      <c r="GQP366" s="1431"/>
      <c r="GQQ366" s="1431"/>
      <c r="GQR366" s="1431"/>
      <c r="GQS366" s="1431"/>
      <c r="GQT366" s="1431"/>
      <c r="GQU366" s="1431"/>
      <c r="GQV366" s="1431"/>
      <c r="GQW366" s="1431"/>
      <c r="GQX366" s="1431"/>
      <c r="GQY366" s="1431"/>
      <c r="GQZ366" s="1431"/>
      <c r="GRA366" s="1431"/>
      <c r="GRB366" s="1431"/>
      <c r="GRC366" s="1431"/>
      <c r="GRD366" s="1431"/>
      <c r="GRE366" s="1431"/>
      <c r="GRF366" s="1431"/>
      <c r="GRG366" s="1431"/>
      <c r="GRH366" s="1431"/>
      <c r="GRI366" s="1431"/>
      <c r="GRJ366" s="1431"/>
      <c r="GRK366" s="1431"/>
      <c r="GRL366" s="1431"/>
      <c r="GRM366" s="1431"/>
      <c r="GRN366" s="1431"/>
      <c r="GRO366" s="1431"/>
      <c r="GRP366" s="1431"/>
      <c r="GRQ366" s="1431"/>
      <c r="GRR366" s="1431"/>
      <c r="GRS366" s="1431"/>
      <c r="GRT366" s="1431"/>
      <c r="GRU366" s="1431"/>
      <c r="GRV366" s="1431"/>
      <c r="GRW366" s="1431"/>
      <c r="GRX366" s="1431"/>
      <c r="GRY366" s="1431"/>
      <c r="GRZ366" s="1431"/>
      <c r="GSA366" s="1431"/>
      <c r="GSB366" s="1431"/>
      <c r="GSC366" s="1431"/>
      <c r="GSD366" s="1431"/>
      <c r="GSE366" s="1431"/>
      <c r="GSF366" s="1431"/>
      <c r="GSG366" s="1431"/>
      <c r="GSH366" s="1431"/>
      <c r="GSI366" s="1431"/>
      <c r="GSJ366" s="1431"/>
      <c r="GSK366" s="1431"/>
      <c r="GSL366" s="1431"/>
      <c r="GSM366" s="1431"/>
      <c r="GSN366" s="1431"/>
      <c r="GSO366" s="1431"/>
      <c r="GSP366" s="1431"/>
      <c r="GSQ366" s="1431"/>
      <c r="GSR366" s="1431"/>
      <c r="GSS366" s="1431"/>
      <c r="GST366" s="1431"/>
      <c r="GSU366" s="1431"/>
      <c r="GSV366" s="1431"/>
      <c r="GSW366" s="1431"/>
      <c r="GSX366" s="1431"/>
      <c r="GSY366" s="1431"/>
      <c r="GSZ366" s="1431"/>
      <c r="GTA366" s="1431"/>
      <c r="GTB366" s="1431"/>
      <c r="GTC366" s="1431"/>
      <c r="GTD366" s="1431"/>
      <c r="GTE366" s="1431"/>
      <c r="GTF366" s="1431"/>
      <c r="GTG366" s="1431"/>
      <c r="GTH366" s="1431"/>
      <c r="GTI366" s="1431"/>
      <c r="GTJ366" s="1431"/>
      <c r="GTK366" s="1431"/>
      <c r="GTL366" s="1431"/>
      <c r="GTM366" s="1431"/>
      <c r="GTN366" s="1431"/>
      <c r="GTO366" s="1431"/>
      <c r="GTP366" s="1431"/>
      <c r="GTQ366" s="1431"/>
      <c r="GTR366" s="1431"/>
      <c r="GTS366" s="1431"/>
      <c r="GTT366" s="1431"/>
      <c r="GTU366" s="1431"/>
      <c r="GTV366" s="1431"/>
      <c r="GTW366" s="1431"/>
      <c r="GTX366" s="1431"/>
      <c r="GTY366" s="1431"/>
      <c r="GTZ366" s="1431"/>
      <c r="GUA366" s="1431"/>
      <c r="GUB366" s="1431"/>
      <c r="GUC366" s="1431"/>
      <c r="GUD366" s="1431"/>
      <c r="GUE366" s="1431"/>
      <c r="GUF366" s="1431"/>
      <c r="GUG366" s="1431"/>
      <c r="GUH366" s="1431"/>
      <c r="GUI366" s="1431"/>
      <c r="GUJ366" s="1431"/>
      <c r="GUK366" s="1431"/>
      <c r="GUL366" s="1431"/>
      <c r="GUM366" s="1431"/>
      <c r="GUN366" s="1431"/>
      <c r="GUO366" s="1431"/>
      <c r="GUP366" s="1431"/>
      <c r="GUQ366" s="1431"/>
      <c r="GUR366" s="1431"/>
      <c r="GUS366" s="1431"/>
      <c r="GUT366" s="1431"/>
      <c r="GUU366" s="1431"/>
      <c r="GUV366" s="1431"/>
      <c r="GUW366" s="1431"/>
      <c r="GUX366" s="1431"/>
      <c r="GUY366" s="1431"/>
      <c r="GUZ366" s="1431"/>
      <c r="GVA366" s="1431"/>
      <c r="GVB366" s="1431"/>
      <c r="GVC366" s="1431"/>
      <c r="GVD366" s="1431"/>
      <c r="GVE366" s="1431"/>
      <c r="GVF366" s="1431"/>
      <c r="GVG366" s="1431"/>
      <c r="GVH366" s="1431"/>
      <c r="GVI366" s="1431"/>
      <c r="GVJ366" s="1431"/>
      <c r="GVK366" s="1431"/>
      <c r="GVL366" s="1431"/>
      <c r="GVM366" s="1431"/>
      <c r="GVN366" s="1431"/>
      <c r="GVO366" s="1431"/>
      <c r="GVP366" s="1431"/>
      <c r="GVQ366" s="1431"/>
      <c r="GVR366" s="1431"/>
      <c r="GVS366" s="1431"/>
      <c r="GVT366" s="1431"/>
      <c r="GVU366" s="1431"/>
      <c r="GVV366" s="1431"/>
      <c r="GVW366" s="1431"/>
      <c r="GVX366" s="1431"/>
      <c r="GVY366" s="1431"/>
      <c r="GVZ366" s="1431"/>
      <c r="GWA366" s="1431"/>
      <c r="GWB366" s="1431"/>
      <c r="GWC366" s="1431"/>
      <c r="GWD366" s="1431"/>
      <c r="GWE366" s="1431"/>
      <c r="GWF366" s="1431"/>
      <c r="GWG366" s="1431"/>
      <c r="GWH366" s="1431"/>
      <c r="GWI366" s="1431"/>
      <c r="GWJ366" s="1431"/>
      <c r="GWK366" s="1431"/>
      <c r="GWL366" s="1431"/>
      <c r="GWM366" s="1431"/>
      <c r="GWN366" s="1431"/>
      <c r="GWO366" s="1431"/>
      <c r="GWP366" s="1431"/>
      <c r="GWQ366" s="1431"/>
      <c r="GWR366" s="1431"/>
      <c r="GWS366" s="1431"/>
      <c r="GWT366" s="1431"/>
      <c r="GWU366" s="1431"/>
      <c r="GWV366" s="1431"/>
      <c r="GWW366" s="1431"/>
      <c r="GWX366" s="1431"/>
      <c r="GWY366" s="1431"/>
      <c r="GWZ366" s="1431"/>
      <c r="GXA366" s="1431"/>
      <c r="GXB366" s="1431"/>
      <c r="GXC366" s="1431"/>
      <c r="GXD366" s="1431"/>
      <c r="GXE366" s="1431"/>
      <c r="GXF366" s="1431"/>
      <c r="GXG366" s="1431"/>
      <c r="GXH366" s="1431"/>
      <c r="GXI366" s="1431"/>
      <c r="GXJ366" s="1431"/>
      <c r="GXK366" s="1431"/>
      <c r="GXL366" s="1431"/>
      <c r="GXM366" s="1431"/>
      <c r="GXN366" s="1431"/>
      <c r="GXO366" s="1431"/>
      <c r="GXP366" s="1431"/>
      <c r="GXQ366" s="1431"/>
      <c r="GXR366" s="1431"/>
      <c r="GXS366" s="1431"/>
      <c r="GXT366" s="1431"/>
      <c r="GXU366" s="1431"/>
      <c r="GXV366" s="1431"/>
      <c r="GXW366" s="1431"/>
      <c r="GXX366" s="1431"/>
      <c r="GXY366" s="1431"/>
      <c r="GXZ366" s="1431"/>
      <c r="GYA366" s="1431"/>
      <c r="GYB366" s="1431"/>
      <c r="GYC366" s="1431"/>
      <c r="GYD366" s="1431"/>
      <c r="GYE366" s="1431"/>
      <c r="GYF366" s="1431"/>
      <c r="GYG366" s="1431"/>
      <c r="GYH366" s="1431"/>
      <c r="GYI366" s="1431"/>
      <c r="GYJ366" s="1431"/>
      <c r="GYK366" s="1431"/>
      <c r="GYL366" s="1431"/>
      <c r="GYM366" s="1431"/>
      <c r="GYN366" s="1431"/>
      <c r="GYO366" s="1431"/>
      <c r="GYP366" s="1431"/>
      <c r="GYQ366" s="1431"/>
      <c r="GYR366" s="1431"/>
      <c r="GYS366" s="1431"/>
      <c r="GYT366" s="1431"/>
      <c r="GYU366" s="1431"/>
      <c r="GYV366" s="1431"/>
      <c r="GYW366" s="1431"/>
      <c r="GYX366" s="1431"/>
      <c r="GYY366" s="1431"/>
      <c r="GYZ366" s="1431"/>
      <c r="GZA366" s="1431"/>
      <c r="GZB366" s="1431"/>
      <c r="GZC366" s="1431"/>
      <c r="GZD366" s="1431"/>
      <c r="GZE366" s="1431"/>
      <c r="GZF366" s="1431"/>
      <c r="GZG366" s="1431"/>
      <c r="GZH366" s="1431"/>
      <c r="GZI366" s="1431"/>
      <c r="GZJ366" s="1431"/>
      <c r="GZK366" s="1431"/>
      <c r="GZL366" s="1431"/>
      <c r="GZM366" s="1431"/>
      <c r="GZN366" s="1431"/>
      <c r="GZO366" s="1431"/>
      <c r="GZP366" s="1431"/>
      <c r="GZQ366" s="1431"/>
      <c r="GZR366" s="1431"/>
      <c r="GZS366" s="1431"/>
      <c r="GZT366" s="1431"/>
      <c r="GZU366" s="1431"/>
      <c r="GZV366" s="1431"/>
      <c r="GZW366" s="1431"/>
      <c r="GZX366" s="1431"/>
      <c r="GZY366" s="1431"/>
      <c r="GZZ366" s="1431"/>
      <c r="HAA366" s="1431"/>
      <c r="HAB366" s="1431"/>
      <c r="HAC366" s="1431"/>
      <c r="HAD366" s="1431"/>
      <c r="HAE366" s="1431"/>
      <c r="HAF366" s="1431"/>
      <c r="HAG366" s="1431"/>
      <c r="HAH366" s="1431"/>
      <c r="HAI366" s="1431"/>
      <c r="HAJ366" s="1431"/>
      <c r="HAK366" s="1431"/>
      <c r="HAL366" s="1431"/>
      <c r="HAM366" s="1431"/>
      <c r="HAN366" s="1431"/>
      <c r="HAO366" s="1431"/>
      <c r="HAP366" s="1431"/>
      <c r="HAQ366" s="1431"/>
      <c r="HAR366" s="1431"/>
      <c r="HAS366" s="1431"/>
      <c r="HAT366" s="1431"/>
      <c r="HAU366" s="1431"/>
      <c r="HAV366" s="1431"/>
      <c r="HAW366" s="1431"/>
      <c r="HAX366" s="1431"/>
      <c r="HAY366" s="1431"/>
      <c r="HAZ366" s="1431"/>
      <c r="HBA366" s="1431"/>
      <c r="HBB366" s="1431"/>
      <c r="HBC366" s="1431"/>
      <c r="HBD366" s="1431"/>
      <c r="HBE366" s="1431"/>
      <c r="HBF366" s="1431"/>
      <c r="HBG366" s="1431"/>
      <c r="HBH366" s="1431"/>
      <c r="HBI366" s="1431"/>
      <c r="HBJ366" s="1431"/>
      <c r="HBK366" s="1431"/>
      <c r="HBL366" s="1431"/>
      <c r="HBM366" s="1431"/>
      <c r="HBN366" s="1431"/>
      <c r="HBO366" s="1431"/>
      <c r="HBP366" s="1431"/>
      <c r="HBQ366" s="1431"/>
      <c r="HBR366" s="1431"/>
      <c r="HBS366" s="1431"/>
      <c r="HBT366" s="1431"/>
      <c r="HBU366" s="1431"/>
      <c r="HBV366" s="1431"/>
      <c r="HBW366" s="1431"/>
      <c r="HBX366" s="1431"/>
      <c r="HBY366" s="1431"/>
      <c r="HBZ366" s="1431"/>
      <c r="HCA366" s="1431"/>
      <c r="HCB366" s="1431"/>
      <c r="HCC366" s="1431"/>
      <c r="HCD366" s="1431"/>
      <c r="HCE366" s="1431"/>
      <c r="HCF366" s="1431"/>
      <c r="HCG366" s="1431"/>
      <c r="HCH366" s="1431"/>
      <c r="HCI366" s="1431"/>
      <c r="HCJ366" s="1431"/>
      <c r="HCK366" s="1431"/>
      <c r="HCL366" s="1431"/>
      <c r="HCM366" s="1431"/>
      <c r="HCN366" s="1431"/>
      <c r="HCO366" s="1431"/>
      <c r="HCP366" s="1431"/>
      <c r="HCQ366" s="1431"/>
      <c r="HCR366" s="1431"/>
      <c r="HCS366" s="1431"/>
      <c r="HCT366" s="1431"/>
      <c r="HCU366" s="1431"/>
      <c r="HCV366" s="1431"/>
      <c r="HCW366" s="1431"/>
      <c r="HCX366" s="1431"/>
      <c r="HCY366" s="1431"/>
      <c r="HCZ366" s="1431"/>
      <c r="HDA366" s="1431"/>
      <c r="HDB366" s="1431"/>
      <c r="HDC366" s="1431"/>
      <c r="HDD366" s="1431"/>
      <c r="HDE366" s="1431"/>
      <c r="HDF366" s="1431"/>
      <c r="HDG366" s="1431"/>
      <c r="HDH366" s="1431"/>
      <c r="HDI366" s="1431"/>
      <c r="HDJ366" s="1431"/>
      <c r="HDK366" s="1431"/>
      <c r="HDL366" s="1431"/>
      <c r="HDM366" s="1431"/>
      <c r="HDN366" s="1431"/>
      <c r="HDO366" s="1431"/>
      <c r="HDP366" s="1431"/>
      <c r="HDQ366" s="1431"/>
      <c r="HDR366" s="1431"/>
      <c r="HDS366" s="1431"/>
      <c r="HDT366" s="1431"/>
      <c r="HDU366" s="1431"/>
      <c r="HDV366" s="1431"/>
      <c r="HDW366" s="1431"/>
      <c r="HDX366" s="1431"/>
      <c r="HDY366" s="1431"/>
      <c r="HDZ366" s="1431"/>
      <c r="HEA366" s="1431"/>
      <c r="HEB366" s="1431"/>
      <c r="HEC366" s="1431"/>
      <c r="HED366" s="1431"/>
      <c r="HEE366" s="1431"/>
      <c r="HEF366" s="1431"/>
      <c r="HEG366" s="1431"/>
      <c r="HEH366" s="1431"/>
      <c r="HEI366" s="1431"/>
      <c r="HEJ366" s="1431"/>
      <c r="HEK366" s="1431"/>
      <c r="HEL366" s="1431"/>
      <c r="HEM366" s="1431"/>
      <c r="HEN366" s="1431"/>
      <c r="HEO366" s="1431"/>
      <c r="HEP366" s="1431"/>
      <c r="HEQ366" s="1431"/>
      <c r="HER366" s="1431"/>
      <c r="HES366" s="1431"/>
      <c r="HET366" s="1431"/>
      <c r="HEU366" s="1431"/>
      <c r="HEV366" s="1431"/>
      <c r="HEW366" s="1431"/>
      <c r="HEX366" s="1431"/>
      <c r="HEY366" s="1431"/>
      <c r="HEZ366" s="1431"/>
      <c r="HFA366" s="1431"/>
      <c r="HFB366" s="1431"/>
      <c r="HFC366" s="1431"/>
      <c r="HFD366" s="1431"/>
      <c r="HFE366" s="1431"/>
      <c r="HFF366" s="1431"/>
      <c r="HFG366" s="1431"/>
      <c r="HFH366" s="1431"/>
      <c r="HFI366" s="1431"/>
      <c r="HFJ366" s="1431"/>
      <c r="HFK366" s="1431"/>
      <c r="HFL366" s="1431"/>
      <c r="HFM366" s="1431"/>
      <c r="HFN366" s="1431"/>
      <c r="HFO366" s="1431"/>
      <c r="HFP366" s="1431"/>
      <c r="HFQ366" s="1431"/>
      <c r="HFR366" s="1431"/>
      <c r="HFS366" s="1431"/>
      <c r="HFT366" s="1431"/>
      <c r="HFU366" s="1431"/>
      <c r="HFV366" s="1431"/>
      <c r="HFW366" s="1431"/>
      <c r="HFX366" s="1431"/>
      <c r="HFY366" s="1431"/>
      <c r="HFZ366" s="1431"/>
      <c r="HGA366" s="1431"/>
      <c r="HGB366" s="1431"/>
      <c r="HGC366" s="1431"/>
      <c r="HGD366" s="1431"/>
      <c r="HGE366" s="1431"/>
      <c r="HGF366" s="1431"/>
      <c r="HGG366" s="1431"/>
      <c r="HGH366" s="1431"/>
      <c r="HGI366" s="1431"/>
      <c r="HGJ366" s="1431"/>
      <c r="HGK366" s="1431"/>
      <c r="HGL366" s="1431"/>
      <c r="HGM366" s="1431"/>
      <c r="HGN366" s="1431"/>
      <c r="HGO366" s="1431"/>
      <c r="HGP366" s="1431"/>
      <c r="HGQ366" s="1431"/>
      <c r="HGR366" s="1431"/>
      <c r="HGS366" s="1431"/>
      <c r="HGT366" s="1431"/>
      <c r="HGU366" s="1431"/>
      <c r="HGV366" s="1431"/>
      <c r="HGW366" s="1431"/>
      <c r="HGX366" s="1431"/>
      <c r="HGY366" s="1431"/>
      <c r="HGZ366" s="1431"/>
      <c r="HHA366" s="1431"/>
      <c r="HHB366" s="1431"/>
      <c r="HHC366" s="1431"/>
      <c r="HHD366" s="1431"/>
      <c r="HHE366" s="1431"/>
      <c r="HHF366" s="1431"/>
      <c r="HHG366" s="1431"/>
      <c r="HHH366" s="1431"/>
      <c r="HHI366" s="1431"/>
      <c r="HHJ366" s="1431"/>
      <c r="HHK366" s="1431"/>
      <c r="HHL366" s="1431"/>
      <c r="HHM366" s="1431"/>
      <c r="HHN366" s="1431"/>
      <c r="HHO366" s="1431"/>
      <c r="HHP366" s="1431"/>
      <c r="HHQ366" s="1431"/>
      <c r="HHR366" s="1431"/>
      <c r="HHS366" s="1431"/>
      <c r="HHT366" s="1431"/>
      <c r="HHU366" s="1431"/>
      <c r="HHV366" s="1431"/>
      <c r="HHW366" s="1431"/>
      <c r="HHX366" s="1431"/>
      <c r="HHY366" s="1431"/>
      <c r="HHZ366" s="1431"/>
      <c r="HIA366" s="1431"/>
      <c r="HIB366" s="1431"/>
      <c r="HIC366" s="1431"/>
      <c r="HID366" s="1431"/>
      <c r="HIE366" s="1431"/>
      <c r="HIF366" s="1431"/>
      <c r="HIG366" s="1431"/>
      <c r="HIH366" s="1431"/>
      <c r="HII366" s="1431"/>
      <c r="HIJ366" s="1431"/>
      <c r="HIK366" s="1431"/>
      <c r="HIL366" s="1431"/>
      <c r="HIM366" s="1431"/>
      <c r="HIN366" s="1431"/>
      <c r="HIO366" s="1431"/>
      <c r="HIP366" s="1431"/>
      <c r="HIQ366" s="1431"/>
      <c r="HIR366" s="1431"/>
      <c r="HIS366" s="1431"/>
      <c r="HIT366" s="1431"/>
      <c r="HIU366" s="1431"/>
      <c r="HIV366" s="1431"/>
      <c r="HIW366" s="1431"/>
      <c r="HIX366" s="1431"/>
      <c r="HIY366" s="1431"/>
      <c r="HIZ366" s="1431"/>
      <c r="HJA366" s="1431"/>
      <c r="HJB366" s="1431"/>
      <c r="HJC366" s="1431"/>
      <c r="HJD366" s="1431"/>
      <c r="HJE366" s="1431"/>
      <c r="HJF366" s="1431"/>
      <c r="HJG366" s="1431"/>
      <c r="HJH366" s="1431"/>
      <c r="HJI366" s="1431"/>
      <c r="HJJ366" s="1431"/>
      <c r="HJK366" s="1431"/>
      <c r="HJL366" s="1431"/>
      <c r="HJM366" s="1431"/>
      <c r="HJN366" s="1431"/>
      <c r="HJO366" s="1431"/>
      <c r="HJP366" s="1431"/>
      <c r="HJQ366" s="1431"/>
      <c r="HJR366" s="1431"/>
      <c r="HJS366" s="1431"/>
      <c r="HJT366" s="1431"/>
      <c r="HJU366" s="1431"/>
      <c r="HJV366" s="1431"/>
      <c r="HJW366" s="1431"/>
      <c r="HJX366" s="1431"/>
      <c r="HJY366" s="1431"/>
      <c r="HJZ366" s="1431"/>
      <c r="HKA366" s="1431"/>
      <c r="HKB366" s="1431"/>
      <c r="HKC366" s="1431"/>
      <c r="HKD366" s="1431"/>
      <c r="HKE366" s="1431"/>
      <c r="HKF366" s="1431"/>
      <c r="HKG366" s="1431"/>
      <c r="HKH366" s="1431"/>
      <c r="HKI366" s="1431"/>
      <c r="HKJ366" s="1431"/>
      <c r="HKK366" s="1431"/>
      <c r="HKL366" s="1431"/>
      <c r="HKM366" s="1431"/>
      <c r="HKN366" s="1431"/>
      <c r="HKO366" s="1431"/>
      <c r="HKP366" s="1431"/>
      <c r="HKQ366" s="1431"/>
      <c r="HKR366" s="1431"/>
      <c r="HKS366" s="1431"/>
      <c r="HKT366" s="1431"/>
      <c r="HKU366" s="1431"/>
      <c r="HKV366" s="1431"/>
      <c r="HKW366" s="1431"/>
      <c r="HKX366" s="1431"/>
      <c r="HKY366" s="1431"/>
      <c r="HKZ366" s="1431"/>
      <c r="HLA366" s="1431"/>
      <c r="HLB366" s="1431"/>
      <c r="HLC366" s="1431"/>
      <c r="HLD366" s="1431"/>
      <c r="HLE366" s="1431"/>
      <c r="HLF366" s="1431"/>
      <c r="HLG366" s="1431"/>
      <c r="HLH366" s="1431"/>
      <c r="HLI366" s="1431"/>
      <c r="HLJ366" s="1431"/>
      <c r="HLK366" s="1431"/>
      <c r="HLL366" s="1431"/>
      <c r="HLM366" s="1431"/>
      <c r="HLN366" s="1431"/>
      <c r="HLO366" s="1431"/>
      <c r="HLP366" s="1431"/>
      <c r="HLQ366" s="1431"/>
      <c r="HLR366" s="1431"/>
      <c r="HLS366" s="1431"/>
      <c r="HLT366" s="1431"/>
      <c r="HLU366" s="1431"/>
      <c r="HLV366" s="1431"/>
      <c r="HLW366" s="1431"/>
      <c r="HLX366" s="1431"/>
      <c r="HLY366" s="1431"/>
      <c r="HLZ366" s="1431"/>
      <c r="HMA366" s="1431"/>
      <c r="HMB366" s="1431"/>
      <c r="HMC366" s="1431"/>
      <c r="HMD366" s="1431"/>
      <c r="HME366" s="1431"/>
      <c r="HMF366" s="1431"/>
      <c r="HMG366" s="1431"/>
      <c r="HMH366" s="1431"/>
      <c r="HMI366" s="1431"/>
      <c r="HMJ366" s="1431"/>
      <c r="HMK366" s="1431"/>
      <c r="HML366" s="1431"/>
      <c r="HMM366" s="1431"/>
      <c r="HMN366" s="1431"/>
      <c r="HMO366" s="1431"/>
      <c r="HMP366" s="1431"/>
      <c r="HMQ366" s="1431"/>
      <c r="HMR366" s="1431"/>
      <c r="HMS366" s="1431"/>
      <c r="HMT366" s="1431"/>
      <c r="HMU366" s="1431"/>
      <c r="HMV366" s="1431"/>
      <c r="HMW366" s="1431"/>
      <c r="HMX366" s="1431"/>
      <c r="HMY366" s="1431"/>
      <c r="HMZ366" s="1431"/>
      <c r="HNA366" s="1431"/>
      <c r="HNB366" s="1431"/>
      <c r="HNC366" s="1431"/>
      <c r="HND366" s="1431"/>
      <c r="HNE366" s="1431"/>
      <c r="HNF366" s="1431"/>
      <c r="HNG366" s="1431"/>
      <c r="HNH366" s="1431"/>
      <c r="HNI366" s="1431"/>
      <c r="HNJ366" s="1431"/>
      <c r="HNK366" s="1431"/>
      <c r="HNL366" s="1431"/>
      <c r="HNM366" s="1431"/>
      <c r="HNN366" s="1431"/>
      <c r="HNO366" s="1431"/>
      <c r="HNP366" s="1431"/>
      <c r="HNQ366" s="1431"/>
      <c r="HNR366" s="1431"/>
      <c r="HNS366" s="1431"/>
      <c r="HNT366" s="1431"/>
      <c r="HNU366" s="1431"/>
      <c r="HNV366" s="1431"/>
      <c r="HNW366" s="1431"/>
      <c r="HNX366" s="1431"/>
      <c r="HNY366" s="1431"/>
      <c r="HNZ366" s="1431"/>
      <c r="HOA366" s="1431"/>
      <c r="HOB366" s="1431"/>
      <c r="HOC366" s="1431"/>
      <c r="HOD366" s="1431"/>
      <c r="HOE366" s="1431"/>
      <c r="HOF366" s="1431"/>
      <c r="HOG366" s="1431"/>
      <c r="HOH366" s="1431"/>
      <c r="HOI366" s="1431"/>
      <c r="HOJ366" s="1431"/>
      <c r="HOK366" s="1431"/>
      <c r="HOL366" s="1431"/>
      <c r="HOM366" s="1431"/>
      <c r="HON366" s="1431"/>
      <c r="HOO366" s="1431"/>
      <c r="HOP366" s="1431"/>
      <c r="HOQ366" s="1431"/>
      <c r="HOR366" s="1431"/>
      <c r="HOS366" s="1431"/>
      <c r="HOT366" s="1431"/>
      <c r="HOU366" s="1431"/>
      <c r="HOV366" s="1431"/>
      <c r="HOW366" s="1431"/>
      <c r="HOX366" s="1431"/>
      <c r="HOY366" s="1431"/>
      <c r="HOZ366" s="1431"/>
      <c r="HPA366" s="1431"/>
      <c r="HPB366" s="1431"/>
      <c r="HPC366" s="1431"/>
      <c r="HPD366" s="1431"/>
      <c r="HPE366" s="1431"/>
      <c r="HPF366" s="1431"/>
      <c r="HPG366" s="1431"/>
      <c r="HPH366" s="1431"/>
      <c r="HPI366" s="1431"/>
      <c r="HPJ366" s="1431"/>
      <c r="HPK366" s="1431"/>
      <c r="HPL366" s="1431"/>
      <c r="HPM366" s="1431"/>
      <c r="HPN366" s="1431"/>
      <c r="HPO366" s="1431"/>
      <c r="HPP366" s="1431"/>
      <c r="HPQ366" s="1431"/>
      <c r="HPR366" s="1431"/>
      <c r="HPS366" s="1431"/>
      <c r="HPT366" s="1431"/>
      <c r="HPU366" s="1431"/>
      <c r="HPV366" s="1431"/>
      <c r="HPW366" s="1431"/>
      <c r="HPX366" s="1431"/>
      <c r="HPY366" s="1431"/>
      <c r="HPZ366" s="1431"/>
      <c r="HQA366" s="1431"/>
      <c r="HQB366" s="1431"/>
      <c r="HQC366" s="1431"/>
      <c r="HQD366" s="1431"/>
      <c r="HQE366" s="1431"/>
      <c r="HQF366" s="1431"/>
      <c r="HQG366" s="1431"/>
      <c r="HQH366" s="1431"/>
      <c r="HQI366" s="1431"/>
      <c r="HQJ366" s="1431"/>
      <c r="HQK366" s="1431"/>
      <c r="HQL366" s="1431"/>
      <c r="HQM366" s="1431"/>
      <c r="HQN366" s="1431"/>
      <c r="HQO366" s="1431"/>
      <c r="HQP366" s="1431"/>
      <c r="HQQ366" s="1431"/>
      <c r="HQR366" s="1431"/>
      <c r="HQS366" s="1431"/>
      <c r="HQT366" s="1431"/>
      <c r="HQU366" s="1431"/>
      <c r="HQV366" s="1431"/>
      <c r="HQW366" s="1431"/>
      <c r="HQX366" s="1431"/>
      <c r="HQY366" s="1431"/>
      <c r="HQZ366" s="1431"/>
      <c r="HRA366" s="1431"/>
      <c r="HRB366" s="1431"/>
      <c r="HRC366" s="1431"/>
      <c r="HRD366" s="1431"/>
      <c r="HRE366" s="1431"/>
      <c r="HRF366" s="1431"/>
      <c r="HRG366" s="1431"/>
      <c r="HRH366" s="1431"/>
      <c r="HRI366" s="1431"/>
      <c r="HRJ366" s="1431"/>
      <c r="HRK366" s="1431"/>
      <c r="HRL366" s="1431"/>
      <c r="HRM366" s="1431"/>
      <c r="HRN366" s="1431"/>
      <c r="HRO366" s="1431"/>
      <c r="HRP366" s="1431"/>
      <c r="HRQ366" s="1431"/>
      <c r="HRR366" s="1431"/>
      <c r="HRS366" s="1431"/>
      <c r="HRT366" s="1431"/>
      <c r="HRU366" s="1431"/>
      <c r="HRV366" s="1431"/>
      <c r="HRW366" s="1431"/>
      <c r="HRX366" s="1431"/>
      <c r="HRY366" s="1431"/>
      <c r="HRZ366" s="1431"/>
      <c r="HSA366" s="1431"/>
      <c r="HSB366" s="1431"/>
      <c r="HSC366" s="1431"/>
      <c r="HSD366" s="1431"/>
      <c r="HSE366" s="1431"/>
      <c r="HSF366" s="1431"/>
      <c r="HSG366" s="1431"/>
      <c r="HSH366" s="1431"/>
      <c r="HSI366" s="1431"/>
      <c r="HSJ366" s="1431"/>
      <c r="HSK366" s="1431"/>
      <c r="HSL366" s="1431"/>
      <c r="HSM366" s="1431"/>
      <c r="HSN366" s="1431"/>
      <c r="HSO366" s="1431"/>
      <c r="HSP366" s="1431"/>
      <c r="HSQ366" s="1431"/>
      <c r="HSR366" s="1431"/>
      <c r="HSS366" s="1431"/>
      <c r="HST366" s="1431"/>
      <c r="HSU366" s="1431"/>
      <c r="HSV366" s="1431"/>
      <c r="HSW366" s="1431"/>
      <c r="HSX366" s="1431"/>
      <c r="HSY366" s="1431"/>
      <c r="HSZ366" s="1431"/>
      <c r="HTA366" s="1431"/>
      <c r="HTB366" s="1431"/>
      <c r="HTC366" s="1431"/>
      <c r="HTD366" s="1431"/>
      <c r="HTE366" s="1431"/>
      <c r="HTF366" s="1431"/>
      <c r="HTG366" s="1431"/>
      <c r="HTH366" s="1431"/>
      <c r="HTI366" s="1431"/>
      <c r="HTJ366" s="1431"/>
      <c r="HTK366" s="1431"/>
      <c r="HTL366" s="1431"/>
      <c r="HTM366" s="1431"/>
      <c r="HTN366" s="1431"/>
      <c r="HTO366" s="1431"/>
      <c r="HTP366" s="1431"/>
      <c r="HTQ366" s="1431"/>
      <c r="HTR366" s="1431"/>
      <c r="HTS366" s="1431"/>
      <c r="HTT366" s="1431"/>
      <c r="HTU366" s="1431"/>
      <c r="HTV366" s="1431"/>
      <c r="HTW366" s="1431"/>
      <c r="HTX366" s="1431"/>
      <c r="HTY366" s="1431"/>
      <c r="HTZ366" s="1431"/>
      <c r="HUA366" s="1431"/>
      <c r="HUB366" s="1431"/>
      <c r="HUC366" s="1431"/>
      <c r="HUD366" s="1431"/>
      <c r="HUE366" s="1431"/>
      <c r="HUF366" s="1431"/>
      <c r="HUG366" s="1431"/>
      <c r="HUH366" s="1431"/>
      <c r="HUI366" s="1431"/>
      <c r="HUJ366" s="1431"/>
      <c r="HUK366" s="1431"/>
      <c r="HUL366" s="1431"/>
      <c r="HUM366" s="1431"/>
      <c r="HUN366" s="1431"/>
      <c r="HUO366" s="1431"/>
      <c r="HUP366" s="1431"/>
      <c r="HUQ366" s="1431"/>
      <c r="HUR366" s="1431"/>
      <c r="HUS366" s="1431"/>
      <c r="HUT366" s="1431"/>
      <c r="HUU366" s="1431"/>
      <c r="HUV366" s="1431"/>
      <c r="HUW366" s="1431"/>
      <c r="HUX366" s="1431"/>
      <c r="HUY366" s="1431"/>
      <c r="HUZ366" s="1431"/>
      <c r="HVA366" s="1431"/>
      <c r="HVB366" s="1431"/>
      <c r="HVC366" s="1431"/>
      <c r="HVD366" s="1431"/>
      <c r="HVE366" s="1431"/>
      <c r="HVF366" s="1431"/>
      <c r="HVG366" s="1431"/>
      <c r="HVH366" s="1431"/>
      <c r="HVI366" s="1431"/>
      <c r="HVJ366" s="1431"/>
      <c r="HVK366" s="1431"/>
      <c r="HVL366" s="1431"/>
      <c r="HVM366" s="1431"/>
      <c r="HVN366" s="1431"/>
      <c r="HVO366" s="1431"/>
      <c r="HVP366" s="1431"/>
      <c r="HVQ366" s="1431"/>
      <c r="HVR366" s="1431"/>
      <c r="HVS366" s="1431"/>
      <c r="HVT366" s="1431"/>
      <c r="HVU366" s="1431"/>
      <c r="HVV366" s="1431"/>
      <c r="HVW366" s="1431"/>
      <c r="HVX366" s="1431"/>
      <c r="HVY366" s="1431"/>
      <c r="HVZ366" s="1431"/>
      <c r="HWA366" s="1431"/>
      <c r="HWB366" s="1431"/>
      <c r="HWC366" s="1431"/>
      <c r="HWD366" s="1431"/>
      <c r="HWE366" s="1431"/>
      <c r="HWF366" s="1431"/>
      <c r="HWG366" s="1431"/>
      <c r="HWH366" s="1431"/>
      <c r="HWI366" s="1431"/>
      <c r="HWJ366" s="1431"/>
      <c r="HWK366" s="1431"/>
      <c r="HWL366" s="1431"/>
      <c r="HWM366" s="1431"/>
      <c r="HWN366" s="1431"/>
      <c r="HWO366" s="1431"/>
      <c r="HWP366" s="1431"/>
      <c r="HWQ366" s="1431"/>
      <c r="HWR366" s="1431"/>
      <c r="HWS366" s="1431"/>
      <c r="HWT366" s="1431"/>
      <c r="HWU366" s="1431"/>
      <c r="HWV366" s="1431"/>
      <c r="HWW366" s="1431"/>
      <c r="HWX366" s="1431"/>
      <c r="HWY366" s="1431"/>
      <c r="HWZ366" s="1431"/>
      <c r="HXA366" s="1431"/>
      <c r="HXB366" s="1431"/>
      <c r="HXC366" s="1431"/>
      <c r="HXD366" s="1431"/>
      <c r="HXE366" s="1431"/>
      <c r="HXF366" s="1431"/>
      <c r="HXG366" s="1431"/>
      <c r="HXH366" s="1431"/>
      <c r="HXI366" s="1431"/>
      <c r="HXJ366" s="1431"/>
      <c r="HXK366" s="1431"/>
      <c r="HXL366" s="1431"/>
      <c r="HXM366" s="1431"/>
      <c r="HXN366" s="1431"/>
      <c r="HXO366" s="1431"/>
      <c r="HXP366" s="1431"/>
      <c r="HXQ366" s="1431"/>
      <c r="HXR366" s="1431"/>
      <c r="HXS366" s="1431"/>
      <c r="HXT366" s="1431"/>
      <c r="HXU366" s="1431"/>
      <c r="HXV366" s="1431"/>
      <c r="HXW366" s="1431"/>
      <c r="HXX366" s="1431"/>
      <c r="HXY366" s="1431"/>
      <c r="HXZ366" s="1431"/>
      <c r="HYA366" s="1431"/>
      <c r="HYB366" s="1431"/>
      <c r="HYC366" s="1431"/>
      <c r="HYD366" s="1431"/>
      <c r="HYE366" s="1431"/>
      <c r="HYF366" s="1431"/>
      <c r="HYG366" s="1431"/>
      <c r="HYH366" s="1431"/>
      <c r="HYI366" s="1431"/>
      <c r="HYJ366" s="1431"/>
      <c r="HYK366" s="1431"/>
      <c r="HYL366" s="1431"/>
      <c r="HYM366" s="1431"/>
      <c r="HYN366" s="1431"/>
      <c r="HYO366" s="1431"/>
      <c r="HYP366" s="1431"/>
      <c r="HYQ366" s="1431"/>
      <c r="HYR366" s="1431"/>
      <c r="HYS366" s="1431"/>
      <c r="HYT366" s="1431"/>
      <c r="HYU366" s="1431"/>
      <c r="HYV366" s="1431"/>
      <c r="HYW366" s="1431"/>
      <c r="HYX366" s="1431"/>
      <c r="HYY366" s="1431"/>
      <c r="HYZ366" s="1431"/>
      <c r="HZA366" s="1431"/>
      <c r="HZB366" s="1431"/>
      <c r="HZC366" s="1431"/>
      <c r="HZD366" s="1431"/>
      <c r="HZE366" s="1431"/>
      <c r="HZF366" s="1431"/>
      <c r="HZG366" s="1431"/>
      <c r="HZH366" s="1431"/>
      <c r="HZI366" s="1431"/>
      <c r="HZJ366" s="1431"/>
      <c r="HZK366" s="1431"/>
      <c r="HZL366" s="1431"/>
      <c r="HZM366" s="1431"/>
      <c r="HZN366" s="1431"/>
      <c r="HZO366" s="1431"/>
      <c r="HZP366" s="1431"/>
      <c r="HZQ366" s="1431"/>
      <c r="HZR366" s="1431"/>
      <c r="HZS366" s="1431"/>
      <c r="HZT366" s="1431"/>
      <c r="HZU366" s="1431"/>
      <c r="HZV366" s="1431"/>
      <c r="HZW366" s="1431"/>
      <c r="HZX366" s="1431"/>
      <c r="HZY366" s="1431"/>
      <c r="HZZ366" s="1431"/>
      <c r="IAA366" s="1431"/>
      <c r="IAB366" s="1431"/>
      <c r="IAC366" s="1431"/>
      <c r="IAD366" s="1431"/>
      <c r="IAE366" s="1431"/>
      <c r="IAF366" s="1431"/>
      <c r="IAG366" s="1431"/>
      <c r="IAH366" s="1431"/>
      <c r="IAI366" s="1431"/>
      <c r="IAJ366" s="1431"/>
      <c r="IAK366" s="1431"/>
      <c r="IAL366" s="1431"/>
      <c r="IAM366" s="1431"/>
      <c r="IAN366" s="1431"/>
      <c r="IAO366" s="1431"/>
      <c r="IAP366" s="1431"/>
      <c r="IAQ366" s="1431"/>
      <c r="IAR366" s="1431"/>
      <c r="IAS366" s="1431"/>
      <c r="IAT366" s="1431"/>
      <c r="IAU366" s="1431"/>
      <c r="IAV366" s="1431"/>
      <c r="IAW366" s="1431"/>
      <c r="IAX366" s="1431"/>
      <c r="IAY366" s="1431"/>
      <c r="IAZ366" s="1431"/>
      <c r="IBA366" s="1431"/>
      <c r="IBB366" s="1431"/>
      <c r="IBC366" s="1431"/>
      <c r="IBD366" s="1431"/>
      <c r="IBE366" s="1431"/>
      <c r="IBF366" s="1431"/>
      <c r="IBG366" s="1431"/>
      <c r="IBH366" s="1431"/>
      <c r="IBI366" s="1431"/>
      <c r="IBJ366" s="1431"/>
      <c r="IBK366" s="1431"/>
      <c r="IBL366" s="1431"/>
      <c r="IBM366" s="1431"/>
      <c r="IBN366" s="1431"/>
      <c r="IBO366" s="1431"/>
      <c r="IBP366" s="1431"/>
      <c r="IBQ366" s="1431"/>
      <c r="IBR366" s="1431"/>
      <c r="IBS366" s="1431"/>
      <c r="IBT366" s="1431"/>
      <c r="IBU366" s="1431"/>
      <c r="IBV366" s="1431"/>
      <c r="IBW366" s="1431"/>
      <c r="IBX366" s="1431"/>
      <c r="IBY366" s="1431"/>
      <c r="IBZ366" s="1431"/>
      <c r="ICA366" s="1431"/>
      <c r="ICB366" s="1431"/>
      <c r="ICC366" s="1431"/>
      <c r="ICD366" s="1431"/>
      <c r="ICE366" s="1431"/>
      <c r="ICF366" s="1431"/>
      <c r="ICG366" s="1431"/>
      <c r="ICH366" s="1431"/>
      <c r="ICI366" s="1431"/>
      <c r="ICJ366" s="1431"/>
      <c r="ICK366" s="1431"/>
      <c r="ICL366" s="1431"/>
      <c r="ICM366" s="1431"/>
      <c r="ICN366" s="1431"/>
      <c r="ICO366" s="1431"/>
      <c r="ICP366" s="1431"/>
      <c r="ICQ366" s="1431"/>
      <c r="ICR366" s="1431"/>
      <c r="ICS366" s="1431"/>
      <c r="ICT366" s="1431"/>
      <c r="ICU366" s="1431"/>
      <c r="ICV366" s="1431"/>
      <c r="ICW366" s="1431"/>
      <c r="ICX366" s="1431"/>
      <c r="ICY366" s="1431"/>
      <c r="ICZ366" s="1431"/>
      <c r="IDA366" s="1431"/>
      <c r="IDB366" s="1431"/>
      <c r="IDC366" s="1431"/>
      <c r="IDD366" s="1431"/>
      <c r="IDE366" s="1431"/>
      <c r="IDF366" s="1431"/>
      <c r="IDG366" s="1431"/>
      <c r="IDH366" s="1431"/>
      <c r="IDI366" s="1431"/>
      <c r="IDJ366" s="1431"/>
      <c r="IDK366" s="1431"/>
      <c r="IDL366" s="1431"/>
      <c r="IDM366" s="1431"/>
      <c r="IDN366" s="1431"/>
      <c r="IDO366" s="1431"/>
      <c r="IDP366" s="1431"/>
      <c r="IDQ366" s="1431"/>
      <c r="IDR366" s="1431"/>
      <c r="IDS366" s="1431"/>
      <c r="IDT366" s="1431"/>
      <c r="IDU366" s="1431"/>
      <c r="IDV366" s="1431"/>
      <c r="IDW366" s="1431"/>
      <c r="IDX366" s="1431"/>
      <c r="IDY366" s="1431"/>
      <c r="IDZ366" s="1431"/>
      <c r="IEA366" s="1431"/>
      <c r="IEB366" s="1431"/>
      <c r="IEC366" s="1431"/>
      <c r="IED366" s="1431"/>
      <c r="IEE366" s="1431"/>
      <c r="IEF366" s="1431"/>
      <c r="IEG366" s="1431"/>
      <c r="IEH366" s="1431"/>
      <c r="IEI366" s="1431"/>
      <c r="IEJ366" s="1431"/>
      <c r="IEK366" s="1431"/>
      <c r="IEL366" s="1431"/>
      <c r="IEM366" s="1431"/>
      <c r="IEN366" s="1431"/>
      <c r="IEO366" s="1431"/>
      <c r="IEP366" s="1431"/>
      <c r="IEQ366" s="1431"/>
      <c r="IER366" s="1431"/>
      <c r="IES366" s="1431"/>
      <c r="IET366" s="1431"/>
      <c r="IEU366" s="1431"/>
      <c r="IEV366" s="1431"/>
      <c r="IEW366" s="1431"/>
      <c r="IEX366" s="1431"/>
      <c r="IEY366" s="1431"/>
      <c r="IEZ366" s="1431"/>
      <c r="IFA366" s="1431"/>
      <c r="IFB366" s="1431"/>
      <c r="IFC366" s="1431"/>
      <c r="IFD366" s="1431"/>
      <c r="IFE366" s="1431"/>
      <c r="IFF366" s="1431"/>
      <c r="IFG366" s="1431"/>
      <c r="IFH366" s="1431"/>
      <c r="IFI366" s="1431"/>
      <c r="IFJ366" s="1431"/>
      <c r="IFK366" s="1431"/>
      <c r="IFL366" s="1431"/>
      <c r="IFM366" s="1431"/>
      <c r="IFN366" s="1431"/>
      <c r="IFO366" s="1431"/>
      <c r="IFP366" s="1431"/>
      <c r="IFQ366" s="1431"/>
      <c r="IFR366" s="1431"/>
      <c r="IFS366" s="1431"/>
      <c r="IFT366" s="1431"/>
      <c r="IFU366" s="1431"/>
      <c r="IFV366" s="1431"/>
      <c r="IFW366" s="1431"/>
      <c r="IFX366" s="1431"/>
      <c r="IFY366" s="1431"/>
      <c r="IFZ366" s="1431"/>
      <c r="IGA366" s="1431"/>
      <c r="IGB366" s="1431"/>
      <c r="IGC366" s="1431"/>
      <c r="IGD366" s="1431"/>
      <c r="IGE366" s="1431"/>
      <c r="IGF366" s="1431"/>
      <c r="IGG366" s="1431"/>
      <c r="IGH366" s="1431"/>
      <c r="IGI366" s="1431"/>
      <c r="IGJ366" s="1431"/>
      <c r="IGK366" s="1431"/>
      <c r="IGL366" s="1431"/>
      <c r="IGM366" s="1431"/>
      <c r="IGN366" s="1431"/>
      <c r="IGO366" s="1431"/>
      <c r="IGP366" s="1431"/>
      <c r="IGQ366" s="1431"/>
      <c r="IGR366" s="1431"/>
      <c r="IGS366" s="1431"/>
      <c r="IGT366" s="1431"/>
      <c r="IGU366" s="1431"/>
      <c r="IGV366" s="1431"/>
      <c r="IGW366" s="1431"/>
      <c r="IGX366" s="1431"/>
      <c r="IGY366" s="1431"/>
      <c r="IGZ366" s="1431"/>
      <c r="IHA366" s="1431"/>
      <c r="IHB366" s="1431"/>
      <c r="IHC366" s="1431"/>
      <c r="IHD366" s="1431"/>
      <c r="IHE366" s="1431"/>
      <c r="IHF366" s="1431"/>
      <c r="IHG366" s="1431"/>
      <c r="IHH366" s="1431"/>
      <c r="IHI366" s="1431"/>
      <c r="IHJ366" s="1431"/>
      <c r="IHK366" s="1431"/>
      <c r="IHL366" s="1431"/>
      <c r="IHM366" s="1431"/>
      <c r="IHN366" s="1431"/>
      <c r="IHO366" s="1431"/>
      <c r="IHP366" s="1431"/>
      <c r="IHQ366" s="1431"/>
      <c r="IHR366" s="1431"/>
      <c r="IHS366" s="1431"/>
      <c r="IHT366" s="1431"/>
      <c r="IHU366" s="1431"/>
      <c r="IHV366" s="1431"/>
      <c r="IHW366" s="1431"/>
      <c r="IHX366" s="1431"/>
      <c r="IHY366" s="1431"/>
      <c r="IHZ366" s="1431"/>
      <c r="IIA366" s="1431"/>
      <c r="IIB366" s="1431"/>
      <c r="IIC366" s="1431"/>
      <c r="IID366" s="1431"/>
      <c r="IIE366" s="1431"/>
      <c r="IIF366" s="1431"/>
      <c r="IIG366" s="1431"/>
      <c r="IIH366" s="1431"/>
      <c r="III366" s="1431"/>
      <c r="IIJ366" s="1431"/>
      <c r="IIK366" s="1431"/>
      <c r="IIL366" s="1431"/>
      <c r="IIM366" s="1431"/>
      <c r="IIN366" s="1431"/>
      <c r="IIO366" s="1431"/>
      <c r="IIP366" s="1431"/>
      <c r="IIQ366" s="1431"/>
      <c r="IIR366" s="1431"/>
      <c r="IIS366" s="1431"/>
      <c r="IIT366" s="1431"/>
      <c r="IIU366" s="1431"/>
      <c r="IIV366" s="1431"/>
      <c r="IIW366" s="1431"/>
      <c r="IIX366" s="1431"/>
      <c r="IIY366" s="1431"/>
      <c r="IIZ366" s="1431"/>
      <c r="IJA366" s="1431"/>
      <c r="IJB366" s="1431"/>
      <c r="IJC366" s="1431"/>
      <c r="IJD366" s="1431"/>
      <c r="IJE366" s="1431"/>
      <c r="IJF366" s="1431"/>
      <c r="IJG366" s="1431"/>
      <c r="IJH366" s="1431"/>
      <c r="IJI366" s="1431"/>
      <c r="IJJ366" s="1431"/>
      <c r="IJK366" s="1431"/>
      <c r="IJL366" s="1431"/>
      <c r="IJM366" s="1431"/>
      <c r="IJN366" s="1431"/>
      <c r="IJO366" s="1431"/>
      <c r="IJP366" s="1431"/>
      <c r="IJQ366" s="1431"/>
      <c r="IJR366" s="1431"/>
      <c r="IJS366" s="1431"/>
      <c r="IJT366" s="1431"/>
      <c r="IJU366" s="1431"/>
      <c r="IJV366" s="1431"/>
      <c r="IJW366" s="1431"/>
      <c r="IJX366" s="1431"/>
      <c r="IJY366" s="1431"/>
      <c r="IJZ366" s="1431"/>
      <c r="IKA366" s="1431"/>
      <c r="IKB366" s="1431"/>
      <c r="IKC366" s="1431"/>
      <c r="IKD366" s="1431"/>
      <c r="IKE366" s="1431"/>
      <c r="IKF366" s="1431"/>
      <c r="IKG366" s="1431"/>
      <c r="IKH366" s="1431"/>
      <c r="IKI366" s="1431"/>
      <c r="IKJ366" s="1431"/>
      <c r="IKK366" s="1431"/>
      <c r="IKL366" s="1431"/>
      <c r="IKM366" s="1431"/>
      <c r="IKN366" s="1431"/>
      <c r="IKO366" s="1431"/>
      <c r="IKP366" s="1431"/>
      <c r="IKQ366" s="1431"/>
      <c r="IKR366" s="1431"/>
      <c r="IKS366" s="1431"/>
      <c r="IKT366" s="1431"/>
      <c r="IKU366" s="1431"/>
      <c r="IKV366" s="1431"/>
      <c r="IKW366" s="1431"/>
      <c r="IKX366" s="1431"/>
      <c r="IKY366" s="1431"/>
      <c r="IKZ366" s="1431"/>
      <c r="ILA366" s="1431"/>
      <c r="ILB366" s="1431"/>
      <c r="ILC366" s="1431"/>
      <c r="ILD366" s="1431"/>
      <c r="ILE366" s="1431"/>
      <c r="ILF366" s="1431"/>
      <c r="ILG366" s="1431"/>
      <c r="ILH366" s="1431"/>
      <c r="ILI366" s="1431"/>
      <c r="ILJ366" s="1431"/>
      <c r="ILK366" s="1431"/>
      <c r="ILL366" s="1431"/>
      <c r="ILM366" s="1431"/>
      <c r="ILN366" s="1431"/>
      <c r="ILO366" s="1431"/>
      <c r="ILP366" s="1431"/>
      <c r="ILQ366" s="1431"/>
      <c r="ILR366" s="1431"/>
      <c r="ILS366" s="1431"/>
      <c r="ILT366" s="1431"/>
      <c r="ILU366" s="1431"/>
      <c r="ILV366" s="1431"/>
      <c r="ILW366" s="1431"/>
      <c r="ILX366" s="1431"/>
      <c r="ILY366" s="1431"/>
      <c r="ILZ366" s="1431"/>
      <c r="IMA366" s="1431"/>
      <c r="IMB366" s="1431"/>
      <c r="IMC366" s="1431"/>
      <c r="IMD366" s="1431"/>
      <c r="IME366" s="1431"/>
      <c r="IMF366" s="1431"/>
      <c r="IMG366" s="1431"/>
      <c r="IMH366" s="1431"/>
      <c r="IMI366" s="1431"/>
      <c r="IMJ366" s="1431"/>
      <c r="IMK366" s="1431"/>
      <c r="IML366" s="1431"/>
      <c r="IMM366" s="1431"/>
      <c r="IMN366" s="1431"/>
      <c r="IMO366" s="1431"/>
      <c r="IMP366" s="1431"/>
      <c r="IMQ366" s="1431"/>
      <c r="IMR366" s="1431"/>
      <c r="IMS366" s="1431"/>
      <c r="IMT366" s="1431"/>
      <c r="IMU366" s="1431"/>
      <c r="IMV366" s="1431"/>
      <c r="IMW366" s="1431"/>
      <c r="IMX366" s="1431"/>
      <c r="IMY366" s="1431"/>
      <c r="IMZ366" s="1431"/>
      <c r="INA366" s="1431"/>
      <c r="INB366" s="1431"/>
      <c r="INC366" s="1431"/>
      <c r="IND366" s="1431"/>
      <c r="INE366" s="1431"/>
      <c r="INF366" s="1431"/>
      <c r="ING366" s="1431"/>
      <c r="INH366" s="1431"/>
      <c r="INI366" s="1431"/>
      <c r="INJ366" s="1431"/>
      <c r="INK366" s="1431"/>
      <c r="INL366" s="1431"/>
      <c r="INM366" s="1431"/>
      <c r="INN366" s="1431"/>
      <c r="INO366" s="1431"/>
      <c r="INP366" s="1431"/>
      <c r="INQ366" s="1431"/>
      <c r="INR366" s="1431"/>
      <c r="INS366" s="1431"/>
      <c r="INT366" s="1431"/>
      <c r="INU366" s="1431"/>
      <c r="INV366" s="1431"/>
      <c r="INW366" s="1431"/>
      <c r="INX366" s="1431"/>
      <c r="INY366" s="1431"/>
      <c r="INZ366" s="1431"/>
      <c r="IOA366" s="1431"/>
      <c r="IOB366" s="1431"/>
      <c r="IOC366" s="1431"/>
      <c r="IOD366" s="1431"/>
      <c r="IOE366" s="1431"/>
      <c r="IOF366" s="1431"/>
      <c r="IOG366" s="1431"/>
      <c r="IOH366" s="1431"/>
      <c r="IOI366" s="1431"/>
      <c r="IOJ366" s="1431"/>
      <c r="IOK366" s="1431"/>
      <c r="IOL366" s="1431"/>
      <c r="IOM366" s="1431"/>
      <c r="ION366" s="1431"/>
      <c r="IOO366" s="1431"/>
      <c r="IOP366" s="1431"/>
      <c r="IOQ366" s="1431"/>
      <c r="IOR366" s="1431"/>
      <c r="IOS366" s="1431"/>
      <c r="IOT366" s="1431"/>
      <c r="IOU366" s="1431"/>
      <c r="IOV366" s="1431"/>
      <c r="IOW366" s="1431"/>
      <c r="IOX366" s="1431"/>
      <c r="IOY366" s="1431"/>
      <c r="IOZ366" s="1431"/>
      <c r="IPA366" s="1431"/>
      <c r="IPB366" s="1431"/>
      <c r="IPC366" s="1431"/>
      <c r="IPD366" s="1431"/>
      <c r="IPE366" s="1431"/>
      <c r="IPF366" s="1431"/>
      <c r="IPG366" s="1431"/>
      <c r="IPH366" s="1431"/>
      <c r="IPI366" s="1431"/>
      <c r="IPJ366" s="1431"/>
      <c r="IPK366" s="1431"/>
      <c r="IPL366" s="1431"/>
      <c r="IPM366" s="1431"/>
      <c r="IPN366" s="1431"/>
      <c r="IPO366" s="1431"/>
      <c r="IPP366" s="1431"/>
      <c r="IPQ366" s="1431"/>
      <c r="IPR366" s="1431"/>
      <c r="IPS366" s="1431"/>
      <c r="IPT366" s="1431"/>
      <c r="IPU366" s="1431"/>
      <c r="IPV366" s="1431"/>
      <c r="IPW366" s="1431"/>
      <c r="IPX366" s="1431"/>
      <c r="IPY366" s="1431"/>
      <c r="IPZ366" s="1431"/>
      <c r="IQA366" s="1431"/>
      <c r="IQB366" s="1431"/>
      <c r="IQC366" s="1431"/>
      <c r="IQD366" s="1431"/>
      <c r="IQE366" s="1431"/>
      <c r="IQF366" s="1431"/>
      <c r="IQG366" s="1431"/>
      <c r="IQH366" s="1431"/>
      <c r="IQI366" s="1431"/>
      <c r="IQJ366" s="1431"/>
      <c r="IQK366" s="1431"/>
      <c r="IQL366" s="1431"/>
      <c r="IQM366" s="1431"/>
      <c r="IQN366" s="1431"/>
      <c r="IQO366" s="1431"/>
      <c r="IQP366" s="1431"/>
      <c r="IQQ366" s="1431"/>
      <c r="IQR366" s="1431"/>
      <c r="IQS366" s="1431"/>
      <c r="IQT366" s="1431"/>
      <c r="IQU366" s="1431"/>
      <c r="IQV366" s="1431"/>
      <c r="IQW366" s="1431"/>
      <c r="IQX366" s="1431"/>
      <c r="IQY366" s="1431"/>
      <c r="IQZ366" s="1431"/>
      <c r="IRA366" s="1431"/>
      <c r="IRB366" s="1431"/>
      <c r="IRC366" s="1431"/>
      <c r="IRD366" s="1431"/>
      <c r="IRE366" s="1431"/>
      <c r="IRF366" s="1431"/>
      <c r="IRG366" s="1431"/>
      <c r="IRH366" s="1431"/>
      <c r="IRI366" s="1431"/>
      <c r="IRJ366" s="1431"/>
      <c r="IRK366" s="1431"/>
      <c r="IRL366" s="1431"/>
      <c r="IRM366" s="1431"/>
      <c r="IRN366" s="1431"/>
      <c r="IRO366" s="1431"/>
      <c r="IRP366" s="1431"/>
      <c r="IRQ366" s="1431"/>
      <c r="IRR366" s="1431"/>
      <c r="IRS366" s="1431"/>
      <c r="IRT366" s="1431"/>
      <c r="IRU366" s="1431"/>
      <c r="IRV366" s="1431"/>
      <c r="IRW366" s="1431"/>
      <c r="IRX366" s="1431"/>
      <c r="IRY366" s="1431"/>
      <c r="IRZ366" s="1431"/>
      <c r="ISA366" s="1431"/>
      <c r="ISB366" s="1431"/>
      <c r="ISC366" s="1431"/>
      <c r="ISD366" s="1431"/>
      <c r="ISE366" s="1431"/>
      <c r="ISF366" s="1431"/>
      <c r="ISG366" s="1431"/>
      <c r="ISH366" s="1431"/>
      <c r="ISI366" s="1431"/>
      <c r="ISJ366" s="1431"/>
      <c r="ISK366" s="1431"/>
      <c r="ISL366" s="1431"/>
      <c r="ISM366" s="1431"/>
      <c r="ISN366" s="1431"/>
      <c r="ISO366" s="1431"/>
      <c r="ISP366" s="1431"/>
      <c r="ISQ366" s="1431"/>
      <c r="ISR366" s="1431"/>
      <c r="ISS366" s="1431"/>
      <c r="IST366" s="1431"/>
      <c r="ISU366" s="1431"/>
      <c r="ISV366" s="1431"/>
      <c r="ISW366" s="1431"/>
      <c r="ISX366" s="1431"/>
      <c r="ISY366" s="1431"/>
      <c r="ISZ366" s="1431"/>
      <c r="ITA366" s="1431"/>
      <c r="ITB366" s="1431"/>
      <c r="ITC366" s="1431"/>
      <c r="ITD366" s="1431"/>
      <c r="ITE366" s="1431"/>
      <c r="ITF366" s="1431"/>
      <c r="ITG366" s="1431"/>
      <c r="ITH366" s="1431"/>
      <c r="ITI366" s="1431"/>
      <c r="ITJ366" s="1431"/>
      <c r="ITK366" s="1431"/>
      <c r="ITL366" s="1431"/>
      <c r="ITM366" s="1431"/>
      <c r="ITN366" s="1431"/>
      <c r="ITO366" s="1431"/>
      <c r="ITP366" s="1431"/>
      <c r="ITQ366" s="1431"/>
      <c r="ITR366" s="1431"/>
      <c r="ITS366" s="1431"/>
      <c r="ITT366" s="1431"/>
      <c r="ITU366" s="1431"/>
      <c r="ITV366" s="1431"/>
      <c r="ITW366" s="1431"/>
      <c r="ITX366" s="1431"/>
      <c r="ITY366" s="1431"/>
      <c r="ITZ366" s="1431"/>
      <c r="IUA366" s="1431"/>
      <c r="IUB366" s="1431"/>
      <c r="IUC366" s="1431"/>
      <c r="IUD366" s="1431"/>
      <c r="IUE366" s="1431"/>
      <c r="IUF366" s="1431"/>
      <c r="IUG366" s="1431"/>
      <c r="IUH366" s="1431"/>
      <c r="IUI366" s="1431"/>
      <c r="IUJ366" s="1431"/>
      <c r="IUK366" s="1431"/>
      <c r="IUL366" s="1431"/>
      <c r="IUM366" s="1431"/>
      <c r="IUN366" s="1431"/>
      <c r="IUO366" s="1431"/>
      <c r="IUP366" s="1431"/>
      <c r="IUQ366" s="1431"/>
      <c r="IUR366" s="1431"/>
      <c r="IUS366" s="1431"/>
      <c r="IUT366" s="1431"/>
      <c r="IUU366" s="1431"/>
      <c r="IUV366" s="1431"/>
      <c r="IUW366" s="1431"/>
      <c r="IUX366" s="1431"/>
      <c r="IUY366" s="1431"/>
      <c r="IUZ366" s="1431"/>
      <c r="IVA366" s="1431"/>
      <c r="IVB366" s="1431"/>
      <c r="IVC366" s="1431"/>
      <c r="IVD366" s="1431"/>
      <c r="IVE366" s="1431"/>
      <c r="IVF366" s="1431"/>
      <c r="IVG366" s="1431"/>
      <c r="IVH366" s="1431"/>
      <c r="IVI366" s="1431"/>
      <c r="IVJ366" s="1431"/>
      <c r="IVK366" s="1431"/>
      <c r="IVL366" s="1431"/>
      <c r="IVM366" s="1431"/>
      <c r="IVN366" s="1431"/>
      <c r="IVO366" s="1431"/>
      <c r="IVP366" s="1431"/>
      <c r="IVQ366" s="1431"/>
      <c r="IVR366" s="1431"/>
      <c r="IVS366" s="1431"/>
      <c r="IVT366" s="1431"/>
      <c r="IVU366" s="1431"/>
      <c r="IVV366" s="1431"/>
      <c r="IVW366" s="1431"/>
      <c r="IVX366" s="1431"/>
      <c r="IVY366" s="1431"/>
      <c r="IVZ366" s="1431"/>
      <c r="IWA366" s="1431"/>
      <c r="IWB366" s="1431"/>
      <c r="IWC366" s="1431"/>
      <c r="IWD366" s="1431"/>
      <c r="IWE366" s="1431"/>
      <c r="IWF366" s="1431"/>
      <c r="IWG366" s="1431"/>
      <c r="IWH366" s="1431"/>
      <c r="IWI366" s="1431"/>
      <c r="IWJ366" s="1431"/>
      <c r="IWK366" s="1431"/>
      <c r="IWL366" s="1431"/>
      <c r="IWM366" s="1431"/>
      <c r="IWN366" s="1431"/>
      <c r="IWO366" s="1431"/>
      <c r="IWP366" s="1431"/>
      <c r="IWQ366" s="1431"/>
      <c r="IWR366" s="1431"/>
      <c r="IWS366" s="1431"/>
      <c r="IWT366" s="1431"/>
      <c r="IWU366" s="1431"/>
      <c r="IWV366" s="1431"/>
      <c r="IWW366" s="1431"/>
      <c r="IWX366" s="1431"/>
      <c r="IWY366" s="1431"/>
      <c r="IWZ366" s="1431"/>
      <c r="IXA366" s="1431"/>
      <c r="IXB366" s="1431"/>
      <c r="IXC366" s="1431"/>
      <c r="IXD366" s="1431"/>
      <c r="IXE366" s="1431"/>
      <c r="IXF366" s="1431"/>
      <c r="IXG366" s="1431"/>
      <c r="IXH366" s="1431"/>
      <c r="IXI366" s="1431"/>
      <c r="IXJ366" s="1431"/>
      <c r="IXK366" s="1431"/>
      <c r="IXL366" s="1431"/>
      <c r="IXM366" s="1431"/>
      <c r="IXN366" s="1431"/>
      <c r="IXO366" s="1431"/>
      <c r="IXP366" s="1431"/>
      <c r="IXQ366" s="1431"/>
      <c r="IXR366" s="1431"/>
      <c r="IXS366" s="1431"/>
      <c r="IXT366" s="1431"/>
      <c r="IXU366" s="1431"/>
      <c r="IXV366" s="1431"/>
      <c r="IXW366" s="1431"/>
      <c r="IXX366" s="1431"/>
      <c r="IXY366" s="1431"/>
      <c r="IXZ366" s="1431"/>
      <c r="IYA366" s="1431"/>
      <c r="IYB366" s="1431"/>
      <c r="IYC366" s="1431"/>
      <c r="IYD366" s="1431"/>
      <c r="IYE366" s="1431"/>
      <c r="IYF366" s="1431"/>
      <c r="IYG366" s="1431"/>
      <c r="IYH366" s="1431"/>
      <c r="IYI366" s="1431"/>
      <c r="IYJ366" s="1431"/>
      <c r="IYK366" s="1431"/>
      <c r="IYL366" s="1431"/>
      <c r="IYM366" s="1431"/>
      <c r="IYN366" s="1431"/>
      <c r="IYO366" s="1431"/>
      <c r="IYP366" s="1431"/>
      <c r="IYQ366" s="1431"/>
      <c r="IYR366" s="1431"/>
      <c r="IYS366" s="1431"/>
      <c r="IYT366" s="1431"/>
      <c r="IYU366" s="1431"/>
      <c r="IYV366" s="1431"/>
      <c r="IYW366" s="1431"/>
      <c r="IYX366" s="1431"/>
      <c r="IYY366" s="1431"/>
      <c r="IYZ366" s="1431"/>
      <c r="IZA366" s="1431"/>
      <c r="IZB366" s="1431"/>
      <c r="IZC366" s="1431"/>
      <c r="IZD366" s="1431"/>
      <c r="IZE366" s="1431"/>
      <c r="IZF366" s="1431"/>
      <c r="IZG366" s="1431"/>
      <c r="IZH366" s="1431"/>
      <c r="IZI366" s="1431"/>
      <c r="IZJ366" s="1431"/>
      <c r="IZK366" s="1431"/>
      <c r="IZL366" s="1431"/>
      <c r="IZM366" s="1431"/>
      <c r="IZN366" s="1431"/>
      <c r="IZO366" s="1431"/>
      <c r="IZP366" s="1431"/>
      <c r="IZQ366" s="1431"/>
      <c r="IZR366" s="1431"/>
      <c r="IZS366" s="1431"/>
      <c r="IZT366" s="1431"/>
      <c r="IZU366" s="1431"/>
      <c r="IZV366" s="1431"/>
      <c r="IZW366" s="1431"/>
      <c r="IZX366" s="1431"/>
      <c r="IZY366" s="1431"/>
      <c r="IZZ366" s="1431"/>
      <c r="JAA366" s="1431"/>
      <c r="JAB366" s="1431"/>
      <c r="JAC366" s="1431"/>
      <c r="JAD366" s="1431"/>
      <c r="JAE366" s="1431"/>
      <c r="JAF366" s="1431"/>
      <c r="JAG366" s="1431"/>
      <c r="JAH366" s="1431"/>
      <c r="JAI366" s="1431"/>
      <c r="JAJ366" s="1431"/>
      <c r="JAK366" s="1431"/>
      <c r="JAL366" s="1431"/>
      <c r="JAM366" s="1431"/>
      <c r="JAN366" s="1431"/>
      <c r="JAO366" s="1431"/>
      <c r="JAP366" s="1431"/>
      <c r="JAQ366" s="1431"/>
      <c r="JAR366" s="1431"/>
      <c r="JAS366" s="1431"/>
      <c r="JAT366" s="1431"/>
      <c r="JAU366" s="1431"/>
      <c r="JAV366" s="1431"/>
      <c r="JAW366" s="1431"/>
      <c r="JAX366" s="1431"/>
      <c r="JAY366" s="1431"/>
      <c r="JAZ366" s="1431"/>
      <c r="JBA366" s="1431"/>
      <c r="JBB366" s="1431"/>
      <c r="JBC366" s="1431"/>
      <c r="JBD366" s="1431"/>
      <c r="JBE366" s="1431"/>
      <c r="JBF366" s="1431"/>
      <c r="JBG366" s="1431"/>
      <c r="JBH366" s="1431"/>
      <c r="JBI366" s="1431"/>
      <c r="JBJ366" s="1431"/>
      <c r="JBK366" s="1431"/>
      <c r="JBL366" s="1431"/>
      <c r="JBM366" s="1431"/>
      <c r="JBN366" s="1431"/>
      <c r="JBO366" s="1431"/>
      <c r="JBP366" s="1431"/>
      <c r="JBQ366" s="1431"/>
      <c r="JBR366" s="1431"/>
      <c r="JBS366" s="1431"/>
      <c r="JBT366" s="1431"/>
      <c r="JBU366" s="1431"/>
      <c r="JBV366" s="1431"/>
      <c r="JBW366" s="1431"/>
      <c r="JBX366" s="1431"/>
      <c r="JBY366" s="1431"/>
      <c r="JBZ366" s="1431"/>
      <c r="JCA366" s="1431"/>
      <c r="JCB366" s="1431"/>
      <c r="JCC366" s="1431"/>
      <c r="JCD366" s="1431"/>
      <c r="JCE366" s="1431"/>
      <c r="JCF366" s="1431"/>
      <c r="JCG366" s="1431"/>
      <c r="JCH366" s="1431"/>
      <c r="JCI366" s="1431"/>
      <c r="JCJ366" s="1431"/>
      <c r="JCK366" s="1431"/>
      <c r="JCL366" s="1431"/>
      <c r="JCM366" s="1431"/>
      <c r="JCN366" s="1431"/>
      <c r="JCO366" s="1431"/>
      <c r="JCP366" s="1431"/>
      <c r="JCQ366" s="1431"/>
      <c r="JCR366" s="1431"/>
      <c r="JCS366" s="1431"/>
      <c r="JCT366" s="1431"/>
      <c r="JCU366" s="1431"/>
      <c r="JCV366" s="1431"/>
      <c r="JCW366" s="1431"/>
      <c r="JCX366" s="1431"/>
      <c r="JCY366" s="1431"/>
      <c r="JCZ366" s="1431"/>
      <c r="JDA366" s="1431"/>
      <c r="JDB366" s="1431"/>
      <c r="JDC366" s="1431"/>
      <c r="JDD366" s="1431"/>
      <c r="JDE366" s="1431"/>
      <c r="JDF366" s="1431"/>
      <c r="JDG366" s="1431"/>
      <c r="JDH366" s="1431"/>
      <c r="JDI366" s="1431"/>
      <c r="JDJ366" s="1431"/>
      <c r="JDK366" s="1431"/>
      <c r="JDL366" s="1431"/>
      <c r="JDM366" s="1431"/>
      <c r="JDN366" s="1431"/>
      <c r="JDO366" s="1431"/>
      <c r="JDP366" s="1431"/>
      <c r="JDQ366" s="1431"/>
      <c r="JDR366" s="1431"/>
      <c r="JDS366" s="1431"/>
      <c r="JDT366" s="1431"/>
      <c r="JDU366" s="1431"/>
      <c r="JDV366" s="1431"/>
      <c r="JDW366" s="1431"/>
      <c r="JDX366" s="1431"/>
      <c r="JDY366" s="1431"/>
      <c r="JDZ366" s="1431"/>
      <c r="JEA366" s="1431"/>
      <c r="JEB366" s="1431"/>
      <c r="JEC366" s="1431"/>
      <c r="JED366" s="1431"/>
      <c r="JEE366" s="1431"/>
      <c r="JEF366" s="1431"/>
      <c r="JEG366" s="1431"/>
      <c r="JEH366" s="1431"/>
      <c r="JEI366" s="1431"/>
      <c r="JEJ366" s="1431"/>
      <c r="JEK366" s="1431"/>
      <c r="JEL366" s="1431"/>
      <c r="JEM366" s="1431"/>
      <c r="JEN366" s="1431"/>
      <c r="JEO366" s="1431"/>
      <c r="JEP366" s="1431"/>
      <c r="JEQ366" s="1431"/>
      <c r="JER366" s="1431"/>
      <c r="JES366" s="1431"/>
      <c r="JET366" s="1431"/>
      <c r="JEU366" s="1431"/>
      <c r="JEV366" s="1431"/>
      <c r="JEW366" s="1431"/>
      <c r="JEX366" s="1431"/>
      <c r="JEY366" s="1431"/>
      <c r="JEZ366" s="1431"/>
      <c r="JFA366" s="1431"/>
      <c r="JFB366" s="1431"/>
      <c r="JFC366" s="1431"/>
      <c r="JFD366" s="1431"/>
      <c r="JFE366" s="1431"/>
      <c r="JFF366" s="1431"/>
      <c r="JFG366" s="1431"/>
      <c r="JFH366" s="1431"/>
      <c r="JFI366" s="1431"/>
      <c r="JFJ366" s="1431"/>
      <c r="JFK366" s="1431"/>
      <c r="JFL366" s="1431"/>
      <c r="JFM366" s="1431"/>
      <c r="JFN366" s="1431"/>
      <c r="JFO366" s="1431"/>
      <c r="JFP366" s="1431"/>
      <c r="JFQ366" s="1431"/>
      <c r="JFR366" s="1431"/>
      <c r="JFS366" s="1431"/>
      <c r="JFT366" s="1431"/>
      <c r="JFU366" s="1431"/>
      <c r="JFV366" s="1431"/>
      <c r="JFW366" s="1431"/>
      <c r="JFX366" s="1431"/>
      <c r="JFY366" s="1431"/>
      <c r="JFZ366" s="1431"/>
      <c r="JGA366" s="1431"/>
      <c r="JGB366" s="1431"/>
      <c r="JGC366" s="1431"/>
      <c r="JGD366" s="1431"/>
      <c r="JGE366" s="1431"/>
      <c r="JGF366" s="1431"/>
      <c r="JGG366" s="1431"/>
      <c r="JGH366" s="1431"/>
      <c r="JGI366" s="1431"/>
      <c r="JGJ366" s="1431"/>
      <c r="JGK366" s="1431"/>
      <c r="JGL366" s="1431"/>
      <c r="JGM366" s="1431"/>
      <c r="JGN366" s="1431"/>
      <c r="JGO366" s="1431"/>
      <c r="JGP366" s="1431"/>
      <c r="JGQ366" s="1431"/>
      <c r="JGR366" s="1431"/>
      <c r="JGS366" s="1431"/>
      <c r="JGT366" s="1431"/>
      <c r="JGU366" s="1431"/>
      <c r="JGV366" s="1431"/>
      <c r="JGW366" s="1431"/>
      <c r="JGX366" s="1431"/>
      <c r="JGY366" s="1431"/>
      <c r="JGZ366" s="1431"/>
      <c r="JHA366" s="1431"/>
      <c r="JHB366" s="1431"/>
      <c r="JHC366" s="1431"/>
      <c r="JHD366" s="1431"/>
      <c r="JHE366" s="1431"/>
      <c r="JHF366" s="1431"/>
      <c r="JHG366" s="1431"/>
      <c r="JHH366" s="1431"/>
      <c r="JHI366" s="1431"/>
      <c r="JHJ366" s="1431"/>
      <c r="JHK366" s="1431"/>
      <c r="JHL366" s="1431"/>
      <c r="JHM366" s="1431"/>
      <c r="JHN366" s="1431"/>
      <c r="JHO366" s="1431"/>
      <c r="JHP366" s="1431"/>
      <c r="JHQ366" s="1431"/>
      <c r="JHR366" s="1431"/>
      <c r="JHS366" s="1431"/>
      <c r="JHT366" s="1431"/>
      <c r="JHU366" s="1431"/>
      <c r="JHV366" s="1431"/>
      <c r="JHW366" s="1431"/>
      <c r="JHX366" s="1431"/>
      <c r="JHY366" s="1431"/>
      <c r="JHZ366" s="1431"/>
      <c r="JIA366" s="1431"/>
      <c r="JIB366" s="1431"/>
      <c r="JIC366" s="1431"/>
      <c r="JID366" s="1431"/>
      <c r="JIE366" s="1431"/>
      <c r="JIF366" s="1431"/>
      <c r="JIG366" s="1431"/>
      <c r="JIH366" s="1431"/>
      <c r="JII366" s="1431"/>
      <c r="JIJ366" s="1431"/>
      <c r="JIK366" s="1431"/>
      <c r="JIL366" s="1431"/>
      <c r="JIM366" s="1431"/>
      <c r="JIN366" s="1431"/>
      <c r="JIO366" s="1431"/>
      <c r="JIP366" s="1431"/>
      <c r="JIQ366" s="1431"/>
      <c r="JIR366" s="1431"/>
      <c r="JIS366" s="1431"/>
      <c r="JIT366" s="1431"/>
      <c r="JIU366" s="1431"/>
      <c r="JIV366" s="1431"/>
      <c r="JIW366" s="1431"/>
      <c r="JIX366" s="1431"/>
      <c r="JIY366" s="1431"/>
      <c r="JIZ366" s="1431"/>
      <c r="JJA366" s="1431"/>
      <c r="JJB366" s="1431"/>
      <c r="JJC366" s="1431"/>
      <c r="JJD366" s="1431"/>
      <c r="JJE366" s="1431"/>
      <c r="JJF366" s="1431"/>
      <c r="JJG366" s="1431"/>
      <c r="JJH366" s="1431"/>
      <c r="JJI366" s="1431"/>
      <c r="JJJ366" s="1431"/>
      <c r="JJK366" s="1431"/>
      <c r="JJL366" s="1431"/>
      <c r="JJM366" s="1431"/>
      <c r="JJN366" s="1431"/>
      <c r="JJO366" s="1431"/>
      <c r="JJP366" s="1431"/>
      <c r="JJQ366" s="1431"/>
      <c r="JJR366" s="1431"/>
      <c r="JJS366" s="1431"/>
      <c r="JJT366" s="1431"/>
      <c r="JJU366" s="1431"/>
      <c r="JJV366" s="1431"/>
      <c r="JJW366" s="1431"/>
      <c r="JJX366" s="1431"/>
      <c r="JJY366" s="1431"/>
      <c r="JJZ366" s="1431"/>
      <c r="JKA366" s="1431"/>
      <c r="JKB366" s="1431"/>
      <c r="JKC366" s="1431"/>
      <c r="JKD366" s="1431"/>
      <c r="JKE366" s="1431"/>
      <c r="JKF366" s="1431"/>
      <c r="JKG366" s="1431"/>
      <c r="JKH366" s="1431"/>
      <c r="JKI366" s="1431"/>
      <c r="JKJ366" s="1431"/>
      <c r="JKK366" s="1431"/>
      <c r="JKL366" s="1431"/>
      <c r="JKM366" s="1431"/>
      <c r="JKN366" s="1431"/>
      <c r="JKO366" s="1431"/>
      <c r="JKP366" s="1431"/>
      <c r="JKQ366" s="1431"/>
      <c r="JKR366" s="1431"/>
      <c r="JKS366" s="1431"/>
      <c r="JKT366" s="1431"/>
      <c r="JKU366" s="1431"/>
      <c r="JKV366" s="1431"/>
      <c r="JKW366" s="1431"/>
      <c r="JKX366" s="1431"/>
      <c r="JKY366" s="1431"/>
      <c r="JKZ366" s="1431"/>
      <c r="JLA366" s="1431"/>
      <c r="JLB366" s="1431"/>
      <c r="JLC366" s="1431"/>
      <c r="JLD366" s="1431"/>
      <c r="JLE366" s="1431"/>
      <c r="JLF366" s="1431"/>
      <c r="JLG366" s="1431"/>
      <c r="JLH366" s="1431"/>
      <c r="JLI366" s="1431"/>
      <c r="JLJ366" s="1431"/>
      <c r="JLK366" s="1431"/>
      <c r="JLL366" s="1431"/>
      <c r="JLM366" s="1431"/>
      <c r="JLN366" s="1431"/>
      <c r="JLO366" s="1431"/>
      <c r="JLP366" s="1431"/>
      <c r="JLQ366" s="1431"/>
      <c r="JLR366" s="1431"/>
      <c r="JLS366" s="1431"/>
      <c r="JLT366" s="1431"/>
      <c r="JLU366" s="1431"/>
      <c r="JLV366" s="1431"/>
      <c r="JLW366" s="1431"/>
      <c r="JLX366" s="1431"/>
      <c r="JLY366" s="1431"/>
      <c r="JLZ366" s="1431"/>
      <c r="JMA366" s="1431"/>
      <c r="JMB366" s="1431"/>
      <c r="JMC366" s="1431"/>
      <c r="JMD366" s="1431"/>
      <c r="JME366" s="1431"/>
      <c r="JMF366" s="1431"/>
      <c r="JMG366" s="1431"/>
      <c r="JMH366" s="1431"/>
      <c r="JMI366" s="1431"/>
      <c r="JMJ366" s="1431"/>
      <c r="JMK366" s="1431"/>
      <c r="JML366" s="1431"/>
      <c r="JMM366" s="1431"/>
      <c r="JMN366" s="1431"/>
      <c r="JMO366" s="1431"/>
      <c r="JMP366" s="1431"/>
      <c r="JMQ366" s="1431"/>
      <c r="JMR366" s="1431"/>
      <c r="JMS366" s="1431"/>
      <c r="JMT366" s="1431"/>
      <c r="JMU366" s="1431"/>
      <c r="JMV366" s="1431"/>
      <c r="JMW366" s="1431"/>
      <c r="JMX366" s="1431"/>
      <c r="JMY366" s="1431"/>
      <c r="JMZ366" s="1431"/>
      <c r="JNA366" s="1431"/>
      <c r="JNB366" s="1431"/>
      <c r="JNC366" s="1431"/>
      <c r="JND366" s="1431"/>
      <c r="JNE366" s="1431"/>
      <c r="JNF366" s="1431"/>
      <c r="JNG366" s="1431"/>
      <c r="JNH366" s="1431"/>
      <c r="JNI366" s="1431"/>
      <c r="JNJ366" s="1431"/>
      <c r="JNK366" s="1431"/>
      <c r="JNL366" s="1431"/>
      <c r="JNM366" s="1431"/>
      <c r="JNN366" s="1431"/>
      <c r="JNO366" s="1431"/>
      <c r="JNP366" s="1431"/>
      <c r="JNQ366" s="1431"/>
      <c r="JNR366" s="1431"/>
      <c r="JNS366" s="1431"/>
      <c r="JNT366" s="1431"/>
      <c r="JNU366" s="1431"/>
      <c r="JNV366" s="1431"/>
      <c r="JNW366" s="1431"/>
      <c r="JNX366" s="1431"/>
      <c r="JNY366" s="1431"/>
      <c r="JNZ366" s="1431"/>
      <c r="JOA366" s="1431"/>
      <c r="JOB366" s="1431"/>
      <c r="JOC366" s="1431"/>
      <c r="JOD366" s="1431"/>
      <c r="JOE366" s="1431"/>
      <c r="JOF366" s="1431"/>
      <c r="JOG366" s="1431"/>
      <c r="JOH366" s="1431"/>
      <c r="JOI366" s="1431"/>
      <c r="JOJ366" s="1431"/>
      <c r="JOK366" s="1431"/>
      <c r="JOL366" s="1431"/>
      <c r="JOM366" s="1431"/>
      <c r="JON366" s="1431"/>
      <c r="JOO366" s="1431"/>
      <c r="JOP366" s="1431"/>
      <c r="JOQ366" s="1431"/>
      <c r="JOR366" s="1431"/>
      <c r="JOS366" s="1431"/>
      <c r="JOT366" s="1431"/>
      <c r="JOU366" s="1431"/>
      <c r="JOV366" s="1431"/>
      <c r="JOW366" s="1431"/>
      <c r="JOX366" s="1431"/>
      <c r="JOY366" s="1431"/>
      <c r="JOZ366" s="1431"/>
      <c r="JPA366" s="1431"/>
      <c r="JPB366" s="1431"/>
      <c r="JPC366" s="1431"/>
      <c r="JPD366" s="1431"/>
      <c r="JPE366" s="1431"/>
      <c r="JPF366" s="1431"/>
      <c r="JPG366" s="1431"/>
      <c r="JPH366" s="1431"/>
      <c r="JPI366" s="1431"/>
      <c r="JPJ366" s="1431"/>
      <c r="JPK366" s="1431"/>
      <c r="JPL366" s="1431"/>
      <c r="JPM366" s="1431"/>
      <c r="JPN366" s="1431"/>
      <c r="JPO366" s="1431"/>
      <c r="JPP366" s="1431"/>
      <c r="JPQ366" s="1431"/>
      <c r="JPR366" s="1431"/>
      <c r="JPS366" s="1431"/>
      <c r="JPT366" s="1431"/>
      <c r="JPU366" s="1431"/>
      <c r="JPV366" s="1431"/>
      <c r="JPW366" s="1431"/>
      <c r="JPX366" s="1431"/>
      <c r="JPY366" s="1431"/>
      <c r="JPZ366" s="1431"/>
      <c r="JQA366" s="1431"/>
      <c r="JQB366" s="1431"/>
      <c r="JQC366" s="1431"/>
      <c r="JQD366" s="1431"/>
      <c r="JQE366" s="1431"/>
      <c r="JQF366" s="1431"/>
      <c r="JQG366" s="1431"/>
      <c r="JQH366" s="1431"/>
      <c r="JQI366" s="1431"/>
      <c r="JQJ366" s="1431"/>
      <c r="JQK366" s="1431"/>
      <c r="JQL366" s="1431"/>
      <c r="JQM366" s="1431"/>
      <c r="JQN366" s="1431"/>
      <c r="JQO366" s="1431"/>
      <c r="JQP366" s="1431"/>
      <c r="JQQ366" s="1431"/>
      <c r="JQR366" s="1431"/>
      <c r="JQS366" s="1431"/>
      <c r="JQT366" s="1431"/>
      <c r="JQU366" s="1431"/>
      <c r="JQV366" s="1431"/>
      <c r="JQW366" s="1431"/>
      <c r="JQX366" s="1431"/>
      <c r="JQY366" s="1431"/>
      <c r="JQZ366" s="1431"/>
      <c r="JRA366" s="1431"/>
      <c r="JRB366" s="1431"/>
      <c r="JRC366" s="1431"/>
      <c r="JRD366" s="1431"/>
      <c r="JRE366" s="1431"/>
      <c r="JRF366" s="1431"/>
      <c r="JRG366" s="1431"/>
      <c r="JRH366" s="1431"/>
      <c r="JRI366" s="1431"/>
      <c r="JRJ366" s="1431"/>
      <c r="JRK366" s="1431"/>
      <c r="JRL366" s="1431"/>
      <c r="JRM366" s="1431"/>
      <c r="JRN366" s="1431"/>
      <c r="JRO366" s="1431"/>
      <c r="JRP366" s="1431"/>
      <c r="JRQ366" s="1431"/>
      <c r="JRR366" s="1431"/>
      <c r="JRS366" s="1431"/>
      <c r="JRT366" s="1431"/>
      <c r="JRU366" s="1431"/>
      <c r="JRV366" s="1431"/>
      <c r="JRW366" s="1431"/>
      <c r="JRX366" s="1431"/>
      <c r="JRY366" s="1431"/>
      <c r="JRZ366" s="1431"/>
      <c r="JSA366" s="1431"/>
      <c r="JSB366" s="1431"/>
      <c r="JSC366" s="1431"/>
      <c r="JSD366" s="1431"/>
      <c r="JSE366" s="1431"/>
      <c r="JSF366" s="1431"/>
      <c r="JSG366" s="1431"/>
      <c r="JSH366" s="1431"/>
      <c r="JSI366" s="1431"/>
      <c r="JSJ366" s="1431"/>
      <c r="JSK366" s="1431"/>
      <c r="JSL366" s="1431"/>
      <c r="JSM366" s="1431"/>
      <c r="JSN366" s="1431"/>
      <c r="JSO366" s="1431"/>
      <c r="JSP366" s="1431"/>
      <c r="JSQ366" s="1431"/>
      <c r="JSR366" s="1431"/>
      <c r="JSS366" s="1431"/>
      <c r="JST366" s="1431"/>
      <c r="JSU366" s="1431"/>
      <c r="JSV366" s="1431"/>
      <c r="JSW366" s="1431"/>
      <c r="JSX366" s="1431"/>
      <c r="JSY366" s="1431"/>
      <c r="JSZ366" s="1431"/>
      <c r="JTA366" s="1431"/>
      <c r="JTB366" s="1431"/>
      <c r="JTC366" s="1431"/>
      <c r="JTD366" s="1431"/>
      <c r="JTE366" s="1431"/>
      <c r="JTF366" s="1431"/>
      <c r="JTG366" s="1431"/>
      <c r="JTH366" s="1431"/>
      <c r="JTI366" s="1431"/>
      <c r="JTJ366" s="1431"/>
      <c r="JTK366" s="1431"/>
      <c r="JTL366" s="1431"/>
      <c r="JTM366" s="1431"/>
      <c r="JTN366" s="1431"/>
      <c r="JTO366" s="1431"/>
      <c r="JTP366" s="1431"/>
      <c r="JTQ366" s="1431"/>
      <c r="JTR366" s="1431"/>
      <c r="JTS366" s="1431"/>
      <c r="JTT366" s="1431"/>
      <c r="JTU366" s="1431"/>
      <c r="JTV366" s="1431"/>
      <c r="JTW366" s="1431"/>
      <c r="JTX366" s="1431"/>
      <c r="JTY366" s="1431"/>
      <c r="JTZ366" s="1431"/>
      <c r="JUA366" s="1431"/>
      <c r="JUB366" s="1431"/>
      <c r="JUC366" s="1431"/>
      <c r="JUD366" s="1431"/>
      <c r="JUE366" s="1431"/>
      <c r="JUF366" s="1431"/>
      <c r="JUG366" s="1431"/>
      <c r="JUH366" s="1431"/>
      <c r="JUI366" s="1431"/>
      <c r="JUJ366" s="1431"/>
      <c r="JUK366" s="1431"/>
      <c r="JUL366" s="1431"/>
      <c r="JUM366" s="1431"/>
      <c r="JUN366" s="1431"/>
      <c r="JUO366" s="1431"/>
      <c r="JUP366" s="1431"/>
      <c r="JUQ366" s="1431"/>
      <c r="JUR366" s="1431"/>
      <c r="JUS366" s="1431"/>
      <c r="JUT366" s="1431"/>
      <c r="JUU366" s="1431"/>
      <c r="JUV366" s="1431"/>
      <c r="JUW366" s="1431"/>
      <c r="JUX366" s="1431"/>
      <c r="JUY366" s="1431"/>
      <c r="JUZ366" s="1431"/>
      <c r="JVA366" s="1431"/>
      <c r="JVB366" s="1431"/>
      <c r="JVC366" s="1431"/>
      <c r="JVD366" s="1431"/>
      <c r="JVE366" s="1431"/>
      <c r="JVF366" s="1431"/>
      <c r="JVG366" s="1431"/>
      <c r="JVH366" s="1431"/>
      <c r="JVI366" s="1431"/>
      <c r="JVJ366" s="1431"/>
      <c r="JVK366" s="1431"/>
      <c r="JVL366" s="1431"/>
      <c r="JVM366" s="1431"/>
      <c r="JVN366" s="1431"/>
      <c r="JVO366" s="1431"/>
      <c r="JVP366" s="1431"/>
      <c r="JVQ366" s="1431"/>
      <c r="JVR366" s="1431"/>
      <c r="JVS366" s="1431"/>
      <c r="JVT366" s="1431"/>
      <c r="JVU366" s="1431"/>
      <c r="JVV366" s="1431"/>
      <c r="JVW366" s="1431"/>
      <c r="JVX366" s="1431"/>
      <c r="JVY366" s="1431"/>
      <c r="JVZ366" s="1431"/>
      <c r="JWA366" s="1431"/>
      <c r="JWB366" s="1431"/>
      <c r="JWC366" s="1431"/>
      <c r="JWD366" s="1431"/>
      <c r="JWE366" s="1431"/>
      <c r="JWF366" s="1431"/>
      <c r="JWG366" s="1431"/>
      <c r="JWH366" s="1431"/>
      <c r="JWI366" s="1431"/>
      <c r="JWJ366" s="1431"/>
      <c r="JWK366" s="1431"/>
      <c r="JWL366" s="1431"/>
      <c r="JWM366" s="1431"/>
      <c r="JWN366" s="1431"/>
      <c r="JWO366" s="1431"/>
      <c r="JWP366" s="1431"/>
      <c r="JWQ366" s="1431"/>
      <c r="JWR366" s="1431"/>
      <c r="JWS366" s="1431"/>
      <c r="JWT366" s="1431"/>
      <c r="JWU366" s="1431"/>
      <c r="JWV366" s="1431"/>
      <c r="JWW366" s="1431"/>
      <c r="JWX366" s="1431"/>
      <c r="JWY366" s="1431"/>
      <c r="JWZ366" s="1431"/>
      <c r="JXA366" s="1431"/>
      <c r="JXB366" s="1431"/>
      <c r="JXC366" s="1431"/>
      <c r="JXD366" s="1431"/>
      <c r="JXE366" s="1431"/>
      <c r="JXF366" s="1431"/>
      <c r="JXG366" s="1431"/>
      <c r="JXH366" s="1431"/>
      <c r="JXI366" s="1431"/>
      <c r="JXJ366" s="1431"/>
      <c r="JXK366" s="1431"/>
      <c r="JXL366" s="1431"/>
      <c r="JXM366" s="1431"/>
      <c r="JXN366" s="1431"/>
      <c r="JXO366" s="1431"/>
      <c r="JXP366" s="1431"/>
      <c r="JXQ366" s="1431"/>
      <c r="JXR366" s="1431"/>
      <c r="JXS366" s="1431"/>
      <c r="JXT366" s="1431"/>
      <c r="JXU366" s="1431"/>
      <c r="JXV366" s="1431"/>
      <c r="JXW366" s="1431"/>
      <c r="JXX366" s="1431"/>
      <c r="JXY366" s="1431"/>
      <c r="JXZ366" s="1431"/>
      <c r="JYA366" s="1431"/>
      <c r="JYB366" s="1431"/>
      <c r="JYC366" s="1431"/>
      <c r="JYD366" s="1431"/>
      <c r="JYE366" s="1431"/>
      <c r="JYF366" s="1431"/>
      <c r="JYG366" s="1431"/>
      <c r="JYH366" s="1431"/>
      <c r="JYI366" s="1431"/>
      <c r="JYJ366" s="1431"/>
      <c r="JYK366" s="1431"/>
      <c r="JYL366" s="1431"/>
      <c r="JYM366" s="1431"/>
      <c r="JYN366" s="1431"/>
      <c r="JYO366" s="1431"/>
      <c r="JYP366" s="1431"/>
      <c r="JYQ366" s="1431"/>
      <c r="JYR366" s="1431"/>
      <c r="JYS366" s="1431"/>
      <c r="JYT366" s="1431"/>
      <c r="JYU366" s="1431"/>
      <c r="JYV366" s="1431"/>
      <c r="JYW366" s="1431"/>
      <c r="JYX366" s="1431"/>
      <c r="JYY366" s="1431"/>
      <c r="JYZ366" s="1431"/>
      <c r="JZA366" s="1431"/>
      <c r="JZB366" s="1431"/>
      <c r="JZC366" s="1431"/>
      <c r="JZD366" s="1431"/>
      <c r="JZE366" s="1431"/>
      <c r="JZF366" s="1431"/>
      <c r="JZG366" s="1431"/>
      <c r="JZH366" s="1431"/>
      <c r="JZI366" s="1431"/>
      <c r="JZJ366" s="1431"/>
      <c r="JZK366" s="1431"/>
      <c r="JZL366" s="1431"/>
      <c r="JZM366" s="1431"/>
      <c r="JZN366" s="1431"/>
      <c r="JZO366" s="1431"/>
      <c r="JZP366" s="1431"/>
      <c r="JZQ366" s="1431"/>
      <c r="JZR366" s="1431"/>
      <c r="JZS366" s="1431"/>
      <c r="JZT366" s="1431"/>
      <c r="JZU366" s="1431"/>
      <c r="JZV366" s="1431"/>
      <c r="JZW366" s="1431"/>
      <c r="JZX366" s="1431"/>
      <c r="JZY366" s="1431"/>
      <c r="JZZ366" s="1431"/>
      <c r="KAA366" s="1431"/>
      <c r="KAB366" s="1431"/>
      <c r="KAC366" s="1431"/>
      <c r="KAD366" s="1431"/>
      <c r="KAE366" s="1431"/>
      <c r="KAF366" s="1431"/>
      <c r="KAG366" s="1431"/>
      <c r="KAH366" s="1431"/>
      <c r="KAI366" s="1431"/>
      <c r="KAJ366" s="1431"/>
      <c r="KAK366" s="1431"/>
      <c r="KAL366" s="1431"/>
      <c r="KAM366" s="1431"/>
      <c r="KAN366" s="1431"/>
      <c r="KAO366" s="1431"/>
      <c r="KAP366" s="1431"/>
      <c r="KAQ366" s="1431"/>
      <c r="KAR366" s="1431"/>
      <c r="KAS366" s="1431"/>
      <c r="KAT366" s="1431"/>
      <c r="KAU366" s="1431"/>
      <c r="KAV366" s="1431"/>
      <c r="KAW366" s="1431"/>
      <c r="KAX366" s="1431"/>
      <c r="KAY366" s="1431"/>
      <c r="KAZ366" s="1431"/>
      <c r="KBA366" s="1431"/>
      <c r="KBB366" s="1431"/>
      <c r="KBC366" s="1431"/>
      <c r="KBD366" s="1431"/>
      <c r="KBE366" s="1431"/>
      <c r="KBF366" s="1431"/>
      <c r="KBG366" s="1431"/>
      <c r="KBH366" s="1431"/>
      <c r="KBI366" s="1431"/>
      <c r="KBJ366" s="1431"/>
      <c r="KBK366" s="1431"/>
      <c r="KBL366" s="1431"/>
      <c r="KBM366" s="1431"/>
      <c r="KBN366" s="1431"/>
      <c r="KBO366" s="1431"/>
      <c r="KBP366" s="1431"/>
      <c r="KBQ366" s="1431"/>
      <c r="KBR366" s="1431"/>
      <c r="KBS366" s="1431"/>
      <c r="KBT366" s="1431"/>
      <c r="KBU366" s="1431"/>
      <c r="KBV366" s="1431"/>
      <c r="KBW366" s="1431"/>
      <c r="KBX366" s="1431"/>
      <c r="KBY366" s="1431"/>
      <c r="KBZ366" s="1431"/>
      <c r="KCA366" s="1431"/>
      <c r="KCB366" s="1431"/>
      <c r="KCC366" s="1431"/>
      <c r="KCD366" s="1431"/>
      <c r="KCE366" s="1431"/>
      <c r="KCF366" s="1431"/>
      <c r="KCG366" s="1431"/>
      <c r="KCH366" s="1431"/>
      <c r="KCI366" s="1431"/>
      <c r="KCJ366" s="1431"/>
      <c r="KCK366" s="1431"/>
      <c r="KCL366" s="1431"/>
      <c r="KCM366" s="1431"/>
      <c r="KCN366" s="1431"/>
      <c r="KCO366" s="1431"/>
      <c r="KCP366" s="1431"/>
      <c r="KCQ366" s="1431"/>
      <c r="KCR366" s="1431"/>
      <c r="KCS366" s="1431"/>
      <c r="KCT366" s="1431"/>
      <c r="KCU366" s="1431"/>
      <c r="KCV366" s="1431"/>
      <c r="KCW366" s="1431"/>
      <c r="KCX366" s="1431"/>
      <c r="KCY366" s="1431"/>
      <c r="KCZ366" s="1431"/>
      <c r="KDA366" s="1431"/>
      <c r="KDB366" s="1431"/>
      <c r="KDC366" s="1431"/>
      <c r="KDD366" s="1431"/>
      <c r="KDE366" s="1431"/>
      <c r="KDF366" s="1431"/>
      <c r="KDG366" s="1431"/>
      <c r="KDH366" s="1431"/>
      <c r="KDI366" s="1431"/>
      <c r="KDJ366" s="1431"/>
      <c r="KDK366" s="1431"/>
      <c r="KDL366" s="1431"/>
      <c r="KDM366" s="1431"/>
      <c r="KDN366" s="1431"/>
      <c r="KDO366" s="1431"/>
      <c r="KDP366" s="1431"/>
      <c r="KDQ366" s="1431"/>
      <c r="KDR366" s="1431"/>
      <c r="KDS366" s="1431"/>
      <c r="KDT366" s="1431"/>
      <c r="KDU366" s="1431"/>
      <c r="KDV366" s="1431"/>
      <c r="KDW366" s="1431"/>
      <c r="KDX366" s="1431"/>
      <c r="KDY366" s="1431"/>
      <c r="KDZ366" s="1431"/>
      <c r="KEA366" s="1431"/>
      <c r="KEB366" s="1431"/>
      <c r="KEC366" s="1431"/>
      <c r="KED366" s="1431"/>
      <c r="KEE366" s="1431"/>
      <c r="KEF366" s="1431"/>
      <c r="KEG366" s="1431"/>
      <c r="KEH366" s="1431"/>
      <c r="KEI366" s="1431"/>
      <c r="KEJ366" s="1431"/>
      <c r="KEK366" s="1431"/>
      <c r="KEL366" s="1431"/>
      <c r="KEM366" s="1431"/>
      <c r="KEN366" s="1431"/>
      <c r="KEO366" s="1431"/>
      <c r="KEP366" s="1431"/>
      <c r="KEQ366" s="1431"/>
      <c r="KER366" s="1431"/>
      <c r="KES366" s="1431"/>
      <c r="KET366" s="1431"/>
      <c r="KEU366" s="1431"/>
      <c r="KEV366" s="1431"/>
      <c r="KEW366" s="1431"/>
      <c r="KEX366" s="1431"/>
      <c r="KEY366" s="1431"/>
      <c r="KEZ366" s="1431"/>
      <c r="KFA366" s="1431"/>
      <c r="KFB366" s="1431"/>
      <c r="KFC366" s="1431"/>
      <c r="KFD366" s="1431"/>
      <c r="KFE366" s="1431"/>
      <c r="KFF366" s="1431"/>
      <c r="KFG366" s="1431"/>
      <c r="KFH366" s="1431"/>
      <c r="KFI366" s="1431"/>
      <c r="KFJ366" s="1431"/>
      <c r="KFK366" s="1431"/>
      <c r="KFL366" s="1431"/>
      <c r="KFM366" s="1431"/>
      <c r="KFN366" s="1431"/>
      <c r="KFO366" s="1431"/>
      <c r="KFP366" s="1431"/>
      <c r="KFQ366" s="1431"/>
      <c r="KFR366" s="1431"/>
      <c r="KFS366" s="1431"/>
      <c r="KFT366" s="1431"/>
      <c r="KFU366" s="1431"/>
      <c r="KFV366" s="1431"/>
      <c r="KFW366" s="1431"/>
      <c r="KFX366" s="1431"/>
      <c r="KFY366" s="1431"/>
      <c r="KFZ366" s="1431"/>
      <c r="KGA366" s="1431"/>
      <c r="KGB366" s="1431"/>
      <c r="KGC366" s="1431"/>
      <c r="KGD366" s="1431"/>
      <c r="KGE366" s="1431"/>
      <c r="KGF366" s="1431"/>
      <c r="KGG366" s="1431"/>
      <c r="KGH366" s="1431"/>
      <c r="KGI366" s="1431"/>
      <c r="KGJ366" s="1431"/>
      <c r="KGK366" s="1431"/>
      <c r="KGL366" s="1431"/>
      <c r="KGM366" s="1431"/>
      <c r="KGN366" s="1431"/>
      <c r="KGO366" s="1431"/>
      <c r="KGP366" s="1431"/>
      <c r="KGQ366" s="1431"/>
      <c r="KGR366" s="1431"/>
      <c r="KGS366" s="1431"/>
      <c r="KGT366" s="1431"/>
      <c r="KGU366" s="1431"/>
      <c r="KGV366" s="1431"/>
      <c r="KGW366" s="1431"/>
      <c r="KGX366" s="1431"/>
      <c r="KGY366" s="1431"/>
      <c r="KGZ366" s="1431"/>
      <c r="KHA366" s="1431"/>
      <c r="KHB366" s="1431"/>
      <c r="KHC366" s="1431"/>
      <c r="KHD366" s="1431"/>
      <c r="KHE366" s="1431"/>
      <c r="KHF366" s="1431"/>
      <c r="KHG366" s="1431"/>
      <c r="KHH366" s="1431"/>
      <c r="KHI366" s="1431"/>
      <c r="KHJ366" s="1431"/>
      <c r="KHK366" s="1431"/>
      <c r="KHL366" s="1431"/>
      <c r="KHM366" s="1431"/>
      <c r="KHN366" s="1431"/>
      <c r="KHO366" s="1431"/>
      <c r="KHP366" s="1431"/>
      <c r="KHQ366" s="1431"/>
      <c r="KHR366" s="1431"/>
      <c r="KHS366" s="1431"/>
      <c r="KHT366" s="1431"/>
      <c r="KHU366" s="1431"/>
      <c r="KHV366" s="1431"/>
      <c r="KHW366" s="1431"/>
      <c r="KHX366" s="1431"/>
      <c r="KHY366" s="1431"/>
      <c r="KHZ366" s="1431"/>
      <c r="KIA366" s="1431"/>
      <c r="KIB366" s="1431"/>
      <c r="KIC366" s="1431"/>
      <c r="KID366" s="1431"/>
      <c r="KIE366" s="1431"/>
      <c r="KIF366" s="1431"/>
      <c r="KIG366" s="1431"/>
      <c r="KIH366" s="1431"/>
      <c r="KII366" s="1431"/>
      <c r="KIJ366" s="1431"/>
      <c r="KIK366" s="1431"/>
      <c r="KIL366" s="1431"/>
      <c r="KIM366" s="1431"/>
      <c r="KIN366" s="1431"/>
      <c r="KIO366" s="1431"/>
      <c r="KIP366" s="1431"/>
      <c r="KIQ366" s="1431"/>
      <c r="KIR366" s="1431"/>
      <c r="KIS366" s="1431"/>
      <c r="KIT366" s="1431"/>
      <c r="KIU366" s="1431"/>
      <c r="KIV366" s="1431"/>
      <c r="KIW366" s="1431"/>
      <c r="KIX366" s="1431"/>
      <c r="KIY366" s="1431"/>
      <c r="KIZ366" s="1431"/>
      <c r="KJA366" s="1431"/>
      <c r="KJB366" s="1431"/>
      <c r="KJC366" s="1431"/>
      <c r="KJD366" s="1431"/>
      <c r="KJE366" s="1431"/>
      <c r="KJF366" s="1431"/>
      <c r="KJG366" s="1431"/>
      <c r="KJH366" s="1431"/>
      <c r="KJI366" s="1431"/>
      <c r="KJJ366" s="1431"/>
      <c r="KJK366" s="1431"/>
      <c r="KJL366" s="1431"/>
      <c r="KJM366" s="1431"/>
      <c r="KJN366" s="1431"/>
      <c r="KJO366" s="1431"/>
      <c r="KJP366" s="1431"/>
      <c r="KJQ366" s="1431"/>
      <c r="KJR366" s="1431"/>
      <c r="KJS366" s="1431"/>
      <c r="KJT366" s="1431"/>
      <c r="KJU366" s="1431"/>
      <c r="KJV366" s="1431"/>
      <c r="KJW366" s="1431"/>
      <c r="KJX366" s="1431"/>
      <c r="KJY366" s="1431"/>
      <c r="KJZ366" s="1431"/>
      <c r="KKA366" s="1431"/>
      <c r="KKB366" s="1431"/>
      <c r="KKC366" s="1431"/>
      <c r="KKD366" s="1431"/>
      <c r="KKE366" s="1431"/>
      <c r="KKF366" s="1431"/>
      <c r="KKG366" s="1431"/>
      <c r="KKH366" s="1431"/>
      <c r="KKI366" s="1431"/>
      <c r="KKJ366" s="1431"/>
      <c r="KKK366" s="1431"/>
      <c r="KKL366" s="1431"/>
      <c r="KKM366" s="1431"/>
      <c r="KKN366" s="1431"/>
      <c r="KKO366" s="1431"/>
      <c r="KKP366" s="1431"/>
      <c r="KKQ366" s="1431"/>
      <c r="KKR366" s="1431"/>
      <c r="KKS366" s="1431"/>
      <c r="KKT366" s="1431"/>
      <c r="KKU366" s="1431"/>
      <c r="KKV366" s="1431"/>
      <c r="KKW366" s="1431"/>
      <c r="KKX366" s="1431"/>
      <c r="KKY366" s="1431"/>
      <c r="KKZ366" s="1431"/>
      <c r="KLA366" s="1431"/>
      <c r="KLB366" s="1431"/>
      <c r="KLC366" s="1431"/>
      <c r="KLD366" s="1431"/>
      <c r="KLE366" s="1431"/>
      <c r="KLF366" s="1431"/>
      <c r="KLG366" s="1431"/>
      <c r="KLH366" s="1431"/>
      <c r="KLI366" s="1431"/>
      <c r="KLJ366" s="1431"/>
      <c r="KLK366" s="1431"/>
      <c r="KLL366" s="1431"/>
      <c r="KLM366" s="1431"/>
      <c r="KLN366" s="1431"/>
      <c r="KLO366" s="1431"/>
      <c r="KLP366" s="1431"/>
      <c r="KLQ366" s="1431"/>
      <c r="KLR366" s="1431"/>
      <c r="KLS366" s="1431"/>
      <c r="KLT366" s="1431"/>
      <c r="KLU366" s="1431"/>
      <c r="KLV366" s="1431"/>
      <c r="KLW366" s="1431"/>
      <c r="KLX366" s="1431"/>
      <c r="KLY366" s="1431"/>
      <c r="KLZ366" s="1431"/>
      <c r="KMA366" s="1431"/>
      <c r="KMB366" s="1431"/>
      <c r="KMC366" s="1431"/>
      <c r="KMD366" s="1431"/>
      <c r="KME366" s="1431"/>
      <c r="KMF366" s="1431"/>
      <c r="KMG366" s="1431"/>
      <c r="KMH366" s="1431"/>
      <c r="KMI366" s="1431"/>
      <c r="KMJ366" s="1431"/>
      <c r="KMK366" s="1431"/>
      <c r="KML366" s="1431"/>
      <c r="KMM366" s="1431"/>
      <c r="KMN366" s="1431"/>
      <c r="KMO366" s="1431"/>
      <c r="KMP366" s="1431"/>
      <c r="KMQ366" s="1431"/>
      <c r="KMR366" s="1431"/>
      <c r="KMS366" s="1431"/>
      <c r="KMT366" s="1431"/>
      <c r="KMU366" s="1431"/>
      <c r="KMV366" s="1431"/>
      <c r="KMW366" s="1431"/>
      <c r="KMX366" s="1431"/>
      <c r="KMY366" s="1431"/>
      <c r="KMZ366" s="1431"/>
      <c r="KNA366" s="1431"/>
      <c r="KNB366" s="1431"/>
      <c r="KNC366" s="1431"/>
      <c r="KND366" s="1431"/>
      <c r="KNE366" s="1431"/>
      <c r="KNF366" s="1431"/>
      <c r="KNG366" s="1431"/>
      <c r="KNH366" s="1431"/>
      <c r="KNI366" s="1431"/>
      <c r="KNJ366" s="1431"/>
      <c r="KNK366" s="1431"/>
      <c r="KNL366" s="1431"/>
      <c r="KNM366" s="1431"/>
      <c r="KNN366" s="1431"/>
      <c r="KNO366" s="1431"/>
      <c r="KNP366" s="1431"/>
      <c r="KNQ366" s="1431"/>
      <c r="KNR366" s="1431"/>
      <c r="KNS366" s="1431"/>
      <c r="KNT366" s="1431"/>
      <c r="KNU366" s="1431"/>
      <c r="KNV366" s="1431"/>
      <c r="KNW366" s="1431"/>
      <c r="KNX366" s="1431"/>
      <c r="KNY366" s="1431"/>
      <c r="KNZ366" s="1431"/>
      <c r="KOA366" s="1431"/>
      <c r="KOB366" s="1431"/>
      <c r="KOC366" s="1431"/>
      <c r="KOD366" s="1431"/>
      <c r="KOE366" s="1431"/>
      <c r="KOF366" s="1431"/>
      <c r="KOG366" s="1431"/>
      <c r="KOH366" s="1431"/>
      <c r="KOI366" s="1431"/>
      <c r="KOJ366" s="1431"/>
      <c r="KOK366" s="1431"/>
      <c r="KOL366" s="1431"/>
      <c r="KOM366" s="1431"/>
      <c r="KON366" s="1431"/>
      <c r="KOO366" s="1431"/>
      <c r="KOP366" s="1431"/>
      <c r="KOQ366" s="1431"/>
      <c r="KOR366" s="1431"/>
      <c r="KOS366" s="1431"/>
      <c r="KOT366" s="1431"/>
      <c r="KOU366" s="1431"/>
      <c r="KOV366" s="1431"/>
      <c r="KOW366" s="1431"/>
      <c r="KOX366" s="1431"/>
      <c r="KOY366" s="1431"/>
      <c r="KOZ366" s="1431"/>
      <c r="KPA366" s="1431"/>
      <c r="KPB366" s="1431"/>
      <c r="KPC366" s="1431"/>
      <c r="KPD366" s="1431"/>
      <c r="KPE366" s="1431"/>
      <c r="KPF366" s="1431"/>
      <c r="KPG366" s="1431"/>
      <c r="KPH366" s="1431"/>
      <c r="KPI366" s="1431"/>
      <c r="KPJ366" s="1431"/>
      <c r="KPK366" s="1431"/>
      <c r="KPL366" s="1431"/>
      <c r="KPM366" s="1431"/>
      <c r="KPN366" s="1431"/>
      <c r="KPO366" s="1431"/>
      <c r="KPP366" s="1431"/>
      <c r="KPQ366" s="1431"/>
      <c r="KPR366" s="1431"/>
      <c r="KPS366" s="1431"/>
      <c r="KPT366" s="1431"/>
      <c r="KPU366" s="1431"/>
      <c r="KPV366" s="1431"/>
      <c r="KPW366" s="1431"/>
      <c r="KPX366" s="1431"/>
      <c r="KPY366" s="1431"/>
      <c r="KPZ366" s="1431"/>
      <c r="KQA366" s="1431"/>
      <c r="KQB366" s="1431"/>
      <c r="KQC366" s="1431"/>
      <c r="KQD366" s="1431"/>
      <c r="KQE366" s="1431"/>
      <c r="KQF366" s="1431"/>
      <c r="KQG366" s="1431"/>
      <c r="KQH366" s="1431"/>
      <c r="KQI366" s="1431"/>
      <c r="KQJ366" s="1431"/>
      <c r="KQK366" s="1431"/>
      <c r="KQL366" s="1431"/>
      <c r="KQM366" s="1431"/>
      <c r="KQN366" s="1431"/>
      <c r="KQO366" s="1431"/>
      <c r="KQP366" s="1431"/>
      <c r="KQQ366" s="1431"/>
      <c r="KQR366" s="1431"/>
      <c r="KQS366" s="1431"/>
      <c r="KQT366" s="1431"/>
      <c r="KQU366" s="1431"/>
      <c r="KQV366" s="1431"/>
      <c r="KQW366" s="1431"/>
      <c r="KQX366" s="1431"/>
      <c r="KQY366" s="1431"/>
      <c r="KQZ366" s="1431"/>
      <c r="KRA366" s="1431"/>
      <c r="KRB366" s="1431"/>
      <c r="KRC366" s="1431"/>
      <c r="KRD366" s="1431"/>
      <c r="KRE366" s="1431"/>
      <c r="KRF366" s="1431"/>
      <c r="KRG366" s="1431"/>
      <c r="KRH366" s="1431"/>
      <c r="KRI366" s="1431"/>
      <c r="KRJ366" s="1431"/>
      <c r="KRK366" s="1431"/>
      <c r="KRL366" s="1431"/>
      <c r="KRM366" s="1431"/>
      <c r="KRN366" s="1431"/>
      <c r="KRO366" s="1431"/>
      <c r="KRP366" s="1431"/>
      <c r="KRQ366" s="1431"/>
      <c r="KRR366" s="1431"/>
      <c r="KRS366" s="1431"/>
      <c r="KRT366" s="1431"/>
      <c r="KRU366" s="1431"/>
      <c r="KRV366" s="1431"/>
      <c r="KRW366" s="1431"/>
      <c r="KRX366" s="1431"/>
      <c r="KRY366" s="1431"/>
      <c r="KRZ366" s="1431"/>
      <c r="KSA366" s="1431"/>
      <c r="KSB366" s="1431"/>
      <c r="KSC366" s="1431"/>
      <c r="KSD366" s="1431"/>
      <c r="KSE366" s="1431"/>
      <c r="KSF366" s="1431"/>
      <c r="KSG366" s="1431"/>
      <c r="KSH366" s="1431"/>
      <c r="KSI366" s="1431"/>
      <c r="KSJ366" s="1431"/>
      <c r="KSK366" s="1431"/>
      <c r="KSL366" s="1431"/>
      <c r="KSM366" s="1431"/>
      <c r="KSN366" s="1431"/>
      <c r="KSO366" s="1431"/>
      <c r="KSP366" s="1431"/>
      <c r="KSQ366" s="1431"/>
      <c r="KSR366" s="1431"/>
      <c r="KSS366" s="1431"/>
      <c r="KST366" s="1431"/>
      <c r="KSU366" s="1431"/>
      <c r="KSV366" s="1431"/>
      <c r="KSW366" s="1431"/>
      <c r="KSX366" s="1431"/>
      <c r="KSY366" s="1431"/>
      <c r="KSZ366" s="1431"/>
      <c r="KTA366" s="1431"/>
      <c r="KTB366" s="1431"/>
      <c r="KTC366" s="1431"/>
      <c r="KTD366" s="1431"/>
      <c r="KTE366" s="1431"/>
      <c r="KTF366" s="1431"/>
      <c r="KTG366" s="1431"/>
      <c r="KTH366" s="1431"/>
      <c r="KTI366" s="1431"/>
      <c r="KTJ366" s="1431"/>
      <c r="KTK366" s="1431"/>
      <c r="KTL366" s="1431"/>
      <c r="KTM366" s="1431"/>
      <c r="KTN366" s="1431"/>
      <c r="KTO366" s="1431"/>
      <c r="KTP366" s="1431"/>
      <c r="KTQ366" s="1431"/>
      <c r="KTR366" s="1431"/>
      <c r="KTS366" s="1431"/>
      <c r="KTT366" s="1431"/>
      <c r="KTU366" s="1431"/>
      <c r="KTV366" s="1431"/>
      <c r="KTW366" s="1431"/>
      <c r="KTX366" s="1431"/>
      <c r="KTY366" s="1431"/>
      <c r="KTZ366" s="1431"/>
      <c r="KUA366" s="1431"/>
      <c r="KUB366" s="1431"/>
      <c r="KUC366" s="1431"/>
      <c r="KUD366" s="1431"/>
      <c r="KUE366" s="1431"/>
      <c r="KUF366" s="1431"/>
      <c r="KUG366" s="1431"/>
      <c r="KUH366" s="1431"/>
      <c r="KUI366" s="1431"/>
      <c r="KUJ366" s="1431"/>
      <c r="KUK366" s="1431"/>
      <c r="KUL366" s="1431"/>
      <c r="KUM366" s="1431"/>
      <c r="KUN366" s="1431"/>
      <c r="KUO366" s="1431"/>
      <c r="KUP366" s="1431"/>
      <c r="KUQ366" s="1431"/>
      <c r="KUR366" s="1431"/>
      <c r="KUS366" s="1431"/>
      <c r="KUT366" s="1431"/>
      <c r="KUU366" s="1431"/>
      <c r="KUV366" s="1431"/>
      <c r="KUW366" s="1431"/>
      <c r="KUX366" s="1431"/>
      <c r="KUY366" s="1431"/>
      <c r="KUZ366" s="1431"/>
      <c r="KVA366" s="1431"/>
      <c r="KVB366" s="1431"/>
      <c r="KVC366" s="1431"/>
      <c r="KVD366" s="1431"/>
      <c r="KVE366" s="1431"/>
      <c r="KVF366" s="1431"/>
      <c r="KVG366" s="1431"/>
      <c r="KVH366" s="1431"/>
      <c r="KVI366" s="1431"/>
      <c r="KVJ366" s="1431"/>
      <c r="KVK366" s="1431"/>
      <c r="KVL366" s="1431"/>
      <c r="KVM366" s="1431"/>
      <c r="KVN366" s="1431"/>
      <c r="KVO366" s="1431"/>
      <c r="KVP366" s="1431"/>
      <c r="KVQ366" s="1431"/>
      <c r="KVR366" s="1431"/>
      <c r="KVS366" s="1431"/>
      <c r="KVT366" s="1431"/>
      <c r="KVU366" s="1431"/>
      <c r="KVV366" s="1431"/>
      <c r="KVW366" s="1431"/>
      <c r="KVX366" s="1431"/>
      <c r="KVY366" s="1431"/>
      <c r="KVZ366" s="1431"/>
      <c r="KWA366" s="1431"/>
      <c r="KWB366" s="1431"/>
      <c r="KWC366" s="1431"/>
      <c r="KWD366" s="1431"/>
      <c r="KWE366" s="1431"/>
      <c r="KWF366" s="1431"/>
      <c r="KWG366" s="1431"/>
      <c r="KWH366" s="1431"/>
      <c r="KWI366" s="1431"/>
      <c r="KWJ366" s="1431"/>
      <c r="KWK366" s="1431"/>
      <c r="KWL366" s="1431"/>
      <c r="KWM366" s="1431"/>
      <c r="KWN366" s="1431"/>
      <c r="KWO366" s="1431"/>
      <c r="KWP366" s="1431"/>
      <c r="KWQ366" s="1431"/>
      <c r="KWR366" s="1431"/>
      <c r="KWS366" s="1431"/>
      <c r="KWT366" s="1431"/>
      <c r="KWU366" s="1431"/>
      <c r="KWV366" s="1431"/>
      <c r="KWW366" s="1431"/>
      <c r="KWX366" s="1431"/>
      <c r="KWY366" s="1431"/>
      <c r="KWZ366" s="1431"/>
      <c r="KXA366" s="1431"/>
      <c r="KXB366" s="1431"/>
      <c r="KXC366" s="1431"/>
      <c r="KXD366" s="1431"/>
      <c r="KXE366" s="1431"/>
      <c r="KXF366" s="1431"/>
      <c r="KXG366" s="1431"/>
      <c r="KXH366" s="1431"/>
      <c r="KXI366" s="1431"/>
      <c r="KXJ366" s="1431"/>
      <c r="KXK366" s="1431"/>
      <c r="KXL366" s="1431"/>
      <c r="KXM366" s="1431"/>
      <c r="KXN366" s="1431"/>
      <c r="KXO366" s="1431"/>
      <c r="KXP366" s="1431"/>
      <c r="KXQ366" s="1431"/>
      <c r="KXR366" s="1431"/>
      <c r="KXS366" s="1431"/>
      <c r="KXT366" s="1431"/>
      <c r="KXU366" s="1431"/>
      <c r="KXV366" s="1431"/>
      <c r="KXW366" s="1431"/>
      <c r="KXX366" s="1431"/>
      <c r="KXY366" s="1431"/>
      <c r="KXZ366" s="1431"/>
      <c r="KYA366" s="1431"/>
      <c r="KYB366" s="1431"/>
      <c r="KYC366" s="1431"/>
      <c r="KYD366" s="1431"/>
      <c r="KYE366" s="1431"/>
      <c r="KYF366" s="1431"/>
      <c r="KYG366" s="1431"/>
      <c r="KYH366" s="1431"/>
      <c r="KYI366" s="1431"/>
      <c r="KYJ366" s="1431"/>
      <c r="KYK366" s="1431"/>
      <c r="KYL366" s="1431"/>
      <c r="KYM366" s="1431"/>
      <c r="KYN366" s="1431"/>
      <c r="KYO366" s="1431"/>
      <c r="KYP366" s="1431"/>
      <c r="KYQ366" s="1431"/>
      <c r="KYR366" s="1431"/>
      <c r="KYS366" s="1431"/>
      <c r="KYT366" s="1431"/>
      <c r="KYU366" s="1431"/>
      <c r="KYV366" s="1431"/>
      <c r="KYW366" s="1431"/>
      <c r="KYX366" s="1431"/>
      <c r="KYY366" s="1431"/>
      <c r="KYZ366" s="1431"/>
      <c r="KZA366" s="1431"/>
      <c r="KZB366" s="1431"/>
      <c r="KZC366" s="1431"/>
      <c r="KZD366" s="1431"/>
      <c r="KZE366" s="1431"/>
      <c r="KZF366" s="1431"/>
      <c r="KZG366" s="1431"/>
      <c r="KZH366" s="1431"/>
      <c r="KZI366" s="1431"/>
      <c r="KZJ366" s="1431"/>
      <c r="KZK366" s="1431"/>
      <c r="KZL366" s="1431"/>
      <c r="KZM366" s="1431"/>
      <c r="KZN366" s="1431"/>
      <c r="KZO366" s="1431"/>
      <c r="KZP366" s="1431"/>
      <c r="KZQ366" s="1431"/>
      <c r="KZR366" s="1431"/>
      <c r="KZS366" s="1431"/>
      <c r="KZT366" s="1431"/>
      <c r="KZU366" s="1431"/>
      <c r="KZV366" s="1431"/>
      <c r="KZW366" s="1431"/>
      <c r="KZX366" s="1431"/>
      <c r="KZY366" s="1431"/>
      <c r="KZZ366" s="1431"/>
      <c r="LAA366" s="1431"/>
      <c r="LAB366" s="1431"/>
      <c r="LAC366" s="1431"/>
      <c r="LAD366" s="1431"/>
      <c r="LAE366" s="1431"/>
      <c r="LAF366" s="1431"/>
      <c r="LAG366" s="1431"/>
      <c r="LAH366" s="1431"/>
      <c r="LAI366" s="1431"/>
      <c r="LAJ366" s="1431"/>
      <c r="LAK366" s="1431"/>
      <c r="LAL366" s="1431"/>
      <c r="LAM366" s="1431"/>
      <c r="LAN366" s="1431"/>
      <c r="LAO366" s="1431"/>
      <c r="LAP366" s="1431"/>
      <c r="LAQ366" s="1431"/>
      <c r="LAR366" s="1431"/>
      <c r="LAS366" s="1431"/>
      <c r="LAT366" s="1431"/>
      <c r="LAU366" s="1431"/>
      <c r="LAV366" s="1431"/>
      <c r="LAW366" s="1431"/>
      <c r="LAX366" s="1431"/>
      <c r="LAY366" s="1431"/>
      <c r="LAZ366" s="1431"/>
      <c r="LBA366" s="1431"/>
      <c r="LBB366" s="1431"/>
      <c r="LBC366" s="1431"/>
      <c r="LBD366" s="1431"/>
      <c r="LBE366" s="1431"/>
      <c r="LBF366" s="1431"/>
      <c r="LBG366" s="1431"/>
      <c r="LBH366" s="1431"/>
      <c r="LBI366" s="1431"/>
      <c r="LBJ366" s="1431"/>
      <c r="LBK366" s="1431"/>
      <c r="LBL366" s="1431"/>
      <c r="LBM366" s="1431"/>
      <c r="LBN366" s="1431"/>
      <c r="LBO366" s="1431"/>
      <c r="LBP366" s="1431"/>
      <c r="LBQ366" s="1431"/>
      <c r="LBR366" s="1431"/>
      <c r="LBS366" s="1431"/>
      <c r="LBT366" s="1431"/>
      <c r="LBU366" s="1431"/>
      <c r="LBV366" s="1431"/>
      <c r="LBW366" s="1431"/>
      <c r="LBX366" s="1431"/>
      <c r="LBY366" s="1431"/>
      <c r="LBZ366" s="1431"/>
      <c r="LCA366" s="1431"/>
      <c r="LCB366" s="1431"/>
      <c r="LCC366" s="1431"/>
      <c r="LCD366" s="1431"/>
      <c r="LCE366" s="1431"/>
      <c r="LCF366" s="1431"/>
      <c r="LCG366" s="1431"/>
      <c r="LCH366" s="1431"/>
      <c r="LCI366" s="1431"/>
      <c r="LCJ366" s="1431"/>
      <c r="LCK366" s="1431"/>
      <c r="LCL366" s="1431"/>
      <c r="LCM366" s="1431"/>
      <c r="LCN366" s="1431"/>
      <c r="LCO366" s="1431"/>
      <c r="LCP366" s="1431"/>
      <c r="LCQ366" s="1431"/>
      <c r="LCR366" s="1431"/>
      <c r="LCS366" s="1431"/>
      <c r="LCT366" s="1431"/>
      <c r="LCU366" s="1431"/>
      <c r="LCV366" s="1431"/>
      <c r="LCW366" s="1431"/>
      <c r="LCX366" s="1431"/>
      <c r="LCY366" s="1431"/>
      <c r="LCZ366" s="1431"/>
      <c r="LDA366" s="1431"/>
      <c r="LDB366" s="1431"/>
      <c r="LDC366" s="1431"/>
      <c r="LDD366" s="1431"/>
      <c r="LDE366" s="1431"/>
      <c r="LDF366" s="1431"/>
      <c r="LDG366" s="1431"/>
      <c r="LDH366" s="1431"/>
      <c r="LDI366" s="1431"/>
      <c r="LDJ366" s="1431"/>
      <c r="LDK366" s="1431"/>
      <c r="LDL366" s="1431"/>
      <c r="LDM366" s="1431"/>
      <c r="LDN366" s="1431"/>
      <c r="LDO366" s="1431"/>
      <c r="LDP366" s="1431"/>
      <c r="LDQ366" s="1431"/>
      <c r="LDR366" s="1431"/>
      <c r="LDS366" s="1431"/>
      <c r="LDT366" s="1431"/>
      <c r="LDU366" s="1431"/>
      <c r="LDV366" s="1431"/>
      <c r="LDW366" s="1431"/>
      <c r="LDX366" s="1431"/>
      <c r="LDY366" s="1431"/>
      <c r="LDZ366" s="1431"/>
      <c r="LEA366" s="1431"/>
      <c r="LEB366" s="1431"/>
      <c r="LEC366" s="1431"/>
      <c r="LED366" s="1431"/>
      <c r="LEE366" s="1431"/>
      <c r="LEF366" s="1431"/>
      <c r="LEG366" s="1431"/>
      <c r="LEH366" s="1431"/>
      <c r="LEI366" s="1431"/>
      <c r="LEJ366" s="1431"/>
      <c r="LEK366" s="1431"/>
      <c r="LEL366" s="1431"/>
      <c r="LEM366" s="1431"/>
      <c r="LEN366" s="1431"/>
      <c r="LEO366" s="1431"/>
      <c r="LEP366" s="1431"/>
      <c r="LEQ366" s="1431"/>
      <c r="LER366" s="1431"/>
      <c r="LES366" s="1431"/>
      <c r="LET366" s="1431"/>
      <c r="LEU366" s="1431"/>
      <c r="LEV366" s="1431"/>
      <c r="LEW366" s="1431"/>
      <c r="LEX366" s="1431"/>
      <c r="LEY366" s="1431"/>
      <c r="LEZ366" s="1431"/>
      <c r="LFA366" s="1431"/>
      <c r="LFB366" s="1431"/>
      <c r="LFC366" s="1431"/>
      <c r="LFD366" s="1431"/>
      <c r="LFE366" s="1431"/>
      <c r="LFF366" s="1431"/>
      <c r="LFG366" s="1431"/>
      <c r="LFH366" s="1431"/>
      <c r="LFI366" s="1431"/>
      <c r="LFJ366" s="1431"/>
      <c r="LFK366" s="1431"/>
      <c r="LFL366" s="1431"/>
      <c r="LFM366" s="1431"/>
      <c r="LFN366" s="1431"/>
      <c r="LFO366" s="1431"/>
      <c r="LFP366" s="1431"/>
      <c r="LFQ366" s="1431"/>
      <c r="LFR366" s="1431"/>
      <c r="LFS366" s="1431"/>
      <c r="LFT366" s="1431"/>
      <c r="LFU366" s="1431"/>
      <c r="LFV366" s="1431"/>
      <c r="LFW366" s="1431"/>
      <c r="LFX366" s="1431"/>
      <c r="LFY366" s="1431"/>
      <c r="LFZ366" s="1431"/>
      <c r="LGA366" s="1431"/>
      <c r="LGB366" s="1431"/>
      <c r="LGC366" s="1431"/>
      <c r="LGD366" s="1431"/>
      <c r="LGE366" s="1431"/>
      <c r="LGF366" s="1431"/>
      <c r="LGG366" s="1431"/>
      <c r="LGH366" s="1431"/>
      <c r="LGI366" s="1431"/>
      <c r="LGJ366" s="1431"/>
      <c r="LGK366" s="1431"/>
      <c r="LGL366" s="1431"/>
      <c r="LGM366" s="1431"/>
      <c r="LGN366" s="1431"/>
      <c r="LGO366" s="1431"/>
      <c r="LGP366" s="1431"/>
      <c r="LGQ366" s="1431"/>
      <c r="LGR366" s="1431"/>
      <c r="LGS366" s="1431"/>
      <c r="LGT366" s="1431"/>
      <c r="LGU366" s="1431"/>
      <c r="LGV366" s="1431"/>
      <c r="LGW366" s="1431"/>
      <c r="LGX366" s="1431"/>
      <c r="LGY366" s="1431"/>
      <c r="LGZ366" s="1431"/>
      <c r="LHA366" s="1431"/>
      <c r="LHB366" s="1431"/>
      <c r="LHC366" s="1431"/>
      <c r="LHD366" s="1431"/>
      <c r="LHE366" s="1431"/>
      <c r="LHF366" s="1431"/>
      <c r="LHG366" s="1431"/>
      <c r="LHH366" s="1431"/>
      <c r="LHI366" s="1431"/>
      <c r="LHJ366" s="1431"/>
      <c r="LHK366" s="1431"/>
      <c r="LHL366" s="1431"/>
      <c r="LHM366" s="1431"/>
      <c r="LHN366" s="1431"/>
      <c r="LHO366" s="1431"/>
      <c r="LHP366" s="1431"/>
      <c r="LHQ366" s="1431"/>
      <c r="LHR366" s="1431"/>
      <c r="LHS366" s="1431"/>
      <c r="LHT366" s="1431"/>
      <c r="LHU366" s="1431"/>
      <c r="LHV366" s="1431"/>
      <c r="LHW366" s="1431"/>
      <c r="LHX366" s="1431"/>
      <c r="LHY366" s="1431"/>
      <c r="LHZ366" s="1431"/>
      <c r="LIA366" s="1431"/>
      <c r="LIB366" s="1431"/>
      <c r="LIC366" s="1431"/>
      <c r="LID366" s="1431"/>
      <c r="LIE366" s="1431"/>
      <c r="LIF366" s="1431"/>
      <c r="LIG366" s="1431"/>
      <c r="LIH366" s="1431"/>
      <c r="LII366" s="1431"/>
      <c r="LIJ366" s="1431"/>
      <c r="LIK366" s="1431"/>
      <c r="LIL366" s="1431"/>
      <c r="LIM366" s="1431"/>
      <c r="LIN366" s="1431"/>
      <c r="LIO366" s="1431"/>
      <c r="LIP366" s="1431"/>
      <c r="LIQ366" s="1431"/>
      <c r="LIR366" s="1431"/>
      <c r="LIS366" s="1431"/>
      <c r="LIT366" s="1431"/>
      <c r="LIU366" s="1431"/>
      <c r="LIV366" s="1431"/>
      <c r="LIW366" s="1431"/>
      <c r="LIX366" s="1431"/>
      <c r="LIY366" s="1431"/>
      <c r="LIZ366" s="1431"/>
      <c r="LJA366" s="1431"/>
      <c r="LJB366" s="1431"/>
      <c r="LJC366" s="1431"/>
      <c r="LJD366" s="1431"/>
      <c r="LJE366" s="1431"/>
      <c r="LJF366" s="1431"/>
      <c r="LJG366" s="1431"/>
      <c r="LJH366" s="1431"/>
      <c r="LJI366" s="1431"/>
      <c r="LJJ366" s="1431"/>
      <c r="LJK366" s="1431"/>
      <c r="LJL366" s="1431"/>
      <c r="LJM366" s="1431"/>
      <c r="LJN366" s="1431"/>
      <c r="LJO366" s="1431"/>
      <c r="LJP366" s="1431"/>
      <c r="LJQ366" s="1431"/>
      <c r="LJR366" s="1431"/>
      <c r="LJS366" s="1431"/>
      <c r="LJT366" s="1431"/>
      <c r="LJU366" s="1431"/>
      <c r="LJV366" s="1431"/>
      <c r="LJW366" s="1431"/>
      <c r="LJX366" s="1431"/>
      <c r="LJY366" s="1431"/>
      <c r="LJZ366" s="1431"/>
      <c r="LKA366" s="1431"/>
      <c r="LKB366" s="1431"/>
      <c r="LKC366" s="1431"/>
      <c r="LKD366" s="1431"/>
      <c r="LKE366" s="1431"/>
      <c r="LKF366" s="1431"/>
      <c r="LKG366" s="1431"/>
      <c r="LKH366" s="1431"/>
      <c r="LKI366" s="1431"/>
      <c r="LKJ366" s="1431"/>
      <c r="LKK366" s="1431"/>
      <c r="LKL366" s="1431"/>
      <c r="LKM366" s="1431"/>
      <c r="LKN366" s="1431"/>
      <c r="LKO366" s="1431"/>
      <c r="LKP366" s="1431"/>
      <c r="LKQ366" s="1431"/>
      <c r="LKR366" s="1431"/>
      <c r="LKS366" s="1431"/>
      <c r="LKT366" s="1431"/>
      <c r="LKU366" s="1431"/>
      <c r="LKV366" s="1431"/>
      <c r="LKW366" s="1431"/>
      <c r="LKX366" s="1431"/>
      <c r="LKY366" s="1431"/>
      <c r="LKZ366" s="1431"/>
      <c r="LLA366" s="1431"/>
      <c r="LLB366" s="1431"/>
      <c r="LLC366" s="1431"/>
      <c r="LLD366" s="1431"/>
      <c r="LLE366" s="1431"/>
      <c r="LLF366" s="1431"/>
      <c r="LLG366" s="1431"/>
      <c r="LLH366" s="1431"/>
      <c r="LLI366" s="1431"/>
      <c r="LLJ366" s="1431"/>
      <c r="LLK366" s="1431"/>
      <c r="LLL366" s="1431"/>
      <c r="LLM366" s="1431"/>
      <c r="LLN366" s="1431"/>
      <c r="LLO366" s="1431"/>
      <c r="LLP366" s="1431"/>
      <c r="LLQ366" s="1431"/>
      <c r="LLR366" s="1431"/>
      <c r="LLS366" s="1431"/>
      <c r="LLT366" s="1431"/>
      <c r="LLU366" s="1431"/>
      <c r="LLV366" s="1431"/>
      <c r="LLW366" s="1431"/>
      <c r="LLX366" s="1431"/>
      <c r="LLY366" s="1431"/>
      <c r="LLZ366" s="1431"/>
      <c r="LMA366" s="1431"/>
      <c r="LMB366" s="1431"/>
      <c r="LMC366" s="1431"/>
      <c r="LMD366" s="1431"/>
      <c r="LME366" s="1431"/>
      <c r="LMF366" s="1431"/>
      <c r="LMG366" s="1431"/>
      <c r="LMH366" s="1431"/>
      <c r="LMI366" s="1431"/>
      <c r="LMJ366" s="1431"/>
      <c r="LMK366" s="1431"/>
      <c r="LML366" s="1431"/>
      <c r="LMM366" s="1431"/>
      <c r="LMN366" s="1431"/>
      <c r="LMO366" s="1431"/>
      <c r="LMP366" s="1431"/>
      <c r="LMQ366" s="1431"/>
      <c r="LMR366" s="1431"/>
      <c r="LMS366" s="1431"/>
      <c r="LMT366" s="1431"/>
      <c r="LMU366" s="1431"/>
      <c r="LMV366" s="1431"/>
      <c r="LMW366" s="1431"/>
      <c r="LMX366" s="1431"/>
      <c r="LMY366" s="1431"/>
      <c r="LMZ366" s="1431"/>
      <c r="LNA366" s="1431"/>
      <c r="LNB366" s="1431"/>
      <c r="LNC366" s="1431"/>
      <c r="LND366" s="1431"/>
      <c r="LNE366" s="1431"/>
      <c r="LNF366" s="1431"/>
      <c r="LNG366" s="1431"/>
      <c r="LNH366" s="1431"/>
      <c r="LNI366" s="1431"/>
      <c r="LNJ366" s="1431"/>
      <c r="LNK366" s="1431"/>
      <c r="LNL366" s="1431"/>
      <c r="LNM366" s="1431"/>
      <c r="LNN366" s="1431"/>
      <c r="LNO366" s="1431"/>
      <c r="LNP366" s="1431"/>
      <c r="LNQ366" s="1431"/>
      <c r="LNR366" s="1431"/>
      <c r="LNS366" s="1431"/>
      <c r="LNT366" s="1431"/>
      <c r="LNU366" s="1431"/>
      <c r="LNV366" s="1431"/>
      <c r="LNW366" s="1431"/>
      <c r="LNX366" s="1431"/>
      <c r="LNY366" s="1431"/>
      <c r="LNZ366" s="1431"/>
      <c r="LOA366" s="1431"/>
      <c r="LOB366" s="1431"/>
      <c r="LOC366" s="1431"/>
      <c r="LOD366" s="1431"/>
      <c r="LOE366" s="1431"/>
      <c r="LOF366" s="1431"/>
      <c r="LOG366" s="1431"/>
      <c r="LOH366" s="1431"/>
      <c r="LOI366" s="1431"/>
      <c r="LOJ366" s="1431"/>
      <c r="LOK366" s="1431"/>
      <c r="LOL366" s="1431"/>
      <c r="LOM366" s="1431"/>
      <c r="LON366" s="1431"/>
      <c r="LOO366" s="1431"/>
      <c r="LOP366" s="1431"/>
      <c r="LOQ366" s="1431"/>
      <c r="LOR366" s="1431"/>
      <c r="LOS366" s="1431"/>
      <c r="LOT366" s="1431"/>
      <c r="LOU366" s="1431"/>
      <c r="LOV366" s="1431"/>
      <c r="LOW366" s="1431"/>
      <c r="LOX366" s="1431"/>
      <c r="LOY366" s="1431"/>
      <c r="LOZ366" s="1431"/>
      <c r="LPA366" s="1431"/>
      <c r="LPB366" s="1431"/>
      <c r="LPC366" s="1431"/>
      <c r="LPD366" s="1431"/>
      <c r="LPE366" s="1431"/>
      <c r="LPF366" s="1431"/>
      <c r="LPG366" s="1431"/>
      <c r="LPH366" s="1431"/>
      <c r="LPI366" s="1431"/>
      <c r="LPJ366" s="1431"/>
      <c r="LPK366" s="1431"/>
      <c r="LPL366" s="1431"/>
      <c r="LPM366" s="1431"/>
      <c r="LPN366" s="1431"/>
      <c r="LPO366" s="1431"/>
      <c r="LPP366" s="1431"/>
      <c r="LPQ366" s="1431"/>
      <c r="LPR366" s="1431"/>
      <c r="LPS366" s="1431"/>
      <c r="LPT366" s="1431"/>
      <c r="LPU366" s="1431"/>
      <c r="LPV366" s="1431"/>
      <c r="LPW366" s="1431"/>
      <c r="LPX366" s="1431"/>
      <c r="LPY366" s="1431"/>
      <c r="LPZ366" s="1431"/>
      <c r="LQA366" s="1431"/>
      <c r="LQB366" s="1431"/>
      <c r="LQC366" s="1431"/>
      <c r="LQD366" s="1431"/>
      <c r="LQE366" s="1431"/>
      <c r="LQF366" s="1431"/>
      <c r="LQG366" s="1431"/>
      <c r="LQH366" s="1431"/>
      <c r="LQI366" s="1431"/>
      <c r="LQJ366" s="1431"/>
      <c r="LQK366" s="1431"/>
      <c r="LQL366" s="1431"/>
      <c r="LQM366" s="1431"/>
      <c r="LQN366" s="1431"/>
      <c r="LQO366" s="1431"/>
      <c r="LQP366" s="1431"/>
      <c r="LQQ366" s="1431"/>
      <c r="LQR366" s="1431"/>
      <c r="LQS366" s="1431"/>
      <c r="LQT366" s="1431"/>
      <c r="LQU366" s="1431"/>
      <c r="LQV366" s="1431"/>
      <c r="LQW366" s="1431"/>
      <c r="LQX366" s="1431"/>
      <c r="LQY366" s="1431"/>
      <c r="LQZ366" s="1431"/>
      <c r="LRA366" s="1431"/>
      <c r="LRB366" s="1431"/>
      <c r="LRC366" s="1431"/>
      <c r="LRD366" s="1431"/>
      <c r="LRE366" s="1431"/>
      <c r="LRF366" s="1431"/>
      <c r="LRG366" s="1431"/>
      <c r="LRH366" s="1431"/>
      <c r="LRI366" s="1431"/>
      <c r="LRJ366" s="1431"/>
      <c r="LRK366" s="1431"/>
      <c r="LRL366" s="1431"/>
      <c r="LRM366" s="1431"/>
      <c r="LRN366" s="1431"/>
      <c r="LRO366" s="1431"/>
      <c r="LRP366" s="1431"/>
      <c r="LRQ366" s="1431"/>
      <c r="LRR366" s="1431"/>
      <c r="LRS366" s="1431"/>
      <c r="LRT366" s="1431"/>
      <c r="LRU366" s="1431"/>
      <c r="LRV366" s="1431"/>
      <c r="LRW366" s="1431"/>
      <c r="LRX366" s="1431"/>
      <c r="LRY366" s="1431"/>
      <c r="LRZ366" s="1431"/>
      <c r="LSA366" s="1431"/>
      <c r="LSB366" s="1431"/>
      <c r="LSC366" s="1431"/>
      <c r="LSD366" s="1431"/>
      <c r="LSE366" s="1431"/>
      <c r="LSF366" s="1431"/>
      <c r="LSG366" s="1431"/>
      <c r="LSH366" s="1431"/>
      <c r="LSI366" s="1431"/>
      <c r="LSJ366" s="1431"/>
      <c r="LSK366" s="1431"/>
      <c r="LSL366" s="1431"/>
      <c r="LSM366" s="1431"/>
      <c r="LSN366" s="1431"/>
      <c r="LSO366" s="1431"/>
      <c r="LSP366" s="1431"/>
      <c r="LSQ366" s="1431"/>
      <c r="LSR366" s="1431"/>
      <c r="LSS366" s="1431"/>
      <c r="LST366" s="1431"/>
      <c r="LSU366" s="1431"/>
      <c r="LSV366" s="1431"/>
      <c r="LSW366" s="1431"/>
      <c r="LSX366" s="1431"/>
      <c r="LSY366" s="1431"/>
      <c r="LSZ366" s="1431"/>
      <c r="LTA366" s="1431"/>
      <c r="LTB366" s="1431"/>
      <c r="LTC366" s="1431"/>
      <c r="LTD366" s="1431"/>
      <c r="LTE366" s="1431"/>
      <c r="LTF366" s="1431"/>
      <c r="LTG366" s="1431"/>
      <c r="LTH366" s="1431"/>
      <c r="LTI366" s="1431"/>
      <c r="LTJ366" s="1431"/>
      <c r="LTK366" s="1431"/>
      <c r="LTL366" s="1431"/>
      <c r="LTM366" s="1431"/>
      <c r="LTN366" s="1431"/>
      <c r="LTO366" s="1431"/>
      <c r="LTP366" s="1431"/>
      <c r="LTQ366" s="1431"/>
      <c r="LTR366" s="1431"/>
      <c r="LTS366" s="1431"/>
      <c r="LTT366" s="1431"/>
      <c r="LTU366" s="1431"/>
      <c r="LTV366" s="1431"/>
      <c r="LTW366" s="1431"/>
      <c r="LTX366" s="1431"/>
      <c r="LTY366" s="1431"/>
      <c r="LTZ366" s="1431"/>
      <c r="LUA366" s="1431"/>
      <c r="LUB366" s="1431"/>
      <c r="LUC366" s="1431"/>
      <c r="LUD366" s="1431"/>
      <c r="LUE366" s="1431"/>
      <c r="LUF366" s="1431"/>
      <c r="LUG366" s="1431"/>
      <c r="LUH366" s="1431"/>
      <c r="LUI366" s="1431"/>
      <c r="LUJ366" s="1431"/>
      <c r="LUK366" s="1431"/>
      <c r="LUL366" s="1431"/>
      <c r="LUM366" s="1431"/>
      <c r="LUN366" s="1431"/>
      <c r="LUO366" s="1431"/>
      <c r="LUP366" s="1431"/>
      <c r="LUQ366" s="1431"/>
      <c r="LUR366" s="1431"/>
      <c r="LUS366" s="1431"/>
      <c r="LUT366" s="1431"/>
      <c r="LUU366" s="1431"/>
      <c r="LUV366" s="1431"/>
      <c r="LUW366" s="1431"/>
      <c r="LUX366" s="1431"/>
      <c r="LUY366" s="1431"/>
      <c r="LUZ366" s="1431"/>
      <c r="LVA366" s="1431"/>
      <c r="LVB366" s="1431"/>
      <c r="LVC366" s="1431"/>
      <c r="LVD366" s="1431"/>
      <c r="LVE366" s="1431"/>
      <c r="LVF366" s="1431"/>
      <c r="LVG366" s="1431"/>
      <c r="LVH366" s="1431"/>
      <c r="LVI366" s="1431"/>
      <c r="LVJ366" s="1431"/>
      <c r="LVK366" s="1431"/>
      <c r="LVL366" s="1431"/>
      <c r="LVM366" s="1431"/>
      <c r="LVN366" s="1431"/>
      <c r="LVO366" s="1431"/>
      <c r="LVP366" s="1431"/>
      <c r="LVQ366" s="1431"/>
      <c r="LVR366" s="1431"/>
      <c r="LVS366" s="1431"/>
      <c r="LVT366" s="1431"/>
      <c r="LVU366" s="1431"/>
      <c r="LVV366" s="1431"/>
      <c r="LVW366" s="1431"/>
      <c r="LVX366" s="1431"/>
      <c r="LVY366" s="1431"/>
      <c r="LVZ366" s="1431"/>
      <c r="LWA366" s="1431"/>
      <c r="LWB366" s="1431"/>
      <c r="LWC366" s="1431"/>
      <c r="LWD366" s="1431"/>
      <c r="LWE366" s="1431"/>
      <c r="LWF366" s="1431"/>
      <c r="LWG366" s="1431"/>
      <c r="LWH366" s="1431"/>
      <c r="LWI366" s="1431"/>
      <c r="LWJ366" s="1431"/>
      <c r="LWK366" s="1431"/>
      <c r="LWL366" s="1431"/>
      <c r="LWM366" s="1431"/>
      <c r="LWN366" s="1431"/>
      <c r="LWO366" s="1431"/>
      <c r="LWP366" s="1431"/>
      <c r="LWQ366" s="1431"/>
      <c r="LWR366" s="1431"/>
      <c r="LWS366" s="1431"/>
      <c r="LWT366" s="1431"/>
      <c r="LWU366" s="1431"/>
      <c r="LWV366" s="1431"/>
      <c r="LWW366" s="1431"/>
      <c r="LWX366" s="1431"/>
      <c r="LWY366" s="1431"/>
      <c r="LWZ366" s="1431"/>
      <c r="LXA366" s="1431"/>
      <c r="LXB366" s="1431"/>
      <c r="LXC366" s="1431"/>
      <c r="LXD366" s="1431"/>
      <c r="LXE366" s="1431"/>
      <c r="LXF366" s="1431"/>
      <c r="LXG366" s="1431"/>
      <c r="LXH366" s="1431"/>
      <c r="LXI366" s="1431"/>
      <c r="LXJ366" s="1431"/>
      <c r="LXK366" s="1431"/>
      <c r="LXL366" s="1431"/>
      <c r="LXM366" s="1431"/>
      <c r="LXN366" s="1431"/>
      <c r="LXO366" s="1431"/>
      <c r="LXP366" s="1431"/>
      <c r="LXQ366" s="1431"/>
      <c r="LXR366" s="1431"/>
      <c r="LXS366" s="1431"/>
      <c r="LXT366" s="1431"/>
      <c r="LXU366" s="1431"/>
      <c r="LXV366" s="1431"/>
      <c r="LXW366" s="1431"/>
      <c r="LXX366" s="1431"/>
      <c r="LXY366" s="1431"/>
      <c r="LXZ366" s="1431"/>
      <c r="LYA366" s="1431"/>
      <c r="LYB366" s="1431"/>
      <c r="LYC366" s="1431"/>
      <c r="LYD366" s="1431"/>
      <c r="LYE366" s="1431"/>
      <c r="LYF366" s="1431"/>
      <c r="LYG366" s="1431"/>
      <c r="LYH366" s="1431"/>
      <c r="LYI366" s="1431"/>
      <c r="LYJ366" s="1431"/>
      <c r="LYK366" s="1431"/>
      <c r="LYL366" s="1431"/>
      <c r="LYM366" s="1431"/>
      <c r="LYN366" s="1431"/>
      <c r="LYO366" s="1431"/>
      <c r="LYP366" s="1431"/>
      <c r="LYQ366" s="1431"/>
      <c r="LYR366" s="1431"/>
      <c r="LYS366" s="1431"/>
      <c r="LYT366" s="1431"/>
      <c r="LYU366" s="1431"/>
      <c r="LYV366" s="1431"/>
      <c r="LYW366" s="1431"/>
      <c r="LYX366" s="1431"/>
      <c r="LYY366" s="1431"/>
      <c r="LYZ366" s="1431"/>
      <c r="LZA366" s="1431"/>
      <c r="LZB366" s="1431"/>
      <c r="LZC366" s="1431"/>
      <c r="LZD366" s="1431"/>
      <c r="LZE366" s="1431"/>
      <c r="LZF366" s="1431"/>
      <c r="LZG366" s="1431"/>
      <c r="LZH366" s="1431"/>
      <c r="LZI366" s="1431"/>
      <c r="LZJ366" s="1431"/>
      <c r="LZK366" s="1431"/>
      <c r="LZL366" s="1431"/>
      <c r="LZM366" s="1431"/>
      <c r="LZN366" s="1431"/>
      <c r="LZO366" s="1431"/>
      <c r="LZP366" s="1431"/>
      <c r="LZQ366" s="1431"/>
      <c r="LZR366" s="1431"/>
      <c r="LZS366" s="1431"/>
      <c r="LZT366" s="1431"/>
      <c r="LZU366" s="1431"/>
      <c r="LZV366" s="1431"/>
      <c r="LZW366" s="1431"/>
      <c r="LZX366" s="1431"/>
      <c r="LZY366" s="1431"/>
      <c r="LZZ366" s="1431"/>
      <c r="MAA366" s="1431"/>
      <c r="MAB366" s="1431"/>
      <c r="MAC366" s="1431"/>
      <c r="MAD366" s="1431"/>
      <c r="MAE366" s="1431"/>
      <c r="MAF366" s="1431"/>
      <c r="MAG366" s="1431"/>
      <c r="MAH366" s="1431"/>
      <c r="MAI366" s="1431"/>
      <c r="MAJ366" s="1431"/>
      <c r="MAK366" s="1431"/>
      <c r="MAL366" s="1431"/>
      <c r="MAM366" s="1431"/>
      <c r="MAN366" s="1431"/>
      <c r="MAO366" s="1431"/>
      <c r="MAP366" s="1431"/>
      <c r="MAQ366" s="1431"/>
      <c r="MAR366" s="1431"/>
      <c r="MAS366" s="1431"/>
      <c r="MAT366" s="1431"/>
      <c r="MAU366" s="1431"/>
      <c r="MAV366" s="1431"/>
      <c r="MAW366" s="1431"/>
      <c r="MAX366" s="1431"/>
      <c r="MAY366" s="1431"/>
      <c r="MAZ366" s="1431"/>
      <c r="MBA366" s="1431"/>
      <c r="MBB366" s="1431"/>
      <c r="MBC366" s="1431"/>
      <c r="MBD366" s="1431"/>
      <c r="MBE366" s="1431"/>
      <c r="MBF366" s="1431"/>
      <c r="MBG366" s="1431"/>
      <c r="MBH366" s="1431"/>
      <c r="MBI366" s="1431"/>
      <c r="MBJ366" s="1431"/>
      <c r="MBK366" s="1431"/>
      <c r="MBL366" s="1431"/>
      <c r="MBM366" s="1431"/>
      <c r="MBN366" s="1431"/>
      <c r="MBO366" s="1431"/>
      <c r="MBP366" s="1431"/>
      <c r="MBQ366" s="1431"/>
      <c r="MBR366" s="1431"/>
      <c r="MBS366" s="1431"/>
      <c r="MBT366" s="1431"/>
      <c r="MBU366" s="1431"/>
      <c r="MBV366" s="1431"/>
      <c r="MBW366" s="1431"/>
      <c r="MBX366" s="1431"/>
      <c r="MBY366" s="1431"/>
      <c r="MBZ366" s="1431"/>
      <c r="MCA366" s="1431"/>
      <c r="MCB366" s="1431"/>
      <c r="MCC366" s="1431"/>
      <c r="MCD366" s="1431"/>
      <c r="MCE366" s="1431"/>
      <c r="MCF366" s="1431"/>
      <c r="MCG366" s="1431"/>
      <c r="MCH366" s="1431"/>
      <c r="MCI366" s="1431"/>
      <c r="MCJ366" s="1431"/>
      <c r="MCK366" s="1431"/>
      <c r="MCL366" s="1431"/>
      <c r="MCM366" s="1431"/>
      <c r="MCN366" s="1431"/>
      <c r="MCO366" s="1431"/>
      <c r="MCP366" s="1431"/>
      <c r="MCQ366" s="1431"/>
      <c r="MCR366" s="1431"/>
      <c r="MCS366" s="1431"/>
      <c r="MCT366" s="1431"/>
      <c r="MCU366" s="1431"/>
      <c r="MCV366" s="1431"/>
      <c r="MCW366" s="1431"/>
      <c r="MCX366" s="1431"/>
      <c r="MCY366" s="1431"/>
      <c r="MCZ366" s="1431"/>
      <c r="MDA366" s="1431"/>
      <c r="MDB366" s="1431"/>
      <c r="MDC366" s="1431"/>
      <c r="MDD366" s="1431"/>
      <c r="MDE366" s="1431"/>
      <c r="MDF366" s="1431"/>
      <c r="MDG366" s="1431"/>
      <c r="MDH366" s="1431"/>
      <c r="MDI366" s="1431"/>
      <c r="MDJ366" s="1431"/>
      <c r="MDK366" s="1431"/>
      <c r="MDL366" s="1431"/>
      <c r="MDM366" s="1431"/>
      <c r="MDN366" s="1431"/>
      <c r="MDO366" s="1431"/>
      <c r="MDP366" s="1431"/>
      <c r="MDQ366" s="1431"/>
      <c r="MDR366" s="1431"/>
      <c r="MDS366" s="1431"/>
      <c r="MDT366" s="1431"/>
      <c r="MDU366" s="1431"/>
      <c r="MDV366" s="1431"/>
      <c r="MDW366" s="1431"/>
      <c r="MDX366" s="1431"/>
      <c r="MDY366" s="1431"/>
      <c r="MDZ366" s="1431"/>
      <c r="MEA366" s="1431"/>
      <c r="MEB366" s="1431"/>
      <c r="MEC366" s="1431"/>
      <c r="MED366" s="1431"/>
      <c r="MEE366" s="1431"/>
      <c r="MEF366" s="1431"/>
      <c r="MEG366" s="1431"/>
      <c r="MEH366" s="1431"/>
      <c r="MEI366" s="1431"/>
      <c r="MEJ366" s="1431"/>
      <c r="MEK366" s="1431"/>
      <c r="MEL366" s="1431"/>
      <c r="MEM366" s="1431"/>
      <c r="MEN366" s="1431"/>
      <c r="MEO366" s="1431"/>
      <c r="MEP366" s="1431"/>
      <c r="MEQ366" s="1431"/>
      <c r="MER366" s="1431"/>
      <c r="MES366" s="1431"/>
      <c r="MET366" s="1431"/>
      <c r="MEU366" s="1431"/>
      <c r="MEV366" s="1431"/>
      <c r="MEW366" s="1431"/>
      <c r="MEX366" s="1431"/>
      <c r="MEY366" s="1431"/>
      <c r="MEZ366" s="1431"/>
      <c r="MFA366" s="1431"/>
      <c r="MFB366" s="1431"/>
      <c r="MFC366" s="1431"/>
      <c r="MFD366" s="1431"/>
      <c r="MFE366" s="1431"/>
      <c r="MFF366" s="1431"/>
      <c r="MFG366" s="1431"/>
      <c r="MFH366" s="1431"/>
      <c r="MFI366" s="1431"/>
      <c r="MFJ366" s="1431"/>
      <c r="MFK366" s="1431"/>
      <c r="MFL366" s="1431"/>
      <c r="MFM366" s="1431"/>
      <c r="MFN366" s="1431"/>
      <c r="MFO366" s="1431"/>
      <c r="MFP366" s="1431"/>
      <c r="MFQ366" s="1431"/>
      <c r="MFR366" s="1431"/>
      <c r="MFS366" s="1431"/>
      <c r="MFT366" s="1431"/>
      <c r="MFU366" s="1431"/>
      <c r="MFV366" s="1431"/>
      <c r="MFW366" s="1431"/>
      <c r="MFX366" s="1431"/>
      <c r="MFY366" s="1431"/>
      <c r="MFZ366" s="1431"/>
      <c r="MGA366" s="1431"/>
      <c r="MGB366" s="1431"/>
      <c r="MGC366" s="1431"/>
      <c r="MGD366" s="1431"/>
      <c r="MGE366" s="1431"/>
      <c r="MGF366" s="1431"/>
      <c r="MGG366" s="1431"/>
      <c r="MGH366" s="1431"/>
      <c r="MGI366" s="1431"/>
      <c r="MGJ366" s="1431"/>
      <c r="MGK366" s="1431"/>
      <c r="MGL366" s="1431"/>
      <c r="MGM366" s="1431"/>
      <c r="MGN366" s="1431"/>
      <c r="MGO366" s="1431"/>
      <c r="MGP366" s="1431"/>
      <c r="MGQ366" s="1431"/>
      <c r="MGR366" s="1431"/>
      <c r="MGS366" s="1431"/>
      <c r="MGT366" s="1431"/>
      <c r="MGU366" s="1431"/>
      <c r="MGV366" s="1431"/>
      <c r="MGW366" s="1431"/>
      <c r="MGX366" s="1431"/>
      <c r="MGY366" s="1431"/>
      <c r="MGZ366" s="1431"/>
      <c r="MHA366" s="1431"/>
      <c r="MHB366" s="1431"/>
      <c r="MHC366" s="1431"/>
      <c r="MHD366" s="1431"/>
      <c r="MHE366" s="1431"/>
      <c r="MHF366" s="1431"/>
      <c r="MHG366" s="1431"/>
      <c r="MHH366" s="1431"/>
      <c r="MHI366" s="1431"/>
      <c r="MHJ366" s="1431"/>
      <c r="MHK366" s="1431"/>
      <c r="MHL366" s="1431"/>
      <c r="MHM366" s="1431"/>
      <c r="MHN366" s="1431"/>
      <c r="MHO366" s="1431"/>
      <c r="MHP366" s="1431"/>
      <c r="MHQ366" s="1431"/>
      <c r="MHR366" s="1431"/>
      <c r="MHS366" s="1431"/>
      <c r="MHT366" s="1431"/>
      <c r="MHU366" s="1431"/>
      <c r="MHV366" s="1431"/>
      <c r="MHW366" s="1431"/>
      <c r="MHX366" s="1431"/>
      <c r="MHY366" s="1431"/>
      <c r="MHZ366" s="1431"/>
      <c r="MIA366" s="1431"/>
      <c r="MIB366" s="1431"/>
      <c r="MIC366" s="1431"/>
      <c r="MID366" s="1431"/>
      <c r="MIE366" s="1431"/>
      <c r="MIF366" s="1431"/>
      <c r="MIG366" s="1431"/>
      <c r="MIH366" s="1431"/>
      <c r="MII366" s="1431"/>
      <c r="MIJ366" s="1431"/>
      <c r="MIK366" s="1431"/>
      <c r="MIL366" s="1431"/>
      <c r="MIM366" s="1431"/>
      <c r="MIN366" s="1431"/>
      <c r="MIO366" s="1431"/>
      <c r="MIP366" s="1431"/>
      <c r="MIQ366" s="1431"/>
      <c r="MIR366" s="1431"/>
      <c r="MIS366" s="1431"/>
      <c r="MIT366" s="1431"/>
      <c r="MIU366" s="1431"/>
      <c r="MIV366" s="1431"/>
      <c r="MIW366" s="1431"/>
      <c r="MIX366" s="1431"/>
      <c r="MIY366" s="1431"/>
      <c r="MIZ366" s="1431"/>
      <c r="MJA366" s="1431"/>
      <c r="MJB366" s="1431"/>
      <c r="MJC366" s="1431"/>
      <c r="MJD366" s="1431"/>
      <c r="MJE366" s="1431"/>
      <c r="MJF366" s="1431"/>
      <c r="MJG366" s="1431"/>
      <c r="MJH366" s="1431"/>
      <c r="MJI366" s="1431"/>
      <c r="MJJ366" s="1431"/>
      <c r="MJK366" s="1431"/>
      <c r="MJL366" s="1431"/>
      <c r="MJM366" s="1431"/>
      <c r="MJN366" s="1431"/>
      <c r="MJO366" s="1431"/>
      <c r="MJP366" s="1431"/>
      <c r="MJQ366" s="1431"/>
      <c r="MJR366" s="1431"/>
      <c r="MJS366" s="1431"/>
      <c r="MJT366" s="1431"/>
      <c r="MJU366" s="1431"/>
      <c r="MJV366" s="1431"/>
      <c r="MJW366" s="1431"/>
      <c r="MJX366" s="1431"/>
      <c r="MJY366" s="1431"/>
      <c r="MJZ366" s="1431"/>
      <c r="MKA366" s="1431"/>
      <c r="MKB366" s="1431"/>
      <c r="MKC366" s="1431"/>
      <c r="MKD366" s="1431"/>
      <c r="MKE366" s="1431"/>
      <c r="MKF366" s="1431"/>
      <c r="MKG366" s="1431"/>
      <c r="MKH366" s="1431"/>
      <c r="MKI366" s="1431"/>
      <c r="MKJ366" s="1431"/>
      <c r="MKK366" s="1431"/>
      <c r="MKL366" s="1431"/>
      <c r="MKM366" s="1431"/>
      <c r="MKN366" s="1431"/>
      <c r="MKO366" s="1431"/>
      <c r="MKP366" s="1431"/>
      <c r="MKQ366" s="1431"/>
      <c r="MKR366" s="1431"/>
      <c r="MKS366" s="1431"/>
      <c r="MKT366" s="1431"/>
      <c r="MKU366" s="1431"/>
      <c r="MKV366" s="1431"/>
      <c r="MKW366" s="1431"/>
      <c r="MKX366" s="1431"/>
      <c r="MKY366" s="1431"/>
      <c r="MKZ366" s="1431"/>
      <c r="MLA366" s="1431"/>
      <c r="MLB366" s="1431"/>
      <c r="MLC366" s="1431"/>
      <c r="MLD366" s="1431"/>
      <c r="MLE366" s="1431"/>
      <c r="MLF366" s="1431"/>
      <c r="MLG366" s="1431"/>
      <c r="MLH366" s="1431"/>
      <c r="MLI366" s="1431"/>
      <c r="MLJ366" s="1431"/>
      <c r="MLK366" s="1431"/>
      <c r="MLL366" s="1431"/>
      <c r="MLM366" s="1431"/>
      <c r="MLN366" s="1431"/>
      <c r="MLO366" s="1431"/>
      <c r="MLP366" s="1431"/>
      <c r="MLQ366" s="1431"/>
      <c r="MLR366" s="1431"/>
      <c r="MLS366" s="1431"/>
      <c r="MLT366" s="1431"/>
      <c r="MLU366" s="1431"/>
      <c r="MLV366" s="1431"/>
      <c r="MLW366" s="1431"/>
      <c r="MLX366" s="1431"/>
      <c r="MLY366" s="1431"/>
      <c r="MLZ366" s="1431"/>
      <c r="MMA366" s="1431"/>
      <c r="MMB366" s="1431"/>
      <c r="MMC366" s="1431"/>
      <c r="MMD366" s="1431"/>
      <c r="MME366" s="1431"/>
      <c r="MMF366" s="1431"/>
      <c r="MMG366" s="1431"/>
      <c r="MMH366" s="1431"/>
      <c r="MMI366" s="1431"/>
      <c r="MMJ366" s="1431"/>
      <c r="MMK366" s="1431"/>
      <c r="MML366" s="1431"/>
      <c r="MMM366" s="1431"/>
      <c r="MMN366" s="1431"/>
      <c r="MMO366" s="1431"/>
      <c r="MMP366" s="1431"/>
      <c r="MMQ366" s="1431"/>
      <c r="MMR366" s="1431"/>
      <c r="MMS366" s="1431"/>
      <c r="MMT366" s="1431"/>
      <c r="MMU366" s="1431"/>
      <c r="MMV366" s="1431"/>
      <c r="MMW366" s="1431"/>
      <c r="MMX366" s="1431"/>
      <c r="MMY366" s="1431"/>
      <c r="MMZ366" s="1431"/>
      <c r="MNA366" s="1431"/>
      <c r="MNB366" s="1431"/>
      <c r="MNC366" s="1431"/>
      <c r="MND366" s="1431"/>
      <c r="MNE366" s="1431"/>
      <c r="MNF366" s="1431"/>
      <c r="MNG366" s="1431"/>
      <c r="MNH366" s="1431"/>
      <c r="MNI366" s="1431"/>
      <c r="MNJ366" s="1431"/>
      <c r="MNK366" s="1431"/>
      <c r="MNL366" s="1431"/>
      <c r="MNM366" s="1431"/>
      <c r="MNN366" s="1431"/>
      <c r="MNO366" s="1431"/>
      <c r="MNP366" s="1431"/>
      <c r="MNQ366" s="1431"/>
      <c r="MNR366" s="1431"/>
      <c r="MNS366" s="1431"/>
      <c r="MNT366" s="1431"/>
      <c r="MNU366" s="1431"/>
      <c r="MNV366" s="1431"/>
      <c r="MNW366" s="1431"/>
      <c r="MNX366" s="1431"/>
      <c r="MNY366" s="1431"/>
      <c r="MNZ366" s="1431"/>
      <c r="MOA366" s="1431"/>
      <c r="MOB366" s="1431"/>
      <c r="MOC366" s="1431"/>
      <c r="MOD366" s="1431"/>
      <c r="MOE366" s="1431"/>
      <c r="MOF366" s="1431"/>
      <c r="MOG366" s="1431"/>
      <c r="MOH366" s="1431"/>
      <c r="MOI366" s="1431"/>
      <c r="MOJ366" s="1431"/>
      <c r="MOK366" s="1431"/>
      <c r="MOL366" s="1431"/>
      <c r="MOM366" s="1431"/>
      <c r="MON366" s="1431"/>
      <c r="MOO366" s="1431"/>
      <c r="MOP366" s="1431"/>
      <c r="MOQ366" s="1431"/>
      <c r="MOR366" s="1431"/>
      <c r="MOS366" s="1431"/>
      <c r="MOT366" s="1431"/>
      <c r="MOU366" s="1431"/>
      <c r="MOV366" s="1431"/>
      <c r="MOW366" s="1431"/>
      <c r="MOX366" s="1431"/>
      <c r="MOY366" s="1431"/>
      <c r="MOZ366" s="1431"/>
      <c r="MPA366" s="1431"/>
      <c r="MPB366" s="1431"/>
      <c r="MPC366" s="1431"/>
      <c r="MPD366" s="1431"/>
      <c r="MPE366" s="1431"/>
      <c r="MPF366" s="1431"/>
      <c r="MPG366" s="1431"/>
      <c r="MPH366" s="1431"/>
      <c r="MPI366" s="1431"/>
      <c r="MPJ366" s="1431"/>
      <c r="MPK366" s="1431"/>
      <c r="MPL366" s="1431"/>
      <c r="MPM366" s="1431"/>
      <c r="MPN366" s="1431"/>
      <c r="MPO366" s="1431"/>
      <c r="MPP366" s="1431"/>
      <c r="MPQ366" s="1431"/>
      <c r="MPR366" s="1431"/>
      <c r="MPS366" s="1431"/>
      <c r="MPT366" s="1431"/>
      <c r="MPU366" s="1431"/>
      <c r="MPV366" s="1431"/>
      <c r="MPW366" s="1431"/>
      <c r="MPX366" s="1431"/>
      <c r="MPY366" s="1431"/>
      <c r="MPZ366" s="1431"/>
      <c r="MQA366" s="1431"/>
      <c r="MQB366" s="1431"/>
      <c r="MQC366" s="1431"/>
      <c r="MQD366" s="1431"/>
      <c r="MQE366" s="1431"/>
      <c r="MQF366" s="1431"/>
      <c r="MQG366" s="1431"/>
      <c r="MQH366" s="1431"/>
      <c r="MQI366" s="1431"/>
      <c r="MQJ366" s="1431"/>
      <c r="MQK366" s="1431"/>
      <c r="MQL366" s="1431"/>
      <c r="MQM366" s="1431"/>
      <c r="MQN366" s="1431"/>
      <c r="MQO366" s="1431"/>
      <c r="MQP366" s="1431"/>
      <c r="MQQ366" s="1431"/>
      <c r="MQR366" s="1431"/>
      <c r="MQS366" s="1431"/>
      <c r="MQT366" s="1431"/>
      <c r="MQU366" s="1431"/>
      <c r="MQV366" s="1431"/>
      <c r="MQW366" s="1431"/>
      <c r="MQX366" s="1431"/>
      <c r="MQY366" s="1431"/>
      <c r="MQZ366" s="1431"/>
      <c r="MRA366" s="1431"/>
      <c r="MRB366" s="1431"/>
      <c r="MRC366" s="1431"/>
      <c r="MRD366" s="1431"/>
      <c r="MRE366" s="1431"/>
      <c r="MRF366" s="1431"/>
      <c r="MRG366" s="1431"/>
      <c r="MRH366" s="1431"/>
      <c r="MRI366" s="1431"/>
      <c r="MRJ366" s="1431"/>
      <c r="MRK366" s="1431"/>
      <c r="MRL366" s="1431"/>
      <c r="MRM366" s="1431"/>
      <c r="MRN366" s="1431"/>
      <c r="MRO366" s="1431"/>
      <c r="MRP366" s="1431"/>
      <c r="MRQ366" s="1431"/>
      <c r="MRR366" s="1431"/>
      <c r="MRS366" s="1431"/>
      <c r="MRT366" s="1431"/>
      <c r="MRU366" s="1431"/>
      <c r="MRV366" s="1431"/>
      <c r="MRW366" s="1431"/>
      <c r="MRX366" s="1431"/>
      <c r="MRY366" s="1431"/>
      <c r="MRZ366" s="1431"/>
      <c r="MSA366" s="1431"/>
      <c r="MSB366" s="1431"/>
      <c r="MSC366" s="1431"/>
      <c r="MSD366" s="1431"/>
      <c r="MSE366" s="1431"/>
      <c r="MSF366" s="1431"/>
      <c r="MSG366" s="1431"/>
      <c r="MSH366" s="1431"/>
      <c r="MSI366" s="1431"/>
      <c r="MSJ366" s="1431"/>
      <c r="MSK366" s="1431"/>
      <c r="MSL366" s="1431"/>
      <c r="MSM366" s="1431"/>
      <c r="MSN366" s="1431"/>
      <c r="MSO366" s="1431"/>
      <c r="MSP366" s="1431"/>
      <c r="MSQ366" s="1431"/>
      <c r="MSR366" s="1431"/>
      <c r="MSS366" s="1431"/>
      <c r="MST366" s="1431"/>
      <c r="MSU366" s="1431"/>
      <c r="MSV366" s="1431"/>
      <c r="MSW366" s="1431"/>
      <c r="MSX366" s="1431"/>
      <c r="MSY366" s="1431"/>
      <c r="MSZ366" s="1431"/>
      <c r="MTA366" s="1431"/>
      <c r="MTB366" s="1431"/>
      <c r="MTC366" s="1431"/>
      <c r="MTD366" s="1431"/>
      <c r="MTE366" s="1431"/>
      <c r="MTF366" s="1431"/>
      <c r="MTG366" s="1431"/>
      <c r="MTH366" s="1431"/>
      <c r="MTI366" s="1431"/>
      <c r="MTJ366" s="1431"/>
      <c r="MTK366" s="1431"/>
      <c r="MTL366" s="1431"/>
      <c r="MTM366" s="1431"/>
      <c r="MTN366" s="1431"/>
      <c r="MTO366" s="1431"/>
      <c r="MTP366" s="1431"/>
      <c r="MTQ366" s="1431"/>
      <c r="MTR366" s="1431"/>
      <c r="MTS366" s="1431"/>
      <c r="MTT366" s="1431"/>
      <c r="MTU366" s="1431"/>
      <c r="MTV366" s="1431"/>
      <c r="MTW366" s="1431"/>
      <c r="MTX366" s="1431"/>
      <c r="MTY366" s="1431"/>
      <c r="MTZ366" s="1431"/>
      <c r="MUA366" s="1431"/>
      <c r="MUB366" s="1431"/>
      <c r="MUC366" s="1431"/>
      <c r="MUD366" s="1431"/>
      <c r="MUE366" s="1431"/>
      <c r="MUF366" s="1431"/>
      <c r="MUG366" s="1431"/>
      <c r="MUH366" s="1431"/>
      <c r="MUI366" s="1431"/>
      <c r="MUJ366" s="1431"/>
      <c r="MUK366" s="1431"/>
      <c r="MUL366" s="1431"/>
      <c r="MUM366" s="1431"/>
      <c r="MUN366" s="1431"/>
      <c r="MUO366" s="1431"/>
      <c r="MUP366" s="1431"/>
      <c r="MUQ366" s="1431"/>
      <c r="MUR366" s="1431"/>
      <c r="MUS366" s="1431"/>
      <c r="MUT366" s="1431"/>
      <c r="MUU366" s="1431"/>
      <c r="MUV366" s="1431"/>
      <c r="MUW366" s="1431"/>
      <c r="MUX366" s="1431"/>
      <c r="MUY366" s="1431"/>
      <c r="MUZ366" s="1431"/>
      <c r="MVA366" s="1431"/>
      <c r="MVB366" s="1431"/>
      <c r="MVC366" s="1431"/>
      <c r="MVD366" s="1431"/>
      <c r="MVE366" s="1431"/>
      <c r="MVF366" s="1431"/>
      <c r="MVG366" s="1431"/>
      <c r="MVH366" s="1431"/>
      <c r="MVI366" s="1431"/>
      <c r="MVJ366" s="1431"/>
      <c r="MVK366" s="1431"/>
      <c r="MVL366" s="1431"/>
      <c r="MVM366" s="1431"/>
      <c r="MVN366" s="1431"/>
      <c r="MVO366" s="1431"/>
      <c r="MVP366" s="1431"/>
      <c r="MVQ366" s="1431"/>
      <c r="MVR366" s="1431"/>
      <c r="MVS366" s="1431"/>
      <c r="MVT366" s="1431"/>
      <c r="MVU366" s="1431"/>
      <c r="MVV366" s="1431"/>
      <c r="MVW366" s="1431"/>
      <c r="MVX366" s="1431"/>
      <c r="MVY366" s="1431"/>
      <c r="MVZ366" s="1431"/>
      <c r="MWA366" s="1431"/>
      <c r="MWB366" s="1431"/>
      <c r="MWC366" s="1431"/>
      <c r="MWD366" s="1431"/>
      <c r="MWE366" s="1431"/>
      <c r="MWF366" s="1431"/>
      <c r="MWG366" s="1431"/>
      <c r="MWH366" s="1431"/>
      <c r="MWI366" s="1431"/>
      <c r="MWJ366" s="1431"/>
      <c r="MWK366" s="1431"/>
      <c r="MWL366" s="1431"/>
      <c r="MWM366" s="1431"/>
      <c r="MWN366" s="1431"/>
      <c r="MWO366" s="1431"/>
      <c r="MWP366" s="1431"/>
      <c r="MWQ366" s="1431"/>
      <c r="MWR366" s="1431"/>
      <c r="MWS366" s="1431"/>
      <c r="MWT366" s="1431"/>
      <c r="MWU366" s="1431"/>
      <c r="MWV366" s="1431"/>
      <c r="MWW366" s="1431"/>
      <c r="MWX366" s="1431"/>
      <c r="MWY366" s="1431"/>
      <c r="MWZ366" s="1431"/>
      <c r="MXA366" s="1431"/>
      <c r="MXB366" s="1431"/>
      <c r="MXC366" s="1431"/>
      <c r="MXD366" s="1431"/>
      <c r="MXE366" s="1431"/>
      <c r="MXF366" s="1431"/>
      <c r="MXG366" s="1431"/>
      <c r="MXH366" s="1431"/>
      <c r="MXI366" s="1431"/>
      <c r="MXJ366" s="1431"/>
      <c r="MXK366" s="1431"/>
      <c r="MXL366" s="1431"/>
      <c r="MXM366" s="1431"/>
      <c r="MXN366" s="1431"/>
      <c r="MXO366" s="1431"/>
      <c r="MXP366" s="1431"/>
      <c r="MXQ366" s="1431"/>
      <c r="MXR366" s="1431"/>
      <c r="MXS366" s="1431"/>
      <c r="MXT366" s="1431"/>
      <c r="MXU366" s="1431"/>
      <c r="MXV366" s="1431"/>
      <c r="MXW366" s="1431"/>
      <c r="MXX366" s="1431"/>
      <c r="MXY366" s="1431"/>
      <c r="MXZ366" s="1431"/>
      <c r="MYA366" s="1431"/>
      <c r="MYB366" s="1431"/>
      <c r="MYC366" s="1431"/>
      <c r="MYD366" s="1431"/>
      <c r="MYE366" s="1431"/>
      <c r="MYF366" s="1431"/>
      <c r="MYG366" s="1431"/>
      <c r="MYH366" s="1431"/>
      <c r="MYI366" s="1431"/>
      <c r="MYJ366" s="1431"/>
      <c r="MYK366" s="1431"/>
      <c r="MYL366" s="1431"/>
      <c r="MYM366" s="1431"/>
      <c r="MYN366" s="1431"/>
      <c r="MYO366" s="1431"/>
      <c r="MYP366" s="1431"/>
      <c r="MYQ366" s="1431"/>
      <c r="MYR366" s="1431"/>
      <c r="MYS366" s="1431"/>
      <c r="MYT366" s="1431"/>
      <c r="MYU366" s="1431"/>
      <c r="MYV366" s="1431"/>
      <c r="MYW366" s="1431"/>
      <c r="MYX366" s="1431"/>
      <c r="MYY366" s="1431"/>
      <c r="MYZ366" s="1431"/>
      <c r="MZA366" s="1431"/>
      <c r="MZB366" s="1431"/>
      <c r="MZC366" s="1431"/>
      <c r="MZD366" s="1431"/>
      <c r="MZE366" s="1431"/>
      <c r="MZF366" s="1431"/>
      <c r="MZG366" s="1431"/>
      <c r="MZH366" s="1431"/>
      <c r="MZI366" s="1431"/>
      <c r="MZJ366" s="1431"/>
      <c r="MZK366" s="1431"/>
      <c r="MZL366" s="1431"/>
      <c r="MZM366" s="1431"/>
      <c r="MZN366" s="1431"/>
      <c r="MZO366" s="1431"/>
      <c r="MZP366" s="1431"/>
      <c r="MZQ366" s="1431"/>
      <c r="MZR366" s="1431"/>
      <c r="MZS366" s="1431"/>
      <c r="MZT366" s="1431"/>
      <c r="MZU366" s="1431"/>
      <c r="MZV366" s="1431"/>
      <c r="MZW366" s="1431"/>
      <c r="MZX366" s="1431"/>
      <c r="MZY366" s="1431"/>
      <c r="MZZ366" s="1431"/>
      <c r="NAA366" s="1431"/>
      <c r="NAB366" s="1431"/>
      <c r="NAC366" s="1431"/>
      <c r="NAD366" s="1431"/>
      <c r="NAE366" s="1431"/>
      <c r="NAF366" s="1431"/>
      <c r="NAG366" s="1431"/>
      <c r="NAH366" s="1431"/>
      <c r="NAI366" s="1431"/>
      <c r="NAJ366" s="1431"/>
      <c r="NAK366" s="1431"/>
      <c r="NAL366" s="1431"/>
      <c r="NAM366" s="1431"/>
      <c r="NAN366" s="1431"/>
      <c r="NAO366" s="1431"/>
      <c r="NAP366" s="1431"/>
      <c r="NAQ366" s="1431"/>
      <c r="NAR366" s="1431"/>
      <c r="NAS366" s="1431"/>
      <c r="NAT366" s="1431"/>
      <c r="NAU366" s="1431"/>
      <c r="NAV366" s="1431"/>
      <c r="NAW366" s="1431"/>
      <c r="NAX366" s="1431"/>
      <c r="NAY366" s="1431"/>
      <c r="NAZ366" s="1431"/>
      <c r="NBA366" s="1431"/>
      <c r="NBB366" s="1431"/>
      <c r="NBC366" s="1431"/>
      <c r="NBD366" s="1431"/>
      <c r="NBE366" s="1431"/>
      <c r="NBF366" s="1431"/>
      <c r="NBG366" s="1431"/>
      <c r="NBH366" s="1431"/>
      <c r="NBI366" s="1431"/>
      <c r="NBJ366" s="1431"/>
      <c r="NBK366" s="1431"/>
      <c r="NBL366" s="1431"/>
      <c r="NBM366" s="1431"/>
      <c r="NBN366" s="1431"/>
      <c r="NBO366" s="1431"/>
      <c r="NBP366" s="1431"/>
      <c r="NBQ366" s="1431"/>
      <c r="NBR366" s="1431"/>
      <c r="NBS366" s="1431"/>
      <c r="NBT366" s="1431"/>
      <c r="NBU366" s="1431"/>
      <c r="NBV366" s="1431"/>
      <c r="NBW366" s="1431"/>
      <c r="NBX366" s="1431"/>
      <c r="NBY366" s="1431"/>
      <c r="NBZ366" s="1431"/>
      <c r="NCA366" s="1431"/>
      <c r="NCB366" s="1431"/>
      <c r="NCC366" s="1431"/>
      <c r="NCD366" s="1431"/>
      <c r="NCE366" s="1431"/>
      <c r="NCF366" s="1431"/>
      <c r="NCG366" s="1431"/>
      <c r="NCH366" s="1431"/>
      <c r="NCI366" s="1431"/>
      <c r="NCJ366" s="1431"/>
      <c r="NCK366" s="1431"/>
      <c r="NCL366" s="1431"/>
      <c r="NCM366" s="1431"/>
      <c r="NCN366" s="1431"/>
      <c r="NCO366" s="1431"/>
      <c r="NCP366" s="1431"/>
      <c r="NCQ366" s="1431"/>
      <c r="NCR366" s="1431"/>
      <c r="NCS366" s="1431"/>
      <c r="NCT366" s="1431"/>
      <c r="NCU366" s="1431"/>
      <c r="NCV366" s="1431"/>
      <c r="NCW366" s="1431"/>
      <c r="NCX366" s="1431"/>
      <c r="NCY366" s="1431"/>
      <c r="NCZ366" s="1431"/>
      <c r="NDA366" s="1431"/>
      <c r="NDB366" s="1431"/>
      <c r="NDC366" s="1431"/>
      <c r="NDD366" s="1431"/>
      <c r="NDE366" s="1431"/>
      <c r="NDF366" s="1431"/>
      <c r="NDG366" s="1431"/>
      <c r="NDH366" s="1431"/>
      <c r="NDI366" s="1431"/>
      <c r="NDJ366" s="1431"/>
      <c r="NDK366" s="1431"/>
      <c r="NDL366" s="1431"/>
      <c r="NDM366" s="1431"/>
      <c r="NDN366" s="1431"/>
      <c r="NDO366" s="1431"/>
      <c r="NDP366" s="1431"/>
      <c r="NDQ366" s="1431"/>
      <c r="NDR366" s="1431"/>
      <c r="NDS366" s="1431"/>
      <c r="NDT366" s="1431"/>
      <c r="NDU366" s="1431"/>
      <c r="NDV366" s="1431"/>
      <c r="NDW366" s="1431"/>
      <c r="NDX366" s="1431"/>
      <c r="NDY366" s="1431"/>
      <c r="NDZ366" s="1431"/>
      <c r="NEA366" s="1431"/>
      <c r="NEB366" s="1431"/>
      <c r="NEC366" s="1431"/>
      <c r="NED366" s="1431"/>
      <c r="NEE366" s="1431"/>
      <c r="NEF366" s="1431"/>
      <c r="NEG366" s="1431"/>
      <c r="NEH366" s="1431"/>
      <c r="NEI366" s="1431"/>
      <c r="NEJ366" s="1431"/>
      <c r="NEK366" s="1431"/>
      <c r="NEL366" s="1431"/>
      <c r="NEM366" s="1431"/>
      <c r="NEN366" s="1431"/>
      <c r="NEO366" s="1431"/>
      <c r="NEP366" s="1431"/>
      <c r="NEQ366" s="1431"/>
      <c r="NER366" s="1431"/>
      <c r="NES366" s="1431"/>
      <c r="NET366" s="1431"/>
      <c r="NEU366" s="1431"/>
      <c r="NEV366" s="1431"/>
      <c r="NEW366" s="1431"/>
      <c r="NEX366" s="1431"/>
      <c r="NEY366" s="1431"/>
      <c r="NEZ366" s="1431"/>
      <c r="NFA366" s="1431"/>
      <c r="NFB366" s="1431"/>
      <c r="NFC366" s="1431"/>
      <c r="NFD366" s="1431"/>
      <c r="NFE366" s="1431"/>
      <c r="NFF366" s="1431"/>
      <c r="NFG366" s="1431"/>
      <c r="NFH366" s="1431"/>
      <c r="NFI366" s="1431"/>
      <c r="NFJ366" s="1431"/>
      <c r="NFK366" s="1431"/>
      <c r="NFL366" s="1431"/>
      <c r="NFM366" s="1431"/>
      <c r="NFN366" s="1431"/>
      <c r="NFO366" s="1431"/>
      <c r="NFP366" s="1431"/>
      <c r="NFQ366" s="1431"/>
      <c r="NFR366" s="1431"/>
      <c r="NFS366" s="1431"/>
      <c r="NFT366" s="1431"/>
      <c r="NFU366" s="1431"/>
      <c r="NFV366" s="1431"/>
      <c r="NFW366" s="1431"/>
      <c r="NFX366" s="1431"/>
      <c r="NFY366" s="1431"/>
      <c r="NFZ366" s="1431"/>
      <c r="NGA366" s="1431"/>
      <c r="NGB366" s="1431"/>
      <c r="NGC366" s="1431"/>
      <c r="NGD366" s="1431"/>
      <c r="NGE366" s="1431"/>
      <c r="NGF366" s="1431"/>
      <c r="NGG366" s="1431"/>
      <c r="NGH366" s="1431"/>
      <c r="NGI366" s="1431"/>
      <c r="NGJ366" s="1431"/>
      <c r="NGK366" s="1431"/>
      <c r="NGL366" s="1431"/>
      <c r="NGM366" s="1431"/>
      <c r="NGN366" s="1431"/>
      <c r="NGO366" s="1431"/>
      <c r="NGP366" s="1431"/>
      <c r="NGQ366" s="1431"/>
      <c r="NGR366" s="1431"/>
      <c r="NGS366" s="1431"/>
      <c r="NGT366" s="1431"/>
      <c r="NGU366" s="1431"/>
      <c r="NGV366" s="1431"/>
      <c r="NGW366" s="1431"/>
      <c r="NGX366" s="1431"/>
      <c r="NGY366" s="1431"/>
      <c r="NGZ366" s="1431"/>
      <c r="NHA366" s="1431"/>
      <c r="NHB366" s="1431"/>
      <c r="NHC366" s="1431"/>
      <c r="NHD366" s="1431"/>
      <c r="NHE366" s="1431"/>
      <c r="NHF366" s="1431"/>
      <c r="NHG366" s="1431"/>
      <c r="NHH366" s="1431"/>
      <c r="NHI366" s="1431"/>
      <c r="NHJ366" s="1431"/>
      <c r="NHK366" s="1431"/>
      <c r="NHL366" s="1431"/>
      <c r="NHM366" s="1431"/>
      <c r="NHN366" s="1431"/>
      <c r="NHO366" s="1431"/>
      <c r="NHP366" s="1431"/>
      <c r="NHQ366" s="1431"/>
      <c r="NHR366" s="1431"/>
      <c r="NHS366" s="1431"/>
      <c r="NHT366" s="1431"/>
      <c r="NHU366" s="1431"/>
      <c r="NHV366" s="1431"/>
      <c r="NHW366" s="1431"/>
      <c r="NHX366" s="1431"/>
      <c r="NHY366" s="1431"/>
      <c r="NHZ366" s="1431"/>
      <c r="NIA366" s="1431"/>
      <c r="NIB366" s="1431"/>
      <c r="NIC366" s="1431"/>
      <c r="NID366" s="1431"/>
      <c r="NIE366" s="1431"/>
      <c r="NIF366" s="1431"/>
      <c r="NIG366" s="1431"/>
      <c r="NIH366" s="1431"/>
      <c r="NII366" s="1431"/>
      <c r="NIJ366" s="1431"/>
      <c r="NIK366" s="1431"/>
      <c r="NIL366" s="1431"/>
      <c r="NIM366" s="1431"/>
      <c r="NIN366" s="1431"/>
      <c r="NIO366" s="1431"/>
      <c r="NIP366" s="1431"/>
      <c r="NIQ366" s="1431"/>
      <c r="NIR366" s="1431"/>
      <c r="NIS366" s="1431"/>
      <c r="NIT366" s="1431"/>
      <c r="NIU366" s="1431"/>
      <c r="NIV366" s="1431"/>
      <c r="NIW366" s="1431"/>
      <c r="NIX366" s="1431"/>
      <c r="NIY366" s="1431"/>
      <c r="NIZ366" s="1431"/>
      <c r="NJA366" s="1431"/>
      <c r="NJB366" s="1431"/>
      <c r="NJC366" s="1431"/>
      <c r="NJD366" s="1431"/>
      <c r="NJE366" s="1431"/>
      <c r="NJF366" s="1431"/>
      <c r="NJG366" s="1431"/>
      <c r="NJH366" s="1431"/>
      <c r="NJI366" s="1431"/>
      <c r="NJJ366" s="1431"/>
      <c r="NJK366" s="1431"/>
      <c r="NJL366" s="1431"/>
      <c r="NJM366" s="1431"/>
      <c r="NJN366" s="1431"/>
      <c r="NJO366" s="1431"/>
      <c r="NJP366" s="1431"/>
      <c r="NJQ366" s="1431"/>
      <c r="NJR366" s="1431"/>
      <c r="NJS366" s="1431"/>
      <c r="NJT366" s="1431"/>
      <c r="NJU366" s="1431"/>
      <c r="NJV366" s="1431"/>
      <c r="NJW366" s="1431"/>
      <c r="NJX366" s="1431"/>
      <c r="NJY366" s="1431"/>
      <c r="NJZ366" s="1431"/>
      <c r="NKA366" s="1431"/>
      <c r="NKB366" s="1431"/>
      <c r="NKC366" s="1431"/>
      <c r="NKD366" s="1431"/>
      <c r="NKE366" s="1431"/>
      <c r="NKF366" s="1431"/>
      <c r="NKG366" s="1431"/>
      <c r="NKH366" s="1431"/>
      <c r="NKI366" s="1431"/>
      <c r="NKJ366" s="1431"/>
      <c r="NKK366" s="1431"/>
      <c r="NKL366" s="1431"/>
      <c r="NKM366" s="1431"/>
      <c r="NKN366" s="1431"/>
      <c r="NKO366" s="1431"/>
      <c r="NKP366" s="1431"/>
      <c r="NKQ366" s="1431"/>
      <c r="NKR366" s="1431"/>
      <c r="NKS366" s="1431"/>
      <c r="NKT366" s="1431"/>
      <c r="NKU366" s="1431"/>
      <c r="NKV366" s="1431"/>
      <c r="NKW366" s="1431"/>
      <c r="NKX366" s="1431"/>
      <c r="NKY366" s="1431"/>
      <c r="NKZ366" s="1431"/>
      <c r="NLA366" s="1431"/>
      <c r="NLB366" s="1431"/>
      <c r="NLC366" s="1431"/>
      <c r="NLD366" s="1431"/>
      <c r="NLE366" s="1431"/>
      <c r="NLF366" s="1431"/>
      <c r="NLG366" s="1431"/>
      <c r="NLH366" s="1431"/>
      <c r="NLI366" s="1431"/>
      <c r="NLJ366" s="1431"/>
      <c r="NLK366" s="1431"/>
      <c r="NLL366" s="1431"/>
      <c r="NLM366" s="1431"/>
      <c r="NLN366" s="1431"/>
      <c r="NLO366" s="1431"/>
      <c r="NLP366" s="1431"/>
      <c r="NLQ366" s="1431"/>
      <c r="NLR366" s="1431"/>
      <c r="NLS366" s="1431"/>
      <c r="NLT366" s="1431"/>
      <c r="NLU366" s="1431"/>
      <c r="NLV366" s="1431"/>
      <c r="NLW366" s="1431"/>
      <c r="NLX366" s="1431"/>
      <c r="NLY366" s="1431"/>
      <c r="NLZ366" s="1431"/>
      <c r="NMA366" s="1431"/>
      <c r="NMB366" s="1431"/>
      <c r="NMC366" s="1431"/>
      <c r="NMD366" s="1431"/>
      <c r="NME366" s="1431"/>
      <c r="NMF366" s="1431"/>
      <c r="NMG366" s="1431"/>
      <c r="NMH366" s="1431"/>
      <c r="NMI366" s="1431"/>
      <c r="NMJ366" s="1431"/>
      <c r="NMK366" s="1431"/>
      <c r="NML366" s="1431"/>
      <c r="NMM366" s="1431"/>
      <c r="NMN366" s="1431"/>
      <c r="NMO366" s="1431"/>
      <c r="NMP366" s="1431"/>
      <c r="NMQ366" s="1431"/>
      <c r="NMR366" s="1431"/>
      <c r="NMS366" s="1431"/>
      <c r="NMT366" s="1431"/>
      <c r="NMU366" s="1431"/>
      <c r="NMV366" s="1431"/>
      <c r="NMW366" s="1431"/>
      <c r="NMX366" s="1431"/>
      <c r="NMY366" s="1431"/>
      <c r="NMZ366" s="1431"/>
      <c r="NNA366" s="1431"/>
      <c r="NNB366" s="1431"/>
      <c r="NNC366" s="1431"/>
      <c r="NND366" s="1431"/>
      <c r="NNE366" s="1431"/>
      <c r="NNF366" s="1431"/>
      <c r="NNG366" s="1431"/>
      <c r="NNH366" s="1431"/>
      <c r="NNI366" s="1431"/>
      <c r="NNJ366" s="1431"/>
      <c r="NNK366" s="1431"/>
      <c r="NNL366" s="1431"/>
      <c r="NNM366" s="1431"/>
      <c r="NNN366" s="1431"/>
      <c r="NNO366" s="1431"/>
      <c r="NNP366" s="1431"/>
      <c r="NNQ366" s="1431"/>
      <c r="NNR366" s="1431"/>
      <c r="NNS366" s="1431"/>
      <c r="NNT366" s="1431"/>
      <c r="NNU366" s="1431"/>
      <c r="NNV366" s="1431"/>
      <c r="NNW366" s="1431"/>
      <c r="NNX366" s="1431"/>
      <c r="NNY366" s="1431"/>
      <c r="NNZ366" s="1431"/>
      <c r="NOA366" s="1431"/>
      <c r="NOB366" s="1431"/>
      <c r="NOC366" s="1431"/>
      <c r="NOD366" s="1431"/>
      <c r="NOE366" s="1431"/>
      <c r="NOF366" s="1431"/>
      <c r="NOG366" s="1431"/>
      <c r="NOH366" s="1431"/>
      <c r="NOI366" s="1431"/>
      <c r="NOJ366" s="1431"/>
      <c r="NOK366" s="1431"/>
      <c r="NOL366" s="1431"/>
      <c r="NOM366" s="1431"/>
      <c r="NON366" s="1431"/>
      <c r="NOO366" s="1431"/>
      <c r="NOP366" s="1431"/>
      <c r="NOQ366" s="1431"/>
      <c r="NOR366" s="1431"/>
      <c r="NOS366" s="1431"/>
      <c r="NOT366" s="1431"/>
      <c r="NOU366" s="1431"/>
      <c r="NOV366" s="1431"/>
      <c r="NOW366" s="1431"/>
      <c r="NOX366" s="1431"/>
      <c r="NOY366" s="1431"/>
      <c r="NOZ366" s="1431"/>
      <c r="NPA366" s="1431"/>
      <c r="NPB366" s="1431"/>
      <c r="NPC366" s="1431"/>
      <c r="NPD366" s="1431"/>
      <c r="NPE366" s="1431"/>
      <c r="NPF366" s="1431"/>
      <c r="NPG366" s="1431"/>
      <c r="NPH366" s="1431"/>
      <c r="NPI366" s="1431"/>
      <c r="NPJ366" s="1431"/>
      <c r="NPK366" s="1431"/>
      <c r="NPL366" s="1431"/>
      <c r="NPM366" s="1431"/>
      <c r="NPN366" s="1431"/>
      <c r="NPO366" s="1431"/>
      <c r="NPP366" s="1431"/>
      <c r="NPQ366" s="1431"/>
      <c r="NPR366" s="1431"/>
      <c r="NPS366" s="1431"/>
      <c r="NPT366" s="1431"/>
      <c r="NPU366" s="1431"/>
      <c r="NPV366" s="1431"/>
      <c r="NPW366" s="1431"/>
      <c r="NPX366" s="1431"/>
      <c r="NPY366" s="1431"/>
      <c r="NPZ366" s="1431"/>
      <c r="NQA366" s="1431"/>
      <c r="NQB366" s="1431"/>
      <c r="NQC366" s="1431"/>
      <c r="NQD366" s="1431"/>
      <c r="NQE366" s="1431"/>
      <c r="NQF366" s="1431"/>
      <c r="NQG366" s="1431"/>
      <c r="NQH366" s="1431"/>
      <c r="NQI366" s="1431"/>
      <c r="NQJ366" s="1431"/>
      <c r="NQK366" s="1431"/>
      <c r="NQL366" s="1431"/>
      <c r="NQM366" s="1431"/>
      <c r="NQN366" s="1431"/>
      <c r="NQO366" s="1431"/>
      <c r="NQP366" s="1431"/>
      <c r="NQQ366" s="1431"/>
      <c r="NQR366" s="1431"/>
      <c r="NQS366" s="1431"/>
      <c r="NQT366" s="1431"/>
      <c r="NQU366" s="1431"/>
      <c r="NQV366" s="1431"/>
      <c r="NQW366" s="1431"/>
      <c r="NQX366" s="1431"/>
      <c r="NQY366" s="1431"/>
      <c r="NQZ366" s="1431"/>
      <c r="NRA366" s="1431"/>
      <c r="NRB366" s="1431"/>
      <c r="NRC366" s="1431"/>
      <c r="NRD366" s="1431"/>
      <c r="NRE366" s="1431"/>
      <c r="NRF366" s="1431"/>
      <c r="NRG366" s="1431"/>
      <c r="NRH366" s="1431"/>
      <c r="NRI366" s="1431"/>
      <c r="NRJ366" s="1431"/>
      <c r="NRK366" s="1431"/>
      <c r="NRL366" s="1431"/>
      <c r="NRM366" s="1431"/>
      <c r="NRN366" s="1431"/>
      <c r="NRO366" s="1431"/>
      <c r="NRP366" s="1431"/>
      <c r="NRQ366" s="1431"/>
      <c r="NRR366" s="1431"/>
      <c r="NRS366" s="1431"/>
      <c r="NRT366" s="1431"/>
      <c r="NRU366" s="1431"/>
      <c r="NRV366" s="1431"/>
      <c r="NRW366" s="1431"/>
      <c r="NRX366" s="1431"/>
      <c r="NRY366" s="1431"/>
      <c r="NRZ366" s="1431"/>
      <c r="NSA366" s="1431"/>
      <c r="NSB366" s="1431"/>
      <c r="NSC366" s="1431"/>
      <c r="NSD366" s="1431"/>
      <c r="NSE366" s="1431"/>
      <c r="NSF366" s="1431"/>
      <c r="NSG366" s="1431"/>
      <c r="NSH366" s="1431"/>
      <c r="NSI366" s="1431"/>
      <c r="NSJ366" s="1431"/>
      <c r="NSK366" s="1431"/>
      <c r="NSL366" s="1431"/>
      <c r="NSM366" s="1431"/>
      <c r="NSN366" s="1431"/>
      <c r="NSO366" s="1431"/>
      <c r="NSP366" s="1431"/>
      <c r="NSQ366" s="1431"/>
      <c r="NSR366" s="1431"/>
      <c r="NSS366" s="1431"/>
      <c r="NST366" s="1431"/>
      <c r="NSU366" s="1431"/>
      <c r="NSV366" s="1431"/>
      <c r="NSW366" s="1431"/>
      <c r="NSX366" s="1431"/>
      <c r="NSY366" s="1431"/>
      <c r="NSZ366" s="1431"/>
      <c r="NTA366" s="1431"/>
      <c r="NTB366" s="1431"/>
      <c r="NTC366" s="1431"/>
      <c r="NTD366" s="1431"/>
      <c r="NTE366" s="1431"/>
      <c r="NTF366" s="1431"/>
      <c r="NTG366" s="1431"/>
      <c r="NTH366" s="1431"/>
      <c r="NTI366" s="1431"/>
      <c r="NTJ366" s="1431"/>
      <c r="NTK366" s="1431"/>
      <c r="NTL366" s="1431"/>
      <c r="NTM366" s="1431"/>
      <c r="NTN366" s="1431"/>
      <c r="NTO366" s="1431"/>
      <c r="NTP366" s="1431"/>
      <c r="NTQ366" s="1431"/>
      <c r="NTR366" s="1431"/>
      <c r="NTS366" s="1431"/>
      <c r="NTT366" s="1431"/>
      <c r="NTU366" s="1431"/>
      <c r="NTV366" s="1431"/>
      <c r="NTW366" s="1431"/>
      <c r="NTX366" s="1431"/>
      <c r="NTY366" s="1431"/>
      <c r="NTZ366" s="1431"/>
      <c r="NUA366" s="1431"/>
      <c r="NUB366" s="1431"/>
      <c r="NUC366" s="1431"/>
      <c r="NUD366" s="1431"/>
      <c r="NUE366" s="1431"/>
      <c r="NUF366" s="1431"/>
      <c r="NUG366" s="1431"/>
      <c r="NUH366" s="1431"/>
      <c r="NUI366" s="1431"/>
      <c r="NUJ366" s="1431"/>
      <c r="NUK366" s="1431"/>
      <c r="NUL366" s="1431"/>
      <c r="NUM366" s="1431"/>
      <c r="NUN366" s="1431"/>
      <c r="NUO366" s="1431"/>
      <c r="NUP366" s="1431"/>
      <c r="NUQ366" s="1431"/>
      <c r="NUR366" s="1431"/>
      <c r="NUS366" s="1431"/>
      <c r="NUT366" s="1431"/>
      <c r="NUU366" s="1431"/>
      <c r="NUV366" s="1431"/>
      <c r="NUW366" s="1431"/>
      <c r="NUX366" s="1431"/>
      <c r="NUY366" s="1431"/>
      <c r="NUZ366" s="1431"/>
      <c r="NVA366" s="1431"/>
      <c r="NVB366" s="1431"/>
      <c r="NVC366" s="1431"/>
      <c r="NVD366" s="1431"/>
      <c r="NVE366" s="1431"/>
      <c r="NVF366" s="1431"/>
      <c r="NVG366" s="1431"/>
      <c r="NVH366" s="1431"/>
      <c r="NVI366" s="1431"/>
      <c r="NVJ366" s="1431"/>
      <c r="NVK366" s="1431"/>
      <c r="NVL366" s="1431"/>
      <c r="NVM366" s="1431"/>
      <c r="NVN366" s="1431"/>
      <c r="NVO366" s="1431"/>
      <c r="NVP366" s="1431"/>
      <c r="NVQ366" s="1431"/>
      <c r="NVR366" s="1431"/>
      <c r="NVS366" s="1431"/>
      <c r="NVT366" s="1431"/>
      <c r="NVU366" s="1431"/>
      <c r="NVV366" s="1431"/>
      <c r="NVW366" s="1431"/>
      <c r="NVX366" s="1431"/>
      <c r="NVY366" s="1431"/>
      <c r="NVZ366" s="1431"/>
      <c r="NWA366" s="1431"/>
      <c r="NWB366" s="1431"/>
      <c r="NWC366" s="1431"/>
      <c r="NWD366" s="1431"/>
      <c r="NWE366" s="1431"/>
      <c r="NWF366" s="1431"/>
      <c r="NWG366" s="1431"/>
      <c r="NWH366" s="1431"/>
      <c r="NWI366" s="1431"/>
      <c r="NWJ366" s="1431"/>
      <c r="NWK366" s="1431"/>
      <c r="NWL366" s="1431"/>
      <c r="NWM366" s="1431"/>
      <c r="NWN366" s="1431"/>
      <c r="NWO366" s="1431"/>
      <c r="NWP366" s="1431"/>
      <c r="NWQ366" s="1431"/>
      <c r="NWR366" s="1431"/>
      <c r="NWS366" s="1431"/>
      <c r="NWT366" s="1431"/>
      <c r="NWU366" s="1431"/>
      <c r="NWV366" s="1431"/>
      <c r="NWW366" s="1431"/>
      <c r="NWX366" s="1431"/>
      <c r="NWY366" s="1431"/>
      <c r="NWZ366" s="1431"/>
      <c r="NXA366" s="1431"/>
      <c r="NXB366" s="1431"/>
      <c r="NXC366" s="1431"/>
      <c r="NXD366" s="1431"/>
      <c r="NXE366" s="1431"/>
      <c r="NXF366" s="1431"/>
      <c r="NXG366" s="1431"/>
      <c r="NXH366" s="1431"/>
      <c r="NXI366" s="1431"/>
      <c r="NXJ366" s="1431"/>
      <c r="NXK366" s="1431"/>
      <c r="NXL366" s="1431"/>
      <c r="NXM366" s="1431"/>
      <c r="NXN366" s="1431"/>
      <c r="NXO366" s="1431"/>
      <c r="NXP366" s="1431"/>
      <c r="NXQ366" s="1431"/>
      <c r="NXR366" s="1431"/>
      <c r="NXS366" s="1431"/>
      <c r="NXT366" s="1431"/>
      <c r="NXU366" s="1431"/>
      <c r="NXV366" s="1431"/>
      <c r="NXW366" s="1431"/>
      <c r="NXX366" s="1431"/>
      <c r="NXY366" s="1431"/>
      <c r="NXZ366" s="1431"/>
      <c r="NYA366" s="1431"/>
      <c r="NYB366" s="1431"/>
      <c r="NYC366" s="1431"/>
      <c r="NYD366" s="1431"/>
      <c r="NYE366" s="1431"/>
      <c r="NYF366" s="1431"/>
      <c r="NYG366" s="1431"/>
      <c r="NYH366" s="1431"/>
      <c r="NYI366" s="1431"/>
      <c r="NYJ366" s="1431"/>
      <c r="NYK366" s="1431"/>
      <c r="NYL366" s="1431"/>
      <c r="NYM366" s="1431"/>
      <c r="NYN366" s="1431"/>
      <c r="NYO366" s="1431"/>
      <c r="NYP366" s="1431"/>
      <c r="NYQ366" s="1431"/>
      <c r="NYR366" s="1431"/>
      <c r="NYS366" s="1431"/>
      <c r="NYT366" s="1431"/>
      <c r="NYU366" s="1431"/>
      <c r="NYV366" s="1431"/>
      <c r="NYW366" s="1431"/>
      <c r="NYX366" s="1431"/>
      <c r="NYY366" s="1431"/>
      <c r="NYZ366" s="1431"/>
      <c r="NZA366" s="1431"/>
      <c r="NZB366" s="1431"/>
      <c r="NZC366" s="1431"/>
      <c r="NZD366" s="1431"/>
      <c r="NZE366" s="1431"/>
      <c r="NZF366" s="1431"/>
      <c r="NZG366" s="1431"/>
      <c r="NZH366" s="1431"/>
      <c r="NZI366" s="1431"/>
      <c r="NZJ366" s="1431"/>
      <c r="NZK366" s="1431"/>
      <c r="NZL366" s="1431"/>
      <c r="NZM366" s="1431"/>
      <c r="NZN366" s="1431"/>
      <c r="NZO366" s="1431"/>
      <c r="NZP366" s="1431"/>
      <c r="NZQ366" s="1431"/>
      <c r="NZR366" s="1431"/>
      <c r="NZS366" s="1431"/>
      <c r="NZT366" s="1431"/>
      <c r="NZU366" s="1431"/>
      <c r="NZV366" s="1431"/>
      <c r="NZW366" s="1431"/>
      <c r="NZX366" s="1431"/>
      <c r="NZY366" s="1431"/>
      <c r="NZZ366" s="1431"/>
      <c r="OAA366" s="1431"/>
      <c r="OAB366" s="1431"/>
      <c r="OAC366" s="1431"/>
      <c r="OAD366" s="1431"/>
      <c r="OAE366" s="1431"/>
      <c r="OAF366" s="1431"/>
      <c r="OAG366" s="1431"/>
      <c r="OAH366" s="1431"/>
      <c r="OAI366" s="1431"/>
      <c r="OAJ366" s="1431"/>
      <c r="OAK366" s="1431"/>
      <c r="OAL366" s="1431"/>
      <c r="OAM366" s="1431"/>
      <c r="OAN366" s="1431"/>
      <c r="OAO366" s="1431"/>
      <c r="OAP366" s="1431"/>
      <c r="OAQ366" s="1431"/>
      <c r="OAR366" s="1431"/>
      <c r="OAS366" s="1431"/>
      <c r="OAT366" s="1431"/>
      <c r="OAU366" s="1431"/>
      <c r="OAV366" s="1431"/>
      <c r="OAW366" s="1431"/>
      <c r="OAX366" s="1431"/>
      <c r="OAY366" s="1431"/>
      <c r="OAZ366" s="1431"/>
      <c r="OBA366" s="1431"/>
      <c r="OBB366" s="1431"/>
      <c r="OBC366" s="1431"/>
      <c r="OBD366" s="1431"/>
      <c r="OBE366" s="1431"/>
      <c r="OBF366" s="1431"/>
      <c r="OBG366" s="1431"/>
      <c r="OBH366" s="1431"/>
      <c r="OBI366" s="1431"/>
      <c r="OBJ366" s="1431"/>
      <c r="OBK366" s="1431"/>
      <c r="OBL366" s="1431"/>
      <c r="OBM366" s="1431"/>
      <c r="OBN366" s="1431"/>
      <c r="OBO366" s="1431"/>
      <c r="OBP366" s="1431"/>
      <c r="OBQ366" s="1431"/>
      <c r="OBR366" s="1431"/>
      <c r="OBS366" s="1431"/>
      <c r="OBT366" s="1431"/>
      <c r="OBU366" s="1431"/>
      <c r="OBV366" s="1431"/>
      <c r="OBW366" s="1431"/>
      <c r="OBX366" s="1431"/>
      <c r="OBY366" s="1431"/>
      <c r="OBZ366" s="1431"/>
      <c r="OCA366" s="1431"/>
      <c r="OCB366" s="1431"/>
      <c r="OCC366" s="1431"/>
      <c r="OCD366" s="1431"/>
      <c r="OCE366" s="1431"/>
      <c r="OCF366" s="1431"/>
      <c r="OCG366" s="1431"/>
      <c r="OCH366" s="1431"/>
      <c r="OCI366" s="1431"/>
      <c r="OCJ366" s="1431"/>
      <c r="OCK366" s="1431"/>
      <c r="OCL366" s="1431"/>
      <c r="OCM366" s="1431"/>
      <c r="OCN366" s="1431"/>
      <c r="OCO366" s="1431"/>
      <c r="OCP366" s="1431"/>
      <c r="OCQ366" s="1431"/>
      <c r="OCR366" s="1431"/>
      <c r="OCS366" s="1431"/>
      <c r="OCT366" s="1431"/>
      <c r="OCU366" s="1431"/>
      <c r="OCV366" s="1431"/>
      <c r="OCW366" s="1431"/>
      <c r="OCX366" s="1431"/>
      <c r="OCY366" s="1431"/>
      <c r="OCZ366" s="1431"/>
      <c r="ODA366" s="1431"/>
      <c r="ODB366" s="1431"/>
      <c r="ODC366" s="1431"/>
      <c r="ODD366" s="1431"/>
      <c r="ODE366" s="1431"/>
      <c r="ODF366" s="1431"/>
      <c r="ODG366" s="1431"/>
      <c r="ODH366" s="1431"/>
      <c r="ODI366" s="1431"/>
      <c r="ODJ366" s="1431"/>
      <c r="ODK366" s="1431"/>
      <c r="ODL366" s="1431"/>
      <c r="ODM366" s="1431"/>
      <c r="ODN366" s="1431"/>
      <c r="ODO366" s="1431"/>
      <c r="ODP366" s="1431"/>
      <c r="ODQ366" s="1431"/>
      <c r="ODR366" s="1431"/>
      <c r="ODS366" s="1431"/>
      <c r="ODT366" s="1431"/>
      <c r="ODU366" s="1431"/>
      <c r="ODV366" s="1431"/>
      <c r="ODW366" s="1431"/>
      <c r="ODX366" s="1431"/>
      <c r="ODY366" s="1431"/>
      <c r="ODZ366" s="1431"/>
      <c r="OEA366" s="1431"/>
      <c r="OEB366" s="1431"/>
      <c r="OEC366" s="1431"/>
      <c r="OED366" s="1431"/>
      <c r="OEE366" s="1431"/>
      <c r="OEF366" s="1431"/>
      <c r="OEG366" s="1431"/>
      <c r="OEH366" s="1431"/>
      <c r="OEI366" s="1431"/>
      <c r="OEJ366" s="1431"/>
      <c r="OEK366" s="1431"/>
      <c r="OEL366" s="1431"/>
      <c r="OEM366" s="1431"/>
      <c r="OEN366" s="1431"/>
      <c r="OEO366" s="1431"/>
      <c r="OEP366" s="1431"/>
      <c r="OEQ366" s="1431"/>
      <c r="OER366" s="1431"/>
      <c r="OES366" s="1431"/>
      <c r="OET366" s="1431"/>
      <c r="OEU366" s="1431"/>
      <c r="OEV366" s="1431"/>
      <c r="OEW366" s="1431"/>
      <c r="OEX366" s="1431"/>
      <c r="OEY366" s="1431"/>
      <c r="OEZ366" s="1431"/>
      <c r="OFA366" s="1431"/>
      <c r="OFB366" s="1431"/>
      <c r="OFC366" s="1431"/>
      <c r="OFD366" s="1431"/>
      <c r="OFE366" s="1431"/>
      <c r="OFF366" s="1431"/>
      <c r="OFG366" s="1431"/>
      <c r="OFH366" s="1431"/>
      <c r="OFI366" s="1431"/>
      <c r="OFJ366" s="1431"/>
      <c r="OFK366" s="1431"/>
      <c r="OFL366" s="1431"/>
      <c r="OFM366" s="1431"/>
      <c r="OFN366" s="1431"/>
      <c r="OFO366" s="1431"/>
      <c r="OFP366" s="1431"/>
      <c r="OFQ366" s="1431"/>
      <c r="OFR366" s="1431"/>
      <c r="OFS366" s="1431"/>
      <c r="OFT366" s="1431"/>
      <c r="OFU366" s="1431"/>
      <c r="OFV366" s="1431"/>
      <c r="OFW366" s="1431"/>
      <c r="OFX366" s="1431"/>
      <c r="OFY366" s="1431"/>
      <c r="OFZ366" s="1431"/>
      <c r="OGA366" s="1431"/>
      <c r="OGB366" s="1431"/>
      <c r="OGC366" s="1431"/>
      <c r="OGD366" s="1431"/>
      <c r="OGE366" s="1431"/>
      <c r="OGF366" s="1431"/>
      <c r="OGG366" s="1431"/>
      <c r="OGH366" s="1431"/>
      <c r="OGI366" s="1431"/>
      <c r="OGJ366" s="1431"/>
      <c r="OGK366" s="1431"/>
      <c r="OGL366" s="1431"/>
      <c r="OGM366" s="1431"/>
      <c r="OGN366" s="1431"/>
      <c r="OGO366" s="1431"/>
      <c r="OGP366" s="1431"/>
      <c r="OGQ366" s="1431"/>
      <c r="OGR366" s="1431"/>
      <c r="OGS366" s="1431"/>
      <c r="OGT366" s="1431"/>
      <c r="OGU366" s="1431"/>
      <c r="OGV366" s="1431"/>
      <c r="OGW366" s="1431"/>
      <c r="OGX366" s="1431"/>
      <c r="OGY366" s="1431"/>
      <c r="OGZ366" s="1431"/>
      <c r="OHA366" s="1431"/>
      <c r="OHB366" s="1431"/>
      <c r="OHC366" s="1431"/>
      <c r="OHD366" s="1431"/>
      <c r="OHE366" s="1431"/>
      <c r="OHF366" s="1431"/>
      <c r="OHG366" s="1431"/>
      <c r="OHH366" s="1431"/>
      <c r="OHI366" s="1431"/>
      <c r="OHJ366" s="1431"/>
      <c r="OHK366" s="1431"/>
      <c r="OHL366" s="1431"/>
      <c r="OHM366" s="1431"/>
      <c r="OHN366" s="1431"/>
      <c r="OHO366" s="1431"/>
      <c r="OHP366" s="1431"/>
      <c r="OHQ366" s="1431"/>
      <c r="OHR366" s="1431"/>
      <c r="OHS366" s="1431"/>
      <c r="OHT366" s="1431"/>
      <c r="OHU366" s="1431"/>
      <c r="OHV366" s="1431"/>
      <c r="OHW366" s="1431"/>
      <c r="OHX366" s="1431"/>
      <c r="OHY366" s="1431"/>
      <c r="OHZ366" s="1431"/>
      <c r="OIA366" s="1431"/>
      <c r="OIB366" s="1431"/>
      <c r="OIC366" s="1431"/>
      <c r="OID366" s="1431"/>
      <c r="OIE366" s="1431"/>
      <c r="OIF366" s="1431"/>
      <c r="OIG366" s="1431"/>
      <c r="OIH366" s="1431"/>
      <c r="OII366" s="1431"/>
      <c r="OIJ366" s="1431"/>
      <c r="OIK366" s="1431"/>
      <c r="OIL366" s="1431"/>
      <c r="OIM366" s="1431"/>
      <c r="OIN366" s="1431"/>
      <c r="OIO366" s="1431"/>
      <c r="OIP366" s="1431"/>
      <c r="OIQ366" s="1431"/>
      <c r="OIR366" s="1431"/>
      <c r="OIS366" s="1431"/>
      <c r="OIT366" s="1431"/>
      <c r="OIU366" s="1431"/>
      <c r="OIV366" s="1431"/>
      <c r="OIW366" s="1431"/>
      <c r="OIX366" s="1431"/>
      <c r="OIY366" s="1431"/>
      <c r="OIZ366" s="1431"/>
      <c r="OJA366" s="1431"/>
      <c r="OJB366" s="1431"/>
      <c r="OJC366" s="1431"/>
      <c r="OJD366" s="1431"/>
      <c r="OJE366" s="1431"/>
      <c r="OJF366" s="1431"/>
      <c r="OJG366" s="1431"/>
      <c r="OJH366" s="1431"/>
      <c r="OJI366" s="1431"/>
      <c r="OJJ366" s="1431"/>
      <c r="OJK366" s="1431"/>
      <c r="OJL366" s="1431"/>
      <c r="OJM366" s="1431"/>
      <c r="OJN366" s="1431"/>
      <c r="OJO366" s="1431"/>
      <c r="OJP366" s="1431"/>
      <c r="OJQ366" s="1431"/>
      <c r="OJR366" s="1431"/>
      <c r="OJS366" s="1431"/>
      <c r="OJT366" s="1431"/>
      <c r="OJU366" s="1431"/>
      <c r="OJV366" s="1431"/>
      <c r="OJW366" s="1431"/>
      <c r="OJX366" s="1431"/>
      <c r="OJY366" s="1431"/>
      <c r="OJZ366" s="1431"/>
      <c r="OKA366" s="1431"/>
      <c r="OKB366" s="1431"/>
      <c r="OKC366" s="1431"/>
      <c r="OKD366" s="1431"/>
      <c r="OKE366" s="1431"/>
      <c r="OKF366" s="1431"/>
      <c r="OKG366" s="1431"/>
      <c r="OKH366" s="1431"/>
      <c r="OKI366" s="1431"/>
      <c r="OKJ366" s="1431"/>
      <c r="OKK366" s="1431"/>
      <c r="OKL366" s="1431"/>
      <c r="OKM366" s="1431"/>
      <c r="OKN366" s="1431"/>
      <c r="OKO366" s="1431"/>
      <c r="OKP366" s="1431"/>
      <c r="OKQ366" s="1431"/>
      <c r="OKR366" s="1431"/>
      <c r="OKS366" s="1431"/>
      <c r="OKT366" s="1431"/>
      <c r="OKU366" s="1431"/>
      <c r="OKV366" s="1431"/>
      <c r="OKW366" s="1431"/>
      <c r="OKX366" s="1431"/>
      <c r="OKY366" s="1431"/>
      <c r="OKZ366" s="1431"/>
      <c r="OLA366" s="1431"/>
      <c r="OLB366" s="1431"/>
      <c r="OLC366" s="1431"/>
      <c r="OLD366" s="1431"/>
      <c r="OLE366" s="1431"/>
      <c r="OLF366" s="1431"/>
      <c r="OLG366" s="1431"/>
      <c r="OLH366" s="1431"/>
      <c r="OLI366" s="1431"/>
      <c r="OLJ366" s="1431"/>
      <c r="OLK366" s="1431"/>
      <c r="OLL366" s="1431"/>
      <c r="OLM366" s="1431"/>
      <c r="OLN366" s="1431"/>
      <c r="OLO366" s="1431"/>
      <c r="OLP366" s="1431"/>
      <c r="OLQ366" s="1431"/>
      <c r="OLR366" s="1431"/>
      <c r="OLS366" s="1431"/>
      <c r="OLT366" s="1431"/>
      <c r="OLU366" s="1431"/>
      <c r="OLV366" s="1431"/>
      <c r="OLW366" s="1431"/>
      <c r="OLX366" s="1431"/>
      <c r="OLY366" s="1431"/>
      <c r="OLZ366" s="1431"/>
      <c r="OMA366" s="1431"/>
      <c r="OMB366" s="1431"/>
      <c r="OMC366" s="1431"/>
      <c r="OMD366" s="1431"/>
      <c r="OME366" s="1431"/>
      <c r="OMF366" s="1431"/>
      <c r="OMG366" s="1431"/>
      <c r="OMH366" s="1431"/>
      <c r="OMI366" s="1431"/>
      <c r="OMJ366" s="1431"/>
      <c r="OMK366" s="1431"/>
      <c r="OML366" s="1431"/>
      <c r="OMM366" s="1431"/>
      <c r="OMN366" s="1431"/>
      <c r="OMO366" s="1431"/>
      <c r="OMP366" s="1431"/>
      <c r="OMQ366" s="1431"/>
      <c r="OMR366" s="1431"/>
      <c r="OMS366" s="1431"/>
      <c r="OMT366" s="1431"/>
      <c r="OMU366" s="1431"/>
      <c r="OMV366" s="1431"/>
      <c r="OMW366" s="1431"/>
      <c r="OMX366" s="1431"/>
      <c r="OMY366" s="1431"/>
      <c r="OMZ366" s="1431"/>
      <c r="ONA366" s="1431"/>
      <c r="ONB366" s="1431"/>
      <c r="ONC366" s="1431"/>
      <c r="OND366" s="1431"/>
      <c r="ONE366" s="1431"/>
      <c r="ONF366" s="1431"/>
      <c r="ONG366" s="1431"/>
      <c r="ONH366" s="1431"/>
      <c r="ONI366" s="1431"/>
      <c r="ONJ366" s="1431"/>
      <c r="ONK366" s="1431"/>
      <c r="ONL366" s="1431"/>
      <c r="ONM366" s="1431"/>
      <c r="ONN366" s="1431"/>
      <c r="ONO366" s="1431"/>
      <c r="ONP366" s="1431"/>
      <c r="ONQ366" s="1431"/>
      <c r="ONR366" s="1431"/>
      <c r="ONS366" s="1431"/>
      <c r="ONT366" s="1431"/>
      <c r="ONU366" s="1431"/>
      <c r="ONV366" s="1431"/>
      <c r="ONW366" s="1431"/>
      <c r="ONX366" s="1431"/>
      <c r="ONY366" s="1431"/>
      <c r="ONZ366" s="1431"/>
      <c r="OOA366" s="1431"/>
      <c r="OOB366" s="1431"/>
      <c r="OOC366" s="1431"/>
      <c r="OOD366" s="1431"/>
      <c r="OOE366" s="1431"/>
      <c r="OOF366" s="1431"/>
      <c r="OOG366" s="1431"/>
      <c r="OOH366" s="1431"/>
      <c r="OOI366" s="1431"/>
      <c r="OOJ366" s="1431"/>
      <c r="OOK366" s="1431"/>
      <c r="OOL366" s="1431"/>
      <c r="OOM366" s="1431"/>
      <c r="OON366" s="1431"/>
      <c r="OOO366" s="1431"/>
      <c r="OOP366" s="1431"/>
      <c r="OOQ366" s="1431"/>
      <c r="OOR366" s="1431"/>
      <c r="OOS366" s="1431"/>
      <c r="OOT366" s="1431"/>
      <c r="OOU366" s="1431"/>
      <c r="OOV366" s="1431"/>
      <c r="OOW366" s="1431"/>
      <c r="OOX366" s="1431"/>
      <c r="OOY366" s="1431"/>
      <c r="OOZ366" s="1431"/>
      <c r="OPA366" s="1431"/>
      <c r="OPB366" s="1431"/>
      <c r="OPC366" s="1431"/>
      <c r="OPD366" s="1431"/>
      <c r="OPE366" s="1431"/>
      <c r="OPF366" s="1431"/>
      <c r="OPG366" s="1431"/>
      <c r="OPH366" s="1431"/>
      <c r="OPI366" s="1431"/>
      <c r="OPJ366" s="1431"/>
      <c r="OPK366" s="1431"/>
      <c r="OPL366" s="1431"/>
      <c r="OPM366" s="1431"/>
      <c r="OPN366" s="1431"/>
      <c r="OPO366" s="1431"/>
      <c r="OPP366" s="1431"/>
      <c r="OPQ366" s="1431"/>
      <c r="OPR366" s="1431"/>
      <c r="OPS366" s="1431"/>
      <c r="OPT366" s="1431"/>
      <c r="OPU366" s="1431"/>
      <c r="OPV366" s="1431"/>
      <c r="OPW366" s="1431"/>
      <c r="OPX366" s="1431"/>
      <c r="OPY366" s="1431"/>
      <c r="OPZ366" s="1431"/>
      <c r="OQA366" s="1431"/>
      <c r="OQB366" s="1431"/>
      <c r="OQC366" s="1431"/>
      <c r="OQD366" s="1431"/>
      <c r="OQE366" s="1431"/>
      <c r="OQF366" s="1431"/>
      <c r="OQG366" s="1431"/>
      <c r="OQH366" s="1431"/>
      <c r="OQI366" s="1431"/>
      <c r="OQJ366" s="1431"/>
      <c r="OQK366" s="1431"/>
      <c r="OQL366" s="1431"/>
      <c r="OQM366" s="1431"/>
      <c r="OQN366" s="1431"/>
      <c r="OQO366" s="1431"/>
      <c r="OQP366" s="1431"/>
      <c r="OQQ366" s="1431"/>
      <c r="OQR366" s="1431"/>
      <c r="OQS366" s="1431"/>
      <c r="OQT366" s="1431"/>
      <c r="OQU366" s="1431"/>
      <c r="OQV366" s="1431"/>
      <c r="OQW366" s="1431"/>
      <c r="OQX366" s="1431"/>
      <c r="OQY366" s="1431"/>
      <c r="OQZ366" s="1431"/>
      <c r="ORA366" s="1431"/>
      <c r="ORB366" s="1431"/>
      <c r="ORC366" s="1431"/>
      <c r="ORD366" s="1431"/>
      <c r="ORE366" s="1431"/>
      <c r="ORF366" s="1431"/>
      <c r="ORG366" s="1431"/>
      <c r="ORH366" s="1431"/>
      <c r="ORI366" s="1431"/>
      <c r="ORJ366" s="1431"/>
      <c r="ORK366" s="1431"/>
      <c r="ORL366" s="1431"/>
      <c r="ORM366" s="1431"/>
      <c r="ORN366" s="1431"/>
      <c r="ORO366" s="1431"/>
      <c r="ORP366" s="1431"/>
      <c r="ORQ366" s="1431"/>
      <c r="ORR366" s="1431"/>
      <c r="ORS366" s="1431"/>
      <c r="ORT366" s="1431"/>
      <c r="ORU366" s="1431"/>
      <c r="ORV366" s="1431"/>
      <c r="ORW366" s="1431"/>
      <c r="ORX366" s="1431"/>
      <c r="ORY366" s="1431"/>
      <c r="ORZ366" s="1431"/>
      <c r="OSA366" s="1431"/>
      <c r="OSB366" s="1431"/>
      <c r="OSC366" s="1431"/>
      <c r="OSD366" s="1431"/>
      <c r="OSE366" s="1431"/>
      <c r="OSF366" s="1431"/>
      <c r="OSG366" s="1431"/>
      <c r="OSH366" s="1431"/>
      <c r="OSI366" s="1431"/>
      <c r="OSJ366" s="1431"/>
      <c r="OSK366" s="1431"/>
      <c r="OSL366" s="1431"/>
      <c r="OSM366" s="1431"/>
      <c r="OSN366" s="1431"/>
      <c r="OSO366" s="1431"/>
      <c r="OSP366" s="1431"/>
      <c r="OSQ366" s="1431"/>
      <c r="OSR366" s="1431"/>
      <c r="OSS366" s="1431"/>
      <c r="OST366" s="1431"/>
      <c r="OSU366" s="1431"/>
      <c r="OSV366" s="1431"/>
      <c r="OSW366" s="1431"/>
      <c r="OSX366" s="1431"/>
      <c r="OSY366" s="1431"/>
      <c r="OSZ366" s="1431"/>
      <c r="OTA366" s="1431"/>
      <c r="OTB366" s="1431"/>
      <c r="OTC366" s="1431"/>
      <c r="OTD366" s="1431"/>
      <c r="OTE366" s="1431"/>
      <c r="OTF366" s="1431"/>
      <c r="OTG366" s="1431"/>
      <c r="OTH366" s="1431"/>
      <c r="OTI366" s="1431"/>
      <c r="OTJ366" s="1431"/>
      <c r="OTK366" s="1431"/>
      <c r="OTL366" s="1431"/>
      <c r="OTM366" s="1431"/>
      <c r="OTN366" s="1431"/>
      <c r="OTO366" s="1431"/>
      <c r="OTP366" s="1431"/>
      <c r="OTQ366" s="1431"/>
      <c r="OTR366" s="1431"/>
      <c r="OTS366" s="1431"/>
      <c r="OTT366" s="1431"/>
      <c r="OTU366" s="1431"/>
      <c r="OTV366" s="1431"/>
      <c r="OTW366" s="1431"/>
      <c r="OTX366" s="1431"/>
      <c r="OTY366" s="1431"/>
      <c r="OTZ366" s="1431"/>
      <c r="OUA366" s="1431"/>
      <c r="OUB366" s="1431"/>
      <c r="OUC366" s="1431"/>
      <c r="OUD366" s="1431"/>
      <c r="OUE366" s="1431"/>
      <c r="OUF366" s="1431"/>
      <c r="OUG366" s="1431"/>
      <c r="OUH366" s="1431"/>
      <c r="OUI366" s="1431"/>
      <c r="OUJ366" s="1431"/>
      <c r="OUK366" s="1431"/>
      <c r="OUL366" s="1431"/>
      <c r="OUM366" s="1431"/>
      <c r="OUN366" s="1431"/>
      <c r="OUO366" s="1431"/>
      <c r="OUP366" s="1431"/>
      <c r="OUQ366" s="1431"/>
      <c r="OUR366" s="1431"/>
      <c r="OUS366" s="1431"/>
      <c r="OUT366" s="1431"/>
      <c r="OUU366" s="1431"/>
      <c r="OUV366" s="1431"/>
      <c r="OUW366" s="1431"/>
      <c r="OUX366" s="1431"/>
      <c r="OUY366" s="1431"/>
      <c r="OUZ366" s="1431"/>
      <c r="OVA366" s="1431"/>
      <c r="OVB366" s="1431"/>
      <c r="OVC366" s="1431"/>
      <c r="OVD366" s="1431"/>
      <c r="OVE366" s="1431"/>
      <c r="OVF366" s="1431"/>
      <c r="OVG366" s="1431"/>
      <c r="OVH366" s="1431"/>
      <c r="OVI366" s="1431"/>
      <c r="OVJ366" s="1431"/>
      <c r="OVK366" s="1431"/>
      <c r="OVL366" s="1431"/>
      <c r="OVM366" s="1431"/>
      <c r="OVN366" s="1431"/>
      <c r="OVO366" s="1431"/>
      <c r="OVP366" s="1431"/>
      <c r="OVQ366" s="1431"/>
      <c r="OVR366" s="1431"/>
      <c r="OVS366" s="1431"/>
      <c r="OVT366" s="1431"/>
      <c r="OVU366" s="1431"/>
      <c r="OVV366" s="1431"/>
      <c r="OVW366" s="1431"/>
      <c r="OVX366" s="1431"/>
      <c r="OVY366" s="1431"/>
      <c r="OVZ366" s="1431"/>
      <c r="OWA366" s="1431"/>
      <c r="OWB366" s="1431"/>
      <c r="OWC366" s="1431"/>
      <c r="OWD366" s="1431"/>
      <c r="OWE366" s="1431"/>
      <c r="OWF366" s="1431"/>
      <c r="OWG366" s="1431"/>
      <c r="OWH366" s="1431"/>
      <c r="OWI366" s="1431"/>
      <c r="OWJ366" s="1431"/>
      <c r="OWK366" s="1431"/>
      <c r="OWL366" s="1431"/>
      <c r="OWM366" s="1431"/>
      <c r="OWN366" s="1431"/>
      <c r="OWO366" s="1431"/>
      <c r="OWP366" s="1431"/>
      <c r="OWQ366" s="1431"/>
      <c r="OWR366" s="1431"/>
      <c r="OWS366" s="1431"/>
      <c r="OWT366" s="1431"/>
      <c r="OWU366" s="1431"/>
      <c r="OWV366" s="1431"/>
      <c r="OWW366" s="1431"/>
      <c r="OWX366" s="1431"/>
      <c r="OWY366" s="1431"/>
      <c r="OWZ366" s="1431"/>
      <c r="OXA366" s="1431"/>
      <c r="OXB366" s="1431"/>
      <c r="OXC366" s="1431"/>
      <c r="OXD366" s="1431"/>
      <c r="OXE366" s="1431"/>
      <c r="OXF366" s="1431"/>
      <c r="OXG366" s="1431"/>
      <c r="OXH366" s="1431"/>
      <c r="OXI366" s="1431"/>
      <c r="OXJ366" s="1431"/>
      <c r="OXK366" s="1431"/>
      <c r="OXL366" s="1431"/>
      <c r="OXM366" s="1431"/>
      <c r="OXN366" s="1431"/>
      <c r="OXO366" s="1431"/>
      <c r="OXP366" s="1431"/>
      <c r="OXQ366" s="1431"/>
      <c r="OXR366" s="1431"/>
      <c r="OXS366" s="1431"/>
      <c r="OXT366" s="1431"/>
      <c r="OXU366" s="1431"/>
      <c r="OXV366" s="1431"/>
      <c r="OXW366" s="1431"/>
      <c r="OXX366" s="1431"/>
      <c r="OXY366" s="1431"/>
      <c r="OXZ366" s="1431"/>
      <c r="OYA366" s="1431"/>
      <c r="OYB366" s="1431"/>
      <c r="OYC366" s="1431"/>
      <c r="OYD366" s="1431"/>
      <c r="OYE366" s="1431"/>
      <c r="OYF366" s="1431"/>
      <c r="OYG366" s="1431"/>
      <c r="OYH366" s="1431"/>
      <c r="OYI366" s="1431"/>
      <c r="OYJ366" s="1431"/>
      <c r="OYK366" s="1431"/>
      <c r="OYL366" s="1431"/>
      <c r="OYM366" s="1431"/>
      <c r="OYN366" s="1431"/>
      <c r="OYO366" s="1431"/>
      <c r="OYP366" s="1431"/>
      <c r="OYQ366" s="1431"/>
      <c r="OYR366" s="1431"/>
      <c r="OYS366" s="1431"/>
      <c r="OYT366" s="1431"/>
      <c r="OYU366" s="1431"/>
      <c r="OYV366" s="1431"/>
      <c r="OYW366" s="1431"/>
      <c r="OYX366" s="1431"/>
      <c r="OYY366" s="1431"/>
      <c r="OYZ366" s="1431"/>
      <c r="OZA366" s="1431"/>
      <c r="OZB366" s="1431"/>
      <c r="OZC366" s="1431"/>
      <c r="OZD366" s="1431"/>
      <c r="OZE366" s="1431"/>
      <c r="OZF366" s="1431"/>
      <c r="OZG366" s="1431"/>
      <c r="OZH366" s="1431"/>
      <c r="OZI366" s="1431"/>
      <c r="OZJ366" s="1431"/>
      <c r="OZK366" s="1431"/>
      <c r="OZL366" s="1431"/>
      <c r="OZM366" s="1431"/>
      <c r="OZN366" s="1431"/>
      <c r="OZO366" s="1431"/>
      <c r="OZP366" s="1431"/>
      <c r="OZQ366" s="1431"/>
      <c r="OZR366" s="1431"/>
      <c r="OZS366" s="1431"/>
      <c r="OZT366" s="1431"/>
      <c r="OZU366" s="1431"/>
      <c r="OZV366" s="1431"/>
      <c r="OZW366" s="1431"/>
      <c r="OZX366" s="1431"/>
      <c r="OZY366" s="1431"/>
      <c r="OZZ366" s="1431"/>
      <c r="PAA366" s="1431"/>
      <c r="PAB366" s="1431"/>
      <c r="PAC366" s="1431"/>
      <c r="PAD366" s="1431"/>
      <c r="PAE366" s="1431"/>
      <c r="PAF366" s="1431"/>
      <c r="PAG366" s="1431"/>
      <c r="PAH366" s="1431"/>
      <c r="PAI366" s="1431"/>
      <c r="PAJ366" s="1431"/>
      <c r="PAK366" s="1431"/>
      <c r="PAL366" s="1431"/>
      <c r="PAM366" s="1431"/>
      <c r="PAN366" s="1431"/>
      <c r="PAO366" s="1431"/>
      <c r="PAP366" s="1431"/>
      <c r="PAQ366" s="1431"/>
      <c r="PAR366" s="1431"/>
      <c r="PAS366" s="1431"/>
      <c r="PAT366" s="1431"/>
      <c r="PAU366" s="1431"/>
      <c r="PAV366" s="1431"/>
      <c r="PAW366" s="1431"/>
      <c r="PAX366" s="1431"/>
      <c r="PAY366" s="1431"/>
      <c r="PAZ366" s="1431"/>
      <c r="PBA366" s="1431"/>
      <c r="PBB366" s="1431"/>
      <c r="PBC366" s="1431"/>
      <c r="PBD366" s="1431"/>
      <c r="PBE366" s="1431"/>
      <c r="PBF366" s="1431"/>
      <c r="PBG366" s="1431"/>
      <c r="PBH366" s="1431"/>
      <c r="PBI366" s="1431"/>
      <c r="PBJ366" s="1431"/>
      <c r="PBK366" s="1431"/>
      <c r="PBL366" s="1431"/>
      <c r="PBM366" s="1431"/>
      <c r="PBN366" s="1431"/>
      <c r="PBO366" s="1431"/>
      <c r="PBP366" s="1431"/>
      <c r="PBQ366" s="1431"/>
      <c r="PBR366" s="1431"/>
      <c r="PBS366" s="1431"/>
      <c r="PBT366" s="1431"/>
      <c r="PBU366" s="1431"/>
      <c r="PBV366" s="1431"/>
      <c r="PBW366" s="1431"/>
      <c r="PBX366" s="1431"/>
      <c r="PBY366" s="1431"/>
      <c r="PBZ366" s="1431"/>
      <c r="PCA366" s="1431"/>
      <c r="PCB366" s="1431"/>
      <c r="PCC366" s="1431"/>
      <c r="PCD366" s="1431"/>
      <c r="PCE366" s="1431"/>
      <c r="PCF366" s="1431"/>
      <c r="PCG366" s="1431"/>
      <c r="PCH366" s="1431"/>
      <c r="PCI366" s="1431"/>
      <c r="PCJ366" s="1431"/>
      <c r="PCK366" s="1431"/>
      <c r="PCL366" s="1431"/>
      <c r="PCM366" s="1431"/>
      <c r="PCN366" s="1431"/>
      <c r="PCO366" s="1431"/>
      <c r="PCP366" s="1431"/>
      <c r="PCQ366" s="1431"/>
      <c r="PCR366" s="1431"/>
      <c r="PCS366" s="1431"/>
      <c r="PCT366" s="1431"/>
      <c r="PCU366" s="1431"/>
      <c r="PCV366" s="1431"/>
      <c r="PCW366" s="1431"/>
      <c r="PCX366" s="1431"/>
      <c r="PCY366" s="1431"/>
      <c r="PCZ366" s="1431"/>
      <c r="PDA366" s="1431"/>
      <c r="PDB366" s="1431"/>
      <c r="PDC366" s="1431"/>
      <c r="PDD366" s="1431"/>
      <c r="PDE366" s="1431"/>
      <c r="PDF366" s="1431"/>
      <c r="PDG366" s="1431"/>
      <c r="PDH366" s="1431"/>
      <c r="PDI366" s="1431"/>
      <c r="PDJ366" s="1431"/>
      <c r="PDK366" s="1431"/>
      <c r="PDL366" s="1431"/>
      <c r="PDM366" s="1431"/>
      <c r="PDN366" s="1431"/>
      <c r="PDO366" s="1431"/>
      <c r="PDP366" s="1431"/>
      <c r="PDQ366" s="1431"/>
      <c r="PDR366" s="1431"/>
      <c r="PDS366" s="1431"/>
      <c r="PDT366" s="1431"/>
      <c r="PDU366" s="1431"/>
      <c r="PDV366" s="1431"/>
      <c r="PDW366" s="1431"/>
      <c r="PDX366" s="1431"/>
      <c r="PDY366" s="1431"/>
      <c r="PDZ366" s="1431"/>
      <c r="PEA366" s="1431"/>
      <c r="PEB366" s="1431"/>
      <c r="PEC366" s="1431"/>
      <c r="PED366" s="1431"/>
      <c r="PEE366" s="1431"/>
      <c r="PEF366" s="1431"/>
      <c r="PEG366" s="1431"/>
      <c r="PEH366" s="1431"/>
      <c r="PEI366" s="1431"/>
      <c r="PEJ366" s="1431"/>
      <c r="PEK366" s="1431"/>
      <c r="PEL366" s="1431"/>
      <c r="PEM366" s="1431"/>
      <c r="PEN366" s="1431"/>
      <c r="PEO366" s="1431"/>
      <c r="PEP366" s="1431"/>
      <c r="PEQ366" s="1431"/>
      <c r="PER366" s="1431"/>
      <c r="PES366" s="1431"/>
      <c r="PET366" s="1431"/>
      <c r="PEU366" s="1431"/>
      <c r="PEV366" s="1431"/>
      <c r="PEW366" s="1431"/>
      <c r="PEX366" s="1431"/>
      <c r="PEY366" s="1431"/>
      <c r="PEZ366" s="1431"/>
      <c r="PFA366" s="1431"/>
      <c r="PFB366" s="1431"/>
      <c r="PFC366" s="1431"/>
      <c r="PFD366" s="1431"/>
      <c r="PFE366" s="1431"/>
      <c r="PFF366" s="1431"/>
      <c r="PFG366" s="1431"/>
      <c r="PFH366" s="1431"/>
      <c r="PFI366" s="1431"/>
      <c r="PFJ366" s="1431"/>
      <c r="PFK366" s="1431"/>
      <c r="PFL366" s="1431"/>
      <c r="PFM366" s="1431"/>
      <c r="PFN366" s="1431"/>
      <c r="PFO366" s="1431"/>
      <c r="PFP366" s="1431"/>
      <c r="PFQ366" s="1431"/>
      <c r="PFR366" s="1431"/>
      <c r="PFS366" s="1431"/>
      <c r="PFT366" s="1431"/>
      <c r="PFU366" s="1431"/>
      <c r="PFV366" s="1431"/>
      <c r="PFW366" s="1431"/>
      <c r="PFX366" s="1431"/>
      <c r="PFY366" s="1431"/>
      <c r="PFZ366" s="1431"/>
      <c r="PGA366" s="1431"/>
      <c r="PGB366" s="1431"/>
      <c r="PGC366" s="1431"/>
      <c r="PGD366" s="1431"/>
      <c r="PGE366" s="1431"/>
      <c r="PGF366" s="1431"/>
      <c r="PGG366" s="1431"/>
      <c r="PGH366" s="1431"/>
      <c r="PGI366" s="1431"/>
      <c r="PGJ366" s="1431"/>
      <c r="PGK366" s="1431"/>
      <c r="PGL366" s="1431"/>
      <c r="PGM366" s="1431"/>
      <c r="PGN366" s="1431"/>
      <c r="PGO366" s="1431"/>
      <c r="PGP366" s="1431"/>
      <c r="PGQ366" s="1431"/>
      <c r="PGR366" s="1431"/>
      <c r="PGS366" s="1431"/>
      <c r="PGT366" s="1431"/>
      <c r="PGU366" s="1431"/>
      <c r="PGV366" s="1431"/>
      <c r="PGW366" s="1431"/>
      <c r="PGX366" s="1431"/>
      <c r="PGY366" s="1431"/>
      <c r="PGZ366" s="1431"/>
      <c r="PHA366" s="1431"/>
      <c r="PHB366" s="1431"/>
      <c r="PHC366" s="1431"/>
      <c r="PHD366" s="1431"/>
      <c r="PHE366" s="1431"/>
      <c r="PHF366" s="1431"/>
      <c r="PHG366" s="1431"/>
      <c r="PHH366" s="1431"/>
      <c r="PHI366" s="1431"/>
      <c r="PHJ366" s="1431"/>
      <c r="PHK366" s="1431"/>
      <c r="PHL366" s="1431"/>
      <c r="PHM366" s="1431"/>
      <c r="PHN366" s="1431"/>
      <c r="PHO366" s="1431"/>
      <c r="PHP366" s="1431"/>
      <c r="PHQ366" s="1431"/>
      <c r="PHR366" s="1431"/>
      <c r="PHS366" s="1431"/>
      <c r="PHT366" s="1431"/>
      <c r="PHU366" s="1431"/>
      <c r="PHV366" s="1431"/>
      <c r="PHW366" s="1431"/>
      <c r="PHX366" s="1431"/>
      <c r="PHY366" s="1431"/>
      <c r="PHZ366" s="1431"/>
      <c r="PIA366" s="1431"/>
      <c r="PIB366" s="1431"/>
      <c r="PIC366" s="1431"/>
      <c r="PID366" s="1431"/>
      <c r="PIE366" s="1431"/>
      <c r="PIF366" s="1431"/>
      <c r="PIG366" s="1431"/>
      <c r="PIH366" s="1431"/>
      <c r="PII366" s="1431"/>
      <c r="PIJ366" s="1431"/>
      <c r="PIK366" s="1431"/>
      <c r="PIL366" s="1431"/>
      <c r="PIM366" s="1431"/>
      <c r="PIN366" s="1431"/>
      <c r="PIO366" s="1431"/>
      <c r="PIP366" s="1431"/>
      <c r="PIQ366" s="1431"/>
      <c r="PIR366" s="1431"/>
      <c r="PIS366" s="1431"/>
      <c r="PIT366" s="1431"/>
      <c r="PIU366" s="1431"/>
      <c r="PIV366" s="1431"/>
      <c r="PIW366" s="1431"/>
      <c r="PIX366" s="1431"/>
      <c r="PIY366" s="1431"/>
      <c r="PIZ366" s="1431"/>
      <c r="PJA366" s="1431"/>
      <c r="PJB366" s="1431"/>
      <c r="PJC366" s="1431"/>
      <c r="PJD366" s="1431"/>
      <c r="PJE366" s="1431"/>
      <c r="PJF366" s="1431"/>
      <c r="PJG366" s="1431"/>
      <c r="PJH366" s="1431"/>
      <c r="PJI366" s="1431"/>
      <c r="PJJ366" s="1431"/>
      <c r="PJK366" s="1431"/>
      <c r="PJL366" s="1431"/>
      <c r="PJM366" s="1431"/>
      <c r="PJN366" s="1431"/>
      <c r="PJO366" s="1431"/>
      <c r="PJP366" s="1431"/>
      <c r="PJQ366" s="1431"/>
      <c r="PJR366" s="1431"/>
      <c r="PJS366" s="1431"/>
      <c r="PJT366" s="1431"/>
      <c r="PJU366" s="1431"/>
      <c r="PJV366" s="1431"/>
      <c r="PJW366" s="1431"/>
      <c r="PJX366" s="1431"/>
      <c r="PJY366" s="1431"/>
      <c r="PJZ366" s="1431"/>
      <c r="PKA366" s="1431"/>
      <c r="PKB366" s="1431"/>
      <c r="PKC366" s="1431"/>
      <c r="PKD366" s="1431"/>
      <c r="PKE366" s="1431"/>
      <c r="PKF366" s="1431"/>
      <c r="PKG366" s="1431"/>
      <c r="PKH366" s="1431"/>
      <c r="PKI366" s="1431"/>
      <c r="PKJ366" s="1431"/>
      <c r="PKK366" s="1431"/>
      <c r="PKL366" s="1431"/>
      <c r="PKM366" s="1431"/>
      <c r="PKN366" s="1431"/>
      <c r="PKO366" s="1431"/>
      <c r="PKP366" s="1431"/>
      <c r="PKQ366" s="1431"/>
      <c r="PKR366" s="1431"/>
      <c r="PKS366" s="1431"/>
      <c r="PKT366" s="1431"/>
      <c r="PKU366" s="1431"/>
      <c r="PKV366" s="1431"/>
      <c r="PKW366" s="1431"/>
      <c r="PKX366" s="1431"/>
      <c r="PKY366" s="1431"/>
      <c r="PKZ366" s="1431"/>
      <c r="PLA366" s="1431"/>
      <c r="PLB366" s="1431"/>
      <c r="PLC366" s="1431"/>
      <c r="PLD366" s="1431"/>
      <c r="PLE366" s="1431"/>
      <c r="PLF366" s="1431"/>
      <c r="PLG366" s="1431"/>
      <c r="PLH366" s="1431"/>
      <c r="PLI366" s="1431"/>
      <c r="PLJ366" s="1431"/>
      <c r="PLK366" s="1431"/>
      <c r="PLL366" s="1431"/>
      <c r="PLM366" s="1431"/>
      <c r="PLN366" s="1431"/>
      <c r="PLO366" s="1431"/>
      <c r="PLP366" s="1431"/>
      <c r="PLQ366" s="1431"/>
      <c r="PLR366" s="1431"/>
      <c r="PLS366" s="1431"/>
      <c r="PLT366" s="1431"/>
      <c r="PLU366" s="1431"/>
      <c r="PLV366" s="1431"/>
      <c r="PLW366" s="1431"/>
      <c r="PLX366" s="1431"/>
      <c r="PLY366" s="1431"/>
      <c r="PLZ366" s="1431"/>
      <c r="PMA366" s="1431"/>
      <c r="PMB366" s="1431"/>
      <c r="PMC366" s="1431"/>
      <c r="PMD366" s="1431"/>
      <c r="PME366" s="1431"/>
      <c r="PMF366" s="1431"/>
      <c r="PMG366" s="1431"/>
      <c r="PMH366" s="1431"/>
      <c r="PMI366" s="1431"/>
      <c r="PMJ366" s="1431"/>
      <c r="PMK366" s="1431"/>
      <c r="PML366" s="1431"/>
      <c r="PMM366" s="1431"/>
      <c r="PMN366" s="1431"/>
      <c r="PMO366" s="1431"/>
      <c r="PMP366" s="1431"/>
      <c r="PMQ366" s="1431"/>
      <c r="PMR366" s="1431"/>
      <c r="PMS366" s="1431"/>
      <c r="PMT366" s="1431"/>
      <c r="PMU366" s="1431"/>
      <c r="PMV366" s="1431"/>
      <c r="PMW366" s="1431"/>
      <c r="PMX366" s="1431"/>
      <c r="PMY366" s="1431"/>
      <c r="PMZ366" s="1431"/>
      <c r="PNA366" s="1431"/>
      <c r="PNB366" s="1431"/>
      <c r="PNC366" s="1431"/>
      <c r="PND366" s="1431"/>
      <c r="PNE366" s="1431"/>
      <c r="PNF366" s="1431"/>
      <c r="PNG366" s="1431"/>
      <c r="PNH366" s="1431"/>
      <c r="PNI366" s="1431"/>
      <c r="PNJ366" s="1431"/>
      <c r="PNK366" s="1431"/>
      <c r="PNL366" s="1431"/>
      <c r="PNM366" s="1431"/>
      <c r="PNN366" s="1431"/>
      <c r="PNO366" s="1431"/>
      <c r="PNP366" s="1431"/>
      <c r="PNQ366" s="1431"/>
      <c r="PNR366" s="1431"/>
      <c r="PNS366" s="1431"/>
      <c r="PNT366" s="1431"/>
      <c r="PNU366" s="1431"/>
      <c r="PNV366" s="1431"/>
      <c r="PNW366" s="1431"/>
      <c r="PNX366" s="1431"/>
      <c r="PNY366" s="1431"/>
      <c r="PNZ366" s="1431"/>
      <c r="POA366" s="1431"/>
      <c r="POB366" s="1431"/>
      <c r="POC366" s="1431"/>
      <c r="POD366" s="1431"/>
      <c r="POE366" s="1431"/>
      <c r="POF366" s="1431"/>
      <c r="POG366" s="1431"/>
      <c r="POH366" s="1431"/>
      <c r="POI366" s="1431"/>
      <c r="POJ366" s="1431"/>
      <c r="POK366" s="1431"/>
      <c r="POL366" s="1431"/>
      <c r="POM366" s="1431"/>
      <c r="PON366" s="1431"/>
      <c r="POO366" s="1431"/>
      <c r="POP366" s="1431"/>
      <c r="POQ366" s="1431"/>
      <c r="POR366" s="1431"/>
      <c r="POS366" s="1431"/>
      <c r="POT366" s="1431"/>
      <c r="POU366" s="1431"/>
      <c r="POV366" s="1431"/>
      <c r="POW366" s="1431"/>
      <c r="POX366" s="1431"/>
      <c r="POY366" s="1431"/>
      <c r="POZ366" s="1431"/>
      <c r="PPA366" s="1431"/>
      <c r="PPB366" s="1431"/>
      <c r="PPC366" s="1431"/>
      <c r="PPD366" s="1431"/>
      <c r="PPE366" s="1431"/>
      <c r="PPF366" s="1431"/>
      <c r="PPG366" s="1431"/>
      <c r="PPH366" s="1431"/>
      <c r="PPI366" s="1431"/>
      <c r="PPJ366" s="1431"/>
      <c r="PPK366" s="1431"/>
      <c r="PPL366" s="1431"/>
      <c r="PPM366" s="1431"/>
      <c r="PPN366" s="1431"/>
      <c r="PPO366" s="1431"/>
      <c r="PPP366" s="1431"/>
      <c r="PPQ366" s="1431"/>
      <c r="PPR366" s="1431"/>
      <c r="PPS366" s="1431"/>
      <c r="PPT366" s="1431"/>
      <c r="PPU366" s="1431"/>
      <c r="PPV366" s="1431"/>
      <c r="PPW366" s="1431"/>
      <c r="PPX366" s="1431"/>
      <c r="PPY366" s="1431"/>
      <c r="PPZ366" s="1431"/>
      <c r="PQA366" s="1431"/>
      <c r="PQB366" s="1431"/>
      <c r="PQC366" s="1431"/>
      <c r="PQD366" s="1431"/>
      <c r="PQE366" s="1431"/>
      <c r="PQF366" s="1431"/>
      <c r="PQG366" s="1431"/>
      <c r="PQH366" s="1431"/>
      <c r="PQI366" s="1431"/>
      <c r="PQJ366" s="1431"/>
      <c r="PQK366" s="1431"/>
      <c r="PQL366" s="1431"/>
      <c r="PQM366" s="1431"/>
      <c r="PQN366" s="1431"/>
      <c r="PQO366" s="1431"/>
      <c r="PQP366" s="1431"/>
      <c r="PQQ366" s="1431"/>
      <c r="PQR366" s="1431"/>
      <c r="PQS366" s="1431"/>
      <c r="PQT366" s="1431"/>
      <c r="PQU366" s="1431"/>
      <c r="PQV366" s="1431"/>
      <c r="PQW366" s="1431"/>
      <c r="PQX366" s="1431"/>
      <c r="PQY366" s="1431"/>
      <c r="PQZ366" s="1431"/>
      <c r="PRA366" s="1431"/>
      <c r="PRB366" s="1431"/>
      <c r="PRC366" s="1431"/>
      <c r="PRD366" s="1431"/>
      <c r="PRE366" s="1431"/>
      <c r="PRF366" s="1431"/>
      <c r="PRG366" s="1431"/>
      <c r="PRH366" s="1431"/>
      <c r="PRI366" s="1431"/>
      <c r="PRJ366" s="1431"/>
      <c r="PRK366" s="1431"/>
      <c r="PRL366" s="1431"/>
      <c r="PRM366" s="1431"/>
      <c r="PRN366" s="1431"/>
      <c r="PRO366" s="1431"/>
      <c r="PRP366" s="1431"/>
      <c r="PRQ366" s="1431"/>
      <c r="PRR366" s="1431"/>
      <c r="PRS366" s="1431"/>
      <c r="PRT366" s="1431"/>
      <c r="PRU366" s="1431"/>
      <c r="PRV366" s="1431"/>
      <c r="PRW366" s="1431"/>
      <c r="PRX366" s="1431"/>
      <c r="PRY366" s="1431"/>
      <c r="PRZ366" s="1431"/>
      <c r="PSA366" s="1431"/>
      <c r="PSB366" s="1431"/>
      <c r="PSC366" s="1431"/>
      <c r="PSD366" s="1431"/>
      <c r="PSE366" s="1431"/>
      <c r="PSF366" s="1431"/>
      <c r="PSG366" s="1431"/>
      <c r="PSH366" s="1431"/>
      <c r="PSI366" s="1431"/>
      <c r="PSJ366" s="1431"/>
      <c r="PSK366" s="1431"/>
      <c r="PSL366" s="1431"/>
      <c r="PSM366" s="1431"/>
      <c r="PSN366" s="1431"/>
      <c r="PSO366" s="1431"/>
      <c r="PSP366" s="1431"/>
      <c r="PSQ366" s="1431"/>
      <c r="PSR366" s="1431"/>
      <c r="PSS366" s="1431"/>
      <c r="PST366" s="1431"/>
      <c r="PSU366" s="1431"/>
      <c r="PSV366" s="1431"/>
      <c r="PSW366" s="1431"/>
      <c r="PSX366" s="1431"/>
      <c r="PSY366" s="1431"/>
      <c r="PSZ366" s="1431"/>
      <c r="PTA366" s="1431"/>
      <c r="PTB366" s="1431"/>
      <c r="PTC366" s="1431"/>
      <c r="PTD366" s="1431"/>
      <c r="PTE366" s="1431"/>
      <c r="PTF366" s="1431"/>
      <c r="PTG366" s="1431"/>
      <c r="PTH366" s="1431"/>
      <c r="PTI366" s="1431"/>
      <c r="PTJ366" s="1431"/>
      <c r="PTK366" s="1431"/>
      <c r="PTL366" s="1431"/>
      <c r="PTM366" s="1431"/>
      <c r="PTN366" s="1431"/>
      <c r="PTO366" s="1431"/>
      <c r="PTP366" s="1431"/>
      <c r="PTQ366" s="1431"/>
      <c r="PTR366" s="1431"/>
      <c r="PTS366" s="1431"/>
      <c r="PTT366" s="1431"/>
      <c r="PTU366" s="1431"/>
      <c r="PTV366" s="1431"/>
      <c r="PTW366" s="1431"/>
      <c r="PTX366" s="1431"/>
      <c r="PTY366" s="1431"/>
      <c r="PTZ366" s="1431"/>
      <c r="PUA366" s="1431"/>
      <c r="PUB366" s="1431"/>
      <c r="PUC366" s="1431"/>
      <c r="PUD366" s="1431"/>
      <c r="PUE366" s="1431"/>
      <c r="PUF366" s="1431"/>
      <c r="PUG366" s="1431"/>
      <c r="PUH366" s="1431"/>
      <c r="PUI366" s="1431"/>
      <c r="PUJ366" s="1431"/>
      <c r="PUK366" s="1431"/>
      <c r="PUL366" s="1431"/>
      <c r="PUM366" s="1431"/>
      <c r="PUN366" s="1431"/>
      <c r="PUO366" s="1431"/>
      <c r="PUP366" s="1431"/>
      <c r="PUQ366" s="1431"/>
      <c r="PUR366" s="1431"/>
      <c r="PUS366" s="1431"/>
      <c r="PUT366" s="1431"/>
      <c r="PUU366" s="1431"/>
      <c r="PUV366" s="1431"/>
      <c r="PUW366" s="1431"/>
      <c r="PUX366" s="1431"/>
      <c r="PUY366" s="1431"/>
      <c r="PUZ366" s="1431"/>
      <c r="PVA366" s="1431"/>
      <c r="PVB366" s="1431"/>
      <c r="PVC366" s="1431"/>
      <c r="PVD366" s="1431"/>
      <c r="PVE366" s="1431"/>
      <c r="PVF366" s="1431"/>
      <c r="PVG366" s="1431"/>
      <c r="PVH366" s="1431"/>
      <c r="PVI366" s="1431"/>
      <c r="PVJ366" s="1431"/>
      <c r="PVK366" s="1431"/>
      <c r="PVL366" s="1431"/>
      <c r="PVM366" s="1431"/>
      <c r="PVN366" s="1431"/>
      <c r="PVO366" s="1431"/>
      <c r="PVP366" s="1431"/>
      <c r="PVQ366" s="1431"/>
      <c r="PVR366" s="1431"/>
      <c r="PVS366" s="1431"/>
      <c r="PVT366" s="1431"/>
      <c r="PVU366" s="1431"/>
      <c r="PVV366" s="1431"/>
      <c r="PVW366" s="1431"/>
      <c r="PVX366" s="1431"/>
      <c r="PVY366" s="1431"/>
      <c r="PVZ366" s="1431"/>
      <c r="PWA366" s="1431"/>
      <c r="PWB366" s="1431"/>
      <c r="PWC366" s="1431"/>
      <c r="PWD366" s="1431"/>
      <c r="PWE366" s="1431"/>
      <c r="PWF366" s="1431"/>
      <c r="PWG366" s="1431"/>
      <c r="PWH366" s="1431"/>
      <c r="PWI366" s="1431"/>
      <c r="PWJ366" s="1431"/>
      <c r="PWK366" s="1431"/>
      <c r="PWL366" s="1431"/>
      <c r="PWM366" s="1431"/>
      <c r="PWN366" s="1431"/>
      <c r="PWO366" s="1431"/>
      <c r="PWP366" s="1431"/>
      <c r="PWQ366" s="1431"/>
      <c r="PWR366" s="1431"/>
      <c r="PWS366" s="1431"/>
      <c r="PWT366" s="1431"/>
      <c r="PWU366" s="1431"/>
      <c r="PWV366" s="1431"/>
      <c r="PWW366" s="1431"/>
      <c r="PWX366" s="1431"/>
      <c r="PWY366" s="1431"/>
      <c r="PWZ366" s="1431"/>
      <c r="PXA366" s="1431"/>
      <c r="PXB366" s="1431"/>
      <c r="PXC366" s="1431"/>
      <c r="PXD366" s="1431"/>
      <c r="PXE366" s="1431"/>
      <c r="PXF366" s="1431"/>
      <c r="PXG366" s="1431"/>
      <c r="PXH366" s="1431"/>
      <c r="PXI366" s="1431"/>
      <c r="PXJ366" s="1431"/>
      <c r="PXK366" s="1431"/>
      <c r="PXL366" s="1431"/>
      <c r="PXM366" s="1431"/>
      <c r="PXN366" s="1431"/>
      <c r="PXO366" s="1431"/>
      <c r="PXP366" s="1431"/>
      <c r="PXQ366" s="1431"/>
      <c r="PXR366" s="1431"/>
      <c r="PXS366" s="1431"/>
      <c r="PXT366" s="1431"/>
      <c r="PXU366" s="1431"/>
      <c r="PXV366" s="1431"/>
      <c r="PXW366" s="1431"/>
      <c r="PXX366" s="1431"/>
      <c r="PXY366" s="1431"/>
      <c r="PXZ366" s="1431"/>
      <c r="PYA366" s="1431"/>
      <c r="PYB366" s="1431"/>
      <c r="PYC366" s="1431"/>
      <c r="PYD366" s="1431"/>
      <c r="PYE366" s="1431"/>
      <c r="PYF366" s="1431"/>
      <c r="PYG366" s="1431"/>
      <c r="PYH366" s="1431"/>
      <c r="PYI366" s="1431"/>
      <c r="PYJ366" s="1431"/>
      <c r="PYK366" s="1431"/>
      <c r="PYL366" s="1431"/>
      <c r="PYM366" s="1431"/>
      <c r="PYN366" s="1431"/>
      <c r="PYO366" s="1431"/>
      <c r="PYP366" s="1431"/>
      <c r="PYQ366" s="1431"/>
      <c r="PYR366" s="1431"/>
      <c r="PYS366" s="1431"/>
      <c r="PYT366" s="1431"/>
      <c r="PYU366" s="1431"/>
      <c r="PYV366" s="1431"/>
      <c r="PYW366" s="1431"/>
      <c r="PYX366" s="1431"/>
      <c r="PYY366" s="1431"/>
      <c r="PYZ366" s="1431"/>
      <c r="PZA366" s="1431"/>
      <c r="PZB366" s="1431"/>
      <c r="PZC366" s="1431"/>
      <c r="PZD366" s="1431"/>
      <c r="PZE366" s="1431"/>
      <c r="PZF366" s="1431"/>
      <c r="PZG366" s="1431"/>
      <c r="PZH366" s="1431"/>
      <c r="PZI366" s="1431"/>
      <c r="PZJ366" s="1431"/>
      <c r="PZK366" s="1431"/>
      <c r="PZL366" s="1431"/>
      <c r="PZM366" s="1431"/>
      <c r="PZN366" s="1431"/>
      <c r="PZO366" s="1431"/>
      <c r="PZP366" s="1431"/>
      <c r="PZQ366" s="1431"/>
      <c r="PZR366" s="1431"/>
      <c r="PZS366" s="1431"/>
      <c r="PZT366" s="1431"/>
      <c r="PZU366" s="1431"/>
      <c r="PZV366" s="1431"/>
      <c r="PZW366" s="1431"/>
      <c r="PZX366" s="1431"/>
      <c r="PZY366" s="1431"/>
      <c r="PZZ366" s="1431"/>
      <c r="QAA366" s="1431"/>
      <c r="QAB366" s="1431"/>
      <c r="QAC366" s="1431"/>
      <c r="QAD366" s="1431"/>
      <c r="QAE366" s="1431"/>
      <c r="QAF366" s="1431"/>
      <c r="QAG366" s="1431"/>
      <c r="QAH366" s="1431"/>
      <c r="QAI366" s="1431"/>
      <c r="QAJ366" s="1431"/>
      <c r="QAK366" s="1431"/>
      <c r="QAL366" s="1431"/>
      <c r="QAM366" s="1431"/>
      <c r="QAN366" s="1431"/>
      <c r="QAO366" s="1431"/>
      <c r="QAP366" s="1431"/>
      <c r="QAQ366" s="1431"/>
      <c r="QAR366" s="1431"/>
      <c r="QAS366" s="1431"/>
      <c r="QAT366" s="1431"/>
      <c r="QAU366" s="1431"/>
      <c r="QAV366" s="1431"/>
      <c r="QAW366" s="1431"/>
      <c r="QAX366" s="1431"/>
      <c r="QAY366" s="1431"/>
      <c r="QAZ366" s="1431"/>
      <c r="QBA366" s="1431"/>
      <c r="QBB366" s="1431"/>
      <c r="QBC366" s="1431"/>
      <c r="QBD366" s="1431"/>
      <c r="QBE366" s="1431"/>
      <c r="QBF366" s="1431"/>
      <c r="QBG366" s="1431"/>
      <c r="QBH366" s="1431"/>
      <c r="QBI366" s="1431"/>
      <c r="QBJ366" s="1431"/>
      <c r="QBK366" s="1431"/>
      <c r="QBL366" s="1431"/>
      <c r="QBM366" s="1431"/>
      <c r="QBN366" s="1431"/>
      <c r="QBO366" s="1431"/>
      <c r="QBP366" s="1431"/>
      <c r="QBQ366" s="1431"/>
      <c r="QBR366" s="1431"/>
      <c r="QBS366" s="1431"/>
      <c r="QBT366" s="1431"/>
      <c r="QBU366" s="1431"/>
      <c r="QBV366" s="1431"/>
      <c r="QBW366" s="1431"/>
      <c r="QBX366" s="1431"/>
      <c r="QBY366" s="1431"/>
      <c r="QBZ366" s="1431"/>
      <c r="QCA366" s="1431"/>
      <c r="QCB366" s="1431"/>
      <c r="QCC366" s="1431"/>
      <c r="QCD366" s="1431"/>
      <c r="QCE366" s="1431"/>
      <c r="QCF366" s="1431"/>
      <c r="QCG366" s="1431"/>
      <c r="QCH366" s="1431"/>
      <c r="QCI366" s="1431"/>
      <c r="QCJ366" s="1431"/>
      <c r="QCK366" s="1431"/>
      <c r="QCL366" s="1431"/>
      <c r="QCM366" s="1431"/>
      <c r="QCN366" s="1431"/>
      <c r="QCO366" s="1431"/>
      <c r="QCP366" s="1431"/>
      <c r="QCQ366" s="1431"/>
      <c r="QCR366" s="1431"/>
      <c r="QCS366" s="1431"/>
      <c r="QCT366" s="1431"/>
      <c r="QCU366" s="1431"/>
      <c r="QCV366" s="1431"/>
      <c r="QCW366" s="1431"/>
      <c r="QCX366" s="1431"/>
      <c r="QCY366" s="1431"/>
      <c r="QCZ366" s="1431"/>
      <c r="QDA366" s="1431"/>
      <c r="QDB366" s="1431"/>
      <c r="QDC366" s="1431"/>
      <c r="QDD366" s="1431"/>
      <c r="QDE366" s="1431"/>
      <c r="QDF366" s="1431"/>
      <c r="QDG366" s="1431"/>
      <c r="QDH366" s="1431"/>
      <c r="QDI366" s="1431"/>
      <c r="QDJ366" s="1431"/>
      <c r="QDK366" s="1431"/>
      <c r="QDL366" s="1431"/>
      <c r="QDM366" s="1431"/>
      <c r="QDN366" s="1431"/>
      <c r="QDO366" s="1431"/>
      <c r="QDP366" s="1431"/>
      <c r="QDQ366" s="1431"/>
      <c r="QDR366" s="1431"/>
      <c r="QDS366" s="1431"/>
      <c r="QDT366" s="1431"/>
      <c r="QDU366" s="1431"/>
      <c r="QDV366" s="1431"/>
      <c r="QDW366" s="1431"/>
      <c r="QDX366" s="1431"/>
      <c r="QDY366" s="1431"/>
      <c r="QDZ366" s="1431"/>
      <c r="QEA366" s="1431"/>
      <c r="QEB366" s="1431"/>
      <c r="QEC366" s="1431"/>
      <c r="QED366" s="1431"/>
      <c r="QEE366" s="1431"/>
      <c r="QEF366" s="1431"/>
      <c r="QEG366" s="1431"/>
      <c r="QEH366" s="1431"/>
      <c r="QEI366" s="1431"/>
      <c r="QEJ366" s="1431"/>
      <c r="QEK366" s="1431"/>
      <c r="QEL366" s="1431"/>
      <c r="QEM366" s="1431"/>
      <c r="QEN366" s="1431"/>
      <c r="QEO366" s="1431"/>
      <c r="QEP366" s="1431"/>
      <c r="QEQ366" s="1431"/>
      <c r="QER366" s="1431"/>
      <c r="QES366" s="1431"/>
      <c r="QET366" s="1431"/>
      <c r="QEU366" s="1431"/>
      <c r="QEV366" s="1431"/>
      <c r="QEW366" s="1431"/>
      <c r="QEX366" s="1431"/>
      <c r="QEY366" s="1431"/>
      <c r="QEZ366" s="1431"/>
      <c r="QFA366" s="1431"/>
      <c r="QFB366" s="1431"/>
      <c r="QFC366" s="1431"/>
      <c r="QFD366" s="1431"/>
      <c r="QFE366" s="1431"/>
      <c r="QFF366" s="1431"/>
      <c r="QFG366" s="1431"/>
      <c r="QFH366" s="1431"/>
      <c r="QFI366" s="1431"/>
      <c r="QFJ366" s="1431"/>
      <c r="QFK366" s="1431"/>
      <c r="QFL366" s="1431"/>
      <c r="QFM366" s="1431"/>
      <c r="QFN366" s="1431"/>
      <c r="QFO366" s="1431"/>
      <c r="QFP366" s="1431"/>
      <c r="QFQ366" s="1431"/>
      <c r="QFR366" s="1431"/>
      <c r="QFS366" s="1431"/>
      <c r="QFT366" s="1431"/>
      <c r="QFU366" s="1431"/>
      <c r="QFV366" s="1431"/>
      <c r="QFW366" s="1431"/>
      <c r="QFX366" s="1431"/>
      <c r="QFY366" s="1431"/>
      <c r="QFZ366" s="1431"/>
      <c r="QGA366" s="1431"/>
      <c r="QGB366" s="1431"/>
      <c r="QGC366" s="1431"/>
      <c r="QGD366" s="1431"/>
      <c r="QGE366" s="1431"/>
      <c r="QGF366" s="1431"/>
      <c r="QGG366" s="1431"/>
      <c r="QGH366" s="1431"/>
      <c r="QGI366" s="1431"/>
      <c r="QGJ366" s="1431"/>
      <c r="QGK366" s="1431"/>
      <c r="QGL366" s="1431"/>
      <c r="QGM366" s="1431"/>
      <c r="QGN366" s="1431"/>
      <c r="QGO366" s="1431"/>
      <c r="QGP366" s="1431"/>
      <c r="QGQ366" s="1431"/>
      <c r="QGR366" s="1431"/>
      <c r="QGS366" s="1431"/>
      <c r="QGT366" s="1431"/>
      <c r="QGU366" s="1431"/>
      <c r="QGV366" s="1431"/>
      <c r="QGW366" s="1431"/>
      <c r="QGX366" s="1431"/>
      <c r="QGY366" s="1431"/>
      <c r="QGZ366" s="1431"/>
      <c r="QHA366" s="1431"/>
      <c r="QHB366" s="1431"/>
      <c r="QHC366" s="1431"/>
      <c r="QHD366" s="1431"/>
      <c r="QHE366" s="1431"/>
      <c r="QHF366" s="1431"/>
      <c r="QHG366" s="1431"/>
      <c r="QHH366" s="1431"/>
      <c r="QHI366" s="1431"/>
      <c r="QHJ366" s="1431"/>
      <c r="QHK366" s="1431"/>
      <c r="QHL366" s="1431"/>
      <c r="QHM366" s="1431"/>
      <c r="QHN366" s="1431"/>
      <c r="QHO366" s="1431"/>
      <c r="QHP366" s="1431"/>
      <c r="QHQ366" s="1431"/>
      <c r="QHR366" s="1431"/>
      <c r="QHS366" s="1431"/>
      <c r="QHT366" s="1431"/>
      <c r="QHU366" s="1431"/>
      <c r="QHV366" s="1431"/>
      <c r="QHW366" s="1431"/>
      <c r="QHX366" s="1431"/>
      <c r="QHY366" s="1431"/>
      <c r="QHZ366" s="1431"/>
      <c r="QIA366" s="1431"/>
      <c r="QIB366" s="1431"/>
      <c r="QIC366" s="1431"/>
      <c r="QID366" s="1431"/>
      <c r="QIE366" s="1431"/>
      <c r="QIF366" s="1431"/>
      <c r="QIG366" s="1431"/>
      <c r="QIH366" s="1431"/>
      <c r="QII366" s="1431"/>
      <c r="QIJ366" s="1431"/>
      <c r="QIK366" s="1431"/>
      <c r="QIL366" s="1431"/>
      <c r="QIM366" s="1431"/>
      <c r="QIN366" s="1431"/>
      <c r="QIO366" s="1431"/>
      <c r="QIP366" s="1431"/>
      <c r="QIQ366" s="1431"/>
      <c r="QIR366" s="1431"/>
      <c r="QIS366" s="1431"/>
      <c r="QIT366" s="1431"/>
      <c r="QIU366" s="1431"/>
      <c r="QIV366" s="1431"/>
      <c r="QIW366" s="1431"/>
      <c r="QIX366" s="1431"/>
      <c r="QIY366" s="1431"/>
      <c r="QIZ366" s="1431"/>
      <c r="QJA366" s="1431"/>
      <c r="QJB366" s="1431"/>
      <c r="QJC366" s="1431"/>
      <c r="QJD366" s="1431"/>
      <c r="QJE366" s="1431"/>
      <c r="QJF366" s="1431"/>
      <c r="QJG366" s="1431"/>
      <c r="QJH366" s="1431"/>
      <c r="QJI366" s="1431"/>
      <c r="QJJ366" s="1431"/>
      <c r="QJK366" s="1431"/>
      <c r="QJL366" s="1431"/>
      <c r="QJM366" s="1431"/>
      <c r="QJN366" s="1431"/>
      <c r="QJO366" s="1431"/>
      <c r="QJP366" s="1431"/>
      <c r="QJQ366" s="1431"/>
      <c r="QJR366" s="1431"/>
      <c r="QJS366" s="1431"/>
      <c r="QJT366" s="1431"/>
      <c r="QJU366" s="1431"/>
      <c r="QJV366" s="1431"/>
      <c r="QJW366" s="1431"/>
      <c r="QJX366" s="1431"/>
      <c r="QJY366" s="1431"/>
      <c r="QJZ366" s="1431"/>
      <c r="QKA366" s="1431"/>
      <c r="QKB366" s="1431"/>
      <c r="QKC366" s="1431"/>
      <c r="QKD366" s="1431"/>
      <c r="QKE366" s="1431"/>
      <c r="QKF366" s="1431"/>
      <c r="QKG366" s="1431"/>
      <c r="QKH366" s="1431"/>
      <c r="QKI366" s="1431"/>
      <c r="QKJ366" s="1431"/>
      <c r="QKK366" s="1431"/>
      <c r="QKL366" s="1431"/>
      <c r="QKM366" s="1431"/>
      <c r="QKN366" s="1431"/>
      <c r="QKO366" s="1431"/>
      <c r="QKP366" s="1431"/>
      <c r="QKQ366" s="1431"/>
      <c r="QKR366" s="1431"/>
      <c r="QKS366" s="1431"/>
      <c r="QKT366" s="1431"/>
      <c r="QKU366" s="1431"/>
      <c r="QKV366" s="1431"/>
      <c r="QKW366" s="1431"/>
      <c r="QKX366" s="1431"/>
      <c r="QKY366" s="1431"/>
      <c r="QKZ366" s="1431"/>
      <c r="QLA366" s="1431"/>
      <c r="QLB366" s="1431"/>
      <c r="QLC366" s="1431"/>
      <c r="QLD366" s="1431"/>
      <c r="QLE366" s="1431"/>
      <c r="QLF366" s="1431"/>
      <c r="QLG366" s="1431"/>
      <c r="QLH366" s="1431"/>
      <c r="QLI366" s="1431"/>
      <c r="QLJ366" s="1431"/>
      <c r="QLK366" s="1431"/>
      <c r="QLL366" s="1431"/>
      <c r="QLM366" s="1431"/>
      <c r="QLN366" s="1431"/>
      <c r="QLO366" s="1431"/>
      <c r="QLP366" s="1431"/>
      <c r="QLQ366" s="1431"/>
      <c r="QLR366" s="1431"/>
      <c r="QLS366" s="1431"/>
      <c r="QLT366" s="1431"/>
      <c r="QLU366" s="1431"/>
      <c r="QLV366" s="1431"/>
      <c r="QLW366" s="1431"/>
      <c r="QLX366" s="1431"/>
      <c r="QLY366" s="1431"/>
      <c r="QLZ366" s="1431"/>
      <c r="QMA366" s="1431"/>
      <c r="QMB366" s="1431"/>
      <c r="QMC366" s="1431"/>
      <c r="QMD366" s="1431"/>
      <c r="QME366" s="1431"/>
      <c r="QMF366" s="1431"/>
      <c r="QMG366" s="1431"/>
      <c r="QMH366" s="1431"/>
      <c r="QMI366" s="1431"/>
      <c r="QMJ366" s="1431"/>
      <c r="QMK366" s="1431"/>
      <c r="QML366" s="1431"/>
      <c r="QMM366" s="1431"/>
      <c r="QMN366" s="1431"/>
      <c r="QMO366" s="1431"/>
      <c r="QMP366" s="1431"/>
      <c r="QMQ366" s="1431"/>
      <c r="QMR366" s="1431"/>
      <c r="QMS366" s="1431"/>
      <c r="QMT366" s="1431"/>
      <c r="QMU366" s="1431"/>
      <c r="QMV366" s="1431"/>
      <c r="QMW366" s="1431"/>
      <c r="QMX366" s="1431"/>
      <c r="QMY366" s="1431"/>
      <c r="QMZ366" s="1431"/>
      <c r="QNA366" s="1431"/>
      <c r="QNB366" s="1431"/>
      <c r="QNC366" s="1431"/>
      <c r="QND366" s="1431"/>
      <c r="QNE366" s="1431"/>
      <c r="QNF366" s="1431"/>
      <c r="QNG366" s="1431"/>
      <c r="QNH366" s="1431"/>
      <c r="QNI366" s="1431"/>
      <c r="QNJ366" s="1431"/>
      <c r="QNK366" s="1431"/>
      <c r="QNL366" s="1431"/>
      <c r="QNM366" s="1431"/>
      <c r="QNN366" s="1431"/>
      <c r="QNO366" s="1431"/>
      <c r="QNP366" s="1431"/>
      <c r="QNQ366" s="1431"/>
      <c r="QNR366" s="1431"/>
      <c r="QNS366" s="1431"/>
      <c r="QNT366" s="1431"/>
      <c r="QNU366" s="1431"/>
      <c r="QNV366" s="1431"/>
      <c r="QNW366" s="1431"/>
      <c r="QNX366" s="1431"/>
      <c r="QNY366" s="1431"/>
      <c r="QNZ366" s="1431"/>
      <c r="QOA366" s="1431"/>
      <c r="QOB366" s="1431"/>
      <c r="QOC366" s="1431"/>
      <c r="QOD366" s="1431"/>
      <c r="QOE366" s="1431"/>
      <c r="QOF366" s="1431"/>
      <c r="QOG366" s="1431"/>
      <c r="QOH366" s="1431"/>
      <c r="QOI366" s="1431"/>
      <c r="QOJ366" s="1431"/>
      <c r="QOK366" s="1431"/>
      <c r="QOL366" s="1431"/>
      <c r="QOM366" s="1431"/>
      <c r="QON366" s="1431"/>
      <c r="QOO366" s="1431"/>
      <c r="QOP366" s="1431"/>
      <c r="QOQ366" s="1431"/>
      <c r="QOR366" s="1431"/>
      <c r="QOS366" s="1431"/>
      <c r="QOT366" s="1431"/>
      <c r="QOU366" s="1431"/>
      <c r="QOV366" s="1431"/>
      <c r="QOW366" s="1431"/>
      <c r="QOX366" s="1431"/>
      <c r="QOY366" s="1431"/>
      <c r="QOZ366" s="1431"/>
      <c r="QPA366" s="1431"/>
      <c r="QPB366" s="1431"/>
      <c r="QPC366" s="1431"/>
      <c r="QPD366" s="1431"/>
      <c r="QPE366" s="1431"/>
      <c r="QPF366" s="1431"/>
      <c r="QPG366" s="1431"/>
      <c r="QPH366" s="1431"/>
      <c r="QPI366" s="1431"/>
      <c r="QPJ366" s="1431"/>
      <c r="QPK366" s="1431"/>
      <c r="QPL366" s="1431"/>
      <c r="QPM366" s="1431"/>
      <c r="QPN366" s="1431"/>
      <c r="QPO366" s="1431"/>
      <c r="QPP366" s="1431"/>
      <c r="QPQ366" s="1431"/>
      <c r="QPR366" s="1431"/>
      <c r="QPS366" s="1431"/>
      <c r="QPT366" s="1431"/>
      <c r="QPU366" s="1431"/>
      <c r="QPV366" s="1431"/>
      <c r="QPW366" s="1431"/>
      <c r="QPX366" s="1431"/>
      <c r="QPY366" s="1431"/>
      <c r="QPZ366" s="1431"/>
      <c r="QQA366" s="1431"/>
      <c r="QQB366" s="1431"/>
      <c r="QQC366" s="1431"/>
      <c r="QQD366" s="1431"/>
      <c r="QQE366" s="1431"/>
      <c r="QQF366" s="1431"/>
      <c r="QQG366" s="1431"/>
      <c r="QQH366" s="1431"/>
      <c r="QQI366" s="1431"/>
      <c r="QQJ366" s="1431"/>
      <c r="QQK366" s="1431"/>
      <c r="QQL366" s="1431"/>
      <c r="QQM366" s="1431"/>
      <c r="QQN366" s="1431"/>
      <c r="QQO366" s="1431"/>
      <c r="QQP366" s="1431"/>
      <c r="QQQ366" s="1431"/>
      <c r="QQR366" s="1431"/>
      <c r="QQS366" s="1431"/>
      <c r="QQT366" s="1431"/>
      <c r="QQU366" s="1431"/>
      <c r="QQV366" s="1431"/>
      <c r="QQW366" s="1431"/>
      <c r="QQX366" s="1431"/>
      <c r="QQY366" s="1431"/>
      <c r="QQZ366" s="1431"/>
      <c r="QRA366" s="1431"/>
      <c r="QRB366" s="1431"/>
      <c r="QRC366" s="1431"/>
      <c r="QRD366" s="1431"/>
      <c r="QRE366" s="1431"/>
      <c r="QRF366" s="1431"/>
      <c r="QRG366" s="1431"/>
      <c r="QRH366" s="1431"/>
      <c r="QRI366" s="1431"/>
      <c r="QRJ366" s="1431"/>
      <c r="QRK366" s="1431"/>
      <c r="QRL366" s="1431"/>
      <c r="QRM366" s="1431"/>
      <c r="QRN366" s="1431"/>
      <c r="QRO366" s="1431"/>
      <c r="QRP366" s="1431"/>
      <c r="QRQ366" s="1431"/>
      <c r="QRR366" s="1431"/>
      <c r="QRS366" s="1431"/>
      <c r="QRT366" s="1431"/>
      <c r="QRU366" s="1431"/>
      <c r="QRV366" s="1431"/>
      <c r="QRW366" s="1431"/>
      <c r="QRX366" s="1431"/>
      <c r="QRY366" s="1431"/>
      <c r="QRZ366" s="1431"/>
      <c r="QSA366" s="1431"/>
      <c r="QSB366" s="1431"/>
      <c r="QSC366" s="1431"/>
      <c r="QSD366" s="1431"/>
      <c r="QSE366" s="1431"/>
      <c r="QSF366" s="1431"/>
      <c r="QSG366" s="1431"/>
      <c r="QSH366" s="1431"/>
      <c r="QSI366" s="1431"/>
      <c r="QSJ366" s="1431"/>
      <c r="QSK366" s="1431"/>
      <c r="QSL366" s="1431"/>
      <c r="QSM366" s="1431"/>
      <c r="QSN366" s="1431"/>
      <c r="QSO366" s="1431"/>
      <c r="QSP366" s="1431"/>
      <c r="QSQ366" s="1431"/>
      <c r="QSR366" s="1431"/>
      <c r="QSS366" s="1431"/>
      <c r="QST366" s="1431"/>
      <c r="QSU366" s="1431"/>
      <c r="QSV366" s="1431"/>
      <c r="QSW366" s="1431"/>
      <c r="QSX366" s="1431"/>
      <c r="QSY366" s="1431"/>
      <c r="QSZ366" s="1431"/>
      <c r="QTA366" s="1431"/>
      <c r="QTB366" s="1431"/>
      <c r="QTC366" s="1431"/>
      <c r="QTD366" s="1431"/>
      <c r="QTE366" s="1431"/>
      <c r="QTF366" s="1431"/>
      <c r="QTG366" s="1431"/>
      <c r="QTH366" s="1431"/>
      <c r="QTI366" s="1431"/>
      <c r="QTJ366" s="1431"/>
      <c r="QTK366" s="1431"/>
      <c r="QTL366" s="1431"/>
      <c r="QTM366" s="1431"/>
      <c r="QTN366" s="1431"/>
      <c r="QTO366" s="1431"/>
      <c r="QTP366" s="1431"/>
      <c r="QTQ366" s="1431"/>
      <c r="QTR366" s="1431"/>
      <c r="QTS366" s="1431"/>
      <c r="QTT366" s="1431"/>
      <c r="QTU366" s="1431"/>
      <c r="QTV366" s="1431"/>
      <c r="QTW366" s="1431"/>
      <c r="QTX366" s="1431"/>
      <c r="QTY366" s="1431"/>
      <c r="QTZ366" s="1431"/>
      <c r="QUA366" s="1431"/>
      <c r="QUB366" s="1431"/>
      <c r="QUC366" s="1431"/>
      <c r="QUD366" s="1431"/>
      <c r="QUE366" s="1431"/>
      <c r="QUF366" s="1431"/>
      <c r="QUG366" s="1431"/>
      <c r="QUH366" s="1431"/>
      <c r="QUI366" s="1431"/>
      <c r="QUJ366" s="1431"/>
      <c r="QUK366" s="1431"/>
      <c r="QUL366" s="1431"/>
      <c r="QUM366" s="1431"/>
      <c r="QUN366" s="1431"/>
      <c r="QUO366" s="1431"/>
      <c r="QUP366" s="1431"/>
      <c r="QUQ366" s="1431"/>
      <c r="QUR366" s="1431"/>
      <c r="QUS366" s="1431"/>
      <c r="QUT366" s="1431"/>
      <c r="QUU366" s="1431"/>
      <c r="QUV366" s="1431"/>
      <c r="QUW366" s="1431"/>
      <c r="QUX366" s="1431"/>
      <c r="QUY366" s="1431"/>
      <c r="QUZ366" s="1431"/>
      <c r="QVA366" s="1431"/>
      <c r="QVB366" s="1431"/>
      <c r="QVC366" s="1431"/>
      <c r="QVD366" s="1431"/>
      <c r="QVE366" s="1431"/>
      <c r="QVF366" s="1431"/>
      <c r="QVG366" s="1431"/>
      <c r="QVH366" s="1431"/>
      <c r="QVI366" s="1431"/>
      <c r="QVJ366" s="1431"/>
      <c r="QVK366" s="1431"/>
      <c r="QVL366" s="1431"/>
      <c r="QVM366" s="1431"/>
      <c r="QVN366" s="1431"/>
      <c r="QVO366" s="1431"/>
      <c r="QVP366" s="1431"/>
      <c r="QVQ366" s="1431"/>
      <c r="QVR366" s="1431"/>
      <c r="QVS366" s="1431"/>
      <c r="QVT366" s="1431"/>
      <c r="QVU366" s="1431"/>
      <c r="QVV366" s="1431"/>
      <c r="QVW366" s="1431"/>
      <c r="QVX366" s="1431"/>
      <c r="QVY366" s="1431"/>
      <c r="QVZ366" s="1431"/>
      <c r="QWA366" s="1431"/>
      <c r="QWB366" s="1431"/>
      <c r="QWC366" s="1431"/>
      <c r="QWD366" s="1431"/>
      <c r="QWE366" s="1431"/>
      <c r="QWF366" s="1431"/>
      <c r="QWG366" s="1431"/>
      <c r="QWH366" s="1431"/>
      <c r="QWI366" s="1431"/>
      <c r="QWJ366" s="1431"/>
      <c r="QWK366" s="1431"/>
      <c r="QWL366" s="1431"/>
      <c r="QWM366" s="1431"/>
      <c r="QWN366" s="1431"/>
      <c r="QWO366" s="1431"/>
      <c r="QWP366" s="1431"/>
      <c r="QWQ366" s="1431"/>
      <c r="QWR366" s="1431"/>
      <c r="QWS366" s="1431"/>
      <c r="QWT366" s="1431"/>
      <c r="QWU366" s="1431"/>
      <c r="QWV366" s="1431"/>
      <c r="QWW366" s="1431"/>
      <c r="QWX366" s="1431"/>
      <c r="QWY366" s="1431"/>
      <c r="QWZ366" s="1431"/>
      <c r="QXA366" s="1431"/>
      <c r="QXB366" s="1431"/>
      <c r="QXC366" s="1431"/>
      <c r="QXD366" s="1431"/>
      <c r="QXE366" s="1431"/>
      <c r="QXF366" s="1431"/>
      <c r="QXG366" s="1431"/>
      <c r="QXH366" s="1431"/>
      <c r="QXI366" s="1431"/>
      <c r="QXJ366" s="1431"/>
      <c r="QXK366" s="1431"/>
      <c r="QXL366" s="1431"/>
      <c r="QXM366" s="1431"/>
      <c r="QXN366" s="1431"/>
      <c r="QXO366" s="1431"/>
      <c r="QXP366" s="1431"/>
      <c r="QXQ366" s="1431"/>
      <c r="QXR366" s="1431"/>
      <c r="QXS366" s="1431"/>
      <c r="QXT366" s="1431"/>
      <c r="QXU366" s="1431"/>
      <c r="QXV366" s="1431"/>
      <c r="QXW366" s="1431"/>
      <c r="QXX366" s="1431"/>
      <c r="QXY366" s="1431"/>
      <c r="QXZ366" s="1431"/>
      <c r="QYA366" s="1431"/>
      <c r="QYB366" s="1431"/>
      <c r="QYC366" s="1431"/>
      <c r="QYD366" s="1431"/>
      <c r="QYE366" s="1431"/>
      <c r="QYF366" s="1431"/>
      <c r="QYG366" s="1431"/>
      <c r="QYH366" s="1431"/>
      <c r="QYI366" s="1431"/>
      <c r="QYJ366" s="1431"/>
      <c r="QYK366" s="1431"/>
      <c r="QYL366" s="1431"/>
      <c r="QYM366" s="1431"/>
      <c r="QYN366" s="1431"/>
      <c r="QYO366" s="1431"/>
      <c r="QYP366" s="1431"/>
      <c r="QYQ366" s="1431"/>
      <c r="QYR366" s="1431"/>
      <c r="QYS366" s="1431"/>
      <c r="QYT366" s="1431"/>
      <c r="QYU366" s="1431"/>
      <c r="QYV366" s="1431"/>
      <c r="QYW366" s="1431"/>
      <c r="QYX366" s="1431"/>
      <c r="QYY366" s="1431"/>
      <c r="QYZ366" s="1431"/>
      <c r="QZA366" s="1431"/>
      <c r="QZB366" s="1431"/>
      <c r="QZC366" s="1431"/>
      <c r="QZD366" s="1431"/>
      <c r="QZE366" s="1431"/>
      <c r="QZF366" s="1431"/>
      <c r="QZG366" s="1431"/>
      <c r="QZH366" s="1431"/>
      <c r="QZI366" s="1431"/>
      <c r="QZJ366" s="1431"/>
      <c r="QZK366" s="1431"/>
      <c r="QZL366" s="1431"/>
      <c r="QZM366" s="1431"/>
      <c r="QZN366" s="1431"/>
      <c r="QZO366" s="1431"/>
      <c r="QZP366" s="1431"/>
      <c r="QZQ366" s="1431"/>
      <c r="QZR366" s="1431"/>
      <c r="QZS366" s="1431"/>
      <c r="QZT366" s="1431"/>
      <c r="QZU366" s="1431"/>
      <c r="QZV366" s="1431"/>
      <c r="QZW366" s="1431"/>
      <c r="QZX366" s="1431"/>
      <c r="QZY366" s="1431"/>
      <c r="QZZ366" s="1431"/>
      <c r="RAA366" s="1431"/>
      <c r="RAB366" s="1431"/>
      <c r="RAC366" s="1431"/>
      <c r="RAD366" s="1431"/>
      <c r="RAE366" s="1431"/>
      <c r="RAF366" s="1431"/>
      <c r="RAG366" s="1431"/>
      <c r="RAH366" s="1431"/>
      <c r="RAI366" s="1431"/>
      <c r="RAJ366" s="1431"/>
      <c r="RAK366" s="1431"/>
      <c r="RAL366" s="1431"/>
      <c r="RAM366" s="1431"/>
      <c r="RAN366" s="1431"/>
      <c r="RAO366" s="1431"/>
      <c r="RAP366" s="1431"/>
      <c r="RAQ366" s="1431"/>
      <c r="RAR366" s="1431"/>
      <c r="RAS366" s="1431"/>
      <c r="RAT366" s="1431"/>
      <c r="RAU366" s="1431"/>
      <c r="RAV366" s="1431"/>
      <c r="RAW366" s="1431"/>
      <c r="RAX366" s="1431"/>
      <c r="RAY366" s="1431"/>
      <c r="RAZ366" s="1431"/>
      <c r="RBA366" s="1431"/>
      <c r="RBB366" s="1431"/>
      <c r="RBC366" s="1431"/>
      <c r="RBD366" s="1431"/>
      <c r="RBE366" s="1431"/>
      <c r="RBF366" s="1431"/>
      <c r="RBG366" s="1431"/>
      <c r="RBH366" s="1431"/>
      <c r="RBI366" s="1431"/>
      <c r="RBJ366" s="1431"/>
      <c r="RBK366" s="1431"/>
      <c r="RBL366" s="1431"/>
      <c r="RBM366" s="1431"/>
      <c r="RBN366" s="1431"/>
      <c r="RBO366" s="1431"/>
      <c r="RBP366" s="1431"/>
      <c r="RBQ366" s="1431"/>
      <c r="RBR366" s="1431"/>
      <c r="RBS366" s="1431"/>
      <c r="RBT366" s="1431"/>
      <c r="RBU366" s="1431"/>
      <c r="RBV366" s="1431"/>
      <c r="RBW366" s="1431"/>
      <c r="RBX366" s="1431"/>
      <c r="RBY366" s="1431"/>
      <c r="RBZ366" s="1431"/>
      <c r="RCA366" s="1431"/>
      <c r="RCB366" s="1431"/>
      <c r="RCC366" s="1431"/>
      <c r="RCD366" s="1431"/>
      <c r="RCE366" s="1431"/>
      <c r="RCF366" s="1431"/>
      <c r="RCG366" s="1431"/>
      <c r="RCH366" s="1431"/>
      <c r="RCI366" s="1431"/>
      <c r="RCJ366" s="1431"/>
      <c r="RCK366" s="1431"/>
      <c r="RCL366" s="1431"/>
      <c r="RCM366" s="1431"/>
      <c r="RCN366" s="1431"/>
      <c r="RCO366" s="1431"/>
      <c r="RCP366" s="1431"/>
      <c r="RCQ366" s="1431"/>
      <c r="RCR366" s="1431"/>
      <c r="RCS366" s="1431"/>
      <c r="RCT366" s="1431"/>
      <c r="RCU366" s="1431"/>
      <c r="RCV366" s="1431"/>
      <c r="RCW366" s="1431"/>
      <c r="RCX366" s="1431"/>
      <c r="RCY366" s="1431"/>
      <c r="RCZ366" s="1431"/>
      <c r="RDA366" s="1431"/>
      <c r="RDB366" s="1431"/>
      <c r="RDC366" s="1431"/>
      <c r="RDD366" s="1431"/>
      <c r="RDE366" s="1431"/>
      <c r="RDF366" s="1431"/>
      <c r="RDG366" s="1431"/>
      <c r="RDH366" s="1431"/>
      <c r="RDI366" s="1431"/>
      <c r="RDJ366" s="1431"/>
      <c r="RDK366" s="1431"/>
      <c r="RDL366" s="1431"/>
      <c r="RDM366" s="1431"/>
      <c r="RDN366" s="1431"/>
      <c r="RDO366" s="1431"/>
      <c r="RDP366" s="1431"/>
      <c r="RDQ366" s="1431"/>
      <c r="RDR366" s="1431"/>
      <c r="RDS366" s="1431"/>
      <c r="RDT366" s="1431"/>
      <c r="RDU366" s="1431"/>
      <c r="RDV366" s="1431"/>
      <c r="RDW366" s="1431"/>
      <c r="RDX366" s="1431"/>
      <c r="RDY366" s="1431"/>
      <c r="RDZ366" s="1431"/>
      <c r="REA366" s="1431"/>
      <c r="REB366" s="1431"/>
      <c r="REC366" s="1431"/>
      <c r="RED366" s="1431"/>
      <c r="REE366" s="1431"/>
      <c r="REF366" s="1431"/>
      <c r="REG366" s="1431"/>
      <c r="REH366" s="1431"/>
      <c r="REI366" s="1431"/>
      <c r="REJ366" s="1431"/>
      <c r="REK366" s="1431"/>
      <c r="REL366" s="1431"/>
      <c r="REM366" s="1431"/>
      <c r="REN366" s="1431"/>
      <c r="REO366" s="1431"/>
      <c r="REP366" s="1431"/>
      <c r="REQ366" s="1431"/>
      <c r="RER366" s="1431"/>
      <c r="RES366" s="1431"/>
      <c r="RET366" s="1431"/>
      <c r="REU366" s="1431"/>
      <c r="REV366" s="1431"/>
      <c r="REW366" s="1431"/>
      <c r="REX366" s="1431"/>
      <c r="REY366" s="1431"/>
      <c r="REZ366" s="1431"/>
      <c r="RFA366" s="1431"/>
      <c r="RFB366" s="1431"/>
      <c r="RFC366" s="1431"/>
      <c r="RFD366" s="1431"/>
      <c r="RFE366" s="1431"/>
      <c r="RFF366" s="1431"/>
      <c r="RFG366" s="1431"/>
      <c r="RFH366" s="1431"/>
      <c r="RFI366" s="1431"/>
      <c r="RFJ366" s="1431"/>
      <c r="RFK366" s="1431"/>
      <c r="RFL366" s="1431"/>
      <c r="RFM366" s="1431"/>
      <c r="RFN366" s="1431"/>
      <c r="RFO366" s="1431"/>
      <c r="RFP366" s="1431"/>
      <c r="RFQ366" s="1431"/>
      <c r="RFR366" s="1431"/>
      <c r="RFS366" s="1431"/>
      <c r="RFT366" s="1431"/>
      <c r="RFU366" s="1431"/>
      <c r="RFV366" s="1431"/>
      <c r="RFW366" s="1431"/>
      <c r="RFX366" s="1431"/>
      <c r="RFY366" s="1431"/>
      <c r="RFZ366" s="1431"/>
      <c r="RGA366" s="1431"/>
      <c r="RGB366" s="1431"/>
      <c r="RGC366" s="1431"/>
      <c r="RGD366" s="1431"/>
      <c r="RGE366" s="1431"/>
      <c r="RGF366" s="1431"/>
      <c r="RGG366" s="1431"/>
      <c r="RGH366" s="1431"/>
      <c r="RGI366" s="1431"/>
      <c r="RGJ366" s="1431"/>
      <c r="RGK366" s="1431"/>
      <c r="RGL366" s="1431"/>
      <c r="RGM366" s="1431"/>
      <c r="RGN366" s="1431"/>
      <c r="RGO366" s="1431"/>
      <c r="RGP366" s="1431"/>
      <c r="RGQ366" s="1431"/>
      <c r="RGR366" s="1431"/>
      <c r="RGS366" s="1431"/>
      <c r="RGT366" s="1431"/>
      <c r="RGU366" s="1431"/>
      <c r="RGV366" s="1431"/>
      <c r="RGW366" s="1431"/>
      <c r="RGX366" s="1431"/>
      <c r="RGY366" s="1431"/>
      <c r="RGZ366" s="1431"/>
      <c r="RHA366" s="1431"/>
      <c r="RHB366" s="1431"/>
      <c r="RHC366" s="1431"/>
      <c r="RHD366" s="1431"/>
      <c r="RHE366" s="1431"/>
      <c r="RHF366" s="1431"/>
      <c r="RHG366" s="1431"/>
      <c r="RHH366" s="1431"/>
      <c r="RHI366" s="1431"/>
      <c r="RHJ366" s="1431"/>
      <c r="RHK366" s="1431"/>
      <c r="RHL366" s="1431"/>
      <c r="RHM366" s="1431"/>
      <c r="RHN366" s="1431"/>
      <c r="RHO366" s="1431"/>
      <c r="RHP366" s="1431"/>
      <c r="RHQ366" s="1431"/>
      <c r="RHR366" s="1431"/>
      <c r="RHS366" s="1431"/>
      <c r="RHT366" s="1431"/>
      <c r="RHU366" s="1431"/>
      <c r="RHV366" s="1431"/>
      <c r="RHW366" s="1431"/>
      <c r="RHX366" s="1431"/>
      <c r="RHY366" s="1431"/>
      <c r="RHZ366" s="1431"/>
      <c r="RIA366" s="1431"/>
      <c r="RIB366" s="1431"/>
      <c r="RIC366" s="1431"/>
      <c r="RID366" s="1431"/>
      <c r="RIE366" s="1431"/>
      <c r="RIF366" s="1431"/>
      <c r="RIG366" s="1431"/>
      <c r="RIH366" s="1431"/>
      <c r="RII366" s="1431"/>
      <c r="RIJ366" s="1431"/>
      <c r="RIK366" s="1431"/>
      <c r="RIL366" s="1431"/>
      <c r="RIM366" s="1431"/>
      <c r="RIN366" s="1431"/>
      <c r="RIO366" s="1431"/>
      <c r="RIP366" s="1431"/>
      <c r="RIQ366" s="1431"/>
      <c r="RIR366" s="1431"/>
      <c r="RIS366" s="1431"/>
      <c r="RIT366" s="1431"/>
      <c r="RIU366" s="1431"/>
      <c r="RIV366" s="1431"/>
      <c r="RIW366" s="1431"/>
      <c r="RIX366" s="1431"/>
      <c r="RIY366" s="1431"/>
      <c r="RIZ366" s="1431"/>
      <c r="RJA366" s="1431"/>
      <c r="RJB366" s="1431"/>
      <c r="RJC366" s="1431"/>
      <c r="RJD366" s="1431"/>
      <c r="RJE366" s="1431"/>
      <c r="RJF366" s="1431"/>
      <c r="RJG366" s="1431"/>
      <c r="RJH366" s="1431"/>
      <c r="RJI366" s="1431"/>
      <c r="RJJ366" s="1431"/>
      <c r="RJK366" s="1431"/>
      <c r="RJL366" s="1431"/>
      <c r="RJM366" s="1431"/>
      <c r="RJN366" s="1431"/>
      <c r="RJO366" s="1431"/>
      <c r="RJP366" s="1431"/>
      <c r="RJQ366" s="1431"/>
      <c r="RJR366" s="1431"/>
      <c r="RJS366" s="1431"/>
      <c r="RJT366" s="1431"/>
      <c r="RJU366" s="1431"/>
      <c r="RJV366" s="1431"/>
      <c r="RJW366" s="1431"/>
      <c r="RJX366" s="1431"/>
      <c r="RJY366" s="1431"/>
      <c r="RJZ366" s="1431"/>
      <c r="RKA366" s="1431"/>
      <c r="RKB366" s="1431"/>
      <c r="RKC366" s="1431"/>
      <c r="RKD366" s="1431"/>
      <c r="RKE366" s="1431"/>
      <c r="RKF366" s="1431"/>
      <c r="RKG366" s="1431"/>
      <c r="RKH366" s="1431"/>
      <c r="RKI366" s="1431"/>
      <c r="RKJ366" s="1431"/>
      <c r="RKK366" s="1431"/>
      <c r="RKL366" s="1431"/>
      <c r="RKM366" s="1431"/>
      <c r="RKN366" s="1431"/>
      <c r="RKO366" s="1431"/>
      <c r="RKP366" s="1431"/>
      <c r="RKQ366" s="1431"/>
      <c r="RKR366" s="1431"/>
      <c r="RKS366" s="1431"/>
      <c r="RKT366" s="1431"/>
      <c r="RKU366" s="1431"/>
      <c r="RKV366" s="1431"/>
      <c r="RKW366" s="1431"/>
      <c r="RKX366" s="1431"/>
      <c r="RKY366" s="1431"/>
      <c r="RKZ366" s="1431"/>
      <c r="RLA366" s="1431"/>
      <c r="RLB366" s="1431"/>
      <c r="RLC366" s="1431"/>
      <c r="RLD366" s="1431"/>
      <c r="RLE366" s="1431"/>
      <c r="RLF366" s="1431"/>
      <c r="RLG366" s="1431"/>
      <c r="RLH366" s="1431"/>
      <c r="RLI366" s="1431"/>
      <c r="RLJ366" s="1431"/>
      <c r="RLK366" s="1431"/>
      <c r="RLL366" s="1431"/>
      <c r="RLM366" s="1431"/>
      <c r="RLN366" s="1431"/>
      <c r="RLO366" s="1431"/>
      <c r="RLP366" s="1431"/>
      <c r="RLQ366" s="1431"/>
      <c r="RLR366" s="1431"/>
      <c r="RLS366" s="1431"/>
      <c r="RLT366" s="1431"/>
      <c r="RLU366" s="1431"/>
      <c r="RLV366" s="1431"/>
      <c r="RLW366" s="1431"/>
      <c r="RLX366" s="1431"/>
      <c r="RLY366" s="1431"/>
      <c r="RLZ366" s="1431"/>
      <c r="RMA366" s="1431"/>
      <c r="RMB366" s="1431"/>
      <c r="RMC366" s="1431"/>
      <c r="RMD366" s="1431"/>
      <c r="RME366" s="1431"/>
      <c r="RMF366" s="1431"/>
      <c r="RMG366" s="1431"/>
      <c r="RMH366" s="1431"/>
      <c r="RMI366" s="1431"/>
      <c r="RMJ366" s="1431"/>
      <c r="RMK366" s="1431"/>
      <c r="RML366" s="1431"/>
      <c r="RMM366" s="1431"/>
      <c r="RMN366" s="1431"/>
      <c r="RMO366" s="1431"/>
      <c r="RMP366" s="1431"/>
      <c r="RMQ366" s="1431"/>
      <c r="RMR366" s="1431"/>
      <c r="RMS366" s="1431"/>
      <c r="RMT366" s="1431"/>
      <c r="RMU366" s="1431"/>
      <c r="RMV366" s="1431"/>
      <c r="RMW366" s="1431"/>
      <c r="RMX366" s="1431"/>
      <c r="RMY366" s="1431"/>
      <c r="RMZ366" s="1431"/>
      <c r="RNA366" s="1431"/>
      <c r="RNB366" s="1431"/>
      <c r="RNC366" s="1431"/>
      <c r="RND366" s="1431"/>
      <c r="RNE366" s="1431"/>
      <c r="RNF366" s="1431"/>
      <c r="RNG366" s="1431"/>
      <c r="RNH366" s="1431"/>
      <c r="RNI366" s="1431"/>
      <c r="RNJ366" s="1431"/>
      <c r="RNK366" s="1431"/>
      <c r="RNL366" s="1431"/>
      <c r="RNM366" s="1431"/>
      <c r="RNN366" s="1431"/>
      <c r="RNO366" s="1431"/>
      <c r="RNP366" s="1431"/>
      <c r="RNQ366" s="1431"/>
      <c r="RNR366" s="1431"/>
      <c r="RNS366" s="1431"/>
      <c r="RNT366" s="1431"/>
      <c r="RNU366" s="1431"/>
      <c r="RNV366" s="1431"/>
      <c r="RNW366" s="1431"/>
      <c r="RNX366" s="1431"/>
      <c r="RNY366" s="1431"/>
      <c r="RNZ366" s="1431"/>
      <c r="ROA366" s="1431"/>
      <c r="ROB366" s="1431"/>
      <c r="ROC366" s="1431"/>
      <c r="ROD366" s="1431"/>
      <c r="ROE366" s="1431"/>
      <c r="ROF366" s="1431"/>
      <c r="ROG366" s="1431"/>
      <c r="ROH366" s="1431"/>
      <c r="ROI366" s="1431"/>
      <c r="ROJ366" s="1431"/>
      <c r="ROK366" s="1431"/>
      <c r="ROL366" s="1431"/>
      <c r="ROM366" s="1431"/>
      <c r="RON366" s="1431"/>
      <c r="ROO366" s="1431"/>
      <c r="ROP366" s="1431"/>
      <c r="ROQ366" s="1431"/>
      <c r="ROR366" s="1431"/>
      <c r="ROS366" s="1431"/>
      <c r="ROT366" s="1431"/>
      <c r="ROU366" s="1431"/>
      <c r="ROV366" s="1431"/>
      <c r="ROW366" s="1431"/>
      <c r="ROX366" s="1431"/>
      <c r="ROY366" s="1431"/>
      <c r="ROZ366" s="1431"/>
      <c r="RPA366" s="1431"/>
      <c r="RPB366" s="1431"/>
      <c r="RPC366" s="1431"/>
      <c r="RPD366" s="1431"/>
      <c r="RPE366" s="1431"/>
      <c r="RPF366" s="1431"/>
      <c r="RPG366" s="1431"/>
      <c r="RPH366" s="1431"/>
      <c r="RPI366" s="1431"/>
      <c r="RPJ366" s="1431"/>
      <c r="RPK366" s="1431"/>
      <c r="RPL366" s="1431"/>
      <c r="RPM366" s="1431"/>
      <c r="RPN366" s="1431"/>
      <c r="RPO366" s="1431"/>
      <c r="RPP366" s="1431"/>
      <c r="RPQ366" s="1431"/>
      <c r="RPR366" s="1431"/>
      <c r="RPS366" s="1431"/>
      <c r="RPT366" s="1431"/>
      <c r="RPU366" s="1431"/>
      <c r="RPV366" s="1431"/>
      <c r="RPW366" s="1431"/>
      <c r="RPX366" s="1431"/>
      <c r="RPY366" s="1431"/>
      <c r="RPZ366" s="1431"/>
      <c r="RQA366" s="1431"/>
      <c r="RQB366" s="1431"/>
      <c r="RQC366" s="1431"/>
      <c r="RQD366" s="1431"/>
      <c r="RQE366" s="1431"/>
      <c r="RQF366" s="1431"/>
      <c r="RQG366" s="1431"/>
      <c r="RQH366" s="1431"/>
      <c r="RQI366" s="1431"/>
      <c r="RQJ366" s="1431"/>
      <c r="RQK366" s="1431"/>
      <c r="RQL366" s="1431"/>
      <c r="RQM366" s="1431"/>
      <c r="RQN366" s="1431"/>
      <c r="RQO366" s="1431"/>
      <c r="RQP366" s="1431"/>
      <c r="RQQ366" s="1431"/>
      <c r="RQR366" s="1431"/>
      <c r="RQS366" s="1431"/>
      <c r="RQT366" s="1431"/>
      <c r="RQU366" s="1431"/>
      <c r="RQV366" s="1431"/>
      <c r="RQW366" s="1431"/>
      <c r="RQX366" s="1431"/>
      <c r="RQY366" s="1431"/>
      <c r="RQZ366" s="1431"/>
      <c r="RRA366" s="1431"/>
      <c r="RRB366" s="1431"/>
      <c r="RRC366" s="1431"/>
      <c r="RRD366" s="1431"/>
      <c r="RRE366" s="1431"/>
      <c r="RRF366" s="1431"/>
      <c r="RRG366" s="1431"/>
      <c r="RRH366" s="1431"/>
      <c r="RRI366" s="1431"/>
      <c r="RRJ366" s="1431"/>
      <c r="RRK366" s="1431"/>
      <c r="RRL366" s="1431"/>
      <c r="RRM366" s="1431"/>
      <c r="RRN366" s="1431"/>
      <c r="RRO366" s="1431"/>
      <c r="RRP366" s="1431"/>
      <c r="RRQ366" s="1431"/>
      <c r="RRR366" s="1431"/>
      <c r="RRS366" s="1431"/>
      <c r="RRT366" s="1431"/>
      <c r="RRU366" s="1431"/>
      <c r="RRV366" s="1431"/>
      <c r="RRW366" s="1431"/>
      <c r="RRX366" s="1431"/>
      <c r="RRY366" s="1431"/>
      <c r="RRZ366" s="1431"/>
      <c r="RSA366" s="1431"/>
      <c r="RSB366" s="1431"/>
      <c r="RSC366" s="1431"/>
      <c r="RSD366" s="1431"/>
      <c r="RSE366" s="1431"/>
      <c r="RSF366" s="1431"/>
      <c r="RSG366" s="1431"/>
      <c r="RSH366" s="1431"/>
      <c r="RSI366" s="1431"/>
      <c r="RSJ366" s="1431"/>
      <c r="RSK366" s="1431"/>
      <c r="RSL366" s="1431"/>
      <c r="RSM366" s="1431"/>
      <c r="RSN366" s="1431"/>
      <c r="RSO366" s="1431"/>
      <c r="RSP366" s="1431"/>
      <c r="RSQ366" s="1431"/>
      <c r="RSR366" s="1431"/>
      <c r="RSS366" s="1431"/>
      <c r="RST366" s="1431"/>
      <c r="RSU366" s="1431"/>
      <c r="RSV366" s="1431"/>
      <c r="RSW366" s="1431"/>
      <c r="RSX366" s="1431"/>
      <c r="RSY366" s="1431"/>
      <c r="RSZ366" s="1431"/>
      <c r="RTA366" s="1431"/>
      <c r="RTB366" s="1431"/>
      <c r="RTC366" s="1431"/>
      <c r="RTD366" s="1431"/>
      <c r="RTE366" s="1431"/>
      <c r="RTF366" s="1431"/>
      <c r="RTG366" s="1431"/>
      <c r="RTH366" s="1431"/>
      <c r="RTI366" s="1431"/>
      <c r="RTJ366" s="1431"/>
      <c r="RTK366" s="1431"/>
      <c r="RTL366" s="1431"/>
      <c r="RTM366" s="1431"/>
      <c r="RTN366" s="1431"/>
      <c r="RTO366" s="1431"/>
      <c r="RTP366" s="1431"/>
      <c r="RTQ366" s="1431"/>
      <c r="RTR366" s="1431"/>
      <c r="RTS366" s="1431"/>
      <c r="RTT366" s="1431"/>
      <c r="RTU366" s="1431"/>
      <c r="RTV366" s="1431"/>
      <c r="RTW366" s="1431"/>
      <c r="RTX366" s="1431"/>
      <c r="RTY366" s="1431"/>
      <c r="RTZ366" s="1431"/>
      <c r="RUA366" s="1431"/>
      <c r="RUB366" s="1431"/>
      <c r="RUC366" s="1431"/>
      <c r="RUD366" s="1431"/>
      <c r="RUE366" s="1431"/>
      <c r="RUF366" s="1431"/>
      <c r="RUG366" s="1431"/>
      <c r="RUH366" s="1431"/>
      <c r="RUI366" s="1431"/>
      <c r="RUJ366" s="1431"/>
      <c r="RUK366" s="1431"/>
      <c r="RUL366" s="1431"/>
      <c r="RUM366" s="1431"/>
      <c r="RUN366" s="1431"/>
      <c r="RUO366" s="1431"/>
      <c r="RUP366" s="1431"/>
      <c r="RUQ366" s="1431"/>
      <c r="RUR366" s="1431"/>
      <c r="RUS366" s="1431"/>
      <c r="RUT366" s="1431"/>
      <c r="RUU366" s="1431"/>
      <c r="RUV366" s="1431"/>
      <c r="RUW366" s="1431"/>
      <c r="RUX366" s="1431"/>
      <c r="RUY366" s="1431"/>
      <c r="RUZ366" s="1431"/>
      <c r="RVA366" s="1431"/>
      <c r="RVB366" s="1431"/>
      <c r="RVC366" s="1431"/>
      <c r="RVD366" s="1431"/>
      <c r="RVE366" s="1431"/>
      <c r="RVF366" s="1431"/>
      <c r="RVG366" s="1431"/>
      <c r="RVH366" s="1431"/>
      <c r="RVI366" s="1431"/>
      <c r="RVJ366" s="1431"/>
      <c r="RVK366" s="1431"/>
      <c r="RVL366" s="1431"/>
      <c r="RVM366" s="1431"/>
      <c r="RVN366" s="1431"/>
      <c r="RVO366" s="1431"/>
      <c r="RVP366" s="1431"/>
      <c r="RVQ366" s="1431"/>
      <c r="RVR366" s="1431"/>
      <c r="RVS366" s="1431"/>
      <c r="RVT366" s="1431"/>
      <c r="RVU366" s="1431"/>
      <c r="RVV366" s="1431"/>
      <c r="RVW366" s="1431"/>
      <c r="RVX366" s="1431"/>
      <c r="RVY366" s="1431"/>
      <c r="RVZ366" s="1431"/>
      <c r="RWA366" s="1431"/>
      <c r="RWB366" s="1431"/>
      <c r="RWC366" s="1431"/>
      <c r="RWD366" s="1431"/>
      <c r="RWE366" s="1431"/>
      <c r="RWF366" s="1431"/>
      <c r="RWG366" s="1431"/>
      <c r="RWH366" s="1431"/>
      <c r="RWI366" s="1431"/>
      <c r="RWJ366" s="1431"/>
      <c r="RWK366" s="1431"/>
      <c r="RWL366" s="1431"/>
      <c r="RWM366" s="1431"/>
      <c r="RWN366" s="1431"/>
      <c r="RWO366" s="1431"/>
      <c r="RWP366" s="1431"/>
      <c r="RWQ366" s="1431"/>
      <c r="RWR366" s="1431"/>
      <c r="RWS366" s="1431"/>
      <c r="RWT366" s="1431"/>
      <c r="RWU366" s="1431"/>
      <c r="RWV366" s="1431"/>
      <c r="RWW366" s="1431"/>
      <c r="RWX366" s="1431"/>
      <c r="RWY366" s="1431"/>
      <c r="RWZ366" s="1431"/>
      <c r="RXA366" s="1431"/>
      <c r="RXB366" s="1431"/>
      <c r="RXC366" s="1431"/>
      <c r="RXD366" s="1431"/>
      <c r="RXE366" s="1431"/>
      <c r="RXF366" s="1431"/>
      <c r="RXG366" s="1431"/>
      <c r="RXH366" s="1431"/>
      <c r="RXI366" s="1431"/>
      <c r="RXJ366" s="1431"/>
      <c r="RXK366" s="1431"/>
      <c r="RXL366" s="1431"/>
      <c r="RXM366" s="1431"/>
      <c r="RXN366" s="1431"/>
      <c r="RXO366" s="1431"/>
      <c r="RXP366" s="1431"/>
      <c r="RXQ366" s="1431"/>
      <c r="RXR366" s="1431"/>
      <c r="RXS366" s="1431"/>
      <c r="RXT366" s="1431"/>
      <c r="RXU366" s="1431"/>
      <c r="RXV366" s="1431"/>
      <c r="RXW366" s="1431"/>
      <c r="RXX366" s="1431"/>
      <c r="RXY366" s="1431"/>
      <c r="RXZ366" s="1431"/>
      <c r="RYA366" s="1431"/>
      <c r="RYB366" s="1431"/>
      <c r="RYC366" s="1431"/>
      <c r="RYD366" s="1431"/>
      <c r="RYE366" s="1431"/>
      <c r="RYF366" s="1431"/>
      <c r="RYG366" s="1431"/>
      <c r="RYH366" s="1431"/>
      <c r="RYI366" s="1431"/>
      <c r="RYJ366" s="1431"/>
      <c r="RYK366" s="1431"/>
      <c r="RYL366" s="1431"/>
      <c r="RYM366" s="1431"/>
      <c r="RYN366" s="1431"/>
      <c r="RYO366" s="1431"/>
      <c r="RYP366" s="1431"/>
      <c r="RYQ366" s="1431"/>
      <c r="RYR366" s="1431"/>
      <c r="RYS366" s="1431"/>
      <c r="RYT366" s="1431"/>
      <c r="RYU366" s="1431"/>
      <c r="RYV366" s="1431"/>
      <c r="RYW366" s="1431"/>
      <c r="RYX366" s="1431"/>
      <c r="RYY366" s="1431"/>
      <c r="RYZ366" s="1431"/>
      <c r="RZA366" s="1431"/>
      <c r="RZB366" s="1431"/>
      <c r="RZC366" s="1431"/>
      <c r="RZD366" s="1431"/>
      <c r="RZE366" s="1431"/>
      <c r="RZF366" s="1431"/>
      <c r="RZG366" s="1431"/>
      <c r="RZH366" s="1431"/>
      <c r="RZI366" s="1431"/>
      <c r="RZJ366" s="1431"/>
      <c r="RZK366" s="1431"/>
      <c r="RZL366" s="1431"/>
      <c r="RZM366" s="1431"/>
      <c r="RZN366" s="1431"/>
      <c r="RZO366" s="1431"/>
      <c r="RZP366" s="1431"/>
      <c r="RZQ366" s="1431"/>
      <c r="RZR366" s="1431"/>
      <c r="RZS366" s="1431"/>
      <c r="RZT366" s="1431"/>
      <c r="RZU366" s="1431"/>
      <c r="RZV366" s="1431"/>
      <c r="RZW366" s="1431"/>
      <c r="RZX366" s="1431"/>
      <c r="RZY366" s="1431"/>
      <c r="RZZ366" s="1431"/>
      <c r="SAA366" s="1431"/>
      <c r="SAB366" s="1431"/>
      <c r="SAC366" s="1431"/>
      <c r="SAD366" s="1431"/>
      <c r="SAE366" s="1431"/>
      <c r="SAF366" s="1431"/>
      <c r="SAG366" s="1431"/>
      <c r="SAH366" s="1431"/>
      <c r="SAI366" s="1431"/>
      <c r="SAJ366" s="1431"/>
      <c r="SAK366" s="1431"/>
      <c r="SAL366" s="1431"/>
      <c r="SAM366" s="1431"/>
      <c r="SAN366" s="1431"/>
      <c r="SAO366" s="1431"/>
      <c r="SAP366" s="1431"/>
      <c r="SAQ366" s="1431"/>
      <c r="SAR366" s="1431"/>
      <c r="SAS366" s="1431"/>
      <c r="SAT366" s="1431"/>
      <c r="SAU366" s="1431"/>
      <c r="SAV366" s="1431"/>
      <c r="SAW366" s="1431"/>
      <c r="SAX366" s="1431"/>
      <c r="SAY366" s="1431"/>
      <c r="SAZ366" s="1431"/>
      <c r="SBA366" s="1431"/>
      <c r="SBB366" s="1431"/>
      <c r="SBC366" s="1431"/>
      <c r="SBD366" s="1431"/>
      <c r="SBE366" s="1431"/>
      <c r="SBF366" s="1431"/>
      <c r="SBG366" s="1431"/>
      <c r="SBH366" s="1431"/>
      <c r="SBI366" s="1431"/>
      <c r="SBJ366" s="1431"/>
      <c r="SBK366" s="1431"/>
      <c r="SBL366" s="1431"/>
      <c r="SBM366" s="1431"/>
      <c r="SBN366" s="1431"/>
      <c r="SBO366" s="1431"/>
      <c r="SBP366" s="1431"/>
      <c r="SBQ366" s="1431"/>
      <c r="SBR366" s="1431"/>
      <c r="SBS366" s="1431"/>
      <c r="SBT366" s="1431"/>
      <c r="SBU366" s="1431"/>
      <c r="SBV366" s="1431"/>
      <c r="SBW366" s="1431"/>
      <c r="SBX366" s="1431"/>
      <c r="SBY366" s="1431"/>
      <c r="SBZ366" s="1431"/>
      <c r="SCA366" s="1431"/>
      <c r="SCB366" s="1431"/>
      <c r="SCC366" s="1431"/>
      <c r="SCD366" s="1431"/>
      <c r="SCE366" s="1431"/>
      <c r="SCF366" s="1431"/>
      <c r="SCG366" s="1431"/>
      <c r="SCH366" s="1431"/>
      <c r="SCI366" s="1431"/>
      <c r="SCJ366" s="1431"/>
      <c r="SCK366" s="1431"/>
      <c r="SCL366" s="1431"/>
      <c r="SCM366" s="1431"/>
      <c r="SCN366" s="1431"/>
      <c r="SCO366" s="1431"/>
      <c r="SCP366" s="1431"/>
      <c r="SCQ366" s="1431"/>
      <c r="SCR366" s="1431"/>
      <c r="SCS366" s="1431"/>
      <c r="SCT366" s="1431"/>
      <c r="SCU366" s="1431"/>
      <c r="SCV366" s="1431"/>
      <c r="SCW366" s="1431"/>
      <c r="SCX366" s="1431"/>
      <c r="SCY366" s="1431"/>
      <c r="SCZ366" s="1431"/>
      <c r="SDA366" s="1431"/>
      <c r="SDB366" s="1431"/>
      <c r="SDC366" s="1431"/>
      <c r="SDD366" s="1431"/>
      <c r="SDE366" s="1431"/>
      <c r="SDF366" s="1431"/>
      <c r="SDG366" s="1431"/>
      <c r="SDH366" s="1431"/>
      <c r="SDI366" s="1431"/>
      <c r="SDJ366" s="1431"/>
      <c r="SDK366" s="1431"/>
      <c r="SDL366" s="1431"/>
      <c r="SDM366" s="1431"/>
      <c r="SDN366" s="1431"/>
      <c r="SDO366" s="1431"/>
      <c r="SDP366" s="1431"/>
      <c r="SDQ366" s="1431"/>
      <c r="SDR366" s="1431"/>
      <c r="SDS366" s="1431"/>
      <c r="SDT366" s="1431"/>
      <c r="SDU366" s="1431"/>
      <c r="SDV366" s="1431"/>
      <c r="SDW366" s="1431"/>
      <c r="SDX366" s="1431"/>
      <c r="SDY366" s="1431"/>
      <c r="SDZ366" s="1431"/>
      <c r="SEA366" s="1431"/>
      <c r="SEB366" s="1431"/>
      <c r="SEC366" s="1431"/>
      <c r="SED366" s="1431"/>
      <c r="SEE366" s="1431"/>
      <c r="SEF366" s="1431"/>
      <c r="SEG366" s="1431"/>
      <c r="SEH366" s="1431"/>
      <c r="SEI366" s="1431"/>
      <c r="SEJ366" s="1431"/>
      <c r="SEK366" s="1431"/>
      <c r="SEL366" s="1431"/>
      <c r="SEM366" s="1431"/>
      <c r="SEN366" s="1431"/>
      <c r="SEO366" s="1431"/>
      <c r="SEP366" s="1431"/>
      <c r="SEQ366" s="1431"/>
      <c r="SER366" s="1431"/>
      <c r="SES366" s="1431"/>
      <c r="SET366" s="1431"/>
      <c r="SEU366" s="1431"/>
      <c r="SEV366" s="1431"/>
      <c r="SEW366" s="1431"/>
      <c r="SEX366" s="1431"/>
      <c r="SEY366" s="1431"/>
      <c r="SEZ366" s="1431"/>
      <c r="SFA366" s="1431"/>
      <c r="SFB366" s="1431"/>
      <c r="SFC366" s="1431"/>
      <c r="SFD366" s="1431"/>
      <c r="SFE366" s="1431"/>
      <c r="SFF366" s="1431"/>
      <c r="SFG366" s="1431"/>
      <c r="SFH366" s="1431"/>
      <c r="SFI366" s="1431"/>
      <c r="SFJ366" s="1431"/>
      <c r="SFK366" s="1431"/>
      <c r="SFL366" s="1431"/>
      <c r="SFM366" s="1431"/>
      <c r="SFN366" s="1431"/>
      <c r="SFO366" s="1431"/>
      <c r="SFP366" s="1431"/>
      <c r="SFQ366" s="1431"/>
      <c r="SFR366" s="1431"/>
      <c r="SFS366" s="1431"/>
      <c r="SFT366" s="1431"/>
      <c r="SFU366" s="1431"/>
      <c r="SFV366" s="1431"/>
      <c r="SFW366" s="1431"/>
      <c r="SFX366" s="1431"/>
      <c r="SFY366" s="1431"/>
      <c r="SFZ366" s="1431"/>
      <c r="SGA366" s="1431"/>
      <c r="SGB366" s="1431"/>
      <c r="SGC366" s="1431"/>
      <c r="SGD366" s="1431"/>
      <c r="SGE366" s="1431"/>
      <c r="SGF366" s="1431"/>
      <c r="SGG366" s="1431"/>
      <c r="SGH366" s="1431"/>
      <c r="SGI366" s="1431"/>
      <c r="SGJ366" s="1431"/>
      <c r="SGK366" s="1431"/>
      <c r="SGL366" s="1431"/>
      <c r="SGM366" s="1431"/>
      <c r="SGN366" s="1431"/>
      <c r="SGO366" s="1431"/>
      <c r="SGP366" s="1431"/>
      <c r="SGQ366" s="1431"/>
      <c r="SGR366" s="1431"/>
      <c r="SGS366" s="1431"/>
      <c r="SGT366" s="1431"/>
      <c r="SGU366" s="1431"/>
      <c r="SGV366" s="1431"/>
      <c r="SGW366" s="1431"/>
      <c r="SGX366" s="1431"/>
      <c r="SGY366" s="1431"/>
      <c r="SGZ366" s="1431"/>
      <c r="SHA366" s="1431"/>
      <c r="SHB366" s="1431"/>
      <c r="SHC366" s="1431"/>
      <c r="SHD366" s="1431"/>
      <c r="SHE366" s="1431"/>
      <c r="SHF366" s="1431"/>
      <c r="SHG366" s="1431"/>
      <c r="SHH366" s="1431"/>
      <c r="SHI366" s="1431"/>
      <c r="SHJ366" s="1431"/>
      <c r="SHK366" s="1431"/>
      <c r="SHL366" s="1431"/>
      <c r="SHM366" s="1431"/>
      <c r="SHN366" s="1431"/>
      <c r="SHO366" s="1431"/>
      <c r="SHP366" s="1431"/>
      <c r="SHQ366" s="1431"/>
      <c r="SHR366" s="1431"/>
      <c r="SHS366" s="1431"/>
      <c r="SHT366" s="1431"/>
      <c r="SHU366" s="1431"/>
      <c r="SHV366" s="1431"/>
      <c r="SHW366" s="1431"/>
      <c r="SHX366" s="1431"/>
      <c r="SHY366" s="1431"/>
      <c r="SHZ366" s="1431"/>
      <c r="SIA366" s="1431"/>
      <c r="SIB366" s="1431"/>
      <c r="SIC366" s="1431"/>
      <c r="SID366" s="1431"/>
      <c r="SIE366" s="1431"/>
      <c r="SIF366" s="1431"/>
      <c r="SIG366" s="1431"/>
      <c r="SIH366" s="1431"/>
      <c r="SII366" s="1431"/>
      <c r="SIJ366" s="1431"/>
      <c r="SIK366" s="1431"/>
      <c r="SIL366" s="1431"/>
      <c r="SIM366" s="1431"/>
      <c r="SIN366" s="1431"/>
      <c r="SIO366" s="1431"/>
      <c r="SIP366" s="1431"/>
      <c r="SIQ366" s="1431"/>
      <c r="SIR366" s="1431"/>
      <c r="SIS366" s="1431"/>
      <c r="SIT366" s="1431"/>
      <c r="SIU366" s="1431"/>
      <c r="SIV366" s="1431"/>
      <c r="SIW366" s="1431"/>
      <c r="SIX366" s="1431"/>
      <c r="SIY366" s="1431"/>
      <c r="SIZ366" s="1431"/>
      <c r="SJA366" s="1431"/>
      <c r="SJB366" s="1431"/>
      <c r="SJC366" s="1431"/>
      <c r="SJD366" s="1431"/>
      <c r="SJE366" s="1431"/>
      <c r="SJF366" s="1431"/>
      <c r="SJG366" s="1431"/>
      <c r="SJH366" s="1431"/>
      <c r="SJI366" s="1431"/>
      <c r="SJJ366" s="1431"/>
      <c r="SJK366" s="1431"/>
      <c r="SJL366" s="1431"/>
      <c r="SJM366" s="1431"/>
      <c r="SJN366" s="1431"/>
      <c r="SJO366" s="1431"/>
      <c r="SJP366" s="1431"/>
      <c r="SJQ366" s="1431"/>
      <c r="SJR366" s="1431"/>
      <c r="SJS366" s="1431"/>
      <c r="SJT366" s="1431"/>
      <c r="SJU366" s="1431"/>
      <c r="SJV366" s="1431"/>
      <c r="SJW366" s="1431"/>
      <c r="SJX366" s="1431"/>
      <c r="SJY366" s="1431"/>
      <c r="SJZ366" s="1431"/>
      <c r="SKA366" s="1431"/>
      <c r="SKB366" s="1431"/>
      <c r="SKC366" s="1431"/>
      <c r="SKD366" s="1431"/>
      <c r="SKE366" s="1431"/>
      <c r="SKF366" s="1431"/>
      <c r="SKG366" s="1431"/>
      <c r="SKH366" s="1431"/>
      <c r="SKI366" s="1431"/>
      <c r="SKJ366" s="1431"/>
      <c r="SKK366" s="1431"/>
      <c r="SKL366" s="1431"/>
      <c r="SKM366" s="1431"/>
      <c r="SKN366" s="1431"/>
      <c r="SKO366" s="1431"/>
      <c r="SKP366" s="1431"/>
      <c r="SKQ366" s="1431"/>
      <c r="SKR366" s="1431"/>
      <c r="SKS366" s="1431"/>
      <c r="SKT366" s="1431"/>
      <c r="SKU366" s="1431"/>
      <c r="SKV366" s="1431"/>
      <c r="SKW366" s="1431"/>
      <c r="SKX366" s="1431"/>
      <c r="SKY366" s="1431"/>
      <c r="SKZ366" s="1431"/>
      <c r="SLA366" s="1431"/>
      <c r="SLB366" s="1431"/>
      <c r="SLC366" s="1431"/>
      <c r="SLD366" s="1431"/>
      <c r="SLE366" s="1431"/>
      <c r="SLF366" s="1431"/>
      <c r="SLG366" s="1431"/>
      <c r="SLH366" s="1431"/>
      <c r="SLI366" s="1431"/>
      <c r="SLJ366" s="1431"/>
      <c r="SLK366" s="1431"/>
      <c r="SLL366" s="1431"/>
      <c r="SLM366" s="1431"/>
      <c r="SLN366" s="1431"/>
      <c r="SLO366" s="1431"/>
      <c r="SLP366" s="1431"/>
      <c r="SLQ366" s="1431"/>
      <c r="SLR366" s="1431"/>
      <c r="SLS366" s="1431"/>
      <c r="SLT366" s="1431"/>
      <c r="SLU366" s="1431"/>
      <c r="SLV366" s="1431"/>
      <c r="SLW366" s="1431"/>
      <c r="SLX366" s="1431"/>
      <c r="SLY366" s="1431"/>
      <c r="SLZ366" s="1431"/>
      <c r="SMA366" s="1431"/>
      <c r="SMB366" s="1431"/>
      <c r="SMC366" s="1431"/>
      <c r="SMD366" s="1431"/>
      <c r="SME366" s="1431"/>
      <c r="SMF366" s="1431"/>
      <c r="SMG366" s="1431"/>
      <c r="SMH366" s="1431"/>
      <c r="SMI366" s="1431"/>
      <c r="SMJ366" s="1431"/>
      <c r="SMK366" s="1431"/>
      <c r="SML366" s="1431"/>
      <c r="SMM366" s="1431"/>
      <c r="SMN366" s="1431"/>
      <c r="SMO366" s="1431"/>
      <c r="SMP366" s="1431"/>
      <c r="SMQ366" s="1431"/>
      <c r="SMR366" s="1431"/>
      <c r="SMS366" s="1431"/>
      <c r="SMT366" s="1431"/>
      <c r="SMU366" s="1431"/>
      <c r="SMV366" s="1431"/>
      <c r="SMW366" s="1431"/>
      <c r="SMX366" s="1431"/>
      <c r="SMY366" s="1431"/>
      <c r="SMZ366" s="1431"/>
      <c r="SNA366" s="1431"/>
      <c r="SNB366" s="1431"/>
      <c r="SNC366" s="1431"/>
      <c r="SND366" s="1431"/>
      <c r="SNE366" s="1431"/>
      <c r="SNF366" s="1431"/>
      <c r="SNG366" s="1431"/>
      <c r="SNH366" s="1431"/>
      <c r="SNI366" s="1431"/>
      <c r="SNJ366" s="1431"/>
      <c r="SNK366" s="1431"/>
      <c r="SNL366" s="1431"/>
      <c r="SNM366" s="1431"/>
      <c r="SNN366" s="1431"/>
      <c r="SNO366" s="1431"/>
      <c r="SNP366" s="1431"/>
      <c r="SNQ366" s="1431"/>
      <c r="SNR366" s="1431"/>
      <c r="SNS366" s="1431"/>
      <c r="SNT366" s="1431"/>
      <c r="SNU366" s="1431"/>
      <c r="SNV366" s="1431"/>
      <c r="SNW366" s="1431"/>
      <c r="SNX366" s="1431"/>
      <c r="SNY366" s="1431"/>
      <c r="SNZ366" s="1431"/>
      <c r="SOA366" s="1431"/>
      <c r="SOB366" s="1431"/>
      <c r="SOC366" s="1431"/>
      <c r="SOD366" s="1431"/>
      <c r="SOE366" s="1431"/>
      <c r="SOF366" s="1431"/>
      <c r="SOG366" s="1431"/>
      <c r="SOH366" s="1431"/>
      <c r="SOI366" s="1431"/>
      <c r="SOJ366" s="1431"/>
      <c r="SOK366" s="1431"/>
      <c r="SOL366" s="1431"/>
      <c r="SOM366" s="1431"/>
      <c r="SON366" s="1431"/>
      <c r="SOO366" s="1431"/>
      <c r="SOP366" s="1431"/>
      <c r="SOQ366" s="1431"/>
      <c r="SOR366" s="1431"/>
      <c r="SOS366" s="1431"/>
      <c r="SOT366" s="1431"/>
      <c r="SOU366" s="1431"/>
      <c r="SOV366" s="1431"/>
      <c r="SOW366" s="1431"/>
      <c r="SOX366" s="1431"/>
      <c r="SOY366" s="1431"/>
      <c r="SOZ366" s="1431"/>
      <c r="SPA366" s="1431"/>
      <c r="SPB366" s="1431"/>
      <c r="SPC366" s="1431"/>
      <c r="SPD366" s="1431"/>
      <c r="SPE366" s="1431"/>
      <c r="SPF366" s="1431"/>
      <c r="SPG366" s="1431"/>
      <c r="SPH366" s="1431"/>
      <c r="SPI366" s="1431"/>
      <c r="SPJ366" s="1431"/>
      <c r="SPK366" s="1431"/>
      <c r="SPL366" s="1431"/>
      <c r="SPM366" s="1431"/>
      <c r="SPN366" s="1431"/>
      <c r="SPO366" s="1431"/>
      <c r="SPP366" s="1431"/>
      <c r="SPQ366" s="1431"/>
      <c r="SPR366" s="1431"/>
      <c r="SPS366" s="1431"/>
      <c r="SPT366" s="1431"/>
      <c r="SPU366" s="1431"/>
      <c r="SPV366" s="1431"/>
      <c r="SPW366" s="1431"/>
      <c r="SPX366" s="1431"/>
      <c r="SPY366" s="1431"/>
      <c r="SPZ366" s="1431"/>
      <c r="SQA366" s="1431"/>
      <c r="SQB366" s="1431"/>
      <c r="SQC366" s="1431"/>
      <c r="SQD366" s="1431"/>
      <c r="SQE366" s="1431"/>
      <c r="SQF366" s="1431"/>
      <c r="SQG366" s="1431"/>
      <c r="SQH366" s="1431"/>
      <c r="SQI366" s="1431"/>
      <c r="SQJ366" s="1431"/>
      <c r="SQK366" s="1431"/>
      <c r="SQL366" s="1431"/>
      <c r="SQM366" s="1431"/>
      <c r="SQN366" s="1431"/>
      <c r="SQO366" s="1431"/>
      <c r="SQP366" s="1431"/>
      <c r="SQQ366" s="1431"/>
      <c r="SQR366" s="1431"/>
      <c r="SQS366" s="1431"/>
      <c r="SQT366" s="1431"/>
      <c r="SQU366" s="1431"/>
      <c r="SQV366" s="1431"/>
      <c r="SQW366" s="1431"/>
      <c r="SQX366" s="1431"/>
      <c r="SQY366" s="1431"/>
      <c r="SQZ366" s="1431"/>
      <c r="SRA366" s="1431"/>
      <c r="SRB366" s="1431"/>
      <c r="SRC366" s="1431"/>
      <c r="SRD366" s="1431"/>
      <c r="SRE366" s="1431"/>
      <c r="SRF366" s="1431"/>
      <c r="SRG366" s="1431"/>
      <c r="SRH366" s="1431"/>
      <c r="SRI366" s="1431"/>
      <c r="SRJ366" s="1431"/>
      <c r="SRK366" s="1431"/>
      <c r="SRL366" s="1431"/>
      <c r="SRM366" s="1431"/>
      <c r="SRN366" s="1431"/>
      <c r="SRO366" s="1431"/>
      <c r="SRP366" s="1431"/>
      <c r="SRQ366" s="1431"/>
      <c r="SRR366" s="1431"/>
      <c r="SRS366" s="1431"/>
      <c r="SRT366" s="1431"/>
      <c r="SRU366" s="1431"/>
      <c r="SRV366" s="1431"/>
      <c r="SRW366" s="1431"/>
      <c r="SRX366" s="1431"/>
      <c r="SRY366" s="1431"/>
      <c r="SRZ366" s="1431"/>
      <c r="SSA366" s="1431"/>
      <c r="SSB366" s="1431"/>
      <c r="SSC366" s="1431"/>
      <c r="SSD366" s="1431"/>
      <c r="SSE366" s="1431"/>
      <c r="SSF366" s="1431"/>
      <c r="SSG366" s="1431"/>
      <c r="SSH366" s="1431"/>
      <c r="SSI366" s="1431"/>
      <c r="SSJ366" s="1431"/>
      <c r="SSK366" s="1431"/>
      <c r="SSL366" s="1431"/>
      <c r="SSM366" s="1431"/>
      <c r="SSN366" s="1431"/>
      <c r="SSO366" s="1431"/>
      <c r="SSP366" s="1431"/>
      <c r="SSQ366" s="1431"/>
      <c r="SSR366" s="1431"/>
      <c r="SSS366" s="1431"/>
      <c r="SST366" s="1431"/>
      <c r="SSU366" s="1431"/>
      <c r="SSV366" s="1431"/>
      <c r="SSW366" s="1431"/>
      <c r="SSX366" s="1431"/>
      <c r="SSY366" s="1431"/>
      <c r="SSZ366" s="1431"/>
      <c r="STA366" s="1431"/>
      <c r="STB366" s="1431"/>
      <c r="STC366" s="1431"/>
      <c r="STD366" s="1431"/>
      <c r="STE366" s="1431"/>
      <c r="STF366" s="1431"/>
      <c r="STG366" s="1431"/>
      <c r="STH366" s="1431"/>
      <c r="STI366" s="1431"/>
      <c r="STJ366" s="1431"/>
      <c r="STK366" s="1431"/>
      <c r="STL366" s="1431"/>
      <c r="STM366" s="1431"/>
      <c r="STN366" s="1431"/>
      <c r="STO366" s="1431"/>
      <c r="STP366" s="1431"/>
      <c r="STQ366" s="1431"/>
      <c r="STR366" s="1431"/>
      <c r="STS366" s="1431"/>
      <c r="STT366" s="1431"/>
      <c r="STU366" s="1431"/>
      <c r="STV366" s="1431"/>
      <c r="STW366" s="1431"/>
      <c r="STX366" s="1431"/>
      <c r="STY366" s="1431"/>
      <c r="STZ366" s="1431"/>
      <c r="SUA366" s="1431"/>
      <c r="SUB366" s="1431"/>
      <c r="SUC366" s="1431"/>
      <c r="SUD366" s="1431"/>
      <c r="SUE366" s="1431"/>
      <c r="SUF366" s="1431"/>
      <c r="SUG366" s="1431"/>
      <c r="SUH366" s="1431"/>
      <c r="SUI366" s="1431"/>
      <c r="SUJ366" s="1431"/>
      <c r="SUK366" s="1431"/>
      <c r="SUL366" s="1431"/>
      <c r="SUM366" s="1431"/>
      <c r="SUN366" s="1431"/>
      <c r="SUO366" s="1431"/>
      <c r="SUP366" s="1431"/>
      <c r="SUQ366" s="1431"/>
      <c r="SUR366" s="1431"/>
      <c r="SUS366" s="1431"/>
      <c r="SUT366" s="1431"/>
      <c r="SUU366" s="1431"/>
      <c r="SUV366" s="1431"/>
      <c r="SUW366" s="1431"/>
      <c r="SUX366" s="1431"/>
      <c r="SUY366" s="1431"/>
      <c r="SUZ366" s="1431"/>
      <c r="SVA366" s="1431"/>
      <c r="SVB366" s="1431"/>
      <c r="SVC366" s="1431"/>
      <c r="SVD366" s="1431"/>
      <c r="SVE366" s="1431"/>
      <c r="SVF366" s="1431"/>
      <c r="SVG366" s="1431"/>
      <c r="SVH366" s="1431"/>
      <c r="SVI366" s="1431"/>
      <c r="SVJ366" s="1431"/>
      <c r="SVK366" s="1431"/>
      <c r="SVL366" s="1431"/>
      <c r="SVM366" s="1431"/>
      <c r="SVN366" s="1431"/>
      <c r="SVO366" s="1431"/>
      <c r="SVP366" s="1431"/>
      <c r="SVQ366" s="1431"/>
      <c r="SVR366" s="1431"/>
      <c r="SVS366" s="1431"/>
      <c r="SVT366" s="1431"/>
      <c r="SVU366" s="1431"/>
      <c r="SVV366" s="1431"/>
      <c r="SVW366" s="1431"/>
      <c r="SVX366" s="1431"/>
      <c r="SVY366" s="1431"/>
      <c r="SVZ366" s="1431"/>
      <c r="SWA366" s="1431"/>
      <c r="SWB366" s="1431"/>
      <c r="SWC366" s="1431"/>
      <c r="SWD366" s="1431"/>
      <c r="SWE366" s="1431"/>
      <c r="SWF366" s="1431"/>
      <c r="SWG366" s="1431"/>
      <c r="SWH366" s="1431"/>
      <c r="SWI366" s="1431"/>
      <c r="SWJ366" s="1431"/>
      <c r="SWK366" s="1431"/>
      <c r="SWL366" s="1431"/>
      <c r="SWM366" s="1431"/>
      <c r="SWN366" s="1431"/>
      <c r="SWO366" s="1431"/>
      <c r="SWP366" s="1431"/>
      <c r="SWQ366" s="1431"/>
      <c r="SWR366" s="1431"/>
      <c r="SWS366" s="1431"/>
      <c r="SWT366" s="1431"/>
      <c r="SWU366" s="1431"/>
      <c r="SWV366" s="1431"/>
      <c r="SWW366" s="1431"/>
      <c r="SWX366" s="1431"/>
      <c r="SWY366" s="1431"/>
      <c r="SWZ366" s="1431"/>
      <c r="SXA366" s="1431"/>
      <c r="SXB366" s="1431"/>
      <c r="SXC366" s="1431"/>
      <c r="SXD366" s="1431"/>
      <c r="SXE366" s="1431"/>
      <c r="SXF366" s="1431"/>
      <c r="SXG366" s="1431"/>
      <c r="SXH366" s="1431"/>
      <c r="SXI366" s="1431"/>
      <c r="SXJ366" s="1431"/>
      <c r="SXK366" s="1431"/>
      <c r="SXL366" s="1431"/>
      <c r="SXM366" s="1431"/>
      <c r="SXN366" s="1431"/>
      <c r="SXO366" s="1431"/>
      <c r="SXP366" s="1431"/>
      <c r="SXQ366" s="1431"/>
      <c r="SXR366" s="1431"/>
      <c r="SXS366" s="1431"/>
      <c r="SXT366" s="1431"/>
      <c r="SXU366" s="1431"/>
      <c r="SXV366" s="1431"/>
      <c r="SXW366" s="1431"/>
      <c r="SXX366" s="1431"/>
      <c r="SXY366" s="1431"/>
      <c r="SXZ366" s="1431"/>
      <c r="SYA366" s="1431"/>
      <c r="SYB366" s="1431"/>
      <c r="SYC366" s="1431"/>
      <c r="SYD366" s="1431"/>
      <c r="SYE366" s="1431"/>
      <c r="SYF366" s="1431"/>
      <c r="SYG366" s="1431"/>
      <c r="SYH366" s="1431"/>
      <c r="SYI366" s="1431"/>
      <c r="SYJ366" s="1431"/>
      <c r="SYK366" s="1431"/>
      <c r="SYL366" s="1431"/>
      <c r="SYM366" s="1431"/>
      <c r="SYN366" s="1431"/>
      <c r="SYO366" s="1431"/>
      <c r="SYP366" s="1431"/>
      <c r="SYQ366" s="1431"/>
      <c r="SYR366" s="1431"/>
      <c r="SYS366" s="1431"/>
      <c r="SYT366" s="1431"/>
      <c r="SYU366" s="1431"/>
      <c r="SYV366" s="1431"/>
      <c r="SYW366" s="1431"/>
      <c r="SYX366" s="1431"/>
      <c r="SYY366" s="1431"/>
      <c r="SYZ366" s="1431"/>
      <c r="SZA366" s="1431"/>
      <c r="SZB366" s="1431"/>
      <c r="SZC366" s="1431"/>
      <c r="SZD366" s="1431"/>
      <c r="SZE366" s="1431"/>
      <c r="SZF366" s="1431"/>
      <c r="SZG366" s="1431"/>
      <c r="SZH366" s="1431"/>
      <c r="SZI366" s="1431"/>
      <c r="SZJ366" s="1431"/>
      <c r="SZK366" s="1431"/>
      <c r="SZL366" s="1431"/>
      <c r="SZM366" s="1431"/>
      <c r="SZN366" s="1431"/>
      <c r="SZO366" s="1431"/>
      <c r="SZP366" s="1431"/>
      <c r="SZQ366" s="1431"/>
      <c r="SZR366" s="1431"/>
      <c r="SZS366" s="1431"/>
      <c r="SZT366" s="1431"/>
      <c r="SZU366" s="1431"/>
      <c r="SZV366" s="1431"/>
      <c r="SZW366" s="1431"/>
      <c r="SZX366" s="1431"/>
      <c r="SZY366" s="1431"/>
      <c r="SZZ366" s="1431"/>
      <c r="TAA366" s="1431"/>
      <c r="TAB366" s="1431"/>
      <c r="TAC366" s="1431"/>
      <c r="TAD366" s="1431"/>
      <c r="TAE366" s="1431"/>
      <c r="TAF366" s="1431"/>
      <c r="TAG366" s="1431"/>
      <c r="TAH366" s="1431"/>
      <c r="TAI366" s="1431"/>
      <c r="TAJ366" s="1431"/>
      <c r="TAK366" s="1431"/>
      <c r="TAL366" s="1431"/>
      <c r="TAM366" s="1431"/>
      <c r="TAN366" s="1431"/>
      <c r="TAO366" s="1431"/>
      <c r="TAP366" s="1431"/>
      <c r="TAQ366" s="1431"/>
      <c r="TAR366" s="1431"/>
      <c r="TAS366" s="1431"/>
      <c r="TAT366" s="1431"/>
      <c r="TAU366" s="1431"/>
      <c r="TAV366" s="1431"/>
      <c r="TAW366" s="1431"/>
      <c r="TAX366" s="1431"/>
      <c r="TAY366" s="1431"/>
      <c r="TAZ366" s="1431"/>
      <c r="TBA366" s="1431"/>
      <c r="TBB366" s="1431"/>
      <c r="TBC366" s="1431"/>
      <c r="TBD366" s="1431"/>
      <c r="TBE366" s="1431"/>
      <c r="TBF366" s="1431"/>
      <c r="TBG366" s="1431"/>
      <c r="TBH366" s="1431"/>
      <c r="TBI366" s="1431"/>
      <c r="TBJ366" s="1431"/>
      <c r="TBK366" s="1431"/>
      <c r="TBL366" s="1431"/>
      <c r="TBM366" s="1431"/>
      <c r="TBN366" s="1431"/>
      <c r="TBO366" s="1431"/>
      <c r="TBP366" s="1431"/>
      <c r="TBQ366" s="1431"/>
      <c r="TBR366" s="1431"/>
      <c r="TBS366" s="1431"/>
      <c r="TBT366" s="1431"/>
      <c r="TBU366" s="1431"/>
      <c r="TBV366" s="1431"/>
      <c r="TBW366" s="1431"/>
      <c r="TBX366" s="1431"/>
      <c r="TBY366" s="1431"/>
      <c r="TBZ366" s="1431"/>
      <c r="TCA366" s="1431"/>
      <c r="TCB366" s="1431"/>
      <c r="TCC366" s="1431"/>
      <c r="TCD366" s="1431"/>
      <c r="TCE366" s="1431"/>
      <c r="TCF366" s="1431"/>
      <c r="TCG366" s="1431"/>
      <c r="TCH366" s="1431"/>
      <c r="TCI366" s="1431"/>
      <c r="TCJ366" s="1431"/>
      <c r="TCK366" s="1431"/>
      <c r="TCL366" s="1431"/>
      <c r="TCM366" s="1431"/>
      <c r="TCN366" s="1431"/>
      <c r="TCO366" s="1431"/>
      <c r="TCP366" s="1431"/>
      <c r="TCQ366" s="1431"/>
      <c r="TCR366" s="1431"/>
      <c r="TCS366" s="1431"/>
      <c r="TCT366" s="1431"/>
      <c r="TCU366" s="1431"/>
      <c r="TCV366" s="1431"/>
      <c r="TCW366" s="1431"/>
      <c r="TCX366" s="1431"/>
      <c r="TCY366" s="1431"/>
      <c r="TCZ366" s="1431"/>
      <c r="TDA366" s="1431"/>
      <c r="TDB366" s="1431"/>
      <c r="TDC366" s="1431"/>
      <c r="TDD366" s="1431"/>
      <c r="TDE366" s="1431"/>
      <c r="TDF366" s="1431"/>
      <c r="TDG366" s="1431"/>
      <c r="TDH366" s="1431"/>
      <c r="TDI366" s="1431"/>
      <c r="TDJ366" s="1431"/>
      <c r="TDK366" s="1431"/>
      <c r="TDL366" s="1431"/>
      <c r="TDM366" s="1431"/>
      <c r="TDN366" s="1431"/>
      <c r="TDO366" s="1431"/>
      <c r="TDP366" s="1431"/>
      <c r="TDQ366" s="1431"/>
      <c r="TDR366" s="1431"/>
      <c r="TDS366" s="1431"/>
      <c r="TDT366" s="1431"/>
      <c r="TDU366" s="1431"/>
      <c r="TDV366" s="1431"/>
      <c r="TDW366" s="1431"/>
      <c r="TDX366" s="1431"/>
      <c r="TDY366" s="1431"/>
      <c r="TDZ366" s="1431"/>
      <c r="TEA366" s="1431"/>
      <c r="TEB366" s="1431"/>
      <c r="TEC366" s="1431"/>
      <c r="TED366" s="1431"/>
      <c r="TEE366" s="1431"/>
      <c r="TEF366" s="1431"/>
      <c r="TEG366" s="1431"/>
      <c r="TEH366" s="1431"/>
      <c r="TEI366" s="1431"/>
      <c r="TEJ366" s="1431"/>
      <c r="TEK366" s="1431"/>
      <c r="TEL366" s="1431"/>
      <c r="TEM366" s="1431"/>
      <c r="TEN366" s="1431"/>
      <c r="TEO366" s="1431"/>
      <c r="TEP366" s="1431"/>
      <c r="TEQ366" s="1431"/>
      <c r="TER366" s="1431"/>
      <c r="TES366" s="1431"/>
      <c r="TET366" s="1431"/>
      <c r="TEU366" s="1431"/>
      <c r="TEV366" s="1431"/>
      <c r="TEW366" s="1431"/>
      <c r="TEX366" s="1431"/>
      <c r="TEY366" s="1431"/>
      <c r="TEZ366" s="1431"/>
      <c r="TFA366" s="1431"/>
      <c r="TFB366" s="1431"/>
      <c r="TFC366" s="1431"/>
      <c r="TFD366" s="1431"/>
      <c r="TFE366" s="1431"/>
      <c r="TFF366" s="1431"/>
      <c r="TFG366" s="1431"/>
      <c r="TFH366" s="1431"/>
      <c r="TFI366" s="1431"/>
      <c r="TFJ366" s="1431"/>
      <c r="TFK366" s="1431"/>
      <c r="TFL366" s="1431"/>
      <c r="TFM366" s="1431"/>
      <c r="TFN366" s="1431"/>
      <c r="TFO366" s="1431"/>
      <c r="TFP366" s="1431"/>
      <c r="TFQ366" s="1431"/>
      <c r="TFR366" s="1431"/>
      <c r="TFS366" s="1431"/>
      <c r="TFT366" s="1431"/>
      <c r="TFU366" s="1431"/>
      <c r="TFV366" s="1431"/>
      <c r="TFW366" s="1431"/>
      <c r="TFX366" s="1431"/>
      <c r="TFY366" s="1431"/>
      <c r="TFZ366" s="1431"/>
      <c r="TGA366" s="1431"/>
      <c r="TGB366" s="1431"/>
      <c r="TGC366" s="1431"/>
      <c r="TGD366" s="1431"/>
      <c r="TGE366" s="1431"/>
      <c r="TGF366" s="1431"/>
      <c r="TGG366" s="1431"/>
      <c r="TGH366" s="1431"/>
      <c r="TGI366" s="1431"/>
      <c r="TGJ366" s="1431"/>
      <c r="TGK366" s="1431"/>
      <c r="TGL366" s="1431"/>
      <c r="TGM366" s="1431"/>
      <c r="TGN366" s="1431"/>
      <c r="TGO366" s="1431"/>
      <c r="TGP366" s="1431"/>
      <c r="TGQ366" s="1431"/>
      <c r="TGR366" s="1431"/>
      <c r="TGS366" s="1431"/>
      <c r="TGT366" s="1431"/>
      <c r="TGU366" s="1431"/>
      <c r="TGV366" s="1431"/>
      <c r="TGW366" s="1431"/>
      <c r="TGX366" s="1431"/>
      <c r="TGY366" s="1431"/>
      <c r="TGZ366" s="1431"/>
      <c r="THA366" s="1431"/>
      <c r="THB366" s="1431"/>
      <c r="THC366" s="1431"/>
      <c r="THD366" s="1431"/>
      <c r="THE366" s="1431"/>
      <c r="THF366" s="1431"/>
      <c r="THG366" s="1431"/>
      <c r="THH366" s="1431"/>
      <c r="THI366" s="1431"/>
      <c r="THJ366" s="1431"/>
      <c r="THK366" s="1431"/>
      <c r="THL366" s="1431"/>
      <c r="THM366" s="1431"/>
      <c r="THN366" s="1431"/>
      <c r="THO366" s="1431"/>
      <c r="THP366" s="1431"/>
      <c r="THQ366" s="1431"/>
      <c r="THR366" s="1431"/>
      <c r="THS366" s="1431"/>
      <c r="THT366" s="1431"/>
      <c r="THU366" s="1431"/>
      <c r="THV366" s="1431"/>
      <c r="THW366" s="1431"/>
      <c r="THX366" s="1431"/>
      <c r="THY366" s="1431"/>
      <c r="THZ366" s="1431"/>
      <c r="TIA366" s="1431"/>
      <c r="TIB366" s="1431"/>
      <c r="TIC366" s="1431"/>
      <c r="TID366" s="1431"/>
      <c r="TIE366" s="1431"/>
      <c r="TIF366" s="1431"/>
      <c r="TIG366" s="1431"/>
      <c r="TIH366" s="1431"/>
      <c r="TII366" s="1431"/>
      <c r="TIJ366" s="1431"/>
      <c r="TIK366" s="1431"/>
      <c r="TIL366" s="1431"/>
      <c r="TIM366" s="1431"/>
      <c r="TIN366" s="1431"/>
      <c r="TIO366" s="1431"/>
      <c r="TIP366" s="1431"/>
      <c r="TIQ366" s="1431"/>
      <c r="TIR366" s="1431"/>
      <c r="TIS366" s="1431"/>
      <c r="TIT366" s="1431"/>
      <c r="TIU366" s="1431"/>
      <c r="TIV366" s="1431"/>
      <c r="TIW366" s="1431"/>
      <c r="TIX366" s="1431"/>
      <c r="TIY366" s="1431"/>
      <c r="TIZ366" s="1431"/>
      <c r="TJA366" s="1431"/>
      <c r="TJB366" s="1431"/>
      <c r="TJC366" s="1431"/>
      <c r="TJD366" s="1431"/>
      <c r="TJE366" s="1431"/>
      <c r="TJF366" s="1431"/>
      <c r="TJG366" s="1431"/>
      <c r="TJH366" s="1431"/>
      <c r="TJI366" s="1431"/>
      <c r="TJJ366" s="1431"/>
      <c r="TJK366" s="1431"/>
      <c r="TJL366" s="1431"/>
      <c r="TJM366" s="1431"/>
      <c r="TJN366" s="1431"/>
      <c r="TJO366" s="1431"/>
      <c r="TJP366" s="1431"/>
      <c r="TJQ366" s="1431"/>
      <c r="TJR366" s="1431"/>
      <c r="TJS366" s="1431"/>
      <c r="TJT366" s="1431"/>
      <c r="TJU366" s="1431"/>
      <c r="TJV366" s="1431"/>
      <c r="TJW366" s="1431"/>
      <c r="TJX366" s="1431"/>
      <c r="TJY366" s="1431"/>
      <c r="TJZ366" s="1431"/>
      <c r="TKA366" s="1431"/>
      <c r="TKB366" s="1431"/>
      <c r="TKC366" s="1431"/>
      <c r="TKD366" s="1431"/>
      <c r="TKE366" s="1431"/>
      <c r="TKF366" s="1431"/>
      <c r="TKG366" s="1431"/>
      <c r="TKH366" s="1431"/>
      <c r="TKI366" s="1431"/>
      <c r="TKJ366" s="1431"/>
      <c r="TKK366" s="1431"/>
      <c r="TKL366" s="1431"/>
      <c r="TKM366" s="1431"/>
      <c r="TKN366" s="1431"/>
      <c r="TKO366" s="1431"/>
      <c r="TKP366" s="1431"/>
      <c r="TKQ366" s="1431"/>
      <c r="TKR366" s="1431"/>
      <c r="TKS366" s="1431"/>
      <c r="TKT366" s="1431"/>
      <c r="TKU366" s="1431"/>
      <c r="TKV366" s="1431"/>
      <c r="TKW366" s="1431"/>
      <c r="TKX366" s="1431"/>
      <c r="TKY366" s="1431"/>
      <c r="TKZ366" s="1431"/>
      <c r="TLA366" s="1431"/>
      <c r="TLB366" s="1431"/>
      <c r="TLC366" s="1431"/>
      <c r="TLD366" s="1431"/>
      <c r="TLE366" s="1431"/>
      <c r="TLF366" s="1431"/>
      <c r="TLG366" s="1431"/>
      <c r="TLH366" s="1431"/>
      <c r="TLI366" s="1431"/>
      <c r="TLJ366" s="1431"/>
      <c r="TLK366" s="1431"/>
      <c r="TLL366" s="1431"/>
      <c r="TLM366" s="1431"/>
      <c r="TLN366" s="1431"/>
      <c r="TLO366" s="1431"/>
      <c r="TLP366" s="1431"/>
      <c r="TLQ366" s="1431"/>
      <c r="TLR366" s="1431"/>
      <c r="TLS366" s="1431"/>
      <c r="TLT366" s="1431"/>
      <c r="TLU366" s="1431"/>
      <c r="TLV366" s="1431"/>
      <c r="TLW366" s="1431"/>
      <c r="TLX366" s="1431"/>
      <c r="TLY366" s="1431"/>
      <c r="TLZ366" s="1431"/>
      <c r="TMA366" s="1431"/>
      <c r="TMB366" s="1431"/>
      <c r="TMC366" s="1431"/>
      <c r="TMD366" s="1431"/>
      <c r="TME366" s="1431"/>
      <c r="TMF366" s="1431"/>
      <c r="TMG366" s="1431"/>
      <c r="TMH366" s="1431"/>
      <c r="TMI366" s="1431"/>
      <c r="TMJ366" s="1431"/>
      <c r="TMK366" s="1431"/>
      <c r="TML366" s="1431"/>
      <c r="TMM366" s="1431"/>
      <c r="TMN366" s="1431"/>
      <c r="TMO366" s="1431"/>
      <c r="TMP366" s="1431"/>
      <c r="TMQ366" s="1431"/>
      <c r="TMR366" s="1431"/>
      <c r="TMS366" s="1431"/>
      <c r="TMT366" s="1431"/>
      <c r="TMU366" s="1431"/>
      <c r="TMV366" s="1431"/>
      <c r="TMW366" s="1431"/>
      <c r="TMX366" s="1431"/>
      <c r="TMY366" s="1431"/>
      <c r="TMZ366" s="1431"/>
      <c r="TNA366" s="1431"/>
      <c r="TNB366" s="1431"/>
      <c r="TNC366" s="1431"/>
      <c r="TND366" s="1431"/>
      <c r="TNE366" s="1431"/>
      <c r="TNF366" s="1431"/>
      <c r="TNG366" s="1431"/>
      <c r="TNH366" s="1431"/>
      <c r="TNI366" s="1431"/>
      <c r="TNJ366" s="1431"/>
      <c r="TNK366" s="1431"/>
      <c r="TNL366" s="1431"/>
      <c r="TNM366" s="1431"/>
      <c r="TNN366" s="1431"/>
      <c r="TNO366" s="1431"/>
      <c r="TNP366" s="1431"/>
      <c r="TNQ366" s="1431"/>
      <c r="TNR366" s="1431"/>
      <c r="TNS366" s="1431"/>
      <c r="TNT366" s="1431"/>
      <c r="TNU366" s="1431"/>
      <c r="TNV366" s="1431"/>
      <c r="TNW366" s="1431"/>
      <c r="TNX366" s="1431"/>
      <c r="TNY366" s="1431"/>
      <c r="TNZ366" s="1431"/>
      <c r="TOA366" s="1431"/>
      <c r="TOB366" s="1431"/>
      <c r="TOC366" s="1431"/>
      <c r="TOD366" s="1431"/>
      <c r="TOE366" s="1431"/>
      <c r="TOF366" s="1431"/>
      <c r="TOG366" s="1431"/>
      <c r="TOH366" s="1431"/>
      <c r="TOI366" s="1431"/>
      <c r="TOJ366" s="1431"/>
      <c r="TOK366" s="1431"/>
      <c r="TOL366" s="1431"/>
      <c r="TOM366" s="1431"/>
      <c r="TON366" s="1431"/>
      <c r="TOO366" s="1431"/>
      <c r="TOP366" s="1431"/>
      <c r="TOQ366" s="1431"/>
      <c r="TOR366" s="1431"/>
      <c r="TOS366" s="1431"/>
      <c r="TOT366" s="1431"/>
      <c r="TOU366" s="1431"/>
      <c r="TOV366" s="1431"/>
      <c r="TOW366" s="1431"/>
      <c r="TOX366" s="1431"/>
      <c r="TOY366" s="1431"/>
      <c r="TOZ366" s="1431"/>
      <c r="TPA366" s="1431"/>
      <c r="TPB366" s="1431"/>
      <c r="TPC366" s="1431"/>
      <c r="TPD366" s="1431"/>
      <c r="TPE366" s="1431"/>
      <c r="TPF366" s="1431"/>
      <c r="TPG366" s="1431"/>
      <c r="TPH366" s="1431"/>
      <c r="TPI366" s="1431"/>
      <c r="TPJ366" s="1431"/>
      <c r="TPK366" s="1431"/>
      <c r="TPL366" s="1431"/>
      <c r="TPM366" s="1431"/>
      <c r="TPN366" s="1431"/>
      <c r="TPO366" s="1431"/>
      <c r="TPP366" s="1431"/>
      <c r="TPQ366" s="1431"/>
      <c r="TPR366" s="1431"/>
      <c r="TPS366" s="1431"/>
      <c r="TPT366" s="1431"/>
      <c r="TPU366" s="1431"/>
      <c r="TPV366" s="1431"/>
      <c r="TPW366" s="1431"/>
      <c r="TPX366" s="1431"/>
      <c r="TPY366" s="1431"/>
      <c r="TPZ366" s="1431"/>
      <c r="TQA366" s="1431"/>
      <c r="TQB366" s="1431"/>
      <c r="TQC366" s="1431"/>
      <c r="TQD366" s="1431"/>
      <c r="TQE366" s="1431"/>
      <c r="TQF366" s="1431"/>
      <c r="TQG366" s="1431"/>
      <c r="TQH366" s="1431"/>
      <c r="TQI366" s="1431"/>
      <c r="TQJ366" s="1431"/>
      <c r="TQK366" s="1431"/>
      <c r="TQL366" s="1431"/>
      <c r="TQM366" s="1431"/>
      <c r="TQN366" s="1431"/>
      <c r="TQO366" s="1431"/>
      <c r="TQP366" s="1431"/>
      <c r="TQQ366" s="1431"/>
      <c r="TQR366" s="1431"/>
      <c r="TQS366" s="1431"/>
      <c r="TQT366" s="1431"/>
      <c r="TQU366" s="1431"/>
      <c r="TQV366" s="1431"/>
      <c r="TQW366" s="1431"/>
      <c r="TQX366" s="1431"/>
      <c r="TQY366" s="1431"/>
      <c r="TQZ366" s="1431"/>
      <c r="TRA366" s="1431"/>
      <c r="TRB366" s="1431"/>
      <c r="TRC366" s="1431"/>
      <c r="TRD366" s="1431"/>
      <c r="TRE366" s="1431"/>
      <c r="TRF366" s="1431"/>
      <c r="TRG366" s="1431"/>
      <c r="TRH366" s="1431"/>
      <c r="TRI366" s="1431"/>
      <c r="TRJ366" s="1431"/>
      <c r="TRK366" s="1431"/>
      <c r="TRL366" s="1431"/>
      <c r="TRM366" s="1431"/>
      <c r="TRN366" s="1431"/>
      <c r="TRO366" s="1431"/>
      <c r="TRP366" s="1431"/>
      <c r="TRQ366" s="1431"/>
      <c r="TRR366" s="1431"/>
      <c r="TRS366" s="1431"/>
      <c r="TRT366" s="1431"/>
      <c r="TRU366" s="1431"/>
      <c r="TRV366" s="1431"/>
      <c r="TRW366" s="1431"/>
      <c r="TRX366" s="1431"/>
      <c r="TRY366" s="1431"/>
      <c r="TRZ366" s="1431"/>
      <c r="TSA366" s="1431"/>
      <c r="TSB366" s="1431"/>
      <c r="TSC366" s="1431"/>
      <c r="TSD366" s="1431"/>
      <c r="TSE366" s="1431"/>
      <c r="TSF366" s="1431"/>
      <c r="TSG366" s="1431"/>
      <c r="TSH366" s="1431"/>
      <c r="TSI366" s="1431"/>
      <c r="TSJ366" s="1431"/>
      <c r="TSK366" s="1431"/>
      <c r="TSL366" s="1431"/>
      <c r="TSM366" s="1431"/>
      <c r="TSN366" s="1431"/>
      <c r="TSO366" s="1431"/>
      <c r="TSP366" s="1431"/>
      <c r="TSQ366" s="1431"/>
      <c r="TSR366" s="1431"/>
      <c r="TSS366" s="1431"/>
      <c r="TST366" s="1431"/>
      <c r="TSU366" s="1431"/>
      <c r="TSV366" s="1431"/>
      <c r="TSW366" s="1431"/>
      <c r="TSX366" s="1431"/>
      <c r="TSY366" s="1431"/>
      <c r="TSZ366" s="1431"/>
      <c r="TTA366" s="1431"/>
      <c r="TTB366" s="1431"/>
      <c r="TTC366" s="1431"/>
      <c r="TTD366" s="1431"/>
      <c r="TTE366" s="1431"/>
      <c r="TTF366" s="1431"/>
      <c r="TTG366" s="1431"/>
      <c r="TTH366" s="1431"/>
      <c r="TTI366" s="1431"/>
      <c r="TTJ366" s="1431"/>
      <c r="TTK366" s="1431"/>
      <c r="TTL366" s="1431"/>
      <c r="TTM366" s="1431"/>
      <c r="TTN366" s="1431"/>
      <c r="TTO366" s="1431"/>
      <c r="TTP366" s="1431"/>
      <c r="TTQ366" s="1431"/>
      <c r="TTR366" s="1431"/>
      <c r="TTS366" s="1431"/>
      <c r="TTT366" s="1431"/>
      <c r="TTU366" s="1431"/>
      <c r="TTV366" s="1431"/>
      <c r="TTW366" s="1431"/>
      <c r="TTX366" s="1431"/>
      <c r="TTY366" s="1431"/>
      <c r="TTZ366" s="1431"/>
      <c r="TUA366" s="1431"/>
      <c r="TUB366" s="1431"/>
      <c r="TUC366" s="1431"/>
      <c r="TUD366" s="1431"/>
      <c r="TUE366" s="1431"/>
      <c r="TUF366" s="1431"/>
      <c r="TUG366" s="1431"/>
      <c r="TUH366" s="1431"/>
      <c r="TUI366" s="1431"/>
      <c r="TUJ366" s="1431"/>
      <c r="TUK366" s="1431"/>
      <c r="TUL366" s="1431"/>
      <c r="TUM366" s="1431"/>
      <c r="TUN366" s="1431"/>
      <c r="TUO366" s="1431"/>
      <c r="TUP366" s="1431"/>
      <c r="TUQ366" s="1431"/>
      <c r="TUR366" s="1431"/>
      <c r="TUS366" s="1431"/>
      <c r="TUT366" s="1431"/>
      <c r="TUU366" s="1431"/>
      <c r="TUV366" s="1431"/>
      <c r="TUW366" s="1431"/>
      <c r="TUX366" s="1431"/>
      <c r="TUY366" s="1431"/>
      <c r="TUZ366" s="1431"/>
      <c r="TVA366" s="1431"/>
      <c r="TVB366" s="1431"/>
      <c r="TVC366" s="1431"/>
      <c r="TVD366" s="1431"/>
      <c r="TVE366" s="1431"/>
      <c r="TVF366" s="1431"/>
      <c r="TVG366" s="1431"/>
      <c r="TVH366" s="1431"/>
      <c r="TVI366" s="1431"/>
      <c r="TVJ366" s="1431"/>
      <c r="TVK366" s="1431"/>
      <c r="TVL366" s="1431"/>
      <c r="TVM366" s="1431"/>
      <c r="TVN366" s="1431"/>
      <c r="TVO366" s="1431"/>
      <c r="TVP366" s="1431"/>
      <c r="TVQ366" s="1431"/>
      <c r="TVR366" s="1431"/>
      <c r="TVS366" s="1431"/>
      <c r="TVT366" s="1431"/>
      <c r="TVU366" s="1431"/>
      <c r="TVV366" s="1431"/>
      <c r="TVW366" s="1431"/>
      <c r="TVX366" s="1431"/>
      <c r="TVY366" s="1431"/>
      <c r="TVZ366" s="1431"/>
      <c r="TWA366" s="1431"/>
      <c r="TWB366" s="1431"/>
      <c r="TWC366" s="1431"/>
      <c r="TWD366" s="1431"/>
      <c r="TWE366" s="1431"/>
      <c r="TWF366" s="1431"/>
      <c r="TWG366" s="1431"/>
      <c r="TWH366" s="1431"/>
      <c r="TWI366" s="1431"/>
      <c r="TWJ366" s="1431"/>
      <c r="TWK366" s="1431"/>
      <c r="TWL366" s="1431"/>
      <c r="TWM366" s="1431"/>
      <c r="TWN366" s="1431"/>
      <c r="TWO366" s="1431"/>
      <c r="TWP366" s="1431"/>
      <c r="TWQ366" s="1431"/>
      <c r="TWR366" s="1431"/>
      <c r="TWS366" s="1431"/>
      <c r="TWT366" s="1431"/>
      <c r="TWU366" s="1431"/>
      <c r="TWV366" s="1431"/>
      <c r="TWW366" s="1431"/>
      <c r="TWX366" s="1431"/>
      <c r="TWY366" s="1431"/>
      <c r="TWZ366" s="1431"/>
      <c r="TXA366" s="1431"/>
      <c r="TXB366" s="1431"/>
      <c r="TXC366" s="1431"/>
      <c r="TXD366" s="1431"/>
      <c r="TXE366" s="1431"/>
      <c r="TXF366" s="1431"/>
      <c r="TXG366" s="1431"/>
      <c r="TXH366" s="1431"/>
      <c r="TXI366" s="1431"/>
      <c r="TXJ366" s="1431"/>
      <c r="TXK366" s="1431"/>
      <c r="TXL366" s="1431"/>
      <c r="TXM366" s="1431"/>
      <c r="TXN366" s="1431"/>
      <c r="TXO366" s="1431"/>
      <c r="TXP366" s="1431"/>
      <c r="TXQ366" s="1431"/>
      <c r="TXR366" s="1431"/>
      <c r="TXS366" s="1431"/>
      <c r="TXT366" s="1431"/>
      <c r="TXU366" s="1431"/>
      <c r="TXV366" s="1431"/>
      <c r="TXW366" s="1431"/>
      <c r="TXX366" s="1431"/>
      <c r="TXY366" s="1431"/>
      <c r="TXZ366" s="1431"/>
      <c r="TYA366" s="1431"/>
      <c r="TYB366" s="1431"/>
      <c r="TYC366" s="1431"/>
      <c r="TYD366" s="1431"/>
      <c r="TYE366" s="1431"/>
      <c r="TYF366" s="1431"/>
      <c r="TYG366" s="1431"/>
      <c r="TYH366" s="1431"/>
      <c r="TYI366" s="1431"/>
      <c r="TYJ366" s="1431"/>
      <c r="TYK366" s="1431"/>
      <c r="TYL366" s="1431"/>
      <c r="TYM366" s="1431"/>
      <c r="TYN366" s="1431"/>
      <c r="TYO366" s="1431"/>
      <c r="TYP366" s="1431"/>
      <c r="TYQ366" s="1431"/>
      <c r="TYR366" s="1431"/>
      <c r="TYS366" s="1431"/>
      <c r="TYT366" s="1431"/>
      <c r="TYU366" s="1431"/>
      <c r="TYV366" s="1431"/>
      <c r="TYW366" s="1431"/>
      <c r="TYX366" s="1431"/>
      <c r="TYY366" s="1431"/>
      <c r="TYZ366" s="1431"/>
      <c r="TZA366" s="1431"/>
      <c r="TZB366" s="1431"/>
      <c r="TZC366" s="1431"/>
      <c r="TZD366" s="1431"/>
      <c r="TZE366" s="1431"/>
      <c r="TZF366" s="1431"/>
      <c r="TZG366" s="1431"/>
      <c r="TZH366" s="1431"/>
      <c r="TZI366" s="1431"/>
      <c r="TZJ366" s="1431"/>
      <c r="TZK366" s="1431"/>
      <c r="TZL366" s="1431"/>
      <c r="TZM366" s="1431"/>
      <c r="TZN366" s="1431"/>
      <c r="TZO366" s="1431"/>
      <c r="TZP366" s="1431"/>
      <c r="TZQ366" s="1431"/>
      <c r="TZR366" s="1431"/>
      <c r="TZS366" s="1431"/>
      <c r="TZT366" s="1431"/>
      <c r="TZU366" s="1431"/>
      <c r="TZV366" s="1431"/>
      <c r="TZW366" s="1431"/>
      <c r="TZX366" s="1431"/>
      <c r="TZY366" s="1431"/>
      <c r="TZZ366" s="1431"/>
      <c r="UAA366" s="1431"/>
      <c r="UAB366" s="1431"/>
      <c r="UAC366" s="1431"/>
      <c r="UAD366" s="1431"/>
      <c r="UAE366" s="1431"/>
      <c r="UAF366" s="1431"/>
      <c r="UAG366" s="1431"/>
      <c r="UAH366" s="1431"/>
      <c r="UAI366" s="1431"/>
      <c r="UAJ366" s="1431"/>
      <c r="UAK366" s="1431"/>
      <c r="UAL366" s="1431"/>
      <c r="UAM366" s="1431"/>
      <c r="UAN366" s="1431"/>
      <c r="UAO366" s="1431"/>
      <c r="UAP366" s="1431"/>
      <c r="UAQ366" s="1431"/>
      <c r="UAR366" s="1431"/>
      <c r="UAS366" s="1431"/>
      <c r="UAT366" s="1431"/>
      <c r="UAU366" s="1431"/>
      <c r="UAV366" s="1431"/>
      <c r="UAW366" s="1431"/>
      <c r="UAX366" s="1431"/>
      <c r="UAY366" s="1431"/>
      <c r="UAZ366" s="1431"/>
      <c r="UBA366" s="1431"/>
      <c r="UBB366" s="1431"/>
      <c r="UBC366" s="1431"/>
      <c r="UBD366" s="1431"/>
      <c r="UBE366" s="1431"/>
      <c r="UBF366" s="1431"/>
      <c r="UBG366" s="1431"/>
      <c r="UBH366" s="1431"/>
      <c r="UBI366" s="1431"/>
      <c r="UBJ366" s="1431"/>
      <c r="UBK366" s="1431"/>
      <c r="UBL366" s="1431"/>
      <c r="UBM366" s="1431"/>
      <c r="UBN366" s="1431"/>
      <c r="UBO366" s="1431"/>
      <c r="UBP366" s="1431"/>
      <c r="UBQ366" s="1431"/>
      <c r="UBR366" s="1431"/>
      <c r="UBS366" s="1431"/>
      <c r="UBT366" s="1431"/>
      <c r="UBU366" s="1431"/>
      <c r="UBV366" s="1431"/>
      <c r="UBW366" s="1431"/>
      <c r="UBX366" s="1431"/>
      <c r="UBY366" s="1431"/>
      <c r="UBZ366" s="1431"/>
      <c r="UCA366" s="1431"/>
      <c r="UCB366" s="1431"/>
      <c r="UCC366" s="1431"/>
      <c r="UCD366" s="1431"/>
      <c r="UCE366" s="1431"/>
      <c r="UCF366" s="1431"/>
      <c r="UCG366" s="1431"/>
      <c r="UCH366" s="1431"/>
      <c r="UCI366" s="1431"/>
      <c r="UCJ366" s="1431"/>
      <c r="UCK366" s="1431"/>
      <c r="UCL366" s="1431"/>
      <c r="UCM366" s="1431"/>
      <c r="UCN366" s="1431"/>
      <c r="UCO366" s="1431"/>
      <c r="UCP366" s="1431"/>
      <c r="UCQ366" s="1431"/>
      <c r="UCR366" s="1431"/>
      <c r="UCS366" s="1431"/>
      <c r="UCT366" s="1431"/>
      <c r="UCU366" s="1431"/>
      <c r="UCV366" s="1431"/>
      <c r="UCW366" s="1431"/>
      <c r="UCX366" s="1431"/>
      <c r="UCY366" s="1431"/>
      <c r="UCZ366" s="1431"/>
      <c r="UDA366" s="1431"/>
      <c r="UDB366" s="1431"/>
      <c r="UDC366" s="1431"/>
      <c r="UDD366" s="1431"/>
      <c r="UDE366" s="1431"/>
      <c r="UDF366" s="1431"/>
      <c r="UDG366" s="1431"/>
      <c r="UDH366" s="1431"/>
      <c r="UDI366" s="1431"/>
      <c r="UDJ366" s="1431"/>
      <c r="UDK366" s="1431"/>
      <c r="UDL366" s="1431"/>
      <c r="UDM366" s="1431"/>
      <c r="UDN366" s="1431"/>
      <c r="UDO366" s="1431"/>
      <c r="UDP366" s="1431"/>
      <c r="UDQ366" s="1431"/>
      <c r="UDR366" s="1431"/>
      <c r="UDS366" s="1431"/>
      <c r="UDT366" s="1431"/>
      <c r="UDU366" s="1431"/>
      <c r="UDV366" s="1431"/>
      <c r="UDW366" s="1431"/>
      <c r="UDX366" s="1431"/>
      <c r="UDY366" s="1431"/>
      <c r="UDZ366" s="1431"/>
      <c r="UEA366" s="1431"/>
      <c r="UEB366" s="1431"/>
      <c r="UEC366" s="1431"/>
      <c r="UED366" s="1431"/>
      <c r="UEE366" s="1431"/>
      <c r="UEF366" s="1431"/>
      <c r="UEG366" s="1431"/>
      <c r="UEH366" s="1431"/>
      <c r="UEI366" s="1431"/>
      <c r="UEJ366" s="1431"/>
      <c r="UEK366" s="1431"/>
      <c r="UEL366" s="1431"/>
      <c r="UEM366" s="1431"/>
      <c r="UEN366" s="1431"/>
      <c r="UEO366" s="1431"/>
      <c r="UEP366" s="1431"/>
      <c r="UEQ366" s="1431"/>
      <c r="UER366" s="1431"/>
      <c r="UES366" s="1431"/>
      <c r="UET366" s="1431"/>
      <c r="UEU366" s="1431"/>
      <c r="UEV366" s="1431"/>
      <c r="UEW366" s="1431"/>
      <c r="UEX366" s="1431"/>
      <c r="UEY366" s="1431"/>
      <c r="UEZ366" s="1431"/>
      <c r="UFA366" s="1431"/>
      <c r="UFB366" s="1431"/>
      <c r="UFC366" s="1431"/>
      <c r="UFD366" s="1431"/>
      <c r="UFE366" s="1431"/>
      <c r="UFF366" s="1431"/>
      <c r="UFG366" s="1431"/>
      <c r="UFH366" s="1431"/>
      <c r="UFI366" s="1431"/>
      <c r="UFJ366" s="1431"/>
      <c r="UFK366" s="1431"/>
      <c r="UFL366" s="1431"/>
      <c r="UFM366" s="1431"/>
      <c r="UFN366" s="1431"/>
      <c r="UFO366" s="1431"/>
      <c r="UFP366" s="1431"/>
      <c r="UFQ366" s="1431"/>
      <c r="UFR366" s="1431"/>
      <c r="UFS366" s="1431"/>
      <c r="UFT366" s="1431"/>
      <c r="UFU366" s="1431"/>
      <c r="UFV366" s="1431"/>
      <c r="UFW366" s="1431"/>
      <c r="UFX366" s="1431"/>
      <c r="UFY366" s="1431"/>
      <c r="UFZ366" s="1431"/>
      <c r="UGA366" s="1431"/>
      <c r="UGB366" s="1431"/>
      <c r="UGC366" s="1431"/>
      <c r="UGD366" s="1431"/>
      <c r="UGE366" s="1431"/>
      <c r="UGF366" s="1431"/>
      <c r="UGG366" s="1431"/>
      <c r="UGH366" s="1431"/>
      <c r="UGI366" s="1431"/>
      <c r="UGJ366" s="1431"/>
      <c r="UGK366" s="1431"/>
      <c r="UGL366" s="1431"/>
      <c r="UGM366" s="1431"/>
      <c r="UGN366" s="1431"/>
      <c r="UGO366" s="1431"/>
      <c r="UGP366" s="1431"/>
      <c r="UGQ366" s="1431"/>
      <c r="UGR366" s="1431"/>
      <c r="UGS366" s="1431"/>
      <c r="UGT366" s="1431"/>
      <c r="UGU366" s="1431"/>
      <c r="UGV366" s="1431"/>
      <c r="UGW366" s="1431"/>
      <c r="UGX366" s="1431"/>
      <c r="UGY366" s="1431"/>
      <c r="UGZ366" s="1431"/>
      <c r="UHA366" s="1431"/>
      <c r="UHB366" s="1431"/>
      <c r="UHC366" s="1431"/>
      <c r="UHD366" s="1431"/>
      <c r="UHE366" s="1431"/>
      <c r="UHF366" s="1431"/>
      <c r="UHG366" s="1431"/>
      <c r="UHH366" s="1431"/>
      <c r="UHI366" s="1431"/>
      <c r="UHJ366" s="1431"/>
      <c r="UHK366" s="1431"/>
      <c r="UHL366" s="1431"/>
      <c r="UHM366" s="1431"/>
      <c r="UHN366" s="1431"/>
      <c r="UHO366" s="1431"/>
      <c r="UHP366" s="1431"/>
      <c r="UHQ366" s="1431"/>
      <c r="UHR366" s="1431"/>
      <c r="UHS366" s="1431"/>
      <c r="UHT366" s="1431"/>
      <c r="UHU366" s="1431"/>
      <c r="UHV366" s="1431"/>
      <c r="UHW366" s="1431"/>
      <c r="UHX366" s="1431"/>
      <c r="UHY366" s="1431"/>
      <c r="UHZ366" s="1431"/>
      <c r="UIA366" s="1431"/>
      <c r="UIB366" s="1431"/>
      <c r="UIC366" s="1431"/>
      <c r="UID366" s="1431"/>
      <c r="UIE366" s="1431"/>
      <c r="UIF366" s="1431"/>
      <c r="UIG366" s="1431"/>
      <c r="UIH366" s="1431"/>
      <c r="UII366" s="1431"/>
      <c r="UIJ366" s="1431"/>
      <c r="UIK366" s="1431"/>
      <c r="UIL366" s="1431"/>
      <c r="UIM366" s="1431"/>
      <c r="UIN366" s="1431"/>
      <c r="UIO366" s="1431"/>
      <c r="UIP366" s="1431"/>
      <c r="UIQ366" s="1431"/>
      <c r="UIR366" s="1431"/>
      <c r="UIS366" s="1431"/>
      <c r="UIT366" s="1431"/>
      <c r="UIU366" s="1431"/>
      <c r="UIV366" s="1431"/>
      <c r="UIW366" s="1431"/>
      <c r="UIX366" s="1431"/>
      <c r="UIY366" s="1431"/>
      <c r="UIZ366" s="1431"/>
      <c r="UJA366" s="1431"/>
      <c r="UJB366" s="1431"/>
      <c r="UJC366" s="1431"/>
      <c r="UJD366" s="1431"/>
      <c r="UJE366" s="1431"/>
      <c r="UJF366" s="1431"/>
      <c r="UJG366" s="1431"/>
      <c r="UJH366" s="1431"/>
      <c r="UJI366" s="1431"/>
      <c r="UJJ366" s="1431"/>
      <c r="UJK366" s="1431"/>
      <c r="UJL366" s="1431"/>
      <c r="UJM366" s="1431"/>
      <c r="UJN366" s="1431"/>
      <c r="UJO366" s="1431"/>
      <c r="UJP366" s="1431"/>
      <c r="UJQ366" s="1431"/>
      <c r="UJR366" s="1431"/>
      <c r="UJS366" s="1431"/>
      <c r="UJT366" s="1431"/>
      <c r="UJU366" s="1431"/>
      <c r="UJV366" s="1431"/>
      <c r="UJW366" s="1431"/>
      <c r="UJX366" s="1431"/>
      <c r="UJY366" s="1431"/>
      <c r="UJZ366" s="1431"/>
      <c r="UKA366" s="1431"/>
      <c r="UKB366" s="1431"/>
      <c r="UKC366" s="1431"/>
      <c r="UKD366" s="1431"/>
      <c r="UKE366" s="1431"/>
      <c r="UKF366" s="1431"/>
      <c r="UKG366" s="1431"/>
      <c r="UKH366" s="1431"/>
      <c r="UKI366" s="1431"/>
      <c r="UKJ366" s="1431"/>
      <c r="UKK366" s="1431"/>
      <c r="UKL366" s="1431"/>
      <c r="UKM366" s="1431"/>
      <c r="UKN366" s="1431"/>
      <c r="UKO366" s="1431"/>
      <c r="UKP366" s="1431"/>
      <c r="UKQ366" s="1431"/>
      <c r="UKR366" s="1431"/>
      <c r="UKS366" s="1431"/>
      <c r="UKT366" s="1431"/>
      <c r="UKU366" s="1431"/>
      <c r="UKV366" s="1431"/>
      <c r="UKW366" s="1431"/>
      <c r="UKX366" s="1431"/>
      <c r="UKY366" s="1431"/>
      <c r="UKZ366" s="1431"/>
      <c r="ULA366" s="1431"/>
      <c r="ULB366" s="1431"/>
      <c r="ULC366" s="1431"/>
      <c r="ULD366" s="1431"/>
      <c r="ULE366" s="1431"/>
      <c r="ULF366" s="1431"/>
      <c r="ULG366" s="1431"/>
      <c r="ULH366" s="1431"/>
      <c r="ULI366" s="1431"/>
      <c r="ULJ366" s="1431"/>
      <c r="ULK366" s="1431"/>
      <c r="ULL366" s="1431"/>
      <c r="ULM366" s="1431"/>
      <c r="ULN366" s="1431"/>
      <c r="ULO366" s="1431"/>
      <c r="ULP366" s="1431"/>
      <c r="ULQ366" s="1431"/>
      <c r="ULR366" s="1431"/>
      <c r="ULS366" s="1431"/>
      <c r="ULT366" s="1431"/>
      <c r="ULU366" s="1431"/>
      <c r="ULV366" s="1431"/>
      <c r="ULW366" s="1431"/>
      <c r="ULX366" s="1431"/>
      <c r="ULY366" s="1431"/>
      <c r="ULZ366" s="1431"/>
      <c r="UMA366" s="1431"/>
      <c r="UMB366" s="1431"/>
      <c r="UMC366" s="1431"/>
      <c r="UMD366" s="1431"/>
      <c r="UME366" s="1431"/>
      <c r="UMF366" s="1431"/>
      <c r="UMG366" s="1431"/>
      <c r="UMH366" s="1431"/>
      <c r="UMI366" s="1431"/>
      <c r="UMJ366" s="1431"/>
      <c r="UMK366" s="1431"/>
      <c r="UML366" s="1431"/>
      <c r="UMM366" s="1431"/>
      <c r="UMN366" s="1431"/>
      <c r="UMO366" s="1431"/>
      <c r="UMP366" s="1431"/>
      <c r="UMQ366" s="1431"/>
      <c r="UMR366" s="1431"/>
      <c r="UMS366" s="1431"/>
      <c r="UMT366" s="1431"/>
      <c r="UMU366" s="1431"/>
      <c r="UMV366" s="1431"/>
      <c r="UMW366" s="1431"/>
      <c r="UMX366" s="1431"/>
      <c r="UMY366" s="1431"/>
      <c r="UMZ366" s="1431"/>
      <c r="UNA366" s="1431"/>
      <c r="UNB366" s="1431"/>
      <c r="UNC366" s="1431"/>
      <c r="UND366" s="1431"/>
      <c r="UNE366" s="1431"/>
      <c r="UNF366" s="1431"/>
      <c r="UNG366" s="1431"/>
      <c r="UNH366" s="1431"/>
      <c r="UNI366" s="1431"/>
      <c r="UNJ366" s="1431"/>
      <c r="UNK366" s="1431"/>
      <c r="UNL366" s="1431"/>
      <c r="UNM366" s="1431"/>
      <c r="UNN366" s="1431"/>
      <c r="UNO366" s="1431"/>
      <c r="UNP366" s="1431"/>
      <c r="UNQ366" s="1431"/>
      <c r="UNR366" s="1431"/>
      <c r="UNS366" s="1431"/>
      <c r="UNT366" s="1431"/>
      <c r="UNU366" s="1431"/>
      <c r="UNV366" s="1431"/>
      <c r="UNW366" s="1431"/>
      <c r="UNX366" s="1431"/>
      <c r="UNY366" s="1431"/>
      <c r="UNZ366" s="1431"/>
      <c r="UOA366" s="1431"/>
      <c r="UOB366" s="1431"/>
      <c r="UOC366" s="1431"/>
      <c r="UOD366" s="1431"/>
      <c r="UOE366" s="1431"/>
      <c r="UOF366" s="1431"/>
      <c r="UOG366" s="1431"/>
      <c r="UOH366" s="1431"/>
      <c r="UOI366" s="1431"/>
      <c r="UOJ366" s="1431"/>
      <c r="UOK366" s="1431"/>
      <c r="UOL366" s="1431"/>
      <c r="UOM366" s="1431"/>
      <c r="UON366" s="1431"/>
      <c r="UOO366" s="1431"/>
      <c r="UOP366" s="1431"/>
      <c r="UOQ366" s="1431"/>
      <c r="UOR366" s="1431"/>
      <c r="UOS366" s="1431"/>
      <c r="UOT366" s="1431"/>
      <c r="UOU366" s="1431"/>
      <c r="UOV366" s="1431"/>
      <c r="UOW366" s="1431"/>
      <c r="UOX366" s="1431"/>
      <c r="UOY366" s="1431"/>
      <c r="UOZ366" s="1431"/>
      <c r="UPA366" s="1431"/>
      <c r="UPB366" s="1431"/>
      <c r="UPC366" s="1431"/>
      <c r="UPD366" s="1431"/>
      <c r="UPE366" s="1431"/>
      <c r="UPF366" s="1431"/>
      <c r="UPG366" s="1431"/>
      <c r="UPH366" s="1431"/>
      <c r="UPI366" s="1431"/>
      <c r="UPJ366" s="1431"/>
      <c r="UPK366" s="1431"/>
      <c r="UPL366" s="1431"/>
      <c r="UPM366" s="1431"/>
      <c r="UPN366" s="1431"/>
      <c r="UPO366" s="1431"/>
      <c r="UPP366" s="1431"/>
      <c r="UPQ366" s="1431"/>
      <c r="UPR366" s="1431"/>
      <c r="UPS366" s="1431"/>
      <c r="UPT366" s="1431"/>
      <c r="UPU366" s="1431"/>
      <c r="UPV366" s="1431"/>
      <c r="UPW366" s="1431"/>
      <c r="UPX366" s="1431"/>
      <c r="UPY366" s="1431"/>
      <c r="UPZ366" s="1431"/>
      <c r="UQA366" s="1431"/>
      <c r="UQB366" s="1431"/>
      <c r="UQC366" s="1431"/>
      <c r="UQD366" s="1431"/>
      <c r="UQE366" s="1431"/>
      <c r="UQF366" s="1431"/>
      <c r="UQG366" s="1431"/>
      <c r="UQH366" s="1431"/>
      <c r="UQI366" s="1431"/>
      <c r="UQJ366" s="1431"/>
      <c r="UQK366" s="1431"/>
      <c r="UQL366" s="1431"/>
      <c r="UQM366" s="1431"/>
      <c r="UQN366" s="1431"/>
      <c r="UQO366" s="1431"/>
      <c r="UQP366" s="1431"/>
      <c r="UQQ366" s="1431"/>
      <c r="UQR366" s="1431"/>
      <c r="UQS366" s="1431"/>
      <c r="UQT366" s="1431"/>
      <c r="UQU366" s="1431"/>
      <c r="UQV366" s="1431"/>
      <c r="UQW366" s="1431"/>
      <c r="UQX366" s="1431"/>
      <c r="UQY366" s="1431"/>
      <c r="UQZ366" s="1431"/>
      <c r="URA366" s="1431"/>
      <c r="URB366" s="1431"/>
      <c r="URC366" s="1431"/>
      <c r="URD366" s="1431"/>
      <c r="URE366" s="1431"/>
      <c r="URF366" s="1431"/>
      <c r="URG366" s="1431"/>
      <c r="URH366" s="1431"/>
      <c r="URI366" s="1431"/>
      <c r="URJ366" s="1431"/>
      <c r="URK366" s="1431"/>
      <c r="URL366" s="1431"/>
      <c r="URM366" s="1431"/>
      <c r="URN366" s="1431"/>
      <c r="URO366" s="1431"/>
      <c r="URP366" s="1431"/>
      <c r="URQ366" s="1431"/>
      <c r="URR366" s="1431"/>
      <c r="URS366" s="1431"/>
      <c r="URT366" s="1431"/>
      <c r="URU366" s="1431"/>
      <c r="URV366" s="1431"/>
      <c r="URW366" s="1431"/>
      <c r="URX366" s="1431"/>
      <c r="URY366" s="1431"/>
      <c r="URZ366" s="1431"/>
      <c r="USA366" s="1431"/>
      <c r="USB366" s="1431"/>
      <c r="USC366" s="1431"/>
      <c r="USD366" s="1431"/>
      <c r="USE366" s="1431"/>
      <c r="USF366" s="1431"/>
      <c r="USG366" s="1431"/>
      <c r="USH366" s="1431"/>
      <c r="USI366" s="1431"/>
      <c r="USJ366" s="1431"/>
      <c r="USK366" s="1431"/>
      <c r="USL366" s="1431"/>
      <c r="USM366" s="1431"/>
      <c r="USN366" s="1431"/>
      <c r="USO366" s="1431"/>
      <c r="USP366" s="1431"/>
      <c r="USQ366" s="1431"/>
      <c r="USR366" s="1431"/>
      <c r="USS366" s="1431"/>
      <c r="UST366" s="1431"/>
      <c r="USU366" s="1431"/>
      <c r="USV366" s="1431"/>
      <c r="USW366" s="1431"/>
      <c r="USX366" s="1431"/>
      <c r="USY366" s="1431"/>
      <c r="USZ366" s="1431"/>
      <c r="UTA366" s="1431"/>
      <c r="UTB366" s="1431"/>
      <c r="UTC366" s="1431"/>
      <c r="UTD366" s="1431"/>
      <c r="UTE366" s="1431"/>
      <c r="UTF366" s="1431"/>
      <c r="UTG366" s="1431"/>
      <c r="UTH366" s="1431"/>
      <c r="UTI366" s="1431"/>
      <c r="UTJ366" s="1431"/>
      <c r="UTK366" s="1431"/>
      <c r="UTL366" s="1431"/>
      <c r="UTM366" s="1431"/>
      <c r="UTN366" s="1431"/>
      <c r="UTO366" s="1431"/>
      <c r="UTP366" s="1431"/>
      <c r="UTQ366" s="1431"/>
      <c r="UTR366" s="1431"/>
      <c r="UTS366" s="1431"/>
      <c r="UTT366" s="1431"/>
      <c r="UTU366" s="1431"/>
      <c r="UTV366" s="1431"/>
      <c r="UTW366" s="1431"/>
      <c r="UTX366" s="1431"/>
      <c r="UTY366" s="1431"/>
      <c r="UTZ366" s="1431"/>
      <c r="UUA366" s="1431"/>
      <c r="UUB366" s="1431"/>
      <c r="UUC366" s="1431"/>
      <c r="UUD366" s="1431"/>
      <c r="UUE366" s="1431"/>
      <c r="UUF366" s="1431"/>
      <c r="UUG366" s="1431"/>
      <c r="UUH366" s="1431"/>
      <c r="UUI366" s="1431"/>
      <c r="UUJ366" s="1431"/>
      <c r="UUK366" s="1431"/>
      <c r="UUL366" s="1431"/>
      <c r="UUM366" s="1431"/>
      <c r="UUN366" s="1431"/>
      <c r="UUO366" s="1431"/>
      <c r="UUP366" s="1431"/>
      <c r="UUQ366" s="1431"/>
      <c r="UUR366" s="1431"/>
      <c r="UUS366" s="1431"/>
      <c r="UUT366" s="1431"/>
      <c r="UUU366" s="1431"/>
      <c r="UUV366" s="1431"/>
      <c r="UUW366" s="1431"/>
      <c r="UUX366" s="1431"/>
      <c r="UUY366" s="1431"/>
      <c r="UUZ366" s="1431"/>
      <c r="UVA366" s="1431"/>
      <c r="UVB366" s="1431"/>
      <c r="UVC366" s="1431"/>
      <c r="UVD366" s="1431"/>
      <c r="UVE366" s="1431"/>
      <c r="UVF366" s="1431"/>
      <c r="UVG366" s="1431"/>
      <c r="UVH366" s="1431"/>
      <c r="UVI366" s="1431"/>
      <c r="UVJ366" s="1431"/>
      <c r="UVK366" s="1431"/>
      <c r="UVL366" s="1431"/>
      <c r="UVM366" s="1431"/>
      <c r="UVN366" s="1431"/>
      <c r="UVO366" s="1431"/>
      <c r="UVP366" s="1431"/>
      <c r="UVQ366" s="1431"/>
      <c r="UVR366" s="1431"/>
      <c r="UVS366" s="1431"/>
      <c r="UVT366" s="1431"/>
      <c r="UVU366" s="1431"/>
      <c r="UVV366" s="1431"/>
      <c r="UVW366" s="1431"/>
      <c r="UVX366" s="1431"/>
      <c r="UVY366" s="1431"/>
      <c r="UVZ366" s="1431"/>
      <c r="UWA366" s="1431"/>
      <c r="UWB366" s="1431"/>
      <c r="UWC366" s="1431"/>
      <c r="UWD366" s="1431"/>
      <c r="UWE366" s="1431"/>
      <c r="UWF366" s="1431"/>
      <c r="UWG366" s="1431"/>
      <c r="UWH366" s="1431"/>
      <c r="UWI366" s="1431"/>
      <c r="UWJ366" s="1431"/>
      <c r="UWK366" s="1431"/>
      <c r="UWL366" s="1431"/>
      <c r="UWM366" s="1431"/>
      <c r="UWN366" s="1431"/>
      <c r="UWO366" s="1431"/>
      <c r="UWP366" s="1431"/>
      <c r="UWQ366" s="1431"/>
      <c r="UWR366" s="1431"/>
      <c r="UWS366" s="1431"/>
      <c r="UWT366" s="1431"/>
      <c r="UWU366" s="1431"/>
      <c r="UWV366" s="1431"/>
      <c r="UWW366" s="1431"/>
      <c r="UWX366" s="1431"/>
      <c r="UWY366" s="1431"/>
      <c r="UWZ366" s="1431"/>
      <c r="UXA366" s="1431"/>
      <c r="UXB366" s="1431"/>
      <c r="UXC366" s="1431"/>
      <c r="UXD366" s="1431"/>
      <c r="UXE366" s="1431"/>
      <c r="UXF366" s="1431"/>
      <c r="UXG366" s="1431"/>
      <c r="UXH366" s="1431"/>
      <c r="UXI366" s="1431"/>
      <c r="UXJ366" s="1431"/>
      <c r="UXK366" s="1431"/>
      <c r="UXL366" s="1431"/>
      <c r="UXM366" s="1431"/>
      <c r="UXN366" s="1431"/>
      <c r="UXO366" s="1431"/>
      <c r="UXP366" s="1431"/>
      <c r="UXQ366" s="1431"/>
      <c r="UXR366" s="1431"/>
      <c r="UXS366" s="1431"/>
      <c r="UXT366" s="1431"/>
      <c r="UXU366" s="1431"/>
      <c r="UXV366" s="1431"/>
      <c r="UXW366" s="1431"/>
      <c r="UXX366" s="1431"/>
      <c r="UXY366" s="1431"/>
      <c r="UXZ366" s="1431"/>
      <c r="UYA366" s="1431"/>
      <c r="UYB366" s="1431"/>
      <c r="UYC366" s="1431"/>
      <c r="UYD366" s="1431"/>
      <c r="UYE366" s="1431"/>
      <c r="UYF366" s="1431"/>
      <c r="UYG366" s="1431"/>
      <c r="UYH366" s="1431"/>
      <c r="UYI366" s="1431"/>
      <c r="UYJ366" s="1431"/>
      <c r="UYK366" s="1431"/>
      <c r="UYL366" s="1431"/>
      <c r="UYM366" s="1431"/>
      <c r="UYN366" s="1431"/>
      <c r="UYO366" s="1431"/>
      <c r="UYP366" s="1431"/>
      <c r="UYQ366" s="1431"/>
      <c r="UYR366" s="1431"/>
      <c r="UYS366" s="1431"/>
      <c r="UYT366" s="1431"/>
      <c r="UYU366" s="1431"/>
      <c r="UYV366" s="1431"/>
      <c r="UYW366" s="1431"/>
      <c r="UYX366" s="1431"/>
      <c r="UYY366" s="1431"/>
      <c r="UYZ366" s="1431"/>
      <c r="UZA366" s="1431"/>
      <c r="UZB366" s="1431"/>
      <c r="UZC366" s="1431"/>
      <c r="UZD366" s="1431"/>
      <c r="UZE366" s="1431"/>
      <c r="UZF366" s="1431"/>
      <c r="UZG366" s="1431"/>
      <c r="UZH366" s="1431"/>
      <c r="UZI366" s="1431"/>
      <c r="UZJ366" s="1431"/>
      <c r="UZK366" s="1431"/>
      <c r="UZL366" s="1431"/>
      <c r="UZM366" s="1431"/>
      <c r="UZN366" s="1431"/>
      <c r="UZO366" s="1431"/>
      <c r="UZP366" s="1431"/>
      <c r="UZQ366" s="1431"/>
      <c r="UZR366" s="1431"/>
      <c r="UZS366" s="1431"/>
      <c r="UZT366" s="1431"/>
      <c r="UZU366" s="1431"/>
      <c r="UZV366" s="1431"/>
      <c r="UZW366" s="1431"/>
      <c r="UZX366" s="1431"/>
      <c r="UZY366" s="1431"/>
      <c r="UZZ366" s="1431"/>
      <c r="VAA366" s="1431"/>
      <c r="VAB366" s="1431"/>
      <c r="VAC366" s="1431"/>
      <c r="VAD366" s="1431"/>
      <c r="VAE366" s="1431"/>
      <c r="VAF366" s="1431"/>
      <c r="VAG366" s="1431"/>
      <c r="VAH366" s="1431"/>
      <c r="VAI366" s="1431"/>
      <c r="VAJ366" s="1431"/>
      <c r="VAK366" s="1431"/>
      <c r="VAL366" s="1431"/>
      <c r="VAM366" s="1431"/>
      <c r="VAN366" s="1431"/>
      <c r="VAO366" s="1431"/>
      <c r="VAP366" s="1431"/>
      <c r="VAQ366" s="1431"/>
      <c r="VAR366" s="1431"/>
      <c r="VAS366" s="1431"/>
      <c r="VAT366" s="1431"/>
      <c r="VAU366" s="1431"/>
      <c r="VAV366" s="1431"/>
      <c r="VAW366" s="1431"/>
      <c r="VAX366" s="1431"/>
      <c r="VAY366" s="1431"/>
      <c r="VAZ366" s="1431"/>
      <c r="VBA366" s="1431"/>
      <c r="VBB366" s="1431"/>
      <c r="VBC366" s="1431"/>
      <c r="VBD366" s="1431"/>
      <c r="VBE366" s="1431"/>
      <c r="VBF366" s="1431"/>
      <c r="VBG366" s="1431"/>
      <c r="VBH366" s="1431"/>
      <c r="VBI366" s="1431"/>
      <c r="VBJ366" s="1431"/>
      <c r="VBK366" s="1431"/>
      <c r="VBL366" s="1431"/>
      <c r="VBM366" s="1431"/>
      <c r="VBN366" s="1431"/>
      <c r="VBO366" s="1431"/>
      <c r="VBP366" s="1431"/>
      <c r="VBQ366" s="1431"/>
      <c r="VBR366" s="1431"/>
      <c r="VBS366" s="1431"/>
      <c r="VBT366" s="1431"/>
      <c r="VBU366" s="1431"/>
      <c r="VBV366" s="1431"/>
      <c r="VBW366" s="1431"/>
      <c r="VBX366" s="1431"/>
      <c r="VBY366" s="1431"/>
      <c r="VBZ366" s="1431"/>
      <c r="VCA366" s="1431"/>
      <c r="VCB366" s="1431"/>
      <c r="VCC366" s="1431"/>
      <c r="VCD366" s="1431"/>
      <c r="VCE366" s="1431"/>
      <c r="VCF366" s="1431"/>
      <c r="VCG366" s="1431"/>
      <c r="VCH366" s="1431"/>
      <c r="VCI366" s="1431"/>
      <c r="VCJ366" s="1431"/>
      <c r="VCK366" s="1431"/>
      <c r="VCL366" s="1431"/>
      <c r="VCM366" s="1431"/>
      <c r="VCN366" s="1431"/>
      <c r="VCO366" s="1431"/>
      <c r="VCP366" s="1431"/>
      <c r="VCQ366" s="1431"/>
      <c r="VCR366" s="1431"/>
      <c r="VCS366" s="1431"/>
      <c r="VCT366" s="1431"/>
      <c r="VCU366" s="1431"/>
      <c r="VCV366" s="1431"/>
      <c r="VCW366" s="1431"/>
      <c r="VCX366" s="1431"/>
      <c r="VCY366" s="1431"/>
      <c r="VCZ366" s="1431"/>
      <c r="VDA366" s="1431"/>
      <c r="VDB366" s="1431"/>
      <c r="VDC366" s="1431"/>
      <c r="VDD366" s="1431"/>
      <c r="VDE366" s="1431"/>
      <c r="VDF366" s="1431"/>
      <c r="VDG366" s="1431"/>
      <c r="VDH366" s="1431"/>
      <c r="VDI366" s="1431"/>
      <c r="VDJ366" s="1431"/>
      <c r="VDK366" s="1431"/>
      <c r="VDL366" s="1431"/>
      <c r="VDM366" s="1431"/>
      <c r="VDN366" s="1431"/>
      <c r="VDO366" s="1431"/>
      <c r="VDP366" s="1431"/>
      <c r="VDQ366" s="1431"/>
      <c r="VDR366" s="1431"/>
      <c r="VDS366" s="1431"/>
      <c r="VDT366" s="1431"/>
      <c r="VDU366" s="1431"/>
      <c r="VDV366" s="1431"/>
      <c r="VDW366" s="1431"/>
      <c r="VDX366" s="1431"/>
      <c r="VDY366" s="1431"/>
      <c r="VDZ366" s="1431"/>
      <c r="VEA366" s="1431"/>
      <c r="VEB366" s="1431"/>
      <c r="VEC366" s="1431"/>
      <c r="VED366" s="1431"/>
      <c r="VEE366" s="1431"/>
      <c r="VEF366" s="1431"/>
      <c r="VEG366" s="1431"/>
      <c r="VEH366" s="1431"/>
      <c r="VEI366" s="1431"/>
      <c r="VEJ366" s="1431"/>
      <c r="VEK366" s="1431"/>
      <c r="VEL366" s="1431"/>
      <c r="VEM366" s="1431"/>
      <c r="VEN366" s="1431"/>
      <c r="VEO366" s="1431"/>
      <c r="VEP366" s="1431"/>
      <c r="VEQ366" s="1431"/>
      <c r="VER366" s="1431"/>
      <c r="VES366" s="1431"/>
      <c r="VET366" s="1431"/>
      <c r="VEU366" s="1431"/>
      <c r="VEV366" s="1431"/>
      <c r="VEW366" s="1431"/>
      <c r="VEX366" s="1431"/>
      <c r="VEY366" s="1431"/>
      <c r="VEZ366" s="1431"/>
      <c r="VFA366" s="1431"/>
      <c r="VFB366" s="1431"/>
      <c r="VFC366" s="1431"/>
      <c r="VFD366" s="1431"/>
      <c r="VFE366" s="1431"/>
      <c r="VFF366" s="1431"/>
      <c r="VFG366" s="1431"/>
      <c r="VFH366" s="1431"/>
      <c r="VFI366" s="1431"/>
      <c r="VFJ366" s="1431"/>
      <c r="VFK366" s="1431"/>
      <c r="VFL366" s="1431"/>
      <c r="VFM366" s="1431"/>
      <c r="VFN366" s="1431"/>
      <c r="VFO366" s="1431"/>
      <c r="VFP366" s="1431"/>
      <c r="VFQ366" s="1431"/>
      <c r="VFR366" s="1431"/>
      <c r="VFS366" s="1431"/>
      <c r="VFT366" s="1431"/>
      <c r="VFU366" s="1431"/>
      <c r="VFV366" s="1431"/>
      <c r="VFW366" s="1431"/>
      <c r="VFX366" s="1431"/>
      <c r="VFY366" s="1431"/>
      <c r="VFZ366" s="1431"/>
      <c r="VGA366" s="1431"/>
      <c r="VGB366" s="1431"/>
      <c r="VGC366" s="1431"/>
      <c r="VGD366" s="1431"/>
      <c r="VGE366" s="1431"/>
      <c r="VGF366" s="1431"/>
      <c r="VGG366" s="1431"/>
      <c r="VGH366" s="1431"/>
      <c r="VGI366" s="1431"/>
      <c r="VGJ366" s="1431"/>
      <c r="VGK366" s="1431"/>
      <c r="VGL366" s="1431"/>
      <c r="VGM366" s="1431"/>
      <c r="VGN366" s="1431"/>
      <c r="VGO366" s="1431"/>
      <c r="VGP366" s="1431"/>
      <c r="VGQ366" s="1431"/>
      <c r="VGR366" s="1431"/>
      <c r="VGS366" s="1431"/>
      <c r="VGT366" s="1431"/>
      <c r="VGU366" s="1431"/>
      <c r="VGV366" s="1431"/>
      <c r="VGW366" s="1431"/>
      <c r="VGX366" s="1431"/>
      <c r="VGY366" s="1431"/>
      <c r="VGZ366" s="1431"/>
      <c r="VHA366" s="1431"/>
      <c r="VHB366" s="1431"/>
      <c r="VHC366" s="1431"/>
      <c r="VHD366" s="1431"/>
      <c r="VHE366" s="1431"/>
      <c r="VHF366" s="1431"/>
      <c r="VHG366" s="1431"/>
      <c r="VHH366" s="1431"/>
      <c r="VHI366" s="1431"/>
      <c r="VHJ366" s="1431"/>
      <c r="VHK366" s="1431"/>
      <c r="VHL366" s="1431"/>
      <c r="VHM366" s="1431"/>
      <c r="VHN366" s="1431"/>
      <c r="VHO366" s="1431"/>
      <c r="VHP366" s="1431"/>
      <c r="VHQ366" s="1431"/>
      <c r="VHR366" s="1431"/>
      <c r="VHS366" s="1431"/>
      <c r="VHT366" s="1431"/>
      <c r="VHU366" s="1431"/>
      <c r="VHV366" s="1431"/>
      <c r="VHW366" s="1431"/>
      <c r="VHX366" s="1431"/>
      <c r="VHY366" s="1431"/>
      <c r="VHZ366" s="1431"/>
      <c r="VIA366" s="1431"/>
      <c r="VIB366" s="1431"/>
      <c r="VIC366" s="1431"/>
      <c r="VID366" s="1431"/>
      <c r="VIE366" s="1431"/>
      <c r="VIF366" s="1431"/>
      <c r="VIG366" s="1431"/>
      <c r="VIH366" s="1431"/>
      <c r="VII366" s="1431"/>
      <c r="VIJ366" s="1431"/>
      <c r="VIK366" s="1431"/>
      <c r="VIL366" s="1431"/>
      <c r="VIM366" s="1431"/>
      <c r="VIN366" s="1431"/>
      <c r="VIO366" s="1431"/>
      <c r="VIP366" s="1431"/>
      <c r="VIQ366" s="1431"/>
      <c r="VIR366" s="1431"/>
      <c r="VIS366" s="1431"/>
      <c r="VIT366" s="1431"/>
      <c r="VIU366" s="1431"/>
      <c r="VIV366" s="1431"/>
      <c r="VIW366" s="1431"/>
      <c r="VIX366" s="1431"/>
      <c r="VIY366" s="1431"/>
      <c r="VIZ366" s="1431"/>
      <c r="VJA366" s="1431"/>
      <c r="VJB366" s="1431"/>
      <c r="VJC366" s="1431"/>
      <c r="VJD366" s="1431"/>
      <c r="VJE366" s="1431"/>
      <c r="VJF366" s="1431"/>
      <c r="VJG366" s="1431"/>
      <c r="VJH366" s="1431"/>
      <c r="VJI366" s="1431"/>
      <c r="VJJ366" s="1431"/>
      <c r="VJK366" s="1431"/>
      <c r="VJL366" s="1431"/>
      <c r="VJM366" s="1431"/>
      <c r="VJN366" s="1431"/>
      <c r="VJO366" s="1431"/>
      <c r="VJP366" s="1431"/>
      <c r="VJQ366" s="1431"/>
      <c r="VJR366" s="1431"/>
      <c r="VJS366" s="1431"/>
      <c r="VJT366" s="1431"/>
      <c r="VJU366" s="1431"/>
      <c r="VJV366" s="1431"/>
      <c r="VJW366" s="1431"/>
      <c r="VJX366" s="1431"/>
      <c r="VJY366" s="1431"/>
      <c r="VJZ366" s="1431"/>
      <c r="VKA366" s="1431"/>
      <c r="VKB366" s="1431"/>
      <c r="VKC366" s="1431"/>
      <c r="VKD366" s="1431"/>
      <c r="VKE366" s="1431"/>
      <c r="VKF366" s="1431"/>
      <c r="VKG366" s="1431"/>
      <c r="VKH366" s="1431"/>
      <c r="VKI366" s="1431"/>
      <c r="VKJ366" s="1431"/>
      <c r="VKK366" s="1431"/>
      <c r="VKL366" s="1431"/>
      <c r="VKM366" s="1431"/>
      <c r="VKN366" s="1431"/>
      <c r="VKO366" s="1431"/>
      <c r="VKP366" s="1431"/>
      <c r="VKQ366" s="1431"/>
      <c r="VKR366" s="1431"/>
      <c r="VKS366" s="1431"/>
      <c r="VKT366" s="1431"/>
      <c r="VKU366" s="1431"/>
      <c r="VKV366" s="1431"/>
      <c r="VKW366" s="1431"/>
      <c r="VKX366" s="1431"/>
      <c r="VKY366" s="1431"/>
      <c r="VKZ366" s="1431"/>
      <c r="VLA366" s="1431"/>
      <c r="VLB366" s="1431"/>
      <c r="VLC366" s="1431"/>
      <c r="VLD366" s="1431"/>
      <c r="VLE366" s="1431"/>
      <c r="VLF366" s="1431"/>
      <c r="VLG366" s="1431"/>
      <c r="VLH366" s="1431"/>
      <c r="VLI366" s="1431"/>
      <c r="VLJ366" s="1431"/>
      <c r="VLK366" s="1431"/>
      <c r="VLL366" s="1431"/>
      <c r="VLM366" s="1431"/>
      <c r="VLN366" s="1431"/>
      <c r="VLO366" s="1431"/>
      <c r="VLP366" s="1431"/>
      <c r="VLQ366" s="1431"/>
      <c r="VLR366" s="1431"/>
      <c r="VLS366" s="1431"/>
      <c r="VLT366" s="1431"/>
      <c r="VLU366" s="1431"/>
      <c r="VLV366" s="1431"/>
      <c r="VLW366" s="1431"/>
      <c r="VLX366" s="1431"/>
      <c r="VLY366" s="1431"/>
      <c r="VLZ366" s="1431"/>
      <c r="VMA366" s="1431"/>
      <c r="VMB366" s="1431"/>
      <c r="VMC366" s="1431"/>
      <c r="VMD366" s="1431"/>
      <c r="VME366" s="1431"/>
      <c r="VMF366" s="1431"/>
      <c r="VMG366" s="1431"/>
      <c r="VMH366" s="1431"/>
      <c r="VMI366" s="1431"/>
      <c r="VMJ366" s="1431"/>
      <c r="VMK366" s="1431"/>
      <c r="VML366" s="1431"/>
      <c r="VMM366" s="1431"/>
      <c r="VMN366" s="1431"/>
      <c r="VMO366" s="1431"/>
      <c r="VMP366" s="1431"/>
      <c r="VMQ366" s="1431"/>
      <c r="VMR366" s="1431"/>
      <c r="VMS366" s="1431"/>
      <c r="VMT366" s="1431"/>
      <c r="VMU366" s="1431"/>
      <c r="VMV366" s="1431"/>
      <c r="VMW366" s="1431"/>
      <c r="VMX366" s="1431"/>
      <c r="VMY366" s="1431"/>
      <c r="VMZ366" s="1431"/>
      <c r="VNA366" s="1431"/>
      <c r="VNB366" s="1431"/>
      <c r="VNC366" s="1431"/>
      <c r="VND366" s="1431"/>
      <c r="VNE366" s="1431"/>
      <c r="VNF366" s="1431"/>
      <c r="VNG366" s="1431"/>
      <c r="VNH366" s="1431"/>
      <c r="VNI366" s="1431"/>
      <c r="VNJ366" s="1431"/>
      <c r="VNK366" s="1431"/>
      <c r="VNL366" s="1431"/>
      <c r="VNM366" s="1431"/>
      <c r="VNN366" s="1431"/>
      <c r="VNO366" s="1431"/>
      <c r="VNP366" s="1431"/>
      <c r="VNQ366" s="1431"/>
      <c r="VNR366" s="1431"/>
      <c r="VNS366" s="1431"/>
      <c r="VNT366" s="1431"/>
      <c r="VNU366" s="1431"/>
      <c r="VNV366" s="1431"/>
      <c r="VNW366" s="1431"/>
      <c r="VNX366" s="1431"/>
      <c r="VNY366" s="1431"/>
      <c r="VNZ366" s="1431"/>
      <c r="VOA366" s="1431"/>
      <c r="VOB366" s="1431"/>
      <c r="VOC366" s="1431"/>
      <c r="VOD366" s="1431"/>
      <c r="VOE366" s="1431"/>
      <c r="VOF366" s="1431"/>
      <c r="VOG366" s="1431"/>
      <c r="VOH366" s="1431"/>
      <c r="VOI366" s="1431"/>
      <c r="VOJ366" s="1431"/>
      <c r="VOK366" s="1431"/>
      <c r="VOL366" s="1431"/>
      <c r="VOM366" s="1431"/>
      <c r="VON366" s="1431"/>
      <c r="VOO366" s="1431"/>
      <c r="VOP366" s="1431"/>
      <c r="VOQ366" s="1431"/>
      <c r="VOR366" s="1431"/>
      <c r="VOS366" s="1431"/>
      <c r="VOT366" s="1431"/>
      <c r="VOU366" s="1431"/>
      <c r="VOV366" s="1431"/>
      <c r="VOW366" s="1431"/>
      <c r="VOX366" s="1431"/>
      <c r="VOY366" s="1431"/>
      <c r="VOZ366" s="1431"/>
      <c r="VPA366" s="1431"/>
      <c r="VPB366" s="1431"/>
      <c r="VPC366" s="1431"/>
      <c r="VPD366" s="1431"/>
      <c r="VPE366" s="1431"/>
      <c r="VPF366" s="1431"/>
      <c r="VPG366" s="1431"/>
      <c r="VPH366" s="1431"/>
      <c r="VPI366" s="1431"/>
      <c r="VPJ366" s="1431"/>
      <c r="VPK366" s="1431"/>
      <c r="VPL366" s="1431"/>
      <c r="VPM366" s="1431"/>
      <c r="VPN366" s="1431"/>
      <c r="VPO366" s="1431"/>
      <c r="VPP366" s="1431"/>
      <c r="VPQ366" s="1431"/>
      <c r="VPR366" s="1431"/>
      <c r="VPS366" s="1431"/>
      <c r="VPT366" s="1431"/>
      <c r="VPU366" s="1431"/>
      <c r="VPV366" s="1431"/>
      <c r="VPW366" s="1431"/>
      <c r="VPX366" s="1431"/>
      <c r="VPY366" s="1431"/>
      <c r="VPZ366" s="1431"/>
      <c r="VQA366" s="1431"/>
      <c r="VQB366" s="1431"/>
      <c r="VQC366" s="1431"/>
      <c r="VQD366" s="1431"/>
      <c r="VQE366" s="1431"/>
      <c r="VQF366" s="1431"/>
      <c r="VQG366" s="1431"/>
      <c r="VQH366" s="1431"/>
      <c r="VQI366" s="1431"/>
      <c r="VQJ366" s="1431"/>
      <c r="VQK366" s="1431"/>
      <c r="VQL366" s="1431"/>
      <c r="VQM366" s="1431"/>
      <c r="VQN366" s="1431"/>
      <c r="VQO366" s="1431"/>
      <c r="VQP366" s="1431"/>
      <c r="VQQ366" s="1431"/>
      <c r="VQR366" s="1431"/>
      <c r="VQS366" s="1431"/>
      <c r="VQT366" s="1431"/>
      <c r="VQU366" s="1431"/>
      <c r="VQV366" s="1431"/>
      <c r="VQW366" s="1431"/>
      <c r="VQX366" s="1431"/>
      <c r="VQY366" s="1431"/>
      <c r="VQZ366" s="1431"/>
      <c r="VRA366" s="1431"/>
      <c r="VRB366" s="1431"/>
      <c r="VRC366" s="1431"/>
      <c r="VRD366" s="1431"/>
      <c r="VRE366" s="1431"/>
      <c r="VRF366" s="1431"/>
      <c r="VRG366" s="1431"/>
      <c r="VRH366" s="1431"/>
      <c r="VRI366" s="1431"/>
      <c r="VRJ366" s="1431"/>
      <c r="VRK366" s="1431"/>
      <c r="VRL366" s="1431"/>
      <c r="VRM366" s="1431"/>
      <c r="VRN366" s="1431"/>
      <c r="VRO366" s="1431"/>
      <c r="VRP366" s="1431"/>
      <c r="VRQ366" s="1431"/>
      <c r="VRR366" s="1431"/>
      <c r="VRS366" s="1431"/>
      <c r="VRT366" s="1431"/>
      <c r="VRU366" s="1431"/>
      <c r="VRV366" s="1431"/>
      <c r="VRW366" s="1431"/>
      <c r="VRX366" s="1431"/>
      <c r="VRY366" s="1431"/>
      <c r="VRZ366" s="1431"/>
      <c r="VSA366" s="1431"/>
      <c r="VSB366" s="1431"/>
      <c r="VSC366" s="1431"/>
      <c r="VSD366" s="1431"/>
      <c r="VSE366" s="1431"/>
      <c r="VSF366" s="1431"/>
      <c r="VSG366" s="1431"/>
      <c r="VSH366" s="1431"/>
      <c r="VSI366" s="1431"/>
      <c r="VSJ366" s="1431"/>
      <c r="VSK366" s="1431"/>
      <c r="VSL366" s="1431"/>
      <c r="VSM366" s="1431"/>
      <c r="VSN366" s="1431"/>
      <c r="VSO366" s="1431"/>
      <c r="VSP366" s="1431"/>
      <c r="VSQ366" s="1431"/>
      <c r="VSR366" s="1431"/>
      <c r="VSS366" s="1431"/>
      <c r="VST366" s="1431"/>
      <c r="VSU366" s="1431"/>
      <c r="VSV366" s="1431"/>
      <c r="VSW366" s="1431"/>
      <c r="VSX366" s="1431"/>
      <c r="VSY366" s="1431"/>
      <c r="VSZ366" s="1431"/>
      <c r="VTA366" s="1431"/>
      <c r="VTB366" s="1431"/>
      <c r="VTC366" s="1431"/>
      <c r="VTD366" s="1431"/>
      <c r="VTE366" s="1431"/>
      <c r="VTF366" s="1431"/>
      <c r="VTG366" s="1431"/>
      <c r="VTH366" s="1431"/>
      <c r="VTI366" s="1431"/>
      <c r="VTJ366" s="1431"/>
      <c r="VTK366" s="1431"/>
      <c r="VTL366" s="1431"/>
      <c r="VTM366" s="1431"/>
      <c r="VTN366" s="1431"/>
      <c r="VTO366" s="1431"/>
      <c r="VTP366" s="1431"/>
      <c r="VTQ366" s="1431"/>
      <c r="VTR366" s="1431"/>
      <c r="VTS366" s="1431"/>
      <c r="VTT366" s="1431"/>
      <c r="VTU366" s="1431"/>
      <c r="VTV366" s="1431"/>
      <c r="VTW366" s="1431"/>
      <c r="VTX366" s="1431"/>
      <c r="VTY366" s="1431"/>
      <c r="VTZ366" s="1431"/>
      <c r="VUA366" s="1431"/>
      <c r="VUB366" s="1431"/>
      <c r="VUC366" s="1431"/>
      <c r="VUD366" s="1431"/>
      <c r="VUE366" s="1431"/>
      <c r="VUF366" s="1431"/>
      <c r="VUG366" s="1431"/>
      <c r="VUH366" s="1431"/>
      <c r="VUI366" s="1431"/>
      <c r="VUJ366" s="1431"/>
      <c r="VUK366" s="1431"/>
      <c r="VUL366" s="1431"/>
      <c r="VUM366" s="1431"/>
      <c r="VUN366" s="1431"/>
      <c r="VUO366" s="1431"/>
      <c r="VUP366" s="1431"/>
      <c r="VUQ366" s="1431"/>
      <c r="VUR366" s="1431"/>
      <c r="VUS366" s="1431"/>
      <c r="VUT366" s="1431"/>
      <c r="VUU366" s="1431"/>
      <c r="VUV366" s="1431"/>
      <c r="VUW366" s="1431"/>
      <c r="VUX366" s="1431"/>
      <c r="VUY366" s="1431"/>
      <c r="VUZ366" s="1431"/>
      <c r="VVA366" s="1431"/>
      <c r="VVB366" s="1431"/>
      <c r="VVC366" s="1431"/>
      <c r="VVD366" s="1431"/>
      <c r="VVE366" s="1431"/>
      <c r="VVF366" s="1431"/>
      <c r="VVG366" s="1431"/>
      <c r="VVH366" s="1431"/>
      <c r="VVI366" s="1431"/>
      <c r="VVJ366" s="1431"/>
      <c r="VVK366" s="1431"/>
      <c r="VVL366" s="1431"/>
      <c r="VVM366" s="1431"/>
      <c r="VVN366" s="1431"/>
      <c r="VVO366" s="1431"/>
      <c r="VVP366" s="1431"/>
      <c r="VVQ366" s="1431"/>
      <c r="VVR366" s="1431"/>
      <c r="VVS366" s="1431"/>
      <c r="VVT366" s="1431"/>
      <c r="VVU366" s="1431"/>
      <c r="VVV366" s="1431"/>
      <c r="VVW366" s="1431"/>
      <c r="VVX366" s="1431"/>
      <c r="VVY366" s="1431"/>
      <c r="VVZ366" s="1431"/>
      <c r="VWA366" s="1431"/>
      <c r="VWB366" s="1431"/>
      <c r="VWC366" s="1431"/>
      <c r="VWD366" s="1431"/>
      <c r="VWE366" s="1431"/>
      <c r="VWF366" s="1431"/>
      <c r="VWG366" s="1431"/>
      <c r="VWH366" s="1431"/>
      <c r="VWI366" s="1431"/>
      <c r="VWJ366" s="1431"/>
      <c r="VWK366" s="1431"/>
      <c r="VWL366" s="1431"/>
      <c r="VWM366" s="1431"/>
      <c r="VWN366" s="1431"/>
      <c r="VWO366" s="1431"/>
      <c r="VWP366" s="1431"/>
      <c r="VWQ366" s="1431"/>
      <c r="VWR366" s="1431"/>
      <c r="VWS366" s="1431"/>
      <c r="VWT366" s="1431"/>
      <c r="VWU366" s="1431"/>
      <c r="VWV366" s="1431"/>
      <c r="VWW366" s="1431"/>
      <c r="VWX366" s="1431"/>
      <c r="VWY366" s="1431"/>
      <c r="VWZ366" s="1431"/>
      <c r="VXA366" s="1431"/>
      <c r="VXB366" s="1431"/>
      <c r="VXC366" s="1431"/>
      <c r="VXD366" s="1431"/>
      <c r="VXE366" s="1431"/>
      <c r="VXF366" s="1431"/>
      <c r="VXG366" s="1431"/>
      <c r="VXH366" s="1431"/>
      <c r="VXI366" s="1431"/>
      <c r="VXJ366" s="1431"/>
      <c r="VXK366" s="1431"/>
      <c r="VXL366" s="1431"/>
      <c r="VXM366" s="1431"/>
      <c r="VXN366" s="1431"/>
      <c r="VXO366" s="1431"/>
      <c r="VXP366" s="1431"/>
      <c r="VXQ366" s="1431"/>
      <c r="VXR366" s="1431"/>
      <c r="VXS366" s="1431"/>
      <c r="VXT366" s="1431"/>
      <c r="VXU366" s="1431"/>
      <c r="VXV366" s="1431"/>
      <c r="VXW366" s="1431"/>
      <c r="VXX366" s="1431"/>
      <c r="VXY366" s="1431"/>
      <c r="VXZ366" s="1431"/>
      <c r="VYA366" s="1431"/>
      <c r="VYB366" s="1431"/>
      <c r="VYC366" s="1431"/>
      <c r="VYD366" s="1431"/>
      <c r="VYE366" s="1431"/>
      <c r="VYF366" s="1431"/>
      <c r="VYG366" s="1431"/>
      <c r="VYH366" s="1431"/>
      <c r="VYI366" s="1431"/>
      <c r="VYJ366" s="1431"/>
      <c r="VYK366" s="1431"/>
      <c r="VYL366" s="1431"/>
      <c r="VYM366" s="1431"/>
      <c r="VYN366" s="1431"/>
      <c r="VYO366" s="1431"/>
      <c r="VYP366" s="1431"/>
      <c r="VYQ366" s="1431"/>
      <c r="VYR366" s="1431"/>
      <c r="VYS366" s="1431"/>
      <c r="VYT366" s="1431"/>
      <c r="VYU366" s="1431"/>
      <c r="VYV366" s="1431"/>
      <c r="VYW366" s="1431"/>
      <c r="VYX366" s="1431"/>
      <c r="VYY366" s="1431"/>
      <c r="VYZ366" s="1431"/>
      <c r="VZA366" s="1431"/>
      <c r="VZB366" s="1431"/>
      <c r="VZC366" s="1431"/>
      <c r="VZD366" s="1431"/>
      <c r="VZE366" s="1431"/>
      <c r="VZF366" s="1431"/>
      <c r="VZG366" s="1431"/>
      <c r="VZH366" s="1431"/>
      <c r="VZI366" s="1431"/>
      <c r="VZJ366" s="1431"/>
      <c r="VZK366" s="1431"/>
      <c r="VZL366" s="1431"/>
      <c r="VZM366" s="1431"/>
      <c r="VZN366" s="1431"/>
      <c r="VZO366" s="1431"/>
      <c r="VZP366" s="1431"/>
      <c r="VZQ366" s="1431"/>
      <c r="VZR366" s="1431"/>
      <c r="VZS366" s="1431"/>
      <c r="VZT366" s="1431"/>
      <c r="VZU366" s="1431"/>
      <c r="VZV366" s="1431"/>
      <c r="VZW366" s="1431"/>
      <c r="VZX366" s="1431"/>
      <c r="VZY366" s="1431"/>
      <c r="VZZ366" s="1431"/>
      <c r="WAA366" s="1431"/>
      <c r="WAB366" s="1431"/>
      <c r="WAC366" s="1431"/>
      <c r="WAD366" s="1431"/>
      <c r="WAE366" s="1431"/>
      <c r="WAF366" s="1431"/>
      <c r="WAG366" s="1431"/>
      <c r="WAH366" s="1431"/>
      <c r="WAI366" s="1431"/>
      <c r="WAJ366" s="1431"/>
      <c r="WAK366" s="1431"/>
      <c r="WAL366" s="1431"/>
      <c r="WAM366" s="1431"/>
      <c r="WAN366" s="1431"/>
      <c r="WAO366" s="1431"/>
      <c r="WAP366" s="1431"/>
      <c r="WAQ366" s="1431"/>
      <c r="WAR366" s="1431"/>
      <c r="WAS366" s="1431"/>
      <c r="WAT366" s="1431"/>
      <c r="WAU366" s="1431"/>
      <c r="WAV366" s="1431"/>
      <c r="WAW366" s="1431"/>
      <c r="WAX366" s="1431"/>
      <c r="WAY366" s="1431"/>
      <c r="WAZ366" s="1431"/>
      <c r="WBA366" s="1431"/>
      <c r="WBB366" s="1431"/>
      <c r="WBC366" s="1431"/>
      <c r="WBD366" s="1431"/>
      <c r="WBE366" s="1431"/>
      <c r="WBF366" s="1431"/>
      <c r="WBG366" s="1431"/>
      <c r="WBH366" s="1431"/>
      <c r="WBI366" s="1431"/>
      <c r="WBJ366" s="1431"/>
      <c r="WBK366" s="1431"/>
      <c r="WBL366" s="1431"/>
      <c r="WBM366" s="1431"/>
      <c r="WBN366" s="1431"/>
      <c r="WBO366" s="1431"/>
      <c r="WBP366" s="1431"/>
      <c r="WBQ366" s="1431"/>
      <c r="WBR366" s="1431"/>
      <c r="WBS366" s="1431"/>
      <c r="WBT366" s="1431"/>
      <c r="WBU366" s="1431"/>
      <c r="WBV366" s="1431"/>
      <c r="WBW366" s="1431"/>
      <c r="WBX366" s="1431"/>
      <c r="WBY366" s="1431"/>
      <c r="WBZ366" s="1431"/>
      <c r="WCA366" s="1431"/>
      <c r="WCB366" s="1431"/>
      <c r="WCC366" s="1431"/>
      <c r="WCD366" s="1431"/>
      <c r="WCE366" s="1431"/>
      <c r="WCF366" s="1431"/>
      <c r="WCG366" s="1431"/>
      <c r="WCH366" s="1431"/>
      <c r="WCI366" s="1431"/>
      <c r="WCJ366" s="1431"/>
      <c r="WCK366" s="1431"/>
      <c r="WCL366" s="1431"/>
      <c r="WCM366" s="1431"/>
      <c r="WCN366" s="1431"/>
      <c r="WCO366" s="1431"/>
      <c r="WCP366" s="1431"/>
      <c r="WCQ366" s="1431"/>
      <c r="WCR366" s="1431"/>
      <c r="WCS366" s="1431"/>
      <c r="WCT366" s="1431"/>
      <c r="WCU366" s="1431"/>
      <c r="WCV366" s="1431"/>
      <c r="WCW366" s="1431"/>
      <c r="WCX366" s="1431"/>
      <c r="WCY366" s="1431"/>
      <c r="WCZ366" s="1431"/>
      <c r="WDA366" s="1431"/>
      <c r="WDB366" s="1431"/>
      <c r="WDC366" s="1431"/>
      <c r="WDD366" s="1431"/>
      <c r="WDE366" s="1431"/>
      <c r="WDF366" s="1431"/>
      <c r="WDG366" s="1431"/>
      <c r="WDH366" s="1431"/>
      <c r="WDI366" s="1431"/>
      <c r="WDJ366" s="1431"/>
      <c r="WDK366" s="1431"/>
      <c r="WDL366" s="1431"/>
      <c r="WDM366" s="1431"/>
      <c r="WDN366" s="1431"/>
      <c r="WDO366" s="1431"/>
      <c r="WDP366" s="1431"/>
      <c r="WDQ366" s="1431"/>
      <c r="WDR366" s="1431"/>
      <c r="WDS366" s="1431"/>
      <c r="WDT366" s="1431"/>
      <c r="WDU366" s="1431"/>
      <c r="WDV366" s="1431"/>
      <c r="WDW366" s="1431"/>
      <c r="WDX366" s="1431"/>
      <c r="WDY366" s="1431"/>
      <c r="WDZ366" s="1431"/>
      <c r="WEA366" s="1431"/>
      <c r="WEB366" s="1431"/>
      <c r="WEC366" s="1431"/>
      <c r="WED366" s="1431"/>
      <c r="WEE366" s="1431"/>
      <c r="WEF366" s="1431"/>
      <c r="WEG366" s="1431"/>
      <c r="WEH366" s="1431"/>
      <c r="WEI366" s="1431"/>
      <c r="WEJ366" s="1431"/>
      <c r="WEK366" s="1431"/>
      <c r="WEL366" s="1431"/>
      <c r="WEM366" s="1431"/>
      <c r="WEN366" s="1431"/>
      <c r="WEO366" s="1431"/>
      <c r="WEP366" s="1431"/>
      <c r="WEQ366" s="1431"/>
      <c r="WER366" s="1431"/>
      <c r="WES366" s="1431"/>
      <c r="WET366" s="1431"/>
      <c r="WEU366" s="1431"/>
      <c r="WEV366" s="1431"/>
      <c r="WEW366" s="1431"/>
      <c r="WEX366" s="1431"/>
      <c r="WEY366" s="1431"/>
      <c r="WEZ366" s="1431"/>
      <c r="WFA366" s="1431"/>
      <c r="WFB366" s="1431"/>
      <c r="WFC366" s="1431"/>
      <c r="WFD366" s="1431"/>
      <c r="WFE366" s="1431"/>
      <c r="WFF366" s="1431"/>
      <c r="WFG366" s="1431"/>
      <c r="WFH366" s="1431"/>
      <c r="WFI366" s="1431"/>
      <c r="WFJ366" s="1431"/>
      <c r="WFK366" s="1431"/>
      <c r="WFL366" s="1431"/>
      <c r="WFM366" s="1431"/>
      <c r="WFN366" s="1431"/>
      <c r="WFO366" s="1431"/>
      <c r="WFP366" s="1431"/>
      <c r="WFQ366" s="1431"/>
      <c r="WFR366" s="1431"/>
      <c r="WFS366" s="1431"/>
      <c r="WFT366" s="1431"/>
      <c r="WFU366" s="1431"/>
      <c r="WFV366" s="1431"/>
      <c r="WFW366" s="1431"/>
      <c r="WFX366" s="1431"/>
      <c r="WFY366" s="1431"/>
      <c r="WFZ366" s="1431"/>
      <c r="WGA366" s="1431"/>
      <c r="WGB366" s="1431"/>
      <c r="WGC366" s="1431"/>
      <c r="WGD366" s="1431"/>
      <c r="WGE366" s="1431"/>
      <c r="WGF366" s="1431"/>
      <c r="WGG366" s="1431"/>
      <c r="WGH366" s="1431"/>
      <c r="WGI366" s="1431"/>
      <c r="WGJ366" s="1431"/>
      <c r="WGK366" s="1431"/>
      <c r="WGL366" s="1431"/>
      <c r="WGM366" s="1431"/>
      <c r="WGN366" s="1431"/>
      <c r="WGO366" s="1431"/>
      <c r="WGP366" s="1431"/>
      <c r="WGQ366" s="1431"/>
      <c r="WGR366" s="1431"/>
      <c r="WGS366" s="1431"/>
      <c r="WGT366" s="1431"/>
      <c r="WGU366" s="1431"/>
      <c r="WGV366" s="1431"/>
      <c r="WGW366" s="1431"/>
      <c r="WGX366" s="1431"/>
      <c r="WGY366" s="1431"/>
      <c r="WGZ366" s="1431"/>
      <c r="WHA366" s="1431"/>
      <c r="WHB366" s="1431"/>
      <c r="WHC366" s="1431"/>
      <c r="WHD366" s="1431"/>
      <c r="WHE366" s="1431"/>
      <c r="WHF366" s="1431"/>
      <c r="WHG366" s="1431"/>
      <c r="WHH366" s="1431"/>
      <c r="WHI366" s="1431"/>
      <c r="WHJ366" s="1431"/>
      <c r="WHK366" s="1431"/>
      <c r="WHL366" s="1431"/>
      <c r="WHM366" s="1431"/>
      <c r="WHN366" s="1431"/>
      <c r="WHO366" s="1431"/>
      <c r="WHP366" s="1431"/>
      <c r="WHQ366" s="1431"/>
      <c r="WHR366" s="1431"/>
      <c r="WHS366" s="1431"/>
      <c r="WHT366" s="1431"/>
      <c r="WHU366" s="1431"/>
      <c r="WHV366" s="1431"/>
      <c r="WHW366" s="1431"/>
      <c r="WHX366" s="1431"/>
      <c r="WHY366" s="1431"/>
      <c r="WHZ366" s="1431"/>
      <c r="WIA366" s="1431"/>
      <c r="WIB366" s="1431"/>
      <c r="WIC366" s="1431"/>
      <c r="WID366" s="1431"/>
      <c r="WIE366" s="1431"/>
      <c r="WIF366" s="1431"/>
      <c r="WIG366" s="1431"/>
      <c r="WIH366" s="1431"/>
      <c r="WII366" s="1431"/>
      <c r="WIJ366" s="1431"/>
      <c r="WIK366" s="1431"/>
      <c r="WIL366" s="1431"/>
      <c r="WIM366" s="1431"/>
      <c r="WIN366" s="1431"/>
      <c r="WIO366" s="1431"/>
      <c r="WIP366" s="1431"/>
      <c r="WIQ366" s="1431"/>
      <c r="WIR366" s="1431"/>
      <c r="WIS366" s="1431"/>
      <c r="WIT366" s="1431"/>
      <c r="WIU366" s="1431"/>
      <c r="WIV366" s="1431"/>
      <c r="WIW366" s="1431"/>
      <c r="WIX366" s="1431"/>
      <c r="WIY366" s="1431"/>
      <c r="WIZ366" s="1431"/>
      <c r="WJA366" s="1431"/>
      <c r="WJB366" s="1431"/>
      <c r="WJC366" s="1431"/>
      <c r="WJD366" s="1431"/>
      <c r="WJE366" s="1431"/>
      <c r="WJF366" s="1431"/>
      <c r="WJG366" s="1431"/>
      <c r="WJH366" s="1431"/>
      <c r="WJI366" s="1431"/>
      <c r="WJJ366" s="1431"/>
      <c r="WJK366" s="1431"/>
      <c r="WJL366" s="1431"/>
      <c r="WJM366" s="1431"/>
      <c r="WJN366" s="1431"/>
      <c r="WJO366" s="1431"/>
      <c r="WJP366" s="1431"/>
      <c r="WJQ366" s="1431"/>
      <c r="WJR366" s="1431"/>
      <c r="WJS366" s="1431"/>
      <c r="WJT366" s="1431"/>
      <c r="WJU366" s="1431"/>
      <c r="WJV366" s="1431"/>
      <c r="WJW366" s="1431"/>
      <c r="WJX366" s="1431"/>
      <c r="WJY366" s="1431"/>
      <c r="WJZ366" s="1431"/>
      <c r="WKA366" s="1431"/>
      <c r="WKB366" s="1431"/>
      <c r="WKC366" s="1431"/>
      <c r="WKD366" s="1431"/>
      <c r="WKE366" s="1431"/>
      <c r="WKF366" s="1431"/>
      <c r="WKG366" s="1431"/>
      <c r="WKH366" s="1431"/>
      <c r="WKI366" s="1431"/>
      <c r="WKJ366" s="1431"/>
      <c r="WKK366" s="1431"/>
      <c r="WKL366" s="1431"/>
      <c r="WKM366" s="1431"/>
      <c r="WKN366" s="1431"/>
      <c r="WKO366" s="1431"/>
      <c r="WKP366" s="1431"/>
      <c r="WKQ366" s="1431"/>
      <c r="WKR366" s="1431"/>
      <c r="WKS366" s="1431"/>
      <c r="WKT366" s="1431"/>
      <c r="WKU366" s="1431"/>
      <c r="WKV366" s="1431"/>
      <c r="WKW366" s="1431"/>
      <c r="WKX366" s="1431"/>
      <c r="WKY366" s="1431"/>
      <c r="WKZ366" s="1431"/>
      <c r="WLA366" s="1431"/>
      <c r="WLB366" s="1431"/>
      <c r="WLC366" s="1431"/>
      <c r="WLD366" s="1431"/>
      <c r="WLE366" s="1431"/>
      <c r="WLF366" s="1431"/>
      <c r="WLG366" s="1431"/>
      <c r="WLH366" s="1431"/>
      <c r="WLI366" s="1431"/>
      <c r="WLJ366" s="1431"/>
      <c r="WLK366" s="1431"/>
      <c r="WLL366" s="1431"/>
      <c r="WLM366" s="1431"/>
      <c r="WLN366" s="1431"/>
      <c r="WLO366" s="1431"/>
      <c r="WLP366" s="1431"/>
      <c r="WLQ366" s="1431"/>
      <c r="WLR366" s="1431"/>
      <c r="WLS366" s="1431"/>
      <c r="WLT366" s="1431"/>
      <c r="WLU366" s="1431"/>
      <c r="WLV366" s="1431"/>
      <c r="WLW366" s="1431"/>
      <c r="WLX366" s="1431"/>
      <c r="WLY366" s="1431"/>
      <c r="WLZ366" s="1431"/>
      <c r="WMA366" s="1431"/>
      <c r="WMB366" s="1431"/>
      <c r="WMC366" s="1431"/>
      <c r="WMD366" s="1431"/>
      <c r="WME366" s="1431"/>
      <c r="WMF366" s="1431"/>
      <c r="WMG366" s="1431"/>
      <c r="WMH366" s="1431"/>
      <c r="WMI366" s="1431"/>
      <c r="WMJ366" s="1431"/>
      <c r="WMK366" s="1431"/>
      <c r="WML366" s="1431"/>
      <c r="WMM366" s="1431"/>
      <c r="WMN366" s="1431"/>
      <c r="WMO366" s="1431"/>
      <c r="WMP366" s="1431"/>
      <c r="WMQ366" s="1431"/>
      <c r="WMR366" s="1431"/>
      <c r="WMS366" s="1431"/>
      <c r="WMT366" s="1431"/>
      <c r="WMU366" s="1431"/>
      <c r="WMV366" s="1431"/>
      <c r="WMW366" s="1431"/>
      <c r="WMX366" s="1431"/>
      <c r="WMY366" s="1431"/>
      <c r="WMZ366" s="1431"/>
      <c r="WNA366" s="1431"/>
      <c r="WNB366" s="1431"/>
      <c r="WNC366" s="1431"/>
      <c r="WND366" s="1431"/>
      <c r="WNE366" s="1431"/>
      <c r="WNF366" s="1431"/>
      <c r="WNG366" s="1431"/>
      <c r="WNH366" s="1431"/>
      <c r="WNI366" s="1431"/>
      <c r="WNJ366" s="1431"/>
      <c r="WNK366" s="1431"/>
      <c r="WNL366" s="1431"/>
      <c r="WNM366" s="1431"/>
      <c r="WNN366" s="1431"/>
      <c r="WNO366" s="1431"/>
      <c r="WNP366" s="1431"/>
      <c r="WNQ366" s="1431"/>
      <c r="WNR366" s="1431"/>
      <c r="WNS366" s="1431"/>
      <c r="WNT366" s="1431"/>
      <c r="WNU366" s="1431"/>
      <c r="WNV366" s="1431"/>
      <c r="WNW366" s="1431"/>
      <c r="WNX366" s="1431"/>
      <c r="WNY366" s="1431"/>
      <c r="WNZ366" s="1431"/>
      <c r="WOA366" s="1431"/>
      <c r="WOB366" s="1431"/>
      <c r="WOC366" s="1431"/>
      <c r="WOD366" s="1431"/>
      <c r="WOE366" s="1431"/>
      <c r="WOF366" s="1431"/>
      <c r="WOG366" s="1431"/>
      <c r="WOH366" s="1431"/>
      <c r="WOI366" s="1431"/>
      <c r="WOJ366" s="1431"/>
      <c r="WOK366" s="1431"/>
      <c r="WOL366" s="1431"/>
      <c r="WOM366" s="1431"/>
      <c r="WON366" s="1431"/>
      <c r="WOO366" s="1431"/>
      <c r="WOP366" s="1431"/>
      <c r="WOQ366" s="1431"/>
      <c r="WOR366" s="1431"/>
      <c r="WOS366" s="1431"/>
      <c r="WOT366" s="1431"/>
      <c r="WOU366" s="1431"/>
      <c r="WOV366" s="1431"/>
      <c r="WOW366" s="1431"/>
      <c r="WOX366" s="1431"/>
      <c r="WOY366" s="1431"/>
      <c r="WOZ366" s="1431"/>
      <c r="WPA366" s="1431"/>
      <c r="WPB366" s="1431"/>
      <c r="WPC366" s="1431"/>
      <c r="WPD366" s="1431"/>
      <c r="WPE366" s="1431"/>
      <c r="WPF366" s="1431"/>
      <c r="WPG366" s="1431"/>
      <c r="WPH366" s="1431"/>
      <c r="WPI366" s="1431"/>
      <c r="WPJ366" s="1431"/>
      <c r="WPK366" s="1431"/>
      <c r="WPL366" s="1431"/>
      <c r="WPM366" s="1431"/>
      <c r="WPN366" s="1431"/>
      <c r="WPO366" s="1431"/>
      <c r="WPP366" s="1431"/>
      <c r="WPQ366" s="1431"/>
      <c r="WPR366" s="1431"/>
      <c r="WPS366" s="1431"/>
      <c r="WPT366" s="1431"/>
      <c r="WPU366" s="1431"/>
      <c r="WPV366" s="1431"/>
      <c r="WPW366" s="1431"/>
      <c r="WPX366" s="1431"/>
      <c r="WPY366" s="1431"/>
      <c r="WPZ366" s="1431"/>
      <c r="WQA366" s="1431"/>
      <c r="WQB366" s="1431"/>
      <c r="WQC366" s="1431"/>
      <c r="WQD366" s="1431"/>
      <c r="WQE366" s="1431"/>
      <c r="WQF366" s="1431"/>
      <c r="WQG366" s="1431"/>
      <c r="WQH366" s="1431"/>
      <c r="WQI366" s="1431"/>
      <c r="WQJ366" s="1431"/>
      <c r="WQK366" s="1431"/>
      <c r="WQL366" s="1431"/>
      <c r="WQM366" s="1431"/>
      <c r="WQN366" s="1431"/>
      <c r="WQO366" s="1431"/>
      <c r="WQP366" s="1431"/>
      <c r="WQQ366" s="1431"/>
      <c r="WQR366" s="1431"/>
      <c r="WQS366" s="1431"/>
      <c r="WQT366" s="1431"/>
      <c r="WQU366" s="1431"/>
      <c r="WQV366" s="1431"/>
      <c r="WQW366" s="1431"/>
      <c r="WQX366" s="1431"/>
      <c r="WQY366" s="1431"/>
      <c r="WQZ366" s="1431"/>
      <c r="WRA366" s="1431"/>
      <c r="WRB366" s="1431"/>
      <c r="WRC366" s="1431"/>
      <c r="WRD366" s="1431"/>
      <c r="WRE366" s="1431"/>
      <c r="WRF366" s="1431"/>
      <c r="WRG366" s="1431"/>
      <c r="WRH366" s="1431"/>
      <c r="WRI366" s="1431"/>
      <c r="WRJ366" s="1431"/>
      <c r="WRK366" s="1431"/>
      <c r="WRL366" s="1431"/>
      <c r="WRM366" s="1431"/>
      <c r="WRN366" s="1431"/>
      <c r="WRO366" s="1431"/>
      <c r="WRP366" s="1431"/>
      <c r="WRQ366" s="1431"/>
      <c r="WRR366" s="1431"/>
      <c r="WRS366" s="1431"/>
      <c r="WRT366" s="1431"/>
      <c r="WRU366" s="1431"/>
      <c r="WRV366" s="1431"/>
      <c r="WRW366" s="1431"/>
      <c r="WRX366" s="1431"/>
      <c r="WRY366" s="1431"/>
      <c r="WRZ366" s="1431"/>
      <c r="WSA366" s="1431"/>
      <c r="WSB366" s="1431"/>
      <c r="WSC366" s="1431"/>
      <c r="WSD366" s="1431"/>
      <c r="WSE366" s="1431"/>
      <c r="WSF366" s="1431"/>
      <c r="WSG366" s="1431"/>
      <c r="WSH366" s="1431"/>
      <c r="WSI366" s="1431"/>
      <c r="WSJ366" s="1431"/>
      <c r="WSK366" s="1431"/>
      <c r="WSL366" s="1431"/>
      <c r="WSM366" s="1431"/>
      <c r="WSN366" s="1431"/>
      <c r="WSO366" s="1431"/>
      <c r="WSP366" s="1431"/>
      <c r="WSQ366" s="1431"/>
      <c r="WSR366" s="1431"/>
      <c r="WSS366" s="1431"/>
      <c r="WST366" s="1431"/>
      <c r="WSU366" s="1431"/>
      <c r="WSV366" s="1431"/>
      <c r="WSW366" s="1431"/>
      <c r="WSX366" s="1431"/>
      <c r="WSY366" s="1431"/>
      <c r="WSZ366" s="1431"/>
      <c r="WTA366" s="1431"/>
      <c r="WTB366" s="1431"/>
      <c r="WTC366" s="1431"/>
      <c r="WTD366" s="1431"/>
      <c r="WTE366" s="1431"/>
      <c r="WTF366" s="1431"/>
      <c r="WTG366" s="1431"/>
      <c r="WTH366" s="1431"/>
      <c r="WTI366" s="1431"/>
      <c r="WTJ366" s="1431"/>
      <c r="WTK366" s="1431"/>
      <c r="WTL366" s="1431"/>
      <c r="WTM366" s="1431"/>
      <c r="WTN366" s="1431"/>
      <c r="WTO366" s="1431"/>
      <c r="WTP366" s="1431"/>
      <c r="WTQ366" s="1431"/>
      <c r="WTR366" s="1431"/>
      <c r="WTS366" s="1431"/>
      <c r="WTT366" s="1431"/>
      <c r="WTU366" s="1431"/>
      <c r="WTV366" s="1431"/>
      <c r="WTW366" s="1431"/>
      <c r="WTX366" s="1431"/>
      <c r="WTY366" s="1431"/>
      <c r="WTZ366" s="1431"/>
      <c r="WUA366" s="1431"/>
      <c r="WUB366" s="1431"/>
      <c r="WUC366" s="1431"/>
      <c r="WUD366" s="1431"/>
      <c r="WUE366" s="1431"/>
      <c r="WUF366" s="1431"/>
      <c r="WUG366" s="1431"/>
      <c r="WUH366" s="1431"/>
      <c r="WUI366" s="1431"/>
      <c r="WUJ366" s="1431"/>
      <c r="WUK366" s="1431"/>
      <c r="WUL366" s="1431"/>
      <c r="WUM366" s="1431"/>
      <c r="WUN366" s="1431"/>
      <c r="WUO366" s="1431"/>
      <c r="WUP366" s="1431"/>
      <c r="WUQ366" s="1431"/>
      <c r="WUR366" s="1431"/>
      <c r="WUS366" s="1431"/>
      <c r="WUT366" s="1431"/>
      <c r="WUU366" s="1431"/>
      <c r="WUV366" s="1431"/>
      <c r="WUW366" s="1431"/>
      <c r="WUX366" s="1431"/>
      <c r="WUY366" s="1431"/>
      <c r="WUZ366" s="1431"/>
      <c r="WVA366" s="1431"/>
      <c r="WVB366" s="1431"/>
      <c r="WVC366" s="1431"/>
      <c r="WVD366" s="1431"/>
      <c r="WVE366" s="1431"/>
      <c r="WVF366" s="1431"/>
      <c r="WVG366" s="1431"/>
      <c r="WVH366" s="1431"/>
      <c r="WVI366" s="1431"/>
      <c r="WVJ366" s="1431"/>
      <c r="WVK366" s="1431"/>
      <c r="WVL366" s="1431"/>
      <c r="WVM366" s="1431"/>
      <c r="WVN366" s="1431"/>
      <c r="WVO366" s="1431"/>
      <c r="WVP366" s="1431"/>
      <c r="WVQ366" s="1431"/>
      <c r="WVR366" s="1431"/>
      <c r="WVS366" s="1431"/>
      <c r="WVT366" s="1431"/>
      <c r="WVU366" s="1431"/>
      <c r="WVV366" s="1431"/>
      <c r="WVW366" s="1431"/>
      <c r="WVX366" s="1431"/>
      <c r="WVY366" s="1431"/>
      <c r="WVZ366" s="1431"/>
      <c r="WWA366" s="1431"/>
      <c r="WWB366" s="1431"/>
      <c r="WWC366" s="1431"/>
      <c r="WWD366" s="1431"/>
      <c r="WWE366" s="1431"/>
      <c r="WWF366" s="1431"/>
      <c r="WWG366" s="1431"/>
      <c r="WWH366" s="1431"/>
      <c r="WWI366" s="1431"/>
      <c r="WWJ366" s="1431"/>
      <c r="WWK366" s="1431"/>
      <c r="WWL366" s="1431"/>
      <c r="WWM366" s="1431"/>
      <c r="WWN366" s="1431"/>
      <c r="WWO366" s="1431"/>
      <c r="WWP366" s="1431"/>
      <c r="WWQ366" s="1431"/>
      <c r="WWR366" s="1431"/>
      <c r="WWS366" s="1431"/>
      <c r="WWT366" s="1431"/>
      <c r="WWU366" s="1431"/>
      <c r="WWV366" s="1431"/>
      <c r="WWW366" s="1431"/>
      <c r="WWX366" s="1431"/>
      <c r="WWY366" s="1431"/>
      <c r="WWZ366" s="1431"/>
      <c r="WXA366" s="1431"/>
      <c r="WXB366" s="1431"/>
      <c r="WXC366" s="1431"/>
      <c r="WXD366" s="1431"/>
      <c r="WXE366" s="1431"/>
      <c r="WXF366" s="1431"/>
      <c r="WXG366" s="1431"/>
      <c r="WXH366" s="1431"/>
      <c r="WXI366" s="1431"/>
      <c r="WXJ366" s="1431"/>
      <c r="WXK366" s="1431"/>
      <c r="WXL366" s="1431"/>
      <c r="WXM366" s="1431"/>
      <c r="WXN366" s="1431"/>
      <c r="WXO366" s="1431"/>
      <c r="WXP366" s="1431"/>
      <c r="WXQ366" s="1431"/>
      <c r="WXR366" s="1431"/>
      <c r="WXS366" s="1431"/>
      <c r="WXT366" s="1431"/>
      <c r="WXU366" s="1431"/>
      <c r="WXV366" s="1431"/>
      <c r="WXW366" s="1431"/>
      <c r="WXX366" s="1431"/>
      <c r="WXY366" s="1431"/>
      <c r="WXZ366" s="1431"/>
      <c r="WYA366" s="1431"/>
      <c r="WYB366" s="1431"/>
      <c r="WYC366" s="1431"/>
      <c r="WYD366" s="1431"/>
      <c r="WYE366" s="1431"/>
      <c r="WYF366" s="1431"/>
      <c r="WYG366" s="1431"/>
      <c r="WYH366" s="1431"/>
      <c r="WYI366" s="1431"/>
      <c r="WYJ366" s="1431"/>
      <c r="WYK366" s="1431"/>
      <c r="WYL366" s="1431"/>
      <c r="WYM366" s="1431"/>
      <c r="WYN366" s="1431"/>
      <c r="WYO366" s="1431"/>
      <c r="WYP366" s="1431"/>
      <c r="WYQ366" s="1431"/>
      <c r="WYR366" s="1431"/>
      <c r="WYS366" s="1431"/>
      <c r="WYT366" s="1431"/>
      <c r="WYU366" s="1431"/>
      <c r="WYV366" s="1431"/>
      <c r="WYW366" s="1431"/>
      <c r="WYX366" s="1431"/>
      <c r="WYY366" s="1431"/>
      <c r="WYZ366" s="1431"/>
      <c r="WZA366" s="1431"/>
      <c r="WZB366" s="1431"/>
      <c r="WZC366" s="1431"/>
      <c r="WZD366" s="1431"/>
      <c r="WZE366" s="1431"/>
      <c r="WZF366" s="1431"/>
      <c r="WZG366" s="1431"/>
      <c r="WZH366" s="1431"/>
      <c r="WZI366" s="1431"/>
      <c r="WZJ366" s="1431"/>
      <c r="WZK366" s="1431"/>
      <c r="WZL366" s="1431"/>
      <c r="WZM366" s="1431"/>
      <c r="WZN366" s="1431"/>
      <c r="WZO366" s="1431"/>
      <c r="WZP366" s="1431"/>
      <c r="WZQ366" s="1431"/>
      <c r="WZR366" s="1431"/>
      <c r="WZS366" s="1431"/>
      <c r="WZT366" s="1431"/>
      <c r="WZU366" s="1431"/>
      <c r="WZV366" s="1431"/>
      <c r="WZW366" s="1431"/>
      <c r="WZX366" s="1431"/>
      <c r="WZY366" s="1431"/>
      <c r="WZZ366" s="1431"/>
      <c r="XAA366" s="1431"/>
      <c r="XAB366" s="1431"/>
      <c r="XAC366" s="1431"/>
      <c r="XAD366" s="1431"/>
      <c r="XAE366" s="1431"/>
      <c r="XAF366" s="1431"/>
      <c r="XAG366" s="1431"/>
      <c r="XAH366" s="1431"/>
      <c r="XAI366" s="1431"/>
      <c r="XAJ366" s="1431"/>
      <c r="XAK366" s="1431"/>
      <c r="XAL366" s="1431"/>
      <c r="XAM366" s="1431"/>
      <c r="XAN366" s="1431"/>
      <c r="XAO366" s="1431"/>
      <c r="XAP366" s="1431"/>
      <c r="XAQ366" s="1431"/>
      <c r="XAR366" s="1431"/>
      <c r="XAS366" s="1431"/>
      <c r="XAT366" s="1431"/>
      <c r="XAU366" s="1431"/>
      <c r="XAV366" s="1431"/>
      <c r="XAW366" s="1431"/>
      <c r="XAX366" s="1431"/>
      <c r="XAY366" s="1431"/>
      <c r="XAZ366" s="1431"/>
      <c r="XBA366" s="1431"/>
      <c r="XBB366" s="1431"/>
      <c r="XBC366" s="1431"/>
      <c r="XBD366" s="1431"/>
      <c r="XBE366" s="1431"/>
      <c r="XBF366" s="1431"/>
      <c r="XBG366" s="1431"/>
      <c r="XBH366" s="1431"/>
      <c r="XBI366" s="1431"/>
      <c r="XBJ366" s="1431"/>
      <c r="XBK366" s="1431"/>
      <c r="XBL366" s="1431"/>
      <c r="XBM366" s="1431"/>
      <c r="XBN366" s="1431"/>
      <c r="XBO366" s="1431"/>
      <c r="XBP366" s="1431"/>
      <c r="XBQ366" s="1431"/>
      <c r="XBR366" s="1431"/>
      <c r="XBS366" s="1431"/>
      <c r="XBT366" s="1431"/>
      <c r="XBU366" s="1431"/>
      <c r="XBV366" s="1431"/>
      <c r="XBW366" s="1431"/>
      <c r="XBX366" s="1431"/>
      <c r="XBY366" s="1431"/>
      <c r="XBZ366" s="1431"/>
      <c r="XCA366" s="1431"/>
      <c r="XCB366" s="1431"/>
      <c r="XCC366" s="1431"/>
      <c r="XCD366" s="1431"/>
      <c r="XCE366" s="1431"/>
      <c r="XCF366" s="1431"/>
      <c r="XCG366" s="1431"/>
      <c r="XCH366" s="1431"/>
      <c r="XCI366" s="1431"/>
      <c r="XCJ366" s="1431"/>
      <c r="XCK366" s="1431"/>
      <c r="XCL366" s="1431"/>
      <c r="XCM366" s="1431"/>
      <c r="XCN366" s="1431"/>
      <c r="XCO366" s="1431"/>
      <c r="XCP366" s="1431"/>
      <c r="XCQ366" s="1431"/>
      <c r="XCR366" s="1431"/>
      <c r="XCS366" s="1431"/>
      <c r="XCT366" s="1431"/>
      <c r="XCU366" s="1431"/>
      <c r="XCV366" s="1431"/>
      <c r="XCW366" s="1431"/>
      <c r="XCX366" s="1431"/>
      <c r="XCY366" s="1431"/>
      <c r="XCZ366" s="1431"/>
      <c r="XDA366" s="1431"/>
      <c r="XDB366" s="1431"/>
      <c r="XDC366" s="1431"/>
      <c r="XDD366" s="1431"/>
      <c r="XDE366" s="1431"/>
      <c r="XDF366" s="1431"/>
      <c r="XDG366" s="1431"/>
      <c r="XDH366" s="1431"/>
      <c r="XDI366" s="1431"/>
      <c r="XDJ366" s="1431"/>
      <c r="XDK366" s="1431"/>
      <c r="XDL366" s="1431"/>
      <c r="XDM366" s="1431"/>
      <c r="XDN366" s="1431"/>
      <c r="XDO366" s="1431"/>
      <c r="XDP366" s="1431"/>
      <c r="XDQ366" s="1431"/>
      <c r="XDR366" s="1431"/>
      <c r="XDS366" s="1431"/>
      <c r="XDT366" s="1431"/>
      <c r="XDU366" s="1431"/>
      <c r="XDV366" s="1431"/>
      <c r="XDW366" s="1431"/>
      <c r="XDX366" s="1431"/>
      <c r="XDY366" s="1431"/>
      <c r="XDZ366" s="1431"/>
      <c r="XEA366" s="1431"/>
      <c r="XEB366" s="1431"/>
      <c r="XEC366" s="1431"/>
      <c r="XED366" s="1431"/>
      <c r="XEE366" s="1431"/>
      <c r="XEF366" s="1431"/>
      <c r="XEG366" s="1431"/>
      <c r="XEH366" s="1431"/>
      <c r="XEI366" s="1431"/>
      <c r="XEJ366" s="1431"/>
      <c r="XEK366" s="1431"/>
      <c r="XEL366" s="1431"/>
      <c r="XEM366" s="1431"/>
      <c r="XEN366" s="1431"/>
      <c r="XEO366" s="1431"/>
      <c r="XEP366" s="1431"/>
      <c r="XEQ366" s="1431"/>
      <c r="XER366" s="1431"/>
      <c r="XES366" s="1431"/>
      <c r="XET366" s="1431"/>
      <c r="XEU366" s="1431"/>
      <c r="XEV366" s="1431"/>
    </row>
    <row r="367" spans="1:16376" s="366" customFormat="1" ht="15" customHeight="1" x14ac:dyDescent="0.25">
      <c r="A367" s="1541"/>
      <c r="B367" s="2099" t="s">
        <v>1717</v>
      </c>
      <c r="C367" s="2079" t="s">
        <v>14</v>
      </c>
      <c r="D367" s="2814" t="str">
        <f>CONCATENATE("Col ", LEFT(ADDRESS(ROW(OpRisk!C2),COLUMN(OpRisk!C3),4), 1))</f>
        <v>Col C</v>
      </c>
      <c r="E367" s="2814" t="str">
        <f>CONCATENATE("Col ", LEFT(ADDRESS(ROW(OpRisk!D2),COLUMN(OpRisk!D3),4), 1))</f>
        <v>Col D</v>
      </c>
      <c r="F367" s="1924" t="str">
        <f>CONCATENATE("Col ", LEFT(ADDRESS(ROW(OpRisk!E2),COLUMN(OpRisk!E3),4), 1))</f>
        <v>Col E</v>
      </c>
      <c r="G367" s="2814" t="str">
        <f>CONCATENATE("Col ", LEFT(ADDRESS(ROW(OpRisk!F2),COLUMN(OpRisk!F3),4), 1))</f>
        <v>Col F</v>
      </c>
      <c r="H367" s="2814" t="str">
        <f>CONCATENATE("Col ", LEFT(ADDRESS(ROW(OpRisk!G2),COLUMN(OpRisk!G3),4), 1))</f>
        <v>Col G</v>
      </c>
      <c r="I367" s="2814" t="str">
        <f>CONCATENATE("Col ", LEFT(ADDRESS(ROW(OpRisk!H2),COLUMN(OpRisk!H3),4), 1))</f>
        <v>Col H</v>
      </c>
      <c r="J367" s="2814" t="str">
        <f>CONCATENATE("Col ", LEFT(ADDRESS(ROW(OpRisk!I2),COLUMN(OpRisk!I3),4), 1))</f>
        <v>Col I</v>
      </c>
      <c r="K367" s="2814" t="str">
        <f>CONCATENATE("Col ", LEFT(ADDRESS(ROW(OpRisk!J2),COLUMN(OpRisk!J3),4), 1))</f>
        <v>Col J</v>
      </c>
      <c r="L367" s="2814" t="str">
        <f>CONCATENATE("Col ", LEFT(ADDRESS(ROW(OpRisk!K2),COLUMN(OpRisk!K3),4), 1))</f>
        <v>Col K</v>
      </c>
      <c r="M367" s="2814" t="str">
        <f>CONCATENATE("Col ", LEFT(ADDRESS(ROW(OpRisk!L2),COLUMN(OpRisk!L3),4), 1))</f>
        <v>Col L</v>
      </c>
      <c r="N367" s="2814" t="str">
        <f>CONCATENATE("Col ", LEFT(ADDRESS(ROW(OpRisk!M2),COLUMN(OpRisk!M3),4), 1))</f>
        <v>Col M</v>
      </c>
      <c r="O367" s="2814" t="str">
        <f>CONCATENATE("Col ", LEFT(ADDRESS(ROW(OpRisk!N2),COLUMN(OpRisk!N3),4), 1))</f>
        <v>Col N</v>
      </c>
      <c r="P367" s="1434"/>
      <c r="Q367" s="1434"/>
      <c r="R367" s="1434"/>
      <c r="S367" s="1434"/>
      <c r="T367" s="1434"/>
      <c r="U367" s="1434"/>
      <c r="V367" s="1434"/>
      <c r="AI367" s="1542"/>
    </row>
    <row r="368" spans="1:16376" s="366" customFormat="1" ht="15" customHeight="1" x14ac:dyDescent="0.25">
      <c r="A368" s="1541"/>
      <c r="B368" s="1380" t="s">
        <v>1733</v>
      </c>
      <c r="C368" s="1764" t="str">
        <f>OpRisk!B8</f>
        <v>Check: row 7 ≤ row 6</v>
      </c>
      <c r="D368" s="2455"/>
      <c r="E368" s="2824"/>
      <c r="F368" s="1769"/>
      <c r="G368" s="1568"/>
      <c r="H368" s="1568"/>
      <c r="I368" s="1568"/>
      <c r="J368" s="1568"/>
      <c r="K368" s="1558" t="str">
        <f>OpRisk!J8</f>
        <v/>
      </c>
      <c r="L368" s="1558" t="str">
        <f>OpRisk!K8</f>
        <v/>
      </c>
      <c r="M368" s="1558" t="str">
        <f>OpRisk!L8</f>
        <v/>
      </c>
      <c r="N368" s="1558" t="str">
        <f>OpRisk!M8</f>
        <v/>
      </c>
      <c r="O368" s="1558" t="str">
        <f>OpRisk!N8</f>
        <v/>
      </c>
      <c r="P368" s="1434"/>
      <c r="Q368" s="1434"/>
      <c r="R368" s="1434"/>
      <c r="S368" s="1434"/>
      <c r="T368" s="1434"/>
      <c r="U368" s="1434"/>
      <c r="V368" s="1434"/>
      <c r="AI368" s="1542"/>
    </row>
    <row r="369" spans="1:16376" s="366" customFormat="1" ht="15" customHeight="1" x14ac:dyDescent="0.25">
      <c r="A369" s="1541"/>
      <c r="B369" s="560" t="s">
        <v>1733</v>
      </c>
      <c r="C369" s="1763" t="str">
        <f>OpRisk!B32</f>
        <v>Check: row 31 ≤ row 30</v>
      </c>
      <c r="D369" s="2496" t="str">
        <f>OpRisk!C32</f>
        <v/>
      </c>
      <c r="E369" s="2825" t="str">
        <f>OpRisk!D32</f>
        <v/>
      </c>
      <c r="F369" s="1770" t="str">
        <f>OpRisk!E32</f>
        <v/>
      </c>
      <c r="G369" s="1562" t="str">
        <f>OpRisk!F32</f>
        <v/>
      </c>
      <c r="H369" s="1562" t="str">
        <f>OpRisk!G32</f>
        <v/>
      </c>
      <c r="I369" s="1562" t="str">
        <f>OpRisk!H32</f>
        <v/>
      </c>
      <c r="J369" s="1562" t="str">
        <f>OpRisk!I32</f>
        <v/>
      </c>
      <c r="K369" s="1562" t="str">
        <f>OpRisk!J32</f>
        <v/>
      </c>
      <c r="L369" s="1562" t="str">
        <f>OpRisk!K32</f>
        <v/>
      </c>
      <c r="M369" s="1562" t="str">
        <f>OpRisk!L32</f>
        <v/>
      </c>
      <c r="N369" s="1562" t="str">
        <f>OpRisk!M32</f>
        <v/>
      </c>
      <c r="O369" s="1562" t="str">
        <f>OpRisk!N32</f>
        <v/>
      </c>
      <c r="P369" s="1434"/>
      <c r="Q369" s="1434"/>
      <c r="R369" s="1434"/>
      <c r="S369" s="1434"/>
      <c r="T369" s="1434"/>
      <c r="U369" s="1434"/>
      <c r="V369" s="1434"/>
      <c r="AI369" s="1542"/>
    </row>
    <row r="370" spans="1:16376" s="366" customFormat="1" ht="15" customHeight="1" x14ac:dyDescent="0.25">
      <c r="A370" s="1541"/>
      <c r="B370" s="560" t="s">
        <v>1733</v>
      </c>
      <c r="C370" s="1763" t="str">
        <f>OpRisk!B35</f>
        <v>Check: row 29 &gt; 0 ↔ row 34 &gt; 0</v>
      </c>
      <c r="D370" s="1564" t="str">
        <f>OpRisk!C35</f>
        <v/>
      </c>
      <c r="E370" s="1552" t="str">
        <f>OpRisk!D35</f>
        <v/>
      </c>
      <c r="F370" s="1770" t="str">
        <f>OpRisk!E35</f>
        <v/>
      </c>
      <c r="G370" s="1562" t="str">
        <f>OpRisk!F35</f>
        <v/>
      </c>
      <c r="H370" s="1562" t="str">
        <f>OpRisk!G35</f>
        <v/>
      </c>
      <c r="I370" s="1562" t="str">
        <f>OpRisk!H35</f>
        <v/>
      </c>
      <c r="J370" s="1562" t="str">
        <f>OpRisk!I35</f>
        <v/>
      </c>
      <c r="K370" s="1562" t="str">
        <f>OpRisk!J35</f>
        <v/>
      </c>
      <c r="L370" s="1562" t="str">
        <f>OpRisk!K35</f>
        <v/>
      </c>
      <c r="M370" s="1562" t="str">
        <f>OpRisk!L35</f>
        <v/>
      </c>
      <c r="N370" s="1562" t="str">
        <f>OpRisk!M35</f>
        <v/>
      </c>
      <c r="O370" s="1562" t="str">
        <f>OpRisk!N35</f>
        <v/>
      </c>
      <c r="P370" s="1434"/>
      <c r="Q370" s="1434"/>
      <c r="R370" s="1434"/>
      <c r="S370" s="1434"/>
      <c r="T370" s="1434"/>
      <c r="U370" s="1434"/>
      <c r="V370" s="1434"/>
      <c r="AI370" s="1542"/>
    </row>
    <row r="371" spans="1:16376" s="366" customFormat="1" ht="15" customHeight="1" x14ac:dyDescent="0.25">
      <c r="A371" s="1541"/>
      <c r="B371" s="560" t="s">
        <v>1733</v>
      </c>
      <c r="C371" s="1763" t="str">
        <f ca="1">OpRisk!B37</f>
        <v>Check: sum(row 34) ≥ $E$36 ≥ max(row 34)</v>
      </c>
      <c r="D371" s="2822"/>
      <c r="E371" s="2823"/>
      <c r="F371" s="3079" t="str">
        <f>OpRisk!E37</f>
        <v>Pass</v>
      </c>
      <c r="G371" s="3079"/>
      <c r="H371" s="3079"/>
      <c r="I371" s="3079"/>
      <c r="J371" s="3079"/>
      <c r="K371" s="3079"/>
      <c r="L371" s="3079"/>
      <c r="M371" s="3079"/>
      <c r="N371" s="3079"/>
      <c r="O371" s="3079"/>
      <c r="P371" s="1434"/>
      <c r="Q371" s="1434"/>
      <c r="R371" s="1434"/>
      <c r="S371" s="1434"/>
      <c r="T371" s="1434"/>
      <c r="U371" s="1434"/>
      <c r="V371" s="1434"/>
      <c r="AI371" s="1542"/>
    </row>
    <row r="372" spans="1:16376" s="366" customFormat="1" ht="15" customHeight="1" x14ac:dyDescent="0.25">
      <c r="A372" s="1541"/>
      <c r="B372" s="560" t="s">
        <v>1733</v>
      </c>
      <c r="C372" s="1763" t="str">
        <f ca="1">OpRisk!B38</f>
        <v>Check: sum(row 33)/$E$36 ≥ EUR 20,000 or $E$36 = 0</v>
      </c>
      <c r="D372" s="2822"/>
      <c r="E372" s="2823"/>
      <c r="F372" s="3079" t="str">
        <f>OpRisk!E38</f>
        <v>Pass</v>
      </c>
      <c r="G372" s="3079"/>
      <c r="H372" s="3079"/>
      <c r="I372" s="3079"/>
      <c r="J372" s="3079"/>
      <c r="K372" s="3079"/>
      <c r="L372" s="3079"/>
      <c r="M372" s="3079"/>
      <c r="N372" s="3079"/>
      <c r="O372" s="3079"/>
      <c r="P372" s="1434"/>
      <c r="Q372" s="1434"/>
      <c r="R372" s="1434"/>
      <c r="S372" s="1434"/>
      <c r="T372" s="1434"/>
      <c r="U372" s="1434"/>
      <c r="V372" s="1434"/>
      <c r="AI372" s="1542"/>
    </row>
    <row r="373" spans="1:16376" s="366" customFormat="1" ht="15" customHeight="1" x14ac:dyDescent="0.25">
      <c r="A373" s="1541"/>
      <c r="B373" s="560" t="s">
        <v>1733</v>
      </c>
      <c r="C373" s="1763" t="str">
        <f ca="1">OpRisk!B42</f>
        <v>Check: $E$36 ≥ $E$41 ≥ 0</v>
      </c>
      <c r="D373" s="2822"/>
      <c r="E373" s="2823"/>
      <c r="F373" s="3079" t="str">
        <f>OpRisk!E42</f>
        <v/>
      </c>
      <c r="G373" s="3079"/>
      <c r="H373" s="3079"/>
      <c r="I373" s="3079"/>
      <c r="J373" s="3079"/>
      <c r="K373" s="3079"/>
      <c r="L373" s="3079"/>
      <c r="M373" s="3079"/>
      <c r="N373" s="3079"/>
      <c r="O373" s="3079"/>
      <c r="P373" s="1434"/>
      <c r="Q373" s="1434"/>
      <c r="R373" s="1434"/>
      <c r="S373" s="1434"/>
      <c r="T373" s="1434"/>
      <c r="U373" s="1434"/>
      <c r="V373" s="1434"/>
      <c r="AI373" s="1542"/>
    </row>
    <row r="374" spans="1:16376" s="366" customFormat="1" ht="15" customHeight="1" x14ac:dyDescent="0.25">
      <c r="A374" s="1541"/>
      <c r="B374" s="560" t="s">
        <v>1733</v>
      </c>
      <c r="C374" s="1763" t="str">
        <f ca="1">OpRisk!B43</f>
        <v>Check: sum(row 40)/($E$36 - $E$41) ≥ EUR 20,000 or $E$36 - $E$41 = 0</v>
      </c>
      <c r="D374" s="2822"/>
      <c r="E374" s="2823"/>
      <c r="F374" s="3079" t="str">
        <f>OpRisk!E43</f>
        <v>Pass</v>
      </c>
      <c r="G374" s="3079"/>
      <c r="H374" s="3079"/>
      <c r="I374" s="3079"/>
      <c r="J374" s="3079"/>
      <c r="K374" s="3079"/>
      <c r="L374" s="3079"/>
      <c r="M374" s="3079"/>
      <c r="N374" s="3079"/>
      <c r="O374" s="3079"/>
      <c r="P374" s="1434"/>
      <c r="Q374" s="1434"/>
      <c r="R374" s="1434"/>
      <c r="S374" s="1434"/>
      <c r="T374" s="1434"/>
      <c r="U374" s="1434"/>
      <c r="V374" s="1434"/>
      <c r="AI374" s="1542"/>
    </row>
    <row r="375" spans="1:16376" s="366" customFormat="1" ht="15" customHeight="1" x14ac:dyDescent="0.25">
      <c r="A375" s="1541"/>
      <c r="B375" s="560" t="s">
        <v>1733</v>
      </c>
      <c r="C375" s="1763" t="str">
        <f>OpRisk!B48</f>
        <v>Check: row 47 ≤ row 46</v>
      </c>
      <c r="D375" s="1564" t="str">
        <f>OpRisk!C48</f>
        <v/>
      </c>
      <c r="E375" s="1552" t="str">
        <f>OpRisk!D48</f>
        <v/>
      </c>
      <c r="F375" s="2067" t="str">
        <f>OpRisk!E48</f>
        <v/>
      </c>
      <c r="G375" s="1908" t="str">
        <f>OpRisk!F48</f>
        <v/>
      </c>
      <c r="H375" s="1908" t="str">
        <f>OpRisk!G48</f>
        <v/>
      </c>
      <c r="I375" s="1908" t="str">
        <f>OpRisk!H48</f>
        <v/>
      </c>
      <c r="J375" s="1908" t="str">
        <f>OpRisk!I48</f>
        <v/>
      </c>
      <c r="K375" s="1908" t="str">
        <f>OpRisk!J48</f>
        <v/>
      </c>
      <c r="L375" s="1908" t="str">
        <f>OpRisk!K48</f>
        <v/>
      </c>
      <c r="M375" s="1908" t="str">
        <f>OpRisk!L48</f>
        <v/>
      </c>
      <c r="N375" s="1908" t="str">
        <f>OpRisk!M48</f>
        <v/>
      </c>
      <c r="O375" s="1908" t="str">
        <f>OpRisk!N48</f>
        <v/>
      </c>
      <c r="P375" s="1434"/>
      <c r="Q375" s="1434"/>
      <c r="R375" s="1434"/>
      <c r="S375" s="1434"/>
      <c r="T375" s="1434"/>
      <c r="U375" s="1434"/>
      <c r="V375" s="1434"/>
      <c r="AI375" s="1542"/>
    </row>
    <row r="376" spans="1:16376" s="366" customFormat="1" ht="15" customHeight="1" x14ac:dyDescent="0.25">
      <c r="A376" s="1541"/>
      <c r="B376" s="560" t="s">
        <v>1733</v>
      </c>
      <c r="C376" s="1763" t="str">
        <f>OpRisk!B51</f>
        <v>Check: row 45 &gt; 0 ↔ row 50 &gt; 0</v>
      </c>
      <c r="D376" s="1564" t="str">
        <f>OpRisk!C51</f>
        <v/>
      </c>
      <c r="E376" s="1552" t="str">
        <f>OpRisk!D51</f>
        <v/>
      </c>
      <c r="F376" s="2067" t="str">
        <f>OpRisk!E51</f>
        <v/>
      </c>
      <c r="G376" s="1908" t="str">
        <f>OpRisk!F51</f>
        <v/>
      </c>
      <c r="H376" s="1908" t="str">
        <f>OpRisk!G51</f>
        <v/>
      </c>
      <c r="I376" s="1908" t="str">
        <f>OpRisk!H51</f>
        <v/>
      </c>
      <c r="J376" s="1908" t="str">
        <f>OpRisk!I51</f>
        <v/>
      </c>
      <c r="K376" s="1908" t="str">
        <f>OpRisk!J51</f>
        <v/>
      </c>
      <c r="L376" s="1908" t="str">
        <f>OpRisk!K51</f>
        <v/>
      </c>
      <c r="M376" s="1908" t="str">
        <f>OpRisk!L51</f>
        <v/>
      </c>
      <c r="N376" s="1908" t="str">
        <f>OpRisk!M51</f>
        <v/>
      </c>
      <c r="O376" s="1908" t="str">
        <f>OpRisk!N51</f>
        <v/>
      </c>
      <c r="P376" s="1434"/>
      <c r="Q376" s="1434"/>
      <c r="R376" s="1434"/>
      <c r="S376" s="1434"/>
      <c r="T376" s="1434"/>
      <c r="U376" s="1434"/>
      <c r="V376" s="1434"/>
      <c r="AI376" s="1542"/>
    </row>
    <row r="377" spans="1:16376" s="366" customFormat="1" ht="15" customHeight="1" x14ac:dyDescent="0.25">
      <c r="A377" s="1541"/>
      <c r="B377" s="560" t="s">
        <v>1733</v>
      </c>
      <c r="C377" s="1763" t="str">
        <f ca="1">OpRisk!B53</f>
        <v>Check: sum(row 50) ≥ $E$52 ≥ max(row 50)</v>
      </c>
      <c r="D377" s="2822"/>
      <c r="E377" s="2823"/>
      <c r="F377" s="3079" t="str">
        <f>OpRisk!E53</f>
        <v>Pass</v>
      </c>
      <c r="G377" s="3079"/>
      <c r="H377" s="3079"/>
      <c r="I377" s="3079"/>
      <c r="J377" s="3079"/>
      <c r="K377" s="3079"/>
      <c r="L377" s="3079"/>
      <c r="M377" s="3079"/>
      <c r="N377" s="3079"/>
      <c r="O377" s="3079"/>
      <c r="P377" s="1434"/>
      <c r="Q377" s="1434"/>
      <c r="R377" s="1434"/>
      <c r="S377" s="1434"/>
      <c r="T377" s="1434"/>
      <c r="U377" s="1434"/>
      <c r="V377" s="1434"/>
      <c r="AI377" s="1542"/>
    </row>
    <row r="378" spans="1:16376" s="366" customFormat="1" ht="15" customHeight="1" x14ac:dyDescent="0.25">
      <c r="A378" s="1541"/>
      <c r="B378" s="560" t="s">
        <v>1733</v>
      </c>
      <c r="C378" s="1763" t="str">
        <f ca="1">OpRisk!B54</f>
        <v>Check: sum(row 49)/$E$52 ≥ EUR 100,000 or $E$52 = 0</v>
      </c>
      <c r="D378" s="2822"/>
      <c r="E378" s="2823"/>
      <c r="F378" s="3079" t="str">
        <f>OpRisk!E54</f>
        <v>Pass</v>
      </c>
      <c r="G378" s="3079"/>
      <c r="H378" s="3079"/>
      <c r="I378" s="3079"/>
      <c r="J378" s="3079"/>
      <c r="K378" s="3079"/>
      <c r="L378" s="3079"/>
      <c r="M378" s="3079"/>
      <c r="N378" s="3079"/>
      <c r="O378" s="3079"/>
      <c r="P378" s="1434"/>
      <c r="Q378" s="1434"/>
      <c r="R378" s="1434"/>
      <c r="S378" s="1434"/>
      <c r="T378" s="1434"/>
      <c r="U378" s="1434"/>
      <c r="V378" s="1434"/>
      <c r="AI378" s="1542"/>
    </row>
    <row r="379" spans="1:16376" s="366" customFormat="1" ht="15" customHeight="1" x14ac:dyDescent="0.25">
      <c r="A379" s="1541"/>
      <c r="B379" s="560" t="s">
        <v>1733</v>
      </c>
      <c r="C379" s="1763" t="str">
        <f ca="1">OpRisk!B58</f>
        <v>Check: $E$52 ≥ $E$57 ≥ 0</v>
      </c>
      <c r="D379" s="2822"/>
      <c r="E379" s="2823"/>
      <c r="F379" s="3079" t="str">
        <f>OpRisk!E58</f>
        <v/>
      </c>
      <c r="G379" s="3079"/>
      <c r="H379" s="3079"/>
      <c r="I379" s="3079"/>
      <c r="J379" s="3079"/>
      <c r="K379" s="3079"/>
      <c r="L379" s="3079"/>
      <c r="M379" s="3079"/>
      <c r="N379" s="3079"/>
      <c r="O379" s="3079"/>
      <c r="P379" s="1434"/>
      <c r="Q379" s="1434"/>
      <c r="R379" s="1434"/>
      <c r="S379" s="1434"/>
      <c r="T379" s="1434"/>
      <c r="U379" s="1434"/>
      <c r="V379" s="1434"/>
      <c r="AI379" s="1542"/>
    </row>
    <row r="380" spans="1:16376" s="366" customFormat="1" ht="15" customHeight="1" x14ac:dyDescent="0.25">
      <c r="A380" s="1541"/>
      <c r="B380" s="560" t="s">
        <v>1733</v>
      </c>
      <c r="C380" s="1763" t="str">
        <f ca="1">OpRisk!B59</f>
        <v>Check: sum(row 56)/($E$52 - $E$57) ≥ EUR 100,000 or $E$52 - $E$57 = 0</v>
      </c>
      <c r="D380" s="2822"/>
      <c r="E380" s="2823"/>
      <c r="F380" s="3079" t="str">
        <f>OpRisk!E59</f>
        <v>Pass</v>
      </c>
      <c r="G380" s="3079"/>
      <c r="H380" s="3079"/>
      <c r="I380" s="3079"/>
      <c r="J380" s="3079"/>
      <c r="K380" s="3079"/>
      <c r="L380" s="3079"/>
      <c r="M380" s="3079"/>
      <c r="N380" s="3079"/>
      <c r="O380" s="3079"/>
      <c r="P380" s="1434"/>
      <c r="Q380" s="1434"/>
      <c r="R380" s="1434"/>
      <c r="S380" s="1434"/>
      <c r="T380" s="1434"/>
      <c r="U380" s="1434"/>
      <c r="V380" s="1434"/>
      <c r="AI380" s="1542"/>
    </row>
    <row r="381" spans="1:16376" s="366" customFormat="1" ht="15" customHeight="1" x14ac:dyDescent="0.25">
      <c r="A381" s="1541"/>
      <c r="B381" s="545" t="s">
        <v>1733</v>
      </c>
      <c r="C381" s="1543" t="str">
        <f>OpRisk!B60</f>
        <v>Check: row 29 ≥ row 45 &amp; row 30 ≥ row 46 &amp; row 31 ≥ row 47 &amp; row 34 ≥ row 50</v>
      </c>
      <c r="D381" s="1565" t="str">
        <f>OpRisk!C60</f>
        <v>Pass</v>
      </c>
      <c r="E381" s="1554" t="str">
        <f>OpRisk!D60</f>
        <v>Pass</v>
      </c>
      <c r="F381" s="1563" t="str">
        <f>OpRisk!E60</f>
        <v>Pass</v>
      </c>
      <c r="G381" s="1553" t="str">
        <f>OpRisk!F60</f>
        <v>Pass</v>
      </c>
      <c r="H381" s="1553" t="str">
        <f>OpRisk!G60</f>
        <v>Pass</v>
      </c>
      <c r="I381" s="1553" t="str">
        <f>OpRisk!H60</f>
        <v>Pass</v>
      </c>
      <c r="J381" s="1553" t="str">
        <f>OpRisk!I60</f>
        <v>Pass</v>
      </c>
      <c r="K381" s="1553" t="str">
        <f>OpRisk!J60</f>
        <v>Pass</v>
      </c>
      <c r="L381" s="1553" t="str">
        <f>OpRisk!K60</f>
        <v>Pass</v>
      </c>
      <c r="M381" s="1553" t="str">
        <f>OpRisk!L60</f>
        <v>Pass</v>
      </c>
      <c r="N381" s="1553" t="str">
        <f>OpRisk!M60</f>
        <v>Pass</v>
      </c>
      <c r="O381" s="1553" t="str">
        <f>OpRisk!N60</f>
        <v>Pass</v>
      </c>
      <c r="P381" s="1434"/>
      <c r="Q381" s="1434"/>
      <c r="R381" s="1434"/>
      <c r="S381" s="1434"/>
      <c r="T381" s="1434"/>
      <c r="U381" s="1434"/>
      <c r="V381" s="1434"/>
      <c r="AI381" s="1542"/>
    </row>
    <row r="382" spans="1:16376" s="366" customFormat="1" ht="15" customHeight="1" x14ac:dyDescent="0.25">
      <c r="A382" s="1541"/>
      <c r="B382" s="1434"/>
      <c r="C382" s="1434"/>
      <c r="D382" s="1434"/>
      <c r="E382" s="1434"/>
      <c r="F382" s="1434"/>
      <c r="G382" s="1434"/>
      <c r="H382" s="1434"/>
      <c r="I382" s="1434"/>
      <c r="J382" s="1434"/>
      <c r="K382" s="1434"/>
      <c r="L382" s="1546"/>
      <c r="M382" s="1546"/>
      <c r="N382" s="1546"/>
      <c r="O382" s="1434"/>
      <c r="P382" s="1434"/>
      <c r="Q382" s="1434"/>
      <c r="R382" s="1434"/>
      <c r="S382" s="1434"/>
      <c r="T382" s="1434"/>
      <c r="U382" s="1434"/>
      <c r="V382" s="1434"/>
      <c r="AI382" s="1542"/>
    </row>
    <row r="383" spans="1:16376" s="366" customFormat="1" ht="45" customHeight="1" x14ac:dyDescent="0.25">
      <c r="A383" s="2113" t="s">
        <v>2382</v>
      </c>
      <c r="B383" s="2106"/>
      <c r="C383" s="2106"/>
      <c r="D383" s="2106"/>
      <c r="E383" s="2106"/>
      <c r="F383" s="2106"/>
      <c r="G383" s="2106"/>
      <c r="H383" s="2106"/>
      <c r="I383" s="2106"/>
      <c r="J383" s="2106"/>
      <c r="K383" s="2106"/>
      <c r="L383" s="2106"/>
      <c r="M383" s="2106"/>
      <c r="N383" s="2106"/>
      <c r="O383" s="2106"/>
      <c r="P383" s="2106"/>
      <c r="Q383" s="2106"/>
      <c r="R383" s="2106"/>
      <c r="S383" s="2106"/>
      <c r="T383" s="2106"/>
      <c r="U383" s="2106"/>
      <c r="V383" s="2106"/>
      <c r="W383" s="2126"/>
      <c r="X383" s="2106"/>
      <c r="Y383" s="2106"/>
      <c r="Z383" s="2106"/>
      <c r="AA383" s="2106"/>
      <c r="AB383" s="2106"/>
      <c r="AC383" s="2106"/>
      <c r="AD383" s="2106"/>
      <c r="AE383" s="2106"/>
      <c r="AF383" s="2106"/>
      <c r="AG383" s="2106"/>
      <c r="AH383" s="2106"/>
      <c r="AI383" s="2114"/>
      <c r="AJ383" s="1431"/>
      <c r="AK383" s="1431"/>
      <c r="AL383" s="1431"/>
      <c r="AM383" s="1431"/>
      <c r="AN383" s="1431"/>
      <c r="AO383" s="1431"/>
      <c r="AP383" s="1431"/>
      <c r="AQ383" s="1431"/>
      <c r="AR383" s="1431"/>
      <c r="AS383" s="1431"/>
      <c r="AT383" s="1431"/>
      <c r="AU383" s="1431"/>
      <c r="AV383" s="1431"/>
      <c r="AW383" s="1431"/>
      <c r="AX383" s="1431"/>
      <c r="AY383" s="1431"/>
      <c r="AZ383" s="1431"/>
      <c r="BA383" s="1431"/>
      <c r="BB383" s="1431"/>
      <c r="BC383" s="1431"/>
      <c r="BD383" s="1431"/>
      <c r="BE383" s="1431"/>
      <c r="BF383" s="1431"/>
      <c r="BG383" s="1431"/>
      <c r="BH383" s="1431"/>
      <c r="BI383" s="1431"/>
      <c r="BJ383" s="1431"/>
      <c r="BK383" s="1431"/>
      <c r="BL383" s="1431"/>
      <c r="BM383" s="1431"/>
      <c r="BN383" s="1431"/>
      <c r="BO383" s="1431"/>
      <c r="BP383" s="1431"/>
      <c r="BQ383" s="1431"/>
      <c r="BR383" s="1431"/>
      <c r="BS383" s="1431"/>
      <c r="BT383" s="1431"/>
      <c r="BU383" s="1431"/>
      <c r="BV383" s="1431"/>
      <c r="BW383" s="1431"/>
      <c r="BX383" s="1431"/>
      <c r="BY383" s="1431"/>
      <c r="BZ383" s="1431"/>
      <c r="CA383" s="1431"/>
      <c r="CB383" s="1431"/>
      <c r="CC383" s="1431"/>
      <c r="CD383" s="1431"/>
      <c r="CE383" s="1431"/>
      <c r="CF383" s="1431"/>
      <c r="CG383" s="1431"/>
      <c r="CH383" s="1431"/>
      <c r="CI383" s="1431"/>
      <c r="CJ383" s="1431"/>
      <c r="CK383" s="1431"/>
      <c r="CL383" s="1431"/>
      <c r="CM383" s="1431"/>
      <c r="CN383" s="1431"/>
      <c r="CO383" s="1431"/>
      <c r="CP383" s="1431"/>
      <c r="CQ383" s="1431"/>
      <c r="CR383" s="1431"/>
      <c r="CS383" s="1431"/>
      <c r="CT383" s="1431"/>
      <c r="CU383" s="1431"/>
      <c r="CV383" s="1431"/>
      <c r="CW383" s="1431"/>
      <c r="CX383" s="1431"/>
      <c r="CY383" s="1431"/>
      <c r="CZ383" s="1431"/>
      <c r="DA383" s="1431"/>
      <c r="DB383" s="1431"/>
      <c r="DC383" s="1431"/>
      <c r="DD383" s="1431"/>
      <c r="DE383" s="1431"/>
      <c r="DF383" s="1431"/>
      <c r="DG383" s="1431"/>
      <c r="DH383" s="1431"/>
      <c r="DI383" s="1431"/>
      <c r="DJ383" s="1431"/>
      <c r="DK383" s="1431"/>
      <c r="DL383" s="1431"/>
      <c r="DM383" s="1431"/>
      <c r="DN383" s="1431"/>
      <c r="DO383" s="1431"/>
      <c r="DP383" s="1431"/>
      <c r="DQ383" s="1431"/>
      <c r="DR383" s="1431"/>
      <c r="DS383" s="1431"/>
      <c r="DT383" s="1431"/>
      <c r="DU383" s="1431"/>
      <c r="DV383" s="1431"/>
      <c r="DW383" s="1431"/>
      <c r="DX383" s="1431"/>
      <c r="DY383" s="1431"/>
      <c r="DZ383" s="1431"/>
      <c r="EA383" s="1431"/>
      <c r="EB383" s="1431"/>
      <c r="EC383" s="1431"/>
      <c r="ED383" s="1431"/>
      <c r="EE383" s="1431"/>
      <c r="EF383" s="1431"/>
      <c r="EG383" s="1431"/>
      <c r="EH383" s="1431"/>
      <c r="EI383" s="1431"/>
      <c r="EJ383" s="1431"/>
      <c r="EK383" s="1431"/>
      <c r="EL383" s="1431"/>
      <c r="EM383" s="1431"/>
      <c r="EN383" s="1431"/>
      <c r="EO383" s="1431"/>
      <c r="EP383" s="1431"/>
      <c r="EQ383" s="1431"/>
      <c r="ER383" s="1431"/>
      <c r="ES383" s="1431"/>
      <c r="ET383" s="1431"/>
      <c r="EU383" s="1431"/>
      <c r="EV383" s="1431"/>
      <c r="EW383" s="1431"/>
      <c r="EX383" s="1431"/>
      <c r="EY383" s="1431"/>
      <c r="EZ383" s="1431"/>
      <c r="FA383" s="1431"/>
      <c r="FB383" s="1431"/>
      <c r="FC383" s="1431"/>
      <c r="FD383" s="1431"/>
      <c r="FE383" s="1431"/>
      <c r="FF383" s="1431"/>
      <c r="FG383" s="1431"/>
      <c r="FH383" s="1431"/>
      <c r="FI383" s="1431"/>
      <c r="FJ383" s="1431"/>
      <c r="FK383" s="1431"/>
      <c r="FL383" s="1431"/>
      <c r="FM383" s="1431"/>
      <c r="FN383" s="1431"/>
      <c r="FO383" s="1431"/>
      <c r="FP383" s="1431"/>
      <c r="FQ383" s="1431"/>
      <c r="FR383" s="1431"/>
      <c r="FS383" s="1431"/>
      <c r="FT383" s="1431"/>
      <c r="FU383" s="1431"/>
      <c r="FV383" s="1431"/>
      <c r="FW383" s="1431"/>
      <c r="FX383" s="1431"/>
      <c r="FY383" s="1431"/>
      <c r="FZ383" s="1431"/>
      <c r="GA383" s="1431"/>
      <c r="GB383" s="1431"/>
      <c r="GC383" s="1431"/>
      <c r="GD383" s="1431"/>
      <c r="GE383" s="1431"/>
      <c r="GF383" s="1431"/>
      <c r="GG383" s="1431"/>
      <c r="GH383" s="1431"/>
      <c r="GI383" s="1431"/>
      <c r="GJ383" s="1431"/>
      <c r="GK383" s="1431"/>
      <c r="GL383" s="1431"/>
      <c r="GM383" s="1431"/>
      <c r="GN383" s="1431"/>
      <c r="GO383" s="1431"/>
      <c r="GP383" s="1431"/>
      <c r="GQ383" s="1431"/>
      <c r="GR383" s="1431"/>
      <c r="GS383" s="1431"/>
      <c r="GT383" s="1431"/>
      <c r="GU383" s="1431"/>
      <c r="GV383" s="1431"/>
      <c r="GW383" s="1431"/>
      <c r="GX383" s="1431"/>
      <c r="GY383" s="1431"/>
      <c r="GZ383" s="1431"/>
      <c r="HA383" s="1431"/>
      <c r="HB383" s="1431"/>
      <c r="HC383" s="1431"/>
      <c r="HD383" s="1431"/>
      <c r="HE383" s="1431"/>
      <c r="HF383" s="1431"/>
      <c r="HG383" s="1431"/>
      <c r="HH383" s="1431"/>
      <c r="HI383" s="1431"/>
      <c r="HJ383" s="1431"/>
      <c r="HK383" s="1431"/>
      <c r="HL383" s="1431"/>
      <c r="HM383" s="1431"/>
      <c r="HN383" s="1431"/>
      <c r="HO383" s="1431"/>
      <c r="HP383" s="1431"/>
      <c r="HQ383" s="1431"/>
      <c r="HR383" s="1431"/>
      <c r="HS383" s="1431"/>
      <c r="HT383" s="1431"/>
      <c r="HU383" s="1431"/>
      <c r="HV383" s="1431"/>
      <c r="HW383" s="1431"/>
      <c r="HX383" s="1431"/>
      <c r="HY383" s="1431"/>
      <c r="HZ383" s="1431"/>
      <c r="IA383" s="1431"/>
      <c r="IB383" s="1431"/>
      <c r="IC383" s="1431"/>
      <c r="ID383" s="1431"/>
      <c r="IE383" s="1431"/>
      <c r="IF383" s="1431"/>
      <c r="IG383" s="1431"/>
      <c r="IH383" s="1431"/>
      <c r="II383" s="1431"/>
      <c r="IJ383" s="1431"/>
      <c r="IK383" s="1431"/>
      <c r="IL383" s="1431"/>
      <c r="IM383" s="1431"/>
      <c r="IN383" s="1431"/>
      <c r="IO383" s="1431"/>
      <c r="IP383" s="1431"/>
      <c r="IQ383" s="1431"/>
      <c r="IR383" s="1431"/>
      <c r="IS383" s="1431"/>
      <c r="IT383" s="1431"/>
      <c r="IU383" s="1431"/>
      <c r="IV383" s="1431"/>
      <c r="IW383" s="1431"/>
      <c r="IX383" s="1431"/>
      <c r="IY383" s="1431"/>
      <c r="IZ383" s="1431"/>
      <c r="JA383" s="1431"/>
      <c r="JB383" s="1431"/>
      <c r="JC383" s="1431"/>
      <c r="JD383" s="1431"/>
      <c r="JE383" s="1431"/>
      <c r="JF383" s="1431"/>
      <c r="JG383" s="1431"/>
      <c r="JH383" s="1431"/>
      <c r="JI383" s="1431"/>
      <c r="JJ383" s="1431"/>
      <c r="JK383" s="1431"/>
      <c r="JL383" s="1431"/>
      <c r="JM383" s="1431"/>
      <c r="JN383" s="1431"/>
      <c r="JO383" s="1431"/>
      <c r="JP383" s="1431"/>
      <c r="JQ383" s="1431"/>
      <c r="JR383" s="1431"/>
      <c r="JS383" s="1431"/>
      <c r="JT383" s="1431"/>
      <c r="JU383" s="1431"/>
      <c r="JV383" s="1431"/>
      <c r="JW383" s="1431"/>
      <c r="JX383" s="1431"/>
      <c r="JY383" s="1431"/>
      <c r="JZ383" s="1431"/>
      <c r="KA383" s="1431"/>
      <c r="KB383" s="1431"/>
      <c r="KC383" s="1431"/>
      <c r="KD383" s="1431"/>
      <c r="KE383" s="1431"/>
      <c r="KF383" s="1431"/>
      <c r="KG383" s="1431"/>
      <c r="KH383" s="1431"/>
      <c r="KI383" s="1431"/>
      <c r="KJ383" s="1431"/>
      <c r="KK383" s="1431"/>
      <c r="KL383" s="1431"/>
      <c r="KM383" s="1431"/>
      <c r="KN383" s="1431"/>
      <c r="KO383" s="1431"/>
      <c r="KP383" s="1431"/>
      <c r="KQ383" s="1431"/>
      <c r="KR383" s="1431"/>
      <c r="KS383" s="1431"/>
      <c r="KT383" s="1431"/>
      <c r="KU383" s="1431"/>
      <c r="KV383" s="1431"/>
      <c r="KW383" s="1431"/>
      <c r="KX383" s="1431"/>
      <c r="KY383" s="1431"/>
      <c r="KZ383" s="1431"/>
      <c r="LA383" s="1431"/>
      <c r="LB383" s="1431"/>
      <c r="LC383" s="1431"/>
      <c r="LD383" s="1431"/>
      <c r="LE383" s="1431"/>
      <c r="LF383" s="1431"/>
      <c r="LG383" s="1431"/>
      <c r="LH383" s="1431"/>
      <c r="LI383" s="1431"/>
      <c r="LJ383" s="1431"/>
      <c r="LK383" s="1431"/>
      <c r="LL383" s="1431"/>
      <c r="LM383" s="1431"/>
      <c r="LN383" s="1431"/>
      <c r="LO383" s="1431"/>
      <c r="LP383" s="1431"/>
      <c r="LQ383" s="1431"/>
      <c r="LR383" s="1431"/>
      <c r="LS383" s="1431"/>
      <c r="LT383" s="1431"/>
      <c r="LU383" s="1431"/>
      <c r="LV383" s="1431"/>
      <c r="LW383" s="1431"/>
      <c r="LX383" s="1431"/>
      <c r="LY383" s="1431"/>
      <c r="LZ383" s="1431"/>
      <c r="MA383" s="1431"/>
      <c r="MB383" s="1431"/>
      <c r="MC383" s="1431"/>
      <c r="MD383" s="1431"/>
      <c r="ME383" s="1431"/>
      <c r="MF383" s="1431"/>
      <c r="MG383" s="1431"/>
      <c r="MH383" s="1431"/>
      <c r="MI383" s="1431"/>
      <c r="MJ383" s="1431"/>
      <c r="MK383" s="1431"/>
      <c r="ML383" s="1431"/>
      <c r="MM383" s="1431"/>
      <c r="MN383" s="1431"/>
      <c r="MO383" s="1431"/>
      <c r="MP383" s="1431"/>
      <c r="MQ383" s="1431"/>
      <c r="MR383" s="1431"/>
      <c r="MS383" s="1431"/>
      <c r="MT383" s="1431"/>
      <c r="MU383" s="1431"/>
      <c r="MV383" s="1431"/>
      <c r="MW383" s="1431"/>
      <c r="MX383" s="1431"/>
      <c r="MY383" s="1431"/>
      <c r="MZ383" s="1431"/>
      <c r="NA383" s="1431"/>
      <c r="NB383" s="1431"/>
      <c r="NC383" s="1431"/>
      <c r="ND383" s="1431"/>
      <c r="NE383" s="1431"/>
      <c r="NF383" s="1431"/>
      <c r="NG383" s="1431"/>
      <c r="NH383" s="1431"/>
      <c r="NI383" s="1431"/>
      <c r="NJ383" s="1431"/>
      <c r="NK383" s="1431"/>
      <c r="NL383" s="1431"/>
      <c r="NM383" s="1431"/>
      <c r="NN383" s="1431"/>
      <c r="NO383" s="1431"/>
      <c r="NP383" s="1431"/>
      <c r="NQ383" s="1431"/>
      <c r="NR383" s="1431"/>
      <c r="NS383" s="1431"/>
      <c r="NT383" s="1431"/>
      <c r="NU383" s="1431"/>
      <c r="NV383" s="1431"/>
      <c r="NW383" s="1431"/>
      <c r="NX383" s="1431"/>
      <c r="NY383" s="1431"/>
      <c r="NZ383" s="1431"/>
      <c r="OA383" s="1431"/>
      <c r="OB383" s="1431"/>
      <c r="OC383" s="1431"/>
      <c r="OD383" s="1431"/>
      <c r="OE383" s="1431"/>
      <c r="OF383" s="1431"/>
      <c r="OG383" s="1431"/>
      <c r="OH383" s="1431"/>
      <c r="OI383" s="1431"/>
      <c r="OJ383" s="1431"/>
      <c r="OK383" s="1431"/>
      <c r="OL383" s="1431"/>
      <c r="OM383" s="1431"/>
      <c r="ON383" s="1431"/>
      <c r="OO383" s="1431"/>
      <c r="OP383" s="1431"/>
      <c r="OQ383" s="1431"/>
      <c r="OR383" s="1431"/>
      <c r="OS383" s="1431"/>
      <c r="OT383" s="1431"/>
      <c r="OU383" s="1431"/>
      <c r="OV383" s="1431"/>
      <c r="OW383" s="1431"/>
      <c r="OX383" s="1431"/>
      <c r="OY383" s="1431"/>
      <c r="OZ383" s="1431"/>
      <c r="PA383" s="1431"/>
      <c r="PB383" s="1431"/>
      <c r="PC383" s="1431"/>
      <c r="PD383" s="1431"/>
      <c r="PE383" s="1431"/>
      <c r="PF383" s="1431"/>
      <c r="PG383" s="1431"/>
      <c r="PH383" s="1431"/>
      <c r="PI383" s="1431"/>
      <c r="PJ383" s="1431"/>
      <c r="PK383" s="1431"/>
      <c r="PL383" s="1431"/>
      <c r="PM383" s="1431"/>
      <c r="PN383" s="1431"/>
      <c r="PO383" s="1431"/>
      <c r="PP383" s="1431"/>
      <c r="PQ383" s="1431"/>
      <c r="PR383" s="1431"/>
      <c r="PS383" s="1431"/>
      <c r="PT383" s="1431"/>
      <c r="PU383" s="1431"/>
      <c r="PV383" s="1431"/>
      <c r="PW383" s="1431"/>
      <c r="PX383" s="1431"/>
      <c r="PY383" s="1431"/>
      <c r="PZ383" s="1431"/>
      <c r="QA383" s="1431"/>
      <c r="QB383" s="1431"/>
      <c r="QC383" s="1431"/>
      <c r="QD383" s="1431"/>
      <c r="QE383" s="1431"/>
      <c r="QF383" s="1431"/>
      <c r="QG383" s="1431"/>
      <c r="QH383" s="1431"/>
      <c r="QI383" s="1431"/>
      <c r="QJ383" s="1431"/>
      <c r="QK383" s="1431"/>
      <c r="QL383" s="1431"/>
      <c r="QM383" s="1431"/>
      <c r="QN383" s="1431"/>
      <c r="QO383" s="1431"/>
      <c r="QP383" s="1431"/>
      <c r="QQ383" s="1431"/>
      <c r="QR383" s="1431"/>
      <c r="QS383" s="1431"/>
      <c r="QT383" s="1431"/>
      <c r="QU383" s="1431"/>
      <c r="QV383" s="1431"/>
      <c r="QW383" s="1431"/>
      <c r="QX383" s="1431"/>
      <c r="QY383" s="1431"/>
      <c r="QZ383" s="1431"/>
      <c r="RA383" s="1431"/>
      <c r="RB383" s="1431"/>
      <c r="RC383" s="1431"/>
      <c r="RD383" s="1431"/>
      <c r="RE383" s="1431"/>
      <c r="RF383" s="1431"/>
      <c r="RG383" s="1431"/>
      <c r="RH383" s="1431"/>
      <c r="RI383" s="1431"/>
      <c r="RJ383" s="1431"/>
      <c r="RK383" s="1431"/>
      <c r="RL383" s="1431"/>
      <c r="RM383" s="1431"/>
      <c r="RN383" s="1431"/>
      <c r="RO383" s="1431"/>
      <c r="RP383" s="1431"/>
      <c r="RQ383" s="1431"/>
      <c r="RR383" s="1431"/>
      <c r="RS383" s="1431"/>
      <c r="RT383" s="1431"/>
      <c r="RU383" s="1431"/>
      <c r="RV383" s="1431"/>
      <c r="RW383" s="1431"/>
      <c r="RX383" s="1431"/>
      <c r="RY383" s="1431"/>
      <c r="RZ383" s="1431"/>
      <c r="SA383" s="1431"/>
      <c r="SB383" s="1431"/>
      <c r="SC383" s="1431"/>
      <c r="SD383" s="1431"/>
      <c r="SE383" s="1431"/>
      <c r="SF383" s="1431"/>
      <c r="SG383" s="1431"/>
      <c r="SH383" s="1431"/>
      <c r="SI383" s="1431"/>
      <c r="SJ383" s="1431"/>
      <c r="SK383" s="1431"/>
      <c r="SL383" s="1431"/>
      <c r="SM383" s="1431"/>
      <c r="SN383" s="1431"/>
      <c r="SO383" s="1431"/>
      <c r="SP383" s="1431"/>
      <c r="SQ383" s="1431"/>
      <c r="SR383" s="1431"/>
      <c r="SS383" s="1431"/>
      <c r="ST383" s="1431"/>
      <c r="SU383" s="1431"/>
      <c r="SV383" s="1431"/>
      <c r="SW383" s="1431"/>
      <c r="SX383" s="1431"/>
      <c r="SY383" s="1431"/>
      <c r="SZ383" s="1431"/>
      <c r="TA383" s="1431"/>
      <c r="TB383" s="1431"/>
      <c r="TC383" s="1431"/>
      <c r="TD383" s="1431"/>
      <c r="TE383" s="1431"/>
      <c r="TF383" s="1431"/>
      <c r="TG383" s="1431"/>
      <c r="TH383" s="1431"/>
      <c r="TI383" s="1431"/>
      <c r="TJ383" s="1431"/>
      <c r="TK383" s="1431"/>
      <c r="TL383" s="1431"/>
      <c r="TM383" s="1431"/>
      <c r="TN383" s="1431"/>
      <c r="TO383" s="1431"/>
      <c r="TP383" s="1431"/>
      <c r="TQ383" s="1431"/>
      <c r="TR383" s="1431"/>
      <c r="TS383" s="1431"/>
      <c r="TT383" s="1431"/>
      <c r="TU383" s="1431"/>
      <c r="TV383" s="1431"/>
      <c r="TW383" s="1431"/>
      <c r="TX383" s="1431"/>
      <c r="TY383" s="1431"/>
      <c r="TZ383" s="1431"/>
      <c r="UA383" s="1431"/>
      <c r="UB383" s="1431"/>
      <c r="UC383" s="1431"/>
      <c r="UD383" s="1431"/>
      <c r="UE383" s="1431"/>
      <c r="UF383" s="1431"/>
      <c r="UG383" s="1431"/>
      <c r="UH383" s="1431"/>
      <c r="UI383" s="1431"/>
      <c r="UJ383" s="1431"/>
      <c r="UK383" s="1431"/>
      <c r="UL383" s="1431"/>
      <c r="UM383" s="1431"/>
      <c r="UN383" s="1431"/>
      <c r="UO383" s="1431"/>
      <c r="UP383" s="1431"/>
      <c r="UQ383" s="1431"/>
      <c r="UR383" s="1431"/>
      <c r="US383" s="1431"/>
      <c r="UT383" s="1431"/>
      <c r="UU383" s="1431"/>
      <c r="UV383" s="1431"/>
      <c r="UW383" s="1431"/>
      <c r="UX383" s="1431"/>
      <c r="UY383" s="1431"/>
      <c r="UZ383" s="1431"/>
      <c r="VA383" s="1431"/>
      <c r="VB383" s="1431"/>
      <c r="VC383" s="1431"/>
      <c r="VD383" s="1431"/>
      <c r="VE383" s="1431"/>
      <c r="VF383" s="1431"/>
      <c r="VG383" s="1431"/>
      <c r="VH383" s="1431"/>
      <c r="VI383" s="1431"/>
      <c r="VJ383" s="1431"/>
      <c r="VK383" s="1431"/>
      <c r="VL383" s="1431"/>
      <c r="VM383" s="1431"/>
      <c r="VN383" s="1431"/>
      <c r="VO383" s="1431"/>
      <c r="VP383" s="1431"/>
      <c r="VQ383" s="1431"/>
      <c r="VR383" s="1431"/>
      <c r="VS383" s="1431"/>
      <c r="VT383" s="1431"/>
      <c r="VU383" s="1431"/>
      <c r="VV383" s="1431"/>
      <c r="VW383" s="1431"/>
      <c r="VX383" s="1431"/>
      <c r="VY383" s="1431"/>
      <c r="VZ383" s="1431"/>
      <c r="WA383" s="1431"/>
      <c r="WB383" s="1431"/>
      <c r="WC383" s="1431"/>
      <c r="WD383" s="1431"/>
      <c r="WE383" s="1431"/>
      <c r="WF383" s="1431"/>
      <c r="WG383" s="1431"/>
      <c r="WH383" s="1431"/>
      <c r="WI383" s="1431"/>
      <c r="WJ383" s="1431"/>
      <c r="WK383" s="1431"/>
      <c r="WL383" s="1431"/>
      <c r="WM383" s="1431"/>
      <c r="WN383" s="1431"/>
      <c r="WO383" s="1431"/>
      <c r="WP383" s="1431"/>
      <c r="WQ383" s="1431"/>
      <c r="WR383" s="1431"/>
      <c r="WS383" s="1431"/>
      <c r="WT383" s="1431"/>
      <c r="WU383" s="1431"/>
      <c r="WV383" s="1431"/>
      <c r="WW383" s="1431"/>
      <c r="WX383" s="1431"/>
      <c r="WY383" s="1431"/>
      <c r="WZ383" s="1431"/>
      <c r="XA383" s="1431"/>
      <c r="XB383" s="1431"/>
      <c r="XC383" s="1431"/>
      <c r="XD383" s="1431"/>
      <c r="XE383" s="1431"/>
      <c r="XF383" s="1431"/>
      <c r="XG383" s="1431"/>
      <c r="XH383" s="1431"/>
      <c r="XI383" s="1431"/>
      <c r="XJ383" s="1431"/>
      <c r="XK383" s="1431"/>
      <c r="XL383" s="1431"/>
      <c r="XM383" s="1431"/>
      <c r="XN383" s="1431"/>
      <c r="XO383" s="1431"/>
      <c r="XP383" s="1431"/>
      <c r="XQ383" s="1431"/>
      <c r="XR383" s="1431"/>
      <c r="XS383" s="1431"/>
      <c r="XT383" s="1431"/>
      <c r="XU383" s="1431"/>
      <c r="XV383" s="1431"/>
      <c r="XW383" s="1431"/>
      <c r="XX383" s="1431"/>
      <c r="XY383" s="1431"/>
      <c r="XZ383" s="1431"/>
      <c r="YA383" s="1431"/>
      <c r="YB383" s="1431"/>
      <c r="YC383" s="1431"/>
      <c r="YD383" s="1431"/>
      <c r="YE383" s="1431"/>
      <c r="YF383" s="1431"/>
      <c r="YG383" s="1431"/>
      <c r="YH383" s="1431"/>
      <c r="YI383" s="1431"/>
      <c r="YJ383" s="1431"/>
      <c r="YK383" s="1431"/>
      <c r="YL383" s="1431"/>
      <c r="YM383" s="1431"/>
      <c r="YN383" s="1431"/>
      <c r="YO383" s="1431"/>
      <c r="YP383" s="1431"/>
      <c r="YQ383" s="1431"/>
      <c r="YR383" s="1431"/>
      <c r="YS383" s="1431"/>
      <c r="YT383" s="1431"/>
      <c r="YU383" s="1431"/>
      <c r="YV383" s="1431"/>
      <c r="YW383" s="1431"/>
      <c r="YX383" s="1431"/>
      <c r="YY383" s="1431"/>
      <c r="YZ383" s="1431"/>
      <c r="ZA383" s="1431"/>
      <c r="ZB383" s="1431"/>
      <c r="ZC383" s="1431"/>
      <c r="ZD383" s="1431"/>
      <c r="ZE383" s="1431"/>
      <c r="ZF383" s="1431"/>
      <c r="ZG383" s="1431"/>
      <c r="ZH383" s="1431"/>
      <c r="ZI383" s="1431"/>
      <c r="ZJ383" s="1431"/>
      <c r="ZK383" s="1431"/>
      <c r="ZL383" s="1431"/>
      <c r="ZM383" s="1431"/>
      <c r="ZN383" s="1431"/>
      <c r="ZO383" s="1431"/>
      <c r="ZP383" s="1431"/>
      <c r="ZQ383" s="1431"/>
      <c r="ZR383" s="1431"/>
      <c r="ZS383" s="1431"/>
      <c r="ZT383" s="1431"/>
      <c r="ZU383" s="1431"/>
      <c r="ZV383" s="1431"/>
      <c r="ZW383" s="1431"/>
      <c r="ZX383" s="1431"/>
      <c r="ZY383" s="1431"/>
      <c r="ZZ383" s="1431"/>
      <c r="AAA383" s="1431"/>
      <c r="AAB383" s="1431"/>
      <c r="AAC383" s="1431"/>
      <c r="AAD383" s="1431"/>
      <c r="AAE383" s="1431"/>
      <c r="AAF383" s="1431"/>
      <c r="AAG383" s="1431"/>
      <c r="AAH383" s="1431"/>
      <c r="AAI383" s="1431"/>
      <c r="AAJ383" s="1431"/>
      <c r="AAK383" s="1431"/>
      <c r="AAL383" s="1431"/>
      <c r="AAM383" s="1431"/>
      <c r="AAN383" s="1431"/>
      <c r="AAO383" s="1431"/>
      <c r="AAP383" s="1431"/>
      <c r="AAQ383" s="1431"/>
      <c r="AAR383" s="1431"/>
      <c r="AAS383" s="1431"/>
      <c r="AAT383" s="1431"/>
      <c r="AAU383" s="1431"/>
      <c r="AAV383" s="1431"/>
      <c r="AAW383" s="1431"/>
      <c r="AAX383" s="1431"/>
      <c r="AAY383" s="1431"/>
      <c r="AAZ383" s="1431"/>
      <c r="ABA383" s="1431"/>
      <c r="ABB383" s="1431"/>
      <c r="ABC383" s="1431"/>
      <c r="ABD383" s="1431"/>
      <c r="ABE383" s="1431"/>
      <c r="ABF383" s="1431"/>
      <c r="ABG383" s="1431"/>
      <c r="ABH383" s="1431"/>
      <c r="ABI383" s="1431"/>
      <c r="ABJ383" s="1431"/>
      <c r="ABK383" s="1431"/>
      <c r="ABL383" s="1431"/>
      <c r="ABM383" s="1431"/>
      <c r="ABN383" s="1431"/>
      <c r="ABO383" s="1431"/>
      <c r="ABP383" s="1431"/>
      <c r="ABQ383" s="1431"/>
      <c r="ABR383" s="1431"/>
      <c r="ABS383" s="1431"/>
      <c r="ABT383" s="1431"/>
      <c r="ABU383" s="1431"/>
      <c r="ABV383" s="1431"/>
      <c r="ABW383" s="1431"/>
      <c r="ABX383" s="1431"/>
      <c r="ABY383" s="1431"/>
      <c r="ABZ383" s="1431"/>
      <c r="ACA383" s="1431"/>
      <c r="ACB383" s="1431"/>
      <c r="ACC383" s="1431"/>
      <c r="ACD383" s="1431"/>
      <c r="ACE383" s="1431"/>
      <c r="ACF383" s="1431"/>
      <c r="ACG383" s="1431"/>
      <c r="ACH383" s="1431"/>
      <c r="ACI383" s="1431"/>
      <c r="ACJ383" s="1431"/>
      <c r="ACK383" s="1431"/>
      <c r="ACL383" s="1431"/>
      <c r="ACM383" s="1431"/>
      <c r="ACN383" s="1431"/>
      <c r="ACO383" s="1431"/>
      <c r="ACP383" s="1431"/>
      <c r="ACQ383" s="1431"/>
      <c r="ACR383" s="1431"/>
      <c r="ACS383" s="1431"/>
      <c r="ACT383" s="1431"/>
      <c r="ACU383" s="1431"/>
      <c r="ACV383" s="1431"/>
      <c r="ACW383" s="1431"/>
      <c r="ACX383" s="1431"/>
      <c r="ACY383" s="1431"/>
      <c r="ACZ383" s="1431"/>
      <c r="ADA383" s="1431"/>
      <c r="ADB383" s="1431"/>
      <c r="ADC383" s="1431"/>
      <c r="ADD383" s="1431"/>
      <c r="ADE383" s="1431"/>
      <c r="ADF383" s="1431"/>
      <c r="ADG383" s="1431"/>
      <c r="ADH383" s="1431"/>
      <c r="ADI383" s="1431"/>
      <c r="ADJ383" s="1431"/>
      <c r="ADK383" s="1431"/>
      <c r="ADL383" s="1431"/>
      <c r="ADM383" s="1431"/>
      <c r="ADN383" s="1431"/>
      <c r="ADO383" s="1431"/>
      <c r="ADP383" s="1431"/>
      <c r="ADQ383" s="1431"/>
      <c r="ADR383" s="1431"/>
      <c r="ADS383" s="1431"/>
      <c r="ADT383" s="1431"/>
      <c r="ADU383" s="1431"/>
      <c r="ADV383" s="1431"/>
      <c r="ADW383" s="1431"/>
      <c r="ADX383" s="1431"/>
      <c r="ADY383" s="1431"/>
      <c r="ADZ383" s="1431"/>
      <c r="AEA383" s="1431"/>
      <c r="AEB383" s="1431"/>
      <c r="AEC383" s="1431"/>
      <c r="AED383" s="1431"/>
      <c r="AEE383" s="1431"/>
      <c r="AEF383" s="1431"/>
      <c r="AEG383" s="1431"/>
      <c r="AEH383" s="1431"/>
      <c r="AEI383" s="1431"/>
      <c r="AEJ383" s="1431"/>
      <c r="AEK383" s="1431"/>
      <c r="AEL383" s="1431"/>
      <c r="AEM383" s="1431"/>
      <c r="AEN383" s="1431"/>
      <c r="AEO383" s="1431"/>
      <c r="AEP383" s="1431"/>
      <c r="AEQ383" s="1431"/>
      <c r="AER383" s="1431"/>
      <c r="AES383" s="1431"/>
      <c r="AET383" s="1431"/>
      <c r="AEU383" s="1431"/>
      <c r="AEV383" s="1431"/>
      <c r="AEW383" s="1431"/>
      <c r="AEX383" s="1431"/>
      <c r="AEY383" s="1431"/>
      <c r="AEZ383" s="1431"/>
      <c r="AFA383" s="1431"/>
      <c r="AFB383" s="1431"/>
      <c r="AFC383" s="1431"/>
      <c r="AFD383" s="1431"/>
      <c r="AFE383" s="1431"/>
      <c r="AFF383" s="1431"/>
      <c r="AFG383" s="1431"/>
      <c r="AFH383" s="1431"/>
      <c r="AFI383" s="1431"/>
      <c r="AFJ383" s="1431"/>
      <c r="AFK383" s="1431"/>
      <c r="AFL383" s="1431"/>
      <c r="AFM383" s="1431"/>
      <c r="AFN383" s="1431"/>
      <c r="AFO383" s="1431"/>
      <c r="AFP383" s="1431"/>
      <c r="AFQ383" s="1431"/>
      <c r="AFR383" s="1431"/>
      <c r="AFS383" s="1431"/>
      <c r="AFT383" s="1431"/>
      <c r="AFU383" s="1431"/>
      <c r="AFV383" s="1431"/>
      <c r="AFW383" s="1431"/>
      <c r="AFX383" s="1431"/>
      <c r="AFY383" s="1431"/>
      <c r="AFZ383" s="1431"/>
      <c r="AGA383" s="1431"/>
      <c r="AGB383" s="1431"/>
      <c r="AGC383" s="1431"/>
      <c r="AGD383" s="1431"/>
      <c r="AGE383" s="1431"/>
      <c r="AGF383" s="1431"/>
      <c r="AGG383" s="1431"/>
      <c r="AGH383" s="1431"/>
      <c r="AGI383" s="1431"/>
      <c r="AGJ383" s="1431"/>
      <c r="AGK383" s="1431"/>
      <c r="AGL383" s="1431"/>
      <c r="AGM383" s="1431"/>
      <c r="AGN383" s="1431"/>
      <c r="AGO383" s="1431"/>
      <c r="AGP383" s="1431"/>
      <c r="AGQ383" s="1431"/>
      <c r="AGR383" s="1431"/>
      <c r="AGS383" s="1431"/>
      <c r="AGT383" s="1431"/>
      <c r="AGU383" s="1431"/>
      <c r="AGV383" s="1431"/>
      <c r="AGW383" s="1431"/>
      <c r="AGX383" s="1431"/>
      <c r="AGY383" s="1431"/>
      <c r="AGZ383" s="1431"/>
      <c r="AHA383" s="1431"/>
      <c r="AHB383" s="1431"/>
      <c r="AHC383" s="1431"/>
      <c r="AHD383" s="1431"/>
      <c r="AHE383" s="1431"/>
      <c r="AHF383" s="1431"/>
      <c r="AHG383" s="1431"/>
      <c r="AHH383" s="1431"/>
      <c r="AHI383" s="1431"/>
      <c r="AHJ383" s="1431"/>
      <c r="AHK383" s="1431"/>
      <c r="AHL383" s="1431"/>
      <c r="AHM383" s="1431"/>
      <c r="AHN383" s="1431"/>
      <c r="AHO383" s="1431"/>
      <c r="AHP383" s="1431"/>
      <c r="AHQ383" s="1431"/>
      <c r="AHR383" s="1431"/>
      <c r="AHS383" s="1431"/>
      <c r="AHT383" s="1431"/>
      <c r="AHU383" s="1431"/>
      <c r="AHV383" s="1431"/>
      <c r="AHW383" s="1431"/>
      <c r="AHX383" s="1431"/>
      <c r="AHY383" s="1431"/>
      <c r="AHZ383" s="1431"/>
      <c r="AIA383" s="1431"/>
      <c r="AIB383" s="1431"/>
      <c r="AIC383" s="1431"/>
      <c r="AID383" s="1431"/>
      <c r="AIE383" s="1431"/>
      <c r="AIF383" s="1431"/>
      <c r="AIG383" s="1431"/>
      <c r="AIH383" s="1431"/>
      <c r="AII383" s="1431"/>
      <c r="AIJ383" s="1431"/>
      <c r="AIK383" s="1431"/>
      <c r="AIL383" s="1431"/>
      <c r="AIM383" s="1431"/>
      <c r="AIN383" s="1431"/>
      <c r="AIO383" s="1431"/>
      <c r="AIP383" s="1431"/>
      <c r="AIQ383" s="1431"/>
      <c r="AIR383" s="1431"/>
      <c r="AIS383" s="1431"/>
      <c r="AIT383" s="1431"/>
      <c r="AIU383" s="1431"/>
      <c r="AIV383" s="1431"/>
      <c r="AIW383" s="1431"/>
      <c r="AIX383" s="1431"/>
      <c r="AIY383" s="1431"/>
      <c r="AIZ383" s="1431"/>
      <c r="AJA383" s="1431"/>
      <c r="AJB383" s="1431"/>
      <c r="AJC383" s="1431"/>
      <c r="AJD383" s="1431"/>
      <c r="AJE383" s="1431"/>
      <c r="AJF383" s="1431"/>
      <c r="AJG383" s="1431"/>
      <c r="AJH383" s="1431"/>
      <c r="AJI383" s="1431"/>
      <c r="AJJ383" s="1431"/>
      <c r="AJK383" s="1431"/>
      <c r="AJL383" s="1431"/>
      <c r="AJM383" s="1431"/>
      <c r="AJN383" s="1431"/>
      <c r="AJO383" s="1431"/>
      <c r="AJP383" s="1431"/>
      <c r="AJQ383" s="1431"/>
      <c r="AJR383" s="1431"/>
      <c r="AJS383" s="1431"/>
      <c r="AJT383" s="1431"/>
      <c r="AJU383" s="1431"/>
      <c r="AJV383" s="1431"/>
      <c r="AJW383" s="1431"/>
      <c r="AJX383" s="1431"/>
      <c r="AJY383" s="1431"/>
      <c r="AJZ383" s="1431"/>
      <c r="AKA383" s="1431"/>
      <c r="AKB383" s="1431"/>
      <c r="AKC383" s="1431"/>
      <c r="AKD383" s="1431"/>
      <c r="AKE383" s="1431"/>
      <c r="AKF383" s="1431"/>
      <c r="AKG383" s="1431"/>
      <c r="AKH383" s="1431"/>
      <c r="AKI383" s="1431"/>
      <c r="AKJ383" s="1431"/>
      <c r="AKK383" s="1431"/>
      <c r="AKL383" s="1431"/>
      <c r="AKM383" s="1431"/>
      <c r="AKN383" s="1431"/>
      <c r="AKO383" s="1431"/>
      <c r="AKP383" s="1431"/>
      <c r="AKQ383" s="1431"/>
      <c r="AKR383" s="1431"/>
      <c r="AKS383" s="1431"/>
      <c r="AKT383" s="1431"/>
      <c r="AKU383" s="1431"/>
      <c r="AKV383" s="1431"/>
      <c r="AKW383" s="1431"/>
      <c r="AKX383" s="1431"/>
      <c r="AKY383" s="1431"/>
      <c r="AKZ383" s="1431"/>
      <c r="ALA383" s="1431"/>
      <c r="ALB383" s="1431"/>
      <c r="ALC383" s="1431"/>
      <c r="ALD383" s="1431"/>
      <c r="ALE383" s="1431"/>
      <c r="ALF383" s="1431"/>
      <c r="ALG383" s="1431"/>
      <c r="ALH383" s="1431"/>
      <c r="ALI383" s="1431"/>
      <c r="ALJ383" s="1431"/>
      <c r="ALK383" s="1431"/>
      <c r="ALL383" s="1431"/>
      <c r="ALM383" s="1431"/>
      <c r="ALN383" s="1431"/>
      <c r="ALO383" s="1431"/>
      <c r="ALP383" s="1431"/>
      <c r="ALQ383" s="1431"/>
      <c r="ALR383" s="1431"/>
      <c r="ALS383" s="1431"/>
      <c r="ALT383" s="1431"/>
      <c r="ALU383" s="1431"/>
      <c r="ALV383" s="1431"/>
      <c r="ALW383" s="1431"/>
      <c r="ALX383" s="1431"/>
      <c r="ALY383" s="1431"/>
      <c r="ALZ383" s="1431"/>
      <c r="AMA383" s="1431"/>
      <c r="AMB383" s="1431"/>
      <c r="AMC383" s="1431"/>
      <c r="AMD383" s="1431"/>
      <c r="AME383" s="1431"/>
      <c r="AMF383" s="1431"/>
      <c r="AMG383" s="1431"/>
      <c r="AMH383" s="1431"/>
      <c r="AMI383" s="1431"/>
      <c r="AMJ383" s="1431"/>
      <c r="AMK383" s="1431"/>
      <c r="AML383" s="1431"/>
      <c r="AMM383" s="1431"/>
      <c r="AMN383" s="1431"/>
      <c r="AMO383" s="1431"/>
      <c r="AMP383" s="1431"/>
      <c r="AMQ383" s="1431"/>
      <c r="AMR383" s="1431"/>
      <c r="AMS383" s="1431"/>
      <c r="AMT383" s="1431"/>
      <c r="AMU383" s="1431"/>
      <c r="AMV383" s="1431"/>
      <c r="AMW383" s="1431"/>
      <c r="AMX383" s="1431"/>
      <c r="AMY383" s="1431"/>
      <c r="AMZ383" s="1431"/>
      <c r="ANA383" s="1431"/>
      <c r="ANB383" s="1431"/>
      <c r="ANC383" s="1431"/>
      <c r="AND383" s="1431"/>
      <c r="ANE383" s="1431"/>
      <c r="ANF383" s="1431"/>
      <c r="ANG383" s="1431"/>
      <c r="ANH383" s="1431"/>
      <c r="ANI383" s="1431"/>
      <c r="ANJ383" s="1431"/>
      <c r="ANK383" s="1431"/>
      <c r="ANL383" s="1431"/>
      <c r="ANM383" s="1431"/>
      <c r="ANN383" s="1431"/>
      <c r="ANO383" s="1431"/>
      <c r="ANP383" s="1431"/>
      <c r="ANQ383" s="1431"/>
      <c r="ANR383" s="1431"/>
      <c r="ANS383" s="1431"/>
      <c r="ANT383" s="1431"/>
      <c r="ANU383" s="1431"/>
      <c r="ANV383" s="1431"/>
      <c r="ANW383" s="1431"/>
      <c r="ANX383" s="1431"/>
      <c r="ANY383" s="1431"/>
      <c r="ANZ383" s="1431"/>
      <c r="AOA383" s="1431"/>
      <c r="AOB383" s="1431"/>
      <c r="AOC383" s="1431"/>
      <c r="AOD383" s="1431"/>
      <c r="AOE383" s="1431"/>
      <c r="AOF383" s="1431"/>
      <c r="AOG383" s="1431"/>
      <c r="AOH383" s="1431"/>
      <c r="AOI383" s="1431"/>
      <c r="AOJ383" s="1431"/>
      <c r="AOK383" s="1431"/>
      <c r="AOL383" s="1431"/>
      <c r="AOM383" s="1431"/>
      <c r="AON383" s="1431"/>
      <c r="AOO383" s="1431"/>
      <c r="AOP383" s="1431"/>
      <c r="AOQ383" s="1431"/>
      <c r="AOR383" s="1431"/>
      <c r="AOS383" s="1431"/>
      <c r="AOT383" s="1431"/>
      <c r="AOU383" s="1431"/>
      <c r="AOV383" s="1431"/>
      <c r="AOW383" s="1431"/>
      <c r="AOX383" s="1431"/>
      <c r="AOY383" s="1431"/>
      <c r="AOZ383" s="1431"/>
      <c r="APA383" s="1431"/>
      <c r="APB383" s="1431"/>
      <c r="APC383" s="1431"/>
      <c r="APD383" s="1431"/>
      <c r="APE383" s="1431"/>
      <c r="APF383" s="1431"/>
      <c r="APG383" s="1431"/>
      <c r="APH383" s="1431"/>
      <c r="API383" s="1431"/>
      <c r="APJ383" s="1431"/>
      <c r="APK383" s="1431"/>
      <c r="APL383" s="1431"/>
      <c r="APM383" s="1431"/>
      <c r="APN383" s="1431"/>
      <c r="APO383" s="1431"/>
      <c r="APP383" s="1431"/>
      <c r="APQ383" s="1431"/>
      <c r="APR383" s="1431"/>
      <c r="APS383" s="1431"/>
      <c r="APT383" s="1431"/>
      <c r="APU383" s="1431"/>
      <c r="APV383" s="1431"/>
      <c r="APW383" s="1431"/>
      <c r="APX383" s="1431"/>
      <c r="APY383" s="1431"/>
      <c r="APZ383" s="1431"/>
      <c r="AQA383" s="1431"/>
      <c r="AQB383" s="1431"/>
      <c r="AQC383" s="1431"/>
      <c r="AQD383" s="1431"/>
      <c r="AQE383" s="1431"/>
      <c r="AQF383" s="1431"/>
      <c r="AQG383" s="1431"/>
      <c r="AQH383" s="1431"/>
      <c r="AQI383" s="1431"/>
      <c r="AQJ383" s="1431"/>
      <c r="AQK383" s="1431"/>
      <c r="AQL383" s="1431"/>
      <c r="AQM383" s="1431"/>
      <c r="AQN383" s="1431"/>
      <c r="AQO383" s="1431"/>
      <c r="AQP383" s="1431"/>
      <c r="AQQ383" s="1431"/>
      <c r="AQR383" s="1431"/>
      <c r="AQS383" s="1431"/>
      <c r="AQT383" s="1431"/>
      <c r="AQU383" s="1431"/>
      <c r="AQV383" s="1431"/>
      <c r="AQW383" s="1431"/>
      <c r="AQX383" s="1431"/>
      <c r="AQY383" s="1431"/>
      <c r="AQZ383" s="1431"/>
      <c r="ARA383" s="1431"/>
      <c r="ARB383" s="1431"/>
      <c r="ARC383" s="1431"/>
      <c r="ARD383" s="1431"/>
      <c r="ARE383" s="1431"/>
      <c r="ARF383" s="1431"/>
      <c r="ARG383" s="1431"/>
      <c r="ARH383" s="1431"/>
      <c r="ARI383" s="1431"/>
      <c r="ARJ383" s="1431"/>
      <c r="ARK383" s="1431"/>
      <c r="ARL383" s="1431"/>
      <c r="ARM383" s="1431"/>
      <c r="ARN383" s="1431"/>
      <c r="ARO383" s="1431"/>
      <c r="ARP383" s="1431"/>
      <c r="ARQ383" s="1431"/>
      <c r="ARR383" s="1431"/>
      <c r="ARS383" s="1431"/>
      <c r="ART383" s="1431"/>
      <c r="ARU383" s="1431"/>
      <c r="ARV383" s="1431"/>
      <c r="ARW383" s="1431"/>
      <c r="ARX383" s="1431"/>
      <c r="ARY383" s="1431"/>
      <c r="ARZ383" s="1431"/>
      <c r="ASA383" s="1431"/>
      <c r="ASB383" s="1431"/>
      <c r="ASC383" s="1431"/>
      <c r="ASD383" s="1431"/>
      <c r="ASE383" s="1431"/>
      <c r="ASF383" s="1431"/>
      <c r="ASG383" s="1431"/>
      <c r="ASH383" s="1431"/>
      <c r="ASI383" s="1431"/>
      <c r="ASJ383" s="1431"/>
      <c r="ASK383" s="1431"/>
      <c r="ASL383" s="1431"/>
      <c r="ASM383" s="1431"/>
      <c r="ASN383" s="1431"/>
      <c r="ASO383" s="1431"/>
      <c r="ASP383" s="1431"/>
      <c r="ASQ383" s="1431"/>
      <c r="ASR383" s="1431"/>
      <c r="ASS383" s="1431"/>
      <c r="AST383" s="1431"/>
      <c r="ASU383" s="1431"/>
      <c r="ASV383" s="1431"/>
      <c r="ASW383" s="1431"/>
      <c r="ASX383" s="1431"/>
      <c r="ASY383" s="1431"/>
      <c r="ASZ383" s="1431"/>
      <c r="ATA383" s="1431"/>
      <c r="ATB383" s="1431"/>
      <c r="ATC383" s="1431"/>
      <c r="ATD383" s="1431"/>
      <c r="ATE383" s="1431"/>
      <c r="ATF383" s="1431"/>
      <c r="ATG383" s="1431"/>
      <c r="ATH383" s="1431"/>
      <c r="ATI383" s="1431"/>
      <c r="ATJ383" s="1431"/>
      <c r="ATK383" s="1431"/>
      <c r="ATL383" s="1431"/>
      <c r="ATM383" s="1431"/>
      <c r="ATN383" s="1431"/>
      <c r="ATO383" s="1431"/>
      <c r="ATP383" s="1431"/>
      <c r="ATQ383" s="1431"/>
      <c r="ATR383" s="1431"/>
      <c r="ATS383" s="1431"/>
      <c r="ATT383" s="1431"/>
      <c r="ATU383" s="1431"/>
      <c r="ATV383" s="1431"/>
      <c r="ATW383" s="1431"/>
      <c r="ATX383" s="1431"/>
      <c r="ATY383" s="1431"/>
      <c r="ATZ383" s="1431"/>
      <c r="AUA383" s="1431"/>
      <c r="AUB383" s="1431"/>
      <c r="AUC383" s="1431"/>
      <c r="AUD383" s="1431"/>
      <c r="AUE383" s="1431"/>
      <c r="AUF383" s="1431"/>
      <c r="AUG383" s="1431"/>
      <c r="AUH383" s="1431"/>
      <c r="AUI383" s="1431"/>
      <c r="AUJ383" s="1431"/>
      <c r="AUK383" s="1431"/>
      <c r="AUL383" s="1431"/>
      <c r="AUM383" s="1431"/>
      <c r="AUN383" s="1431"/>
      <c r="AUO383" s="1431"/>
      <c r="AUP383" s="1431"/>
      <c r="AUQ383" s="1431"/>
      <c r="AUR383" s="1431"/>
      <c r="AUS383" s="1431"/>
      <c r="AUT383" s="1431"/>
      <c r="AUU383" s="1431"/>
      <c r="AUV383" s="1431"/>
      <c r="AUW383" s="1431"/>
      <c r="AUX383" s="1431"/>
      <c r="AUY383" s="1431"/>
      <c r="AUZ383" s="1431"/>
      <c r="AVA383" s="1431"/>
      <c r="AVB383" s="1431"/>
      <c r="AVC383" s="1431"/>
      <c r="AVD383" s="1431"/>
      <c r="AVE383" s="1431"/>
      <c r="AVF383" s="1431"/>
      <c r="AVG383" s="1431"/>
      <c r="AVH383" s="1431"/>
      <c r="AVI383" s="1431"/>
      <c r="AVJ383" s="1431"/>
      <c r="AVK383" s="1431"/>
      <c r="AVL383" s="1431"/>
      <c r="AVM383" s="1431"/>
      <c r="AVN383" s="1431"/>
      <c r="AVO383" s="1431"/>
      <c r="AVP383" s="1431"/>
      <c r="AVQ383" s="1431"/>
      <c r="AVR383" s="1431"/>
      <c r="AVS383" s="1431"/>
      <c r="AVT383" s="1431"/>
      <c r="AVU383" s="1431"/>
      <c r="AVV383" s="1431"/>
      <c r="AVW383" s="1431"/>
      <c r="AVX383" s="1431"/>
      <c r="AVY383" s="1431"/>
      <c r="AVZ383" s="1431"/>
      <c r="AWA383" s="1431"/>
      <c r="AWB383" s="1431"/>
      <c r="AWC383" s="1431"/>
      <c r="AWD383" s="1431"/>
      <c r="AWE383" s="1431"/>
      <c r="AWF383" s="1431"/>
      <c r="AWG383" s="1431"/>
      <c r="AWH383" s="1431"/>
      <c r="AWI383" s="1431"/>
      <c r="AWJ383" s="1431"/>
      <c r="AWK383" s="1431"/>
      <c r="AWL383" s="1431"/>
      <c r="AWM383" s="1431"/>
      <c r="AWN383" s="1431"/>
      <c r="AWO383" s="1431"/>
      <c r="AWP383" s="1431"/>
      <c r="AWQ383" s="1431"/>
      <c r="AWR383" s="1431"/>
      <c r="AWS383" s="1431"/>
      <c r="AWT383" s="1431"/>
      <c r="AWU383" s="1431"/>
      <c r="AWV383" s="1431"/>
      <c r="AWW383" s="1431"/>
      <c r="AWX383" s="1431"/>
      <c r="AWY383" s="1431"/>
      <c r="AWZ383" s="1431"/>
      <c r="AXA383" s="1431"/>
      <c r="AXB383" s="1431"/>
      <c r="AXC383" s="1431"/>
      <c r="AXD383" s="1431"/>
      <c r="AXE383" s="1431"/>
      <c r="AXF383" s="1431"/>
      <c r="AXG383" s="1431"/>
      <c r="AXH383" s="1431"/>
      <c r="AXI383" s="1431"/>
      <c r="AXJ383" s="1431"/>
      <c r="AXK383" s="1431"/>
      <c r="AXL383" s="1431"/>
      <c r="AXM383" s="1431"/>
      <c r="AXN383" s="1431"/>
      <c r="AXO383" s="1431"/>
      <c r="AXP383" s="1431"/>
      <c r="AXQ383" s="1431"/>
      <c r="AXR383" s="1431"/>
      <c r="AXS383" s="1431"/>
      <c r="AXT383" s="1431"/>
      <c r="AXU383" s="1431"/>
      <c r="AXV383" s="1431"/>
      <c r="AXW383" s="1431"/>
      <c r="AXX383" s="1431"/>
      <c r="AXY383" s="1431"/>
      <c r="AXZ383" s="1431"/>
      <c r="AYA383" s="1431"/>
      <c r="AYB383" s="1431"/>
      <c r="AYC383" s="1431"/>
      <c r="AYD383" s="1431"/>
      <c r="AYE383" s="1431"/>
      <c r="AYF383" s="1431"/>
      <c r="AYG383" s="1431"/>
      <c r="AYH383" s="1431"/>
      <c r="AYI383" s="1431"/>
      <c r="AYJ383" s="1431"/>
      <c r="AYK383" s="1431"/>
      <c r="AYL383" s="1431"/>
      <c r="AYM383" s="1431"/>
      <c r="AYN383" s="1431"/>
      <c r="AYO383" s="1431"/>
      <c r="AYP383" s="1431"/>
      <c r="AYQ383" s="1431"/>
      <c r="AYR383" s="1431"/>
      <c r="AYS383" s="1431"/>
      <c r="AYT383" s="1431"/>
      <c r="AYU383" s="1431"/>
      <c r="AYV383" s="1431"/>
      <c r="AYW383" s="1431"/>
      <c r="AYX383" s="1431"/>
      <c r="AYY383" s="1431"/>
      <c r="AYZ383" s="1431"/>
      <c r="AZA383" s="1431"/>
      <c r="AZB383" s="1431"/>
      <c r="AZC383" s="1431"/>
      <c r="AZD383" s="1431"/>
      <c r="AZE383" s="1431"/>
      <c r="AZF383" s="1431"/>
      <c r="AZG383" s="1431"/>
      <c r="AZH383" s="1431"/>
      <c r="AZI383" s="1431"/>
      <c r="AZJ383" s="1431"/>
      <c r="AZK383" s="1431"/>
      <c r="AZL383" s="1431"/>
      <c r="AZM383" s="1431"/>
      <c r="AZN383" s="1431"/>
      <c r="AZO383" s="1431"/>
      <c r="AZP383" s="1431"/>
      <c r="AZQ383" s="1431"/>
      <c r="AZR383" s="1431"/>
      <c r="AZS383" s="1431"/>
      <c r="AZT383" s="1431"/>
      <c r="AZU383" s="1431"/>
      <c r="AZV383" s="1431"/>
      <c r="AZW383" s="1431"/>
      <c r="AZX383" s="1431"/>
      <c r="AZY383" s="1431"/>
      <c r="AZZ383" s="1431"/>
      <c r="BAA383" s="1431"/>
      <c r="BAB383" s="1431"/>
      <c r="BAC383" s="1431"/>
      <c r="BAD383" s="1431"/>
      <c r="BAE383" s="1431"/>
      <c r="BAF383" s="1431"/>
      <c r="BAG383" s="1431"/>
      <c r="BAH383" s="1431"/>
      <c r="BAI383" s="1431"/>
      <c r="BAJ383" s="1431"/>
      <c r="BAK383" s="1431"/>
      <c r="BAL383" s="1431"/>
      <c r="BAM383" s="1431"/>
      <c r="BAN383" s="1431"/>
      <c r="BAO383" s="1431"/>
      <c r="BAP383" s="1431"/>
      <c r="BAQ383" s="1431"/>
      <c r="BAR383" s="1431"/>
      <c r="BAS383" s="1431"/>
      <c r="BAT383" s="1431"/>
      <c r="BAU383" s="1431"/>
      <c r="BAV383" s="1431"/>
      <c r="BAW383" s="1431"/>
      <c r="BAX383" s="1431"/>
      <c r="BAY383" s="1431"/>
      <c r="BAZ383" s="1431"/>
      <c r="BBA383" s="1431"/>
      <c r="BBB383" s="1431"/>
      <c r="BBC383" s="1431"/>
      <c r="BBD383" s="1431"/>
      <c r="BBE383" s="1431"/>
      <c r="BBF383" s="1431"/>
      <c r="BBG383" s="1431"/>
      <c r="BBH383" s="1431"/>
      <c r="BBI383" s="1431"/>
      <c r="BBJ383" s="1431"/>
      <c r="BBK383" s="1431"/>
      <c r="BBL383" s="1431"/>
      <c r="BBM383" s="1431"/>
      <c r="BBN383" s="1431"/>
      <c r="BBO383" s="1431"/>
      <c r="BBP383" s="1431"/>
      <c r="BBQ383" s="1431"/>
      <c r="BBR383" s="1431"/>
      <c r="BBS383" s="1431"/>
      <c r="BBT383" s="1431"/>
      <c r="BBU383" s="1431"/>
      <c r="BBV383" s="1431"/>
      <c r="BBW383" s="1431"/>
      <c r="BBX383" s="1431"/>
      <c r="BBY383" s="1431"/>
      <c r="BBZ383" s="1431"/>
      <c r="BCA383" s="1431"/>
      <c r="BCB383" s="1431"/>
      <c r="BCC383" s="1431"/>
      <c r="BCD383" s="1431"/>
      <c r="BCE383" s="1431"/>
      <c r="BCF383" s="1431"/>
      <c r="BCG383" s="1431"/>
      <c r="BCH383" s="1431"/>
      <c r="BCI383" s="1431"/>
      <c r="BCJ383" s="1431"/>
      <c r="BCK383" s="1431"/>
      <c r="BCL383" s="1431"/>
      <c r="BCM383" s="1431"/>
      <c r="BCN383" s="1431"/>
      <c r="BCO383" s="1431"/>
      <c r="BCP383" s="1431"/>
      <c r="BCQ383" s="1431"/>
      <c r="BCR383" s="1431"/>
      <c r="BCS383" s="1431"/>
      <c r="BCT383" s="1431"/>
      <c r="BCU383" s="1431"/>
      <c r="BCV383" s="1431"/>
      <c r="BCW383" s="1431"/>
      <c r="BCX383" s="1431"/>
      <c r="BCY383" s="1431"/>
      <c r="BCZ383" s="1431"/>
      <c r="BDA383" s="1431"/>
      <c r="BDB383" s="1431"/>
      <c r="BDC383" s="1431"/>
      <c r="BDD383" s="1431"/>
      <c r="BDE383" s="1431"/>
      <c r="BDF383" s="1431"/>
      <c r="BDG383" s="1431"/>
      <c r="BDH383" s="1431"/>
      <c r="BDI383" s="1431"/>
      <c r="BDJ383" s="1431"/>
      <c r="BDK383" s="1431"/>
      <c r="BDL383" s="1431"/>
      <c r="BDM383" s="1431"/>
      <c r="BDN383" s="1431"/>
      <c r="BDO383" s="1431"/>
      <c r="BDP383" s="1431"/>
      <c r="BDQ383" s="1431"/>
      <c r="BDR383" s="1431"/>
      <c r="BDS383" s="1431"/>
      <c r="BDT383" s="1431"/>
      <c r="BDU383" s="1431"/>
      <c r="BDV383" s="1431"/>
      <c r="BDW383" s="1431"/>
      <c r="BDX383" s="1431"/>
      <c r="BDY383" s="1431"/>
      <c r="BDZ383" s="1431"/>
      <c r="BEA383" s="1431"/>
      <c r="BEB383" s="1431"/>
      <c r="BEC383" s="1431"/>
      <c r="BED383" s="1431"/>
      <c r="BEE383" s="1431"/>
      <c r="BEF383" s="1431"/>
      <c r="BEG383" s="1431"/>
      <c r="BEH383" s="1431"/>
      <c r="BEI383" s="1431"/>
      <c r="BEJ383" s="1431"/>
      <c r="BEK383" s="1431"/>
      <c r="BEL383" s="1431"/>
      <c r="BEM383" s="1431"/>
      <c r="BEN383" s="1431"/>
      <c r="BEO383" s="1431"/>
      <c r="BEP383" s="1431"/>
      <c r="BEQ383" s="1431"/>
      <c r="BER383" s="1431"/>
      <c r="BES383" s="1431"/>
      <c r="BET383" s="1431"/>
      <c r="BEU383" s="1431"/>
      <c r="BEV383" s="1431"/>
      <c r="BEW383" s="1431"/>
      <c r="BEX383" s="1431"/>
      <c r="BEY383" s="1431"/>
      <c r="BEZ383" s="1431"/>
      <c r="BFA383" s="1431"/>
      <c r="BFB383" s="1431"/>
      <c r="BFC383" s="1431"/>
      <c r="BFD383" s="1431"/>
      <c r="BFE383" s="1431"/>
      <c r="BFF383" s="1431"/>
      <c r="BFG383" s="1431"/>
      <c r="BFH383" s="1431"/>
      <c r="BFI383" s="1431"/>
      <c r="BFJ383" s="1431"/>
      <c r="BFK383" s="1431"/>
      <c r="BFL383" s="1431"/>
      <c r="BFM383" s="1431"/>
      <c r="BFN383" s="1431"/>
      <c r="BFO383" s="1431"/>
      <c r="BFP383" s="1431"/>
      <c r="BFQ383" s="1431"/>
      <c r="BFR383" s="1431"/>
      <c r="BFS383" s="1431"/>
      <c r="BFT383" s="1431"/>
      <c r="BFU383" s="1431"/>
      <c r="BFV383" s="1431"/>
      <c r="BFW383" s="1431"/>
      <c r="BFX383" s="1431"/>
      <c r="BFY383" s="1431"/>
      <c r="BFZ383" s="1431"/>
      <c r="BGA383" s="1431"/>
      <c r="BGB383" s="1431"/>
      <c r="BGC383" s="1431"/>
      <c r="BGD383" s="1431"/>
      <c r="BGE383" s="1431"/>
      <c r="BGF383" s="1431"/>
      <c r="BGG383" s="1431"/>
      <c r="BGH383" s="1431"/>
      <c r="BGI383" s="1431"/>
      <c r="BGJ383" s="1431"/>
      <c r="BGK383" s="1431"/>
      <c r="BGL383" s="1431"/>
      <c r="BGM383" s="1431"/>
      <c r="BGN383" s="1431"/>
      <c r="BGO383" s="1431"/>
      <c r="BGP383" s="1431"/>
      <c r="BGQ383" s="1431"/>
      <c r="BGR383" s="1431"/>
      <c r="BGS383" s="1431"/>
      <c r="BGT383" s="1431"/>
      <c r="BGU383" s="1431"/>
      <c r="BGV383" s="1431"/>
      <c r="BGW383" s="1431"/>
      <c r="BGX383" s="1431"/>
      <c r="BGY383" s="1431"/>
      <c r="BGZ383" s="1431"/>
      <c r="BHA383" s="1431"/>
      <c r="BHB383" s="1431"/>
      <c r="BHC383" s="1431"/>
      <c r="BHD383" s="1431"/>
      <c r="BHE383" s="1431"/>
      <c r="BHF383" s="1431"/>
      <c r="BHG383" s="1431"/>
      <c r="BHH383" s="1431"/>
      <c r="BHI383" s="1431"/>
      <c r="BHJ383" s="1431"/>
      <c r="BHK383" s="1431"/>
      <c r="BHL383" s="1431"/>
      <c r="BHM383" s="1431"/>
      <c r="BHN383" s="1431"/>
      <c r="BHO383" s="1431"/>
      <c r="BHP383" s="1431"/>
      <c r="BHQ383" s="1431"/>
      <c r="BHR383" s="1431"/>
      <c r="BHS383" s="1431"/>
      <c r="BHT383" s="1431"/>
      <c r="BHU383" s="1431"/>
      <c r="BHV383" s="1431"/>
      <c r="BHW383" s="1431"/>
      <c r="BHX383" s="1431"/>
      <c r="BHY383" s="1431"/>
      <c r="BHZ383" s="1431"/>
      <c r="BIA383" s="1431"/>
      <c r="BIB383" s="1431"/>
      <c r="BIC383" s="1431"/>
      <c r="BID383" s="1431"/>
      <c r="BIE383" s="1431"/>
      <c r="BIF383" s="1431"/>
      <c r="BIG383" s="1431"/>
      <c r="BIH383" s="1431"/>
      <c r="BII383" s="1431"/>
      <c r="BIJ383" s="1431"/>
      <c r="BIK383" s="1431"/>
      <c r="BIL383" s="1431"/>
      <c r="BIM383" s="1431"/>
      <c r="BIN383" s="1431"/>
      <c r="BIO383" s="1431"/>
      <c r="BIP383" s="1431"/>
      <c r="BIQ383" s="1431"/>
      <c r="BIR383" s="1431"/>
      <c r="BIS383" s="1431"/>
      <c r="BIT383" s="1431"/>
      <c r="BIU383" s="1431"/>
      <c r="BIV383" s="1431"/>
      <c r="BIW383" s="1431"/>
      <c r="BIX383" s="1431"/>
      <c r="BIY383" s="1431"/>
      <c r="BIZ383" s="1431"/>
      <c r="BJA383" s="1431"/>
      <c r="BJB383" s="1431"/>
      <c r="BJC383" s="1431"/>
      <c r="BJD383" s="1431"/>
      <c r="BJE383" s="1431"/>
      <c r="BJF383" s="1431"/>
      <c r="BJG383" s="1431"/>
      <c r="BJH383" s="1431"/>
      <c r="BJI383" s="1431"/>
      <c r="BJJ383" s="1431"/>
      <c r="BJK383" s="1431"/>
      <c r="BJL383" s="1431"/>
      <c r="BJM383" s="1431"/>
      <c r="BJN383" s="1431"/>
      <c r="BJO383" s="1431"/>
      <c r="BJP383" s="1431"/>
      <c r="BJQ383" s="1431"/>
      <c r="BJR383" s="1431"/>
      <c r="BJS383" s="1431"/>
      <c r="BJT383" s="1431"/>
      <c r="BJU383" s="1431"/>
      <c r="BJV383" s="1431"/>
      <c r="BJW383" s="1431"/>
      <c r="BJX383" s="1431"/>
      <c r="BJY383" s="1431"/>
      <c r="BJZ383" s="1431"/>
      <c r="BKA383" s="1431"/>
      <c r="BKB383" s="1431"/>
      <c r="BKC383" s="1431"/>
      <c r="BKD383" s="1431"/>
      <c r="BKE383" s="1431"/>
      <c r="BKF383" s="1431"/>
      <c r="BKG383" s="1431"/>
      <c r="BKH383" s="1431"/>
      <c r="BKI383" s="1431"/>
      <c r="BKJ383" s="1431"/>
      <c r="BKK383" s="1431"/>
      <c r="BKL383" s="1431"/>
      <c r="BKM383" s="1431"/>
      <c r="BKN383" s="1431"/>
      <c r="BKO383" s="1431"/>
      <c r="BKP383" s="1431"/>
      <c r="BKQ383" s="1431"/>
      <c r="BKR383" s="1431"/>
      <c r="BKS383" s="1431"/>
      <c r="BKT383" s="1431"/>
      <c r="BKU383" s="1431"/>
      <c r="BKV383" s="1431"/>
      <c r="BKW383" s="1431"/>
      <c r="BKX383" s="1431"/>
      <c r="BKY383" s="1431"/>
      <c r="BKZ383" s="1431"/>
      <c r="BLA383" s="1431"/>
      <c r="BLB383" s="1431"/>
      <c r="BLC383" s="1431"/>
      <c r="BLD383" s="1431"/>
      <c r="BLE383" s="1431"/>
      <c r="BLF383" s="1431"/>
      <c r="BLG383" s="1431"/>
      <c r="BLH383" s="1431"/>
      <c r="BLI383" s="1431"/>
      <c r="BLJ383" s="1431"/>
      <c r="BLK383" s="1431"/>
      <c r="BLL383" s="1431"/>
      <c r="BLM383" s="1431"/>
      <c r="BLN383" s="1431"/>
      <c r="BLO383" s="1431"/>
      <c r="BLP383" s="1431"/>
      <c r="BLQ383" s="1431"/>
      <c r="BLR383" s="1431"/>
      <c r="BLS383" s="1431"/>
      <c r="BLT383" s="1431"/>
      <c r="BLU383" s="1431"/>
      <c r="BLV383" s="1431"/>
      <c r="BLW383" s="1431"/>
      <c r="BLX383" s="1431"/>
      <c r="BLY383" s="1431"/>
      <c r="BLZ383" s="1431"/>
      <c r="BMA383" s="1431"/>
      <c r="BMB383" s="1431"/>
      <c r="BMC383" s="1431"/>
      <c r="BMD383" s="1431"/>
      <c r="BME383" s="1431"/>
      <c r="BMF383" s="1431"/>
      <c r="BMG383" s="1431"/>
      <c r="BMH383" s="1431"/>
      <c r="BMI383" s="1431"/>
      <c r="BMJ383" s="1431"/>
      <c r="BMK383" s="1431"/>
      <c r="BML383" s="1431"/>
      <c r="BMM383" s="1431"/>
      <c r="BMN383" s="1431"/>
      <c r="BMO383" s="1431"/>
      <c r="BMP383" s="1431"/>
      <c r="BMQ383" s="1431"/>
      <c r="BMR383" s="1431"/>
      <c r="BMS383" s="1431"/>
      <c r="BMT383" s="1431"/>
      <c r="BMU383" s="1431"/>
      <c r="BMV383" s="1431"/>
      <c r="BMW383" s="1431"/>
      <c r="BMX383" s="1431"/>
      <c r="BMY383" s="1431"/>
      <c r="BMZ383" s="1431"/>
      <c r="BNA383" s="1431"/>
      <c r="BNB383" s="1431"/>
      <c r="BNC383" s="1431"/>
      <c r="BND383" s="1431"/>
      <c r="BNE383" s="1431"/>
      <c r="BNF383" s="1431"/>
      <c r="BNG383" s="1431"/>
      <c r="BNH383" s="1431"/>
      <c r="BNI383" s="1431"/>
      <c r="BNJ383" s="1431"/>
      <c r="BNK383" s="1431"/>
      <c r="BNL383" s="1431"/>
      <c r="BNM383" s="1431"/>
      <c r="BNN383" s="1431"/>
      <c r="BNO383" s="1431"/>
      <c r="BNP383" s="1431"/>
      <c r="BNQ383" s="1431"/>
      <c r="BNR383" s="1431"/>
      <c r="BNS383" s="1431"/>
      <c r="BNT383" s="1431"/>
      <c r="BNU383" s="1431"/>
      <c r="BNV383" s="1431"/>
      <c r="BNW383" s="1431"/>
      <c r="BNX383" s="1431"/>
      <c r="BNY383" s="1431"/>
      <c r="BNZ383" s="1431"/>
      <c r="BOA383" s="1431"/>
      <c r="BOB383" s="1431"/>
      <c r="BOC383" s="1431"/>
      <c r="BOD383" s="1431"/>
      <c r="BOE383" s="1431"/>
      <c r="BOF383" s="1431"/>
      <c r="BOG383" s="1431"/>
      <c r="BOH383" s="1431"/>
      <c r="BOI383" s="1431"/>
      <c r="BOJ383" s="1431"/>
      <c r="BOK383" s="1431"/>
      <c r="BOL383" s="1431"/>
      <c r="BOM383" s="1431"/>
      <c r="BON383" s="1431"/>
      <c r="BOO383" s="1431"/>
      <c r="BOP383" s="1431"/>
      <c r="BOQ383" s="1431"/>
      <c r="BOR383" s="1431"/>
      <c r="BOS383" s="1431"/>
      <c r="BOT383" s="1431"/>
      <c r="BOU383" s="1431"/>
      <c r="BOV383" s="1431"/>
      <c r="BOW383" s="1431"/>
      <c r="BOX383" s="1431"/>
      <c r="BOY383" s="1431"/>
      <c r="BOZ383" s="1431"/>
      <c r="BPA383" s="1431"/>
      <c r="BPB383" s="1431"/>
      <c r="BPC383" s="1431"/>
      <c r="BPD383" s="1431"/>
      <c r="BPE383" s="1431"/>
      <c r="BPF383" s="1431"/>
      <c r="BPG383" s="1431"/>
      <c r="BPH383" s="1431"/>
      <c r="BPI383" s="1431"/>
      <c r="BPJ383" s="1431"/>
      <c r="BPK383" s="1431"/>
      <c r="BPL383" s="1431"/>
      <c r="BPM383" s="1431"/>
      <c r="BPN383" s="1431"/>
      <c r="BPO383" s="1431"/>
      <c r="BPP383" s="1431"/>
      <c r="BPQ383" s="1431"/>
      <c r="BPR383" s="1431"/>
      <c r="BPS383" s="1431"/>
      <c r="BPT383" s="1431"/>
      <c r="BPU383" s="1431"/>
      <c r="BPV383" s="1431"/>
      <c r="BPW383" s="1431"/>
      <c r="BPX383" s="1431"/>
      <c r="BPY383" s="1431"/>
      <c r="BPZ383" s="1431"/>
      <c r="BQA383" s="1431"/>
      <c r="BQB383" s="1431"/>
      <c r="BQC383" s="1431"/>
      <c r="BQD383" s="1431"/>
      <c r="BQE383" s="1431"/>
      <c r="BQF383" s="1431"/>
      <c r="BQG383" s="1431"/>
      <c r="BQH383" s="1431"/>
      <c r="BQI383" s="1431"/>
      <c r="BQJ383" s="1431"/>
      <c r="BQK383" s="1431"/>
      <c r="BQL383" s="1431"/>
      <c r="BQM383" s="1431"/>
      <c r="BQN383" s="1431"/>
      <c r="BQO383" s="1431"/>
      <c r="BQP383" s="1431"/>
      <c r="BQQ383" s="1431"/>
      <c r="BQR383" s="1431"/>
      <c r="BQS383" s="1431"/>
      <c r="BQT383" s="1431"/>
      <c r="BQU383" s="1431"/>
      <c r="BQV383" s="1431"/>
      <c r="BQW383" s="1431"/>
      <c r="BQX383" s="1431"/>
      <c r="BQY383" s="1431"/>
      <c r="BQZ383" s="1431"/>
      <c r="BRA383" s="1431"/>
      <c r="BRB383" s="1431"/>
      <c r="BRC383" s="1431"/>
      <c r="BRD383" s="1431"/>
      <c r="BRE383" s="1431"/>
      <c r="BRF383" s="1431"/>
      <c r="BRG383" s="1431"/>
      <c r="BRH383" s="1431"/>
      <c r="BRI383" s="1431"/>
      <c r="BRJ383" s="1431"/>
      <c r="BRK383" s="1431"/>
      <c r="BRL383" s="1431"/>
      <c r="BRM383" s="1431"/>
      <c r="BRN383" s="1431"/>
      <c r="BRO383" s="1431"/>
      <c r="BRP383" s="1431"/>
      <c r="BRQ383" s="1431"/>
      <c r="BRR383" s="1431"/>
      <c r="BRS383" s="1431"/>
      <c r="BRT383" s="1431"/>
      <c r="BRU383" s="1431"/>
      <c r="BRV383" s="1431"/>
      <c r="BRW383" s="1431"/>
      <c r="BRX383" s="1431"/>
      <c r="BRY383" s="1431"/>
      <c r="BRZ383" s="1431"/>
      <c r="BSA383" s="1431"/>
      <c r="BSB383" s="1431"/>
      <c r="BSC383" s="1431"/>
      <c r="BSD383" s="1431"/>
      <c r="BSE383" s="1431"/>
      <c r="BSF383" s="1431"/>
      <c r="BSG383" s="1431"/>
      <c r="BSH383" s="1431"/>
      <c r="BSI383" s="1431"/>
      <c r="BSJ383" s="1431"/>
      <c r="BSK383" s="1431"/>
      <c r="BSL383" s="1431"/>
      <c r="BSM383" s="1431"/>
      <c r="BSN383" s="1431"/>
      <c r="BSO383" s="1431"/>
      <c r="BSP383" s="1431"/>
      <c r="BSQ383" s="1431"/>
      <c r="BSR383" s="1431"/>
      <c r="BSS383" s="1431"/>
      <c r="BST383" s="1431"/>
      <c r="BSU383" s="1431"/>
      <c r="BSV383" s="1431"/>
      <c r="BSW383" s="1431"/>
      <c r="BSX383" s="1431"/>
      <c r="BSY383" s="1431"/>
      <c r="BSZ383" s="1431"/>
      <c r="BTA383" s="1431"/>
      <c r="BTB383" s="1431"/>
      <c r="BTC383" s="1431"/>
      <c r="BTD383" s="1431"/>
      <c r="BTE383" s="1431"/>
      <c r="BTF383" s="1431"/>
      <c r="BTG383" s="1431"/>
      <c r="BTH383" s="1431"/>
      <c r="BTI383" s="1431"/>
      <c r="BTJ383" s="1431"/>
      <c r="BTK383" s="1431"/>
      <c r="BTL383" s="1431"/>
      <c r="BTM383" s="1431"/>
      <c r="BTN383" s="1431"/>
      <c r="BTO383" s="1431"/>
      <c r="BTP383" s="1431"/>
      <c r="BTQ383" s="1431"/>
      <c r="BTR383" s="1431"/>
      <c r="BTS383" s="1431"/>
      <c r="BTT383" s="1431"/>
      <c r="BTU383" s="1431"/>
      <c r="BTV383" s="1431"/>
      <c r="BTW383" s="1431"/>
      <c r="BTX383" s="1431"/>
      <c r="BTY383" s="1431"/>
      <c r="BTZ383" s="1431"/>
      <c r="BUA383" s="1431"/>
      <c r="BUB383" s="1431"/>
      <c r="BUC383" s="1431"/>
      <c r="BUD383" s="1431"/>
      <c r="BUE383" s="1431"/>
      <c r="BUF383" s="1431"/>
      <c r="BUG383" s="1431"/>
      <c r="BUH383" s="1431"/>
      <c r="BUI383" s="1431"/>
      <c r="BUJ383" s="1431"/>
      <c r="BUK383" s="1431"/>
      <c r="BUL383" s="1431"/>
      <c r="BUM383" s="1431"/>
      <c r="BUN383" s="1431"/>
      <c r="BUO383" s="1431"/>
      <c r="BUP383" s="1431"/>
      <c r="BUQ383" s="1431"/>
      <c r="BUR383" s="1431"/>
      <c r="BUS383" s="1431"/>
      <c r="BUT383" s="1431"/>
      <c r="BUU383" s="1431"/>
      <c r="BUV383" s="1431"/>
      <c r="BUW383" s="1431"/>
      <c r="BUX383" s="1431"/>
      <c r="BUY383" s="1431"/>
      <c r="BUZ383" s="1431"/>
      <c r="BVA383" s="1431"/>
      <c r="BVB383" s="1431"/>
      <c r="BVC383" s="1431"/>
      <c r="BVD383" s="1431"/>
      <c r="BVE383" s="1431"/>
      <c r="BVF383" s="1431"/>
      <c r="BVG383" s="1431"/>
      <c r="BVH383" s="1431"/>
      <c r="BVI383" s="1431"/>
      <c r="BVJ383" s="1431"/>
      <c r="BVK383" s="1431"/>
      <c r="BVL383" s="1431"/>
      <c r="BVM383" s="1431"/>
      <c r="BVN383" s="1431"/>
      <c r="BVO383" s="1431"/>
      <c r="BVP383" s="1431"/>
      <c r="BVQ383" s="1431"/>
      <c r="BVR383" s="1431"/>
      <c r="BVS383" s="1431"/>
      <c r="BVT383" s="1431"/>
      <c r="BVU383" s="1431"/>
      <c r="BVV383" s="1431"/>
      <c r="BVW383" s="1431"/>
      <c r="BVX383" s="1431"/>
      <c r="BVY383" s="1431"/>
      <c r="BVZ383" s="1431"/>
      <c r="BWA383" s="1431"/>
      <c r="BWB383" s="1431"/>
      <c r="BWC383" s="1431"/>
      <c r="BWD383" s="1431"/>
      <c r="BWE383" s="1431"/>
      <c r="BWF383" s="1431"/>
      <c r="BWG383" s="1431"/>
      <c r="BWH383" s="1431"/>
      <c r="BWI383" s="1431"/>
      <c r="BWJ383" s="1431"/>
      <c r="BWK383" s="1431"/>
      <c r="BWL383" s="1431"/>
      <c r="BWM383" s="1431"/>
      <c r="BWN383" s="1431"/>
      <c r="BWO383" s="1431"/>
      <c r="BWP383" s="1431"/>
      <c r="BWQ383" s="1431"/>
      <c r="BWR383" s="1431"/>
      <c r="BWS383" s="1431"/>
      <c r="BWT383" s="1431"/>
      <c r="BWU383" s="1431"/>
      <c r="BWV383" s="1431"/>
      <c r="BWW383" s="1431"/>
      <c r="BWX383" s="1431"/>
      <c r="BWY383" s="1431"/>
      <c r="BWZ383" s="1431"/>
      <c r="BXA383" s="1431"/>
      <c r="BXB383" s="1431"/>
      <c r="BXC383" s="1431"/>
      <c r="BXD383" s="1431"/>
      <c r="BXE383" s="1431"/>
      <c r="BXF383" s="1431"/>
      <c r="BXG383" s="1431"/>
      <c r="BXH383" s="1431"/>
      <c r="BXI383" s="1431"/>
      <c r="BXJ383" s="1431"/>
      <c r="BXK383" s="1431"/>
      <c r="BXL383" s="1431"/>
      <c r="BXM383" s="1431"/>
      <c r="BXN383" s="1431"/>
      <c r="BXO383" s="1431"/>
      <c r="BXP383" s="1431"/>
      <c r="BXQ383" s="1431"/>
      <c r="BXR383" s="1431"/>
      <c r="BXS383" s="1431"/>
      <c r="BXT383" s="1431"/>
      <c r="BXU383" s="1431"/>
      <c r="BXV383" s="1431"/>
      <c r="BXW383" s="1431"/>
      <c r="BXX383" s="1431"/>
      <c r="BXY383" s="1431"/>
      <c r="BXZ383" s="1431"/>
      <c r="BYA383" s="1431"/>
      <c r="BYB383" s="1431"/>
      <c r="BYC383" s="1431"/>
      <c r="BYD383" s="1431"/>
      <c r="BYE383" s="1431"/>
      <c r="BYF383" s="1431"/>
      <c r="BYG383" s="1431"/>
      <c r="BYH383" s="1431"/>
      <c r="BYI383" s="1431"/>
      <c r="BYJ383" s="1431"/>
      <c r="BYK383" s="1431"/>
      <c r="BYL383" s="1431"/>
      <c r="BYM383" s="1431"/>
      <c r="BYN383" s="1431"/>
      <c r="BYO383" s="1431"/>
      <c r="BYP383" s="1431"/>
      <c r="BYQ383" s="1431"/>
      <c r="BYR383" s="1431"/>
      <c r="BYS383" s="1431"/>
      <c r="BYT383" s="1431"/>
      <c r="BYU383" s="1431"/>
      <c r="BYV383" s="1431"/>
      <c r="BYW383" s="1431"/>
      <c r="BYX383" s="1431"/>
      <c r="BYY383" s="1431"/>
      <c r="BYZ383" s="1431"/>
      <c r="BZA383" s="1431"/>
      <c r="BZB383" s="1431"/>
      <c r="BZC383" s="1431"/>
      <c r="BZD383" s="1431"/>
      <c r="BZE383" s="1431"/>
      <c r="BZF383" s="1431"/>
      <c r="BZG383" s="1431"/>
      <c r="BZH383" s="1431"/>
      <c r="BZI383" s="1431"/>
      <c r="BZJ383" s="1431"/>
      <c r="BZK383" s="1431"/>
      <c r="BZL383" s="1431"/>
      <c r="BZM383" s="1431"/>
      <c r="BZN383" s="1431"/>
      <c r="BZO383" s="1431"/>
      <c r="BZP383" s="1431"/>
      <c r="BZQ383" s="1431"/>
      <c r="BZR383" s="1431"/>
      <c r="BZS383" s="1431"/>
      <c r="BZT383" s="1431"/>
      <c r="BZU383" s="1431"/>
      <c r="BZV383" s="1431"/>
      <c r="BZW383" s="1431"/>
      <c r="BZX383" s="1431"/>
      <c r="BZY383" s="1431"/>
      <c r="BZZ383" s="1431"/>
      <c r="CAA383" s="1431"/>
      <c r="CAB383" s="1431"/>
      <c r="CAC383" s="1431"/>
      <c r="CAD383" s="1431"/>
      <c r="CAE383" s="1431"/>
      <c r="CAF383" s="1431"/>
      <c r="CAG383" s="1431"/>
      <c r="CAH383" s="1431"/>
      <c r="CAI383" s="1431"/>
      <c r="CAJ383" s="1431"/>
      <c r="CAK383" s="1431"/>
      <c r="CAL383" s="1431"/>
      <c r="CAM383" s="1431"/>
      <c r="CAN383" s="1431"/>
      <c r="CAO383" s="1431"/>
      <c r="CAP383" s="1431"/>
      <c r="CAQ383" s="1431"/>
      <c r="CAR383" s="1431"/>
      <c r="CAS383" s="1431"/>
      <c r="CAT383" s="1431"/>
      <c r="CAU383" s="1431"/>
      <c r="CAV383" s="1431"/>
      <c r="CAW383" s="1431"/>
      <c r="CAX383" s="1431"/>
      <c r="CAY383" s="1431"/>
      <c r="CAZ383" s="1431"/>
      <c r="CBA383" s="1431"/>
      <c r="CBB383" s="1431"/>
      <c r="CBC383" s="1431"/>
      <c r="CBD383" s="1431"/>
      <c r="CBE383" s="1431"/>
      <c r="CBF383" s="1431"/>
      <c r="CBG383" s="1431"/>
      <c r="CBH383" s="1431"/>
      <c r="CBI383" s="1431"/>
      <c r="CBJ383" s="1431"/>
      <c r="CBK383" s="1431"/>
      <c r="CBL383" s="1431"/>
      <c r="CBM383" s="1431"/>
      <c r="CBN383" s="1431"/>
      <c r="CBO383" s="1431"/>
      <c r="CBP383" s="1431"/>
      <c r="CBQ383" s="1431"/>
      <c r="CBR383" s="1431"/>
      <c r="CBS383" s="1431"/>
      <c r="CBT383" s="1431"/>
      <c r="CBU383" s="1431"/>
      <c r="CBV383" s="1431"/>
      <c r="CBW383" s="1431"/>
      <c r="CBX383" s="1431"/>
      <c r="CBY383" s="1431"/>
      <c r="CBZ383" s="1431"/>
      <c r="CCA383" s="1431"/>
      <c r="CCB383" s="1431"/>
      <c r="CCC383" s="1431"/>
      <c r="CCD383" s="1431"/>
      <c r="CCE383" s="1431"/>
      <c r="CCF383" s="1431"/>
      <c r="CCG383" s="1431"/>
      <c r="CCH383" s="1431"/>
      <c r="CCI383" s="1431"/>
      <c r="CCJ383" s="1431"/>
      <c r="CCK383" s="1431"/>
      <c r="CCL383" s="1431"/>
      <c r="CCM383" s="1431"/>
      <c r="CCN383" s="1431"/>
      <c r="CCO383" s="1431"/>
      <c r="CCP383" s="1431"/>
      <c r="CCQ383" s="1431"/>
      <c r="CCR383" s="1431"/>
      <c r="CCS383" s="1431"/>
      <c r="CCT383" s="1431"/>
      <c r="CCU383" s="1431"/>
      <c r="CCV383" s="1431"/>
      <c r="CCW383" s="1431"/>
      <c r="CCX383" s="1431"/>
      <c r="CCY383" s="1431"/>
      <c r="CCZ383" s="1431"/>
      <c r="CDA383" s="1431"/>
      <c r="CDB383" s="1431"/>
      <c r="CDC383" s="1431"/>
      <c r="CDD383" s="1431"/>
      <c r="CDE383" s="1431"/>
      <c r="CDF383" s="1431"/>
      <c r="CDG383" s="1431"/>
      <c r="CDH383" s="1431"/>
      <c r="CDI383" s="1431"/>
      <c r="CDJ383" s="1431"/>
      <c r="CDK383" s="1431"/>
      <c r="CDL383" s="1431"/>
      <c r="CDM383" s="1431"/>
      <c r="CDN383" s="1431"/>
      <c r="CDO383" s="1431"/>
      <c r="CDP383" s="1431"/>
      <c r="CDQ383" s="1431"/>
      <c r="CDR383" s="1431"/>
      <c r="CDS383" s="1431"/>
      <c r="CDT383" s="1431"/>
      <c r="CDU383" s="1431"/>
      <c r="CDV383" s="1431"/>
      <c r="CDW383" s="1431"/>
      <c r="CDX383" s="1431"/>
      <c r="CDY383" s="1431"/>
      <c r="CDZ383" s="1431"/>
      <c r="CEA383" s="1431"/>
      <c r="CEB383" s="1431"/>
      <c r="CEC383" s="1431"/>
      <c r="CED383" s="1431"/>
      <c r="CEE383" s="1431"/>
      <c r="CEF383" s="1431"/>
      <c r="CEG383" s="1431"/>
      <c r="CEH383" s="1431"/>
      <c r="CEI383" s="1431"/>
      <c r="CEJ383" s="1431"/>
      <c r="CEK383" s="1431"/>
      <c r="CEL383" s="1431"/>
      <c r="CEM383" s="1431"/>
      <c r="CEN383" s="1431"/>
      <c r="CEO383" s="1431"/>
      <c r="CEP383" s="1431"/>
      <c r="CEQ383" s="1431"/>
      <c r="CER383" s="1431"/>
      <c r="CES383" s="1431"/>
      <c r="CET383" s="1431"/>
      <c r="CEU383" s="1431"/>
      <c r="CEV383" s="1431"/>
      <c r="CEW383" s="1431"/>
      <c r="CEX383" s="1431"/>
      <c r="CEY383" s="1431"/>
      <c r="CEZ383" s="1431"/>
      <c r="CFA383" s="1431"/>
      <c r="CFB383" s="1431"/>
      <c r="CFC383" s="1431"/>
      <c r="CFD383" s="1431"/>
      <c r="CFE383" s="1431"/>
      <c r="CFF383" s="1431"/>
      <c r="CFG383" s="1431"/>
      <c r="CFH383" s="1431"/>
      <c r="CFI383" s="1431"/>
      <c r="CFJ383" s="1431"/>
      <c r="CFK383" s="1431"/>
      <c r="CFL383" s="1431"/>
      <c r="CFM383" s="1431"/>
      <c r="CFN383" s="1431"/>
      <c r="CFO383" s="1431"/>
      <c r="CFP383" s="1431"/>
      <c r="CFQ383" s="1431"/>
      <c r="CFR383" s="1431"/>
      <c r="CFS383" s="1431"/>
      <c r="CFT383" s="1431"/>
      <c r="CFU383" s="1431"/>
      <c r="CFV383" s="1431"/>
      <c r="CFW383" s="1431"/>
      <c r="CFX383" s="1431"/>
      <c r="CFY383" s="1431"/>
      <c r="CFZ383" s="1431"/>
      <c r="CGA383" s="1431"/>
      <c r="CGB383" s="1431"/>
      <c r="CGC383" s="1431"/>
      <c r="CGD383" s="1431"/>
      <c r="CGE383" s="1431"/>
      <c r="CGF383" s="1431"/>
      <c r="CGG383" s="1431"/>
      <c r="CGH383" s="1431"/>
      <c r="CGI383" s="1431"/>
      <c r="CGJ383" s="1431"/>
      <c r="CGK383" s="1431"/>
      <c r="CGL383" s="1431"/>
      <c r="CGM383" s="1431"/>
      <c r="CGN383" s="1431"/>
      <c r="CGO383" s="1431"/>
      <c r="CGP383" s="1431"/>
      <c r="CGQ383" s="1431"/>
      <c r="CGR383" s="1431"/>
      <c r="CGS383" s="1431"/>
      <c r="CGT383" s="1431"/>
      <c r="CGU383" s="1431"/>
      <c r="CGV383" s="1431"/>
      <c r="CGW383" s="1431"/>
      <c r="CGX383" s="1431"/>
      <c r="CGY383" s="1431"/>
      <c r="CGZ383" s="1431"/>
      <c r="CHA383" s="1431"/>
      <c r="CHB383" s="1431"/>
      <c r="CHC383" s="1431"/>
      <c r="CHD383" s="1431"/>
      <c r="CHE383" s="1431"/>
      <c r="CHF383" s="1431"/>
      <c r="CHG383" s="1431"/>
      <c r="CHH383" s="1431"/>
      <c r="CHI383" s="1431"/>
      <c r="CHJ383" s="1431"/>
      <c r="CHK383" s="1431"/>
      <c r="CHL383" s="1431"/>
      <c r="CHM383" s="1431"/>
      <c r="CHN383" s="1431"/>
      <c r="CHO383" s="1431"/>
      <c r="CHP383" s="1431"/>
      <c r="CHQ383" s="1431"/>
      <c r="CHR383" s="1431"/>
      <c r="CHS383" s="1431"/>
      <c r="CHT383" s="1431"/>
      <c r="CHU383" s="1431"/>
      <c r="CHV383" s="1431"/>
      <c r="CHW383" s="1431"/>
      <c r="CHX383" s="1431"/>
      <c r="CHY383" s="1431"/>
      <c r="CHZ383" s="1431"/>
      <c r="CIA383" s="1431"/>
      <c r="CIB383" s="1431"/>
      <c r="CIC383" s="1431"/>
      <c r="CID383" s="1431"/>
      <c r="CIE383" s="1431"/>
      <c r="CIF383" s="1431"/>
      <c r="CIG383" s="1431"/>
      <c r="CIH383" s="1431"/>
      <c r="CII383" s="1431"/>
      <c r="CIJ383" s="1431"/>
      <c r="CIK383" s="1431"/>
      <c r="CIL383" s="1431"/>
      <c r="CIM383" s="1431"/>
      <c r="CIN383" s="1431"/>
      <c r="CIO383" s="1431"/>
      <c r="CIP383" s="1431"/>
      <c r="CIQ383" s="1431"/>
      <c r="CIR383" s="1431"/>
      <c r="CIS383" s="1431"/>
      <c r="CIT383" s="1431"/>
      <c r="CIU383" s="1431"/>
      <c r="CIV383" s="1431"/>
      <c r="CIW383" s="1431"/>
      <c r="CIX383" s="1431"/>
      <c r="CIY383" s="1431"/>
      <c r="CIZ383" s="1431"/>
      <c r="CJA383" s="1431"/>
      <c r="CJB383" s="1431"/>
      <c r="CJC383" s="1431"/>
      <c r="CJD383" s="1431"/>
      <c r="CJE383" s="1431"/>
      <c r="CJF383" s="1431"/>
      <c r="CJG383" s="1431"/>
      <c r="CJH383" s="1431"/>
      <c r="CJI383" s="1431"/>
      <c r="CJJ383" s="1431"/>
      <c r="CJK383" s="1431"/>
      <c r="CJL383" s="1431"/>
      <c r="CJM383" s="1431"/>
      <c r="CJN383" s="1431"/>
      <c r="CJO383" s="1431"/>
      <c r="CJP383" s="1431"/>
      <c r="CJQ383" s="1431"/>
      <c r="CJR383" s="1431"/>
      <c r="CJS383" s="1431"/>
      <c r="CJT383" s="1431"/>
      <c r="CJU383" s="1431"/>
      <c r="CJV383" s="1431"/>
      <c r="CJW383" s="1431"/>
      <c r="CJX383" s="1431"/>
      <c r="CJY383" s="1431"/>
      <c r="CJZ383" s="1431"/>
      <c r="CKA383" s="1431"/>
      <c r="CKB383" s="1431"/>
      <c r="CKC383" s="1431"/>
      <c r="CKD383" s="1431"/>
      <c r="CKE383" s="1431"/>
      <c r="CKF383" s="1431"/>
      <c r="CKG383" s="1431"/>
      <c r="CKH383" s="1431"/>
      <c r="CKI383" s="1431"/>
      <c r="CKJ383" s="1431"/>
      <c r="CKK383" s="1431"/>
      <c r="CKL383" s="1431"/>
      <c r="CKM383" s="1431"/>
      <c r="CKN383" s="1431"/>
      <c r="CKO383" s="1431"/>
      <c r="CKP383" s="1431"/>
      <c r="CKQ383" s="1431"/>
      <c r="CKR383" s="1431"/>
      <c r="CKS383" s="1431"/>
      <c r="CKT383" s="1431"/>
      <c r="CKU383" s="1431"/>
      <c r="CKV383" s="1431"/>
      <c r="CKW383" s="1431"/>
      <c r="CKX383" s="1431"/>
      <c r="CKY383" s="1431"/>
      <c r="CKZ383" s="1431"/>
      <c r="CLA383" s="1431"/>
      <c r="CLB383" s="1431"/>
      <c r="CLC383" s="1431"/>
      <c r="CLD383" s="1431"/>
      <c r="CLE383" s="1431"/>
      <c r="CLF383" s="1431"/>
      <c r="CLG383" s="1431"/>
      <c r="CLH383" s="1431"/>
      <c r="CLI383" s="1431"/>
      <c r="CLJ383" s="1431"/>
      <c r="CLK383" s="1431"/>
      <c r="CLL383" s="1431"/>
      <c r="CLM383" s="1431"/>
      <c r="CLN383" s="1431"/>
      <c r="CLO383" s="1431"/>
      <c r="CLP383" s="1431"/>
      <c r="CLQ383" s="1431"/>
      <c r="CLR383" s="1431"/>
      <c r="CLS383" s="1431"/>
      <c r="CLT383" s="1431"/>
      <c r="CLU383" s="1431"/>
      <c r="CLV383" s="1431"/>
      <c r="CLW383" s="1431"/>
      <c r="CLX383" s="1431"/>
      <c r="CLY383" s="1431"/>
      <c r="CLZ383" s="1431"/>
      <c r="CMA383" s="1431"/>
      <c r="CMB383" s="1431"/>
      <c r="CMC383" s="1431"/>
      <c r="CMD383" s="1431"/>
      <c r="CME383" s="1431"/>
      <c r="CMF383" s="1431"/>
      <c r="CMG383" s="1431"/>
      <c r="CMH383" s="1431"/>
      <c r="CMI383" s="1431"/>
      <c r="CMJ383" s="1431"/>
      <c r="CMK383" s="1431"/>
      <c r="CML383" s="1431"/>
      <c r="CMM383" s="1431"/>
      <c r="CMN383" s="1431"/>
      <c r="CMO383" s="1431"/>
      <c r="CMP383" s="1431"/>
      <c r="CMQ383" s="1431"/>
      <c r="CMR383" s="1431"/>
      <c r="CMS383" s="1431"/>
      <c r="CMT383" s="1431"/>
      <c r="CMU383" s="1431"/>
      <c r="CMV383" s="1431"/>
      <c r="CMW383" s="1431"/>
      <c r="CMX383" s="1431"/>
      <c r="CMY383" s="1431"/>
      <c r="CMZ383" s="1431"/>
      <c r="CNA383" s="1431"/>
      <c r="CNB383" s="1431"/>
      <c r="CNC383" s="1431"/>
      <c r="CND383" s="1431"/>
      <c r="CNE383" s="1431"/>
      <c r="CNF383" s="1431"/>
      <c r="CNG383" s="1431"/>
      <c r="CNH383" s="1431"/>
      <c r="CNI383" s="1431"/>
      <c r="CNJ383" s="1431"/>
      <c r="CNK383" s="1431"/>
      <c r="CNL383" s="1431"/>
      <c r="CNM383" s="1431"/>
      <c r="CNN383" s="1431"/>
      <c r="CNO383" s="1431"/>
      <c r="CNP383" s="1431"/>
      <c r="CNQ383" s="1431"/>
      <c r="CNR383" s="1431"/>
      <c r="CNS383" s="1431"/>
      <c r="CNT383" s="1431"/>
      <c r="CNU383" s="1431"/>
      <c r="CNV383" s="1431"/>
      <c r="CNW383" s="1431"/>
      <c r="CNX383" s="1431"/>
      <c r="CNY383" s="1431"/>
      <c r="CNZ383" s="1431"/>
      <c r="COA383" s="1431"/>
      <c r="COB383" s="1431"/>
      <c r="COC383" s="1431"/>
      <c r="COD383" s="1431"/>
      <c r="COE383" s="1431"/>
      <c r="COF383" s="1431"/>
      <c r="COG383" s="1431"/>
      <c r="COH383" s="1431"/>
      <c r="COI383" s="1431"/>
      <c r="COJ383" s="1431"/>
      <c r="COK383" s="1431"/>
      <c r="COL383" s="1431"/>
      <c r="COM383" s="1431"/>
      <c r="CON383" s="1431"/>
      <c r="COO383" s="1431"/>
      <c r="COP383" s="1431"/>
      <c r="COQ383" s="1431"/>
      <c r="COR383" s="1431"/>
      <c r="COS383" s="1431"/>
      <c r="COT383" s="1431"/>
      <c r="COU383" s="1431"/>
      <c r="COV383" s="1431"/>
      <c r="COW383" s="1431"/>
      <c r="COX383" s="1431"/>
      <c r="COY383" s="1431"/>
      <c r="COZ383" s="1431"/>
      <c r="CPA383" s="1431"/>
      <c r="CPB383" s="1431"/>
      <c r="CPC383" s="1431"/>
      <c r="CPD383" s="1431"/>
      <c r="CPE383" s="1431"/>
      <c r="CPF383" s="1431"/>
      <c r="CPG383" s="1431"/>
      <c r="CPH383" s="1431"/>
      <c r="CPI383" s="1431"/>
      <c r="CPJ383" s="1431"/>
      <c r="CPK383" s="1431"/>
      <c r="CPL383" s="1431"/>
      <c r="CPM383" s="1431"/>
      <c r="CPN383" s="1431"/>
      <c r="CPO383" s="1431"/>
      <c r="CPP383" s="1431"/>
      <c r="CPQ383" s="1431"/>
      <c r="CPR383" s="1431"/>
      <c r="CPS383" s="1431"/>
      <c r="CPT383" s="1431"/>
      <c r="CPU383" s="1431"/>
      <c r="CPV383" s="1431"/>
      <c r="CPW383" s="1431"/>
      <c r="CPX383" s="1431"/>
      <c r="CPY383" s="1431"/>
      <c r="CPZ383" s="1431"/>
      <c r="CQA383" s="1431"/>
      <c r="CQB383" s="1431"/>
      <c r="CQC383" s="1431"/>
      <c r="CQD383" s="1431"/>
      <c r="CQE383" s="1431"/>
      <c r="CQF383" s="1431"/>
      <c r="CQG383" s="1431"/>
      <c r="CQH383" s="1431"/>
      <c r="CQI383" s="1431"/>
      <c r="CQJ383" s="1431"/>
      <c r="CQK383" s="1431"/>
      <c r="CQL383" s="1431"/>
      <c r="CQM383" s="1431"/>
      <c r="CQN383" s="1431"/>
      <c r="CQO383" s="1431"/>
      <c r="CQP383" s="1431"/>
      <c r="CQQ383" s="1431"/>
      <c r="CQR383" s="1431"/>
      <c r="CQS383" s="1431"/>
      <c r="CQT383" s="1431"/>
      <c r="CQU383" s="1431"/>
      <c r="CQV383" s="1431"/>
      <c r="CQW383" s="1431"/>
      <c r="CQX383" s="1431"/>
      <c r="CQY383" s="1431"/>
      <c r="CQZ383" s="1431"/>
      <c r="CRA383" s="1431"/>
      <c r="CRB383" s="1431"/>
      <c r="CRC383" s="1431"/>
      <c r="CRD383" s="1431"/>
      <c r="CRE383" s="1431"/>
      <c r="CRF383" s="1431"/>
      <c r="CRG383" s="1431"/>
      <c r="CRH383" s="1431"/>
      <c r="CRI383" s="1431"/>
      <c r="CRJ383" s="1431"/>
      <c r="CRK383" s="1431"/>
      <c r="CRL383" s="1431"/>
      <c r="CRM383" s="1431"/>
      <c r="CRN383" s="1431"/>
      <c r="CRO383" s="1431"/>
      <c r="CRP383" s="1431"/>
      <c r="CRQ383" s="1431"/>
      <c r="CRR383" s="1431"/>
      <c r="CRS383" s="1431"/>
      <c r="CRT383" s="1431"/>
      <c r="CRU383" s="1431"/>
      <c r="CRV383" s="1431"/>
      <c r="CRW383" s="1431"/>
      <c r="CRX383" s="1431"/>
      <c r="CRY383" s="1431"/>
      <c r="CRZ383" s="1431"/>
      <c r="CSA383" s="1431"/>
      <c r="CSB383" s="1431"/>
      <c r="CSC383" s="1431"/>
      <c r="CSD383" s="1431"/>
      <c r="CSE383" s="1431"/>
      <c r="CSF383" s="1431"/>
      <c r="CSG383" s="1431"/>
      <c r="CSH383" s="1431"/>
      <c r="CSI383" s="1431"/>
      <c r="CSJ383" s="1431"/>
      <c r="CSK383" s="1431"/>
      <c r="CSL383" s="1431"/>
      <c r="CSM383" s="1431"/>
      <c r="CSN383" s="1431"/>
      <c r="CSO383" s="1431"/>
      <c r="CSP383" s="1431"/>
      <c r="CSQ383" s="1431"/>
      <c r="CSR383" s="1431"/>
      <c r="CSS383" s="1431"/>
      <c r="CST383" s="1431"/>
      <c r="CSU383" s="1431"/>
      <c r="CSV383" s="1431"/>
      <c r="CSW383" s="1431"/>
      <c r="CSX383" s="1431"/>
      <c r="CSY383" s="1431"/>
      <c r="CSZ383" s="1431"/>
      <c r="CTA383" s="1431"/>
      <c r="CTB383" s="1431"/>
      <c r="CTC383" s="1431"/>
      <c r="CTD383" s="1431"/>
      <c r="CTE383" s="1431"/>
      <c r="CTF383" s="1431"/>
      <c r="CTG383" s="1431"/>
      <c r="CTH383" s="1431"/>
      <c r="CTI383" s="1431"/>
      <c r="CTJ383" s="1431"/>
      <c r="CTK383" s="1431"/>
      <c r="CTL383" s="1431"/>
      <c r="CTM383" s="1431"/>
      <c r="CTN383" s="1431"/>
      <c r="CTO383" s="1431"/>
      <c r="CTP383" s="1431"/>
      <c r="CTQ383" s="1431"/>
      <c r="CTR383" s="1431"/>
      <c r="CTS383" s="1431"/>
      <c r="CTT383" s="1431"/>
      <c r="CTU383" s="1431"/>
      <c r="CTV383" s="1431"/>
      <c r="CTW383" s="1431"/>
      <c r="CTX383" s="1431"/>
      <c r="CTY383" s="1431"/>
      <c r="CTZ383" s="1431"/>
      <c r="CUA383" s="1431"/>
      <c r="CUB383" s="1431"/>
      <c r="CUC383" s="1431"/>
      <c r="CUD383" s="1431"/>
      <c r="CUE383" s="1431"/>
      <c r="CUF383" s="1431"/>
      <c r="CUG383" s="1431"/>
      <c r="CUH383" s="1431"/>
      <c r="CUI383" s="1431"/>
      <c r="CUJ383" s="1431"/>
      <c r="CUK383" s="1431"/>
      <c r="CUL383" s="1431"/>
      <c r="CUM383" s="1431"/>
      <c r="CUN383" s="1431"/>
      <c r="CUO383" s="1431"/>
      <c r="CUP383" s="1431"/>
      <c r="CUQ383" s="1431"/>
      <c r="CUR383" s="1431"/>
      <c r="CUS383" s="1431"/>
      <c r="CUT383" s="1431"/>
      <c r="CUU383" s="1431"/>
      <c r="CUV383" s="1431"/>
      <c r="CUW383" s="1431"/>
      <c r="CUX383" s="1431"/>
      <c r="CUY383" s="1431"/>
      <c r="CUZ383" s="1431"/>
      <c r="CVA383" s="1431"/>
      <c r="CVB383" s="1431"/>
      <c r="CVC383" s="1431"/>
      <c r="CVD383" s="1431"/>
      <c r="CVE383" s="1431"/>
      <c r="CVF383" s="1431"/>
      <c r="CVG383" s="1431"/>
      <c r="CVH383" s="1431"/>
      <c r="CVI383" s="1431"/>
      <c r="CVJ383" s="1431"/>
      <c r="CVK383" s="1431"/>
      <c r="CVL383" s="1431"/>
      <c r="CVM383" s="1431"/>
      <c r="CVN383" s="1431"/>
      <c r="CVO383" s="1431"/>
      <c r="CVP383" s="1431"/>
      <c r="CVQ383" s="1431"/>
      <c r="CVR383" s="1431"/>
      <c r="CVS383" s="1431"/>
      <c r="CVT383" s="1431"/>
      <c r="CVU383" s="1431"/>
      <c r="CVV383" s="1431"/>
      <c r="CVW383" s="1431"/>
      <c r="CVX383" s="1431"/>
      <c r="CVY383" s="1431"/>
      <c r="CVZ383" s="1431"/>
      <c r="CWA383" s="1431"/>
      <c r="CWB383" s="1431"/>
      <c r="CWC383" s="1431"/>
      <c r="CWD383" s="1431"/>
      <c r="CWE383" s="1431"/>
      <c r="CWF383" s="1431"/>
      <c r="CWG383" s="1431"/>
      <c r="CWH383" s="1431"/>
      <c r="CWI383" s="1431"/>
      <c r="CWJ383" s="1431"/>
      <c r="CWK383" s="1431"/>
      <c r="CWL383" s="1431"/>
      <c r="CWM383" s="1431"/>
      <c r="CWN383" s="1431"/>
      <c r="CWO383" s="1431"/>
      <c r="CWP383" s="1431"/>
      <c r="CWQ383" s="1431"/>
      <c r="CWR383" s="1431"/>
      <c r="CWS383" s="1431"/>
      <c r="CWT383" s="1431"/>
      <c r="CWU383" s="1431"/>
      <c r="CWV383" s="1431"/>
      <c r="CWW383" s="1431"/>
      <c r="CWX383" s="1431"/>
      <c r="CWY383" s="1431"/>
      <c r="CWZ383" s="1431"/>
      <c r="CXA383" s="1431"/>
      <c r="CXB383" s="1431"/>
      <c r="CXC383" s="1431"/>
      <c r="CXD383" s="1431"/>
      <c r="CXE383" s="1431"/>
      <c r="CXF383" s="1431"/>
      <c r="CXG383" s="1431"/>
      <c r="CXH383" s="1431"/>
      <c r="CXI383" s="1431"/>
      <c r="CXJ383" s="1431"/>
      <c r="CXK383" s="1431"/>
      <c r="CXL383" s="1431"/>
      <c r="CXM383" s="1431"/>
      <c r="CXN383" s="1431"/>
      <c r="CXO383" s="1431"/>
      <c r="CXP383" s="1431"/>
      <c r="CXQ383" s="1431"/>
      <c r="CXR383" s="1431"/>
      <c r="CXS383" s="1431"/>
      <c r="CXT383" s="1431"/>
      <c r="CXU383" s="1431"/>
      <c r="CXV383" s="1431"/>
      <c r="CXW383" s="1431"/>
      <c r="CXX383" s="1431"/>
      <c r="CXY383" s="1431"/>
      <c r="CXZ383" s="1431"/>
      <c r="CYA383" s="1431"/>
      <c r="CYB383" s="1431"/>
      <c r="CYC383" s="1431"/>
      <c r="CYD383" s="1431"/>
      <c r="CYE383" s="1431"/>
      <c r="CYF383" s="1431"/>
      <c r="CYG383" s="1431"/>
      <c r="CYH383" s="1431"/>
      <c r="CYI383" s="1431"/>
      <c r="CYJ383" s="1431"/>
      <c r="CYK383" s="1431"/>
      <c r="CYL383" s="1431"/>
      <c r="CYM383" s="1431"/>
      <c r="CYN383" s="1431"/>
      <c r="CYO383" s="1431"/>
      <c r="CYP383" s="1431"/>
      <c r="CYQ383" s="1431"/>
      <c r="CYR383" s="1431"/>
      <c r="CYS383" s="1431"/>
      <c r="CYT383" s="1431"/>
      <c r="CYU383" s="1431"/>
      <c r="CYV383" s="1431"/>
      <c r="CYW383" s="1431"/>
      <c r="CYX383" s="1431"/>
      <c r="CYY383" s="1431"/>
      <c r="CYZ383" s="1431"/>
      <c r="CZA383" s="1431"/>
      <c r="CZB383" s="1431"/>
      <c r="CZC383" s="1431"/>
      <c r="CZD383" s="1431"/>
      <c r="CZE383" s="1431"/>
      <c r="CZF383" s="1431"/>
      <c r="CZG383" s="1431"/>
      <c r="CZH383" s="1431"/>
      <c r="CZI383" s="1431"/>
      <c r="CZJ383" s="1431"/>
      <c r="CZK383" s="1431"/>
      <c r="CZL383" s="1431"/>
      <c r="CZM383" s="1431"/>
      <c r="CZN383" s="1431"/>
      <c r="CZO383" s="1431"/>
      <c r="CZP383" s="1431"/>
      <c r="CZQ383" s="1431"/>
      <c r="CZR383" s="1431"/>
      <c r="CZS383" s="1431"/>
      <c r="CZT383" s="1431"/>
      <c r="CZU383" s="1431"/>
      <c r="CZV383" s="1431"/>
      <c r="CZW383" s="1431"/>
      <c r="CZX383" s="1431"/>
      <c r="CZY383" s="1431"/>
      <c r="CZZ383" s="1431"/>
      <c r="DAA383" s="1431"/>
      <c r="DAB383" s="1431"/>
      <c r="DAC383" s="1431"/>
      <c r="DAD383" s="1431"/>
      <c r="DAE383" s="1431"/>
      <c r="DAF383" s="1431"/>
      <c r="DAG383" s="1431"/>
      <c r="DAH383" s="1431"/>
      <c r="DAI383" s="1431"/>
      <c r="DAJ383" s="1431"/>
      <c r="DAK383" s="1431"/>
      <c r="DAL383" s="1431"/>
      <c r="DAM383" s="1431"/>
      <c r="DAN383" s="1431"/>
      <c r="DAO383" s="1431"/>
      <c r="DAP383" s="1431"/>
      <c r="DAQ383" s="1431"/>
      <c r="DAR383" s="1431"/>
      <c r="DAS383" s="1431"/>
      <c r="DAT383" s="1431"/>
      <c r="DAU383" s="1431"/>
      <c r="DAV383" s="1431"/>
      <c r="DAW383" s="1431"/>
      <c r="DAX383" s="1431"/>
      <c r="DAY383" s="1431"/>
      <c r="DAZ383" s="1431"/>
      <c r="DBA383" s="1431"/>
      <c r="DBB383" s="1431"/>
      <c r="DBC383" s="1431"/>
      <c r="DBD383" s="1431"/>
      <c r="DBE383" s="1431"/>
      <c r="DBF383" s="1431"/>
      <c r="DBG383" s="1431"/>
      <c r="DBH383" s="1431"/>
      <c r="DBI383" s="1431"/>
      <c r="DBJ383" s="1431"/>
      <c r="DBK383" s="1431"/>
      <c r="DBL383" s="1431"/>
      <c r="DBM383" s="1431"/>
      <c r="DBN383" s="1431"/>
      <c r="DBO383" s="1431"/>
      <c r="DBP383" s="1431"/>
      <c r="DBQ383" s="1431"/>
      <c r="DBR383" s="1431"/>
      <c r="DBS383" s="1431"/>
      <c r="DBT383" s="1431"/>
      <c r="DBU383" s="1431"/>
      <c r="DBV383" s="1431"/>
      <c r="DBW383" s="1431"/>
      <c r="DBX383" s="1431"/>
      <c r="DBY383" s="1431"/>
      <c r="DBZ383" s="1431"/>
      <c r="DCA383" s="1431"/>
      <c r="DCB383" s="1431"/>
      <c r="DCC383" s="1431"/>
      <c r="DCD383" s="1431"/>
      <c r="DCE383" s="1431"/>
      <c r="DCF383" s="1431"/>
      <c r="DCG383" s="1431"/>
      <c r="DCH383" s="1431"/>
      <c r="DCI383" s="1431"/>
      <c r="DCJ383" s="1431"/>
      <c r="DCK383" s="1431"/>
      <c r="DCL383" s="1431"/>
      <c r="DCM383" s="1431"/>
      <c r="DCN383" s="1431"/>
      <c r="DCO383" s="1431"/>
      <c r="DCP383" s="1431"/>
      <c r="DCQ383" s="1431"/>
      <c r="DCR383" s="1431"/>
      <c r="DCS383" s="1431"/>
      <c r="DCT383" s="1431"/>
      <c r="DCU383" s="1431"/>
      <c r="DCV383" s="1431"/>
      <c r="DCW383" s="1431"/>
      <c r="DCX383" s="1431"/>
      <c r="DCY383" s="1431"/>
      <c r="DCZ383" s="1431"/>
      <c r="DDA383" s="1431"/>
      <c r="DDB383" s="1431"/>
      <c r="DDC383" s="1431"/>
      <c r="DDD383" s="1431"/>
      <c r="DDE383" s="1431"/>
      <c r="DDF383" s="1431"/>
      <c r="DDG383" s="1431"/>
      <c r="DDH383" s="1431"/>
      <c r="DDI383" s="1431"/>
      <c r="DDJ383" s="1431"/>
      <c r="DDK383" s="1431"/>
      <c r="DDL383" s="1431"/>
      <c r="DDM383" s="1431"/>
      <c r="DDN383" s="1431"/>
      <c r="DDO383" s="1431"/>
      <c r="DDP383" s="1431"/>
      <c r="DDQ383" s="1431"/>
      <c r="DDR383" s="1431"/>
      <c r="DDS383" s="1431"/>
      <c r="DDT383" s="1431"/>
      <c r="DDU383" s="1431"/>
      <c r="DDV383" s="1431"/>
      <c r="DDW383" s="1431"/>
      <c r="DDX383" s="1431"/>
      <c r="DDY383" s="1431"/>
      <c r="DDZ383" s="1431"/>
      <c r="DEA383" s="1431"/>
      <c r="DEB383" s="1431"/>
      <c r="DEC383" s="1431"/>
      <c r="DED383" s="1431"/>
      <c r="DEE383" s="1431"/>
      <c r="DEF383" s="1431"/>
      <c r="DEG383" s="1431"/>
      <c r="DEH383" s="1431"/>
      <c r="DEI383" s="1431"/>
      <c r="DEJ383" s="1431"/>
      <c r="DEK383" s="1431"/>
      <c r="DEL383" s="1431"/>
      <c r="DEM383" s="1431"/>
      <c r="DEN383" s="1431"/>
      <c r="DEO383" s="1431"/>
      <c r="DEP383" s="1431"/>
      <c r="DEQ383" s="1431"/>
      <c r="DER383" s="1431"/>
      <c r="DES383" s="1431"/>
      <c r="DET383" s="1431"/>
      <c r="DEU383" s="1431"/>
      <c r="DEV383" s="1431"/>
      <c r="DEW383" s="1431"/>
      <c r="DEX383" s="1431"/>
      <c r="DEY383" s="1431"/>
      <c r="DEZ383" s="1431"/>
      <c r="DFA383" s="1431"/>
      <c r="DFB383" s="1431"/>
      <c r="DFC383" s="1431"/>
      <c r="DFD383" s="1431"/>
      <c r="DFE383" s="1431"/>
      <c r="DFF383" s="1431"/>
      <c r="DFG383" s="1431"/>
      <c r="DFH383" s="1431"/>
      <c r="DFI383" s="1431"/>
      <c r="DFJ383" s="1431"/>
      <c r="DFK383" s="1431"/>
      <c r="DFL383" s="1431"/>
      <c r="DFM383" s="1431"/>
      <c r="DFN383" s="1431"/>
      <c r="DFO383" s="1431"/>
      <c r="DFP383" s="1431"/>
      <c r="DFQ383" s="1431"/>
      <c r="DFR383" s="1431"/>
      <c r="DFS383" s="1431"/>
      <c r="DFT383" s="1431"/>
      <c r="DFU383" s="1431"/>
      <c r="DFV383" s="1431"/>
      <c r="DFW383" s="1431"/>
      <c r="DFX383" s="1431"/>
      <c r="DFY383" s="1431"/>
      <c r="DFZ383" s="1431"/>
      <c r="DGA383" s="1431"/>
      <c r="DGB383" s="1431"/>
      <c r="DGC383" s="1431"/>
      <c r="DGD383" s="1431"/>
      <c r="DGE383" s="1431"/>
      <c r="DGF383" s="1431"/>
      <c r="DGG383" s="1431"/>
      <c r="DGH383" s="1431"/>
      <c r="DGI383" s="1431"/>
      <c r="DGJ383" s="1431"/>
      <c r="DGK383" s="1431"/>
      <c r="DGL383" s="1431"/>
      <c r="DGM383" s="1431"/>
      <c r="DGN383" s="1431"/>
      <c r="DGO383" s="1431"/>
      <c r="DGP383" s="1431"/>
      <c r="DGQ383" s="1431"/>
      <c r="DGR383" s="1431"/>
      <c r="DGS383" s="1431"/>
      <c r="DGT383" s="1431"/>
      <c r="DGU383" s="1431"/>
      <c r="DGV383" s="1431"/>
      <c r="DGW383" s="1431"/>
      <c r="DGX383" s="1431"/>
      <c r="DGY383" s="1431"/>
      <c r="DGZ383" s="1431"/>
      <c r="DHA383" s="1431"/>
      <c r="DHB383" s="1431"/>
      <c r="DHC383" s="1431"/>
      <c r="DHD383" s="1431"/>
      <c r="DHE383" s="1431"/>
      <c r="DHF383" s="1431"/>
      <c r="DHG383" s="1431"/>
      <c r="DHH383" s="1431"/>
      <c r="DHI383" s="1431"/>
      <c r="DHJ383" s="1431"/>
      <c r="DHK383" s="1431"/>
      <c r="DHL383" s="1431"/>
      <c r="DHM383" s="1431"/>
      <c r="DHN383" s="1431"/>
      <c r="DHO383" s="1431"/>
      <c r="DHP383" s="1431"/>
      <c r="DHQ383" s="1431"/>
      <c r="DHR383" s="1431"/>
      <c r="DHS383" s="1431"/>
      <c r="DHT383" s="1431"/>
      <c r="DHU383" s="1431"/>
      <c r="DHV383" s="1431"/>
      <c r="DHW383" s="1431"/>
      <c r="DHX383" s="1431"/>
      <c r="DHY383" s="1431"/>
      <c r="DHZ383" s="1431"/>
      <c r="DIA383" s="1431"/>
      <c r="DIB383" s="1431"/>
      <c r="DIC383" s="1431"/>
      <c r="DID383" s="1431"/>
      <c r="DIE383" s="1431"/>
      <c r="DIF383" s="1431"/>
      <c r="DIG383" s="1431"/>
      <c r="DIH383" s="1431"/>
      <c r="DII383" s="1431"/>
      <c r="DIJ383" s="1431"/>
      <c r="DIK383" s="1431"/>
      <c r="DIL383" s="1431"/>
      <c r="DIM383" s="1431"/>
      <c r="DIN383" s="1431"/>
      <c r="DIO383" s="1431"/>
      <c r="DIP383" s="1431"/>
      <c r="DIQ383" s="1431"/>
      <c r="DIR383" s="1431"/>
      <c r="DIS383" s="1431"/>
      <c r="DIT383" s="1431"/>
      <c r="DIU383" s="1431"/>
      <c r="DIV383" s="1431"/>
      <c r="DIW383" s="1431"/>
      <c r="DIX383" s="1431"/>
      <c r="DIY383" s="1431"/>
      <c r="DIZ383" s="1431"/>
      <c r="DJA383" s="1431"/>
      <c r="DJB383" s="1431"/>
      <c r="DJC383" s="1431"/>
      <c r="DJD383" s="1431"/>
      <c r="DJE383" s="1431"/>
      <c r="DJF383" s="1431"/>
      <c r="DJG383" s="1431"/>
      <c r="DJH383" s="1431"/>
      <c r="DJI383" s="1431"/>
      <c r="DJJ383" s="1431"/>
      <c r="DJK383" s="1431"/>
      <c r="DJL383" s="1431"/>
      <c r="DJM383" s="1431"/>
      <c r="DJN383" s="1431"/>
      <c r="DJO383" s="1431"/>
      <c r="DJP383" s="1431"/>
      <c r="DJQ383" s="1431"/>
      <c r="DJR383" s="1431"/>
      <c r="DJS383" s="1431"/>
      <c r="DJT383" s="1431"/>
      <c r="DJU383" s="1431"/>
      <c r="DJV383" s="1431"/>
      <c r="DJW383" s="1431"/>
      <c r="DJX383" s="1431"/>
      <c r="DJY383" s="1431"/>
      <c r="DJZ383" s="1431"/>
      <c r="DKA383" s="1431"/>
      <c r="DKB383" s="1431"/>
      <c r="DKC383" s="1431"/>
      <c r="DKD383" s="1431"/>
      <c r="DKE383" s="1431"/>
      <c r="DKF383" s="1431"/>
      <c r="DKG383" s="1431"/>
      <c r="DKH383" s="1431"/>
      <c r="DKI383" s="1431"/>
      <c r="DKJ383" s="1431"/>
      <c r="DKK383" s="1431"/>
      <c r="DKL383" s="1431"/>
      <c r="DKM383" s="1431"/>
      <c r="DKN383" s="1431"/>
      <c r="DKO383" s="1431"/>
      <c r="DKP383" s="1431"/>
      <c r="DKQ383" s="1431"/>
      <c r="DKR383" s="1431"/>
      <c r="DKS383" s="1431"/>
      <c r="DKT383" s="1431"/>
      <c r="DKU383" s="1431"/>
      <c r="DKV383" s="1431"/>
      <c r="DKW383" s="1431"/>
      <c r="DKX383" s="1431"/>
      <c r="DKY383" s="1431"/>
      <c r="DKZ383" s="1431"/>
      <c r="DLA383" s="1431"/>
      <c r="DLB383" s="1431"/>
      <c r="DLC383" s="1431"/>
      <c r="DLD383" s="1431"/>
      <c r="DLE383" s="1431"/>
      <c r="DLF383" s="1431"/>
      <c r="DLG383" s="1431"/>
      <c r="DLH383" s="1431"/>
      <c r="DLI383" s="1431"/>
      <c r="DLJ383" s="1431"/>
      <c r="DLK383" s="1431"/>
      <c r="DLL383" s="1431"/>
      <c r="DLM383" s="1431"/>
      <c r="DLN383" s="1431"/>
      <c r="DLO383" s="1431"/>
      <c r="DLP383" s="1431"/>
      <c r="DLQ383" s="1431"/>
      <c r="DLR383" s="1431"/>
      <c r="DLS383" s="1431"/>
      <c r="DLT383" s="1431"/>
      <c r="DLU383" s="1431"/>
      <c r="DLV383" s="1431"/>
      <c r="DLW383" s="1431"/>
      <c r="DLX383" s="1431"/>
      <c r="DLY383" s="1431"/>
      <c r="DLZ383" s="1431"/>
      <c r="DMA383" s="1431"/>
      <c r="DMB383" s="1431"/>
      <c r="DMC383" s="1431"/>
      <c r="DMD383" s="1431"/>
      <c r="DME383" s="1431"/>
      <c r="DMF383" s="1431"/>
      <c r="DMG383" s="1431"/>
      <c r="DMH383" s="1431"/>
      <c r="DMI383" s="1431"/>
      <c r="DMJ383" s="1431"/>
      <c r="DMK383" s="1431"/>
      <c r="DML383" s="1431"/>
      <c r="DMM383" s="1431"/>
      <c r="DMN383" s="1431"/>
      <c r="DMO383" s="1431"/>
      <c r="DMP383" s="1431"/>
      <c r="DMQ383" s="1431"/>
      <c r="DMR383" s="1431"/>
      <c r="DMS383" s="1431"/>
      <c r="DMT383" s="1431"/>
      <c r="DMU383" s="1431"/>
      <c r="DMV383" s="1431"/>
      <c r="DMW383" s="1431"/>
      <c r="DMX383" s="1431"/>
      <c r="DMY383" s="1431"/>
      <c r="DMZ383" s="1431"/>
      <c r="DNA383" s="1431"/>
      <c r="DNB383" s="1431"/>
      <c r="DNC383" s="1431"/>
      <c r="DND383" s="1431"/>
      <c r="DNE383" s="1431"/>
      <c r="DNF383" s="1431"/>
      <c r="DNG383" s="1431"/>
      <c r="DNH383" s="1431"/>
      <c r="DNI383" s="1431"/>
      <c r="DNJ383" s="1431"/>
      <c r="DNK383" s="1431"/>
      <c r="DNL383" s="1431"/>
      <c r="DNM383" s="1431"/>
      <c r="DNN383" s="1431"/>
      <c r="DNO383" s="1431"/>
      <c r="DNP383" s="1431"/>
      <c r="DNQ383" s="1431"/>
      <c r="DNR383" s="1431"/>
      <c r="DNS383" s="1431"/>
      <c r="DNT383" s="1431"/>
      <c r="DNU383" s="1431"/>
      <c r="DNV383" s="1431"/>
      <c r="DNW383" s="1431"/>
      <c r="DNX383" s="1431"/>
      <c r="DNY383" s="1431"/>
      <c r="DNZ383" s="1431"/>
      <c r="DOA383" s="1431"/>
      <c r="DOB383" s="1431"/>
      <c r="DOC383" s="1431"/>
      <c r="DOD383" s="1431"/>
      <c r="DOE383" s="1431"/>
      <c r="DOF383" s="1431"/>
      <c r="DOG383" s="1431"/>
      <c r="DOH383" s="1431"/>
      <c r="DOI383" s="1431"/>
      <c r="DOJ383" s="1431"/>
      <c r="DOK383" s="1431"/>
      <c r="DOL383" s="1431"/>
      <c r="DOM383" s="1431"/>
      <c r="DON383" s="1431"/>
      <c r="DOO383" s="1431"/>
      <c r="DOP383" s="1431"/>
      <c r="DOQ383" s="1431"/>
      <c r="DOR383" s="1431"/>
      <c r="DOS383" s="1431"/>
      <c r="DOT383" s="1431"/>
      <c r="DOU383" s="1431"/>
      <c r="DOV383" s="1431"/>
      <c r="DOW383" s="1431"/>
      <c r="DOX383" s="1431"/>
      <c r="DOY383" s="1431"/>
      <c r="DOZ383" s="1431"/>
      <c r="DPA383" s="1431"/>
      <c r="DPB383" s="1431"/>
      <c r="DPC383" s="1431"/>
      <c r="DPD383" s="1431"/>
      <c r="DPE383" s="1431"/>
      <c r="DPF383" s="1431"/>
      <c r="DPG383" s="1431"/>
      <c r="DPH383" s="1431"/>
      <c r="DPI383" s="1431"/>
      <c r="DPJ383" s="1431"/>
      <c r="DPK383" s="1431"/>
      <c r="DPL383" s="1431"/>
      <c r="DPM383" s="1431"/>
      <c r="DPN383" s="1431"/>
      <c r="DPO383" s="1431"/>
      <c r="DPP383" s="1431"/>
      <c r="DPQ383" s="1431"/>
      <c r="DPR383" s="1431"/>
      <c r="DPS383" s="1431"/>
      <c r="DPT383" s="1431"/>
      <c r="DPU383" s="1431"/>
      <c r="DPV383" s="1431"/>
      <c r="DPW383" s="1431"/>
      <c r="DPX383" s="1431"/>
      <c r="DPY383" s="1431"/>
      <c r="DPZ383" s="1431"/>
      <c r="DQA383" s="1431"/>
      <c r="DQB383" s="1431"/>
      <c r="DQC383" s="1431"/>
      <c r="DQD383" s="1431"/>
      <c r="DQE383" s="1431"/>
      <c r="DQF383" s="1431"/>
      <c r="DQG383" s="1431"/>
      <c r="DQH383" s="1431"/>
      <c r="DQI383" s="1431"/>
      <c r="DQJ383" s="1431"/>
      <c r="DQK383" s="1431"/>
      <c r="DQL383" s="1431"/>
      <c r="DQM383" s="1431"/>
      <c r="DQN383" s="1431"/>
      <c r="DQO383" s="1431"/>
      <c r="DQP383" s="1431"/>
      <c r="DQQ383" s="1431"/>
      <c r="DQR383" s="1431"/>
      <c r="DQS383" s="1431"/>
      <c r="DQT383" s="1431"/>
      <c r="DQU383" s="1431"/>
      <c r="DQV383" s="1431"/>
      <c r="DQW383" s="1431"/>
      <c r="DQX383" s="1431"/>
      <c r="DQY383" s="1431"/>
      <c r="DQZ383" s="1431"/>
      <c r="DRA383" s="1431"/>
      <c r="DRB383" s="1431"/>
      <c r="DRC383" s="1431"/>
      <c r="DRD383" s="1431"/>
      <c r="DRE383" s="1431"/>
      <c r="DRF383" s="1431"/>
      <c r="DRG383" s="1431"/>
      <c r="DRH383" s="1431"/>
      <c r="DRI383" s="1431"/>
      <c r="DRJ383" s="1431"/>
      <c r="DRK383" s="1431"/>
      <c r="DRL383" s="1431"/>
      <c r="DRM383" s="1431"/>
      <c r="DRN383" s="1431"/>
      <c r="DRO383" s="1431"/>
      <c r="DRP383" s="1431"/>
      <c r="DRQ383" s="1431"/>
      <c r="DRR383" s="1431"/>
      <c r="DRS383" s="1431"/>
      <c r="DRT383" s="1431"/>
      <c r="DRU383" s="1431"/>
      <c r="DRV383" s="1431"/>
      <c r="DRW383" s="1431"/>
      <c r="DRX383" s="1431"/>
      <c r="DRY383" s="1431"/>
      <c r="DRZ383" s="1431"/>
      <c r="DSA383" s="1431"/>
      <c r="DSB383" s="1431"/>
      <c r="DSC383" s="1431"/>
      <c r="DSD383" s="1431"/>
      <c r="DSE383" s="1431"/>
      <c r="DSF383" s="1431"/>
      <c r="DSG383" s="1431"/>
      <c r="DSH383" s="1431"/>
      <c r="DSI383" s="1431"/>
      <c r="DSJ383" s="1431"/>
      <c r="DSK383" s="1431"/>
      <c r="DSL383" s="1431"/>
      <c r="DSM383" s="1431"/>
      <c r="DSN383" s="1431"/>
      <c r="DSO383" s="1431"/>
      <c r="DSP383" s="1431"/>
      <c r="DSQ383" s="1431"/>
      <c r="DSR383" s="1431"/>
      <c r="DSS383" s="1431"/>
      <c r="DST383" s="1431"/>
      <c r="DSU383" s="1431"/>
      <c r="DSV383" s="1431"/>
      <c r="DSW383" s="1431"/>
      <c r="DSX383" s="1431"/>
      <c r="DSY383" s="1431"/>
      <c r="DSZ383" s="1431"/>
      <c r="DTA383" s="1431"/>
      <c r="DTB383" s="1431"/>
      <c r="DTC383" s="1431"/>
      <c r="DTD383" s="1431"/>
      <c r="DTE383" s="1431"/>
      <c r="DTF383" s="1431"/>
      <c r="DTG383" s="1431"/>
      <c r="DTH383" s="1431"/>
      <c r="DTI383" s="1431"/>
      <c r="DTJ383" s="1431"/>
      <c r="DTK383" s="1431"/>
      <c r="DTL383" s="1431"/>
      <c r="DTM383" s="1431"/>
      <c r="DTN383" s="1431"/>
      <c r="DTO383" s="1431"/>
      <c r="DTP383" s="1431"/>
      <c r="DTQ383" s="1431"/>
      <c r="DTR383" s="1431"/>
      <c r="DTS383" s="1431"/>
      <c r="DTT383" s="1431"/>
      <c r="DTU383" s="1431"/>
      <c r="DTV383" s="1431"/>
      <c r="DTW383" s="1431"/>
      <c r="DTX383" s="1431"/>
      <c r="DTY383" s="1431"/>
      <c r="DTZ383" s="1431"/>
      <c r="DUA383" s="1431"/>
      <c r="DUB383" s="1431"/>
      <c r="DUC383" s="1431"/>
      <c r="DUD383" s="1431"/>
      <c r="DUE383" s="1431"/>
      <c r="DUF383" s="1431"/>
      <c r="DUG383" s="1431"/>
      <c r="DUH383" s="1431"/>
      <c r="DUI383" s="1431"/>
      <c r="DUJ383" s="1431"/>
      <c r="DUK383" s="1431"/>
      <c r="DUL383" s="1431"/>
      <c r="DUM383" s="1431"/>
      <c r="DUN383" s="1431"/>
      <c r="DUO383" s="1431"/>
      <c r="DUP383" s="1431"/>
      <c r="DUQ383" s="1431"/>
      <c r="DUR383" s="1431"/>
      <c r="DUS383" s="1431"/>
      <c r="DUT383" s="1431"/>
      <c r="DUU383" s="1431"/>
      <c r="DUV383" s="1431"/>
      <c r="DUW383" s="1431"/>
      <c r="DUX383" s="1431"/>
      <c r="DUY383" s="1431"/>
      <c r="DUZ383" s="1431"/>
      <c r="DVA383" s="1431"/>
      <c r="DVB383" s="1431"/>
      <c r="DVC383" s="1431"/>
      <c r="DVD383" s="1431"/>
      <c r="DVE383" s="1431"/>
      <c r="DVF383" s="1431"/>
      <c r="DVG383" s="1431"/>
      <c r="DVH383" s="1431"/>
      <c r="DVI383" s="1431"/>
      <c r="DVJ383" s="1431"/>
      <c r="DVK383" s="1431"/>
      <c r="DVL383" s="1431"/>
      <c r="DVM383" s="1431"/>
      <c r="DVN383" s="1431"/>
      <c r="DVO383" s="1431"/>
      <c r="DVP383" s="1431"/>
      <c r="DVQ383" s="1431"/>
      <c r="DVR383" s="1431"/>
      <c r="DVS383" s="1431"/>
      <c r="DVT383" s="1431"/>
      <c r="DVU383" s="1431"/>
      <c r="DVV383" s="1431"/>
      <c r="DVW383" s="1431"/>
      <c r="DVX383" s="1431"/>
      <c r="DVY383" s="1431"/>
      <c r="DVZ383" s="1431"/>
      <c r="DWA383" s="1431"/>
      <c r="DWB383" s="1431"/>
      <c r="DWC383" s="1431"/>
      <c r="DWD383" s="1431"/>
      <c r="DWE383" s="1431"/>
      <c r="DWF383" s="1431"/>
      <c r="DWG383" s="1431"/>
      <c r="DWH383" s="1431"/>
      <c r="DWI383" s="1431"/>
      <c r="DWJ383" s="1431"/>
      <c r="DWK383" s="1431"/>
      <c r="DWL383" s="1431"/>
      <c r="DWM383" s="1431"/>
      <c r="DWN383" s="1431"/>
      <c r="DWO383" s="1431"/>
      <c r="DWP383" s="1431"/>
      <c r="DWQ383" s="1431"/>
      <c r="DWR383" s="1431"/>
      <c r="DWS383" s="1431"/>
      <c r="DWT383" s="1431"/>
      <c r="DWU383" s="1431"/>
      <c r="DWV383" s="1431"/>
      <c r="DWW383" s="1431"/>
      <c r="DWX383" s="1431"/>
      <c r="DWY383" s="1431"/>
      <c r="DWZ383" s="1431"/>
      <c r="DXA383" s="1431"/>
      <c r="DXB383" s="1431"/>
      <c r="DXC383" s="1431"/>
      <c r="DXD383" s="1431"/>
      <c r="DXE383" s="1431"/>
      <c r="DXF383" s="1431"/>
      <c r="DXG383" s="1431"/>
      <c r="DXH383" s="1431"/>
      <c r="DXI383" s="1431"/>
      <c r="DXJ383" s="1431"/>
      <c r="DXK383" s="1431"/>
      <c r="DXL383" s="1431"/>
      <c r="DXM383" s="1431"/>
      <c r="DXN383" s="1431"/>
      <c r="DXO383" s="1431"/>
      <c r="DXP383" s="1431"/>
      <c r="DXQ383" s="1431"/>
      <c r="DXR383" s="1431"/>
      <c r="DXS383" s="1431"/>
      <c r="DXT383" s="1431"/>
      <c r="DXU383" s="1431"/>
      <c r="DXV383" s="1431"/>
      <c r="DXW383" s="1431"/>
      <c r="DXX383" s="1431"/>
      <c r="DXY383" s="1431"/>
      <c r="DXZ383" s="1431"/>
      <c r="DYA383" s="1431"/>
      <c r="DYB383" s="1431"/>
      <c r="DYC383" s="1431"/>
      <c r="DYD383" s="1431"/>
      <c r="DYE383" s="1431"/>
      <c r="DYF383" s="1431"/>
      <c r="DYG383" s="1431"/>
      <c r="DYH383" s="1431"/>
      <c r="DYI383" s="1431"/>
      <c r="DYJ383" s="1431"/>
      <c r="DYK383" s="1431"/>
      <c r="DYL383" s="1431"/>
      <c r="DYM383" s="1431"/>
      <c r="DYN383" s="1431"/>
      <c r="DYO383" s="1431"/>
      <c r="DYP383" s="1431"/>
      <c r="DYQ383" s="1431"/>
      <c r="DYR383" s="1431"/>
      <c r="DYS383" s="1431"/>
      <c r="DYT383" s="1431"/>
      <c r="DYU383" s="1431"/>
      <c r="DYV383" s="1431"/>
      <c r="DYW383" s="1431"/>
      <c r="DYX383" s="1431"/>
      <c r="DYY383" s="1431"/>
      <c r="DYZ383" s="1431"/>
      <c r="DZA383" s="1431"/>
      <c r="DZB383" s="1431"/>
      <c r="DZC383" s="1431"/>
      <c r="DZD383" s="1431"/>
      <c r="DZE383" s="1431"/>
      <c r="DZF383" s="1431"/>
      <c r="DZG383" s="1431"/>
      <c r="DZH383" s="1431"/>
      <c r="DZI383" s="1431"/>
      <c r="DZJ383" s="1431"/>
      <c r="DZK383" s="1431"/>
      <c r="DZL383" s="1431"/>
      <c r="DZM383" s="1431"/>
      <c r="DZN383" s="1431"/>
      <c r="DZO383" s="1431"/>
      <c r="DZP383" s="1431"/>
      <c r="DZQ383" s="1431"/>
      <c r="DZR383" s="1431"/>
      <c r="DZS383" s="1431"/>
      <c r="DZT383" s="1431"/>
      <c r="DZU383" s="1431"/>
      <c r="DZV383" s="1431"/>
      <c r="DZW383" s="1431"/>
      <c r="DZX383" s="1431"/>
      <c r="DZY383" s="1431"/>
      <c r="DZZ383" s="1431"/>
      <c r="EAA383" s="1431"/>
      <c r="EAB383" s="1431"/>
      <c r="EAC383" s="1431"/>
      <c r="EAD383" s="1431"/>
      <c r="EAE383" s="1431"/>
      <c r="EAF383" s="1431"/>
      <c r="EAG383" s="1431"/>
      <c r="EAH383" s="1431"/>
      <c r="EAI383" s="1431"/>
      <c r="EAJ383" s="1431"/>
      <c r="EAK383" s="1431"/>
      <c r="EAL383" s="1431"/>
      <c r="EAM383" s="1431"/>
      <c r="EAN383" s="1431"/>
      <c r="EAO383" s="1431"/>
      <c r="EAP383" s="1431"/>
      <c r="EAQ383" s="1431"/>
      <c r="EAR383" s="1431"/>
      <c r="EAS383" s="1431"/>
      <c r="EAT383" s="1431"/>
      <c r="EAU383" s="1431"/>
      <c r="EAV383" s="1431"/>
      <c r="EAW383" s="1431"/>
      <c r="EAX383" s="1431"/>
      <c r="EAY383" s="1431"/>
      <c r="EAZ383" s="1431"/>
      <c r="EBA383" s="1431"/>
      <c r="EBB383" s="1431"/>
      <c r="EBC383" s="1431"/>
      <c r="EBD383" s="1431"/>
      <c r="EBE383" s="1431"/>
      <c r="EBF383" s="1431"/>
      <c r="EBG383" s="1431"/>
      <c r="EBH383" s="1431"/>
      <c r="EBI383" s="1431"/>
      <c r="EBJ383" s="1431"/>
      <c r="EBK383" s="1431"/>
      <c r="EBL383" s="1431"/>
      <c r="EBM383" s="1431"/>
      <c r="EBN383" s="1431"/>
      <c r="EBO383" s="1431"/>
      <c r="EBP383" s="1431"/>
      <c r="EBQ383" s="1431"/>
      <c r="EBR383" s="1431"/>
      <c r="EBS383" s="1431"/>
      <c r="EBT383" s="1431"/>
      <c r="EBU383" s="1431"/>
      <c r="EBV383" s="1431"/>
      <c r="EBW383" s="1431"/>
      <c r="EBX383" s="1431"/>
      <c r="EBY383" s="1431"/>
      <c r="EBZ383" s="1431"/>
      <c r="ECA383" s="1431"/>
      <c r="ECB383" s="1431"/>
      <c r="ECC383" s="1431"/>
      <c r="ECD383" s="1431"/>
      <c r="ECE383" s="1431"/>
      <c r="ECF383" s="1431"/>
      <c r="ECG383" s="1431"/>
      <c r="ECH383" s="1431"/>
      <c r="ECI383" s="1431"/>
      <c r="ECJ383" s="1431"/>
      <c r="ECK383" s="1431"/>
      <c r="ECL383" s="1431"/>
      <c r="ECM383" s="1431"/>
      <c r="ECN383" s="1431"/>
      <c r="ECO383" s="1431"/>
      <c r="ECP383" s="1431"/>
      <c r="ECQ383" s="1431"/>
      <c r="ECR383" s="1431"/>
      <c r="ECS383" s="1431"/>
      <c r="ECT383" s="1431"/>
      <c r="ECU383" s="1431"/>
      <c r="ECV383" s="1431"/>
      <c r="ECW383" s="1431"/>
      <c r="ECX383" s="1431"/>
      <c r="ECY383" s="1431"/>
      <c r="ECZ383" s="1431"/>
      <c r="EDA383" s="1431"/>
      <c r="EDB383" s="1431"/>
      <c r="EDC383" s="1431"/>
      <c r="EDD383" s="1431"/>
      <c r="EDE383" s="1431"/>
      <c r="EDF383" s="1431"/>
      <c r="EDG383" s="1431"/>
      <c r="EDH383" s="1431"/>
      <c r="EDI383" s="1431"/>
      <c r="EDJ383" s="1431"/>
      <c r="EDK383" s="1431"/>
      <c r="EDL383" s="1431"/>
      <c r="EDM383" s="1431"/>
      <c r="EDN383" s="1431"/>
      <c r="EDO383" s="1431"/>
      <c r="EDP383" s="1431"/>
      <c r="EDQ383" s="1431"/>
      <c r="EDR383" s="1431"/>
      <c r="EDS383" s="1431"/>
      <c r="EDT383" s="1431"/>
      <c r="EDU383" s="1431"/>
      <c r="EDV383" s="1431"/>
      <c r="EDW383" s="1431"/>
      <c r="EDX383" s="1431"/>
      <c r="EDY383" s="1431"/>
      <c r="EDZ383" s="1431"/>
      <c r="EEA383" s="1431"/>
      <c r="EEB383" s="1431"/>
      <c r="EEC383" s="1431"/>
      <c r="EED383" s="1431"/>
      <c r="EEE383" s="1431"/>
      <c r="EEF383" s="1431"/>
      <c r="EEG383" s="1431"/>
      <c r="EEH383" s="1431"/>
      <c r="EEI383" s="1431"/>
      <c r="EEJ383" s="1431"/>
      <c r="EEK383" s="1431"/>
      <c r="EEL383" s="1431"/>
      <c r="EEM383" s="1431"/>
      <c r="EEN383" s="1431"/>
      <c r="EEO383" s="1431"/>
      <c r="EEP383" s="1431"/>
      <c r="EEQ383" s="1431"/>
      <c r="EER383" s="1431"/>
      <c r="EES383" s="1431"/>
      <c r="EET383" s="1431"/>
      <c r="EEU383" s="1431"/>
      <c r="EEV383" s="1431"/>
      <c r="EEW383" s="1431"/>
      <c r="EEX383" s="1431"/>
      <c r="EEY383" s="1431"/>
      <c r="EEZ383" s="1431"/>
      <c r="EFA383" s="1431"/>
      <c r="EFB383" s="1431"/>
      <c r="EFC383" s="1431"/>
      <c r="EFD383" s="1431"/>
      <c r="EFE383" s="1431"/>
      <c r="EFF383" s="1431"/>
      <c r="EFG383" s="1431"/>
      <c r="EFH383" s="1431"/>
      <c r="EFI383" s="1431"/>
      <c r="EFJ383" s="1431"/>
      <c r="EFK383" s="1431"/>
      <c r="EFL383" s="1431"/>
      <c r="EFM383" s="1431"/>
      <c r="EFN383" s="1431"/>
      <c r="EFO383" s="1431"/>
      <c r="EFP383" s="1431"/>
      <c r="EFQ383" s="1431"/>
      <c r="EFR383" s="1431"/>
      <c r="EFS383" s="1431"/>
      <c r="EFT383" s="1431"/>
      <c r="EFU383" s="1431"/>
      <c r="EFV383" s="1431"/>
      <c r="EFW383" s="1431"/>
      <c r="EFX383" s="1431"/>
      <c r="EFY383" s="1431"/>
      <c r="EFZ383" s="1431"/>
      <c r="EGA383" s="1431"/>
      <c r="EGB383" s="1431"/>
      <c r="EGC383" s="1431"/>
      <c r="EGD383" s="1431"/>
      <c r="EGE383" s="1431"/>
      <c r="EGF383" s="1431"/>
      <c r="EGG383" s="1431"/>
      <c r="EGH383" s="1431"/>
      <c r="EGI383" s="1431"/>
      <c r="EGJ383" s="1431"/>
      <c r="EGK383" s="1431"/>
      <c r="EGL383" s="1431"/>
      <c r="EGM383" s="1431"/>
      <c r="EGN383" s="1431"/>
      <c r="EGO383" s="1431"/>
      <c r="EGP383" s="1431"/>
      <c r="EGQ383" s="1431"/>
      <c r="EGR383" s="1431"/>
      <c r="EGS383" s="1431"/>
      <c r="EGT383" s="1431"/>
      <c r="EGU383" s="1431"/>
      <c r="EGV383" s="1431"/>
      <c r="EGW383" s="1431"/>
      <c r="EGX383" s="1431"/>
      <c r="EGY383" s="1431"/>
      <c r="EGZ383" s="1431"/>
      <c r="EHA383" s="1431"/>
      <c r="EHB383" s="1431"/>
      <c r="EHC383" s="1431"/>
      <c r="EHD383" s="1431"/>
      <c r="EHE383" s="1431"/>
      <c r="EHF383" s="1431"/>
      <c r="EHG383" s="1431"/>
      <c r="EHH383" s="1431"/>
      <c r="EHI383" s="1431"/>
      <c r="EHJ383" s="1431"/>
      <c r="EHK383" s="1431"/>
      <c r="EHL383" s="1431"/>
      <c r="EHM383" s="1431"/>
      <c r="EHN383" s="1431"/>
      <c r="EHO383" s="1431"/>
      <c r="EHP383" s="1431"/>
      <c r="EHQ383" s="1431"/>
      <c r="EHR383" s="1431"/>
      <c r="EHS383" s="1431"/>
      <c r="EHT383" s="1431"/>
      <c r="EHU383" s="1431"/>
      <c r="EHV383" s="1431"/>
      <c r="EHW383" s="1431"/>
      <c r="EHX383" s="1431"/>
      <c r="EHY383" s="1431"/>
      <c r="EHZ383" s="1431"/>
      <c r="EIA383" s="1431"/>
      <c r="EIB383" s="1431"/>
      <c r="EIC383" s="1431"/>
      <c r="EID383" s="1431"/>
      <c r="EIE383" s="1431"/>
      <c r="EIF383" s="1431"/>
      <c r="EIG383" s="1431"/>
      <c r="EIH383" s="1431"/>
      <c r="EII383" s="1431"/>
      <c r="EIJ383" s="1431"/>
      <c r="EIK383" s="1431"/>
      <c r="EIL383" s="1431"/>
      <c r="EIM383" s="1431"/>
      <c r="EIN383" s="1431"/>
      <c r="EIO383" s="1431"/>
      <c r="EIP383" s="1431"/>
      <c r="EIQ383" s="1431"/>
      <c r="EIR383" s="1431"/>
      <c r="EIS383" s="1431"/>
      <c r="EIT383" s="1431"/>
      <c r="EIU383" s="1431"/>
      <c r="EIV383" s="1431"/>
      <c r="EIW383" s="1431"/>
      <c r="EIX383" s="1431"/>
      <c r="EIY383" s="1431"/>
      <c r="EIZ383" s="1431"/>
      <c r="EJA383" s="1431"/>
      <c r="EJB383" s="1431"/>
      <c r="EJC383" s="1431"/>
      <c r="EJD383" s="1431"/>
      <c r="EJE383" s="1431"/>
      <c r="EJF383" s="1431"/>
      <c r="EJG383" s="1431"/>
      <c r="EJH383" s="1431"/>
      <c r="EJI383" s="1431"/>
      <c r="EJJ383" s="1431"/>
      <c r="EJK383" s="1431"/>
      <c r="EJL383" s="1431"/>
      <c r="EJM383" s="1431"/>
      <c r="EJN383" s="1431"/>
      <c r="EJO383" s="1431"/>
      <c r="EJP383" s="1431"/>
      <c r="EJQ383" s="1431"/>
      <c r="EJR383" s="1431"/>
      <c r="EJS383" s="1431"/>
      <c r="EJT383" s="1431"/>
      <c r="EJU383" s="1431"/>
      <c r="EJV383" s="1431"/>
      <c r="EJW383" s="1431"/>
      <c r="EJX383" s="1431"/>
      <c r="EJY383" s="1431"/>
      <c r="EJZ383" s="1431"/>
      <c r="EKA383" s="1431"/>
      <c r="EKB383" s="1431"/>
      <c r="EKC383" s="1431"/>
      <c r="EKD383" s="1431"/>
      <c r="EKE383" s="1431"/>
      <c r="EKF383" s="1431"/>
      <c r="EKG383" s="1431"/>
      <c r="EKH383" s="1431"/>
      <c r="EKI383" s="1431"/>
      <c r="EKJ383" s="1431"/>
      <c r="EKK383" s="1431"/>
      <c r="EKL383" s="1431"/>
      <c r="EKM383" s="1431"/>
      <c r="EKN383" s="1431"/>
      <c r="EKO383" s="1431"/>
      <c r="EKP383" s="1431"/>
      <c r="EKQ383" s="1431"/>
      <c r="EKR383" s="1431"/>
      <c r="EKS383" s="1431"/>
      <c r="EKT383" s="1431"/>
      <c r="EKU383" s="1431"/>
      <c r="EKV383" s="1431"/>
      <c r="EKW383" s="1431"/>
      <c r="EKX383" s="1431"/>
      <c r="EKY383" s="1431"/>
      <c r="EKZ383" s="1431"/>
      <c r="ELA383" s="1431"/>
      <c r="ELB383" s="1431"/>
      <c r="ELC383" s="1431"/>
      <c r="ELD383" s="1431"/>
      <c r="ELE383" s="1431"/>
      <c r="ELF383" s="1431"/>
      <c r="ELG383" s="1431"/>
      <c r="ELH383" s="1431"/>
      <c r="ELI383" s="1431"/>
      <c r="ELJ383" s="1431"/>
      <c r="ELK383" s="1431"/>
      <c r="ELL383" s="1431"/>
      <c r="ELM383" s="1431"/>
      <c r="ELN383" s="1431"/>
      <c r="ELO383" s="1431"/>
      <c r="ELP383" s="1431"/>
      <c r="ELQ383" s="1431"/>
      <c r="ELR383" s="1431"/>
      <c r="ELS383" s="1431"/>
      <c r="ELT383" s="1431"/>
      <c r="ELU383" s="1431"/>
      <c r="ELV383" s="1431"/>
      <c r="ELW383" s="1431"/>
      <c r="ELX383" s="1431"/>
      <c r="ELY383" s="1431"/>
      <c r="ELZ383" s="1431"/>
      <c r="EMA383" s="1431"/>
      <c r="EMB383" s="1431"/>
      <c r="EMC383" s="1431"/>
      <c r="EMD383" s="1431"/>
      <c r="EME383" s="1431"/>
      <c r="EMF383" s="1431"/>
      <c r="EMG383" s="1431"/>
      <c r="EMH383" s="1431"/>
      <c r="EMI383" s="1431"/>
      <c r="EMJ383" s="1431"/>
      <c r="EMK383" s="1431"/>
      <c r="EML383" s="1431"/>
      <c r="EMM383" s="1431"/>
      <c r="EMN383" s="1431"/>
      <c r="EMO383" s="1431"/>
      <c r="EMP383" s="1431"/>
      <c r="EMQ383" s="1431"/>
      <c r="EMR383" s="1431"/>
      <c r="EMS383" s="1431"/>
      <c r="EMT383" s="1431"/>
      <c r="EMU383" s="1431"/>
      <c r="EMV383" s="1431"/>
      <c r="EMW383" s="1431"/>
      <c r="EMX383" s="1431"/>
      <c r="EMY383" s="1431"/>
      <c r="EMZ383" s="1431"/>
      <c r="ENA383" s="1431"/>
      <c r="ENB383" s="1431"/>
      <c r="ENC383" s="1431"/>
      <c r="END383" s="1431"/>
      <c r="ENE383" s="1431"/>
      <c r="ENF383" s="1431"/>
      <c r="ENG383" s="1431"/>
      <c r="ENH383" s="1431"/>
      <c r="ENI383" s="1431"/>
      <c r="ENJ383" s="1431"/>
      <c r="ENK383" s="1431"/>
      <c r="ENL383" s="1431"/>
      <c r="ENM383" s="1431"/>
      <c r="ENN383" s="1431"/>
      <c r="ENO383" s="1431"/>
      <c r="ENP383" s="1431"/>
      <c r="ENQ383" s="1431"/>
      <c r="ENR383" s="1431"/>
      <c r="ENS383" s="1431"/>
      <c r="ENT383" s="1431"/>
      <c r="ENU383" s="1431"/>
      <c r="ENV383" s="1431"/>
      <c r="ENW383" s="1431"/>
      <c r="ENX383" s="1431"/>
      <c r="ENY383" s="1431"/>
      <c r="ENZ383" s="1431"/>
      <c r="EOA383" s="1431"/>
      <c r="EOB383" s="1431"/>
      <c r="EOC383" s="1431"/>
      <c r="EOD383" s="1431"/>
      <c r="EOE383" s="1431"/>
      <c r="EOF383" s="1431"/>
      <c r="EOG383" s="1431"/>
      <c r="EOH383" s="1431"/>
      <c r="EOI383" s="1431"/>
      <c r="EOJ383" s="1431"/>
      <c r="EOK383" s="1431"/>
      <c r="EOL383" s="1431"/>
      <c r="EOM383" s="1431"/>
      <c r="EON383" s="1431"/>
      <c r="EOO383" s="1431"/>
      <c r="EOP383" s="1431"/>
      <c r="EOQ383" s="1431"/>
      <c r="EOR383" s="1431"/>
      <c r="EOS383" s="1431"/>
      <c r="EOT383" s="1431"/>
      <c r="EOU383" s="1431"/>
      <c r="EOV383" s="1431"/>
      <c r="EOW383" s="1431"/>
      <c r="EOX383" s="1431"/>
      <c r="EOY383" s="1431"/>
      <c r="EOZ383" s="1431"/>
      <c r="EPA383" s="1431"/>
      <c r="EPB383" s="1431"/>
      <c r="EPC383" s="1431"/>
      <c r="EPD383" s="1431"/>
      <c r="EPE383" s="1431"/>
      <c r="EPF383" s="1431"/>
      <c r="EPG383" s="1431"/>
      <c r="EPH383" s="1431"/>
      <c r="EPI383" s="1431"/>
      <c r="EPJ383" s="1431"/>
      <c r="EPK383" s="1431"/>
      <c r="EPL383" s="1431"/>
      <c r="EPM383" s="1431"/>
      <c r="EPN383" s="1431"/>
      <c r="EPO383" s="1431"/>
      <c r="EPP383" s="1431"/>
      <c r="EPQ383" s="1431"/>
      <c r="EPR383" s="1431"/>
      <c r="EPS383" s="1431"/>
      <c r="EPT383" s="1431"/>
      <c r="EPU383" s="1431"/>
      <c r="EPV383" s="1431"/>
      <c r="EPW383" s="1431"/>
      <c r="EPX383" s="1431"/>
      <c r="EPY383" s="1431"/>
      <c r="EPZ383" s="1431"/>
      <c r="EQA383" s="1431"/>
      <c r="EQB383" s="1431"/>
      <c r="EQC383" s="1431"/>
      <c r="EQD383" s="1431"/>
      <c r="EQE383" s="1431"/>
      <c r="EQF383" s="1431"/>
      <c r="EQG383" s="1431"/>
      <c r="EQH383" s="1431"/>
      <c r="EQI383" s="1431"/>
      <c r="EQJ383" s="1431"/>
      <c r="EQK383" s="1431"/>
      <c r="EQL383" s="1431"/>
      <c r="EQM383" s="1431"/>
      <c r="EQN383" s="1431"/>
      <c r="EQO383" s="1431"/>
      <c r="EQP383" s="1431"/>
      <c r="EQQ383" s="1431"/>
      <c r="EQR383" s="1431"/>
      <c r="EQS383" s="1431"/>
      <c r="EQT383" s="1431"/>
      <c r="EQU383" s="1431"/>
      <c r="EQV383" s="1431"/>
      <c r="EQW383" s="1431"/>
      <c r="EQX383" s="1431"/>
      <c r="EQY383" s="1431"/>
      <c r="EQZ383" s="1431"/>
      <c r="ERA383" s="1431"/>
      <c r="ERB383" s="1431"/>
      <c r="ERC383" s="1431"/>
      <c r="ERD383" s="1431"/>
      <c r="ERE383" s="1431"/>
      <c r="ERF383" s="1431"/>
      <c r="ERG383" s="1431"/>
      <c r="ERH383" s="1431"/>
      <c r="ERI383" s="1431"/>
      <c r="ERJ383" s="1431"/>
      <c r="ERK383" s="1431"/>
      <c r="ERL383" s="1431"/>
      <c r="ERM383" s="1431"/>
      <c r="ERN383" s="1431"/>
      <c r="ERO383" s="1431"/>
      <c r="ERP383" s="1431"/>
      <c r="ERQ383" s="1431"/>
      <c r="ERR383" s="1431"/>
      <c r="ERS383" s="1431"/>
      <c r="ERT383" s="1431"/>
      <c r="ERU383" s="1431"/>
      <c r="ERV383" s="1431"/>
      <c r="ERW383" s="1431"/>
      <c r="ERX383" s="1431"/>
      <c r="ERY383" s="1431"/>
      <c r="ERZ383" s="1431"/>
      <c r="ESA383" s="1431"/>
      <c r="ESB383" s="1431"/>
      <c r="ESC383" s="1431"/>
      <c r="ESD383" s="1431"/>
      <c r="ESE383" s="1431"/>
      <c r="ESF383" s="1431"/>
      <c r="ESG383" s="1431"/>
      <c r="ESH383" s="1431"/>
      <c r="ESI383" s="1431"/>
      <c r="ESJ383" s="1431"/>
      <c r="ESK383" s="1431"/>
      <c r="ESL383" s="1431"/>
      <c r="ESM383" s="1431"/>
      <c r="ESN383" s="1431"/>
      <c r="ESO383" s="1431"/>
      <c r="ESP383" s="1431"/>
      <c r="ESQ383" s="1431"/>
      <c r="ESR383" s="1431"/>
      <c r="ESS383" s="1431"/>
      <c r="EST383" s="1431"/>
      <c r="ESU383" s="1431"/>
      <c r="ESV383" s="1431"/>
      <c r="ESW383" s="1431"/>
      <c r="ESX383" s="1431"/>
      <c r="ESY383" s="1431"/>
      <c r="ESZ383" s="1431"/>
      <c r="ETA383" s="1431"/>
      <c r="ETB383" s="1431"/>
      <c r="ETC383" s="1431"/>
      <c r="ETD383" s="1431"/>
      <c r="ETE383" s="1431"/>
      <c r="ETF383" s="1431"/>
      <c r="ETG383" s="1431"/>
      <c r="ETH383" s="1431"/>
      <c r="ETI383" s="1431"/>
      <c r="ETJ383" s="1431"/>
      <c r="ETK383" s="1431"/>
      <c r="ETL383" s="1431"/>
      <c r="ETM383" s="1431"/>
      <c r="ETN383" s="1431"/>
      <c r="ETO383" s="1431"/>
      <c r="ETP383" s="1431"/>
      <c r="ETQ383" s="1431"/>
      <c r="ETR383" s="1431"/>
      <c r="ETS383" s="1431"/>
      <c r="ETT383" s="1431"/>
      <c r="ETU383" s="1431"/>
      <c r="ETV383" s="1431"/>
      <c r="ETW383" s="1431"/>
      <c r="ETX383" s="1431"/>
      <c r="ETY383" s="1431"/>
      <c r="ETZ383" s="1431"/>
      <c r="EUA383" s="1431"/>
      <c r="EUB383" s="1431"/>
      <c r="EUC383" s="1431"/>
      <c r="EUD383" s="1431"/>
      <c r="EUE383" s="1431"/>
      <c r="EUF383" s="1431"/>
      <c r="EUG383" s="1431"/>
      <c r="EUH383" s="1431"/>
      <c r="EUI383" s="1431"/>
      <c r="EUJ383" s="1431"/>
      <c r="EUK383" s="1431"/>
      <c r="EUL383" s="1431"/>
      <c r="EUM383" s="1431"/>
      <c r="EUN383" s="1431"/>
      <c r="EUO383" s="1431"/>
      <c r="EUP383" s="1431"/>
      <c r="EUQ383" s="1431"/>
      <c r="EUR383" s="1431"/>
      <c r="EUS383" s="1431"/>
      <c r="EUT383" s="1431"/>
      <c r="EUU383" s="1431"/>
      <c r="EUV383" s="1431"/>
      <c r="EUW383" s="1431"/>
      <c r="EUX383" s="1431"/>
      <c r="EUY383" s="1431"/>
      <c r="EUZ383" s="1431"/>
      <c r="EVA383" s="1431"/>
      <c r="EVB383" s="1431"/>
      <c r="EVC383" s="1431"/>
      <c r="EVD383" s="1431"/>
      <c r="EVE383" s="1431"/>
      <c r="EVF383" s="1431"/>
      <c r="EVG383" s="1431"/>
      <c r="EVH383" s="1431"/>
      <c r="EVI383" s="1431"/>
      <c r="EVJ383" s="1431"/>
      <c r="EVK383" s="1431"/>
      <c r="EVL383" s="1431"/>
      <c r="EVM383" s="1431"/>
      <c r="EVN383" s="1431"/>
      <c r="EVO383" s="1431"/>
      <c r="EVP383" s="1431"/>
      <c r="EVQ383" s="1431"/>
      <c r="EVR383" s="1431"/>
      <c r="EVS383" s="1431"/>
      <c r="EVT383" s="1431"/>
      <c r="EVU383" s="1431"/>
      <c r="EVV383" s="1431"/>
      <c r="EVW383" s="1431"/>
      <c r="EVX383" s="1431"/>
      <c r="EVY383" s="1431"/>
      <c r="EVZ383" s="1431"/>
      <c r="EWA383" s="1431"/>
      <c r="EWB383" s="1431"/>
      <c r="EWC383" s="1431"/>
      <c r="EWD383" s="1431"/>
      <c r="EWE383" s="1431"/>
      <c r="EWF383" s="1431"/>
      <c r="EWG383" s="1431"/>
      <c r="EWH383" s="1431"/>
      <c r="EWI383" s="1431"/>
      <c r="EWJ383" s="1431"/>
      <c r="EWK383" s="1431"/>
      <c r="EWL383" s="1431"/>
      <c r="EWM383" s="1431"/>
      <c r="EWN383" s="1431"/>
      <c r="EWO383" s="1431"/>
      <c r="EWP383" s="1431"/>
      <c r="EWQ383" s="1431"/>
      <c r="EWR383" s="1431"/>
      <c r="EWS383" s="1431"/>
      <c r="EWT383" s="1431"/>
      <c r="EWU383" s="1431"/>
      <c r="EWV383" s="1431"/>
      <c r="EWW383" s="1431"/>
      <c r="EWX383" s="1431"/>
      <c r="EWY383" s="1431"/>
      <c r="EWZ383" s="1431"/>
      <c r="EXA383" s="1431"/>
      <c r="EXB383" s="1431"/>
      <c r="EXC383" s="1431"/>
      <c r="EXD383" s="1431"/>
      <c r="EXE383" s="1431"/>
      <c r="EXF383" s="1431"/>
      <c r="EXG383" s="1431"/>
      <c r="EXH383" s="1431"/>
      <c r="EXI383" s="1431"/>
      <c r="EXJ383" s="1431"/>
      <c r="EXK383" s="1431"/>
      <c r="EXL383" s="1431"/>
      <c r="EXM383" s="1431"/>
      <c r="EXN383" s="1431"/>
      <c r="EXO383" s="1431"/>
      <c r="EXP383" s="1431"/>
      <c r="EXQ383" s="1431"/>
      <c r="EXR383" s="1431"/>
      <c r="EXS383" s="1431"/>
      <c r="EXT383" s="1431"/>
      <c r="EXU383" s="1431"/>
      <c r="EXV383" s="1431"/>
      <c r="EXW383" s="1431"/>
      <c r="EXX383" s="1431"/>
      <c r="EXY383" s="1431"/>
      <c r="EXZ383" s="1431"/>
      <c r="EYA383" s="1431"/>
      <c r="EYB383" s="1431"/>
      <c r="EYC383" s="1431"/>
      <c r="EYD383" s="1431"/>
      <c r="EYE383" s="1431"/>
      <c r="EYF383" s="1431"/>
      <c r="EYG383" s="1431"/>
      <c r="EYH383" s="1431"/>
      <c r="EYI383" s="1431"/>
      <c r="EYJ383" s="1431"/>
      <c r="EYK383" s="1431"/>
      <c r="EYL383" s="1431"/>
      <c r="EYM383" s="1431"/>
      <c r="EYN383" s="1431"/>
      <c r="EYO383" s="1431"/>
      <c r="EYP383" s="1431"/>
      <c r="EYQ383" s="1431"/>
      <c r="EYR383" s="1431"/>
      <c r="EYS383" s="1431"/>
      <c r="EYT383" s="1431"/>
      <c r="EYU383" s="1431"/>
      <c r="EYV383" s="1431"/>
      <c r="EYW383" s="1431"/>
      <c r="EYX383" s="1431"/>
      <c r="EYY383" s="1431"/>
      <c r="EYZ383" s="1431"/>
      <c r="EZA383" s="1431"/>
      <c r="EZB383" s="1431"/>
      <c r="EZC383" s="1431"/>
      <c r="EZD383" s="1431"/>
      <c r="EZE383" s="1431"/>
      <c r="EZF383" s="1431"/>
      <c r="EZG383" s="1431"/>
      <c r="EZH383" s="1431"/>
      <c r="EZI383" s="1431"/>
      <c r="EZJ383" s="1431"/>
      <c r="EZK383" s="1431"/>
      <c r="EZL383" s="1431"/>
      <c r="EZM383" s="1431"/>
      <c r="EZN383" s="1431"/>
      <c r="EZO383" s="1431"/>
      <c r="EZP383" s="1431"/>
      <c r="EZQ383" s="1431"/>
      <c r="EZR383" s="1431"/>
      <c r="EZS383" s="1431"/>
      <c r="EZT383" s="1431"/>
      <c r="EZU383" s="1431"/>
      <c r="EZV383" s="1431"/>
      <c r="EZW383" s="1431"/>
      <c r="EZX383" s="1431"/>
      <c r="EZY383" s="1431"/>
      <c r="EZZ383" s="1431"/>
      <c r="FAA383" s="1431"/>
      <c r="FAB383" s="1431"/>
      <c r="FAC383" s="1431"/>
      <c r="FAD383" s="1431"/>
      <c r="FAE383" s="1431"/>
      <c r="FAF383" s="1431"/>
      <c r="FAG383" s="1431"/>
      <c r="FAH383" s="1431"/>
      <c r="FAI383" s="1431"/>
      <c r="FAJ383" s="1431"/>
      <c r="FAK383" s="1431"/>
      <c r="FAL383" s="1431"/>
      <c r="FAM383" s="1431"/>
      <c r="FAN383" s="1431"/>
      <c r="FAO383" s="1431"/>
      <c r="FAP383" s="1431"/>
      <c r="FAQ383" s="1431"/>
      <c r="FAR383" s="1431"/>
      <c r="FAS383" s="1431"/>
      <c r="FAT383" s="1431"/>
      <c r="FAU383" s="1431"/>
      <c r="FAV383" s="1431"/>
      <c r="FAW383" s="1431"/>
      <c r="FAX383" s="1431"/>
      <c r="FAY383" s="1431"/>
      <c r="FAZ383" s="1431"/>
      <c r="FBA383" s="1431"/>
      <c r="FBB383" s="1431"/>
      <c r="FBC383" s="1431"/>
      <c r="FBD383" s="1431"/>
      <c r="FBE383" s="1431"/>
      <c r="FBF383" s="1431"/>
      <c r="FBG383" s="1431"/>
      <c r="FBH383" s="1431"/>
      <c r="FBI383" s="1431"/>
      <c r="FBJ383" s="1431"/>
      <c r="FBK383" s="1431"/>
      <c r="FBL383" s="1431"/>
      <c r="FBM383" s="1431"/>
      <c r="FBN383" s="1431"/>
      <c r="FBO383" s="1431"/>
      <c r="FBP383" s="1431"/>
      <c r="FBQ383" s="1431"/>
      <c r="FBR383" s="1431"/>
      <c r="FBS383" s="1431"/>
      <c r="FBT383" s="1431"/>
      <c r="FBU383" s="1431"/>
      <c r="FBV383" s="1431"/>
      <c r="FBW383" s="1431"/>
      <c r="FBX383" s="1431"/>
      <c r="FBY383" s="1431"/>
      <c r="FBZ383" s="1431"/>
      <c r="FCA383" s="1431"/>
      <c r="FCB383" s="1431"/>
      <c r="FCC383" s="1431"/>
      <c r="FCD383" s="1431"/>
      <c r="FCE383" s="1431"/>
      <c r="FCF383" s="1431"/>
      <c r="FCG383" s="1431"/>
      <c r="FCH383" s="1431"/>
      <c r="FCI383" s="1431"/>
      <c r="FCJ383" s="1431"/>
      <c r="FCK383" s="1431"/>
      <c r="FCL383" s="1431"/>
      <c r="FCM383" s="1431"/>
      <c r="FCN383" s="1431"/>
      <c r="FCO383" s="1431"/>
      <c r="FCP383" s="1431"/>
      <c r="FCQ383" s="1431"/>
      <c r="FCR383" s="1431"/>
      <c r="FCS383" s="1431"/>
      <c r="FCT383" s="1431"/>
      <c r="FCU383" s="1431"/>
      <c r="FCV383" s="1431"/>
      <c r="FCW383" s="1431"/>
      <c r="FCX383" s="1431"/>
      <c r="FCY383" s="1431"/>
      <c r="FCZ383" s="1431"/>
      <c r="FDA383" s="1431"/>
      <c r="FDB383" s="1431"/>
      <c r="FDC383" s="1431"/>
      <c r="FDD383" s="1431"/>
      <c r="FDE383" s="1431"/>
      <c r="FDF383" s="1431"/>
      <c r="FDG383" s="1431"/>
      <c r="FDH383" s="1431"/>
      <c r="FDI383" s="1431"/>
      <c r="FDJ383" s="1431"/>
      <c r="FDK383" s="1431"/>
      <c r="FDL383" s="1431"/>
      <c r="FDM383" s="1431"/>
      <c r="FDN383" s="1431"/>
      <c r="FDO383" s="1431"/>
      <c r="FDP383" s="1431"/>
      <c r="FDQ383" s="1431"/>
      <c r="FDR383" s="1431"/>
      <c r="FDS383" s="1431"/>
      <c r="FDT383" s="1431"/>
      <c r="FDU383" s="1431"/>
      <c r="FDV383" s="1431"/>
      <c r="FDW383" s="1431"/>
      <c r="FDX383" s="1431"/>
      <c r="FDY383" s="1431"/>
      <c r="FDZ383" s="1431"/>
      <c r="FEA383" s="1431"/>
      <c r="FEB383" s="1431"/>
      <c r="FEC383" s="1431"/>
      <c r="FED383" s="1431"/>
      <c r="FEE383" s="1431"/>
      <c r="FEF383" s="1431"/>
      <c r="FEG383" s="1431"/>
      <c r="FEH383" s="1431"/>
      <c r="FEI383" s="1431"/>
      <c r="FEJ383" s="1431"/>
      <c r="FEK383" s="1431"/>
      <c r="FEL383" s="1431"/>
      <c r="FEM383" s="1431"/>
      <c r="FEN383" s="1431"/>
      <c r="FEO383" s="1431"/>
      <c r="FEP383" s="1431"/>
      <c r="FEQ383" s="1431"/>
      <c r="FER383" s="1431"/>
      <c r="FES383" s="1431"/>
      <c r="FET383" s="1431"/>
      <c r="FEU383" s="1431"/>
      <c r="FEV383" s="1431"/>
      <c r="FEW383" s="1431"/>
      <c r="FEX383" s="1431"/>
      <c r="FEY383" s="1431"/>
      <c r="FEZ383" s="1431"/>
      <c r="FFA383" s="1431"/>
      <c r="FFB383" s="1431"/>
      <c r="FFC383" s="1431"/>
      <c r="FFD383" s="1431"/>
      <c r="FFE383" s="1431"/>
      <c r="FFF383" s="1431"/>
      <c r="FFG383" s="1431"/>
      <c r="FFH383" s="1431"/>
      <c r="FFI383" s="1431"/>
      <c r="FFJ383" s="1431"/>
      <c r="FFK383" s="1431"/>
      <c r="FFL383" s="1431"/>
      <c r="FFM383" s="1431"/>
      <c r="FFN383" s="1431"/>
      <c r="FFO383" s="1431"/>
      <c r="FFP383" s="1431"/>
      <c r="FFQ383" s="1431"/>
      <c r="FFR383" s="1431"/>
      <c r="FFS383" s="1431"/>
      <c r="FFT383" s="1431"/>
      <c r="FFU383" s="1431"/>
      <c r="FFV383" s="1431"/>
      <c r="FFW383" s="1431"/>
      <c r="FFX383" s="1431"/>
      <c r="FFY383" s="1431"/>
      <c r="FFZ383" s="1431"/>
      <c r="FGA383" s="1431"/>
      <c r="FGB383" s="1431"/>
      <c r="FGC383" s="1431"/>
      <c r="FGD383" s="1431"/>
      <c r="FGE383" s="1431"/>
      <c r="FGF383" s="1431"/>
      <c r="FGG383" s="1431"/>
      <c r="FGH383" s="1431"/>
      <c r="FGI383" s="1431"/>
      <c r="FGJ383" s="1431"/>
      <c r="FGK383" s="1431"/>
      <c r="FGL383" s="1431"/>
      <c r="FGM383" s="1431"/>
      <c r="FGN383" s="1431"/>
      <c r="FGO383" s="1431"/>
      <c r="FGP383" s="1431"/>
      <c r="FGQ383" s="1431"/>
      <c r="FGR383" s="1431"/>
      <c r="FGS383" s="1431"/>
      <c r="FGT383" s="1431"/>
      <c r="FGU383" s="1431"/>
      <c r="FGV383" s="1431"/>
      <c r="FGW383" s="1431"/>
      <c r="FGX383" s="1431"/>
      <c r="FGY383" s="1431"/>
      <c r="FGZ383" s="1431"/>
      <c r="FHA383" s="1431"/>
      <c r="FHB383" s="1431"/>
      <c r="FHC383" s="1431"/>
      <c r="FHD383" s="1431"/>
      <c r="FHE383" s="1431"/>
      <c r="FHF383" s="1431"/>
      <c r="FHG383" s="1431"/>
      <c r="FHH383" s="1431"/>
      <c r="FHI383" s="1431"/>
      <c r="FHJ383" s="1431"/>
      <c r="FHK383" s="1431"/>
      <c r="FHL383" s="1431"/>
      <c r="FHM383" s="1431"/>
      <c r="FHN383" s="1431"/>
      <c r="FHO383" s="1431"/>
      <c r="FHP383" s="1431"/>
      <c r="FHQ383" s="1431"/>
      <c r="FHR383" s="1431"/>
      <c r="FHS383" s="1431"/>
      <c r="FHT383" s="1431"/>
      <c r="FHU383" s="1431"/>
      <c r="FHV383" s="1431"/>
      <c r="FHW383" s="1431"/>
      <c r="FHX383" s="1431"/>
      <c r="FHY383" s="1431"/>
      <c r="FHZ383" s="1431"/>
      <c r="FIA383" s="1431"/>
      <c r="FIB383" s="1431"/>
      <c r="FIC383" s="1431"/>
      <c r="FID383" s="1431"/>
      <c r="FIE383" s="1431"/>
      <c r="FIF383" s="1431"/>
      <c r="FIG383" s="1431"/>
      <c r="FIH383" s="1431"/>
      <c r="FII383" s="1431"/>
      <c r="FIJ383" s="1431"/>
      <c r="FIK383" s="1431"/>
      <c r="FIL383" s="1431"/>
      <c r="FIM383" s="1431"/>
      <c r="FIN383" s="1431"/>
      <c r="FIO383" s="1431"/>
      <c r="FIP383" s="1431"/>
      <c r="FIQ383" s="1431"/>
      <c r="FIR383" s="1431"/>
      <c r="FIS383" s="1431"/>
      <c r="FIT383" s="1431"/>
      <c r="FIU383" s="1431"/>
      <c r="FIV383" s="1431"/>
      <c r="FIW383" s="1431"/>
      <c r="FIX383" s="1431"/>
      <c r="FIY383" s="1431"/>
      <c r="FIZ383" s="1431"/>
      <c r="FJA383" s="1431"/>
      <c r="FJB383" s="1431"/>
      <c r="FJC383" s="1431"/>
      <c r="FJD383" s="1431"/>
      <c r="FJE383" s="1431"/>
      <c r="FJF383" s="1431"/>
      <c r="FJG383" s="1431"/>
      <c r="FJH383" s="1431"/>
      <c r="FJI383" s="1431"/>
      <c r="FJJ383" s="1431"/>
      <c r="FJK383" s="1431"/>
      <c r="FJL383" s="1431"/>
      <c r="FJM383" s="1431"/>
      <c r="FJN383" s="1431"/>
      <c r="FJO383" s="1431"/>
      <c r="FJP383" s="1431"/>
      <c r="FJQ383" s="1431"/>
      <c r="FJR383" s="1431"/>
      <c r="FJS383" s="1431"/>
      <c r="FJT383" s="1431"/>
      <c r="FJU383" s="1431"/>
      <c r="FJV383" s="1431"/>
      <c r="FJW383" s="1431"/>
      <c r="FJX383" s="1431"/>
      <c r="FJY383" s="1431"/>
      <c r="FJZ383" s="1431"/>
      <c r="FKA383" s="1431"/>
      <c r="FKB383" s="1431"/>
      <c r="FKC383" s="1431"/>
      <c r="FKD383" s="1431"/>
      <c r="FKE383" s="1431"/>
      <c r="FKF383" s="1431"/>
      <c r="FKG383" s="1431"/>
      <c r="FKH383" s="1431"/>
      <c r="FKI383" s="1431"/>
      <c r="FKJ383" s="1431"/>
      <c r="FKK383" s="1431"/>
      <c r="FKL383" s="1431"/>
      <c r="FKM383" s="1431"/>
      <c r="FKN383" s="1431"/>
      <c r="FKO383" s="1431"/>
      <c r="FKP383" s="1431"/>
      <c r="FKQ383" s="1431"/>
      <c r="FKR383" s="1431"/>
      <c r="FKS383" s="1431"/>
      <c r="FKT383" s="1431"/>
      <c r="FKU383" s="1431"/>
      <c r="FKV383" s="1431"/>
      <c r="FKW383" s="1431"/>
      <c r="FKX383" s="1431"/>
      <c r="FKY383" s="1431"/>
      <c r="FKZ383" s="1431"/>
      <c r="FLA383" s="1431"/>
      <c r="FLB383" s="1431"/>
      <c r="FLC383" s="1431"/>
      <c r="FLD383" s="1431"/>
      <c r="FLE383" s="1431"/>
      <c r="FLF383" s="1431"/>
      <c r="FLG383" s="1431"/>
      <c r="FLH383" s="1431"/>
      <c r="FLI383" s="1431"/>
      <c r="FLJ383" s="1431"/>
      <c r="FLK383" s="1431"/>
      <c r="FLL383" s="1431"/>
      <c r="FLM383" s="1431"/>
      <c r="FLN383" s="1431"/>
      <c r="FLO383" s="1431"/>
      <c r="FLP383" s="1431"/>
      <c r="FLQ383" s="1431"/>
      <c r="FLR383" s="1431"/>
      <c r="FLS383" s="1431"/>
      <c r="FLT383" s="1431"/>
      <c r="FLU383" s="1431"/>
      <c r="FLV383" s="1431"/>
      <c r="FLW383" s="1431"/>
      <c r="FLX383" s="1431"/>
      <c r="FLY383" s="1431"/>
      <c r="FLZ383" s="1431"/>
      <c r="FMA383" s="1431"/>
      <c r="FMB383" s="1431"/>
      <c r="FMC383" s="1431"/>
      <c r="FMD383" s="1431"/>
      <c r="FME383" s="1431"/>
      <c r="FMF383" s="1431"/>
      <c r="FMG383" s="1431"/>
      <c r="FMH383" s="1431"/>
      <c r="FMI383" s="1431"/>
      <c r="FMJ383" s="1431"/>
      <c r="FMK383" s="1431"/>
      <c r="FML383" s="1431"/>
      <c r="FMM383" s="1431"/>
      <c r="FMN383" s="1431"/>
      <c r="FMO383" s="1431"/>
      <c r="FMP383" s="1431"/>
      <c r="FMQ383" s="1431"/>
      <c r="FMR383" s="1431"/>
      <c r="FMS383" s="1431"/>
      <c r="FMT383" s="1431"/>
      <c r="FMU383" s="1431"/>
      <c r="FMV383" s="1431"/>
      <c r="FMW383" s="1431"/>
      <c r="FMX383" s="1431"/>
      <c r="FMY383" s="1431"/>
      <c r="FMZ383" s="1431"/>
      <c r="FNA383" s="1431"/>
      <c r="FNB383" s="1431"/>
      <c r="FNC383" s="1431"/>
      <c r="FND383" s="1431"/>
      <c r="FNE383" s="1431"/>
      <c r="FNF383" s="1431"/>
      <c r="FNG383" s="1431"/>
      <c r="FNH383" s="1431"/>
      <c r="FNI383" s="1431"/>
      <c r="FNJ383" s="1431"/>
      <c r="FNK383" s="1431"/>
      <c r="FNL383" s="1431"/>
      <c r="FNM383" s="1431"/>
      <c r="FNN383" s="1431"/>
      <c r="FNO383" s="1431"/>
      <c r="FNP383" s="1431"/>
      <c r="FNQ383" s="1431"/>
      <c r="FNR383" s="1431"/>
      <c r="FNS383" s="1431"/>
      <c r="FNT383" s="1431"/>
      <c r="FNU383" s="1431"/>
      <c r="FNV383" s="1431"/>
      <c r="FNW383" s="1431"/>
      <c r="FNX383" s="1431"/>
      <c r="FNY383" s="1431"/>
      <c r="FNZ383" s="1431"/>
      <c r="FOA383" s="1431"/>
      <c r="FOB383" s="1431"/>
      <c r="FOC383" s="1431"/>
      <c r="FOD383" s="1431"/>
      <c r="FOE383" s="1431"/>
      <c r="FOF383" s="1431"/>
      <c r="FOG383" s="1431"/>
      <c r="FOH383" s="1431"/>
      <c r="FOI383" s="1431"/>
      <c r="FOJ383" s="1431"/>
      <c r="FOK383" s="1431"/>
      <c r="FOL383" s="1431"/>
      <c r="FOM383" s="1431"/>
      <c r="FON383" s="1431"/>
      <c r="FOO383" s="1431"/>
      <c r="FOP383" s="1431"/>
      <c r="FOQ383" s="1431"/>
      <c r="FOR383" s="1431"/>
      <c r="FOS383" s="1431"/>
      <c r="FOT383" s="1431"/>
      <c r="FOU383" s="1431"/>
      <c r="FOV383" s="1431"/>
      <c r="FOW383" s="1431"/>
      <c r="FOX383" s="1431"/>
      <c r="FOY383" s="1431"/>
      <c r="FOZ383" s="1431"/>
      <c r="FPA383" s="1431"/>
      <c r="FPB383" s="1431"/>
      <c r="FPC383" s="1431"/>
      <c r="FPD383" s="1431"/>
      <c r="FPE383" s="1431"/>
      <c r="FPF383" s="1431"/>
      <c r="FPG383" s="1431"/>
      <c r="FPH383" s="1431"/>
      <c r="FPI383" s="1431"/>
      <c r="FPJ383" s="1431"/>
      <c r="FPK383" s="1431"/>
      <c r="FPL383" s="1431"/>
      <c r="FPM383" s="1431"/>
      <c r="FPN383" s="1431"/>
      <c r="FPO383" s="1431"/>
      <c r="FPP383" s="1431"/>
      <c r="FPQ383" s="1431"/>
      <c r="FPR383" s="1431"/>
      <c r="FPS383" s="1431"/>
      <c r="FPT383" s="1431"/>
      <c r="FPU383" s="1431"/>
      <c r="FPV383" s="1431"/>
      <c r="FPW383" s="1431"/>
      <c r="FPX383" s="1431"/>
      <c r="FPY383" s="1431"/>
      <c r="FPZ383" s="1431"/>
      <c r="FQA383" s="1431"/>
      <c r="FQB383" s="1431"/>
      <c r="FQC383" s="1431"/>
      <c r="FQD383" s="1431"/>
      <c r="FQE383" s="1431"/>
      <c r="FQF383" s="1431"/>
      <c r="FQG383" s="1431"/>
      <c r="FQH383" s="1431"/>
      <c r="FQI383" s="1431"/>
      <c r="FQJ383" s="1431"/>
      <c r="FQK383" s="1431"/>
      <c r="FQL383" s="1431"/>
      <c r="FQM383" s="1431"/>
      <c r="FQN383" s="1431"/>
      <c r="FQO383" s="1431"/>
      <c r="FQP383" s="1431"/>
      <c r="FQQ383" s="1431"/>
      <c r="FQR383" s="1431"/>
      <c r="FQS383" s="1431"/>
      <c r="FQT383" s="1431"/>
      <c r="FQU383" s="1431"/>
      <c r="FQV383" s="1431"/>
      <c r="FQW383" s="1431"/>
      <c r="FQX383" s="1431"/>
      <c r="FQY383" s="1431"/>
      <c r="FQZ383" s="1431"/>
      <c r="FRA383" s="1431"/>
      <c r="FRB383" s="1431"/>
      <c r="FRC383" s="1431"/>
      <c r="FRD383" s="1431"/>
      <c r="FRE383" s="1431"/>
      <c r="FRF383" s="1431"/>
      <c r="FRG383" s="1431"/>
      <c r="FRH383" s="1431"/>
      <c r="FRI383" s="1431"/>
      <c r="FRJ383" s="1431"/>
      <c r="FRK383" s="1431"/>
      <c r="FRL383" s="1431"/>
      <c r="FRM383" s="1431"/>
      <c r="FRN383" s="1431"/>
      <c r="FRO383" s="1431"/>
      <c r="FRP383" s="1431"/>
      <c r="FRQ383" s="1431"/>
      <c r="FRR383" s="1431"/>
      <c r="FRS383" s="1431"/>
      <c r="FRT383" s="1431"/>
      <c r="FRU383" s="1431"/>
      <c r="FRV383" s="1431"/>
      <c r="FRW383" s="1431"/>
      <c r="FRX383" s="1431"/>
      <c r="FRY383" s="1431"/>
      <c r="FRZ383" s="1431"/>
      <c r="FSA383" s="1431"/>
      <c r="FSB383" s="1431"/>
      <c r="FSC383" s="1431"/>
      <c r="FSD383" s="1431"/>
      <c r="FSE383" s="1431"/>
      <c r="FSF383" s="1431"/>
      <c r="FSG383" s="1431"/>
      <c r="FSH383" s="1431"/>
      <c r="FSI383" s="1431"/>
      <c r="FSJ383" s="1431"/>
      <c r="FSK383" s="1431"/>
      <c r="FSL383" s="1431"/>
      <c r="FSM383" s="1431"/>
      <c r="FSN383" s="1431"/>
      <c r="FSO383" s="1431"/>
      <c r="FSP383" s="1431"/>
      <c r="FSQ383" s="1431"/>
      <c r="FSR383" s="1431"/>
      <c r="FSS383" s="1431"/>
      <c r="FST383" s="1431"/>
      <c r="FSU383" s="1431"/>
      <c r="FSV383" s="1431"/>
      <c r="FSW383" s="1431"/>
      <c r="FSX383" s="1431"/>
      <c r="FSY383" s="1431"/>
      <c r="FSZ383" s="1431"/>
      <c r="FTA383" s="1431"/>
      <c r="FTB383" s="1431"/>
      <c r="FTC383" s="1431"/>
      <c r="FTD383" s="1431"/>
      <c r="FTE383" s="1431"/>
      <c r="FTF383" s="1431"/>
      <c r="FTG383" s="1431"/>
      <c r="FTH383" s="1431"/>
      <c r="FTI383" s="1431"/>
      <c r="FTJ383" s="1431"/>
      <c r="FTK383" s="1431"/>
      <c r="FTL383" s="1431"/>
      <c r="FTM383" s="1431"/>
      <c r="FTN383" s="1431"/>
      <c r="FTO383" s="1431"/>
      <c r="FTP383" s="1431"/>
      <c r="FTQ383" s="1431"/>
      <c r="FTR383" s="1431"/>
      <c r="FTS383" s="1431"/>
      <c r="FTT383" s="1431"/>
      <c r="FTU383" s="1431"/>
      <c r="FTV383" s="1431"/>
      <c r="FTW383" s="1431"/>
      <c r="FTX383" s="1431"/>
      <c r="FTY383" s="1431"/>
      <c r="FTZ383" s="1431"/>
      <c r="FUA383" s="1431"/>
      <c r="FUB383" s="1431"/>
      <c r="FUC383" s="1431"/>
      <c r="FUD383" s="1431"/>
      <c r="FUE383" s="1431"/>
      <c r="FUF383" s="1431"/>
      <c r="FUG383" s="1431"/>
      <c r="FUH383" s="1431"/>
      <c r="FUI383" s="1431"/>
      <c r="FUJ383" s="1431"/>
      <c r="FUK383" s="1431"/>
      <c r="FUL383" s="1431"/>
      <c r="FUM383" s="1431"/>
      <c r="FUN383" s="1431"/>
      <c r="FUO383" s="1431"/>
      <c r="FUP383" s="1431"/>
      <c r="FUQ383" s="1431"/>
      <c r="FUR383" s="1431"/>
      <c r="FUS383" s="1431"/>
      <c r="FUT383" s="1431"/>
      <c r="FUU383" s="1431"/>
      <c r="FUV383" s="1431"/>
      <c r="FUW383" s="1431"/>
      <c r="FUX383" s="1431"/>
      <c r="FUY383" s="1431"/>
      <c r="FUZ383" s="1431"/>
      <c r="FVA383" s="1431"/>
      <c r="FVB383" s="1431"/>
      <c r="FVC383" s="1431"/>
      <c r="FVD383" s="1431"/>
      <c r="FVE383" s="1431"/>
      <c r="FVF383" s="1431"/>
      <c r="FVG383" s="1431"/>
      <c r="FVH383" s="1431"/>
      <c r="FVI383" s="1431"/>
      <c r="FVJ383" s="1431"/>
      <c r="FVK383" s="1431"/>
      <c r="FVL383" s="1431"/>
      <c r="FVM383" s="1431"/>
      <c r="FVN383" s="1431"/>
      <c r="FVO383" s="1431"/>
      <c r="FVP383" s="1431"/>
      <c r="FVQ383" s="1431"/>
      <c r="FVR383" s="1431"/>
      <c r="FVS383" s="1431"/>
      <c r="FVT383" s="1431"/>
      <c r="FVU383" s="1431"/>
      <c r="FVV383" s="1431"/>
      <c r="FVW383" s="1431"/>
      <c r="FVX383" s="1431"/>
      <c r="FVY383" s="1431"/>
      <c r="FVZ383" s="1431"/>
      <c r="FWA383" s="1431"/>
      <c r="FWB383" s="1431"/>
      <c r="FWC383" s="1431"/>
      <c r="FWD383" s="1431"/>
      <c r="FWE383" s="1431"/>
      <c r="FWF383" s="1431"/>
      <c r="FWG383" s="1431"/>
      <c r="FWH383" s="1431"/>
      <c r="FWI383" s="1431"/>
      <c r="FWJ383" s="1431"/>
      <c r="FWK383" s="1431"/>
      <c r="FWL383" s="1431"/>
      <c r="FWM383" s="1431"/>
      <c r="FWN383" s="1431"/>
      <c r="FWO383" s="1431"/>
      <c r="FWP383" s="1431"/>
      <c r="FWQ383" s="1431"/>
      <c r="FWR383" s="1431"/>
      <c r="FWS383" s="1431"/>
      <c r="FWT383" s="1431"/>
      <c r="FWU383" s="1431"/>
      <c r="FWV383" s="1431"/>
      <c r="FWW383" s="1431"/>
      <c r="FWX383" s="1431"/>
      <c r="FWY383" s="1431"/>
      <c r="FWZ383" s="1431"/>
      <c r="FXA383" s="1431"/>
      <c r="FXB383" s="1431"/>
      <c r="FXC383" s="1431"/>
      <c r="FXD383" s="1431"/>
      <c r="FXE383" s="1431"/>
      <c r="FXF383" s="1431"/>
      <c r="FXG383" s="1431"/>
      <c r="FXH383" s="1431"/>
      <c r="FXI383" s="1431"/>
      <c r="FXJ383" s="1431"/>
      <c r="FXK383" s="1431"/>
      <c r="FXL383" s="1431"/>
      <c r="FXM383" s="1431"/>
      <c r="FXN383" s="1431"/>
      <c r="FXO383" s="1431"/>
      <c r="FXP383" s="1431"/>
      <c r="FXQ383" s="1431"/>
      <c r="FXR383" s="1431"/>
      <c r="FXS383" s="1431"/>
      <c r="FXT383" s="1431"/>
      <c r="FXU383" s="1431"/>
      <c r="FXV383" s="1431"/>
      <c r="FXW383" s="1431"/>
      <c r="FXX383" s="1431"/>
      <c r="FXY383" s="1431"/>
      <c r="FXZ383" s="1431"/>
      <c r="FYA383" s="1431"/>
      <c r="FYB383" s="1431"/>
      <c r="FYC383" s="1431"/>
      <c r="FYD383" s="1431"/>
      <c r="FYE383" s="1431"/>
      <c r="FYF383" s="1431"/>
      <c r="FYG383" s="1431"/>
      <c r="FYH383" s="1431"/>
      <c r="FYI383" s="1431"/>
      <c r="FYJ383" s="1431"/>
      <c r="FYK383" s="1431"/>
      <c r="FYL383" s="1431"/>
      <c r="FYM383" s="1431"/>
      <c r="FYN383" s="1431"/>
      <c r="FYO383" s="1431"/>
      <c r="FYP383" s="1431"/>
      <c r="FYQ383" s="1431"/>
      <c r="FYR383" s="1431"/>
      <c r="FYS383" s="1431"/>
      <c r="FYT383" s="1431"/>
      <c r="FYU383" s="1431"/>
      <c r="FYV383" s="1431"/>
      <c r="FYW383" s="1431"/>
      <c r="FYX383" s="1431"/>
      <c r="FYY383" s="1431"/>
      <c r="FYZ383" s="1431"/>
      <c r="FZA383" s="1431"/>
      <c r="FZB383" s="1431"/>
      <c r="FZC383" s="1431"/>
      <c r="FZD383" s="1431"/>
      <c r="FZE383" s="1431"/>
      <c r="FZF383" s="1431"/>
      <c r="FZG383" s="1431"/>
      <c r="FZH383" s="1431"/>
      <c r="FZI383" s="1431"/>
      <c r="FZJ383" s="1431"/>
      <c r="FZK383" s="1431"/>
      <c r="FZL383" s="1431"/>
      <c r="FZM383" s="1431"/>
      <c r="FZN383" s="1431"/>
      <c r="FZO383" s="1431"/>
      <c r="FZP383" s="1431"/>
      <c r="FZQ383" s="1431"/>
      <c r="FZR383" s="1431"/>
      <c r="FZS383" s="1431"/>
      <c r="FZT383" s="1431"/>
      <c r="FZU383" s="1431"/>
      <c r="FZV383" s="1431"/>
      <c r="FZW383" s="1431"/>
      <c r="FZX383" s="1431"/>
      <c r="FZY383" s="1431"/>
      <c r="FZZ383" s="1431"/>
      <c r="GAA383" s="1431"/>
      <c r="GAB383" s="1431"/>
      <c r="GAC383" s="1431"/>
      <c r="GAD383" s="1431"/>
      <c r="GAE383" s="1431"/>
      <c r="GAF383" s="1431"/>
      <c r="GAG383" s="1431"/>
      <c r="GAH383" s="1431"/>
      <c r="GAI383" s="1431"/>
      <c r="GAJ383" s="1431"/>
      <c r="GAK383" s="1431"/>
      <c r="GAL383" s="1431"/>
      <c r="GAM383" s="1431"/>
      <c r="GAN383" s="1431"/>
      <c r="GAO383" s="1431"/>
      <c r="GAP383" s="1431"/>
      <c r="GAQ383" s="1431"/>
      <c r="GAR383" s="1431"/>
      <c r="GAS383" s="1431"/>
      <c r="GAT383" s="1431"/>
      <c r="GAU383" s="1431"/>
      <c r="GAV383" s="1431"/>
      <c r="GAW383" s="1431"/>
      <c r="GAX383" s="1431"/>
      <c r="GAY383" s="1431"/>
      <c r="GAZ383" s="1431"/>
      <c r="GBA383" s="1431"/>
      <c r="GBB383" s="1431"/>
      <c r="GBC383" s="1431"/>
      <c r="GBD383" s="1431"/>
      <c r="GBE383" s="1431"/>
      <c r="GBF383" s="1431"/>
      <c r="GBG383" s="1431"/>
      <c r="GBH383" s="1431"/>
      <c r="GBI383" s="1431"/>
      <c r="GBJ383" s="1431"/>
      <c r="GBK383" s="1431"/>
      <c r="GBL383" s="1431"/>
      <c r="GBM383" s="1431"/>
      <c r="GBN383" s="1431"/>
      <c r="GBO383" s="1431"/>
      <c r="GBP383" s="1431"/>
      <c r="GBQ383" s="1431"/>
      <c r="GBR383" s="1431"/>
      <c r="GBS383" s="1431"/>
      <c r="GBT383" s="1431"/>
      <c r="GBU383" s="1431"/>
      <c r="GBV383" s="1431"/>
      <c r="GBW383" s="1431"/>
      <c r="GBX383" s="1431"/>
      <c r="GBY383" s="1431"/>
      <c r="GBZ383" s="1431"/>
      <c r="GCA383" s="1431"/>
      <c r="GCB383" s="1431"/>
      <c r="GCC383" s="1431"/>
      <c r="GCD383" s="1431"/>
      <c r="GCE383" s="1431"/>
      <c r="GCF383" s="1431"/>
      <c r="GCG383" s="1431"/>
      <c r="GCH383" s="1431"/>
      <c r="GCI383" s="1431"/>
      <c r="GCJ383" s="1431"/>
      <c r="GCK383" s="1431"/>
      <c r="GCL383" s="1431"/>
      <c r="GCM383" s="1431"/>
      <c r="GCN383" s="1431"/>
      <c r="GCO383" s="1431"/>
      <c r="GCP383" s="1431"/>
      <c r="GCQ383" s="1431"/>
      <c r="GCR383" s="1431"/>
      <c r="GCS383" s="1431"/>
      <c r="GCT383" s="1431"/>
      <c r="GCU383" s="1431"/>
      <c r="GCV383" s="1431"/>
      <c r="GCW383" s="1431"/>
      <c r="GCX383" s="1431"/>
      <c r="GCY383" s="1431"/>
      <c r="GCZ383" s="1431"/>
      <c r="GDA383" s="1431"/>
      <c r="GDB383" s="1431"/>
      <c r="GDC383" s="1431"/>
      <c r="GDD383" s="1431"/>
      <c r="GDE383" s="1431"/>
      <c r="GDF383" s="1431"/>
      <c r="GDG383" s="1431"/>
      <c r="GDH383" s="1431"/>
      <c r="GDI383" s="1431"/>
      <c r="GDJ383" s="1431"/>
      <c r="GDK383" s="1431"/>
      <c r="GDL383" s="1431"/>
      <c r="GDM383" s="1431"/>
      <c r="GDN383" s="1431"/>
      <c r="GDO383" s="1431"/>
      <c r="GDP383" s="1431"/>
      <c r="GDQ383" s="1431"/>
      <c r="GDR383" s="1431"/>
      <c r="GDS383" s="1431"/>
      <c r="GDT383" s="1431"/>
      <c r="GDU383" s="1431"/>
      <c r="GDV383" s="1431"/>
      <c r="GDW383" s="1431"/>
      <c r="GDX383" s="1431"/>
      <c r="GDY383" s="1431"/>
      <c r="GDZ383" s="1431"/>
      <c r="GEA383" s="1431"/>
      <c r="GEB383" s="1431"/>
      <c r="GEC383" s="1431"/>
      <c r="GED383" s="1431"/>
      <c r="GEE383" s="1431"/>
      <c r="GEF383" s="1431"/>
      <c r="GEG383" s="1431"/>
      <c r="GEH383" s="1431"/>
      <c r="GEI383" s="1431"/>
      <c r="GEJ383" s="1431"/>
      <c r="GEK383" s="1431"/>
      <c r="GEL383" s="1431"/>
      <c r="GEM383" s="1431"/>
      <c r="GEN383" s="1431"/>
      <c r="GEO383" s="1431"/>
      <c r="GEP383" s="1431"/>
      <c r="GEQ383" s="1431"/>
      <c r="GER383" s="1431"/>
      <c r="GES383" s="1431"/>
      <c r="GET383" s="1431"/>
      <c r="GEU383" s="1431"/>
      <c r="GEV383" s="1431"/>
      <c r="GEW383" s="1431"/>
      <c r="GEX383" s="1431"/>
      <c r="GEY383" s="1431"/>
      <c r="GEZ383" s="1431"/>
      <c r="GFA383" s="1431"/>
      <c r="GFB383" s="1431"/>
      <c r="GFC383" s="1431"/>
      <c r="GFD383" s="1431"/>
      <c r="GFE383" s="1431"/>
      <c r="GFF383" s="1431"/>
      <c r="GFG383" s="1431"/>
      <c r="GFH383" s="1431"/>
      <c r="GFI383" s="1431"/>
      <c r="GFJ383" s="1431"/>
      <c r="GFK383" s="1431"/>
      <c r="GFL383" s="1431"/>
      <c r="GFM383" s="1431"/>
      <c r="GFN383" s="1431"/>
      <c r="GFO383" s="1431"/>
      <c r="GFP383" s="1431"/>
      <c r="GFQ383" s="1431"/>
      <c r="GFR383" s="1431"/>
      <c r="GFS383" s="1431"/>
      <c r="GFT383" s="1431"/>
      <c r="GFU383" s="1431"/>
      <c r="GFV383" s="1431"/>
      <c r="GFW383" s="1431"/>
      <c r="GFX383" s="1431"/>
      <c r="GFY383" s="1431"/>
      <c r="GFZ383" s="1431"/>
      <c r="GGA383" s="1431"/>
      <c r="GGB383" s="1431"/>
      <c r="GGC383" s="1431"/>
      <c r="GGD383" s="1431"/>
      <c r="GGE383" s="1431"/>
      <c r="GGF383" s="1431"/>
      <c r="GGG383" s="1431"/>
      <c r="GGH383" s="1431"/>
      <c r="GGI383" s="1431"/>
      <c r="GGJ383" s="1431"/>
      <c r="GGK383" s="1431"/>
      <c r="GGL383" s="1431"/>
      <c r="GGM383" s="1431"/>
      <c r="GGN383" s="1431"/>
      <c r="GGO383" s="1431"/>
      <c r="GGP383" s="1431"/>
      <c r="GGQ383" s="1431"/>
      <c r="GGR383" s="1431"/>
      <c r="GGS383" s="1431"/>
      <c r="GGT383" s="1431"/>
      <c r="GGU383" s="1431"/>
      <c r="GGV383" s="1431"/>
      <c r="GGW383" s="1431"/>
      <c r="GGX383" s="1431"/>
      <c r="GGY383" s="1431"/>
      <c r="GGZ383" s="1431"/>
      <c r="GHA383" s="1431"/>
      <c r="GHB383" s="1431"/>
      <c r="GHC383" s="1431"/>
      <c r="GHD383" s="1431"/>
      <c r="GHE383" s="1431"/>
      <c r="GHF383" s="1431"/>
      <c r="GHG383" s="1431"/>
      <c r="GHH383" s="1431"/>
      <c r="GHI383" s="1431"/>
      <c r="GHJ383" s="1431"/>
      <c r="GHK383" s="1431"/>
      <c r="GHL383" s="1431"/>
      <c r="GHM383" s="1431"/>
      <c r="GHN383" s="1431"/>
      <c r="GHO383" s="1431"/>
      <c r="GHP383" s="1431"/>
      <c r="GHQ383" s="1431"/>
      <c r="GHR383" s="1431"/>
      <c r="GHS383" s="1431"/>
      <c r="GHT383" s="1431"/>
      <c r="GHU383" s="1431"/>
      <c r="GHV383" s="1431"/>
      <c r="GHW383" s="1431"/>
      <c r="GHX383" s="1431"/>
      <c r="GHY383" s="1431"/>
      <c r="GHZ383" s="1431"/>
      <c r="GIA383" s="1431"/>
      <c r="GIB383" s="1431"/>
      <c r="GIC383" s="1431"/>
      <c r="GID383" s="1431"/>
      <c r="GIE383" s="1431"/>
      <c r="GIF383" s="1431"/>
      <c r="GIG383" s="1431"/>
      <c r="GIH383" s="1431"/>
      <c r="GII383" s="1431"/>
      <c r="GIJ383" s="1431"/>
      <c r="GIK383" s="1431"/>
      <c r="GIL383" s="1431"/>
      <c r="GIM383" s="1431"/>
      <c r="GIN383" s="1431"/>
      <c r="GIO383" s="1431"/>
      <c r="GIP383" s="1431"/>
      <c r="GIQ383" s="1431"/>
      <c r="GIR383" s="1431"/>
      <c r="GIS383" s="1431"/>
      <c r="GIT383" s="1431"/>
      <c r="GIU383" s="1431"/>
      <c r="GIV383" s="1431"/>
      <c r="GIW383" s="1431"/>
      <c r="GIX383" s="1431"/>
      <c r="GIY383" s="1431"/>
      <c r="GIZ383" s="1431"/>
      <c r="GJA383" s="1431"/>
      <c r="GJB383" s="1431"/>
      <c r="GJC383" s="1431"/>
      <c r="GJD383" s="1431"/>
      <c r="GJE383" s="1431"/>
      <c r="GJF383" s="1431"/>
      <c r="GJG383" s="1431"/>
      <c r="GJH383" s="1431"/>
      <c r="GJI383" s="1431"/>
      <c r="GJJ383" s="1431"/>
      <c r="GJK383" s="1431"/>
      <c r="GJL383" s="1431"/>
      <c r="GJM383" s="1431"/>
      <c r="GJN383" s="1431"/>
      <c r="GJO383" s="1431"/>
      <c r="GJP383" s="1431"/>
      <c r="GJQ383" s="1431"/>
      <c r="GJR383" s="1431"/>
      <c r="GJS383" s="1431"/>
      <c r="GJT383" s="1431"/>
      <c r="GJU383" s="1431"/>
      <c r="GJV383" s="1431"/>
      <c r="GJW383" s="1431"/>
      <c r="GJX383" s="1431"/>
      <c r="GJY383" s="1431"/>
      <c r="GJZ383" s="1431"/>
      <c r="GKA383" s="1431"/>
      <c r="GKB383" s="1431"/>
      <c r="GKC383" s="1431"/>
      <c r="GKD383" s="1431"/>
      <c r="GKE383" s="1431"/>
      <c r="GKF383" s="1431"/>
      <c r="GKG383" s="1431"/>
      <c r="GKH383" s="1431"/>
      <c r="GKI383" s="1431"/>
      <c r="GKJ383" s="1431"/>
      <c r="GKK383" s="1431"/>
      <c r="GKL383" s="1431"/>
      <c r="GKM383" s="1431"/>
      <c r="GKN383" s="1431"/>
      <c r="GKO383" s="1431"/>
      <c r="GKP383" s="1431"/>
      <c r="GKQ383" s="1431"/>
      <c r="GKR383" s="1431"/>
      <c r="GKS383" s="1431"/>
      <c r="GKT383" s="1431"/>
      <c r="GKU383" s="1431"/>
      <c r="GKV383" s="1431"/>
      <c r="GKW383" s="1431"/>
      <c r="GKX383" s="1431"/>
      <c r="GKY383" s="1431"/>
      <c r="GKZ383" s="1431"/>
      <c r="GLA383" s="1431"/>
      <c r="GLB383" s="1431"/>
      <c r="GLC383" s="1431"/>
      <c r="GLD383" s="1431"/>
      <c r="GLE383" s="1431"/>
      <c r="GLF383" s="1431"/>
      <c r="GLG383" s="1431"/>
      <c r="GLH383" s="1431"/>
      <c r="GLI383" s="1431"/>
      <c r="GLJ383" s="1431"/>
      <c r="GLK383" s="1431"/>
      <c r="GLL383" s="1431"/>
      <c r="GLM383" s="1431"/>
      <c r="GLN383" s="1431"/>
      <c r="GLO383" s="1431"/>
      <c r="GLP383" s="1431"/>
      <c r="GLQ383" s="1431"/>
      <c r="GLR383" s="1431"/>
      <c r="GLS383" s="1431"/>
      <c r="GLT383" s="1431"/>
      <c r="GLU383" s="1431"/>
      <c r="GLV383" s="1431"/>
      <c r="GLW383" s="1431"/>
      <c r="GLX383" s="1431"/>
      <c r="GLY383" s="1431"/>
      <c r="GLZ383" s="1431"/>
      <c r="GMA383" s="1431"/>
      <c r="GMB383" s="1431"/>
      <c r="GMC383" s="1431"/>
      <c r="GMD383" s="1431"/>
      <c r="GME383" s="1431"/>
      <c r="GMF383" s="1431"/>
      <c r="GMG383" s="1431"/>
      <c r="GMH383" s="1431"/>
      <c r="GMI383" s="1431"/>
      <c r="GMJ383" s="1431"/>
      <c r="GMK383" s="1431"/>
      <c r="GML383" s="1431"/>
      <c r="GMM383" s="1431"/>
      <c r="GMN383" s="1431"/>
      <c r="GMO383" s="1431"/>
      <c r="GMP383" s="1431"/>
      <c r="GMQ383" s="1431"/>
      <c r="GMR383" s="1431"/>
      <c r="GMS383" s="1431"/>
      <c r="GMT383" s="1431"/>
      <c r="GMU383" s="1431"/>
      <c r="GMV383" s="1431"/>
      <c r="GMW383" s="1431"/>
      <c r="GMX383" s="1431"/>
      <c r="GMY383" s="1431"/>
      <c r="GMZ383" s="1431"/>
      <c r="GNA383" s="1431"/>
      <c r="GNB383" s="1431"/>
      <c r="GNC383" s="1431"/>
      <c r="GND383" s="1431"/>
      <c r="GNE383" s="1431"/>
      <c r="GNF383" s="1431"/>
      <c r="GNG383" s="1431"/>
      <c r="GNH383" s="1431"/>
      <c r="GNI383" s="1431"/>
      <c r="GNJ383" s="1431"/>
      <c r="GNK383" s="1431"/>
      <c r="GNL383" s="1431"/>
      <c r="GNM383" s="1431"/>
      <c r="GNN383" s="1431"/>
      <c r="GNO383" s="1431"/>
      <c r="GNP383" s="1431"/>
      <c r="GNQ383" s="1431"/>
      <c r="GNR383" s="1431"/>
      <c r="GNS383" s="1431"/>
      <c r="GNT383" s="1431"/>
      <c r="GNU383" s="1431"/>
      <c r="GNV383" s="1431"/>
      <c r="GNW383" s="1431"/>
      <c r="GNX383" s="1431"/>
      <c r="GNY383" s="1431"/>
      <c r="GNZ383" s="1431"/>
      <c r="GOA383" s="1431"/>
      <c r="GOB383" s="1431"/>
      <c r="GOC383" s="1431"/>
      <c r="GOD383" s="1431"/>
      <c r="GOE383" s="1431"/>
      <c r="GOF383" s="1431"/>
      <c r="GOG383" s="1431"/>
      <c r="GOH383" s="1431"/>
      <c r="GOI383" s="1431"/>
      <c r="GOJ383" s="1431"/>
      <c r="GOK383" s="1431"/>
      <c r="GOL383" s="1431"/>
      <c r="GOM383" s="1431"/>
      <c r="GON383" s="1431"/>
      <c r="GOO383" s="1431"/>
      <c r="GOP383" s="1431"/>
      <c r="GOQ383" s="1431"/>
      <c r="GOR383" s="1431"/>
      <c r="GOS383" s="1431"/>
      <c r="GOT383" s="1431"/>
      <c r="GOU383" s="1431"/>
      <c r="GOV383" s="1431"/>
      <c r="GOW383" s="1431"/>
      <c r="GOX383" s="1431"/>
      <c r="GOY383" s="1431"/>
      <c r="GOZ383" s="1431"/>
      <c r="GPA383" s="1431"/>
      <c r="GPB383" s="1431"/>
      <c r="GPC383" s="1431"/>
      <c r="GPD383" s="1431"/>
      <c r="GPE383" s="1431"/>
      <c r="GPF383" s="1431"/>
      <c r="GPG383" s="1431"/>
      <c r="GPH383" s="1431"/>
      <c r="GPI383" s="1431"/>
      <c r="GPJ383" s="1431"/>
      <c r="GPK383" s="1431"/>
      <c r="GPL383" s="1431"/>
      <c r="GPM383" s="1431"/>
      <c r="GPN383" s="1431"/>
      <c r="GPO383" s="1431"/>
      <c r="GPP383" s="1431"/>
      <c r="GPQ383" s="1431"/>
      <c r="GPR383" s="1431"/>
      <c r="GPS383" s="1431"/>
      <c r="GPT383" s="1431"/>
      <c r="GPU383" s="1431"/>
      <c r="GPV383" s="1431"/>
      <c r="GPW383" s="1431"/>
      <c r="GPX383" s="1431"/>
      <c r="GPY383" s="1431"/>
      <c r="GPZ383" s="1431"/>
      <c r="GQA383" s="1431"/>
      <c r="GQB383" s="1431"/>
      <c r="GQC383" s="1431"/>
      <c r="GQD383" s="1431"/>
      <c r="GQE383" s="1431"/>
      <c r="GQF383" s="1431"/>
      <c r="GQG383" s="1431"/>
      <c r="GQH383" s="1431"/>
      <c r="GQI383" s="1431"/>
      <c r="GQJ383" s="1431"/>
      <c r="GQK383" s="1431"/>
      <c r="GQL383" s="1431"/>
      <c r="GQM383" s="1431"/>
      <c r="GQN383" s="1431"/>
      <c r="GQO383" s="1431"/>
      <c r="GQP383" s="1431"/>
      <c r="GQQ383" s="1431"/>
      <c r="GQR383" s="1431"/>
      <c r="GQS383" s="1431"/>
      <c r="GQT383" s="1431"/>
      <c r="GQU383" s="1431"/>
      <c r="GQV383" s="1431"/>
      <c r="GQW383" s="1431"/>
      <c r="GQX383" s="1431"/>
      <c r="GQY383" s="1431"/>
      <c r="GQZ383" s="1431"/>
      <c r="GRA383" s="1431"/>
      <c r="GRB383" s="1431"/>
      <c r="GRC383" s="1431"/>
      <c r="GRD383" s="1431"/>
      <c r="GRE383" s="1431"/>
      <c r="GRF383" s="1431"/>
      <c r="GRG383" s="1431"/>
      <c r="GRH383" s="1431"/>
      <c r="GRI383" s="1431"/>
      <c r="GRJ383" s="1431"/>
      <c r="GRK383" s="1431"/>
      <c r="GRL383" s="1431"/>
      <c r="GRM383" s="1431"/>
      <c r="GRN383" s="1431"/>
      <c r="GRO383" s="1431"/>
      <c r="GRP383" s="1431"/>
      <c r="GRQ383" s="1431"/>
      <c r="GRR383" s="1431"/>
      <c r="GRS383" s="1431"/>
      <c r="GRT383" s="1431"/>
      <c r="GRU383" s="1431"/>
      <c r="GRV383" s="1431"/>
      <c r="GRW383" s="1431"/>
      <c r="GRX383" s="1431"/>
      <c r="GRY383" s="1431"/>
      <c r="GRZ383" s="1431"/>
      <c r="GSA383" s="1431"/>
      <c r="GSB383" s="1431"/>
      <c r="GSC383" s="1431"/>
      <c r="GSD383" s="1431"/>
      <c r="GSE383" s="1431"/>
      <c r="GSF383" s="1431"/>
      <c r="GSG383" s="1431"/>
      <c r="GSH383" s="1431"/>
      <c r="GSI383" s="1431"/>
      <c r="GSJ383" s="1431"/>
      <c r="GSK383" s="1431"/>
      <c r="GSL383" s="1431"/>
      <c r="GSM383" s="1431"/>
      <c r="GSN383" s="1431"/>
      <c r="GSO383" s="1431"/>
      <c r="GSP383" s="1431"/>
      <c r="GSQ383" s="1431"/>
      <c r="GSR383" s="1431"/>
      <c r="GSS383" s="1431"/>
      <c r="GST383" s="1431"/>
      <c r="GSU383" s="1431"/>
      <c r="GSV383" s="1431"/>
      <c r="GSW383" s="1431"/>
      <c r="GSX383" s="1431"/>
      <c r="GSY383" s="1431"/>
      <c r="GSZ383" s="1431"/>
      <c r="GTA383" s="1431"/>
      <c r="GTB383" s="1431"/>
      <c r="GTC383" s="1431"/>
      <c r="GTD383" s="1431"/>
      <c r="GTE383" s="1431"/>
      <c r="GTF383" s="1431"/>
      <c r="GTG383" s="1431"/>
      <c r="GTH383" s="1431"/>
      <c r="GTI383" s="1431"/>
      <c r="GTJ383" s="1431"/>
      <c r="GTK383" s="1431"/>
      <c r="GTL383" s="1431"/>
      <c r="GTM383" s="1431"/>
      <c r="GTN383" s="1431"/>
      <c r="GTO383" s="1431"/>
      <c r="GTP383" s="1431"/>
      <c r="GTQ383" s="1431"/>
      <c r="GTR383" s="1431"/>
      <c r="GTS383" s="1431"/>
      <c r="GTT383" s="1431"/>
      <c r="GTU383" s="1431"/>
      <c r="GTV383" s="1431"/>
      <c r="GTW383" s="1431"/>
      <c r="GTX383" s="1431"/>
      <c r="GTY383" s="1431"/>
      <c r="GTZ383" s="1431"/>
      <c r="GUA383" s="1431"/>
      <c r="GUB383" s="1431"/>
      <c r="GUC383" s="1431"/>
      <c r="GUD383" s="1431"/>
      <c r="GUE383" s="1431"/>
      <c r="GUF383" s="1431"/>
      <c r="GUG383" s="1431"/>
      <c r="GUH383" s="1431"/>
      <c r="GUI383" s="1431"/>
      <c r="GUJ383" s="1431"/>
      <c r="GUK383" s="1431"/>
      <c r="GUL383" s="1431"/>
      <c r="GUM383" s="1431"/>
      <c r="GUN383" s="1431"/>
      <c r="GUO383" s="1431"/>
      <c r="GUP383" s="1431"/>
      <c r="GUQ383" s="1431"/>
      <c r="GUR383" s="1431"/>
      <c r="GUS383" s="1431"/>
      <c r="GUT383" s="1431"/>
      <c r="GUU383" s="1431"/>
      <c r="GUV383" s="1431"/>
      <c r="GUW383" s="1431"/>
      <c r="GUX383" s="1431"/>
      <c r="GUY383" s="1431"/>
      <c r="GUZ383" s="1431"/>
      <c r="GVA383" s="1431"/>
      <c r="GVB383" s="1431"/>
      <c r="GVC383" s="1431"/>
      <c r="GVD383" s="1431"/>
      <c r="GVE383" s="1431"/>
      <c r="GVF383" s="1431"/>
      <c r="GVG383" s="1431"/>
      <c r="GVH383" s="1431"/>
      <c r="GVI383" s="1431"/>
      <c r="GVJ383" s="1431"/>
      <c r="GVK383" s="1431"/>
      <c r="GVL383" s="1431"/>
      <c r="GVM383" s="1431"/>
      <c r="GVN383" s="1431"/>
      <c r="GVO383" s="1431"/>
      <c r="GVP383" s="1431"/>
      <c r="GVQ383" s="1431"/>
      <c r="GVR383" s="1431"/>
      <c r="GVS383" s="1431"/>
      <c r="GVT383" s="1431"/>
      <c r="GVU383" s="1431"/>
      <c r="GVV383" s="1431"/>
      <c r="GVW383" s="1431"/>
      <c r="GVX383" s="1431"/>
      <c r="GVY383" s="1431"/>
      <c r="GVZ383" s="1431"/>
      <c r="GWA383" s="1431"/>
      <c r="GWB383" s="1431"/>
      <c r="GWC383" s="1431"/>
      <c r="GWD383" s="1431"/>
      <c r="GWE383" s="1431"/>
      <c r="GWF383" s="1431"/>
      <c r="GWG383" s="1431"/>
      <c r="GWH383" s="1431"/>
      <c r="GWI383" s="1431"/>
      <c r="GWJ383" s="1431"/>
      <c r="GWK383" s="1431"/>
      <c r="GWL383" s="1431"/>
      <c r="GWM383" s="1431"/>
      <c r="GWN383" s="1431"/>
      <c r="GWO383" s="1431"/>
      <c r="GWP383" s="1431"/>
      <c r="GWQ383" s="1431"/>
      <c r="GWR383" s="1431"/>
      <c r="GWS383" s="1431"/>
      <c r="GWT383" s="1431"/>
      <c r="GWU383" s="1431"/>
      <c r="GWV383" s="1431"/>
      <c r="GWW383" s="1431"/>
      <c r="GWX383" s="1431"/>
      <c r="GWY383" s="1431"/>
      <c r="GWZ383" s="1431"/>
      <c r="GXA383" s="1431"/>
      <c r="GXB383" s="1431"/>
      <c r="GXC383" s="1431"/>
      <c r="GXD383" s="1431"/>
      <c r="GXE383" s="1431"/>
      <c r="GXF383" s="1431"/>
      <c r="GXG383" s="1431"/>
      <c r="GXH383" s="1431"/>
      <c r="GXI383" s="1431"/>
      <c r="GXJ383" s="1431"/>
      <c r="GXK383" s="1431"/>
      <c r="GXL383" s="1431"/>
      <c r="GXM383" s="1431"/>
      <c r="GXN383" s="1431"/>
      <c r="GXO383" s="1431"/>
      <c r="GXP383" s="1431"/>
      <c r="GXQ383" s="1431"/>
      <c r="GXR383" s="1431"/>
      <c r="GXS383" s="1431"/>
      <c r="GXT383" s="1431"/>
      <c r="GXU383" s="1431"/>
      <c r="GXV383" s="1431"/>
      <c r="GXW383" s="1431"/>
      <c r="GXX383" s="1431"/>
      <c r="GXY383" s="1431"/>
      <c r="GXZ383" s="1431"/>
      <c r="GYA383" s="1431"/>
      <c r="GYB383" s="1431"/>
      <c r="GYC383" s="1431"/>
      <c r="GYD383" s="1431"/>
      <c r="GYE383" s="1431"/>
      <c r="GYF383" s="1431"/>
      <c r="GYG383" s="1431"/>
      <c r="GYH383" s="1431"/>
      <c r="GYI383" s="1431"/>
      <c r="GYJ383" s="1431"/>
      <c r="GYK383" s="1431"/>
      <c r="GYL383" s="1431"/>
      <c r="GYM383" s="1431"/>
      <c r="GYN383" s="1431"/>
      <c r="GYO383" s="1431"/>
      <c r="GYP383" s="1431"/>
      <c r="GYQ383" s="1431"/>
      <c r="GYR383" s="1431"/>
      <c r="GYS383" s="1431"/>
      <c r="GYT383" s="1431"/>
      <c r="GYU383" s="1431"/>
      <c r="GYV383" s="1431"/>
      <c r="GYW383" s="1431"/>
      <c r="GYX383" s="1431"/>
      <c r="GYY383" s="1431"/>
      <c r="GYZ383" s="1431"/>
      <c r="GZA383" s="1431"/>
      <c r="GZB383" s="1431"/>
      <c r="GZC383" s="1431"/>
      <c r="GZD383" s="1431"/>
      <c r="GZE383" s="1431"/>
      <c r="GZF383" s="1431"/>
      <c r="GZG383" s="1431"/>
      <c r="GZH383" s="1431"/>
      <c r="GZI383" s="1431"/>
      <c r="GZJ383" s="1431"/>
      <c r="GZK383" s="1431"/>
      <c r="GZL383" s="1431"/>
      <c r="GZM383" s="1431"/>
      <c r="GZN383" s="1431"/>
      <c r="GZO383" s="1431"/>
      <c r="GZP383" s="1431"/>
      <c r="GZQ383" s="1431"/>
      <c r="GZR383" s="1431"/>
      <c r="GZS383" s="1431"/>
      <c r="GZT383" s="1431"/>
      <c r="GZU383" s="1431"/>
      <c r="GZV383" s="1431"/>
      <c r="GZW383" s="1431"/>
      <c r="GZX383" s="1431"/>
      <c r="GZY383" s="1431"/>
      <c r="GZZ383" s="1431"/>
      <c r="HAA383" s="1431"/>
      <c r="HAB383" s="1431"/>
      <c r="HAC383" s="1431"/>
      <c r="HAD383" s="1431"/>
      <c r="HAE383" s="1431"/>
      <c r="HAF383" s="1431"/>
      <c r="HAG383" s="1431"/>
      <c r="HAH383" s="1431"/>
      <c r="HAI383" s="1431"/>
      <c r="HAJ383" s="1431"/>
      <c r="HAK383" s="1431"/>
      <c r="HAL383" s="1431"/>
      <c r="HAM383" s="1431"/>
      <c r="HAN383" s="1431"/>
      <c r="HAO383" s="1431"/>
      <c r="HAP383" s="1431"/>
      <c r="HAQ383" s="1431"/>
      <c r="HAR383" s="1431"/>
      <c r="HAS383" s="1431"/>
      <c r="HAT383" s="1431"/>
      <c r="HAU383" s="1431"/>
      <c r="HAV383" s="1431"/>
      <c r="HAW383" s="1431"/>
      <c r="HAX383" s="1431"/>
      <c r="HAY383" s="1431"/>
      <c r="HAZ383" s="1431"/>
      <c r="HBA383" s="1431"/>
      <c r="HBB383" s="1431"/>
      <c r="HBC383" s="1431"/>
      <c r="HBD383" s="1431"/>
      <c r="HBE383" s="1431"/>
      <c r="HBF383" s="1431"/>
      <c r="HBG383" s="1431"/>
      <c r="HBH383" s="1431"/>
      <c r="HBI383" s="1431"/>
      <c r="HBJ383" s="1431"/>
      <c r="HBK383" s="1431"/>
      <c r="HBL383" s="1431"/>
      <c r="HBM383" s="1431"/>
      <c r="HBN383" s="1431"/>
      <c r="HBO383" s="1431"/>
      <c r="HBP383" s="1431"/>
      <c r="HBQ383" s="1431"/>
      <c r="HBR383" s="1431"/>
      <c r="HBS383" s="1431"/>
      <c r="HBT383" s="1431"/>
      <c r="HBU383" s="1431"/>
      <c r="HBV383" s="1431"/>
      <c r="HBW383" s="1431"/>
      <c r="HBX383" s="1431"/>
      <c r="HBY383" s="1431"/>
      <c r="HBZ383" s="1431"/>
      <c r="HCA383" s="1431"/>
      <c r="HCB383" s="1431"/>
      <c r="HCC383" s="1431"/>
      <c r="HCD383" s="1431"/>
      <c r="HCE383" s="1431"/>
      <c r="HCF383" s="1431"/>
      <c r="HCG383" s="1431"/>
      <c r="HCH383" s="1431"/>
      <c r="HCI383" s="1431"/>
      <c r="HCJ383" s="1431"/>
      <c r="HCK383" s="1431"/>
      <c r="HCL383" s="1431"/>
      <c r="HCM383" s="1431"/>
      <c r="HCN383" s="1431"/>
      <c r="HCO383" s="1431"/>
      <c r="HCP383" s="1431"/>
      <c r="HCQ383" s="1431"/>
      <c r="HCR383" s="1431"/>
      <c r="HCS383" s="1431"/>
      <c r="HCT383" s="1431"/>
      <c r="HCU383" s="1431"/>
      <c r="HCV383" s="1431"/>
      <c r="HCW383" s="1431"/>
      <c r="HCX383" s="1431"/>
      <c r="HCY383" s="1431"/>
      <c r="HCZ383" s="1431"/>
      <c r="HDA383" s="1431"/>
      <c r="HDB383" s="1431"/>
      <c r="HDC383" s="1431"/>
      <c r="HDD383" s="1431"/>
      <c r="HDE383" s="1431"/>
      <c r="HDF383" s="1431"/>
      <c r="HDG383" s="1431"/>
      <c r="HDH383" s="1431"/>
      <c r="HDI383" s="1431"/>
      <c r="HDJ383" s="1431"/>
      <c r="HDK383" s="1431"/>
      <c r="HDL383" s="1431"/>
      <c r="HDM383" s="1431"/>
      <c r="HDN383" s="1431"/>
      <c r="HDO383" s="1431"/>
      <c r="HDP383" s="1431"/>
      <c r="HDQ383" s="1431"/>
      <c r="HDR383" s="1431"/>
      <c r="HDS383" s="1431"/>
      <c r="HDT383" s="1431"/>
      <c r="HDU383" s="1431"/>
      <c r="HDV383" s="1431"/>
      <c r="HDW383" s="1431"/>
      <c r="HDX383" s="1431"/>
      <c r="HDY383" s="1431"/>
      <c r="HDZ383" s="1431"/>
      <c r="HEA383" s="1431"/>
      <c r="HEB383" s="1431"/>
      <c r="HEC383" s="1431"/>
      <c r="HED383" s="1431"/>
      <c r="HEE383" s="1431"/>
      <c r="HEF383" s="1431"/>
      <c r="HEG383" s="1431"/>
      <c r="HEH383" s="1431"/>
      <c r="HEI383" s="1431"/>
      <c r="HEJ383" s="1431"/>
      <c r="HEK383" s="1431"/>
      <c r="HEL383" s="1431"/>
      <c r="HEM383" s="1431"/>
      <c r="HEN383" s="1431"/>
      <c r="HEO383" s="1431"/>
      <c r="HEP383" s="1431"/>
      <c r="HEQ383" s="1431"/>
      <c r="HER383" s="1431"/>
      <c r="HES383" s="1431"/>
      <c r="HET383" s="1431"/>
      <c r="HEU383" s="1431"/>
      <c r="HEV383" s="1431"/>
      <c r="HEW383" s="1431"/>
      <c r="HEX383" s="1431"/>
      <c r="HEY383" s="1431"/>
      <c r="HEZ383" s="1431"/>
      <c r="HFA383" s="1431"/>
      <c r="HFB383" s="1431"/>
      <c r="HFC383" s="1431"/>
      <c r="HFD383" s="1431"/>
      <c r="HFE383" s="1431"/>
      <c r="HFF383" s="1431"/>
      <c r="HFG383" s="1431"/>
      <c r="HFH383" s="1431"/>
      <c r="HFI383" s="1431"/>
      <c r="HFJ383" s="1431"/>
      <c r="HFK383" s="1431"/>
      <c r="HFL383" s="1431"/>
      <c r="HFM383" s="1431"/>
      <c r="HFN383" s="1431"/>
      <c r="HFO383" s="1431"/>
      <c r="HFP383" s="1431"/>
      <c r="HFQ383" s="1431"/>
      <c r="HFR383" s="1431"/>
      <c r="HFS383" s="1431"/>
      <c r="HFT383" s="1431"/>
      <c r="HFU383" s="1431"/>
      <c r="HFV383" s="1431"/>
      <c r="HFW383" s="1431"/>
      <c r="HFX383" s="1431"/>
      <c r="HFY383" s="1431"/>
      <c r="HFZ383" s="1431"/>
      <c r="HGA383" s="1431"/>
      <c r="HGB383" s="1431"/>
      <c r="HGC383" s="1431"/>
      <c r="HGD383" s="1431"/>
      <c r="HGE383" s="1431"/>
      <c r="HGF383" s="1431"/>
      <c r="HGG383" s="1431"/>
      <c r="HGH383" s="1431"/>
      <c r="HGI383" s="1431"/>
      <c r="HGJ383" s="1431"/>
      <c r="HGK383" s="1431"/>
      <c r="HGL383" s="1431"/>
      <c r="HGM383" s="1431"/>
      <c r="HGN383" s="1431"/>
      <c r="HGO383" s="1431"/>
      <c r="HGP383" s="1431"/>
      <c r="HGQ383" s="1431"/>
      <c r="HGR383" s="1431"/>
      <c r="HGS383" s="1431"/>
      <c r="HGT383" s="1431"/>
      <c r="HGU383" s="1431"/>
      <c r="HGV383" s="1431"/>
      <c r="HGW383" s="1431"/>
      <c r="HGX383" s="1431"/>
      <c r="HGY383" s="1431"/>
      <c r="HGZ383" s="1431"/>
      <c r="HHA383" s="1431"/>
      <c r="HHB383" s="1431"/>
      <c r="HHC383" s="1431"/>
      <c r="HHD383" s="1431"/>
      <c r="HHE383" s="1431"/>
      <c r="HHF383" s="1431"/>
      <c r="HHG383" s="1431"/>
      <c r="HHH383" s="1431"/>
      <c r="HHI383" s="1431"/>
      <c r="HHJ383" s="1431"/>
      <c r="HHK383" s="1431"/>
      <c r="HHL383" s="1431"/>
      <c r="HHM383" s="1431"/>
      <c r="HHN383" s="1431"/>
      <c r="HHO383" s="1431"/>
      <c r="HHP383" s="1431"/>
      <c r="HHQ383" s="1431"/>
      <c r="HHR383" s="1431"/>
      <c r="HHS383" s="1431"/>
      <c r="HHT383" s="1431"/>
      <c r="HHU383" s="1431"/>
      <c r="HHV383" s="1431"/>
      <c r="HHW383" s="1431"/>
      <c r="HHX383" s="1431"/>
      <c r="HHY383" s="1431"/>
      <c r="HHZ383" s="1431"/>
      <c r="HIA383" s="1431"/>
      <c r="HIB383" s="1431"/>
      <c r="HIC383" s="1431"/>
      <c r="HID383" s="1431"/>
      <c r="HIE383" s="1431"/>
      <c r="HIF383" s="1431"/>
      <c r="HIG383" s="1431"/>
      <c r="HIH383" s="1431"/>
      <c r="HII383" s="1431"/>
      <c r="HIJ383" s="1431"/>
      <c r="HIK383" s="1431"/>
      <c r="HIL383" s="1431"/>
      <c r="HIM383" s="1431"/>
      <c r="HIN383" s="1431"/>
      <c r="HIO383" s="1431"/>
      <c r="HIP383" s="1431"/>
      <c r="HIQ383" s="1431"/>
      <c r="HIR383" s="1431"/>
      <c r="HIS383" s="1431"/>
      <c r="HIT383" s="1431"/>
      <c r="HIU383" s="1431"/>
      <c r="HIV383" s="1431"/>
      <c r="HIW383" s="1431"/>
      <c r="HIX383" s="1431"/>
      <c r="HIY383" s="1431"/>
      <c r="HIZ383" s="1431"/>
      <c r="HJA383" s="1431"/>
      <c r="HJB383" s="1431"/>
      <c r="HJC383" s="1431"/>
      <c r="HJD383" s="1431"/>
      <c r="HJE383" s="1431"/>
      <c r="HJF383" s="1431"/>
      <c r="HJG383" s="1431"/>
      <c r="HJH383" s="1431"/>
      <c r="HJI383" s="1431"/>
      <c r="HJJ383" s="1431"/>
      <c r="HJK383" s="1431"/>
      <c r="HJL383" s="1431"/>
      <c r="HJM383" s="1431"/>
      <c r="HJN383" s="1431"/>
      <c r="HJO383" s="1431"/>
      <c r="HJP383" s="1431"/>
      <c r="HJQ383" s="1431"/>
      <c r="HJR383" s="1431"/>
      <c r="HJS383" s="1431"/>
      <c r="HJT383" s="1431"/>
      <c r="HJU383" s="1431"/>
      <c r="HJV383" s="1431"/>
      <c r="HJW383" s="1431"/>
      <c r="HJX383" s="1431"/>
      <c r="HJY383" s="1431"/>
      <c r="HJZ383" s="1431"/>
      <c r="HKA383" s="1431"/>
      <c r="HKB383" s="1431"/>
      <c r="HKC383" s="1431"/>
      <c r="HKD383" s="1431"/>
      <c r="HKE383" s="1431"/>
      <c r="HKF383" s="1431"/>
      <c r="HKG383" s="1431"/>
      <c r="HKH383" s="1431"/>
      <c r="HKI383" s="1431"/>
      <c r="HKJ383" s="1431"/>
      <c r="HKK383" s="1431"/>
      <c r="HKL383" s="1431"/>
      <c r="HKM383" s="1431"/>
      <c r="HKN383" s="1431"/>
      <c r="HKO383" s="1431"/>
      <c r="HKP383" s="1431"/>
      <c r="HKQ383" s="1431"/>
      <c r="HKR383" s="1431"/>
      <c r="HKS383" s="1431"/>
      <c r="HKT383" s="1431"/>
      <c r="HKU383" s="1431"/>
      <c r="HKV383" s="1431"/>
      <c r="HKW383" s="1431"/>
      <c r="HKX383" s="1431"/>
      <c r="HKY383" s="1431"/>
      <c r="HKZ383" s="1431"/>
      <c r="HLA383" s="1431"/>
      <c r="HLB383" s="1431"/>
      <c r="HLC383" s="1431"/>
      <c r="HLD383" s="1431"/>
      <c r="HLE383" s="1431"/>
      <c r="HLF383" s="1431"/>
      <c r="HLG383" s="1431"/>
      <c r="HLH383" s="1431"/>
      <c r="HLI383" s="1431"/>
      <c r="HLJ383" s="1431"/>
      <c r="HLK383" s="1431"/>
      <c r="HLL383" s="1431"/>
      <c r="HLM383" s="1431"/>
      <c r="HLN383" s="1431"/>
      <c r="HLO383" s="1431"/>
      <c r="HLP383" s="1431"/>
      <c r="HLQ383" s="1431"/>
      <c r="HLR383" s="1431"/>
      <c r="HLS383" s="1431"/>
      <c r="HLT383" s="1431"/>
      <c r="HLU383" s="1431"/>
      <c r="HLV383" s="1431"/>
      <c r="HLW383" s="1431"/>
      <c r="HLX383" s="1431"/>
      <c r="HLY383" s="1431"/>
      <c r="HLZ383" s="1431"/>
      <c r="HMA383" s="1431"/>
      <c r="HMB383" s="1431"/>
      <c r="HMC383" s="1431"/>
      <c r="HMD383" s="1431"/>
      <c r="HME383" s="1431"/>
      <c r="HMF383" s="1431"/>
      <c r="HMG383" s="1431"/>
      <c r="HMH383" s="1431"/>
      <c r="HMI383" s="1431"/>
      <c r="HMJ383" s="1431"/>
      <c r="HMK383" s="1431"/>
      <c r="HML383" s="1431"/>
      <c r="HMM383" s="1431"/>
      <c r="HMN383" s="1431"/>
      <c r="HMO383" s="1431"/>
      <c r="HMP383" s="1431"/>
      <c r="HMQ383" s="1431"/>
      <c r="HMR383" s="1431"/>
      <c r="HMS383" s="1431"/>
      <c r="HMT383" s="1431"/>
      <c r="HMU383" s="1431"/>
      <c r="HMV383" s="1431"/>
      <c r="HMW383" s="1431"/>
      <c r="HMX383" s="1431"/>
      <c r="HMY383" s="1431"/>
      <c r="HMZ383" s="1431"/>
      <c r="HNA383" s="1431"/>
      <c r="HNB383" s="1431"/>
      <c r="HNC383" s="1431"/>
      <c r="HND383" s="1431"/>
      <c r="HNE383" s="1431"/>
      <c r="HNF383" s="1431"/>
      <c r="HNG383" s="1431"/>
      <c r="HNH383" s="1431"/>
      <c r="HNI383" s="1431"/>
      <c r="HNJ383" s="1431"/>
      <c r="HNK383" s="1431"/>
      <c r="HNL383" s="1431"/>
      <c r="HNM383" s="1431"/>
      <c r="HNN383" s="1431"/>
      <c r="HNO383" s="1431"/>
      <c r="HNP383" s="1431"/>
      <c r="HNQ383" s="1431"/>
      <c r="HNR383" s="1431"/>
      <c r="HNS383" s="1431"/>
      <c r="HNT383" s="1431"/>
      <c r="HNU383" s="1431"/>
      <c r="HNV383" s="1431"/>
      <c r="HNW383" s="1431"/>
      <c r="HNX383" s="1431"/>
      <c r="HNY383" s="1431"/>
      <c r="HNZ383" s="1431"/>
      <c r="HOA383" s="1431"/>
      <c r="HOB383" s="1431"/>
      <c r="HOC383" s="1431"/>
      <c r="HOD383" s="1431"/>
      <c r="HOE383" s="1431"/>
      <c r="HOF383" s="1431"/>
      <c r="HOG383" s="1431"/>
      <c r="HOH383" s="1431"/>
      <c r="HOI383" s="1431"/>
      <c r="HOJ383" s="1431"/>
      <c r="HOK383" s="1431"/>
      <c r="HOL383" s="1431"/>
      <c r="HOM383" s="1431"/>
      <c r="HON383" s="1431"/>
      <c r="HOO383" s="1431"/>
      <c r="HOP383" s="1431"/>
      <c r="HOQ383" s="1431"/>
      <c r="HOR383" s="1431"/>
      <c r="HOS383" s="1431"/>
      <c r="HOT383" s="1431"/>
      <c r="HOU383" s="1431"/>
      <c r="HOV383" s="1431"/>
      <c r="HOW383" s="1431"/>
      <c r="HOX383" s="1431"/>
      <c r="HOY383" s="1431"/>
      <c r="HOZ383" s="1431"/>
      <c r="HPA383" s="1431"/>
      <c r="HPB383" s="1431"/>
      <c r="HPC383" s="1431"/>
      <c r="HPD383" s="1431"/>
      <c r="HPE383" s="1431"/>
      <c r="HPF383" s="1431"/>
      <c r="HPG383" s="1431"/>
      <c r="HPH383" s="1431"/>
      <c r="HPI383" s="1431"/>
      <c r="HPJ383" s="1431"/>
      <c r="HPK383" s="1431"/>
      <c r="HPL383" s="1431"/>
      <c r="HPM383" s="1431"/>
      <c r="HPN383" s="1431"/>
      <c r="HPO383" s="1431"/>
      <c r="HPP383" s="1431"/>
      <c r="HPQ383" s="1431"/>
      <c r="HPR383" s="1431"/>
      <c r="HPS383" s="1431"/>
      <c r="HPT383" s="1431"/>
      <c r="HPU383" s="1431"/>
      <c r="HPV383" s="1431"/>
      <c r="HPW383" s="1431"/>
      <c r="HPX383" s="1431"/>
      <c r="HPY383" s="1431"/>
      <c r="HPZ383" s="1431"/>
      <c r="HQA383" s="1431"/>
      <c r="HQB383" s="1431"/>
      <c r="HQC383" s="1431"/>
      <c r="HQD383" s="1431"/>
      <c r="HQE383" s="1431"/>
      <c r="HQF383" s="1431"/>
      <c r="HQG383" s="1431"/>
      <c r="HQH383" s="1431"/>
      <c r="HQI383" s="1431"/>
      <c r="HQJ383" s="1431"/>
      <c r="HQK383" s="1431"/>
      <c r="HQL383" s="1431"/>
      <c r="HQM383" s="1431"/>
      <c r="HQN383" s="1431"/>
      <c r="HQO383" s="1431"/>
      <c r="HQP383" s="1431"/>
      <c r="HQQ383" s="1431"/>
      <c r="HQR383" s="1431"/>
      <c r="HQS383" s="1431"/>
      <c r="HQT383" s="1431"/>
      <c r="HQU383" s="1431"/>
      <c r="HQV383" s="1431"/>
      <c r="HQW383" s="1431"/>
      <c r="HQX383" s="1431"/>
      <c r="HQY383" s="1431"/>
      <c r="HQZ383" s="1431"/>
      <c r="HRA383" s="1431"/>
      <c r="HRB383" s="1431"/>
      <c r="HRC383" s="1431"/>
      <c r="HRD383" s="1431"/>
      <c r="HRE383" s="1431"/>
      <c r="HRF383" s="1431"/>
      <c r="HRG383" s="1431"/>
      <c r="HRH383" s="1431"/>
      <c r="HRI383" s="1431"/>
      <c r="HRJ383" s="1431"/>
      <c r="HRK383" s="1431"/>
      <c r="HRL383" s="1431"/>
      <c r="HRM383" s="1431"/>
      <c r="HRN383" s="1431"/>
      <c r="HRO383" s="1431"/>
      <c r="HRP383" s="1431"/>
      <c r="HRQ383" s="1431"/>
      <c r="HRR383" s="1431"/>
      <c r="HRS383" s="1431"/>
      <c r="HRT383" s="1431"/>
      <c r="HRU383" s="1431"/>
      <c r="HRV383" s="1431"/>
      <c r="HRW383" s="1431"/>
      <c r="HRX383" s="1431"/>
      <c r="HRY383" s="1431"/>
      <c r="HRZ383" s="1431"/>
      <c r="HSA383" s="1431"/>
      <c r="HSB383" s="1431"/>
      <c r="HSC383" s="1431"/>
      <c r="HSD383" s="1431"/>
      <c r="HSE383" s="1431"/>
      <c r="HSF383" s="1431"/>
      <c r="HSG383" s="1431"/>
      <c r="HSH383" s="1431"/>
      <c r="HSI383" s="1431"/>
      <c r="HSJ383" s="1431"/>
      <c r="HSK383" s="1431"/>
      <c r="HSL383" s="1431"/>
      <c r="HSM383" s="1431"/>
      <c r="HSN383" s="1431"/>
      <c r="HSO383" s="1431"/>
      <c r="HSP383" s="1431"/>
      <c r="HSQ383" s="1431"/>
      <c r="HSR383" s="1431"/>
      <c r="HSS383" s="1431"/>
      <c r="HST383" s="1431"/>
      <c r="HSU383" s="1431"/>
      <c r="HSV383" s="1431"/>
      <c r="HSW383" s="1431"/>
      <c r="HSX383" s="1431"/>
      <c r="HSY383" s="1431"/>
      <c r="HSZ383" s="1431"/>
      <c r="HTA383" s="1431"/>
      <c r="HTB383" s="1431"/>
      <c r="HTC383" s="1431"/>
      <c r="HTD383" s="1431"/>
      <c r="HTE383" s="1431"/>
      <c r="HTF383" s="1431"/>
      <c r="HTG383" s="1431"/>
      <c r="HTH383" s="1431"/>
      <c r="HTI383" s="1431"/>
      <c r="HTJ383" s="1431"/>
      <c r="HTK383" s="1431"/>
      <c r="HTL383" s="1431"/>
      <c r="HTM383" s="1431"/>
      <c r="HTN383" s="1431"/>
      <c r="HTO383" s="1431"/>
      <c r="HTP383" s="1431"/>
      <c r="HTQ383" s="1431"/>
      <c r="HTR383" s="1431"/>
      <c r="HTS383" s="1431"/>
      <c r="HTT383" s="1431"/>
      <c r="HTU383" s="1431"/>
      <c r="HTV383" s="1431"/>
      <c r="HTW383" s="1431"/>
      <c r="HTX383" s="1431"/>
      <c r="HTY383" s="1431"/>
      <c r="HTZ383" s="1431"/>
      <c r="HUA383" s="1431"/>
      <c r="HUB383" s="1431"/>
      <c r="HUC383" s="1431"/>
      <c r="HUD383" s="1431"/>
      <c r="HUE383" s="1431"/>
      <c r="HUF383" s="1431"/>
      <c r="HUG383" s="1431"/>
      <c r="HUH383" s="1431"/>
      <c r="HUI383" s="1431"/>
      <c r="HUJ383" s="1431"/>
      <c r="HUK383" s="1431"/>
      <c r="HUL383" s="1431"/>
      <c r="HUM383" s="1431"/>
      <c r="HUN383" s="1431"/>
      <c r="HUO383" s="1431"/>
      <c r="HUP383" s="1431"/>
      <c r="HUQ383" s="1431"/>
      <c r="HUR383" s="1431"/>
      <c r="HUS383" s="1431"/>
      <c r="HUT383" s="1431"/>
      <c r="HUU383" s="1431"/>
      <c r="HUV383" s="1431"/>
      <c r="HUW383" s="1431"/>
      <c r="HUX383" s="1431"/>
      <c r="HUY383" s="1431"/>
      <c r="HUZ383" s="1431"/>
      <c r="HVA383" s="1431"/>
      <c r="HVB383" s="1431"/>
      <c r="HVC383" s="1431"/>
      <c r="HVD383" s="1431"/>
      <c r="HVE383" s="1431"/>
      <c r="HVF383" s="1431"/>
      <c r="HVG383" s="1431"/>
      <c r="HVH383" s="1431"/>
      <c r="HVI383" s="1431"/>
      <c r="HVJ383" s="1431"/>
      <c r="HVK383" s="1431"/>
      <c r="HVL383" s="1431"/>
      <c r="HVM383" s="1431"/>
      <c r="HVN383" s="1431"/>
      <c r="HVO383" s="1431"/>
      <c r="HVP383" s="1431"/>
      <c r="HVQ383" s="1431"/>
      <c r="HVR383" s="1431"/>
      <c r="HVS383" s="1431"/>
      <c r="HVT383" s="1431"/>
      <c r="HVU383" s="1431"/>
      <c r="HVV383" s="1431"/>
      <c r="HVW383" s="1431"/>
      <c r="HVX383" s="1431"/>
      <c r="HVY383" s="1431"/>
      <c r="HVZ383" s="1431"/>
      <c r="HWA383" s="1431"/>
      <c r="HWB383" s="1431"/>
      <c r="HWC383" s="1431"/>
      <c r="HWD383" s="1431"/>
      <c r="HWE383" s="1431"/>
      <c r="HWF383" s="1431"/>
      <c r="HWG383" s="1431"/>
      <c r="HWH383" s="1431"/>
      <c r="HWI383" s="1431"/>
      <c r="HWJ383" s="1431"/>
      <c r="HWK383" s="1431"/>
      <c r="HWL383" s="1431"/>
      <c r="HWM383" s="1431"/>
      <c r="HWN383" s="1431"/>
      <c r="HWO383" s="1431"/>
      <c r="HWP383" s="1431"/>
      <c r="HWQ383" s="1431"/>
      <c r="HWR383" s="1431"/>
      <c r="HWS383" s="1431"/>
      <c r="HWT383" s="1431"/>
      <c r="HWU383" s="1431"/>
      <c r="HWV383" s="1431"/>
      <c r="HWW383" s="1431"/>
      <c r="HWX383" s="1431"/>
      <c r="HWY383" s="1431"/>
      <c r="HWZ383" s="1431"/>
      <c r="HXA383" s="1431"/>
      <c r="HXB383" s="1431"/>
      <c r="HXC383" s="1431"/>
      <c r="HXD383" s="1431"/>
      <c r="HXE383" s="1431"/>
      <c r="HXF383" s="1431"/>
      <c r="HXG383" s="1431"/>
      <c r="HXH383" s="1431"/>
      <c r="HXI383" s="1431"/>
      <c r="HXJ383" s="1431"/>
      <c r="HXK383" s="1431"/>
      <c r="HXL383" s="1431"/>
      <c r="HXM383" s="1431"/>
      <c r="HXN383" s="1431"/>
      <c r="HXO383" s="1431"/>
      <c r="HXP383" s="1431"/>
      <c r="HXQ383" s="1431"/>
      <c r="HXR383" s="1431"/>
      <c r="HXS383" s="1431"/>
      <c r="HXT383" s="1431"/>
      <c r="HXU383" s="1431"/>
      <c r="HXV383" s="1431"/>
      <c r="HXW383" s="1431"/>
      <c r="HXX383" s="1431"/>
      <c r="HXY383" s="1431"/>
      <c r="HXZ383" s="1431"/>
      <c r="HYA383" s="1431"/>
      <c r="HYB383" s="1431"/>
      <c r="HYC383" s="1431"/>
      <c r="HYD383" s="1431"/>
      <c r="HYE383" s="1431"/>
      <c r="HYF383" s="1431"/>
      <c r="HYG383" s="1431"/>
      <c r="HYH383" s="1431"/>
      <c r="HYI383" s="1431"/>
      <c r="HYJ383" s="1431"/>
      <c r="HYK383" s="1431"/>
      <c r="HYL383" s="1431"/>
      <c r="HYM383" s="1431"/>
      <c r="HYN383" s="1431"/>
      <c r="HYO383" s="1431"/>
      <c r="HYP383" s="1431"/>
      <c r="HYQ383" s="1431"/>
      <c r="HYR383" s="1431"/>
      <c r="HYS383" s="1431"/>
      <c r="HYT383" s="1431"/>
      <c r="HYU383" s="1431"/>
      <c r="HYV383" s="1431"/>
      <c r="HYW383" s="1431"/>
      <c r="HYX383" s="1431"/>
      <c r="HYY383" s="1431"/>
      <c r="HYZ383" s="1431"/>
      <c r="HZA383" s="1431"/>
      <c r="HZB383" s="1431"/>
      <c r="HZC383" s="1431"/>
      <c r="HZD383" s="1431"/>
      <c r="HZE383" s="1431"/>
      <c r="HZF383" s="1431"/>
      <c r="HZG383" s="1431"/>
      <c r="HZH383" s="1431"/>
      <c r="HZI383" s="1431"/>
      <c r="HZJ383" s="1431"/>
      <c r="HZK383" s="1431"/>
      <c r="HZL383" s="1431"/>
      <c r="HZM383" s="1431"/>
      <c r="HZN383" s="1431"/>
      <c r="HZO383" s="1431"/>
      <c r="HZP383" s="1431"/>
      <c r="HZQ383" s="1431"/>
      <c r="HZR383" s="1431"/>
      <c r="HZS383" s="1431"/>
      <c r="HZT383" s="1431"/>
      <c r="HZU383" s="1431"/>
      <c r="HZV383" s="1431"/>
      <c r="HZW383" s="1431"/>
      <c r="HZX383" s="1431"/>
      <c r="HZY383" s="1431"/>
      <c r="HZZ383" s="1431"/>
      <c r="IAA383" s="1431"/>
      <c r="IAB383" s="1431"/>
      <c r="IAC383" s="1431"/>
      <c r="IAD383" s="1431"/>
      <c r="IAE383" s="1431"/>
      <c r="IAF383" s="1431"/>
      <c r="IAG383" s="1431"/>
      <c r="IAH383" s="1431"/>
      <c r="IAI383" s="1431"/>
      <c r="IAJ383" s="1431"/>
      <c r="IAK383" s="1431"/>
      <c r="IAL383" s="1431"/>
      <c r="IAM383" s="1431"/>
      <c r="IAN383" s="1431"/>
      <c r="IAO383" s="1431"/>
      <c r="IAP383" s="1431"/>
      <c r="IAQ383" s="1431"/>
      <c r="IAR383" s="1431"/>
      <c r="IAS383" s="1431"/>
      <c r="IAT383" s="1431"/>
      <c r="IAU383" s="1431"/>
      <c r="IAV383" s="1431"/>
      <c r="IAW383" s="1431"/>
      <c r="IAX383" s="1431"/>
      <c r="IAY383" s="1431"/>
      <c r="IAZ383" s="1431"/>
      <c r="IBA383" s="1431"/>
      <c r="IBB383" s="1431"/>
      <c r="IBC383" s="1431"/>
      <c r="IBD383" s="1431"/>
      <c r="IBE383" s="1431"/>
      <c r="IBF383" s="1431"/>
      <c r="IBG383" s="1431"/>
      <c r="IBH383" s="1431"/>
      <c r="IBI383" s="1431"/>
      <c r="IBJ383" s="1431"/>
      <c r="IBK383" s="1431"/>
      <c r="IBL383" s="1431"/>
      <c r="IBM383" s="1431"/>
      <c r="IBN383" s="1431"/>
      <c r="IBO383" s="1431"/>
      <c r="IBP383" s="1431"/>
      <c r="IBQ383" s="1431"/>
      <c r="IBR383" s="1431"/>
      <c r="IBS383" s="1431"/>
      <c r="IBT383" s="1431"/>
      <c r="IBU383" s="1431"/>
      <c r="IBV383" s="1431"/>
      <c r="IBW383" s="1431"/>
      <c r="IBX383" s="1431"/>
      <c r="IBY383" s="1431"/>
      <c r="IBZ383" s="1431"/>
      <c r="ICA383" s="1431"/>
      <c r="ICB383" s="1431"/>
      <c r="ICC383" s="1431"/>
      <c r="ICD383" s="1431"/>
      <c r="ICE383" s="1431"/>
      <c r="ICF383" s="1431"/>
      <c r="ICG383" s="1431"/>
      <c r="ICH383" s="1431"/>
      <c r="ICI383" s="1431"/>
      <c r="ICJ383" s="1431"/>
      <c r="ICK383" s="1431"/>
      <c r="ICL383" s="1431"/>
      <c r="ICM383" s="1431"/>
      <c r="ICN383" s="1431"/>
      <c r="ICO383" s="1431"/>
      <c r="ICP383" s="1431"/>
      <c r="ICQ383" s="1431"/>
      <c r="ICR383" s="1431"/>
      <c r="ICS383" s="1431"/>
      <c r="ICT383" s="1431"/>
      <c r="ICU383" s="1431"/>
      <c r="ICV383" s="1431"/>
      <c r="ICW383" s="1431"/>
      <c r="ICX383" s="1431"/>
      <c r="ICY383" s="1431"/>
      <c r="ICZ383" s="1431"/>
      <c r="IDA383" s="1431"/>
      <c r="IDB383" s="1431"/>
      <c r="IDC383" s="1431"/>
      <c r="IDD383" s="1431"/>
      <c r="IDE383" s="1431"/>
      <c r="IDF383" s="1431"/>
      <c r="IDG383" s="1431"/>
      <c r="IDH383" s="1431"/>
      <c r="IDI383" s="1431"/>
      <c r="IDJ383" s="1431"/>
      <c r="IDK383" s="1431"/>
      <c r="IDL383" s="1431"/>
      <c r="IDM383" s="1431"/>
      <c r="IDN383" s="1431"/>
      <c r="IDO383" s="1431"/>
      <c r="IDP383" s="1431"/>
      <c r="IDQ383" s="1431"/>
      <c r="IDR383" s="1431"/>
      <c r="IDS383" s="1431"/>
      <c r="IDT383" s="1431"/>
      <c r="IDU383" s="1431"/>
      <c r="IDV383" s="1431"/>
      <c r="IDW383" s="1431"/>
      <c r="IDX383" s="1431"/>
      <c r="IDY383" s="1431"/>
      <c r="IDZ383" s="1431"/>
      <c r="IEA383" s="1431"/>
      <c r="IEB383" s="1431"/>
      <c r="IEC383" s="1431"/>
      <c r="IED383" s="1431"/>
      <c r="IEE383" s="1431"/>
      <c r="IEF383" s="1431"/>
      <c r="IEG383" s="1431"/>
      <c r="IEH383" s="1431"/>
      <c r="IEI383" s="1431"/>
      <c r="IEJ383" s="1431"/>
      <c r="IEK383" s="1431"/>
      <c r="IEL383" s="1431"/>
      <c r="IEM383" s="1431"/>
      <c r="IEN383" s="1431"/>
      <c r="IEO383" s="1431"/>
      <c r="IEP383" s="1431"/>
      <c r="IEQ383" s="1431"/>
      <c r="IER383" s="1431"/>
      <c r="IES383" s="1431"/>
      <c r="IET383" s="1431"/>
      <c r="IEU383" s="1431"/>
      <c r="IEV383" s="1431"/>
      <c r="IEW383" s="1431"/>
      <c r="IEX383" s="1431"/>
      <c r="IEY383" s="1431"/>
      <c r="IEZ383" s="1431"/>
      <c r="IFA383" s="1431"/>
      <c r="IFB383" s="1431"/>
      <c r="IFC383" s="1431"/>
      <c r="IFD383" s="1431"/>
      <c r="IFE383" s="1431"/>
      <c r="IFF383" s="1431"/>
      <c r="IFG383" s="1431"/>
      <c r="IFH383" s="1431"/>
      <c r="IFI383" s="1431"/>
      <c r="IFJ383" s="1431"/>
      <c r="IFK383" s="1431"/>
      <c r="IFL383" s="1431"/>
      <c r="IFM383" s="1431"/>
      <c r="IFN383" s="1431"/>
      <c r="IFO383" s="1431"/>
      <c r="IFP383" s="1431"/>
      <c r="IFQ383" s="1431"/>
      <c r="IFR383" s="1431"/>
      <c r="IFS383" s="1431"/>
      <c r="IFT383" s="1431"/>
      <c r="IFU383" s="1431"/>
      <c r="IFV383" s="1431"/>
      <c r="IFW383" s="1431"/>
      <c r="IFX383" s="1431"/>
      <c r="IFY383" s="1431"/>
      <c r="IFZ383" s="1431"/>
      <c r="IGA383" s="1431"/>
      <c r="IGB383" s="1431"/>
      <c r="IGC383" s="1431"/>
      <c r="IGD383" s="1431"/>
      <c r="IGE383" s="1431"/>
      <c r="IGF383" s="1431"/>
      <c r="IGG383" s="1431"/>
      <c r="IGH383" s="1431"/>
      <c r="IGI383" s="1431"/>
      <c r="IGJ383" s="1431"/>
      <c r="IGK383" s="1431"/>
      <c r="IGL383" s="1431"/>
      <c r="IGM383" s="1431"/>
      <c r="IGN383" s="1431"/>
      <c r="IGO383" s="1431"/>
      <c r="IGP383" s="1431"/>
      <c r="IGQ383" s="1431"/>
      <c r="IGR383" s="1431"/>
      <c r="IGS383" s="1431"/>
      <c r="IGT383" s="1431"/>
      <c r="IGU383" s="1431"/>
      <c r="IGV383" s="1431"/>
      <c r="IGW383" s="1431"/>
      <c r="IGX383" s="1431"/>
      <c r="IGY383" s="1431"/>
      <c r="IGZ383" s="1431"/>
      <c r="IHA383" s="1431"/>
      <c r="IHB383" s="1431"/>
      <c r="IHC383" s="1431"/>
      <c r="IHD383" s="1431"/>
      <c r="IHE383" s="1431"/>
      <c r="IHF383" s="1431"/>
      <c r="IHG383" s="1431"/>
      <c r="IHH383" s="1431"/>
      <c r="IHI383" s="1431"/>
      <c r="IHJ383" s="1431"/>
      <c r="IHK383" s="1431"/>
      <c r="IHL383" s="1431"/>
      <c r="IHM383" s="1431"/>
      <c r="IHN383" s="1431"/>
      <c r="IHO383" s="1431"/>
      <c r="IHP383" s="1431"/>
      <c r="IHQ383" s="1431"/>
      <c r="IHR383" s="1431"/>
      <c r="IHS383" s="1431"/>
      <c r="IHT383" s="1431"/>
      <c r="IHU383" s="1431"/>
      <c r="IHV383" s="1431"/>
      <c r="IHW383" s="1431"/>
      <c r="IHX383" s="1431"/>
      <c r="IHY383" s="1431"/>
      <c r="IHZ383" s="1431"/>
      <c r="IIA383" s="1431"/>
      <c r="IIB383" s="1431"/>
      <c r="IIC383" s="1431"/>
      <c r="IID383" s="1431"/>
      <c r="IIE383" s="1431"/>
      <c r="IIF383" s="1431"/>
      <c r="IIG383" s="1431"/>
      <c r="IIH383" s="1431"/>
      <c r="III383" s="1431"/>
      <c r="IIJ383" s="1431"/>
      <c r="IIK383" s="1431"/>
      <c r="IIL383" s="1431"/>
      <c r="IIM383" s="1431"/>
      <c r="IIN383" s="1431"/>
      <c r="IIO383" s="1431"/>
      <c r="IIP383" s="1431"/>
      <c r="IIQ383" s="1431"/>
      <c r="IIR383" s="1431"/>
      <c r="IIS383" s="1431"/>
      <c r="IIT383" s="1431"/>
      <c r="IIU383" s="1431"/>
      <c r="IIV383" s="1431"/>
      <c r="IIW383" s="1431"/>
      <c r="IIX383" s="1431"/>
      <c r="IIY383" s="1431"/>
      <c r="IIZ383" s="1431"/>
      <c r="IJA383" s="1431"/>
      <c r="IJB383" s="1431"/>
      <c r="IJC383" s="1431"/>
      <c r="IJD383" s="1431"/>
      <c r="IJE383" s="1431"/>
      <c r="IJF383" s="1431"/>
      <c r="IJG383" s="1431"/>
      <c r="IJH383" s="1431"/>
      <c r="IJI383" s="1431"/>
      <c r="IJJ383" s="1431"/>
      <c r="IJK383" s="1431"/>
      <c r="IJL383" s="1431"/>
      <c r="IJM383" s="1431"/>
      <c r="IJN383" s="1431"/>
      <c r="IJO383" s="1431"/>
      <c r="IJP383" s="1431"/>
      <c r="IJQ383" s="1431"/>
      <c r="IJR383" s="1431"/>
      <c r="IJS383" s="1431"/>
      <c r="IJT383" s="1431"/>
      <c r="IJU383" s="1431"/>
      <c r="IJV383" s="1431"/>
      <c r="IJW383" s="1431"/>
      <c r="IJX383" s="1431"/>
      <c r="IJY383" s="1431"/>
      <c r="IJZ383" s="1431"/>
      <c r="IKA383" s="1431"/>
      <c r="IKB383" s="1431"/>
      <c r="IKC383" s="1431"/>
      <c r="IKD383" s="1431"/>
      <c r="IKE383" s="1431"/>
      <c r="IKF383" s="1431"/>
      <c r="IKG383" s="1431"/>
      <c r="IKH383" s="1431"/>
      <c r="IKI383" s="1431"/>
      <c r="IKJ383" s="1431"/>
      <c r="IKK383" s="1431"/>
      <c r="IKL383" s="1431"/>
      <c r="IKM383" s="1431"/>
      <c r="IKN383" s="1431"/>
      <c r="IKO383" s="1431"/>
      <c r="IKP383" s="1431"/>
      <c r="IKQ383" s="1431"/>
      <c r="IKR383" s="1431"/>
      <c r="IKS383" s="1431"/>
      <c r="IKT383" s="1431"/>
      <c r="IKU383" s="1431"/>
      <c r="IKV383" s="1431"/>
      <c r="IKW383" s="1431"/>
      <c r="IKX383" s="1431"/>
      <c r="IKY383" s="1431"/>
      <c r="IKZ383" s="1431"/>
      <c r="ILA383" s="1431"/>
      <c r="ILB383" s="1431"/>
      <c r="ILC383" s="1431"/>
      <c r="ILD383" s="1431"/>
      <c r="ILE383" s="1431"/>
      <c r="ILF383" s="1431"/>
      <c r="ILG383" s="1431"/>
      <c r="ILH383" s="1431"/>
      <c r="ILI383" s="1431"/>
      <c r="ILJ383" s="1431"/>
      <c r="ILK383" s="1431"/>
      <c r="ILL383" s="1431"/>
      <c r="ILM383" s="1431"/>
      <c r="ILN383" s="1431"/>
      <c r="ILO383" s="1431"/>
      <c r="ILP383" s="1431"/>
      <c r="ILQ383" s="1431"/>
      <c r="ILR383" s="1431"/>
      <c r="ILS383" s="1431"/>
      <c r="ILT383" s="1431"/>
      <c r="ILU383" s="1431"/>
      <c r="ILV383" s="1431"/>
      <c r="ILW383" s="1431"/>
      <c r="ILX383" s="1431"/>
      <c r="ILY383" s="1431"/>
      <c r="ILZ383" s="1431"/>
      <c r="IMA383" s="1431"/>
      <c r="IMB383" s="1431"/>
      <c r="IMC383" s="1431"/>
      <c r="IMD383" s="1431"/>
      <c r="IME383" s="1431"/>
      <c r="IMF383" s="1431"/>
      <c r="IMG383" s="1431"/>
      <c r="IMH383" s="1431"/>
      <c r="IMI383" s="1431"/>
      <c r="IMJ383" s="1431"/>
      <c r="IMK383" s="1431"/>
      <c r="IML383" s="1431"/>
      <c r="IMM383" s="1431"/>
      <c r="IMN383" s="1431"/>
      <c r="IMO383" s="1431"/>
      <c r="IMP383" s="1431"/>
      <c r="IMQ383" s="1431"/>
      <c r="IMR383" s="1431"/>
      <c r="IMS383" s="1431"/>
      <c r="IMT383" s="1431"/>
      <c r="IMU383" s="1431"/>
      <c r="IMV383" s="1431"/>
      <c r="IMW383" s="1431"/>
      <c r="IMX383" s="1431"/>
      <c r="IMY383" s="1431"/>
      <c r="IMZ383" s="1431"/>
      <c r="INA383" s="1431"/>
      <c r="INB383" s="1431"/>
      <c r="INC383" s="1431"/>
      <c r="IND383" s="1431"/>
      <c r="INE383" s="1431"/>
      <c r="INF383" s="1431"/>
      <c r="ING383" s="1431"/>
      <c r="INH383" s="1431"/>
      <c r="INI383" s="1431"/>
      <c r="INJ383" s="1431"/>
      <c r="INK383" s="1431"/>
      <c r="INL383" s="1431"/>
      <c r="INM383" s="1431"/>
      <c r="INN383" s="1431"/>
      <c r="INO383" s="1431"/>
      <c r="INP383" s="1431"/>
      <c r="INQ383" s="1431"/>
      <c r="INR383" s="1431"/>
      <c r="INS383" s="1431"/>
      <c r="INT383" s="1431"/>
      <c r="INU383" s="1431"/>
      <c r="INV383" s="1431"/>
      <c r="INW383" s="1431"/>
      <c r="INX383" s="1431"/>
      <c r="INY383" s="1431"/>
      <c r="INZ383" s="1431"/>
      <c r="IOA383" s="1431"/>
      <c r="IOB383" s="1431"/>
      <c r="IOC383" s="1431"/>
      <c r="IOD383" s="1431"/>
      <c r="IOE383" s="1431"/>
      <c r="IOF383" s="1431"/>
      <c r="IOG383" s="1431"/>
      <c r="IOH383" s="1431"/>
      <c r="IOI383" s="1431"/>
      <c r="IOJ383" s="1431"/>
      <c r="IOK383" s="1431"/>
      <c r="IOL383" s="1431"/>
      <c r="IOM383" s="1431"/>
      <c r="ION383" s="1431"/>
      <c r="IOO383" s="1431"/>
      <c r="IOP383" s="1431"/>
      <c r="IOQ383" s="1431"/>
      <c r="IOR383" s="1431"/>
      <c r="IOS383" s="1431"/>
      <c r="IOT383" s="1431"/>
      <c r="IOU383" s="1431"/>
      <c r="IOV383" s="1431"/>
      <c r="IOW383" s="1431"/>
      <c r="IOX383" s="1431"/>
      <c r="IOY383" s="1431"/>
      <c r="IOZ383" s="1431"/>
      <c r="IPA383" s="1431"/>
      <c r="IPB383" s="1431"/>
      <c r="IPC383" s="1431"/>
      <c r="IPD383" s="1431"/>
      <c r="IPE383" s="1431"/>
      <c r="IPF383" s="1431"/>
      <c r="IPG383" s="1431"/>
      <c r="IPH383" s="1431"/>
      <c r="IPI383" s="1431"/>
      <c r="IPJ383" s="1431"/>
      <c r="IPK383" s="1431"/>
      <c r="IPL383" s="1431"/>
      <c r="IPM383" s="1431"/>
      <c r="IPN383" s="1431"/>
      <c r="IPO383" s="1431"/>
      <c r="IPP383" s="1431"/>
      <c r="IPQ383" s="1431"/>
      <c r="IPR383" s="1431"/>
      <c r="IPS383" s="1431"/>
      <c r="IPT383" s="1431"/>
      <c r="IPU383" s="1431"/>
      <c r="IPV383" s="1431"/>
      <c r="IPW383" s="1431"/>
      <c r="IPX383" s="1431"/>
      <c r="IPY383" s="1431"/>
      <c r="IPZ383" s="1431"/>
      <c r="IQA383" s="1431"/>
      <c r="IQB383" s="1431"/>
      <c r="IQC383" s="1431"/>
      <c r="IQD383" s="1431"/>
      <c r="IQE383" s="1431"/>
      <c r="IQF383" s="1431"/>
      <c r="IQG383" s="1431"/>
      <c r="IQH383" s="1431"/>
      <c r="IQI383" s="1431"/>
      <c r="IQJ383" s="1431"/>
      <c r="IQK383" s="1431"/>
      <c r="IQL383" s="1431"/>
      <c r="IQM383" s="1431"/>
      <c r="IQN383" s="1431"/>
      <c r="IQO383" s="1431"/>
      <c r="IQP383" s="1431"/>
      <c r="IQQ383" s="1431"/>
      <c r="IQR383" s="1431"/>
      <c r="IQS383" s="1431"/>
      <c r="IQT383" s="1431"/>
      <c r="IQU383" s="1431"/>
      <c r="IQV383" s="1431"/>
      <c r="IQW383" s="1431"/>
      <c r="IQX383" s="1431"/>
      <c r="IQY383" s="1431"/>
      <c r="IQZ383" s="1431"/>
      <c r="IRA383" s="1431"/>
      <c r="IRB383" s="1431"/>
      <c r="IRC383" s="1431"/>
      <c r="IRD383" s="1431"/>
      <c r="IRE383" s="1431"/>
      <c r="IRF383" s="1431"/>
      <c r="IRG383" s="1431"/>
      <c r="IRH383" s="1431"/>
      <c r="IRI383" s="1431"/>
      <c r="IRJ383" s="1431"/>
      <c r="IRK383" s="1431"/>
      <c r="IRL383" s="1431"/>
      <c r="IRM383" s="1431"/>
      <c r="IRN383" s="1431"/>
      <c r="IRO383" s="1431"/>
      <c r="IRP383" s="1431"/>
      <c r="IRQ383" s="1431"/>
      <c r="IRR383" s="1431"/>
      <c r="IRS383" s="1431"/>
      <c r="IRT383" s="1431"/>
      <c r="IRU383" s="1431"/>
      <c r="IRV383" s="1431"/>
      <c r="IRW383" s="1431"/>
      <c r="IRX383" s="1431"/>
      <c r="IRY383" s="1431"/>
      <c r="IRZ383" s="1431"/>
      <c r="ISA383" s="1431"/>
      <c r="ISB383" s="1431"/>
      <c r="ISC383" s="1431"/>
      <c r="ISD383" s="1431"/>
      <c r="ISE383" s="1431"/>
      <c r="ISF383" s="1431"/>
      <c r="ISG383" s="1431"/>
      <c r="ISH383" s="1431"/>
      <c r="ISI383" s="1431"/>
      <c r="ISJ383" s="1431"/>
      <c r="ISK383" s="1431"/>
      <c r="ISL383" s="1431"/>
      <c r="ISM383" s="1431"/>
      <c r="ISN383" s="1431"/>
      <c r="ISO383" s="1431"/>
      <c r="ISP383" s="1431"/>
      <c r="ISQ383" s="1431"/>
      <c r="ISR383" s="1431"/>
      <c r="ISS383" s="1431"/>
      <c r="IST383" s="1431"/>
      <c r="ISU383" s="1431"/>
      <c r="ISV383" s="1431"/>
      <c r="ISW383" s="1431"/>
      <c r="ISX383" s="1431"/>
      <c r="ISY383" s="1431"/>
      <c r="ISZ383" s="1431"/>
      <c r="ITA383" s="1431"/>
      <c r="ITB383" s="1431"/>
      <c r="ITC383" s="1431"/>
      <c r="ITD383" s="1431"/>
      <c r="ITE383" s="1431"/>
      <c r="ITF383" s="1431"/>
      <c r="ITG383" s="1431"/>
      <c r="ITH383" s="1431"/>
      <c r="ITI383" s="1431"/>
      <c r="ITJ383" s="1431"/>
      <c r="ITK383" s="1431"/>
      <c r="ITL383" s="1431"/>
      <c r="ITM383" s="1431"/>
      <c r="ITN383" s="1431"/>
      <c r="ITO383" s="1431"/>
      <c r="ITP383" s="1431"/>
      <c r="ITQ383" s="1431"/>
      <c r="ITR383" s="1431"/>
      <c r="ITS383" s="1431"/>
      <c r="ITT383" s="1431"/>
      <c r="ITU383" s="1431"/>
      <c r="ITV383" s="1431"/>
      <c r="ITW383" s="1431"/>
      <c r="ITX383" s="1431"/>
      <c r="ITY383" s="1431"/>
      <c r="ITZ383" s="1431"/>
      <c r="IUA383" s="1431"/>
      <c r="IUB383" s="1431"/>
      <c r="IUC383" s="1431"/>
      <c r="IUD383" s="1431"/>
      <c r="IUE383" s="1431"/>
      <c r="IUF383" s="1431"/>
      <c r="IUG383" s="1431"/>
      <c r="IUH383" s="1431"/>
      <c r="IUI383" s="1431"/>
      <c r="IUJ383" s="1431"/>
      <c r="IUK383" s="1431"/>
      <c r="IUL383" s="1431"/>
      <c r="IUM383" s="1431"/>
      <c r="IUN383" s="1431"/>
      <c r="IUO383" s="1431"/>
      <c r="IUP383" s="1431"/>
      <c r="IUQ383" s="1431"/>
      <c r="IUR383" s="1431"/>
      <c r="IUS383" s="1431"/>
      <c r="IUT383" s="1431"/>
      <c r="IUU383" s="1431"/>
      <c r="IUV383" s="1431"/>
      <c r="IUW383" s="1431"/>
      <c r="IUX383" s="1431"/>
      <c r="IUY383" s="1431"/>
      <c r="IUZ383" s="1431"/>
      <c r="IVA383" s="1431"/>
      <c r="IVB383" s="1431"/>
      <c r="IVC383" s="1431"/>
      <c r="IVD383" s="1431"/>
      <c r="IVE383" s="1431"/>
      <c r="IVF383" s="1431"/>
      <c r="IVG383" s="1431"/>
      <c r="IVH383" s="1431"/>
      <c r="IVI383" s="1431"/>
      <c r="IVJ383" s="1431"/>
      <c r="IVK383" s="1431"/>
      <c r="IVL383" s="1431"/>
      <c r="IVM383" s="1431"/>
      <c r="IVN383" s="1431"/>
      <c r="IVO383" s="1431"/>
      <c r="IVP383" s="1431"/>
      <c r="IVQ383" s="1431"/>
      <c r="IVR383" s="1431"/>
      <c r="IVS383" s="1431"/>
      <c r="IVT383" s="1431"/>
      <c r="IVU383" s="1431"/>
      <c r="IVV383" s="1431"/>
      <c r="IVW383" s="1431"/>
      <c r="IVX383" s="1431"/>
      <c r="IVY383" s="1431"/>
      <c r="IVZ383" s="1431"/>
      <c r="IWA383" s="1431"/>
      <c r="IWB383" s="1431"/>
      <c r="IWC383" s="1431"/>
      <c r="IWD383" s="1431"/>
      <c r="IWE383" s="1431"/>
      <c r="IWF383" s="1431"/>
      <c r="IWG383" s="1431"/>
      <c r="IWH383" s="1431"/>
      <c r="IWI383" s="1431"/>
      <c r="IWJ383" s="1431"/>
      <c r="IWK383" s="1431"/>
      <c r="IWL383" s="1431"/>
      <c r="IWM383" s="1431"/>
      <c r="IWN383" s="1431"/>
      <c r="IWO383" s="1431"/>
      <c r="IWP383" s="1431"/>
      <c r="IWQ383" s="1431"/>
      <c r="IWR383" s="1431"/>
      <c r="IWS383" s="1431"/>
      <c r="IWT383" s="1431"/>
      <c r="IWU383" s="1431"/>
      <c r="IWV383" s="1431"/>
      <c r="IWW383" s="1431"/>
      <c r="IWX383" s="1431"/>
      <c r="IWY383" s="1431"/>
      <c r="IWZ383" s="1431"/>
      <c r="IXA383" s="1431"/>
      <c r="IXB383" s="1431"/>
      <c r="IXC383" s="1431"/>
      <c r="IXD383" s="1431"/>
      <c r="IXE383" s="1431"/>
      <c r="IXF383" s="1431"/>
      <c r="IXG383" s="1431"/>
      <c r="IXH383" s="1431"/>
      <c r="IXI383" s="1431"/>
      <c r="IXJ383" s="1431"/>
      <c r="IXK383" s="1431"/>
      <c r="IXL383" s="1431"/>
      <c r="IXM383" s="1431"/>
      <c r="IXN383" s="1431"/>
      <c r="IXO383" s="1431"/>
      <c r="IXP383" s="1431"/>
      <c r="IXQ383" s="1431"/>
      <c r="IXR383" s="1431"/>
      <c r="IXS383" s="1431"/>
      <c r="IXT383" s="1431"/>
      <c r="IXU383" s="1431"/>
      <c r="IXV383" s="1431"/>
      <c r="IXW383" s="1431"/>
      <c r="IXX383" s="1431"/>
      <c r="IXY383" s="1431"/>
      <c r="IXZ383" s="1431"/>
      <c r="IYA383" s="1431"/>
      <c r="IYB383" s="1431"/>
      <c r="IYC383" s="1431"/>
      <c r="IYD383" s="1431"/>
      <c r="IYE383" s="1431"/>
      <c r="IYF383" s="1431"/>
      <c r="IYG383" s="1431"/>
      <c r="IYH383" s="1431"/>
      <c r="IYI383" s="1431"/>
      <c r="IYJ383" s="1431"/>
      <c r="IYK383" s="1431"/>
      <c r="IYL383" s="1431"/>
      <c r="IYM383" s="1431"/>
      <c r="IYN383" s="1431"/>
      <c r="IYO383" s="1431"/>
      <c r="IYP383" s="1431"/>
      <c r="IYQ383" s="1431"/>
      <c r="IYR383" s="1431"/>
      <c r="IYS383" s="1431"/>
      <c r="IYT383" s="1431"/>
      <c r="IYU383" s="1431"/>
      <c r="IYV383" s="1431"/>
      <c r="IYW383" s="1431"/>
      <c r="IYX383" s="1431"/>
      <c r="IYY383" s="1431"/>
      <c r="IYZ383" s="1431"/>
      <c r="IZA383" s="1431"/>
      <c r="IZB383" s="1431"/>
      <c r="IZC383" s="1431"/>
      <c r="IZD383" s="1431"/>
      <c r="IZE383" s="1431"/>
      <c r="IZF383" s="1431"/>
      <c r="IZG383" s="1431"/>
      <c r="IZH383" s="1431"/>
      <c r="IZI383" s="1431"/>
      <c r="IZJ383" s="1431"/>
      <c r="IZK383" s="1431"/>
      <c r="IZL383" s="1431"/>
      <c r="IZM383" s="1431"/>
      <c r="IZN383" s="1431"/>
      <c r="IZO383" s="1431"/>
      <c r="IZP383" s="1431"/>
      <c r="IZQ383" s="1431"/>
      <c r="IZR383" s="1431"/>
      <c r="IZS383" s="1431"/>
      <c r="IZT383" s="1431"/>
      <c r="IZU383" s="1431"/>
      <c r="IZV383" s="1431"/>
      <c r="IZW383" s="1431"/>
      <c r="IZX383" s="1431"/>
      <c r="IZY383" s="1431"/>
      <c r="IZZ383" s="1431"/>
      <c r="JAA383" s="1431"/>
      <c r="JAB383" s="1431"/>
      <c r="JAC383" s="1431"/>
      <c r="JAD383" s="1431"/>
      <c r="JAE383" s="1431"/>
      <c r="JAF383" s="1431"/>
      <c r="JAG383" s="1431"/>
      <c r="JAH383" s="1431"/>
      <c r="JAI383" s="1431"/>
      <c r="JAJ383" s="1431"/>
      <c r="JAK383" s="1431"/>
      <c r="JAL383" s="1431"/>
      <c r="JAM383" s="1431"/>
      <c r="JAN383" s="1431"/>
      <c r="JAO383" s="1431"/>
      <c r="JAP383" s="1431"/>
      <c r="JAQ383" s="1431"/>
      <c r="JAR383" s="1431"/>
      <c r="JAS383" s="1431"/>
      <c r="JAT383" s="1431"/>
      <c r="JAU383" s="1431"/>
      <c r="JAV383" s="1431"/>
      <c r="JAW383" s="1431"/>
      <c r="JAX383" s="1431"/>
      <c r="JAY383" s="1431"/>
      <c r="JAZ383" s="1431"/>
      <c r="JBA383" s="1431"/>
      <c r="JBB383" s="1431"/>
      <c r="JBC383" s="1431"/>
      <c r="JBD383" s="1431"/>
      <c r="JBE383" s="1431"/>
      <c r="JBF383" s="1431"/>
      <c r="JBG383" s="1431"/>
      <c r="JBH383" s="1431"/>
      <c r="JBI383" s="1431"/>
      <c r="JBJ383" s="1431"/>
      <c r="JBK383" s="1431"/>
      <c r="JBL383" s="1431"/>
      <c r="JBM383" s="1431"/>
      <c r="JBN383" s="1431"/>
      <c r="JBO383" s="1431"/>
      <c r="JBP383" s="1431"/>
      <c r="JBQ383" s="1431"/>
      <c r="JBR383" s="1431"/>
      <c r="JBS383" s="1431"/>
      <c r="JBT383" s="1431"/>
      <c r="JBU383" s="1431"/>
      <c r="JBV383" s="1431"/>
      <c r="JBW383" s="1431"/>
      <c r="JBX383" s="1431"/>
      <c r="JBY383" s="1431"/>
      <c r="JBZ383" s="1431"/>
      <c r="JCA383" s="1431"/>
      <c r="JCB383" s="1431"/>
      <c r="JCC383" s="1431"/>
      <c r="JCD383" s="1431"/>
      <c r="JCE383" s="1431"/>
      <c r="JCF383" s="1431"/>
      <c r="JCG383" s="1431"/>
      <c r="JCH383" s="1431"/>
      <c r="JCI383" s="1431"/>
      <c r="JCJ383" s="1431"/>
      <c r="JCK383" s="1431"/>
      <c r="JCL383" s="1431"/>
      <c r="JCM383" s="1431"/>
      <c r="JCN383" s="1431"/>
      <c r="JCO383" s="1431"/>
      <c r="JCP383" s="1431"/>
      <c r="JCQ383" s="1431"/>
      <c r="JCR383" s="1431"/>
      <c r="JCS383" s="1431"/>
      <c r="JCT383" s="1431"/>
      <c r="JCU383" s="1431"/>
      <c r="JCV383" s="1431"/>
      <c r="JCW383" s="1431"/>
      <c r="JCX383" s="1431"/>
      <c r="JCY383" s="1431"/>
      <c r="JCZ383" s="1431"/>
      <c r="JDA383" s="1431"/>
      <c r="JDB383" s="1431"/>
      <c r="JDC383" s="1431"/>
      <c r="JDD383" s="1431"/>
      <c r="JDE383" s="1431"/>
      <c r="JDF383" s="1431"/>
      <c r="JDG383" s="1431"/>
      <c r="JDH383" s="1431"/>
      <c r="JDI383" s="1431"/>
      <c r="JDJ383" s="1431"/>
      <c r="JDK383" s="1431"/>
      <c r="JDL383" s="1431"/>
      <c r="JDM383" s="1431"/>
      <c r="JDN383" s="1431"/>
      <c r="JDO383" s="1431"/>
      <c r="JDP383" s="1431"/>
      <c r="JDQ383" s="1431"/>
      <c r="JDR383" s="1431"/>
      <c r="JDS383" s="1431"/>
      <c r="JDT383" s="1431"/>
      <c r="JDU383" s="1431"/>
      <c r="JDV383" s="1431"/>
      <c r="JDW383" s="1431"/>
      <c r="JDX383" s="1431"/>
      <c r="JDY383" s="1431"/>
      <c r="JDZ383" s="1431"/>
      <c r="JEA383" s="1431"/>
      <c r="JEB383" s="1431"/>
      <c r="JEC383" s="1431"/>
      <c r="JED383" s="1431"/>
      <c r="JEE383" s="1431"/>
      <c r="JEF383" s="1431"/>
      <c r="JEG383" s="1431"/>
      <c r="JEH383" s="1431"/>
      <c r="JEI383" s="1431"/>
      <c r="JEJ383" s="1431"/>
      <c r="JEK383" s="1431"/>
      <c r="JEL383" s="1431"/>
      <c r="JEM383" s="1431"/>
      <c r="JEN383" s="1431"/>
      <c r="JEO383" s="1431"/>
      <c r="JEP383" s="1431"/>
      <c r="JEQ383" s="1431"/>
      <c r="JER383" s="1431"/>
      <c r="JES383" s="1431"/>
      <c r="JET383" s="1431"/>
      <c r="JEU383" s="1431"/>
      <c r="JEV383" s="1431"/>
      <c r="JEW383" s="1431"/>
      <c r="JEX383" s="1431"/>
      <c r="JEY383" s="1431"/>
      <c r="JEZ383" s="1431"/>
      <c r="JFA383" s="1431"/>
      <c r="JFB383" s="1431"/>
      <c r="JFC383" s="1431"/>
      <c r="JFD383" s="1431"/>
      <c r="JFE383" s="1431"/>
      <c r="JFF383" s="1431"/>
      <c r="JFG383" s="1431"/>
      <c r="JFH383" s="1431"/>
      <c r="JFI383" s="1431"/>
      <c r="JFJ383" s="1431"/>
      <c r="JFK383" s="1431"/>
      <c r="JFL383" s="1431"/>
      <c r="JFM383" s="1431"/>
      <c r="JFN383" s="1431"/>
      <c r="JFO383" s="1431"/>
      <c r="JFP383" s="1431"/>
      <c r="JFQ383" s="1431"/>
      <c r="JFR383" s="1431"/>
      <c r="JFS383" s="1431"/>
      <c r="JFT383" s="1431"/>
      <c r="JFU383" s="1431"/>
      <c r="JFV383" s="1431"/>
      <c r="JFW383" s="1431"/>
      <c r="JFX383" s="1431"/>
      <c r="JFY383" s="1431"/>
      <c r="JFZ383" s="1431"/>
      <c r="JGA383" s="1431"/>
      <c r="JGB383" s="1431"/>
      <c r="JGC383" s="1431"/>
      <c r="JGD383" s="1431"/>
      <c r="JGE383" s="1431"/>
      <c r="JGF383" s="1431"/>
      <c r="JGG383" s="1431"/>
      <c r="JGH383" s="1431"/>
      <c r="JGI383" s="1431"/>
      <c r="JGJ383" s="1431"/>
      <c r="JGK383" s="1431"/>
      <c r="JGL383" s="1431"/>
      <c r="JGM383" s="1431"/>
      <c r="JGN383" s="1431"/>
      <c r="JGO383" s="1431"/>
      <c r="JGP383" s="1431"/>
      <c r="JGQ383" s="1431"/>
      <c r="JGR383" s="1431"/>
      <c r="JGS383" s="1431"/>
      <c r="JGT383" s="1431"/>
      <c r="JGU383" s="1431"/>
      <c r="JGV383" s="1431"/>
      <c r="JGW383" s="1431"/>
      <c r="JGX383" s="1431"/>
      <c r="JGY383" s="1431"/>
      <c r="JGZ383" s="1431"/>
      <c r="JHA383" s="1431"/>
      <c r="JHB383" s="1431"/>
      <c r="JHC383" s="1431"/>
      <c r="JHD383" s="1431"/>
      <c r="JHE383" s="1431"/>
      <c r="JHF383" s="1431"/>
      <c r="JHG383" s="1431"/>
      <c r="JHH383" s="1431"/>
      <c r="JHI383" s="1431"/>
      <c r="JHJ383" s="1431"/>
      <c r="JHK383" s="1431"/>
      <c r="JHL383" s="1431"/>
      <c r="JHM383" s="1431"/>
      <c r="JHN383" s="1431"/>
      <c r="JHO383" s="1431"/>
      <c r="JHP383" s="1431"/>
      <c r="JHQ383" s="1431"/>
      <c r="JHR383" s="1431"/>
      <c r="JHS383" s="1431"/>
      <c r="JHT383" s="1431"/>
      <c r="JHU383" s="1431"/>
      <c r="JHV383" s="1431"/>
      <c r="JHW383" s="1431"/>
      <c r="JHX383" s="1431"/>
      <c r="JHY383" s="1431"/>
      <c r="JHZ383" s="1431"/>
      <c r="JIA383" s="1431"/>
      <c r="JIB383" s="1431"/>
      <c r="JIC383" s="1431"/>
      <c r="JID383" s="1431"/>
      <c r="JIE383" s="1431"/>
      <c r="JIF383" s="1431"/>
      <c r="JIG383" s="1431"/>
      <c r="JIH383" s="1431"/>
      <c r="JII383" s="1431"/>
      <c r="JIJ383" s="1431"/>
      <c r="JIK383" s="1431"/>
      <c r="JIL383" s="1431"/>
      <c r="JIM383" s="1431"/>
      <c r="JIN383" s="1431"/>
      <c r="JIO383" s="1431"/>
      <c r="JIP383" s="1431"/>
      <c r="JIQ383" s="1431"/>
      <c r="JIR383" s="1431"/>
      <c r="JIS383" s="1431"/>
      <c r="JIT383" s="1431"/>
      <c r="JIU383" s="1431"/>
      <c r="JIV383" s="1431"/>
      <c r="JIW383" s="1431"/>
      <c r="JIX383" s="1431"/>
      <c r="JIY383" s="1431"/>
      <c r="JIZ383" s="1431"/>
      <c r="JJA383" s="1431"/>
      <c r="JJB383" s="1431"/>
      <c r="JJC383" s="1431"/>
      <c r="JJD383" s="1431"/>
      <c r="JJE383" s="1431"/>
      <c r="JJF383" s="1431"/>
      <c r="JJG383" s="1431"/>
      <c r="JJH383" s="1431"/>
      <c r="JJI383" s="1431"/>
      <c r="JJJ383" s="1431"/>
      <c r="JJK383" s="1431"/>
      <c r="JJL383" s="1431"/>
      <c r="JJM383" s="1431"/>
      <c r="JJN383" s="1431"/>
      <c r="JJO383" s="1431"/>
      <c r="JJP383" s="1431"/>
      <c r="JJQ383" s="1431"/>
      <c r="JJR383" s="1431"/>
      <c r="JJS383" s="1431"/>
      <c r="JJT383" s="1431"/>
      <c r="JJU383" s="1431"/>
      <c r="JJV383" s="1431"/>
      <c r="JJW383" s="1431"/>
      <c r="JJX383" s="1431"/>
      <c r="JJY383" s="1431"/>
      <c r="JJZ383" s="1431"/>
      <c r="JKA383" s="1431"/>
      <c r="JKB383" s="1431"/>
      <c r="JKC383" s="1431"/>
      <c r="JKD383" s="1431"/>
      <c r="JKE383" s="1431"/>
      <c r="JKF383" s="1431"/>
      <c r="JKG383" s="1431"/>
      <c r="JKH383" s="1431"/>
      <c r="JKI383" s="1431"/>
      <c r="JKJ383" s="1431"/>
      <c r="JKK383" s="1431"/>
      <c r="JKL383" s="1431"/>
      <c r="JKM383" s="1431"/>
      <c r="JKN383" s="1431"/>
      <c r="JKO383" s="1431"/>
      <c r="JKP383" s="1431"/>
      <c r="JKQ383" s="1431"/>
      <c r="JKR383" s="1431"/>
      <c r="JKS383" s="1431"/>
      <c r="JKT383" s="1431"/>
      <c r="JKU383" s="1431"/>
      <c r="JKV383" s="1431"/>
      <c r="JKW383" s="1431"/>
      <c r="JKX383" s="1431"/>
      <c r="JKY383" s="1431"/>
      <c r="JKZ383" s="1431"/>
      <c r="JLA383" s="1431"/>
      <c r="JLB383" s="1431"/>
      <c r="JLC383" s="1431"/>
      <c r="JLD383" s="1431"/>
      <c r="JLE383" s="1431"/>
      <c r="JLF383" s="1431"/>
      <c r="JLG383" s="1431"/>
      <c r="JLH383" s="1431"/>
      <c r="JLI383" s="1431"/>
      <c r="JLJ383" s="1431"/>
      <c r="JLK383" s="1431"/>
      <c r="JLL383" s="1431"/>
      <c r="JLM383" s="1431"/>
      <c r="JLN383" s="1431"/>
      <c r="JLO383" s="1431"/>
      <c r="JLP383" s="1431"/>
      <c r="JLQ383" s="1431"/>
      <c r="JLR383" s="1431"/>
      <c r="JLS383" s="1431"/>
      <c r="JLT383" s="1431"/>
      <c r="JLU383" s="1431"/>
      <c r="JLV383" s="1431"/>
      <c r="JLW383" s="1431"/>
      <c r="JLX383" s="1431"/>
      <c r="JLY383" s="1431"/>
      <c r="JLZ383" s="1431"/>
      <c r="JMA383" s="1431"/>
      <c r="JMB383" s="1431"/>
      <c r="JMC383" s="1431"/>
      <c r="JMD383" s="1431"/>
      <c r="JME383" s="1431"/>
      <c r="JMF383" s="1431"/>
      <c r="JMG383" s="1431"/>
      <c r="JMH383" s="1431"/>
      <c r="JMI383" s="1431"/>
      <c r="JMJ383" s="1431"/>
      <c r="JMK383" s="1431"/>
      <c r="JML383" s="1431"/>
      <c r="JMM383" s="1431"/>
      <c r="JMN383" s="1431"/>
      <c r="JMO383" s="1431"/>
      <c r="JMP383" s="1431"/>
      <c r="JMQ383" s="1431"/>
      <c r="JMR383" s="1431"/>
      <c r="JMS383" s="1431"/>
      <c r="JMT383" s="1431"/>
      <c r="JMU383" s="1431"/>
      <c r="JMV383" s="1431"/>
      <c r="JMW383" s="1431"/>
      <c r="JMX383" s="1431"/>
      <c r="JMY383" s="1431"/>
      <c r="JMZ383" s="1431"/>
      <c r="JNA383" s="1431"/>
      <c r="JNB383" s="1431"/>
      <c r="JNC383" s="1431"/>
      <c r="JND383" s="1431"/>
      <c r="JNE383" s="1431"/>
      <c r="JNF383" s="1431"/>
      <c r="JNG383" s="1431"/>
      <c r="JNH383" s="1431"/>
      <c r="JNI383" s="1431"/>
      <c r="JNJ383" s="1431"/>
      <c r="JNK383" s="1431"/>
      <c r="JNL383" s="1431"/>
      <c r="JNM383" s="1431"/>
      <c r="JNN383" s="1431"/>
      <c r="JNO383" s="1431"/>
      <c r="JNP383" s="1431"/>
      <c r="JNQ383" s="1431"/>
      <c r="JNR383" s="1431"/>
      <c r="JNS383" s="1431"/>
      <c r="JNT383" s="1431"/>
      <c r="JNU383" s="1431"/>
      <c r="JNV383" s="1431"/>
      <c r="JNW383" s="1431"/>
      <c r="JNX383" s="1431"/>
      <c r="JNY383" s="1431"/>
      <c r="JNZ383" s="1431"/>
      <c r="JOA383" s="1431"/>
      <c r="JOB383" s="1431"/>
      <c r="JOC383" s="1431"/>
      <c r="JOD383" s="1431"/>
      <c r="JOE383" s="1431"/>
      <c r="JOF383" s="1431"/>
      <c r="JOG383" s="1431"/>
      <c r="JOH383" s="1431"/>
      <c r="JOI383" s="1431"/>
      <c r="JOJ383" s="1431"/>
      <c r="JOK383" s="1431"/>
      <c r="JOL383" s="1431"/>
      <c r="JOM383" s="1431"/>
      <c r="JON383" s="1431"/>
      <c r="JOO383" s="1431"/>
      <c r="JOP383" s="1431"/>
      <c r="JOQ383" s="1431"/>
      <c r="JOR383" s="1431"/>
      <c r="JOS383" s="1431"/>
      <c r="JOT383" s="1431"/>
      <c r="JOU383" s="1431"/>
      <c r="JOV383" s="1431"/>
      <c r="JOW383" s="1431"/>
      <c r="JOX383" s="1431"/>
      <c r="JOY383" s="1431"/>
      <c r="JOZ383" s="1431"/>
      <c r="JPA383" s="1431"/>
      <c r="JPB383" s="1431"/>
      <c r="JPC383" s="1431"/>
      <c r="JPD383" s="1431"/>
      <c r="JPE383" s="1431"/>
      <c r="JPF383" s="1431"/>
      <c r="JPG383" s="1431"/>
      <c r="JPH383" s="1431"/>
      <c r="JPI383" s="1431"/>
      <c r="JPJ383" s="1431"/>
      <c r="JPK383" s="1431"/>
      <c r="JPL383" s="1431"/>
      <c r="JPM383" s="1431"/>
      <c r="JPN383" s="1431"/>
      <c r="JPO383" s="1431"/>
      <c r="JPP383" s="1431"/>
      <c r="JPQ383" s="1431"/>
      <c r="JPR383" s="1431"/>
      <c r="JPS383" s="1431"/>
      <c r="JPT383" s="1431"/>
      <c r="JPU383" s="1431"/>
      <c r="JPV383" s="1431"/>
      <c r="JPW383" s="1431"/>
      <c r="JPX383" s="1431"/>
      <c r="JPY383" s="1431"/>
      <c r="JPZ383" s="1431"/>
      <c r="JQA383" s="1431"/>
      <c r="JQB383" s="1431"/>
      <c r="JQC383" s="1431"/>
      <c r="JQD383" s="1431"/>
      <c r="JQE383" s="1431"/>
      <c r="JQF383" s="1431"/>
      <c r="JQG383" s="1431"/>
      <c r="JQH383" s="1431"/>
      <c r="JQI383" s="1431"/>
      <c r="JQJ383" s="1431"/>
      <c r="JQK383" s="1431"/>
      <c r="JQL383" s="1431"/>
      <c r="JQM383" s="1431"/>
      <c r="JQN383" s="1431"/>
      <c r="JQO383" s="1431"/>
      <c r="JQP383" s="1431"/>
      <c r="JQQ383" s="1431"/>
      <c r="JQR383" s="1431"/>
      <c r="JQS383" s="1431"/>
      <c r="JQT383" s="1431"/>
      <c r="JQU383" s="1431"/>
      <c r="JQV383" s="1431"/>
      <c r="JQW383" s="1431"/>
      <c r="JQX383" s="1431"/>
      <c r="JQY383" s="1431"/>
      <c r="JQZ383" s="1431"/>
      <c r="JRA383" s="1431"/>
      <c r="JRB383" s="1431"/>
      <c r="JRC383" s="1431"/>
      <c r="JRD383" s="1431"/>
      <c r="JRE383" s="1431"/>
      <c r="JRF383" s="1431"/>
      <c r="JRG383" s="1431"/>
      <c r="JRH383" s="1431"/>
      <c r="JRI383" s="1431"/>
      <c r="JRJ383" s="1431"/>
      <c r="JRK383" s="1431"/>
      <c r="JRL383" s="1431"/>
      <c r="JRM383" s="1431"/>
      <c r="JRN383" s="1431"/>
      <c r="JRO383" s="1431"/>
      <c r="JRP383" s="1431"/>
      <c r="JRQ383" s="1431"/>
      <c r="JRR383" s="1431"/>
      <c r="JRS383" s="1431"/>
      <c r="JRT383" s="1431"/>
      <c r="JRU383" s="1431"/>
      <c r="JRV383" s="1431"/>
      <c r="JRW383" s="1431"/>
      <c r="JRX383" s="1431"/>
      <c r="JRY383" s="1431"/>
      <c r="JRZ383" s="1431"/>
      <c r="JSA383" s="1431"/>
      <c r="JSB383" s="1431"/>
      <c r="JSC383" s="1431"/>
      <c r="JSD383" s="1431"/>
      <c r="JSE383" s="1431"/>
      <c r="JSF383" s="1431"/>
      <c r="JSG383" s="1431"/>
      <c r="JSH383" s="1431"/>
      <c r="JSI383" s="1431"/>
      <c r="JSJ383" s="1431"/>
      <c r="JSK383" s="1431"/>
      <c r="JSL383" s="1431"/>
      <c r="JSM383" s="1431"/>
      <c r="JSN383" s="1431"/>
      <c r="JSO383" s="1431"/>
      <c r="JSP383" s="1431"/>
      <c r="JSQ383" s="1431"/>
      <c r="JSR383" s="1431"/>
      <c r="JSS383" s="1431"/>
      <c r="JST383" s="1431"/>
      <c r="JSU383" s="1431"/>
      <c r="JSV383" s="1431"/>
      <c r="JSW383" s="1431"/>
      <c r="JSX383" s="1431"/>
      <c r="JSY383" s="1431"/>
      <c r="JSZ383" s="1431"/>
      <c r="JTA383" s="1431"/>
      <c r="JTB383" s="1431"/>
      <c r="JTC383" s="1431"/>
      <c r="JTD383" s="1431"/>
      <c r="JTE383" s="1431"/>
      <c r="JTF383" s="1431"/>
      <c r="JTG383" s="1431"/>
      <c r="JTH383" s="1431"/>
      <c r="JTI383" s="1431"/>
      <c r="JTJ383" s="1431"/>
      <c r="JTK383" s="1431"/>
      <c r="JTL383" s="1431"/>
      <c r="JTM383" s="1431"/>
      <c r="JTN383" s="1431"/>
      <c r="JTO383" s="1431"/>
      <c r="JTP383" s="1431"/>
      <c r="JTQ383" s="1431"/>
      <c r="JTR383" s="1431"/>
      <c r="JTS383" s="1431"/>
      <c r="JTT383" s="1431"/>
      <c r="JTU383" s="1431"/>
      <c r="JTV383" s="1431"/>
      <c r="JTW383" s="1431"/>
      <c r="JTX383" s="1431"/>
      <c r="JTY383" s="1431"/>
      <c r="JTZ383" s="1431"/>
      <c r="JUA383" s="1431"/>
      <c r="JUB383" s="1431"/>
      <c r="JUC383" s="1431"/>
      <c r="JUD383" s="1431"/>
      <c r="JUE383" s="1431"/>
      <c r="JUF383" s="1431"/>
      <c r="JUG383" s="1431"/>
      <c r="JUH383" s="1431"/>
      <c r="JUI383" s="1431"/>
      <c r="JUJ383" s="1431"/>
      <c r="JUK383" s="1431"/>
      <c r="JUL383" s="1431"/>
      <c r="JUM383" s="1431"/>
      <c r="JUN383" s="1431"/>
      <c r="JUO383" s="1431"/>
      <c r="JUP383" s="1431"/>
      <c r="JUQ383" s="1431"/>
      <c r="JUR383" s="1431"/>
      <c r="JUS383" s="1431"/>
      <c r="JUT383" s="1431"/>
      <c r="JUU383" s="1431"/>
      <c r="JUV383" s="1431"/>
      <c r="JUW383" s="1431"/>
      <c r="JUX383" s="1431"/>
      <c r="JUY383" s="1431"/>
      <c r="JUZ383" s="1431"/>
      <c r="JVA383" s="1431"/>
      <c r="JVB383" s="1431"/>
      <c r="JVC383" s="1431"/>
      <c r="JVD383" s="1431"/>
      <c r="JVE383" s="1431"/>
      <c r="JVF383" s="1431"/>
      <c r="JVG383" s="1431"/>
      <c r="JVH383" s="1431"/>
      <c r="JVI383" s="1431"/>
      <c r="JVJ383" s="1431"/>
      <c r="JVK383" s="1431"/>
      <c r="JVL383" s="1431"/>
      <c r="JVM383" s="1431"/>
      <c r="JVN383" s="1431"/>
      <c r="JVO383" s="1431"/>
      <c r="JVP383" s="1431"/>
      <c r="JVQ383" s="1431"/>
      <c r="JVR383" s="1431"/>
      <c r="JVS383" s="1431"/>
      <c r="JVT383" s="1431"/>
      <c r="JVU383" s="1431"/>
      <c r="JVV383" s="1431"/>
      <c r="JVW383" s="1431"/>
      <c r="JVX383" s="1431"/>
      <c r="JVY383" s="1431"/>
      <c r="JVZ383" s="1431"/>
      <c r="JWA383" s="1431"/>
      <c r="JWB383" s="1431"/>
      <c r="JWC383" s="1431"/>
      <c r="JWD383" s="1431"/>
      <c r="JWE383" s="1431"/>
      <c r="JWF383" s="1431"/>
      <c r="JWG383" s="1431"/>
      <c r="JWH383" s="1431"/>
      <c r="JWI383" s="1431"/>
      <c r="JWJ383" s="1431"/>
      <c r="JWK383" s="1431"/>
      <c r="JWL383" s="1431"/>
      <c r="JWM383" s="1431"/>
      <c r="JWN383" s="1431"/>
      <c r="JWO383" s="1431"/>
      <c r="JWP383" s="1431"/>
      <c r="JWQ383" s="1431"/>
      <c r="JWR383" s="1431"/>
      <c r="JWS383" s="1431"/>
      <c r="JWT383" s="1431"/>
      <c r="JWU383" s="1431"/>
      <c r="JWV383" s="1431"/>
      <c r="JWW383" s="1431"/>
      <c r="JWX383" s="1431"/>
      <c r="JWY383" s="1431"/>
      <c r="JWZ383" s="1431"/>
      <c r="JXA383" s="1431"/>
      <c r="JXB383" s="1431"/>
      <c r="JXC383" s="1431"/>
      <c r="JXD383" s="1431"/>
      <c r="JXE383" s="1431"/>
      <c r="JXF383" s="1431"/>
      <c r="JXG383" s="1431"/>
      <c r="JXH383" s="1431"/>
      <c r="JXI383" s="1431"/>
      <c r="JXJ383" s="1431"/>
      <c r="JXK383" s="1431"/>
      <c r="JXL383" s="1431"/>
      <c r="JXM383" s="1431"/>
      <c r="JXN383" s="1431"/>
      <c r="JXO383" s="1431"/>
      <c r="JXP383" s="1431"/>
      <c r="JXQ383" s="1431"/>
      <c r="JXR383" s="1431"/>
      <c r="JXS383" s="1431"/>
      <c r="JXT383" s="1431"/>
      <c r="JXU383" s="1431"/>
      <c r="JXV383" s="1431"/>
      <c r="JXW383" s="1431"/>
      <c r="JXX383" s="1431"/>
      <c r="JXY383" s="1431"/>
      <c r="JXZ383" s="1431"/>
      <c r="JYA383" s="1431"/>
      <c r="JYB383" s="1431"/>
      <c r="JYC383" s="1431"/>
      <c r="JYD383" s="1431"/>
      <c r="JYE383" s="1431"/>
      <c r="JYF383" s="1431"/>
      <c r="JYG383" s="1431"/>
      <c r="JYH383" s="1431"/>
      <c r="JYI383" s="1431"/>
      <c r="JYJ383" s="1431"/>
      <c r="JYK383" s="1431"/>
      <c r="JYL383" s="1431"/>
      <c r="JYM383" s="1431"/>
      <c r="JYN383" s="1431"/>
      <c r="JYO383" s="1431"/>
      <c r="JYP383" s="1431"/>
      <c r="JYQ383" s="1431"/>
      <c r="JYR383" s="1431"/>
      <c r="JYS383" s="1431"/>
      <c r="JYT383" s="1431"/>
      <c r="JYU383" s="1431"/>
      <c r="JYV383" s="1431"/>
      <c r="JYW383" s="1431"/>
      <c r="JYX383" s="1431"/>
      <c r="JYY383" s="1431"/>
      <c r="JYZ383" s="1431"/>
      <c r="JZA383" s="1431"/>
      <c r="JZB383" s="1431"/>
      <c r="JZC383" s="1431"/>
      <c r="JZD383" s="1431"/>
      <c r="JZE383" s="1431"/>
      <c r="JZF383" s="1431"/>
      <c r="JZG383" s="1431"/>
      <c r="JZH383" s="1431"/>
      <c r="JZI383" s="1431"/>
      <c r="JZJ383" s="1431"/>
      <c r="JZK383" s="1431"/>
      <c r="JZL383" s="1431"/>
      <c r="JZM383" s="1431"/>
      <c r="JZN383" s="1431"/>
      <c r="JZO383" s="1431"/>
      <c r="JZP383" s="1431"/>
      <c r="JZQ383" s="1431"/>
      <c r="JZR383" s="1431"/>
      <c r="JZS383" s="1431"/>
      <c r="JZT383" s="1431"/>
      <c r="JZU383" s="1431"/>
      <c r="JZV383" s="1431"/>
      <c r="JZW383" s="1431"/>
      <c r="JZX383" s="1431"/>
      <c r="JZY383" s="1431"/>
      <c r="JZZ383" s="1431"/>
      <c r="KAA383" s="1431"/>
      <c r="KAB383" s="1431"/>
      <c r="KAC383" s="1431"/>
      <c r="KAD383" s="1431"/>
      <c r="KAE383" s="1431"/>
      <c r="KAF383" s="1431"/>
      <c r="KAG383" s="1431"/>
      <c r="KAH383" s="1431"/>
      <c r="KAI383" s="1431"/>
      <c r="KAJ383" s="1431"/>
      <c r="KAK383" s="1431"/>
      <c r="KAL383" s="1431"/>
      <c r="KAM383" s="1431"/>
      <c r="KAN383" s="1431"/>
      <c r="KAO383" s="1431"/>
      <c r="KAP383" s="1431"/>
      <c r="KAQ383" s="1431"/>
      <c r="KAR383" s="1431"/>
      <c r="KAS383" s="1431"/>
      <c r="KAT383" s="1431"/>
      <c r="KAU383" s="1431"/>
      <c r="KAV383" s="1431"/>
      <c r="KAW383" s="1431"/>
      <c r="KAX383" s="1431"/>
      <c r="KAY383" s="1431"/>
      <c r="KAZ383" s="1431"/>
      <c r="KBA383" s="1431"/>
      <c r="KBB383" s="1431"/>
      <c r="KBC383" s="1431"/>
      <c r="KBD383" s="1431"/>
      <c r="KBE383" s="1431"/>
      <c r="KBF383" s="1431"/>
      <c r="KBG383" s="1431"/>
      <c r="KBH383" s="1431"/>
      <c r="KBI383" s="1431"/>
      <c r="KBJ383" s="1431"/>
      <c r="KBK383" s="1431"/>
      <c r="KBL383" s="1431"/>
      <c r="KBM383" s="1431"/>
      <c r="KBN383" s="1431"/>
      <c r="KBO383" s="1431"/>
      <c r="KBP383" s="1431"/>
      <c r="KBQ383" s="1431"/>
      <c r="KBR383" s="1431"/>
      <c r="KBS383" s="1431"/>
      <c r="KBT383" s="1431"/>
      <c r="KBU383" s="1431"/>
      <c r="KBV383" s="1431"/>
      <c r="KBW383" s="1431"/>
      <c r="KBX383" s="1431"/>
      <c r="KBY383" s="1431"/>
      <c r="KBZ383" s="1431"/>
      <c r="KCA383" s="1431"/>
      <c r="KCB383" s="1431"/>
      <c r="KCC383" s="1431"/>
      <c r="KCD383" s="1431"/>
      <c r="KCE383" s="1431"/>
      <c r="KCF383" s="1431"/>
      <c r="KCG383" s="1431"/>
      <c r="KCH383" s="1431"/>
      <c r="KCI383" s="1431"/>
      <c r="KCJ383" s="1431"/>
      <c r="KCK383" s="1431"/>
      <c r="KCL383" s="1431"/>
      <c r="KCM383" s="1431"/>
      <c r="KCN383" s="1431"/>
      <c r="KCO383" s="1431"/>
      <c r="KCP383" s="1431"/>
      <c r="KCQ383" s="1431"/>
      <c r="KCR383" s="1431"/>
      <c r="KCS383" s="1431"/>
      <c r="KCT383" s="1431"/>
      <c r="KCU383" s="1431"/>
      <c r="KCV383" s="1431"/>
      <c r="KCW383" s="1431"/>
      <c r="KCX383" s="1431"/>
      <c r="KCY383" s="1431"/>
      <c r="KCZ383" s="1431"/>
      <c r="KDA383" s="1431"/>
      <c r="KDB383" s="1431"/>
      <c r="KDC383" s="1431"/>
      <c r="KDD383" s="1431"/>
      <c r="KDE383" s="1431"/>
      <c r="KDF383" s="1431"/>
      <c r="KDG383" s="1431"/>
      <c r="KDH383" s="1431"/>
      <c r="KDI383" s="1431"/>
      <c r="KDJ383" s="1431"/>
      <c r="KDK383" s="1431"/>
      <c r="KDL383" s="1431"/>
      <c r="KDM383" s="1431"/>
      <c r="KDN383" s="1431"/>
      <c r="KDO383" s="1431"/>
      <c r="KDP383" s="1431"/>
      <c r="KDQ383" s="1431"/>
      <c r="KDR383" s="1431"/>
      <c r="KDS383" s="1431"/>
      <c r="KDT383" s="1431"/>
      <c r="KDU383" s="1431"/>
      <c r="KDV383" s="1431"/>
      <c r="KDW383" s="1431"/>
      <c r="KDX383" s="1431"/>
      <c r="KDY383" s="1431"/>
      <c r="KDZ383" s="1431"/>
      <c r="KEA383" s="1431"/>
      <c r="KEB383" s="1431"/>
      <c r="KEC383" s="1431"/>
      <c r="KED383" s="1431"/>
      <c r="KEE383" s="1431"/>
      <c r="KEF383" s="1431"/>
      <c r="KEG383" s="1431"/>
      <c r="KEH383" s="1431"/>
      <c r="KEI383" s="1431"/>
      <c r="KEJ383" s="1431"/>
      <c r="KEK383" s="1431"/>
      <c r="KEL383" s="1431"/>
      <c r="KEM383" s="1431"/>
      <c r="KEN383" s="1431"/>
      <c r="KEO383" s="1431"/>
      <c r="KEP383" s="1431"/>
      <c r="KEQ383" s="1431"/>
      <c r="KER383" s="1431"/>
      <c r="KES383" s="1431"/>
      <c r="KET383" s="1431"/>
      <c r="KEU383" s="1431"/>
      <c r="KEV383" s="1431"/>
      <c r="KEW383" s="1431"/>
      <c r="KEX383" s="1431"/>
      <c r="KEY383" s="1431"/>
      <c r="KEZ383" s="1431"/>
      <c r="KFA383" s="1431"/>
      <c r="KFB383" s="1431"/>
      <c r="KFC383" s="1431"/>
      <c r="KFD383" s="1431"/>
      <c r="KFE383" s="1431"/>
      <c r="KFF383" s="1431"/>
      <c r="KFG383" s="1431"/>
      <c r="KFH383" s="1431"/>
      <c r="KFI383" s="1431"/>
      <c r="KFJ383" s="1431"/>
      <c r="KFK383" s="1431"/>
      <c r="KFL383" s="1431"/>
      <c r="KFM383" s="1431"/>
      <c r="KFN383" s="1431"/>
      <c r="KFO383" s="1431"/>
      <c r="KFP383" s="1431"/>
      <c r="KFQ383" s="1431"/>
      <c r="KFR383" s="1431"/>
      <c r="KFS383" s="1431"/>
      <c r="KFT383" s="1431"/>
      <c r="KFU383" s="1431"/>
      <c r="KFV383" s="1431"/>
      <c r="KFW383" s="1431"/>
      <c r="KFX383" s="1431"/>
      <c r="KFY383" s="1431"/>
      <c r="KFZ383" s="1431"/>
      <c r="KGA383" s="1431"/>
      <c r="KGB383" s="1431"/>
      <c r="KGC383" s="1431"/>
      <c r="KGD383" s="1431"/>
      <c r="KGE383" s="1431"/>
      <c r="KGF383" s="1431"/>
      <c r="KGG383" s="1431"/>
      <c r="KGH383" s="1431"/>
      <c r="KGI383" s="1431"/>
      <c r="KGJ383" s="1431"/>
      <c r="KGK383" s="1431"/>
      <c r="KGL383" s="1431"/>
      <c r="KGM383" s="1431"/>
      <c r="KGN383" s="1431"/>
      <c r="KGO383" s="1431"/>
      <c r="KGP383" s="1431"/>
      <c r="KGQ383" s="1431"/>
      <c r="KGR383" s="1431"/>
      <c r="KGS383" s="1431"/>
      <c r="KGT383" s="1431"/>
      <c r="KGU383" s="1431"/>
      <c r="KGV383" s="1431"/>
      <c r="KGW383" s="1431"/>
      <c r="KGX383" s="1431"/>
      <c r="KGY383" s="1431"/>
      <c r="KGZ383" s="1431"/>
      <c r="KHA383" s="1431"/>
      <c r="KHB383" s="1431"/>
      <c r="KHC383" s="1431"/>
      <c r="KHD383" s="1431"/>
      <c r="KHE383" s="1431"/>
      <c r="KHF383" s="1431"/>
      <c r="KHG383" s="1431"/>
      <c r="KHH383" s="1431"/>
      <c r="KHI383" s="1431"/>
      <c r="KHJ383" s="1431"/>
      <c r="KHK383" s="1431"/>
      <c r="KHL383" s="1431"/>
      <c r="KHM383" s="1431"/>
      <c r="KHN383" s="1431"/>
      <c r="KHO383" s="1431"/>
      <c r="KHP383" s="1431"/>
      <c r="KHQ383" s="1431"/>
      <c r="KHR383" s="1431"/>
      <c r="KHS383" s="1431"/>
      <c r="KHT383" s="1431"/>
      <c r="KHU383" s="1431"/>
      <c r="KHV383" s="1431"/>
      <c r="KHW383" s="1431"/>
      <c r="KHX383" s="1431"/>
      <c r="KHY383" s="1431"/>
      <c r="KHZ383" s="1431"/>
      <c r="KIA383" s="1431"/>
      <c r="KIB383" s="1431"/>
      <c r="KIC383" s="1431"/>
      <c r="KID383" s="1431"/>
      <c r="KIE383" s="1431"/>
      <c r="KIF383" s="1431"/>
      <c r="KIG383" s="1431"/>
      <c r="KIH383" s="1431"/>
      <c r="KII383" s="1431"/>
      <c r="KIJ383" s="1431"/>
      <c r="KIK383" s="1431"/>
      <c r="KIL383" s="1431"/>
      <c r="KIM383" s="1431"/>
      <c r="KIN383" s="1431"/>
      <c r="KIO383" s="1431"/>
      <c r="KIP383" s="1431"/>
      <c r="KIQ383" s="1431"/>
      <c r="KIR383" s="1431"/>
      <c r="KIS383" s="1431"/>
      <c r="KIT383" s="1431"/>
      <c r="KIU383" s="1431"/>
      <c r="KIV383" s="1431"/>
      <c r="KIW383" s="1431"/>
      <c r="KIX383" s="1431"/>
      <c r="KIY383" s="1431"/>
      <c r="KIZ383" s="1431"/>
      <c r="KJA383" s="1431"/>
      <c r="KJB383" s="1431"/>
      <c r="KJC383" s="1431"/>
      <c r="KJD383" s="1431"/>
      <c r="KJE383" s="1431"/>
      <c r="KJF383" s="1431"/>
      <c r="KJG383" s="1431"/>
      <c r="KJH383" s="1431"/>
      <c r="KJI383" s="1431"/>
      <c r="KJJ383" s="1431"/>
      <c r="KJK383" s="1431"/>
      <c r="KJL383" s="1431"/>
      <c r="KJM383" s="1431"/>
      <c r="KJN383" s="1431"/>
      <c r="KJO383" s="1431"/>
      <c r="KJP383" s="1431"/>
      <c r="KJQ383" s="1431"/>
      <c r="KJR383" s="1431"/>
      <c r="KJS383" s="1431"/>
      <c r="KJT383" s="1431"/>
      <c r="KJU383" s="1431"/>
      <c r="KJV383" s="1431"/>
      <c r="KJW383" s="1431"/>
      <c r="KJX383" s="1431"/>
      <c r="KJY383" s="1431"/>
      <c r="KJZ383" s="1431"/>
      <c r="KKA383" s="1431"/>
      <c r="KKB383" s="1431"/>
      <c r="KKC383" s="1431"/>
      <c r="KKD383" s="1431"/>
      <c r="KKE383" s="1431"/>
      <c r="KKF383" s="1431"/>
      <c r="KKG383" s="1431"/>
      <c r="KKH383" s="1431"/>
      <c r="KKI383" s="1431"/>
      <c r="KKJ383" s="1431"/>
      <c r="KKK383" s="1431"/>
      <c r="KKL383" s="1431"/>
      <c r="KKM383" s="1431"/>
      <c r="KKN383" s="1431"/>
      <c r="KKO383" s="1431"/>
      <c r="KKP383" s="1431"/>
      <c r="KKQ383" s="1431"/>
      <c r="KKR383" s="1431"/>
      <c r="KKS383" s="1431"/>
      <c r="KKT383" s="1431"/>
      <c r="KKU383" s="1431"/>
      <c r="KKV383" s="1431"/>
      <c r="KKW383" s="1431"/>
      <c r="KKX383" s="1431"/>
      <c r="KKY383" s="1431"/>
      <c r="KKZ383" s="1431"/>
      <c r="KLA383" s="1431"/>
      <c r="KLB383" s="1431"/>
      <c r="KLC383" s="1431"/>
      <c r="KLD383" s="1431"/>
      <c r="KLE383" s="1431"/>
      <c r="KLF383" s="1431"/>
      <c r="KLG383" s="1431"/>
      <c r="KLH383" s="1431"/>
      <c r="KLI383" s="1431"/>
      <c r="KLJ383" s="1431"/>
      <c r="KLK383" s="1431"/>
      <c r="KLL383" s="1431"/>
      <c r="KLM383" s="1431"/>
      <c r="KLN383" s="1431"/>
      <c r="KLO383" s="1431"/>
      <c r="KLP383" s="1431"/>
      <c r="KLQ383" s="1431"/>
      <c r="KLR383" s="1431"/>
      <c r="KLS383" s="1431"/>
      <c r="KLT383" s="1431"/>
      <c r="KLU383" s="1431"/>
      <c r="KLV383" s="1431"/>
      <c r="KLW383" s="1431"/>
      <c r="KLX383" s="1431"/>
      <c r="KLY383" s="1431"/>
      <c r="KLZ383" s="1431"/>
      <c r="KMA383" s="1431"/>
      <c r="KMB383" s="1431"/>
      <c r="KMC383" s="1431"/>
      <c r="KMD383" s="1431"/>
      <c r="KME383" s="1431"/>
      <c r="KMF383" s="1431"/>
      <c r="KMG383" s="1431"/>
      <c r="KMH383" s="1431"/>
      <c r="KMI383" s="1431"/>
      <c r="KMJ383" s="1431"/>
      <c r="KMK383" s="1431"/>
      <c r="KML383" s="1431"/>
      <c r="KMM383" s="1431"/>
      <c r="KMN383" s="1431"/>
      <c r="KMO383" s="1431"/>
      <c r="KMP383" s="1431"/>
      <c r="KMQ383" s="1431"/>
      <c r="KMR383" s="1431"/>
      <c r="KMS383" s="1431"/>
      <c r="KMT383" s="1431"/>
      <c r="KMU383" s="1431"/>
      <c r="KMV383" s="1431"/>
      <c r="KMW383" s="1431"/>
      <c r="KMX383" s="1431"/>
      <c r="KMY383" s="1431"/>
      <c r="KMZ383" s="1431"/>
      <c r="KNA383" s="1431"/>
      <c r="KNB383" s="1431"/>
      <c r="KNC383" s="1431"/>
      <c r="KND383" s="1431"/>
      <c r="KNE383" s="1431"/>
      <c r="KNF383" s="1431"/>
      <c r="KNG383" s="1431"/>
      <c r="KNH383" s="1431"/>
      <c r="KNI383" s="1431"/>
      <c r="KNJ383" s="1431"/>
      <c r="KNK383" s="1431"/>
      <c r="KNL383" s="1431"/>
      <c r="KNM383" s="1431"/>
      <c r="KNN383" s="1431"/>
      <c r="KNO383" s="1431"/>
      <c r="KNP383" s="1431"/>
      <c r="KNQ383" s="1431"/>
      <c r="KNR383" s="1431"/>
      <c r="KNS383" s="1431"/>
      <c r="KNT383" s="1431"/>
      <c r="KNU383" s="1431"/>
      <c r="KNV383" s="1431"/>
      <c r="KNW383" s="1431"/>
      <c r="KNX383" s="1431"/>
      <c r="KNY383" s="1431"/>
      <c r="KNZ383" s="1431"/>
      <c r="KOA383" s="1431"/>
      <c r="KOB383" s="1431"/>
      <c r="KOC383" s="1431"/>
      <c r="KOD383" s="1431"/>
      <c r="KOE383" s="1431"/>
      <c r="KOF383" s="1431"/>
      <c r="KOG383" s="1431"/>
      <c r="KOH383" s="1431"/>
      <c r="KOI383" s="1431"/>
      <c r="KOJ383" s="1431"/>
      <c r="KOK383" s="1431"/>
      <c r="KOL383" s="1431"/>
      <c r="KOM383" s="1431"/>
      <c r="KON383" s="1431"/>
      <c r="KOO383" s="1431"/>
      <c r="KOP383" s="1431"/>
      <c r="KOQ383" s="1431"/>
      <c r="KOR383" s="1431"/>
      <c r="KOS383" s="1431"/>
      <c r="KOT383" s="1431"/>
      <c r="KOU383" s="1431"/>
      <c r="KOV383" s="1431"/>
      <c r="KOW383" s="1431"/>
      <c r="KOX383" s="1431"/>
      <c r="KOY383" s="1431"/>
      <c r="KOZ383" s="1431"/>
      <c r="KPA383" s="1431"/>
      <c r="KPB383" s="1431"/>
      <c r="KPC383" s="1431"/>
      <c r="KPD383" s="1431"/>
      <c r="KPE383" s="1431"/>
      <c r="KPF383" s="1431"/>
      <c r="KPG383" s="1431"/>
      <c r="KPH383" s="1431"/>
      <c r="KPI383" s="1431"/>
      <c r="KPJ383" s="1431"/>
      <c r="KPK383" s="1431"/>
      <c r="KPL383" s="1431"/>
      <c r="KPM383" s="1431"/>
      <c r="KPN383" s="1431"/>
      <c r="KPO383" s="1431"/>
      <c r="KPP383" s="1431"/>
      <c r="KPQ383" s="1431"/>
      <c r="KPR383" s="1431"/>
      <c r="KPS383" s="1431"/>
      <c r="KPT383" s="1431"/>
      <c r="KPU383" s="1431"/>
      <c r="KPV383" s="1431"/>
      <c r="KPW383" s="1431"/>
      <c r="KPX383" s="1431"/>
      <c r="KPY383" s="1431"/>
      <c r="KPZ383" s="1431"/>
      <c r="KQA383" s="1431"/>
      <c r="KQB383" s="1431"/>
      <c r="KQC383" s="1431"/>
      <c r="KQD383" s="1431"/>
      <c r="KQE383" s="1431"/>
      <c r="KQF383" s="1431"/>
      <c r="KQG383" s="1431"/>
      <c r="KQH383" s="1431"/>
      <c r="KQI383" s="1431"/>
      <c r="KQJ383" s="1431"/>
      <c r="KQK383" s="1431"/>
      <c r="KQL383" s="1431"/>
      <c r="KQM383" s="1431"/>
      <c r="KQN383" s="1431"/>
      <c r="KQO383" s="1431"/>
      <c r="KQP383" s="1431"/>
      <c r="KQQ383" s="1431"/>
      <c r="KQR383" s="1431"/>
      <c r="KQS383" s="1431"/>
      <c r="KQT383" s="1431"/>
      <c r="KQU383" s="1431"/>
      <c r="KQV383" s="1431"/>
      <c r="KQW383" s="1431"/>
      <c r="KQX383" s="1431"/>
      <c r="KQY383" s="1431"/>
      <c r="KQZ383" s="1431"/>
      <c r="KRA383" s="1431"/>
      <c r="KRB383" s="1431"/>
      <c r="KRC383" s="1431"/>
      <c r="KRD383" s="1431"/>
      <c r="KRE383" s="1431"/>
      <c r="KRF383" s="1431"/>
      <c r="KRG383" s="1431"/>
      <c r="KRH383" s="1431"/>
      <c r="KRI383" s="1431"/>
      <c r="KRJ383" s="1431"/>
      <c r="KRK383" s="1431"/>
      <c r="KRL383" s="1431"/>
      <c r="KRM383" s="1431"/>
      <c r="KRN383" s="1431"/>
      <c r="KRO383" s="1431"/>
      <c r="KRP383" s="1431"/>
      <c r="KRQ383" s="1431"/>
      <c r="KRR383" s="1431"/>
      <c r="KRS383" s="1431"/>
      <c r="KRT383" s="1431"/>
      <c r="KRU383" s="1431"/>
      <c r="KRV383" s="1431"/>
      <c r="KRW383" s="1431"/>
      <c r="KRX383" s="1431"/>
      <c r="KRY383" s="1431"/>
      <c r="KRZ383" s="1431"/>
      <c r="KSA383" s="1431"/>
      <c r="KSB383" s="1431"/>
      <c r="KSC383" s="1431"/>
      <c r="KSD383" s="1431"/>
      <c r="KSE383" s="1431"/>
      <c r="KSF383" s="1431"/>
      <c r="KSG383" s="1431"/>
      <c r="KSH383" s="1431"/>
      <c r="KSI383" s="1431"/>
      <c r="KSJ383" s="1431"/>
      <c r="KSK383" s="1431"/>
      <c r="KSL383" s="1431"/>
      <c r="KSM383" s="1431"/>
      <c r="KSN383" s="1431"/>
      <c r="KSO383" s="1431"/>
      <c r="KSP383" s="1431"/>
      <c r="KSQ383" s="1431"/>
      <c r="KSR383" s="1431"/>
      <c r="KSS383" s="1431"/>
      <c r="KST383" s="1431"/>
      <c r="KSU383" s="1431"/>
      <c r="KSV383" s="1431"/>
      <c r="KSW383" s="1431"/>
      <c r="KSX383" s="1431"/>
      <c r="KSY383" s="1431"/>
      <c r="KSZ383" s="1431"/>
      <c r="KTA383" s="1431"/>
      <c r="KTB383" s="1431"/>
      <c r="KTC383" s="1431"/>
      <c r="KTD383" s="1431"/>
      <c r="KTE383" s="1431"/>
      <c r="KTF383" s="1431"/>
      <c r="KTG383" s="1431"/>
      <c r="KTH383" s="1431"/>
      <c r="KTI383" s="1431"/>
      <c r="KTJ383" s="1431"/>
      <c r="KTK383" s="1431"/>
      <c r="KTL383" s="1431"/>
      <c r="KTM383" s="1431"/>
      <c r="KTN383" s="1431"/>
      <c r="KTO383" s="1431"/>
      <c r="KTP383" s="1431"/>
      <c r="KTQ383" s="1431"/>
      <c r="KTR383" s="1431"/>
      <c r="KTS383" s="1431"/>
      <c r="KTT383" s="1431"/>
      <c r="KTU383" s="1431"/>
      <c r="KTV383" s="1431"/>
      <c r="KTW383" s="1431"/>
      <c r="KTX383" s="1431"/>
      <c r="KTY383" s="1431"/>
      <c r="KTZ383" s="1431"/>
      <c r="KUA383" s="1431"/>
      <c r="KUB383" s="1431"/>
      <c r="KUC383" s="1431"/>
      <c r="KUD383" s="1431"/>
      <c r="KUE383" s="1431"/>
      <c r="KUF383" s="1431"/>
      <c r="KUG383" s="1431"/>
      <c r="KUH383" s="1431"/>
      <c r="KUI383" s="1431"/>
      <c r="KUJ383" s="1431"/>
      <c r="KUK383" s="1431"/>
      <c r="KUL383" s="1431"/>
      <c r="KUM383" s="1431"/>
      <c r="KUN383" s="1431"/>
      <c r="KUO383" s="1431"/>
      <c r="KUP383" s="1431"/>
      <c r="KUQ383" s="1431"/>
      <c r="KUR383" s="1431"/>
      <c r="KUS383" s="1431"/>
      <c r="KUT383" s="1431"/>
      <c r="KUU383" s="1431"/>
      <c r="KUV383" s="1431"/>
      <c r="KUW383" s="1431"/>
      <c r="KUX383" s="1431"/>
      <c r="KUY383" s="1431"/>
      <c r="KUZ383" s="1431"/>
      <c r="KVA383" s="1431"/>
      <c r="KVB383" s="1431"/>
      <c r="KVC383" s="1431"/>
      <c r="KVD383" s="1431"/>
      <c r="KVE383" s="1431"/>
      <c r="KVF383" s="1431"/>
      <c r="KVG383" s="1431"/>
      <c r="KVH383" s="1431"/>
      <c r="KVI383" s="1431"/>
      <c r="KVJ383" s="1431"/>
      <c r="KVK383" s="1431"/>
      <c r="KVL383" s="1431"/>
      <c r="KVM383" s="1431"/>
      <c r="KVN383" s="1431"/>
      <c r="KVO383" s="1431"/>
      <c r="KVP383" s="1431"/>
      <c r="KVQ383" s="1431"/>
      <c r="KVR383" s="1431"/>
      <c r="KVS383" s="1431"/>
      <c r="KVT383" s="1431"/>
      <c r="KVU383" s="1431"/>
      <c r="KVV383" s="1431"/>
      <c r="KVW383" s="1431"/>
      <c r="KVX383" s="1431"/>
      <c r="KVY383" s="1431"/>
      <c r="KVZ383" s="1431"/>
      <c r="KWA383" s="1431"/>
      <c r="KWB383" s="1431"/>
      <c r="KWC383" s="1431"/>
      <c r="KWD383" s="1431"/>
      <c r="KWE383" s="1431"/>
      <c r="KWF383" s="1431"/>
      <c r="KWG383" s="1431"/>
      <c r="KWH383" s="1431"/>
      <c r="KWI383" s="1431"/>
      <c r="KWJ383" s="1431"/>
      <c r="KWK383" s="1431"/>
      <c r="KWL383" s="1431"/>
      <c r="KWM383" s="1431"/>
      <c r="KWN383" s="1431"/>
      <c r="KWO383" s="1431"/>
      <c r="KWP383" s="1431"/>
      <c r="KWQ383" s="1431"/>
      <c r="KWR383" s="1431"/>
      <c r="KWS383" s="1431"/>
      <c r="KWT383" s="1431"/>
      <c r="KWU383" s="1431"/>
      <c r="KWV383" s="1431"/>
      <c r="KWW383" s="1431"/>
      <c r="KWX383" s="1431"/>
      <c r="KWY383" s="1431"/>
      <c r="KWZ383" s="1431"/>
      <c r="KXA383" s="1431"/>
      <c r="KXB383" s="1431"/>
      <c r="KXC383" s="1431"/>
      <c r="KXD383" s="1431"/>
      <c r="KXE383" s="1431"/>
      <c r="KXF383" s="1431"/>
      <c r="KXG383" s="1431"/>
      <c r="KXH383" s="1431"/>
      <c r="KXI383" s="1431"/>
      <c r="KXJ383" s="1431"/>
      <c r="KXK383" s="1431"/>
      <c r="KXL383" s="1431"/>
      <c r="KXM383" s="1431"/>
      <c r="KXN383" s="1431"/>
      <c r="KXO383" s="1431"/>
      <c r="KXP383" s="1431"/>
      <c r="KXQ383" s="1431"/>
      <c r="KXR383" s="1431"/>
      <c r="KXS383" s="1431"/>
      <c r="KXT383" s="1431"/>
      <c r="KXU383" s="1431"/>
      <c r="KXV383" s="1431"/>
      <c r="KXW383" s="1431"/>
      <c r="KXX383" s="1431"/>
      <c r="KXY383" s="1431"/>
      <c r="KXZ383" s="1431"/>
      <c r="KYA383" s="1431"/>
      <c r="KYB383" s="1431"/>
      <c r="KYC383" s="1431"/>
      <c r="KYD383" s="1431"/>
      <c r="KYE383" s="1431"/>
      <c r="KYF383" s="1431"/>
      <c r="KYG383" s="1431"/>
      <c r="KYH383" s="1431"/>
      <c r="KYI383" s="1431"/>
      <c r="KYJ383" s="1431"/>
      <c r="KYK383" s="1431"/>
      <c r="KYL383" s="1431"/>
      <c r="KYM383" s="1431"/>
      <c r="KYN383" s="1431"/>
      <c r="KYO383" s="1431"/>
      <c r="KYP383" s="1431"/>
      <c r="KYQ383" s="1431"/>
      <c r="KYR383" s="1431"/>
      <c r="KYS383" s="1431"/>
      <c r="KYT383" s="1431"/>
      <c r="KYU383" s="1431"/>
      <c r="KYV383" s="1431"/>
      <c r="KYW383" s="1431"/>
      <c r="KYX383" s="1431"/>
      <c r="KYY383" s="1431"/>
      <c r="KYZ383" s="1431"/>
      <c r="KZA383" s="1431"/>
      <c r="KZB383" s="1431"/>
      <c r="KZC383" s="1431"/>
      <c r="KZD383" s="1431"/>
      <c r="KZE383" s="1431"/>
      <c r="KZF383" s="1431"/>
      <c r="KZG383" s="1431"/>
      <c r="KZH383" s="1431"/>
      <c r="KZI383" s="1431"/>
      <c r="KZJ383" s="1431"/>
      <c r="KZK383" s="1431"/>
      <c r="KZL383" s="1431"/>
      <c r="KZM383" s="1431"/>
      <c r="KZN383" s="1431"/>
      <c r="KZO383" s="1431"/>
      <c r="KZP383" s="1431"/>
      <c r="KZQ383" s="1431"/>
      <c r="KZR383" s="1431"/>
      <c r="KZS383" s="1431"/>
      <c r="KZT383" s="1431"/>
      <c r="KZU383" s="1431"/>
      <c r="KZV383" s="1431"/>
      <c r="KZW383" s="1431"/>
      <c r="KZX383" s="1431"/>
      <c r="KZY383" s="1431"/>
      <c r="KZZ383" s="1431"/>
      <c r="LAA383" s="1431"/>
      <c r="LAB383" s="1431"/>
      <c r="LAC383" s="1431"/>
      <c r="LAD383" s="1431"/>
      <c r="LAE383" s="1431"/>
      <c r="LAF383" s="1431"/>
      <c r="LAG383" s="1431"/>
      <c r="LAH383" s="1431"/>
      <c r="LAI383" s="1431"/>
      <c r="LAJ383" s="1431"/>
      <c r="LAK383" s="1431"/>
      <c r="LAL383" s="1431"/>
      <c r="LAM383" s="1431"/>
      <c r="LAN383" s="1431"/>
      <c r="LAO383" s="1431"/>
      <c r="LAP383" s="1431"/>
      <c r="LAQ383" s="1431"/>
      <c r="LAR383" s="1431"/>
      <c r="LAS383" s="1431"/>
      <c r="LAT383" s="1431"/>
      <c r="LAU383" s="1431"/>
      <c r="LAV383" s="1431"/>
      <c r="LAW383" s="1431"/>
      <c r="LAX383" s="1431"/>
      <c r="LAY383" s="1431"/>
      <c r="LAZ383" s="1431"/>
      <c r="LBA383" s="1431"/>
      <c r="LBB383" s="1431"/>
      <c r="LBC383" s="1431"/>
      <c r="LBD383" s="1431"/>
      <c r="LBE383" s="1431"/>
      <c r="LBF383" s="1431"/>
      <c r="LBG383" s="1431"/>
      <c r="LBH383" s="1431"/>
      <c r="LBI383" s="1431"/>
      <c r="LBJ383" s="1431"/>
      <c r="LBK383" s="1431"/>
      <c r="LBL383" s="1431"/>
      <c r="LBM383" s="1431"/>
      <c r="LBN383" s="1431"/>
      <c r="LBO383" s="1431"/>
      <c r="LBP383" s="1431"/>
      <c r="LBQ383" s="1431"/>
      <c r="LBR383" s="1431"/>
      <c r="LBS383" s="1431"/>
      <c r="LBT383" s="1431"/>
      <c r="LBU383" s="1431"/>
      <c r="LBV383" s="1431"/>
      <c r="LBW383" s="1431"/>
      <c r="LBX383" s="1431"/>
      <c r="LBY383" s="1431"/>
      <c r="LBZ383" s="1431"/>
      <c r="LCA383" s="1431"/>
      <c r="LCB383" s="1431"/>
      <c r="LCC383" s="1431"/>
      <c r="LCD383" s="1431"/>
      <c r="LCE383" s="1431"/>
      <c r="LCF383" s="1431"/>
      <c r="LCG383" s="1431"/>
      <c r="LCH383" s="1431"/>
      <c r="LCI383" s="1431"/>
      <c r="LCJ383" s="1431"/>
      <c r="LCK383" s="1431"/>
      <c r="LCL383" s="1431"/>
      <c r="LCM383" s="1431"/>
      <c r="LCN383" s="1431"/>
      <c r="LCO383" s="1431"/>
      <c r="LCP383" s="1431"/>
      <c r="LCQ383" s="1431"/>
      <c r="LCR383" s="1431"/>
      <c r="LCS383" s="1431"/>
      <c r="LCT383" s="1431"/>
      <c r="LCU383" s="1431"/>
      <c r="LCV383" s="1431"/>
      <c r="LCW383" s="1431"/>
      <c r="LCX383" s="1431"/>
      <c r="LCY383" s="1431"/>
      <c r="LCZ383" s="1431"/>
      <c r="LDA383" s="1431"/>
      <c r="LDB383" s="1431"/>
      <c r="LDC383" s="1431"/>
      <c r="LDD383" s="1431"/>
      <c r="LDE383" s="1431"/>
      <c r="LDF383" s="1431"/>
      <c r="LDG383" s="1431"/>
      <c r="LDH383" s="1431"/>
      <c r="LDI383" s="1431"/>
      <c r="LDJ383" s="1431"/>
      <c r="LDK383" s="1431"/>
      <c r="LDL383" s="1431"/>
      <c r="LDM383" s="1431"/>
      <c r="LDN383" s="1431"/>
      <c r="LDO383" s="1431"/>
      <c r="LDP383" s="1431"/>
      <c r="LDQ383" s="1431"/>
      <c r="LDR383" s="1431"/>
      <c r="LDS383" s="1431"/>
      <c r="LDT383" s="1431"/>
      <c r="LDU383" s="1431"/>
      <c r="LDV383" s="1431"/>
      <c r="LDW383" s="1431"/>
      <c r="LDX383" s="1431"/>
      <c r="LDY383" s="1431"/>
      <c r="LDZ383" s="1431"/>
      <c r="LEA383" s="1431"/>
      <c r="LEB383" s="1431"/>
      <c r="LEC383" s="1431"/>
      <c r="LED383" s="1431"/>
      <c r="LEE383" s="1431"/>
      <c r="LEF383" s="1431"/>
      <c r="LEG383" s="1431"/>
      <c r="LEH383" s="1431"/>
      <c r="LEI383" s="1431"/>
      <c r="LEJ383" s="1431"/>
      <c r="LEK383" s="1431"/>
      <c r="LEL383" s="1431"/>
      <c r="LEM383" s="1431"/>
      <c r="LEN383" s="1431"/>
      <c r="LEO383" s="1431"/>
      <c r="LEP383" s="1431"/>
      <c r="LEQ383" s="1431"/>
      <c r="LER383" s="1431"/>
      <c r="LES383" s="1431"/>
      <c r="LET383" s="1431"/>
      <c r="LEU383" s="1431"/>
      <c r="LEV383" s="1431"/>
      <c r="LEW383" s="1431"/>
      <c r="LEX383" s="1431"/>
      <c r="LEY383" s="1431"/>
      <c r="LEZ383" s="1431"/>
      <c r="LFA383" s="1431"/>
      <c r="LFB383" s="1431"/>
      <c r="LFC383" s="1431"/>
      <c r="LFD383" s="1431"/>
      <c r="LFE383" s="1431"/>
      <c r="LFF383" s="1431"/>
      <c r="LFG383" s="1431"/>
      <c r="LFH383" s="1431"/>
      <c r="LFI383" s="1431"/>
      <c r="LFJ383" s="1431"/>
      <c r="LFK383" s="1431"/>
      <c r="LFL383" s="1431"/>
      <c r="LFM383" s="1431"/>
      <c r="LFN383" s="1431"/>
      <c r="LFO383" s="1431"/>
      <c r="LFP383" s="1431"/>
      <c r="LFQ383" s="1431"/>
      <c r="LFR383" s="1431"/>
      <c r="LFS383" s="1431"/>
      <c r="LFT383" s="1431"/>
      <c r="LFU383" s="1431"/>
      <c r="LFV383" s="1431"/>
      <c r="LFW383" s="1431"/>
      <c r="LFX383" s="1431"/>
      <c r="LFY383" s="1431"/>
      <c r="LFZ383" s="1431"/>
      <c r="LGA383" s="1431"/>
      <c r="LGB383" s="1431"/>
      <c r="LGC383" s="1431"/>
      <c r="LGD383" s="1431"/>
      <c r="LGE383" s="1431"/>
      <c r="LGF383" s="1431"/>
      <c r="LGG383" s="1431"/>
      <c r="LGH383" s="1431"/>
      <c r="LGI383" s="1431"/>
      <c r="LGJ383" s="1431"/>
      <c r="LGK383" s="1431"/>
      <c r="LGL383" s="1431"/>
      <c r="LGM383" s="1431"/>
      <c r="LGN383" s="1431"/>
      <c r="LGO383" s="1431"/>
      <c r="LGP383" s="1431"/>
      <c r="LGQ383" s="1431"/>
      <c r="LGR383" s="1431"/>
      <c r="LGS383" s="1431"/>
      <c r="LGT383" s="1431"/>
      <c r="LGU383" s="1431"/>
      <c r="LGV383" s="1431"/>
      <c r="LGW383" s="1431"/>
      <c r="LGX383" s="1431"/>
      <c r="LGY383" s="1431"/>
      <c r="LGZ383" s="1431"/>
      <c r="LHA383" s="1431"/>
      <c r="LHB383" s="1431"/>
      <c r="LHC383" s="1431"/>
      <c r="LHD383" s="1431"/>
      <c r="LHE383" s="1431"/>
      <c r="LHF383" s="1431"/>
      <c r="LHG383" s="1431"/>
      <c r="LHH383" s="1431"/>
      <c r="LHI383" s="1431"/>
      <c r="LHJ383" s="1431"/>
      <c r="LHK383" s="1431"/>
      <c r="LHL383" s="1431"/>
      <c r="LHM383" s="1431"/>
      <c r="LHN383" s="1431"/>
      <c r="LHO383" s="1431"/>
      <c r="LHP383" s="1431"/>
      <c r="LHQ383" s="1431"/>
      <c r="LHR383" s="1431"/>
      <c r="LHS383" s="1431"/>
      <c r="LHT383" s="1431"/>
      <c r="LHU383" s="1431"/>
      <c r="LHV383" s="1431"/>
      <c r="LHW383" s="1431"/>
      <c r="LHX383" s="1431"/>
      <c r="LHY383" s="1431"/>
      <c r="LHZ383" s="1431"/>
      <c r="LIA383" s="1431"/>
      <c r="LIB383" s="1431"/>
      <c r="LIC383" s="1431"/>
      <c r="LID383" s="1431"/>
      <c r="LIE383" s="1431"/>
      <c r="LIF383" s="1431"/>
      <c r="LIG383" s="1431"/>
      <c r="LIH383" s="1431"/>
      <c r="LII383" s="1431"/>
      <c r="LIJ383" s="1431"/>
      <c r="LIK383" s="1431"/>
      <c r="LIL383" s="1431"/>
      <c r="LIM383" s="1431"/>
      <c r="LIN383" s="1431"/>
      <c r="LIO383" s="1431"/>
      <c r="LIP383" s="1431"/>
      <c r="LIQ383" s="1431"/>
      <c r="LIR383" s="1431"/>
      <c r="LIS383" s="1431"/>
      <c r="LIT383" s="1431"/>
      <c r="LIU383" s="1431"/>
      <c r="LIV383" s="1431"/>
      <c r="LIW383" s="1431"/>
      <c r="LIX383" s="1431"/>
      <c r="LIY383" s="1431"/>
      <c r="LIZ383" s="1431"/>
      <c r="LJA383" s="1431"/>
      <c r="LJB383" s="1431"/>
      <c r="LJC383" s="1431"/>
      <c r="LJD383" s="1431"/>
      <c r="LJE383" s="1431"/>
      <c r="LJF383" s="1431"/>
      <c r="LJG383" s="1431"/>
      <c r="LJH383" s="1431"/>
      <c r="LJI383" s="1431"/>
      <c r="LJJ383" s="1431"/>
      <c r="LJK383" s="1431"/>
      <c r="LJL383" s="1431"/>
      <c r="LJM383" s="1431"/>
      <c r="LJN383" s="1431"/>
      <c r="LJO383" s="1431"/>
      <c r="LJP383" s="1431"/>
      <c r="LJQ383" s="1431"/>
      <c r="LJR383" s="1431"/>
      <c r="LJS383" s="1431"/>
      <c r="LJT383" s="1431"/>
      <c r="LJU383" s="1431"/>
      <c r="LJV383" s="1431"/>
      <c r="LJW383" s="1431"/>
      <c r="LJX383" s="1431"/>
      <c r="LJY383" s="1431"/>
      <c r="LJZ383" s="1431"/>
      <c r="LKA383" s="1431"/>
      <c r="LKB383" s="1431"/>
      <c r="LKC383" s="1431"/>
      <c r="LKD383" s="1431"/>
      <c r="LKE383" s="1431"/>
      <c r="LKF383" s="1431"/>
      <c r="LKG383" s="1431"/>
      <c r="LKH383" s="1431"/>
      <c r="LKI383" s="1431"/>
      <c r="LKJ383" s="1431"/>
      <c r="LKK383" s="1431"/>
      <c r="LKL383" s="1431"/>
      <c r="LKM383" s="1431"/>
      <c r="LKN383" s="1431"/>
      <c r="LKO383" s="1431"/>
      <c r="LKP383" s="1431"/>
      <c r="LKQ383" s="1431"/>
      <c r="LKR383" s="1431"/>
      <c r="LKS383" s="1431"/>
      <c r="LKT383" s="1431"/>
      <c r="LKU383" s="1431"/>
      <c r="LKV383" s="1431"/>
      <c r="LKW383" s="1431"/>
      <c r="LKX383" s="1431"/>
      <c r="LKY383" s="1431"/>
      <c r="LKZ383" s="1431"/>
      <c r="LLA383" s="1431"/>
      <c r="LLB383" s="1431"/>
      <c r="LLC383" s="1431"/>
      <c r="LLD383" s="1431"/>
      <c r="LLE383" s="1431"/>
      <c r="LLF383" s="1431"/>
      <c r="LLG383" s="1431"/>
      <c r="LLH383" s="1431"/>
      <c r="LLI383" s="1431"/>
      <c r="LLJ383" s="1431"/>
      <c r="LLK383" s="1431"/>
      <c r="LLL383" s="1431"/>
      <c r="LLM383" s="1431"/>
      <c r="LLN383" s="1431"/>
      <c r="LLO383" s="1431"/>
      <c r="LLP383" s="1431"/>
      <c r="LLQ383" s="1431"/>
      <c r="LLR383" s="1431"/>
      <c r="LLS383" s="1431"/>
      <c r="LLT383" s="1431"/>
      <c r="LLU383" s="1431"/>
      <c r="LLV383" s="1431"/>
      <c r="LLW383" s="1431"/>
      <c r="LLX383" s="1431"/>
      <c r="LLY383" s="1431"/>
      <c r="LLZ383" s="1431"/>
      <c r="LMA383" s="1431"/>
      <c r="LMB383" s="1431"/>
      <c r="LMC383" s="1431"/>
      <c r="LMD383" s="1431"/>
      <c r="LME383" s="1431"/>
      <c r="LMF383" s="1431"/>
      <c r="LMG383" s="1431"/>
      <c r="LMH383" s="1431"/>
      <c r="LMI383" s="1431"/>
      <c r="LMJ383" s="1431"/>
      <c r="LMK383" s="1431"/>
      <c r="LML383" s="1431"/>
      <c r="LMM383" s="1431"/>
      <c r="LMN383" s="1431"/>
      <c r="LMO383" s="1431"/>
      <c r="LMP383" s="1431"/>
      <c r="LMQ383" s="1431"/>
      <c r="LMR383" s="1431"/>
      <c r="LMS383" s="1431"/>
      <c r="LMT383" s="1431"/>
      <c r="LMU383" s="1431"/>
      <c r="LMV383" s="1431"/>
      <c r="LMW383" s="1431"/>
      <c r="LMX383" s="1431"/>
      <c r="LMY383" s="1431"/>
      <c r="LMZ383" s="1431"/>
      <c r="LNA383" s="1431"/>
      <c r="LNB383" s="1431"/>
      <c r="LNC383" s="1431"/>
      <c r="LND383" s="1431"/>
      <c r="LNE383" s="1431"/>
      <c r="LNF383" s="1431"/>
      <c r="LNG383" s="1431"/>
      <c r="LNH383" s="1431"/>
      <c r="LNI383" s="1431"/>
      <c r="LNJ383" s="1431"/>
      <c r="LNK383" s="1431"/>
      <c r="LNL383" s="1431"/>
      <c r="LNM383" s="1431"/>
      <c r="LNN383" s="1431"/>
      <c r="LNO383" s="1431"/>
      <c r="LNP383" s="1431"/>
      <c r="LNQ383" s="1431"/>
      <c r="LNR383" s="1431"/>
      <c r="LNS383" s="1431"/>
      <c r="LNT383" s="1431"/>
      <c r="LNU383" s="1431"/>
      <c r="LNV383" s="1431"/>
      <c r="LNW383" s="1431"/>
      <c r="LNX383" s="1431"/>
      <c r="LNY383" s="1431"/>
      <c r="LNZ383" s="1431"/>
      <c r="LOA383" s="1431"/>
      <c r="LOB383" s="1431"/>
      <c r="LOC383" s="1431"/>
      <c r="LOD383" s="1431"/>
      <c r="LOE383" s="1431"/>
      <c r="LOF383" s="1431"/>
      <c r="LOG383" s="1431"/>
      <c r="LOH383" s="1431"/>
      <c r="LOI383" s="1431"/>
      <c r="LOJ383" s="1431"/>
      <c r="LOK383" s="1431"/>
      <c r="LOL383" s="1431"/>
      <c r="LOM383" s="1431"/>
      <c r="LON383" s="1431"/>
      <c r="LOO383" s="1431"/>
      <c r="LOP383" s="1431"/>
      <c r="LOQ383" s="1431"/>
      <c r="LOR383" s="1431"/>
      <c r="LOS383" s="1431"/>
      <c r="LOT383" s="1431"/>
      <c r="LOU383" s="1431"/>
      <c r="LOV383" s="1431"/>
      <c r="LOW383" s="1431"/>
      <c r="LOX383" s="1431"/>
      <c r="LOY383" s="1431"/>
      <c r="LOZ383" s="1431"/>
      <c r="LPA383" s="1431"/>
      <c r="LPB383" s="1431"/>
      <c r="LPC383" s="1431"/>
      <c r="LPD383" s="1431"/>
      <c r="LPE383" s="1431"/>
      <c r="LPF383" s="1431"/>
      <c r="LPG383" s="1431"/>
      <c r="LPH383" s="1431"/>
      <c r="LPI383" s="1431"/>
      <c r="LPJ383" s="1431"/>
      <c r="LPK383" s="1431"/>
      <c r="LPL383" s="1431"/>
      <c r="LPM383" s="1431"/>
      <c r="LPN383" s="1431"/>
      <c r="LPO383" s="1431"/>
      <c r="LPP383" s="1431"/>
      <c r="LPQ383" s="1431"/>
      <c r="LPR383" s="1431"/>
      <c r="LPS383" s="1431"/>
      <c r="LPT383" s="1431"/>
      <c r="LPU383" s="1431"/>
      <c r="LPV383" s="1431"/>
      <c r="LPW383" s="1431"/>
      <c r="LPX383" s="1431"/>
      <c r="LPY383" s="1431"/>
      <c r="LPZ383" s="1431"/>
      <c r="LQA383" s="1431"/>
      <c r="LQB383" s="1431"/>
      <c r="LQC383" s="1431"/>
      <c r="LQD383" s="1431"/>
      <c r="LQE383" s="1431"/>
      <c r="LQF383" s="1431"/>
      <c r="LQG383" s="1431"/>
      <c r="LQH383" s="1431"/>
      <c r="LQI383" s="1431"/>
      <c r="LQJ383" s="1431"/>
      <c r="LQK383" s="1431"/>
      <c r="LQL383" s="1431"/>
      <c r="LQM383" s="1431"/>
      <c r="LQN383" s="1431"/>
      <c r="LQO383" s="1431"/>
      <c r="LQP383" s="1431"/>
      <c r="LQQ383" s="1431"/>
      <c r="LQR383" s="1431"/>
      <c r="LQS383" s="1431"/>
      <c r="LQT383" s="1431"/>
      <c r="LQU383" s="1431"/>
      <c r="LQV383" s="1431"/>
      <c r="LQW383" s="1431"/>
      <c r="LQX383" s="1431"/>
      <c r="LQY383" s="1431"/>
      <c r="LQZ383" s="1431"/>
      <c r="LRA383" s="1431"/>
      <c r="LRB383" s="1431"/>
      <c r="LRC383" s="1431"/>
      <c r="LRD383" s="1431"/>
      <c r="LRE383" s="1431"/>
      <c r="LRF383" s="1431"/>
      <c r="LRG383" s="1431"/>
      <c r="LRH383" s="1431"/>
      <c r="LRI383" s="1431"/>
      <c r="LRJ383" s="1431"/>
      <c r="LRK383" s="1431"/>
      <c r="LRL383" s="1431"/>
      <c r="LRM383" s="1431"/>
      <c r="LRN383" s="1431"/>
      <c r="LRO383" s="1431"/>
      <c r="LRP383" s="1431"/>
      <c r="LRQ383" s="1431"/>
      <c r="LRR383" s="1431"/>
      <c r="LRS383" s="1431"/>
      <c r="LRT383" s="1431"/>
      <c r="LRU383" s="1431"/>
      <c r="LRV383" s="1431"/>
      <c r="LRW383" s="1431"/>
      <c r="LRX383" s="1431"/>
      <c r="LRY383" s="1431"/>
      <c r="LRZ383" s="1431"/>
      <c r="LSA383" s="1431"/>
      <c r="LSB383" s="1431"/>
      <c r="LSC383" s="1431"/>
      <c r="LSD383" s="1431"/>
      <c r="LSE383" s="1431"/>
      <c r="LSF383" s="1431"/>
      <c r="LSG383" s="1431"/>
      <c r="LSH383" s="1431"/>
      <c r="LSI383" s="1431"/>
      <c r="LSJ383" s="1431"/>
      <c r="LSK383" s="1431"/>
      <c r="LSL383" s="1431"/>
      <c r="LSM383" s="1431"/>
      <c r="LSN383" s="1431"/>
      <c r="LSO383" s="1431"/>
      <c r="LSP383" s="1431"/>
      <c r="LSQ383" s="1431"/>
      <c r="LSR383" s="1431"/>
      <c r="LSS383" s="1431"/>
      <c r="LST383" s="1431"/>
      <c r="LSU383" s="1431"/>
      <c r="LSV383" s="1431"/>
      <c r="LSW383" s="1431"/>
      <c r="LSX383" s="1431"/>
      <c r="LSY383" s="1431"/>
      <c r="LSZ383" s="1431"/>
      <c r="LTA383" s="1431"/>
      <c r="LTB383" s="1431"/>
      <c r="LTC383" s="1431"/>
      <c r="LTD383" s="1431"/>
      <c r="LTE383" s="1431"/>
      <c r="LTF383" s="1431"/>
      <c r="LTG383" s="1431"/>
      <c r="LTH383" s="1431"/>
      <c r="LTI383" s="1431"/>
      <c r="LTJ383" s="1431"/>
      <c r="LTK383" s="1431"/>
      <c r="LTL383" s="1431"/>
      <c r="LTM383" s="1431"/>
      <c r="LTN383" s="1431"/>
      <c r="LTO383" s="1431"/>
      <c r="LTP383" s="1431"/>
      <c r="LTQ383" s="1431"/>
      <c r="LTR383" s="1431"/>
      <c r="LTS383" s="1431"/>
      <c r="LTT383" s="1431"/>
      <c r="LTU383" s="1431"/>
      <c r="LTV383" s="1431"/>
      <c r="LTW383" s="1431"/>
      <c r="LTX383" s="1431"/>
      <c r="LTY383" s="1431"/>
      <c r="LTZ383" s="1431"/>
      <c r="LUA383" s="1431"/>
      <c r="LUB383" s="1431"/>
      <c r="LUC383" s="1431"/>
      <c r="LUD383" s="1431"/>
      <c r="LUE383" s="1431"/>
      <c r="LUF383" s="1431"/>
      <c r="LUG383" s="1431"/>
      <c r="LUH383" s="1431"/>
      <c r="LUI383" s="1431"/>
      <c r="LUJ383" s="1431"/>
      <c r="LUK383" s="1431"/>
      <c r="LUL383" s="1431"/>
      <c r="LUM383" s="1431"/>
      <c r="LUN383" s="1431"/>
      <c r="LUO383" s="1431"/>
      <c r="LUP383" s="1431"/>
      <c r="LUQ383" s="1431"/>
      <c r="LUR383" s="1431"/>
      <c r="LUS383" s="1431"/>
      <c r="LUT383" s="1431"/>
      <c r="LUU383" s="1431"/>
      <c r="LUV383" s="1431"/>
      <c r="LUW383" s="1431"/>
      <c r="LUX383" s="1431"/>
      <c r="LUY383" s="1431"/>
      <c r="LUZ383" s="1431"/>
      <c r="LVA383" s="1431"/>
      <c r="LVB383" s="1431"/>
      <c r="LVC383" s="1431"/>
      <c r="LVD383" s="1431"/>
      <c r="LVE383" s="1431"/>
      <c r="LVF383" s="1431"/>
      <c r="LVG383" s="1431"/>
      <c r="LVH383" s="1431"/>
      <c r="LVI383" s="1431"/>
      <c r="LVJ383" s="1431"/>
      <c r="LVK383" s="1431"/>
      <c r="LVL383" s="1431"/>
      <c r="LVM383" s="1431"/>
      <c r="LVN383" s="1431"/>
      <c r="LVO383" s="1431"/>
      <c r="LVP383" s="1431"/>
      <c r="LVQ383" s="1431"/>
      <c r="LVR383" s="1431"/>
      <c r="LVS383" s="1431"/>
      <c r="LVT383" s="1431"/>
      <c r="LVU383" s="1431"/>
      <c r="LVV383" s="1431"/>
      <c r="LVW383" s="1431"/>
      <c r="LVX383" s="1431"/>
      <c r="LVY383" s="1431"/>
      <c r="LVZ383" s="1431"/>
      <c r="LWA383" s="1431"/>
      <c r="LWB383" s="1431"/>
      <c r="LWC383" s="1431"/>
      <c r="LWD383" s="1431"/>
      <c r="LWE383" s="1431"/>
      <c r="LWF383" s="1431"/>
      <c r="LWG383" s="1431"/>
      <c r="LWH383" s="1431"/>
      <c r="LWI383" s="1431"/>
      <c r="LWJ383" s="1431"/>
      <c r="LWK383" s="1431"/>
      <c r="LWL383" s="1431"/>
      <c r="LWM383" s="1431"/>
      <c r="LWN383" s="1431"/>
      <c r="LWO383" s="1431"/>
      <c r="LWP383" s="1431"/>
      <c r="LWQ383" s="1431"/>
      <c r="LWR383" s="1431"/>
      <c r="LWS383" s="1431"/>
      <c r="LWT383" s="1431"/>
      <c r="LWU383" s="1431"/>
      <c r="LWV383" s="1431"/>
      <c r="LWW383" s="1431"/>
      <c r="LWX383" s="1431"/>
      <c r="LWY383" s="1431"/>
      <c r="LWZ383" s="1431"/>
      <c r="LXA383" s="1431"/>
      <c r="LXB383" s="1431"/>
      <c r="LXC383" s="1431"/>
      <c r="LXD383" s="1431"/>
      <c r="LXE383" s="1431"/>
      <c r="LXF383" s="1431"/>
      <c r="LXG383" s="1431"/>
      <c r="LXH383" s="1431"/>
      <c r="LXI383" s="1431"/>
      <c r="LXJ383" s="1431"/>
      <c r="LXK383" s="1431"/>
      <c r="LXL383" s="1431"/>
      <c r="LXM383" s="1431"/>
      <c r="LXN383" s="1431"/>
      <c r="LXO383" s="1431"/>
      <c r="LXP383" s="1431"/>
      <c r="LXQ383" s="1431"/>
      <c r="LXR383" s="1431"/>
      <c r="LXS383" s="1431"/>
      <c r="LXT383" s="1431"/>
      <c r="LXU383" s="1431"/>
      <c r="LXV383" s="1431"/>
      <c r="LXW383" s="1431"/>
      <c r="LXX383" s="1431"/>
      <c r="LXY383" s="1431"/>
      <c r="LXZ383" s="1431"/>
      <c r="LYA383" s="1431"/>
      <c r="LYB383" s="1431"/>
      <c r="LYC383" s="1431"/>
      <c r="LYD383" s="1431"/>
      <c r="LYE383" s="1431"/>
      <c r="LYF383" s="1431"/>
      <c r="LYG383" s="1431"/>
      <c r="LYH383" s="1431"/>
      <c r="LYI383" s="1431"/>
      <c r="LYJ383" s="1431"/>
      <c r="LYK383" s="1431"/>
      <c r="LYL383" s="1431"/>
      <c r="LYM383" s="1431"/>
      <c r="LYN383" s="1431"/>
      <c r="LYO383" s="1431"/>
      <c r="LYP383" s="1431"/>
      <c r="LYQ383" s="1431"/>
      <c r="LYR383" s="1431"/>
      <c r="LYS383" s="1431"/>
      <c r="LYT383" s="1431"/>
      <c r="LYU383" s="1431"/>
      <c r="LYV383" s="1431"/>
      <c r="LYW383" s="1431"/>
      <c r="LYX383" s="1431"/>
      <c r="LYY383" s="1431"/>
      <c r="LYZ383" s="1431"/>
      <c r="LZA383" s="1431"/>
      <c r="LZB383" s="1431"/>
      <c r="LZC383" s="1431"/>
      <c r="LZD383" s="1431"/>
      <c r="LZE383" s="1431"/>
      <c r="LZF383" s="1431"/>
      <c r="LZG383" s="1431"/>
      <c r="LZH383" s="1431"/>
      <c r="LZI383" s="1431"/>
      <c r="LZJ383" s="1431"/>
      <c r="LZK383" s="1431"/>
      <c r="LZL383" s="1431"/>
      <c r="LZM383" s="1431"/>
      <c r="LZN383" s="1431"/>
      <c r="LZO383" s="1431"/>
      <c r="LZP383" s="1431"/>
      <c r="LZQ383" s="1431"/>
      <c r="LZR383" s="1431"/>
      <c r="LZS383" s="1431"/>
      <c r="LZT383" s="1431"/>
      <c r="LZU383" s="1431"/>
      <c r="LZV383" s="1431"/>
      <c r="LZW383" s="1431"/>
      <c r="LZX383" s="1431"/>
      <c r="LZY383" s="1431"/>
      <c r="LZZ383" s="1431"/>
      <c r="MAA383" s="1431"/>
      <c r="MAB383" s="1431"/>
      <c r="MAC383" s="1431"/>
      <c r="MAD383" s="1431"/>
      <c r="MAE383" s="1431"/>
      <c r="MAF383" s="1431"/>
      <c r="MAG383" s="1431"/>
      <c r="MAH383" s="1431"/>
      <c r="MAI383" s="1431"/>
      <c r="MAJ383" s="1431"/>
      <c r="MAK383" s="1431"/>
      <c r="MAL383" s="1431"/>
      <c r="MAM383" s="1431"/>
      <c r="MAN383" s="1431"/>
      <c r="MAO383" s="1431"/>
      <c r="MAP383" s="1431"/>
      <c r="MAQ383" s="1431"/>
      <c r="MAR383" s="1431"/>
      <c r="MAS383" s="1431"/>
      <c r="MAT383" s="1431"/>
      <c r="MAU383" s="1431"/>
      <c r="MAV383" s="1431"/>
      <c r="MAW383" s="1431"/>
      <c r="MAX383" s="1431"/>
      <c r="MAY383" s="1431"/>
      <c r="MAZ383" s="1431"/>
      <c r="MBA383" s="1431"/>
      <c r="MBB383" s="1431"/>
      <c r="MBC383" s="1431"/>
      <c r="MBD383" s="1431"/>
      <c r="MBE383" s="1431"/>
      <c r="MBF383" s="1431"/>
      <c r="MBG383" s="1431"/>
      <c r="MBH383" s="1431"/>
      <c r="MBI383" s="1431"/>
      <c r="MBJ383" s="1431"/>
      <c r="MBK383" s="1431"/>
      <c r="MBL383" s="1431"/>
      <c r="MBM383" s="1431"/>
      <c r="MBN383" s="1431"/>
      <c r="MBO383" s="1431"/>
      <c r="MBP383" s="1431"/>
      <c r="MBQ383" s="1431"/>
      <c r="MBR383" s="1431"/>
      <c r="MBS383" s="1431"/>
      <c r="MBT383" s="1431"/>
      <c r="MBU383" s="1431"/>
      <c r="MBV383" s="1431"/>
      <c r="MBW383" s="1431"/>
      <c r="MBX383" s="1431"/>
      <c r="MBY383" s="1431"/>
      <c r="MBZ383" s="1431"/>
      <c r="MCA383" s="1431"/>
      <c r="MCB383" s="1431"/>
      <c r="MCC383" s="1431"/>
      <c r="MCD383" s="1431"/>
      <c r="MCE383" s="1431"/>
      <c r="MCF383" s="1431"/>
      <c r="MCG383" s="1431"/>
      <c r="MCH383" s="1431"/>
      <c r="MCI383" s="1431"/>
      <c r="MCJ383" s="1431"/>
      <c r="MCK383" s="1431"/>
      <c r="MCL383" s="1431"/>
      <c r="MCM383" s="1431"/>
      <c r="MCN383" s="1431"/>
      <c r="MCO383" s="1431"/>
      <c r="MCP383" s="1431"/>
      <c r="MCQ383" s="1431"/>
      <c r="MCR383" s="1431"/>
      <c r="MCS383" s="1431"/>
      <c r="MCT383" s="1431"/>
      <c r="MCU383" s="1431"/>
      <c r="MCV383" s="1431"/>
      <c r="MCW383" s="1431"/>
      <c r="MCX383" s="1431"/>
      <c r="MCY383" s="1431"/>
      <c r="MCZ383" s="1431"/>
      <c r="MDA383" s="1431"/>
      <c r="MDB383" s="1431"/>
      <c r="MDC383" s="1431"/>
      <c r="MDD383" s="1431"/>
      <c r="MDE383" s="1431"/>
      <c r="MDF383" s="1431"/>
      <c r="MDG383" s="1431"/>
      <c r="MDH383" s="1431"/>
      <c r="MDI383" s="1431"/>
      <c r="MDJ383" s="1431"/>
      <c r="MDK383" s="1431"/>
      <c r="MDL383" s="1431"/>
      <c r="MDM383" s="1431"/>
      <c r="MDN383" s="1431"/>
      <c r="MDO383" s="1431"/>
      <c r="MDP383" s="1431"/>
      <c r="MDQ383" s="1431"/>
      <c r="MDR383" s="1431"/>
      <c r="MDS383" s="1431"/>
      <c r="MDT383" s="1431"/>
      <c r="MDU383" s="1431"/>
      <c r="MDV383" s="1431"/>
      <c r="MDW383" s="1431"/>
      <c r="MDX383" s="1431"/>
      <c r="MDY383" s="1431"/>
      <c r="MDZ383" s="1431"/>
      <c r="MEA383" s="1431"/>
      <c r="MEB383" s="1431"/>
      <c r="MEC383" s="1431"/>
      <c r="MED383" s="1431"/>
      <c r="MEE383" s="1431"/>
      <c r="MEF383" s="1431"/>
      <c r="MEG383" s="1431"/>
      <c r="MEH383" s="1431"/>
      <c r="MEI383" s="1431"/>
      <c r="MEJ383" s="1431"/>
      <c r="MEK383" s="1431"/>
      <c r="MEL383" s="1431"/>
      <c r="MEM383" s="1431"/>
      <c r="MEN383" s="1431"/>
      <c r="MEO383" s="1431"/>
      <c r="MEP383" s="1431"/>
      <c r="MEQ383" s="1431"/>
      <c r="MER383" s="1431"/>
      <c r="MES383" s="1431"/>
      <c r="MET383" s="1431"/>
      <c r="MEU383" s="1431"/>
      <c r="MEV383" s="1431"/>
      <c r="MEW383" s="1431"/>
      <c r="MEX383" s="1431"/>
      <c r="MEY383" s="1431"/>
      <c r="MEZ383" s="1431"/>
      <c r="MFA383" s="1431"/>
      <c r="MFB383" s="1431"/>
      <c r="MFC383" s="1431"/>
      <c r="MFD383" s="1431"/>
      <c r="MFE383" s="1431"/>
      <c r="MFF383" s="1431"/>
      <c r="MFG383" s="1431"/>
      <c r="MFH383" s="1431"/>
      <c r="MFI383" s="1431"/>
      <c r="MFJ383" s="1431"/>
      <c r="MFK383" s="1431"/>
      <c r="MFL383" s="1431"/>
      <c r="MFM383" s="1431"/>
      <c r="MFN383" s="1431"/>
      <c r="MFO383" s="1431"/>
      <c r="MFP383" s="1431"/>
      <c r="MFQ383" s="1431"/>
      <c r="MFR383" s="1431"/>
      <c r="MFS383" s="1431"/>
      <c r="MFT383" s="1431"/>
      <c r="MFU383" s="1431"/>
      <c r="MFV383" s="1431"/>
      <c r="MFW383" s="1431"/>
      <c r="MFX383" s="1431"/>
      <c r="MFY383" s="1431"/>
      <c r="MFZ383" s="1431"/>
      <c r="MGA383" s="1431"/>
      <c r="MGB383" s="1431"/>
      <c r="MGC383" s="1431"/>
      <c r="MGD383" s="1431"/>
      <c r="MGE383" s="1431"/>
      <c r="MGF383" s="1431"/>
      <c r="MGG383" s="1431"/>
      <c r="MGH383" s="1431"/>
      <c r="MGI383" s="1431"/>
      <c r="MGJ383" s="1431"/>
      <c r="MGK383" s="1431"/>
      <c r="MGL383" s="1431"/>
      <c r="MGM383" s="1431"/>
      <c r="MGN383" s="1431"/>
      <c r="MGO383" s="1431"/>
      <c r="MGP383" s="1431"/>
      <c r="MGQ383" s="1431"/>
      <c r="MGR383" s="1431"/>
      <c r="MGS383" s="1431"/>
      <c r="MGT383" s="1431"/>
      <c r="MGU383" s="1431"/>
      <c r="MGV383" s="1431"/>
      <c r="MGW383" s="1431"/>
      <c r="MGX383" s="1431"/>
      <c r="MGY383" s="1431"/>
      <c r="MGZ383" s="1431"/>
      <c r="MHA383" s="1431"/>
      <c r="MHB383" s="1431"/>
      <c r="MHC383" s="1431"/>
      <c r="MHD383" s="1431"/>
      <c r="MHE383" s="1431"/>
      <c r="MHF383" s="1431"/>
      <c r="MHG383" s="1431"/>
      <c r="MHH383" s="1431"/>
      <c r="MHI383" s="1431"/>
      <c r="MHJ383" s="1431"/>
      <c r="MHK383" s="1431"/>
      <c r="MHL383" s="1431"/>
      <c r="MHM383" s="1431"/>
      <c r="MHN383" s="1431"/>
      <c r="MHO383" s="1431"/>
      <c r="MHP383" s="1431"/>
      <c r="MHQ383" s="1431"/>
      <c r="MHR383" s="1431"/>
      <c r="MHS383" s="1431"/>
      <c r="MHT383" s="1431"/>
      <c r="MHU383" s="1431"/>
      <c r="MHV383" s="1431"/>
      <c r="MHW383" s="1431"/>
      <c r="MHX383" s="1431"/>
      <c r="MHY383" s="1431"/>
      <c r="MHZ383" s="1431"/>
      <c r="MIA383" s="1431"/>
      <c r="MIB383" s="1431"/>
      <c r="MIC383" s="1431"/>
      <c r="MID383" s="1431"/>
      <c r="MIE383" s="1431"/>
      <c r="MIF383" s="1431"/>
      <c r="MIG383" s="1431"/>
      <c r="MIH383" s="1431"/>
      <c r="MII383" s="1431"/>
      <c r="MIJ383" s="1431"/>
      <c r="MIK383" s="1431"/>
      <c r="MIL383" s="1431"/>
      <c r="MIM383" s="1431"/>
      <c r="MIN383" s="1431"/>
      <c r="MIO383" s="1431"/>
      <c r="MIP383" s="1431"/>
      <c r="MIQ383" s="1431"/>
      <c r="MIR383" s="1431"/>
      <c r="MIS383" s="1431"/>
      <c r="MIT383" s="1431"/>
      <c r="MIU383" s="1431"/>
      <c r="MIV383" s="1431"/>
      <c r="MIW383" s="1431"/>
      <c r="MIX383" s="1431"/>
      <c r="MIY383" s="1431"/>
      <c r="MIZ383" s="1431"/>
      <c r="MJA383" s="1431"/>
      <c r="MJB383" s="1431"/>
      <c r="MJC383" s="1431"/>
      <c r="MJD383" s="1431"/>
      <c r="MJE383" s="1431"/>
      <c r="MJF383" s="1431"/>
      <c r="MJG383" s="1431"/>
      <c r="MJH383" s="1431"/>
      <c r="MJI383" s="1431"/>
      <c r="MJJ383" s="1431"/>
      <c r="MJK383" s="1431"/>
      <c r="MJL383" s="1431"/>
      <c r="MJM383" s="1431"/>
      <c r="MJN383" s="1431"/>
      <c r="MJO383" s="1431"/>
      <c r="MJP383" s="1431"/>
      <c r="MJQ383" s="1431"/>
      <c r="MJR383" s="1431"/>
      <c r="MJS383" s="1431"/>
      <c r="MJT383" s="1431"/>
      <c r="MJU383" s="1431"/>
      <c r="MJV383" s="1431"/>
      <c r="MJW383" s="1431"/>
      <c r="MJX383" s="1431"/>
      <c r="MJY383" s="1431"/>
      <c r="MJZ383" s="1431"/>
      <c r="MKA383" s="1431"/>
      <c r="MKB383" s="1431"/>
      <c r="MKC383" s="1431"/>
      <c r="MKD383" s="1431"/>
      <c r="MKE383" s="1431"/>
      <c r="MKF383" s="1431"/>
      <c r="MKG383" s="1431"/>
      <c r="MKH383" s="1431"/>
      <c r="MKI383" s="1431"/>
      <c r="MKJ383" s="1431"/>
      <c r="MKK383" s="1431"/>
      <c r="MKL383" s="1431"/>
      <c r="MKM383" s="1431"/>
      <c r="MKN383" s="1431"/>
      <c r="MKO383" s="1431"/>
      <c r="MKP383" s="1431"/>
      <c r="MKQ383" s="1431"/>
      <c r="MKR383" s="1431"/>
      <c r="MKS383" s="1431"/>
      <c r="MKT383" s="1431"/>
      <c r="MKU383" s="1431"/>
      <c r="MKV383" s="1431"/>
      <c r="MKW383" s="1431"/>
      <c r="MKX383" s="1431"/>
      <c r="MKY383" s="1431"/>
      <c r="MKZ383" s="1431"/>
      <c r="MLA383" s="1431"/>
      <c r="MLB383" s="1431"/>
      <c r="MLC383" s="1431"/>
      <c r="MLD383" s="1431"/>
      <c r="MLE383" s="1431"/>
      <c r="MLF383" s="1431"/>
      <c r="MLG383" s="1431"/>
      <c r="MLH383" s="1431"/>
      <c r="MLI383" s="1431"/>
      <c r="MLJ383" s="1431"/>
      <c r="MLK383" s="1431"/>
      <c r="MLL383" s="1431"/>
      <c r="MLM383" s="1431"/>
      <c r="MLN383" s="1431"/>
      <c r="MLO383" s="1431"/>
      <c r="MLP383" s="1431"/>
      <c r="MLQ383" s="1431"/>
      <c r="MLR383" s="1431"/>
      <c r="MLS383" s="1431"/>
      <c r="MLT383" s="1431"/>
      <c r="MLU383" s="1431"/>
      <c r="MLV383" s="1431"/>
      <c r="MLW383" s="1431"/>
      <c r="MLX383" s="1431"/>
      <c r="MLY383" s="1431"/>
      <c r="MLZ383" s="1431"/>
      <c r="MMA383" s="1431"/>
      <c r="MMB383" s="1431"/>
      <c r="MMC383" s="1431"/>
      <c r="MMD383" s="1431"/>
      <c r="MME383" s="1431"/>
      <c r="MMF383" s="1431"/>
      <c r="MMG383" s="1431"/>
      <c r="MMH383" s="1431"/>
      <c r="MMI383" s="1431"/>
      <c r="MMJ383" s="1431"/>
      <c r="MMK383" s="1431"/>
      <c r="MML383" s="1431"/>
      <c r="MMM383" s="1431"/>
      <c r="MMN383" s="1431"/>
      <c r="MMO383" s="1431"/>
      <c r="MMP383" s="1431"/>
      <c r="MMQ383" s="1431"/>
      <c r="MMR383" s="1431"/>
      <c r="MMS383" s="1431"/>
      <c r="MMT383" s="1431"/>
      <c r="MMU383" s="1431"/>
      <c r="MMV383" s="1431"/>
      <c r="MMW383" s="1431"/>
      <c r="MMX383" s="1431"/>
      <c r="MMY383" s="1431"/>
      <c r="MMZ383" s="1431"/>
      <c r="MNA383" s="1431"/>
      <c r="MNB383" s="1431"/>
      <c r="MNC383" s="1431"/>
      <c r="MND383" s="1431"/>
      <c r="MNE383" s="1431"/>
      <c r="MNF383" s="1431"/>
      <c r="MNG383" s="1431"/>
      <c r="MNH383" s="1431"/>
      <c r="MNI383" s="1431"/>
      <c r="MNJ383" s="1431"/>
      <c r="MNK383" s="1431"/>
      <c r="MNL383" s="1431"/>
      <c r="MNM383" s="1431"/>
      <c r="MNN383" s="1431"/>
      <c r="MNO383" s="1431"/>
      <c r="MNP383" s="1431"/>
      <c r="MNQ383" s="1431"/>
      <c r="MNR383" s="1431"/>
      <c r="MNS383" s="1431"/>
      <c r="MNT383" s="1431"/>
      <c r="MNU383" s="1431"/>
      <c r="MNV383" s="1431"/>
      <c r="MNW383" s="1431"/>
      <c r="MNX383" s="1431"/>
      <c r="MNY383" s="1431"/>
      <c r="MNZ383" s="1431"/>
      <c r="MOA383" s="1431"/>
      <c r="MOB383" s="1431"/>
      <c r="MOC383" s="1431"/>
      <c r="MOD383" s="1431"/>
      <c r="MOE383" s="1431"/>
      <c r="MOF383" s="1431"/>
      <c r="MOG383" s="1431"/>
      <c r="MOH383" s="1431"/>
      <c r="MOI383" s="1431"/>
      <c r="MOJ383" s="1431"/>
      <c r="MOK383" s="1431"/>
      <c r="MOL383" s="1431"/>
      <c r="MOM383" s="1431"/>
      <c r="MON383" s="1431"/>
      <c r="MOO383" s="1431"/>
      <c r="MOP383" s="1431"/>
      <c r="MOQ383" s="1431"/>
      <c r="MOR383" s="1431"/>
      <c r="MOS383" s="1431"/>
      <c r="MOT383" s="1431"/>
      <c r="MOU383" s="1431"/>
      <c r="MOV383" s="1431"/>
      <c r="MOW383" s="1431"/>
      <c r="MOX383" s="1431"/>
      <c r="MOY383" s="1431"/>
      <c r="MOZ383" s="1431"/>
      <c r="MPA383" s="1431"/>
      <c r="MPB383" s="1431"/>
      <c r="MPC383" s="1431"/>
      <c r="MPD383" s="1431"/>
      <c r="MPE383" s="1431"/>
      <c r="MPF383" s="1431"/>
      <c r="MPG383" s="1431"/>
      <c r="MPH383" s="1431"/>
      <c r="MPI383" s="1431"/>
      <c r="MPJ383" s="1431"/>
      <c r="MPK383" s="1431"/>
      <c r="MPL383" s="1431"/>
      <c r="MPM383" s="1431"/>
      <c r="MPN383" s="1431"/>
      <c r="MPO383" s="1431"/>
      <c r="MPP383" s="1431"/>
      <c r="MPQ383" s="1431"/>
      <c r="MPR383" s="1431"/>
      <c r="MPS383" s="1431"/>
      <c r="MPT383" s="1431"/>
      <c r="MPU383" s="1431"/>
      <c r="MPV383" s="1431"/>
      <c r="MPW383" s="1431"/>
      <c r="MPX383" s="1431"/>
      <c r="MPY383" s="1431"/>
      <c r="MPZ383" s="1431"/>
      <c r="MQA383" s="1431"/>
      <c r="MQB383" s="1431"/>
      <c r="MQC383" s="1431"/>
      <c r="MQD383" s="1431"/>
      <c r="MQE383" s="1431"/>
      <c r="MQF383" s="1431"/>
      <c r="MQG383" s="1431"/>
      <c r="MQH383" s="1431"/>
      <c r="MQI383" s="1431"/>
      <c r="MQJ383" s="1431"/>
      <c r="MQK383" s="1431"/>
      <c r="MQL383" s="1431"/>
      <c r="MQM383" s="1431"/>
      <c r="MQN383" s="1431"/>
      <c r="MQO383" s="1431"/>
      <c r="MQP383" s="1431"/>
      <c r="MQQ383" s="1431"/>
      <c r="MQR383" s="1431"/>
      <c r="MQS383" s="1431"/>
      <c r="MQT383" s="1431"/>
      <c r="MQU383" s="1431"/>
      <c r="MQV383" s="1431"/>
      <c r="MQW383" s="1431"/>
      <c r="MQX383" s="1431"/>
      <c r="MQY383" s="1431"/>
      <c r="MQZ383" s="1431"/>
      <c r="MRA383" s="1431"/>
      <c r="MRB383" s="1431"/>
      <c r="MRC383" s="1431"/>
      <c r="MRD383" s="1431"/>
      <c r="MRE383" s="1431"/>
      <c r="MRF383" s="1431"/>
      <c r="MRG383" s="1431"/>
      <c r="MRH383" s="1431"/>
      <c r="MRI383" s="1431"/>
      <c r="MRJ383" s="1431"/>
      <c r="MRK383" s="1431"/>
      <c r="MRL383" s="1431"/>
      <c r="MRM383" s="1431"/>
      <c r="MRN383" s="1431"/>
      <c r="MRO383" s="1431"/>
      <c r="MRP383" s="1431"/>
      <c r="MRQ383" s="1431"/>
      <c r="MRR383" s="1431"/>
      <c r="MRS383" s="1431"/>
      <c r="MRT383" s="1431"/>
      <c r="MRU383" s="1431"/>
      <c r="MRV383" s="1431"/>
      <c r="MRW383" s="1431"/>
      <c r="MRX383" s="1431"/>
      <c r="MRY383" s="1431"/>
      <c r="MRZ383" s="1431"/>
      <c r="MSA383" s="1431"/>
      <c r="MSB383" s="1431"/>
      <c r="MSC383" s="1431"/>
      <c r="MSD383" s="1431"/>
      <c r="MSE383" s="1431"/>
      <c r="MSF383" s="1431"/>
      <c r="MSG383" s="1431"/>
      <c r="MSH383" s="1431"/>
      <c r="MSI383" s="1431"/>
      <c r="MSJ383" s="1431"/>
      <c r="MSK383" s="1431"/>
      <c r="MSL383" s="1431"/>
      <c r="MSM383" s="1431"/>
      <c r="MSN383" s="1431"/>
      <c r="MSO383" s="1431"/>
      <c r="MSP383" s="1431"/>
      <c r="MSQ383" s="1431"/>
      <c r="MSR383" s="1431"/>
      <c r="MSS383" s="1431"/>
      <c r="MST383" s="1431"/>
      <c r="MSU383" s="1431"/>
      <c r="MSV383" s="1431"/>
      <c r="MSW383" s="1431"/>
      <c r="MSX383" s="1431"/>
      <c r="MSY383" s="1431"/>
      <c r="MSZ383" s="1431"/>
      <c r="MTA383" s="1431"/>
      <c r="MTB383" s="1431"/>
      <c r="MTC383" s="1431"/>
      <c r="MTD383" s="1431"/>
      <c r="MTE383" s="1431"/>
      <c r="MTF383" s="1431"/>
      <c r="MTG383" s="1431"/>
      <c r="MTH383" s="1431"/>
      <c r="MTI383" s="1431"/>
      <c r="MTJ383" s="1431"/>
      <c r="MTK383" s="1431"/>
      <c r="MTL383" s="1431"/>
      <c r="MTM383" s="1431"/>
      <c r="MTN383" s="1431"/>
      <c r="MTO383" s="1431"/>
      <c r="MTP383" s="1431"/>
      <c r="MTQ383" s="1431"/>
      <c r="MTR383" s="1431"/>
      <c r="MTS383" s="1431"/>
      <c r="MTT383" s="1431"/>
      <c r="MTU383" s="1431"/>
      <c r="MTV383" s="1431"/>
      <c r="MTW383" s="1431"/>
      <c r="MTX383" s="1431"/>
      <c r="MTY383" s="1431"/>
      <c r="MTZ383" s="1431"/>
      <c r="MUA383" s="1431"/>
      <c r="MUB383" s="1431"/>
      <c r="MUC383" s="1431"/>
      <c r="MUD383" s="1431"/>
      <c r="MUE383" s="1431"/>
      <c r="MUF383" s="1431"/>
      <c r="MUG383" s="1431"/>
      <c r="MUH383" s="1431"/>
      <c r="MUI383" s="1431"/>
      <c r="MUJ383" s="1431"/>
      <c r="MUK383" s="1431"/>
      <c r="MUL383" s="1431"/>
      <c r="MUM383" s="1431"/>
      <c r="MUN383" s="1431"/>
      <c r="MUO383" s="1431"/>
      <c r="MUP383" s="1431"/>
      <c r="MUQ383" s="1431"/>
      <c r="MUR383" s="1431"/>
      <c r="MUS383" s="1431"/>
      <c r="MUT383" s="1431"/>
      <c r="MUU383" s="1431"/>
      <c r="MUV383" s="1431"/>
      <c r="MUW383" s="1431"/>
      <c r="MUX383" s="1431"/>
      <c r="MUY383" s="1431"/>
      <c r="MUZ383" s="1431"/>
      <c r="MVA383" s="1431"/>
      <c r="MVB383" s="1431"/>
      <c r="MVC383" s="1431"/>
      <c r="MVD383" s="1431"/>
      <c r="MVE383" s="1431"/>
      <c r="MVF383" s="1431"/>
      <c r="MVG383" s="1431"/>
      <c r="MVH383" s="1431"/>
      <c r="MVI383" s="1431"/>
      <c r="MVJ383" s="1431"/>
      <c r="MVK383" s="1431"/>
      <c r="MVL383" s="1431"/>
      <c r="MVM383" s="1431"/>
      <c r="MVN383" s="1431"/>
      <c r="MVO383" s="1431"/>
      <c r="MVP383" s="1431"/>
      <c r="MVQ383" s="1431"/>
      <c r="MVR383" s="1431"/>
      <c r="MVS383" s="1431"/>
      <c r="MVT383" s="1431"/>
      <c r="MVU383" s="1431"/>
      <c r="MVV383" s="1431"/>
      <c r="MVW383" s="1431"/>
      <c r="MVX383" s="1431"/>
      <c r="MVY383" s="1431"/>
      <c r="MVZ383" s="1431"/>
      <c r="MWA383" s="1431"/>
      <c r="MWB383" s="1431"/>
      <c r="MWC383" s="1431"/>
      <c r="MWD383" s="1431"/>
      <c r="MWE383" s="1431"/>
      <c r="MWF383" s="1431"/>
      <c r="MWG383" s="1431"/>
      <c r="MWH383" s="1431"/>
      <c r="MWI383" s="1431"/>
      <c r="MWJ383" s="1431"/>
      <c r="MWK383" s="1431"/>
      <c r="MWL383" s="1431"/>
      <c r="MWM383" s="1431"/>
      <c r="MWN383" s="1431"/>
      <c r="MWO383" s="1431"/>
      <c r="MWP383" s="1431"/>
      <c r="MWQ383" s="1431"/>
      <c r="MWR383" s="1431"/>
      <c r="MWS383" s="1431"/>
      <c r="MWT383" s="1431"/>
      <c r="MWU383" s="1431"/>
      <c r="MWV383" s="1431"/>
      <c r="MWW383" s="1431"/>
      <c r="MWX383" s="1431"/>
      <c r="MWY383" s="1431"/>
      <c r="MWZ383" s="1431"/>
      <c r="MXA383" s="1431"/>
      <c r="MXB383" s="1431"/>
      <c r="MXC383" s="1431"/>
      <c r="MXD383" s="1431"/>
      <c r="MXE383" s="1431"/>
      <c r="MXF383" s="1431"/>
      <c r="MXG383" s="1431"/>
      <c r="MXH383" s="1431"/>
      <c r="MXI383" s="1431"/>
      <c r="MXJ383" s="1431"/>
      <c r="MXK383" s="1431"/>
      <c r="MXL383" s="1431"/>
      <c r="MXM383" s="1431"/>
      <c r="MXN383" s="1431"/>
      <c r="MXO383" s="1431"/>
      <c r="MXP383" s="1431"/>
      <c r="MXQ383" s="1431"/>
      <c r="MXR383" s="1431"/>
      <c r="MXS383" s="1431"/>
      <c r="MXT383" s="1431"/>
      <c r="MXU383" s="1431"/>
      <c r="MXV383" s="1431"/>
      <c r="MXW383" s="1431"/>
      <c r="MXX383" s="1431"/>
      <c r="MXY383" s="1431"/>
      <c r="MXZ383" s="1431"/>
      <c r="MYA383" s="1431"/>
      <c r="MYB383" s="1431"/>
      <c r="MYC383" s="1431"/>
      <c r="MYD383" s="1431"/>
      <c r="MYE383" s="1431"/>
      <c r="MYF383" s="1431"/>
      <c r="MYG383" s="1431"/>
      <c r="MYH383" s="1431"/>
      <c r="MYI383" s="1431"/>
      <c r="MYJ383" s="1431"/>
      <c r="MYK383" s="1431"/>
      <c r="MYL383" s="1431"/>
      <c r="MYM383" s="1431"/>
      <c r="MYN383" s="1431"/>
      <c r="MYO383" s="1431"/>
      <c r="MYP383" s="1431"/>
      <c r="MYQ383" s="1431"/>
      <c r="MYR383" s="1431"/>
      <c r="MYS383" s="1431"/>
      <c r="MYT383" s="1431"/>
      <c r="MYU383" s="1431"/>
      <c r="MYV383" s="1431"/>
      <c r="MYW383" s="1431"/>
      <c r="MYX383" s="1431"/>
      <c r="MYY383" s="1431"/>
      <c r="MYZ383" s="1431"/>
      <c r="MZA383" s="1431"/>
      <c r="MZB383" s="1431"/>
      <c r="MZC383" s="1431"/>
      <c r="MZD383" s="1431"/>
      <c r="MZE383" s="1431"/>
      <c r="MZF383" s="1431"/>
      <c r="MZG383" s="1431"/>
      <c r="MZH383" s="1431"/>
      <c r="MZI383" s="1431"/>
      <c r="MZJ383" s="1431"/>
      <c r="MZK383" s="1431"/>
      <c r="MZL383" s="1431"/>
      <c r="MZM383" s="1431"/>
      <c r="MZN383" s="1431"/>
      <c r="MZO383" s="1431"/>
      <c r="MZP383" s="1431"/>
      <c r="MZQ383" s="1431"/>
      <c r="MZR383" s="1431"/>
      <c r="MZS383" s="1431"/>
      <c r="MZT383" s="1431"/>
      <c r="MZU383" s="1431"/>
      <c r="MZV383" s="1431"/>
      <c r="MZW383" s="1431"/>
      <c r="MZX383" s="1431"/>
      <c r="MZY383" s="1431"/>
      <c r="MZZ383" s="1431"/>
      <c r="NAA383" s="1431"/>
      <c r="NAB383" s="1431"/>
      <c r="NAC383" s="1431"/>
      <c r="NAD383" s="1431"/>
      <c r="NAE383" s="1431"/>
      <c r="NAF383" s="1431"/>
      <c r="NAG383" s="1431"/>
      <c r="NAH383" s="1431"/>
      <c r="NAI383" s="1431"/>
      <c r="NAJ383" s="1431"/>
      <c r="NAK383" s="1431"/>
      <c r="NAL383" s="1431"/>
      <c r="NAM383" s="1431"/>
      <c r="NAN383" s="1431"/>
      <c r="NAO383" s="1431"/>
      <c r="NAP383" s="1431"/>
      <c r="NAQ383" s="1431"/>
      <c r="NAR383" s="1431"/>
      <c r="NAS383" s="1431"/>
      <c r="NAT383" s="1431"/>
      <c r="NAU383" s="1431"/>
      <c r="NAV383" s="1431"/>
      <c r="NAW383" s="1431"/>
      <c r="NAX383" s="1431"/>
      <c r="NAY383" s="1431"/>
      <c r="NAZ383" s="1431"/>
      <c r="NBA383" s="1431"/>
      <c r="NBB383" s="1431"/>
      <c r="NBC383" s="1431"/>
      <c r="NBD383" s="1431"/>
      <c r="NBE383" s="1431"/>
      <c r="NBF383" s="1431"/>
      <c r="NBG383" s="1431"/>
      <c r="NBH383" s="1431"/>
      <c r="NBI383" s="1431"/>
      <c r="NBJ383" s="1431"/>
      <c r="NBK383" s="1431"/>
      <c r="NBL383" s="1431"/>
      <c r="NBM383" s="1431"/>
      <c r="NBN383" s="1431"/>
      <c r="NBO383" s="1431"/>
      <c r="NBP383" s="1431"/>
      <c r="NBQ383" s="1431"/>
      <c r="NBR383" s="1431"/>
      <c r="NBS383" s="1431"/>
      <c r="NBT383" s="1431"/>
      <c r="NBU383" s="1431"/>
      <c r="NBV383" s="1431"/>
      <c r="NBW383" s="1431"/>
      <c r="NBX383" s="1431"/>
      <c r="NBY383" s="1431"/>
      <c r="NBZ383" s="1431"/>
      <c r="NCA383" s="1431"/>
      <c r="NCB383" s="1431"/>
      <c r="NCC383" s="1431"/>
      <c r="NCD383" s="1431"/>
      <c r="NCE383" s="1431"/>
      <c r="NCF383" s="1431"/>
      <c r="NCG383" s="1431"/>
      <c r="NCH383" s="1431"/>
      <c r="NCI383" s="1431"/>
      <c r="NCJ383" s="1431"/>
      <c r="NCK383" s="1431"/>
      <c r="NCL383" s="1431"/>
      <c r="NCM383" s="1431"/>
      <c r="NCN383" s="1431"/>
      <c r="NCO383" s="1431"/>
      <c r="NCP383" s="1431"/>
      <c r="NCQ383" s="1431"/>
      <c r="NCR383" s="1431"/>
      <c r="NCS383" s="1431"/>
      <c r="NCT383" s="1431"/>
      <c r="NCU383" s="1431"/>
      <c r="NCV383" s="1431"/>
      <c r="NCW383" s="1431"/>
      <c r="NCX383" s="1431"/>
      <c r="NCY383" s="1431"/>
      <c r="NCZ383" s="1431"/>
      <c r="NDA383" s="1431"/>
      <c r="NDB383" s="1431"/>
      <c r="NDC383" s="1431"/>
      <c r="NDD383" s="1431"/>
      <c r="NDE383" s="1431"/>
      <c r="NDF383" s="1431"/>
      <c r="NDG383" s="1431"/>
      <c r="NDH383" s="1431"/>
      <c r="NDI383" s="1431"/>
      <c r="NDJ383" s="1431"/>
      <c r="NDK383" s="1431"/>
      <c r="NDL383" s="1431"/>
      <c r="NDM383" s="1431"/>
      <c r="NDN383" s="1431"/>
      <c r="NDO383" s="1431"/>
      <c r="NDP383" s="1431"/>
      <c r="NDQ383" s="1431"/>
      <c r="NDR383" s="1431"/>
      <c r="NDS383" s="1431"/>
      <c r="NDT383" s="1431"/>
      <c r="NDU383" s="1431"/>
      <c r="NDV383" s="1431"/>
      <c r="NDW383" s="1431"/>
      <c r="NDX383" s="1431"/>
      <c r="NDY383" s="1431"/>
      <c r="NDZ383" s="1431"/>
      <c r="NEA383" s="1431"/>
      <c r="NEB383" s="1431"/>
      <c r="NEC383" s="1431"/>
      <c r="NED383" s="1431"/>
      <c r="NEE383" s="1431"/>
      <c r="NEF383" s="1431"/>
      <c r="NEG383" s="1431"/>
      <c r="NEH383" s="1431"/>
      <c r="NEI383" s="1431"/>
      <c r="NEJ383" s="1431"/>
      <c r="NEK383" s="1431"/>
      <c r="NEL383" s="1431"/>
      <c r="NEM383" s="1431"/>
      <c r="NEN383" s="1431"/>
      <c r="NEO383" s="1431"/>
      <c r="NEP383" s="1431"/>
      <c r="NEQ383" s="1431"/>
      <c r="NER383" s="1431"/>
      <c r="NES383" s="1431"/>
      <c r="NET383" s="1431"/>
      <c r="NEU383" s="1431"/>
      <c r="NEV383" s="1431"/>
      <c r="NEW383" s="1431"/>
      <c r="NEX383" s="1431"/>
      <c r="NEY383" s="1431"/>
      <c r="NEZ383" s="1431"/>
      <c r="NFA383" s="1431"/>
      <c r="NFB383" s="1431"/>
      <c r="NFC383" s="1431"/>
      <c r="NFD383" s="1431"/>
      <c r="NFE383" s="1431"/>
      <c r="NFF383" s="1431"/>
      <c r="NFG383" s="1431"/>
      <c r="NFH383" s="1431"/>
      <c r="NFI383" s="1431"/>
      <c r="NFJ383" s="1431"/>
      <c r="NFK383" s="1431"/>
      <c r="NFL383" s="1431"/>
      <c r="NFM383" s="1431"/>
      <c r="NFN383" s="1431"/>
      <c r="NFO383" s="1431"/>
      <c r="NFP383" s="1431"/>
      <c r="NFQ383" s="1431"/>
      <c r="NFR383" s="1431"/>
      <c r="NFS383" s="1431"/>
      <c r="NFT383" s="1431"/>
      <c r="NFU383" s="1431"/>
      <c r="NFV383" s="1431"/>
      <c r="NFW383" s="1431"/>
      <c r="NFX383" s="1431"/>
      <c r="NFY383" s="1431"/>
      <c r="NFZ383" s="1431"/>
      <c r="NGA383" s="1431"/>
      <c r="NGB383" s="1431"/>
      <c r="NGC383" s="1431"/>
      <c r="NGD383" s="1431"/>
      <c r="NGE383" s="1431"/>
      <c r="NGF383" s="1431"/>
      <c r="NGG383" s="1431"/>
      <c r="NGH383" s="1431"/>
      <c r="NGI383" s="1431"/>
      <c r="NGJ383" s="1431"/>
      <c r="NGK383" s="1431"/>
      <c r="NGL383" s="1431"/>
      <c r="NGM383" s="1431"/>
      <c r="NGN383" s="1431"/>
      <c r="NGO383" s="1431"/>
      <c r="NGP383" s="1431"/>
      <c r="NGQ383" s="1431"/>
      <c r="NGR383" s="1431"/>
      <c r="NGS383" s="1431"/>
      <c r="NGT383" s="1431"/>
      <c r="NGU383" s="1431"/>
      <c r="NGV383" s="1431"/>
      <c r="NGW383" s="1431"/>
      <c r="NGX383" s="1431"/>
      <c r="NGY383" s="1431"/>
      <c r="NGZ383" s="1431"/>
      <c r="NHA383" s="1431"/>
      <c r="NHB383" s="1431"/>
      <c r="NHC383" s="1431"/>
      <c r="NHD383" s="1431"/>
      <c r="NHE383" s="1431"/>
      <c r="NHF383" s="1431"/>
      <c r="NHG383" s="1431"/>
      <c r="NHH383" s="1431"/>
      <c r="NHI383" s="1431"/>
      <c r="NHJ383" s="1431"/>
      <c r="NHK383" s="1431"/>
      <c r="NHL383" s="1431"/>
      <c r="NHM383" s="1431"/>
      <c r="NHN383" s="1431"/>
      <c r="NHO383" s="1431"/>
      <c r="NHP383" s="1431"/>
      <c r="NHQ383" s="1431"/>
      <c r="NHR383" s="1431"/>
      <c r="NHS383" s="1431"/>
      <c r="NHT383" s="1431"/>
      <c r="NHU383" s="1431"/>
      <c r="NHV383" s="1431"/>
      <c r="NHW383" s="1431"/>
      <c r="NHX383" s="1431"/>
      <c r="NHY383" s="1431"/>
      <c r="NHZ383" s="1431"/>
      <c r="NIA383" s="1431"/>
      <c r="NIB383" s="1431"/>
      <c r="NIC383" s="1431"/>
      <c r="NID383" s="1431"/>
      <c r="NIE383" s="1431"/>
      <c r="NIF383" s="1431"/>
      <c r="NIG383" s="1431"/>
      <c r="NIH383" s="1431"/>
      <c r="NII383" s="1431"/>
      <c r="NIJ383" s="1431"/>
      <c r="NIK383" s="1431"/>
      <c r="NIL383" s="1431"/>
      <c r="NIM383" s="1431"/>
      <c r="NIN383" s="1431"/>
      <c r="NIO383" s="1431"/>
      <c r="NIP383" s="1431"/>
      <c r="NIQ383" s="1431"/>
      <c r="NIR383" s="1431"/>
      <c r="NIS383" s="1431"/>
      <c r="NIT383" s="1431"/>
      <c r="NIU383" s="1431"/>
      <c r="NIV383" s="1431"/>
      <c r="NIW383" s="1431"/>
      <c r="NIX383" s="1431"/>
      <c r="NIY383" s="1431"/>
      <c r="NIZ383" s="1431"/>
      <c r="NJA383" s="1431"/>
      <c r="NJB383" s="1431"/>
      <c r="NJC383" s="1431"/>
      <c r="NJD383" s="1431"/>
      <c r="NJE383" s="1431"/>
      <c r="NJF383" s="1431"/>
      <c r="NJG383" s="1431"/>
      <c r="NJH383" s="1431"/>
      <c r="NJI383" s="1431"/>
      <c r="NJJ383" s="1431"/>
      <c r="NJK383" s="1431"/>
      <c r="NJL383" s="1431"/>
      <c r="NJM383" s="1431"/>
      <c r="NJN383" s="1431"/>
      <c r="NJO383" s="1431"/>
      <c r="NJP383" s="1431"/>
      <c r="NJQ383" s="1431"/>
      <c r="NJR383" s="1431"/>
      <c r="NJS383" s="1431"/>
      <c r="NJT383" s="1431"/>
      <c r="NJU383" s="1431"/>
      <c r="NJV383" s="1431"/>
      <c r="NJW383" s="1431"/>
      <c r="NJX383" s="1431"/>
      <c r="NJY383" s="1431"/>
      <c r="NJZ383" s="1431"/>
      <c r="NKA383" s="1431"/>
      <c r="NKB383" s="1431"/>
      <c r="NKC383" s="1431"/>
      <c r="NKD383" s="1431"/>
      <c r="NKE383" s="1431"/>
      <c r="NKF383" s="1431"/>
      <c r="NKG383" s="1431"/>
      <c r="NKH383" s="1431"/>
      <c r="NKI383" s="1431"/>
      <c r="NKJ383" s="1431"/>
      <c r="NKK383" s="1431"/>
      <c r="NKL383" s="1431"/>
      <c r="NKM383" s="1431"/>
      <c r="NKN383" s="1431"/>
      <c r="NKO383" s="1431"/>
      <c r="NKP383" s="1431"/>
      <c r="NKQ383" s="1431"/>
      <c r="NKR383" s="1431"/>
      <c r="NKS383" s="1431"/>
      <c r="NKT383" s="1431"/>
      <c r="NKU383" s="1431"/>
      <c r="NKV383" s="1431"/>
      <c r="NKW383" s="1431"/>
      <c r="NKX383" s="1431"/>
      <c r="NKY383" s="1431"/>
      <c r="NKZ383" s="1431"/>
      <c r="NLA383" s="1431"/>
      <c r="NLB383" s="1431"/>
      <c r="NLC383" s="1431"/>
      <c r="NLD383" s="1431"/>
      <c r="NLE383" s="1431"/>
      <c r="NLF383" s="1431"/>
      <c r="NLG383" s="1431"/>
      <c r="NLH383" s="1431"/>
      <c r="NLI383" s="1431"/>
      <c r="NLJ383" s="1431"/>
      <c r="NLK383" s="1431"/>
      <c r="NLL383" s="1431"/>
      <c r="NLM383" s="1431"/>
      <c r="NLN383" s="1431"/>
      <c r="NLO383" s="1431"/>
      <c r="NLP383" s="1431"/>
      <c r="NLQ383" s="1431"/>
      <c r="NLR383" s="1431"/>
      <c r="NLS383" s="1431"/>
      <c r="NLT383" s="1431"/>
      <c r="NLU383" s="1431"/>
      <c r="NLV383" s="1431"/>
      <c r="NLW383" s="1431"/>
      <c r="NLX383" s="1431"/>
      <c r="NLY383" s="1431"/>
      <c r="NLZ383" s="1431"/>
      <c r="NMA383" s="1431"/>
      <c r="NMB383" s="1431"/>
      <c r="NMC383" s="1431"/>
      <c r="NMD383" s="1431"/>
      <c r="NME383" s="1431"/>
      <c r="NMF383" s="1431"/>
      <c r="NMG383" s="1431"/>
      <c r="NMH383" s="1431"/>
      <c r="NMI383" s="1431"/>
      <c r="NMJ383" s="1431"/>
      <c r="NMK383" s="1431"/>
      <c r="NML383" s="1431"/>
      <c r="NMM383" s="1431"/>
      <c r="NMN383" s="1431"/>
      <c r="NMO383" s="1431"/>
      <c r="NMP383" s="1431"/>
      <c r="NMQ383" s="1431"/>
      <c r="NMR383" s="1431"/>
      <c r="NMS383" s="1431"/>
      <c r="NMT383" s="1431"/>
      <c r="NMU383" s="1431"/>
      <c r="NMV383" s="1431"/>
      <c r="NMW383" s="1431"/>
      <c r="NMX383" s="1431"/>
      <c r="NMY383" s="1431"/>
      <c r="NMZ383" s="1431"/>
      <c r="NNA383" s="1431"/>
      <c r="NNB383" s="1431"/>
      <c r="NNC383" s="1431"/>
      <c r="NND383" s="1431"/>
      <c r="NNE383" s="1431"/>
      <c r="NNF383" s="1431"/>
      <c r="NNG383" s="1431"/>
      <c r="NNH383" s="1431"/>
      <c r="NNI383" s="1431"/>
      <c r="NNJ383" s="1431"/>
      <c r="NNK383" s="1431"/>
      <c r="NNL383" s="1431"/>
      <c r="NNM383" s="1431"/>
      <c r="NNN383" s="1431"/>
      <c r="NNO383" s="1431"/>
      <c r="NNP383" s="1431"/>
      <c r="NNQ383" s="1431"/>
      <c r="NNR383" s="1431"/>
      <c r="NNS383" s="1431"/>
      <c r="NNT383" s="1431"/>
      <c r="NNU383" s="1431"/>
      <c r="NNV383" s="1431"/>
      <c r="NNW383" s="1431"/>
      <c r="NNX383" s="1431"/>
      <c r="NNY383" s="1431"/>
      <c r="NNZ383" s="1431"/>
      <c r="NOA383" s="1431"/>
      <c r="NOB383" s="1431"/>
      <c r="NOC383" s="1431"/>
      <c r="NOD383" s="1431"/>
      <c r="NOE383" s="1431"/>
      <c r="NOF383" s="1431"/>
      <c r="NOG383" s="1431"/>
      <c r="NOH383" s="1431"/>
      <c r="NOI383" s="1431"/>
      <c r="NOJ383" s="1431"/>
      <c r="NOK383" s="1431"/>
      <c r="NOL383" s="1431"/>
      <c r="NOM383" s="1431"/>
      <c r="NON383" s="1431"/>
      <c r="NOO383" s="1431"/>
      <c r="NOP383" s="1431"/>
      <c r="NOQ383" s="1431"/>
      <c r="NOR383" s="1431"/>
      <c r="NOS383" s="1431"/>
      <c r="NOT383" s="1431"/>
      <c r="NOU383" s="1431"/>
      <c r="NOV383" s="1431"/>
      <c r="NOW383" s="1431"/>
      <c r="NOX383" s="1431"/>
      <c r="NOY383" s="1431"/>
      <c r="NOZ383" s="1431"/>
      <c r="NPA383" s="1431"/>
      <c r="NPB383" s="1431"/>
      <c r="NPC383" s="1431"/>
      <c r="NPD383" s="1431"/>
      <c r="NPE383" s="1431"/>
      <c r="NPF383" s="1431"/>
      <c r="NPG383" s="1431"/>
      <c r="NPH383" s="1431"/>
      <c r="NPI383" s="1431"/>
      <c r="NPJ383" s="1431"/>
      <c r="NPK383" s="1431"/>
      <c r="NPL383" s="1431"/>
      <c r="NPM383" s="1431"/>
      <c r="NPN383" s="1431"/>
      <c r="NPO383" s="1431"/>
      <c r="NPP383" s="1431"/>
      <c r="NPQ383" s="1431"/>
      <c r="NPR383" s="1431"/>
      <c r="NPS383" s="1431"/>
      <c r="NPT383" s="1431"/>
      <c r="NPU383" s="1431"/>
      <c r="NPV383" s="1431"/>
      <c r="NPW383" s="1431"/>
      <c r="NPX383" s="1431"/>
      <c r="NPY383" s="1431"/>
      <c r="NPZ383" s="1431"/>
      <c r="NQA383" s="1431"/>
      <c r="NQB383" s="1431"/>
      <c r="NQC383" s="1431"/>
      <c r="NQD383" s="1431"/>
      <c r="NQE383" s="1431"/>
      <c r="NQF383" s="1431"/>
      <c r="NQG383" s="1431"/>
      <c r="NQH383" s="1431"/>
      <c r="NQI383" s="1431"/>
      <c r="NQJ383" s="1431"/>
      <c r="NQK383" s="1431"/>
      <c r="NQL383" s="1431"/>
      <c r="NQM383" s="1431"/>
      <c r="NQN383" s="1431"/>
      <c r="NQO383" s="1431"/>
      <c r="NQP383" s="1431"/>
      <c r="NQQ383" s="1431"/>
      <c r="NQR383" s="1431"/>
      <c r="NQS383" s="1431"/>
      <c r="NQT383" s="1431"/>
      <c r="NQU383" s="1431"/>
      <c r="NQV383" s="1431"/>
      <c r="NQW383" s="1431"/>
      <c r="NQX383" s="1431"/>
      <c r="NQY383" s="1431"/>
      <c r="NQZ383" s="1431"/>
      <c r="NRA383" s="1431"/>
      <c r="NRB383" s="1431"/>
      <c r="NRC383" s="1431"/>
      <c r="NRD383" s="1431"/>
      <c r="NRE383" s="1431"/>
      <c r="NRF383" s="1431"/>
      <c r="NRG383" s="1431"/>
      <c r="NRH383" s="1431"/>
      <c r="NRI383" s="1431"/>
      <c r="NRJ383" s="1431"/>
      <c r="NRK383" s="1431"/>
      <c r="NRL383" s="1431"/>
      <c r="NRM383" s="1431"/>
      <c r="NRN383" s="1431"/>
      <c r="NRO383" s="1431"/>
      <c r="NRP383" s="1431"/>
      <c r="NRQ383" s="1431"/>
      <c r="NRR383" s="1431"/>
      <c r="NRS383" s="1431"/>
      <c r="NRT383" s="1431"/>
      <c r="NRU383" s="1431"/>
      <c r="NRV383" s="1431"/>
      <c r="NRW383" s="1431"/>
      <c r="NRX383" s="1431"/>
      <c r="NRY383" s="1431"/>
      <c r="NRZ383" s="1431"/>
      <c r="NSA383" s="1431"/>
      <c r="NSB383" s="1431"/>
      <c r="NSC383" s="1431"/>
      <c r="NSD383" s="1431"/>
      <c r="NSE383" s="1431"/>
      <c r="NSF383" s="1431"/>
      <c r="NSG383" s="1431"/>
      <c r="NSH383" s="1431"/>
      <c r="NSI383" s="1431"/>
      <c r="NSJ383" s="1431"/>
      <c r="NSK383" s="1431"/>
      <c r="NSL383" s="1431"/>
      <c r="NSM383" s="1431"/>
      <c r="NSN383" s="1431"/>
      <c r="NSO383" s="1431"/>
      <c r="NSP383" s="1431"/>
      <c r="NSQ383" s="1431"/>
      <c r="NSR383" s="1431"/>
      <c r="NSS383" s="1431"/>
      <c r="NST383" s="1431"/>
      <c r="NSU383" s="1431"/>
      <c r="NSV383" s="1431"/>
      <c r="NSW383" s="1431"/>
      <c r="NSX383" s="1431"/>
      <c r="NSY383" s="1431"/>
      <c r="NSZ383" s="1431"/>
      <c r="NTA383" s="1431"/>
      <c r="NTB383" s="1431"/>
      <c r="NTC383" s="1431"/>
      <c r="NTD383" s="1431"/>
      <c r="NTE383" s="1431"/>
      <c r="NTF383" s="1431"/>
      <c r="NTG383" s="1431"/>
      <c r="NTH383" s="1431"/>
      <c r="NTI383" s="1431"/>
      <c r="NTJ383" s="1431"/>
      <c r="NTK383" s="1431"/>
      <c r="NTL383" s="1431"/>
      <c r="NTM383" s="1431"/>
      <c r="NTN383" s="1431"/>
      <c r="NTO383" s="1431"/>
      <c r="NTP383" s="1431"/>
      <c r="NTQ383" s="1431"/>
      <c r="NTR383" s="1431"/>
      <c r="NTS383" s="1431"/>
      <c r="NTT383" s="1431"/>
      <c r="NTU383" s="1431"/>
      <c r="NTV383" s="1431"/>
      <c r="NTW383" s="1431"/>
      <c r="NTX383" s="1431"/>
      <c r="NTY383" s="1431"/>
      <c r="NTZ383" s="1431"/>
      <c r="NUA383" s="1431"/>
      <c r="NUB383" s="1431"/>
      <c r="NUC383" s="1431"/>
      <c r="NUD383" s="1431"/>
      <c r="NUE383" s="1431"/>
      <c r="NUF383" s="1431"/>
      <c r="NUG383" s="1431"/>
      <c r="NUH383" s="1431"/>
      <c r="NUI383" s="1431"/>
      <c r="NUJ383" s="1431"/>
      <c r="NUK383" s="1431"/>
      <c r="NUL383" s="1431"/>
      <c r="NUM383" s="1431"/>
      <c r="NUN383" s="1431"/>
      <c r="NUO383" s="1431"/>
      <c r="NUP383" s="1431"/>
      <c r="NUQ383" s="1431"/>
      <c r="NUR383" s="1431"/>
      <c r="NUS383" s="1431"/>
      <c r="NUT383" s="1431"/>
      <c r="NUU383" s="1431"/>
      <c r="NUV383" s="1431"/>
      <c r="NUW383" s="1431"/>
      <c r="NUX383" s="1431"/>
      <c r="NUY383" s="1431"/>
      <c r="NUZ383" s="1431"/>
      <c r="NVA383" s="1431"/>
      <c r="NVB383" s="1431"/>
      <c r="NVC383" s="1431"/>
      <c r="NVD383" s="1431"/>
      <c r="NVE383" s="1431"/>
      <c r="NVF383" s="1431"/>
      <c r="NVG383" s="1431"/>
      <c r="NVH383" s="1431"/>
      <c r="NVI383" s="1431"/>
      <c r="NVJ383" s="1431"/>
      <c r="NVK383" s="1431"/>
      <c r="NVL383" s="1431"/>
      <c r="NVM383" s="1431"/>
      <c r="NVN383" s="1431"/>
      <c r="NVO383" s="1431"/>
      <c r="NVP383" s="1431"/>
      <c r="NVQ383" s="1431"/>
      <c r="NVR383" s="1431"/>
      <c r="NVS383" s="1431"/>
      <c r="NVT383" s="1431"/>
      <c r="NVU383" s="1431"/>
      <c r="NVV383" s="1431"/>
      <c r="NVW383" s="1431"/>
      <c r="NVX383" s="1431"/>
      <c r="NVY383" s="1431"/>
      <c r="NVZ383" s="1431"/>
      <c r="NWA383" s="1431"/>
      <c r="NWB383" s="1431"/>
      <c r="NWC383" s="1431"/>
      <c r="NWD383" s="1431"/>
      <c r="NWE383" s="1431"/>
      <c r="NWF383" s="1431"/>
      <c r="NWG383" s="1431"/>
      <c r="NWH383" s="1431"/>
      <c r="NWI383" s="1431"/>
      <c r="NWJ383" s="1431"/>
      <c r="NWK383" s="1431"/>
      <c r="NWL383" s="1431"/>
      <c r="NWM383" s="1431"/>
      <c r="NWN383" s="1431"/>
      <c r="NWO383" s="1431"/>
      <c r="NWP383" s="1431"/>
      <c r="NWQ383" s="1431"/>
      <c r="NWR383" s="1431"/>
      <c r="NWS383" s="1431"/>
      <c r="NWT383" s="1431"/>
      <c r="NWU383" s="1431"/>
      <c r="NWV383" s="1431"/>
      <c r="NWW383" s="1431"/>
      <c r="NWX383" s="1431"/>
      <c r="NWY383" s="1431"/>
      <c r="NWZ383" s="1431"/>
      <c r="NXA383" s="1431"/>
      <c r="NXB383" s="1431"/>
      <c r="NXC383" s="1431"/>
      <c r="NXD383" s="1431"/>
      <c r="NXE383" s="1431"/>
      <c r="NXF383" s="1431"/>
      <c r="NXG383" s="1431"/>
      <c r="NXH383" s="1431"/>
      <c r="NXI383" s="1431"/>
      <c r="NXJ383" s="1431"/>
      <c r="NXK383" s="1431"/>
      <c r="NXL383" s="1431"/>
      <c r="NXM383" s="1431"/>
      <c r="NXN383" s="1431"/>
      <c r="NXO383" s="1431"/>
      <c r="NXP383" s="1431"/>
      <c r="NXQ383" s="1431"/>
      <c r="NXR383" s="1431"/>
      <c r="NXS383" s="1431"/>
      <c r="NXT383" s="1431"/>
      <c r="NXU383" s="1431"/>
      <c r="NXV383" s="1431"/>
      <c r="NXW383" s="1431"/>
      <c r="NXX383" s="1431"/>
      <c r="NXY383" s="1431"/>
      <c r="NXZ383" s="1431"/>
      <c r="NYA383" s="1431"/>
      <c r="NYB383" s="1431"/>
      <c r="NYC383" s="1431"/>
      <c r="NYD383" s="1431"/>
      <c r="NYE383" s="1431"/>
      <c r="NYF383" s="1431"/>
      <c r="NYG383" s="1431"/>
      <c r="NYH383" s="1431"/>
      <c r="NYI383" s="1431"/>
      <c r="NYJ383" s="1431"/>
      <c r="NYK383" s="1431"/>
      <c r="NYL383" s="1431"/>
      <c r="NYM383" s="1431"/>
      <c r="NYN383" s="1431"/>
      <c r="NYO383" s="1431"/>
      <c r="NYP383" s="1431"/>
      <c r="NYQ383" s="1431"/>
      <c r="NYR383" s="1431"/>
      <c r="NYS383" s="1431"/>
      <c r="NYT383" s="1431"/>
      <c r="NYU383" s="1431"/>
      <c r="NYV383" s="1431"/>
      <c r="NYW383" s="1431"/>
      <c r="NYX383" s="1431"/>
      <c r="NYY383" s="1431"/>
      <c r="NYZ383" s="1431"/>
      <c r="NZA383" s="1431"/>
      <c r="NZB383" s="1431"/>
      <c r="NZC383" s="1431"/>
      <c r="NZD383" s="1431"/>
      <c r="NZE383" s="1431"/>
      <c r="NZF383" s="1431"/>
      <c r="NZG383" s="1431"/>
      <c r="NZH383" s="1431"/>
      <c r="NZI383" s="1431"/>
      <c r="NZJ383" s="1431"/>
      <c r="NZK383" s="1431"/>
      <c r="NZL383" s="1431"/>
      <c r="NZM383" s="1431"/>
      <c r="NZN383" s="1431"/>
      <c r="NZO383" s="1431"/>
      <c r="NZP383" s="1431"/>
      <c r="NZQ383" s="1431"/>
      <c r="NZR383" s="1431"/>
      <c r="NZS383" s="1431"/>
      <c r="NZT383" s="1431"/>
      <c r="NZU383" s="1431"/>
      <c r="NZV383" s="1431"/>
      <c r="NZW383" s="1431"/>
      <c r="NZX383" s="1431"/>
      <c r="NZY383" s="1431"/>
      <c r="NZZ383" s="1431"/>
      <c r="OAA383" s="1431"/>
      <c r="OAB383" s="1431"/>
      <c r="OAC383" s="1431"/>
      <c r="OAD383" s="1431"/>
      <c r="OAE383" s="1431"/>
      <c r="OAF383" s="1431"/>
      <c r="OAG383" s="1431"/>
      <c r="OAH383" s="1431"/>
      <c r="OAI383" s="1431"/>
      <c r="OAJ383" s="1431"/>
      <c r="OAK383" s="1431"/>
      <c r="OAL383" s="1431"/>
      <c r="OAM383" s="1431"/>
      <c r="OAN383" s="1431"/>
      <c r="OAO383" s="1431"/>
      <c r="OAP383" s="1431"/>
      <c r="OAQ383" s="1431"/>
      <c r="OAR383" s="1431"/>
      <c r="OAS383" s="1431"/>
      <c r="OAT383" s="1431"/>
      <c r="OAU383" s="1431"/>
      <c r="OAV383" s="1431"/>
      <c r="OAW383" s="1431"/>
      <c r="OAX383" s="1431"/>
      <c r="OAY383" s="1431"/>
      <c r="OAZ383" s="1431"/>
      <c r="OBA383" s="1431"/>
      <c r="OBB383" s="1431"/>
      <c r="OBC383" s="1431"/>
      <c r="OBD383" s="1431"/>
      <c r="OBE383" s="1431"/>
      <c r="OBF383" s="1431"/>
      <c r="OBG383" s="1431"/>
      <c r="OBH383" s="1431"/>
      <c r="OBI383" s="1431"/>
      <c r="OBJ383" s="1431"/>
      <c r="OBK383" s="1431"/>
      <c r="OBL383" s="1431"/>
      <c r="OBM383" s="1431"/>
      <c r="OBN383" s="1431"/>
      <c r="OBO383" s="1431"/>
      <c r="OBP383" s="1431"/>
      <c r="OBQ383" s="1431"/>
      <c r="OBR383" s="1431"/>
      <c r="OBS383" s="1431"/>
      <c r="OBT383" s="1431"/>
      <c r="OBU383" s="1431"/>
      <c r="OBV383" s="1431"/>
      <c r="OBW383" s="1431"/>
      <c r="OBX383" s="1431"/>
      <c r="OBY383" s="1431"/>
      <c r="OBZ383" s="1431"/>
      <c r="OCA383" s="1431"/>
      <c r="OCB383" s="1431"/>
      <c r="OCC383" s="1431"/>
      <c r="OCD383" s="1431"/>
      <c r="OCE383" s="1431"/>
      <c r="OCF383" s="1431"/>
      <c r="OCG383" s="1431"/>
      <c r="OCH383" s="1431"/>
      <c r="OCI383" s="1431"/>
      <c r="OCJ383" s="1431"/>
      <c r="OCK383" s="1431"/>
      <c r="OCL383" s="1431"/>
      <c r="OCM383" s="1431"/>
      <c r="OCN383" s="1431"/>
      <c r="OCO383" s="1431"/>
      <c r="OCP383" s="1431"/>
      <c r="OCQ383" s="1431"/>
      <c r="OCR383" s="1431"/>
      <c r="OCS383" s="1431"/>
      <c r="OCT383" s="1431"/>
      <c r="OCU383" s="1431"/>
      <c r="OCV383" s="1431"/>
      <c r="OCW383" s="1431"/>
      <c r="OCX383" s="1431"/>
      <c r="OCY383" s="1431"/>
      <c r="OCZ383" s="1431"/>
      <c r="ODA383" s="1431"/>
      <c r="ODB383" s="1431"/>
      <c r="ODC383" s="1431"/>
      <c r="ODD383" s="1431"/>
      <c r="ODE383" s="1431"/>
      <c r="ODF383" s="1431"/>
      <c r="ODG383" s="1431"/>
      <c r="ODH383" s="1431"/>
      <c r="ODI383" s="1431"/>
      <c r="ODJ383" s="1431"/>
      <c r="ODK383" s="1431"/>
      <c r="ODL383" s="1431"/>
      <c r="ODM383" s="1431"/>
      <c r="ODN383" s="1431"/>
      <c r="ODO383" s="1431"/>
      <c r="ODP383" s="1431"/>
      <c r="ODQ383" s="1431"/>
      <c r="ODR383" s="1431"/>
      <c r="ODS383" s="1431"/>
      <c r="ODT383" s="1431"/>
      <c r="ODU383" s="1431"/>
      <c r="ODV383" s="1431"/>
      <c r="ODW383" s="1431"/>
      <c r="ODX383" s="1431"/>
      <c r="ODY383" s="1431"/>
      <c r="ODZ383" s="1431"/>
      <c r="OEA383" s="1431"/>
      <c r="OEB383" s="1431"/>
      <c r="OEC383" s="1431"/>
      <c r="OED383" s="1431"/>
      <c r="OEE383" s="1431"/>
      <c r="OEF383" s="1431"/>
      <c r="OEG383" s="1431"/>
      <c r="OEH383" s="1431"/>
      <c r="OEI383" s="1431"/>
      <c r="OEJ383" s="1431"/>
      <c r="OEK383" s="1431"/>
      <c r="OEL383" s="1431"/>
      <c r="OEM383" s="1431"/>
      <c r="OEN383" s="1431"/>
      <c r="OEO383" s="1431"/>
      <c r="OEP383" s="1431"/>
      <c r="OEQ383" s="1431"/>
      <c r="OER383" s="1431"/>
      <c r="OES383" s="1431"/>
      <c r="OET383" s="1431"/>
      <c r="OEU383" s="1431"/>
      <c r="OEV383" s="1431"/>
      <c r="OEW383" s="1431"/>
      <c r="OEX383" s="1431"/>
      <c r="OEY383" s="1431"/>
      <c r="OEZ383" s="1431"/>
      <c r="OFA383" s="1431"/>
      <c r="OFB383" s="1431"/>
      <c r="OFC383" s="1431"/>
      <c r="OFD383" s="1431"/>
      <c r="OFE383" s="1431"/>
      <c r="OFF383" s="1431"/>
      <c r="OFG383" s="1431"/>
      <c r="OFH383" s="1431"/>
      <c r="OFI383" s="1431"/>
      <c r="OFJ383" s="1431"/>
      <c r="OFK383" s="1431"/>
      <c r="OFL383" s="1431"/>
      <c r="OFM383" s="1431"/>
      <c r="OFN383" s="1431"/>
      <c r="OFO383" s="1431"/>
      <c r="OFP383" s="1431"/>
      <c r="OFQ383" s="1431"/>
      <c r="OFR383" s="1431"/>
      <c r="OFS383" s="1431"/>
      <c r="OFT383" s="1431"/>
      <c r="OFU383" s="1431"/>
      <c r="OFV383" s="1431"/>
      <c r="OFW383" s="1431"/>
      <c r="OFX383" s="1431"/>
      <c r="OFY383" s="1431"/>
      <c r="OFZ383" s="1431"/>
      <c r="OGA383" s="1431"/>
      <c r="OGB383" s="1431"/>
      <c r="OGC383" s="1431"/>
      <c r="OGD383" s="1431"/>
      <c r="OGE383" s="1431"/>
      <c r="OGF383" s="1431"/>
      <c r="OGG383" s="1431"/>
      <c r="OGH383" s="1431"/>
      <c r="OGI383" s="1431"/>
      <c r="OGJ383" s="1431"/>
      <c r="OGK383" s="1431"/>
      <c r="OGL383" s="1431"/>
      <c r="OGM383" s="1431"/>
      <c r="OGN383" s="1431"/>
      <c r="OGO383" s="1431"/>
      <c r="OGP383" s="1431"/>
      <c r="OGQ383" s="1431"/>
      <c r="OGR383" s="1431"/>
      <c r="OGS383" s="1431"/>
      <c r="OGT383" s="1431"/>
      <c r="OGU383" s="1431"/>
      <c r="OGV383" s="1431"/>
      <c r="OGW383" s="1431"/>
      <c r="OGX383" s="1431"/>
      <c r="OGY383" s="1431"/>
      <c r="OGZ383" s="1431"/>
      <c r="OHA383" s="1431"/>
      <c r="OHB383" s="1431"/>
      <c r="OHC383" s="1431"/>
      <c r="OHD383" s="1431"/>
      <c r="OHE383" s="1431"/>
      <c r="OHF383" s="1431"/>
      <c r="OHG383" s="1431"/>
      <c r="OHH383" s="1431"/>
      <c r="OHI383" s="1431"/>
      <c r="OHJ383" s="1431"/>
      <c r="OHK383" s="1431"/>
      <c r="OHL383" s="1431"/>
      <c r="OHM383" s="1431"/>
      <c r="OHN383" s="1431"/>
      <c r="OHO383" s="1431"/>
      <c r="OHP383" s="1431"/>
      <c r="OHQ383" s="1431"/>
      <c r="OHR383" s="1431"/>
      <c r="OHS383" s="1431"/>
      <c r="OHT383" s="1431"/>
      <c r="OHU383" s="1431"/>
      <c r="OHV383" s="1431"/>
      <c r="OHW383" s="1431"/>
      <c r="OHX383" s="1431"/>
      <c r="OHY383" s="1431"/>
      <c r="OHZ383" s="1431"/>
      <c r="OIA383" s="1431"/>
      <c r="OIB383" s="1431"/>
      <c r="OIC383" s="1431"/>
      <c r="OID383" s="1431"/>
      <c r="OIE383" s="1431"/>
      <c r="OIF383" s="1431"/>
      <c r="OIG383" s="1431"/>
      <c r="OIH383" s="1431"/>
      <c r="OII383" s="1431"/>
      <c r="OIJ383" s="1431"/>
      <c r="OIK383" s="1431"/>
      <c r="OIL383" s="1431"/>
      <c r="OIM383" s="1431"/>
      <c r="OIN383" s="1431"/>
      <c r="OIO383" s="1431"/>
      <c r="OIP383" s="1431"/>
      <c r="OIQ383" s="1431"/>
      <c r="OIR383" s="1431"/>
      <c r="OIS383" s="1431"/>
      <c r="OIT383" s="1431"/>
      <c r="OIU383" s="1431"/>
      <c r="OIV383" s="1431"/>
      <c r="OIW383" s="1431"/>
      <c r="OIX383" s="1431"/>
      <c r="OIY383" s="1431"/>
      <c r="OIZ383" s="1431"/>
      <c r="OJA383" s="1431"/>
      <c r="OJB383" s="1431"/>
      <c r="OJC383" s="1431"/>
      <c r="OJD383" s="1431"/>
      <c r="OJE383" s="1431"/>
      <c r="OJF383" s="1431"/>
      <c r="OJG383" s="1431"/>
      <c r="OJH383" s="1431"/>
      <c r="OJI383" s="1431"/>
      <c r="OJJ383" s="1431"/>
      <c r="OJK383" s="1431"/>
      <c r="OJL383" s="1431"/>
      <c r="OJM383" s="1431"/>
      <c r="OJN383" s="1431"/>
      <c r="OJO383" s="1431"/>
      <c r="OJP383" s="1431"/>
      <c r="OJQ383" s="1431"/>
      <c r="OJR383" s="1431"/>
      <c r="OJS383" s="1431"/>
      <c r="OJT383" s="1431"/>
      <c r="OJU383" s="1431"/>
      <c r="OJV383" s="1431"/>
      <c r="OJW383" s="1431"/>
      <c r="OJX383" s="1431"/>
      <c r="OJY383" s="1431"/>
      <c r="OJZ383" s="1431"/>
      <c r="OKA383" s="1431"/>
      <c r="OKB383" s="1431"/>
      <c r="OKC383" s="1431"/>
      <c r="OKD383" s="1431"/>
      <c r="OKE383" s="1431"/>
      <c r="OKF383" s="1431"/>
      <c r="OKG383" s="1431"/>
      <c r="OKH383" s="1431"/>
      <c r="OKI383" s="1431"/>
      <c r="OKJ383" s="1431"/>
      <c r="OKK383" s="1431"/>
      <c r="OKL383" s="1431"/>
      <c r="OKM383" s="1431"/>
      <c r="OKN383" s="1431"/>
      <c r="OKO383" s="1431"/>
      <c r="OKP383" s="1431"/>
      <c r="OKQ383" s="1431"/>
      <c r="OKR383" s="1431"/>
      <c r="OKS383" s="1431"/>
      <c r="OKT383" s="1431"/>
      <c r="OKU383" s="1431"/>
      <c r="OKV383" s="1431"/>
      <c r="OKW383" s="1431"/>
      <c r="OKX383" s="1431"/>
      <c r="OKY383" s="1431"/>
      <c r="OKZ383" s="1431"/>
      <c r="OLA383" s="1431"/>
      <c r="OLB383" s="1431"/>
      <c r="OLC383" s="1431"/>
      <c r="OLD383" s="1431"/>
      <c r="OLE383" s="1431"/>
      <c r="OLF383" s="1431"/>
      <c r="OLG383" s="1431"/>
      <c r="OLH383" s="1431"/>
      <c r="OLI383" s="1431"/>
      <c r="OLJ383" s="1431"/>
      <c r="OLK383" s="1431"/>
      <c r="OLL383" s="1431"/>
      <c r="OLM383" s="1431"/>
      <c r="OLN383" s="1431"/>
      <c r="OLO383" s="1431"/>
      <c r="OLP383" s="1431"/>
      <c r="OLQ383" s="1431"/>
      <c r="OLR383" s="1431"/>
      <c r="OLS383" s="1431"/>
      <c r="OLT383" s="1431"/>
      <c r="OLU383" s="1431"/>
      <c r="OLV383" s="1431"/>
      <c r="OLW383" s="1431"/>
      <c r="OLX383" s="1431"/>
      <c r="OLY383" s="1431"/>
      <c r="OLZ383" s="1431"/>
      <c r="OMA383" s="1431"/>
      <c r="OMB383" s="1431"/>
      <c r="OMC383" s="1431"/>
      <c r="OMD383" s="1431"/>
      <c r="OME383" s="1431"/>
      <c r="OMF383" s="1431"/>
      <c r="OMG383" s="1431"/>
      <c r="OMH383" s="1431"/>
      <c r="OMI383" s="1431"/>
      <c r="OMJ383" s="1431"/>
      <c r="OMK383" s="1431"/>
      <c r="OML383" s="1431"/>
      <c r="OMM383" s="1431"/>
      <c r="OMN383" s="1431"/>
      <c r="OMO383" s="1431"/>
      <c r="OMP383" s="1431"/>
      <c r="OMQ383" s="1431"/>
      <c r="OMR383" s="1431"/>
      <c r="OMS383" s="1431"/>
      <c r="OMT383" s="1431"/>
      <c r="OMU383" s="1431"/>
      <c r="OMV383" s="1431"/>
      <c r="OMW383" s="1431"/>
      <c r="OMX383" s="1431"/>
      <c r="OMY383" s="1431"/>
      <c r="OMZ383" s="1431"/>
      <c r="ONA383" s="1431"/>
      <c r="ONB383" s="1431"/>
      <c r="ONC383" s="1431"/>
      <c r="OND383" s="1431"/>
      <c r="ONE383" s="1431"/>
      <c r="ONF383" s="1431"/>
      <c r="ONG383" s="1431"/>
      <c r="ONH383" s="1431"/>
      <c r="ONI383" s="1431"/>
      <c r="ONJ383" s="1431"/>
      <c r="ONK383" s="1431"/>
      <c r="ONL383" s="1431"/>
      <c r="ONM383" s="1431"/>
      <c r="ONN383" s="1431"/>
      <c r="ONO383" s="1431"/>
      <c r="ONP383" s="1431"/>
      <c r="ONQ383" s="1431"/>
      <c r="ONR383" s="1431"/>
      <c r="ONS383" s="1431"/>
      <c r="ONT383" s="1431"/>
      <c r="ONU383" s="1431"/>
      <c r="ONV383" s="1431"/>
      <c r="ONW383" s="1431"/>
      <c r="ONX383" s="1431"/>
      <c r="ONY383" s="1431"/>
      <c r="ONZ383" s="1431"/>
      <c r="OOA383" s="1431"/>
      <c r="OOB383" s="1431"/>
      <c r="OOC383" s="1431"/>
      <c r="OOD383" s="1431"/>
      <c r="OOE383" s="1431"/>
      <c r="OOF383" s="1431"/>
      <c r="OOG383" s="1431"/>
      <c r="OOH383" s="1431"/>
      <c r="OOI383" s="1431"/>
      <c r="OOJ383" s="1431"/>
      <c r="OOK383" s="1431"/>
      <c r="OOL383" s="1431"/>
      <c r="OOM383" s="1431"/>
      <c r="OON383" s="1431"/>
      <c r="OOO383" s="1431"/>
      <c r="OOP383" s="1431"/>
      <c r="OOQ383" s="1431"/>
      <c r="OOR383" s="1431"/>
      <c r="OOS383" s="1431"/>
      <c r="OOT383" s="1431"/>
      <c r="OOU383" s="1431"/>
      <c r="OOV383" s="1431"/>
      <c r="OOW383" s="1431"/>
      <c r="OOX383" s="1431"/>
      <c r="OOY383" s="1431"/>
      <c r="OOZ383" s="1431"/>
      <c r="OPA383" s="1431"/>
      <c r="OPB383" s="1431"/>
      <c r="OPC383" s="1431"/>
      <c r="OPD383" s="1431"/>
      <c r="OPE383" s="1431"/>
      <c r="OPF383" s="1431"/>
      <c r="OPG383" s="1431"/>
      <c r="OPH383" s="1431"/>
      <c r="OPI383" s="1431"/>
      <c r="OPJ383" s="1431"/>
      <c r="OPK383" s="1431"/>
      <c r="OPL383" s="1431"/>
      <c r="OPM383" s="1431"/>
      <c r="OPN383" s="1431"/>
      <c r="OPO383" s="1431"/>
      <c r="OPP383" s="1431"/>
      <c r="OPQ383" s="1431"/>
      <c r="OPR383" s="1431"/>
      <c r="OPS383" s="1431"/>
      <c r="OPT383" s="1431"/>
      <c r="OPU383" s="1431"/>
      <c r="OPV383" s="1431"/>
      <c r="OPW383" s="1431"/>
      <c r="OPX383" s="1431"/>
      <c r="OPY383" s="1431"/>
      <c r="OPZ383" s="1431"/>
      <c r="OQA383" s="1431"/>
      <c r="OQB383" s="1431"/>
      <c r="OQC383" s="1431"/>
      <c r="OQD383" s="1431"/>
      <c r="OQE383" s="1431"/>
      <c r="OQF383" s="1431"/>
      <c r="OQG383" s="1431"/>
      <c r="OQH383" s="1431"/>
      <c r="OQI383" s="1431"/>
      <c r="OQJ383" s="1431"/>
      <c r="OQK383" s="1431"/>
      <c r="OQL383" s="1431"/>
      <c r="OQM383" s="1431"/>
      <c r="OQN383" s="1431"/>
      <c r="OQO383" s="1431"/>
      <c r="OQP383" s="1431"/>
      <c r="OQQ383" s="1431"/>
      <c r="OQR383" s="1431"/>
      <c r="OQS383" s="1431"/>
      <c r="OQT383" s="1431"/>
      <c r="OQU383" s="1431"/>
      <c r="OQV383" s="1431"/>
      <c r="OQW383" s="1431"/>
      <c r="OQX383" s="1431"/>
      <c r="OQY383" s="1431"/>
      <c r="OQZ383" s="1431"/>
      <c r="ORA383" s="1431"/>
      <c r="ORB383" s="1431"/>
      <c r="ORC383" s="1431"/>
      <c r="ORD383" s="1431"/>
      <c r="ORE383" s="1431"/>
      <c r="ORF383" s="1431"/>
      <c r="ORG383" s="1431"/>
      <c r="ORH383" s="1431"/>
      <c r="ORI383" s="1431"/>
      <c r="ORJ383" s="1431"/>
      <c r="ORK383" s="1431"/>
      <c r="ORL383" s="1431"/>
      <c r="ORM383" s="1431"/>
      <c r="ORN383" s="1431"/>
      <c r="ORO383" s="1431"/>
      <c r="ORP383" s="1431"/>
      <c r="ORQ383" s="1431"/>
      <c r="ORR383" s="1431"/>
      <c r="ORS383" s="1431"/>
      <c r="ORT383" s="1431"/>
      <c r="ORU383" s="1431"/>
      <c r="ORV383" s="1431"/>
      <c r="ORW383" s="1431"/>
      <c r="ORX383" s="1431"/>
      <c r="ORY383" s="1431"/>
      <c r="ORZ383" s="1431"/>
      <c r="OSA383" s="1431"/>
      <c r="OSB383" s="1431"/>
      <c r="OSC383" s="1431"/>
      <c r="OSD383" s="1431"/>
      <c r="OSE383" s="1431"/>
      <c r="OSF383" s="1431"/>
      <c r="OSG383" s="1431"/>
      <c r="OSH383" s="1431"/>
      <c r="OSI383" s="1431"/>
      <c r="OSJ383" s="1431"/>
      <c r="OSK383" s="1431"/>
      <c r="OSL383" s="1431"/>
      <c r="OSM383" s="1431"/>
      <c r="OSN383" s="1431"/>
      <c r="OSO383" s="1431"/>
      <c r="OSP383" s="1431"/>
      <c r="OSQ383" s="1431"/>
      <c r="OSR383" s="1431"/>
      <c r="OSS383" s="1431"/>
      <c r="OST383" s="1431"/>
      <c r="OSU383" s="1431"/>
      <c r="OSV383" s="1431"/>
      <c r="OSW383" s="1431"/>
      <c r="OSX383" s="1431"/>
      <c r="OSY383" s="1431"/>
      <c r="OSZ383" s="1431"/>
      <c r="OTA383" s="1431"/>
      <c r="OTB383" s="1431"/>
      <c r="OTC383" s="1431"/>
      <c r="OTD383" s="1431"/>
      <c r="OTE383" s="1431"/>
      <c r="OTF383" s="1431"/>
      <c r="OTG383" s="1431"/>
      <c r="OTH383" s="1431"/>
      <c r="OTI383" s="1431"/>
      <c r="OTJ383" s="1431"/>
      <c r="OTK383" s="1431"/>
      <c r="OTL383" s="1431"/>
      <c r="OTM383" s="1431"/>
      <c r="OTN383" s="1431"/>
      <c r="OTO383" s="1431"/>
      <c r="OTP383" s="1431"/>
      <c r="OTQ383" s="1431"/>
      <c r="OTR383" s="1431"/>
      <c r="OTS383" s="1431"/>
      <c r="OTT383" s="1431"/>
      <c r="OTU383" s="1431"/>
      <c r="OTV383" s="1431"/>
      <c r="OTW383" s="1431"/>
      <c r="OTX383" s="1431"/>
      <c r="OTY383" s="1431"/>
      <c r="OTZ383" s="1431"/>
      <c r="OUA383" s="1431"/>
      <c r="OUB383" s="1431"/>
      <c r="OUC383" s="1431"/>
      <c r="OUD383" s="1431"/>
      <c r="OUE383" s="1431"/>
      <c r="OUF383" s="1431"/>
      <c r="OUG383" s="1431"/>
      <c r="OUH383" s="1431"/>
      <c r="OUI383" s="1431"/>
      <c r="OUJ383" s="1431"/>
      <c r="OUK383" s="1431"/>
      <c r="OUL383" s="1431"/>
      <c r="OUM383" s="1431"/>
      <c r="OUN383" s="1431"/>
      <c r="OUO383" s="1431"/>
      <c r="OUP383" s="1431"/>
      <c r="OUQ383" s="1431"/>
      <c r="OUR383" s="1431"/>
      <c r="OUS383" s="1431"/>
      <c r="OUT383" s="1431"/>
      <c r="OUU383" s="1431"/>
      <c r="OUV383" s="1431"/>
      <c r="OUW383" s="1431"/>
      <c r="OUX383" s="1431"/>
      <c r="OUY383" s="1431"/>
      <c r="OUZ383" s="1431"/>
      <c r="OVA383" s="1431"/>
      <c r="OVB383" s="1431"/>
      <c r="OVC383" s="1431"/>
      <c r="OVD383" s="1431"/>
      <c r="OVE383" s="1431"/>
      <c r="OVF383" s="1431"/>
      <c r="OVG383" s="1431"/>
      <c r="OVH383" s="1431"/>
      <c r="OVI383" s="1431"/>
      <c r="OVJ383" s="1431"/>
      <c r="OVK383" s="1431"/>
      <c r="OVL383" s="1431"/>
      <c r="OVM383" s="1431"/>
      <c r="OVN383" s="1431"/>
      <c r="OVO383" s="1431"/>
      <c r="OVP383" s="1431"/>
      <c r="OVQ383" s="1431"/>
      <c r="OVR383" s="1431"/>
      <c r="OVS383" s="1431"/>
      <c r="OVT383" s="1431"/>
      <c r="OVU383" s="1431"/>
      <c r="OVV383" s="1431"/>
      <c r="OVW383" s="1431"/>
      <c r="OVX383" s="1431"/>
      <c r="OVY383" s="1431"/>
      <c r="OVZ383" s="1431"/>
      <c r="OWA383" s="1431"/>
      <c r="OWB383" s="1431"/>
      <c r="OWC383" s="1431"/>
      <c r="OWD383" s="1431"/>
      <c r="OWE383" s="1431"/>
      <c r="OWF383" s="1431"/>
      <c r="OWG383" s="1431"/>
      <c r="OWH383" s="1431"/>
      <c r="OWI383" s="1431"/>
      <c r="OWJ383" s="1431"/>
      <c r="OWK383" s="1431"/>
      <c r="OWL383" s="1431"/>
      <c r="OWM383" s="1431"/>
      <c r="OWN383" s="1431"/>
      <c r="OWO383" s="1431"/>
      <c r="OWP383" s="1431"/>
      <c r="OWQ383" s="1431"/>
      <c r="OWR383" s="1431"/>
      <c r="OWS383" s="1431"/>
      <c r="OWT383" s="1431"/>
      <c r="OWU383" s="1431"/>
      <c r="OWV383" s="1431"/>
      <c r="OWW383" s="1431"/>
      <c r="OWX383" s="1431"/>
      <c r="OWY383" s="1431"/>
      <c r="OWZ383" s="1431"/>
      <c r="OXA383" s="1431"/>
      <c r="OXB383" s="1431"/>
      <c r="OXC383" s="1431"/>
      <c r="OXD383" s="1431"/>
      <c r="OXE383" s="1431"/>
      <c r="OXF383" s="1431"/>
      <c r="OXG383" s="1431"/>
      <c r="OXH383" s="1431"/>
      <c r="OXI383" s="1431"/>
      <c r="OXJ383" s="1431"/>
      <c r="OXK383" s="1431"/>
      <c r="OXL383" s="1431"/>
      <c r="OXM383" s="1431"/>
      <c r="OXN383" s="1431"/>
      <c r="OXO383" s="1431"/>
      <c r="OXP383" s="1431"/>
      <c r="OXQ383" s="1431"/>
      <c r="OXR383" s="1431"/>
      <c r="OXS383" s="1431"/>
      <c r="OXT383" s="1431"/>
      <c r="OXU383" s="1431"/>
      <c r="OXV383" s="1431"/>
      <c r="OXW383" s="1431"/>
      <c r="OXX383" s="1431"/>
      <c r="OXY383" s="1431"/>
      <c r="OXZ383" s="1431"/>
      <c r="OYA383" s="1431"/>
      <c r="OYB383" s="1431"/>
      <c r="OYC383" s="1431"/>
      <c r="OYD383" s="1431"/>
      <c r="OYE383" s="1431"/>
      <c r="OYF383" s="1431"/>
      <c r="OYG383" s="1431"/>
      <c r="OYH383" s="1431"/>
      <c r="OYI383" s="1431"/>
      <c r="OYJ383" s="1431"/>
      <c r="OYK383" s="1431"/>
      <c r="OYL383" s="1431"/>
      <c r="OYM383" s="1431"/>
      <c r="OYN383" s="1431"/>
      <c r="OYO383" s="1431"/>
      <c r="OYP383" s="1431"/>
      <c r="OYQ383" s="1431"/>
      <c r="OYR383" s="1431"/>
      <c r="OYS383" s="1431"/>
      <c r="OYT383" s="1431"/>
      <c r="OYU383" s="1431"/>
      <c r="OYV383" s="1431"/>
      <c r="OYW383" s="1431"/>
      <c r="OYX383" s="1431"/>
      <c r="OYY383" s="1431"/>
      <c r="OYZ383" s="1431"/>
      <c r="OZA383" s="1431"/>
      <c r="OZB383" s="1431"/>
      <c r="OZC383" s="1431"/>
      <c r="OZD383" s="1431"/>
      <c r="OZE383" s="1431"/>
      <c r="OZF383" s="1431"/>
      <c r="OZG383" s="1431"/>
      <c r="OZH383" s="1431"/>
      <c r="OZI383" s="1431"/>
      <c r="OZJ383" s="1431"/>
      <c r="OZK383" s="1431"/>
      <c r="OZL383" s="1431"/>
      <c r="OZM383" s="1431"/>
      <c r="OZN383" s="1431"/>
      <c r="OZO383" s="1431"/>
      <c r="OZP383" s="1431"/>
      <c r="OZQ383" s="1431"/>
      <c r="OZR383" s="1431"/>
      <c r="OZS383" s="1431"/>
      <c r="OZT383" s="1431"/>
      <c r="OZU383" s="1431"/>
      <c r="OZV383" s="1431"/>
      <c r="OZW383" s="1431"/>
      <c r="OZX383" s="1431"/>
      <c r="OZY383" s="1431"/>
      <c r="OZZ383" s="1431"/>
      <c r="PAA383" s="1431"/>
      <c r="PAB383" s="1431"/>
      <c r="PAC383" s="1431"/>
      <c r="PAD383" s="1431"/>
      <c r="PAE383" s="1431"/>
      <c r="PAF383" s="1431"/>
      <c r="PAG383" s="1431"/>
      <c r="PAH383" s="1431"/>
      <c r="PAI383" s="1431"/>
      <c r="PAJ383" s="1431"/>
      <c r="PAK383" s="1431"/>
      <c r="PAL383" s="1431"/>
      <c r="PAM383" s="1431"/>
      <c r="PAN383" s="1431"/>
      <c r="PAO383" s="1431"/>
      <c r="PAP383" s="1431"/>
      <c r="PAQ383" s="1431"/>
      <c r="PAR383" s="1431"/>
      <c r="PAS383" s="1431"/>
      <c r="PAT383" s="1431"/>
      <c r="PAU383" s="1431"/>
      <c r="PAV383" s="1431"/>
      <c r="PAW383" s="1431"/>
      <c r="PAX383" s="1431"/>
      <c r="PAY383" s="1431"/>
      <c r="PAZ383" s="1431"/>
      <c r="PBA383" s="1431"/>
      <c r="PBB383" s="1431"/>
      <c r="PBC383" s="1431"/>
      <c r="PBD383" s="1431"/>
      <c r="PBE383" s="1431"/>
      <c r="PBF383" s="1431"/>
      <c r="PBG383" s="1431"/>
      <c r="PBH383" s="1431"/>
      <c r="PBI383" s="1431"/>
      <c r="PBJ383" s="1431"/>
      <c r="PBK383" s="1431"/>
      <c r="PBL383" s="1431"/>
      <c r="PBM383" s="1431"/>
      <c r="PBN383" s="1431"/>
      <c r="PBO383" s="1431"/>
      <c r="PBP383" s="1431"/>
      <c r="PBQ383" s="1431"/>
      <c r="PBR383" s="1431"/>
      <c r="PBS383" s="1431"/>
      <c r="PBT383" s="1431"/>
      <c r="PBU383" s="1431"/>
      <c r="PBV383" s="1431"/>
      <c r="PBW383" s="1431"/>
      <c r="PBX383" s="1431"/>
      <c r="PBY383" s="1431"/>
      <c r="PBZ383" s="1431"/>
      <c r="PCA383" s="1431"/>
      <c r="PCB383" s="1431"/>
      <c r="PCC383" s="1431"/>
      <c r="PCD383" s="1431"/>
      <c r="PCE383" s="1431"/>
      <c r="PCF383" s="1431"/>
      <c r="PCG383" s="1431"/>
      <c r="PCH383" s="1431"/>
      <c r="PCI383" s="1431"/>
      <c r="PCJ383" s="1431"/>
      <c r="PCK383" s="1431"/>
      <c r="PCL383" s="1431"/>
      <c r="PCM383" s="1431"/>
      <c r="PCN383" s="1431"/>
      <c r="PCO383" s="1431"/>
      <c r="PCP383" s="1431"/>
      <c r="PCQ383" s="1431"/>
      <c r="PCR383" s="1431"/>
      <c r="PCS383" s="1431"/>
      <c r="PCT383" s="1431"/>
      <c r="PCU383" s="1431"/>
      <c r="PCV383" s="1431"/>
      <c r="PCW383" s="1431"/>
      <c r="PCX383" s="1431"/>
      <c r="PCY383" s="1431"/>
      <c r="PCZ383" s="1431"/>
      <c r="PDA383" s="1431"/>
      <c r="PDB383" s="1431"/>
      <c r="PDC383" s="1431"/>
      <c r="PDD383" s="1431"/>
      <c r="PDE383" s="1431"/>
      <c r="PDF383" s="1431"/>
      <c r="PDG383" s="1431"/>
      <c r="PDH383" s="1431"/>
      <c r="PDI383" s="1431"/>
      <c r="PDJ383" s="1431"/>
      <c r="PDK383" s="1431"/>
      <c r="PDL383" s="1431"/>
      <c r="PDM383" s="1431"/>
      <c r="PDN383" s="1431"/>
      <c r="PDO383" s="1431"/>
      <c r="PDP383" s="1431"/>
      <c r="PDQ383" s="1431"/>
      <c r="PDR383" s="1431"/>
      <c r="PDS383" s="1431"/>
      <c r="PDT383" s="1431"/>
      <c r="PDU383" s="1431"/>
      <c r="PDV383" s="1431"/>
      <c r="PDW383" s="1431"/>
      <c r="PDX383" s="1431"/>
      <c r="PDY383" s="1431"/>
      <c r="PDZ383" s="1431"/>
      <c r="PEA383" s="1431"/>
      <c r="PEB383" s="1431"/>
      <c r="PEC383" s="1431"/>
      <c r="PED383" s="1431"/>
      <c r="PEE383" s="1431"/>
      <c r="PEF383" s="1431"/>
      <c r="PEG383" s="1431"/>
      <c r="PEH383" s="1431"/>
      <c r="PEI383" s="1431"/>
      <c r="PEJ383" s="1431"/>
      <c r="PEK383" s="1431"/>
      <c r="PEL383" s="1431"/>
      <c r="PEM383" s="1431"/>
      <c r="PEN383" s="1431"/>
      <c r="PEO383" s="1431"/>
      <c r="PEP383" s="1431"/>
      <c r="PEQ383" s="1431"/>
      <c r="PER383" s="1431"/>
      <c r="PES383" s="1431"/>
      <c r="PET383" s="1431"/>
      <c r="PEU383" s="1431"/>
      <c r="PEV383" s="1431"/>
      <c r="PEW383" s="1431"/>
      <c r="PEX383" s="1431"/>
      <c r="PEY383" s="1431"/>
      <c r="PEZ383" s="1431"/>
      <c r="PFA383" s="1431"/>
      <c r="PFB383" s="1431"/>
      <c r="PFC383" s="1431"/>
      <c r="PFD383" s="1431"/>
      <c r="PFE383" s="1431"/>
      <c r="PFF383" s="1431"/>
      <c r="PFG383" s="1431"/>
      <c r="PFH383" s="1431"/>
      <c r="PFI383" s="1431"/>
      <c r="PFJ383" s="1431"/>
      <c r="PFK383" s="1431"/>
      <c r="PFL383" s="1431"/>
      <c r="PFM383" s="1431"/>
      <c r="PFN383" s="1431"/>
      <c r="PFO383" s="1431"/>
      <c r="PFP383" s="1431"/>
      <c r="PFQ383" s="1431"/>
      <c r="PFR383" s="1431"/>
      <c r="PFS383" s="1431"/>
      <c r="PFT383" s="1431"/>
      <c r="PFU383" s="1431"/>
      <c r="PFV383" s="1431"/>
      <c r="PFW383" s="1431"/>
      <c r="PFX383" s="1431"/>
      <c r="PFY383" s="1431"/>
      <c r="PFZ383" s="1431"/>
      <c r="PGA383" s="1431"/>
      <c r="PGB383" s="1431"/>
      <c r="PGC383" s="1431"/>
      <c r="PGD383" s="1431"/>
      <c r="PGE383" s="1431"/>
      <c r="PGF383" s="1431"/>
      <c r="PGG383" s="1431"/>
      <c r="PGH383" s="1431"/>
      <c r="PGI383" s="1431"/>
      <c r="PGJ383" s="1431"/>
      <c r="PGK383" s="1431"/>
      <c r="PGL383" s="1431"/>
      <c r="PGM383" s="1431"/>
      <c r="PGN383" s="1431"/>
      <c r="PGO383" s="1431"/>
      <c r="PGP383" s="1431"/>
      <c r="PGQ383" s="1431"/>
      <c r="PGR383" s="1431"/>
      <c r="PGS383" s="1431"/>
      <c r="PGT383" s="1431"/>
      <c r="PGU383" s="1431"/>
      <c r="PGV383" s="1431"/>
      <c r="PGW383" s="1431"/>
      <c r="PGX383" s="1431"/>
      <c r="PGY383" s="1431"/>
      <c r="PGZ383" s="1431"/>
      <c r="PHA383" s="1431"/>
      <c r="PHB383" s="1431"/>
      <c r="PHC383" s="1431"/>
      <c r="PHD383" s="1431"/>
      <c r="PHE383" s="1431"/>
      <c r="PHF383" s="1431"/>
      <c r="PHG383" s="1431"/>
      <c r="PHH383" s="1431"/>
      <c r="PHI383" s="1431"/>
      <c r="PHJ383" s="1431"/>
      <c r="PHK383" s="1431"/>
      <c r="PHL383" s="1431"/>
      <c r="PHM383" s="1431"/>
      <c r="PHN383" s="1431"/>
      <c r="PHO383" s="1431"/>
      <c r="PHP383" s="1431"/>
      <c r="PHQ383" s="1431"/>
      <c r="PHR383" s="1431"/>
      <c r="PHS383" s="1431"/>
      <c r="PHT383" s="1431"/>
      <c r="PHU383" s="1431"/>
      <c r="PHV383" s="1431"/>
      <c r="PHW383" s="1431"/>
      <c r="PHX383" s="1431"/>
      <c r="PHY383" s="1431"/>
      <c r="PHZ383" s="1431"/>
      <c r="PIA383" s="1431"/>
      <c r="PIB383" s="1431"/>
      <c r="PIC383" s="1431"/>
      <c r="PID383" s="1431"/>
      <c r="PIE383" s="1431"/>
      <c r="PIF383" s="1431"/>
      <c r="PIG383" s="1431"/>
      <c r="PIH383" s="1431"/>
      <c r="PII383" s="1431"/>
      <c r="PIJ383" s="1431"/>
      <c r="PIK383" s="1431"/>
      <c r="PIL383" s="1431"/>
      <c r="PIM383" s="1431"/>
      <c r="PIN383" s="1431"/>
      <c r="PIO383" s="1431"/>
      <c r="PIP383" s="1431"/>
      <c r="PIQ383" s="1431"/>
      <c r="PIR383" s="1431"/>
      <c r="PIS383" s="1431"/>
      <c r="PIT383" s="1431"/>
      <c r="PIU383" s="1431"/>
      <c r="PIV383" s="1431"/>
      <c r="PIW383" s="1431"/>
      <c r="PIX383" s="1431"/>
      <c r="PIY383" s="1431"/>
      <c r="PIZ383" s="1431"/>
      <c r="PJA383" s="1431"/>
      <c r="PJB383" s="1431"/>
      <c r="PJC383" s="1431"/>
      <c r="PJD383" s="1431"/>
      <c r="PJE383" s="1431"/>
      <c r="PJF383" s="1431"/>
      <c r="PJG383" s="1431"/>
      <c r="PJH383" s="1431"/>
      <c r="PJI383" s="1431"/>
      <c r="PJJ383" s="1431"/>
      <c r="PJK383" s="1431"/>
      <c r="PJL383" s="1431"/>
      <c r="PJM383" s="1431"/>
      <c r="PJN383" s="1431"/>
      <c r="PJO383" s="1431"/>
      <c r="PJP383" s="1431"/>
      <c r="PJQ383" s="1431"/>
      <c r="PJR383" s="1431"/>
      <c r="PJS383" s="1431"/>
      <c r="PJT383" s="1431"/>
      <c r="PJU383" s="1431"/>
      <c r="PJV383" s="1431"/>
      <c r="PJW383" s="1431"/>
      <c r="PJX383" s="1431"/>
      <c r="PJY383" s="1431"/>
      <c r="PJZ383" s="1431"/>
      <c r="PKA383" s="1431"/>
      <c r="PKB383" s="1431"/>
      <c r="PKC383" s="1431"/>
      <c r="PKD383" s="1431"/>
      <c r="PKE383" s="1431"/>
      <c r="PKF383" s="1431"/>
      <c r="PKG383" s="1431"/>
      <c r="PKH383" s="1431"/>
      <c r="PKI383" s="1431"/>
      <c r="PKJ383" s="1431"/>
      <c r="PKK383" s="1431"/>
      <c r="PKL383" s="1431"/>
      <c r="PKM383" s="1431"/>
      <c r="PKN383" s="1431"/>
      <c r="PKO383" s="1431"/>
      <c r="PKP383" s="1431"/>
      <c r="PKQ383" s="1431"/>
      <c r="PKR383" s="1431"/>
      <c r="PKS383" s="1431"/>
      <c r="PKT383" s="1431"/>
      <c r="PKU383" s="1431"/>
      <c r="PKV383" s="1431"/>
      <c r="PKW383" s="1431"/>
      <c r="PKX383" s="1431"/>
      <c r="PKY383" s="1431"/>
      <c r="PKZ383" s="1431"/>
      <c r="PLA383" s="1431"/>
      <c r="PLB383" s="1431"/>
      <c r="PLC383" s="1431"/>
      <c r="PLD383" s="1431"/>
      <c r="PLE383" s="1431"/>
      <c r="PLF383" s="1431"/>
      <c r="PLG383" s="1431"/>
      <c r="PLH383" s="1431"/>
      <c r="PLI383" s="1431"/>
      <c r="PLJ383" s="1431"/>
      <c r="PLK383" s="1431"/>
      <c r="PLL383" s="1431"/>
      <c r="PLM383" s="1431"/>
      <c r="PLN383" s="1431"/>
      <c r="PLO383" s="1431"/>
      <c r="PLP383" s="1431"/>
      <c r="PLQ383" s="1431"/>
      <c r="PLR383" s="1431"/>
      <c r="PLS383" s="1431"/>
      <c r="PLT383" s="1431"/>
      <c r="PLU383" s="1431"/>
      <c r="PLV383" s="1431"/>
      <c r="PLW383" s="1431"/>
      <c r="PLX383" s="1431"/>
      <c r="PLY383" s="1431"/>
      <c r="PLZ383" s="1431"/>
      <c r="PMA383" s="1431"/>
      <c r="PMB383" s="1431"/>
      <c r="PMC383" s="1431"/>
      <c r="PMD383" s="1431"/>
      <c r="PME383" s="1431"/>
      <c r="PMF383" s="1431"/>
      <c r="PMG383" s="1431"/>
      <c r="PMH383" s="1431"/>
      <c r="PMI383" s="1431"/>
      <c r="PMJ383" s="1431"/>
      <c r="PMK383" s="1431"/>
      <c r="PML383" s="1431"/>
      <c r="PMM383" s="1431"/>
      <c r="PMN383" s="1431"/>
      <c r="PMO383" s="1431"/>
      <c r="PMP383" s="1431"/>
      <c r="PMQ383" s="1431"/>
      <c r="PMR383" s="1431"/>
      <c r="PMS383" s="1431"/>
      <c r="PMT383" s="1431"/>
      <c r="PMU383" s="1431"/>
      <c r="PMV383" s="1431"/>
      <c r="PMW383" s="1431"/>
      <c r="PMX383" s="1431"/>
      <c r="PMY383" s="1431"/>
      <c r="PMZ383" s="1431"/>
      <c r="PNA383" s="1431"/>
      <c r="PNB383" s="1431"/>
      <c r="PNC383" s="1431"/>
      <c r="PND383" s="1431"/>
      <c r="PNE383" s="1431"/>
      <c r="PNF383" s="1431"/>
      <c r="PNG383" s="1431"/>
      <c r="PNH383" s="1431"/>
      <c r="PNI383" s="1431"/>
      <c r="PNJ383" s="1431"/>
      <c r="PNK383" s="1431"/>
      <c r="PNL383" s="1431"/>
      <c r="PNM383" s="1431"/>
      <c r="PNN383" s="1431"/>
      <c r="PNO383" s="1431"/>
      <c r="PNP383" s="1431"/>
      <c r="PNQ383" s="1431"/>
      <c r="PNR383" s="1431"/>
      <c r="PNS383" s="1431"/>
      <c r="PNT383" s="1431"/>
      <c r="PNU383" s="1431"/>
      <c r="PNV383" s="1431"/>
      <c r="PNW383" s="1431"/>
      <c r="PNX383" s="1431"/>
      <c r="PNY383" s="1431"/>
      <c r="PNZ383" s="1431"/>
      <c r="POA383" s="1431"/>
      <c r="POB383" s="1431"/>
      <c r="POC383" s="1431"/>
      <c r="POD383" s="1431"/>
      <c r="POE383" s="1431"/>
      <c r="POF383" s="1431"/>
      <c r="POG383" s="1431"/>
      <c r="POH383" s="1431"/>
      <c r="POI383" s="1431"/>
      <c r="POJ383" s="1431"/>
      <c r="POK383" s="1431"/>
      <c r="POL383" s="1431"/>
      <c r="POM383" s="1431"/>
      <c r="PON383" s="1431"/>
      <c r="POO383" s="1431"/>
      <c r="POP383" s="1431"/>
      <c r="POQ383" s="1431"/>
      <c r="POR383" s="1431"/>
      <c r="POS383" s="1431"/>
      <c r="POT383" s="1431"/>
      <c r="POU383" s="1431"/>
      <c r="POV383" s="1431"/>
      <c r="POW383" s="1431"/>
      <c r="POX383" s="1431"/>
      <c r="POY383" s="1431"/>
      <c r="POZ383" s="1431"/>
      <c r="PPA383" s="1431"/>
      <c r="PPB383" s="1431"/>
      <c r="PPC383" s="1431"/>
      <c r="PPD383" s="1431"/>
      <c r="PPE383" s="1431"/>
      <c r="PPF383" s="1431"/>
      <c r="PPG383" s="1431"/>
      <c r="PPH383" s="1431"/>
      <c r="PPI383" s="1431"/>
      <c r="PPJ383" s="1431"/>
      <c r="PPK383" s="1431"/>
      <c r="PPL383" s="1431"/>
      <c r="PPM383" s="1431"/>
      <c r="PPN383" s="1431"/>
      <c r="PPO383" s="1431"/>
      <c r="PPP383" s="1431"/>
      <c r="PPQ383" s="1431"/>
      <c r="PPR383" s="1431"/>
      <c r="PPS383" s="1431"/>
      <c r="PPT383" s="1431"/>
      <c r="PPU383" s="1431"/>
      <c r="PPV383" s="1431"/>
      <c r="PPW383" s="1431"/>
      <c r="PPX383" s="1431"/>
      <c r="PPY383" s="1431"/>
      <c r="PPZ383" s="1431"/>
      <c r="PQA383" s="1431"/>
      <c r="PQB383" s="1431"/>
      <c r="PQC383" s="1431"/>
      <c r="PQD383" s="1431"/>
      <c r="PQE383" s="1431"/>
      <c r="PQF383" s="1431"/>
      <c r="PQG383" s="1431"/>
      <c r="PQH383" s="1431"/>
      <c r="PQI383" s="1431"/>
      <c r="PQJ383" s="1431"/>
      <c r="PQK383" s="1431"/>
      <c r="PQL383" s="1431"/>
      <c r="PQM383" s="1431"/>
      <c r="PQN383" s="1431"/>
      <c r="PQO383" s="1431"/>
      <c r="PQP383" s="1431"/>
      <c r="PQQ383" s="1431"/>
      <c r="PQR383" s="1431"/>
      <c r="PQS383" s="1431"/>
      <c r="PQT383" s="1431"/>
      <c r="PQU383" s="1431"/>
      <c r="PQV383" s="1431"/>
      <c r="PQW383" s="1431"/>
      <c r="PQX383" s="1431"/>
      <c r="PQY383" s="1431"/>
      <c r="PQZ383" s="1431"/>
      <c r="PRA383" s="1431"/>
      <c r="PRB383" s="1431"/>
      <c r="PRC383" s="1431"/>
      <c r="PRD383" s="1431"/>
      <c r="PRE383" s="1431"/>
      <c r="PRF383" s="1431"/>
      <c r="PRG383" s="1431"/>
      <c r="PRH383" s="1431"/>
      <c r="PRI383" s="1431"/>
      <c r="PRJ383" s="1431"/>
      <c r="PRK383" s="1431"/>
      <c r="PRL383" s="1431"/>
      <c r="PRM383" s="1431"/>
      <c r="PRN383" s="1431"/>
      <c r="PRO383" s="1431"/>
      <c r="PRP383" s="1431"/>
      <c r="PRQ383" s="1431"/>
      <c r="PRR383" s="1431"/>
      <c r="PRS383" s="1431"/>
      <c r="PRT383" s="1431"/>
      <c r="PRU383" s="1431"/>
      <c r="PRV383" s="1431"/>
      <c r="PRW383" s="1431"/>
      <c r="PRX383" s="1431"/>
      <c r="PRY383" s="1431"/>
      <c r="PRZ383" s="1431"/>
      <c r="PSA383" s="1431"/>
      <c r="PSB383" s="1431"/>
      <c r="PSC383" s="1431"/>
      <c r="PSD383" s="1431"/>
      <c r="PSE383" s="1431"/>
      <c r="PSF383" s="1431"/>
      <c r="PSG383" s="1431"/>
      <c r="PSH383" s="1431"/>
      <c r="PSI383" s="1431"/>
      <c r="PSJ383" s="1431"/>
      <c r="PSK383" s="1431"/>
      <c r="PSL383" s="1431"/>
      <c r="PSM383" s="1431"/>
      <c r="PSN383" s="1431"/>
      <c r="PSO383" s="1431"/>
      <c r="PSP383" s="1431"/>
      <c r="PSQ383" s="1431"/>
      <c r="PSR383" s="1431"/>
      <c r="PSS383" s="1431"/>
      <c r="PST383" s="1431"/>
      <c r="PSU383" s="1431"/>
      <c r="PSV383" s="1431"/>
      <c r="PSW383" s="1431"/>
      <c r="PSX383" s="1431"/>
      <c r="PSY383" s="1431"/>
      <c r="PSZ383" s="1431"/>
      <c r="PTA383" s="1431"/>
      <c r="PTB383" s="1431"/>
      <c r="PTC383" s="1431"/>
      <c r="PTD383" s="1431"/>
      <c r="PTE383" s="1431"/>
      <c r="PTF383" s="1431"/>
      <c r="PTG383" s="1431"/>
      <c r="PTH383" s="1431"/>
      <c r="PTI383" s="1431"/>
      <c r="PTJ383" s="1431"/>
      <c r="PTK383" s="1431"/>
      <c r="PTL383" s="1431"/>
      <c r="PTM383" s="1431"/>
      <c r="PTN383" s="1431"/>
      <c r="PTO383" s="1431"/>
      <c r="PTP383" s="1431"/>
      <c r="PTQ383" s="1431"/>
      <c r="PTR383" s="1431"/>
      <c r="PTS383" s="1431"/>
      <c r="PTT383" s="1431"/>
      <c r="PTU383" s="1431"/>
      <c r="PTV383" s="1431"/>
      <c r="PTW383" s="1431"/>
      <c r="PTX383" s="1431"/>
      <c r="PTY383" s="1431"/>
      <c r="PTZ383" s="1431"/>
      <c r="PUA383" s="1431"/>
      <c r="PUB383" s="1431"/>
      <c r="PUC383" s="1431"/>
      <c r="PUD383" s="1431"/>
      <c r="PUE383" s="1431"/>
      <c r="PUF383" s="1431"/>
      <c r="PUG383" s="1431"/>
      <c r="PUH383" s="1431"/>
      <c r="PUI383" s="1431"/>
      <c r="PUJ383" s="1431"/>
      <c r="PUK383" s="1431"/>
      <c r="PUL383" s="1431"/>
      <c r="PUM383" s="1431"/>
      <c r="PUN383" s="1431"/>
      <c r="PUO383" s="1431"/>
      <c r="PUP383" s="1431"/>
      <c r="PUQ383" s="1431"/>
      <c r="PUR383" s="1431"/>
      <c r="PUS383" s="1431"/>
      <c r="PUT383" s="1431"/>
      <c r="PUU383" s="1431"/>
      <c r="PUV383" s="1431"/>
      <c r="PUW383" s="1431"/>
      <c r="PUX383" s="1431"/>
      <c r="PUY383" s="1431"/>
      <c r="PUZ383" s="1431"/>
      <c r="PVA383" s="1431"/>
      <c r="PVB383" s="1431"/>
      <c r="PVC383" s="1431"/>
      <c r="PVD383" s="1431"/>
      <c r="PVE383" s="1431"/>
      <c r="PVF383" s="1431"/>
      <c r="PVG383" s="1431"/>
      <c r="PVH383" s="1431"/>
      <c r="PVI383" s="1431"/>
      <c r="PVJ383" s="1431"/>
      <c r="PVK383" s="1431"/>
      <c r="PVL383" s="1431"/>
      <c r="PVM383" s="1431"/>
      <c r="PVN383" s="1431"/>
      <c r="PVO383" s="1431"/>
      <c r="PVP383" s="1431"/>
      <c r="PVQ383" s="1431"/>
      <c r="PVR383" s="1431"/>
      <c r="PVS383" s="1431"/>
      <c r="PVT383" s="1431"/>
      <c r="PVU383" s="1431"/>
      <c r="PVV383" s="1431"/>
      <c r="PVW383" s="1431"/>
      <c r="PVX383" s="1431"/>
      <c r="PVY383" s="1431"/>
      <c r="PVZ383" s="1431"/>
      <c r="PWA383" s="1431"/>
      <c r="PWB383" s="1431"/>
      <c r="PWC383" s="1431"/>
      <c r="PWD383" s="1431"/>
      <c r="PWE383" s="1431"/>
      <c r="PWF383" s="1431"/>
      <c r="PWG383" s="1431"/>
      <c r="PWH383" s="1431"/>
      <c r="PWI383" s="1431"/>
      <c r="PWJ383" s="1431"/>
      <c r="PWK383" s="1431"/>
      <c r="PWL383" s="1431"/>
      <c r="PWM383" s="1431"/>
      <c r="PWN383" s="1431"/>
      <c r="PWO383" s="1431"/>
      <c r="PWP383" s="1431"/>
      <c r="PWQ383" s="1431"/>
      <c r="PWR383" s="1431"/>
      <c r="PWS383" s="1431"/>
      <c r="PWT383" s="1431"/>
      <c r="PWU383" s="1431"/>
      <c r="PWV383" s="1431"/>
      <c r="PWW383" s="1431"/>
      <c r="PWX383" s="1431"/>
      <c r="PWY383" s="1431"/>
      <c r="PWZ383" s="1431"/>
      <c r="PXA383" s="1431"/>
      <c r="PXB383" s="1431"/>
      <c r="PXC383" s="1431"/>
      <c r="PXD383" s="1431"/>
      <c r="PXE383" s="1431"/>
      <c r="PXF383" s="1431"/>
      <c r="PXG383" s="1431"/>
      <c r="PXH383" s="1431"/>
      <c r="PXI383" s="1431"/>
      <c r="PXJ383" s="1431"/>
      <c r="PXK383" s="1431"/>
      <c r="PXL383" s="1431"/>
      <c r="PXM383" s="1431"/>
      <c r="PXN383" s="1431"/>
      <c r="PXO383" s="1431"/>
      <c r="PXP383" s="1431"/>
      <c r="PXQ383" s="1431"/>
      <c r="PXR383" s="1431"/>
      <c r="PXS383" s="1431"/>
      <c r="PXT383" s="1431"/>
      <c r="PXU383" s="1431"/>
      <c r="PXV383" s="1431"/>
      <c r="PXW383" s="1431"/>
      <c r="PXX383" s="1431"/>
      <c r="PXY383" s="1431"/>
      <c r="PXZ383" s="1431"/>
      <c r="PYA383" s="1431"/>
      <c r="PYB383" s="1431"/>
      <c r="PYC383" s="1431"/>
      <c r="PYD383" s="1431"/>
      <c r="PYE383" s="1431"/>
      <c r="PYF383" s="1431"/>
      <c r="PYG383" s="1431"/>
      <c r="PYH383" s="1431"/>
      <c r="PYI383" s="1431"/>
      <c r="PYJ383" s="1431"/>
      <c r="PYK383" s="1431"/>
      <c r="PYL383" s="1431"/>
      <c r="PYM383" s="1431"/>
      <c r="PYN383" s="1431"/>
      <c r="PYO383" s="1431"/>
      <c r="PYP383" s="1431"/>
      <c r="PYQ383" s="1431"/>
      <c r="PYR383" s="1431"/>
      <c r="PYS383" s="1431"/>
      <c r="PYT383" s="1431"/>
      <c r="PYU383" s="1431"/>
      <c r="PYV383" s="1431"/>
      <c r="PYW383" s="1431"/>
      <c r="PYX383" s="1431"/>
      <c r="PYY383" s="1431"/>
      <c r="PYZ383" s="1431"/>
      <c r="PZA383" s="1431"/>
      <c r="PZB383" s="1431"/>
      <c r="PZC383" s="1431"/>
      <c r="PZD383" s="1431"/>
      <c r="PZE383" s="1431"/>
      <c r="PZF383" s="1431"/>
      <c r="PZG383" s="1431"/>
      <c r="PZH383" s="1431"/>
      <c r="PZI383" s="1431"/>
      <c r="PZJ383" s="1431"/>
      <c r="PZK383" s="1431"/>
      <c r="PZL383" s="1431"/>
      <c r="PZM383" s="1431"/>
      <c r="PZN383" s="1431"/>
      <c r="PZO383" s="1431"/>
      <c r="PZP383" s="1431"/>
      <c r="PZQ383" s="1431"/>
      <c r="PZR383" s="1431"/>
      <c r="PZS383" s="1431"/>
      <c r="PZT383" s="1431"/>
      <c r="PZU383" s="1431"/>
      <c r="PZV383" s="1431"/>
      <c r="PZW383" s="1431"/>
      <c r="PZX383" s="1431"/>
      <c r="PZY383" s="1431"/>
      <c r="PZZ383" s="1431"/>
      <c r="QAA383" s="1431"/>
      <c r="QAB383" s="1431"/>
      <c r="QAC383" s="1431"/>
      <c r="QAD383" s="1431"/>
      <c r="QAE383" s="1431"/>
      <c r="QAF383" s="1431"/>
      <c r="QAG383" s="1431"/>
      <c r="QAH383" s="1431"/>
      <c r="QAI383" s="1431"/>
      <c r="QAJ383" s="1431"/>
      <c r="QAK383" s="1431"/>
      <c r="QAL383" s="1431"/>
      <c r="QAM383" s="1431"/>
      <c r="QAN383" s="1431"/>
      <c r="QAO383" s="1431"/>
      <c r="QAP383" s="1431"/>
      <c r="QAQ383" s="1431"/>
      <c r="QAR383" s="1431"/>
      <c r="QAS383" s="1431"/>
      <c r="QAT383" s="1431"/>
      <c r="QAU383" s="1431"/>
      <c r="QAV383" s="1431"/>
      <c r="QAW383" s="1431"/>
      <c r="QAX383" s="1431"/>
      <c r="QAY383" s="1431"/>
      <c r="QAZ383" s="1431"/>
      <c r="QBA383" s="1431"/>
      <c r="QBB383" s="1431"/>
      <c r="QBC383" s="1431"/>
      <c r="QBD383" s="1431"/>
      <c r="QBE383" s="1431"/>
      <c r="QBF383" s="1431"/>
      <c r="QBG383" s="1431"/>
      <c r="QBH383" s="1431"/>
      <c r="QBI383" s="1431"/>
      <c r="QBJ383" s="1431"/>
      <c r="QBK383" s="1431"/>
      <c r="QBL383" s="1431"/>
      <c r="QBM383" s="1431"/>
      <c r="QBN383" s="1431"/>
      <c r="QBO383" s="1431"/>
      <c r="QBP383" s="1431"/>
      <c r="QBQ383" s="1431"/>
      <c r="QBR383" s="1431"/>
      <c r="QBS383" s="1431"/>
      <c r="QBT383" s="1431"/>
      <c r="QBU383" s="1431"/>
      <c r="QBV383" s="1431"/>
      <c r="QBW383" s="1431"/>
      <c r="QBX383" s="1431"/>
      <c r="QBY383" s="1431"/>
      <c r="QBZ383" s="1431"/>
      <c r="QCA383" s="1431"/>
      <c r="QCB383" s="1431"/>
      <c r="QCC383" s="1431"/>
      <c r="QCD383" s="1431"/>
      <c r="QCE383" s="1431"/>
      <c r="QCF383" s="1431"/>
      <c r="QCG383" s="1431"/>
      <c r="QCH383" s="1431"/>
      <c r="QCI383" s="1431"/>
      <c r="QCJ383" s="1431"/>
      <c r="QCK383" s="1431"/>
      <c r="QCL383" s="1431"/>
      <c r="QCM383" s="1431"/>
      <c r="QCN383" s="1431"/>
      <c r="QCO383" s="1431"/>
      <c r="QCP383" s="1431"/>
      <c r="QCQ383" s="1431"/>
      <c r="QCR383" s="1431"/>
      <c r="QCS383" s="1431"/>
      <c r="QCT383" s="1431"/>
      <c r="QCU383" s="1431"/>
      <c r="QCV383" s="1431"/>
      <c r="QCW383" s="1431"/>
      <c r="QCX383" s="1431"/>
      <c r="QCY383" s="1431"/>
      <c r="QCZ383" s="1431"/>
      <c r="QDA383" s="1431"/>
      <c r="QDB383" s="1431"/>
      <c r="QDC383" s="1431"/>
      <c r="QDD383" s="1431"/>
      <c r="QDE383" s="1431"/>
      <c r="QDF383" s="1431"/>
      <c r="QDG383" s="1431"/>
      <c r="QDH383" s="1431"/>
      <c r="QDI383" s="1431"/>
      <c r="QDJ383" s="1431"/>
      <c r="QDK383" s="1431"/>
      <c r="QDL383" s="1431"/>
      <c r="QDM383" s="1431"/>
      <c r="QDN383" s="1431"/>
      <c r="QDO383" s="1431"/>
      <c r="QDP383" s="1431"/>
      <c r="QDQ383" s="1431"/>
      <c r="QDR383" s="1431"/>
      <c r="QDS383" s="1431"/>
      <c r="QDT383" s="1431"/>
      <c r="QDU383" s="1431"/>
      <c r="QDV383" s="1431"/>
      <c r="QDW383" s="1431"/>
      <c r="QDX383" s="1431"/>
      <c r="QDY383" s="1431"/>
      <c r="QDZ383" s="1431"/>
      <c r="QEA383" s="1431"/>
      <c r="QEB383" s="1431"/>
      <c r="QEC383" s="1431"/>
      <c r="QED383" s="1431"/>
      <c r="QEE383" s="1431"/>
      <c r="QEF383" s="1431"/>
      <c r="QEG383" s="1431"/>
      <c r="QEH383" s="1431"/>
      <c r="QEI383" s="1431"/>
      <c r="QEJ383" s="1431"/>
      <c r="QEK383" s="1431"/>
      <c r="QEL383" s="1431"/>
      <c r="QEM383" s="1431"/>
      <c r="QEN383" s="1431"/>
      <c r="QEO383" s="1431"/>
      <c r="QEP383" s="1431"/>
      <c r="QEQ383" s="1431"/>
      <c r="QER383" s="1431"/>
      <c r="QES383" s="1431"/>
      <c r="QET383" s="1431"/>
      <c r="QEU383" s="1431"/>
      <c r="QEV383" s="1431"/>
      <c r="QEW383" s="1431"/>
      <c r="QEX383" s="1431"/>
      <c r="QEY383" s="1431"/>
      <c r="QEZ383" s="1431"/>
      <c r="QFA383" s="1431"/>
      <c r="QFB383" s="1431"/>
      <c r="QFC383" s="1431"/>
      <c r="QFD383" s="1431"/>
      <c r="QFE383" s="1431"/>
      <c r="QFF383" s="1431"/>
      <c r="QFG383" s="1431"/>
      <c r="QFH383" s="1431"/>
      <c r="QFI383" s="1431"/>
      <c r="QFJ383" s="1431"/>
      <c r="QFK383" s="1431"/>
      <c r="QFL383" s="1431"/>
      <c r="QFM383" s="1431"/>
      <c r="QFN383" s="1431"/>
      <c r="QFO383" s="1431"/>
      <c r="QFP383" s="1431"/>
      <c r="QFQ383" s="1431"/>
      <c r="QFR383" s="1431"/>
      <c r="QFS383" s="1431"/>
      <c r="QFT383" s="1431"/>
      <c r="QFU383" s="1431"/>
      <c r="QFV383" s="1431"/>
      <c r="QFW383" s="1431"/>
      <c r="QFX383" s="1431"/>
      <c r="QFY383" s="1431"/>
      <c r="QFZ383" s="1431"/>
      <c r="QGA383" s="1431"/>
      <c r="QGB383" s="1431"/>
      <c r="QGC383" s="1431"/>
      <c r="QGD383" s="1431"/>
      <c r="QGE383" s="1431"/>
      <c r="QGF383" s="1431"/>
      <c r="QGG383" s="1431"/>
      <c r="QGH383" s="1431"/>
      <c r="QGI383" s="1431"/>
      <c r="QGJ383" s="1431"/>
      <c r="QGK383" s="1431"/>
      <c r="QGL383" s="1431"/>
      <c r="QGM383" s="1431"/>
      <c r="QGN383" s="1431"/>
      <c r="QGO383" s="1431"/>
      <c r="QGP383" s="1431"/>
      <c r="QGQ383" s="1431"/>
      <c r="QGR383" s="1431"/>
      <c r="QGS383" s="1431"/>
      <c r="QGT383" s="1431"/>
      <c r="QGU383" s="1431"/>
      <c r="QGV383" s="1431"/>
      <c r="QGW383" s="1431"/>
      <c r="QGX383" s="1431"/>
      <c r="QGY383" s="1431"/>
      <c r="QGZ383" s="1431"/>
      <c r="QHA383" s="1431"/>
      <c r="QHB383" s="1431"/>
      <c r="QHC383" s="1431"/>
      <c r="QHD383" s="1431"/>
      <c r="QHE383" s="1431"/>
      <c r="QHF383" s="1431"/>
      <c r="QHG383" s="1431"/>
      <c r="QHH383" s="1431"/>
      <c r="QHI383" s="1431"/>
      <c r="QHJ383" s="1431"/>
      <c r="QHK383" s="1431"/>
      <c r="QHL383" s="1431"/>
      <c r="QHM383" s="1431"/>
      <c r="QHN383" s="1431"/>
      <c r="QHO383" s="1431"/>
      <c r="QHP383" s="1431"/>
      <c r="QHQ383" s="1431"/>
      <c r="QHR383" s="1431"/>
      <c r="QHS383" s="1431"/>
      <c r="QHT383" s="1431"/>
      <c r="QHU383" s="1431"/>
      <c r="QHV383" s="1431"/>
      <c r="QHW383" s="1431"/>
      <c r="QHX383" s="1431"/>
      <c r="QHY383" s="1431"/>
      <c r="QHZ383" s="1431"/>
      <c r="QIA383" s="1431"/>
      <c r="QIB383" s="1431"/>
      <c r="QIC383" s="1431"/>
      <c r="QID383" s="1431"/>
      <c r="QIE383" s="1431"/>
      <c r="QIF383" s="1431"/>
      <c r="QIG383" s="1431"/>
      <c r="QIH383" s="1431"/>
      <c r="QII383" s="1431"/>
      <c r="QIJ383" s="1431"/>
      <c r="QIK383" s="1431"/>
      <c r="QIL383" s="1431"/>
      <c r="QIM383" s="1431"/>
      <c r="QIN383" s="1431"/>
      <c r="QIO383" s="1431"/>
      <c r="QIP383" s="1431"/>
      <c r="QIQ383" s="1431"/>
      <c r="QIR383" s="1431"/>
      <c r="QIS383" s="1431"/>
      <c r="QIT383" s="1431"/>
      <c r="QIU383" s="1431"/>
      <c r="QIV383" s="1431"/>
      <c r="QIW383" s="1431"/>
      <c r="QIX383" s="1431"/>
      <c r="QIY383" s="1431"/>
      <c r="QIZ383" s="1431"/>
      <c r="QJA383" s="1431"/>
      <c r="QJB383" s="1431"/>
      <c r="QJC383" s="1431"/>
      <c r="QJD383" s="1431"/>
      <c r="QJE383" s="1431"/>
      <c r="QJF383" s="1431"/>
      <c r="QJG383" s="1431"/>
      <c r="QJH383" s="1431"/>
      <c r="QJI383" s="1431"/>
      <c r="QJJ383" s="1431"/>
      <c r="QJK383" s="1431"/>
      <c r="QJL383" s="1431"/>
      <c r="QJM383" s="1431"/>
      <c r="QJN383" s="1431"/>
      <c r="QJO383" s="1431"/>
      <c r="QJP383" s="1431"/>
      <c r="QJQ383" s="1431"/>
      <c r="QJR383" s="1431"/>
      <c r="QJS383" s="1431"/>
      <c r="QJT383" s="1431"/>
      <c r="QJU383" s="1431"/>
      <c r="QJV383" s="1431"/>
      <c r="QJW383" s="1431"/>
      <c r="QJX383" s="1431"/>
      <c r="QJY383" s="1431"/>
      <c r="QJZ383" s="1431"/>
      <c r="QKA383" s="1431"/>
      <c r="QKB383" s="1431"/>
      <c r="QKC383" s="1431"/>
      <c r="QKD383" s="1431"/>
      <c r="QKE383" s="1431"/>
      <c r="QKF383" s="1431"/>
      <c r="QKG383" s="1431"/>
      <c r="QKH383" s="1431"/>
      <c r="QKI383" s="1431"/>
      <c r="QKJ383" s="1431"/>
      <c r="QKK383" s="1431"/>
      <c r="QKL383" s="1431"/>
      <c r="QKM383" s="1431"/>
      <c r="QKN383" s="1431"/>
      <c r="QKO383" s="1431"/>
      <c r="QKP383" s="1431"/>
      <c r="QKQ383" s="1431"/>
      <c r="QKR383" s="1431"/>
      <c r="QKS383" s="1431"/>
      <c r="QKT383" s="1431"/>
      <c r="QKU383" s="1431"/>
      <c r="QKV383" s="1431"/>
      <c r="QKW383" s="1431"/>
      <c r="QKX383" s="1431"/>
      <c r="QKY383" s="1431"/>
      <c r="QKZ383" s="1431"/>
      <c r="QLA383" s="1431"/>
      <c r="QLB383" s="1431"/>
      <c r="QLC383" s="1431"/>
      <c r="QLD383" s="1431"/>
      <c r="QLE383" s="1431"/>
      <c r="QLF383" s="1431"/>
      <c r="QLG383" s="1431"/>
      <c r="QLH383" s="1431"/>
      <c r="QLI383" s="1431"/>
      <c r="QLJ383" s="1431"/>
      <c r="QLK383" s="1431"/>
      <c r="QLL383" s="1431"/>
      <c r="QLM383" s="1431"/>
      <c r="QLN383" s="1431"/>
      <c r="QLO383" s="1431"/>
      <c r="QLP383" s="1431"/>
      <c r="QLQ383" s="1431"/>
      <c r="QLR383" s="1431"/>
      <c r="QLS383" s="1431"/>
      <c r="QLT383" s="1431"/>
      <c r="QLU383" s="1431"/>
      <c r="QLV383" s="1431"/>
      <c r="QLW383" s="1431"/>
      <c r="QLX383" s="1431"/>
      <c r="QLY383" s="1431"/>
      <c r="QLZ383" s="1431"/>
      <c r="QMA383" s="1431"/>
      <c r="QMB383" s="1431"/>
      <c r="QMC383" s="1431"/>
      <c r="QMD383" s="1431"/>
      <c r="QME383" s="1431"/>
      <c r="QMF383" s="1431"/>
      <c r="QMG383" s="1431"/>
      <c r="QMH383" s="1431"/>
      <c r="QMI383" s="1431"/>
      <c r="QMJ383" s="1431"/>
      <c r="QMK383" s="1431"/>
      <c r="QML383" s="1431"/>
      <c r="QMM383" s="1431"/>
      <c r="QMN383" s="1431"/>
      <c r="QMO383" s="1431"/>
      <c r="QMP383" s="1431"/>
      <c r="QMQ383" s="1431"/>
      <c r="QMR383" s="1431"/>
      <c r="QMS383" s="1431"/>
      <c r="QMT383" s="1431"/>
      <c r="QMU383" s="1431"/>
      <c r="QMV383" s="1431"/>
      <c r="QMW383" s="1431"/>
      <c r="QMX383" s="1431"/>
      <c r="QMY383" s="1431"/>
      <c r="QMZ383" s="1431"/>
      <c r="QNA383" s="1431"/>
      <c r="QNB383" s="1431"/>
      <c r="QNC383" s="1431"/>
      <c r="QND383" s="1431"/>
      <c r="QNE383" s="1431"/>
      <c r="QNF383" s="1431"/>
      <c r="QNG383" s="1431"/>
      <c r="QNH383" s="1431"/>
      <c r="QNI383" s="1431"/>
      <c r="QNJ383" s="1431"/>
      <c r="QNK383" s="1431"/>
      <c r="QNL383" s="1431"/>
      <c r="QNM383" s="1431"/>
      <c r="QNN383" s="1431"/>
      <c r="QNO383" s="1431"/>
      <c r="QNP383" s="1431"/>
      <c r="QNQ383" s="1431"/>
      <c r="QNR383" s="1431"/>
      <c r="QNS383" s="1431"/>
      <c r="QNT383" s="1431"/>
      <c r="QNU383" s="1431"/>
      <c r="QNV383" s="1431"/>
      <c r="QNW383" s="1431"/>
      <c r="QNX383" s="1431"/>
      <c r="QNY383" s="1431"/>
      <c r="QNZ383" s="1431"/>
      <c r="QOA383" s="1431"/>
      <c r="QOB383" s="1431"/>
      <c r="QOC383" s="1431"/>
      <c r="QOD383" s="1431"/>
      <c r="QOE383" s="1431"/>
      <c r="QOF383" s="1431"/>
      <c r="QOG383" s="1431"/>
      <c r="QOH383" s="1431"/>
      <c r="QOI383" s="1431"/>
      <c r="QOJ383" s="1431"/>
      <c r="QOK383" s="1431"/>
      <c r="QOL383" s="1431"/>
      <c r="QOM383" s="1431"/>
      <c r="QON383" s="1431"/>
      <c r="QOO383" s="1431"/>
      <c r="QOP383" s="1431"/>
      <c r="QOQ383" s="1431"/>
      <c r="QOR383" s="1431"/>
      <c r="QOS383" s="1431"/>
      <c r="QOT383" s="1431"/>
      <c r="QOU383" s="1431"/>
      <c r="QOV383" s="1431"/>
      <c r="QOW383" s="1431"/>
      <c r="QOX383" s="1431"/>
      <c r="QOY383" s="1431"/>
      <c r="QOZ383" s="1431"/>
      <c r="QPA383" s="1431"/>
      <c r="QPB383" s="1431"/>
      <c r="QPC383" s="1431"/>
      <c r="QPD383" s="1431"/>
      <c r="QPE383" s="1431"/>
      <c r="QPF383" s="1431"/>
      <c r="QPG383" s="1431"/>
      <c r="QPH383" s="1431"/>
      <c r="QPI383" s="1431"/>
      <c r="QPJ383" s="1431"/>
      <c r="QPK383" s="1431"/>
      <c r="QPL383" s="1431"/>
      <c r="QPM383" s="1431"/>
      <c r="QPN383" s="1431"/>
      <c r="QPO383" s="1431"/>
      <c r="QPP383" s="1431"/>
      <c r="QPQ383" s="1431"/>
      <c r="QPR383" s="1431"/>
      <c r="QPS383" s="1431"/>
      <c r="QPT383" s="1431"/>
      <c r="QPU383" s="1431"/>
      <c r="QPV383" s="1431"/>
      <c r="QPW383" s="1431"/>
      <c r="QPX383" s="1431"/>
      <c r="QPY383" s="1431"/>
      <c r="QPZ383" s="1431"/>
      <c r="QQA383" s="1431"/>
      <c r="QQB383" s="1431"/>
      <c r="QQC383" s="1431"/>
      <c r="QQD383" s="1431"/>
      <c r="QQE383" s="1431"/>
      <c r="QQF383" s="1431"/>
      <c r="QQG383" s="1431"/>
      <c r="QQH383" s="1431"/>
      <c r="QQI383" s="1431"/>
      <c r="QQJ383" s="1431"/>
      <c r="QQK383" s="1431"/>
      <c r="QQL383" s="1431"/>
      <c r="QQM383" s="1431"/>
      <c r="QQN383" s="1431"/>
      <c r="QQO383" s="1431"/>
      <c r="QQP383" s="1431"/>
      <c r="QQQ383" s="1431"/>
      <c r="QQR383" s="1431"/>
      <c r="QQS383" s="1431"/>
      <c r="QQT383" s="1431"/>
      <c r="QQU383" s="1431"/>
      <c r="QQV383" s="1431"/>
      <c r="QQW383" s="1431"/>
      <c r="QQX383" s="1431"/>
      <c r="QQY383" s="1431"/>
      <c r="QQZ383" s="1431"/>
      <c r="QRA383" s="1431"/>
      <c r="QRB383" s="1431"/>
      <c r="QRC383" s="1431"/>
      <c r="QRD383" s="1431"/>
      <c r="QRE383" s="1431"/>
      <c r="QRF383" s="1431"/>
      <c r="QRG383" s="1431"/>
      <c r="QRH383" s="1431"/>
      <c r="QRI383" s="1431"/>
      <c r="QRJ383" s="1431"/>
      <c r="QRK383" s="1431"/>
      <c r="QRL383" s="1431"/>
      <c r="QRM383" s="1431"/>
      <c r="QRN383" s="1431"/>
      <c r="QRO383" s="1431"/>
      <c r="QRP383" s="1431"/>
      <c r="QRQ383" s="1431"/>
      <c r="QRR383" s="1431"/>
      <c r="QRS383" s="1431"/>
      <c r="QRT383" s="1431"/>
      <c r="QRU383" s="1431"/>
      <c r="QRV383" s="1431"/>
      <c r="QRW383" s="1431"/>
      <c r="QRX383" s="1431"/>
      <c r="QRY383" s="1431"/>
      <c r="QRZ383" s="1431"/>
      <c r="QSA383" s="1431"/>
      <c r="QSB383" s="1431"/>
      <c r="QSC383" s="1431"/>
      <c r="QSD383" s="1431"/>
      <c r="QSE383" s="1431"/>
      <c r="QSF383" s="1431"/>
      <c r="QSG383" s="1431"/>
      <c r="QSH383" s="1431"/>
      <c r="QSI383" s="1431"/>
      <c r="QSJ383" s="1431"/>
      <c r="QSK383" s="1431"/>
      <c r="QSL383" s="1431"/>
      <c r="QSM383" s="1431"/>
      <c r="QSN383" s="1431"/>
      <c r="QSO383" s="1431"/>
      <c r="QSP383" s="1431"/>
      <c r="QSQ383" s="1431"/>
      <c r="QSR383" s="1431"/>
      <c r="QSS383" s="1431"/>
      <c r="QST383" s="1431"/>
      <c r="QSU383" s="1431"/>
      <c r="QSV383" s="1431"/>
      <c r="QSW383" s="1431"/>
      <c r="QSX383" s="1431"/>
      <c r="QSY383" s="1431"/>
      <c r="QSZ383" s="1431"/>
      <c r="QTA383" s="1431"/>
      <c r="QTB383" s="1431"/>
      <c r="QTC383" s="1431"/>
      <c r="QTD383" s="1431"/>
      <c r="QTE383" s="1431"/>
      <c r="QTF383" s="1431"/>
      <c r="QTG383" s="1431"/>
      <c r="QTH383" s="1431"/>
      <c r="QTI383" s="1431"/>
      <c r="QTJ383" s="1431"/>
      <c r="QTK383" s="1431"/>
      <c r="QTL383" s="1431"/>
      <c r="QTM383" s="1431"/>
      <c r="QTN383" s="1431"/>
      <c r="QTO383" s="1431"/>
      <c r="QTP383" s="1431"/>
      <c r="QTQ383" s="1431"/>
      <c r="QTR383" s="1431"/>
      <c r="QTS383" s="1431"/>
      <c r="QTT383" s="1431"/>
      <c r="QTU383" s="1431"/>
      <c r="QTV383" s="1431"/>
      <c r="QTW383" s="1431"/>
      <c r="QTX383" s="1431"/>
      <c r="QTY383" s="1431"/>
      <c r="QTZ383" s="1431"/>
      <c r="QUA383" s="1431"/>
      <c r="QUB383" s="1431"/>
      <c r="QUC383" s="1431"/>
      <c r="QUD383" s="1431"/>
      <c r="QUE383" s="1431"/>
      <c r="QUF383" s="1431"/>
      <c r="QUG383" s="1431"/>
      <c r="QUH383" s="1431"/>
      <c r="QUI383" s="1431"/>
      <c r="QUJ383" s="1431"/>
      <c r="QUK383" s="1431"/>
      <c r="QUL383" s="1431"/>
      <c r="QUM383" s="1431"/>
      <c r="QUN383" s="1431"/>
      <c r="QUO383" s="1431"/>
      <c r="QUP383" s="1431"/>
      <c r="QUQ383" s="1431"/>
      <c r="QUR383" s="1431"/>
      <c r="QUS383" s="1431"/>
      <c r="QUT383" s="1431"/>
      <c r="QUU383" s="1431"/>
      <c r="QUV383" s="1431"/>
      <c r="QUW383" s="1431"/>
      <c r="QUX383" s="1431"/>
      <c r="QUY383" s="1431"/>
      <c r="QUZ383" s="1431"/>
      <c r="QVA383" s="1431"/>
      <c r="QVB383" s="1431"/>
      <c r="QVC383" s="1431"/>
      <c r="QVD383" s="1431"/>
      <c r="QVE383" s="1431"/>
      <c r="QVF383" s="1431"/>
      <c r="QVG383" s="1431"/>
      <c r="QVH383" s="1431"/>
      <c r="QVI383" s="1431"/>
      <c r="QVJ383" s="1431"/>
      <c r="QVK383" s="1431"/>
      <c r="QVL383" s="1431"/>
      <c r="QVM383" s="1431"/>
      <c r="QVN383" s="1431"/>
      <c r="QVO383" s="1431"/>
      <c r="QVP383" s="1431"/>
      <c r="QVQ383" s="1431"/>
      <c r="QVR383" s="1431"/>
      <c r="QVS383" s="1431"/>
      <c r="QVT383" s="1431"/>
      <c r="QVU383" s="1431"/>
      <c r="QVV383" s="1431"/>
      <c r="QVW383" s="1431"/>
      <c r="QVX383" s="1431"/>
      <c r="QVY383" s="1431"/>
      <c r="QVZ383" s="1431"/>
      <c r="QWA383" s="1431"/>
      <c r="QWB383" s="1431"/>
      <c r="QWC383" s="1431"/>
      <c r="QWD383" s="1431"/>
      <c r="QWE383" s="1431"/>
      <c r="QWF383" s="1431"/>
      <c r="QWG383" s="1431"/>
      <c r="QWH383" s="1431"/>
      <c r="QWI383" s="1431"/>
      <c r="QWJ383" s="1431"/>
      <c r="QWK383" s="1431"/>
      <c r="QWL383" s="1431"/>
      <c r="QWM383" s="1431"/>
      <c r="QWN383" s="1431"/>
      <c r="QWO383" s="1431"/>
      <c r="QWP383" s="1431"/>
      <c r="QWQ383" s="1431"/>
      <c r="QWR383" s="1431"/>
      <c r="QWS383" s="1431"/>
      <c r="QWT383" s="1431"/>
      <c r="QWU383" s="1431"/>
      <c r="QWV383" s="1431"/>
      <c r="QWW383" s="1431"/>
      <c r="QWX383" s="1431"/>
      <c r="QWY383" s="1431"/>
      <c r="QWZ383" s="1431"/>
      <c r="QXA383" s="1431"/>
      <c r="QXB383" s="1431"/>
      <c r="QXC383" s="1431"/>
      <c r="QXD383" s="1431"/>
      <c r="QXE383" s="1431"/>
      <c r="QXF383" s="1431"/>
      <c r="QXG383" s="1431"/>
      <c r="QXH383" s="1431"/>
      <c r="QXI383" s="1431"/>
      <c r="QXJ383" s="1431"/>
      <c r="QXK383" s="1431"/>
      <c r="QXL383" s="1431"/>
      <c r="QXM383" s="1431"/>
      <c r="QXN383" s="1431"/>
      <c r="QXO383" s="1431"/>
      <c r="QXP383" s="1431"/>
      <c r="QXQ383" s="1431"/>
      <c r="QXR383" s="1431"/>
      <c r="QXS383" s="1431"/>
      <c r="QXT383" s="1431"/>
      <c r="QXU383" s="1431"/>
      <c r="QXV383" s="1431"/>
      <c r="QXW383" s="1431"/>
      <c r="QXX383" s="1431"/>
      <c r="QXY383" s="1431"/>
      <c r="QXZ383" s="1431"/>
      <c r="QYA383" s="1431"/>
      <c r="QYB383" s="1431"/>
      <c r="QYC383" s="1431"/>
      <c r="QYD383" s="1431"/>
      <c r="QYE383" s="1431"/>
      <c r="QYF383" s="1431"/>
      <c r="QYG383" s="1431"/>
      <c r="QYH383" s="1431"/>
      <c r="QYI383" s="1431"/>
      <c r="QYJ383" s="1431"/>
      <c r="QYK383" s="1431"/>
      <c r="QYL383" s="1431"/>
      <c r="QYM383" s="1431"/>
      <c r="QYN383" s="1431"/>
      <c r="QYO383" s="1431"/>
      <c r="QYP383" s="1431"/>
      <c r="QYQ383" s="1431"/>
      <c r="QYR383" s="1431"/>
      <c r="QYS383" s="1431"/>
      <c r="QYT383" s="1431"/>
      <c r="QYU383" s="1431"/>
      <c r="QYV383" s="1431"/>
      <c r="QYW383" s="1431"/>
      <c r="QYX383" s="1431"/>
      <c r="QYY383" s="1431"/>
      <c r="QYZ383" s="1431"/>
      <c r="QZA383" s="1431"/>
      <c r="QZB383" s="1431"/>
      <c r="QZC383" s="1431"/>
      <c r="QZD383" s="1431"/>
      <c r="QZE383" s="1431"/>
      <c r="QZF383" s="1431"/>
      <c r="QZG383" s="1431"/>
      <c r="QZH383" s="1431"/>
      <c r="QZI383" s="1431"/>
      <c r="QZJ383" s="1431"/>
      <c r="QZK383" s="1431"/>
      <c r="QZL383" s="1431"/>
      <c r="QZM383" s="1431"/>
      <c r="QZN383" s="1431"/>
      <c r="QZO383" s="1431"/>
      <c r="QZP383" s="1431"/>
      <c r="QZQ383" s="1431"/>
      <c r="QZR383" s="1431"/>
      <c r="QZS383" s="1431"/>
      <c r="QZT383" s="1431"/>
      <c r="QZU383" s="1431"/>
      <c r="QZV383" s="1431"/>
      <c r="QZW383" s="1431"/>
      <c r="QZX383" s="1431"/>
      <c r="QZY383" s="1431"/>
      <c r="QZZ383" s="1431"/>
      <c r="RAA383" s="1431"/>
      <c r="RAB383" s="1431"/>
      <c r="RAC383" s="1431"/>
      <c r="RAD383" s="1431"/>
      <c r="RAE383" s="1431"/>
      <c r="RAF383" s="1431"/>
      <c r="RAG383" s="1431"/>
      <c r="RAH383" s="1431"/>
      <c r="RAI383" s="1431"/>
      <c r="RAJ383" s="1431"/>
      <c r="RAK383" s="1431"/>
      <c r="RAL383" s="1431"/>
      <c r="RAM383" s="1431"/>
      <c r="RAN383" s="1431"/>
      <c r="RAO383" s="1431"/>
      <c r="RAP383" s="1431"/>
      <c r="RAQ383" s="1431"/>
      <c r="RAR383" s="1431"/>
      <c r="RAS383" s="1431"/>
      <c r="RAT383" s="1431"/>
      <c r="RAU383" s="1431"/>
      <c r="RAV383" s="1431"/>
      <c r="RAW383" s="1431"/>
      <c r="RAX383" s="1431"/>
      <c r="RAY383" s="1431"/>
      <c r="RAZ383" s="1431"/>
      <c r="RBA383" s="1431"/>
      <c r="RBB383" s="1431"/>
      <c r="RBC383" s="1431"/>
      <c r="RBD383" s="1431"/>
      <c r="RBE383" s="1431"/>
      <c r="RBF383" s="1431"/>
      <c r="RBG383" s="1431"/>
      <c r="RBH383" s="1431"/>
      <c r="RBI383" s="1431"/>
      <c r="RBJ383" s="1431"/>
      <c r="RBK383" s="1431"/>
      <c r="RBL383" s="1431"/>
      <c r="RBM383" s="1431"/>
      <c r="RBN383" s="1431"/>
      <c r="RBO383" s="1431"/>
      <c r="RBP383" s="1431"/>
      <c r="RBQ383" s="1431"/>
      <c r="RBR383" s="1431"/>
      <c r="RBS383" s="1431"/>
      <c r="RBT383" s="1431"/>
      <c r="RBU383" s="1431"/>
      <c r="RBV383" s="1431"/>
      <c r="RBW383" s="1431"/>
      <c r="RBX383" s="1431"/>
      <c r="RBY383" s="1431"/>
      <c r="RBZ383" s="1431"/>
      <c r="RCA383" s="1431"/>
      <c r="RCB383" s="1431"/>
      <c r="RCC383" s="1431"/>
      <c r="RCD383" s="1431"/>
      <c r="RCE383" s="1431"/>
      <c r="RCF383" s="1431"/>
      <c r="RCG383" s="1431"/>
      <c r="RCH383" s="1431"/>
      <c r="RCI383" s="1431"/>
      <c r="RCJ383" s="1431"/>
      <c r="RCK383" s="1431"/>
      <c r="RCL383" s="1431"/>
      <c r="RCM383" s="1431"/>
      <c r="RCN383" s="1431"/>
      <c r="RCO383" s="1431"/>
      <c r="RCP383" s="1431"/>
      <c r="RCQ383" s="1431"/>
      <c r="RCR383" s="1431"/>
      <c r="RCS383" s="1431"/>
      <c r="RCT383" s="1431"/>
      <c r="RCU383" s="1431"/>
      <c r="RCV383" s="1431"/>
      <c r="RCW383" s="1431"/>
      <c r="RCX383" s="1431"/>
      <c r="RCY383" s="1431"/>
      <c r="RCZ383" s="1431"/>
      <c r="RDA383" s="1431"/>
      <c r="RDB383" s="1431"/>
      <c r="RDC383" s="1431"/>
      <c r="RDD383" s="1431"/>
      <c r="RDE383" s="1431"/>
      <c r="RDF383" s="1431"/>
      <c r="RDG383" s="1431"/>
      <c r="RDH383" s="1431"/>
      <c r="RDI383" s="1431"/>
      <c r="RDJ383" s="1431"/>
      <c r="RDK383" s="1431"/>
      <c r="RDL383" s="1431"/>
      <c r="RDM383" s="1431"/>
      <c r="RDN383" s="1431"/>
      <c r="RDO383" s="1431"/>
      <c r="RDP383" s="1431"/>
      <c r="RDQ383" s="1431"/>
      <c r="RDR383" s="1431"/>
      <c r="RDS383" s="1431"/>
      <c r="RDT383" s="1431"/>
      <c r="RDU383" s="1431"/>
      <c r="RDV383" s="1431"/>
      <c r="RDW383" s="1431"/>
      <c r="RDX383" s="1431"/>
      <c r="RDY383" s="1431"/>
      <c r="RDZ383" s="1431"/>
      <c r="REA383" s="1431"/>
      <c r="REB383" s="1431"/>
      <c r="REC383" s="1431"/>
      <c r="RED383" s="1431"/>
      <c r="REE383" s="1431"/>
      <c r="REF383" s="1431"/>
      <c r="REG383" s="1431"/>
      <c r="REH383" s="1431"/>
      <c r="REI383" s="1431"/>
      <c r="REJ383" s="1431"/>
      <c r="REK383" s="1431"/>
      <c r="REL383" s="1431"/>
      <c r="REM383" s="1431"/>
      <c r="REN383" s="1431"/>
      <c r="REO383" s="1431"/>
      <c r="REP383" s="1431"/>
      <c r="REQ383" s="1431"/>
      <c r="RER383" s="1431"/>
      <c r="RES383" s="1431"/>
      <c r="RET383" s="1431"/>
      <c r="REU383" s="1431"/>
      <c r="REV383" s="1431"/>
      <c r="REW383" s="1431"/>
      <c r="REX383" s="1431"/>
      <c r="REY383" s="1431"/>
      <c r="REZ383" s="1431"/>
      <c r="RFA383" s="1431"/>
      <c r="RFB383" s="1431"/>
      <c r="RFC383" s="1431"/>
      <c r="RFD383" s="1431"/>
      <c r="RFE383" s="1431"/>
      <c r="RFF383" s="1431"/>
      <c r="RFG383" s="1431"/>
      <c r="RFH383" s="1431"/>
      <c r="RFI383" s="1431"/>
      <c r="RFJ383" s="1431"/>
      <c r="RFK383" s="1431"/>
      <c r="RFL383" s="1431"/>
      <c r="RFM383" s="1431"/>
      <c r="RFN383" s="1431"/>
      <c r="RFO383" s="1431"/>
      <c r="RFP383" s="1431"/>
      <c r="RFQ383" s="1431"/>
      <c r="RFR383" s="1431"/>
      <c r="RFS383" s="1431"/>
      <c r="RFT383" s="1431"/>
      <c r="RFU383" s="1431"/>
      <c r="RFV383" s="1431"/>
      <c r="RFW383" s="1431"/>
      <c r="RFX383" s="1431"/>
      <c r="RFY383" s="1431"/>
      <c r="RFZ383" s="1431"/>
      <c r="RGA383" s="1431"/>
      <c r="RGB383" s="1431"/>
      <c r="RGC383" s="1431"/>
      <c r="RGD383" s="1431"/>
      <c r="RGE383" s="1431"/>
      <c r="RGF383" s="1431"/>
      <c r="RGG383" s="1431"/>
      <c r="RGH383" s="1431"/>
      <c r="RGI383" s="1431"/>
      <c r="RGJ383" s="1431"/>
      <c r="RGK383" s="1431"/>
      <c r="RGL383" s="1431"/>
      <c r="RGM383" s="1431"/>
      <c r="RGN383" s="1431"/>
      <c r="RGO383" s="1431"/>
      <c r="RGP383" s="1431"/>
      <c r="RGQ383" s="1431"/>
      <c r="RGR383" s="1431"/>
      <c r="RGS383" s="1431"/>
      <c r="RGT383" s="1431"/>
      <c r="RGU383" s="1431"/>
      <c r="RGV383" s="1431"/>
      <c r="RGW383" s="1431"/>
      <c r="RGX383" s="1431"/>
      <c r="RGY383" s="1431"/>
      <c r="RGZ383" s="1431"/>
      <c r="RHA383" s="1431"/>
      <c r="RHB383" s="1431"/>
      <c r="RHC383" s="1431"/>
      <c r="RHD383" s="1431"/>
      <c r="RHE383" s="1431"/>
      <c r="RHF383" s="1431"/>
      <c r="RHG383" s="1431"/>
      <c r="RHH383" s="1431"/>
      <c r="RHI383" s="1431"/>
      <c r="RHJ383" s="1431"/>
      <c r="RHK383" s="1431"/>
      <c r="RHL383" s="1431"/>
      <c r="RHM383" s="1431"/>
      <c r="RHN383" s="1431"/>
      <c r="RHO383" s="1431"/>
      <c r="RHP383" s="1431"/>
      <c r="RHQ383" s="1431"/>
      <c r="RHR383" s="1431"/>
      <c r="RHS383" s="1431"/>
      <c r="RHT383" s="1431"/>
      <c r="RHU383" s="1431"/>
      <c r="RHV383" s="1431"/>
      <c r="RHW383" s="1431"/>
      <c r="RHX383" s="1431"/>
      <c r="RHY383" s="1431"/>
      <c r="RHZ383" s="1431"/>
      <c r="RIA383" s="1431"/>
      <c r="RIB383" s="1431"/>
      <c r="RIC383" s="1431"/>
      <c r="RID383" s="1431"/>
      <c r="RIE383" s="1431"/>
      <c r="RIF383" s="1431"/>
      <c r="RIG383" s="1431"/>
      <c r="RIH383" s="1431"/>
      <c r="RII383" s="1431"/>
      <c r="RIJ383" s="1431"/>
      <c r="RIK383" s="1431"/>
      <c r="RIL383" s="1431"/>
      <c r="RIM383" s="1431"/>
      <c r="RIN383" s="1431"/>
      <c r="RIO383" s="1431"/>
      <c r="RIP383" s="1431"/>
      <c r="RIQ383" s="1431"/>
      <c r="RIR383" s="1431"/>
      <c r="RIS383" s="1431"/>
      <c r="RIT383" s="1431"/>
      <c r="RIU383" s="1431"/>
      <c r="RIV383" s="1431"/>
      <c r="RIW383" s="1431"/>
      <c r="RIX383" s="1431"/>
      <c r="RIY383" s="1431"/>
      <c r="RIZ383" s="1431"/>
      <c r="RJA383" s="1431"/>
      <c r="RJB383" s="1431"/>
      <c r="RJC383" s="1431"/>
      <c r="RJD383" s="1431"/>
      <c r="RJE383" s="1431"/>
      <c r="RJF383" s="1431"/>
      <c r="RJG383" s="1431"/>
      <c r="RJH383" s="1431"/>
      <c r="RJI383" s="1431"/>
      <c r="RJJ383" s="1431"/>
      <c r="RJK383" s="1431"/>
      <c r="RJL383" s="1431"/>
      <c r="RJM383" s="1431"/>
      <c r="RJN383" s="1431"/>
      <c r="RJO383" s="1431"/>
      <c r="RJP383" s="1431"/>
      <c r="RJQ383" s="1431"/>
      <c r="RJR383" s="1431"/>
      <c r="RJS383" s="1431"/>
      <c r="RJT383" s="1431"/>
      <c r="RJU383" s="1431"/>
      <c r="RJV383" s="1431"/>
      <c r="RJW383" s="1431"/>
      <c r="RJX383" s="1431"/>
      <c r="RJY383" s="1431"/>
      <c r="RJZ383" s="1431"/>
      <c r="RKA383" s="1431"/>
      <c r="RKB383" s="1431"/>
      <c r="RKC383" s="1431"/>
      <c r="RKD383" s="1431"/>
      <c r="RKE383" s="1431"/>
      <c r="RKF383" s="1431"/>
      <c r="RKG383" s="1431"/>
      <c r="RKH383" s="1431"/>
      <c r="RKI383" s="1431"/>
      <c r="RKJ383" s="1431"/>
      <c r="RKK383" s="1431"/>
      <c r="RKL383" s="1431"/>
      <c r="RKM383" s="1431"/>
      <c r="RKN383" s="1431"/>
      <c r="RKO383" s="1431"/>
      <c r="RKP383" s="1431"/>
      <c r="RKQ383" s="1431"/>
      <c r="RKR383" s="1431"/>
      <c r="RKS383" s="1431"/>
      <c r="RKT383" s="1431"/>
      <c r="RKU383" s="1431"/>
      <c r="RKV383" s="1431"/>
      <c r="RKW383" s="1431"/>
      <c r="RKX383" s="1431"/>
      <c r="RKY383" s="1431"/>
      <c r="RKZ383" s="1431"/>
      <c r="RLA383" s="1431"/>
      <c r="RLB383" s="1431"/>
      <c r="RLC383" s="1431"/>
      <c r="RLD383" s="1431"/>
      <c r="RLE383" s="1431"/>
      <c r="RLF383" s="1431"/>
      <c r="RLG383" s="1431"/>
      <c r="RLH383" s="1431"/>
      <c r="RLI383" s="1431"/>
      <c r="RLJ383" s="1431"/>
      <c r="RLK383" s="1431"/>
      <c r="RLL383" s="1431"/>
      <c r="RLM383" s="1431"/>
      <c r="RLN383" s="1431"/>
      <c r="RLO383" s="1431"/>
      <c r="RLP383" s="1431"/>
      <c r="RLQ383" s="1431"/>
      <c r="RLR383" s="1431"/>
      <c r="RLS383" s="1431"/>
      <c r="RLT383" s="1431"/>
      <c r="RLU383" s="1431"/>
      <c r="RLV383" s="1431"/>
      <c r="RLW383" s="1431"/>
      <c r="RLX383" s="1431"/>
      <c r="RLY383" s="1431"/>
      <c r="RLZ383" s="1431"/>
      <c r="RMA383" s="1431"/>
      <c r="RMB383" s="1431"/>
      <c r="RMC383" s="1431"/>
      <c r="RMD383" s="1431"/>
      <c r="RME383" s="1431"/>
      <c r="RMF383" s="1431"/>
      <c r="RMG383" s="1431"/>
      <c r="RMH383" s="1431"/>
      <c r="RMI383" s="1431"/>
      <c r="RMJ383" s="1431"/>
      <c r="RMK383" s="1431"/>
      <c r="RML383" s="1431"/>
      <c r="RMM383" s="1431"/>
      <c r="RMN383" s="1431"/>
      <c r="RMO383" s="1431"/>
      <c r="RMP383" s="1431"/>
      <c r="RMQ383" s="1431"/>
      <c r="RMR383" s="1431"/>
      <c r="RMS383" s="1431"/>
      <c r="RMT383" s="1431"/>
      <c r="RMU383" s="1431"/>
      <c r="RMV383" s="1431"/>
      <c r="RMW383" s="1431"/>
      <c r="RMX383" s="1431"/>
      <c r="RMY383" s="1431"/>
      <c r="RMZ383" s="1431"/>
      <c r="RNA383" s="1431"/>
      <c r="RNB383" s="1431"/>
      <c r="RNC383" s="1431"/>
      <c r="RND383" s="1431"/>
      <c r="RNE383" s="1431"/>
      <c r="RNF383" s="1431"/>
      <c r="RNG383" s="1431"/>
      <c r="RNH383" s="1431"/>
      <c r="RNI383" s="1431"/>
      <c r="RNJ383" s="1431"/>
      <c r="RNK383" s="1431"/>
      <c r="RNL383" s="1431"/>
      <c r="RNM383" s="1431"/>
      <c r="RNN383" s="1431"/>
      <c r="RNO383" s="1431"/>
      <c r="RNP383" s="1431"/>
      <c r="RNQ383" s="1431"/>
      <c r="RNR383" s="1431"/>
      <c r="RNS383" s="1431"/>
      <c r="RNT383" s="1431"/>
      <c r="RNU383" s="1431"/>
      <c r="RNV383" s="1431"/>
      <c r="RNW383" s="1431"/>
      <c r="RNX383" s="1431"/>
      <c r="RNY383" s="1431"/>
      <c r="RNZ383" s="1431"/>
      <c r="ROA383" s="1431"/>
      <c r="ROB383" s="1431"/>
      <c r="ROC383" s="1431"/>
      <c r="ROD383" s="1431"/>
      <c r="ROE383" s="1431"/>
      <c r="ROF383" s="1431"/>
      <c r="ROG383" s="1431"/>
      <c r="ROH383" s="1431"/>
      <c r="ROI383" s="1431"/>
      <c r="ROJ383" s="1431"/>
      <c r="ROK383" s="1431"/>
      <c r="ROL383" s="1431"/>
      <c r="ROM383" s="1431"/>
      <c r="RON383" s="1431"/>
      <c r="ROO383" s="1431"/>
      <c r="ROP383" s="1431"/>
      <c r="ROQ383" s="1431"/>
      <c r="ROR383" s="1431"/>
      <c r="ROS383" s="1431"/>
      <c r="ROT383" s="1431"/>
      <c r="ROU383" s="1431"/>
      <c r="ROV383" s="1431"/>
      <c r="ROW383" s="1431"/>
      <c r="ROX383" s="1431"/>
      <c r="ROY383" s="1431"/>
      <c r="ROZ383" s="1431"/>
      <c r="RPA383" s="1431"/>
      <c r="RPB383" s="1431"/>
      <c r="RPC383" s="1431"/>
      <c r="RPD383" s="1431"/>
      <c r="RPE383" s="1431"/>
      <c r="RPF383" s="1431"/>
      <c r="RPG383" s="1431"/>
      <c r="RPH383" s="1431"/>
      <c r="RPI383" s="1431"/>
      <c r="RPJ383" s="1431"/>
      <c r="RPK383" s="1431"/>
      <c r="RPL383" s="1431"/>
      <c r="RPM383" s="1431"/>
      <c r="RPN383" s="1431"/>
      <c r="RPO383" s="1431"/>
      <c r="RPP383" s="1431"/>
      <c r="RPQ383" s="1431"/>
      <c r="RPR383" s="1431"/>
      <c r="RPS383" s="1431"/>
      <c r="RPT383" s="1431"/>
      <c r="RPU383" s="1431"/>
      <c r="RPV383" s="1431"/>
      <c r="RPW383" s="1431"/>
      <c r="RPX383" s="1431"/>
      <c r="RPY383" s="1431"/>
      <c r="RPZ383" s="1431"/>
      <c r="RQA383" s="1431"/>
      <c r="RQB383" s="1431"/>
      <c r="RQC383" s="1431"/>
      <c r="RQD383" s="1431"/>
      <c r="RQE383" s="1431"/>
      <c r="RQF383" s="1431"/>
      <c r="RQG383" s="1431"/>
      <c r="RQH383" s="1431"/>
      <c r="RQI383" s="1431"/>
      <c r="RQJ383" s="1431"/>
      <c r="RQK383" s="1431"/>
      <c r="RQL383" s="1431"/>
      <c r="RQM383" s="1431"/>
      <c r="RQN383" s="1431"/>
      <c r="RQO383" s="1431"/>
      <c r="RQP383" s="1431"/>
      <c r="RQQ383" s="1431"/>
      <c r="RQR383" s="1431"/>
      <c r="RQS383" s="1431"/>
      <c r="RQT383" s="1431"/>
      <c r="RQU383" s="1431"/>
      <c r="RQV383" s="1431"/>
      <c r="RQW383" s="1431"/>
      <c r="RQX383" s="1431"/>
      <c r="RQY383" s="1431"/>
      <c r="RQZ383" s="1431"/>
      <c r="RRA383" s="1431"/>
      <c r="RRB383" s="1431"/>
      <c r="RRC383" s="1431"/>
      <c r="RRD383" s="1431"/>
      <c r="RRE383" s="1431"/>
      <c r="RRF383" s="1431"/>
      <c r="RRG383" s="1431"/>
      <c r="RRH383" s="1431"/>
      <c r="RRI383" s="1431"/>
      <c r="RRJ383" s="1431"/>
      <c r="RRK383" s="1431"/>
      <c r="RRL383" s="1431"/>
      <c r="RRM383" s="1431"/>
      <c r="RRN383" s="1431"/>
      <c r="RRO383" s="1431"/>
      <c r="RRP383" s="1431"/>
      <c r="RRQ383" s="1431"/>
      <c r="RRR383" s="1431"/>
      <c r="RRS383" s="1431"/>
      <c r="RRT383" s="1431"/>
      <c r="RRU383" s="1431"/>
      <c r="RRV383" s="1431"/>
      <c r="RRW383" s="1431"/>
      <c r="RRX383" s="1431"/>
      <c r="RRY383" s="1431"/>
      <c r="RRZ383" s="1431"/>
      <c r="RSA383" s="1431"/>
      <c r="RSB383" s="1431"/>
      <c r="RSC383" s="1431"/>
      <c r="RSD383" s="1431"/>
      <c r="RSE383" s="1431"/>
      <c r="RSF383" s="1431"/>
      <c r="RSG383" s="1431"/>
      <c r="RSH383" s="1431"/>
      <c r="RSI383" s="1431"/>
      <c r="RSJ383" s="1431"/>
      <c r="RSK383" s="1431"/>
      <c r="RSL383" s="1431"/>
      <c r="RSM383" s="1431"/>
      <c r="RSN383" s="1431"/>
      <c r="RSO383" s="1431"/>
      <c r="RSP383" s="1431"/>
      <c r="RSQ383" s="1431"/>
      <c r="RSR383" s="1431"/>
      <c r="RSS383" s="1431"/>
      <c r="RST383" s="1431"/>
      <c r="RSU383" s="1431"/>
      <c r="RSV383" s="1431"/>
      <c r="RSW383" s="1431"/>
      <c r="RSX383" s="1431"/>
      <c r="RSY383" s="1431"/>
      <c r="RSZ383" s="1431"/>
      <c r="RTA383" s="1431"/>
      <c r="RTB383" s="1431"/>
      <c r="RTC383" s="1431"/>
      <c r="RTD383" s="1431"/>
      <c r="RTE383" s="1431"/>
      <c r="RTF383" s="1431"/>
      <c r="RTG383" s="1431"/>
      <c r="RTH383" s="1431"/>
      <c r="RTI383" s="1431"/>
      <c r="RTJ383" s="1431"/>
      <c r="RTK383" s="1431"/>
      <c r="RTL383" s="1431"/>
      <c r="RTM383" s="1431"/>
      <c r="RTN383" s="1431"/>
      <c r="RTO383" s="1431"/>
      <c r="RTP383" s="1431"/>
      <c r="RTQ383" s="1431"/>
      <c r="RTR383" s="1431"/>
      <c r="RTS383" s="1431"/>
      <c r="RTT383" s="1431"/>
      <c r="RTU383" s="1431"/>
      <c r="RTV383" s="1431"/>
      <c r="RTW383" s="1431"/>
      <c r="RTX383" s="1431"/>
      <c r="RTY383" s="1431"/>
      <c r="RTZ383" s="1431"/>
      <c r="RUA383" s="1431"/>
      <c r="RUB383" s="1431"/>
      <c r="RUC383" s="1431"/>
      <c r="RUD383" s="1431"/>
      <c r="RUE383" s="1431"/>
      <c r="RUF383" s="1431"/>
      <c r="RUG383" s="1431"/>
      <c r="RUH383" s="1431"/>
      <c r="RUI383" s="1431"/>
      <c r="RUJ383" s="1431"/>
      <c r="RUK383" s="1431"/>
      <c r="RUL383" s="1431"/>
      <c r="RUM383" s="1431"/>
      <c r="RUN383" s="1431"/>
      <c r="RUO383" s="1431"/>
      <c r="RUP383" s="1431"/>
      <c r="RUQ383" s="1431"/>
      <c r="RUR383" s="1431"/>
      <c r="RUS383" s="1431"/>
      <c r="RUT383" s="1431"/>
      <c r="RUU383" s="1431"/>
      <c r="RUV383" s="1431"/>
      <c r="RUW383" s="1431"/>
      <c r="RUX383" s="1431"/>
      <c r="RUY383" s="1431"/>
      <c r="RUZ383" s="1431"/>
      <c r="RVA383" s="1431"/>
      <c r="RVB383" s="1431"/>
      <c r="RVC383" s="1431"/>
      <c r="RVD383" s="1431"/>
      <c r="RVE383" s="1431"/>
      <c r="RVF383" s="1431"/>
      <c r="RVG383" s="1431"/>
      <c r="RVH383" s="1431"/>
      <c r="RVI383" s="1431"/>
      <c r="RVJ383" s="1431"/>
      <c r="RVK383" s="1431"/>
      <c r="RVL383" s="1431"/>
      <c r="RVM383" s="1431"/>
      <c r="RVN383" s="1431"/>
      <c r="RVO383" s="1431"/>
      <c r="RVP383" s="1431"/>
      <c r="RVQ383" s="1431"/>
      <c r="RVR383" s="1431"/>
      <c r="RVS383" s="1431"/>
      <c r="RVT383" s="1431"/>
      <c r="RVU383" s="1431"/>
      <c r="RVV383" s="1431"/>
      <c r="RVW383" s="1431"/>
      <c r="RVX383" s="1431"/>
      <c r="RVY383" s="1431"/>
      <c r="RVZ383" s="1431"/>
      <c r="RWA383" s="1431"/>
      <c r="RWB383" s="1431"/>
      <c r="RWC383" s="1431"/>
      <c r="RWD383" s="1431"/>
      <c r="RWE383" s="1431"/>
      <c r="RWF383" s="1431"/>
      <c r="RWG383" s="1431"/>
      <c r="RWH383" s="1431"/>
      <c r="RWI383" s="1431"/>
      <c r="RWJ383" s="1431"/>
      <c r="RWK383" s="1431"/>
      <c r="RWL383" s="1431"/>
      <c r="RWM383" s="1431"/>
      <c r="RWN383" s="1431"/>
      <c r="RWO383" s="1431"/>
      <c r="RWP383" s="1431"/>
      <c r="RWQ383" s="1431"/>
      <c r="RWR383" s="1431"/>
      <c r="RWS383" s="1431"/>
      <c r="RWT383" s="1431"/>
      <c r="RWU383" s="1431"/>
      <c r="RWV383" s="1431"/>
      <c r="RWW383" s="1431"/>
      <c r="RWX383" s="1431"/>
      <c r="RWY383" s="1431"/>
      <c r="RWZ383" s="1431"/>
      <c r="RXA383" s="1431"/>
      <c r="RXB383" s="1431"/>
      <c r="RXC383" s="1431"/>
      <c r="RXD383" s="1431"/>
      <c r="RXE383" s="1431"/>
      <c r="RXF383" s="1431"/>
      <c r="RXG383" s="1431"/>
      <c r="RXH383" s="1431"/>
      <c r="RXI383" s="1431"/>
      <c r="RXJ383" s="1431"/>
      <c r="RXK383" s="1431"/>
      <c r="RXL383" s="1431"/>
      <c r="RXM383" s="1431"/>
      <c r="RXN383" s="1431"/>
      <c r="RXO383" s="1431"/>
      <c r="RXP383" s="1431"/>
      <c r="RXQ383" s="1431"/>
      <c r="RXR383" s="1431"/>
      <c r="RXS383" s="1431"/>
      <c r="RXT383" s="1431"/>
      <c r="RXU383" s="1431"/>
      <c r="RXV383" s="1431"/>
      <c r="RXW383" s="1431"/>
      <c r="RXX383" s="1431"/>
      <c r="RXY383" s="1431"/>
      <c r="RXZ383" s="1431"/>
      <c r="RYA383" s="1431"/>
      <c r="RYB383" s="1431"/>
      <c r="RYC383" s="1431"/>
      <c r="RYD383" s="1431"/>
      <c r="RYE383" s="1431"/>
      <c r="RYF383" s="1431"/>
      <c r="RYG383" s="1431"/>
      <c r="RYH383" s="1431"/>
      <c r="RYI383" s="1431"/>
      <c r="RYJ383" s="1431"/>
      <c r="RYK383" s="1431"/>
      <c r="RYL383" s="1431"/>
      <c r="RYM383" s="1431"/>
      <c r="RYN383" s="1431"/>
      <c r="RYO383" s="1431"/>
      <c r="RYP383" s="1431"/>
      <c r="RYQ383" s="1431"/>
      <c r="RYR383" s="1431"/>
      <c r="RYS383" s="1431"/>
      <c r="RYT383" s="1431"/>
      <c r="RYU383" s="1431"/>
      <c r="RYV383" s="1431"/>
      <c r="RYW383" s="1431"/>
      <c r="RYX383" s="1431"/>
      <c r="RYY383" s="1431"/>
      <c r="RYZ383" s="1431"/>
      <c r="RZA383" s="1431"/>
      <c r="RZB383" s="1431"/>
      <c r="RZC383" s="1431"/>
      <c r="RZD383" s="1431"/>
      <c r="RZE383" s="1431"/>
      <c r="RZF383" s="1431"/>
      <c r="RZG383" s="1431"/>
      <c r="RZH383" s="1431"/>
      <c r="RZI383" s="1431"/>
      <c r="RZJ383" s="1431"/>
      <c r="RZK383" s="1431"/>
      <c r="RZL383" s="1431"/>
      <c r="RZM383" s="1431"/>
      <c r="RZN383" s="1431"/>
      <c r="RZO383" s="1431"/>
      <c r="RZP383" s="1431"/>
      <c r="RZQ383" s="1431"/>
      <c r="RZR383" s="1431"/>
      <c r="RZS383" s="1431"/>
      <c r="RZT383" s="1431"/>
      <c r="RZU383" s="1431"/>
      <c r="RZV383" s="1431"/>
      <c r="RZW383" s="1431"/>
      <c r="RZX383" s="1431"/>
      <c r="RZY383" s="1431"/>
      <c r="RZZ383" s="1431"/>
      <c r="SAA383" s="1431"/>
      <c r="SAB383" s="1431"/>
      <c r="SAC383" s="1431"/>
      <c r="SAD383" s="1431"/>
      <c r="SAE383" s="1431"/>
      <c r="SAF383" s="1431"/>
      <c r="SAG383" s="1431"/>
      <c r="SAH383" s="1431"/>
      <c r="SAI383" s="1431"/>
      <c r="SAJ383" s="1431"/>
      <c r="SAK383" s="1431"/>
      <c r="SAL383" s="1431"/>
      <c r="SAM383" s="1431"/>
      <c r="SAN383" s="1431"/>
      <c r="SAO383" s="1431"/>
      <c r="SAP383" s="1431"/>
      <c r="SAQ383" s="1431"/>
      <c r="SAR383" s="1431"/>
      <c r="SAS383" s="1431"/>
      <c r="SAT383" s="1431"/>
      <c r="SAU383" s="1431"/>
      <c r="SAV383" s="1431"/>
      <c r="SAW383" s="1431"/>
      <c r="SAX383" s="1431"/>
      <c r="SAY383" s="1431"/>
      <c r="SAZ383" s="1431"/>
      <c r="SBA383" s="1431"/>
      <c r="SBB383" s="1431"/>
      <c r="SBC383" s="1431"/>
      <c r="SBD383" s="1431"/>
      <c r="SBE383" s="1431"/>
      <c r="SBF383" s="1431"/>
      <c r="SBG383" s="1431"/>
      <c r="SBH383" s="1431"/>
      <c r="SBI383" s="1431"/>
      <c r="SBJ383" s="1431"/>
      <c r="SBK383" s="1431"/>
      <c r="SBL383" s="1431"/>
      <c r="SBM383" s="1431"/>
      <c r="SBN383" s="1431"/>
      <c r="SBO383" s="1431"/>
      <c r="SBP383" s="1431"/>
      <c r="SBQ383" s="1431"/>
      <c r="SBR383" s="1431"/>
      <c r="SBS383" s="1431"/>
      <c r="SBT383" s="1431"/>
      <c r="SBU383" s="1431"/>
      <c r="SBV383" s="1431"/>
      <c r="SBW383" s="1431"/>
      <c r="SBX383" s="1431"/>
      <c r="SBY383" s="1431"/>
      <c r="SBZ383" s="1431"/>
      <c r="SCA383" s="1431"/>
      <c r="SCB383" s="1431"/>
      <c r="SCC383" s="1431"/>
      <c r="SCD383" s="1431"/>
      <c r="SCE383" s="1431"/>
      <c r="SCF383" s="1431"/>
      <c r="SCG383" s="1431"/>
      <c r="SCH383" s="1431"/>
      <c r="SCI383" s="1431"/>
      <c r="SCJ383" s="1431"/>
      <c r="SCK383" s="1431"/>
      <c r="SCL383" s="1431"/>
      <c r="SCM383" s="1431"/>
      <c r="SCN383" s="1431"/>
      <c r="SCO383" s="1431"/>
      <c r="SCP383" s="1431"/>
      <c r="SCQ383" s="1431"/>
      <c r="SCR383" s="1431"/>
      <c r="SCS383" s="1431"/>
      <c r="SCT383" s="1431"/>
      <c r="SCU383" s="1431"/>
      <c r="SCV383" s="1431"/>
      <c r="SCW383" s="1431"/>
      <c r="SCX383" s="1431"/>
      <c r="SCY383" s="1431"/>
      <c r="SCZ383" s="1431"/>
      <c r="SDA383" s="1431"/>
      <c r="SDB383" s="1431"/>
      <c r="SDC383" s="1431"/>
      <c r="SDD383" s="1431"/>
      <c r="SDE383" s="1431"/>
      <c r="SDF383" s="1431"/>
      <c r="SDG383" s="1431"/>
      <c r="SDH383" s="1431"/>
      <c r="SDI383" s="1431"/>
      <c r="SDJ383" s="1431"/>
      <c r="SDK383" s="1431"/>
      <c r="SDL383" s="1431"/>
      <c r="SDM383" s="1431"/>
      <c r="SDN383" s="1431"/>
      <c r="SDO383" s="1431"/>
      <c r="SDP383" s="1431"/>
      <c r="SDQ383" s="1431"/>
      <c r="SDR383" s="1431"/>
      <c r="SDS383" s="1431"/>
      <c r="SDT383" s="1431"/>
      <c r="SDU383" s="1431"/>
      <c r="SDV383" s="1431"/>
      <c r="SDW383" s="1431"/>
      <c r="SDX383" s="1431"/>
      <c r="SDY383" s="1431"/>
      <c r="SDZ383" s="1431"/>
      <c r="SEA383" s="1431"/>
      <c r="SEB383" s="1431"/>
      <c r="SEC383" s="1431"/>
      <c r="SED383" s="1431"/>
      <c r="SEE383" s="1431"/>
      <c r="SEF383" s="1431"/>
      <c r="SEG383" s="1431"/>
      <c r="SEH383" s="1431"/>
      <c r="SEI383" s="1431"/>
      <c r="SEJ383" s="1431"/>
      <c r="SEK383" s="1431"/>
      <c r="SEL383" s="1431"/>
      <c r="SEM383" s="1431"/>
      <c r="SEN383" s="1431"/>
      <c r="SEO383" s="1431"/>
      <c r="SEP383" s="1431"/>
      <c r="SEQ383" s="1431"/>
      <c r="SER383" s="1431"/>
      <c r="SES383" s="1431"/>
      <c r="SET383" s="1431"/>
      <c r="SEU383" s="1431"/>
      <c r="SEV383" s="1431"/>
      <c r="SEW383" s="1431"/>
      <c r="SEX383" s="1431"/>
      <c r="SEY383" s="1431"/>
      <c r="SEZ383" s="1431"/>
      <c r="SFA383" s="1431"/>
      <c r="SFB383" s="1431"/>
      <c r="SFC383" s="1431"/>
      <c r="SFD383" s="1431"/>
      <c r="SFE383" s="1431"/>
      <c r="SFF383" s="1431"/>
      <c r="SFG383" s="1431"/>
      <c r="SFH383" s="1431"/>
      <c r="SFI383" s="1431"/>
      <c r="SFJ383" s="1431"/>
      <c r="SFK383" s="1431"/>
      <c r="SFL383" s="1431"/>
      <c r="SFM383" s="1431"/>
      <c r="SFN383" s="1431"/>
      <c r="SFO383" s="1431"/>
      <c r="SFP383" s="1431"/>
      <c r="SFQ383" s="1431"/>
      <c r="SFR383" s="1431"/>
      <c r="SFS383" s="1431"/>
      <c r="SFT383" s="1431"/>
      <c r="SFU383" s="1431"/>
      <c r="SFV383" s="1431"/>
      <c r="SFW383" s="1431"/>
      <c r="SFX383" s="1431"/>
      <c r="SFY383" s="1431"/>
      <c r="SFZ383" s="1431"/>
      <c r="SGA383" s="1431"/>
      <c r="SGB383" s="1431"/>
      <c r="SGC383" s="1431"/>
      <c r="SGD383" s="1431"/>
      <c r="SGE383" s="1431"/>
      <c r="SGF383" s="1431"/>
      <c r="SGG383" s="1431"/>
      <c r="SGH383" s="1431"/>
      <c r="SGI383" s="1431"/>
      <c r="SGJ383" s="1431"/>
      <c r="SGK383" s="1431"/>
      <c r="SGL383" s="1431"/>
      <c r="SGM383" s="1431"/>
      <c r="SGN383" s="1431"/>
      <c r="SGO383" s="1431"/>
      <c r="SGP383" s="1431"/>
      <c r="SGQ383" s="1431"/>
      <c r="SGR383" s="1431"/>
      <c r="SGS383" s="1431"/>
      <c r="SGT383" s="1431"/>
      <c r="SGU383" s="1431"/>
      <c r="SGV383" s="1431"/>
      <c r="SGW383" s="1431"/>
      <c r="SGX383" s="1431"/>
      <c r="SGY383" s="1431"/>
      <c r="SGZ383" s="1431"/>
      <c r="SHA383" s="1431"/>
      <c r="SHB383" s="1431"/>
      <c r="SHC383" s="1431"/>
      <c r="SHD383" s="1431"/>
      <c r="SHE383" s="1431"/>
      <c r="SHF383" s="1431"/>
      <c r="SHG383" s="1431"/>
      <c r="SHH383" s="1431"/>
      <c r="SHI383" s="1431"/>
      <c r="SHJ383" s="1431"/>
      <c r="SHK383" s="1431"/>
      <c r="SHL383" s="1431"/>
      <c r="SHM383" s="1431"/>
      <c r="SHN383" s="1431"/>
      <c r="SHO383" s="1431"/>
      <c r="SHP383" s="1431"/>
      <c r="SHQ383" s="1431"/>
      <c r="SHR383" s="1431"/>
      <c r="SHS383" s="1431"/>
      <c r="SHT383" s="1431"/>
      <c r="SHU383" s="1431"/>
      <c r="SHV383" s="1431"/>
      <c r="SHW383" s="1431"/>
      <c r="SHX383" s="1431"/>
      <c r="SHY383" s="1431"/>
      <c r="SHZ383" s="1431"/>
      <c r="SIA383" s="1431"/>
      <c r="SIB383" s="1431"/>
      <c r="SIC383" s="1431"/>
      <c r="SID383" s="1431"/>
      <c r="SIE383" s="1431"/>
      <c r="SIF383" s="1431"/>
      <c r="SIG383" s="1431"/>
      <c r="SIH383" s="1431"/>
      <c r="SII383" s="1431"/>
      <c r="SIJ383" s="1431"/>
      <c r="SIK383" s="1431"/>
      <c r="SIL383" s="1431"/>
      <c r="SIM383" s="1431"/>
      <c r="SIN383" s="1431"/>
      <c r="SIO383" s="1431"/>
      <c r="SIP383" s="1431"/>
      <c r="SIQ383" s="1431"/>
      <c r="SIR383" s="1431"/>
      <c r="SIS383" s="1431"/>
      <c r="SIT383" s="1431"/>
      <c r="SIU383" s="1431"/>
      <c r="SIV383" s="1431"/>
      <c r="SIW383" s="1431"/>
      <c r="SIX383" s="1431"/>
      <c r="SIY383" s="1431"/>
      <c r="SIZ383" s="1431"/>
      <c r="SJA383" s="1431"/>
      <c r="SJB383" s="1431"/>
      <c r="SJC383" s="1431"/>
      <c r="SJD383" s="1431"/>
      <c r="SJE383" s="1431"/>
      <c r="SJF383" s="1431"/>
      <c r="SJG383" s="1431"/>
      <c r="SJH383" s="1431"/>
      <c r="SJI383" s="1431"/>
      <c r="SJJ383" s="1431"/>
      <c r="SJK383" s="1431"/>
      <c r="SJL383" s="1431"/>
      <c r="SJM383" s="1431"/>
      <c r="SJN383" s="1431"/>
      <c r="SJO383" s="1431"/>
      <c r="SJP383" s="1431"/>
      <c r="SJQ383" s="1431"/>
      <c r="SJR383" s="1431"/>
      <c r="SJS383" s="1431"/>
      <c r="SJT383" s="1431"/>
      <c r="SJU383" s="1431"/>
      <c r="SJV383" s="1431"/>
      <c r="SJW383" s="1431"/>
      <c r="SJX383" s="1431"/>
      <c r="SJY383" s="1431"/>
      <c r="SJZ383" s="1431"/>
      <c r="SKA383" s="1431"/>
      <c r="SKB383" s="1431"/>
      <c r="SKC383" s="1431"/>
      <c r="SKD383" s="1431"/>
      <c r="SKE383" s="1431"/>
      <c r="SKF383" s="1431"/>
      <c r="SKG383" s="1431"/>
      <c r="SKH383" s="1431"/>
      <c r="SKI383" s="1431"/>
      <c r="SKJ383" s="1431"/>
      <c r="SKK383" s="1431"/>
      <c r="SKL383" s="1431"/>
      <c r="SKM383" s="1431"/>
      <c r="SKN383" s="1431"/>
      <c r="SKO383" s="1431"/>
      <c r="SKP383" s="1431"/>
      <c r="SKQ383" s="1431"/>
      <c r="SKR383" s="1431"/>
      <c r="SKS383" s="1431"/>
      <c r="SKT383" s="1431"/>
      <c r="SKU383" s="1431"/>
      <c r="SKV383" s="1431"/>
      <c r="SKW383" s="1431"/>
      <c r="SKX383" s="1431"/>
      <c r="SKY383" s="1431"/>
      <c r="SKZ383" s="1431"/>
      <c r="SLA383" s="1431"/>
      <c r="SLB383" s="1431"/>
      <c r="SLC383" s="1431"/>
      <c r="SLD383" s="1431"/>
      <c r="SLE383" s="1431"/>
      <c r="SLF383" s="1431"/>
      <c r="SLG383" s="1431"/>
      <c r="SLH383" s="1431"/>
      <c r="SLI383" s="1431"/>
      <c r="SLJ383" s="1431"/>
      <c r="SLK383" s="1431"/>
      <c r="SLL383" s="1431"/>
      <c r="SLM383" s="1431"/>
      <c r="SLN383" s="1431"/>
      <c r="SLO383" s="1431"/>
      <c r="SLP383" s="1431"/>
      <c r="SLQ383" s="1431"/>
      <c r="SLR383" s="1431"/>
      <c r="SLS383" s="1431"/>
      <c r="SLT383" s="1431"/>
      <c r="SLU383" s="1431"/>
      <c r="SLV383" s="1431"/>
      <c r="SLW383" s="1431"/>
      <c r="SLX383" s="1431"/>
      <c r="SLY383" s="1431"/>
      <c r="SLZ383" s="1431"/>
      <c r="SMA383" s="1431"/>
      <c r="SMB383" s="1431"/>
      <c r="SMC383" s="1431"/>
      <c r="SMD383" s="1431"/>
      <c r="SME383" s="1431"/>
      <c r="SMF383" s="1431"/>
      <c r="SMG383" s="1431"/>
      <c r="SMH383" s="1431"/>
      <c r="SMI383" s="1431"/>
      <c r="SMJ383" s="1431"/>
      <c r="SMK383" s="1431"/>
      <c r="SML383" s="1431"/>
      <c r="SMM383" s="1431"/>
      <c r="SMN383" s="1431"/>
      <c r="SMO383" s="1431"/>
      <c r="SMP383" s="1431"/>
      <c r="SMQ383" s="1431"/>
      <c r="SMR383" s="1431"/>
      <c r="SMS383" s="1431"/>
      <c r="SMT383" s="1431"/>
      <c r="SMU383" s="1431"/>
      <c r="SMV383" s="1431"/>
      <c r="SMW383" s="1431"/>
      <c r="SMX383" s="1431"/>
      <c r="SMY383" s="1431"/>
      <c r="SMZ383" s="1431"/>
      <c r="SNA383" s="1431"/>
      <c r="SNB383" s="1431"/>
      <c r="SNC383" s="1431"/>
      <c r="SND383" s="1431"/>
      <c r="SNE383" s="1431"/>
      <c r="SNF383" s="1431"/>
      <c r="SNG383" s="1431"/>
      <c r="SNH383" s="1431"/>
      <c r="SNI383" s="1431"/>
      <c r="SNJ383" s="1431"/>
      <c r="SNK383" s="1431"/>
      <c r="SNL383" s="1431"/>
      <c r="SNM383" s="1431"/>
      <c r="SNN383" s="1431"/>
      <c r="SNO383" s="1431"/>
      <c r="SNP383" s="1431"/>
      <c r="SNQ383" s="1431"/>
      <c r="SNR383" s="1431"/>
      <c r="SNS383" s="1431"/>
      <c r="SNT383" s="1431"/>
      <c r="SNU383" s="1431"/>
      <c r="SNV383" s="1431"/>
      <c r="SNW383" s="1431"/>
      <c r="SNX383" s="1431"/>
      <c r="SNY383" s="1431"/>
      <c r="SNZ383" s="1431"/>
      <c r="SOA383" s="1431"/>
      <c r="SOB383" s="1431"/>
      <c r="SOC383" s="1431"/>
      <c r="SOD383" s="1431"/>
      <c r="SOE383" s="1431"/>
      <c r="SOF383" s="1431"/>
      <c r="SOG383" s="1431"/>
      <c r="SOH383" s="1431"/>
      <c r="SOI383" s="1431"/>
      <c r="SOJ383" s="1431"/>
      <c r="SOK383" s="1431"/>
      <c r="SOL383" s="1431"/>
      <c r="SOM383" s="1431"/>
      <c r="SON383" s="1431"/>
      <c r="SOO383" s="1431"/>
      <c r="SOP383" s="1431"/>
      <c r="SOQ383" s="1431"/>
      <c r="SOR383" s="1431"/>
      <c r="SOS383" s="1431"/>
      <c r="SOT383" s="1431"/>
      <c r="SOU383" s="1431"/>
      <c r="SOV383" s="1431"/>
      <c r="SOW383" s="1431"/>
      <c r="SOX383" s="1431"/>
      <c r="SOY383" s="1431"/>
      <c r="SOZ383" s="1431"/>
      <c r="SPA383" s="1431"/>
      <c r="SPB383" s="1431"/>
      <c r="SPC383" s="1431"/>
      <c r="SPD383" s="1431"/>
      <c r="SPE383" s="1431"/>
      <c r="SPF383" s="1431"/>
      <c r="SPG383" s="1431"/>
      <c r="SPH383" s="1431"/>
      <c r="SPI383" s="1431"/>
      <c r="SPJ383" s="1431"/>
      <c r="SPK383" s="1431"/>
      <c r="SPL383" s="1431"/>
      <c r="SPM383" s="1431"/>
      <c r="SPN383" s="1431"/>
      <c r="SPO383" s="1431"/>
      <c r="SPP383" s="1431"/>
      <c r="SPQ383" s="1431"/>
      <c r="SPR383" s="1431"/>
      <c r="SPS383" s="1431"/>
      <c r="SPT383" s="1431"/>
      <c r="SPU383" s="1431"/>
      <c r="SPV383" s="1431"/>
      <c r="SPW383" s="1431"/>
      <c r="SPX383" s="1431"/>
      <c r="SPY383" s="1431"/>
      <c r="SPZ383" s="1431"/>
      <c r="SQA383" s="1431"/>
      <c r="SQB383" s="1431"/>
      <c r="SQC383" s="1431"/>
      <c r="SQD383" s="1431"/>
      <c r="SQE383" s="1431"/>
      <c r="SQF383" s="1431"/>
      <c r="SQG383" s="1431"/>
      <c r="SQH383" s="1431"/>
      <c r="SQI383" s="1431"/>
      <c r="SQJ383" s="1431"/>
      <c r="SQK383" s="1431"/>
      <c r="SQL383" s="1431"/>
      <c r="SQM383" s="1431"/>
      <c r="SQN383" s="1431"/>
      <c r="SQO383" s="1431"/>
      <c r="SQP383" s="1431"/>
      <c r="SQQ383" s="1431"/>
      <c r="SQR383" s="1431"/>
      <c r="SQS383" s="1431"/>
      <c r="SQT383" s="1431"/>
      <c r="SQU383" s="1431"/>
      <c r="SQV383" s="1431"/>
      <c r="SQW383" s="1431"/>
      <c r="SQX383" s="1431"/>
      <c r="SQY383" s="1431"/>
      <c r="SQZ383" s="1431"/>
      <c r="SRA383" s="1431"/>
      <c r="SRB383" s="1431"/>
      <c r="SRC383" s="1431"/>
      <c r="SRD383" s="1431"/>
      <c r="SRE383" s="1431"/>
      <c r="SRF383" s="1431"/>
      <c r="SRG383" s="1431"/>
      <c r="SRH383" s="1431"/>
      <c r="SRI383" s="1431"/>
      <c r="SRJ383" s="1431"/>
      <c r="SRK383" s="1431"/>
      <c r="SRL383" s="1431"/>
      <c r="SRM383" s="1431"/>
      <c r="SRN383" s="1431"/>
      <c r="SRO383" s="1431"/>
      <c r="SRP383" s="1431"/>
      <c r="SRQ383" s="1431"/>
      <c r="SRR383" s="1431"/>
      <c r="SRS383" s="1431"/>
      <c r="SRT383" s="1431"/>
      <c r="SRU383" s="1431"/>
      <c r="SRV383" s="1431"/>
      <c r="SRW383" s="1431"/>
      <c r="SRX383" s="1431"/>
      <c r="SRY383" s="1431"/>
      <c r="SRZ383" s="1431"/>
      <c r="SSA383" s="1431"/>
      <c r="SSB383" s="1431"/>
      <c r="SSC383" s="1431"/>
      <c r="SSD383" s="1431"/>
      <c r="SSE383" s="1431"/>
      <c r="SSF383" s="1431"/>
      <c r="SSG383" s="1431"/>
      <c r="SSH383" s="1431"/>
      <c r="SSI383" s="1431"/>
      <c r="SSJ383" s="1431"/>
      <c r="SSK383" s="1431"/>
      <c r="SSL383" s="1431"/>
      <c r="SSM383" s="1431"/>
      <c r="SSN383" s="1431"/>
      <c r="SSO383" s="1431"/>
      <c r="SSP383" s="1431"/>
      <c r="SSQ383" s="1431"/>
      <c r="SSR383" s="1431"/>
      <c r="SSS383" s="1431"/>
      <c r="SST383" s="1431"/>
      <c r="SSU383" s="1431"/>
      <c r="SSV383" s="1431"/>
      <c r="SSW383" s="1431"/>
      <c r="SSX383" s="1431"/>
      <c r="SSY383" s="1431"/>
      <c r="SSZ383" s="1431"/>
      <c r="STA383" s="1431"/>
      <c r="STB383" s="1431"/>
      <c r="STC383" s="1431"/>
      <c r="STD383" s="1431"/>
      <c r="STE383" s="1431"/>
      <c r="STF383" s="1431"/>
      <c r="STG383" s="1431"/>
      <c r="STH383" s="1431"/>
      <c r="STI383" s="1431"/>
      <c r="STJ383" s="1431"/>
      <c r="STK383" s="1431"/>
      <c r="STL383" s="1431"/>
      <c r="STM383" s="1431"/>
      <c r="STN383" s="1431"/>
      <c r="STO383" s="1431"/>
      <c r="STP383" s="1431"/>
      <c r="STQ383" s="1431"/>
      <c r="STR383" s="1431"/>
      <c r="STS383" s="1431"/>
      <c r="STT383" s="1431"/>
      <c r="STU383" s="1431"/>
      <c r="STV383" s="1431"/>
      <c r="STW383" s="1431"/>
      <c r="STX383" s="1431"/>
      <c r="STY383" s="1431"/>
      <c r="STZ383" s="1431"/>
      <c r="SUA383" s="1431"/>
      <c r="SUB383" s="1431"/>
      <c r="SUC383" s="1431"/>
      <c r="SUD383" s="1431"/>
      <c r="SUE383" s="1431"/>
      <c r="SUF383" s="1431"/>
      <c r="SUG383" s="1431"/>
      <c r="SUH383" s="1431"/>
      <c r="SUI383" s="1431"/>
      <c r="SUJ383" s="1431"/>
      <c r="SUK383" s="1431"/>
      <c r="SUL383" s="1431"/>
      <c r="SUM383" s="1431"/>
      <c r="SUN383" s="1431"/>
      <c r="SUO383" s="1431"/>
      <c r="SUP383" s="1431"/>
      <c r="SUQ383" s="1431"/>
      <c r="SUR383" s="1431"/>
      <c r="SUS383" s="1431"/>
      <c r="SUT383" s="1431"/>
      <c r="SUU383" s="1431"/>
      <c r="SUV383" s="1431"/>
      <c r="SUW383" s="1431"/>
      <c r="SUX383" s="1431"/>
      <c r="SUY383" s="1431"/>
      <c r="SUZ383" s="1431"/>
      <c r="SVA383" s="1431"/>
      <c r="SVB383" s="1431"/>
      <c r="SVC383" s="1431"/>
      <c r="SVD383" s="1431"/>
      <c r="SVE383" s="1431"/>
      <c r="SVF383" s="1431"/>
      <c r="SVG383" s="1431"/>
      <c r="SVH383" s="1431"/>
      <c r="SVI383" s="1431"/>
      <c r="SVJ383" s="1431"/>
      <c r="SVK383" s="1431"/>
      <c r="SVL383" s="1431"/>
      <c r="SVM383" s="1431"/>
      <c r="SVN383" s="1431"/>
      <c r="SVO383" s="1431"/>
      <c r="SVP383" s="1431"/>
      <c r="SVQ383" s="1431"/>
      <c r="SVR383" s="1431"/>
      <c r="SVS383" s="1431"/>
      <c r="SVT383" s="1431"/>
      <c r="SVU383" s="1431"/>
      <c r="SVV383" s="1431"/>
      <c r="SVW383" s="1431"/>
      <c r="SVX383" s="1431"/>
      <c r="SVY383" s="1431"/>
      <c r="SVZ383" s="1431"/>
      <c r="SWA383" s="1431"/>
      <c r="SWB383" s="1431"/>
      <c r="SWC383" s="1431"/>
      <c r="SWD383" s="1431"/>
      <c r="SWE383" s="1431"/>
      <c r="SWF383" s="1431"/>
      <c r="SWG383" s="1431"/>
      <c r="SWH383" s="1431"/>
      <c r="SWI383" s="1431"/>
      <c r="SWJ383" s="1431"/>
      <c r="SWK383" s="1431"/>
      <c r="SWL383" s="1431"/>
      <c r="SWM383" s="1431"/>
      <c r="SWN383" s="1431"/>
      <c r="SWO383" s="1431"/>
      <c r="SWP383" s="1431"/>
      <c r="SWQ383" s="1431"/>
      <c r="SWR383" s="1431"/>
      <c r="SWS383" s="1431"/>
      <c r="SWT383" s="1431"/>
      <c r="SWU383" s="1431"/>
      <c r="SWV383" s="1431"/>
      <c r="SWW383" s="1431"/>
      <c r="SWX383" s="1431"/>
      <c r="SWY383" s="1431"/>
      <c r="SWZ383" s="1431"/>
      <c r="SXA383" s="1431"/>
      <c r="SXB383" s="1431"/>
      <c r="SXC383" s="1431"/>
      <c r="SXD383" s="1431"/>
      <c r="SXE383" s="1431"/>
      <c r="SXF383" s="1431"/>
      <c r="SXG383" s="1431"/>
      <c r="SXH383" s="1431"/>
      <c r="SXI383" s="1431"/>
      <c r="SXJ383" s="1431"/>
      <c r="SXK383" s="1431"/>
      <c r="SXL383" s="1431"/>
      <c r="SXM383" s="1431"/>
      <c r="SXN383" s="1431"/>
      <c r="SXO383" s="1431"/>
      <c r="SXP383" s="1431"/>
      <c r="SXQ383" s="1431"/>
      <c r="SXR383" s="1431"/>
      <c r="SXS383" s="1431"/>
      <c r="SXT383" s="1431"/>
      <c r="SXU383" s="1431"/>
      <c r="SXV383" s="1431"/>
      <c r="SXW383" s="1431"/>
      <c r="SXX383" s="1431"/>
      <c r="SXY383" s="1431"/>
      <c r="SXZ383" s="1431"/>
      <c r="SYA383" s="1431"/>
      <c r="SYB383" s="1431"/>
      <c r="SYC383" s="1431"/>
      <c r="SYD383" s="1431"/>
      <c r="SYE383" s="1431"/>
      <c r="SYF383" s="1431"/>
      <c r="SYG383" s="1431"/>
      <c r="SYH383" s="1431"/>
      <c r="SYI383" s="1431"/>
      <c r="SYJ383" s="1431"/>
      <c r="SYK383" s="1431"/>
      <c r="SYL383" s="1431"/>
      <c r="SYM383" s="1431"/>
      <c r="SYN383" s="1431"/>
      <c r="SYO383" s="1431"/>
      <c r="SYP383" s="1431"/>
      <c r="SYQ383" s="1431"/>
      <c r="SYR383" s="1431"/>
      <c r="SYS383" s="1431"/>
      <c r="SYT383" s="1431"/>
      <c r="SYU383" s="1431"/>
      <c r="SYV383" s="1431"/>
      <c r="SYW383" s="1431"/>
      <c r="SYX383" s="1431"/>
      <c r="SYY383" s="1431"/>
      <c r="SYZ383" s="1431"/>
      <c r="SZA383" s="1431"/>
      <c r="SZB383" s="1431"/>
      <c r="SZC383" s="1431"/>
      <c r="SZD383" s="1431"/>
      <c r="SZE383" s="1431"/>
      <c r="SZF383" s="1431"/>
      <c r="SZG383" s="1431"/>
      <c r="SZH383" s="1431"/>
      <c r="SZI383" s="1431"/>
      <c r="SZJ383" s="1431"/>
      <c r="SZK383" s="1431"/>
      <c r="SZL383" s="1431"/>
      <c r="SZM383" s="1431"/>
      <c r="SZN383" s="1431"/>
      <c r="SZO383" s="1431"/>
      <c r="SZP383" s="1431"/>
      <c r="SZQ383" s="1431"/>
      <c r="SZR383" s="1431"/>
      <c r="SZS383" s="1431"/>
      <c r="SZT383" s="1431"/>
      <c r="SZU383" s="1431"/>
      <c r="SZV383" s="1431"/>
      <c r="SZW383" s="1431"/>
      <c r="SZX383" s="1431"/>
      <c r="SZY383" s="1431"/>
      <c r="SZZ383" s="1431"/>
      <c r="TAA383" s="1431"/>
      <c r="TAB383" s="1431"/>
      <c r="TAC383" s="1431"/>
      <c r="TAD383" s="1431"/>
      <c r="TAE383" s="1431"/>
      <c r="TAF383" s="1431"/>
      <c r="TAG383" s="1431"/>
      <c r="TAH383" s="1431"/>
      <c r="TAI383" s="1431"/>
      <c r="TAJ383" s="1431"/>
      <c r="TAK383" s="1431"/>
      <c r="TAL383" s="1431"/>
      <c r="TAM383" s="1431"/>
      <c r="TAN383" s="1431"/>
      <c r="TAO383" s="1431"/>
      <c r="TAP383" s="1431"/>
      <c r="TAQ383" s="1431"/>
      <c r="TAR383" s="1431"/>
      <c r="TAS383" s="1431"/>
      <c r="TAT383" s="1431"/>
      <c r="TAU383" s="1431"/>
      <c r="TAV383" s="1431"/>
      <c r="TAW383" s="1431"/>
      <c r="TAX383" s="1431"/>
      <c r="TAY383" s="1431"/>
      <c r="TAZ383" s="1431"/>
      <c r="TBA383" s="1431"/>
      <c r="TBB383" s="1431"/>
      <c r="TBC383" s="1431"/>
      <c r="TBD383" s="1431"/>
      <c r="TBE383" s="1431"/>
      <c r="TBF383" s="1431"/>
      <c r="TBG383" s="1431"/>
      <c r="TBH383" s="1431"/>
      <c r="TBI383" s="1431"/>
      <c r="TBJ383" s="1431"/>
      <c r="TBK383" s="1431"/>
      <c r="TBL383" s="1431"/>
      <c r="TBM383" s="1431"/>
      <c r="TBN383" s="1431"/>
      <c r="TBO383" s="1431"/>
      <c r="TBP383" s="1431"/>
      <c r="TBQ383" s="1431"/>
      <c r="TBR383" s="1431"/>
      <c r="TBS383" s="1431"/>
      <c r="TBT383" s="1431"/>
      <c r="TBU383" s="1431"/>
      <c r="TBV383" s="1431"/>
      <c r="TBW383" s="1431"/>
      <c r="TBX383" s="1431"/>
      <c r="TBY383" s="1431"/>
      <c r="TBZ383" s="1431"/>
      <c r="TCA383" s="1431"/>
      <c r="TCB383" s="1431"/>
      <c r="TCC383" s="1431"/>
      <c r="TCD383" s="1431"/>
      <c r="TCE383" s="1431"/>
      <c r="TCF383" s="1431"/>
      <c r="TCG383" s="1431"/>
      <c r="TCH383" s="1431"/>
      <c r="TCI383" s="1431"/>
      <c r="TCJ383" s="1431"/>
      <c r="TCK383" s="1431"/>
      <c r="TCL383" s="1431"/>
      <c r="TCM383" s="1431"/>
      <c r="TCN383" s="1431"/>
      <c r="TCO383" s="1431"/>
      <c r="TCP383" s="1431"/>
      <c r="TCQ383" s="1431"/>
      <c r="TCR383" s="1431"/>
      <c r="TCS383" s="1431"/>
      <c r="TCT383" s="1431"/>
      <c r="TCU383" s="1431"/>
      <c r="TCV383" s="1431"/>
      <c r="TCW383" s="1431"/>
      <c r="TCX383" s="1431"/>
      <c r="TCY383" s="1431"/>
      <c r="TCZ383" s="1431"/>
      <c r="TDA383" s="1431"/>
      <c r="TDB383" s="1431"/>
      <c r="TDC383" s="1431"/>
      <c r="TDD383" s="1431"/>
      <c r="TDE383" s="1431"/>
      <c r="TDF383" s="1431"/>
      <c r="TDG383" s="1431"/>
      <c r="TDH383" s="1431"/>
      <c r="TDI383" s="1431"/>
      <c r="TDJ383" s="1431"/>
      <c r="TDK383" s="1431"/>
      <c r="TDL383" s="1431"/>
      <c r="TDM383" s="1431"/>
      <c r="TDN383" s="1431"/>
      <c r="TDO383" s="1431"/>
      <c r="TDP383" s="1431"/>
      <c r="TDQ383" s="1431"/>
      <c r="TDR383" s="1431"/>
      <c r="TDS383" s="1431"/>
      <c r="TDT383" s="1431"/>
      <c r="TDU383" s="1431"/>
      <c r="TDV383" s="1431"/>
      <c r="TDW383" s="1431"/>
      <c r="TDX383" s="1431"/>
      <c r="TDY383" s="1431"/>
      <c r="TDZ383" s="1431"/>
      <c r="TEA383" s="1431"/>
      <c r="TEB383" s="1431"/>
      <c r="TEC383" s="1431"/>
      <c r="TED383" s="1431"/>
      <c r="TEE383" s="1431"/>
      <c r="TEF383" s="1431"/>
      <c r="TEG383" s="1431"/>
      <c r="TEH383" s="1431"/>
      <c r="TEI383" s="1431"/>
      <c r="TEJ383" s="1431"/>
      <c r="TEK383" s="1431"/>
      <c r="TEL383" s="1431"/>
      <c r="TEM383" s="1431"/>
      <c r="TEN383" s="1431"/>
      <c r="TEO383" s="1431"/>
      <c r="TEP383" s="1431"/>
      <c r="TEQ383" s="1431"/>
      <c r="TER383" s="1431"/>
      <c r="TES383" s="1431"/>
      <c r="TET383" s="1431"/>
      <c r="TEU383" s="1431"/>
      <c r="TEV383" s="1431"/>
      <c r="TEW383" s="1431"/>
      <c r="TEX383" s="1431"/>
      <c r="TEY383" s="1431"/>
      <c r="TEZ383" s="1431"/>
      <c r="TFA383" s="1431"/>
      <c r="TFB383" s="1431"/>
      <c r="TFC383" s="1431"/>
      <c r="TFD383" s="1431"/>
      <c r="TFE383" s="1431"/>
      <c r="TFF383" s="1431"/>
      <c r="TFG383" s="1431"/>
      <c r="TFH383" s="1431"/>
      <c r="TFI383" s="1431"/>
      <c r="TFJ383" s="1431"/>
      <c r="TFK383" s="1431"/>
      <c r="TFL383" s="1431"/>
      <c r="TFM383" s="1431"/>
      <c r="TFN383" s="1431"/>
      <c r="TFO383" s="1431"/>
      <c r="TFP383" s="1431"/>
      <c r="TFQ383" s="1431"/>
      <c r="TFR383" s="1431"/>
      <c r="TFS383" s="1431"/>
      <c r="TFT383" s="1431"/>
      <c r="TFU383" s="1431"/>
      <c r="TFV383" s="1431"/>
      <c r="TFW383" s="1431"/>
      <c r="TFX383" s="1431"/>
      <c r="TFY383" s="1431"/>
      <c r="TFZ383" s="1431"/>
      <c r="TGA383" s="1431"/>
      <c r="TGB383" s="1431"/>
      <c r="TGC383" s="1431"/>
      <c r="TGD383" s="1431"/>
      <c r="TGE383" s="1431"/>
      <c r="TGF383" s="1431"/>
      <c r="TGG383" s="1431"/>
      <c r="TGH383" s="1431"/>
      <c r="TGI383" s="1431"/>
      <c r="TGJ383" s="1431"/>
      <c r="TGK383" s="1431"/>
      <c r="TGL383" s="1431"/>
      <c r="TGM383" s="1431"/>
      <c r="TGN383" s="1431"/>
      <c r="TGO383" s="1431"/>
      <c r="TGP383" s="1431"/>
      <c r="TGQ383" s="1431"/>
      <c r="TGR383" s="1431"/>
      <c r="TGS383" s="1431"/>
      <c r="TGT383" s="1431"/>
      <c r="TGU383" s="1431"/>
      <c r="TGV383" s="1431"/>
      <c r="TGW383" s="1431"/>
      <c r="TGX383" s="1431"/>
      <c r="TGY383" s="1431"/>
      <c r="TGZ383" s="1431"/>
      <c r="THA383" s="1431"/>
      <c r="THB383" s="1431"/>
      <c r="THC383" s="1431"/>
      <c r="THD383" s="1431"/>
      <c r="THE383" s="1431"/>
      <c r="THF383" s="1431"/>
      <c r="THG383" s="1431"/>
      <c r="THH383" s="1431"/>
      <c r="THI383" s="1431"/>
      <c r="THJ383" s="1431"/>
      <c r="THK383" s="1431"/>
      <c r="THL383" s="1431"/>
      <c r="THM383" s="1431"/>
      <c r="THN383" s="1431"/>
      <c r="THO383" s="1431"/>
      <c r="THP383" s="1431"/>
      <c r="THQ383" s="1431"/>
      <c r="THR383" s="1431"/>
      <c r="THS383" s="1431"/>
      <c r="THT383" s="1431"/>
      <c r="THU383" s="1431"/>
      <c r="THV383" s="1431"/>
      <c r="THW383" s="1431"/>
      <c r="THX383" s="1431"/>
      <c r="THY383" s="1431"/>
      <c r="THZ383" s="1431"/>
      <c r="TIA383" s="1431"/>
      <c r="TIB383" s="1431"/>
      <c r="TIC383" s="1431"/>
      <c r="TID383" s="1431"/>
      <c r="TIE383" s="1431"/>
      <c r="TIF383" s="1431"/>
      <c r="TIG383" s="1431"/>
      <c r="TIH383" s="1431"/>
      <c r="TII383" s="1431"/>
      <c r="TIJ383" s="1431"/>
      <c r="TIK383" s="1431"/>
      <c r="TIL383" s="1431"/>
      <c r="TIM383" s="1431"/>
      <c r="TIN383" s="1431"/>
      <c r="TIO383" s="1431"/>
      <c r="TIP383" s="1431"/>
      <c r="TIQ383" s="1431"/>
      <c r="TIR383" s="1431"/>
      <c r="TIS383" s="1431"/>
      <c r="TIT383" s="1431"/>
      <c r="TIU383" s="1431"/>
      <c r="TIV383" s="1431"/>
      <c r="TIW383" s="1431"/>
      <c r="TIX383" s="1431"/>
      <c r="TIY383" s="1431"/>
      <c r="TIZ383" s="1431"/>
      <c r="TJA383" s="1431"/>
      <c r="TJB383" s="1431"/>
      <c r="TJC383" s="1431"/>
      <c r="TJD383" s="1431"/>
      <c r="TJE383" s="1431"/>
      <c r="TJF383" s="1431"/>
      <c r="TJG383" s="1431"/>
      <c r="TJH383" s="1431"/>
      <c r="TJI383" s="1431"/>
      <c r="TJJ383" s="1431"/>
      <c r="TJK383" s="1431"/>
      <c r="TJL383" s="1431"/>
      <c r="TJM383" s="1431"/>
      <c r="TJN383" s="1431"/>
      <c r="TJO383" s="1431"/>
      <c r="TJP383" s="1431"/>
      <c r="TJQ383" s="1431"/>
      <c r="TJR383" s="1431"/>
      <c r="TJS383" s="1431"/>
      <c r="TJT383" s="1431"/>
      <c r="TJU383" s="1431"/>
      <c r="TJV383" s="1431"/>
      <c r="TJW383" s="1431"/>
      <c r="TJX383" s="1431"/>
      <c r="TJY383" s="1431"/>
      <c r="TJZ383" s="1431"/>
      <c r="TKA383" s="1431"/>
      <c r="TKB383" s="1431"/>
      <c r="TKC383" s="1431"/>
      <c r="TKD383" s="1431"/>
      <c r="TKE383" s="1431"/>
      <c r="TKF383" s="1431"/>
      <c r="TKG383" s="1431"/>
      <c r="TKH383" s="1431"/>
      <c r="TKI383" s="1431"/>
      <c r="TKJ383" s="1431"/>
      <c r="TKK383" s="1431"/>
      <c r="TKL383" s="1431"/>
      <c r="TKM383" s="1431"/>
      <c r="TKN383" s="1431"/>
      <c r="TKO383" s="1431"/>
      <c r="TKP383" s="1431"/>
      <c r="TKQ383" s="1431"/>
      <c r="TKR383" s="1431"/>
      <c r="TKS383" s="1431"/>
      <c r="TKT383" s="1431"/>
      <c r="TKU383" s="1431"/>
      <c r="TKV383" s="1431"/>
      <c r="TKW383" s="1431"/>
      <c r="TKX383" s="1431"/>
      <c r="TKY383" s="1431"/>
      <c r="TKZ383" s="1431"/>
      <c r="TLA383" s="1431"/>
      <c r="TLB383" s="1431"/>
      <c r="TLC383" s="1431"/>
      <c r="TLD383" s="1431"/>
      <c r="TLE383" s="1431"/>
      <c r="TLF383" s="1431"/>
      <c r="TLG383" s="1431"/>
      <c r="TLH383" s="1431"/>
      <c r="TLI383" s="1431"/>
      <c r="TLJ383" s="1431"/>
      <c r="TLK383" s="1431"/>
      <c r="TLL383" s="1431"/>
      <c r="TLM383" s="1431"/>
      <c r="TLN383" s="1431"/>
      <c r="TLO383" s="1431"/>
      <c r="TLP383" s="1431"/>
      <c r="TLQ383" s="1431"/>
      <c r="TLR383" s="1431"/>
      <c r="TLS383" s="1431"/>
      <c r="TLT383" s="1431"/>
      <c r="TLU383" s="1431"/>
      <c r="TLV383" s="1431"/>
      <c r="TLW383" s="1431"/>
      <c r="TLX383" s="1431"/>
      <c r="TLY383" s="1431"/>
      <c r="TLZ383" s="1431"/>
      <c r="TMA383" s="1431"/>
      <c r="TMB383" s="1431"/>
      <c r="TMC383" s="1431"/>
      <c r="TMD383" s="1431"/>
      <c r="TME383" s="1431"/>
      <c r="TMF383" s="1431"/>
      <c r="TMG383" s="1431"/>
      <c r="TMH383" s="1431"/>
      <c r="TMI383" s="1431"/>
      <c r="TMJ383" s="1431"/>
      <c r="TMK383" s="1431"/>
      <c r="TML383" s="1431"/>
      <c r="TMM383" s="1431"/>
      <c r="TMN383" s="1431"/>
      <c r="TMO383" s="1431"/>
      <c r="TMP383" s="1431"/>
      <c r="TMQ383" s="1431"/>
      <c r="TMR383" s="1431"/>
      <c r="TMS383" s="1431"/>
      <c r="TMT383" s="1431"/>
      <c r="TMU383" s="1431"/>
      <c r="TMV383" s="1431"/>
      <c r="TMW383" s="1431"/>
      <c r="TMX383" s="1431"/>
      <c r="TMY383" s="1431"/>
      <c r="TMZ383" s="1431"/>
      <c r="TNA383" s="1431"/>
      <c r="TNB383" s="1431"/>
      <c r="TNC383" s="1431"/>
      <c r="TND383" s="1431"/>
      <c r="TNE383" s="1431"/>
      <c r="TNF383" s="1431"/>
      <c r="TNG383" s="1431"/>
      <c r="TNH383" s="1431"/>
      <c r="TNI383" s="1431"/>
      <c r="TNJ383" s="1431"/>
      <c r="TNK383" s="1431"/>
      <c r="TNL383" s="1431"/>
      <c r="TNM383" s="1431"/>
      <c r="TNN383" s="1431"/>
      <c r="TNO383" s="1431"/>
      <c r="TNP383" s="1431"/>
      <c r="TNQ383" s="1431"/>
      <c r="TNR383" s="1431"/>
      <c r="TNS383" s="1431"/>
      <c r="TNT383" s="1431"/>
      <c r="TNU383" s="1431"/>
      <c r="TNV383" s="1431"/>
      <c r="TNW383" s="1431"/>
      <c r="TNX383" s="1431"/>
      <c r="TNY383" s="1431"/>
      <c r="TNZ383" s="1431"/>
      <c r="TOA383" s="1431"/>
      <c r="TOB383" s="1431"/>
      <c r="TOC383" s="1431"/>
      <c r="TOD383" s="1431"/>
      <c r="TOE383" s="1431"/>
      <c r="TOF383" s="1431"/>
      <c r="TOG383" s="1431"/>
      <c r="TOH383" s="1431"/>
      <c r="TOI383" s="1431"/>
      <c r="TOJ383" s="1431"/>
      <c r="TOK383" s="1431"/>
      <c r="TOL383" s="1431"/>
      <c r="TOM383" s="1431"/>
      <c r="TON383" s="1431"/>
      <c r="TOO383" s="1431"/>
      <c r="TOP383" s="1431"/>
      <c r="TOQ383" s="1431"/>
      <c r="TOR383" s="1431"/>
      <c r="TOS383" s="1431"/>
      <c r="TOT383" s="1431"/>
      <c r="TOU383" s="1431"/>
      <c r="TOV383" s="1431"/>
      <c r="TOW383" s="1431"/>
      <c r="TOX383" s="1431"/>
      <c r="TOY383" s="1431"/>
      <c r="TOZ383" s="1431"/>
      <c r="TPA383" s="1431"/>
      <c r="TPB383" s="1431"/>
      <c r="TPC383" s="1431"/>
      <c r="TPD383" s="1431"/>
      <c r="TPE383" s="1431"/>
      <c r="TPF383" s="1431"/>
      <c r="TPG383" s="1431"/>
      <c r="TPH383" s="1431"/>
      <c r="TPI383" s="1431"/>
      <c r="TPJ383" s="1431"/>
      <c r="TPK383" s="1431"/>
      <c r="TPL383" s="1431"/>
      <c r="TPM383" s="1431"/>
      <c r="TPN383" s="1431"/>
      <c r="TPO383" s="1431"/>
      <c r="TPP383" s="1431"/>
      <c r="TPQ383" s="1431"/>
      <c r="TPR383" s="1431"/>
      <c r="TPS383" s="1431"/>
      <c r="TPT383" s="1431"/>
      <c r="TPU383" s="1431"/>
      <c r="TPV383" s="1431"/>
      <c r="TPW383" s="1431"/>
      <c r="TPX383" s="1431"/>
      <c r="TPY383" s="1431"/>
      <c r="TPZ383" s="1431"/>
      <c r="TQA383" s="1431"/>
      <c r="TQB383" s="1431"/>
      <c r="TQC383" s="1431"/>
      <c r="TQD383" s="1431"/>
      <c r="TQE383" s="1431"/>
      <c r="TQF383" s="1431"/>
      <c r="TQG383" s="1431"/>
      <c r="TQH383" s="1431"/>
      <c r="TQI383" s="1431"/>
      <c r="TQJ383" s="1431"/>
      <c r="TQK383" s="1431"/>
      <c r="TQL383" s="1431"/>
      <c r="TQM383" s="1431"/>
      <c r="TQN383" s="1431"/>
      <c r="TQO383" s="1431"/>
      <c r="TQP383" s="1431"/>
      <c r="TQQ383" s="1431"/>
      <c r="TQR383" s="1431"/>
      <c r="TQS383" s="1431"/>
      <c r="TQT383" s="1431"/>
      <c r="TQU383" s="1431"/>
      <c r="TQV383" s="1431"/>
      <c r="TQW383" s="1431"/>
      <c r="TQX383" s="1431"/>
      <c r="TQY383" s="1431"/>
      <c r="TQZ383" s="1431"/>
      <c r="TRA383" s="1431"/>
      <c r="TRB383" s="1431"/>
      <c r="TRC383" s="1431"/>
      <c r="TRD383" s="1431"/>
      <c r="TRE383" s="1431"/>
      <c r="TRF383" s="1431"/>
      <c r="TRG383" s="1431"/>
      <c r="TRH383" s="1431"/>
      <c r="TRI383" s="1431"/>
      <c r="TRJ383" s="1431"/>
      <c r="TRK383" s="1431"/>
      <c r="TRL383" s="1431"/>
      <c r="TRM383" s="1431"/>
      <c r="TRN383" s="1431"/>
      <c r="TRO383" s="1431"/>
      <c r="TRP383" s="1431"/>
      <c r="TRQ383" s="1431"/>
      <c r="TRR383" s="1431"/>
      <c r="TRS383" s="1431"/>
      <c r="TRT383" s="1431"/>
      <c r="TRU383" s="1431"/>
      <c r="TRV383" s="1431"/>
      <c r="TRW383" s="1431"/>
      <c r="TRX383" s="1431"/>
      <c r="TRY383" s="1431"/>
      <c r="TRZ383" s="1431"/>
      <c r="TSA383" s="1431"/>
      <c r="TSB383" s="1431"/>
      <c r="TSC383" s="1431"/>
      <c r="TSD383" s="1431"/>
      <c r="TSE383" s="1431"/>
      <c r="TSF383" s="1431"/>
      <c r="TSG383" s="1431"/>
      <c r="TSH383" s="1431"/>
      <c r="TSI383" s="1431"/>
      <c r="TSJ383" s="1431"/>
      <c r="TSK383" s="1431"/>
      <c r="TSL383" s="1431"/>
      <c r="TSM383" s="1431"/>
      <c r="TSN383" s="1431"/>
      <c r="TSO383" s="1431"/>
      <c r="TSP383" s="1431"/>
      <c r="TSQ383" s="1431"/>
      <c r="TSR383" s="1431"/>
      <c r="TSS383" s="1431"/>
      <c r="TST383" s="1431"/>
      <c r="TSU383" s="1431"/>
      <c r="TSV383" s="1431"/>
      <c r="TSW383" s="1431"/>
      <c r="TSX383" s="1431"/>
      <c r="TSY383" s="1431"/>
      <c r="TSZ383" s="1431"/>
      <c r="TTA383" s="1431"/>
      <c r="TTB383" s="1431"/>
      <c r="TTC383" s="1431"/>
      <c r="TTD383" s="1431"/>
      <c r="TTE383" s="1431"/>
      <c r="TTF383" s="1431"/>
      <c r="TTG383" s="1431"/>
      <c r="TTH383" s="1431"/>
      <c r="TTI383" s="1431"/>
      <c r="TTJ383" s="1431"/>
      <c r="TTK383" s="1431"/>
      <c r="TTL383" s="1431"/>
      <c r="TTM383" s="1431"/>
      <c r="TTN383" s="1431"/>
      <c r="TTO383" s="1431"/>
      <c r="TTP383" s="1431"/>
      <c r="TTQ383" s="1431"/>
      <c r="TTR383" s="1431"/>
      <c r="TTS383" s="1431"/>
      <c r="TTT383" s="1431"/>
      <c r="TTU383" s="1431"/>
      <c r="TTV383" s="1431"/>
      <c r="TTW383" s="1431"/>
      <c r="TTX383" s="1431"/>
      <c r="TTY383" s="1431"/>
      <c r="TTZ383" s="1431"/>
      <c r="TUA383" s="1431"/>
      <c r="TUB383" s="1431"/>
      <c r="TUC383" s="1431"/>
      <c r="TUD383" s="1431"/>
      <c r="TUE383" s="1431"/>
      <c r="TUF383" s="1431"/>
      <c r="TUG383" s="1431"/>
      <c r="TUH383" s="1431"/>
      <c r="TUI383" s="1431"/>
      <c r="TUJ383" s="1431"/>
      <c r="TUK383" s="1431"/>
      <c r="TUL383" s="1431"/>
      <c r="TUM383" s="1431"/>
      <c r="TUN383" s="1431"/>
      <c r="TUO383" s="1431"/>
      <c r="TUP383" s="1431"/>
      <c r="TUQ383" s="1431"/>
      <c r="TUR383" s="1431"/>
      <c r="TUS383" s="1431"/>
      <c r="TUT383" s="1431"/>
      <c r="TUU383" s="1431"/>
      <c r="TUV383" s="1431"/>
      <c r="TUW383" s="1431"/>
      <c r="TUX383" s="1431"/>
      <c r="TUY383" s="1431"/>
      <c r="TUZ383" s="1431"/>
      <c r="TVA383" s="1431"/>
      <c r="TVB383" s="1431"/>
      <c r="TVC383" s="1431"/>
      <c r="TVD383" s="1431"/>
      <c r="TVE383" s="1431"/>
      <c r="TVF383" s="1431"/>
      <c r="TVG383" s="1431"/>
      <c r="TVH383" s="1431"/>
      <c r="TVI383" s="1431"/>
      <c r="TVJ383" s="1431"/>
      <c r="TVK383" s="1431"/>
      <c r="TVL383" s="1431"/>
      <c r="TVM383" s="1431"/>
      <c r="TVN383" s="1431"/>
      <c r="TVO383" s="1431"/>
      <c r="TVP383" s="1431"/>
      <c r="TVQ383" s="1431"/>
      <c r="TVR383" s="1431"/>
      <c r="TVS383" s="1431"/>
      <c r="TVT383" s="1431"/>
      <c r="TVU383" s="1431"/>
      <c r="TVV383" s="1431"/>
      <c r="TVW383" s="1431"/>
      <c r="TVX383" s="1431"/>
      <c r="TVY383" s="1431"/>
      <c r="TVZ383" s="1431"/>
      <c r="TWA383" s="1431"/>
      <c r="TWB383" s="1431"/>
      <c r="TWC383" s="1431"/>
      <c r="TWD383" s="1431"/>
      <c r="TWE383" s="1431"/>
      <c r="TWF383" s="1431"/>
      <c r="TWG383" s="1431"/>
      <c r="TWH383" s="1431"/>
      <c r="TWI383" s="1431"/>
      <c r="TWJ383" s="1431"/>
      <c r="TWK383" s="1431"/>
      <c r="TWL383" s="1431"/>
      <c r="TWM383" s="1431"/>
      <c r="TWN383" s="1431"/>
      <c r="TWO383" s="1431"/>
      <c r="TWP383" s="1431"/>
      <c r="TWQ383" s="1431"/>
      <c r="TWR383" s="1431"/>
      <c r="TWS383" s="1431"/>
      <c r="TWT383" s="1431"/>
      <c r="TWU383" s="1431"/>
      <c r="TWV383" s="1431"/>
      <c r="TWW383" s="1431"/>
      <c r="TWX383" s="1431"/>
      <c r="TWY383" s="1431"/>
      <c r="TWZ383" s="1431"/>
      <c r="TXA383" s="1431"/>
      <c r="TXB383" s="1431"/>
      <c r="TXC383" s="1431"/>
      <c r="TXD383" s="1431"/>
      <c r="TXE383" s="1431"/>
      <c r="TXF383" s="1431"/>
      <c r="TXG383" s="1431"/>
      <c r="TXH383" s="1431"/>
      <c r="TXI383" s="1431"/>
      <c r="TXJ383" s="1431"/>
      <c r="TXK383" s="1431"/>
      <c r="TXL383" s="1431"/>
      <c r="TXM383" s="1431"/>
      <c r="TXN383" s="1431"/>
      <c r="TXO383" s="1431"/>
      <c r="TXP383" s="1431"/>
      <c r="TXQ383" s="1431"/>
      <c r="TXR383" s="1431"/>
      <c r="TXS383" s="1431"/>
      <c r="TXT383" s="1431"/>
      <c r="TXU383" s="1431"/>
      <c r="TXV383" s="1431"/>
      <c r="TXW383" s="1431"/>
      <c r="TXX383" s="1431"/>
      <c r="TXY383" s="1431"/>
      <c r="TXZ383" s="1431"/>
      <c r="TYA383" s="1431"/>
      <c r="TYB383" s="1431"/>
      <c r="TYC383" s="1431"/>
      <c r="TYD383" s="1431"/>
      <c r="TYE383" s="1431"/>
      <c r="TYF383" s="1431"/>
      <c r="TYG383" s="1431"/>
      <c r="TYH383" s="1431"/>
      <c r="TYI383" s="1431"/>
      <c r="TYJ383" s="1431"/>
      <c r="TYK383" s="1431"/>
      <c r="TYL383" s="1431"/>
      <c r="TYM383" s="1431"/>
      <c r="TYN383" s="1431"/>
      <c r="TYO383" s="1431"/>
      <c r="TYP383" s="1431"/>
      <c r="TYQ383" s="1431"/>
      <c r="TYR383" s="1431"/>
      <c r="TYS383" s="1431"/>
      <c r="TYT383" s="1431"/>
      <c r="TYU383" s="1431"/>
      <c r="TYV383" s="1431"/>
      <c r="TYW383" s="1431"/>
      <c r="TYX383" s="1431"/>
      <c r="TYY383" s="1431"/>
      <c r="TYZ383" s="1431"/>
      <c r="TZA383" s="1431"/>
      <c r="TZB383" s="1431"/>
      <c r="TZC383" s="1431"/>
      <c r="TZD383" s="1431"/>
      <c r="TZE383" s="1431"/>
      <c r="TZF383" s="1431"/>
      <c r="TZG383" s="1431"/>
      <c r="TZH383" s="1431"/>
      <c r="TZI383" s="1431"/>
      <c r="TZJ383" s="1431"/>
      <c r="TZK383" s="1431"/>
      <c r="TZL383" s="1431"/>
      <c r="TZM383" s="1431"/>
      <c r="TZN383" s="1431"/>
      <c r="TZO383" s="1431"/>
      <c r="TZP383" s="1431"/>
      <c r="TZQ383" s="1431"/>
      <c r="TZR383" s="1431"/>
      <c r="TZS383" s="1431"/>
      <c r="TZT383" s="1431"/>
      <c r="TZU383" s="1431"/>
      <c r="TZV383" s="1431"/>
      <c r="TZW383" s="1431"/>
      <c r="TZX383" s="1431"/>
      <c r="TZY383" s="1431"/>
      <c r="TZZ383" s="1431"/>
      <c r="UAA383" s="1431"/>
      <c r="UAB383" s="1431"/>
      <c r="UAC383" s="1431"/>
      <c r="UAD383" s="1431"/>
      <c r="UAE383" s="1431"/>
      <c r="UAF383" s="1431"/>
      <c r="UAG383" s="1431"/>
      <c r="UAH383" s="1431"/>
      <c r="UAI383" s="1431"/>
      <c r="UAJ383" s="1431"/>
      <c r="UAK383" s="1431"/>
      <c r="UAL383" s="1431"/>
      <c r="UAM383" s="1431"/>
      <c r="UAN383" s="1431"/>
      <c r="UAO383" s="1431"/>
      <c r="UAP383" s="1431"/>
      <c r="UAQ383" s="1431"/>
      <c r="UAR383" s="1431"/>
      <c r="UAS383" s="1431"/>
      <c r="UAT383" s="1431"/>
      <c r="UAU383" s="1431"/>
      <c r="UAV383" s="1431"/>
      <c r="UAW383" s="1431"/>
      <c r="UAX383" s="1431"/>
      <c r="UAY383" s="1431"/>
      <c r="UAZ383" s="1431"/>
      <c r="UBA383" s="1431"/>
      <c r="UBB383" s="1431"/>
      <c r="UBC383" s="1431"/>
      <c r="UBD383" s="1431"/>
      <c r="UBE383" s="1431"/>
      <c r="UBF383" s="1431"/>
      <c r="UBG383" s="1431"/>
      <c r="UBH383" s="1431"/>
      <c r="UBI383" s="1431"/>
      <c r="UBJ383" s="1431"/>
      <c r="UBK383" s="1431"/>
      <c r="UBL383" s="1431"/>
      <c r="UBM383" s="1431"/>
      <c r="UBN383" s="1431"/>
      <c r="UBO383" s="1431"/>
      <c r="UBP383" s="1431"/>
      <c r="UBQ383" s="1431"/>
      <c r="UBR383" s="1431"/>
      <c r="UBS383" s="1431"/>
      <c r="UBT383" s="1431"/>
      <c r="UBU383" s="1431"/>
      <c r="UBV383" s="1431"/>
      <c r="UBW383" s="1431"/>
      <c r="UBX383" s="1431"/>
      <c r="UBY383" s="1431"/>
      <c r="UBZ383" s="1431"/>
      <c r="UCA383" s="1431"/>
      <c r="UCB383" s="1431"/>
      <c r="UCC383" s="1431"/>
      <c r="UCD383" s="1431"/>
      <c r="UCE383" s="1431"/>
      <c r="UCF383" s="1431"/>
      <c r="UCG383" s="1431"/>
      <c r="UCH383" s="1431"/>
      <c r="UCI383" s="1431"/>
      <c r="UCJ383" s="1431"/>
      <c r="UCK383" s="1431"/>
      <c r="UCL383" s="1431"/>
      <c r="UCM383" s="1431"/>
      <c r="UCN383" s="1431"/>
      <c r="UCO383" s="1431"/>
      <c r="UCP383" s="1431"/>
      <c r="UCQ383" s="1431"/>
      <c r="UCR383" s="1431"/>
      <c r="UCS383" s="1431"/>
      <c r="UCT383" s="1431"/>
      <c r="UCU383" s="1431"/>
      <c r="UCV383" s="1431"/>
      <c r="UCW383" s="1431"/>
      <c r="UCX383" s="1431"/>
      <c r="UCY383" s="1431"/>
      <c r="UCZ383" s="1431"/>
      <c r="UDA383" s="1431"/>
      <c r="UDB383" s="1431"/>
      <c r="UDC383" s="1431"/>
      <c r="UDD383" s="1431"/>
      <c r="UDE383" s="1431"/>
      <c r="UDF383" s="1431"/>
      <c r="UDG383" s="1431"/>
      <c r="UDH383" s="1431"/>
      <c r="UDI383" s="1431"/>
      <c r="UDJ383" s="1431"/>
      <c r="UDK383" s="1431"/>
      <c r="UDL383" s="1431"/>
      <c r="UDM383" s="1431"/>
      <c r="UDN383" s="1431"/>
      <c r="UDO383" s="1431"/>
      <c r="UDP383" s="1431"/>
      <c r="UDQ383" s="1431"/>
      <c r="UDR383" s="1431"/>
      <c r="UDS383" s="1431"/>
      <c r="UDT383" s="1431"/>
      <c r="UDU383" s="1431"/>
      <c r="UDV383" s="1431"/>
      <c r="UDW383" s="1431"/>
      <c r="UDX383" s="1431"/>
      <c r="UDY383" s="1431"/>
      <c r="UDZ383" s="1431"/>
      <c r="UEA383" s="1431"/>
      <c r="UEB383" s="1431"/>
      <c r="UEC383" s="1431"/>
      <c r="UED383" s="1431"/>
      <c r="UEE383" s="1431"/>
      <c r="UEF383" s="1431"/>
      <c r="UEG383" s="1431"/>
      <c r="UEH383" s="1431"/>
      <c r="UEI383" s="1431"/>
      <c r="UEJ383" s="1431"/>
      <c r="UEK383" s="1431"/>
      <c r="UEL383" s="1431"/>
      <c r="UEM383" s="1431"/>
      <c r="UEN383" s="1431"/>
      <c r="UEO383" s="1431"/>
      <c r="UEP383" s="1431"/>
      <c r="UEQ383" s="1431"/>
      <c r="UER383" s="1431"/>
      <c r="UES383" s="1431"/>
      <c r="UET383" s="1431"/>
      <c r="UEU383" s="1431"/>
      <c r="UEV383" s="1431"/>
      <c r="UEW383" s="1431"/>
      <c r="UEX383" s="1431"/>
      <c r="UEY383" s="1431"/>
      <c r="UEZ383" s="1431"/>
      <c r="UFA383" s="1431"/>
      <c r="UFB383" s="1431"/>
      <c r="UFC383" s="1431"/>
      <c r="UFD383" s="1431"/>
      <c r="UFE383" s="1431"/>
      <c r="UFF383" s="1431"/>
      <c r="UFG383" s="1431"/>
      <c r="UFH383" s="1431"/>
      <c r="UFI383" s="1431"/>
      <c r="UFJ383" s="1431"/>
      <c r="UFK383" s="1431"/>
      <c r="UFL383" s="1431"/>
      <c r="UFM383" s="1431"/>
      <c r="UFN383" s="1431"/>
      <c r="UFO383" s="1431"/>
      <c r="UFP383" s="1431"/>
      <c r="UFQ383" s="1431"/>
      <c r="UFR383" s="1431"/>
      <c r="UFS383" s="1431"/>
      <c r="UFT383" s="1431"/>
      <c r="UFU383" s="1431"/>
      <c r="UFV383" s="1431"/>
      <c r="UFW383" s="1431"/>
      <c r="UFX383" s="1431"/>
      <c r="UFY383" s="1431"/>
      <c r="UFZ383" s="1431"/>
      <c r="UGA383" s="1431"/>
      <c r="UGB383" s="1431"/>
      <c r="UGC383" s="1431"/>
      <c r="UGD383" s="1431"/>
      <c r="UGE383" s="1431"/>
      <c r="UGF383" s="1431"/>
      <c r="UGG383" s="1431"/>
      <c r="UGH383" s="1431"/>
      <c r="UGI383" s="1431"/>
      <c r="UGJ383" s="1431"/>
      <c r="UGK383" s="1431"/>
      <c r="UGL383" s="1431"/>
      <c r="UGM383" s="1431"/>
      <c r="UGN383" s="1431"/>
      <c r="UGO383" s="1431"/>
      <c r="UGP383" s="1431"/>
      <c r="UGQ383" s="1431"/>
      <c r="UGR383" s="1431"/>
      <c r="UGS383" s="1431"/>
      <c r="UGT383" s="1431"/>
      <c r="UGU383" s="1431"/>
      <c r="UGV383" s="1431"/>
      <c r="UGW383" s="1431"/>
      <c r="UGX383" s="1431"/>
      <c r="UGY383" s="1431"/>
      <c r="UGZ383" s="1431"/>
      <c r="UHA383" s="1431"/>
      <c r="UHB383" s="1431"/>
      <c r="UHC383" s="1431"/>
      <c r="UHD383" s="1431"/>
      <c r="UHE383" s="1431"/>
      <c r="UHF383" s="1431"/>
      <c r="UHG383" s="1431"/>
      <c r="UHH383" s="1431"/>
      <c r="UHI383" s="1431"/>
      <c r="UHJ383" s="1431"/>
      <c r="UHK383" s="1431"/>
      <c r="UHL383" s="1431"/>
      <c r="UHM383" s="1431"/>
      <c r="UHN383" s="1431"/>
      <c r="UHO383" s="1431"/>
      <c r="UHP383" s="1431"/>
      <c r="UHQ383" s="1431"/>
      <c r="UHR383" s="1431"/>
      <c r="UHS383" s="1431"/>
      <c r="UHT383" s="1431"/>
      <c r="UHU383" s="1431"/>
      <c r="UHV383" s="1431"/>
      <c r="UHW383" s="1431"/>
      <c r="UHX383" s="1431"/>
      <c r="UHY383" s="1431"/>
      <c r="UHZ383" s="1431"/>
      <c r="UIA383" s="1431"/>
      <c r="UIB383" s="1431"/>
      <c r="UIC383" s="1431"/>
      <c r="UID383" s="1431"/>
      <c r="UIE383" s="1431"/>
      <c r="UIF383" s="1431"/>
      <c r="UIG383" s="1431"/>
      <c r="UIH383" s="1431"/>
      <c r="UII383" s="1431"/>
      <c r="UIJ383" s="1431"/>
      <c r="UIK383" s="1431"/>
      <c r="UIL383" s="1431"/>
      <c r="UIM383" s="1431"/>
      <c r="UIN383" s="1431"/>
      <c r="UIO383" s="1431"/>
      <c r="UIP383" s="1431"/>
      <c r="UIQ383" s="1431"/>
      <c r="UIR383" s="1431"/>
      <c r="UIS383" s="1431"/>
      <c r="UIT383" s="1431"/>
      <c r="UIU383" s="1431"/>
      <c r="UIV383" s="1431"/>
      <c r="UIW383" s="1431"/>
      <c r="UIX383" s="1431"/>
      <c r="UIY383" s="1431"/>
      <c r="UIZ383" s="1431"/>
      <c r="UJA383" s="1431"/>
      <c r="UJB383" s="1431"/>
      <c r="UJC383" s="1431"/>
      <c r="UJD383" s="1431"/>
      <c r="UJE383" s="1431"/>
      <c r="UJF383" s="1431"/>
      <c r="UJG383" s="1431"/>
      <c r="UJH383" s="1431"/>
      <c r="UJI383" s="1431"/>
      <c r="UJJ383" s="1431"/>
      <c r="UJK383" s="1431"/>
      <c r="UJL383" s="1431"/>
      <c r="UJM383" s="1431"/>
      <c r="UJN383" s="1431"/>
      <c r="UJO383" s="1431"/>
      <c r="UJP383" s="1431"/>
      <c r="UJQ383" s="1431"/>
      <c r="UJR383" s="1431"/>
      <c r="UJS383" s="1431"/>
      <c r="UJT383" s="1431"/>
      <c r="UJU383" s="1431"/>
      <c r="UJV383" s="1431"/>
      <c r="UJW383" s="1431"/>
      <c r="UJX383" s="1431"/>
      <c r="UJY383" s="1431"/>
      <c r="UJZ383" s="1431"/>
      <c r="UKA383" s="1431"/>
      <c r="UKB383" s="1431"/>
      <c r="UKC383" s="1431"/>
      <c r="UKD383" s="1431"/>
      <c r="UKE383" s="1431"/>
      <c r="UKF383" s="1431"/>
      <c r="UKG383" s="1431"/>
      <c r="UKH383" s="1431"/>
      <c r="UKI383" s="1431"/>
      <c r="UKJ383" s="1431"/>
      <c r="UKK383" s="1431"/>
      <c r="UKL383" s="1431"/>
      <c r="UKM383" s="1431"/>
      <c r="UKN383" s="1431"/>
      <c r="UKO383" s="1431"/>
      <c r="UKP383" s="1431"/>
      <c r="UKQ383" s="1431"/>
      <c r="UKR383" s="1431"/>
      <c r="UKS383" s="1431"/>
      <c r="UKT383" s="1431"/>
      <c r="UKU383" s="1431"/>
      <c r="UKV383" s="1431"/>
      <c r="UKW383" s="1431"/>
      <c r="UKX383" s="1431"/>
      <c r="UKY383" s="1431"/>
      <c r="UKZ383" s="1431"/>
      <c r="ULA383" s="1431"/>
      <c r="ULB383" s="1431"/>
      <c r="ULC383" s="1431"/>
      <c r="ULD383" s="1431"/>
      <c r="ULE383" s="1431"/>
      <c r="ULF383" s="1431"/>
      <c r="ULG383" s="1431"/>
      <c r="ULH383" s="1431"/>
      <c r="ULI383" s="1431"/>
      <c r="ULJ383" s="1431"/>
      <c r="ULK383" s="1431"/>
      <c r="ULL383" s="1431"/>
      <c r="ULM383" s="1431"/>
      <c r="ULN383" s="1431"/>
      <c r="ULO383" s="1431"/>
      <c r="ULP383" s="1431"/>
      <c r="ULQ383" s="1431"/>
      <c r="ULR383" s="1431"/>
      <c r="ULS383" s="1431"/>
      <c r="ULT383" s="1431"/>
      <c r="ULU383" s="1431"/>
      <c r="ULV383" s="1431"/>
      <c r="ULW383" s="1431"/>
      <c r="ULX383" s="1431"/>
      <c r="ULY383" s="1431"/>
      <c r="ULZ383" s="1431"/>
      <c r="UMA383" s="1431"/>
      <c r="UMB383" s="1431"/>
      <c r="UMC383" s="1431"/>
      <c r="UMD383" s="1431"/>
      <c r="UME383" s="1431"/>
      <c r="UMF383" s="1431"/>
      <c r="UMG383" s="1431"/>
      <c r="UMH383" s="1431"/>
      <c r="UMI383" s="1431"/>
      <c r="UMJ383" s="1431"/>
      <c r="UMK383" s="1431"/>
      <c r="UML383" s="1431"/>
      <c r="UMM383" s="1431"/>
      <c r="UMN383" s="1431"/>
      <c r="UMO383" s="1431"/>
      <c r="UMP383" s="1431"/>
      <c r="UMQ383" s="1431"/>
      <c r="UMR383" s="1431"/>
      <c r="UMS383" s="1431"/>
      <c r="UMT383" s="1431"/>
      <c r="UMU383" s="1431"/>
      <c r="UMV383" s="1431"/>
      <c r="UMW383" s="1431"/>
      <c r="UMX383" s="1431"/>
      <c r="UMY383" s="1431"/>
      <c r="UMZ383" s="1431"/>
      <c r="UNA383" s="1431"/>
      <c r="UNB383" s="1431"/>
      <c r="UNC383" s="1431"/>
      <c r="UND383" s="1431"/>
      <c r="UNE383" s="1431"/>
      <c r="UNF383" s="1431"/>
      <c r="UNG383" s="1431"/>
      <c r="UNH383" s="1431"/>
      <c r="UNI383" s="1431"/>
      <c r="UNJ383" s="1431"/>
      <c r="UNK383" s="1431"/>
      <c r="UNL383" s="1431"/>
      <c r="UNM383" s="1431"/>
      <c r="UNN383" s="1431"/>
      <c r="UNO383" s="1431"/>
      <c r="UNP383" s="1431"/>
      <c r="UNQ383" s="1431"/>
      <c r="UNR383" s="1431"/>
      <c r="UNS383" s="1431"/>
      <c r="UNT383" s="1431"/>
      <c r="UNU383" s="1431"/>
      <c r="UNV383" s="1431"/>
      <c r="UNW383" s="1431"/>
      <c r="UNX383" s="1431"/>
      <c r="UNY383" s="1431"/>
      <c r="UNZ383" s="1431"/>
      <c r="UOA383" s="1431"/>
      <c r="UOB383" s="1431"/>
      <c r="UOC383" s="1431"/>
      <c r="UOD383" s="1431"/>
      <c r="UOE383" s="1431"/>
      <c r="UOF383" s="1431"/>
      <c r="UOG383" s="1431"/>
      <c r="UOH383" s="1431"/>
      <c r="UOI383" s="1431"/>
      <c r="UOJ383" s="1431"/>
      <c r="UOK383" s="1431"/>
      <c r="UOL383" s="1431"/>
      <c r="UOM383" s="1431"/>
      <c r="UON383" s="1431"/>
      <c r="UOO383" s="1431"/>
      <c r="UOP383" s="1431"/>
      <c r="UOQ383" s="1431"/>
      <c r="UOR383" s="1431"/>
      <c r="UOS383" s="1431"/>
      <c r="UOT383" s="1431"/>
      <c r="UOU383" s="1431"/>
      <c r="UOV383" s="1431"/>
      <c r="UOW383" s="1431"/>
      <c r="UOX383" s="1431"/>
      <c r="UOY383" s="1431"/>
      <c r="UOZ383" s="1431"/>
      <c r="UPA383" s="1431"/>
      <c r="UPB383" s="1431"/>
      <c r="UPC383" s="1431"/>
      <c r="UPD383" s="1431"/>
      <c r="UPE383" s="1431"/>
      <c r="UPF383" s="1431"/>
      <c r="UPG383" s="1431"/>
      <c r="UPH383" s="1431"/>
      <c r="UPI383" s="1431"/>
      <c r="UPJ383" s="1431"/>
      <c r="UPK383" s="1431"/>
      <c r="UPL383" s="1431"/>
      <c r="UPM383" s="1431"/>
      <c r="UPN383" s="1431"/>
      <c r="UPO383" s="1431"/>
      <c r="UPP383" s="1431"/>
      <c r="UPQ383" s="1431"/>
      <c r="UPR383" s="1431"/>
      <c r="UPS383" s="1431"/>
      <c r="UPT383" s="1431"/>
      <c r="UPU383" s="1431"/>
      <c r="UPV383" s="1431"/>
      <c r="UPW383" s="1431"/>
      <c r="UPX383" s="1431"/>
      <c r="UPY383" s="1431"/>
      <c r="UPZ383" s="1431"/>
      <c r="UQA383" s="1431"/>
      <c r="UQB383" s="1431"/>
      <c r="UQC383" s="1431"/>
      <c r="UQD383" s="1431"/>
      <c r="UQE383" s="1431"/>
      <c r="UQF383" s="1431"/>
      <c r="UQG383" s="1431"/>
      <c r="UQH383" s="1431"/>
      <c r="UQI383" s="1431"/>
      <c r="UQJ383" s="1431"/>
      <c r="UQK383" s="1431"/>
      <c r="UQL383" s="1431"/>
      <c r="UQM383" s="1431"/>
      <c r="UQN383" s="1431"/>
      <c r="UQO383" s="1431"/>
      <c r="UQP383" s="1431"/>
      <c r="UQQ383" s="1431"/>
      <c r="UQR383" s="1431"/>
      <c r="UQS383" s="1431"/>
      <c r="UQT383" s="1431"/>
      <c r="UQU383" s="1431"/>
      <c r="UQV383" s="1431"/>
      <c r="UQW383" s="1431"/>
      <c r="UQX383" s="1431"/>
      <c r="UQY383" s="1431"/>
      <c r="UQZ383" s="1431"/>
      <c r="URA383" s="1431"/>
      <c r="URB383" s="1431"/>
      <c r="URC383" s="1431"/>
      <c r="URD383" s="1431"/>
      <c r="URE383" s="1431"/>
      <c r="URF383" s="1431"/>
      <c r="URG383" s="1431"/>
      <c r="URH383" s="1431"/>
      <c r="URI383" s="1431"/>
      <c r="URJ383" s="1431"/>
      <c r="URK383" s="1431"/>
      <c r="URL383" s="1431"/>
      <c r="URM383" s="1431"/>
      <c r="URN383" s="1431"/>
      <c r="URO383" s="1431"/>
      <c r="URP383" s="1431"/>
      <c r="URQ383" s="1431"/>
      <c r="URR383" s="1431"/>
      <c r="URS383" s="1431"/>
      <c r="URT383" s="1431"/>
      <c r="URU383" s="1431"/>
      <c r="URV383" s="1431"/>
      <c r="URW383" s="1431"/>
      <c r="URX383" s="1431"/>
      <c r="URY383" s="1431"/>
      <c r="URZ383" s="1431"/>
      <c r="USA383" s="1431"/>
      <c r="USB383" s="1431"/>
      <c r="USC383" s="1431"/>
      <c r="USD383" s="1431"/>
      <c r="USE383" s="1431"/>
      <c r="USF383" s="1431"/>
      <c r="USG383" s="1431"/>
      <c r="USH383" s="1431"/>
      <c r="USI383" s="1431"/>
      <c r="USJ383" s="1431"/>
      <c r="USK383" s="1431"/>
      <c r="USL383" s="1431"/>
      <c r="USM383" s="1431"/>
      <c r="USN383" s="1431"/>
      <c r="USO383" s="1431"/>
      <c r="USP383" s="1431"/>
      <c r="USQ383" s="1431"/>
      <c r="USR383" s="1431"/>
      <c r="USS383" s="1431"/>
      <c r="UST383" s="1431"/>
      <c r="USU383" s="1431"/>
      <c r="USV383" s="1431"/>
      <c r="USW383" s="1431"/>
      <c r="USX383" s="1431"/>
      <c r="USY383" s="1431"/>
      <c r="USZ383" s="1431"/>
      <c r="UTA383" s="1431"/>
      <c r="UTB383" s="1431"/>
      <c r="UTC383" s="1431"/>
      <c r="UTD383" s="1431"/>
      <c r="UTE383" s="1431"/>
      <c r="UTF383" s="1431"/>
      <c r="UTG383" s="1431"/>
      <c r="UTH383" s="1431"/>
      <c r="UTI383" s="1431"/>
      <c r="UTJ383" s="1431"/>
      <c r="UTK383" s="1431"/>
      <c r="UTL383" s="1431"/>
      <c r="UTM383" s="1431"/>
      <c r="UTN383" s="1431"/>
      <c r="UTO383" s="1431"/>
      <c r="UTP383" s="1431"/>
      <c r="UTQ383" s="1431"/>
      <c r="UTR383" s="1431"/>
      <c r="UTS383" s="1431"/>
      <c r="UTT383" s="1431"/>
      <c r="UTU383" s="1431"/>
      <c r="UTV383" s="1431"/>
      <c r="UTW383" s="1431"/>
      <c r="UTX383" s="1431"/>
      <c r="UTY383" s="1431"/>
      <c r="UTZ383" s="1431"/>
      <c r="UUA383" s="1431"/>
      <c r="UUB383" s="1431"/>
      <c r="UUC383" s="1431"/>
      <c r="UUD383" s="1431"/>
      <c r="UUE383" s="1431"/>
      <c r="UUF383" s="1431"/>
      <c r="UUG383" s="1431"/>
      <c r="UUH383" s="1431"/>
      <c r="UUI383" s="1431"/>
      <c r="UUJ383" s="1431"/>
      <c r="UUK383" s="1431"/>
      <c r="UUL383" s="1431"/>
      <c r="UUM383" s="1431"/>
      <c r="UUN383" s="1431"/>
      <c r="UUO383" s="1431"/>
      <c r="UUP383" s="1431"/>
      <c r="UUQ383" s="1431"/>
      <c r="UUR383" s="1431"/>
      <c r="UUS383" s="1431"/>
      <c r="UUT383" s="1431"/>
      <c r="UUU383" s="1431"/>
      <c r="UUV383" s="1431"/>
      <c r="UUW383" s="1431"/>
      <c r="UUX383" s="1431"/>
      <c r="UUY383" s="1431"/>
      <c r="UUZ383" s="1431"/>
      <c r="UVA383" s="1431"/>
      <c r="UVB383" s="1431"/>
      <c r="UVC383" s="1431"/>
      <c r="UVD383" s="1431"/>
      <c r="UVE383" s="1431"/>
      <c r="UVF383" s="1431"/>
      <c r="UVG383" s="1431"/>
      <c r="UVH383" s="1431"/>
      <c r="UVI383" s="1431"/>
      <c r="UVJ383" s="1431"/>
      <c r="UVK383" s="1431"/>
      <c r="UVL383" s="1431"/>
      <c r="UVM383" s="1431"/>
      <c r="UVN383" s="1431"/>
      <c r="UVO383" s="1431"/>
      <c r="UVP383" s="1431"/>
      <c r="UVQ383" s="1431"/>
      <c r="UVR383" s="1431"/>
      <c r="UVS383" s="1431"/>
      <c r="UVT383" s="1431"/>
      <c r="UVU383" s="1431"/>
      <c r="UVV383" s="1431"/>
      <c r="UVW383" s="1431"/>
      <c r="UVX383" s="1431"/>
      <c r="UVY383" s="1431"/>
      <c r="UVZ383" s="1431"/>
      <c r="UWA383" s="1431"/>
      <c r="UWB383" s="1431"/>
      <c r="UWC383" s="1431"/>
      <c r="UWD383" s="1431"/>
      <c r="UWE383" s="1431"/>
      <c r="UWF383" s="1431"/>
      <c r="UWG383" s="1431"/>
      <c r="UWH383" s="1431"/>
      <c r="UWI383" s="1431"/>
      <c r="UWJ383" s="1431"/>
      <c r="UWK383" s="1431"/>
      <c r="UWL383" s="1431"/>
      <c r="UWM383" s="1431"/>
      <c r="UWN383" s="1431"/>
      <c r="UWO383" s="1431"/>
      <c r="UWP383" s="1431"/>
      <c r="UWQ383" s="1431"/>
      <c r="UWR383" s="1431"/>
      <c r="UWS383" s="1431"/>
      <c r="UWT383" s="1431"/>
      <c r="UWU383" s="1431"/>
      <c r="UWV383" s="1431"/>
      <c r="UWW383" s="1431"/>
      <c r="UWX383" s="1431"/>
      <c r="UWY383" s="1431"/>
      <c r="UWZ383" s="1431"/>
      <c r="UXA383" s="1431"/>
      <c r="UXB383" s="1431"/>
      <c r="UXC383" s="1431"/>
      <c r="UXD383" s="1431"/>
      <c r="UXE383" s="1431"/>
      <c r="UXF383" s="1431"/>
      <c r="UXG383" s="1431"/>
      <c r="UXH383" s="1431"/>
      <c r="UXI383" s="1431"/>
      <c r="UXJ383" s="1431"/>
      <c r="UXK383" s="1431"/>
      <c r="UXL383" s="1431"/>
      <c r="UXM383" s="1431"/>
      <c r="UXN383" s="1431"/>
      <c r="UXO383" s="1431"/>
      <c r="UXP383" s="1431"/>
      <c r="UXQ383" s="1431"/>
      <c r="UXR383" s="1431"/>
      <c r="UXS383" s="1431"/>
      <c r="UXT383" s="1431"/>
      <c r="UXU383" s="1431"/>
      <c r="UXV383" s="1431"/>
      <c r="UXW383" s="1431"/>
      <c r="UXX383" s="1431"/>
      <c r="UXY383" s="1431"/>
      <c r="UXZ383" s="1431"/>
      <c r="UYA383" s="1431"/>
      <c r="UYB383" s="1431"/>
      <c r="UYC383" s="1431"/>
      <c r="UYD383" s="1431"/>
      <c r="UYE383" s="1431"/>
      <c r="UYF383" s="1431"/>
      <c r="UYG383" s="1431"/>
      <c r="UYH383" s="1431"/>
      <c r="UYI383" s="1431"/>
      <c r="UYJ383" s="1431"/>
      <c r="UYK383" s="1431"/>
      <c r="UYL383" s="1431"/>
      <c r="UYM383" s="1431"/>
      <c r="UYN383" s="1431"/>
      <c r="UYO383" s="1431"/>
      <c r="UYP383" s="1431"/>
      <c r="UYQ383" s="1431"/>
      <c r="UYR383" s="1431"/>
      <c r="UYS383" s="1431"/>
      <c r="UYT383" s="1431"/>
      <c r="UYU383" s="1431"/>
      <c r="UYV383" s="1431"/>
      <c r="UYW383" s="1431"/>
      <c r="UYX383" s="1431"/>
      <c r="UYY383" s="1431"/>
      <c r="UYZ383" s="1431"/>
      <c r="UZA383" s="1431"/>
      <c r="UZB383" s="1431"/>
      <c r="UZC383" s="1431"/>
      <c r="UZD383" s="1431"/>
      <c r="UZE383" s="1431"/>
      <c r="UZF383" s="1431"/>
      <c r="UZG383" s="1431"/>
      <c r="UZH383" s="1431"/>
      <c r="UZI383" s="1431"/>
      <c r="UZJ383" s="1431"/>
      <c r="UZK383" s="1431"/>
      <c r="UZL383" s="1431"/>
      <c r="UZM383" s="1431"/>
      <c r="UZN383" s="1431"/>
      <c r="UZO383" s="1431"/>
      <c r="UZP383" s="1431"/>
      <c r="UZQ383" s="1431"/>
      <c r="UZR383" s="1431"/>
      <c r="UZS383" s="1431"/>
      <c r="UZT383" s="1431"/>
      <c r="UZU383" s="1431"/>
      <c r="UZV383" s="1431"/>
      <c r="UZW383" s="1431"/>
      <c r="UZX383" s="1431"/>
      <c r="UZY383" s="1431"/>
      <c r="UZZ383" s="1431"/>
      <c r="VAA383" s="1431"/>
      <c r="VAB383" s="1431"/>
      <c r="VAC383" s="1431"/>
      <c r="VAD383" s="1431"/>
      <c r="VAE383" s="1431"/>
      <c r="VAF383" s="1431"/>
      <c r="VAG383" s="1431"/>
      <c r="VAH383" s="1431"/>
      <c r="VAI383" s="1431"/>
      <c r="VAJ383" s="1431"/>
      <c r="VAK383" s="1431"/>
      <c r="VAL383" s="1431"/>
      <c r="VAM383" s="1431"/>
      <c r="VAN383" s="1431"/>
      <c r="VAO383" s="1431"/>
      <c r="VAP383" s="1431"/>
      <c r="VAQ383" s="1431"/>
      <c r="VAR383" s="1431"/>
      <c r="VAS383" s="1431"/>
      <c r="VAT383" s="1431"/>
      <c r="VAU383" s="1431"/>
      <c r="VAV383" s="1431"/>
      <c r="VAW383" s="1431"/>
      <c r="VAX383" s="1431"/>
      <c r="VAY383" s="1431"/>
      <c r="VAZ383" s="1431"/>
      <c r="VBA383" s="1431"/>
      <c r="VBB383" s="1431"/>
      <c r="VBC383" s="1431"/>
      <c r="VBD383" s="1431"/>
      <c r="VBE383" s="1431"/>
      <c r="VBF383" s="1431"/>
      <c r="VBG383" s="1431"/>
      <c r="VBH383" s="1431"/>
      <c r="VBI383" s="1431"/>
      <c r="VBJ383" s="1431"/>
      <c r="VBK383" s="1431"/>
      <c r="VBL383" s="1431"/>
      <c r="VBM383" s="1431"/>
      <c r="VBN383" s="1431"/>
      <c r="VBO383" s="1431"/>
      <c r="VBP383" s="1431"/>
      <c r="VBQ383" s="1431"/>
      <c r="VBR383" s="1431"/>
      <c r="VBS383" s="1431"/>
      <c r="VBT383" s="1431"/>
      <c r="VBU383" s="1431"/>
      <c r="VBV383" s="1431"/>
      <c r="VBW383" s="1431"/>
      <c r="VBX383" s="1431"/>
      <c r="VBY383" s="1431"/>
      <c r="VBZ383" s="1431"/>
      <c r="VCA383" s="1431"/>
      <c r="VCB383" s="1431"/>
      <c r="VCC383" s="1431"/>
      <c r="VCD383" s="1431"/>
      <c r="VCE383" s="1431"/>
      <c r="VCF383" s="1431"/>
      <c r="VCG383" s="1431"/>
      <c r="VCH383" s="1431"/>
      <c r="VCI383" s="1431"/>
      <c r="VCJ383" s="1431"/>
      <c r="VCK383" s="1431"/>
      <c r="VCL383" s="1431"/>
      <c r="VCM383" s="1431"/>
      <c r="VCN383" s="1431"/>
      <c r="VCO383" s="1431"/>
      <c r="VCP383" s="1431"/>
      <c r="VCQ383" s="1431"/>
      <c r="VCR383" s="1431"/>
      <c r="VCS383" s="1431"/>
      <c r="VCT383" s="1431"/>
      <c r="VCU383" s="1431"/>
      <c r="VCV383" s="1431"/>
      <c r="VCW383" s="1431"/>
      <c r="VCX383" s="1431"/>
      <c r="VCY383" s="1431"/>
      <c r="VCZ383" s="1431"/>
      <c r="VDA383" s="1431"/>
      <c r="VDB383" s="1431"/>
      <c r="VDC383" s="1431"/>
      <c r="VDD383" s="1431"/>
      <c r="VDE383" s="1431"/>
      <c r="VDF383" s="1431"/>
      <c r="VDG383" s="1431"/>
      <c r="VDH383" s="1431"/>
      <c r="VDI383" s="1431"/>
      <c r="VDJ383" s="1431"/>
      <c r="VDK383" s="1431"/>
      <c r="VDL383" s="1431"/>
      <c r="VDM383" s="1431"/>
      <c r="VDN383" s="1431"/>
      <c r="VDO383" s="1431"/>
      <c r="VDP383" s="1431"/>
      <c r="VDQ383" s="1431"/>
      <c r="VDR383" s="1431"/>
      <c r="VDS383" s="1431"/>
      <c r="VDT383" s="1431"/>
      <c r="VDU383" s="1431"/>
      <c r="VDV383" s="1431"/>
      <c r="VDW383" s="1431"/>
      <c r="VDX383" s="1431"/>
      <c r="VDY383" s="1431"/>
      <c r="VDZ383" s="1431"/>
      <c r="VEA383" s="1431"/>
      <c r="VEB383" s="1431"/>
      <c r="VEC383" s="1431"/>
      <c r="VED383" s="1431"/>
      <c r="VEE383" s="1431"/>
      <c r="VEF383" s="1431"/>
      <c r="VEG383" s="1431"/>
      <c r="VEH383" s="1431"/>
      <c r="VEI383" s="1431"/>
      <c r="VEJ383" s="1431"/>
      <c r="VEK383" s="1431"/>
      <c r="VEL383" s="1431"/>
      <c r="VEM383" s="1431"/>
      <c r="VEN383" s="1431"/>
      <c r="VEO383" s="1431"/>
      <c r="VEP383" s="1431"/>
      <c r="VEQ383" s="1431"/>
      <c r="VER383" s="1431"/>
      <c r="VES383" s="1431"/>
      <c r="VET383" s="1431"/>
      <c r="VEU383" s="1431"/>
      <c r="VEV383" s="1431"/>
      <c r="VEW383" s="1431"/>
      <c r="VEX383" s="1431"/>
      <c r="VEY383" s="1431"/>
      <c r="VEZ383" s="1431"/>
      <c r="VFA383" s="1431"/>
      <c r="VFB383" s="1431"/>
      <c r="VFC383" s="1431"/>
      <c r="VFD383" s="1431"/>
      <c r="VFE383" s="1431"/>
      <c r="VFF383" s="1431"/>
      <c r="VFG383" s="1431"/>
      <c r="VFH383" s="1431"/>
      <c r="VFI383" s="1431"/>
      <c r="VFJ383" s="1431"/>
      <c r="VFK383" s="1431"/>
      <c r="VFL383" s="1431"/>
      <c r="VFM383" s="1431"/>
      <c r="VFN383" s="1431"/>
      <c r="VFO383" s="1431"/>
      <c r="VFP383" s="1431"/>
      <c r="VFQ383" s="1431"/>
      <c r="VFR383" s="1431"/>
      <c r="VFS383" s="1431"/>
      <c r="VFT383" s="1431"/>
      <c r="VFU383" s="1431"/>
      <c r="VFV383" s="1431"/>
      <c r="VFW383" s="1431"/>
      <c r="VFX383" s="1431"/>
      <c r="VFY383" s="1431"/>
      <c r="VFZ383" s="1431"/>
      <c r="VGA383" s="1431"/>
      <c r="VGB383" s="1431"/>
      <c r="VGC383" s="1431"/>
      <c r="VGD383" s="1431"/>
      <c r="VGE383" s="1431"/>
      <c r="VGF383" s="1431"/>
      <c r="VGG383" s="1431"/>
      <c r="VGH383" s="1431"/>
      <c r="VGI383" s="1431"/>
      <c r="VGJ383" s="1431"/>
      <c r="VGK383" s="1431"/>
      <c r="VGL383" s="1431"/>
      <c r="VGM383" s="1431"/>
      <c r="VGN383" s="1431"/>
      <c r="VGO383" s="1431"/>
      <c r="VGP383" s="1431"/>
      <c r="VGQ383" s="1431"/>
      <c r="VGR383" s="1431"/>
      <c r="VGS383" s="1431"/>
      <c r="VGT383" s="1431"/>
      <c r="VGU383" s="1431"/>
      <c r="VGV383" s="1431"/>
      <c r="VGW383" s="1431"/>
      <c r="VGX383" s="1431"/>
      <c r="VGY383" s="1431"/>
      <c r="VGZ383" s="1431"/>
      <c r="VHA383" s="1431"/>
      <c r="VHB383" s="1431"/>
      <c r="VHC383" s="1431"/>
      <c r="VHD383" s="1431"/>
      <c r="VHE383" s="1431"/>
      <c r="VHF383" s="1431"/>
      <c r="VHG383" s="1431"/>
      <c r="VHH383" s="1431"/>
      <c r="VHI383" s="1431"/>
      <c r="VHJ383" s="1431"/>
      <c r="VHK383" s="1431"/>
      <c r="VHL383" s="1431"/>
      <c r="VHM383" s="1431"/>
      <c r="VHN383" s="1431"/>
      <c r="VHO383" s="1431"/>
      <c r="VHP383" s="1431"/>
      <c r="VHQ383" s="1431"/>
      <c r="VHR383" s="1431"/>
      <c r="VHS383" s="1431"/>
      <c r="VHT383" s="1431"/>
      <c r="VHU383" s="1431"/>
      <c r="VHV383" s="1431"/>
      <c r="VHW383" s="1431"/>
      <c r="VHX383" s="1431"/>
      <c r="VHY383" s="1431"/>
      <c r="VHZ383" s="1431"/>
      <c r="VIA383" s="1431"/>
      <c r="VIB383" s="1431"/>
      <c r="VIC383" s="1431"/>
      <c r="VID383" s="1431"/>
      <c r="VIE383" s="1431"/>
      <c r="VIF383" s="1431"/>
      <c r="VIG383" s="1431"/>
      <c r="VIH383" s="1431"/>
      <c r="VII383" s="1431"/>
      <c r="VIJ383" s="1431"/>
      <c r="VIK383" s="1431"/>
      <c r="VIL383" s="1431"/>
      <c r="VIM383" s="1431"/>
      <c r="VIN383" s="1431"/>
      <c r="VIO383" s="1431"/>
      <c r="VIP383" s="1431"/>
      <c r="VIQ383" s="1431"/>
      <c r="VIR383" s="1431"/>
      <c r="VIS383" s="1431"/>
      <c r="VIT383" s="1431"/>
      <c r="VIU383" s="1431"/>
      <c r="VIV383" s="1431"/>
      <c r="VIW383" s="1431"/>
      <c r="VIX383" s="1431"/>
      <c r="VIY383" s="1431"/>
      <c r="VIZ383" s="1431"/>
      <c r="VJA383" s="1431"/>
      <c r="VJB383" s="1431"/>
      <c r="VJC383" s="1431"/>
      <c r="VJD383" s="1431"/>
      <c r="VJE383" s="1431"/>
      <c r="VJF383" s="1431"/>
      <c r="VJG383" s="1431"/>
      <c r="VJH383" s="1431"/>
      <c r="VJI383" s="1431"/>
      <c r="VJJ383" s="1431"/>
      <c r="VJK383" s="1431"/>
      <c r="VJL383" s="1431"/>
      <c r="VJM383" s="1431"/>
      <c r="VJN383" s="1431"/>
      <c r="VJO383" s="1431"/>
      <c r="VJP383" s="1431"/>
      <c r="VJQ383" s="1431"/>
      <c r="VJR383" s="1431"/>
      <c r="VJS383" s="1431"/>
      <c r="VJT383" s="1431"/>
      <c r="VJU383" s="1431"/>
      <c r="VJV383" s="1431"/>
      <c r="VJW383" s="1431"/>
      <c r="VJX383" s="1431"/>
      <c r="VJY383" s="1431"/>
      <c r="VJZ383" s="1431"/>
      <c r="VKA383" s="1431"/>
      <c r="VKB383" s="1431"/>
      <c r="VKC383" s="1431"/>
      <c r="VKD383" s="1431"/>
      <c r="VKE383" s="1431"/>
      <c r="VKF383" s="1431"/>
      <c r="VKG383" s="1431"/>
      <c r="VKH383" s="1431"/>
      <c r="VKI383" s="1431"/>
      <c r="VKJ383" s="1431"/>
      <c r="VKK383" s="1431"/>
      <c r="VKL383" s="1431"/>
      <c r="VKM383" s="1431"/>
      <c r="VKN383" s="1431"/>
      <c r="VKO383" s="1431"/>
      <c r="VKP383" s="1431"/>
      <c r="VKQ383" s="1431"/>
      <c r="VKR383" s="1431"/>
      <c r="VKS383" s="1431"/>
      <c r="VKT383" s="1431"/>
      <c r="VKU383" s="1431"/>
      <c r="VKV383" s="1431"/>
      <c r="VKW383" s="1431"/>
      <c r="VKX383" s="1431"/>
      <c r="VKY383" s="1431"/>
      <c r="VKZ383" s="1431"/>
      <c r="VLA383" s="1431"/>
      <c r="VLB383" s="1431"/>
      <c r="VLC383" s="1431"/>
      <c r="VLD383" s="1431"/>
      <c r="VLE383" s="1431"/>
      <c r="VLF383" s="1431"/>
      <c r="VLG383" s="1431"/>
      <c r="VLH383" s="1431"/>
      <c r="VLI383" s="1431"/>
      <c r="VLJ383" s="1431"/>
      <c r="VLK383" s="1431"/>
      <c r="VLL383" s="1431"/>
      <c r="VLM383" s="1431"/>
      <c r="VLN383" s="1431"/>
      <c r="VLO383" s="1431"/>
      <c r="VLP383" s="1431"/>
      <c r="VLQ383" s="1431"/>
      <c r="VLR383" s="1431"/>
      <c r="VLS383" s="1431"/>
      <c r="VLT383" s="1431"/>
      <c r="VLU383" s="1431"/>
      <c r="VLV383" s="1431"/>
      <c r="VLW383" s="1431"/>
      <c r="VLX383" s="1431"/>
      <c r="VLY383" s="1431"/>
      <c r="VLZ383" s="1431"/>
      <c r="VMA383" s="1431"/>
      <c r="VMB383" s="1431"/>
      <c r="VMC383" s="1431"/>
      <c r="VMD383" s="1431"/>
      <c r="VME383" s="1431"/>
      <c r="VMF383" s="1431"/>
      <c r="VMG383" s="1431"/>
      <c r="VMH383" s="1431"/>
      <c r="VMI383" s="1431"/>
      <c r="VMJ383" s="1431"/>
      <c r="VMK383" s="1431"/>
      <c r="VML383" s="1431"/>
      <c r="VMM383" s="1431"/>
      <c r="VMN383" s="1431"/>
      <c r="VMO383" s="1431"/>
      <c r="VMP383" s="1431"/>
      <c r="VMQ383" s="1431"/>
      <c r="VMR383" s="1431"/>
      <c r="VMS383" s="1431"/>
      <c r="VMT383" s="1431"/>
      <c r="VMU383" s="1431"/>
      <c r="VMV383" s="1431"/>
      <c r="VMW383" s="1431"/>
      <c r="VMX383" s="1431"/>
      <c r="VMY383" s="1431"/>
      <c r="VMZ383" s="1431"/>
      <c r="VNA383" s="1431"/>
      <c r="VNB383" s="1431"/>
      <c r="VNC383" s="1431"/>
      <c r="VND383" s="1431"/>
      <c r="VNE383" s="1431"/>
      <c r="VNF383" s="1431"/>
      <c r="VNG383" s="1431"/>
      <c r="VNH383" s="1431"/>
      <c r="VNI383" s="1431"/>
      <c r="VNJ383" s="1431"/>
      <c r="VNK383" s="1431"/>
      <c r="VNL383" s="1431"/>
      <c r="VNM383" s="1431"/>
      <c r="VNN383" s="1431"/>
      <c r="VNO383" s="1431"/>
      <c r="VNP383" s="1431"/>
      <c r="VNQ383" s="1431"/>
      <c r="VNR383" s="1431"/>
      <c r="VNS383" s="1431"/>
      <c r="VNT383" s="1431"/>
      <c r="VNU383" s="1431"/>
      <c r="VNV383" s="1431"/>
      <c r="VNW383" s="1431"/>
      <c r="VNX383" s="1431"/>
      <c r="VNY383" s="1431"/>
      <c r="VNZ383" s="1431"/>
      <c r="VOA383" s="1431"/>
      <c r="VOB383" s="1431"/>
      <c r="VOC383" s="1431"/>
      <c r="VOD383" s="1431"/>
      <c r="VOE383" s="1431"/>
      <c r="VOF383" s="1431"/>
      <c r="VOG383" s="1431"/>
      <c r="VOH383" s="1431"/>
      <c r="VOI383" s="1431"/>
      <c r="VOJ383" s="1431"/>
      <c r="VOK383" s="1431"/>
      <c r="VOL383" s="1431"/>
      <c r="VOM383" s="1431"/>
      <c r="VON383" s="1431"/>
      <c r="VOO383" s="1431"/>
      <c r="VOP383" s="1431"/>
      <c r="VOQ383" s="1431"/>
      <c r="VOR383" s="1431"/>
      <c r="VOS383" s="1431"/>
      <c r="VOT383" s="1431"/>
      <c r="VOU383" s="1431"/>
      <c r="VOV383" s="1431"/>
      <c r="VOW383" s="1431"/>
      <c r="VOX383" s="1431"/>
      <c r="VOY383" s="1431"/>
      <c r="VOZ383" s="1431"/>
      <c r="VPA383" s="1431"/>
      <c r="VPB383" s="1431"/>
      <c r="VPC383" s="1431"/>
      <c r="VPD383" s="1431"/>
      <c r="VPE383" s="1431"/>
      <c r="VPF383" s="1431"/>
      <c r="VPG383" s="1431"/>
      <c r="VPH383" s="1431"/>
      <c r="VPI383" s="1431"/>
      <c r="VPJ383" s="1431"/>
      <c r="VPK383" s="1431"/>
      <c r="VPL383" s="1431"/>
      <c r="VPM383" s="1431"/>
      <c r="VPN383" s="1431"/>
      <c r="VPO383" s="1431"/>
      <c r="VPP383" s="1431"/>
      <c r="VPQ383" s="1431"/>
      <c r="VPR383" s="1431"/>
      <c r="VPS383" s="1431"/>
      <c r="VPT383" s="1431"/>
      <c r="VPU383" s="1431"/>
      <c r="VPV383" s="1431"/>
      <c r="VPW383" s="1431"/>
      <c r="VPX383" s="1431"/>
      <c r="VPY383" s="1431"/>
      <c r="VPZ383" s="1431"/>
      <c r="VQA383" s="1431"/>
      <c r="VQB383" s="1431"/>
      <c r="VQC383" s="1431"/>
      <c r="VQD383" s="1431"/>
      <c r="VQE383" s="1431"/>
      <c r="VQF383" s="1431"/>
      <c r="VQG383" s="1431"/>
      <c r="VQH383" s="1431"/>
      <c r="VQI383" s="1431"/>
      <c r="VQJ383" s="1431"/>
      <c r="VQK383" s="1431"/>
      <c r="VQL383" s="1431"/>
      <c r="VQM383" s="1431"/>
      <c r="VQN383" s="1431"/>
      <c r="VQO383" s="1431"/>
      <c r="VQP383" s="1431"/>
      <c r="VQQ383" s="1431"/>
      <c r="VQR383" s="1431"/>
      <c r="VQS383" s="1431"/>
      <c r="VQT383" s="1431"/>
      <c r="VQU383" s="1431"/>
      <c r="VQV383" s="1431"/>
      <c r="VQW383" s="1431"/>
      <c r="VQX383" s="1431"/>
      <c r="VQY383" s="1431"/>
      <c r="VQZ383" s="1431"/>
      <c r="VRA383" s="1431"/>
      <c r="VRB383" s="1431"/>
      <c r="VRC383" s="1431"/>
      <c r="VRD383" s="1431"/>
      <c r="VRE383" s="1431"/>
      <c r="VRF383" s="1431"/>
      <c r="VRG383" s="1431"/>
      <c r="VRH383" s="1431"/>
      <c r="VRI383" s="1431"/>
      <c r="VRJ383" s="1431"/>
      <c r="VRK383" s="1431"/>
      <c r="VRL383" s="1431"/>
      <c r="VRM383" s="1431"/>
      <c r="VRN383" s="1431"/>
      <c r="VRO383" s="1431"/>
      <c r="VRP383" s="1431"/>
      <c r="VRQ383" s="1431"/>
      <c r="VRR383" s="1431"/>
      <c r="VRS383" s="1431"/>
      <c r="VRT383" s="1431"/>
      <c r="VRU383" s="1431"/>
      <c r="VRV383" s="1431"/>
      <c r="VRW383" s="1431"/>
      <c r="VRX383" s="1431"/>
      <c r="VRY383" s="1431"/>
      <c r="VRZ383" s="1431"/>
      <c r="VSA383" s="1431"/>
      <c r="VSB383" s="1431"/>
      <c r="VSC383" s="1431"/>
      <c r="VSD383" s="1431"/>
      <c r="VSE383" s="1431"/>
      <c r="VSF383" s="1431"/>
      <c r="VSG383" s="1431"/>
      <c r="VSH383" s="1431"/>
      <c r="VSI383" s="1431"/>
      <c r="VSJ383" s="1431"/>
      <c r="VSK383" s="1431"/>
      <c r="VSL383" s="1431"/>
      <c r="VSM383" s="1431"/>
      <c r="VSN383" s="1431"/>
      <c r="VSO383" s="1431"/>
      <c r="VSP383" s="1431"/>
      <c r="VSQ383" s="1431"/>
      <c r="VSR383" s="1431"/>
      <c r="VSS383" s="1431"/>
      <c r="VST383" s="1431"/>
      <c r="VSU383" s="1431"/>
      <c r="VSV383" s="1431"/>
      <c r="VSW383" s="1431"/>
      <c r="VSX383" s="1431"/>
      <c r="VSY383" s="1431"/>
      <c r="VSZ383" s="1431"/>
      <c r="VTA383" s="1431"/>
      <c r="VTB383" s="1431"/>
      <c r="VTC383" s="1431"/>
      <c r="VTD383" s="1431"/>
      <c r="VTE383" s="1431"/>
      <c r="VTF383" s="1431"/>
      <c r="VTG383" s="1431"/>
      <c r="VTH383" s="1431"/>
      <c r="VTI383" s="1431"/>
      <c r="VTJ383" s="1431"/>
      <c r="VTK383" s="1431"/>
      <c r="VTL383" s="1431"/>
      <c r="VTM383" s="1431"/>
      <c r="VTN383" s="1431"/>
      <c r="VTO383" s="1431"/>
      <c r="VTP383" s="1431"/>
      <c r="VTQ383" s="1431"/>
      <c r="VTR383" s="1431"/>
      <c r="VTS383" s="1431"/>
      <c r="VTT383" s="1431"/>
      <c r="VTU383" s="1431"/>
      <c r="VTV383" s="1431"/>
      <c r="VTW383" s="1431"/>
      <c r="VTX383" s="1431"/>
      <c r="VTY383" s="1431"/>
      <c r="VTZ383" s="1431"/>
      <c r="VUA383" s="1431"/>
      <c r="VUB383" s="1431"/>
      <c r="VUC383" s="1431"/>
      <c r="VUD383" s="1431"/>
      <c r="VUE383" s="1431"/>
      <c r="VUF383" s="1431"/>
      <c r="VUG383" s="1431"/>
      <c r="VUH383" s="1431"/>
      <c r="VUI383" s="1431"/>
      <c r="VUJ383" s="1431"/>
      <c r="VUK383" s="1431"/>
      <c r="VUL383" s="1431"/>
      <c r="VUM383" s="1431"/>
      <c r="VUN383" s="1431"/>
      <c r="VUO383" s="1431"/>
      <c r="VUP383" s="1431"/>
      <c r="VUQ383" s="1431"/>
      <c r="VUR383" s="1431"/>
      <c r="VUS383" s="1431"/>
      <c r="VUT383" s="1431"/>
      <c r="VUU383" s="1431"/>
      <c r="VUV383" s="1431"/>
      <c r="VUW383" s="1431"/>
      <c r="VUX383" s="1431"/>
      <c r="VUY383" s="1431"/>
      <c r="VUZ383" s="1431"/>
      <c r="VVA383" s="1431"/>
      <c r="VVB383" s="1431"/>
      <c r="VVC383" s="1431"/>
      <c r="VVD383" s="1431"/>
      <c r="VVE383" s="1431"/>
      <c r="VVF383" s="1431"/>
      <c r="VVG383" s="1431"/>
      <c r="VVH383" s="1431"/>
      <c r="VVI383" s="1431"/>
      <c r="VVJ383" s="1431"/>
      <c r="VVK383" s="1431"/>
      <c r="VVL383" s="1431"/>
      <c r="VVM383" s="1431"/>
      <c r="VVN383" s="1431"/>
      <c r="VVO383" s="1431"/>
      <c r="VVP383" s="1431"/>
      <c r="VVQ383" s="1431"/>
      <c r="VVR383" s="1431"/>
      <c r="VVS383" s="1431"/>
      <c r="VVT383" s="1431"/>
      <c r="VVU383" s="1431"/>
      <c r="VVV383" s="1431"/>
      <c r="VVW383" s="1431"/>
      <c r="VVX383" s="1431"/>
      <c r="VVY383" s="1431"/>
      <c r="VVZ383" s="1431"/>
      <c r="VWA383" s="1431"/>
      <c r="VWB383" s="1431"/>
      <c r="VWC383" s="1431"/>
      <c r="VWD383" s="1431"/>
      <c r="VWE383" s="1431"/>
      <c r="VWF383" s="1431"/>
      <c r="VWG383" s="1431"/>
      <c r="VWH383" s="1431"/>
      <c r="VWI383" s="1431"/>
      <c r="VWJ383" s="1431"/>
      <c r="VWK383" s="1431"/>
      <c r="VWL383" s="1431"/>
      <c r="VWM383" s="1431"/>
      <c r="VWN383" s="1431"/>
      <c r="VWO383" s="1431"/>
      <c r="VWP383" s="1431"/>
      <c r="VWQ383" s="1431"/>
      <c r="VWR383" s="1431"/>
      <c r="VWS383" s="1431"/>
      <c r="VWT383" s="1431"/>
      <c r="VWU383" s="1431"/>
      <c r="VWV383" s="1431"/>
      <c r="VWW383" s="1431"/>
      <c r="VWX383" s="1431"/>
      <c r="VWY383" s="1431"/>
      <c r="VWZ383" s="1431"/>
      <c r="VXA383" s="1431"/>
      <c r="VXB383" s="1431"/>
      <c r="VXC383" s="1431"/>
      <c r="VXD383" s="1431"/>
      <c r="VXE383" s="1431"/>
      <c r="VXF383" s="1431"/>
      <c r="VXG383" s="1431"/>
      <c r="VXH383" s="1431"/>
      <c r="VXI383" s="1431"/>
      <c r="VXJ383" s="1431"/>
      <c r="VXK383" s="1431"/>
      <c r="VXL383" s="1431"/>
      <c r="VXM383" s="1431"/>
      <c r="VXN383" s="1431"/>
      <c r="VXO383" s="1431"/>
      <c r="VXP383" s="1431"/>
      <c r="VXQ383" s="1431"/>
      <c r="VXR383" s="1431"/>
      <c r="VXS383" s="1431"/>
      <c r="VXT383" s="1431"/>
      <c r="VXU383" s="1431"/>
      <c r="VXV383" s="1431"/>
      <c r="VXW383" s="1431"/>
      <c r="VXX383" s="1431"/>
      <c r="VXY383" s="1431"/>
      <c r="VXZ383" s="1431"/>
      <c r="VYA383" s="1431"/>
      <c r="VYB383" s="1431"/>
      <c r="VYC383" s="1431"/>
      <c r="VYD383" s="1431"/>
      <c r="VYE383" s="1431"/>
      <c r="VYF383" s="1431"/>
      <c r="VYG383" s="1431"/>
      <c r="VYH383" s="1431"/>
      <c r="VYI383" s="1431"/>
      <c r="VYJ383" s="1431"/>
      <c r="VYK383" s="1431"/>
      <c r="VYL383" s="1431"/>
      <c r="VYM383" s="1431"/>
      <c r="VYN383" s="1431"/>
      <c r="VYO383" s="1431"/>
      <c r="VYP383" s="1431"/>
      <c r="VYQ383" s="1431"/>
      <c r="VYR383" s="1431"/>
      <c r="VYS383" s="1431"/>
      <c r="VYT383" s="1431"/>
      <c r="VYU383" s="1431"/>
      <c r="VYV383" s="1431"/>
      <c r="VYW383" s="1431"/>
      <c r="VYX383" s="1431"/>
      <c r="VYY383" s="1431"/>
      <c r="VYZ383" s="1431"/>
      <c r="VZA383" s="1431"/>
      <c r="VZB383" s="1431"/>
      <c r="VZC383" s="1431"/>
      <c r="VZD383" s="1431"/>
      <c r="VZE383" s="1431"/>
      <c r="VZF383" s="1431"/>
      <c r="VZG383" s="1431"/>
      <c r="VZH383" s="1431"/>
      <c r="VZI383" s="1431"/>
      <c r="VZJ383" s="1431"/>
      <c r="VZK383" s="1431"/>
      <c r="VZL383" s="1431"/>
      <c r="VZM383" s="1431"/>
      <c r="VZN383" s="1431"/>
      <c r="VZO383" s="1431"/>
      <c r="VZP383" s="1431"/>
      <c r="VZQ383" s="1431"/>
      <c r="VZR383" s="1431"/>
      <c r="VZS383" s="1431"/>
      <c r="VZT383" s="1431"/>
      <c r="VZU383" s="1431"/>
      <c r="VZV383" s="1431"/>
      <c r="VZW383" s="1431"/>
      <c r="VZX383" s="1431"/>
      <c r="VZY383" s="1431"/>
      <c r="VZZ383" s="1431"/>
      <c r="WAA383" s="1431"/>
      <c r="WAB383" s="1431"/>
      <c r="WAC383" s="1431"/>
      <c r="WAD383" s="1431"/>
      <c r="WAE383" s="1431"/>
      <c r="WAF383" s="1431"/>
      <c r="WAG383" s="1431"/>
      <c r="WAH383" s="1431"/>
      <c r="WAI383" s="1431"/>
      <c r="WAJ383" s="1431"/>
      <c r="WAK383" s="1431"/>
      <c r="WAL383" s="1431"/>
      <c r="WAM383" s="1431"/>
      <c r="WAN383" s="1431"/>
      <c r="WAO383" s="1431"/>
      <c r="WAP383" s="1431"/>
      <c r="WAQ383" s="1431"/>
      <c r="WAR383" s="1431"/>
      <c r="WAS383" s="1431"/>
      <c r="WAT383" s="1431"/>
      <c r="WAU383" s="1431"/>
      <c r="WAV383" s="1431"/>
      <c r="WAW383" s="1431"/>
      <c r="WAX383" s="1431"/>
      <c r="WAY383" s="1431"/>
      <c r="WAZ383" s="1431"/>
      <c r="WBA383" s="1431"/>
      <c r="WBB383" s="1431"/>
      <c r="WBC383" s="1431"/>
      <c r="WBD383" s="1431"/>
      <c r="WBE383" s="1431"/>
      <c r="WBF383" s="1431"/>
      <c r="WBG383" s="1431"/>
      <c r="WBH383" s="1431"/>
      <c r="WBI383" s="1431"/>
      <c r="WBJ383" s="1431"/>
      <c r="WBK383" s="1431"/>
      <c r="WBL383" s="1431"/>
      <c r="WBM383" s="1431"/>
      <c r="WBN383" s="1431"/>
      <c r="WBO383" s="1431"/>
      <c r="WBP383" s="1431"/>
      <c r="WBQ383" s="1431"/>
      <c r="WBR383" s="1431"/>
      <c r="WBS383" s="1431"/>
      <c r="WBT383" s="1431"/>
      <c r="WBU383" s="1431"/>
      <c r="WBV383" s="1431"/>
      <c r="WBW383" s="1431"/>
      <c r="WBX383" s="1431"/>
      <c r="WBY383" s="1431"/>
      <c r="WBZ383" s="1431"/>
      <c r="WCA383" s="1431"/>
      <c r="WCB383" s="1431"/>
      <c r="WCC383" s="1431"/>
      <c r="WCD383" s="1431"/>
      <c r="WCE383" s="1431"/>
      <c r="WCF383" s="1431"/>
      <c r="WCG383" s="1431"/>
      <c r="WCH383" s="1431"/>
      <c r="WCI383" s="1431"/>
      <c r="WCJ383" s="1431"/>
      <c r="WCK383" s="1431"/>
      <c r="WCL383" s="1431"/>
      <c r="WCM383" s="1431"/>
      <c r="WCN383" s="1431"/>
      <c r="WCO383" s="1431"/>
      <c r="WCP383" s="1431"/>
      <c r="WCQ383" s="1431"/>
      <c r="WCR383" s="1431"/>
      <c r="WCS383" s="1431"/>
      <c r="WCT383" s="1431"/>
      <c r="WCU383" s="1431"/>
      <c r="WCV383" s="1431"/>
      <c r="WCW383" s="1431"/>
      <c r="WCX383" s="1431"/>
      <c r="WCY383" s="1431"/>
      <c r="WCZ383" s="1431"/>
      <c r="WDA383" s="1431"/>
      <c r="WDB383" s="1431"/>
      <c r="WDC383" s="1431"/>
      <c r="WDD383" s="1431"/>
      <c r="WDE383" s="1431"/>
      <c r="WDF383" s="1431"/>
      <c r="WDG383" s="1431"/>
      <c r="WDH383" s="1431"/>
      <c r="WDI383" s="1431"/>
      <c r="WDJ383" s="1431"/>
      <c r="WDK383" s="1431"/>
      <c r="WDL383" s="1431"/>
      <c r="WDM383" s="1431"/>
      <c r="WDN383" s="1431"/>
      <c r="WDO383" s="1431"/>
      <c r="WDP383" s="1431"/>
      <c r="WDQ383" s="1431"/>
      <c r="WDR383" s="1431"/>
      <c r="WDS383" s="1431"/>
      <c r="WDT383" s="1431"/>
      <c r="WDU383" s="1431"/>
      <c r="WDV383" s="1431"/>
      <c r="WDW383" s="1431"/>
      <c r="WDX383" s="1431"/>
      <c r="WDY383" s="1431"/>
      <c r="WDZ383" s="1431"/>
      <c r="WEA383" s="1431"/>
      <c r="WEB383" s="1431"/>
      <c r="WEC383" s="1431"/>
      <c r="WED383" s="1431"/>
      <c r="WEE383" s="1431"/>
      <c r="WEF383" s="1431"/>
      <c r="WEG383" s="1431"/>
      <c r="WEH383" s="1431"/>
      <c r="WEI383" s="1431"/>
      <c r="WEJ383" s="1431"/>
      <c r="WEK383" s="1431"/>
      <c r="WEL383" s="1431"/>
      <c r="WEM383" s="1431"/>
      <c r="WEN383" s="1431"/>
      <c r="WEO383" s="1431"/>
      <c r="WEP383" s="1431"/>
      <c r="WEQ383" s="1431"/>
      <c r="WER383" s="1431"/>
      <c r="WES383" s="1431"/>
      <c r="WET383" s="1431"/>
      <c r="WEU383" s="1431"/>
      <c r="WEV383" s="1431"/>
      <c r="WEW383" s="1431"/>
      <c r="WEX383" s="1431"/>
      <c r="WEY383" s="1431"/>
      <c r="WEZ383" s="1431"/>
      <c r="WFA383" s="1431"/>
      <c r="WFB383" s="1431"/>
      <c r="WFC383" s="1431"/>
      <c r="WFD383" s="1431"/>
      <c r="WFE383" s="1431"/>
      <c r="WFF383" s="1431"/>
      <c r="WFG383" s="1431"/>
      <c r="WFH383" s="1431"/>
      <c r="WFI383" s="1431"/>
      <c r="WFJ383" s="1431"/>
      <c r="WFK383" s="1431"/>
      <c r="WFL383" s="1431"/>
      <c r="WFM383" s="1431"/>
      <c r="WFN383" s="1431"/>
      <c r="WFO383" s="1431"/>
      <c r="WFP383" s="1431"/>
      <c r="WFQ383" s="1431"/>
      <c r="WFR383" s="1431"/>
      <c r="WFS383" s="1431"/>
      <c r="WFT383" s="1431"/>
      <c r="WFU383" s="1431"/>
      <c r="WFV383" s="1431"/>
      <c r="WFW383" s="1431"/>
      <c r="WFX383" s="1431"/>
      <c r="WFY383" s="1431"/>
      <c r="WFZ383" s="1431"/>
      <c r="WGA383" s="1431"/>
      <c r="WGB383" s="1431"/>
      <c r="WGC383" s="1431"/>
      <c r="WGD383" s="1431"/>
      <c r="WGE383" s="1431"/>
      <c r="WGF383" s="1431"/>
      <c r="WGG383" s="1431"/>
      <c r="WGH383" s="1431"/>
      <c r="WGI383" s="1431"/>
      <c r="WGJ383" s="1431"/>
      <c r="WGK383" s="1431"/>
      <c r="WGL383" s="1431"/>
      <c r="WGM383" s="1431"/>
      <c r="WGN383" s="1431"/>
      <c r="WGO383" s="1431"/>
      <c r="WGP383" s="1431"/>
      <c r="WGQ383" s="1431"/>
      <c r="WGR383" s="1431"/>
      <c r="WGS383" s="1431"/>
      <c r="WGT383" s="1431"/>
      <c r="WGU383" s="1431"/>
      <c r="WGV383" s="1431"/>
      <c r="WGW383" s="1431"/>
      <c r="WGX383" s="1431"/>
      <c r="WGY383" s="1431"/>
      <c r="WGZ383" s="1431"/>
      <c r="WHA383" s="1431"/>
      <c r="WHB383" s="1431"/>
      <c r="WHC383" s="1431"/>
      <c r="WHD383" s="1431"/>
      <c r="WHE383" s="1431"/>
      <c r="WHF383" s="1431"/>
      <c r="WHG383" s="1431"/>
      <c r="WHH383" s="1431"/>
      <c r="WHI383" s="1431"/>
      <c r="WHJ383" s="1431"/>
      <c r="WHK383" s="1431"/>
      <c r="WHL383" s="1431"/>
      <c r="WHM383" s="1431"/>
      <c r="WHN383" s="1431"/>
      <c r="WHO383" s="1431"/>
      <c r="WHP383" s="1431"/>
      <c r="WHQ383" s="1431"/>
      <c r="WHR383" s="1431"/>
      <c r="WHS383" s="1431"/>
      <c r="WHT383" s="1431"/>
      <c r="WHU383" s="1431"/>
      <c r="WHV383" s="1431"/>
      <c r="WHW383" s="1431"/>
      <c r="WHX383" s="1431"/>
      <c r="WHY383" s="1431"/>
      <c r="WHZ383" s="1431"/>
      <c r="WIA383" s="1431"/>
      <c r="WIB383" s="1431"/>
      <c r="WIC383" s="1431"/>
      <c r="WID383" s="1431"/>
      <c r="WIE383" s="1431"/>
      <c r="WIF383" s="1431"/>
      <c r="WIG383" s="1431"/>
      <c r="WIH383" s="1431"/>
      <c r="WII383" s="1431"/>
      <c r="WIJ383" s="1431"/>
      <c r="WIK383" s="1431"/>
      <c r="WIL383" s="1431"/>
      <c r="WIM383" s="1431"/>
      <c r="WIN383" s="1431"/>
      <c r="WIO383" s="1431"/>
      <c r="WIP383" s="1431"/>
      <c r="WIQ383" s="1431"/>
      <c r="WIR383" s="1431"/>
      <c r="WIS383" s="1431"/>
      <c r="WIT383" s="1431"/>
      <c r="WIU383" s="1431"/>
      <c r="WIV383" s="1431"/>
      <c r="WIW383" s="1431"/>
      <c r="WIX383" s="1431"/>
      <c r="WIY383" s="1431"/>
      <c r="WIZ383" s="1431"/>
      <c r="WJA383" s="1431"/>
      <c r="WJB383" s="1431"/>
      <c r="WJC383" s="1431"/>
      <c r="WJD383" s="1431"/>
      <c r="WJE383" s="1431"/>
      <c r="WJF383" s="1431"/>
      <c r="WJG383" s="1431"/>
      <c r="WJH383" s="1431"/>
      <c r="WJI383" s="1431"/>
      <c r="WJJ383" s="1431"/>
      <c r="WJK383" s="1431"/>
      <c r="WJL383" s="1431"/>
      <c r="WJM383" s="1431"/>
      <c r="WJN383" s="1431"/>
      <c r="WJO383" s="1431"/>
      <c r="WJP383" s="1431"/>
      <c r="WJQ383" s="1431"/>
      <c r="WJR383" s="1431"/>
      <c r="WJS383" s="1431"/>
      <c r="WJT383" s="1431"/>
      <c r="WJU383" s="1431"/>
      <c r="WJV383" s="1431"/>
      <c r="WJW383" s="1431"/>
      <c r="WJX383" s="1431"/>
      <c r="WJY383" s="1431"/>
      <c r="WJZ383" s="1431"/>
      <c r="WKA383" s="1431"/>
      <c r="WKB383" s="1431"/>
      <c r="WKC383" s="1431"/>
      <c r="WKD383" s="1431"/>
      <c r="WKE383" s="1431"/>
      <c r="WKF383" s="1431"/>
      <c r="WKG383" s="1431"/>
      <c r="WKH383" s="1431"/>
      <c r="WKI383" s="1431"/>
      <c r="WKJ383" s="1431"/>
      <c r="WKK383" s="1431"/>
      <c r="WKL383" s="1431"/>
      <c r="WKM383" s="1431"/>
      <c r="WKN383" s="1431"/>
      <c r="WKO383" s="1431"/>
      <c r="WKP383" s="1431"/>
      <c r="WKQ383" s="1431"/>
      <c r="WKR383" s="1431"/>
      <c r="WKS383" s="1431"/>
      <c r="WKT383" s="1431"/>
      <c r="WKU383" s="1431"/>
      <c r="WKV383" s="1431"/>
      <c r="WKW383" s="1431"/>
      <c r="WKX383" s="1431"/>
      <c r="WKY383" s="1431"/>
      <c r="WKZ383" s="1431"/>
      <c r="WLA383" s="1431"/>
      <c r="WLB383" s="1431"/>
      <c r="WLC383" s="1431"/>
      <c r="WLD383" s="1431"/>
      <c r="WLE383" s="1431"/>
      <c r="WLF383" s="1431"/>
      <c r="WLG383" s="1431"/>
      <c r="WLH383" s="1431"/>
      <c r="WLI383" s="1431"/>
      <c r="WLJ383" s="1431"/>
      <c r="WLK383" s="1431"/>
      <c r="WLL383" s="1431"/>
      <c r="WLM383" s="1431"/>
      <c r="WLN383" s="1431"/>
      <c r="WLO383" s="1431"/>
      <c r="WLP383" s="1431"/>
      <c r="WLQ383" s="1431"/>
      <c r="WLR383" s="1431"/>
      <c r="WLS383" s="1431"/>
      <c r="WLT383" s="1431"/>
      <c r="WLU383" s="1431"/>
      <c r="WLV383" s="1431"/>
      <c r="WLW383" s="1431"/>
      <c r="WLX383" s="1431"/>
      <c r="WLY383" s="1431"/>
      <c r="WLZ383" s="1431"/>
      <c r="WMA383" s="1431"/>
      <c r="WMB383" s="1431"/>
      <c r="WMC383" s="1431"/>
      <c r="WMD383" s="1431"/>
      <c r="WME383" s="1431"/>
      <c r="WMF383" s="1431"/>
      <c r="WMG383" s="1431"/>
      <c r="WMH383" s="1431"/>
      <c r="WMI383" s="1431"/>
      <c r="WMJ383" s="1431"/>
      <c r="WMK383" s="1431"/>
      <c r="WML383" s="1431"/>
      <c r="WMM383" s="1431"/>
      <c r="WMN383" s="1431"/>
      <c r="WMO383" s="1431"/>
      <c r="WMP383" s="1431"/>
      <c r="WMQ383" s="1431"/>
      <c r="WMR383" s="1431"/>
      <c r="WMS383" s="1431"/>
      <c r="WMT383" s="1431"/>
      <c r="WMU383" s="1431"/>
      <c r="WMV383" s="1431"/>
      <c r="WMW383" s="1431"/>
      <c r="WMX383" s="1431"/>
      <c r="WMY383" s="1431"/>
      <c r="WMZ383" s="1431"/>
      <c r="WNA383" s="1431"/>
      <c r="WNB383" s="1431"/>
      <c r="WNC383" s="1431"/>
      <c r="WND383" s="1431"/>
      <c r="WNE383" s="1431"/>
      <c r="WNF383" s="1431"/>
      <c r="WNG383" s="1431"/>
      <c r="WNH383" s="1431"/>
      <c r="WNI383" s="1431"/>
      <c r="WNJ383" s="1431"/>
      <c r="WNK383" s="1431"/>
      <c r="WNL383" s="1431"/>
      <c r="WNM383" s="1431"/>
      <c r="WNN383" s="1431"/>
      <c r="WNO383" s="1431"/>
      <c r="WNP383" s="1431"/>
      <c r="WNQ383" s="1431"/>
      <c r="WNR383" s="1431"/>
      <c r="WNS383" s="1431"/>
      <c r="WNT383" s="1431"/>
      <c r="WNU383" s="1431"/>
      <c r="WNV383" s="1431"/>
      <c r="WNW383" s="1431"/>
      <c r="WNX383" s="1431"/>
      <c r="WNY383" s="1431"/>
      <c r="WNZ383" s="1431"/>
      <c r="WOA383" s="1431"/>
      <c r="WOB383" s="1431"/>
      <c r="WOC383" s="1431"/>
      <c r="WOD383" s="1431"/>
      <c r="WOE383" s="1431"/>
      <c r="WOF383" s="1431"/>
      <c r="WOG383" s="1431"/>
      <c r="WOH383" s="1431"/>
      <c r="WOI383" s="1431"/>
      <c r="WOJ383" s="1431"/>
      <c r="WOK383" s="1431"/>
      <c r="WOL383" s="1431"/>
      <c r="WOM383" s="1431"/>
      <c r="WON383" s="1431"/>
      <c r="WOO383" s="1431"/>
      <c r="WOP383" s="1431"/>
      <c r="WOQ383" s="1431"/>
      <c r="WOR383" s="1431"/>
      <c r="WOS383" s="1431"/>
      <c r="WOT383" s="1431"/>
      <c r="WOU383" s="1431"/>
      <c r="WOV383" s="1431"/>
      <c r="WOW383" s="1431"/>
      <c r="WOX383" s="1431"/>
      <c r="WOY383" s="1431"/>
      <c r="WOZ383" s="1431"/>
      <c r="WPA383" s="1431"/>
      <c r="WPB383" s="1431"/>
      <c r="WPC383" s="1431"/>
      <c r="WPD383" s="1431"/>
      <c r="WPE383" s="1431"/>
      <c r="WPF383" s="1431"/>
      <c r="WPG383" s="1431"/>
      <c r="WPH383" s="1431"/>
      <c r="WPI383" s="1431"/>
      <c r="WPJ383" s="1431"/>
      <c r="WPK383" s="1431"/>
      <c r="WPL383" s="1431"/>
      <c r="WPM383" s="1431"/>
      <c r="WPN383" s="1431"/>
      <c r="WPO383" s="1431"/>
      <c r="WPP383" s="1431"/>
      <c r="WPQ383" s="1431"/>
      <c r="WPR383" s="1431"/>
      <c r="WPS383" s="1431"/>
      <c r="WPT383" s="1431"/>
      <c r="WPU383" s="1431"/>
      <c r="WPV383" s="1431"/>
      <c r="WPW383" s="1431"/>
      <c r="WPX383" s="1431"/>
      <c r="WPY383" s="1431"/>
      <c r="WPZ383" s="1431"/>
      <c r="WQA383" s="1431"/>
      <c r="WQB383" s="1431"/>
      <c r="WQC383" s="1431"/>
      <c r="WQD383" s="1431"/>
      <c r="WQE383" s="1431"/>
      <c r="WQF383" s="1431"/>
      <c r="WQG383" s="1431"/>
      <c r="WQH383" s="1431"/>
      <c r="WQI383" s="1431"/>
      <c r="WQJ383" s="1431"/>
      <c r="WQK383" s="1431"/>
      <c r="WQL383" s="1431"/>
      <c r="WQM383" s="1431"/>
      <c r="WQN383" s="1431"/>
      <c r="WQO383" s="1431"/>
      <c r="WQP383" s="1431"/>
      <c r="WQQ383" s="1431"/>
      <c r="WQR383" s="1431"/>
      <c r="WQS383" s="1431"/>
      <c r="WQT383" s="1431"/>
      <c r="WQU383" s="1431"/>
      <c r="WQV383" s="1431"/>
      <c r="WQW383" s="1431"/>
      <c r="WQX383" s="1431"/>
      <c r="WQY383" s="1431"/>
      <c r="WQZ383" s="1431"/>
      <c r="WRA383" s="1431"/>
      <c r="WRB383" s="1431"/>
      <c r="WRC383" s="1431"/>
      <c r="WRD383" s="1431"/>
      <c r="WRE383" s="1431"/>
      <c r="WRF383" s="1431"/>
      <c r="WRG383" s="1431"/>
      <c r="WRH383" s="1431"/>
      <c r="WRI383" s="1431"/>
      <c r="WRJ383" s="1431"/>
      <c r="WRK383" s="1431"/>
      <c r="WRL383" s="1431"/>
      <c r="WRM383" s="1431"/>
      <c r="WRN383" s="1431"/>
      <c r="WRO383" s="1431"/>
      <c r="WRP383" s="1431"/>
      <c r="WRQ383" s="1431"/>
      <c r="WRR383" s="1431"/>
      <c r="WRS383" s="1431"/>
      <c r="WRT383" s="1431"/>
      <c r="WRU383" s="1431"/>
      <c r="WRV383" s="1431"/>
      <c r="WRW383" s="1431"/>
      <c r="WRX383" s="1431"/>
      <c r="WRY383" s="1431"/>
      <c r="WRZ383" s="1431"/>
      <c r="WSA383" s="1431"/>
      <c r="WSB383" s="1431"/>
      <c r="WSC383" s="1431"/>
      <c r="WSD383" s="1431"/>
      <c r="WSE383" s="1431"/>
      <c r="WSF383" s="1431"/>
      <c r="WSG383" s="1431"/>
      <c r="WSH383" s="1431"/>
      <c r="WSI383" s="1431"/>
      <c r="WSJ383" s="1431"/>
      <c r="WSK383" s="1431"/>
      <c r="WSL383" s="1431"/>
      <c r="WSM383" s="1431"/>
      <c r="WSN383" s="1431"/>
      <c r="WSO383" s="1431"/>
      <c r="WSP383" s="1431"/>
      <c r="WSQ383" s="1431"/>
      <c r="WSR383" s="1431"/>
      <c r="WSS383" s="1431"/>
      <c r="WST383" s="1431"/>
      <c r="WSU383" s="1431"/>
      <c r="WSV383" s="1431"/>
      <c r="WSW383" s="1431"/>
      <c r="WSX383" s="1431"/>
      <c r="WSY383" s="1431"/>
      <c r="WSZ383" s="1431"/>
      <c r="WTA383" s="1431"/>
      <c r="WTB383" s="1431"/>
      <c r="WTC383" s="1431"/>
      <c r="WTD383" s="1431"/>
      <c r="WTE383" s="1431"/>
      <c r="WTF383" s="1431"/>
      <c r="WTG383" s="1431"/>
      <c r="WTH383" s="1431"/>
      <c r="WTI383" s="1431"/>
      <c r="WTJ383" s="1431"/>
      <c r="WTK383" s="1431"/>
      <c r="WTL383" s="1431"/>
      <c r="WTM383" s="1431"/>
      <c r="WTN383" s="1431"/>
      <c r="WTO383" s="1431"/>
      <c r="WTP383" s="1431"/>
      <c r="WTQ383" s="1431"/>
      <c r="WTR383" s="1431"/>
      <c r="WTS383" s="1431"/>
      <c r="WTT383" s="1431"/>
      <c r="WTU383" s="1431"/>
      <c r="WTV383" s="1431"/>
      <c r="WTW383" s="1431"/>
      <c r="WTX383" s="1431"/>
      <c r="WTY383" s="1431"/>
      <c r="WTZ383" s="1431"/>
      <c r="WUA383" s="1431"/>
      <c r="WUB383" s="1431"/>
      <c r="WUC383" s="1431"/>
      <c r="WUD383" s="1431"/>
      <c r="WUE383" s="1431"/>
      <c r="WUF383" s="1431"/>
      <c r="WUG383" s="1431"/>
      <c r="WUH383" s="1431"/>
      <c r="WUI383" s="1431"/>
      <c r="WUJ383" s="1431"/>
      <c r="WUK383" s="1431"/>
      <c r="WUL383" s="1431"/>
      <c r="WUM383" s="1431"/>
      <c r="WUN383" s="1431"/>
      <c r="WUO383" s="1431"/>
      <c r="WUP383" s="1431"/>
      <c r="WUQ383" s="1431"/>
      <c r="WUR383" s="1431"/>
      <c r="WUS383" s="1431"/>
      <c r="WUT383" s="1431"/>
      <c r="WUU383" s="1431"/>
      <c r="WUV383" s="1431"/>
      <c r="WUW383" s="1431"/>
      <c r="WUX383" s="1431"/>
      <c r="WUY383" s="1431"/>
      <c r="WUZ383" s="1431"/>
      <c r="WVA383" s="1431"/>
      <c r="WVB383" s="1431"/>
      <c r="WVC383" s="1431"/>
      <c r="WVD383" s="1431"/>
      <c r="WVE383" s="1431"/>
      <c r="WVF383" s="1431"/>
      <c r="WVG383" s="1431"/>
      <c r="WVH383" s="1431"/>
      <c r="WVI383" s="1431"/>
      <c r="WVJ383" s="1431"/>
      <c r="WVK383" s="1431"/>
      <c r="WVL383" s="1431"/>
      <c r="WVM383" s="1431"/>
      <c r="WVN383" s="1431"/>
      <c r="WVO383" s="1431"/>
      <c r="WVP383" s="1431"/>
      <c r="WVQ383" s="1431"/>
      <c r="WVR383" s="1431"/>
      <c r="WVS383" s="1431"/>
      <c r="WVT383" s="1431"/>
      <c r="WVU383" s="1431"/>
      <c r="WVV383" s="1431"/>
      <c r="WVW383" s="1431"/>
      <c r="WVX383" s="1431"/>
      <c r="WVY383" s="1431"/>
      <c r="WVZ383" s="1431"/>
      <c r="WWA383" s="1431"/>
      <c r="WWB383" s="1431"/>
      <c r="WWC383" s="1431"/>
      <c r="WWD383" s="1431"/>
      <c r="WWE383" s="1431"/>
      <c r="WWF383" s="1431"/>
      <c r="WWG383" s="1431"/>
      <c r="WWH383" s="1431"/>
      <c r="WWI383" s="1431"/>
      <c r="WWJ383" s="1431"/>
      <c r="WWK383" s="1431"/>
      <c r="WWL383" s="1431"/>
      <c r="WWM383" s="1431"/>
      <c r="WWN383" s="1431"/>
      <c r="WWO383" s="1431"/>
      <c r="WWP383" s="1431"/>
      <c r="WWQ383" s="1431"/>
      <c r="WWR383" s="1431"/>
      <c r="WWS383" s="1431"/>
      <c r="WWT383" s="1431"/>
      <c r="WWU383" s="1431"/>
      <c r="WWV383" s="1431"/>
      <c r="WWW383" s="1431"/>
      <c r="WWX383" s="1431"/>
      <c r="WWY383" s="1431"/>
      <c r="WWZ383" s="1431"/>
      <c r="WXA383" s="1431"/>
      <c r="WXB383" s="1431"/>
      <c r="WXC383" s="1431"/>
      <c r="WXD383" s="1431"/>
      <c r="WXE383" s="1431"/>
      <c r="WXF383" s="1431"/>
      <c r="WXG383" s="1431"/>
      <c r="WXH383" s="1431"/>
      <c r="WXI383" s="1431"/>
      <c r="WXJ383" s="1431"/>
      <c r="WXK383" s="1431"/>
      <c r="WXL383" s="1431"/>
      <c r="WXM383" s="1431"/>
      <c r="WXN383" s="1431"/>
      <c r="WXO383" s="1431"/>
      <c r="WXP383" s="1431"/>
      <c r="WXQ383" s="1431"/>
      <c r="WXR383" s="1431"/>
      <c r="WXS383" s="1431"/>
      <c r="WXT383" s="1431"/>
      <c r="WXU383" s="1431"/>
      <c r="WXV383" s="1431"/>
      <c r="WXW383" s="1431"/>
      <c r="WXX383" s="1431"/>
      <c r="WXY383" s="1431"/>
      <c r="WXZ383" s="1431"/>
      <c r="WYA383" s="1431"/>
      <c r="WYB383" s="1431"/>
      <c r="WYC383" s="1431"/>
      <c r="WYD383" s="1431"/>
      <c r="WYE383" s="1431"/>
      <c r="WYF383" s="1431"/>
      <c r="WYG383" s="1431"/>
      <c r="WYH383" s="1431"/>
      <c r="WYI383" s="1431"/>
      <c r="WYJ383" s="1431"/>
      <c r="WYK383" s="1431"/>
      <c r="WYL383" s="1431"/>
      <c r="WYM383" s="1431"/>
      <c r="WYN383" s="1431"/>
      <c r="WYO383" s="1431"/>
      <c r="WYP383" s="1431"/>
      <c r="WYQ383" s="1431"/>
      <c r="WYR383" s="1431"/>
      <c r="WYS383" s="1431"/>
      <c r="WYT383" s="1431"/>
      <c r="WYU383" s="1431"/>
      <c r="WYV383" s="1431"/>
      <c r="WYW383" s="1431"/>
      <c r="WYX383" s="1431"/>
      <c r="WYY383" s="1431"/>
      <c r="WYZ383" s="1431"/>
      <c r="WZA383" s="1431"/>
      <c r="WZB383" s="1431"/>
      <c r="WZC383" s="1431"/>
      <c r="WZD383" s="1431"/>
      <c r="WZE383" s="1431"/>
      <c r="WZF383" s="1431"/>
      <c r="WZG383" s="1431"/>
      <c r="WZH383" s="1431"/>
      <c r="WZI383" s="1431"/>
      <c r="WZJ383" s="1431"/>
      <c r="WZK383" s="1431"/>
      <c r="WZL383" s="1431"/>
      <c r="WZM383" s="1431"/>
      <c r="WZN383" s="1431"/>
      <c r="WZO383" s="1431"/>
      <c r="WZP383" s="1431"/>
      <c r="WZQ383" s="1431"/>
      <c r="WZR383" s="1431"/>
      <c r="WZS383" s="1431"/>
      <c r="WZT383" s="1431"/>
      <c r="WZU383" s="1431"/>
      <c r="WZV383" s="1431"/>
      <c r="WZW383" s="1431"/>
      <c r="WZX383" s="1431"/>
      <c r="WZY383" s="1431"/>
      <c r="WZZ383" s="1431"/>
      <c r="XAA383" s="1431"/>
      <c r="XAB383" s="1431"/>
      <c r="XAC383" s="1431"/>
      <c r="XAD383" s="1431"/>
      <c r="XAE383" s="1431"/>
      <c r="XAF383" s="1431"/>
      <c r="XAG383" s="1431"/>
      <c r="XAH383" s="1431"/>
      <c r="XAI383" s="1431"/>
      <c r="XAJ383" s="1431"/>
      <c r="XAK383" s="1431"/>
      <c r="XAL383" s="1431"/>
      <c r="XAM383" s="1431"/>
      <c r="XAN383" s="1431"/>
      <c r="XAO383" s="1431"/>
      <c r="XAP383" s="1431"/>
      <c r="XAQ383" s="1431"/>
      <c r="XAR383" s="1431"/>
      <c r="XAS383" s="1431"/>
      <c r="XAT383" s="1431"/>
      <c r="XAU383" s="1431"/>
      <c r="XAV383" s="1431"/>
      <c r="XAW383" s="1431"/>
      <c r="XAX383" s="1431"/>
      <c r="XAY383" s="1431"/>
      <c r="XAZ383" s="1431"/>
      <c r="XBA383" s="1431"/>
      <c r="XBB383" s="1431"/>
      <c r="XBC383" s="1431"/>
      <c r="XBD383" s="1431"/>
      <c r="XBE383" s="1431"/>
      <c r="XBF383" s="1431"/>
      <c r="XBG383" s="1431"/>
      <c r="XBH383" s="1431"/>
      <c r="XBI383" s="1431"/>
      <c r="XBJ383" s="1431"/>
      <c r="XBK383" s="1431"/>
      <c r="XBL383" s="1431"/>
      <c r="XBM383" s="1431"/>
      <c r="XBN383" s="1431"/>
      <c r="XBO383" s="1431"/>
      <c r="XBP383" s="1431"/>
      <c r="XBQ383" s="1431"/>
      <c r="XBR383" s="1431"/>
      <c r="XBS383" s="1431"/>
      <c r="XBT383" s="1431"/>
      <c r="XBU383" s="1431"/>
      <c r="XBV383" s="1431"/>
      <c r="XBW383" s="1431"/>
      <c r="XBX383" s="1431"/>
      <c r="XBY383" s="1431"/>
      <c r="XBZ383" s="1431"/>
      <c r="XCA383" s="1431"/>
      <c r="XCB383" s="1431"/>
      <c r="XCC383" s="1431"/>
      <c r="XCD383" s="1431"/>
      <c r="XCE383" s="1431"/>
      <c r="XCF383" s="1431"/>
      <c r="XCG383" s="1431"/>
      <c r="XCH383" s="1431"/>
      <c r="XCI383" s="1431"/>
      <c r="XCJ383" s="1431"/>
      <c r="XCK383" s="1431"/>
      <c r="XCL383" s="1431"/>
      <c r="XCM383" s="1431"/>
      <c r="XCN383" s="1431"/>
      <c r="XCO383" s="1431"/>
      <c r="XCP383" s="1431"/>
      <c r="XCQ383" s="1431"/>
      <c r="XCR383" s="1431"/>
      <c r="XCS383" s="1431"/>
      <c r="XCT383" s="1431"/>
      <c r="XCU383" s="1431"/>
      <c r="XCV383" s="1431"/>
      <c r="XCW383" s="1431"/>
      <c r="XCX383" s="1431"/>
      <c r="XCY383" s="1431"/>
      <c r="XCZ383" s="1431"/>
      <c r="XDA383" s="1431"/>
      <c r="XDB383" s="1431"/>
      <c r="XDC383" s="1431"/>
      <c r="XDD383" s="1431"/>
      <c r="XDE383" s="1431"/>
      <c r="XDF383" s="1431"/>
      <c r="XDG383" s="1431"/>
      <c r="XDH383" s="1431"/>
      <c r="XDI383" s="1431"/>
      <c r="XDJ383" s="1431"/>
      <c r="XDK383" s="1431"/>
      <c r="XDL383" s="1431"/>
      <c r="XDM383" s="1431"/>
      <c r="XDN383" s="1431"/>
      <c r="XDO383" s="1431"/>
      <c r="XDP383" s="1431"/>
      <c r="XDQ383" s="1431"/>
      <c r="XDR383" s="1431"/>
      <c r="XDS383" s="1431"/>
      <c r="XDT383" s="1431"/>
      <c r="XDU383" s="1431"/>
      <c r="XDV383" s="1431"/>
      <c r="XDW383" s="1431"/>
      <c r="XDX383" s="1431"/>
      <c r="XDY383" s="1431"/>
      <c r="XDZ383" s="1431"/>
      <c r="XEA383" s="1431"/>
      <c r="XEB383" s="1431"/>
      <c r="XEC383" s="1431"/>
      <c r="XED383" s="1431"/>
      <c r="XEE383" s="1431"/>
      <c r="XEF383" s="1431"/>
      <c r="XEG383" s="1431"/>
      <c r="XEH383" s="1431"/>
      <c r="XEI383" s="1431"/>
      <c r="XEJ383" s="1431"/>
      <c r="XEK383" s="1431"/>
      <c r="XEL383" s="1431"/>
      <c r="XEM383" s="1431"/>
      <c r="XEN383" s="1431"/>
      <c r="XEO383" s="1431"/>
      <c r="XEP383" s="1431"/>
      <c r="XEQ383" s="1431"/>
      <c r="XER383" s="1431"/>
      <c r="XES383" s="1431"/>
      <c r="XET383" s="1431"/>
      <c r="XEU383" s="1431"/>
      <c r="XEV383" s="1431"/>
    </row>
    <row r="384" spans="1:16376" s="366" customFormat="1" ht="15" customHeight="1" x14ac:dyDescent="0.25">
      <c r="A384" s="1541"/>
      <c r="B384" s="2099" t="s">
        <v>1717</v>
      </c>
      <c r="C384" s="2079" t="s">
        <v>14</v>
      </c>
      <c r="D384" s="1924" t="str">
        <f>CONCATENATE("Col ", LEFT(ADDRESS(ROW('Sovereign exposures'!F25),COLUMN('Sovereign exposures'!F25),4), 1))</f>
        <v>Col F</v>
      </c>
      <c r="E384" s="1924" t="str">
        <f>CONCATENATE("Col ", LEFT(ADDRESS(ROW('Sovereign exposures'!G25),COLUMN('Sovereign exposures'!G25),4), 1))</f>
        <v>Col G</v>
      </c>
      <c r="F384" s="1924" t="str">
        <f>CONCATENATE("Col ", LEFT(ADDRESS(ROW('Sovereign exposures'!H25),COLUMN('Sovereign exposures'!H25),4), 1))</f>
        <v>Col H</v>
      </c>
      <c r="G384" s="1924" t="str">
        <f>CONCATENATE("Col ", LEFT(ADDRESS(ROW('Sovereign exposures'!I25),COLUMN('Sovereign exposures'!I25),4), 1))</f>
        <v>Col I</v>
      </c>
      <c r="H384" s="1924" t="str">
        <f>CONCATENATE("Col ", LEFT(ADDRESS(ROW('Sovereign exposures'!J25),COLUMN('Sovereign exposures'!J25),4), 1))</f>
        <v>Col J</v>
      </c>
      <c r="I384" s="1924" t="str">
        <f>CONCATENATE("Col ", LEFT(ADDRESS(ROW('Sovereign exposures'!K25),COLUMN('Sovereign exposures'!K25),4), 1))</f>
        <v>Col K</v>
      </c>
      <c r="J384" s="1924" t="str">
        <f>CONCATENATE("Col ", LEFT(ADDRESS(ROW('Sovereign exposures'!L25),COLUMN('Sovereign exposures'!L25),4), 1))</f>
        <v>Col L</v>
      </c>
      <c r="K384" s="1924" t="str">
        <f>CONCATENATE("Col ", LEFT(ADDRESS(ROW('Sovereign exposures'!M25),COLUMN('Sovereign exposures'!M25),4), 1))</f>
        <v>Col M</v>
      </c>
      <c r="L384" s="1924" t="str">
        <f>CONCATENATE("Col ", LEFT(ADDRESS(ROW('Sovereign exposures'!N25),COLUMN('Sovereign exposures'!N25),4), 1))</f>
        <v>Col N</v>
      </c>
      <c r="M384" s="1924" t="str">
        <f>CONCATENATE("Col ", LEFT(ADDRESS(ROW('Sovereign exposures'!O25),COLUMN('Sovereign exposures'!O25),4), 1))</f>
        <v>Col O</v>
      </c>
      <c r="N384" s="1924" t="str">
        <f>CONCATENATE("Col ", LEFT(ADDRESS(ROW('Sovereign exposures'!P25),COLUMN('Sovereign exposures'!P25),4), 1))</f>
        <v>Col P</v>
      </c>
      <c r="O384" s="1924" t="str">
        <f>CONCATENATE("Col ", LEFT(ADDRESS(ROW('Sovereign exposures'!Q25),COLUMN('Sovereign exposures'!Q25),4), 1))</f>
        <v>Col Q</v>
      </c>
      <c r="P384" s="1924" t="str">
        <f>CONCATENATE("Col ", LEFT(ADDRESS(ROW('Sovereign exposures'!R25),COLUMN('Sovereign exposures'!R25),4), 1))</f>
        <v>Col R</v>
      </c>
      <c r="Q384" s="1924" t="str">
        <f>CONCATENATE("Col ", LEFT(ADDRESS(ROW('Sovereign exposures'!S25),COLUMN('Sovereign exposures'!S25),4), 1))</f>
        <v>Col S</v>
      </c>
      <c r="R384" s="1924" t="str">
        <f>CONCATENATE("Col ", LEFT(ADDRESS(ROW('Sovereign exposures'!T25),COLUMN('Sovereign exposures'!T25),4), 1))</f>
        <v>Col T</v>
      </c>
      <c r="S384" s="1924" t="str">
        <f>CONCATENATE("Col ", LEFT(ADDRESS(ROW('Sovereign exposures'!U25),COLUMN('Sovereign exposures'!U25),4), 1))</f>
        <v>Col U</v>
      </c>
      <c r="T384" s="1924" t="str">
        <f>CONCATENATE("Col ", LEFT(ADDRESS(ROW('Sovereign exposures'!V25),COLUMN('Sovereign exposures'!V25),4), 1))</f>
        <v>Col V</v>
      </c>
      <c r="U384" s="1924" t="str">
        <f>CONCATENATE("Col ", LEFT(ADDRESS(ROW('Sovereign exposures'!W25),COLUMN('Sovereign exposures'!W25),4), 1))</f>
        <v>Col W</v>
      </c>
      <c r="V384" s="1924" t="str">
        <f>CONCATENATE("Col ", LEFT(ADDRESS(ROW('Sovereign exposures'!X25),COLUMN('Sovereign exposures'!X25),4), 1))</f>
        <v>Col X</v>
      </c>
      <c r="W384" s="1924" t="str">
        <f>CONCATENATE("Col ", LEFT(ADDRESS(ROW('Sovereign exposures'!Y25),COLUMN('Sovereign exposures'!Y25),4), 1))</f>
        <v>Col Y</v>
      </c>
      <c r="X384" s="1924" t="str">
        <f>CONCATENATE("Col ", LEFT(ADDRESS(ROW('Sovereign exposures'!Z25),COLUMN('Sovereign exposures'!Z25),4), 1))</f>
        <v>Col Z</v>
      </c>
      <c r="Y384" s="1924" t="str">
        <f>CONCATENATE("Col ", LEFT(ADDRESS(ROW('Sovereign exposures'!AA25),COLUMN('Sovereign exposures'!AA25),4), 2))</f>
        <v>Col AA</v>
      </c>
      <c r="Z384" s="1924" t="str">
        <f>CONCATENATE("Col ", LEFT(ADDRESS(ROW('Sovereign exposures'!AB25),COLUMN('Sovereign exposures'!AB25),4), 2))</f>
        <v>Col AB</v>
      </c>
      <c r="AA384" s="1926" t="str">
        <f>CONCATENATE("Col ", LEFT(ADDRESS(ROW('Sovereign exposures'!AC25),COLUMN('Sovereign exposures'!AC25),4), 2))</f>
        <v>Col AC</v>
      </c>
      <c r="AB384" s="1434"/>
      <c r="AC384" s="1434"/>
      <c r="AD384" s="1434"/>
      <c r="AE384" s="1434"/>
      <c r="AF384" s="1434"/>
      <c r="AG384" s="1434"/>
      <c r="AH384" s="1434"/>
      <c r="AI384" s="1542"/>
    </row>
    <row r="385" spans="1:35" s="366" customFormat="1" ht="15" customHeight="1" x14ac:dyDescent="0.25">
      <c r="A385" s="1541"/>
      <c r="B385" s="2088" t="s">
        <v>1718</v>
      </c>
      <c r="C385" s="2101" t="str">
        <f>'Sovereign exposures'!C31</f>
        <v>Check: banking book portfolios at least as large as sub-portfolios</v>
      </c>
      <c r="D385" s="2127" t="str">
        <f>'Sovereign exposures'!F31</f>
        <v>Yes</v>
      </c>
      <c r="E385" s="2128" t="str">
        <f>'Sovereign exposures'!G31</f>
        <v>Yes</v>
      </c>
      <c r="F385" s="2128" t="str">
        <f>'Sovereign exposures'!H31</f>
        <v>Yes</v>
      </c>
      <c r="G385" s="2128" t="str">
        <f>'Sovereign exposures'!I31</f>
        <v>Yes</v>
      </c>
      <c r="H385" s="2128" t="str">
        <f>'Sovereign exposures'!J31</f>
        <v>Yes</v>
      </c>
      <c r="I385" s="2128" t="str">
        <f>'Sovereign exposures'!K31</f>
        <v>Yes</v>
      </c>
      <c r="J385" s="2128" t="str">
        <f>'Sovereign exposures'!L31</f>
        <v>Yes</v>
      </c>
      <c r="K385" s="2128" t="str">
        <f>'Sovereign exposures'!M31</f>
        <v>Yes</v>
      </c>
      <c r="L385" s="2128" t="str">
        <f>'Sovereign exposures'!N31</f>
        <v>Yes</v>
      </c>
      <c r="M385" s="2128" t="str">
        <f>'Sovereign exposures'!O31</f>
        <v>Yes</v>
      </c>
      <c r="N385" s="2128" t="str">
        <f>'Sovereign exposures'!P31</f>
        <v>Yes</v>
      </c>
      <c r="O385" s="2128" t="str">
        <f>'Sovereign exposures'!Q31</f>
        <v>Yes</v>
      </c>
      <c r="P385" s="2128" t="str">
        <f>'Sovereign exposures'!R31</f>
        <v>Yes</v>
      </c>
      <c r="Q385" s="2128" t="str">
        <f>'Sovereign exposures'!S31</f>
        <v>Yes</v>
      </c>
      <c r="R385" s="2128" t="str">
        <f>'Sovereign exposures'!T31</f>
        <v>Yes</v>
      </c>
      <c r="S385" s="2128" t="str">
        <f>'Sovereign exposures'!U31</f>
        <v>Yes</v>
      </c>
      <c r="T385" s="2128" t="str">
        <f>'Sovereign exposures'!V31</f>
        <v>Yes</v>
      </c>
      <c r="U385" s="2128" t="str">
        <f>'Sovereign exposures'!W31</f>
        <v>Yes</v>
      </c>
      <c r="V385" s="2128" t="str">
        <f>'Sovereign exposures'!X31</f>
        <v>Yes</v>
      </c>
      <c r="W385" s="2128" t="str">
        <f>'Sovereign exposures'!Y31</f>
        <v>Yes</v>
      </c>
      <c r="X385" s="2128" t="str">
        <f>'Sovereign exposures'!Z31</f>
        <v>Yes</v>
      </c>
      <c r="Y385" s="2128" t="str">
        <f>'Sovereign exposures'!AA31</f>
        <v>Yes</v>
      </c>
      <c r="Z385" s="2128" t="str">
        <f>'Sovereign exposures'!AB31</f>
        <v>Yes</v>
      </c>
      <c r="AA385" s="2086" t="str">
        <f>'Sovereign exposures'!AC31</f>
        <v>Yes</v>
      </c>
      <c r="AB385" s="1434"/>
      <c r="AC385" s="1434"/>
      <c r="AD385" s="1434"/>
      <c r="AE385" s="1434"/>
      <c r="AF385" s="1434"/>
      <c r="AG385" s="1434"/>
      <c r="AH385" s="1434"/>
      <c r="AI385" s="1542"/>
    </row>
    <row r="386" spans="1:35" s="366" customFormat="1" ht="15" customHeight="1" x14ac:dyDescent="0.25">
      <c r="A386" s="1541"/>
      <c r="B386" s="560" t="s">
        <v>1718</v>
      </c>
      <c r="C386" s="1763" t="str">
        <f>'Sovereign exposures'!C37</f>
        <v>Check: banking book portfolios at least as large as sub-portfolios</v>
      </c>
      <c r="D386" s="1768" t="str">
        <f>'Sovereign exposures'!F37</f>
        <v>Yes</v>
      </c>
      <c r="E386" s="1555" t="str">
        <f>'Sovereign exposures'!G37</f>
        <v>Yes</v>
      </c>
      <c r="F386" s="1555" t="str">
        <f>'Sovereign exposures'!H37</f>
        <v>Yes</v>
      </c>
      <c r="G386" s="1555" t="str">
        <f>'Sovereign exposures'!I37</f>
        <v>Yes</v>
      </c>
      <c r="H386" s="1555" t="str">
        <f>'Sovereign exposures'!J37</f>
        <v>Yes</v>
      </c>
      <c r="I386" s="1555" t="str">
        <f>'Sovereign exposures'!K37</f>
        <v>Yes</v>
      </c>
      <c r="J386" s="1555" t="str">
        <f>'Sovereign exposures'!L37</f>
        <v>Yes</v>
      </c>
      <c r="K386" s="1555" t="str">
        <f>'Sovereign exposures'!M37</f>
        <v>Yes</v>
      </c>
      <c r="L386" s="1555" t="str">
        <f>'Sovereign exposures'!N37</f>
        <v>Yes</v>
      </c>
      <c r="M386" s="1555" t="str">
        <f>'Sovereign exposures'!O37</f>
        <v>Yes</v>
      </c>
      <c r="N386" s="1555" t="str">
        <f>'Sovereign exposures'!P37</f>
        <v>Yes</v>
      </c>
      <c r="O386" s="1555" t="str">
        <f>'Sovereign exposures'!Q37</f>
        <v>Yes</v>
      </c>
      <c r="P386" s="1555" t="str">
        <f>'Sovereign exposures'!R37</f>
        <v>Yes</v>
      </c>
      <c r="Q386" s="1555" t="str">
        <f>'Sovereign exposures'!S37</f>
        <v>Yes</v>
      </c>
      <c r="R386" s="1555" t="str">
        <f>'Sovereign exposures'!T37</f>
        <v>Yes</v>
      </c>
      <c r="S386" s="1555" t="str">
        <f>'Sovereign exposures'!U37</f>
        <v>Yes</v>
      </c>
      <c r="T386" s="1555" t="str">
        <f>'Sovereign exposures'!V37</f>
        <v>Yes</v>
      </c>
      <c r="U386" s="1555" t="str">
        <f>'Sovereign exposures'!W37</f>
        <v>Yes</v>
      </c>
      <c r="V386" s="1555" t="str">
        <f>'Sovereign exposures'!X37</f>
        <v>Yes</v>
      </c>
      <c r="W386" s="1555" t="str">
        <f>'Sovereign exposures'!Y37</f>
        <v>Yes</v>
      </c>
      <c r="X386" s="1555" t="str">
        <f>'Sovereign exposures'!Z37</f>
        <v>Yes</v>
      </c>
      <c r="Y386" s="1555" t="str">
        <f>'Sovereign exposures'!AA37</f>
        <v>Yes</v>
      </c>
      <c r="Z386" s="1555" t="str">
        <f>'Sovereign exposures'!AB37</f>
        <v>Yes</v>
      </c>
      <c r="AA386" s="1556" t="str">
        <f>'Sovereign exposures'!AC37</f>
        <v>Yes</v>
      </c>
      <c r="AB386" s="1434"/>
      <c r="AC386" s="1434"/>
      <c r="AD386" s="1434"/>
      <c r="AE386" s="1434"/>
      <c r="AF386" s="1434"/>
      <c r="AG386" s="1434"/>
      <c r="AH386" s="1434"/>
      <c r="AI386" s="1542"/>
    </row>
    <row r="387" spans="1:35" s="366" customFormat="1" ht="15" customHeight="1" x14ac:dyDescent="0.25">
      <c r="A387" s="1541"/>
      <c r="B387" s="560" t="s">
        <v>1718</v>
      </c>
      <c r="C387" s="1763" t="str">
        <f>'Sovereign exposures'!C44</f>
        <v>Check: banking book portfolios at least as large as sub-portfolios</v>
      </c>
      <c r="D387" s="1768" t="str">
        <f>'Sovereign exposures'!F44</f>
        <v>Yes</v>
      </c>
      <c r="E387" s="1555" t="str">
        <f>'Sovereign exposures'!G44</f>
        <v>Yes</v>
      </c>
      <c r="F387" s="1555" t="str">
        <f>'Sovereign exposures'!H44</f>
        <v>Yes</v>
      </c>
      <c r="G387" s="1555" t="str">
        <f>'Sovereign exposures'!I44</f>
        <v>Yes</v>
      </c>
      <c r="H387" s="1555" t="str">
        <f>'Sovereign exposures'!J44</f>
        <v>Yes</v>
      </c>
      <c r="I387" s="1555" t="str">
        <f>'Sovereign exposures'!K44</f>
        <v>Yes</v>
      </c>
      <c r="J387" s="1555" t="str">
        <f>'Sovereign exposures'!L44</f>
        <v>Yes</v>
      </c>
      <c r="K387" s="1555" t="str">
        <f>'Sovereign exposures'!M44</f>
        <v>Yes</v>
      </c>
      <c r="L387" s="1555" t="str">
        <f>'Sovereign exposures'!N44</f>
        <v>Yes</v>
      </c>
      <c r="M387" s="1555" t="str">
        <f>'Sovereign exposures'!O44</f>
        <v>Yes</v>
      </c>
      <c r="N387" s="1555" t="str">
        <f>'Sovereign exposures'!P44</f>
        <v>Yes</v>
      </c>
      <c r="O387" s="1555" t="str">
        <f>'Sovereign exposures'!Q44</f>
        <v>Yes</v>
      </c>
      <c r="P387" s="1555" t="str">
        <f>'Sovereign exposures'!R44</f>
        <v>Yes</v>
      </c>
      <c r="Q387" s="1555" t="str">
        <f>'Sovereign exposures'!S44</f>
        <v>Yes</v>
      </c>
      <c r="R387" s="1555" t="str">
        <f>'Sovereign exposures'!T44</f>
        <v>Yes</v>
      </c>
      <c r="S387" s="1555" t="str">
        <f>'Sovereign exposures'!U44</f>
        <v>Yes</v>
      </c>
      <c r="T387" s="1555" t="str">
        <f>'Sovereign exposures'!V44</f>
        <v>Yes</v>
      </c>
      <c r="U387" s="1555" t="str">
        <f>'Sovereign exposures'!W44</f>
        <v>Yes</v>
      </c>
      <c r="V387" s="1555" t="str">
        <f>'Sovereign exposures'!X44</f>
        <v>Yes</v>
      </c>
      <c r="W387" s="1555" t="str">
        <f>'Sovereign exposures'!Y44</f>
        <v>Yes</v>
      </c>
      <c r="X387" s="1555" t="str">
        <f>'Sovereign exposures'!Z44</f>
        <v>Yes</v>
      </c>
      <c r="Y387" s="1555" t="str">
        <f>'Sovereign exposures'!AA44</f>
        <v>Yes</v>
      </c>
      <c r="Z387" s="1555" t="str">
        <f>'Sovereign exposures'!AB44</f>
        <v>Yes</v>
      </c>
      <c r="AA387" s="1556" t="str">
        <f>'Sovereign exposures'!AC44</f>
        <v>Yes</v>
      </c>
      <c r="AB387" s="1434"/>
      <c r="AC387" s="1434"/>
      <c r="AD387" s="1434"/>
      <c r="AE387" s="1434"/>
      <c r="AF387" s="1434"/>
      <c r="AG387" s="1434"/>
      <c r="AH387" s="1434"/>
      <c r="AI387" s="1542"/>
    </row>
    <row r="388" spans="1:35" s="366" customFormat="1" ht="15" customHeight="1" x14ac:dyDescent="0.25">
      <c r="A388" s="1541"/>
      <c r="B388" s="560" t="s">
        <v>1718</v>
      </c>
      <c r="C388" s="1763" t="str">
        <f>'Sovereign exposures'!C48</f>
        <v>Check: banking book portfolios at least as large as sub-portfolios</v>
      </c>
      <c r="D388" s="1768" t="str">
        <f>'Sovereign exposures'!F48</f>
        <v>Yes</v>
      </c>
      <c r="E388" s="1555" t="str">
        <f>'Sovereign exposures'!G48</f>
        <v>Yes</v>
      </c>
      <c r="F388" s="1555" t="str">
        <f>'Sovereign exposures'!H48</f>
        <v>Yes</v>
      </c>
      <c r="G388" s="1555" t="str">
        <f>'Sovereign exposures'!I48</f>
        <v>Yes</v>
      </c>
      <c r="H388" s="1555" t="str">
        <f>'Sovereign exposures'!J48</f>
        <v>Yes</v>
      </c>
      <c r="I388" s="1555" t="str">
        <f>'Sovereign exposures'!K48</f>
        <v>Yes</v>
      </c>
      <c r="J388" s="1555" t="str">
        <f>'Sovereign exposures'!L48</f>
        <v>Yes</v>
      </c>
      <c r="K388" s="1555" t="str">
        <f>'Sovereign exposures'!M48</f>
        <v>Yes</v>
      </c>
      <c r="L388" s="1555" t="str">
        <f>'Sovereign exposures'!N48</f>
        <v>Yes</v>
      </c>
      <c r="M388" s="1555" t="str">
        <f>'Sovereign exposures'!O48</f>
        <v>Yes</v>
      </c>
      <c r="N388" s="1555" t="str">
        <f>'Sovereign exposures'!P48</f>
        <v>Yes</v>
      </c>
      <c r="O388" s="1555" t="str">
        <f>'Sovereign exposures'!Q48</f>
        <v>Yes</v>
      </c>
      <c r="P388" s="1555" t="str">
        <f>'Sovereign exposures'!R48</f>
        <v>Yes</v>
      </c>
      <c r="Q388" s="1555" t="str">
        <f>'Sovereign exposures'!S48</f>
        <v>Yes</v>
      </c>
      <c r="R388" s="1555" t="str">
        <f>'Sovereign exposures'!T48</f>
        <v>Yes</v>
      </c>
      <c r="S388" s="1555" t="str">
        <f>'Sovereign exposures'!U48</f>
        <v>Yes</v>
      </c>
      <c r="T388" s="1555" t="str">
        <f>'Sovereign exposures'!V48</f>
        <v>Yes</v>
      </c>
      <c r="U388" s="1555" t="str">
        <f>'Sovereign exposures'!W48</f>
        <v>Yes</v>
      </c>
      <c r="V388" s="1555" t="str">
        <f>'Sovereign exposures'!X48</f>
        <v>Yes</v>
      </c>
      <c r="W388" s="1555" t="str">
        <f>'Sovereign exposures'!Y48</f>
        <v>Yes</v>
      </c>
      <c r="X388" s="1555" t="str">
        <f>'Sovereign exposures'!Z48</f>
        <v>Yes</v>
      </c>
      <c r="Y388" s="1555" t="str">
        <f>'Sovereign exposures'!AA48</f>
        <v>Yes</v>
      </c>
      <c r="Z388" s="1555" t="str">
        <f>'Sovereign exposures'!AB48</f>
        <v>Yes</v>
      </c>
      <c r="AA388" s="1556" t="str">
        <f>'Sovereign exposures'!AC48</f>
        <v>Yes</v>
      </c>
      <c r="AB388" s="1434"/>
      <c r="AC388" s="1434"/>
      <c r="AD388" s="1434"/>
      <c r="AE388" s="1434"/>
      <c r="AF388" s="1434"/>
      <c r="AG388" s="1434"/>
      <c r="AH388" s="1434"/>
      <c r="AI388" s="1542"/>
    </row>
    <row r="389" spans="1:35" s="366" customFormat="1" ht="15" customHeight="1" x14ac:dyDescent="0.25">
      <c r="A389" s="1541"/>
      <c r="B389" s="560" t="s">
        <v>1718</v>
      </c>
      <c r="C389" s="1763" t="str">
        <f>'Sovereign exposures'!C53</f>
        <v>Check: banking book portfolios at least as large as sub-portfolios</v>
      </c>
      <c r="D389" s="1768" t="str">
        <f>'Sovereign exposures'!F53</f>
        <v>Yes</v>
      </c>
      <c r="E389" s="1555" t="str">
        <f>'Sovereign exposures'!G53</f>
        <v>Yes</v>
      </c>
      <c r="F389" s="1555" t="str">
        <f>'Sovereign exposures'!H53</f>
        <v>Yes</v>
      </c>
      <c r="G389" s="1555" t="str">
        <f>'Sovereign exposures'!I53</f>
        <v>Yes</v>
      </c>
      <c r="H389" s="1555" t="str">
        <f>'Sovereign exposures'!J53</f>
        <v>Yes</v>
      </c>
      <c r="I389" s="1555" t="str">
        <f>'Sovereign exposures'!K53</f>
        <v>Yes</v>
      </c>
      <c r="J389" s="1555" t="str">
        <f>'Sovereign exposures'!L53</f>
        <v>Yes</v>
      </c>
      <c r="K389" s="1555" t="str">
        <f>'Sovereign exposures'!M53</f>
        <v>Yes</v>
      </c>
      <c r="L389" s="1555" t="str">
        <f>'Sovereign exposures'!N53</f>
        <v>Yes</v>
      </c>
      <c r="M389" s="1555" t="str">
        <f>'Sovereign exposures'!O53</f>
        <v>Yes</v>
      </c>
      <c r="N389" s="1555" t="str">
        <f>'Sovereign exposures'!P53</f>
        <v>Yes</v>
      </c>
      <c r="O389" s="1555" t="str">
        <f>'Sovereign exposures'!Q53</f>
        <v>Yes</v>
      </c>
      <c r="P389" s="1555" t="str">
        <f>'Sovereign exposures'!R53</f>
        <v>Yes</v>
      </c>
      <c r="Q389" s="1555" t="str">
        <f>'Sovereign exposures'!S53</f>
        <v>Yes</v>
      </c>
      <c r="R389" s="1555" t="str">
        <f>'Sovereign exposures'!T53</f>
        <v>Yes</v>
      </c>
      <c r="S389" s="1555" t="str">
        <f>'Sovereign exposures'!U53</f>
        <v>Yes</v>
      </c>
      <c r="T389" s="1555" t="str">
        <f>'Sovereign exposures'!V53</f>
        <v>Yes</v>
      </c>
      <c r="U389" s="1555" t="str">
        <f>'Sovereign exposures'!W53</f>
        <v>Yes</v>
      </c>
      <c r="V389" s="1555" t="str">
        <f>'Sovereign exposures'!X53</f>
        <v>Yes</v>
      </c>
      <c r="W389" s="1555" t="str">
        <f>'Sovereign exposures'!Y53</f>
        <v>Yes</v>
      </c>
      <c r="X389" s="1555" t="str">
        <f>'Sovereign exposures'!Z53</f>
        <v>Yes</v>
      </c>
      <c r="Y389" s="1555" t="str">
        <f>'Sovereign exposures'!AA53</f>
        <v>Yes</v>
      </c>
      <c r="Z389" s="1555" t="str">
        <f>'Sovereign exposures'!AB53</f>
        <v>Yes</v>
      </c>
      <c r="AA389" s="1556" t="str">
        <f>'Sovereign exposures'!AC53</f>
        <v>Yes</v>
      </c>
      <c r="AB389" s="1434"/>
      <c r="AC389" s="1434"/>
      <c r="AD389" s="1434"/>
      <c r="AE389" s="1434"/>
      <c r="AF389" s="1434"/>
      <c r="AG389" s="1434"/>
      <c r="AH389" s="1434"/>
      <c r="AI389" s="1542"/>
    </row>
    <row r="390" spans="1:35" s="366" customFormat="1" ht="15" customHeight="1" x14ac:dyDescent="0.25">
      <c r="A390" s="1541"/>
      <c r="B390" s="560" t="s">
        <v>1718</v>
      </c>
      <c r="C390" s="1763" t="str">
        <f>'Sovereign exposures'!C57</f>
        <v>Check: banking book portfolios at least as large as sub-portfolios</v>
      </c>
      <c r="D390" s="1768" t="str">
        <f>'Sovereign exposures'!F57</f>
        <v>Yes</v>
      </c>
      <c r="E390" s="1555" t="str">
        <f>'Sovereign exposures'!G57</f>
        <v>Yes</v>
      </c>
      <c r="F390" s="1555" t="str">
        <f>'Sovereign exposures'!H57</f>
        <v>Yes</v>
      </c>
      <c r="G390" s="1555" t="str">
        <f>'Sovereign exposures'!I57</f>
        <v>Yes</v>
      </c>
      <c r="H390" s="1555" t="str">
        <f>'Sovereign exposures'!J57</f>
        <v>Yes</v>
      </c>
      <c r="I390" s="1555" t="str">
        <f>'Sovereign exposures'!K57</f>
        <v>Yes</v>
      </c>
      <c r="J390" s="1555" t="str">
        <f>'Sovereign exposures'!L57</f>
        <v>Yes</v>
      </c>
      <c r="K390" s="1555" t="str">
        <f>'Sovereign exposures'!M57</f>
        <v>Yes</v>
      </c>
      <c r="L390" s="1555" t="str">
        <f>'Sovereign exposures'!N57</f>
        <v>Yes</v>
      </c>
      <c r="M390" s="1555" t="str">
        <f>'Sovereign exposures'!O57</f>
        <v>Yes</v>
      </c>
      <c r="N390" s="1555" t="str">
        <f>'Sovereign exposures'!P57</f>
        <v>Yes</v>
      </c>
      <c r="O390" s="1555" t="str">
        <f>'Sovereign exposures'!Q57</f>
        <v>Yes</v>
      </c>
      <c r="P390" s="1555" t="str">
        <f>'Sovereign exposures'!R57</f>
        <v>Yes</v>
      </c>
      <c r="Q390" s="1555" t="str">
        <f>'Sovereign exposures'!S57</f>
        <v>Yes</v>
      </c>
      <c r="R390" s="1555" t="str">
        <f>'Sovereign exposures'!T57</f>
        <v>Yes</v>
      </c>
      <c r="S390" s="1555" t="str">
        <f>'Sovereign exposures'!U57</f>
        <v>Yes</v>
      </c>
      <c r="T390" s="1555" t="str">
        <f>'Sovereign exposures'!V57</f>
        <v>Yes</v>
      </c>
      <c r="U390" s="1555" t="str">
        <f>'Sovereign exposures'!W57</f>
        <v>Yes</v>
      </c>
      <c r="V390" s="1555" t="str">
        <f>'Sovereign exposures'!X57</f>
        <v>Yes</v>
      </c>
      <c r="W390" s="1555" t="str">
        <f>'Sovereign exposures'!Y57</f>
        <v>Yes</v>
      </c>
      <c r="X390" s="1555" t="str">
        <f>'Sovereign exposures'!Z57</f>
        <v>Yes</v>
      </c>
      <c r="Y390" s="1555" t="str">
        <f>'Sovereign exposures'!AA57</f>
        <v>Yes</v>
      </c>
      <c r="Z390" s="1555" t="str">
        <f>'Sovereign exposures'!AB57</f>
        <v>Yes</v>
      </c>
      <c r="AA390" s="1556" t="str">
        <f>'Sovereign exposures'!AC57</f>
        <v>Yes</v>
      </c>
      <c r="AB390" s="1434"/>
      <c r="AC390" s="1434"/>
      <c r="AD390" s="1434"/>
      <c r="AE390" s="1434"/>
      <c r="AF390" s="1434"/>
      <c r="AG390" s="1434"/>
      <c r="AH390" s="1434"/>
      <c r="AI390" s="1542"/>
    </row>
    <row r="391" spans="1:35" s="366" customFormat="1" ht="15" customHeight="1" x14ac:dyDescent="0.25">
      <c r="A391" s="1541"/>
      <c r="B391" s="560" t="s">
        <v>1718</v>
      </c>
      <c r="C391" s="1763" t="str">
        <f>'Sovereign exposures'!C61</f>
        <v>Check: banking book portfolios at least as large as sub-portfolios</v>
      </c>
      <c r="D391" s="1768" t="str">
        <f>'Sovereign exposures'!F61</f>
        <v>Yes</v>
      </c>
      <c r="E391" s="1555" t="str">
        <f>'Sovereign exposures'!G61</f>
        <v>Yes</v>
      </c>
      <c r="F391" s="1555" t="str">
        <f>'Sovereign exposures'!H61</f>
        <v>Yes</v>
      </c>
      <c r="G391" s="1555" t="str">
        <f>'Sovereign exposures'!I61</f>
        <v>Yes</v>
      </c>
      <c r="H391" s="1555" t="str">
        <f>'Sovereign exposures'!J61</f>
        <v>Yes</v>
      </c>
      <c r="I391" s="1555" t="str">
        <f>'Sovereign exposures'!K61</f>
        <v>Yes</v>
      </c>
      <c r="J391" s="1555" t="str">
        <f>'Sovereign exposures'!L61</f>
        <v>Yes</v>
      </c>
      <c r="K391" s="1555" t="str">
        <f>'Sovereign exposures'!M61</f>
        <v>Yes</v>
      </c>
      <c r="L391" s="1555" t="str">
        <f>'Sovereign exposures'!N61</f>
        <v>Yes</v>
      </c>
      <c r="M391" s="1555" t="str">
        <f>'Sovereign exposures'!O61</f>
        <v>Yes</v>
      </c>
      <c r="N391" s="1555" t="str">
        <f>'Sovereign exposures'!P61</f>
        <v>Yes</v>
      </c>
      <c r="O391" s="1555" t="str">
        <f>'Sovereign exposures'!Q61</f>
        <v>Yes</v>
      </c>
      <c r="P391" s="1555" t="str">
        <f>'Sovereign exposures'!R61</f>
        <v>Yes</v>
      </c>
      <c r="Q391" s="1555" t="str">
        <f>'Sovereign exposures'!S61</f>
        <v>Yes</v>
      </c>
      <c r="R391" s="1555" t="str">
        <f>'Sovereign exposures'!T61</f>
        <v>Yes</v>
      </c>
      <c r="S391" s="1555" t="str">
        <f>'Sovereign exposures'!U61</f>
        <v>Yes</v>
      </c>
      <c r="T391" s="1555" t="str">
        <f>'Sovereign exposures'!V61</f>
        <v>Yes</v>
      </c>
      <c r="U391" s="1555" t="str">
        <f>'Sovereign exposures'!W61</f>
        <v>Yes</v>
      </c>
      <c r="V391" s="1555" t="str">
        <f>'Sovereign exposures'!X61</f>
        <v>Yes</v>
      </c>
      <c r="W391" s="1555" t="str">
        <f>'Sovereign exposures'!Y61</f>
        <v>Yes</v>
      </c>
      <c r="X391" s="1555" t="str">
        <f>'Sovereign exposures'!Z61</f>
        <v>Yes</v>
      </c>
      <c r="Y391" s="1555" t="str">
        <f>'Sovereign exposures'!AA61</f>
        <v>Yes</v>
      </c>
      <c r="Z391" s="1555" t="str">
        <f>'Sovereign exposures'!AB61</f>
        <v>Yes</v>
      </c>
      <c r="AA391" s="1556" t="str">
        <f>'Sovereign exposures'!AC61</f>
        <v>Yes</v>
      </c>
      <c r="AB391" s="1434"/>
      <c r="AC391" s="1434"/>
      <c r="AD391" s="1434"/>
      <c r="AE391" s="1434"/>
      <c r="AF391" s="1434"/>
      <c r="AG391" s="1434"/>
      <c r="AH391" s="1434"/>
      <c r="AI391" s="1542"/>
    </row>
    <row r="392" spans="1:35" s="366" customFormat="1" ht="15" customHeight="1" x14ac:dyDescent="0.25">
      <c r="A392" s="1541"/>
      <c r="B392" s="560" t="s">
        <v>1729</v>
      </c>
      <c r="C392" s="1763" t="str">
        <f>'Sovereign exposures'!C96</f>
        <v>Check: trading book portfolios at least as large as sub-portfolios</v>
      </c>
      <c r="D392" s="1768" t="str">
        <f>'Sovereign exposures'!F96</f>
        <v>Yes</v>
      </c>
      <c r="E392" s="1555" t="str">
        <f>'Sovereign exposures'!G96</f>
        <v>Yes</v>
      </c>
      <c r="F392" s="1555" t="str">
        <f>'Sovereign exposures'!H96</f>
        <v>Yes</v>
      </c>
      <c r="G392" s="1555" t="str">
        <f>'Sovereign exposures'!I96</f>
        <v>Yes</v>
      </c>
      <c r="H392" s="1555" t="str">
        <f>'Sovereign exposures'!J96</f>
        <v>Yes</v>
      </c>
      <c r="I392" s="1555" t="str">
        <f>'Sovereign exposures'!K96</f>
        <v>Yes</v>
      </c>
      <c r="J392" s="1555" t="str">
        <f>'Sovereign exposures'!L96</f>
        <v>Yes</v>
      </c>
      <c r="K392" s="1555" t="str">
        <f>'Sovereign exposures'!M96</f>
        <v>Yes</v>
      </c>
      <c r="L392" s="1555" t="str">
        <f>'Sovereign exposures'!N96</f>
        <v>Yes</v>
      </c>
      <c r="M392" s="1555" t="str">
        <f>'Sovereign exposures'!O96</f>
        <v>Yes</v>
      </c>
      <c r="N392" s="1555" t="str">
        <f>'Sovereign exposures'!P96</f>
        <v>Yes</v>
      </c>
      <c r="O392" s="1555" t="str">
        <f>'Sovereign exposures'!Q96</f>
        <v>Yes</v>
      </c>
      <c r="P392" s="1555" t="str">
        <f>'Sovereign exposures'!R96</f>
        <v>Yes</v>
      </c>
      <c r="Q392" s="1555" t="str">
        <f>'Sovereign exposures'!S96</f>
        <v>Yes</v>
      </c>
      <c r="R392" s="1018"/>
      <c r="S392" s="1018"/>
      <c r="T392" s="1018"/>
      <c r="U392" s="1018"/>
      <c r="V392" s="1018"/>
      <c r="W392" s="1018"/>
      <c r="X392" s="1018"/>
      <c r="Y392" s="1018"/>
      <c r="Z392" s="1018"/>
      <c r="AA392" s="1020"/>
      <c r="AB392" s="1434"/>
      <c r="AC392" s="1434"/>
      <c r="AD392" s="1434"/>
      <c r="AE392" s="1434"/>
      <c r="AF392" s="1434"/>
      <c r="AG392" s="1434"/>
      <c r="AH392" s="1434"/>
      <c r="AI392" s="1542"/>
    </row>
    <row r="393" spans="1:35" s="366" customFormat="1" ht="15" customHeight="1" x14ac:dyDescent="0.25">
      <c r="A393" s="1541"/>
      <c r="B393" s="560" t="s">
        <v>1729</v>
      </c>
      <c r="C393" s="1763" t="str">
        <f>'Sovereign exposures'!C102</f>
        <v>Check: trading book portfolios at least as large as sub-portfolios</v>
      </c>
      <c r="D393" s="1768" t="str">
        <f>'Sovereign exposures'!F102</f>
        <v>Yes</v>
      </c>
      <c r="E393" s="1555" t="str">
        <f>'Sovereign exposures'!G102</f>
        <v>Yes</v>
      </c>
      <c r="F393" s="1555" t="str">
        <f>'Sovereign exposures'!H102</f>
        <v>Yes</v>
      </c>
      <c r="G393" s="1555" t="str">
        <f>'Sovereign exposures'!I102</f>
        <v>Yes</v>
      </c>
      <c r="H393" s="1555" t="str">
        <f>'Sovereign exposures'!J102</f>
        <v>Yes</v>
      </c>
      <c r="I393" s="1555" t="str">
        <f>'Sovereign exposures'!K102</f>
        <v>Yes</v>
      </c>
      <c r="J393" s="1555" t="str">
        <f>'Sovereign exposures'!L102</f>
        <v>Yes</v>
      </c>
      <c r="K393" s="1555" t="str">
        <f>'Sovereign exposures'!M102</f>
        <v>Yes</v>
      </c>
      <c r="L393" s="1555" t="str">
        <f>'Sovereign exposures'!N102</f>
        <v>Yes</v>
      </c>
      <c r="M393" s="1555" t="str">
        <f>'Sovereign exposures'!O102</f>
        <v>Yes</v>
      </c>
      <c r="N393" s="1555" t="str">
        <f>'Sovereign exposures'!P102</f>
        <v>Yes</v>
      </c>
      <c r="O393" s="1555" t="str">
        <f>'Sovereign exposures'!Q102</f>
        <v>Yes</v>
      </c>
      <c r="P393" s="1555" t="str">
        <f>'Sovereign exposures'!R102</f>
        <v>Yes</v>
      </c>
      <c r="Q393" s="1555" t="str">
        <f>'Sovereign exposures'!S102</f>
        <v>Yes</v>
      </c>
      <c r="R393" s="1018"/>
      <c r="S393" s="1018"/>
      <c r="T393" s="1018"/>
      <c r="U393" s="1018"/>
      <c r="V393" s="1018"/>
      <c r="W393" s="1018"/>
      <c r="X393" s="1018"/>
      <c r="Y393" s="1018"/>
      <c r="Z393" s="1018"/>
      <c r="AA393" s="1020"/>
      <c r="AB393" s="1434"/>
      <c r="AC393" s="1434"/>
      <c r="AD393" s="1434"/>
      <c r="AE393" s="1434"/>
      <c r="AF393" s="1434"/>
      <c r="AG393" s="1434"/>
      <c r="AH393" s="1434"/>
      <c r="AI393" s="1542"/>
    </row>
    <row r="394" spans="1:35" s="366" customFormat="1" ht="15" customHeight="1" x14ac:dyDescent="0.25">
      <c r="A394" s="1541"/>
      <c r="B394" s="560" t="s">
        <v>1729</v>
      </c>
      <c r="C394" s="1763" t="str">
        <f>'Sovereign exposures'!C109</f>
        <v>Check: trading book portfolios at least as large as sub-portfolios</v>
      </c>
      <c r="D394" s="1768" t="str">
        <f>'Sovereign exposures'!F109</f>
        <v>Yes</v>
      </c>
      <c r="E394" s="1555" t="str">
        <f>'Sovereign exposures'!G109</f>
        <v>Yes</v>
      </c>
      <c r="F394" s="1555" t="str">
        <f>'Sovereign exposures'!H109</f>
        <v>Yes</v>
      </c>
      <c r="G394" s="1555" t="str">
        <f>'Sovereign exposures'!I109</f>
        <v>Yes</v>
      </c>
      <c r="H394" s="1555" t="str">
        <f>'Sovereign exposures'!J109</f>
        <v>Yes</v>
      </c>
      <c r="I394" s="1555" t="str">
        <f>'Sovereign exposures'!K109</f>
        <v>Yes</v>
      </c>
      <c r="J394" s="1555" t="str">
        <f>'Sovereign exposures'!L109</f>
        <v>Yes</v>
      </c>
      <c r="K394" s="1555" t="str">
        <f>'Sovereign exposures'!M109</f>
        <v>Yes</v>
      </c>
      <c r="L394" s="1555" t="str">
        <f>'Sovereign exposures'!N109</f>
        <v>Yes</v>
      </c>
      <c r="M394" s="1555" t="str">
        <f>'Sovereign exposures'!O109</f>
        <v>Yes</v>
      </c>
      <c r="N394" s="1555" t="str">
        <f>'Sovereign exposures'!P109</f>
        <v>Yes</v>
      </c>
      <c r="O394" s="1555" t="str">
        <f>'Sovereign exposures'!Q109</f>
        <v>Yes</v>
      </c>
      <c r="P394" s="1555" t="str">
        <f>'Sovereign exposures'!R109</f>
        <v>Yes</v>
      </c>
      <c r="Q394" s="1555" t="str">
        <f>'Sovereign exposures'!S109</f>
        <v>Yes</v>
      </c>
      <c r="R394" s="1018"/>
      <c r="S394" s="1018"/>
      <c r="T394" s="1018"/>
      <c r="U394" s="1018"/>
      <c r="V394" s="1018"/>
      <c r="W394" s="1018"/>
      <c r="X394" s="1018"/>
      <c r="Y394" s="1018"/>
      <c r="Z394" s="1018"/>
      <c r="AA394" s="1020"/>
      <c r="AB394" s="1434"/>
      <c r="AC394" s="1434"/>
      <c r="AD394" s="1434"/>
      <c r="AE394" s="1434"/>
      <c r="AF394" s="1434"/>
      <c r="AG394" s="1434"/>
      <c r="AH394" s="1434"/>
      <c r="AI394" s="1542"/>
    </row>
    <row r="395" spans="1:35" s="366" customFormat="1" ht="15" customHeight="1" x14ac:dyDescent="0.25">
      <c r="A395" s="1541"/>
      <c r="B395" s="560" t="s">
        <v>1729</v>
      </c>
      <c r="C395" s="1763" t="str">
        <f>'Sovereign exposures'!C113</f>
        <v>Check: trading book portfolios at least as large as sub-portfolios</v>
      </c>
      <c r="D395" s="1768" t="str">
        <f>'Sovereign exposures'!F113</f>
        <v>Yes</v>
      </c>
      <c r="E395" s="1555" t="str">
        <f>'Sovereign exposures'!G113</f>
        <v>Yes</v>
      </c>
      <c r="F395" s="1555" t="str">
        <f>'Sovereign exposures'!H113</f>
        <v>Yes</v>
      </c>
      <c r="G395" s="1555" t="str">
        <f>'Sovereign exposures'!I113</f>
        <v>Yes</v>
      </c>
      <c r="H395" s="1555" t="str">
        <f>'Sovereign exposures'!J113</f>
        <v>Yes</v>
      </c>
      <c r="I395" s="1555" t="str">
        <f>'Sovereign exposures'!K113</f>
        <v>Yes</v>
      </c>
      <c r="J395" s="1555" t="str">
        <f>'Sovereign exposures'!L113</f>
        <v>Yes</v>
      </c>
      <c r="K395" s="1555" t="str">
        <f>'Sovereign exposures'!M113</f>
        <v>Yes</v>
      </c>
      <c r="L395" s="1555" t="str">
        <f>'Sovereign exposures'!N113</f>
        <v>Yes</v>
      </c>
      <c r="M395" s="1555" t="str">
        <f>'Sovereign exposures'!O113</f>
        <v>Yes</v>
      </c>
      <c r="N395" s="1555" t="str">
        <f>'Sovereign exposures'!P113</f>
        <v>Yes</v>
      </c>
      <c r="O395" s="1555" t="str">
        <f>'Sovereign exposures'!Q113</f>
        <v>Yes</v>
      </c>
      <c r="P395" s="1555" t="str">
        <f>'Sovereign exposures'!R113</f>
        <v>Yes</v>
      </c>
      <c r="Q395" s="1555" t="str">
        <f>'Sovereign exposures'!S113</f>
        <v>Yes</v>
      </c>
      <c r="R395" s="1018"/>
      <c r="S395" s="1018"/>
      <c r="T395" s="1018"/>
      <c r="U395" s="1018"/>
      <c r="V395" s="1018"/>
      <c r="W395" s="1018"/>
      <c r="X395" s="1018"/>
      <c r="Y395" s="1018"/>
      <c r="Z395" s="1018"/>
      <c r="AA395" s="1020"/>
      <c r="AB395" s="1434"/>
      <c r="AC395" s="1434"/>
      <c r="AD395" s="1434"/>
      <c r="AE395" s="1434"/>
      <c r="AF395" s="1434"/>
      <c r="AG395" s="1434"/>
      <c r="AH395" s="1434"/>
      <c r="AI395" s="1542"/>
    </row>
    <row r="396" spans="1:35" s="366" customFormat="1" ht="15" customHeight="1" x14ac:dyDescent="0.25">
      <c r="A396" s="1541"/>
      <c r="B396" s="560" t="s">
        <v>1729</v>
      </c>
      <c r="C396" s="1763" t="str">
        <f>'Sovereign exposures'!C118</f>
        <v>Check: trading book portfolios at least as large as sub-portfolios</v>
      </c>
      <c r="D396" s="1768" t="str">
        <f>'Sovereign exposures'!F118</f>
        <v>Yes</v>
      </c>
      <c r="E396" s="1555" t="str">
        <f>'Sovereign exposures'!G118</f>
        <v>Yes</v>
      </c>
      <c r="F396" s="1555" t="str">
        <f>'Sovereign exposures'!H118</f>
        <v>Yes</v>
      </c>
      <c r="G396" s="1555" t="str">
        <f>'Sovereign exposures'!I118</f>
        <v>Yes</v>
      </c>
      <c r="H396" s="1555" t="str">
        <f>'Sovereign exposures'!J118</f>
        <v>Yes</v>
      </c>
      <c r="I396" s="1555" t="str">
        <f>'Sovereign exposures'!K118</f>
        <v>Yes</v>
      </c>
      <c r="J396" s="1555" t="str">
        <f>'Sovereign exposures'!L118</f>
        <v>Yes</v>
      </c>
      <c r="K396" s="1555" t="str">
        <f>'Sovereign exposures'!M118</f>
        <v>Yes</v>
      </c>
      <c r="L396" s="1555" t="str">
        <f>'Sovereign exposures'!N118</f>
        <v>Yes</v>
      </c>
      <c r="M396" s="1555" t="str">
        <f>'Sovereign exposures'!O118</f>
        <v>Yes</v>
      </c>
      <c r="N396" s="1555" t="str">
        <f>'Sovereign exposures'!P118</f>
        <v>Yes</v>
      </c>
      <c r="O396" s="1555" t="str">
        <f>'Sovereign exposures'!Q118</f>
        <v>Yes</v>
      </c>
      <c r="P396" s="1555" t="str">
        <f>'Sovereign exposures'!R118</f>
        <v>Yes</v>
      </c>
      <c r="Q396" s="1555" t="str">
        <f>'Sovereign exposures'!S118</f>
        <v>Yes</v>
      </c>
      <c r="R396" s="1018"/>
      <c r="S396" s="1018"/>
      <c r="T396" s="1018"/>
      <c r="U396" s="1018"/>
      <c r="V396" s="1018"/>
      <c r="W396" s="1018"/>
      <c r="X396" s="1018"/>
      <c r="Y396" s="1018"/>
      <c r="Z396" s="1018"/>
      <c r="AA396" s="1020"/>
      <c r="AB396" s="1434"/>
      <c r="AC396" s="1434"/>
      <c r="AD396" s="1434"/>
      <c r="AE396" s="1434"/>
      <c r="AF396" s="1434"/>
      <c r="AG396" s="1434"/>
      <c r="AH396" s="1434"/>
      <c r="AI396" s="1542"/>
    </row>
    <row r="397" spans="1:35" s="366" customFormat="1" ht="15" customHeight="1" x14ac:dyDescent="0.25">
      <c r="A397" s="1541"/>
      <c r="B397" s="560" t="s">
        <v>1729</v>
      </c>
      <c r="C397" s="1763" t="str">
        <f>'Sovereign exposures'!C122</f>
        <v>Check: trading book portfolios at least as large as sub-portfolios</v>
      </c>
      <c r="D397" s="1768" t="str">
        <f>'Sovereign exposures'!F122</f>
        <v>Yes</v>
      </c>
      <c r="E397" s="1555" t="str">
        <f>'Sovereign exposures'!G122</f>
        <v>Yes</v>
      </c>
      <c r="F397" s="1555" t="str">
        <f>'Sovereign exposures'!H122</f>
        <v>Yes</v>
      </c>
      <c r="G397" s="1555" t="str">
        <f>'Sovereign exposures'!I122</f>
        <v>Yes</v>
      </c>
      <c r="H397" s="1555" t="str">
        <f>'Sovereign exposures'!J122</f>
        <v>Yes</v>
      </c>
      <c r="I397" s="1555" t="str">
        <f>'Sovereign exposures'!K122</f>
        <v>Yes</v>
      </c>
      <c r="J397" s="1555" t="str">
        <f>'Sovereign exposures'!L122</f>
        <v>Yes</v>
      </c>
      <c r="K397" s="1555" t="str">
        <f>'Sovereign exposures'!M122</f>
        <v>Yes</v>
      </c>
      <c r="L397" s="1555" t="str">
        <f>'Sovereign exposures'!N122</f>
        <v>Yes</v>
      </c>
      <c r="M397" s="1555" t="str">
        <f>'Sovereign exposures'!O122</f>
        <v>Yes</v>
      </c>
      <c r="N397" s="1555" t="str">
        <f>'Sovereign exposures'!P122</f>
        <v>Yes</v>
      </c>
      <c r="O397" s="1555" t="str">
        <f>'Sovereign exposures'!Q122</f>
        <v>Yes</v>
      </c>
      <c r="P397" s="1555" t="str">
        <f>'Sovereign exposures'!R122</f>
        <v>Yes</v>
      </c>
      <c r="Q397" s="1555" t="str">
        <f>'Sovereign exposures'!S122</f>
        <v>Yes</v>
      </c>
      <c r="R397" s="1018"/>
      <c r="S397" s="1018"/>
      <c r="T397" s="1018"/>
      <c r="U397" s="1018"/>
      <c r="V397" s="1018"/>
      <c r="W397" s="1018"/>
      <c r="X397" s="1018"/>
      <c r="Y397" s="1018"/>
      <c r="Z397" s="1018"/>
      <c r="AA397" s="1020"/>
      <c r="AB397" s="1434"/>
      <c r="AC397" s="1434"/>
      <c r="AD397" s="1434"/>
      <c r="AE397" s="1434"/>
      <c r="AF397" s="1434"/>
      <c r="AG397" s="1434"/>
      <c r="AH397" s="1434"/>
      <c r="AI397" s="1542"/>
    </row>
    <row r="398" spans="1:35" s="366" customFormat="1" ht="15" customHeight="1" x14ac:dyDescent="0.25">
      <c r="A398" s="1541"/>
      <c r="B398" s="560" t="s">
        <v>1729</v>
      </c>
      <c r="C398" s="1763" t="str">
        <f>'Sovereign exposures'!C126</f>
        <v>Check: trading book portfolios at least as large as sub-portfolios</v>
      </c>
      <c r="D398" s="1768" t="str">
        <f>'Sovereign exposures'!F126</f>
        <v>Yes</v>
      </c>
      <c r="E398" s="1555" t="str">
        <f>'Sovereign exposures'!G126</f>
        <v>Yes</v>
      </c>
      <c r="F398" s="1555" t="str">
        <f>'Sovereign exposures'!H126</f>
        <v>Yes</v>
      </c>
      <c r="G398" s="1555" t="str">
        <f>'Sovereign exposures'!I126</f>
        <v>Yes</v>
      </c>
      <c r="H398" s="1555" t="str">
        <f>'Sovereign exposures'!J126</f>
        <v>Yes</v>
      </c>
      <c r="I398" s="1555" t="str">
        <f>'Sovereign exposures'!K126</f>
        <v>Yes</v>
      </c>
      <c r="J398" s="1555" t="str">
        <f>'Sovereign exposures'!L126</f>
        <v>Yes</v>
      </c>
      <c r="K398" s="1555" t="str">
        <f>'Sovereign exposures'!M126</f>
        <v>Yes</v>
      </c>
      <c r="L398" s="1555" t="str">
        <f>'Sovereign exposures'!N126</f>
        <v>Yes</v>
      </c>
      <c r="M398" s="1555" t="str">
        <f>'Sovereign exposures'!O126</f>
        <v>Yes</v>
      </c>
      <c r="N398" s="1555" t="str">
        <f>'Sovereign exposures'!P126</f>
        <v>Yes</v>
      </c>
      <c r="O398" s="1555" t="str">
        <f>'Sovereign exposures'!Q126</f>
        <v>Yes</v>
      </c>
      <c r="P398" s="1555" t="str">
        <f>'Sovereign exposures'!R126</f>
        <v>Yes</v>
      </c>
      <c r="Q398" s="1555" t="str">
        <f>'Sovereign exposures'!S126</f>
        <v>Yes</v>
      </c>
      <c r="R398" s="1018"/>
      <c r="S398" s="1018"/>
      <c r="T398" s="1018"/>
      <c r="U398" s="1018"/>
      <c r="V398" s="1018"/>
      <c r="W398" s="1018"/>
      <c r="X398" s="1018"/>
      <c r="Y398" s="1018"/>
      <c r="Z398" s="1018"/>
      <c r="AA398" s="1020"/>
      <c r="AB398" s="1434"/>
      <c r="AC398" s="1434"/>
      <c r="AD398" s="1434"/>
      <c r="AE398" s="1434"/>
      <c r="AF398" s="1434"/>
      <c r="AG398" s="1434"/>
      <c r="AH398" s="1434"/>
      <c r="AI398" s="1542"/>
    </row>
    <row r="399" spans="1:35" s="366" customFormat="1" ht="15" customHeight="1" x14ac:dyDescent="0.25">
      <c r="A399" s="1541"/>
      <c r="B399" s="545" t="s">
        <v>1720</v>
      </c>
      <c r="C399" s="1543" t="str">
        <f>'Sovereign exposures'!C137</f>
        <v>Check to panel A</v>
      </c>
      <c r="D399" s="553"/>
      <c r="E399" s="1557" t="str">
        <f>'Sovereign exposures'!M137</f>
        <v>Yes</v>
      </c>
      <c r="F399" s="552"/>
      <c r="G399" s="1557" t="str">
        <f>'Sovereign exposures'!O137</f>
        <v>Yes</v>
      </c>
      <c r="H399" s="552"/>
      <c r="I399" s="552"/>
      <c r="J399" s="552"/>
      <c r="K399" s="552"/>
      <c r="L399" s="552"/>
      <c r="M399" s="552"/>
      <c r="N399" s="552"/>
      <c r="O399" s="552"/>
      <c r="P399" s="552"/>
      <c r="Q399" s="552"/>
      <c r="R399" s="552"/>
      <c r="S399" s="552"/>
      <c r="T399" s="552"/>
      <c r="U399" s="552"/>
      <c r="V399" s="552"/>
      <c r="W399" s="552"/>
      <c r="X399" s="552"/>
      <c r="Y399" s="552"/>
      <c r="Z399" s="552"/>
      <c r="AA399" s="1549"/>
      <c r="AB399" s="1434"/>
      <c r="AC399" s="1434"/>
      <c r="AD399" s="1434"/>
      <c r="AE399" s="1434"/>
      <c r="AF399" s="1434"/>
      <c r="AG399" s="1434"/>
      <c r="AH399" s="1434"/>
      <c r="AI399" s="1542"/>
    </row>
    <row r="400" spans="1:35" s="1544" customFormat="1" ht="15" customHeight="1" x14ac:dyDescent="0.25">
      <c r="A400" s="1725"/>
      <c r="B400" s="1546"/>
      <c r="C400" s="1546"/>
      <c r="D400" s="1546"/>
      <c r="E400" s="1546"/>
      <c r="F400" s="1546"/>
      <c r="G400" s="1546"/>
      <c r="H400" s="1546"/>
      <c r="I400" s="1546"/>
      <c r="J400" s="1546"/>
      <c r="K400" s="1546"/>
      <c r="L400" s="1546"/>
      <c r="M400" s="1546"/>
      <c r="N400" s="1546"/>
      <c r="O400" s="1546"/>
      <c r="P400" s="1546"/>
      <c r="Q400" s="1546"/>
      <c r="R400" s="1546"/>
      <c r="S400" s="1546"/>
      <c r="T400" s="1546"/>
      <c r="U400" s="1546"/>
      <c r="V400" s="1546"/>
      <c r="W400" s="2129"/>
      <c r="AI400" s="2107"/>
    </row>
  </sheetData>
  <mergeCells count="86">
    <mergeCell ref="D244:E244"/>
    <mergeCell ref="D245:E245"/>
    <mergeCell ref="D246:E246"/>
    <mergeCell ref="D247:E247"/>
    <mergeCell ref="D239:E239"/>
    <mergeCell ref="D240:E240"/>
    <mergeCell ref="D241:E241"/>
    <mergeCell ref="D242:E242"/>
    <mergeCell ref="D243:E243"/>
    <mergeCell ref="D231:E231"/>
    <mergeCell ref="D232:E232"/>
    <mergeCell ref="D233:E233"/>
    <mergeCell ref="D235:E235"/>
    <mergeCell ref="D236:E236"/>
    <mergeCell ref="D226:E226"/>
    <mergeCell ref="D227:E227"/>
    <mergeCell ref="D228:E228"/>
    <mergeCell ref="D229:E229"/>
    <mergeCell ref="D230:E230"/>
    <mergeCell ref="D220:E220"/>
    <mergeCell ref="D221:E221"/>
    <mergeCell ref="D223:E223"/>
    <mergeCell ref="D224:E224"/>
    <mergeCell ref="D225:E225"/>
    <mergeCell ref="D212:E212"/>
    <mergeCell ref="D214:E214"/>
    <mergeCell ref="D215:E215"/>
    <mergeCell ref="D217:E217"/>
    <mergeCell ref="D218:E218"/>
    <mergeCell ref="D207:E207"/>
    <mergeCell ref="D208:E208"/>
    <mergeCell ref="D209:E209"/>
    <mergeCell ref="D211:E211"/>
    <mergeCell ref="D202:E202"/>
    <mergeCell ref="D203:E203"/>
    <mergeCell ref="D204:E204"/>
    <mergeCell ref="D205:E205"/>
    <mergeCell ref="D206:E206"/>
    <mergeCell ref="F378:O378"/>
    <mergeCell ref="F379:O379"/>
    <mergeCell ref="F380:O380"/>
    <mergeCell ref="F371:O371"/>
    <mergeCell ref="F372:O372"/>
    <mergeCell ref="F373:O373"/>
    <mergeCell ref="F374:O374"/>
    <mergeCell ref="F377:O377"/>
    <mergeCell ref="F202:G202"/>
    <mergeCell ref="F203:G203"/>
    <mergeCell ref="F204:G204"/>
    <mergeCell ref="F205:G205"/>
    <mergeCell ref="F206:G206"/>
    <mergeCell ref="F207:G207"/>
    <mergeCell ref="F208:G208"/>
    <mergeCell ref="F209:G209"/>
    <mergeCell ref="F211:G211"/>
    <mergeCell ref="F212:G212"/>
    <mergeCell ref="F214:G214"/>
    <mergeCell ref="F215:G215"/>
    <mergeCell ref="F217:G217"/>
    <mergeCell ref="F218:G218"/>
    <mergeCell ref="F220:G220"/>
    <mergeCell ref="F228:G228"/>
    <mergeCell ref="F229:G229"/>
    <mergeCell ref="F230:G230"/>
    <mergeCell ref="F231:G231"/>
    <mergeCell ref="F221:G221"/>
    <mergeCell ref="F223:G223"/>
    <mergeCell ref="F224:G224"/>
    <mergeCell ref="F225:G225"/>
    <mergeCell ref="F226:G226"/>
    <mergeCell ref="F246:G246"/>
    <mergeCell ref="F247:G247"/>
    <mergeCell ref="F239:G239"/>
    <mergeCell ref="C202:C203"/>
    <mergeCell ref="B202:B203"/>
    <mergeCell ref="F241:G241"/>
    <mergeCell ref="F242:G242"/>
    <mergeCell ref="F243:G243"/>
    <mergeCell ref="F244:G244"/>
    <mergeCell ref="F245:G245"/>
    <mergeCell ref="F232:G232"/>
    <mergeCell ref="F233:G233"/>
    <mergeCell ref="F235:G235"/>
    <mergeCell ref="F236:G236"/>
    <mergeCell ref="F240:G240"/>
    <mergeCell ref="F227:G227"/>
  </mergeCells>
  <conditionalFormatting sqref="A1:XFD1048576">
    <cfRule type="cellIs" dxfId="183" priority="127" stopIfTrue="1" operator="equal">
      <formula>"Pass"</formula>
    </cfRule>
    <cfRule type="cellIs" dxfId="182" priority="158" stopIfTrue="1" operator="equal">
      <formula>"No"</formula>
    </cfRule>
    <cfRule type="cellIs" dxfId="181" priority="159" stopIfTrue="1" operator="equal">
      <formula>"Fail"</formula>
    </cfRule>
    <cfRule type="cellIs" dxfId="180" priority="17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1" max="20" man="1"/>
    <brk id="73" max="20" man="1"/>
    <brk id="170" max="20" man="1"/>
    <brk id="195" max="34" man="1"/>
    <brk id="241" max="16383" man="1"/>
    <brk id="262" max="34" man="1"/>
    <brk id="288" max="20" man="1"/>
    <brk id="326" max="20" man="1"/>
    <brk id="365" max="34" man="1"/>
  </rowBreaks>
  <colBreaks count="1" manualBreakCount="1">
    <brk id="20" min="365" max="399" man="1"/>
  </colBreaks>
  <ignoredErrors>
    <ignoredError sqref="C37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499984740745262"/>
  </sheetPr>
  <dimension ref="A1:AM39"/>
  <sheetViews>
    <sheetView zoomScale="80" zoomScaleNormal="80" workbookViewId="0"/>
  </sheetViews>
  <sheetFormatPr defaultColWidth="8.7109375" defaultRowHeight="14.25" x14ac:dyDescent="0.25"/>
  <cols>
    <col min="1" max="1" width="9.140625" style="2034" bestFit="1" customWidth="1"/>
    <col min="2" max="3" width="5" style="746" bestFit="1" customWidth="1"/>
    <col min="4" max="4" width="5.140625" style="746" bestFit="1" customWidth="1"/>
    <col min="5" max="5" width="5.5703125" style="746" bestFit="1" customWidth="1"/>
    <col min="6" max="6" width="5.28515625" style="746" bestFit="1" customWidth="1"/>
    <col min="7" max="7" width="5" style="746" bestFit="1" customWidth="1"/>
    <col min="8" max="8" width="6" style="746" bestFit="1" customWidth="1"/>
    <col min="9" max="9" width="5.28515625" style="746" bestFit="1" customWidth="1"/>
    <col min="10" max="10" width="5.5703125" style="746" bestFit="1" customWidth="1"/>
    <col min="11" max="11" width="5.140625" style="746" bestFit="1" customWidth="1"/>
    <col min="12" max="12" width="5.28515625" style="746" bestFit="1" customWidth="1"/>
    <col min="13" max="13" width="5.140625" style="746" bestFit="1" customWidth="1"/>
    <col min="14" max="14" width="5" style="746" bestFit="1" customWidth="1"/>
    <col min="15" max="15" width="5.7109375" style="746" bestFit="1" customWidth="1"/>
    <col min="16" max="16" width="5" style="746" bestFit="1" customWidth="1"/>
    <col min="17" max="17" width="5.140625" style="746" bestFit="1" customWidth="1"/>
    <col min="18" max="18" width="5" style="746" bestFit="1" customWidth="1"/>
    <col min="19" max="19" width="5.5703125" style="746" bestFit="1" customWidth="1"/>
    <col min="20" max="21" width="5" style="746" bestFit="1" customWidth="1"/>
    <col min="22" max="22" width="5.140625" style="746" bestFit="1" customWidth="1"/>
    <col min="23" max="23" width="5" style="746" bestFit="1" customWidth="1"/>
    <col min="24" max="24" width="5.140625" style="746" bestFit="1" customWidth="1"/>
    <col min="25" max="25" width="5" style="746" bestFit="1" customWidth="1"/>
    <col min="26" max="26" width="5.5703125" style="746" bestFit="1" customWidth="1"/>
    <col min="27" max="27" width="5" style="746" bestFit="1" customWidth="1"/>
    <col min="28" max="29" width="5.140625" style="746" bestFit="1" customWidth="1"/>
    <col min="30" max="31" width="5" style="746" bestFit="1" customWidth="1"/>
    <col min="32" max="32" width="5.85546875" style="746" bestFit="1" customWidth="1"/>
    <col min="33" max="33" width="5.7109375" style="746" bestFit="1" customWidth="1"/>
    <col min="34" max="35" width="5.140625" style="746" bestFit="1" customWidth="1"/>
    <col min="36" max="36" width="5" style="746" bestFit="1" customWidth="1"/>
    <col min="37" max="37" width="5.7109375" style="746" bestFit="1" customWidth="1"/>
    <col min="38" max="39" width="9.140625" style="746" bestFit="1" customWidth="1"/>
    <col min="40" max="16384" width="8.7109375" style="746"/>
  </cols>
  <sheetData>
    <row r="1" spans="1:39" s="2034" customFormat="1" ht="10.5" x14ac:dyDescent="0.25">
      <c r="A1" s="2030"/>
      <c r="B1" s="2031" t="s">
        <v>1498</v>
      </c>
      <c r="C1" s="2032" t="s">
        <v>1499</v>
      </c>
      <c r="D1" s="2032" t="s">
        <v>1500</v>
      </c>
      <c r="E1" s="2032" t="s">
        <v>1501</v>
      </c>
      <c r="F1" s="2032" t="s">
        <v>1503</v>
      </c>
      <c r="G1" s="2032" t="s">
        <v>1502</v>
      </c>
      <c r="H1" s="2032" t="s">
        <v>1509</v>
      </c>
      <c r="I1" s="2032" t="s">
        <v>1514</v>
      </c>
      <c r="J1" s="2032" t="s">
        <v>1506</v>
      </c>
      <c r="K1" s="2032" t="s">
        <v>1515</v>
      </c>
      <c r="L1" s="2032" t="s">
        <v>1504</v>
      </c>
      <c r="M1" s="2032" t="s">
        <v>1508</v>
      </c>
      <c r="N1" s="2032" t="s">
        <v>1516</v>
      </c>
      <c r="O1" s="2032" t="s">
        <v>1507</v>
      </c>
      <c r="P1" s="2032" t="s">
        <v>1505</v>
      </c>
      <c r="Q1" s="2032" t="s">
        <v>1511</v>
      </c>
      <c r="R1" s="2032" t="s">
        <v>1522</v>
      </c>
      <c r="S1" s="2032" t="s">
        <v>1510</v>
      </c>
      <c r="T1" s="2032" t="s">
        <v>1517</v>
      </c>
      <c r="U1" s="2032" t="s">
        <v>1518</v>
      </c>
      <c r="V1" s="2032" t="s">
        <v>1497</v>
      </c>
      <c r="W1" s="2032" t="s">
        <v>1529</v>
      </c>
      <c r="X1" s="2032" t="s">
        <v>1521</v>
      </c>
      <c r="Y1" s="2032" t="s">
        <v>1628</v>
      </c>
      <c r="Z1" s="2032" t="s">
        <v>1630</v>
      </c>
      <c r="AA1" s="2032" t="s">
        <v>1527</v>
      </c>
      <c r="AB1" s="2032" t="s">
        <v>1512</v>
      </c>
      <c r="AC1" s="2032" t="s">
        <v>1525</v>
      </c>
      <c r="AD1" s="2032" t="s">
        <v>1530</v>
      </c>
      <c r="AE1" s="2032" t="s">
        <v>1513</v>
      </c>
      <c r="AF1" s="2032" t="s">
        <v>1637</v>
      </c>
      <c r="AG1" s="2032" t="s">
        <v>1526</v>
      </c>
      <c r="AH1" s="2032" t="s">
        <v>1640</v>
      </c>
      <c r="AI1" s="2032" t="s">
        <v>1523</v>
      </c>
      <c r="AJ1" s="2032" t="s">
        <v>1528</v>
      </c>
      <c r="AK1" s="2032" t="s">
        <v>1524</v>
      </c>
      <c r="AL1" s="2032" t="s">
        <v>1641</v>
      </c>
      <c r="AM1" s="2033" t="s">
        <v>1642</v>
      </c>
    </row>
    <row r="2" spans="1:39" x14ac:dyDescent="0.25">
      <c r="A2" s="2035" t="s">
        <v>1498</v>
      </c>
      <c r="B2" s="2018">
        <v>0</v>
      </c>
      <c r="C2" s="2019">
        <v>0.6</v>
      </c>
      <c r="D2" s="2019">
        <v>0.6</v>
      </c>
      <c r="E2" s="2019">
        <v>0.6</v>
      </c>
      <c r="F2" s="2019">
        <v>0.6</v>
      </c>
      <c r="G2" s="2019">
        <v>0.6</v>
      </c>
      <c r="H2" s="2019">
        <v>0.6</v>
      </c>
      <c r="I2" s="2019">
        <v>0.6</v>
      </c>
      <c r="J2" s="2019">
        <v>0.6</v>
      </c>
      <c r="K2" s="2019">
        <v>0.6</v>
      </c>
      <c r="L2" s="2019">
        <v>0.6</v>
      </c>
      <c r="M2" s="2019">
        <v>0.6</v>
      </c>
      <c r="N2" s="2019">
        <v>0.6</v>
      </c>
      <c r="O2" s="2019">
        <v>0.6</v>
      </c>
      <c r="P2" s="2019">
        <v>0.6</v>
      </c>
      <c r="Q2" s="2019">
        <v>0.6</v>
      </c>
      <c r="R2" s="2019">
        <v>0.6</v>
      </c>
      <c r="S2" s="2019">
        <v>0.6</v>
      </c>
      <c r="T2" s="2019">
        <v>0.6</v>
      </c>
      <c r="U2" s="2019">
        <v>0.6</v>
      </c>
      <c r="V2" s="2019">
        <v>0.6</v>
      </c>
      <c r="W2" s="2019">
        <v>0.6</v>
      </c>
      <c r="X2" s="2019">
        <v>0.6</v>
      </c>
      <c r="Y2" s="2019">
        <v>0.6</v>
      </c>
      <c r="Z2" s="2019">
        <v>0.6</v>
      </c>
      <c r="AA2" s="2019">
        <v>0.6</v>
      </c>
      <c r="AB2" s="2019">
        <v>0.6</v>
      </c>
      <c r="AC2" s="2019">
        <v>0.6</v>
      </c>
      <c r="AD2" s="2019">
        <v>0.6</v>
      </c>
      <c r="AE2" s="2019">
        <v>0.6</v>
      </c>
      <c r="AF2" s="2019">
        <v>0.6</v>
      </c>
      <c r="AG2" s="2019">
        <v>0.6</v>
      </c>
      <c r="AH2" s="2019">
        <v>0.6</v>
      </c>
      <c r="AI2" s="2019">
        <v>0.6</v>
      </c>
      <c r="AJ2" s="2019">
        <v>0.6</v>
      </c>
      <c r="AK2" s="2019">
        <v>0.6</v>
      </c>
      <c r="AL2" s="2019">
        <v>0.6</v>
      </c>
      <c r="AM2" s="2020">
        <v>0.6</v>
      </c>
    </row>
    <row r="3" spans="1:39" x14ac:dyDescent="0.25">
      <c r="A3" s="2036" t="s">
        <v>1499</v>
      </c>
      <c r="B3" s="2022">
        <v>0.6</v>
      </c>
      <c r="C3" s="2023">
        <v>0</v>
      </c>
      <c r="D3" s="2023">
        <v>0.6</v>
      </c>
      <c r="E3" s="2023">
        <v>0.6</v>
      </c>
      <c r="F3" s="2023">
        <v>0.6</v>
      </c>
      <c r="G3" s="2023">
        <v>0.6</v>
      </c>
      <c r="H3" s="2023">
        <v>0.6</v>
      </c>
      <c r="I3" s="2023">
        <v>0.6</v>
      </c>
      <c r="J3" s="2023">
        <v>0.6</v>
      </c>
      <c r="K3" s="2023">
        <v>0.6</v>
      </c>
      <c r="L3" s="2023">
        <v>0.6</v>
      </c>
      <c r="M3" s="2023">
        <v>0.6</v>
      </c>
      <c r="N3" s="2023">
        <v>0.6</v>
      </c>
      <c r="O3" s="2023">
        <v>0.6</v>
      </c>
      <c r="P3" s="2023">
        <v>0.6</v>
      </c>
      <c r="Q3" s="2023">
        <v>0.6</v>
      </c>
      <c r="R3" s="2023">
        <v>0.6</v>
      </c>
      <c r="S3" s="2023">
        <v>0.6</v>
      </c>
      <c r="T3" s="2023">
        <v>0.6</v>
      </c>
      <c r="U3" s="2023">
        <v>0.6</v>
      </c>
      <c r="V3" s="2023">
        <v>0.6</v>
      </c>
      <c r="W3" s="2023">
        <v>0.6</v>
      </c>
      <c r="X3" s="2023">
        <v>0.6</v>
      </c>
      <c r="Y3" s="2023">
        <v>0.6</v>
      </c>
      <c r="Z3" s="2023">
        <v>0.6</v>
      </c>
      <c r="AA3" s="2023">
        <v>0.6</v>
      </c>
      <c r="AB3" s="2023">
        <v>0.6</v>
      </c>
      <c r="AC3" s="2023">
        <v>0.6</v>
      </c>
      <c r="AD3" s="2023">
        <v>0.6</v>
      </c>
      <c r="AE3" s="2023">
        <v>0.6</v>
      </c>
      <c r="AF3" s="2023">
        <v>0.6</v>
      </c>
      <c r="AG3" s="2023">
        <v>0.6</v>
      </c>
      <c r="AH3" s="2023">
        <v>0.6</v>
      </c>
      <c r="AI3" s="2023">
        <v>0.6</v>
      </c>
      <c r="AJ3" s="2023">
        <v>0.6</v>
      </c>
      <c r="AK3" s="2023">
        <v>0.6</v>
      </c>
      <c r="AL3" s="2023">
        <v>0.6</v>
      </c>
      <c r="AM3" s="2024">
        <v>0.6</v>
      </c>
    </row>
    <row r="4" spans="1:39" x14ac:dyDescent="0.25">
      <c r="A4" s="2036" t="s">
        <v>1500</v>
      </c>
      <c r="B4" s="2022">
        <v>0.6</v>
      </c>
      <c r="C4" s="2023">
        <v>0.6</v>
      </c>
      <c r="D4" s="2023">
        <v>0</v>
      </c>
      <c r="E4" s="2023">
        <v>0.6</v>
      </c>
      <c r="F4" s="2023">
        <v>0.6</v>
      </c>
      <c r="G4" s="2023">
        <v>0.6</v>
      </c>
      <c r="H4" s="2023">
        <v>0.6</v>
      </c>
      <c r="I4" s="2023">
        <v>0.6</v>
      </c>
      <c r="J4" s="2023">
        <v>0.6</v>
      </c>
      <c r="K4" s="2023">
        <v>0.6</v>
      </c>
      <c r="L4" s="2023">
        <v>0.6</v>
      </c>
      <c r="M4" s="2023">
        <v>0.6</v>
      </c>
      <c r="N4" s="2023">
        <v>0.6</v>
      </c>
      <c r="O4" s="2023">
        <v>0.6</v>
      </c>
      <c r="P4" s="2023">
        <v>0.6</v>
      </c>
      <c r="Q4" s="2023">
        <v>0.6</v>
      </c>
      <c r="R4" s="2023">
        <v>0.6</v>
      </c>
      <c r="S4" s="2023">
        <v>0.6</v>
      </c>
      <c r="T4" s="2023">
        <v>0.6</v>
      </c>
      <c r="U4" s="2023">
        <v>0.6</v>
      </c>
      <c r="V4" s="2023">
        <v>0.6</v>
      </c>
      <c r="W4" s="2023">
        <v>0.6</v>
      </c>
      <c r="X4" s="2023">
        <v>0.6</v>
      </c>
      <c r="Y4" s="2023">
        <v>0.6</v>
      </c>
      <c r="Z4" s="2023">
        <v>0.6</v>
      </c>
      <c r="AA4" s="2023">
        <v>0.6</v>
      </c>
      <c r="AB4" s="2023">
        <v>0.6</v>
      </c>
      <c r="AC4" s="2023">
        <v>0.6</v>
      </c>
      <c r="AD4" s="2023">
        <v>0.6</v>
      </c>
      <c r="AE4" s="2023">
        <v>0.6</v>
      </c>
      <c r="AF4" s="2023">
        <v>0.6</v>
      </c>
      <c r="AG4" s="2023">
        <v>0.6</v>
      </c>
      <c r="AH4" s="2023">
        <v>0.6</v>
      </c>
      <c r="AI4" s="2023">
        <v>0.6</v>
      </c>
      <c r="AJ4" s="2023">
        <v>0.6</v>
      </c>
      <c r="AK4" s="2023">
        <v>0.6</v>
      </c>
      <c r="AL4" s="2023">
        <v>0.6</v>
      </c>
      <c r="AM4" s="2024">
        <v>0.6</v>
      </c>
    </row>
    <row r="5" spans="1:39" x14ac:dyDescent="0.25">
      <c r="A5" s="2036" t="s">
        <v>1501</v>
      </c>
      <c r="B5" s="2022">
        <v>0.6</v>
      </c>
      <c r="C5" s="2023">
        <v>0.6</v>
      </c>
      <c r="D5" s="2023">
        <v>0.6</v>
      </c>
      <c r="E5" s="2023">
        <v>0</v>
      </c>
      <c r="F5" s="2023">
        <v>0.6</v>
      </c>
      <c r="G5" s="2023">
        <v>0.6</v>
      </c>
      <c r="H5" s="2023">
        <v>0.6</v>
      </c>
      <c r="I5" s="2023">
        <v>0.6</v>
      </c>
      <c r="J5" s="2023">
        <v>0.6</v>
      </c>
      <c r="K5" s="2023">
        <v>0.6</v>
      </c>
      <c r="L5" s="2023">
        <v>0.6</v>
      </c>
      <c r="M5" s="2023">
        <v>0.6</v>
      </c>
      <c r="N5" s="2023">
        <v>0.6</v>
      </c>
      <c r="O5" s="2023">
        <v>0.6</v>
      </c>
      <c r="P5" s="2023">
        <v>0.6</v>
      </c>
      <c r="Q5" s="2023">
        <v>0.6</v>
      </c>
      <c r="R5" s="2023">
        <v>0.6</v>
      </c>
      <c r="S5" s="2023">
        <v>0.6</v>
      </c>
      <c r="T5" s="2023">
        <v>0.6</v>
      </c>
      <c r="U5" s="2023">
        <v>0.6</v>
      </c>
      <c r="V5" s="2023">
        <v>0.6</v>
      </c>
      <c r="W5" s="2023">
        <v>0.6</v>
      </c>
      <c r="X5" s="2023">
        <v>0.6</v>
      </c>
      <c r="Y5" s="2023">
        <v>0.6</v>
      </c>
      <c r="Z5" s="2023">
        <v>0.6</v>
      </c>
      <c r="AA5" s="2023">
        <v>0.6</v>
      </c>
      <c r="AB5" s="2023">
        <v>0.6</v>
      </c>
      <c r="AC5" s="2023">
        <v>0.6</v>
      </c>
      <c r="AD5" s="2023">
        <v>0.6</v>
      </c>
      <c r="AE5" s="2023">
        <v>0.6</v>
      </c>
      <c r="AF5" s="2023">
        <v>0.6</v>
      </c>
      <c r="AG5" s="2023">
        <v>0.6</v>
      </c>
      <c r="AH5" s="2023">
        <v>0.6</v>
      </c>
      <c r="AI5" s="2023">
        <v>0.6</v>
      </c>
      <c r="AJ5" s="2023">
        <v>0.6</v>
      </c>
      <c r="AK5" s="2023">
        <v>0.6</v>
      </c>
      <c r="AL5" s="2023">
        <v>0.6</v>
      </c>
      <c r="AM5" s="2024">
        <v>0.6</v>
      </c>
    </row>
    <row r="6" spans="1:39" x14ac:dyDescent="0.25">
      <c r="A6" s="2036" t="s">
        <v>1503</v>
      </c>
      <c r="B6" s="2022">
        <v>0.6</v>
      </c>
      <c r="C6" s="2023">
        <v>0.6</v>
      </c>
      <c r="D6" s="2023">
        <v>0.6</v>
      </c>
      <c r="E6" s="2023">
        <v>0.6</v>
      </c>
      <c r="F6" s="2023">
        <v>0</v>
      </c>
      <c r="G6" s="2023">
        <v>0.6</v>
      </c>
      <c r="H6" s="2023">
        <v>0.6</v>
      </c>
      <c r="I6" s="2023">
        <v>0.6</v>
      </c>
      <c r="J6" s="2023">
        <v>0.6</v>
      </c>
      <c r="K6" s="2023">
        <v>0.6</v>
      </c>
      <c r="L6" s="2023">
        <v>0.6</v>
      </c>
      <c r="M6" s="2023">
        <v>0.6</v>
      </c>
      <c r="N6" s="2023">
        <v>0.6</v>
      </c>
      <c r="O6" s="2023">
        <v>0.6</v>
      </c>
      <c r="P6" s="2023">
        <v>0.6</v>
      </c>
      <c r="Q6" s="2023">
        <v>0.6</v>
      </c>
      <c r="R6" s="2023">
        <v>0.6</v>
      </c>
      <c r="S6" s="2023">
        <v>0.6</v>
      </c>
      <c r="T6" s="2023">
        <v>0.6</v>
      </c>
      <c r="U6" s="2023">
        <v>0.6</v>
      </c>
      <c r="V6" s="2023">
        <v>0.6</v>
      </c>
      <c r="W6" s="2023">
        <v>0.6</v>
      </c>
      <c r="X6" s="2023">
        <v>0.6</v>
      </c>
      <c r="Y6" s="2023">
        <v>0.6</v>
      </c>
      <c r="Z6" s="2023">
        <v>0.6</v>
      </c>
      <c r="AA6" s="2023">
        <v>0.6</v>
      </c>
      <c r="AB6" s="2023">
        <v>0.6</v>
      </c>
      <c r="AC6" s="2023">
        <v>0.6</v>
      </c>
      <c r="AD6" s="2023">
        <v>0.6</v>
      </c>
      <c r="AE6" s="2023">
        <v>0.6</v>
      </c>
      <c r="AF6" s="2023">
        <v>0.6</v>
      </c>
      <c r="AG6" s="2023">
        <v>0.6</v>
      </c>
      <c r="AH6" s="2023">
        <v>0.6</v>
      </c>
      <c r="AI6" s="2023">
        <v>0.6</v>
      </c>
      <c r="AJ6" s="2023">
        <v>0.6</v>
      </c>
      <c r="AK6" s="2023">
        <v>0.6</v>
      </c>
      <c r="AL6" s="2023">
        <v>0.6</v>
      </c>
      <c r="AM6" s="2024">
        <v>0.6</v>
      </c>
    </row>
    <row r="7" spans="1:39" x14ac:dyDescent="0.25">
      <c r="A7" s="2036" t="s">
        <v>1502</v>
      </c>
      <c r="B7" s="2022">
        <v>0.6</v>
      </c>
      <c r="C7" s="2023">
        <v>0.6</v>
      </c>
      <c r="D7" s="2023">
        <v>0.6</v>
      </c>
      <c r="E7" s="2023">
        <v>0.6</v>
      </c>
      <c r="F7" s="2023">
        <v>0.6</v>
      </c>
      <c r="G7" s="2023">
        <v>0</v>
      </c>
      <c r="H7" s="2023">
        <v>0.6</v>
      </c>
      <c r="I7" s="2023">
        <v>0.6</v>
      </c>
      <c r="J7" s="2023">
        <v>0.6</v>
      </c>
      <c r="K7" s="2023">
        <v>0.6</v>
      </c>
      <c r="L7" s="2023">
        <v>0.6</v>
      </c>
      <c r="M7" s="2023">
        <v>0.6</v>
      </c>
      <c r="N7" s="2023">
        <v>0.6</v>
      </c>
      <c r="O7" s="2023">
        <v>0.6</v>
      </c>
      <c r="P7" s="2023">
        <v>0.6</v>
      </c>
      <c r="Q7" s="2023">
        <v>0.6</v>
      </c>
      <c r="R7" s="2023">
        <v>0.6</v>
      </c>
      <c r="S7" s="2023">
        <v>0.6</v>
      </c>
      <c r="T7" s="2023">
        <v>0.6</v>
      </c>
      <c r="U7" s="2023">
        <v>0.6</v>
      </c>
      <c r="V7" s="2023">
        <v>0.6</v>
      </c>
      <c r="W7" s="2023">
        <v>0.6</v>
      </c>
      <c r="X7" s="2023">
        <v>0.6</v>
      </c>
      <c r="Y7" s="2023">
        <v>0.6</v>
      </c>
      <c r="Z7" s="2023">
        <v>0.6</v>
      </c>
      <c r="AA7" s="2023">
        <v>0.6</v>
      </c>
      <c r="AB7" s="2023">
        <v>0.6</v>
      </c>
      <c r="AC7" s="2023">
        <v>0.6</v>
      </c>
      <c r="AD7" s="2023">
        <v>0.6</v>
      </c>
      <c r="AE7" s="2023">
        <v>0.6</v>
      </c>
      <c r="AF7" s="2023">
        <v>0.6</v>
      </c>
      <c r="AG7" s="2023">
        <v>0.6</v>
      </c>
      <c r="AH7" s="2023">
        <v>0.6</v>
      </c>
      <c r="AI7" s="2023">
        <v>0.6</v>
      </c>
      <c r="AJ7" s="2023">
        <v>0.6</v>
      </c>
      <c r="AK7" s="2023">
        <v>0.6</v>
      </c>
      <c r="AL7" s="2023">
        <v>0.6</v>
      </c>
      <c r="AM7" s="2024">
        <v>0.6</v>
      </c>
    </row>
    <row r="8" spans="1:39" x14ac:dyDescent="0.25">
      <c r="A8" s="2036" t="s">
        <v>1509</v>
      </c>
      <c r="B8" s="2022">
        <v>0.6</v>
      </c>
      <c r="C8" s="2023">
        <v>0.6</v>
      </c>
      <c r="D8" s="2023">
        <v>0.6</v>
      </c>
      <c r="E8" s="2023">
        <v>0.6</v>
      </c>
      <c r="F8" s="2023">
        <v>0.6</v>
      </c>
      <c r="G8" s="2023">
        <v>0.6</v>
      </c>
      <c r="H8" s="2023">
        <v>0</v>
      </c>
      <c r="I8" s="2023">
        <v>0.6</v>
      </c>
      <c r="J8" s="2023">
        <v>0.6</v>
      </c>
      <c r="K8" s="2023">
        <v>0.6</v>
      </c>
      <c r="L8" s="2023">
        <v>0.6</v>
      </c>
      <c r="M8" s="2023">
        <v>0.6</v>
      </c>
      <c r="N8" s="2023">
        <v>0.6</v>
      </c>
      <c r="O8" s="2023">
        <v>0.6</v>
      </c>
      <c r="P8" s="2023">
        <v>0.6</v>
      </c>
      <c r="Q8" s="2023">
        <v>0.6</v>
      </c>
      <c r="R8" s="2023">
        <v>0.6</v>
      </c>
      <c r="S8" s="2023">
        <v>0.6</v>
      </c>
      <c r="T8" s="2023">
        <v>0.6</v>
      </c>
      <c r="U8" s="2023">
        <v>0.6</v>
      </c>
      <c r="V8" s="2023">
        <v>0.6</v>
      </c>
      <c r="W8" s="2023">
        <v>0.6</v>
      </c>
      <c r="X8" s="2023">
        <v>0.6</v>
      </c>
      <c r="Y8" s="2023">
        <v>0.6</v>
      </c>
      <c r="Z8" s="2023">
        <v>0.6</v>
      </c>
      <c r="AA8" s="2023">
        <v>0.6</v>
      </c>
      <c r="AB8" s="2023">
        <v>0.6</v>
      </c>
      <c r="AC8" s="2023">
        <v>0.6</v>
      </c>
      <c r="AD8" s="2023">
        <v>0.6</v>
      </c>
      <c r="AE8" s="2023">
        <v>0.6</v>
      </c>
      <c r="AF8" s="2023">
        <v>0.6</v>
      </c>
      <c r="AG8" s="2023">
        <v>0.6</v>
      </c>
      <c r="AH8" s="2023">
        <v>0.6</v>
      </c>
      <c r="AI8" s="2023">
        <v>0.6</v>
      </c>
      <c r="AJ8" s="2023">
        <v>0.6</v>
      </c>
      <c r="AK8" s="2023">
        <v>0.6</v>
      </c>
      <c r="AL8" s="2023">
        <v>0.6</v>
      </c>
      <c r="AM8" s="2024">
        <v>0.6</v>
      </c>
    </row>
    <row r="9" spans="1:39" x14ac:dyDescent="0.25">
      <c r="A9" s="2036" t="s">
        <v>1514</v>
      </c>
      <c r="B9" s="2022">
        <v>0.6</v>
      </c>
      <c r="C9" s="2023">
        <v>0.6</v>
      </c>
      <c r="D9" s="2023">
        <v>0.6</v>
      </c>
      <c r="E9" s="2023">
        <v>0.6</v>
      </c>
      <c r="F9" s="2023">
        <v>0.6</v>
      </c>
      <c r="G9" s="2023">
        <v>0.6</v>
      </c>
      <c r="H9" s="2023">
        <v>0.6</v>
      </c>
      <c r="I9" s="2023">
        <v>0</v>
      </c>
      <c r="J9" s="2023">
        <v>0.6</v>
      </c>
      <c r="K9" s="2023">
        <v>0.6</v>
      </c>
      <c r="L9" s="2023">
        <v>0.6</v>
      </c>
      <c r="M9" s="2023">
        <v>0.6</v>
      </c>
      <c r="N9" s="2023">
        <v>0.6</v>
      </c>
      <c r="O9" s="2023">
        <v>0.6</v>
      </c>
      <c r="P9" s="2023">
        <v>0.6</v>
      </c>
      <c r="Q9" s="2023">
        <v>0.6</v>
      </c>
      <c r="R9" s="2023">
        <v>0.6</v>
      </c>
      <c r="S9" s="2023">
        <v>0.6</v>
      </c>
      <c r="T9" s="2023">
        <v>0.6</v>
      </c>
      <c r="U9" s="2023">
        <v>0.6</v>
      </c>
      <c r="V9" s="2023">
        <v>0.6</v>
      </c>
      <c r="W9" s="2023">
        <v>0.6</v>
      </c>
      <c r="X9" s="2023">
        <v>0.6</v>
      </c>
      <c r="Y9" s="2023">
        <v>0.6</v>
      </c>
      <c r="Z9" s="2023">
        <v>0.6</v>
      </c>
      <c r="AA9" s="2023">
        <v>0.6</v>
      </c>
      <c r="AB9" s="2023">
        <v>0.6</v>
      </c>
      <c r="AC9" s="2023">
        <v>0.6</v>
      </c>
      <c r="AD9" s="2023">
        <v>0.6</v>
      </c>
      <c r="AE9" s="2023">
        <v>0.6</v>
      </c>
      <c r="AF9" s="2023">
        <v>0.6</v>
      </c>
      <c r="AG9" s="2023">
        <v>0.6</v>
      </c>
      <c r="AH9" s="2023">
        <v>0.6</v>
      </c>
      <c r="AI9" s="2023">
        <v>0.6</v>
      </c>
      <c r="AJ9" s="2023">
        <v>0.6</v>
      </c>
      <c r="AK9" s="2023">
        <v>0.6</v>
      </c>
      <c r="AL9" s="2023">
        <v>0.6</v>
      </c>
      <c r="AM9" s="2024">
        <v>0.6</v>
      </c>
    </row>
    <row r="10" spans="1:39" x14ac:dyDescent="0.25">
      <c r="A10" s="2036" t="s">
        <v>1506</v>
      </c>
      <c r="B10" s="2022">
        <v>0.6</v>
      </c>
      <c r="C10" s="2023">
        <v>0.6</v>
      </c>
      <c r="D10" s="2023">
        <v>0.6</v>
      </c>
      <c r="E10" s="2023">
        <v>0.6</v>
      </c>
      <c r="F10" s="2023">
        <v>0.6</v>
      </c>
      <c r="G10" s="2023">
        <v>0.6</v>
      </c>
      <c r="H10" s="2023">
        <v>0.6</v>
      </c>
      <c r="I10" s="2023">
        <v>0.6</v>
      </c>
      <c r="J10" s="2023">
        <v>0</v>
      </c>
      <c r="K10" s="2023">
        <v>0.6</v>
      </c>
      <c r="L10" s="2023">
        <v>0.6</v>
      </c>
      <c r="M10" s="2023">
        <v>0.6</v>
      </c>
      <c r="N10" s="2023">
        <v>0.6</v>
      </c>
      <c r="O10" s="2023">
        <v>0.6</v>
      </c>
      <c r="P10" s="2023">
        <v>0.6</v>
      </c>
      <c r="Q10" s="2023">
        <v>0.6</v>
      </c>
      <c r="R10" s="2023">
        <v>0.6</v>
      </c>
      <c r="S10" s="2023">
        <v>0.6</v>
      </c>
      <c r="T10" s="2023">
        <v>0.6</v>
      </c>
      <c r="U10" s="2023">
        <v>0.6</v>
      </c>
      <c r="V10" s="2023">
        <v>0.6</v>
      </c>
      <c r="W10" s="2023">
        <v>0.6</v>
      </c>
      <c r="X10" s="2023">
        <v>0.6</v>
      </c>
      <c r="Y10" s="2023">
        <v>0.6</v>
      </c>
      <c r="Z10" s="2023">
        <v>0.6</v>
      </c>
      <c r="AA10" s="2023">
        <v>0.6</v>
      </c>
      <c r="AB10" s="2023">
        <v>0.6</v>
      </c>
      <c r="AC10" s="2023">
        <v>0.6</v>
      </c>
      <c r="AD10" s="2023">
        <v>0.6</v>
      </c>
      <c r="AE10" s="2023">
        <v>0.6</v>
      </c>
      <c r="AF10" s="2023">
        <v>0.6</v>
      </c>
      <c r="AG10" s="2023">
        <v>0.6</v>
      </c>
      <c r="AH10" s="2023">
        <v>0.6</v>
      </c>
      <c r="AI10" s="2023">
        <v>0.6</v>
      </c>
      <c r="AJ10" s="2023">
        <v>0.6</v>
      </c>
      <c r="AK10" s="2023">
        <v>0.6</v>
      </c>
      <c r="AL10" s="2023">
        <v>0.6</v>
      </c>
      <c r="AM10" s="2024">
        <v>0.6</v>
      </c>
    </row>
    <row r="11" spans="1:39" x14ac:dyDescent="0.25">
      <c r="A11" s="2036" t="s">
        <v>1515</v>
      </c>
      <c r="B11" s="2022">
        <v>0.6</v>
      </c>
      <c r="C11" s="2023">
        <v>0.6</v>
      </c>
      <c r="D11" s="2023">
        <v>0.6</v>
      </c>
      <c r="E11" s="2023">
        <v>0.6</v>
      </c>
      <c r="F11" s="2023">
        <v>0.6</v>
      </c>
      <c r="G11" s="2023">
        <v>0.6</v>
      </c>
      <c r="H11" s="2023">
        <v>0.6</v>
      </c>
      <c r="I11" s="2023">
        <v>0.6</v>
      </c>
      <c r="J11" s="2023">
        <v>0.6</v>
      </c>
      <c r="K11" s="2023">
        <v>0</v>
      </c>
      <c r="L11" s="2023">
        <v>0.6</v>
      </c>
      <c r="M11" s="2023">
        <v>0.6</v>
      </c>
      <c r="N11" s="2023">
        <v>0.6</v>
      </c>
      <c r="O11" s="2023">
        <v>0.6</v>
      </c>
      <c r="P11" s="2023">
        <v>0.6</v>
      </c>
      <c r="Q11" s="2023">
        <v>0.6</v>
      </c>
      <c r="R11" s="2023">
        <v>0.6</v>
      </c>
      <c r="S11" s="2023">
        <v>0.6</v>
      </c>
      <c r="T11" s="2023">
        <v>0.6</v>
      </c>
      <c r="U11" s="2023">
        <v>0.6</v>
      </c>
      <c r="V11" s="2023">
        <v>0.6</v>
      </c>
      <c r="W11" s="2023">
        <v>0.6</v>
      </c>
      <c r="X11" s="2023">
        <v>0.6</v>
      </c>
      <c r="Y11" s="2023">
        <v>0.6</v>
      </c>
      <c r="Z11" s="2023">
        <v>0.6</v>
      </c>
      <c r="AA11" s="2023">
        <v>0.6</v>
      </c>
      <c r="AB11" s="2023">
        <v>0.6</v>
      </c>
      <c r="AC11" s="2023">
        <v>0.6</v>
      </c>
      <c r="AD11" s="2023">
        <v>0.6</v>
      </c>
      <c r="AE11" s="2023">
        <v>0.6</v>
      </c>
      <c r="AF11" s="2023">
        <v>0.6</v>
      </c>
      <c r="AG11" s="2023">
        <v>0.6</v>
      </c>
      <c r="AH11" s="2023">
        <v>0.6</v>
      </c>
      <c r="AI11" s="2023">
        <v>0.6</v>
      </c>
      <c r="AJ11" s="2023">
        <v>0.6</v>
      </c>
      <c r="AK11" s="2023">
        <v>0.6</v>
      </c>
      <c r="AL11" s="2023">
        <v>0.6</v>
      </c>
      <c r="AM11" s="2024">
        <v>0.6</v>
      </c>
    </row>
    <row r="12" spans="1:39" x14ac:dyDescent="0.25">
      <c r="A12" s="2036" t="s">
        <v>1504</v>
      </c>
      <c r="B12" s="2022">
        <v>0.6</v>
      </c>
      <c r="C12" s="2023">
        <v>0.6</v>
      </c>
      <c r="D12" s="2023">
        <v>0.6</v>
      </c>
      <c r="E12" s="2023">
        <v>0.6</v>
      </c>
      <c r="F12" s="2023">
        <v>0.6</v>
      </c>
      <c r="G12" s="2023">
        <v>0.6</v>
      </c>
      <c r="H12" s="2023">
        <v>0.6</v>
      </c>
      <c r="I12" s="2023">
        <v>0.6</v>
      </c>
      <c r="J12" s="2023">
        <v>0.6</v>
      </c>
      <c r="K12" s="2023">
        <v>0.6</v>
      </c>
      <c r="L12" s="2023">
        <v>0</v>
      </c>
      <c r="M12" s="2023">
        <v>0.6</v>
      </c>
      <c r="N12" s="2023">
        <v>0.6</v>
      </c>
      <c r="O12" s="2023">
        <v>0.6</v>
      </c>
      <c r="P12" s="2023">
        <v>0.6</v>
      </c>
      <c r="Q12" s="2023">
        <v>0.6</v>
      </c>
      <c r="R12" s="2023">
        <v>0.6</v>
      </c>
      <c r="S12" s="2023">
        <v>0.6</v>
      </c>
      <c r="T12" s="2023">
        <v>0.6</v>
      </c>
      <c r="U12" s="2023">
        <v>0.6</v>
      </c>
      <c r="V12" s="2023">
        <v>0.6</v>
      </c>
      <c r="W12" s="2023">
        <v>0.6</v>
      </c>
      <c r="X12" s="2023">
        <v>0.6</v>
      </c>
      <c r="Y12" s="2023">
        <v>0.6</v>
      </c>
      <c r="Z12" s="2023">
        <v>0.6</v>
      </c>
      <c r="AA12" s="2023">
        <v>0.6</v>
      </c>
      <c r="AB12" s="2023">
        <v>0.6</v>
      </c>
      <c r="AC12" s="2023">
        <v>0.6</v>
      </c>
      <c r="AD12" s="2023">
        <v>0.6</v>
      </c>
      <c r="AE12" s="2023">
        <v>0.6</v>
      </c>
      <c r="AF12" s="2023">
        <v>0.6</v>
      </c>
      <c r="AG12" s="2023">
        <v>0.6</v>
      </c>
      <c r="AH12" s="2023">
        <v>0.6</v>
      </c>
      <c r="AI12" s="2023">
        <v>0.6</v>
      </c>
      <c r="AJ12" s="2023">
        <v>0.6</v>
      </c>
      <c r="AK12" s="2023">
        <v>0.6</v>
      </c>
      <c r="AL12" s="2023">
        <v>0.6</v>
      </c>
      <c r="AM12" s="2024">
        <v>0.6</v>
      </c>
    </row>
    <row r="13" spans="1:39" x14ac:dyDescent="0.25">
      <c r="A13" s="2036" t="s">
        <v>1508</v>
      </c>
      <c r="B13" s="2022">
        <v>0.6</v>
      </c>
      <c r="C13" s="2023">
        <v>0.6</v>
      </c>
      <c r="D13" s="2023">
        <v>0.6</v>
      </c>
      <c r="E13" s="2023">
        <v>0.6</v>
      </c>
      <c r="F13" s="2023">
        <v>0.6</v>
      </c>
      <c r="G13" s="2023">
        <v>0.6</v>
      </c>
      <c r="H13" s="2023">
        <v>0.6</v>
      </c>
      <c r="I13" s="2023">
        <v>0.6</v>
      </c>
      <c r="J13" s="2023">
        <v>0.6</v>
      </c>
      <c r="K13" s="2023">
        <v>0.6</v>
      </c>
      <c r="L13" s="2023">
        <v>0.6</v>
      </c>
      <c r="M13" s="2023">
        <v>0</v>
      </c>
      <c r="N13" s="2023">
        <v>0.6</v>
      </c>
      <c r="O13" s="2023">
        <v>0.6</v>
      </c>
      <c r="P13" s="2023">
        <v>0.6</v>
      </c>
      <c r="Q13" s="2023">
        <v>0.6</v>
      </c>
      <c r="R13" s="2023">
        <v>0.6</v>
      </c>
      <c r="S13" s="2023">
        <v>0.6</v>
      </c>
      <c r="T13" s="2023">
        <v>0.6</v>
      </c>
      <c r="U13" s="2023">
        <v>0.6</v>
      </c>
      <c r="V13" s="2023">
        <v>0.6</v>
      </c>
      <c r="W13" s="2023">
        <v>0.6</v>
      </c>
      <c r="X13" s="2023">
        <v>0.6</v>
      </c>
      <c r="Y13" s="2023">
        <v>0.6</v>
      </c>
      <c r="Z13" s="2023">
        <v>0.6</v>
      </c>
      <c r="AA13" s="2023">
        <v>0.6</v>
      </c>
      <c r="AB13" s="2023">
        <v>0.6</v>
      </c>
      <c r="AC13" s="2023">
        <v>0.6</v>
      </c>
      <c r="AD13" s="2023">
        <v>0.6</v>
      </c>
      <c r="AE13" s="2023">
        <v>0.6</v>
      </c>
      <c r="AF13" s="2023">
        <v>0.6</v>
      </c>
      <c r="AG13" s="2023">
        <v>0.6</v>
      </c>
      <c r="AH13" s="2023">
        <v>0.6</v>
      </c>
      <c r="AI13" s="2023">
        <v>0.6</v>
      </c>
      <c r="AJ13" s="2023">
        <v>0.6</v>
      </c>
      <c r="AK13" s="2023">
        <v>0.6</v>
      </c>
      <c r="AL13" s="2023">
        <v>0.6</v>
      </c>
      <c r="AM13" s="2024">
        <v>0.6</v>
      </c>
    </row>
    <row r="14" spans="1:39" x14ac:dyDescent="0.25">
      <c r="A14" s="2036" t="s">
        <v>1516</v>
      </c>
      <c r="B14" s="2022">
        <v>0.6</v>
      </c>
      <c r="C14" s="2023">
        <v>0.6</v>
      </c>
      <c r="D14" s="2023">
        <v>0.6</v>
      </c>
      <c r="E14" s="2023">
        <v>0.6</v>
      </c>
      <c r="F14" s="2023">
        <v>0.6</v>
      </c>
      <c r="G14" s="2023">
        <v>0.6</v>
      </c>
      <c r="H14" s="2023">
        <v>0.6</v>
      </c>
      <c r="I14" s="2023">
        <v>0.6</v>
      </c>
      <c r="J14" s="2023">
        <v>0.6</v>
      </c>
      <c r="K14" s="2023">
        <v>0.6</v>
      </c>
      <c r="L14" s="2023">
        <v>0.6</v>
      </c>
      <c r="M14" s="2023">
        <v>0.6</v>
      </c>
      <c r="N14" s="2023">
        <v>0</v>
      </c>
      <c r="O14" s="2023">
        <v>0.6</v>
      </c>
      <c r="P14" s="2023">
        <v>0.6</v>
      </c>
      <c r="Q14" s="2023">
        <v>0.6</v>
      </c>
      <c r="R14" s="2023">
        <v>0.6</v>
      </c>
      <c r="S14" s="2023">
        <v>0.6</v>
      </c>
      <c r="T14" s="2023">
        <v>0.6</v>
      </c>
      <c r="U14" s="2023">
        <v>0.6</v>
      </c>
      <c r="V14" s="2023">
        <v>0.6</v>
      </c>
      <c r="W14" s="2023">
        <v>0.6</v>
      </c>
      <c r="X14" s="2023">
        <v>0.6</v>
      </c>
      <c r="Y14" s="2023">
        <v>0.6</v>
      </c>
      <c r="Z14" s="2023">
        <v>0.6</v>
      </c>
      <c r="AA14" s="2023">
        <v>0.6</v>
      </c>
      <c r="AB14" s="2023">
        <v>0.6</v>
      </c>
      <c r="AC14" s="2023">
        <v>0.6</v>
      </c>
      <c r="AD14" s="2023">
        <v>0.6</v>
      </c>
      <c r="AE14" s="2023">
        <v>0.6</v>
      </c>
      <c r="AF14" s="2023">
        <v>0.6</v>
      </c>
      <c r="AG14" s="2023">
        <v>0.6</v>
      </c>
      <c r="AH14" s="2023">
        <v>0.6</v>
      </c>
      <c r="AI14" s="2023">
        <v>0.6</v>
      </c>
      <c r="AJ14" s="2023">
        <v>0.6</v>
      </c>
      <c r="AK14" s="2023">
        <v>0.6</v>
      </c>
      <c r="AL14" s="2023">
        <v>0.6</v>
      </c>
      <c r="AM14" s="2024">
        <v>0.6</v>
      </c>
    </row>
    <row r="15" spans="1:39" x14ac:dyDescent="0.25">
      <c r="A15" s="2036" t="s">
        <v>1507</v>
      </c>
      <c r="B15" s="2022">
        <v>0.6</v>
      </c>
      <c r="C15" s="2023">
        <v>0.6</v>
      </c>
      <c r="D15" s="2023">
        <v>0.6</v>
      </c>
      <c r="E15" s="2023">
        <v>0.6</v>
      </c>
      <c r="F15" s="2023">
        <v>0.6</v>
      </c>
      <c r="G15" s="2023">
        <v>0.6</v>
      </c>
      <c r="H15" s="2023">
        <v>0.6</v>
      </c>
      <c r="I15" s="2023">
        <v>0.6</v>
      </c>
      <c r="J15" s="2023">
        <v>0.6</v>
      </c>
      <c r="K15" s="2023">
        <v>0.6</v>
      </c>
      <c r="L15" s="2023">
        <v>0.6</v>
      </c>
      <c r="M15" s="2023">
        <v>0.6</v>
      </c>
      <c r="N15" s="2023">
        <v>0.6</v>
      </c>
      <c r="O15" s="2023">
        <v>0</v>
      </c>
      <c r="P15" s="2023">
        <v>0.6</v>
      </c>
      <c r="Q15" s="2023">
        <v>0.6</v>
      </c>
      <c r="R15" s="2023">
        <v>0.6</v>
      </c>
      <c r="S15" s="2023">
        <v>0.6</v>
      </c>
      <c r="T15" s="2023">
        <v>0.6</v>
      </c>
      <c r="U15" s="2023">
        <v>0.6</v>
      </c>
      <c r="V15" s="2023">
        <v>0.6</v>
      </c>
      <c r="W15" s="2023">
        <v>0.6</v>
      </c>
      <c r="X15" s="2023">
        <v>0.6</v>
      </c>
      <c r="Y15" s="2023">
        <v>0.6</v>
      </c>
      <c r="Z15" s="2023">
        <v>0.6</v>
      </c>
      <c r="AA15" s="2023">
        <v>0.6</v>
      </c>
      <c r="AB15" s="2023">
        <v>0.6</v>
      </c>
      <c r="AC15" s="2023">
        <v>0.6</v>
      </c>
      <c r="AD15" s="2023">
        <v>0.6</v>
      </c>
      <c r="AE15" s="2023">
        <v>0.6</v>
      </c>
      <c r="AF15" s="2023">
        <v>0.6</v>
      </c>
      <c r="AG15" s="2023">
        <v>0.6</v>
      </c>
      <c r="AH15" s="2023">
        <v>0.6</v>
      </c>
      <c r="AI15" s="2023">
        <v>0.6</v>
      </c>
      <c r="AJ15" s="2023">
        <v>0.6</v>
      </c>
      <c r="AK15" s="2023">
        <v>0.6</v>
      </c>
      <c r="AL15" s="2023">
        <v>0.6</v>
      </c>
      <c r="AM15" s="2024">
        <v>0.6</v>
      </c>
    </row>
    <row r="16" spans="1:39" x14ac:dyDescent="0.25">
      <c r="A16" s="2036" t="s">
        <v>1505</v>
      </c>
      <c r="B16" s="2022">
        <v>0.6</v>
      </c>
      <c r="C16" s="2023">
        <v>0.6</v>
      </c>
      <c r="D16" s="2023">
        <v>0.6</v>
      </c>
      <c r="E16" s="2023">
        <v>0.6</v>
      </c>
      <c r="F16" s="2023">
        <v>0.6</v>
      </c>
      <c r="G16" s="2023">
        <v>0.6</v>
      </c>
      <c r="H16" s="2023">
        <v>0.6</v>
      </c>
      <c r="I16" s="2023">
        <v>0.6</v>
      </c>
      <c r="J16" s="2023">
        <v>0.6</v>
      </c>
      <c r="K16" s="2023">
        <v>0.6</v>
      </c>
      <c r="L16" s="2023">
        <v>0.6</v>
      </c>
      <c r="M16" s="2023">
        <v>0.6</v>
      </c>
      <c r="N16" s="2023">
        <v>0.6</v>
      </c>
      <c r="O16" s="2023">
        <v>0.6</v>
      </c>
      <c r="P16" s="2023">
        <v>0</v>
      </c>
      <c r="Q16" s="2023">
        <v>0.6</v>
      </c>
      <c r="R16" s="2023">
        <v>0.6</v>
      </c>
      <c r="S16" s="2023">
        <v>0.6</v>
      </c>
      <c r="T16" s="2023">
        <v>0.6</v>
      </c>
      <c r="U16" s="2023">
        <v>0.6</v>
      </c>
      <c r="V16" s="2023">
        <v>0.6</v>
      </c>
      <c r="W16" s="2023">
        <v>0.6</v>
      </c>
      <c r="X16" s="2023">
        <v>0.6</v>
      </c>
      <c r="Y16" s="2023">
        <v>0.6</v>
      </c>
      <c r="Z16" s="2023">
        <v>0.6</v>
      </c>
      <c r="AA16" s="2023">
        <v>0.6</v>
      </c>
      <c r="AB16" s="2023">
        <v>0.6</v>
      </c>
      <c r="AC16" s="2023">
        <v>0.6</v>
      </c>
      <c r="AD16" s="2023">
        <v>0.6</v>
      </c>
      <c r="AE16" s="2023">
        <v>0.6</v>
      </c>
      <c r="AF16" s="2023">
        <v>0.6</v>
      </c>
      <c r="AG16" s="2023">
        <v>0.6</v>
      </c>
      <c r="AH16" s="2023">
        <v>0.6</v>
      </c>
      <c r="AI16" s="2023">
        <v>0.6</v>
      </c>
      <c r="AJ16" s="2023">
        <v>0.6</v>
      </c>
      <c r="AK16" s="2023">
        <v>0.6</v>
      </c>
      <c r="AL16" s="2023">
        <v>0.6</v>
      </c>
      <c r="AM16" s="2024">
        <v>0.6</v>
      </c>
    </row>
    <row r="17" spans="1:39" x14ac:dyDescent="0.25">
      <c r="A17" s="2036" t="s">
        <v>1511</v>
      </c>
      <c r="B17" s="2022">
        <v>0.6</v>
      </c>
      <c r="C17" s="2023">
        <v>0.6</v>
      </c>
      <c r="D17" s="2023">
        <v>0.6</v>
      </c>
      <c r="E17" s="2023">
        <v>0.6</v>
      </c>
      <c r="F17" s="2023">
        <v>0.6</v>
      </c>
      <c r="G17" s="2023">
        <v>0.6</v>
      </c>
      <c r="H17" s="2023">
        <v>0.6</v>
      </c>
      <c r="I17" s="2023">
        <v>0.6</v>
      </c>
      <c r="J17" s="2023">
        <v>0.6</v>
      </c>
      <c r="K17" s="2023">
        <v>0.6</v>
      </c>
      <c r="L17" s="2023">
        <v>0.6</v>
      </c>
      <c r="M17" s="2023">
        <v>0.6</v>
      </c>
      <c r="N17" s="2023">
        <v>0.6</v>
      </c>
      <c r="O17" s="2023">
        <v>0.6</v>
      </c>
      <c r="P17" s="2023">
        <v>0.6</v>
      </c>
      <c r="Q17" s="2023">
        <v>0</v>
      </c>
      <c r="R17" s="2023">
        <v>0.6</v>
      </c>
      <c r="S17" s="2023">
        <v>0.6</v>
      </c>
      <c r="T17" s="2023">
        <v>0.6</v>
      </c>
      <c r="U17" s="2023">
        <v>0.6</v>
      </c>
      <c r="V17" s="2023">
        <v>0.6</v>
      </c>
      <c r="W17" s="2023">
        <v>0.6</v>
      </c>
      <c r="X17" s="2023">
        <v>0.6</v>
      </c>
      <c r="Y17" s="2023">
        <v>0.6</v>
      </c>
      <c r="Z17" s="2023">
        <v>0.6</v>
      </c>
      <c r="AA17" s="2023">
        <v>0.6</v>
      </c>
      <c r="AB17" s="2023">
        <v>0.6</v>
      </c>
      <c r="AC17" s="2023">
        <v>0.6</v>
      </c>
      <c r="AD17" s="2023">
        <v>0.6</v>
      </c>
      <c r="AE17" s="2023">
        <v>0.6</v>
      </c>
      <c r="AF17" s="2023">
        <v>0.6</v>
      </c>
      <c r="AG17" s="2023">
        <v>0.6</v>
      </c>
      <c r="AH17" s="2023">
        <v>0.6</v>
      </c>
      <c r="AI17" s="2023">
        <v>0.6</v>
      </c>
      <c r="AJ17" s="2023">
        <v>0.6</v>
      </c>
      <c r="AK17" s="2023">
        <v>0.6</v>
      </c>
      <c r="AL17" s="2023">
        <v>0.6</v>
      </c>
      <c r="AM17" s="2024">
        <v>0.6</v>
      </c>
    </row>
    <row r="18" spans="1:39" x14ac:dyDescent="0.25">
      <c r="A18" s="2036" t="s">
        <v>1522</v>
      </c>
      <c r="B18" s="2022">
        <v>0.6</v>
      </c>
      <c r="C18" s="2023">
        <v>0.6</v>
      </c>
      <c r="D18" s="2023">
        <v>0.6</v>
      </c>
      <c r="E18" s="2023">
        <v>0.6</v>
      </c>
      <c r="F18" s="2023">
        <v>0.6</v>
      </c>
      <c r="G18" s="2023">
        <v>0.6</v>
      </c>
      <c r="H18" s="2023">
        <v>0.6</v>
      </c>
      <c r="I18" s="2023">
        <v>0.6</v>
      </c>
      <c r="J18" s="2023">
        <v>0.6</v>
      </c>
      <c r="K18" s="2023">
        <v>0.6</v>
      </c>
      <c r="L18" s="2023">
        <v>0.6</v>
      </c>
      <c r="M18" s="2023">
        <v>0.6</v>
      </c>
      <c r="N18" s="2023">
        <v>0.6</v>
      </c>
      <c r="O18" s="2023">
        <v>0.6</v>
      </c>
      <c r="P18" s="2023">
        <v>0.6</v>
      </c>
      <c r="Q18" s="2023">
        <v>0.6</v>
      </c>
      <c r="R18" s="2023">
        <v>0</v>
      </c>
      <c r="S18" s="2023">
        <v>0.6</v>
      </c>
      <c r="T18" s="2023">
        <v>0.6</v>
      </c>
      <c r="U18" s="2023">
        <v>0.6</v>
      </c>
      <c r="V18" s="2023">
        <v>0.6</v>
      </c>
      <c r="W18" s="2023">
        <v>0.6</v>
      </c>
      <c r="X18" s="2023">
        <v>0.6</v>
      </c>
      <c r="Y18" s="2023">
        <v>0.6</v>
      </c>
      <c r="Z18" s="2023">
        <v>0.6</v>
      </c>
      <c r="AA18" s="2023">
        <v>0.6</v>
      </c>
      <c r="AB18" s="2023">
        <v>0.6</v>
      </c>
      <c r="AC18" s="2023">
        <v>0.6</v>
      </c>
      <c r="AD18" s="2023">
        <v>0.6</v>
      </c>
      <c r="AE18" s="2023">
        <v>0.6</v>
      </c>
      <c r="AF18" s="2023">
        <v>0.6</v>
      </c>
      <c r="AG18" s="2023">
        <v>0.6</v>
      </c>
      <c r="AH18" s="2023">
        <v>0.6</v>
      </c>
      <c r="AI18" s="2023">
        <v>0.6</v>
      </c>
      <c r="AJ18" s="2023">
        <v>0.6</v>
      </c>
      <c r="AK18" s="2023">
        <v>0.6</v>
      </c>
      <c r="AL18" s="2023">
        <v>0.6</v>
      </c>
      <c r="AM18" s="2024">
        <v>0.6</v>
      </c>
    </row>
    <row r="19" spans="1:39" x14ac:dyDescent="0.25">
      <c r="A19" s="2036" t="s">
        <v>1510</v>
      </c>
      <c r="B19" s="2022">
        <v>0.6</v>
      </c>
      <c r="C19" s="2023">
        <v>0.6</v>
      </c>
      <c r="D19" s="2023">
        <v>0.6</v>
      </c>
      <c r="E19" s="2023">
        <v>0.6</v>
      </c>
      <c r="F19" s="2023">
        <v>0.6</v>
      </c>
      <c r="G19" s="2023">
        <v>0.6</v>
      </c>
      <c r="H19" s="2023">
        <v>0.6</v>
      </c>
      <c r="I19" s="2023">
        <v>0.6</v>
      </c>
      <c r="J19" s="2023">
        <v>0.6</v>
      </c>
      <c r="K19" s="2023">
        <v>0.6</v>
      </c>
      <c r="L19" s="2023">
        <v>0.6</v>
      </c>
      <c r="M19" s="2023">
        <v>0.6</v>
      </c>
      <c r="N19" s="2023">
        <v>0.6</v>
      </c>
      <c r="O19" s="2023">
        <v>0.6</v>
      </c>
      <c r="P19" s="2023">
        <v>0.6</v>
      </c>
      <c r="Q19" s="2023">
        <v>0.6</v>
      </c>
      <c r="R19" s="2023">
        <v>0.6</v>
      </c>
      <c r="S19" s="2023">
        <v>0</v>
      </c>
      <c r="T19" s="2023">
        <v>0.6</v>
      </c>
      <c r="U19" s="2023">
        <v>0.6</v>
      </c>
      <c r="V19" s="2023">
        <v>0.6</v>
      </c>
      <c r="W19" s="2023">
        <v>0.6</v>
      </c>
      <c r="X19" s="2023">
        <v>0.6</v>
      </c>
      <c r="Y19" s="2023">
        <v>0.6</v>
      </c>
      <c r="Z19" s="2023">
        <v>0.6</v>
      </c>
      <c r="AA19" s="2023">
        <v>0.6</v>
      </c>
      <c r="AB19" s="2023">
        <v>0.6</v>
      </c>
      <c r="AC19" s="2023">
        <v>0.6</v>
      </c>
      <c r="AD19" s="2023">
        <v>0.6</v>
      </c>
      <c r="AE19" s="2023">
        <v>0.6</v>
      </c>
      <c r="AF19" s="2023">
        <v>0.6</v>
      </c>
      <c r="AG19" s="2023">
        <v>0.6</v>
      </c>
      <c r="AH19" s="2023">
        <v>0.6</v>
      </c>
      <c r="AI19" s="2023">
        <v>0.6</v>
      </c>
      <c r="AJ19" s="2023">
        <v>0.6</v>
      </c>
      <c r="AK19" s="2023">
        <v>0.6</v>
      </c>
      <c r="AL19" s="2023">
        <v>0.6</v>
      </c>
      <c r="AM19" s="2024">
        <v>0.6</v>
      </c>
    </row>
    <row r="20" spans="1:39" x14ac:dyDescent="0.25">
      <c r="A20" s="2036" t="s">
        <v>1517</v>
      </c>
      <c r="B20" s="2022">
        <v>0.6</v>
      </c>
      <c r="C20" s="2023">
        <v>0.6</v>
      </c>
      <c r="D20" s="2023">
        <v>0.6</v>
      </c>
      <c r="E20" s="2023">
        <v>0.6</v>
      </c>
      <c r="F20" s="2023">
        <v>0.6</v>
      </c>
      <c r="G20" s="2023">
        <v>0.6</v>
      </c>
      <c r="H20" s="2023">
        <v>0.6</v>
      </c>
      <c r="I20" s="2023">
        <v>0.6</v>
      </c>
      <c r="J20" s="2023">
        <v>0.6</v>
      </c>
      <c r="K20" s="2023">
        <v>0.6</v>
      </c>
      <c r="L20" s="2023">
        <v>0.6</v>
      </c>
      <c r="M20" s="2023">
        <v>0.6</v>
      </c>
      <c r="N20" s="2023">
        <v>0.6</v>
      </c>
      <c r="O20" s="2023">
        <v>0.6</v>
      </c>
      <c r="P20" s="2023">
        <v>0.6</v>
      </c>
      <c r="Q20" s="2023">
        <v>0.6</v>
      </c>
      <c r="R20" s="2023">
        <v>0.6</v>
      </c>
      <c r="S20" s="2023">
        <v>0.6</v>
      </c>
      <c r="T20" s="2023">
        <v>0</v>
      </c>
      <c r="U20" s="2023">
        <v>0.6</v>
      </c>
      <c r="V20" s="2023">
        <v>0.6</v>
      </c>
      <c r="W20" s="2023">
        <v>0.6</v>
      </c>
      <c r="X20" s="2023">
        <v>0.6</v>
      </c>
      <c r="Y20" s="2023">
        <v>0.6</v>
      </c>
      <c r="Z20" s="2023">
        <v>0.6</v>
      </c>
      <c r="AA20" s="2023">
        <v>0.6</v>
      </c>
      <c r="AB20" s="2023">
        <v>0.6</v>
      </c>
      <c r="AC20" s="2023">
        <v>0.6</v>
      </c>
      <c r="AD20" s="2023">
        <v>0.6</v>
      </c>
      <c r="AE20" s="2023">
        <v>0.6</v>
      </c>
      <c r="AF20" s="2023">
        <v>0.6</v>
      </c>
      <c r="AG20" s="2023">
        <v>0.6</v>
      </c>
      <c r="AH20" s="2023">
        <v>0.6</v>
      </c>
      <c r="AI20" s="2023">
        <v>0.6</v>
      </c>
      <c r="AJ20" s="2023">
        <v>0.6</v>
      </c>
      <c r="AK20" s="2023">
        <v>0.6</v>
      </c>
      <c r="AL20" s="2023">
        <v>0.6</v>
      </c>
      <c r="AM20" s="2024">
        <v>0.6</v>
      </c>
    </row>
    <row r="21" spans="1:39" x14ac:dyDescent="0.25">
      <c r="A21" s="2036" t="s">
        <v>1518</v>
      </c>
      <c r="B21" s="2022">
        <v>0.6</v>
      </c>
      <c r="C21" s="2023">
        <v>0.6</v>
      </c>
      <c r="D21" s="2023">
        <v>0.6</v>
      </c>
      <c r="E21" s="2023">
        <v>0.6</v>
      </c>
      <c r="F21" s="2023">
        <v>0.6</v>
      </c>
      <c r="G21" s="2023">
        <v>0.6</v>
      </c>
      <c r="H21" s="2023">
        <v>0.6</v>
      </c>
      <c r="I21" s="2023">
        <v>0.6</v>
      </c>
      <c r="J21" s="2023">
        <v>0.6</v>
      </c>
      <c r="K21" s="2023">
        <v>0.6</v>
      </c>
      <c r="L21" s="2023">
        <v>0.6</v>
      </c>
      <c r="M21" s="2023">
        <v>0.6</v>
      </c>
      <c r="N21" s="2023">
        <v>0.6</v>
      </c>
      <c r="O21" s="2023">
        <v>0.6</v>
      </c>
      <c r="P21" s="2023">
        <v>0.6</v>
      </c>
      <c r="Q21" s="2023">
        <v>0.6</v>
      </c>
      <c r="R21" s="2023">
        <v>0.6</v>
      </c>
      <c r="S21" s="2023">
        <v>0.6</v>
      </c>
      <c r="T21" s="2023">
        <v>0.6</v>
      </c>
      <c r="U21" s="2023">
        <v>0</v>
      </c>
      <c r="V21" s="2023">
        <v>0.6</v>
      </c>
      <c r="W21" s="2023">
        <v>0.6</v>
      </c>
      <c r="X21" s="2023">
        <v>0.6</v>
      </c>
      <c r="Y21" s="2023">
        <v>0.6</v>
      </c>
      <c r="Z21" s="2023">
        <v>0.6</v>
      </c>
      <c r="AA21" s="2023">
        <v>0.6</v>
      </c>
      <c r="AB21" s="2023">
        <v>0.6</v>
      </c>
      <c r="AC21" s="2023">
        <v>0.6</v>
      </c>
      <c r="AD21" s="2023">
        <v>0.6</v>
      </c>
      <c r="AE21" s="2023">
        <v>0.6</v>
      </c>
      <c r="AF21" s="2023">
        <v>0.6</v>
      </c>
      <c r="AG21" s="2023">
        <v>0.6</v>
      </c>
      <c r="AH21" s="2023">
        <v>0.6</v>
      </c>
      <c r="AI21" s="2023">
        <v>0.6</v>
      </c>
      <c r="AJ21" s="2023">
        <v>0.6</v>
      </c>
      <c r="AK21" s="2023">
        <v>0.6</v>
      </c>
      <c r="AL21" s="2023">
        <v>0.6</v>
      </c>
      <c r="AM21" s="2024">
        <v>0.6</v>
      </c>
    </row>
    <row r="22" spans="1:39" x14ac:dyDescent="0.25">
      <c r="A22" s="2036" t="s">
        <v>1497</v>
      </c>
      <c r="B22" s="2022">
        <v>0.6</v>
      </c>
      <c r="C22" s="2023">
        <v>0.6</v>
      </c>
      <c r="D22" s="2023">
        <v>0.6</v>
      </c>
      <c r="E22" s="2023">
        <v>0.6</v>
      </c>
      <c r="F22" s="2023">
        <v>0.6</v>
      </c>
      <c r="G22" s="2023">
        <v>0.6</v>
      </c>
      <c r="H22" s="2023">
        <v>0.6</v>
      </c>
      <c r="I22" s="2023">
        <v>0.6</v>
      </c>
      <c r="J22" s="2023">
        <v>0.6</v>
      </c>
      <c r="K22" s="2023">
        <v>0.6</v>
      </c>
      <c r="L22" s="2023">
        <v>0.6</v>
      </c>
      <c r="M22" s="2023">
        <v>0.6</v>
      </c>
      <c r="N22" s="2023">
        <v>0.6</v>
      </c>
      <c r="O22" s="2023">
        <v>0.6</v>
      </c>
      <c r="P22" s="2023">
        <v>0.6</v>
      </c>
      <c r="Q22" s="2023">
        <v>0.6</v>
      </c>
      <c r="R22" s="2023">
        <v>0.6</v>
      </c>
      <c r="S22" s="2023">
        <v>0.6</v>
      </c>
      <c r="T22" s="2023">
        <v>0.6</v>
      </c>
      <c r="U22" s="2023">
        <v>0.6</v>
      </c>
      <c r="V22" s="2023">
        <v>0</v>
      </c>
      <c r="W22" s="2023">
        <v>0.6</v>
      </c>
      <c r="X22" s="2023">
        <v>0.6</v>
      </c>
      <c r="Y22" s="2023">
        <v>0.6</v>
      </c>
      <c r="Z22" s="2023">
        <v>0.6</v>
      </c>
      <c r="AA22" s="2023">
        <v>0.6</v>
      </c>
      <c r="AB22" s="2023">
        <v>0.6</v>
      </c>
      <c r="AC22" s="2023">
        <v>0.6</v>
      </c>
      <c r="AD22" s="2023">
        <v>0.6</v>
      </c>
      <c r="AE22" s="2023">
        <v>0.6</v>
      </c>
      <c r="AF22" s="2023">
        <v>0.6</v>
      </c>
      <c r="AG22" s="2023">
        <v>0.6</v>
      </c>
      <c r="AH22" s="2023">
        <v>0.6</v>
      </c>
      <c r="AI22" s="2023">
        <v>0.6</v>
      </c>
      <c r="AJ22" s="2023">
        <v>0.6</v>
      </c>
      <c r="AK22" s="2023">
        <v>0.6</v>
      </c>
      <c r="AL22" s="2023">
        <v>0.6</v>
      </c>
      <c r="AM22" s="2024">
        <v>0.6</v>
      </c>
    </row>
    <row r="23" spans="1:39" x14ac:dyDescent="0.25">
      <c r="A23" s="2036" t="s">
        <v>1529</v>
      </c>
      <c r="B23" s="2022">
        <v>0.6</v>
      </c>
      <c r="C23" s="2023">
        <v>0.6</v>
      </c>
      <c r="D23" s="2023">
        <v>0.6</v>
      </c>
      <c r="E23" s="2023">
        <v>0.6</v>
      </c>
      <c r="F23" s="2023">
        <v>0.6</v>
      </c>
      <c r="G23" s="2023">
        <v>0.6</v>
      </c>
      <c r="H23" s="2023">
        <v>0.6</v>
      </c>
      <c r="I23" s="2023">
        <v>0.6</v>
      </c>
      <c r="J23" s="2023">
        <v>0.6</v>
      </c>
      <c r="K23" s="2023">
        <v>0.6</v>
      </c>
      <c r="L23" s="2023">
        <v>0.6</v>
      </c>
      <c r="M23" s="2023">
        <v>0.6</v>
      </c>
      <c r="N23" s="2023">
        <v>0.6</v>
      </c>
      <c r="O23" s="2023">
        <v>0.6</v>
      </c>
      <c r="P23" s="2023">
        <v>0.6</v>
      </c>
      <c r="Q23" s="2023">
        <v>0.6</v>
      </c>
      <c r="R23" s="2023">
        <v>0.6</v>
      </c>
      <c r="S23" s="2023">
        <v>0.6</v>
      </c>
      <c r="T23" s="2023">
        <v>0.6</v>
      </c>
      <c r="U23" s="2023">
        <v>0.6</v>
      </c>
      <c r="V23" s="2023">
        <v>0.6</v>
      </c>
      <c r="W23" s="2023">
        <v>0</v>
      </c>
      <c r="X23" s="2023">
        <v>0.6</v>
      </c>
      <c r="Y23" s="2023">
        <v>0.6</v>
      </c>
      <c r="Z23" s="2023">
        <v>0.6</v>
      </c>
      <c r="AA23" s="2023">
        <v>0.6</v>
      </c>
      <c r="AB23" s="2023">
        <v>0.6</v>
      </c>
      <c r="AC23" s="2023">
        <v>0.6</v>
      </c>
      <c r="AD23" s="2023">
        <v>0.6</v>
      </c>
      <c r="AE23" s="2023">
        <v>0.6</v>
      </c>
      <c r="AF23" s="2023">
        <v>0.6</v>
      </c>
      <c r="AG23" s="2023">
        <v>0.6</v>
      </c>
      <c r="AH23" s="2023">
        <v>0.6</v>
      </c>
      <c r="AI23" s="2023">
        <v>0.6</v>
      </c>
      <c r="AJ23" s="2023">
        <v>0.6</v>
      </c>
      <c r="AK23" s="2023">
        <v>0.6</v>
      </c>
      <c r="AL23" s="2023">
        <v>0.6</v>
      </c>
      <c r="AM23" s="2024">
        <v>0.6</v>
      </c>
    </row>
    <row r="24" spans="1:39" x14ac:dyDescent="0.25">
      <c r="A24" s="2036" t="s">
        <v>1521</v>
      </c>
      <c r="B24" s="2022">
        <v>0.6</v>
      </c>
      <c r="C24" s="2023">
        <v>0.6</v>
      </c>
      <c r="D24" s="2023">
        <v>0.6</v>
      </c>
      <c r="E24" s="2023">
        <v>0.6</v>
      </c>
      <c r="F24" s="2023">
        <v>0.6</v>
      </c>
      <c r="G24" s="2023">
        <v>0.6</v>
      </c>
      <c r="H24" s="2023">
        <v>0.6</v>
      </c>
      <c r="I24" s="2023">
        <v>0.6</v>
      </c>
      <c r="J24" s="2023">
        <v>0.6</v>
      </c>
      <c r="K24" s="2023">
        <v>0.6</v>
      </c>
      <c r="L24" s="2023">
        <v>0.6</v>
      </c>
      <c r="M24" s="2023">
        <v>0.6</v>
      </c>
      <c r="N24" s="2023">
        <v>0.6</v>
      </c>
      <c r="O24" s="2023">
        <v>0.6</v>
      </c>
      <c r="P24" s="2023">
        <v>0.6</v>
      </c>
      <c r="Q24" s="2023">
        <v>0.6</v>
      </c>
      <c r="R24" s="2023">
        <v>0.6</v>
      </c>
      <c r="S24" s="2023">
        <v>0.6</v>
      </c>
      <c r="T24" s="2023">
        <v>0.6</v>
      </c>
      <c r="U24" s="2023">
        <v>0.6</v>
      </c>
      <c r="V24" s="2023">
        <v>0.6</v>
      </c>
      <c r="W24" s="2023">
        <v>0.6</v>
      </c>
      <c r="X24" s="2023">
        <v>0</v>
      </c>
      <c r="Y24" s="2023">
        <v>0.6</v>
      </c>
      <c r="Z24" s="2023">
        <v>0.6</v>
      </c>
      <c r="AA24" s="2023">
        <v>0.6</v>
      </c>
      <c r="AB24" s="2023">
        <v>0.6</v>
      </c>
      <c r="AC24" s="2023">
        <v>0.6</v>
      </c>
      <c r="AD24" s="2023">
        <v>0.6</v>
      </c>
      <c r="AE24" s="2023">
        <v>0.6</v>
      </c>
      <c r="AF24" s="2023">
        <v>0.6</v>
      </c>
      <c r="AG24" s="2023">
        <v>0.6</v>
      </c>
      <c r="AH24" s="2023">
        <v>0.6</v>
      </c>
      <c r="AI24" s="2023">
        <v>0.6</v>
      </c>
      <c r="AJ24" s="2023">
        <v>0.6</v>
      </c>
      <c r="AK24" s="2023">
        <v>0.6</v>
      </c>
      <c r="AL24" s="2023">
        <v>0.6</v>
      </c>
      <c r="AM24" s="2024">
        <v>0.6</v>
      </c>
    </row>
    <row r="25" spans="1:39" x14ac:dyDescent="0.25">
      <c r="A25" s="2036" t="s">
        <v>1628</v>
      </c>
      <c r="B25" s="2022">
        <v>0.6</v>
      </c>
      <c r="C25" s="2023">
        <v>0.6</v>
      </c>
      <c r="D25" s="2023">
        <v>0.6</v>
      </c>
      <c r="E25" s="2023">
        <v>0.6</v>
      </c>
      <c r="F25" s="2023">
        <v>0.6</v>
      </c>
      <c r="G25" s="2023">
        <v>0.6</v>
      </c>
      <c r="H25" s="2023">
        <v>0.6</v>
      </c>
      <c r="I25" s="2023">
        <v>0.6</v>
      </c>
      <c r="J25" s="2023">
        <v>0.6</v>
      </c>
      <c r="K25" s="2023">
        <v>0.6</v>
      </c>
      <c r="L25" s="2023">
        <v>0.6</v>
      </c>
      <c r="M25" s="2023">
        <v>0.6</v>
      </c>
      <c r="N25" s="2023">
        <v>0.6</v>
      </c>
      <c r="O25" s="2023">
        <v>0.6</v>
      </c>
      <c r="P25" s="2023">
        <v>0.6</v>
      </c>
      <c r="Q25" s="2023">
        <v>0.6</v>
      </c>
      <c r="R25" s="2023">
        <v>0.6</v>
      </c>
      <c r="S25" s="2023">
        <v>0.6</v>
      </c>
      <c r="T25" s="2023">
        <v>0.6</v>
      </c>
      <c r="U25" s="2023">
        <v>0.6</v>
      </c>
      <c r="V25" s="2023">
        <v>0.6</v>
      </c>
      <c r="W25" s="2023">
        <v>0.6</v>
      </c>
      <c r="X25" s="2023">
        <v>0.6</v>
      </c>
      <c r="Y25" s="2023">
        <v>0</v>
      </c>
      <c r="Z25" s="2023">
        <v>0.6</v>
      </c>
      <c r="AA25" s="2023">
        <v>0.6</v>
      </c>
      <c r="AB25" s="2023">
        <v>0.6</v>
      </c>
      <c r="AC25" s="2023">
        <v>0.6</v>
      </c>
      <c r="AD25" s="2023">
        <v>0.6</v>
      </c>
      <c r="AE25" s="2023">
        <v>0.6</v>
      </c>
      <c r="AF25" s="2023">
        <v>0.6</v>
      </c>
      <c r="AG25" s="2023">
        <v>0.6</v>
      </c>
      <c r="AH25" s="2023">
        <v>0.6</v>
      </c>
      <c r="AI25" s="2023">
        <v>0.6</v>
      </c>
      <c r="AJ25" s="2023">
        <v>0.6</v>
      </c>
      <c r="AK25" s="2023">
        <v>0.6</v>
      </c>
      <c r="AL25" s="2023">
        <v>0.6</v>
      </c>
      <c r="AM25" s="2024">
        <v>0.6</v>
      </c>
    </row>
    <row r="26" spans="1:39" x14ac:dyDescent="0.25">
      <c r="A26" s="2036" t="s">
        <v>1630</v>
      </c>
      <c r="B26" s="2022">
        <v>0.6</v>
      </c>
      <c r="C26" s="2023">
        <v>0.6</v>
      </c>
      <c r="D26" s="2023">
        <v>0.6</v>
      </c>
      <c r="E26" s="2023">
        <v>0.6</v>
      </c>
      <c r="F26" s="2023">
        <v>0.6</v>
      </c>
      <c r="G26" s="2023">
        <v>0.6</v>
      </c>
      <c r="H26" s="2023">
        <v>0.6</v>
      </c>
      <c r="I26" s="2023">
        <v>0.6</v>
      </c>
      <c r="J26" s="2023">
        <v>0.6</v>
      </c>
      <c r="K26" s="2023">
        <v>0.6</v>
      </c>
      <c r="L26" s="2023">
        <v>0.6</v>
      </c>
      <c r="M26" s="2023">
        <v>0.6</v>
      </c>
      <c r="N26" s="2023">
        <v>0.6</v>
      </c>
      <c r="O26" s="2023">
        <v>0.6</v>
      </c>
      <c r="P26" s="2023">
        <v>0.6</v>
      </c>
      <c r="Q26" s="2023">
        <v>0.6</v>
      </c>
      <c r="R26" s="2023">
        <v>0.6</v>
      </c>
      <c r="S26" s="2023">
        <v>0.6</v>
      </c>
      <c r="T26" s="2023">
        <v>0.6</v>
      </c>
      <c r="U26" s="2023">
        <v>0.6</v>
      </c>
      <c r="V26" s="2023">
        <v>0.6</v>
      </c>
      <c r="W26" s="2023">
        <v>0.6</v>
      </c>
      <c r="X26" s="2023">
        <v>0.6</v>
      </c>
      <c r="Y26" s="2023">
        <v>0.6</v>
      </c>
      <c r="Z26" s="2023">
        <v>0</v>
      </c>
      <c r="AA26" s="2023">
        <v>0.6</v>
      </c>
      <c r="AB26" s="2023">
        <v>0.6</v>
      </c>
      <c r="AC26" s="2023">
        <v>0.6</v>
      </c>
      <c r="AD26" s="2023">
        <v>0.6</v>
      </c>
      <c r="AE26" s="2023">
        <v>0.6</v>
      </c>
      <c r="AF26" s="2023">
        <v>0.6</v>
      </c>
      <c r="AG26" s="2023">
        <v>0.6</v>
      </c>
      <c r="AH26" s="2023">
        <v>0.6</v>
      </c>
      <c r="AI26" s="2023">
        <v>0.6</v>
      </c>
      <c r="AJ26" s="2023">
        <v>0.6</v>
      </c>
      <c r="AK26" s="2023">
        <v>0.6</v>
      </c>
      <c r="AL26" s="2023">
        <v>0.6</v>
      </c>
      <c r="AM26" s="2024">
        <v>0.6</v>
      </c>
    </row>
    <row r="27" spans="1:39" x14ac:dyDescent="0.25">
      <c r="A27" s="2036" t="s">
        <v>1527</v>
      </c>
      <c r="B27" s="2022">
        <v>0.6</v>
      </c>
      <c r="C27" s="2023">
        <v>0.6</v>
      </c>
      <c r="D27" s="2023">
        <v>0.6</v>
      </c>
      <c r="E27" s="2023">
        <v>0.6</v>
      </c>
      <c r="F27" s="2023">
        <v>0.6</v>
      </c>
      <c r="G27" s="2023">
        <v>0.6</v>
      </c>
      <c r="H27" s="2023">
        <v>0.6</v>
      </c>
      <c r="I27" s="2023">
        <v>0.6</v>
      </c>
      <c r="J27" s="2023">
        <v>0.6</v>
      </c>
      <c r="K27" s="2023">
        <v>0.6</v>
      </c>
      <c r="L27" s="2023">
        <v>0.6</v>
      </c>
      <c r="M27" s="2023">
        <v>0.6</v>
      </c>
      <c r="N27" s="2023">
        <v>0.6</v>
      </c>
      <c r="O27" s="2023">
        <v>0.6</v>
      </c>
      <c r="P27" s="2023">
        <v>0.6</v>
      </c>
      <c r="Q27" s="2023">
        <v>0.6</v>
      </c>
      <c r="R27" s="2023">
        <v>0.6</v>
      </c>
      <c r="S27" s="2023">
        <v>0.6</v>
      </c>
      <c r="T27" s="2023">
        <v>0.6</v>
      </c>
      <c r="U27" s="2023">
        <v>0.6</v>
      </c>
      <c r="V27" s="2023">
        <v>0.6</v>
      </c>
      <c r="W27" s="2023">
        <v>0.6</v>
      </c>
      <c r="X27" s="2023">
        <v>0.6</v>
      </c>
      <c r="Y27" s="2023">
        <v>0.6</v>
      </c>
      <c r="Z27" s="2023">
        <v>0.6</v>
      </c>
      <c r="AA27" s="2023">
        <v>0</v>
      </c>
      <c r="AB27" s="2023">
        <v>0.6</v>
      </c>
      <c r="AC27" s="2023">
        <v>0.6</v>
      </c>
      <c r="AD27" s="2023">
        <v>0.6</v>
      </c>
      <c r="AE27" s="2023">
        <v>0.6</v>
      </c>
      <c r="AF27" s="2023">
        <v>0.6</v>
      </c>
      <c r="AG27" s="2023">
        <v>0.6</v>
      </c>
      <c r="AH27" s="2023">
        <v>0.6</v>
      </c>
      <c r="AI27" s="2023">
        <v>0.6</v>
      </c>
      <c r="AJ27" s="2023">
        <v>0.6</v>
      </c>
      <c r="AK27" s="2023">
        <v>0.6</v>
      </c>
      <c r="AL27" s="2023">
        <v>0.6</v>
      </c>
      <c r="AM27" s="2024">
        <v>0.6</v>
      </c>
    </row>
    <row r="28" spans="1:39" x14ac:dyDescent="0.25">
      <c r="A28" s="2036" t="s">
        <v>1512</v>
      </c>
      <c r="B28" s="2022">
        <v>0.6</v>
      </c>
      <c r="C28" s="2023">
        <v>0.6</v>
      </c>
      <c r="D28" s="2023">
        <v>0.6</v>
      </c>
      <c r="E28" s="2023">
        <v>0.6</v>
      </c>
      <c r="F28" s="2023">
        <v>0.6</v>
      </c>
      <c r="G28" s="2023">
        <v>0.6</v>
      </c>
      <c r="H28" s="2023">
        <v>0.6</v>
      </c>
      <c r="I28" s="2023">
        <v>0.6</v>
      </c>
      <c r="J28" s="2023">
        <v>0.6</v>
      </c>
      <c r="K28" s="2023">
        <v>0.6</v>
      </c>
      <c r="L28" s="2023">
        <v>0.6</v>
      </c>
      <c r="M28" s="2023">
        <v>0.6</v>
      </c>
      <c r="N28" s="2023">
        <v>0.6</v>
      </c>
      <c r="O28" s="2023">
        <v>0.6</v>
      </c>
      <c r="P28" s="2023">
        <v>0.6</v>
      </c>
      <c r="Q28" s="2023">
        <v>0.6</v>
      </c>
      <c r="R28" s="2023">
        <v>0.6</v>
      </c>
      <c r="S28" s="2023">
        <v>0.6</v>
      </c>
      <c r="T28" s="2023">
        <v>0.6</v>
      </c>
      <c r="U28" s="2023">
        <v>0.6</v>
      </c>
      <c r="V28" s="2023">
        <v>0.6</v>
      </c>
      <c r="W28" s="2023">
        <v>0.6</v>
      </c>
      <c r="X28" s="2023">
        <v>0.6</v>
      </c>
      <c r="Y28" s="2023">
        <v>0.6</v>
      </c>
      <c r="Z28" s="2023">
        <v>0.6</v>
      </c>
      <c r="AA28" s="2023">
        <v>0.6</v>
      </c>
      <c r="AB28" s="2023">
        <v>0</v>
      </c>
      <c r="AC28" s="2023">
        <v>0.6</v>
      </c>
      <c r="AD28" s="2023">
        <v>0.6</v>
      </c>
      <c r="AE28" s="2023">
        <v>0.6</v>
      </c>
      <c r="AF28" s="2023">
        <v>0.6</v>
      </c>
      <c r="AG28" s="2023">
        <v>0.6</v>
      </c>
      <c r="AH28" s="2023">
        <v>0.6</v>
      </c>
      <c r="AI28" s="2023">
        <v>0.6</v>
      </c>
      <c r="AJ28" s="2023">
        <v>0.6</v>
      </c>
      <c r="AK28" s="2023">
        <v>0.6</v>
      </c>
      <c r="AL28" s="2023">
        <v>0.6</v>
      </c>
      <c r="AM28" s="2024">
        <v>0.6</v>
      </c>
    </row>
    <row r="29" spans="1:39" x14ac:dyDescent="0.25">
      <c r="A29" s="2036" t="s">
        <v>1525</v>
      </c>
      <c r="B29" s="2022">
        <v>0.6</v>
      </c>
      <c r="C29" s="2023">
        <v>0.6</v>
      </c>
      <c r="D29" s="2023">
        <v>0.6</v>
      </c>
      <c r="E29" s="2023">
        <v>0.6</v>
      </c>
      <c r="F29" s="2023">
        <v>0.6</v>
      </c>
      <c r="G29" s="2023">
        <v>0.6</v>
      </c>
      <c r="H29" s="2023">
        <v>0.6</v>
      </c>
      <c r="I29" s="2023">
        <v>0.6</v>
      </c>
      <c r="J29" s="2023">
        <v>0.6</v>
      </c>
      <c r="K29" s="2023">
        <v>0.6</v>
      </c>
      <c r="L29" s="2023">
        <v>0.6</v>
      </c>
      <c r="M29" s="2023">
        <v>0.6</v>
      </c>
      <c r="N29" s="2023">
        <v>0.6</v>
      </c>
      <c r="O29" s="2023">
        <v>0.6</v>
      </c>
      <c r="P29" s="2023">
        <v>0.6</v>
      </c>
      <c r="Q29" s="2023">
        <v>0.6</v>
      </c>
      <c r="R29" s="2023">
        <v>0.6</v>
      </c>
      <c r="S29" s="2023">
        <v>0.6</v>
      </c>
      <c r="T29" s="2023">
        <v>0.6</v>
      </c>
      <c r="U29" s="2023">
        <v>0.6</v>
      </c>
      <c r="V29" s="2023">
        <v>0.6</v>
      </c>
      <c r="W29" s="2023">
        <v>0.6</v>
      </c>
      <c r="X29" s="2023">
        <v>0.6</v>
      </c>
      <c r="Y29" s="2023">
        <v>0.6</v>
      </c>
      <c r="Z29" s="2023">
        <v>0.6</v>
      </c>
      <c r="AA29" s="2023">
        <v>0.6</v>
      </c>
      <c r="AB29" s="2023">
        <v>0.6</v>
      </c>
      <c r="AC29" s="2023">
        <v>0</v>
      </c>
      <c r="AD29" s="2023">
        <v>0.6</v>
      </c>
      <c r="AE29" s="2023">
        <v>0.6</v>
      </c>
      <c r="AF29" s="2023">
        <v>0.6</v>
      </c>
      <c r="AG29" s="2023">
        <v>0.6</v>
      </c>
      <c r="AH29" s="2023">
        <v>0.6</v>
      </c>
      <c r="AI29" s="2023">
        <v>0.6</v>
      </c>
      <c r="AJ29" s="2023">
        <v>0.6</v>
      </c>
      <c r="AK29" s="2023">
        <v>0.6</v>
      </c>
      <c r="AL29" s="2023">
        <v>0.6</v>
      </c>
      <c r="AM29" s="2024">
        <v>0.6</v>
      </c>
    </row>
    <row r="30" spans="1:39" x14ac:dyDescent="0.25">
      <c r="A30" s="2036" t="s">
        <v>1530</v>
      </c>
      <c r="B30" s="2022">
        <v>0.6</v>
      </c>
      <c r="C30" s="2023">
        <v>0.6</v>
      </c>
      <c r="D30" s="2023">
        <v>0.6</v>
      </c>
      <c r="E30" s="2023">
        <v>0.6</v>
      </c>
      <c r="F30" s="2023">
        <v>0.6</v>
      </c>
      <c r="G30" s="2023">
        <v>0.6</v>
      </c>
      <c r="H30" s="2023">
        <v>0.6</v>
      </c>
      <c r="I30" s="2023">
        <v>0.6</v>
      </c>
      <c r="J30" s="2023">
        <v>0.6</v>
      </c>
      <c r="K30" s="2023">
        <v>0.6</v>
      </c>
      <c r="L30" s="2023">
        <v>0.6</v>
      </c>
      <c r="M30" s="2023">
        <v>0.6</v>
      </c>
      <c r="N30" s="2023">
        <v>0.6</v>
      </c>
      <c r="O30" s="2023">
        <v>0.6</v>
      </c>
      <c r="P30" s="2023">
        <v>0.6</v>
      </c>
      <c r="Q30" s="2023">
        <v>0.6</v>
      </c>
      <c r="R30" s="2023">
        <v>0.6</v>
      </c>
      <c r="S30" s="2023">
        <v>0.6</v>
      </c>
      <c r="T30" s="2023">
        <v>0.6</v>
      </c>
      <c r="U30" s="2023">
        <v>0.6</v>
      </c>
      <c r="V30" s="2023">
        <v>0.6</v>
      </c>
      <c r="W30" s="2023">
        <v>0.6</v>
      </c>
      <c r="X30" s="2023">
        <v>0.6</v>
      </c>
      <c r="Y30" s="2023">
        <v>0.6</v>
      </c>
      <c r="Z30" s="2023">
        <v>0.6</v>
      </c>
      <c r="AA30" s="2023">
        <v>0.6</v>
      </c>
      <c r="AB30" s="2023">
        <v>0.6</v>
      </c>
      <c r="AC30" s="2023">
        <v>0.6</v>
      </c>
      <c r="AD30" s="2023">
        <v>0</v>
      </c>
      <c r="AE30" s="2023">
        <v>0.6</v>
      </c>
      <c r="AF30" s="2023">
        <v>0.6</v>
      </c>
      <c r="AG30" s="2023">
        <v>0.6</v>
      </c>
      <c r="AH30" s="2023">
        <v>0.6</v>
      </c>
      <c r="AI30" s="2023">
        <v>0.6</v>
      </c>
      <c r="AJ30" s="2023">
        <v>0.6</v>
      </c>
      <c r="AK30" s="2023">
        <v>0.6</v>
      </c>
      <c r="AL30" s="2023">
        <v>0.6</v>
      </c>
      <c r="AM30" s="2024">
        <v>0.6</v>
      </c>
    </row>
    <row r="31" spans="1:39" x14ac:dyDescent="0.25">
      <c r="A31" s="2036" t="s">
        <v>1513</v>
      </c>
      <c r="B31" s="2022">
        <v>0.6</v>
      </c>
      <c r="C31" s="2023">
        <v>0.6</v>
      </c>
      <c r="D31" s="2023">
        <v>0.6</v>
      </c>
      <c r="E31" s="2023">
        <v>0.6</v>
      </c>
      <c r="F31" s="2023">
        <v>0.6</v>
      </c>
      <c r="G31" s="2023">
        <v>0.6</v>
      </c>
      <c r="H31" s="2023">
        <v>0.6</v>
      </c>
      <c r="I31" s="2023">
        <v>0.6</v>
      </c>
      <c r="J31" s="2023">
        <v>0.6</v>
      </c>
      <c r="K31" s="2023">
        <v>0.6</v>
      </c>
      <c r="L31" s="2023">
        <v>0.6</v>
      </c>
      <c r="M31" s="2023">
        <v>0.6</v>
      </c>
      <c r="N31" s="2023">
        <v>0.6</v>
      </c>
      <c r="O31" s="2023">
        <v>0.6</v>
      </c>
      <c r="P31" s="2023">
        <v>0.6</v>
      </c>
      <c r="Q31" s="2023">
        <v>0.6</v>
      </c>
      <c r="R31" s="2023">
        <v>0.6</v>
      </c>
      <c r="S31" s="2023">
        <v>0.6</v>
      </c>
      <c r="T31" s="2023">
        <v>0.6</v>
      </c>
      <c r="U31" s="2023">
        <v>0.6</v>
      </c>
      <c r="V31" s="2023">
        <v>0.6</v>
      </c>
      <c r="W31" s="2023">
        <v>0.6</v>
      </c>
      <c r="X31" s="2023">
        <v>0.6</v>
      </c>
      <c r="Y31" s="2023">
        <v>0.6</v>
      </c>
      <c r="Z31" s="2023">
        <v>0.6</v>
      </c>
      <c r="AA31" s="2023">
        <v>0.6</v>
      </c>
      <c r="AB31" s="2023">
        <v>0.6</v>
      </c>
      <c r="AC31" s="2023">
        <v>0.6</v>
      </c>
      <c r="AD31" s="2023">
        <v>0.6</v>
      </c>
      <c r="AE31" s="2023">
        <v>0</v>
      </c>
      <c r="AF31" s="2023">
        <v>0.6</v>
      </c>
      <c r="AG31" s="2023">
        <v>0.6</v>
      </c>
      <c r="AH31" s="2023">
        <v>0.6</v>
      </c>
      <c r="AI31" s="2023">
        <v>0.6</v>
      </c>
      <c r="AJ31" s="2023">
        <v>0.6</v>
      </c>
      <c r="AK31" s="2023">
        <v>0.6</v>
      </c>
      <c r="AL31" s="2023">
        <v>0.6</v>
      </c>
      <c r="AM31" s="2024">
        <v>0.6</v>
      </c>
    </row>
    <row r="32" spans="1:39" x14ac:dyDescent="0.25">
      <c r="A32" s="2036" t="s">
        <v>1637</v>
      </c>
      <c r="B32" s="2022">
        <v>0.6</v>
      </c>
      <c r="C32" s="2023">
        <v>0.6</v>
      </c>
      <c r="D32" s="2023">
        <v>0.6</v>
      </c>
      <c r="E32" s="2023">
        <v>0.6</v>
      </c>
      <c r="F32" s="2023">
        <v>0.6</v>
      </c>
      <c r="G32" s="2023">
        <v>0.6</v>
      </c>
      <c r="H32" s="2023">
        <v>0.6</v>
      </c>
      <c r="I32" s="2023">
        <v>0.6</v>
      </c>
      <c r="J32" s="2023">
        <v>0.6</v>
      </c>
      <c r="K32" s="2023">
        <v>0.6</v>
      </c>
      <c r="L32" s="2023">
        <v>0.6</v>
      </c>
      <c r="M32" s="2023">
        <v>0.6</v>
      </c>
      <c r="N32" s="2023">
        <v>0.6</v>
      </c>
      <c r="O32" s="2023">
        <v>0.6</v>
      </c>
      <c r="P32" s="2023">
        <v>0.6</v>
      </c>
      <c r="Q32" s="2023">
        <v>0.6</v>
      </c>
      <c r="R32" s="2023">
        <v>0.6</v>
      </c>
      <c r="S32" s="2023">
        <v>0.6</v>
      </c>
      <c r="T32" s="2023">
        <v>0.6</v>
      </c>
      <c r="U32" s="2023">
        <v>0.6</v>
      </c>
      <c r="V32" s="2023">
        <v>0.6</v>
      </c>
      <c r="W32" s="2023">
        <v>0.6</v>
      </c>
      <c r="X32" s="2023">
        <v>0.6</v>
      </c>
      <c r="Y32" s="2023">
        <v>0.6</v>
      </c>
      <c r="Z32" s="2023">
        <v>0.6</v>
      </c>
      <c r="AA32" s="2023">
        <v>0.6</v>
      </c>
      <c r="AB32" s="2023">
        <v>0.6</v>
      </c>
      <c r="AC32" s="2023">
        <v>0.6</v>
      </c>
      <c r="AD32" s="2023">
        <v>0.6</v>
      </c>
      <c r="AE32" s="2023">
        <v>0.6</v>
      </c>
      <c r="AF32" s="2023">
        <v>0</v>
      </c>
      <c r="AG32" s="2023">
        <v>0.6</v>
      </c>
      <c r="AH32" s="2023">
        <v>0.6</v>
      </c>
      <c r="AI32" s="2023">
        <v>0.6</v>
      </c>
      <c r="AJ32" s="2023">
        <v>0.6</v>
      </c>
      <c r="AK32" s="2023">
        <v>0.6</v>
      </c>
      <c r="AL32" s="2023">
        <v>0.6</v>
      </c>
      <c r="AM32" s="2024">
        <v>0.6</v>
      </c>
    </row>
    <row r="33" spans="1:39" x14ac:dyDescent="0.25">
      <c r="A33" s="2036" t="s">
        <v>1526</v>
      </c>
      <c r="B33" s="2022">
        <v>0.6</v>
      </c>
      <c r="C33" s="2023">
        <v>0.6</v>
      </c>
      <c r="D33" s="2023">
        <v>0.6</v>
      </c>
      <c r="E33" s="2023">
        <v>0.6</v>
      </c>
      <c r="F33" s="2023">
        <v>0.6</v>
      </c>
      <c r="G33" s="2023">
        <v>0.6</v>
      </c>
      <c r="H33" s="2023">
        <v>0.6</v>
      </c>
      <c r="I33" s="2023">
        <v>0.6</v>
      </c>
      <c r="J33" s="2023">
        <v>0.6</v>
      </c>
      <c r="K33" s="2023">
        <v>0.6</v>
      </c>
      <c r="L33" s="2023">
        <v>0.6</v>
      </c>
      <c r="M33" s="2023">
        <v>0.6</v>
      </c>
      <c r="N33" s="2023">
        <v>0.6</v>
      </c>
      <c r="O33" s="2023">
        <v>0.6</v>
      </c>
      <c r="P33" s="2023">
        <v>0.6</v>
      </c>
      <c r="Q33" s="2023">
        <v>0.6</v>
      </c>
      <c r="R33" s="2023">
        <v>0.6</v>
      </c>
      <c r="S33" s="2023">
        <v>0.6</v>
      </c>
      <c r="T33" s="2023">
        <v>0.6</v>
      </c>
      <c r="U33" s="2023">
        <v>0.6</v>
      </c>
      <c r="V33" s="2023">
        <v>0.6</v>
      </c>
      <c r="W33" s="2023">
        <v>0.6</v>
      </c>
      <c r="X33" s="2023">
        <v>0.6</v>
      </c>
      <c r="Y33" s="2023">
        <v>0.6</v>
      </c>
      <c r="Z33" s="2023">
        <v>0.6</v>
      </c>
      <c r="AA33" s="2023">
        <v>0.6</v>
      </c>
      <c r="AB33" s="2023">
        <v>0.6</v>
      </c>
      <c r="AC33" s="2023">
        <v>0.6</v>
      </c>
      <c r="AD33" s="2023">
        <v>0.6</v>
      </c>
      <c r="AE33" s="2023">
        <v>0.6</v>
      </c>
      <c r="AF33" s="2023">
        <v>0.6</v>
      </c>
      <c r="AG33" s="2023">
        <v>0</v>
      </c>
      <c r="AH33" s="2023">
        <v>0.6</v>
      </c>
      <c r="AI33" s="2023">
        <v>0.6</v>
      </c>
      <c r="AJ33" s="2023">
        <v>0.6</v>
      </c>
      <c r="AK33" s="2023">
        <v>0.6</v>
      </c>
      <c r="AL33" s="2023">
        <v>0.6</v>
      </c>
      <c r="AM33" s="2024">
        <v>0.6</v>
      </c>
    </row>
    <row r="34" spans="1:39" x14ac:dyDescent="0.25">
      <c r="A34" s="2036" t="s">
        <v>1640</v>
      </c>
      <c r="B34" s="2022">
        <v>0.6</v>
      </c>
      <c r="C34" s="2023">
        <v>0.6</v>
      </c>
      <c r="D34" s="2023">
        <v>0.6</v>
      </c>
      <c r="E34" s="2023">
        <v>0.6</v>
      </c>
      <c r="F34" s="2023">
        <v>0.6</v>
      </c>
      <c r="G34" s="2023">
        <v>0.6</v>
      </c>
      <c r="H34" s="2023">
        <v>0.6</v>
      </c>
      <c r="I34" s="2023">
        <v>0.6</v>
      </c>
      <c r="J34" s="2023">
        <v>0.6</v>
      </c>
      <c r="K34" s="2023">
        <v>0.6</v>
      </c>
      <c r="L34" s="2023">
        <v>0.6</v>
      </c>
      <c r="M34" s="2023">
        <v>0.6</v>
      </c>
      <c r="N34" s="2023">
        <v>0.6</v>
      </c>
      <c r="O34" s="2023">
        <v>0.6</v>
      </c>
      <c r="P34" s="2023">
        <v>0.6</v>
      </c>
      <c r="Q34" s="2023">
        <v>0.6</v>
      </c>
      <c r="R34" s="2023">
        <v>0.6</v>
      </c>
      <c r="S34" s="2023">
        <v>0.6</v>
      </c>
      <c r="T34" s="2023">
        <v>0.6</v>
      </c>
      <c r="U34" s="2023">
        <v>0.6</v>
      </c>
      <c r="V34" s="2023">
        <v>0.6</v>
      </c>
      <c r="W34" s="2023">
        <v>0.6</v>
      </c>
      <c r="X34" s="2023">
        <v>0.6</v>
      </c>
      <c r="Y34" s="2023">
        <v>0.6</v>
      </c>
      <c r="Z34" s="2023">
        <v>0.6</v>
      </c>
      <c r="AA34" s="2023">
        <v>0.6</v>
      </c>
      <c r="AB34" s="2023">
        <v>0.6</v>
      </c>
      <c r="AC34" s="2023">
        <v>0.6</v>
      </c>
      <c r="AD34" s="2023">
        <v>0.6</v>
      </c>
      <c r="AE34" s="2023">
        <v>0.6</v>
      </c>
      <c r="AF34" s="2023">
        <v>0.6</v>
      </c>
      <c r="AG34" s="2023">
        <v>0.6</v>
      </c>
      <c r="AH34" s="2023">
        <v>0</v>
      </c>
      <c r="AI34" s="2023">
        <v>0.6</v>
      </c>
      <c r="AJ34" s="2023">
        <v>0.6</v>
      </c>
      <c r="AK34" s="2023">
        <v>0.6</v>
      </c>
      <c r="AL34" s="2023">
        <v>0.6</v>
      </c>
      <c r="AM34" s="2024">
        <v>0.6</v>
      </c>
    </row>
    <row r="35" spans="1:39" x14ac:dyDescent="0.25">
      <c r="A35" s="2036" t="s">
        <v>1523</v>
      </c>
      <c r="B35" s="2022">
        <v>0.6</v>
      </c>
      <c r="C35" s="2023">
        <v>0.6</v>
      </c>
      <c r="D35" s="2023">
        <v>0.6</v>
      </c>
      <c r="E35" s="2023">
        <v>0.6</v>
      </c>
      <c r="F35" s="2023">
        <v>0.6</v>
      </c>
      <c r="G35" s="2023">
        <v>0.6</v>
      </c>
      <c r="H35" s="2023">
        <v>0.6</v>
      </c>
      <c r="I35" s="2023">
        <v>0.6</v>
      </c>
      <c r="J35" s="2023">
        <v>0.6</v>
      </c>
      <c r="K35" s="2023">
        <v>0.6</v>
      </c>
      <c r="L35" s="2023">
        <v>0.6</v>
      </c>
      <c r="M35" s="2023">
        <v>0.6</v>
      </c>
      <c r="N35" s="2023">
        <v>0.6</v>
      </c>
      <c r="O35" s="2023">
        <v>0.6</v>
      </c>
      <c r="P35" s="2023">
        <v>0.6</v>
      </c>
      <c r="Q35" s="2023">
        <v>0.6</v>
      </c>
      <c r="R35" s="2023">
        <v>0.6</v>
      </c>
      <c r="S35" s="2023">
        <v>0.6</v>
      </c>
      <c r="T35" s="2023">
        <v>0.6</v>
      </c>
      <c r="U35" s="2023">
        <v>0.6</v>
      </c>
      <c r="V35" s="2023">
        <v>0.6</v>
      </c>
      <c r="W35" s="2023">
        <v>0.6</v>
      </c>
      <c r="X35" s="2023">
        <v>0.6</v>
      </c>
      <c r="Y35" s="2023">
        <v>0.6</v>
      </c>
      <c r="Z35" s="2023">
        <v>0.6</v>
      </c>
      <c r="AA35" s="2023">
        <v>0.6</v>
      </c>
      <c r="AB35" s="2023">
        <v>0.6</v>
      </c>
      <c r="AC35" s="2023">
        <v>0.6</v>
      </c>
      <c r="AD35" s="2023">
        <v>0.6</v>
      </c>
      <c r="AE35" s="2023">
        <v>0.6</v>
      </c>
      <c r="AF35" s="2023">
        <v>0.6</v>
      </c>
      <c r="AG35" s="2023">
        <v>0.6</v>
      </c>
      <c r="AH35" s="2023">
        <v>0</v>
      </c>
      <c r="AI35" s="2023">
        <v>0</v>
      </c>
      <c r="AJ35" s="2023">
        <v>0.6</v>
      </c>
      <c r="AK35" s="2023">
        <v>0.6</v>
      </c>
      <c r="AL35" s="2023">
        <v>0.6</v>
      </c>
      <c r="AM35" s="2024">
        <v>0.6</v>
      </c>
    </row>
    <row r="36" spans="1:39" x14ac:dyDescent="0.25">
      <c r="A36" s="2036" t="s">
        <v>1528</v>
      </c>
      <c r="B36" s="2022">
        <v>0.6</v>
      </c>
      <c r="C36" s="2023">
        <v>0.6</v>
      </c>
      <c r="D36" s="2023">
        <v>0.6</v>
      </c>
      <c r="E36" s="2023">
        <v>0.6</v>
      </c>
      <c r="F36" s="2023">
        <v>0.6</v>
      </c>
      <c r="G36" s="2023">
        <v>0.6</v>
      </c>
      <c r="H36" s="2023">
        <v>0.6</v>
      </c>
      <c r="I36" s="2023">
        <v>0.6</v>
      </c>
      <c r="J36" s="2023">
        <v>0.6</v>
      </c>
      <c r="K36" s="2023">
        <v>0.6</v>
      </c>
      <c r="L36" s="2023">
        <v>0.6</v>
      </c>
      <c r="M36" s="2023">
        <v>0.6</v>
      </c>
      <c r="N36" s="2023">
        <v>0.6</v>
      </c>
      <c r="O36" s="2023">
        <v>0.6</v>
      </c>
      <c r="P36" s="2023">
        <v>0.6</v>
      </c>
      <c r="Q36" s="2023">
        <v>0.6</v>
      </c>
      <c r="R36" s="2023">
        <v>0.6</v>
      </c>
      <c r="S36" s="2023">
        <v>0.6</v>
      </c>
      <c r="T36" s="2023">
        <v>0.6</v>
      </c>
      <c r="U36" s="2023">
        <v>0.6</v>
      </c>
      <c r="V36" s="2023">
        <v>0.6</v>
      </c>
      <c r="W36" s="2023">
        <v>0.6</v>
      </c>
      <c r="X36" s="2023">
        <v>0.6</v>
      </c>
      <c r="Y36" s="2023">
        <v>0.6</v>
      </c>
      <c r="Z36" s="2023">
        <v>0.6</v>
      </c>
      <c r="AA36" s="2023">
        <v>0.6</v>
      </c>
      <c r="AB36" s="2023">
        <v>0.6</v>
      </c>
      <c r="AC36" s="2023">
        <v>0.6</v>
      </c>
      <c r="AD36" s="2023">
        <v>0.6</v>
      </c>
      <c r="AE36" s="2023">
        <v>0.6</v>
      </c>
      <c r="AF36" s="2023">
        <v>0.6</v>
      </c>
      <c r="AG36" s="2023">
        <v>0.6</v>
      </c>
      <c r="AH36" s="2023">
        <v>0</v>
      </c>
      <c r="AI36" s="2023">
        <v>0.6</v>
      </c>
      <c r="AJ36" s="2023">
        <v>0</v>
      </c>
      <c r="AK36" s="2023">
        <v>0.6</v>
      </c>
      <c r="AL36" s="2023">
        <v>0.6</v>
      </c>
      <c r="AM36" s="2024">
        <v>0.6</v>
      </c>
    </row>
    <row r="37" spans="1:39" x14ac:dyDescent="0.25">
      <c r="A37" s="2036" t="s">
        <v>1524</v>
      </c>
      <c r="B37" s="2022">
        <v>0.6</v>
      </c>
      <c r="C37" s="2023">
        <v>0.6</v>
      </c>
      <c r="D37" s="2023">
        <v>0.6</v>
      </c>
      <c r="E37" s="2023">
        <v>0.6</v>
      </c>
      <c r="F37" s="2023">
        <v>0.6</v>
      </c>
      <c r="G37" s="2023">
        <v>0.6</v>
      </c>
      <c r="H37" s="2023">
        <v>0.6</v>
      </c>
      <c r="I37" s="2023">
        <v>0.6</v>
      </c>
      <c r="J37" s="2023">
        <v>0.6</v>
      </c>
      <c r="K37" s="2023">
        <v>0.6</v>
      </c>
      <c r="L37" s="2023">
        <v>0.6</v>
      </c>
      <c r="M37" s="2023">
        <v>0.6</v>
      </c>
      <c r="N37" s="2023">
        <v>0.6</v>
      </c>
      <c r="O37" s="2023">
        <v>0.6</v>
      </c>
      <c r="P37" s="2023">
        <v>0.6</v>
      </c>
      <c r="Q37" s="2023">
        <v>0.6</v>
      </c>
      <c r="R37" s="2023">
        <v>0.6</v>
      </c>
      <c r="S37" s="2023">
        <v>0.6</v>
      </c>
      <c r="T37" s="2023">
        <v>0.6</v>
      </c>
      <c r="U37" s="2023">
        <v>0.6</v>
      </c>
      <c r="V37" s="2023">
        <v>0.6</v>
      </c>
      <c r="W37" s="2023">
        <v>0.6</v>
      </c>
      <c r="X37" s="2023">
        <v>0.6</v>
      </c>
      <c r="Y37" s="2023">
        <v>0.6</v>
      </c>
      <c r="Z37" s="2023">
        <v>0.6</v>
      </c>
      <c r="AA37" s="2023">
        <v>0.6</v>
      </c>
      <c r="AB37" s="2023">
        <v>0.6</v>
      </c>
      <c r="AC37" s="2023">
        <v>0.6</v>
      </c>
      <c r="AD37" s="2023">
        <v>0.6</v>
      </c>
      <c r="AE37" s="2023">
        <v>0.6</v>
      </c>
      <c r="AF37" s="2023">
        <v>0.6</v>
      </c>
      <c r="AG37" s="2023">
        <v>0.6</v>
      </c>
      <c r="AH37" s="2023">
        <v>0</v>
      </c>
      <c r="AI37" s="2023">
        <v>0.6</v>
      </c>
      <c r="AJ37" s="2023">
        <v>0.6</v>
      </c>
      <c r="AK37" s="2023">
        <v>0</v>
      </c>
      <c r="AL37" s="2023">
        <v>0.6</v>
      </c>
      <c r="AM37" s="2024">
        <v>0.6</v>
      </c>
    </row>
    <row r="38" spans="1:39" x14ac:dyDescent="0.25">
      <c r="A38" s="2036" t="s">
        <v>1641</v>
      </c>
      <c r="B38" s="2022">
        <v>0.6</v>
      </c>
      <c r="C38" s="2023">
        <v>0.6</v>
      </c>
      <c r="D38" s="2023">
        <v>0.6</v>
      </c>
      <c r="E38" s="2023">
        <v>0.6</v>
      </c>
      <c r="F38" s="2023">
        <v>0.6</v>
      </c>
      <c r="G38" s="2023">
        <v>0.6</v>
      </c>
      <c r="H38" s="2023">
        <v>0.6</v>
      </c>
      <c r="I38" s="2023">
        <v>0.6</v>
      </c>
      <c r="J38" s="2023">
        <v>0.6</v>
      </c>
      <c r="K38" s="2023">
        <v>0.6</v>
      </c>
      <c r="L38" s="2023">
        <v>0.6</v>
      </c>
      <c r="M38" s="2023">
        <v>0.6</v>
      </c>
      <c r="N38" s="2023">
        <v>0.6</v>
      </c>
      <c r="O38" s="2023">
        <v>0.6</v>
      </c>
      <c r="P38" s="2023">
        <v>0.6</v>
      </c>
      <c r="Q38" s="2023">
        <v>0.6</v>
      </c>
      <c r="R38" s="2023">
        <v>0.6</v>
      </c>
      <c r="S38" s="2023">
        <v>0.6</v>
      </c>
      <c r="T38" s="2023">
        <v>0.6</v>
      </c>
      <c r="U38" s="2023">
        <v>0.6</v>
      </c>
      <c r="V38" s="2023">
        <v>0.6</v>
      </c>
      <c r="W38" s="2023">
        <v>0.6</v>
      </c>
      <c r="X38" s="2023">
        <v>0.6</v>
      </c>
      <c r="Y38" s="2023">
        <v>0.6</v>
      </c>
      <c r="Z38" s="2023">
        <v>0.6</v>
      </c>
      <c r="AA38" s="2023">
        <v>0.6</v>
      </c>
      <c r="AB38" s="2023">
        <v>0.6</v>
      </c>
      <c r="AC38" s="2023">
        <v>0.6</v>
      </c>
      <c r="AD38" s="2023">
        <v>0.6</v>
      </c>
      <c r="AE38" s="2023">
        <v>0.6</v>
      </c>
      <c r="AF38" s="2023">
        <v>0.6</v>
      </c>
      <c r="AG38" s="2023">
        <v>0.6</v>
      </c>
      <c r="AH38" s="2023">
        <v>0</v>
      </c>
      <c r="AI38" s="2023">
        <v>0.6</v>
      </c>
      <c r="AJ38" s="2023">
        <v>0.6</v>
      </c>
      <c r="AK38" s="2023">
        <v>0.6</v>
      </c>
      <c r="AL38" s="2023">
        <v>0</v>
      </c>
      <c r="AM38" s="2024">
        <v>0.6</v>
      </c>
    </row>
    <row r="39" spans="1:39" x14ac:dyDescent="0.25">
      <c r="A39" s="2037" t="s">
        <v>1642</v>
      </c>
      <c r="B39" s="2026">
        <v>0.6</v>
      </c>
      <c r="C39" s="2027">
        <v>0.6</v>
      </c>
      <c r="D39" s="2027">
        <v>0.6</v>
      </c>
      <c r="E39" s="2027">
        <v>0.6</v>
      </c>
      <c r="F39" s="2027">
        <v>0.6</v>
      </c>
      <c r="G39" s="2027">
        <v>0.6</v>
      </c>
      <c r="H39" s="2027">
        <v>0.6</v>
      </c>
      <c r="I39" s="2027">
        <v>0.6</v>
      </c>
      <c r="J39" s="2027">
        <v>0.6</v>
      </c>
      <c r="K39" s="2027">
        <v>0.6</v>
      </c>
      <c r="L39" s="2027">
        <v>0.6</v>
      </c>
      <c r="M39" s="2027">
        <v>0.6</v>
      </c>
      <c r="N39" s="2027">
        <v>0.6</v>
      </c>
      <c r="O39" s="2027">
        <v>0.6</v>
      </c>
      <c r="P39" s="2027">
        <v>0.6</v>
      </c>
      <c r="Q39" s="2027">
        <v>0.6</v>
      </c>
      <c r="R39" s="2027">
        <v>0.6</v>
      </c>
      <c r="S39" s="2027">
        <v>0.6</v>
      </c>
      <c r="T39" s="2027">
        <v>0.6</v>
      </c>
      <c r="U39" s="2027">
        <v>0.6</v>
      </c>
      <c r="V39" s="2027">
        <v>0.6</v>
      </c>
      <c r="W39" s="2027">
        <v>0.6</v>
      </c>
      <c r="X39" s="2027">
        <v>0.6</v>
      </c>
      <c r="Y39" s="2027">
        <v>0.6</v>
      </c>
      <c r="Z39" s="2027">
        <v>0.6</v>
      </c>
      <c r="AA39" s="2027">
        <v>0.6</v>
      </c>
      <c r="AB39" s="2027">
        <v>0.6</v>
      </c>
      <c r="AC39" s="2027">
        <v>0.6</v>
      </c>
      <c r="AD39" s="2027">
        <v>0.6</v>
      </c>
      <c r="AE39" s="2027">
        <v>0.6</v>
      </c>
      <c r="AF39" s="2027">
        <v>0.6</v>
      </c>
      <c r="AG39" s="2027">
        <v>0.6</v>
      </c>
      <c r="AH39" s="2027">
        <v>0</v>
      </c>
      <c r="AI39" s="2027">
        <v>0.6</v>
      </c>
      <c r="AJ39" s="2027">
        <v>0.6</v>
      </c>
      <c r="AK39" s="2027">
        <v>0.6</v>
      </c>
      <c r="AL39" s="2027">
        <v>0.6</v>
      </c>
      <c r="AM39" s="2028">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AI35"/>
  <sheetViews>
    <sheetView zoomScale="80" zoomScaleNormal="80" workbookViewId="0"/>
  </sheetViews>
  <sheetFormatPr defaultColWidth="4.7109375" defaultRowHeight="14.25" x14ac:dyDescent="0.25"/>
  <cols>
    <col min="1" max="1" width="15.85546875" style="2029" bestFit="1" customWidth="1"/>
    <col min="2" max="2" width="6.5703125" style="746" customWidth="1"/>
    <col min="3" max="22" width="6.5703125" style="746" bestFit="1" customWidth="1"/>
    <col min="23" max="24" width="9.140625" style="746" bestFit="1" customWidth="1"/>
    <col min="25" max="28" width="6.42578125" style="746" bestFit="1" customWidth="1"/>
    <col min="29" max="30" width="9.140625" style="746" bestFit="1" customWidth="1"/>
    <col min="31" max="31" width="6" style="746" bestFit="1" customWidth="1"/>
    <col min="32" max="35" width="9.140625" style="746" bestFit="1" customWidth="1"/>
    <col min="36" max="16384" width="4.7109375" style="746"/>
  </cols>
  <sheetData>
    <row r="1" spans="1:35" s="2016" customFormat="1" ht="21" x14ac:dyDescent="0.25">
      <c r="A1" s="2012"/>
      <c r="B1" s="2013" t="s">
        <v>1605</v>
      </c>
      <c r="C1" s="2014" t="s">
        <v>1606</v>
      </c>
      <c r="D1" s="2014" t="s">
        <v>1607</v>
      </c>
      <c r="E1" s="2014" t="s">
        <v>1608</v>
      </c>
      <c r="F1" s="2014" t="s">
        <v>1609</v>
      </c>
      <c r="G1" s="2014" t="s">
        <v>1610</v>
      </c>
      <c r="H1" s="2014" t="s">
        <v>1611</v>
      </c>
      <c r="I1" s="2014" t="s">
        <v>1612</v>
      </c>
      <c r="J1" s="2014" t="s">
        <v>1613</v>
      </c>
      <c r="K1" s="2014" t="s">
        <v>1614</v>
      </c>
      <c r="L1" s="2014" t="s">
        <v>1615</v>
      </c>
      <c r="M1" s="2014" t="s">
        <v>1616</v>
      </c>
      <c r="N1" s="2014" t="s">
        <v>1617</v>
      </c>
      <c r="O1" s="2014" t="s">
        <v>1618</v>
      </c>
      <c r="P1" s="2014" t="s">
        <v>1619</v>
      </c>
      <c r="Q1" s="2014" t="s">
        <v>1620</v>
      </c>
      <c r="R1" s="2014" t="s">
        <v>1621</v>
      </c>
      <c r="S1" s="2014" t="s">
        <v>1622</v>
      </c>
      <c r="T1" s="2014" t="s">
        <v>1623</v>
      </c>
      <c r="U1" s="2014" t="s">
        <v>1624</v>
      </c>
      <c r="V1" s="2014" t="s">
        <v>1625</v>
      </c>
      <c r="W1" s="2014" t="s">
        <v>1626</v>
      </c>
      <c r="X1" s="2014" t="s">
        <v>1627</v>
      </c>
      <c r="Y1" s="2014" t="s">
        <v>1629</v>
      </c>
      <c r="Z1" s="2014" t="s">
        <v>1631</v>
      </c>
      <c r="AA1" s="2014" t="s">
        <v>1632</v>
      </c>
      <c r="AB1" s="2014" t="s">
        <v>1633</v>
      </c>
      <c r="AC1" s="2014" t="s">
        <v>1634</v>
      </c>
      <c r="AD1" s="2014" t="s">
        <v>1635</v>
      </c>
      <c r="AE1" s="2014" t="s">
        <v>1636</v>
      </c>
      <c r="AF1" s="2014" t="s">
        <v>1638</v>
      </c>
      <c r="AG1" s="2014" t="s">
        <v>1639</v>
      </c>
      <c r="AH1" s="2014" t="s">
        <v>1641</v>
      </c>
      <c r="AI1" s="2015" t="s">
        <v>1642</v>
      </c>
    </row>
    <row r="2" spans="1:35" x14ac:dyDescent="0.25">
      <c r="A2" s="2017" t="s">
        <v>1605</v>
      </c>
      <c r="B2" s="2018">
        <v>0</v>
      </c>
      <c r="C2" s="2019">
        <v>0.6</v>
      </c>
      <c r="D2" s="2019">
        <v>0.6</v>
      </c>
      <c r="E2" s="2019">
        <v>0.6</v>
      </c>
      <c r="F2" s="2019">
        <v>0.6</v>
      </c>
      <c r="G2" s="2019">
        <v>0.6</v>
      </c>
      <c r="H2" s="2019">
        <v>0.6</v>
      </c>
      <c r="I2" s="2019">
        <v>0.6</v>
      </c>
      <c r="J2" s="2019">
        <v>0.6</v>
      </c>
      <c r="K2" s="2019">
        <v>0.6</v>
      </c>
      <c r="L2" s="2019">
        <v>0.6</v>
      </c>
      <c r="M2" s="2019">
        <v>0.6</v>
      </c>
      <c r="N2" s="2019">
        <v>0.6</v>
      </c>
      <c r="O2" s="2019">
        <v>0.6</v>
      </c>
      <c r="P2" s="2019">
        <v>0.6</v>
      </c>
      <c r="Q2" s="2019">
        <v>0.6</v>
      </c>
      <c r="R2" s="2019">
        <v>0.6</v>
      </c>
      <c r="S2" s="2019">
        <v>0.6</v>
      </c>
      <c r="T2" s="2019">
        <v>0.6</v>
      </c>
      <c r="U2" s="2019">
        <v>0.6</v>
      </c>
      <c r="V2" s="2019">
        <v>0.6</v>
      </c>
      <c r="W2" s="2019">
        <v>0.6</v>
      </c>
      <c r="X2" s="2019">
        <v>0.6</v>
      </c>
      <c r="Y2" s="2019">
        <v>0.6</v>
      </c>
      <c r="Z2" s="2019">
        <v>0.6</v>
      </c>
      <c r="AA2" s="2019">
        <v>0.6</v>
      </c>
      <c r="AB2" s="2019">
        <v>0.6</v>
      </c>
      <c r="AC2" s="2019">
        <v>0.6</v>
      </c>
      <c r="AD2" s="2019">
        <v>0.6</v>
      </c>
      <c r="AE2" s="2019">
        <v>0.6</v>
      </c>
      <c r="AF2" s="2019">
        <v>0.6</v>
      </c>
      <c r="AG2" s="2019">
        <v>0.6</v>
      </c>
      <c r="AH2" s="2019">
        <v>0.6</v>
      </c>
      <c r="AI2" s="2020">
        <v>0.6</v>
      </c>
    </row>
    <row r="3" spans="1:35" x14ac:dyDescent="0.25">
      <c r="A3" s="2021" t="s">
        <v>1606</v>
      </c>
      <c r="B3" s="2022">
        <v>0.6</v>
      </c>
      <c r="C3" s="2023">
        <v>0</v>
      </c>
      <c r="D3" s="2023">
        <v>0.6</v>
      </c>
      <c r="E3" s="2023">
        <v>0.6</v>
      </c>
      <c r="F3" s="2023">
        <v>0.6</v>
      </c>
      <c r="G3" s="2023">
        <v>0.6</v>
      </c>
      <c r="H3" s="2023">
        <v>0.6</v>
      </c>
      <c r="I3" s="2023">
        <v>0.6</v>
      </c>
      <c r="J3" s="2023">
        <v>0.6</v>
      </c>
      <c r="K3" s="2023">
        <v>0.6</v>
      </c>
      <c r="L3" s="2023">
        <v>0.6</v>
      </c>
      <c r="M3" s="2023">
        <v>0.6</v>
      </c>
      <c r="N3" s="2023">
        <v>0.6</v>
      </c>
      <c r="O3" s="2023">
        <v>0.6</v>
      </c>
      <c r="P3" s="2023">
        <v>0.6</v>
      </c>
      <c r="Q3" s="2023">
        <v>0.6</v>
      </c>
      <c r="R3" s="2023">
        <v>0.6</v>
      </c>
      <c r="S3" s="2023">
        <v>0.6</v>
      </c>
      <c r="T3" s="2023">
        <v>0.6</v>
      </c>
      <c r="U3" s="2023">
        <v>0.6</v>
      </c>
      <c r="V3" s="2023">
        <v>0.6</v>
      </c>
      <c r="W3" s="2023">
        <v>0.6</v>
      </c>
      <c r="X3" s="2023">
        <v>0.6</v>
      </c>
      <c r="Y3" s="2023">
        <v>0.6</v>
      </c>
      <c r="Z3" s="2023">
        <v>0.6</v>
      </c>
      <c r="AA3" s="2023">
        <v>0.6</v>
      </c>
      <c r="AB3" s="2023">
        <v>0.6</v>
      </c>
      <c r="AC3" s="2023">
        <v>0.6</v>
      </c>
      <c r="AD3" s="2023">
        <v>0.6</v>
      </c>
      <c r="AE3" s="2023">
        <v>0.6</v>
      </c>
      <c r="AF3" s="2023">
        <v>0.6</v>
      </c>
      <c r="AG3" s="2023">
        <v>0.6</v>
      </c>
      <c r="AH3" s="2023">
        <v>0.6</v>
      </c>
      <c r="AI3" s="2024">
        <v>0.6</v>
      </c>
    </row>
    <row r="4" spans="1:35" x14ac:dyDescent="0.25">
      <c r="A4" s="2021" t="s">
        <v>1607</v>
      </c>
      <c r="B4" s="2022">
        <v>0.6</v>
      </c>
      <c r="C4" s="2023">
        <v>0.6</v>
      </c>
      <c r="D4" s="2023">
        <v>0</v>
      </c>
      <c r="E4" s="2023">
        <v>0.6</v>
      </c>
      <c r="F4" s="2023">
        <v>0.6</v>
      </c>
      <c r="G4" s="2023">
        <v>0.6</v>
      </c>
      <c r="H4" s="2023">
        <v>0.6</v>
      </c>
      <c r="I4" s="2023">
        <v>0.6</v>
      </c>
      <c r="J4" s="2023">
        <v>0.6</v>
      </c>
      <c r="K4" s="2023">
        <v>0.6</v>
      </c>
      <c r="L4" s="2023">
        <v>0.6</v>
      </c>
      <c r="M4" s="2023">
        <v>0.6</v>
      </c>
      <c r="N4" s="2023">
        <v>0.6</v>
      </c>
      <c r="O4" s="2023">
        <v>0.6</v>
      </c>
      <c r="P4" s="2023">
        <v>0.6</v>
      </c>
      <c r="Q4" s="2023">
        <v>0.6</v>
      </c>
      <c r="R4" s="2023">
        <v>0.6</v>
      </c>
      <c r="S4" s="2023">
        <v>0.6</v>
      </c>
      <c r="T4" s="2023">
        <v>0.6</v>
      </c>
      <c r="U4" s="2023">
        <v>0.6</v>
      </c>
      <c r="V4" s="2023">
        <v>0.6</v>
      </c>
      <c r="W4" s="2023">
        <v>0.6</v>
      </c>
      <c r="X4" s="2023">
        <v>0.6</v>
      </c>
      <c r="Y4" s="2023">
        <v>0.6</v>
      </c>
      <c r="Z4" s="2023">
        <v>0.6</v>
      </c>
      <c r="AA4" s="2023">
        <v>0.6</v>
      </c>
      <c r="AB4" s="2023">
        <v>0.6</v>
      </c>
      <c r="AC4" s="2023">
        <v>0.6</v>
      </c>
      <c r="AD4" s="2023">
        <v>0.6</v>
      </c>
      <c r="AE4" s="2023">
        <v>0.6</v>
      </c>
      <c r="AF4" s="2023">
        <v>0.6</v>
      </c>
      <c r="AG4" s="2023">
        <v>0.6</v>
      </c>
      <c r="AH4" s="2023">
        <v>0.6</v>
      </c>
      <c r="AI4" s="2024">
        <v>0.6</v>
      </c>
    </row>
    <row r="5" spans="1:35" x14ac:dyDescent="0.25">
      <c r="A5" s="2021" t="s">
        <v>1608</v>
      </c>
      <c r="B5" s="2022">
        <v>0.6</v>
      </c>
      <c r="C5" s="2023">
        <v>0.6</v>
      </c>
      <c r="D5" s="2023">
        <v>0.6</v>
      </c>
      <c r="E5" s="2023">
        <v>0</v>
      </c>
      <c r="F5" s="2023">
        <v>0.6</v>
      </c>
      <c r="G5" s="2023">
        <v>0.6</v>
      </c>
      <c r="H5" s="2023">
        <v>0.6</v>
      </c>
      <c r="I5" s="2023">
        <v>0.6</v>
      </c>
      <c r="J5" s="2023">
        <v>0.6</v>
      </c>
      <c r="K5" s="2023">
        <v>0.6</v>
      </c>
      <c r="L5" s="2023">
        <v>0.6</v>
      </c>
      <c r="M5" s="2023">
        <v>0.6</v>
      </c>
      <c r="N5" s="2023">
        <v>0.6</v>
      </c>
      <c r="O5" s="2023">
        <v>0.6</v>
      </c>
      <c r="P5" s="2023">
        <v>0.6</v>
      </c>
      <c r="Q5" s="2023">
        <v>0.6</v>
      </c>
      <c r="R5" s="2023">
        <v>0.6</v>
      </c>
      <c r="S5" s="2023">
        <v>0.6</v>
      </c>
      <c r="T5" s="2023">
        <v>0.6</v>
      </c>
      <c r="U5" s="2023">
        <v>0.6</v>
      </c>
      <c r="V5" s="2023">
        <v>0.6</v>
      </c>
      <c r="W5" s="2023">
        <v>0.6</v>
      </c>
      <c r="X5" s="2023">
        <v>0.6</v>
      </c>
      <c r="Y5" s="2023">
        <v>0.6</v>
      </c>
      <c r="Z5" s="2023">
        <v>0.6</v>
      </c>
      <c r="AA5" s="2023">
        <v>0.6</v>
      </c>
      <c r="AB5" s="2023">
        <v>0.6</v>
      </c>
      <c r="AC5" s="2023">
        <v>0.6</v>
      </c>
      <c r="AD5" s="2023">
        <v>0.6</v>
      </c>
      <c r="AE5" s="2023">
        <v>0.6</v>
      </c>
      <c r="AF5" s="2023">
        <v>0.6</v>
      </c>
      <c r="AG5" s="2023">
        <v>0.6</v>
      </c>
      <c r="AH5" s="2023">
        <v>0.6</v>
      </c>
      <c r="AI5" s="2024">
        <v>0.6</v>
      </c>
    </row>
    <row r="6" spans="1:35" x14ac:dyDescent="0.25">
      <c r="A6" s="2021" t="s">
        <v>1609</v>
      </c>
      <c r="B6" s="2022">
        <v>0.6</v>
      </c>
      <c r="C6" s="2023">
        <v>0.6</v>
      </c>
      <c r="D6" s="2023">
        <v>0.6</v>
      </c>
      <c r="E6" s="2023">
        <v>0.6</v>
      </c>
      <c r="F6" s="2023">
        <v>0</v>
      </c>
      <c r="G6" s="2023">
        <v>0.6</v>
      </c>
      <c r="H6" s="2023">
        <v>0.6</v>
      </c>
      <c r="I6" s="2023">
        <v>0.6</v>
      </c>
      <c r="J6" s="2023">
        <v>0.6</v>
      </c>
      <c r="K6" s="2023">
        <v>0.6</v>
      </c>
      <c r="L6" s="2023">
        <v>0.6</v>
      </c>
      <c r="M6" s="2023">
        <v>0.6</v>
      </c>
      <c r="N6" s="2023">
        <v>0.6</v>
      </c>
      <c r="O6" s="2023">
        <v>0.6</v>
      </c>
      <c r="P6" s="2023">
        <v>0.6</v>
      </c>
      <c r="Q6" s="2023">
        <v>0.6</v>
      </c>
      <c r="R6" s="2023">
        <v>0.6</v>
      </c>
      <c r="S6" s="2023">
        <v>0.6</v>
      </c>
      <c r="T6" s="2023">
        <v>0.6</v>
      </c>
      <c r="U6" s="2023">
        <v>0.6</v>
      </c>
      <c r="V6" s="2023">
        <v>0.6</v>
      </c>
      <c r="W6" s="2023">
        <v>0.6</v>
      </c>
      <c r="X6" s="2023">
        <v>0.6</v>
      </c>
      <c r="Y6" s="2023">
        <v>0.6</v>
      </c>
      <c r="Z6" s="2023">
        <v>0.6</v>
      </c>
      <c r="AA6" s="2023">
        <v>0.6</v>
      </c>
      <c r="AB6" s="2023">
        <v>0.6</v>
      </c>
      <c r="AC6" s="2023">
        <v>0.6</v>
      </c>
      <c r="AD6" s="2023">
        <v>0.6</v>
      </c>
      <c r="AE6" s="2023">
        <v>0.6</v>
      </c>
      <c r="AF6" s="2023">
        <v>0.6</v>
      </c>
      <c r="AG6" s="2023">
        <v>0.6</v>
      </c>
      <c r="AH6" s="2023">
        <v>0.6</v>
      </c>
      <c r="AI6" s="2024">
        <v>0.6</v>
      </c>
    </row>
    <row r="7" spans="1:35" x14ac:dyDescent="0.25">
      <c r="A7" s="2021" t="s">
        <v>1610</v>
      </c>
      <c r="B7" s="2022">
        <v>0.6</v>
      </c>
      <c r="C7" s="2023">
        <v>0.6</v>
      </c>
      <c r="D7" s="2023">
        <v>0.6</v>
      </c>
      <c r="E7" s="2023">
        <v>0.6</v>
      </c>
      <c r="F7" s="2023">
        <v>0.6</v>
      </c>
      <c r="G7" s="2023">
        <v>0</v>
      </c>
      <c r="H7" s="2023">
        <v>0.6</v>
      </c>
      <c r="I7" s="2023">
        <v>0.6</v>
      </c>
      <c r="J7" s="2023">
        <v>0.6</v>
      </c>
      <c r="K7" s="2023">
        <v>0.6</v>
      </c>
      <c r="L7" s="2023">
        <v>0.6</v>
      </c>
      <c r="M7" s="2023">
        <v>0.6</v>
      </c>
      <c r="N7" s="2023">
        <v>0.6</v>
      </c>
      <c r="O7" s="2023">
        <v>0.6</v>
      </c>
      <c r="P7" s="2023">
        <v>0.6</v>
      </c>
      <c r="Q7" s="2023">
        <v>0.6</v>
      </c>
      <c r="R7" s="2023">
        <v>0.6</v>
      </c>
      <c r="S7" s="2023">
        <v>0.6</v>
      </c>
      <c r="T7" s="2023">
        <v>0.6</v>
      </c>
      <c r="U7" s="2023">
        <v>0.6</v>
      </c>
      <c r="V7" s="2023">
        <v>0.6</v>
      </c>
      <c r="W7" s="2023">
        <v>0.6</v>
      </c>
      <c r="X7" s="2023">
        <v>0.6</v>
      </c>
      <c r="Y7" s="2023">
        <v>0.6</v>
      </c>
      <c r="Z7" s="2023">
        <v>0.6</v>
      </c>
      <c r="AA7" s="2023">
        <v>0.6</v>
      </c>
      <c r="AB7" s="2023">
        <v>0.6</v>
      </c>
      <c r="AC7" s="2023">
        <v>0.6</v>
      </c>
      <c r="AD7" s="2023">
        <v>0.6</v>
      </c>
      <c r="AE7" s="2023">
        <v>0.6</v>
      </c>
      <c r="AF7" s="2023">
        <v>0.6</v>
      </c>
      <c r="AG7" s="2023">
        <v>0.6</v>
      </c>
      <c r="AH7" s="2023">
        <v>0.6</v>
      </c>
      <c r="AI7" s="2024">
        <v>0.6</v>
      </c>
    </row>
    <row r="8" spans="1:35" x14ac:dyDescent="0.25">
      <c r="A8" s="2021" t="s">
        <v>1611</v>
      </c>
      <c r="B8" s="2022">
        <v>0.6</v>
      </c>
      <c r="C8" s="2023">
        <v>0.6</v>
      </c>
      <c r="D8" s="2023">
        <v>0.6</v>
      </c>
      <c r="E8" s="2023">
        <v>0.6</v>
      </c>
      <c r="F8" s="2023">
        <v>0.6</v>
      </c>
      <c r="G8" s="2023">
        <v>0.6</v>
      </c>
      <c r="H8" s="2023">
        <v>0</v>
      </c>
      <c r="I8" s="2023">
        <v>0.6</v>
      </c>
      <c r="J8" s="2023">
        <v>0.6</v>
      </c>
      <c r="K8" s="2023">
        <v>0.6</v>
      </c>
      <c r="L8" s="2023">
        <v>0.6</v>
      </c>
      <c r="M8" s="2023">
        <v>0.6</v>
      </c>
      <c r="N8" s="2023">
        <v>0.6</v>
      </c>
      <c r="O8" s="2023">
        <v>0.6</v>
      </c>
      <c r="P8" s="2023">
        <v>0.6</v>
      </c>
      <c r="Q8" s="2023">
        <v>0.6</v>
      </c>
      <c r="R8" s="2023">
        <v>0.6</v>
      </c>
      <c r="S8" s="2023">
        <v>0.6</v>
      </c>
      <c r="T8" s="2023">
        <v>0.6</v>
      </c>
      <c r="U8" s="2023">
        <v>0.6</v>
      </c>
      <c r="V8" s="2023">
        <v>0.6</v>
      </c>
      <c r="W8" s="2023">
        <v>0.6</v>
      </c>
      <c r="X8" s="2023">
        <v>0.6</v>
      </c>
      <c r="Y8" s="2023">
        <v>0.6</v>
      </c>
      <c r="Z8" s="2023">
        <v>0.6</v>
      </c>
      <c r="AA8" s="2023">
        <v>0.6</v>
      </c>
      <c r="AB8" s="2023">
        <v>0.6</v>
      </c>
      <c r="AC8" s="2023">
        <v>0.6</v>
      </c>
      <c r="AD8" s="2023">
        <v>0.6</v>
      </c>
      <c r="AE8" s="2023">
        <v>0.6</v>
      </c>
      <c r="AF8" s="2023">
        <v>0.6</v>
      </c>
      <c r="AG8" s="2023">
        <v>0.6</v>
      </c>
      <c r="AH8" s="2023">
        <v>0.6</v>
      </c>
      <c r="AI8" s="2024">
        <v>0.6</v>
      </c>
    </row>
    <row r="9" spans="1:35" x14ac:dyDescent="0.25">
      <c r="A9" s="2021" t="s">
        <v>1612</v>
      </c>
      <c r="B9" s="2022">
        <v>0.6</v>
      </c>
      <c r="C9" s="2023">
        <v>0.6</v>
      </c>
      <c r="D9" s="2023">
        <v>0.6</v>
      </c>
      <c r="E9" s="2023">
        <v>0.6</v>
      </c>
      <c r="F9" s="2023">
        <v>0.6</v>
      </c>
      <c r="G9" s="2023">
        <v>0.6</v>
      </c>
      <c r="H9" s="2023">
        <v>0.6</v>
      </c>
      <c r="I9" s="2023">
        <v>0</v>
      </c>
      <c r="J9" s="2023">
        <v>0.6</v>
      </c>
      <c r="K9" s="2023">
        <v>0.6</v>
      </c>
      <c r="L9" s="2023">
        <v>0.6</v>
      </c>
      <c r="M9" s="2023">
        <v>0.6</v>
      </c>
      <c r="N9" s="2023">
        <v>0.6</v>
      </c>
      <c r="O9" s="2023">
        <v>0.6</v>
      </c>
      <c r="P9" s="2023">
        <v>0.6</v>
      </c>
      <c r="Q9" s="2023">
        <v>0.6</v>
      </c>
      <c r="R9" s="2023">
        <v>0.6</v>
      </c>
      <c r="S9" s="2023">
        <v>0.6</v>
      </c>
      <c r="T9" s="2023">
        <v>0.6</v>
      </c>
      <c r="U9" s="2023">
        <v>0.6</v>
      </c>
      <c r="V9" s="2023">
        <v>0.6</v>
      </c>
      <c r="W9" s="2023">
        <v>0.6</v>
      </c>
      <c r="X9" s="2023">
        <v>0.6</v>
      </c>
      <c r="Y9" s="2023">
        <v>0.6</v>
      </c>
      <c r="Z9" s="2023">
        <v>0.6</v>
      </c>
      <c r="AA9" s="2023">
        <v>0.6</v>
      </c>
      <c r="AB9" s="2023">
        <v>0.6</v>
      </c>
      <c r="AC9" s="2023">
        <v>0.6</v>
      </c>
      <c r="AD9" s="2023">
        <v>0.6</v>
      </c>
      <c r="AE9" s="2023">
        <v>0.6</v>
      </c>
      <c r="AF9" s="2023">
        <v>0.6</v>
      </c>
      <c r="AG9" s="2023">
        <v>0.6</v>
      </c>
      <c r="AH9" s="2023">
        <v>0.6</v>
      </c>
      <c r="AI9" s="2024">
        <v>0.6</v>
      </c>
    </row>
    <row r="10" spans="1:35" x14ac:dyDescent="0.25">
      <c r="A10" s="2021" t="s">
        <v>1613</v>
      </c>
      <c r="B10" s="2022">
        <v>0.6</v>
      </c>
      <c r="C10" s="2023">
        <v>0.6</v>
      </c>
      <c r="D10" s="2023">
        <v>0.6</v>
      </c>
      <c r="E10" s="2023">
        <v>0.6</v>
      </c>
      <c r="F10" s="2023">
        <v>0.6</v>
      </c>
      <c r="G10" s="2023">
        <v>0.6</v>
      </c>
      <c r="H10" s="2023">
        <v>0.6</v>
      </c>
      <c r="I10" s="2023">
        <v>0.6</v>
      </c>
      <c r="J10" s="2023">
        <v>0</v>
      </c>
      <c r="K10" s="2023">
        <v>0.6</v>
      </c>
      <c r="L10" s="2023">
        <v>0.6</v>
      </c>
      <c r="M10" s="2023">
        <v>0.6</v>
      </c>
      <c r="N10" s="2023">
        <v>0.6</v>
      </c>
      <c r="O10" s="2023">
        <v>0.6</v>
      </c>
      <c r="P10" s="2023">
        <v>0.6</v>
      </c>
      <c r="Q10" s="2023">
        <v>0.6</v>
      </c>
      <c r="R10" s="2023">
        <v>0.6</v>
      </c>
      <c r="S10" s="2023">
        <v>0.6</v>
      </c>
      <c r="T10" s="2023">
        <v>0.6</v>
      </c>
      <c r="U10" s="2023">
        <v>0.6</v>
      </c>
      <c r="V10" s="2023">
        <v>0.6</v>
      </c>
      <c r="W10" s="2023">
        <v>0.6</v>
      </c>
      <c r="X10" s="2023">
        <v>0.6</v>
      </c>
      <c r="Y10" s="2023">
        <v>0.6</v>
      </c>
      <c r="Z10" s="2023">
        <v>0.6</v>
      </c>
      <c r="AA10" s="2023">
        <v>0.6</v>
      </c>
      <c r="AB10" s="2023">
        <v>0.6</v>
      </c>
      <c r="AC10" s="2023">
        <v>0.6</v>
      </c>
      <c r="AD10" s="2023">
        <v>0.6</v>
      </c>
      <c r="AE10" s="2023">
        <v>0.6</v>
      </c>
      <c r="AF10" s="2023">
        <v>0.6</v>
      </c>
      <c r="AG10" s="2023">
        <v>0.6</v>
      </c>
      <c r="AH10" s="2023">
        <v>0.6</v>
      </c>
      <c r="AI10" s="2024">
        <v>0.6</v>
      </c>
    </row>
    <row r="11" spans="1:35" x14ac:dyDescent="0.25">
      <c r="A11" s="2021" t="s">
        <v>1614</v>
      </c>
      <c r="B11" s="2022">
        <v>0.6</v>
      </c>
      <c r="C11" s="2023">
        <v>0.6</v>
      </c>
      <c r="D11" s="2023">
        <v>0.6</v>
      </c>
      <c r="E11" s="2023">
        <v>0.6</v>
      </c>
      <c r="F11" s="2023">
        <v>0.6</v>
      </c>
      <c r="G11" s="2023">
        <v>0.6</v>
      </c>
      <c r="H11" s="2023">
        <v>0.6</v>
      </c>
      <c r="I11" s="2023">
        <v>0.6</v>
      </c>
      <c r="J11" s="2023">
        <v>0.6</v>
      </c>
      <c r="K11" s="2023">
        <v>0</v>
      </c>
      <c r="L11" s="2023">
        <v>0.6</v>
      </c>
      <c r="M11" s="2023">
        <v>0.6</v>
      </c>
      <c r="N11" s="2023">
        <v>0.6</v>
      </c>
      <c r="O11" s="2023">
        <v>0.6</v>
      </c>
      <c r="P11" s="2023">
        <v>0.6</v>
      </c>
      <c r="Q11" s="2023">
        <v>0.6</v>
      </c>
      <c r="R11" s="2023">
        <v>0.6</v>
      </c>
      <c r="S11" s="2023">
        <v>0.6</v>
      </c>
      <c r="T11" s="2023">
        <v>0.6</v>
      </c>
      <c r="U11" s="2023">
        <v>0.6</v>
      </c>
      <c r="V11" s="2023">
        <v>0.6</v>
      </c>
      <c r="W11" s="2023">
        <v>0.6</v>
      </c>
      <c r="X11" s="2023">
        <v>0.6</v>
      </c>
      <c r="Y11" s="2023">
        <v>0.6</v>
      </c>
      <c r="Z11" s="2023">
        <v>0.6</v>
      </c>
      <c r="AA11" s="2023">
        <v>0.6</v>
      </c>
      <c r="AB11" s="2023">
        <v>0.6</v>
      </c>
      <c r="AC11" s="2023">
        <v>0.6</v>
      </c>
      <c r="AD11" s="2023">
        <v>0.6</v>
      </c>
      <c r="AE11" s="2023">
        <v>0.6</v>
      </c>
      <c r="AF11" s="2023">
        <v>0.6</v>
      </c>
      <c r="AG11" s="2023">
        <v>0.6</v>
      </c>
      <c r="AH11" s="2023">
        <v>0.6</v>
      </c>
      <c r="AI11" s="2024">
        <v>0.6</v>
      </c>
    </row>
    <row r="12" spans="1:35" x14ac:dyDescent="0.25">
      <c r="A12" s="2021" t="s">
        <v>1615</v>
      </c>
      <c r="B12" s="2022">
        <v>0.6</v>
      </c>
      <c r="C12" s="2023">
        <v>0.6</v>
      </c>
      <c r="D12" s="2023">
        <v>0.6</v>
      </c>
      <c r="E12" s="2023">
        <v>0.6</v>
      </c>
      <c r="F12" s="2023">
        <v>0.6</v>
      </c>
      <c r="G12" s="2023">
        <v>0.6</v>
      </c>
      <c r="H12" s="2023">
        <v>0.6</v>
      </c>
      <c r="I12" s="2023">
        <v>0.6</v>
      </c>
      <c r="J12" s="2023">
        <v>0.6</v>
      </c>
      <c r="K12" s="2023">
        <v>0.6</v>
      </c>
      <c r="L12" s="2023">
        <v>0</v>
      </c>
      <c r="M12" s="2023">
        <v>0.6</v>
      </c>
      <c r="N12" s="2023">
        <v>0.6</v>
      </c>
      <c r="O12" s="2023">
        <v>0.6</v>
      </c>
      <c r="P12" s="2023">
        <v>0.6</v>
      </c>
      <c r="Q12" s="2023">
        <v>0.6</v>
      </c>
      <c r="R12" s="2023">
        <v>0.6</v>
      </c>
      <c r="S12" s="2023">
        <v>0.6</v>
      </c>
      <c r="T12" s="2023">
        <v>0.6</v>
      </c>
      <c r="U12" s="2023">
        <v>0.6</v>
      </c>
      <c r="V12" s="2023">
        <v>0.6</v>
      </c>
      <c r="W12" s="2023">
        <v>0.6</v>
      </c>
      <c r="X12" s="2023">
        <v>0.6</v>
      </c>
      <c r="Y12" s="2023">
        <v>0.6</v>
      </c>
      <c r="Z12" s="2023">
        <v>0.6</v>
      </c>
      <c r="AA12" s="2023">
        <v>0.6</v>
      </c>
      <c r="AB12" s="2023">
        <v>0.6</v>
      </c>
      <c r="AC12" s="2023">
        <v>0.6</v>
      </c>
      <c r="AD12" s="2023">
        <v>0.6</v>
      </c>
      <c r="AE12" s="2023">
        <v>0.6</v>
      </c>
      <c r="AF12" s="2023">
        <v>0.6</v>
      </c>
      <c r="AG12" s="2023">
        <v>0.6</v>
      </c>
      <c r="AH12" s="2023">
        <v>0.6</v>
      </c>
      <c r="AI12" s="2024">
        <v>0.6</v>
      </c>
    </row>
    <row r="13" spans="1:35" x14ac:dyDescent="0.25">
      <c r="A13" s="2021" t="s">
        <v>1616</v>
      </c>
      <c r="B13" s="2022">
        <v>0.6</v>
      </c>
      <c r="C13" s="2023">
        <v>0.6</v>
      </c>
      <c r="D13" s="2023">
        <v>0.6</v>
      </c>
      <c r="E13" s="2023">
        <v>0.6</v>
      </c>
      <c r="F13" s="2023">
        <v>0.6</v>
      </c>
      <c r="G13" s="2023">
        <v>0.6</v>
      </c>
      <c r="H13" s="2023">
        <v>0.6</v>
      </c>
      <c r="I13" s="2023">
        <v>0.6</v>
      </c>
      <c r="J13" s="2023">
        <v>0.6</v>
      </c>
      <c r="K13" s="2023">
        <v>0.6</v>
      </c>
      <c r="L13" s="2023">
        <v>0.6</v>
      </c>
      <c r="M13" s="2023">
        <v>0</v>
      </c>
      <c r="N13" s="2023">
        <v>0.6</v>
      </c>
      <c r="O13" s="2023">
        <v>0.6</v>
      </c>
      <c r="P13" s="2023">
        <v>0.6</v>
      </c>
      <c r="Q13" s="2023">
        <v>0.6</v>
      </c>
      <c r="R13" s="2023">
        <v>0.6</v>
      </c>
      <c r="S13" s="2023">
        <v>0.6</v>
      </c>
      <c r="T13" s="2023">
        <v>0.6</v>
      </c>
      <c r="U13" s="2023">
        <v>0.6</v>
      </c>
      <c r="V13" s="2023">
        <v>0.6</v>
      </c>
      <c r="W13" s="2023">
        <v>0.6</v>
      </c>
      <c r="X13" s="2023">
        <v>0.6</v>
      </c>
      <c r="Y13" s="2023">
        <v>0.6</v>
      </c>
      <c r="Z13" s="2023">
        <v>0.6</v>
      </c>
      <c r="AA13" s="2023">
        <v>0.6</v>
      </c>
      <c r="AB13" s="2023">
        <v>0.6</v>
      </c>
      <c r="AC13" s="2023">
        <v>0.6</v>
      </c>
      <c r="AD13" s="2023">
        <v>0.6</v>
      </c>
      <c r="AE13" s="2023">
        <v>0.6</v>
      </c>
      <c r="AF13" s="2023">
        <v>0.6</v>
      </c>
      <c r="AG13" s="2023">
        <v>0.6</v>
      </c>
      <c r="AH13" s="2023">
        <v>0.6</v>
      </c>
      <c r="AI13" s="2024">
        <v>0.6</v>
      </c>
    </row>
    <row r="14" spans="1:35" x14ac:dyDescent="0.25">
      <c r="A14" s="2021" t="s">
        <v>1617</v>
      </c>
      <c r="B14" s="2022">
        <v>0.6</v>
      </c>
      <c r="C14" s="2023">
        <v>0.6</v>
      </c>
      <c r="D14" s="2023">
        <v>0.6</v>
      </c>
      <c r="E14" s="2023">
        <v>0.6</v>
      </c>
      <c r="F14" s="2023">
        <v>0.6</v>
      </c>
      <c r="G14" s="2023">
        <v>0.6</v>
      </c>
      <c r="H14" s="2023">
        <v>0.6</v>
      </c>
      <c r="I14" s="2023">
        <v>0.6</v>
      </c>
      <c r="J14" s="2023">
        <v>0.6</v>
      </c>
      <c r="K14" s="2023">
        <v>0.6</v>
      </c>
      <c r="L14" s="2023">
        <v>0.6</v>
      </c>
      <c r="M14" s="2023">
        <v>0.6</v>
      </c>
      <c r="N14" s="2023">
        <v>0</v>
      </c>
      <c r="O14" s="2023">
        <v>0.6</v>
      </c>
      <c r="P14" s="2023">
        <v>0.6</v>
      </c>
      <c r="Q14" s="2023">
        <v>0.6</v>
      </c>
      <c r="R14" s="2023">
        <v>0.6</v>
      </c>
      <c r="S14" s="2023">
        <v>0.6</v>
      </c>
      <c r="T14" s="2023">
        <v>0.6</v>
      </c>
      <c r="U14" s="2023">
        <v>0.6</v>
      </c>
      <c r="V14" s="2023">
        <v>0.6</v>
      </c>
      <c r="W14" s="2023">
        <v>0.6</v>
      </c>
      <c r="X14" s="2023">
        <v>0.6</v>
      </c>
      <c r="Y14" s="2023">
        <v>0.6</v>
      </c>
      <c r="Z14" s="2023">
        <v>0.6</v>
      </c>
      <c r="AA14" s="2023">
        <v>0.6</v>
      </c>
      <c r="AB14" s="2023">
        <v>0.6</v>
      </c>
      <c r="AC14" s="2023">
        <v>0.6</v>
      </c>
      <c r="AD14" s="2023">
        <v>0.6</v>
      </c>
      <c r="AE14" s="2023">
        <v>0.6</v>
      </c>
      <c r="AF14" s="2023">
        <v>0.6</v>
      </c>
      <c r="AG14" s="2023">
        <v>0.6</v>
      </c>
      <c r="AH14" s="2023">
        <v>0.6</v>
      </c>
      <c r="AI14" s="2024">
        <v>0.6</v>
      </c>
    </row>
    <row r="15" spans="1:35" x14ac:dyDescent="0.25">
      <c r="A15" s="2021" t="s">
        <v>1618</v>
      </c>
      <c r="B15" s="2022">
        <v>0.6</v>
      </c>
      <c r="C15" s="2023">
        <v>0.6</v>
      </c>
      <c r="D15" s="2023">
        <v>0.6</v>
      </c>
      <c r="E15" s="2023">
        <v>0.6</v>
      </c>
      <c r="F15" s="2023">
        <v>0.6</v>
      </c>
      <c r="G15" s="2023">
        <v>0.6</v>
      </c>
      <c r="H15" s="2023">
        <v>0.6</v>
      </c>
      <c r="I15" s="2023">
        <v>0.6</v>
      </c>
      <c r="J15" s="2023">
        <v>0.6</v>
      </c>
      <c r="K15" s="2023">
        <v>0.6</v>
      </c>
      <c r="L15" s="2023">
        <v>0.6</v>
      </c>
      <c r="M15" s="2023">
        <v>0.6</v>
      </c>
      <c r="N15" s="2023">
        <v>0.6</v>
      </c>
      <c r="O15" s="2023">
        <v>0</v>
      </c>
      <c r="P15" s="2023">
        <v>0.6</v>
      </c>
      <c r="Q15" s="2023">
        <v>0.6</v>
      </c>
      <c r="R15" s="2023">
        <v>0.6</v>
      </c>
      <c r="S15" s="2023">
        <v>0.6</v>
      </c>
      <c r="T15" s="2023">
        <v>0.6</v>
      </c>
      <c r="U15" s="2023">
        <v>0.6</v>
      </c>
      <c r="V15" s="2023">
        <v>0.6</v>
      </c>
      <c r="W15" s="2023">
        <v>0.6</v>
      </c>
      <c r="X15" s="2023">
        <v>0.6</v>
      </c>
      <c r="Y15" s="2023">
        <v>0.6</v>
      </c>
      <c r="Z15" s="2023">
        <v>0.6</v>
      </c>
      <c r="AA15" s="2023">
        <v>0.6</v>
      </c>
      <c r="AB15" s="2023">
        <v>0.6</v>
      </c>
      <c r="AC15" s="2023">
        <v>0.6</v>
      </c>
      <c r="AD15" s="2023">
        <v>0.6</v>
      </c>
      <c r="AE15" s="2023">
        <v>0.6</v>
      </c>
      <c r="AF15" s="2023">
        <v>0.6</v>
      </c>
      <c r="AG15" s="2023">
        <v>0.6</v>
      </c>
      <c r="AH15" s="2023">
        <v>0.6</v>
      </c>
      <c r="AI15" s="2024">
        <v>0.6</v>
      </c>
    </row>
    <row r="16" spans="1:35" x14ac:dyDescent="0.25">
      <c r="A16" s="2021" t="s">
        <v>1619</v>
      </c>
      <c r="B16" s="2022">
        <v>0.6</v>
      </c>
      <c r="C16" s="2023">
        <v>0.6</v>
      </c>
      <c r="D16" s="2023">
        <v>0.6</v>
      </c>
      <c r="E16" s="2023">
        <v>0.6</v>
      </c>
      <c r="F16" s="2023">
        <v>0.6</v>
      </c>
      <c r="G16" s="2023">
        <v>0.6</v>
      </c>
      <c r="H16" s="2023">
        <v>0.6</v>
      </c>
      <c r="I16" s="2023">
        <v>0.6</v>
      </c>
      <c r="J16" s="2023">
        <v>0.6</v>
      </c>
      <c r="K16" s="2023">
        <v>0.6</v>
      </c>
      <c r="L16" s="2023">
        <v>0.6</v>
      </c>
      <c r="M16" s="2023">
        <v>0.6</v>
      </c>
      <c r="N16" s="2023">
        <v>0.6</v>
      </c>
      <c r="O16" s="2023">
        <v>0.6</v>
      </c>
      <c r="P16" s="2023">
        <v>0</v>
      </c>
      <c r="Q16" s="2023">
        <v>0.6</v>
      </c>
      <c r="R16" s="2023">
        <v>0.6</v>
      </c>
      <c r="S16" s="2023">
        <v>0.6</v>
      </c>
      <c r="T16" s="2023">
        <v>0.6</v>
      </c>
      <c r="U16" s="2023">
        <v>0.6</v>
      </c>
      <c r="V16" s="2023">
        <v>0.6</v>
      </c>
      <c r="W16" s="2023">
        <v>0.6</v>
      </c>
      <c r="X16" s="2023">
        <v>0.6</v>
      </c>
      <c r="Y16" s="2023">
        <v>0.6</v>
      </c>
      <c r="Z16" s="2023">
        <v>0.6</v>
      </c>
      <c r="AA16" s="2023">
        <v>0.6</v>
      </c>
      <c r="AB16" s="2023">
        <v>0.6</v>
      </c>
      <c r="AC16" s="2023">
        <v>0.6</v>
      </c>
      <c r="AD16" s="2023">
        <v>0.6</v>
      </c>
      <c r="AE16" s="2023">
        <v>0.6</v>
      </c>
      <c r="AF16" s="2023">
        <v>0.6</v>
      </c>
      <c r="AG16" s="2023">
        <v>0.6</v>
      </c>
      <c r="AH16" s="2023">
        <v>0.6</v>
      </c>
      <c r="AI16" s="2024">
        <v>0.6</v>
      </c>
    </row>
    <row r="17" spans="1:35" x14ac:dyDescent="0.25">
      <c r="A17" s="2021" t="s">
        <v>1620</v>
      </c>
      <c r="B17" s="2022">
        <v>0.6</v>
      </c>
      <c r="C17" s="2023">
        <v>0.6</v>
      </c>
      <c r="D17" s="2023">
        <v>0.6</v>
      </c>
      <c r="E17" s="2023">
        <v>0.6</v>
      </c>
      <c r="F17" s="2023">
        <v>0.6</v>
      </c>
      <c r="G17" s="2023">
        <v>0.6</v>
      </c>
      <c r="H17" s="2023">
        <v>0.6</v>
      </c>
      <c r="I17" s="2023">
        <v>0.6</v>
      </c>
      <c r="J17" s="2023">
        <v>0.6</v>
      </c>
      <c r="K17" s="2023">
        <v>0.6</v>
      </c>
      <c r="L17" s="2023">
        <v>0.6</v>
      </c>
      <c r="M17" s="2023">
        <v>0.6</v>
      </c>
      <c r="N17" s="2023">
        <v>0.6</v>
      </c>
      <c r="O17" s="2023">
        <v>0.6</v>
      </c>
      <c r="P17" s="2023">
        <v>0.6</v>
      </c>
      <c r="Q17" s="2023">
        <v>0</v>
      </c>
      <c r="R17" s="2023">
        <v>0.6</v>
      </c>
      <c r="S17" s="2023">
        <v>0.6</v>
      </c>
      <c r="T17" s="2023">
        <v>0.6</v>
      </c>
      <c r="U17" s="2023">
        <v>0.6</v>
      </c>
      <c r="V17" s="2023">
        <v>0.6</v>
      </c>
      <c r="W17" s="2023">
        <v>0.6</v>
      </c>
      <c r="X17" s="2023">
        <v>0.6</v>
      </c>
      <c r="Y17" s="2023">
        <v>0.6</v>
      </c>
      <c r="Z17" s="2023">
        <v>0.6</v>
      </c>
      <c r="AA17" s="2023">
        <v>0.6</v>
      </c>
      <c r="AB17" s="2023">
        <v>0.6</v>
      </c>
      <c r="AC17" s="2023">
        <v>0.6</v>
      </c>
      <c r="AD17" s="2023">
        <v>0.6</v>
      </c>
      <c r="AE17" s="2023">
        <v>0.6</v>
      </c>
      <c r="AF17" s="2023">
        <v>0.6</v>
      </c>
      <c r="AG17" s="2023">
        <v>0.6</v>
      </c>
      <c r="AH17" s="2023">
        <v>0.6</v>
      </c>
      <c r="AI17" s="2024">
        <v>0.6</v>
      </c>
    </row>
    <row r="18" spans="1:35" x14ac:dyDescent="0.25">
      <c r="A18" s="2021" t="s">
        <v>1621</v>
      </c>
      <c r="B18" s="2022">
        <v>0.6</v>
      </c>
      <c r="C18" s="2023">
        <v>0.6</v>
      </c>
      <c r="D18" s="2023">
        <v>0.6</v>
      </c>
      <c r="E18" s="2023">
        <v>0.6</v>
      </c>
      <c r="F18" s="2023">
        <v>0.6</v>
      </c>
      <c r="G18" s="2023">
        <v>0.6</v>
      </c>
      <c r="H18" s="2023">
        <v>0.6</v>
      </c>
      <c r="I18" s="2023">
        <v>0.6</v>
      </c>
      <c r="J18" s="2023">
        <v>0.6</v>
      </c>
      <c r="K18" s="2023">
        <v>0.6</v>
      </c>
      <c r="L18" s="2023">
        <v>0.6</v>
      </c>
      <c r="M18" s="2023">
        <v>0.6</v>
      </c>
      <c r="N18" s="2023">
        <v>0.6</v>
      </c>
      <c r="O18" s="2023">
        <v>0.6</v>
      </c>
      <c r="P18" s="2023">
        <v>0.6</v>
      </c>
      <c r="Q18" s="2023">
        <v>0.6</v>
      </c>
      <c r="R18" s="2023">
        <v>0</v>
      </c>
      <c r="S18" s="2023">
        <v>0.6</v>
      </c>
      <c r="T18" s="2023">
        <v>0.6</v>
      </c>
      <c r="U18" s="2023">
        <v>0.6</v>
      </c>
      <c r="V18" s="2023">
        <v>0.6</v>
      </c>
      <c r="W18" s="2023">
        <v>0.6</v>
      </c>
      <c r="X18" s="2023">
        <v>0.6</v>
      </c>
      <c r="Y18" s="2023">
        <v>0.6</v>
      </c>
      <c r="Z18" s="2023">
        <v>0.6</v>
      </c>
      <c r="AA18" s="2023">
        <v>0.6</v>
      </c>
      <c r="AB18" s="2023">
        <v>0.6</v>
      </c>
      <c r="AC18" s="2023">
        <v>0.6</v>
      </c>
      <c r="AD18" s="2023">
        <v>0.6</v>
      </c>
      <c r="AE18" s="2023">
        <v>0.6</v>
      </c>
      <c r="AF18" s="2023">
        <v>0.6</v>
      </c>
      <c r="AG18" s="2023">
        <v>0.6</v>
      </c>
      <c r="AH18" s="2023">
        <v>0.6</v>
      </c>
      <c r="AI18" s="2024">
        <v>0.6</v>
      </c>
    </row>
    <row r="19" spans="1:35" x14ac:dyDescent="0.25">
      <c r="A19" s="2021" t="s">
        <v>1622</v>
      </c>
      <c r="B19" s="2022">
        <v>0.6</v>
      </c>
      <c r="C19" s="2023">
        <v>0.6</v>
      </c>
      <c r="D19" s="2023">
        <v>0.6</v>
      </c>
      <c r="E19" s="2023">
        <v>0.6</v>
      </c>
      <c r="F19" s="2023">
        <v>0.6</v>
      </c>
      <c r="G19" s="2023">
        <v>0.6</v>
      </c>
      <c r="H19" s="2023">
        <v>0.6</v>
      </c>
      <c r="I19" s="2023">
        <v>0.6</v>
      </c>
      <c r="J19" s="2023">
        <v>0.6</v>
      </c>
      <c r="K19" s="2023">
        <v>0.6</v>
      </c>
      <c r="L19" s="2023">
        <v>0.6</v>
      </c>
      <c r="M19" s="2023">
        <v>0.6</v>
      </c>
      <c r="N19" s="2023">
        <v>0.6</v>
      </c>
      <c r="O19" s="2023">
        <v>0.6</v>
      </c>
      <c r="P19" s="2023">
        <v>0.6</v>
      </c>
      <c r="Q19" s="2023">
        <v>0.6</v>
      </c>
      <c r="R19" s="2023">
        <v>0.6</v>
      </c>
      <c r="S19" s="2023">
        <v>0</v>
      </c>
      <c r="T19" s="2023">
        <v>0.6</v>
      </c>
      <c r="U19" s="2023">
        <v>0.6</v>
      </c>
      <c r="V19" s="2023">
        <v>0.6</v>
      </c>
      <c r="W19" s="2023">
        <v>0.6</v>
      </c>
      <c r="X19" s="2023">
        <v>0.6</v>
      </c>
      <c r="Y19" s="2023">
        <v>0.6</v>
      </c>
      <c r="Z19" s="2023">
        <v>0.6</v>
      </c>
      <c r="AA19" s="2023">
        <v>0.6</v>
      </c>
      <c r="AB19" s="2023">
        <v>0.6</v>
      </c>
      <c r="AC19" s="2023">
        <v>0.6</v>
      </c>
      <c r="AD19" s="2023">
        <v>0.6</v>
      </c>
      <c r="AE19" s="2023">
        <v>0.6</v>
      </c>
      <c r="AF19" s="2023">
        <v>0.6</v>
      </c>
      <c r="AG19" s="2023">
        <v>0.6</v>
      </c>
      <c r="AH19" s="2023">
        <v>0.6</v>
      </c>
      <c r="AI19" s="2024">
        <v>0.6</v>
      </c>
    </row>
    <row r="20" spans="1:35" x14ac:dyDescent="0.25">
      <c r="A20" s="2021" t="s">
        <v>1623</v>
      </c>
      <c r="B20" s="2022">
        <v>0.6</v>
      </c>
      <c r="C20" s="2023">
        <v>0.6</v>
      </c>
      <c r="D20" s="2023">
        <v>0.6</v>
      </c>
      <c r="E20" s="2023">
        <v>0.6</v>
      </c>
      <c r="F20" s="2023">
        <v>0.6</v>
      </c>
      <c r="G20" s="2023">
        <v>0.6</v>
      </c>
      <c r="H20" s="2023">
        <v>0.6</v>
      </c>
      <c r="I20" s="2023">
        <v>0.6</v>
      </c>
      <c r="J20" s="2023">
        <v>0.6</v>
      </c>
      <c r="K20" s="2023">
        <v>0.6</v>
      </c>
      <c r="L20" s="2023">
        <v>0.6</v>
      </c>
      <c r="M20" s="2023">
        <v>0.6</v>
      </c>
      <c r="N20" s="2023">
        <v>0.6</v>
      </c>
      <c r="O20" s="2023">
        <v>0.6</v>
      </c>
      <c r="P20" s="2023">
        <v>0.6</v>
      </c>
      <c r="Q20" s="2023">
        <v>0.6</v>
      </c>
      <c r="R20" s="2023">
        <v>0.6</v>
      </c>
      <c r="S20" s="2023">
        <v>0.6</v>
      </c>
      <c r="T20" s="2023">
        <v>0</v>
      </c>
      <c r="U20" s="2023">
        <v>0.6</v>
      </c>
      <c r="V20" s="2023">
        <v>0.6</v>
      </c>
      <c r="W20" s="2023">
        <v>0.6</v>
      </c>
      <c r="X20" s="2023">
        <v>0.6</v>
      </c>
      <c r="Y20" s="2023">
        <v>0.6</v>
      </c>
      <c r="Z20" s="2023">
        <v>0.6</v>
      </c>
      <c r="AA20" s="2023">
        <v>0.6</v>
      </c>
      <c r="AB20" s="2023">
        <v>0.6</v>
      </c>
      <c r="AC20" s="2023">
        <v>0.6</v>
      </c>
      <c r="AD20" s="2023">
        <v>0.6</v>
      </c>
      <c r="AE20" s="2023">
        <v>0.6</v>
      </c>
      <c r="AF20" s="2023">
        <v>0.6</v>
      </c>
      <c r="AG20" s="2023">
        <v>0.6</v>
      </c>
      <c r="AH20" s="2023">
        <v>0.6</v>
      </c>
      <c r="AI20" s="2024">
        <v>0.6</v>
      </c>
    </row>
    <row r="21" spans="1:35" x14ac:dyDescent="0.25">
      <c r="A21" s="2021" t="s">
        <v>1624</v>
      </c>
      <c r="B21" s="2022">
        <v>0.6</v>
      </c>
      <c r="C21" s="2023">
        <v>0.6</v>
      </c>
      <c r="D21" s="2023">
        <v>0.6</v>
      </c>
      <c r="E21" s="2023">
        <v>0.6</v>
      </c>
      <c r="F21" s="2023">
        <v>0.6</v>
      </c>
      <c r="G21" s="2023">
        <v>0.6</v>
      </c>
      <c r="H21" s="2023">
        <v>0.6</v>
      </c>
      <c r="I21" s="2023">
        <v>0.6</v>
      </c>
      <c r="J21" s="2023">
        <v>0.6</v>
      </c>
      <c r="K21" s="2023">
        <v>0.6</v>
      </c>
      <c r="L21" s="2023">
        <v>0.6</v>
      </c>
      <c r="M21" s="2023">
        <v>0.6</v>
      </c>
      <c r="N21" s="2023">
        <v>0.6</v>
      </c>
      <c r="O21" s="2023">
        <v>0.6</v>
      </c>
      <c r="P21" s="2023">
        <v>0.6</v>
      </c>
      <c r="Q21" s="2023">
        <v>0.6</v>
      </c>
      <c r="R21" s="2023">
        <v>0.6</v>
      </c>
      <c r="S21" s="2023">
        <v>0.6</v>
      </c>
      <c r="T21" s="2023">
        <v>0.6</v>
      </c>
      <c r="U21" s="2023">
        <v>0</v>
      </c>
      <c r="V21" s="2023">
        <v>0.6</v>
      </c>
      <c r="W21" s="2023">
        <v>0.6</v>
      </c>
      <c r="X21" s="2023">
        <v>0.6</v>
      </c>
      <c r="Y21" s="2023">
        <v>0.6</v>
      </c>
      <c r="Z21" s="2023">
        <v>0.6</v>
      </c>
      <c r="AA21" s="2023">
        <v>0.6</v>
      </c>
      <c r="AB21" s="2023">
        <v>0.6</v>
      </c>
      <c r="AC21" s="2023">
        <v>0.6</v>
      </c>
      <c r="AD21" s="2023">
        <v>0.6</v>
      </c>
      <c r="AE21" s="2023">
        <v>0.6</v>
      </c>
      <c r="AF21" s="2023">
        <v>0.6</v>
      </c>
      <c r="AG21" s="2023">
        <v>0.6</v>
      </c>
      <c r="AH21" s="2023">
        <v>0.6</v>
      </c>
      <c r="AI21" s="2024">
        <v>0.6</v>
      </c>
    </row>
    <row r="22" spans="1:35" x14ac:dyDescent="0.25">
      <c r="A22" s="2021" t="s">
        <v>1625</v>
      </c>
      <c r="B22" s="2022">
        <v>0.6</v>
      </c>
      <c r="C22" s="2023">
        <v>0.6</v>
      </c>
      <c r="D22" s="2023">
        <v>0.6</v>
      </c>
      <c r="E22" s="2023">
        <v>0.6</v>
      </c>
      <c r="F22" s="2023">
        <v>0.6</v>
      </c>
      <c r="G22" s="2023">
        <v>0.6</v>
      </c>
      <c r="H22" s="2023">
        <v>0.6</v>
      </c>
      <c r="I22" s="2023">
        <v>0.6</v>
      </c>
      <c r="J22" s="2023">
        <v>0.6</v>
      </c>
      <c r="K22" s="2023">
        <v>0.6</v>
      </c>
      <c r="L22" s="2023">
        <v>0.6</v>
      </c>
      <c r="M22" s="2023">
        <v>0.6</v>
      </c>
      <c r="N22" s="2023">
        <v>0.6</v>
      </c>
      <c r="O22" s="2023">
        <v>0.6</v>
      </c>
      <c r="P22" s="2023">
        <v>0.6</v>
      </c>
      <c r="Q22" s="2023">
        <v>0.6</v>
      </c>
      <c r="R22" s="2023">
        <v>0.6</v>
      </c>
      <c r="S22" s="2023">
        <v>0.6</v>
      </c>
      <c r="T22" s="2023">
        <v>0.6</v>
      </c>
      <c r="U22" s="2023">
        <v>0.6</v>
      </c>
      <c r="V22" s="2023">
        <v>0</v>
      </c>
      <c r="W22" s="2023">
        <v>0.6</v>
      </c>
      <c r="X22" s="2023">
        <v>0.6</v>
      </c>
      <c r="Y22" s="2023">
        <v>0.6</v>
      </c>
      <c r="Z22" s="2023">
        <v>0.6</v>
      </c>
      <c r="AA22" s="2023">
        <v>0.6</v>
      </c>
      <c r="AB22" s="2023">
        <v>0.6</v>
      </c>
      <c r="AC22" s="2023">
        <v>0.6</v>
      </c>
      <c r="AD22" s="2023">
        <v>0.6</v>
      </c>
      <c r="AE22" s="2023">
        <v>0.6</v>
      </c>
      <c r="AF22" s="2023">
        <v>0.6</v>
      </c>
      <c r="AG22" s="2023">
        <v>0.6</v>
      </c>
      <c r="AH22" s="2023">
        <v>0.6</v>
      </c>
      <c r="AI22" s="2024">
        <v>0.6</v>
      </c>
    </row>
    <row r="23" spans="1:35" x14ac:dyDescent="0.25">
      <c r="A23" s="2021" t="s">
        <v>1626</v>
      </c>
      <c r="B23" s="2022">
        <v>0.6</v>
      </c>
      <c r="C23" s="2023">
        <v>0.6</v>
      </c>
      <c r="D23" s="2023">
        <v>0.6</v>
      </c>
      <c r="E23" s="2023">
        <v>0.6</v>
      </c>
      <c r="F23" s="2023">
        <v>0.6</v>
      </c>
      <c r="G23" s="2023">
        <v>0.6</v>
      </c>
      <c r="H23" s="2023">
        <v>0.6</v>
      </c>
      <c r="I23" s="2023">
        <v>0.6</v>
      </c>
      <c r="J23" s="2023">
        <v>0.6</v>
      </c>
      <c r="K23" s="2023">
        <v>0.6</v>
      </c>
      <c r="L23" s="2023">
        <v>0.6</v>
      </c>
      <c r="M23" s="2023">
        <v>0.6</v>
      </c>
      <c r="N23" s="2023">
        <v>0.6</v>
      </c>
      <c r="O23" s="2023">
        <v>0.6</v>
      </c>
      <c r="P23" s="2023">
        <v>0.6</v>
      </c>
      <c r="Q23" s="2023">
        <v>0.6</v>
      </c>
      <c r="R23" s="2023">
        <v>0.6</v>
      </c>
      <c r="S23" s="2023">
        <v>0.6</v>
      </c>
      <c r="T23" s="2023">
        <v>0.6</v>
      </c>
      <c r="U23" s="2023">
        <v>0.6</v>
      </c>
      <c r="V23" s="2023">
        <v>0.6</v>
      </c>
      <c r="W23" s="2023">
        <v>0</v>
      </c>
      <c r="X23" s="2023">
        <v>0.6</v>
      </c>
      <c r="Y23" s="2023">
        <v>0.6</v>
      </c>
      <c r="Z23" s="2023">
        <v>0.6</v>
      </c>
      <c r="AA23" s="2023">
        <v>0.6</v>
      </c>
      <c r="AB23" s="2023">
        <v>0.6</v>
      </c>
      <c r="AC23" s="2023">
        <v>0.6</v>
      </c>
      <c r="AD23" s="2023">
        <v>0.6</v>
      </c>
      <c r="AE23" s="2023">
        <v>0.6</v>
      </c>
      <c r="AF23" s="2023">
        <v>0.6</v>
      </c>
      <c r="AG23" s="2023">
        <v>0.6</v>
      </c>
      <c r="AH23" s="2023">
        <v>0.6</v>
      </c>
      <c r="AI23" s="2024">
        <v>0.6</v>
      </c>
    </row>
    <row r="24" spans="1:35" x14ac:dyDescent="0.25">
      <c r="A24" s="2021" t="s">
        <v>1627</v>
      </c>
      <c r="B24" s="2022">
        <v>0.6</v>
      </c>
      <c r="C24" s="2023">
        <v>0.6</v>
      </c>
      <c r="D24" s="2023">
        <v>0.6</v>
      </c>
      <c r="E24" s="2023">
        <v>0.6</v>
      </c>
      <c r="F24" s="2023">
        <v>0.6</v>
      </c>
      <c r="G24" s="2023">
        <v>0.6</v>
      </c>
      <c r="H24" s="2023">
        <v>0.6</v>
      </c>
      <c r="I24" s="2023">
        <v>0.6</v>
      </c>
      <c r="J24" s="2023">
        <v>0.6</v>
      </c>
      <c r="K24" s="2023">
        <v>0.6</v>
      </c>
      <c r="L24" s="2023">
        <v>0.6</v>
      </c>
      <c r="M24" s="2023">
        <v>0.6</v>
      </c>
      <c r="N24" s="2023">
        <v>0.6</v>
      </c>
      <c r="O24" s="2023">
        <v>0.6</v>
      </c>
      <c r="P24" s="2023">
        <v>0.6</v>
      </c>
      <c r="Q24" s="2023">
        <v>0.6</v>
      </c>
      <c r="R24" s="2023">
        <v>0.6</v>
      </c>
      <c r="S24" s="2023">
        <v>0.6</v>
      </c>
      <c r="T24" s="2023">
        <v>0.6</v>
      </c>
      <c r="U24" s="2023">
        <v>0.6</v>
      </c>
      <c r="V24" s="2023">
        <v>0.6</v>
      </c>
      <c r="W24" s="2023">
        <v>0.6</v>
      </c>
      <c r="X24" s="2023">
        <v>0</v>
      </c>
      <c r="Y24" s="2023">
        <v>0.6</v>
      </c>
      <c r="Z24" s="2023">
        <v>0.6</v>
      </c>
      <c r="AA24" s="2023">
        <v>0.6</v>
      </c>
      <c r="AB24" s="2023">
        <v>0.6</v>
      </c>
      <c r="AC24" s="2023">
        <v>0.6</v>
      </c>
      <c r="AD24" s="2023">
        <v>0.6</v>
      </c>
      <c r="AE24" s="2023">
        <v>0.6</v>
      </c>
      <c r="AF24" s="2023">
        <v>0.6</v>
      </c>
      <c r="AG24" s="2023">
        <v>0.6</v>
      </c>
      <c r="AH24" s="2023">
        <v>0.6</v>
      </c>
      <c r="AI24" s="2024">
        <v>0.6</v>
      </c>
    </row>
    <row r="25" spans="1:35" x14ac:dyDescent="0.25">
      <c r="A25" s="2021" t="s">
        <v>1629</v>
      </c>
      <c r="B25" s="2022">
        <v>0.6</v>
      </c>
      <c r="C25" s="2023">
        <v>0.6</v>
      </c>
      <c r="D25" s="2023">
        <v>0.6</v>
      </c>
      <c r="E25" s="2023">
        <v>0.6</v>
      </c>
      <c r="F25" s="2023">
        <v>0.6</v>
      </c>
      <c r="G25" s="2023">
        <v>0.6</v>
      </c>
      <c r="H25" s="2023">
        <v>0.6</v>
      </c>
      <c r="I25" s="2023">
        <v>0.6</v>
      </c>
      <c r="J25" s="2023">
        <v>0.6</v>
      </c>
      <c r="K25" s="2023">
        <v>0.6</v>
      </c>
      <c r="L25" s="2023">
        <v>0.6</v>
      </c>
      <c r="M25" s="2023">
        <v>0.6</v>
      </c>
      <c r="N25" s="2023">
        <v>0.6</v>
      </c>
      <c r="O25" s="2023">
        <v>0.6</v>
      </c>
      <c r="P25" s="2023">
        <v>0.6</v>
      </c>
      <c r="Q25" s="2023">
        <v>0.6</v>
      </c>
      <c r="R25" s="2023">
        <v>0.6</v>
      </c>
      <c r="S25" s="2023">
        <v>0.6</v>
      </c>
      <c r="T25" s="2023">
        <v>0.6</v>
      </c>
      <c r="U25" s="2023">
        <v>0.6</v>
      </c>
      <c r="V25" s="2023">
        <v>0.6</v>
      </c>
      <c r="W25" s="2023">
        <v>0.6</v>
      </c>
      <c r="X25" s="2023">
        <v>0.6</v>
      </c>
      <c r="Y25" s="2023">
        <v>0</v>
      </c>
      <c r="Z25" s="2023">
        <v>0.6</v>
      </c>
      <c r="AA25" s="2023">
        <v>0.6</v>
      </c>
      <c r="AB25" s="2023">
        <v>0.6</v>
      </c>
      <c r="AC25" s="2023">
        <v>0.6</v>
      </c>
      <c r="AD25" s="2023">
        <v>0.6</v>
      </c>
      <c r="AE25" s="2023">
        <v>0.6</v>
      </c>
      <c r="AF25" s="2023">
        <v>0.6</v>
      </c>
      <c r="AG25" s="2023">
        <v>0.6</v>
      </c>
      <c r="AH25" s="2023">
        <v>0.6</v>
      </c>
      <c r="AI25" s="2024">
        <v>0.6</v>
      </c>
    </row>
    <row r="26" spans="1:35" x14ac:dyDescent="0.25">
      <c r="A26" s="2021" t="s">
        <v>1631</v>
      </c>
      <c r="B26" s="2022">
        <v>0.6</v>
      </c>
      <c r="C26" s="2023">
        <v>0.6</v>
      </c>
      <c r="D26" s="2023">
        <v>0.6</v>
      </c>
      <c r="E26" s="2023">
        <v>0.6</v>
      </c>
      <c r="F26" s="2023">
        <v>0.6</v>
      </c>
      <c r="G26" s="2023">
        <v>0.6</v>
      </c>
      <c r="H26" s="2023">
        <v>0.6</v>
      </c>
      <c r="I26" s="2023">
        <v>0.6</v>
      </c>
      <c r="J26" s="2023">
        <v>0.6</v>
      </c>
      <c r="K26" s="2023">
        <v>0.6</v>
      </c>
      <c r="L26" s="2023">
        <v>0.6</v>
      </c>
      <c r="M26" s="2023">
        <v>0.6</v>
      </c>
      <c r="N26" s="2023">
        <v>0.6</v>
      </c>
      <c r="O26" s="2023">
        <v>0.6</v>
      </c>
      <c r="P26" s="2023">
        <v>0.6</v>
      </c>
      <c r="Q26" s="2023">
        <v>0.6</v>
      </c>
      <c r="R26" s="2023">
        <v>0.6</v>
      </c>
      <c r="S26" s="2023">
        <v>0.6</v>
      </c>
      <c r="T26" s="2023">
        <v>0.6</v>
      </c>
      <c r="U26" s="2023">
        <v>0.6</v>
      </c>
      <c r="V26" s="2023">
        <v>0.6</v>
      </c>
      <c r="W26" s="2023">
        <v>0.6</v>
      </c>
      <c r="X26" s="2023">
        <v>0.6</v>
      </c>
      <c r="Y26" s="2023">
        <v>0.6</v>
      </c>
      <c r="Z26" s="2023">
        <v>0</v>
      </c>
      <c r="AA26" s="2023">
        <v>0.6</v>
      </c>
      <c r="AB26" s="2023">
        <v>0.6</v>
      </c>
      <c r="AC26" s="2023">
        <v>0.6</v>
      </c>
      <c r="AD26" s="2023">
        <v>0.6</v>
      </c>
      <c r="AE26" s="2023">
        <v>0.6</v>
      </c>
      <c r="AF26" s="2023">
        <v>0.6</v>
      </c>
      <c r="AG26" s="2023">
        <v>0.6</v>
      </c>
      <c r="AH26" s="2023">
        <v>0.6</v>
      </c>
      <c r="AI26" s="2024">
        <v>0.6</v>
      </c>
    </row>
    <row r="27" spans="1:35" x14ac:dyDescent="0.25">
      <c r="A27" s="2021" t="s">
        <v>1632</v>
      </c>
      <c r="B27" s="2022">
        <v>0.6</v>
      </c>
      <c r="C27" s="2023">
        <v>0.6</v>
      </c>
      <c r="D27" s="2023">
        <v>0.6</v>
      </c>
      <c r="E27" s="2023">
        <v>0.6</v>
      </c>
      <c r="F27" s="2023">
        <v>0.6</v>
      </c>
      <c r="G27" s="2023">
        <v>0.6</v>
      </c>
      <c r="H27" s="2023">
        <v>0.6</v>
      </c>
      <c r="I27" s="2023">
        <v>0.6</v>
      </c>
      <c r="J27" s="2023">
        <v>0.6</v>
      </c>
      <c r="K27" s="2023">
        <v>0.6</v>
      </c>
      <c r="L27" s="2023">
        <v>0.6</v>
      </c>
      <c r="M27" s="2023">
        <v>0.6</v>
      </c>
      <c r="N27" s="2023">
        <v>0.6</v>
      </c>
      <c r="O27" s="2023">
        <v>0.6</v>
      </c>
      <c r="P27" s="2023">
        <v>0.6</v>
      </c>
      <c r="Q27" s="2023">
        <v>0.6</v>
      </c>
      <c r="R27" s="2023">
        <v>0.6</v>
      </c>
      <c r="S27" s="2023">
        <v>0.6</v>
      </c>
      <c r="T27" s="2023">
        <v>0.6</v>
      </c>
      <c r="U27" s="2023">
        <v>0.6</v>
      </c>
      <c r="V27" s="2023">
        <v>0.6</v>
      </c>
      <c r="W27" s="2023">
        <v>0.6</v>
      </c>
      <c r="X27" s="2023">
        <v>0.6</v>
      </c>
      <c r="Y27" s="2023">
        <v>0.6</v>
      </c>
      <c r="Z27" s="2023">
        <v>0.6</v>
      </c>
      <c r="AA27" s="2023">
        <v>0</v>
      </c>
      <c r="AB27" s="2023">
        <v>0.6</v>
      </c>
      <c r="AC27" s="2023">
        <v>0.6</v>
      </c>
      <c r="AD27" s="2023">
        <v>0.6</v>
      </c>
      <c r="AE27" s="2023">
        <v>0.6</v>
      </c>
      <c r="AF27" s="2023">
        <v>0.6</v>
      </c>
      <c r="AG27" s="2023">
        <v>0.6</v>
      </c>
      <c r="AH27" s="2023">
        <v>0.6</v>
      </c>
      <c r="AI27" s="2024">
        <v>0.6</v>
      </c>
    </row>
    <row r="28" spans="1:35" x14ac:dyDescent="0.25">
      <c r="A28" s="2021" t="s">
        <v>1633</v>
      </c>
      <c r="B28" s="2022">
        <v>0.6</v>
      </c>
      <c r="C28" s="2023">
        <v>0.6</v>
      </c>
      <c r="D28" s="2023">
        <v>0.6</v>
      </c>
      <c r="E28" s="2023">
        <v>0.6</v>
      </c>
      <c r="F28" s="2023">
        <v>0.6</v>
      </c>
      <c r="G28" s="2023">
        <v>0.6</v>
      </c>
      <c r="H28" s="2023">
        <v>0.6</v>
      </c>
      <c r="I28" s="2023">
        <v>0.6</v>
      </c>
      <c r="J28" s="2023">
        <v>0.6</v>
      </c>
      <c r="K28" s="2023">
        <v>0.6</v>
      </c>
      <c r="L28" s="2023">
        <v>0.6</v>
      </c>
      <c r="M28" s="2023">
        <v>0.6</v>
      </c>
      <c r="N28" s="2023">
        <v>0.6</v>
      </c>
      <c r="O28" s="2023">
        <v>0.6</v>
      </c>
      <c r="P28" s="2023">
        <v>0.6</v>
      </c>
      <c r="Q28" s="2023">
        <v>0.6</v>
      </c>
      <c r="R28" s="2023">
        <v>0.6</v>
      </c>
      <c r="S28" s="2023">
        <v>0.6</v>
      </c>
      <c r="T28" s="2023">
        <v>0.6</v>
      </c>
      <c r="U28" s="2023">
        <v>0.6</v>
      </c>
      <c r="V28" s="2023">
        <v>0.6</v>
      </c>
      <c r="W28" s="2023">
        <v>0.6</v>
      </c>
      <c r="X28" s="2023">
        <v>0.6</v>
      </c>
      <c r="Y28" s="2023">
        <v>0.6</v>
      </c>
      <c r="Z28" s="2023">
        <v>0.6</v>
      </c>
      <c r="AA28" s="2023">
        <v>0.6</v>
      </c>
      <c r="AB28" s="2023">
        <v>0</v>
      </c>
      <c r="AC28" s="2023">
        <v>0.6</v>
      </c>
      <c r="AD28" s="2023">
        <v>0.6</v>
      </c>
      <c r="AE28" s="2023">
        <v>0.6</v>
      </c>
      <c r="AF28" s="2023">
        <v>0.6</v>
      </c>
      <c r="AG28" s="2023">
        <v>0.6</v>
      </c>
      <c r="AH28" s="2023">
        <v>0.6</v>
      </c>
      <c r="AI28" s="2024">
        <v>0.6</v>
      </c>
    </row>
    <row r="29" spans="1:35" x14ac:dyDescent="0.25">
      <c r="A29" s="2021" t="s">
        <v>1634</v>
      </c>
      <c r="B29" s="2022">
        <v>0.6</v>
      </c>
      <c r="C29" s="2023">
        <v>0.6</v>
      </c>
      <c r="D29" s="2023">
        <v>0.6</v>
      </c>
      <c r="E29" s="2023">
        <v>0.6</v>
      </c>
      <c r="F29" s="2023">
        <v>0.6</v>
      </c>
      <c r="G29" s="2023">
        <v>0.6</v>
      </c>
      <c r="H29" s="2023">
        <v>0.6</v>
      </c>
      <c r="I29" s="2023">
        <v>0.6</v>
      </c>
      <c r="J29" s="2023">
        <v>0.6</v>
      </c>
      <c r="K29" s="2023">
        <v>0.6</v>
      </c>
      <c r="L29" s="2023">
        <v>0.6</v>
      </c>
      <c r="M29" s="2023">
        <v>0.6</v>
      </c>
      <c r="N29" s="2023">
        <v>0.6</v>
      </c>
      <c r="O29" s="2023">
        <v>0.6</v>
      </c>
      <c r="P29" s="2023">
        <v>0.6</v>
      </c>
      <c r="Q29" s="2023">
        <v>0.6</v>
      </c>
      <c r="R29" s="2023">
        <v>0.6</v>
      </c>
      <c r="S29" s="2023">
        <v>0.6</v>
      </c>
      <c r="T29" s="2023">
        <v>0.6</v>
      </c>
      <c r="U29" s="2023">
        <v>0.6</v>
      </c>
      <c r="V29" s="2023">
        <v>0.6</v>
      </c>
      <c r="W29" s="2023">
        <v>0.6</v>
      </c>
      <c r="X29" s="2023">
        <v>0.6</v>
      </c>
      <c r="Y29" s="2023">
        <v>0.6</v>
      </c>
      <c r="Z29" s="2023">
        <v>0.6</v>
      </c>
      <c r="AA29" s="2023">
        <v>0.6</v>
      </c>
      <c r="AB29" s="2023">
        <v>0.6</v>
      </c>
      <c r="AC29" s="2023">
        <v>0</v>
      </c>
      <c r="AD29" s="2023">
        <v>0.6</v>
      </c>
      <c r="AE29" s="2023">
        <v>0.6</v>
      </c>
      <c r="AF29" s="2023">
        <v>0.6</v>
      </c>
      <c r="AG29" s="2023">
        <v>0.6</v>
      </c>
      <c r="AH29" s="2023">
        <v>0.6</v>
      </c>
      <c r="AI29" s="2024">
        <v>0.6</v>
      </c>
    </row>
    <row r="30" spans="1:35" x14ac:dyDescent="0.25">
      <c r="A30" s="2021" t="s">
        <v>1635</v>
      </c>
      <c r="B30" s="2022">
        <v>0.6</v>
      </c>
      <c r="C30" s="2023">
        <v>0.6</v>
      </c>
      <c r="D30" s="2023">
        <v>0.6</v>
      </c>
      <c r="E30" s="2023">
        <v>0.6</v>
      </c>
      <c r="F30" s="2023">
        <v>0.6</v>
      </c>
      <c r="G30" s="2023">
        <v>0.6</v>
      </c>
      <c r="H30" s="2023">
        <v>0.6</v>
      </c>
      <c r="I30" s="2023">
        <v>0.6</v>
      </c>
      <c r="J30" s="2023">
        <v>0.6</v>
      </c>
      <c r="K30" s="2023">
        <v>0.6</v>
      </c>
      <c r="L30" s="2023">
        <v>0.6</v>
      </c>
      <c r="M30" s="2023">
        <v>0.6</v>
      </c>
      <c r="N30" s="2023">
        <v>0.6</v>
      </c>
      <c r="O30" s="2023">
        <v>0.6</v>
      </c>
      <c r="P30" s="2023">
        <v>0.6</v>
      </c>
      <c r="Q30" s="2023">
        <v>0.6</v>
      </c>
      <c r="R30" s="2023">
        <v>0.6</v>
      </c>
      <c r="S30" s="2023">
        <v>0.6</v>
      </c>
      <c r="T30" s="2023">
        <v>0.6</v>
      </c>
      <c r="U30" s="2023">
        <v>0.6</v>
      </c>
      <c r="V30" s="2023">
        <v>0.6</v>
      </c>
      <c r="W30" s="2023">
        <v>0.6</v>
      </c>
      <c r="X30" s="2023">
        <v>0.6</v>
      </c>
      <c r="Y30" s="2023">
        <v>0.6</v>
      </c>
      <c r="Z30" s="2023">
        <v>0.6</v>
      </c>
      <c r="AA30" s="2023">
        <v>0.6</v>
      </c>
      <c r="AB30" s="2023">
        <v>0.6</v>
      </c>
      <c r="AC30" s="2023">
        <v>0.6</v>
      </c>
      <c r="AD30" s="2023">
        <v>0</v>
      </c>
      <c r="AE30" s="2023">
        <v>0.6</v>
      </c>
      <c r="AF30" s="2023">
        <v>0.6</v>
      </c>
      <c r="AG30" s="2023">
        <v>0.6</v>
      </c>
      <c r="AH30" s="2023">
        <v>0.6</v>
      </c>
      <c r="AI30" s="2024">
        <v>0.6</v>
      </c>
    </row>
    <row r="31" spans="1:35" x14ac:dyDescent="0.25">
      <c r="A31" s="2021" t="s">
        <v>1636</v>
      </c>
      <c r="B31" s="2022">
        <v>0.6</v>
      </c>
      <c r="C31" s="2023">
        <v>0.6</v>
      </c>
      <c r="D31" s="2023">
        <v>0.6</v>
      </c>
      <c r="E31" s="2023">
        <v>0.6</v>
      </c>
      <c r="F31" s="2023">
        <v>0.6</v>
      </c>
      <c r="G31" s="2023">
        <v>0.6</v>
      </c>
      <c r="H31" s="2023">
        <v>0.6</v>
      </c>
      <c r="I31" s="2023">
        <v>0.6</v>
      </c>
      <c r="J31" s="2023">
        <v>0.6</v>
      </c>
      <c r="K31" s="2023">
        <v>0.6</v>
      </c>
      <c r="L31" s="2023">
        <v>0.6</v>
      </c>
      <c r="M31" s="2023">
        <v>0.6</v>
      </c>
      <c r="N31" s="2023">
        <v>0.6</v>
      </c>
      <c r="O31" s="2023">
        <v>0.6</v>
      </c>
      <c r="P31" s="2023">
        <v>0.6</v>
      </c>
      <c r="Q31" s="2023">
        <v>0.6</v>
      </c>
      <c r="R31" s="2023">
        <v>0.6</v>
      </c>
      <c r="S31" s="2023">
        <v>0.6</v>
      </c>
      <c r="T31" s="2023">
        <v>0.6</v>
      </c>
      <c r="U31" s="2023">
        <v>0.6</v>
      </c>
      <c r="V31" s="2023">
        <v>0.6</v>
      </c>
      <c r="W31" s="2023">
        <v>0.6</v>
      </c>
      <c r="X31" s="2023">
        <v>0.6</v>
      </c>
      <c r="Y31" s="2023">
        <v>0.6</v>
      </c>
      <c r="Z31" s="2023">
        <v>0.6</v>
      </c>
      <c r="AA31" s="2023">
        <v>0.6</v>
      </c>
      <c r="AB31" s="2023">
        <v>0.6</v>
      </c>
      <c r="AC31" s="2023">
        <v>0.6</v>
      </c>
      <c r="AD31" s="2023">
        <v>0.6</v>
      </c>
      <c r="AE31" s="2023">
        <v>0</v>
      </c>
      <c r="AF31" s="2023">
        <v>0.6</v>
      </c>
      <c r="AG31" s="2023">
        <v>0.6</v>
      </c>
      <c r="AH31" s="2023">
        <v>0.6</v>
      </c>
      <c r="AI31" s="2024">
        <v>0.6</v>
      </c>
    </row>
    <row r="32" spans="1:35" x14ac:dyDescent="0.25">
      <c r="A32" s="2021" t="s">
        <v>1638</v>
      </c>
      <c r="B32" s="2022">
        <v>0.6</v>
      </c>
      <c r="C32" s="2023">
        <v>0.6</v>
      </c>
      <c r="D32" s="2023">
        <v>0.6</v>
      </c>
      <c r="E32" s="2023">
        <v>0.6</v>
      </c>
      <c r="F32" s="2023">
        <v>0.6</v>
      </c>
      <c r="G32" s="2023">
        <v>0.6</v>
      </c>
      <c r="H32" s="2023">
        <v>0.6</v>
      </c>
      <c r="I32" s="2023">
        <v>0.6</v>
      </c>
      <c r="J32" s="2023">
        <v>0.6</v>
      </c>
      <c r="K32" s="2023">
        <v>0.6</v>
      </c>
      <c r="L32" s="2023">
        <v>0.6</v>
      </c>
      <c r="M32" s="2023">
        <v>0.6</v>
      </c>
      <c r="N32" s="2023">
        <v>0.6</v>
      </c>
      <c r="O32" s="2023">
        <v>0.6</v>
      </c>
      <c r="P32" s="2023">
        <v>0.6</v>
      </c>
      <c r="Q32" s="2023">
        <v>0.6</v>
      </c>
      <c r="R32" s="2023">
        <v>0.6</v>
      </c>
      <c r="S32" s="2023">
        <v>0.6</v>
      </c>
      <c r="T32" s="2023">
        <v>0.6</v>
      </c>
      <c r="U32" s="2023">
        <v>0.6</v>
      </c>
      <c r="V32" s="2023">
        <v>0.6</v>
      </c>
      <c r="W32" s="2023">
        <v>0.6</v>
      </c>
      <c r="X32" s="2023">
        <v>0.6</v>
      </c>
      <c r="Y32" s="2023">
        <v>0.6</v>
      </c>
      <c r="Z32" s="2023">
        <v>0.6</v>
      </c>
      <c r="AA32" s="2023">
        <v>0.6</v>
      </c>
      <c r="AB32" s="2023">
        <v>0.6</v>
      </c>
      <c r="AC32" s="2023">
        <v>0.6</v>
      </c>
      <c r="AD32" s="2023">
        <v>0.6</v>
      </c>
      <c r="AE32" s="2023">
        <v>0.6</v>
      </c>
      <c r="AF32" s="2023">
        <v>0</v>
      </c>
      <c r="AG32" s="2023">
        <v>0.6</v>
      </c>
      <c r="AH32" s="2023">
        <v>0.6</v>
      </c>
      <c r="AI32" s="2024">
        <v>0.6</v>
      </c>
    </row>
    <row r="33" spans="1:35" x14ac:dyDescent="0.25">
      <c r="A33" s="2021" t="s">
        <v>1639</v>
      </c>
      <c r="B33" s="2022">
        <v>0.6</v>
      </c>
      <c r="C33" s="2023">
        <v>0.6</v>
      </c>
      <c r="D33" s="2023">
        <v>0.6</v>
      </c>
      <c r="E33" s="2023">
        <v>0.6</v>
      </c>
      <c r="F33" s="2023">
        <v>0.6</v>
      </c>
      <c r="G33" s="2023">
        <v>0.6</v>
      </c>
      <c r="H33" s="2023">
        <v>0.6</v>
      </c>
      <c r="I33" s="2023">
        <v>0.6</v>
      </c>
      <c r="J33" s="2023">
        <v>0.6</v>
      </c>
      <c r="K33" s="2023">
        <v>0.6</v>
      </c>
      <c r="L33" s="2023">
        <v>0.6</v>
      </c>
      <c r="M33" s="2023">
        <v>0.6</v>
      </c>
      <c r="N33" s="2023">
        <v>0.6</v>
      </c>
      <c r="O33" s="2023">
        <v>0.6</v>
      </c>
      <c r="P33" s="2023">
        <v>0.6</v>
      </c>
      <c r="Q33" s="2023">
        <v>0.6</v>
      </c>
      <c r="R33" s="2023">
        <v>0.6</v>
      </c>
      <c r="S33" s="2023">
        <v>0.6</v>
      </c>
      <c r="T33" s="2023">
        <v>0.6</v>
      </c>
      <c r="U33" s="2023">
        <v>0.6</v>
      </c>
      <c r="V33" s="2023">
        <v>0.6</v>
      </c>
      <c r="W33" s="2023">
        <v>0.6</v>
      </c>
      <c r="X33" s="2023">
        <v>0.6</v>
      </c>
      <c r="Y33" s="2023">
        <v>0.6</v>
      </c>
      <c r="Z33" s="2023">
        <v>0.6</v>
      </c>
      <c r="AA33" s="2023">
        <v>0.6</v>
      </c>
      <c r="AB33" s="2023">
        <v>0.6</v>
      </c>
      <c r="AC33" s="2023">
        <v>0.6</v>
      </c>
      <c r="AD33" s="2023">
        <v>0.6</v>
      </c>
      <c r="AE33" s="2023">
        <v>0.6</v>
      </c>
      <c r="AF33" s="2023">
        <v>0.6</v>
      </c>
      <c r="AG33" s="2023">
        <v>0</v>
      </c>
      <c r="AH33" s="2023">
        <v>0.6</v>
      </c>
      <c r="AI33" s="2024">
        <v>0.6</v>
      </c>
    </row>
    <row r="34" spans="1:35" x14ac:dyDescent="0.25">
      <c r="A34" s="2021" t="s">
        <v>1641</v>
      </c>
      <c r="B34" s="2022">
        <v>0.6</v>
      </c>
      <c r="C34" s="2023">
        <v>0.6</v>
      </c>
      <c r="D34" s="2023">
        <v>0.6</v>
      </c>
      <c r="E34" s="2023">
        <v>0.6</v>
      </c>
      <c r="F34" s="2023">
        <v>0.6</v>
      </c>
      <c r="G34" s="2023">
        <v>0.6</v>
      </c>
      <c r="H34" s="2023">
        <v>0.6</v>
      </c>
      <c r="I34" s="2023">
        <v>0.6</v>
      </c>
      <c r="J34" s="2023">
        <v>0.6</v>
      </c>
      <c r="K34" s="2023">
        <v>0.6</v>
      </c>
      <c r="L34" s="2023">
        <v>0.6</v>
      </c>
      <c r="M34" s="2023">
        <v>0.6</v>
      </c>
      <c r="N34" s="2023">
        <v>0.6</v>
      </c>
      <c r="O34" s="2023">
        <v>0.6</v>
      </c>
      <c r="P34" s="2023">
        <v>0.6</v>
      </c>
      <c r="Q34" s="2023">
        <v>0.6</v>
      </c>
      <c r="R34" s="2023">
        <v>0.6</v>
      </c>
      <c r="S34" s="2023">
        <v>0.6</v>
      </c>
      <c r="T34" s="2023">
        <v>0.6</v>
      </c>
      <c r="U34" s="2023">
        <v>0.6</v>
      </c>
      <c r="V34" s="2023">
        <v>0.6</v>
      </c>
      <c r="W34" s="2023">
        <v>0.6</v>
      </c>
      <c r="X34" s="2023">
        <v>0.6</v>
      </c>
      <c r="Y34" s="2023">
        <v>0.6</v>
      </c>
      <c r="Z34" s="2023">
        <v>0.6</v>
      </c>
      <c r="AA34" s="2023">
        <v>0.6</v>
      </c>
      <c r="AB34" s="2023">
        <v>0.6</v>
      </c>
      <c r="AC34" s="2023">
        <v>0.6</v>
      </c>
      <c r="AD34" s="2023">
        <v>0.6</v>
      </c>
      <c r="AE34" s="2023">
        <v>0.6</v>
      </c>
      <c r="AF34" s="2023">
        <v>0.6</v>
      </c>
      <c r="AG34" s="2023">
        <v>0.6</v>
      </c>
      <c r="AH34" s="2023">
        <v>0</v>
      </c>
      <c r="AI34" s="2024">
        <v>0.6</v>
      </c>
    </row>
    <row r="35" spans="1:35" x14ac:dyDescent="0.25">
      <c r="A35" s="2025" t="s">
        <v>1642</v>
      </c>
      <c r="B35" s="2026">
        <v>0.6</v>
      </c>
      <c r="C35" s="2027">
        <v>0.6</v>
      </c>
      <c r="D35" s="2027">
        <v>0.6</v>
      </c>
      <c r="E35" s="2027">
        <v>0.6</v>
      </c>
      <c r="F35" s="2027">
        <v>0.6</v>
      </c>
      <c r="G35" s="2027">
        <v>0.6</v>
      </c>
      <c r="H35" s="2027">
        <v>0.6</v>
      </c>
      <c r="I35" s="2027">
        <v>0.6</v>
      </c>
      <c r="J35" s="2027">
        <v>0.6</v>
      </c>
      <c r="K35" s="2027">
        <v>0.6</v>
      </c>
      <c r="L35" s="2027">
        <v>0.6</v>
      </c>
      <c r="M35" s="2027">
        <v>0.6</v>
      </c>
      <c r="N35" s="2027">
        <v>0.6</v>
      </c>
      <c r="O35" s="2027">
        <v>0.6</v>
      </c>
      <c r="P35" s="2027">
        <v>0.6</v>
      </c>
      <c r="Q35" s="2027">
        <v>0.6</v>
      </c>
      <c r="R35" s="2027">
        <v>0.6</v>
      </c>
      <c r="S35" s="2027">
        <v>0.6</v>
      </c>
      <c r="T35" s="2027">
        <v>0.6</v>
      </c>
      <c r="U35" s="2027">
        <v>0.6</v>
      </c>
      <c r="V35" s="2027">
        <v>0.6</v>
      </c>
      <c r="W35" s="2027">
        <v>0.6</v>
      </c>
      <c r="X35" s="2027">
        <v>0.6</v>
      </c>
      <c r="Y35" s="2027">
        <v>0.6</v>
      </c>
      <c r="Z35" s="2027">
        <v>0.6</v>
      </c>
      <c r="AA35" s="2027">
        <v>0.6</v>
      </c>
      <c r="AB35" s="2027">
        <v>0.6</v>
      </c>
      <c r="AC35" s="2027">
        <v>0.6</v>
      </c>
      <c r="AD35" s="2027">
        <v>0.6</v>
      </c>
      <c r="AE35" s="2027">
        <v>0.6</v>
      </c>
      <c r="AF35" s="2027">
        <v>0.6</v>
      </c>
      <c r="AG35" s="2027">
        <v>0.6</v>
      </c>
      <c r="AH35" s="2027">
        <v>0</v>
      </c>
      <c r="AI35" s="2028">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DH6"/>
  <sheetViews>
    <sheetView zoomScale="80" zoomScaleNormal="80" workbookViewId="0">
      <selection sqref="A1:A2"/>
    </sheetView>
  </sheetViews>
  <sheetFormatPr defaultColWidth="13.42578125" defaultRowHeight="14.25" x14ac:dyDescent="0.25"/>
  <cols>
    <col min="1" max="16384" width="13.42578125" style="746"/>
  </cols>
  <sheetData>
    <row r="1" spans="1:112" s="2006" customFormat="1" ht="28.5" x14ac:dyDescent="0.25">
      <c r="A1" s="3796" t="s">
        <v>1422</v>
      </c>
      <c r="B1" s="3795" t="s">
        <v>1423</v>
      </c>
      <c r="C1" s="3794"/>
      <c r="D1" s="3794" t="s">
        <v>1424</v>
      </c>
      <c r="E1" s="3794"/>
      <c r="F1" s="3794" t="s">
        <v>1425</v>
      </c>
      <c r="G1" s="3794"/>
      <c r="H1" s="3794" t="s">
        <v>1426</v>
      </c>
      <c r="I1" s="3794"/>
      <c r="J1" s="3794" t="s">
        <v>1427</v>
      </c>
      <c r="K1" s="3794"/>
      <c r="L1" s="3794" t="s">
        <v>1428</v>
      </c>
      <c r="M1" s="3794"/>
      <c r="N1" s="3794" t="s">
        <v>1429</v>
      </c>
      <c r="O1" s="3794"/>
      <c r="P1" s="3794" t="s">
        <v>1430</v>
      </c>
      <c r="Q1" s="3794"/>
      <c r="R1" s="3794" t="s">
        <v>1431</v>
      </c>
      <c r="S1" s="3794"/>
      <c r="T1" s="2002" t="s">
        <v>1432</v>
      </c>
      <c r="U1" s="2003" t="s">
        <v>1433</v>
      </c>
      <c r="V1" s="3795" t="s">
        <v>1434</v>
      </c>
      <c r="W1" s="3794"/>
      <c r="X1" s="3794" t="s">
        <v>1435</v>
      </c>
      <c r="Y1" s="3794"/>
      <c r="Z1" s="3794" t="s">
        <v>1436</v>
      </c>
      <c r="AA1" s="3794"/>
      <c r="AB1" s="3794" t="s">
        <v>1437</v>
      </c>
      <c r="AC1" s="3794"/>
      <c r="AD1" s="3794" t="s">
        <v>1438</v>
      </c>
      <c r="AE1" s="3794"/>
      <c r="AF1" s="3794" t="s">
        <v>1439</v>
      </c>
      <c r="AG1" s="3794"/>
      <c r="AH1" s="3794" t="s">
        <v>1440</v>
      </c>
      <c r="AI1" s="3794"/>
      <c r="AJ1" s="3794" t="s">
        <v>1441</v>
      </c>
      <c r="AK1" s="3794"/>
      <c r="AL1" s="2002" t="s">
        <v>1442</v>
      </c>
      <c r="AM1" s="2003" t="s">
        <v>1443</v>
      </c>
      <c r="AN1" s="3795" t="s">
        <v>1444</v>
      </c>
      <c r="AO1" s="3794"/>
      <c r="AP1" s="3794" t="s">
        <v>1445</v>
      </c>
      <c r="AQ1" s="3794"/>
      <c r="AR1" s="3794" t="s">
        <v>1446</v>
      </c>
      <c r="AS1" s="3794"/>
      <c r="AT1" s="3794" t="s">
        <v>1447</v>
      </c>
      <c r="AU1" s="3794"/>
      <c r="AV1" s="3794" t="s">
        <v>1448</v>
      </c>
      <c r="AW1" s="3794"/>
      <c r="AX1" s="3794" t="s">
        <v>1449</v>
      </c>
      <c r="AY1" s="3794"/>
      <c r="AZ1" s="3794" t="s">
        <v>1450</v>
      </c>
      <c r="BA1" s="3794"/>
      <c r="BB1" s="2002" t="s">
        <v>1451</v>
      </c>
      <c r="BC1" s="2003" t="s">
        <v>1452</v>
      </c>
      <c r="BD1" s="3795" t="s">
        <v>1453</v>
      </c>
      <c r="BE1" s="3794"/>
      <c r="BF1" s="3794" t="s">
        <v>1454</v>
      </c>
      <c r="BG1" s="3794"/>
      <c r="BH1" s="3794" t="s">
        <v>1455</v>
      </c>
      <c r="BI1" s="3794"/>
      <c r="BJ1" s="3794" t="s">
        <v>1456</v>
      </c>
      <c r="BK1" s="3794"/>
      <c r="BL1" s="3794" t="s">
        <v>1457</v>
      </c>
      <c r="BM1" s="3794"/>
      <c r="BN1" s="3794" t="s">
        <v>1458</v>
      </c>
      <c r="BO1" s="3794"/>
      <c r="BP1" s="2002" t="s">
        <v>1459</v>
      </c>
      <c r="BQ1" s="2003" t="s">
        <v>1460</v>
      </c>
      <c r="BR1" s="3795" t="s">
        <v>1461</v>
      </c>
      <c r="BS1" s="3794"/>
      <c r="BT1" s="3794" t="s">
        <v>1462</v>
      </c>
      <c r="BU1" s="3794"/>
      <c r="BV1" s="3794" t="s">
        <v>1463</v>
      </c>
      <c r="BW1" s="3794"/>
      <c r="BX1" s="3794" t="s">
        <v>1464</v>
      </c>
      <c r="BY1" s="3794"/>
      <c r="BZ1" s="3794" t="s">
        <v>1465</v>
      </c>
      <c r="CA1" s="3794"/>
      <c r="CB1" s="2002" t="s">
        <v>1466</v>
      </c>
      <c r="CC1" s="2003" t="s">
        <v>1467</v>
      </c>
      <c r="CD1" s="3795" t="s">
        <v>1468</v>
      </c>
      <c r="CE1" s="3794"/>
      <c r="CF1" s="3794" t="s">
        <v>1469</v>
      </c>
      <c r="CG1" s="3794"/>
      <c r="CH1" s="3794" t="s">
        <v>1470</v>
      </c>
      <c r="CI1" s="3794"/>
      <c r="CJ1" s="3794" t="s">
        <v>1471</v>
      </c>
      <c r="CK1" s="3794"/>
      <c r="CL1" s="2002" t="s">
        <v>1472</v>
      </c>
      <c r="CM1" s="2003" t="s">
        <v>1473</v>
      </c>
      <c r="CN1" s="3795" t="s">
        <v>1474</v>
      </c>
      <c r="CO1" s="3794"/>
      <c r="CP1" s="3794" t="s">
        <v>1475</v>
      </c>
      <c r="CQ1" s="3794"/>
      <c r="CR1" s="3794" t="s">
        <v>1476</v>
      </c>
      <c r="CS1" s="3794"/>
      <c r="CT1" s="2002" t="s">
        <v>1477</v>
      </c>
      <c r="CU1" s="2003" t="s">
        <v>1478</v>
      </c>
      <c r="CV1" s="3795" t="s">
        <v>1479</v>
      </c>
      <c r="CW1" s="3794"/>
      <c r="CX1" s="3794" t="s">
        <v>1480</v>
      </c>
      <c r="CY1" s="3794"/>
      <c r="CZ1" s="2002" t="s">
        <v>1481</v>
      </c>
      <c r="DA1" s="2003" t="s">
        <v>1482</v>
      </c>
      <c r="DB1" s="3795" t="s">
        <v>1483</v>
      </c>
      <c r="DC1" s="3794"/>
      <c r="DD1" s="2002" t="s">
        <v>1484</v>
      </c>
      <c r="DE1" s="2003" t="s">
        <v>1485</v>
      </c>
      <c r="DF1" s="2004" t="s">
        <v>1486</v>
      </c>
      <c r="DG1" s="2003" t="s">
        <v>1487</v>
      </c>
      <c r="DH1" s="2005" t="s">
        <v>1488</v>
      </c>
    </row>
    <row r="2" spans="1:112" s="2011" customFormat="1" ht="34.5" x14ac:dyDescent="0.25">
      <c r="A2" s="3797"/>
      <c r="B2" s="2007" t="s">
        <v>1936</v>
      </c>
      <c r="C2" s="2008" t="s">
        <v>1937</v>
      </c>
      <c r="D2" s="2008" t="s">
        <v>1936</v>
      </c>
      <c r="E2" s="2008" t="s">
        <v>1937</v>
      </c>
      <c r="F2" s="2008" t="s">
        <v>1936</v>
      </c>
      <c r="G2" s="2008" t="s">
        <v>1937</v>
      </c>
      <c r="H2" s="2008" t="s">
        <v>1936</v>
      </c>
      <c r="I2" s="2008" t="s">
        <v>1937</v>
      </c>
      <c r="J2" s="2008" t="s">
        <v>1936</v>
      </c>
      <c r="K2" s="2008" t="s">
        <v>1937</v>
      </c>
      <c r="L2" s="2008" t="s">
        <v>1936</v>
      </c>
      <c r="M2" s="2008" t="s">
        <v>1937</v>
      </c>
      <c r="N2" s="2008" t="s">
        <v>1936</v>
      </c>
      <c r="O2" s="2008" t="s">
        <v>1937</v>
      </c>
      <c r="P2" s="2008" t="s">
        <v>1936</v>
      </c>
      <c r="Q2" s="2008" t="s">
        <v>1937</v>
      </c>
      <c r="R2" s="2008" t="s">
        <v>1936</v>
      </c>
      <c r="S2" s="2008" t="s">
        <v>1937</v>
      </c>
      <c r="T2" s="2008" t="s">
        <v>1938</v>
      </c>
      <c r="U2" s="2009" t="s">
        <v>1939</v>
      </c>
      <c r="V2" s="2007" t="s">
        <v>1936</v>
      </c>
      <c r="W2" s="2008" t="s">
        <v>1937</v>
      </c>
      <c r="X2" s="2008" t="s">
        <v>1936</v>
      </c>
      <c r="Y2" s="2008" t="s">
        <v>1937</v>
      </c>
      <c r="Z2" s="2008" t="s">
        <v>1936</v>
      </c>
      <c r="AA2" s="2008" t="s">
        <v>1937</v>
      </c>
      <c r="AB2" s="2008" t="s">
        <v>1936</v>
      </c>
      <c r="AC2" s="2008" t="s">
        <v>1937</v>
      </c>
      <c r="AD2" s="2008" t="s">
        <v>1936</v>
      </c>
      <c r="AE2" s="2008" t="s">
        <v>1937</v>
      </c>
      <c r="AF2" s="2008" t="s">
        <v>1936</v>
      </c>
      <c r="AG2" s="2008" t="s">
        <v>1937</v>
      </c>
      <c r="AH2" s="2008" t="s">
        <v>1936</v>
      </c>
      <c r="AI2" s="2008" t="s">
        <v>1937</v>
      </c>
      <c r="AJ2" s="2008" t="s">
        <v>1936</v>
      </c>
      <c r="AK2" s="2008" t="s">
        <v>1937</v>
      </c>
      <c r="AL2" s="2008" t="s">
        <v>1938</v>
      </c>
      <c r="AM2" s="2009" t="s">
        <v>1939</v>
      </c>
      <c r="AN2" s="2007" t="s">
        <v>1936</v>
      </c>
      <c r="AO2" s="2008" t="s">
        <v>1937</v>
      </c>
      <c r="AP2" s="2008" t="s">
        <v>1936</v>
      </c>
      <c r="AQ2" s="2008" t="s">
        <v>1937</v>
      </c>
      <c r="AR2" s="2008" t="s">
        <v>1936</v>
      </c>
      <c r="AS2" s="2008" t="s">
        <v>1937</v>
      </c>
      <c r="AT2" s="2008" t="s">
        <v>1936</v>
      </c>
      <c r="AU2" s="2008" t="s">
        <v>1937</v>
      </c>
      <c r="AV2" s="2008" t="s">
        <v>1936</v>
      </c>
      <c r="AW2" s="2008" t="s">
        <v>1937</v>
      </c>
      <c r="AX2" s="2008" t="s">
        <v>1936</v>
      </c>
      <c r="AY2" s="2008" t="s">
        <v>1937</v>
      </c>
      <c r="AZ2" s="2008" t="s">
        <v>1936</v>
      </c>
      <c r="BA2" s="2008" t="s">
        <v>1937</v>
      </c>
      <c r="BB2" s="2008" t="s">
        <v>1938</v>
      </c>
      <c r="BC2" s="2009" t="s">
        <v>1939</v>
      </c>
      <c r="BD2" s="2007" t="s">
        <v>1936</v>
      </c>
      <c r="BE2" s="2008" t="s">
        <v>1937</v>
      </c>
      <c r="BF2" s="2008" t="s">
        <v>1936</v>
      </c>
      <c r="BG2" s="2008" t="s">
        <v>1937</v>
      </c>
      <c r="BH2" s="2008" t="s">
        <v>1936</v>
      </c>
      <c r="BI2" s="2008" t="s">
        <v>1937</v>
      </c>
      <c r="BJ2" s="2008" t="s">
        <v>1936</v>
      </c>
      <c r="BK2" s="2008" t="s">
        <v>1937</v>
      </c>
      <c r="BL2" s="2008" t="s">
        <v>1936</v>
      </c>
      <c r="BM2" s="2008" t="s">
        <v>1937</v>
      </c>
      <c r="BN2" s="2008" t="s">
        <v>1936</v>
      </c>
      <c r="BO2" s="2008" t="s">
        <v>1937</v>
      </c>
      <c r="BP2" s="2008" t="s">
        <v>1938</v>
      </c>
      <c r="BQ2" s="2009" t="s">
        <v>1939</v>
      </c>
      <c r="BR2" s="2007" t="s">
        <v>1936</v>
      </c>
      <c r="BS2" s="2008" t="s">
        <v>1937</v>
      </c>
      <c r="BT2" s="2008" t="s">
        <v>1936</v>
      </c>
      <c r="BU2" s="2008" t="s">
        <v>1937</v>
      </c>
      <c r="BV2" s="2008" t="s">
        <v>1936</v>
      </c>
      <c r="BW2" s="2008" t="s">
        <v>1937</v>
      </c>
      <c r="BX2" s="2008" t="s">
        <v>1936</v>
      </c>
      <c r="BY2" s="2008" t="s">
        <v>1937</v>
      </c>
      <c r="BZ2" s="2008" t="s">
        <v>1936</v>
      </c>
      <c r="CA2" s="2008" t="s">
        <v>1937</v>
      </c>
      <c r="CB2" s="2008" t="s">
        <v>1938</v>
      </c>
      <c r="CC2" s="2009" t="s">
        <v>1939</v>
      </c>
      <c r="CD2" s="2007" t="s">
        <v>1936</v>
      </c>
      <c r="CE2" s="2008" t="s">
        <v>1937</v>
      </c>
      <c r="CF2" s="2008" t="s">
        <v>1936</v>
      </c>
      <c r="CG2" s="2008" t="s">
        <v>1937</v>
      </c>
      <c r="CH2" s="2008" t="s">
        <v>1936</v>
      </c>
      <c r="CI2" s="2008" t="s">
        <v>1937</v>
      </c>
      <c r="CJ2" s="2008" t="s">
        <v>1936</v>
      </c>
      <c r="CK2" s="2008" t="s">
        <v>1937</v>
      </c>
      <c r="CL2" s="2008" t="s">
        <v>1938</v>
      </c>
      <c r="CM2" s="2009" t="s">
        <v>1939</v>
      </c>
      <c r="CN2" s="2007" t="s">
        <v>1936</v>
      </c>
      <c r="CO2" s="2008" t="s">
        <v>1937</v>
      </c>
      <c r="CP2" s="2008" t="s">
        <v>1936</v>
      </c>
      <c r="CQ2" s="2008" t="s">
        <v>1937</v>
      </c>
      <c r="CR2" s="2008" t="s">
        <v>1936</v>
      </c>
      <c r="CS2" s="2008" t="s">
        <v>1937</v>
      </c>
      <c r="CT2" s="2008" t="s">
        <v>1938</v>
      </c>
      <c r="CU2" s="2009" t="s">
        <v>1939</v>
      </c>
      <c r="CV2" s="2007" t="s">
        <v>1936</v>
      </c>
      <c r="CW2" s="2008" t="s">
        <v>1937</v>
      </c>
      <c r="CX2" s="2008" t="s">
        <v>1936</v>
      </c>
      <c r="CY2" s="2008" t="s">
        <v>1937</v>
      </c>
      <c r="CZ2" s="2008" t="s">
        <v>1938</v>
      </c>
      <c r="DA2" s="2009" t="s">
        <v>1939</v>
      </c>
      <c r="DB2" s="2007" t="s">
        <v>1936</v>
      </c>
      <c r="DC2" s="2008" t="s">
        <v>1937</v>
      </c>
      <c r="DD2" s="2008" t="s">
        <v>1938</v>
      </c>
      <c r="DE2" s="2009" t="s">
        <v>1939</v>
      </c>
      <c r="DF2" s="2007" t="s">
        <v>1938</v>
      </c>
      <c r="DG2" s="2009" t="s">
        <v>1939</v>
      </c>
      <c r="DH2" s="2010" t="s">
        <v>1939</v>
      </c>
    </row>
    <row r="3" spans="1:112" s="2000" customFormat="1" x14ac:dyDescent="0.25">
      <c r="A3" s="1607">
        <v>0.999</v>
      </c>
      <c r="B3" s="1608">
        <v>0.97044553354850815</v>
      </c>
      <c r="C3" s="1608">
        <v>0.96947508801495963</v>
      </c>
      <c r="D3" s="1608">
        <v>0.91393118527122819</v>
      </c>
      <c r="E3" s="1608">
        <v>0.91301725408595691</v>
      </c>
      <c r="F3" s="1608">
        <v>0.81058424597018708</v>
      </c>
      <c r="G3" s="1608">
        <v>0.80977366172421694</v>
      </c>
      <c r="H3" s="1608">
        <v>0.71892373343192617</v>
      </c>
      <c r="I3" s="1608">
        <v>0.71820480969849421</v>
      </c>
      <c r="J3" s="1608">
        <v>0.56552543869953709</v>
      </c>
      <c r="K3" s="1608">
        <v>0.5649599132608375</v>
      </c>
      <c r="L3" s="1608">
        <v>0.4</v>
      </c>
      <c r="M3" s="1609">
        <f>L3*99.9%</f>
        <v>0.39960000000000007</v>
      </c>
      <c r="N3" s="1608">
        <v>0.4</v>
      </c>
      <c r="O3" s="1609">
        <f>N3*99.9%</f>
        <v>0.39960000000000007</v>
      </c>
      <c r="P3" s="1608">
        <v>0.4</v>
      </c>
      <c r="Q3" s="1609">
        <f>P3*99.9%</f>
        <v>0.39960000000000007</v>
      </c>
      <c r="R3" s="1608">
        <v>0.4</v>
      </c>
      <c r="S3" s="1609">
        <f>R3*99.9%</f>
        <v>0.39960000000000007</v>
      </c>
      <c r="T3" s="1608">
        <v>0.4</v>
      </c>
      <c r="U3" s="1608">
        <v>0</v>
      </c>
      <c r="V3" s="1608">
        <v>0.97044553354850815</v>
      </c>
      <c r="W3" s="1608">
        <v>0.96947508801495963</v>
      </c>
      <c r="X3" s="1608">
        <v>0.91393118527122819</v>
      </c>
      <c r="Y3" s="1608">
        <v>0.91301725408595691</v>
      </c>
      <c r="Z3" s="1608">
        <v>0.86070797642505781</v>
      </c>
      <c r="AA3" s="1608">
        <v>0.8598472684486328</v>
      </c>
      <c r="AB3" s="1608">
        <v>0.76337949433685315</v>
      </c>
      <c r="AC3" s="1608">
        <v>0.76261611484251635</v>
      </c>
      <c r="AD3" s="1608">
        <v>0.56552543869953709</v>
      </c>
      <c r="AE3" s="1608">
        <v>0.5649599132608375</v>
      </c>
      <c r="AF3" s="1608">
        <v>0.418951549247639</v>
      </c>
      <c r="AG3" s="1608">
        <v>0.41853259769839135</v>
      </c>
      <c r="AH3" s="1608">
        <v>0.4</v>
      </c>
      <c r="AI3" s="1609">
        <f>AH3*99.9%</f>
        <v>0.39960000000000007</v>
      </c>
      <c r="AJ3" s="1608">
        <v>0.4</v>
      </c>
      <c r="AK3" s="1609">
        <f>AJ3*99.9%</f>
        <v>0.39960000000000007</v>
      </c>
      <c r="AL3" s="1608">
        <v>0.4</v>
      </c>
      <c r="AM3" s="1608">
        <v>0</v>
      </c>
      <c r="AN3" s="1608">
        <v>0.97044553354850815</v>
      </c>
      <c r="AO3" s="1608">
        <v>0.96947508801495963</v>
      </c>
      <c r="AP3" s="1608">
        <v>0.94176453358424872</v>
      </c>
      <c r="AQ3" s="1608">
        <v>0.94082276905066442</v>
      </c>
      <c r="AR3" s="1608">
        <v>0.88692043671715748</v>
      </c>
      <c r="AS3" s="1608">
        <v>0.88603351628044036</v>
      </c>
      <c r="AT3" s="1608">
        <v>0.76337949433685315</v>
      </c>
      <c r="AU3" s="1608">
        <v>0.76261611484251635</v>
      </c>
      <c r="AV3" s="1608">
        <v>0.65704681981505675</v>
      </c>
      <c r="AW3" s="1608">
        <v>0.6563897729952417</v>
      </c>
      <c r="AX3" s="1608">
        <v>0.56552543869953709</v>
      </c>
      <c r="AY3" s="1608">
        <v>0.5649599132608375</v>
      </c>
      <c r="AZ3" s="1608">
        <v>0.418951549247639</v>
      </c>
      <c r="BA3" s="1608">
        <v>0.41853259769839135</v>
      </c>
      <c r="BB3" s="1608">
        <v>0.4</v>
      </c>
      <c r="BC3" s="1608">
        <v>0</v>
      </c>
      <c r="BD3" s="1608">
        <v>0.98511193960306265</v>
      </c>
      <c r="BE3" s="1608">
        <v>0.9841268276634596</v>
      </c>
      <c r="BF3" s="1608">
        <v>0.95599748183309996</v>
      </c>
      <c r="BG3" s="1608">
        <v>0.9550414843512669</v>
      </c>
      <c r="BH3" s="1608">
        <v>0.88692043671715748</v>
      </c>
      <c r="BI3" s="1608">
        <v>0.88603351628044036</v>
      </c>
      <c r="BJ3" s="1608">
        <v>0.82283465805601841</v>
      </c>
      <c r="BK3" s="1608">
        <v>0.82201182339796242</v>
      </c>
      <c r="BL3" s="1608">
        <v>0.76337949433685315</v>
      </c>
      <c r="BM3" s="1608">
        <v>0.76261611484251635</v>
      </c>
      <c r="BN3" s="1608">
        <v>0.65704681981505675</v>
      </c>
      <c r="BO3" s="1608">
        <v>0.6563897729952417</v>
      </c>
      <c r="BP3" s="1608">
        <v>0.4</v>
      </c>
      <c r="BQ3" s="1608">
        <v>0</v>
      </c>
      <c r="BR3" s="1608">
        <v>0.98019867330675525</v>
      </c>
      <c r="BS3" s="1608">
        <v>0.97921847463344847</v>
      </c>
      <c r="BT3" s="1608">
        <v>0.93239381990594827</v>
      </c>
      <c r="BU3" s="1608">
        <v>0.93146142608604232</v>
      </c>
      <c r="BV3" s="1608">
        <v>0.88692043671715748</v>
      </c>
      <c r="BW3" s="1608">
        <v>0.88603351628044036</v>
      </c>
      <c r="BX3" s="1608">
        <v>0.8436648165963837</v>
      </c>
      <c r="BY3" s="1608">
        <v>0.84282115177978734</v>
      </c>
      <c r="BZ3" s="1608">
        <v>0.76337949433685326</v>
      </c>
      <c r="CA3" s="1608">
        <v>0.76261611484251646</v>
      </c>
      <c r="CB3" s="1608">
        <v>0.4</v>
      </c>
      <c r="CC3" s="1608">
        <v>0</v>
      </c>
      <c r="CD3" s="1608">
        <v>0.97044553354850815</v>
      </c>
      <c r="CE3" s="1608">
        <v>0.96947508801495963</v>
      </c>
      <c r="CF3" s="1608">
        <v>0.94176453358424872</v>
      </c>
      <c r="CG3" s="1608">
        <v>0.94082276905066442</v>
      </c>
      <c r="CH3" s="1608">
        <v>0.91393118527122819</v>
      </c>
      <c r="CI3" s="1608">
        <v>0.91301725408595691</v>
      </c>
      <c r="CJ3" s="1608">
        <v>0.86070797642505781</v>
      </c>
      <c r="CK3" s="1608">
        <v>0.8598472684486328</v>
      </c>
      <c r="CL3" s="1608">
        <v>0.4</v>
      </c>
      <c r="CM3" s="1608">
        <v>0</v>
      </c>
      <c r="CN3" s="1608">
        <v>0.98511193960306265</v>
      </c>
      <c r="CO3" s="1608">
        <v>0.9841268276634596</v>
      </c>
      <c r="CP3" s="1608">
        <v>0.97044553354850815</v>
      </c>
      <c r="CQ3" s="1608">
        <v>0.96947508801495963</v>
      </c>
      <c r="CR3" s="1608">
        <v>0.94176453358424872</v>
      </c>
      <c r="CS3" s="1608">
        <v>0.94082276905066442</v>
      </c>
      <c r="CT3" s="1608">
        <v>0.4</v>
      </c>
      <c r="CU3" s="1608">
        <v>0</v>
      </c>
      <c r="CV3" s="1608">
        <v>0.99004983374916811</v>
      </c>
      <c r="CW3" s="1608">
        <v>0.98905978391541893</v>
      </c>
      <c r="CX3" s="1608">
        <v>0.97044553354850815</v>
      </c>
      <c r="CY3" s="1608">
        <v>0.96947508801495963</v>
      </c>
      <c r="CZ3" s="1608">
        <v>0.4</v>
      </c>
      <c r="DA3" s="1608">
        <v>0</v>
      </c>
      <c r="DB3" s="1608">
        <v>0.98511193960306265</v>
      </c>
      <c r="DC3" s="1608">
        <v>0.9841268276634596</v>
      </c>
      <c r="DD3" s="1608">
        <v>0.4</v>
      </c>
      <c r="DE3" s="1608">
        <v>0</v>
      </c>
      <c r="DF3" s="1608">
        <v>0.4</v>
      </c>
      <c r="DG3" s="1608">
        <v>0</v>
      </c>
      <c r="DH3" s="1610">
        <v>0</v>
      </c>
    </row>
    <row r="4" spans="1:112" s="2000" customFormat="1" x14ac:dyDescent="0.25">
      <c r="A4" s="1997">
        <f>MIN(100%,A3*1.25)</f>
        <v>1</v>
      </c>
      <c r="B4" s="1998">
        <f t="shared" ref="B4:BM4" si="0">MIN(100%,B3*1.25)</f>
        <v>1</v>
      </c>
      <c r="C4" s="1998">
        <f t="shared" si="0"/>
        <v>1</v>
      </c>
      <c r="D4" s="1998">
        <f t="shared" si="0"/>
        <v>1</v>
      </c>
      <c r="E4" s="1998">
        <f t="shared" si="0"/>
        <v>1</v>
      </c>
      <c r="F4" s="1998">
        <f t="shared" si="0"/>
        <v>1</v>
      </c>
      <c r="G4" s="1998">
        <f t="shared" si="0"/>
        <v>1</v>
      </c>
      <c r="H4" s="1998">
        <f t="shared" si="0"/>
        <v>0.89865466678990769</v>
      </c>
      <c r="I4" s="1998">
        <f t="shared" si="0"/>
        <v>0.89775601212311773</v>
      </c>
      <c r="J4" s="1998">
        <f t="shared" si="0"/>
        <v>0.70690679837442139</v>
      </c>
      <c r="K4" s="1998">
        <f t="shared" si="0"/>
        <v>0.7061998915760469</v>
      </c>
      <c r="L4" s="1998">
        <f t="shared" si="0"/>
        <v>0.5</v>
      </c>
      <c r="M4" s="1998">
        <f t="shared" si="0"/>
        <v>0.49950000000000006</v>
      </c>
      <c r="N4" s="1998">
        <f t="shared" si="0"/>
        <v>0.5</v>
      </c>
      <c r="O4" s="1998">
        <f t="shared" si="0"/>
        <v>0.49950000000000006</v>
      </c>
      <c r="P4" s="1998">
        <f t="shared" si="0"/>
        <v>0.5</v>
      </c>
      <c r="Q4" s="1998">
        <f t="shared" si="0"/>
        <v>0.49950000000000006</v>
      </c>
      <c r="R4" s="1998">
        <f t="shared" si="0"/>
        <v>0.5</v>
      </c>
      <c r="S4" s="1998">
        <f t="shared" si="0"/>
        <v>0.49950000000000006</v>
      </c>
      <c r="T4" s="1998">
        <f t="shared" si="0"/>
        <v>0.5</v>
      </c>
      <c r="U4" s="1998">
        <f t="shared" si="0"/>
        <v>0</v>
      </c>
      <c r="V4" s="1998">
        <f t="shared" si="0"/>
        <v>1</v>
      </c>
      <c r="W4" s="1998">
        <f t="shared" si="0"/>
        <v>1</v>
      </c>
      <c r="X4" s="1998">
        <f t="shared" si="0"/>
        <v>1</v>
      </c>
      <c r="Y4" s="1998">
        <f t="shared" si="0"/>
        <v>1</v>
      </c>
      <c r="Z4" s="1998">
        <f t="shared" si="0"/>
        <v>1</v>
      </c>
      <c r="AA4" s="1998">
        <f t="shared" si="0"/>
        <v>1</v>
      </c>
      <c r="AB4" s="1998">
        <f t="shared" si="0"/>
        <v>0.95422436792106646</v>
      </c>
      <c r="AC4" s="1998">
        <f t="shared" si="0"/>
        <v>0.95327014355314543</v>
      </c>
      <c r="AD4" s="1998">
        <f t="shared" si="0"/>
        <v>0.70690679837442139</v>
      </c>
      <c r="AE4" s="1998">
        <f t="shared" si="0"/>
        <v>0.7061998915760469</v>
      </c>
      <c r="AF4" s="1998">
        <f t="shared" si="0"/>
        <v>0.5236894365595488</v>
      </c>
      <c r="AG4" s="1998">
        <f t="shared" si="0"/>
        <v>0.52316574712298913</v>
      </c>
      <c r="AH4" s="1998">
        <f t="shared" si="0"/>
        <v>0.5</v>
      </c>
      <c r="AI4" s="1998">
        <f t="shared" si="0"/>
        <v>0.49950000000000006</v>
      </c>
      <c r="AJ4" s="1998">
        <f t="shared" si="0"/>
        <v>0.5</v>
      </c>
      <c r="AK4" s="1998">
        <f t="shared" si="0"/>
        <v>0.49950000000000006</v>
      </c>
      <c r="AL4" s="1998">
        <f t="shared" si="0"/>
        <v>0.5</v>
      </c>
      <c r="AM4" s="1998">
        <f t="shared" si="0"/>
        <v>0</v>
      </c>
      <c r="AN4" s="1998">
        <f t="shared" si="0"/>
        <v>1</v>
      </c>
      <c r="AO4" s="1998">
        <f t="shared" si="0"/>
        <v>1</v>
      </c>
      <c r="AP4" s="1998">
        <f t="shared" si="0"/>
        <v>1</v>
      </c>
      <c r="AQ4" s="1998">
        <f t="shared" si="0"/>
        <v>1</v>
      </c>
      <c r="AR4" s="1998">
        <f t="shared" si="0"/>
        <v>1</v>
      </c>
      <c r="AS4" s="1998">
        <f t="shared" si="0"/>
        <v>1</v>
      </c>
      <c r="AT4" s="1998">
        <f t="shared" si="0"/>
        <v>0.95422436792106646</v>
      </c>
      <c r="AU4" s="1998">
        <f t="shared" si="0"/>
        <v>0.95327014355314543</v>
      </c>
      <c r="AV4" s="1998">
        <f t="shared" si="0"/>
        <v>0.82130852476882099</v>
      </c>
      <c r="AW4" s="1998">
        <f t="shared" si="0"/>
        <v>0.82048721624405219</v>
      </c>
      <c r="AX4" s="1998">
        <f t="shared" si="0"/>
        <v>0.70690679837442139</v>
      </c>
      <c r="AY4" s="1998">
        <f t="shared" si="0"/>
        <v>0.7061998915760469</v>
      </c>
      <c r="AZ4" s="1998">
        <f t="shared" si="0"/>
        <v>0.5236894365595488</v>
      </c>
      <c r="BA4" s="1998">
        <f t="shared" si="0"/>
        <v>0.52316574712298913</v>
      </c>
      <c r="BB4" s="1998">
        <f t="shared" si="0"/>
        <v>0.5</v>
      </c>
      <c r="BC4" s="1998">
        <f t="shared" si="0"/>
        <v>0</v>
      </c>
      <c r="BD4" s="1998">
        <f t="shared" si="0"/>
        <v>1</v>
      </c>
      <c r="BE4" s="1998">
        <f t="shared" si="0"/>
        <v>1</v>
      </c>
      <c r="BF4" s="1998">
        <f t="shared" si="0"/>
        <v>1</v>
      </c>
      <c r="BG4" s="1998">
        <f t="shared" si="0"/>
        <v>1</v>
      </c>
      <c r="BH4" s="1998">
        <f t="shared" si="0"/>
        <v>1</v>
      </c>
      <c r="BI4" s="1998">
        <f t="shared" si="0"/>
        <v>1</v>
      </c>
      <c r="BJ4" s="1998">
        <f t="shared" si="0"/>
        <v>1</v>
      </c>
      <c r="BK4" s="1998">
        <f t="shared" si="0"/>
        <v>1</v>
      </c>
      <c r="BL4" s="1998">
        <f t="shared" si="0"/>
        <v>0.95422436792106646</v>
      </c>
      <c r="BM4" s="1998">
        <f t="shared" si="0"/>
        <v>0.95327014355314543</v>
      </c>
      <c r="BN4" s="1998">
        <f t="shared" ref="BN4:DH4" si="1">MIN(100%,BN3*1.25)</f>
        <v>0.82130852476882099</v>
      </c>
      <c r="BO4" s="1998">
        <f t="shared" si="1"/>
        <v>0.82048721624405219</v>
      </c>
      <c r="BP4" s="1998">
        <f t="shared" si="1"/>
        <v>0.5</v>
      </c>
      <c r="BQ4" s="1998">
        <f t="shared" si="1"/>
        <v>0</v>
      </c>
      <c r="BR4" s="1998">
        <f t="shared" si="1"/>
        <v>1</v>
      </c>
      <c r="BS4" s="1998">
        <f t="shared" si="1"/>
        <v>1</v>
      </c>
      <c r="BT4" s="1998">
        <f t="shared" si="1"/>
        <v>1</v>
      </c>
      <c r="BU4" s="1998">
        <f t="shared" si="1"/>
        <v>1</v>
      </c>
      <c r="BV4" s="1998">
        <f t="shared" si="1"/>
        <v>1</v>
      </c>
      <c r="BW4" s="1998">
        <f t="shared" si="1"/>
        <v>1</v>
      </c>
      <c r="BX4" s="1998">
        <f t="shared" si="1"/>
        <v>1</v>
      </c>
      <c r="BY4" s="1998">
        <f t="shared" si="1"/>
        <v>1</v>
      </c>
      <c r="BZ4" s="1998">
        <f t="shared" si="1"/>
        <v>0.95422436792106657</v>
      </c>
      <c r="CA4" s="1998">
        <f t="shared" si="1"/>
        <v>0.95327014355314554</v>
      </c>
      <c r="CB4" s="1998">
        <f t="shared" si="1"/>
        <v>0.5</v>
      </c>
      <c r="CC4" s="1998">
        <f t="shared" si="1"/>
        <v>0</v>
      </c>
      <c r="CD4" s="1998">
        <f t="shared" si="1"/>
        <v>1</v>
      </c>
      <c r="CE4" s="1998">
        <f t="shared" si="1"/>
        <v>1</v>
      </c>
      <c r="CF4" s="1998">
        <f t="shared" si="1"/>
        <v>1</v>
      </c>
      <c r="CG4" s="1998">
        <f t="shared" si="1"/>
        <v>1</v>
      </c>
      <c r="CH4" s="1998">
        <f t="shared" si="1"/>
        <v>1</v>
      </c>
      <c r="CI4" s="1998">
        <f t="shared" si="1"/>
        <v>1</v>
      </c>
      <c r="CJ4" s="1998">
        <f t="shared" si="1"/>
        <v>1</v>
      </c>
      <c r="CK4" s="1998">
        <f t="shared" si="1"/>
        <v>1</v>
      </c>
      <c r="CL4" s="1998">
        <f t="shared" si="1"/>
        <v>0.5</v>
      </c>
      <c r="CM4" s="1998">
        <f t="shared" si="1"/>
        <v>0</v>
      </c>
      <c r="CN4" s="1998">
        <f t="shared" si="1"/>
        <v>1</v>
      </c>
      <c r="CO4" s="1998">
        <f t="shared" si="1"/>
        <v>1</v>
      </c>
      <c r="CP4" s="1998">
        <f t="shared" si="1"/>
        <v>1</v>
      </c>
      <c r="CQ4" s="1998">
        <f t="shared" si="1"/>
        <v>1</v>
      </c>
      <c r="CR4" s="1998">
        <f t="shared" si="1"/>
        <v>1</v>
      </c>
      <c r="CS4" s="1998">
        <f t="shared" si="1"/>
        <v>1</v>
      </c>
      <c r="CT4" s="1998">
        <f t="shared" si="1"/>
        <v>0.5</v>
      </c>
      <c r="CU4" s="1998">
        <f t="shared" si="1"/>
        <v>0</v>
      </c>
      <c r="CV4" s="1998">
        <f t="shared" si="1"/>
        <v>1</v>
      </c>
      <c r="CW4" s="1998">
        <f t="shared" si="1"/>
        <v>1</v>
      </c>
      <c r="CX4" s="1998">
        <f t="shared" si="1"/>
        <v>1</v>
      </c>
      <c r="CY4" s="1998">
        <f t="shared" si="1"/>
        <v>1</v>
      </c>
      <c r="CZ4" s="1998">
        <f t="shared" si="1"/>
        <v>0.5</v>
      </c>
      <c r="DA4" s="1998">
        <f t="shared" si="1"/>
        <v>0</v>
      </c>
      <c r="DB4" s="1998">
        <f t="shared" si="1"/>
        <v>1</v>
      </c>
      <c r="DC4" s="1998">
        <f t="shared" si="1"/>
        <v>1</v>
      </c>
      <c r="DD4" s="1998">
        <f t="shared" si="1"/>
        <v>0.5</v>
      </c>
      <c r="DE4" s="1998">
        <f t="shared" si="1"/>
        <v>0</v>
      </c>
      <c r="DF4" s="1998">
        <f t="shared" si="1"/>
        <v>0.5</v>
      </c>
      <c r="DG4" s="1998">
        <f t="shared" si="1"/>
        <v>0</v>
      </c>
      <c r="DH4" s="1999">
        <f t="shared" si="1"/>
        <v>0</v>
      </c>
    </row>
    <row r="5" spans="1:112" s="2000" customFormat="1" x14ac:dyDescent="0.25">
      <c r="C5" s="2000">
        <f>C3/B3</f>
        <v>0.999</v>
      </c>
      <c r="E5" s="2000">
        <f>E3/D3</f>
        <v>0.999</v>
      </c>
      <c r="G5" s="2000">
        <f>G3/F3</f>
        <v>0.99900000000000011</v>
      </c>
      <c r="I5" s="2000">
        <f>I3/H3</f>
        <v>0.999</v>
      </c>
      <c r="K5" s="2000">
        <f>K3/J3</f>
        <v>0.99899999999999989</v>
      </c>
      <c r="M5" s="2000">
        <f>M3/L3</f>
        <v>0.99900000000000011</v>
      </c>
      <c r="O5" s="2000">
        <f>O3/N3</f>
        <v>0.99900000000000011</v>
      </c>
      <c r="Q5" s="2000">
        <f>Q3/P3</f>
        <v>0.99900000000000011</v>
      </c>
      <c r="S5" s="2000">
        <f>S3/R3</f>
        <v>0.99900000000000011</v>
      </c>
      <c r="U5" s="2000">
        <f>U3/T3</f>
        <v>0</v>
      </c>
      <c r="W5" s="2000">
        <f>W3/V3</f>
        <v>0.999</v>
      </c>
      <c r="Y5" s="2000">
        <f>Y3/X3</f>
        <v>0.999</v>
      </c>
      <c r="AA5" s="2000">
        <f>AA3/Z3</f>
        <v>0.999</v>
      </c>
      <c r="AC5" s="2000">
        <f>AC3/AB3</f>
        <v>0.99900000000000011</v>
      </c>
      <c r="AE5" s="2000">
        <f>AE3/AD3</f>
        <v>0.99899999999999989</v>
      </c>
      <c r="AG5" s="2000">
        <f>AG3/AF3</f>
        <v>0.999</v>
      </c>
      <c r="AI5" s="2000">
        <f>AI3/AH3</f>
        <v>0.99900000000000011</v>
      </c>
      <c r="AK5" s="2000">
        <f>AK3/AJ3</f>
        <v>0.99900000000000011</v>
      </c>
      <c r="AM5" s="2000">
        <f>AM3/AL3</f>
        <v>0</v>
      </c>
      <c r="AO5" s="2000">
        <f>AO3/AN3</f>
        <v>0.999</v>
      </c>
      <c r="AQ5" s="2000">
        <f>AQ3/AP3</f>
        <v>0.999</v>
      </c>
      <c r="AS5" s="2000">
        <f>AS3/AR3</f>
        <v>0.999</v>
      </c>
      <c r="AU5" s="2000">
        <f>AU3/AT3</f>
        <v>0.99900000000000011</v>
      </c>
      <c r="AW5" s="2000">
        <f>AW3/AV3</f>
        <v>0.999</v>
      </c>
      <c r="AY5" s="2000">
        <f>AY3/AX3</f>
        <v>0.99899999999999989</v>
      </c>
      <c r="BA5" s="2000">
        <f>BA3/AZ3</f>
        <v>0.999</v>
      </c>
      <c r="BC5" s="2000">
        <f>BC3/BB3</f>
        <v>0</v>
      </c>
      <c r="BE5" s="2000">
        <f>BE3/BD3</f>
        <v>0.999</v>
      </c>
      <c r="BG5" s="2000">
        <f>BG3/BF3</f>
        <v>0.999</v>
      </c>
      <c r="BI5" s="2000">
        <f>BI3/BH3</f>
        <v>0.999</v>
      </c>
      <c r="BK5" s="2000">
        <f>BK3/BJ3</f>
        <v>0.999</v>
      </c>
      <c r="BM5" s="2000">
        <f>BM3/BL3</f>
        <v>0.99900000000000011</v>
      </c>
      <c r="BO5" s="2000">
        <f>BO3/BN3</f>
        <v>0.999</v>
      </c>
      <c r="BQ5" s="2000">
        <f>BQ3/BP3</f>
        <v>0</v>
      </c>
      <c r="BS5" s="2000">
        <f>BS3/BR3</f>
        <v>0.999</v>
      </c>
      <c r="BU5" s="2000">
        <f>BU3/BT3</f>
        <v>0.999</v>
      </c>
      <c r="BW5" s="2000">
        <f>BW3/BV3</f>
        <v>0.999</v>
      </c>
      <c r="BY5" s="2000">
        <f>BY3/BX3</f>
        <v>0.999</v>
      </c>
      <c r="CA5" s="2000">
        <f>CA3/BZ3</f>
        <v>0.99900000000000011</v>
      </c>
      <c r="CC5" s="2000">
        <f>CC3/CB3</f>
        <v>0</v>
      </c>
      <c r="CE5" s="2000">
        <f>CE3/CD3</f>
        <v>0.999</v>
      </c>
      <c r="CG5" s="2000">
        <f>CG3/CF3</f>
        <v>0.999</v>
      </c>
      <c r="CI5" s="2000">
        <f>CI3/CH3</f>
        <v>0.999</v>
      </c>
      <c r="CK5" s="2000">
        <f>CK3/CJ3</f>
        <v>0.999</v>
      </c>
      <c r="CM5" s="2000">
        <f>CM3/CL3</f>
        <v>0</v>
      </c>
      <c r="CO5" s="2000">
        <f>CO3/CN3</f>
        <v>0.999</v>
      </c>
      <c r="CQ5" s="2000">
        <f>CQ3/CP3</f>
        <v>0.999</v>
      </c>
      <c r="CS5" s="2000">
        <f>CS3/CR3</f>
        <v>0.999</v>
      </c>
      <c r="CU5" s="2000">
        <f>CU3/CT3</f>
        <v>0</v>
      </c>
      <c r="CW5" s="2000">
        <f>CW3/CV3</f>
        <v>0.999</v>
      </c>
      <c r="CY5" s="2000">
        <f>CY3/CX3</f>
        <v>0.999</v>
      </c>
      <c r="DA5" s="2000">
        <f>DA3/CZ3</f>
        <v>0</v>
      </c>
      <c r="DC5" s="2000">
        <f>DC3/DB3</f>
        <v>0.999</v>
      </c>
      <c r="DE5" s="2000">
        <f>DE3/DD3</f>
        <v>0</v>
      </c>
      <c r="DG5" s="2000">
        <f>DG3/DF3</f>
        <v>0</v>
      </c>
    </row>
    <row r="6" spans="1:112" x14ac:dyDescent="0.25">
      <c r="C6" s="2001"/>
      <c r="E6" s="2001"/>
      <c r="G6" s="2001"/>
      <c r="I6" s="2001"/>
      <c r="K6" s="2001"/>
      <c r="M6" s="2001"/>
      <c r="O6" s="2001"/>
      <c r="Q6" s="2001"/>
      <c r="S6" s="2001"/>
      <c r="U6" s="2001"/>
      <c r="W6" s="2001"/>
      <c r="Y6" s="2001"/>
      <c r="AA6" s="2001"/>
      <c r="AC6" s="2001"/>
      <c r="AE6" s="2001"/>
      <c r="AG6" s="2001"/>
      <c r="AI6" s="2001"/>
      <c r="AK6" s="2001"/>
      <c r="AM6" s="2001"/>
      <c r="AO6" s="2001"/>
      <c r="AQ6" s="2001"/>
      <c r="AS6" s="2001"/>
      <c r="AU6" s="2001"/>
      <c r="AW6" s="2001"/>
      <c r="AY6" s="2001"/>
      <c r="BA6" s="2001"/>
      <c r="BC6" s="2001"/>
      <c r="BE6" s="2001"/>
      <c r="BG6" s="2001"/>
      <c r="BI6" s="2001"/>
      <c r="BK6" s="2001"/>
      <c r="BM6" s="2001"/>
      <c r="BO6" s="2001"/>
      <c r="BQ6" s="2001"/>
      <c r="BS6" s="2001"/>
      <c r="BU6" s="2001"/>
      <c r="BW6" s="2001"/>
      <c r="BY6" s="2001"/>
      <c r="CA6" s="2001"/>
      <c r="CC6" s="2001"/>
      <c r="CE6" s="2001"/>
      <c r="CG6" s="2001"/>
      <c r="CI6" s="2001"/>
      <c r="CK6" s="2001"/>
      <c r="CM6" s="2001"/>
      <c r="CO6" s="2001"/>
      <c r="CQ6" s="2001"/>
      <c r="CS6" s="2001"/>
      <c r="CU6" s="2001"/>
      <c r="CW6" s="2001"/>
      <c r="CY6" s="2001"/>
      <c r="DA6" s="2001"/>
      <c r="DC6" s="2001"/>
      <c r="DE6" s="2001"/>
      <c r="DG6" s="2001"/>
    </row>
  </sheetData>
  <mergeCells count="46">
    <mergeCell ref="X1:Y1"/>
    <mergeCell ref="A1:A2"/>
    <mergeCell ref="B1:C1"/>
    <mergeCell ref="D1:E1"/>
    <mergeCell ref="F1:G1"/>
    <mergeCell ref="H1:I1"/>
    <mergeCell ref="J1:K1"/>
    <mergeCell ref="L1:M1"/>
    <mergeCell ref="N1:O1"/>
    <mergeCell ref="P1:Q1"/>
    <mergeCell ref="R1:S1"/>
    <mergeCell ref="V1:W1"/>
    <mergeCell ref="AX1:AY1"/>
    <mergeCell ref="Z1:AA1"/>
    <mergeCell ref="AB1:AC1"/>
    <mergeCell ref="AD1:AE1"/>
    <mergeCell ref="AF1:AG1"/>
    <mergeCell ref="AH1:AI1"/>
    <mergeCell ref="AJ1:AK1"/>
    <mergeCell ref="AN1:AO1"/>
    <mergeCell ref="AP1:AQ1"/>
    <mergeCell ref="AR1:AS1"/>
    <mergeCell ref="AT1:AU1"/>
    <mergeCell ref="AV1:AW1"/>
    <mergeCell ref="BZ1:CA1"/>
    <mergeCell ref="AZ1:BA1"/>
    <mergeCell ref="BD1:BE1"/>
    <mergeCell ref="BF1:BG1"/>
    <mergeCell ref="BH1:BI1"/>
    <mergeCell ref="BJ1:BK1"/>
    <mergeCell ref="BL1:BM1"/>
    <mergeCell ref="BN1:BO1"/>
    <mergeCell ref="BR1:BS1"/>
    <mergeCell ref="BT1:BU1"/>
    <mergeCell ref="BV1:BW1"/>
    <mergeCell ref="BX1:BY1"/>
    <mergeCell ref="CR1:CS1"/>
    <mergeCell ref="CV1:CW1"/>
    <mergeCell ref="CX1:CY1"/>
    <mergeCell ref="DB1:DC1"/>
    <mergeCell ref="CD1:CE1"/>
    <mergeCell ref="CF1:CG1"/>
    <mergeCell ref="CH1:CI1"/>
    <mergeCell ref="CJ1:CK1"/>
    <mergeCell ref="CN1:CO1"/>
    <mergeCell ref="CP1:CQ1"/>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618" bestFit="1" customWidth="1"/>
    <col min="2" max="2" width="9.5703125" style="1618" bestFit="1" customWidth="1"/>
    <col min="3" max="3" width="6.5703125" style="1618" bestFit="1" customWidth="1"/>
    <col min="4" max="4" width="9.5703125" style="1618" bestFit="1" customWidth="1"/>
    <col min="5" max="5" width="6.5703125" style="1618" bestFit="1" customWidth="1"/>
    <col min="6" max="6" width="9.5703125" style="1618" bestFit="1" customWidth="1"/>
    <col min="7" max="7" width="6.5703125" style="1618" bestFit="1" customWidth="1"/>
    <col min="8" max="8" width="9.5703125" style="1618" bestFit="1" customWidth="1"/>
    <col min="9" max="16384" width="9" style="1618"/>
  </cols>
  <sheetData>
    <row r="1" spans="1:8" s="1611" customFormat="1" ht="10.5" x14ac:dyDescent="0.25">
      <c r="A1" s="3798" t="s">
        <v>1537</v>
      </c>
      <c r="B1" s="3799"/>
      <c r="C1" s="3799"/>
      <c r="D1" s="3799"/>
      <c r="E1" s="3799" t="s">
        <v>1538</v>
      </c>
      <c r="F1" s="3799"/>
      <c r="G1" s="3799"/>
      <c r="H1" s="3800"/>
    </row>
    <row r="2" spans="1:8" s="1611" customFormat="1" ht="10.5" x14ac:dyDescent="0.25">
      <c r="A2" s="3801" t="s">
        <v>1539</v>
      </c>
      <c r="B2" s="3802"/>
      <c r="C2" s="3803" t="s">
        <v>1540</v>
      </c>
      <c r="D2" s="3803"/>
      <c r="E2" s="3804" t="s">
        <v>1539</v>
      </c>
      <c r="F2" s="3805"/>
      <c r="G2" s="3806" t="s">
        <v>1540</v>
      </c>
      <c r="H2" s="3807"/>
    </row>
    <row r="3" spans="1:8" s="1611" customFormat="1" ht="21" x14ac:dyDescent="0.25">
      <c r="A3" s="1612" t="s">
        <v>1541</v>
      </c>
      <c r="B3" s="1613" t="s">
        <v>1542</v>
      </c>
      <c r="C3" s="1613" t="s">
        <v>1541</v>
      </c>
      <c r="D3" s="1613" t="s">
        <v>1542</v>
      </c>
      <c r="E3" s="1613" t="s">
        <v>1541</v>
      </c>
      <c r="F3" s="1613" t="s">
        <v>1542</v>
      </c>
      <c r="G3" s="1613" t="s">
        <v>1541</v>
      </c>
      <c r="H3" s="1614" t="s">
        <v>1542</v>
      </c>
    </row>
    <row r="4" spans="1:8" x14ac:dyDescent="0.25">
      <c r="A4" s="1615">
        <v>1</v>
      </c>
      <c r="B4" s="1616">
        <v>0.999</v>
      </c>
      <c r="C4" s="1616">
        <v>0.65</v>
      </c>
      <c r="D4" s="1616">
        <v>0.64934999999999998</v>
      </c>
      <c r="E4" s="1616">
        <v>0.35</v>
      </c>
      <c r="F4" s="1616">
        <v>0.34964999999999996</v>
      </c>
      <c r="G4" s="1616">
        <v>0.22749999999999998</v>
      </c>
      <c r="H4" s="1617">
        <v>0.22727249999999999</v>
      </c>
    </row>
    <row r="5" spans="1:8" x14ac:dyDescent="0.25">
      <c r="A5" s="1619">
        <f>MIN(100%,A4*1.25)</f>
        <v>1</v>
      </c>
      <c r="B5" s="1620">
        <f t="shared" ref="B5:H5" si="0">MIN(100%,B4*1.25)</f>
        <v>1</v>
      </c>
      <c r="C5" s="1620">
        <f t="shared" si="0"/>
        <v>0.8125</v>
      </c>
      <c r="D5" s="1620">
        <f t="shared" si="0"/>
        <v>0.81168750000000001</v>
      </c>
      <c r="E5" s="1620">
        <f t="shared" si="0"/>
        <v>0.4375</v>
      </c>
      <c r="F5" s="1620">
        <f t="shared" si="0"/>
        <v>0.43706249999999996</v>
      </c>
      <c r="G5" s="1620">
        <f t="shared" si="0"/>
        <v>0.28437499999999999</v>
      </c>
      <c r="H5" s="1621">
        <f t="shared" si="0"/>
        <v>0.28409062499999999</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618" bestFit="1" customWidth="1"/>
    <col min="2" max="2" width="9.5703125" style="1618" bestFit="1" customWidth="1"/>
    <col min="3" max="3" width="6.5703125" style="1618" bestFit="1" customWidth="1"/>
    <col min="4" max="4" width="9.5703125" style="1618" bestFit="1" customWidth="1"/>
    <col min="5" max="5" width="6.5703125" style="1618" bestFit="1" customWidth="1"/>
    <col min="6" max="6" width="9.5703125" style="1618" bestFit="1" customWidth="1"/>
    <col min="7" max="7" width="6.5703125" style="1618" bestFit="1" customWidth="1"/>
    <col min="8" max="8" width="9.5703125" style="1618" bestFit="1" customWidth="1"/>
    <col min="9" max="16384" width="9" style="1618"/>
  </cols>
  <sheetData>
    <row r="1" spans="1:8" s="1611" customFormat="1" ht="10.5" x14ac:dyDescent="0.25">
      <c r="A1" s="3808" t="s">
        <v>1558</v>
      </c>
      <c r="B1" s="3809"/>
      <c r="C1" s="3809"/>
      <c r="D1" s="3809"/>
      <c r="E1" s="3809" t="s">
        <v>1559</v>
      </c>
      <c r="F1" s="3809"/>
      <c r="G1" s="3809"/>
      <c r="H1" s="3810"/>
    </row>
    <row r="2" spans="1:8" s="1611" customFormat="1" ht="10.5" x14ac:dyDescent="0.25">
      <c r="A2" s="3811" t="s">
        <v>1539</v>
      </c>
      <c r="B2" s="3802"/>
      <c r="C2" s="3803" t="s">
        <v>1540</v>
      </c>
      <c r="D2" s="3803"/>
      <c r="E2" s="3802" t="s">
        <v>1539</v>
      </c>
      <c r="F2" s="3802"/>
      <c r="G2" s="3803" t="s">
        <v>1540</v>
      </c>
      <c r="H2" s="3812"/>
    </row>
    <row r="3" spans="1:8" s="1611" customFormat="1" ht="21" x14ac:dyDescent="0.25">
      <c r="A3" s="1622" t="s">
        <v>1541</v>
      </c>
      <c r="B3" s="1613" t="s">
        <v>1542</v>
      </c>
      <c r="C3" s="1613" t="s">
        <v>1541</v>
      </c>
      <c r="D3" s="1613" t="s">
        <v>1542</v>
      </c>
      <c r="E3" s="1613" t="s">
        <v>1541</v>
      </c>
      <c r="F3" s="1613" t="s">
        <v>1542</v>
      </c>
      <c r="G3" s="1613" t="s">
        <v>1541</v>
      </c>
      <c r="H3" s="1623" t="s">
        <v>1542</v>
      </c>
    </row>
    <row r="4" spans="1:8" x14ac:dyDescent="0.25">
      <c r="A4" s="1624">
        <v>1</v>
      </c>
      <c r="B4" s="1625">
        <v>0.999</v>
      </c>
      <c r="C4" s="1625">
        <v>0.8</v>
      </c>
      <c r="D4" s="1625">
        <v>0.79920000000000002</v>
      </c>
      <c r="E4" s="1625">
        <v>0.4</v>
      </c>
      <c r="F4" s="1625">
        <v>0.39960000000000001</v>
      </c>
      <c r="G4" s="1625">
        <v>0.32000000000000006</v>
      </c>
      <c r="H4" s="1626">
        <v>0.31968000000000008</v>
      </c>
    </row>
    <row r="5" spans="1:8" x14ac:dyDescent="0.25">
      <c r="A5" s="1627">
        <f t="shared" ref="A5:H5" si="0">MIN(100%,A4*1.25)</f>
        <v>1</v>
      </c>
      <c r="B5" s="1628">
        <f t="shared" si="0"/>
        <v>1</v>
      </c>
      <c r="C5" s="1628">
        <f t="shared" si="0"/>
        <v>1</v>
      </c>
      <c r="D5" s="1628">
        <f t="shared" si="0"/>
        <v>0.999</v>
      </c>
      <c r="E5" s="1628">
        <f t="shared" si="0"/>
        <v>0.5</v>
      </c>
      <c r="F5" s="1628">
        <f t="shared" si="0"/>
        <v>0.4995</v>
      </c>
      <c r="G5" s="1628">
        <f t="shared" si="0"/>
        <v>0.40000000000000008</v>
      </c>
      <c r="H5" s="1629">
        <f t="shared" si="0"/>
        <v>0.39960000000000007</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D21"/>
  <sheetViews>
    <sheetView zoomScale="80" zoomScaleNormal="80" workbookViewId="0"/>
  </sheetViews>
  <sheetFormatPr defaultColWidth="9" defaultRowHeight="14.25" x14ac:dyDescent="0.25"/>
  <cols>
    <col min="1" max="1" width="3.42578125" style="1639" bestFit="1" customWidth="1"/>
    <col min="2" max="4" width="18.140625" style="1618" bestFit="1" customWidth="1"/>
    <col min="5" max="16384" width="9" style="1618"/>
  </cols>
  <sheetData>
    <row r="1" spans="1:4" s="1611" customFormat="1" ht="21" x14ac:dyDescent="0.25">
      <c r="A1" s="1630"/>
      <c r="B1" s="1631" t="s">
        <v>1940</v>
      </c>
      <c r="C1" s="1631" t="s">
        <v>1941</v>
      </c>
      <c r="D1" s="1632" t="s">
        <v>1942</v>
      </c>
    </row>
    <row r="2" spans="1:4" x14ac:dyDescent="0.25">
      <c r="A2" s="1633">
        <v>1</v>
      </c>
      <c r="B2" s="1634">
        <v>0.999</v>
      </c>
      <c r="C2" s="1634">
        <v>0.15</v>
      </c>
      <c r="D2" s="1635">
        <v>0.14984999999999998</v>
      </c>
    </row>
    <row r="3" spans="1:4" x14ac:dyDescent="0.25">
      <c r="A3" s="1633">
        <v>2</v>
      </c>
      <c r="B3" s="1634">
        <v>0.999</v>
      </c>
      <c r="C3" s="1634">
        <v>0.15</v>
      </c>
      <c r="D3" s="1635">
        <v>0.14984999999999998</v>
      </c>
    </row>
    <row r="4" spans="1:4" x14ac:dyDescent="0.25">
      <c r="A4" s="1633">
        <v>3</v>
      </c>
      <c r="B4" s="1634">
        <v>0.999</v>
      </c>
      <c r="C4" s="1634">
        <v>0.15</v>
      </c>
      <c r="D4" s="1635">
        <v>0.14984999999999998</v>
      </c>
    </row>
    <row r="5" spans="1:4" x14ac:dyDescent="0.25">
      <c r="A5" s="1633">
        <v>4</v>
      </c>
      <c r="B5" s="1634">
        <v>0.999</v>
      </c>
      <c r="C5" s="1634">
        <v>0.15</v>
      </c>
      <c r="D5" s="1635">
        <v>0.14984999999999998</v>
      </c>
    </row>
    <row r="6" spans="1:4" x14ac:dyDescent="0.25">
      <c r="A6" s="1633">
        <v>5</v>
      </c>
      <c r="B6" s="1634">
        <v>0.999</v>
      </c>
      <c r="C6" s="1634">
        <v>0.25</v>
      </c>
      <c r="D6" s="1635">
        <v>0.24975</v>
      </c>
    </row>
    <row r="7" spans="1:4" x14ac:dyDescent="0.25">
      <c r="A7" s="1633">
        <v>6</v>
      </c>
      <c r="B7" s="1634">
        <v>0.999</v>
      </c>
      <c r="C7" s="1634">
        <v>0.25</v>
      </c>
      <c r="D7" s="1635">
        <v>0.24975</v>
      </c>
    </row>
    <row r="8" spans="1:4" x14ac:dyDescent="0.25">
      <c r="A8" s="1633">
        <v>7</v>
      </c>
      <c r="B8" s="1634">
        <v>0.999</v>
      </c>
      <c r="C8" s="1634">
        <v>0.25</v>
      </c>
      <c r="D8" s="1635">
        <v>0.24975</v>
      </c>
    </row>
    <row r="9" spans="1:4" x14ac:dyDescent="0.25">
      <c r="A9" s="1633">
        <v>8</v>
      </c>
      <c r="B9" s="1634">
        <v>0.999</v>
      </c>
      <c r="C9" s="1634">
        <v>0.25</v>
      </c>
      <c r="D9" s="1635">
        <v>0.24975</v>
      </c>
    </row>
    <row r="10" spans="1:4" x14ac:dyDescent="0.25">
      <c r="A10" s="1633">
        <v>9</v>
      </c>
      <c r="B10" s="1634">
        <v>0.999</v>
      </c>
      <c r="C10" s="1634">
        <v>7.4999999999999997E-2</v>
      </c>
      <c r="D10" s="1635">
        <v>7.4924999999999992E-2</v>
      </c>
    </row>
    <row r="11" spans="1:4" x14ac:dyDescent="0.25">
      <c r="A11" s="1636">
        <v>10</v>
      </c>
      <c r="B11" s="1637">
        <v>0.999</v>
      </c>
      <c r="C11" s="1637">
        <v>0.125</v>
      </c>
      <c r="D11" s="1638">
        <v>0.124875</v>
      </c>
    </row>
    <row r="12" spans="1:4" x14ac:dyDescent="0.25">
      <c r="A12" s="1633">
        <v>1</v>
      </c>
      <c r="B12" s="1634">
        <f>MIN(100%,B2*1.25)</f>
        <v>1</v>
      </c>
      <c r="C12" s="1634">
        <f t="shared" ref="C12:D12" si="0">MIN(100%,C2*1.25)</f>
        <v>0.1875</v>
      </c>
      <c r="D12" s="1635">
        <f t="shared" si="0"/>
        <v>0.18731249999999999</v>
      </c>
    </row>
    <row r="13" spans="1:4" x14ac:dyDescent="0.25">
      <c r="A13" s="1633">
        <v>2</v>
      </c>
      <c r="B13" s="1634">
        <f t="shared" ref="B13:D21" si="1">MIN(100%,B3*1.25)</f>
        <v>1</v>
      </c>
      <c r="C13" s="1634">
        <f t="shared" si="1"/>
        <v>0.1875</v>
      </c>
      <c r="D13" s="1635">
        <f t="shared" si="1"/>
        <v>0.18731249999999999</v>
      </c>
    </row>
    <row r="14" spans="1:4" x14ac:dyDescent="0.25">
      <c r="A14" s="1633">
        <v>3</v>
      </c>
      <c r="B14" s="1634">
        <f t="shared" si="1"/>
        <v>1</v>
      </c>
      <c r="C14" s="1634">
        <f t="shared" si="1"/>
        <v>0.1875</v>
      </c>
      <c r="D14" s="1635">
        <f t="shared" si="1"/>
        <v>0.18731249999999999</v>
      </c>
    </row>
    <row r="15" spans="1:4" x14ac:dyDescent="0.25">
      <c r="A15" s="1633">
        <v>4</v>
      </c>
      <c r="B15" s="1634">
        <f t="shared" si="1"/>
        <v>1</v>
      </c>
      <c r="C15" s="1634">
        <f t="shared" si="1"/>
        <v>0.1875</v>
      </c>
      <c r="D15" s="1635">
        <f t="shared" si="1"/>
        <v>0.18731249999999999</v>
      </c>
    </row>
    <row r="16" spans="1:4" x14ac:dyDescent="0.25">
      <c r="A16" s="1633">
        <v>5</v>
      </c>
      <c r="B16" s="1634">
        <f t="shared" si="1"/>
        <v>1</v>
      </c>
      <c r="C16" s="1634">
        <f t="shared" si="1"/>
        <v>0.3125</v>
      </c>
      <c r="D16" s="1635">
        <f t="shared" si="1"/>
        <v>0.31218750000000001</v>
      </c>
    </row>
    <row r="17" spans="1:4" x14ac:dyDescent="0.25">
      <c r="A17" s="1633">
        <v>6</v>
      </c>
      <c r="B17" s="1634">
        <f t="shared" si="1"/>
        <v>1</v>
      </c>
      <c r="C17" s="1634">
        <f t="shared" si="1"/>
        <v>0.3125</v>
      </c>
      <c r="D17" s="1635">
        <f t="shared" si="1"/>
        <v>0.31218750000000001</v>
      </c>
    </row>
    <row r="18" spans="1:4" x14ac:dyDescent="0.25">
      <c r="A18" s="1633">
        <v>7</v>
      </c>
      <c r="B18" s="1634">
        <f t="shared" si="1"/>
        <v>1</v>
      </c>
      <c r="C18" s="1634">
        <f t="shared" si="1"/>
        <v>0.3125</v>
      </c>
      <c r="D18" s="1635">
        <f t="shared" si="1"/>
        <v>0.31218750000000001</v>
      </c>
    </row>
    <row r="19" spans="1:4" x14ac:dyDescent="0.25">
      <c r="A19" s="1633">
        <v>8</v>
      </c>
      <c r="B19" s="1634">
        <f t="shared" si="1"/>
        <v>1</v>
      </c>
      <c r="C19" s="1634">
        <f t="shared" si="1"/>
        <v>0.3125</v>
      </c>
      <c r="D19" s="1635">
        <f t="shared" si="1"/>
        <v>0.31218750000000001</v>
      </c>
    </row>
    <row r="20" spans="1:4" x14ac:dyDescent="0.25">
      <c r="A20" s="1633">
        <v>9</v>
      </c>
      <c r="B20" s="1634">
        <f t="shared" si="1"/>
        <v>1</v>
      </c>
      <c r="C20" s="1634">
        <f t="shared" si="1"/>
        <v>9.375E-2</v>
      </c>
      <c r="D20" s="1635">
        <f t="shared" si="1"/>
        <v>9.3656249999999996E-2</v>
      </c>
    </row>
    <row r="21" spans="1:4" x14ac:dyDescent="0.25">
      <c r="A21" s="1636">
        <v>10</v>
      </c>
      <c r="B21" s="1637">
        <f t="shared" si="1"/>
        <v>1</v>
      </c>
      <c r="C21" s="1637">
        <f t="shared" si="1"/>
        <v>0.15625</v>
      </c>
      <c r="D21" s="1638">
        <f t="shared" si="1"/>
        <v>0.15609375</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I25"/>
  <sheetViews>
    <sheetView zoomScale="80" zoomScaleNormal="80" workbookViewId="0"/>
  </sheetViews>
  <sheetFormatPr defaultColWidth="9" defaultRowHeight="14.25" x14ac:dyDescent="0.25"/>
  <cols>
    <col min="1" max="1" width="3.7109375" style="1639" bestFit="1" customWidth="1"/>
    <col min="2" max="2" width="6.5703125" style="1618" bestFit="1" customWidth="1"/>
    <col min="3" max="3" width="9.5703125" style="1618" bestFit="1" customWidth="1"/>
    <col min="4" max="4" width="6.5703125" style="1618" bestFit="1" customWidth="1"/>
    <col min="5" max="5" width="9.5703125" style="1618" bestFit="1" customWidth="1"/>
    <col min="6" max="6" width="6.5703125" style="1618" bestFit="1" customWidth="1"/>
    <col min="7" max="7" width="9.5703125" style="1618" bestFit="1" customWidth="1"/>
    <col min="8" max="8" width="6.5703125" style="1618" bestFit="1" customWidth="1"/>
    <col min="9" max="9" width="9.5703125" style="1618" bestFit="1" customWidth="1"/>
    <col min="10" max="16384" width="9" style="1618"/>
  </cols>
  <sheetData>
    <row r="1" spans="1:9" s="1639" customFormat="1" ht="10.5" x14ac:dyDescent="0.15">
      <c r="A1" s="1640"/>
      <c r="B1" s="3813" t="s">
        <v>1587</v>
      </c>
      <c r="C1" s="3799"/>
      <c r="D1" s="3799"/>
      <c r="E1" s="3799"/>
      <c r="F1" s="3799" t="s">
        <v>1588</v>
      </c>
      <c r="G1" s="3799"/>
      <c r="H1" s="3799"/>
      <c r="I1" s="3800"/>
    </row>
    <row r="2" spans="1:9" s="1639" customFormat="1" ht="10.5" x14ac:dyDescent="0.15">
      <c r="A2" s="1641"/>
      <c r="B2" s="3805" t="s">
        <v>1539</v>
      </c>
      <c r="C2" s="3802"/>
      <c r="D2" s="3803" t="s">
        <v>1540</v>
      </c>
      <c r="E2" s="3803"/>
      <c r="F2" s="3802" t="s">
        <v>1539</v>
      </c>
      <c r="G2" s="3802"/>
      <c r="H2" s="3803" t="s">
        <v>1540</v>
      </c>
      <c r="I2" s="3814"/>
    </row>
    <row r="3" spans="1:9" s="1639" customFormat="1" ht="21" x14ac:dyDescent="0.15">
      <c r="A3" s="1642"/>
      <c r="B3" s="1643" t="s">
        <v>1541</v>
      </c>
      <c r="C3" s="1644" t="s">
        <v>1542</v>
      </c>
      <c r="D3" s="1644" t="s">
        <v>1541</v>
      </c>
      <c r="E3" s="1644" t="s">
        <v>1542</v>
      </c>
      <c r="F3" s="1644" t="s">
        <v>1541</v>
      </c>
      <c r="G3" s="1644" t="s">
        <v>1542</v>
      </c>
      <c r="H3" s="1644" t="s">
        <v>1541</v>
      </c>
      <c r="I3" s="1645" t="s">
        <v>1542</v>
      </c>
    </row>
    <row r="4" spans="1:9" x14ac:dyDescent="0.25">
      <c r="A4" s="1646">
        <v>1</v>
      </c>
      <c r="B4" s="1625">
        <v>1</v>
      </c>
      <c r="C4" s="1625">
        <v>0.999</v>
      </c>
      <c r="D4" s="1625">
        <v>0.99</v>
      </c>
      <c r="E4" s="1625">
        <v>0.98900999999999994</v>
      </c>
      <c r="F4" s="1625">
        <v>0.55000000000000004</v>
      </c>
      <c r="G4" s="1625">
        <v>0.54944999999999999</v>
      </c>
      <c r="H4" s="1625">
        <v>0.54449999999999998</v>
      </c>
      <c r="I4" s="1647">
        <v>0.54395550000000004</v>
      </c>
    </row>
    <row r="5" spans="1:9" x14ac:dyDescent="0.25">
      <c r="A5" s="1646">
        <v>2</v>
      </c>
      <c r="B5" s="1625">
        <v>1</v>
      </c>
      <c r="C5" s="1625">
        <v>0.999</v>
      </c>
      <c r="D5" s="1625">
        <v>0.99</v>
      </c>
      <c r="E5" s="1625">
        <v>0.98900999999999994</v>
      </c>
      <c r="F5" s="1625">
        <v>0.95</v>
      </c>
      <c r="G5" s="1625">
        <v>0.94905000000000006</v>
      </c>
      <c r="H5" s="1625">
        <v>0.9405</v>
      </c>
      <c r="I5" s="1647">
        <v>0.93955949999999999</v>
      </c>
    </row>
    <row r="6" spans="1:9" x14ac:dyDescent="0.25">
      <c r="A6" s="1646">
        <v>3</v>
      </c>
      <c r="B6" s="1625">
        <v>1</v>
      </c>
      <c r="C6" s="1625">
        <v>0.999</v>
      </c>
      <c r="D6" s="1625">
        <v>0.99</v>
      </c>
      <c r="E6" s="1625">
        <v>0.98900999999999994</v>
      </c>
      <c r="F6" s="1625">
        <v>0.4</v>
      </c>
      <c r="G6" s="1625">
        <v>0.39960000000000001</v>
      </c>
      <c r="H6" s="1625">
        <v>0.39600000000000002</v>
      </c>
      <c r="I6" s="1647">
        <v>0.39560400000000001</v>
      </c>
    </row>
    <row r="7" spans="1:9" x14ac:dyDescent="0.25">
      <c r="A7" s="1646">
        <v>4</v>
      </c>
      <c r="B7" s="1625">
        <v>1</v>
      </c>
      <c r="C7" s="1625">
        <v>0.999</v>
      </c>
      <c r="D7" s="1625">
        <v>0.99</v>
      </c>
      <c r="E7" s="1625">
        <v>0.98900999999999994</v>
      </c>
      <c r="F7" s="1625">
        <v>0.8</v>
      </c>
      <c r="G7" s="1625">
        <v>0.79920000000000002</v>
      </c>
      <c r="H7" s="1625">
        <v>0.79200000000000004</v>
      </c>
      <c r="I7" s="1647">
        <v>0.79120800000000002</v>
      </c>
    </row>
    <row r="8" spans="1:9" x14ac:dyDescent="0.25">
      <c r="A8" s="1646">
        <v>5</v>
      </c>
      <c r="B8" s="1625">
        <v>1</v>
      </c>
      <c r="C8" s="1625">
        <v>0.999</v>
      </c>
      <c r="D8" s="1625">
        <v>0.99</v>
      </c>
      <c r="E8" s="1625">
        <v>0.98900999999999994</v>
      </c>
      <c r="F8" s="1625">
        <v>0.6</v>
      </c>
      <c r="G8" s="1625">
        <v>0.59939999999999993</v>
      </c>
      <c r="H8" s="1625">
        <v>0.59399999999999997</v>
      </c>
      <c r="I8" s="1647">
        <v>0.59340599999999999</v>
      </c>
    </row>
    <row r="9" spans="1:9" x14ac:dyDescent="0.25">
      <c r="A9" s="1646">
        <v>6</v>
      </c>
      <c r="B9" s="1625">
        <v>1</v>
      </c>
      <c r="C9" s="1625">
        <v>0.999</v>
      </c>
      <c r="D9" s="1625">
        <v>0.99</v>
      </c>
      <c r="E9" s="1625">
        <v>0.98900999999999994</v>
      </c>
      <c r="F9" s="1625">
        <v>0.65</v>
      </c>
      <c r="G9" s="1625">
        <v>0.64934999999999998</v>
      </c>
      <c r="H9" s="1625">
        <v>0.64349999999999996</v>
      </c>
      <c r="I9" s="1647">
        <v>0.64285649999999994</v>
      </c>
    </row>
    <row r="10" spans="1:9" x14ac:dyDescent="0.25">
      <c r="A10" s="1646">
        <v>7</v>
      </c>
      <c r="B10" s="1625">
        <v>1</v>
      </c>
      <c r="C10" s="1625">
        <v>0.999</v>
      </c>
      <c r="D10" s="1625">
        <v>0.99</v>
      </c>
      <c r="E10" s="1625">
        <v>0.98900999999999994</v>
      </c>
      <c r="F10" s="1625">
        <v>0.55000000000000004</v>
      </c>
      <c r="G10" s="1625">
        <v>0.54944999999999999</v>
      </c>
      <c r="H10" s="1625">
        <v>0.54449999999999998</v>
      </c>
      <c r="I10" s="1647">
        <v>0.54395550000000004</v>
      </c>
    </row>
    <row r="11" spans="1:9" x14ac:dyDescent="0.25">
      <c r="A11" s="1646">
        <v>8</v>
      </c>
      <c r="B11" s="1625">
        <v>1</v>
      </c>
      <c r="C11" s="1625">
        <v>0.999</v>
      </c>
      <c r="D11" s="1625">
        <v>0.99</v>
      </c>
      <c r="E11" s="1625">
        <v>0.98900999999999994</v>
      </c>
      <c r="F11" s="1625">
        <v>0.45</v>
      </c>
      <c r="G11" s="1625">
        <v>0.44955000000000001</v>
      </c>
      <c r="H11" s="1625">
        <v>0.44549999999999995</v>
      </c>
      <c r="I11" s="1647">
        <v>0.44505449999999996</v>
      </c>
    </row>
    <row r="12" spans="1:9" x14ac:dyDescent="0.25">
      <c r="A12" s="1646">
        <v>9</v>
      </c>
      <c r="B12" s="1625">
        <v>1</v>
      </c>
      <c r="C12" s="1625">
        <v>0.999</v>
      </c>
      <c r="D12" s="1625">
        <v>0.99</v>
      </c>
      <c r="E12" s="1625">
        <v>0.98900999999999994</v>
      </c>
      <c r="F12" s="1625">
        <v>0.15</v>
      </c>
      <c r="G12" s="1625">
        <v>0.14984999999999998</v>
      </c>
      <c r="H12" s="1625">
        <v>0.14849999999999999</v>
      </c>
      <c r="I12" s="1647">
        <v>0.1483515</v>
      </c>
    </row>
    <row r="13" spans="1:9" x14ac:dyDescent="0.25">
      <c r="A13" s="1646">
        <v>10</v>
      </c>
      <c r="B13" s="1625">
        <v>1</v>
      </c>
      <c r="C13" s="1625">
        <v>0.999</v>
      </c>
      <c r="D13" s="1625">
        <v>0.99</v>
      </c>
      <c r="E13" s="1625">
        <v>0.98900999999999994</v>
      </c>
      <c r="F13" s="1625">
        <v>0.4</v>
      </c>
      <c r="G13" s="1625">
        <v>0.39960000000000001</v>
      </c>
      <c r="H13" s="1625">
        <v>0.39600000000000002</v>
      </c>
      <c r="I13" s="1647">
        <v>0.39560400000000001</v>
      </c>
    </row>
    <row r="14" spans="1:9" x14ac:dyDescent="0.25">
      <c r="A14" s="1648">
        <v>11</v>
      </c>
      <c r="B14" s="1649">
        <v>1</v>
      </c>
      <c r="C14" s="1649">
        <v>0.999</v>
      </c>
      <c r="D14" s="1649">
        <v>0.99</v>
      </c>
      <c r="E14" s="1649">
        <v>0.98900999999999994</v>
      </c>
      <c r="F14" s="1649">
        <v>0.15</v>
      </c>
      <c r="G14" s="1649">
        <v>0.14984999999999998</v>
      </c>
      <c r="H14" s="1649">
        <v>0.14849999999999999</v>
      </c>
      <c r="I14" s="1650">
        <v>0.1483515</v>
      </c>
    </row>
    <row r="15" spans="1:9" x14ac:dyDescent="0.25">
      <c r="A15" s="1646">
        <v>1</v>
      </c>
      <c r="B15" s="1625">
        <f>MIN(100%,B4*1.25)</f>
        <v>1</v>
      </c>
      <c r="C15" s="1625">
        <f t="shared" ref="C15:I15" si="0">MIN(100%,C4*1.25)</f>
        <v>1</v>
      </c>
      <c r="D15" s="1625">
        <f t="shared" si="0"/>
        <v>1</v>
      </c>
      <c r="E15" s="1625">
        <f t="shared" si="0"/>
        <v>1</v>
      </c>
      <c r="F15" s="1625">
        <f t="shared" si="0"/>
        <v>0.6875</v>
      </c>
      <c r="G15" s="1625">
        <f t="shared" si="0"/>
        <v>0.68681250000000005</v>
      </c>
      <c r="H15" s="1625">
        <f t="shared" si="0"/>
        <v>0.68062500000000004</v>
      </c>
      <c r="I15" s="1647">
        <f t="shared" si="0"/>
        <v>0.67994437500000005</v>
      </c>
    </row>
    <row r="16" spans="1:9" x14ac:dyDescent="0.25">
      <c r="A16" s="1646">
        <v>2</v>
      </c>
      <c r="B16" s="1625">
        <f t="shared" ref="B16:I25" si="1">MIN(100%,B5*1.25)</f>
        <v>1</v>
      </c>
      <c r="C16" s="1625">
        <f t="shared" si="1"/>
        <v>1</v>
      </c>
      <c r="D16" s="1625">
        <f t="shared" si="1"/>
        <v>1</v>
      </c>
      <c r="E16" s="1625">
        <f t="shared" si="1"/>
        <v>1</v>
      </c>
      <c r="F16" s="1625">
        <f t="shared" si="1"/>
        <v>1</v>
      </c>
      <c r="G16" s="1625">
        <f t="shared" si="1"/>
        <v>1</v>
      </c>
      <c r="H16" s="1625">
        <f t="shared" si="1"/>
        <v>1</v>
      </c>
      <c r="I16" s="1647">
        <f t="shared" si="1"/>
        <v>1</v>
      </c>
    </row>
    <row r="17" spans="1:9" x14ac:dyDescent="0.25">
      <c r="A17" s="1646">
        <v>3</v>
      </c>
      <c r="B17" s="1625">
        <f t="shared" si="1"/>
        <v>1</v>
      </c>
      <c r="C17" s="1625">
        <f t="shared" si="1"/>
        <v>1</v>
      </c>
      <c r="D17" s="1625">
        <f t="shared" si="1"/>
        <v>1</v>
      </c>
      <c r="E17" s="1625">
        <f t="shared" si="1"/>
        <v>1</v>
      </c>
      <c r="F17" s="1625">
        <f t="shared" si="1"/>
        <v>0.5</v>
      </c>
      <c r="G17" s="1625">
        <f t="shared" si="1"/>
        <v>0.4995</v>
      </c>
      <c r="H17" s="1625">
        <f t="shared" si="1"/>
        <v>0.495</v>
      </c>
      <c r="I17" s="1647">
        <f t="shared" si="1"/>
        <v>0.49450500000000003</v>
      </c>
    </row>
    <row r="18" spans="1:9" x14ac:dyDescent="0.25">
      <c r="A18" s="1646">
        <v>4</v>
      </c>
      <c r="B18" s="1625">
        <f t="shared" si="1"/>
        <v>1</v>
      </c>
      <c r="C18" s="1625">
        <f t="shared" si="1"/>
        <v>1</v>
      </c>
      <c r="D18" s="1625">
        <f t="shared" si="1"/>
        <v>1</v>
      </c>
      <c r="E18" s="1625">
        <f t="shared" si="1"/>
        <v>1</v>
      </c>
      <c r="F18" s="1625">
        <f t="shared" si="1"/>
        <v>1</v>
      </c>
      <c r="G18" s="1625">
        <f t="shared" si="1"/>
        <v>0.999</v>
      </c>
      <c r="H18" s="1625">
        <f t="shared" si="1"/>
        <v>0.99</v>
      </c>
      <c r="I18" s="1647">
        <f t="shared" si="1"/>
        <v>0.98901000000000006</v>
      </c>
    </row>
    <row r="19" spans="1:9" x14ac:dyDescent="0.25">
      <c r="A19" s="1646">
        <v>5</v>
      </c>
      <c r="B19" s="1625">
        <f t="shared" si="1"/>
        <v>1</v>
      </c>
      <c r="C19" s="1625">
        <f t="shared" si="1"/>
        <v>1</v>
      </c>
      <c r="D19" s="1625">
        <f t="shared" si="1"/>
        <v>1</v>
      </c>
      <c r="E19" s="1625">
        <f t="shared" si="1"/>
        <v>1</v>
      </c>
      <c r="F19" s="1625">
        <f t="shared" si="1"/>
        <v>0.75</v>
      </c>
      <c r="G19" s="1625">
        <f t="shared" si="1"/>
        <v>0.74924999999999997</v>
      </c>
      <c r="H19" s="1625">
        <f t="shared" si="1"/>
        <v>0.74249999999999994</v>
      </c>
      <c r="I19" s="1647">
        <f t="shared" si="1"/>
        <v>0.74175749999999996</v>
      </c>
    </row>
    <row r="20" spans="1:9" x14ac:dyDescent="0.25">
      <c r="A20" s="1646">
        <v>6</v>
      </c>
      <c r="B20" s="1625">
        <f t="shared" si="1"/>
        <v>1</v>
      </c>
      <c r="C20" s="1625">
        <f t="shared" si="1"/>
        <v>1</v>
      </c>
      <c r="D20" s="1625">
        <f t="shared" si="1"/>
        <v>1</v>
      </c>
      <c r="E20" s="1625">
        <f t="shared" si="1"/>
        <v>1</v>
      </c>
      <c r="F20" s="1625">
        <f t="shared" si="1"/>
        <v>0.8125</v>
      </c>
      <c r="G20" s="1625">
        <f t="shared" si="1"/>
        <v>0.81168750000000001</v>
      </c>
      <c r="H20" s="1625">
        <f t="shared" si="1"/>
        <v>0.80437499999999995</v>
      </c>
      <c r="I20" s="1647">
        <f t="shared" si="1"/>
        <v>0.80357062499999987</v>
      </c>
    </row>
    <row r="21" spans="1:9" x14ac:dyDescent="0.25">
      <c r="A21" s="1646">
        <v>7</v>
      </c>
      <c r="B21" s="1625">
        <f t="shared" si="1"/>
        <v>1</v>
      </c>
      <c r="C21" s="1625">
        <f t="shared" si="1"/>
        <v>1</v>
      </c>
      <c r="D21" s="1625">
        <f t="shared" si="1"/>
        <v>1</v>
      </c>
      <c r="E21" s="1625">
        <f t="shared" si="1"/>
        <v>1</v>
      </c>
      <c r="F21" s="1625">
        <f t="shared" si="1"/>
        <v>0.6875</v>
      </c>
      <c r="G21" s="1625">
        <f t="shared" si="1"/>
        <v>0.68681250000000005</v>
      </c>
      <c r="H21" s="1625">
        <f t="shared" si="1"/>
        <v>0.68062500000000004</v>
      </c>
      <c r="I21" s="1647">
        <f t="shared" si="1"/>
        <v>0.67994437500000005</v>
      </c>
    </row>
    <row r="22" spans="1:9" x14ac:dyDescent="0.25">
      <c r="A22" s="1646">
        <v>8</v>
      </c>
      <c r="B22" s="1625">
        <f t="shared" si="1"/>
        <v>1</v>
      </c>
      <c r="C22" s="1625">
        <f t="shared" si="1"/>
        <v>1</v>
      </c>
      <c r="D22" s="1625">
        <f t="shared" si="1"/>
        <v>1</v>
      </c>
      <c r="E22" s="1625">
        <f t="shared" si="1"/>
        <v>1</v>
      </c>
      <c r="F22" s="1625">
        <f t="shared" si="1"/>
        <v>0.5625</v>
      </c>
      <c r="G22" s="1625">
        <f t="shared" si="1"/>
        <v>0.56193749999999998</v>
      </c>
      <c r="H22" s="1625">
        <f t="shared" si="1"/>
        <v>0.5568749999999999</v>
      </c>
      <c r="I22" s="1647">
        <f t="shared" si="1"/>
        <v>0.556318125</v>
      </c>
    </row>
    <row r="23" spans="1:9" x14ac:dyDescent="0.25">
      <c r="A23" s="1646">
        <v>9</v>
      </c>
      <c r="B23" s="1625">
        <f t="shared" si="1"/>
        <v>1</v>
      </c>
      <c r="C23" s="1625">
        <f t="shared" si="1"/>
        <v>1</v>
      </c>
      <c r="D23" s="1625">
        <f t="shared" si="1"/>
        <v>1</v>
      </c>
      <c r="E23" s="1625">
        <f t="shared" si="1"/>
        <v>1</v>
      </c>
      <c r="F23" s="1625">
        <f t="shared" si="1"/>
        <v>0.1875</v>
      </c>
      <c r="G23" s="1625">
        <f t="shared" si="1"/>
        <v>0.18731249999999999</v>
      </c>
      <c r="H23" s="1625">
        <f t="shared" si="1"/>
        <v>0.18562499999999998</v>
      </c>
      <c r="I23" s="1647">
        <f t="shared" si="1"/>
        <v>0.18543937499999999</v>
      </c>
    </row>
    <row r="24" spans="1:9" x14ac:dyDescent="0.25">
      <c r="A24" s="1646">
        <v>10</v>
      </c>
      <c r="B24" s="1625">
        <f t="shared" si="1"/>
        <v>1</v>
      </c>
      <c r="C24" s="1625">
        <f t="shared" si="1"/>
        <v>1</v>
      </c>
      <c r="D24" s="1625">
        <f t="shared" si="1"/>
        <v>1</v>
      </c>
      <c r="E24" s="1625">
        <f t="shared" si="1"/>
        <v>1</v>
      </c>
      <c r="F24" s="1625">
        <f t="shared" si="1"/>
        <v>0.5</v>
      </c>
      <c r="G24" s="1625">
        <f t="shared" si="1"/>
        <v>0.4995</v>
      </c>
      <c r="H24" s="1625">
        <f t="shared" si="1"/>
        <v>0.495</v>
      </c>
      <c r="I24" s="1647">
        <f t="shared" si="1"/>
        <v>0.49450500000000003</v>
      </c>
    </row>
    <row r="25" spans="1:9" x14ac:dyDescent="0.25">
      <c r="A25" s="1651">
        <v>11</v>
      </c>
      <c r="B25" s="1652">
        <f t="shared" si="1"/>
        <v>1</v>
      </c>
      <c r="C25" s="1652">
        <f t="shared" si="1"/>
        <v>1</v>
      </c>
      <c r="D25" s="1652">
        <f t="shared" si="1"/>
        <v>1</v>
      </c>
      <c r="E25" s="1652">
        <f t="shared" si="1"/>
        <v>1</v>
      </c>
      <c r="F25" s="1652">
        <f t="shared" si="1"/>
        <v>0.1875</v>
      </c>
      <c r="G25" s="1652">
        <f t="shared" si="1"/>
        <v>0.18731249999999999</v>
      </c>
      <c r="H25" s="1652">
        <f t="shared" si="1"/>
        <v>0.18562499999999998</v>
      </c>
      <c r="I25" s="1653">
        <f t="shared" si="1"/>
        <v>0.18543937499999999</v>
      </c>
    </row>
  </sheetData>
  <mergeCells count="6">
    <mergeCell ref="B1:E1"/>
    <mergeCell ref="F1:I1"/>
    <mergeCell ref="B2:C2"/>
    <mergeCell ref="D2:E2"/>
    <mergeCell ref="F2:G2"/>
    <mergeCell ref="H2:I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499984740745262"/>
  </sheetPr>
  <dimension ref="A1:X39"/>
  <sheetViews>
    <sheetView zoomScale="85" zoomScaleNormal="85" workbookViewId="0"/>
  </sheetViews>
  <sheetFormatPr defaultRowHeight="14.25" x14ac:dyDescent="0.25"/>
  <cols>
    <col min="1" max="1" width="15.5703125" customWidth="1"/>
    <col min="2" max="2" width="4.85546875" bestFit="1" customWidth="1"/>
    <col min="24" max="24" width="22.42578125" bestFit="1" customWidth="1"/>
  </cols>
  <sheetData>
    <row r="1" spans="1:24" x14ac:dyDescent="0.25">
      <c r="A1" s="2789"/>
      <c r="B1" s="2789" t="s">
        <v>1497</v>
      </c>
      <c r="C1" s="2789" t="s">
        <v>1498</v>
      </c>
      <c r="D1" s="2789" t="s">
        <v>1499</v>
      </c>
      <c r="E1" s="2789" t="s">
        <v>1500</v>
      </c>
      <c r="F1" s="2789" t="s">
        <v>1501</v>
      </c>
      <c r="G1" s="2789" t="s">
        <v>1503</v>
      </c>
      <c r="H1" s="2789" t="s">
        <v>1502</v>
      </c>
      <c r="I1" s="2789" t="s">
        <v>1509</v>
      </c>
      <c r="J1" s="2789" t="s">
        <v>1514</v>
      </c>
      <c r="K1" s="2789" t="s">
        <v>1506</v>
      </c>
      <c r="L1" s="2789" t="s">
        <v>1515</v>
      </c>
      <c r="M1" s="2789" t="s">
        <v>1504</v>
      </c>
      <c r="N1" s="2789" t="s">
        <v>1508</v>
      </c>
      <c r="O1" s="2789" t="s">
        <v>1516</v>
      </c>
      <c r="P1" s="2789" t="s">
        <v>1507</v>
      </c>
      <c r="Q1" s="2789" t="s">
        <v>1505</v>
      </c>
      <c r="R1" s="2789" t="s">
        <v>1511</v>
      </c>
      <c r="S1" s="2789" t="s">
        <v>1522</v>
      </c>
      <c r="T1" s="2789" t="s">
        <v>1510</v>
      </c>
      <c r="U1" s="2789" t="s">
        <v>1517</v>
      </c>
      <c r="V1" s="2789" t="s">
        <v>2019</v>
      </c>
    </row>
    <row r="2" spans="1:24" ht="15" x14ac:dyDescent="0.25">
      <c r="A2" s="2789" t="s">
        <v>1498</v>
      </c>
      <c r="B2" s="2789" t="s">
        <v>47</v>
      </c>
      <c r="C2" s="2789" t="s">
        <v>47</v>
      </c>
      <c r="D2" s="2789" t="s">
        <v>47</v>
      </c>
      <c r="E2" s="2789" t="s">
        <v>47</v>
      </c>
      <c r="F2" s="2789" t="s">
        <v>46</v>
      </c>
      <c r="G2" s="2789" t="s">
        <v>46</v>
      </c>
      <c r="H2" s="2789" t="s">
        <v>47</v>
      </c>
      <c r="I2" s="2789" t="s">
        <v>46</v>
      </c>
      <c r="J2" s="2789" t="s">
        <v>46</v>
      </c>
      <c r="K2" s="2789" t="s">
        <v>46</v>
      </c>
      <c r="L2" s="2789" t="s">
        <v>46</v>
      </c>
      <c r="M2" s="2789" t="s">
        <v>46</v>
      </c>
      <c r="N2" s="2789" t="s">
        <v>46</v>
      </c>
      <c r="O2" s="2789" t="s">
        <v>46</v>
      </c>
      <c r="P2" s="2789" t="s">
        <v>46</v>
      </c>
      <c r="Q2" s="2789" t="s">
        <v>46</v>
      </c>
      <c r="R2" s="2789" t="s">
        <v>46</v>
      </c>
      <c r="S2" s="2789" t="s">
        <v>46</v>
      </c>
      <c r="T2" s="2789" t="s">
        <v>46</v>
      </c>
      <c r="U2" s="2789" t="s">
        <v>46</v>
      </c>
      <c r="V2" s="2789" t="s">
        <v>47</v>
      </c>
      <c r="X2" s="2790"/>
    </row>
    <row r="3" spans="1:24" ht="15" x14ac:dyDescent="0.25">
      <c r="A3" s="2789" t="s">
        <v>1499</v>
      </c>
      <c r="B3" s="2789" t="s">
        <v>47</v>
      </c>
      <c r="C3" s="2789" t="s">
        <v>47</v>
      </c>
      <c r="D3" s="2789" t="s">
        <v>47</v>
      </c>
      <c r="E3" s="2789" t="s">
        <v>46</v>
      </c>
      <c r="F3" s="2789" t="s">
        <v>47</v>
      </c>
      <c r="G3" s="2789" t="s">
        <v>46</v>
      </c>
      <c r="H3" s="2789" t="s">
        <v>46</v>
      </c>
      <c r="I3" s="2789" t="s">
        <v>46</v>
      </c>
      <c r="J3" s="2789" t="s">
        <v>46</v>
      </c>
      <c r="K3" s="2789" t="s">
        <v>46</v>
      </c>
      <c r="L3" s="2789" t="s">
        <v>46</v>
      </c>
      <c r="M3" s="2789" t="s">
        <v>46</v>
      </c>
      <c r="N3" s="2789" t="s">
        <v>46</v>
      </c>
      <c r="O3" s="2789" t="s">
        <v>46</v>
      </c>
      <c r="P3" s="2789" t="s">
        <v>46</v>
      </c>
      <c r="Q3" s="2789" t="s">
        <v>46</v>
      </c>
      <c r="R3" s="2789" t="s">
        <v>46</v>
      </c>
      <c r="S3" s="2789" t="s">
        <v>46</v>
      </c>
      <c r="T3" s="2789" t="s">
        <v>46</v>
      </c>
      <c r="U3" s="2789" t="s">
        <v>46</v>
      </c>
      <c r="V3" s="2789" t="s">
        <v>47</v>
      </c>
      <c r="X3" s="2790"/>
    </row>
    <row r="4" spans="1:24" ht="15" x14ac:dyDescent="0.25">
      <c r="A4" s="2789" t="s">
        <v>1500</v>
      </c>
      <c r="B4" s="2789" t="s">
        <v>47</v>
      </c>
      <c r="C4" s="2789" t="s">
        <v>47</v>
      </c>
      <c r="D4" s="2789" t="s">
        <v>46</v>
      </c>
      <c r="E4" s="2789" t="s">
        <v>47</v>
      </c>
      <c r="F4" s="2789" t="s">
        <v>46</v>
      </c>
      <c r="G4" s="2789" t="s">
        <v>46</v>
      </c>
      <c r="H4" s="2789" t="s">
        <v>46</v>
      </c>
      <c r="I4" s="2789" t="s">
        <v>46</v>
      </c>
      <c r="J4" s="2789" t="s">
        <v>46</v>
      </c>
      <c r="K4" s="2789" t="s">
        <v>46</v>
      </c>
      <c r="L4" s="2789" t="s">
        <v>46</v>
      </c>
      <c r="M4" s="2789" t="s">
        <v>46</v>
      </c>
      <c r="N4" s="2789" t="s">
        <v>46</v>
      </c>
      <c r="O4" s="2789" t="s">
        <v>46</v>
      </c>
      <c r="P4" s="2789" t="s">
        <v>46</v>
      </c>
      <c r="Q4" s="2789" t="s">
        <v>46</v>
      </c>
      <c r="R4" s="2789" t="s">
        <v>46</v>
      </c>
      <c r="S4" s="2789" t="s">
        <v>46</v>
      </c>
      <c r="T4" s="2789" t="s">
        <v>46</v>
      </c>
      <c r="U4" s="2789" t="s">
        <v>46</v>
      </c>
      <c r="V4" s="2789" t="s">
        <v>47</v>
      </c>
      <c r="X4" s="2790"/>
    </row>
    <row r="5" spans="1:24" ht="15" x14ac:dyDescent="0.25">
      <c r="A5" s="2789" t="s">
        <v>1501</v>
      </c>
      <c r="B5" s="2789" t="s">
        <v>47</v>
      </c>
      <c r="C5" s="2789" t="s">
        <v>46</v>
      </c>
      <c r="D5" s="2789" t="s">
        <v>47</v>
      </c>
      <c r="E5" s="2789" t="s">
        <v>46</v>
      </c>
      <c r="F5" s="2789" t="s">
        <v>47</v>
      </c>
      <c r="G5" s="2789" t="s">
        <v>46</v>
      </c>
      <c r="H5" s="2789" t="s">
        <v>46</v>
      </c>
      <c r="I5" s="2789" t="s">
        <v>46</v>
      </c>
      <c r="J5" s="2789" t="s">
        <v>46</v>
      </c>
      <c r="K5" s="2789" t="s">
        <v>46</v>
      </c>
      <c r="L5" s="2789" t="s">
        <v>46</v>
      </c>
      <c r="M5" s="2789" t="s">
        <v>46</v>
      </c>
      <c r="N5" s="2789" t="s">
        <v>46</v>
      </c>
      <c r="O5" s="2789" t="s">
        <v>46</v>
      </c>
      <c r="P5" s="2789" t="s">
        <v>46</v>
      </c>
      <c r="Q5" s="2789" t="s">
        <v>46</v>
      </c>
      <c r="R5" s="2789" t="s">
        <v>46</v>
      </c>
      <c r="S5" s="2789" t="s">
        <v>46</v>
      </c>
      <c r="T5" s="2789" t="s">
        <v>46</v>
      </c>
      <c r="U5" s="2789" t="s">
        <v>46</v>
      </c>
      <c r="V5" s="2789" t="s">
        <v>47</v>
      </c>
      <c r="X5" s="2790"/>
    </row>
    <row r="6" spans="1:24" ht="15" x14ac:dyDescent="0.25">
      <c r="A6" s="2789" t="s">
        <v>1503</v>
      </c>
      <c r="B6" s="2789" t="s">
        <v>47</v>
      </c>
      <c r="C6" s="2789" t="s">
        <v>46</v>
      </c>
      <c r="D6" s="2789" t="s">
        <v>46</v>
      </c>
      <c r="E6" s="2789" t="s">
        <v>46</v>
      </c>
      <c r="F6" s="2789" t="s">
        <v>46</v>
      </c>
      <c r="G6" s="2789" t="s">
        <v>47</v>
      </c>
      <c r="H6" s="2789" t="s">
        <v>46</v>
      </c>
      <c r="I6" s="2789" t="s">
        <v>46</v>
      </c>
      <c r="J6" s="2789" t="s">
        <v>46</v>
      </c>
      <c r="K6" s="2789" t="s">
        <v>46</v>
      </c>
      <c r="L6" s="2789" t="s">
        <v>46</v>
      </c>
      <c r="M6" s="2789" t="s">
        <v>46</v>
      </c>
      <c r="N6" s="2789" t="s">
        <v>46</v>
      </c>
      <c r="O6" s="2789" t="s">
        <v>46</v>
      </c>
      <c r="P6" s="2789" t="s">
        <v>46</v>
      </c>
      <c r="Q6" s="2789" t="s">
        <v>46</v>
      </c>
      <c r="R6" s="2789" t="s">
        <v>46</v>
      </c>
      <c r="S6" s="2789" t="s">
        <v>46</v>
      </c>
      <c r="T6" s="2789" t="s">
        <v>46</v>
      </c>
      <c r="U6" s="2789" t="s">
        <v>46</v>
      </c>
      <c r="V6" s="2789" t="s">
        <v>47</v>
      </c>
      <c r="X6" s="2790"/>
    </row>
    <row r="7" spans="1:24" ht="15" x14ac:dyDescent="0.25">
      <c r="A7" s="2789" t="s">
        <v>1502</v>
      </c>
      <c r="B7" s="2789" t="s">
        <v>47</v>
      </c>
      <c r="C7" s="2789" t="s">
        <v>47</v>
      </c>
      <c r="D7" s="2789" t="s">
        <v>46</v>
      </c>
      <c r="E7" s="2789" t="s">
        <v>46</v>
      </c>
      <c r="F7" s="2789" t="s">
        <v>46</v>
      </c>
      <c r="G7" s="2789" t="s">
        <v>46</v>
      </c>
      <c r="H7" s="2789" t="s">
        <v>47</v>
      </c>
      <c r="I7" s="2789" t="s">
        <v>46</v>
      </c>
      <c r="J7" s="2789" t="s">
        <v>46</v>
      </c>
      <c r="K7" s="2789" t="s">
        <v>46</v>
      </c>
      <c r="L7" s="2789" t="s">
        <v>46</v>
      </c>
      <c r="M7" s="2789" t="s">
        <v>46</v>
      </c>
      <c r="N7" s="2789" t="s">
        <v>46</v>
      </c>
      <c r="O7" s="2789" t="s">
        <v>46</v>
      </c>
      <c r="P7" s="2789" t="s">
        <v>46</v>
      </c>
      <c r="Q7" s="2789" t="s">
        <v>46</v>
      </c>
      <c r="R7" s="2789" t="s">
        <v>46</v>
      </c>
      <c r="S7" s="2789" t="s">
        <v>46</v>
      </c>
      <c r="T7" s="2789" t="s">
        <v>46</v>
      </c>
      <c r="U7" s="2789" t="s">
        <v>46</v>
      </c>
      <c r="V7" s="2789" t="s">
        <v>47</v>
      </c>
      <c r="X7" s="2790"/>
    </row>
    <row r="8" spans="1:24" ht="15" x14ac:dyDescent="0.25">
      <c r="A8" s="2789" t="s">
        <v>1509</v>
      </c>
      <c r="B8" s="2789" t="s">
        <v>47</v>
      </c>
      <c r="C8" s="2789" t="s">
        <v>46</v>
      </c>
      <c r="D8" s="2789" t="s">
        <v>46</v>
      </c>
      <c r="E8" s="2789" t="s">
        <v>46</v>
      </c>
      <c r="F8" s="2789" t="s">
        <v>46</v>
      </c>
      <c r="G8" s="2789" t="s">
        <v>46</v>
      </c>
      <c r="H8" s="2789" t="s">
        <v>46</v>
      </c>
      <c r="I8" s="2789" t="s">
        <v>47</v>
      </c>
      <c r="J8" s="2789" t="s">
        <v>46</v>
      </c>
      <c r="K8" s="2789" t="s">
        <v>46</v>
      </c>
      <c r="L8" s="2789" t="s">
        <v>46</v>
      </c>
      <c r="M8" s="2789" t="s">
        <v>46</v>
      </c>
      <c r="N8" s="2789" t="s">
        <v>46</v>
      </c>
      <c r="O8" s="2789" t="s">
        <v>46</v>
      </c>
      <c r="P8" s="2789" t="s">
        <v>46</v>
      </c>
      <c r="Q8" s="2789" t="s">
        <v>46</v>
      </c>
      <c r="R8" s="2789" t="s">
        <v>46</v>
      </c>
      <c r="S8" s="2789" t="s">
        <v>46</v>
      </c>
      <c r="T8" s="2789" t="s">
        <v>46</v>
      </c>
      <c r="U8" s="2789" t="s">
        <v>46</v>
      </c>
      <c r="V8" s="2789" t="s">
        <v>47</v>
      </c>
      <c r="X8" s="2790"/>
    </row>
    <row r="9" spans="1:24" ht="15" x14ac:dyDescent="0.25">
      <c r="A9" s="2789" t="s">
        <v>1514</v>
      </c>
      <c r="B9" s="2789" t="s">
        <v>47</v>
      </c>
      <c r="C9" s="2789" t="s">
        <v>46</v>
      </c>
      <c r="D9" s="2789" t="s">
        <v>46</v>
      </c>
      <c r="E9" s="2789" t="s">
        <v>46</v>
      </c>
      <c r="F9" s="2789" t="s">
        <v>46</v>
      </c>
      <c r="G9" s="2789" t="s">
        <v>46</v>
      </c>
      <c r="H9" s="2789" t="s">
        <v>46</v>
      </c>
      <c r="I9" s="2789" t="s">
        <v>46</v>
      </c>
      <c r="J9" s="2789" t="s">
        <v>47</v>
      </c>
      <c r="K9" s="2789" t="s">
        <v>46</v>
      </c>
      <c r="L9" s="2789" t="s">
        <v>46</v>
      </c>
      <c r="M9" s="2789" t="s">
        <v>46</v>
      </c>
      <c r="N9" s="2789" t="s">
        <v>46</v>
      </c>
      <c r="O9" s="2789" t="s">
        <v>46</v>
      </c>
      <c r="P9" s="2789" t="s">
        <v>46</v>
      </c>
      <c r="Q9" s="2789" t="s">
        <v>46</v>
      </c>
      <c r="R9" s="2789" t="s">
        <v>46</v>
      </c>
      <c r="S9" s="2789" t="s">
        <v>46</v>
      </c>
      <c r="T9" s="2789" t="s">
        <v>46</v>
      </c>
      <c r="U9" s="2789" t="s">
        <v>46</v>
      </c>
      <c r="V9" s="2789" t="s">
        <v>47</v>
      </c>
      <c r="X9" s="2790"/>
    </row>
    <row r="10" spans="1:24" ht="15" x14ac:dyDescent="0.25">
      <c r="A10" s="2789" t="s">
        <v>1506</v>
      </c>
      <c r="B10" s="2789" t="s">
        <v>47</v>
      </c>
      <c r="C10" s="2789" t="s">
        <v>46</v>
      </c>
      <c r="D10" s="2789" t="s">
        <v>46</v>
      </c>
      <c r="E10" s="2789" t="s">
        <v>46</v>
      </c>
      <c r="F10" s="2789" t="s">
        <v>46</v>
      </c>
      <c r="G10" s="2789" t="s">
        <v>46</v>
      </c>
      <c r="H10" s="2789" t="s">
        <v>46</v>
      </c>
      <c r="I10" s="2789" t="s">
        <v>46</v>
      </c>
      <c r="J10" s="2789" t="s">
        <v>46</v>
      </c>
      <c r="K10" s="2789" t="s">
        <v>47</v>
      </c>
      <c r="L10" s="2789" t="s">
        <v>46</v>
      </c>
      <c r="M10" s="2789" t="s">
        <v>46</v>
      </c>
      <c r="N10" s="2789" t="s">
        <v>46</v>
      </c>
      <c r="O10" s="2789" t="s">
        <v>46</v>
      </c>
      <c r="P10" s="2789" t="s">
        <v>46</v>
      </c>
      <c r="Q10" s="2789" t="s">
        <v>46</v>
      </c>
      <c r="R10" s="2789" t="s">
        <v>46</v>
      </c>
      <c r="S10" s="2789" t="s">
        <v>46</v>
      </c>
      <c r="T10" s="2789" t="s">
        <v>46</v>
      </c>
      <c r="U10" s="2789" t="s">
        <v>46</v>
      </c>
      <c r="V10" s="2789" t="s">
        <v>47</v>
      </c>
      <c r="X10" s="2790"/>
    </row>
    <row r="11" spans="1:24" ht="15" x14ac:dyDescent="0.25">
      <c r="A11" s="2789" t="s">
        <v>1515</v>
      </c>
      <c r="B11" s="2789" t="s">
        <v>47</v>
      </c>
      <c r="C11" s="2789" t="s">
        <v>46</v>
      </c>
      <c r="D11" s="2789" t="s">
        <v>46</v>
      </c>
      <c r="E11" s="2789" t="s">
        <v>46</v>
      </c>
      <c r="F11" s="2789" t="s">
        <v>46</v>
      </c>
      <c r="G11" s="2789" t="s">
        <v>46</v>
      </c>
      <c r="H11" s="2789" t="s">
        <v>46</v>
      </c>
      <c r="I11" s="2789" t="s">
        <v>46</v>
      </c>
      <c r="J11" s="2789" t="s">
        <v>46</v>
      </c>
      <c r="K11" s="2789" t="s">
        <v>46</v>
      </c>
      <c r="L11" s="2789" t="s">
        <v>47</v>
      </c>
      <c r="M11" s="2789" t="s">
        <v>46</v>
      </c>
      <c r="N11" s="2789" t="s">
        <v>46</v>
      </c>
      <c r="O11" s="2789" t="s">
        <v>46</v>
      </c>
      <c r="P11" s="2789" t="s">
        <v>46</v>
      </c>
      <c r="Q11" s="2789" t="s">
        <v>46</v>
      </c>
      <c r="R11" s="2789" t="s">
        <v>46</v>
      </c>
      <c r="S11" s="2789" t="s">
        <v>46</v>
      </c>
      <c r="T11" s="2789" t="s">
        <v>46</v>
      </c>
      <c r="U11" s="2789" t="s">
        <v>46</v>
      </c>
      <c r="V11" s="2789" t="s">
        <v>47</v>
      </c>
      <c r="X11" s="2790"/>
    </row>
    <row r="12" spans="1:24" ht="15" x14ac:dyDescent="0.25">
      <c r="A12" s="2789" t="s">
        <v>1504</v>
      </c>
      <c r="B12" s="2789" t="s">
        <v>47</v>
      </c>
      <c r="C12" s="2789" t="s">
        <v>46</v>
      </c>
      <c r="D12" s="2789" t="s">
        <v>46</v>
      </c>
      <c r="E12" s="2789" t="s">
        <v>46</v>
      </c>
      <c r="F12" s="2789" t="s">
        <v>46</v>
      </c>
      <c r="G12" s="2789" t="s">
        <v>46</v>
      </c>
      <c r="H12" s="2789" t="s">
        <v>46</v>
      </c>
      <c r="I12" s="2789" t="s">
        <v>46</v>
      </c>
      <c r="J12" s="2789" t="s">
        <v>46</v>
      </c>
      <c r="K12" s="2789" t="s">
        <v>46</v>
      </c>
      <c r="L12" s="2789" t="s">
        <v>46</v>
      </c>
      <c r="M12" s="2789" t="s">
        <v>47</v>
      </c>
      <c r="N12" s="2789" t="s">
        <v>46</v>
      </c>
      <c r="O12" s="2789" t="s">
        <v>46</v>
      </c>
      <c r="P12" s="2789" t="s">
        <v>46</v>
      </c>
      <c r="Q12" s="2789" t="s">
        <v>46</v>
      </c>
      <c r="R12" s="2789" t="s">
        <v>46</v>
      </c>
      <c r="S12" s="2789" t="s">
        <v>46</v>
      </c>
      <c r="T12" s="2789" t="s">
        <v>46</v>
      </c>
      <c r="U12" s="2789" t="s">
        <v>46</v>
      </c>
      <c r="V12" s="2789" t="s">
        <v>47</v>
      </c>
      <c r="X12" s="2790"/>
    </row>
    <row r="13" spans="1:24" ht="15" x14ac:dyDescent="0.25">
      <c r="A13" s="2789" t="s">
        <v>1508</v>
      </c>
      <c r="B13" s="2789" t="s">
        <v>47</v>
      </c>
      <c r="C13" s="2789" t="s">
        <v>46</v>
      </c>
      <c r="D13" s="2789" t="s">
        <v>46</v>
      </c>
      <c r="E13" s="2789" t="s">
        <v>46</v>
      </c>
      <c r="F13" s="2789" t="s">
        <v>46</v>
      </c>
      <c r="G13" s="2789" t="s">
        <v>46</v>
      </c>
      <c r="H13" s="2789" t="s">
        <v>46</v>
      </c>
      <c r="I13" s="2789" t="s">
        <v>46</v>
      </c>
      <c r="J13" s="2789" t="s">
        <v>46</v>
      </c>
      <c r="K13" s="2789" t="s">
        <v>46</v>
      </c>
      <c r="L13" s="2789" t="s">
        <v>46</v>
      </c>
      <c r="M13" s="2789" t="s">
        <v>46</v>
      </c>
      <c r="N13" s="2789" t="s">
        <v>47</v>
      </c>
      <c r="O13" s="2789" t="s">
        <v>46</v>
      </c>
      <c r="P13" s="2789" t="s">
        <v>46</v>
      </c>
      <c r="Q13" s="2789" t="s">
        <v>46</v>
      </c>
      <c r="R13" s="2789" t="s">
        <v>46</v>
      </c>
      <c r="S13" s="2789" t="s">
        <v>46</v>
      </c>
      <c r="T13" s="2789" t="s">
        <v>46</v>
      </c>
      <c r="U13" s="2789" t="s">
        <v>46</v>
      </c>
      <c r="V13" s="2789" t="s">
        <v>47</v>
      </c>
      <c r="X13" s="2790"/>
    </row>
    <row r="14" spans="1:24" ht="15" x14ac:dyDescent="0.25">
      <c r="A14" s="2789" t="s">
        <v>1516</v>
      </c>
      <c r="B14" s="2789" t="s">
        <v>47</v>
      </c>
      <c r="C14" s="2789" t="s">
        <v>46</v>
      </c>
      <c r="D14" s="2789" t="s">
        <v>46</v>
      </c>
      <c r="E14" s="2789" t="s">
        <v>46</v>
      </c>
      <c r="F14" s="2789" t="s">
        <v>46</v>
      </c>
      <c r="G14" s="2789" t="s">
        <v>46</v>
      </c>
      <c r="H14" s="2789" t="s">
        <v>46</v>
      </c>
      <c r="I14" s="2789" t="s">
        <v>46</v>
      </c>
      <c r="J14" s="2789" t="s">
        <v>46</v>
      </c>
      <c r="K14" s="2789" t="s">
        <v>46</v>
      </c>
      <c r="L14" s="2789" t="s">
        <v>46</v>
      </c>
      <c r="M14" s="2789" t="s">
        <v>46</v>
      </c>
      <c r="N14" s="2789" t="s">
        <v>46</v>
      </c>
      <c r="O14" s="2789" t="s">
        <v>47</v>
      </c>
      <c r="P14" s="2789" t="s">
        <v>46</v>
      </c>
      <c r="Q14" s="2789" t="s">
        <v>46</v>
      </c>
      <c r="R14" s="2789" t="s">
        <v>46</v>
      </c>
      <c r="S14" s="2789" t="s">
        <v>46</v>
      </c>
      <c r="T14" s="2789" t="s">
        <v>46</v>
      </c>
      <c r="U14" s="2789" t="s">
        <v>46</v>
      </c>
      <c r="V14" s="2789" t="s">
        <v>47</v>
      </c>
      <c r="X14" s="2790"/>
    </row>
    <row r="15" spans="1:24" ht="15" x14ac:dyDescent="0.25">
      <c r="A15" s="2789" t="s">
        <v>1507</v>
      </c>
      <c r="B15" s="2789" t="s">
        <v>47</v>
      </c>
      <c r="C15" s="2789" t="s">
        <v>46</v>
      </c>
      <c r="D15" s="2789" t="s">
        <v>46</v>
      </c>
      <c r="E15" s="2789" t="s">
        <v>46</v>
      </c>
      <c r="F15" s="2789" t="s">
        <v>46</v>
      </c>
      <c r="G15" s="2789" t="s">
        <v>46</v>
      </c>
      <c r="H15" s="2789" t="s">
        <v>46</v>
      </c>
      <c r="I15" s="2789" t="s">
        <v>46</v>
      </c>
      <c r="J15" s="2789" t="s">
        <v>46</v>
      </c>
      <c r="K15" s="2789" t="s">
        <v>46</v>
      </c>
      <c r="L15" s="2789" t="s">
        <v>46</v>
      </c>
      <c r="M15" s="2789" t="s">
        <v>46</v>
      </c>
      <c r="N15" s="2789" t="s">
        <v>46</v>
      </c>
      <c r="O15" s="2789" t="s">
        <v>46</v>
      </c>
      <c r="P15" s="2789" t="s">
        <v>47</v>
      </c>
      <c r="Q15" s="2789" t="s">
        <v>46</v>
      </c>
      <c r="R15" s="2789" t="s">
        <v>46</v>
      </c>
      <c r="S15" s="2789" t="s">
        <v>46</v>
      </c>
      <c r="T15" s="2789" t="s">
        <v>46</v>
      </c>
      <c r="U15" s="2789" t="s">
        <v>46</v>
      </c>
      <c r="V15" s="2789" t="s">
        <v>47</v>
      </c>
      <c r="X15" s="2790"/>
    </row>
    <row r="16" spans="1:24" ht="15" x14ac:dyDescent="0.25">
      <c r="A16" s="2789" t="s">
        <v>1505</v>
      </c>
      <c r="B16" s="2789" t="s">
        <v>47</v>
      </c>
      <c r="C16" s="2789" t="s">
        <v>46</v>
      </c>
      <c r="D16" s="2789" t="s">
        <v>46</v>
      </c>
      <c r="E16" s="2789" t="s">
        <v>46</v>
      </c>
      <c r="F16" s="2789" t="s">
        <v>46</v>
      </c>
      <c r="G16" s="2789" t="s">
        <v>46</v>
      </c>
      <c r="H16" s="2789" t="s">
        <v>46</v>
      </c>
      <c r="I16" s="2789" t="s">
        <v>46</v>
      </c>
      <c r="J16" s="2789" t="s">
        <v>46</v>
      </c>
      <c r="K16" s="2789" t="s">
        <v>46</v>
      </c>
      <c r="L16" s="2789" t="s">
        <v>46</v>
      </c>
      <c r="M16" s="2789" t="s">
        <v>46</v>
      </c>
      <c r="N16" s="2789" t="s">
        <v>46</v>
      </c>
      <c r="O16" s="2789" t="s">
        <v>46</v>
      </c>
      <c r="P16" s="2789" t="s">
        <v>46</v>
      </c>
      <c r="Q16" s="2789" t="s">
        <v>47</v>
      </c>
      <c r="R16" s="2789" t="s">
        <v>46</v>
      </c>
      <c r="S16" s="2789" t="s">
        <v>46</v>
      </c>
      <c r="T16" s="2789" t="s">
        <v>46</v>
      </c>
      <c r="U16" s="2789" t="s">
        <v>46</v>
      </c>
      <c r="V16" s="2789" t="s">
        <v>47</v>
      </c>
      <c r="X16" s="2790"/>
    </row>
    <row r="17" spans="1:24" ht="15" x14ac:dyDescent="0.25">
      <c r="A17" s="2789" t="s">
        <v>1511</v>
      </c>
      <c r="B17" s="2789" t="s">
        <v>47</v>
      </c>
      <c r="C17" s="2789" t="s">
        <v>46</v>
      </c>
      <c r="D17" s="2789" t="s">
        <v>46</v>
      </c>
      <c r="E17" s="2789" t="s">
        <v>46</v>
      </c>
      <c r="F17" s="2789" t="s">
        <v>46</v>
      </c>
      <c r="G17" s="2789" t="s">
        <v>46</v>
      </c>
      <c r="H17" s="2789" t="s">
        <v>46</v>
      </c>
      <c r="I17" s="2789" t="s">
        <v>46</v>
      </c>
      <c r="J17" s="2789" t="s">
        <v>46</v>
      </c>
      <c r="K17" s="2789" t="s">
        <v>46</v>
      </c>
      <c r="L17" s="2789" t="s">
        <v>46</v>
      </c>
      <c r="M17" s="2789" t="s">
        <v>46</v>
      </c>
      <c r="N17" s="2789" t="s">
        <v>46</v>
      </c>
      <c r="O17" s="2789" t="s">
        <v>46</v>
      </c>
      <c r="P17" s="2789" t="s">
        <v>46</v>
      </c>
      <c r="Q17" s="2789" t="s">
        <v>46</v>
      </c>
      <c r="R17" s="2789" t="s">
        <v>47</v>
      </c>
      <c r="S17" s="2789" t="s">
        <v>46</v>
      </c>
      <c r="T17" s="2789" t="s">
        <v>46</v>
      </c>
      <c r="U17" s="2789" t="s">
        <v>46</v>
      </c>
      <c r="V17" s="2789" t="s">
        <v>47</v>
      </c>
      <c r="X17" s="2790"/>
    </row>
    <row r="18" spans="1:24" ht="15" x14ac:dyDescent="0.25">
      <c r="A18" s="2789" t="s">
        <v>1522</v>
      </c>
      <c r="B18" s="2789" t="s">
        <v>47</v>
      </c>
      <c r="C18" s="2789" t="s">
        <v>46</v>
      </c>
      <c r="D18" s="2789" t="s">
        <v>46</v>
      </c>
      <c r="E18" s="2789" t="s">
        <v>46</v>
      </c>
      <c r="F18" s="2789" t="s">
        <v>46</v>
      </c>
      <c r="G18" s="2789" t="s">
        <v>46</v>
      </c>
      <c r="H18" s="2789" t="s">
        <v>46</v>
      </c>
      <c r="I18" s="2789" t="s">
        <v>46</v>
      </c>
      <c r="J18" s="2789" t="s">
        <v>46</v>
      </c>
      <c r="K18" s="2789" t="s">
        <v>46</v>
      </c>
      <c r="L18" s="2789" t="s">
        <v>46</v>
      </c>
      <c r="M18" s="2789" t="s">
        <v>46</v>
      </c>
      <c r="N18" s="2789" t="s">
        <v>46</v>
      </c>
      <c r="O18" s="2789" t="s">
        <v>46</v>
      </c>
      <c r="P18" s="2789" t="s">
        <v>46</v>
      </c>
      <c r="Q18" s="2789" t="s">
        <v>46</v>
      </c>
      <c r="R18" s="2789" t="s">
        <v>46</v>
      </c>
      <c r="S18" s="2789" t="s">
        <v>47</v>
      </c>
      <c r="T18" s="2789" t="s">
        <v>46</v>
      </c>
      <c r="U18" s="2789" t="s">
        <v>46</v>
      </c>
      <c r="V18" s="2789" t="s">
        <v>47</v>
      </c>
      <c r="X18" s="2790"/>
    </row>
    <row r="19" spans="1:24" ht="15" x14ac:dyDescent="0.25">
      <c r="A19" s="2789" t="s">
        <v>1510</v>
      </c>
      <c r="B19" s="2789" t="s">
        <v>47</v>
      </c>
      <c r="C19" s="2789" t="s">
        <v>46</v>
      </c>
      <c r="D19" s="2789" t="s">
        <v>46</v>
      </c>
      <c r="E19" s="2789" t="s">
        <v>46</v>
      </c>
      <c r="F19" s="2789" t="s">
        <v>46</v>
      </c>
      <c r="G19" s="2789" t="s">
        <v>46</v>
      </c>
      <c r="H19" s="2789" t="s">
        <v>46</v>
      </c>
      <c r="I19" s="2789" t="s">
        <v>46</v>
      </c>
      <c r="J19" s="2789" t="s">
        <v>46</v>
      </c>
      <c r="K19" s="2789" t="s">
        <v>46</v>
      </c>
      <c r="L19" s="2789" t="s">
        <v>46</v>
      </c>
      <c r="M19" s="2789" t="s">
        <v>46</v>
      </c>
      <c r="N19" s="2789" t="s">
        <v>46</v>
      </c>
      <c r="O19" s="2789" t="s">
        <v>46</v>
      </c>
      <c r="P19" s="2789" t="s">
        <v>46</v>
      </c>
      <c r="Q19" s="2789" t="s">
        <v>46</v>
      </c>
      <c r="R19" s="2789" t="s">
        <v>46</v>
      </c>
      <c r="S19" s="2789" t="s">
        <v>46</v>
      </c>
      <c r="T19" s="2789" t="s">
        <v>47</v>
      </c>
      <c r="U19" s="2789" t="s">
        <v>46</v>
      </c>
      <c r="V19" s="2789" t="s">
        <v>47</v>
      </c>
      <c r="X19" s="2790"/>
    </row>
    <row r="20" spans="1:24" ht="15" x14ac:dyDescent="0.25">
      <c r="A20" s="2789" t="s">
        <v>1517</v>
      </c>
      <c r="B20" s="2789" t="s">
        <v>47</v>
      </c>
      <c r="C20" s="2789" t="s">
        <v>46</v>
      </c>
      <c r="D20" s="2789" t="s">
        <v>46</v>
      </c>
      <c r="E20" s="2789" t="s">
        <v>46</v>
      </c>
      <c r="F20" s="2789" t="s">
        <v>46</v>
      </c>
      <c r="G20" s="2789" t="s">
        <v>46</v>
      </c>
      <c r="H20" s="2789" t="s">
        <v>46</v>
      </c>
      <c r="I20" s="2789" t="s">
        <v>46</v>
      </c>
      <c r="J20" s="2789" t="s">
        <v>46</v>
      </c>
      <c r="K20" s="2789" t="s">
        <v>46</v>
      </c>
      <c r="L20" s="2789" t="s">
        <v>46</v>
      </c>
      <c r="M20" s="2789" t="s">
        <v>46</v>
      </c>
      <c r="N20" s="2789" t="s">
        <v>46</v>
      </c>
      <c r="O20" s="2789" t="s">
        <v>46</v>
      </c>
      <c r="P20" s="2789" t="s">
        <v>46</v>
      </c>
      <c r="Q20" s="2789" t="s">
        <v>46</v>
      </c>
      <c r="R20" s="2789" t="s">
        <v>46</v>
      </c>
      <c r="S20" s="2789" t="s">
        <v>46</v>
      </c>
      <c r="T20" s="2789" t="s">
        <v>46</v>
      </c>
      <c r="U20" s="2789" t="s">
        <v>47</v>
      </c>
      <c r="V20" s="2789" t="s">
        <v>47</v>
      </c>
      <c r="X20" s="2790"/>
    </row>
    <row r="21" spans="1:24" ht="15" x14ac:dyDescent="0.25">
      <c r="A21" s="2789" t="s">
        <v>1518</v>
      </c>
      <c r="B21" s="2789" t="s">
        <v>47</v>
      </c>
      <c r="C21" s="2789" t="s">
        <v>47</v>
      </c>
      <c r="D21" s="2789" t="s">
        <v>47</v>
      </c>
      <c r="E21" s="2789" t="s">
        <v>47</v>
      </c>
      <c r="F21" s="2789" t="s">
        <v>47</v>
      </c>
      <c r="G21" s="2789" t="s">
        <v>47</v>
      </c>
      <c r="H21" s="2789" t="s">
        <v>47</v>
      </c>
      <c r="I21" s="2789" t="s">
        <v>47</v>
      </c>
      <c r="J21" s="2789" t="s">
        <v>47</v>
      </c>
      <c r="K21" s="2789" t="s">
        <v>47</v>
      </c>
      <c r="L21" s="2789" t="s">
        <v>47</v>
      </c>
      <c r="M21" s="2789" t="s">
        <v>47</v>
      </c>
      <c r="N21" s="2789" t="s">
        <v>47</v>
      </c>
      <c r="O21" s="2789" t="s">
        <v>47</v>
      </c>
      <c r="P21" s="2789" t="s">
        <v>47</v>
      </c>
      <c r="Q21" s="2789" t="s">
        <v>47</v>
      </c>
      <c r="R21" s="2789" t="s">
        <v>47</v>
      </c>
      <c r="S21" s="2789" t="s">
        <v>47</v>
      </c>
      <c r="T21" s="2789" t="s">
        <v>47</v>
      </c>
      <c r="U21" s="2789" t="s">
        <v>47</v>
      </c>
      <c r="V21" s="2789" t="s">
        <v>47</v>
      </c>
      <c r="X21" s="2790"/>
    </row>
    <row r="22" spans="1:24" ht="15" x14ac:dyDescent="0.25">
      <c r="A22" s="2789" t="s">
        <v>1497</v>
      </c>
      <c r="B22" s="2789" t="s">
        <v>47</v>
      </c>
      <c r="C22" s="2789" t="s">
        <v>47</v>
      </c>
      <c r="D22" s="2789" t="s">
        <v>47</v>
      </c>
      <c r="E22" s="2789" t="s">
        <v>47</v>
      </c>
      <c r="F22" s="2789" t="s">
        <v>47</v>
      </c>
      <c r="G22" s="2789" t="s">
        <v>47</v>
      </c>
      <c r="H22" s="2789" t="s">
        <v>47</v>
      </c>
      <c r="I22" s="2789" t="s">
        <v>47</v>
      </c>
      <c r="J22" s="2789" t="s">
        <v>47</v>
      </c>
      <c r="K22" s="2789" t="s">
        <v>47</v>
      </c>
      <c r="L22" s="2789" t="s">
        <v>47</v>
      </c>
      <c r="M22" s="2789" t="s">
        <v>47</v>
      </c>
      <c r="N22" s="2789" t="s">
        <v>47</v>
      </c>
      <c r="O22" s="2789" t="s">
        <v>47</v>
      </c>
      <c r="P22" s="2789" t="s">
        <v>47</v>
      </c>
      <c r="Q22" s="2789" t="s">
        <v>47</v>
      </c>
      <c r="R22" s="2789" t="s">
        <v>47</v>
      </c>
      <c r="S22" s="2789" t="s">
        <v>47</v>
      </c>
      <c r="T22" s="2789" t="s">
        <v>47</v>
      </c>
      <c r="U22" s="2789" t="s">
        <v>47</v>
      </c>
      <c r="V22" s="2789" t="s">
        <v>47</v>
      </c>
      <c r="X22" s="2790"/>
    </row>
    <row r="23" spans="1:24" ht="15" x14ac:dyDescent="0.25">
      <c r="A23" s="2789" t="s">
        <v>1529</v>
      </c>
      <c r="B23" s="2789" t="s">
        <v>47</v>
      </c>
      <c r="C23" s="2789" t="s">
        <v>47</v>
      </c>
      <c r="D23" s="2789" t="s">
        <v>47</v>
      </c>
      <c r="E23" s="2789" t="s">
        <v>47</v>
      </c>
      <c r="F23" s="2789" t="s">
        <v>47</v>
      </c>
      <c r="G23" s="2789" t="s">
        <v>47</v>
      </c>
      <c r="H23" s="2789" t="s">
        <v>47</v>
      </c>
      <c r="I23" s="2789" t="s">
        <v>47</v>
      </c>
      <c r="J23" s="2789" t="s">
        <v>47</v>
      </c>
      <c r="K23" s="2789" t="s">
        <v>47</v>
      </c>
      <c r="L23" s="2789" t="s">
        <v>47</v>
      </c>
      <c r="M23" s="2789" t="s">
        <v>47</v>
      </c>
      <c r="N23" s="2789" t="s">
        <v>47</v>
      </c>
      <c r="O23" s="2789" t="s">
        <v>47</v>
      </c>
      <c r="P23" s="2789" t="s">
        <v>47</v>
      </c>
      <c r="Q23" s="2789" t="s">
        <v>47</v>
      </c>
      <c r="R23" s="2789" t="s">
        <v>47</v>
      </c>
      <c r="S23" s="2789" t="s">
        <v>47</v>
      </c>
      <c r="T23" s="2789" t="s">
        <v>47</v>
      </c>
      <c r="U23" s="2789" t="s">
        <v>47</v>
      </c>
      <c r="V23" s="2789" t="s">
        <v>47</v>
      </c>
      <c r="X23" s="2790"/>
    </row>
    <row r="24" spans="1:24" ht="15" x14ac:dyDescent="0.25">
      <c r="A24" s="2789" t="s">
        <v>1521</v>
      </c>
      <c r="B24" s="2789" t="s">
        <v>47</v>
      </c>
      <c r="C24" s="2789" t="s">
        <v>47</v>
      </c>
      <c r="D24" s="2789" t="s">
        <v>47</v>
      </c>
      <c r="E24" s="2789" t="s">
        <v>47</v>
      </c>
      <c r="F24" s="2789" t="s">
        <v>47</v>
      </c>
      <c r="G24" s="2789" t="s">
        <v>47</v>
      </c>
      <c r="H24" s="2789" t="s">
        <v>47</v>
      </c>
      <c r="I24" s="2789" t="s">
        <v>47</v>
      </c>
      <c r="J24" s="2789" t="s">
        <v>47</v>
      </c>
      <c r="K24" s="2789" t="s">
        <v>47</v>
      </c>
      <c r="L24" s="2789" t="s">
        <v>47</v>
      </c>
      <c r="M24" s="2789" t="s">
        <v>47</v>
      </c>
      <c r="N24" s="2789" t="s">
        <v>47</v>
      </c>
      <c r="O24" s="2789" t="s">
        <v>47</v>
      </c>
      <c r="P24" s="2789" t="s">
        <v>47</v>
      </c>
      <c r="Q24" s="2789" t="s">
        <v>47</v>
      </c>
      <c r="R24" s="2789" t="s">
        <v>47</v>
      </c>
      <c r="S24" s="2789" t="s">
        <v>47</v>
      </c>
      <c r="T24" s="2789" t="s">
        <v>47</v>
      </c>
      <c r="U24" s="2789" t="s">
        <v>47</v>
      </c>
      <c r="V24" s="2789" t="s">
        <v>47</v>
      </c>
      <c r="X24" s="2790"/>
    </row>
    <row r="25" spans="1:24" ht="15" x14ac:dyDescent="0.25">
      <c r="A25" s="2789" t="s">
        <v>1628</v>
      </c>
      <c r="B25" s="2789" t="s">
        <v>47</v>
      </c>
      <c r="C25" s="2789" t="s">
        <v>47</v>
      </c>
      <c r="D25" s="2789" t="s">
        <v>47</v>
      </c>
      <c r="E25" s="2789" t="s">
        <v>47</v>
      </c>
      <c r="F25" s="2789" t="s">
        <v>47</v>
      </c>
      <c r="G25" s="2789" t="s">
        <v>47</v>
      </c>
      <c r="H25" s="2789" t="s">
        <v>47</v>
      </c>
      <c r="I25" s="2789" t="s">
        <v>47</v>
      </c>
      <c r="J25" s="2789" t="s">
        <v>47</v>
      </c>
      <c r="K25" s="2789" t="s">
        <v>47</v>
      </c>
      <c r="L25" s="2789" t="s">
        <v>47</v>
      </c>
      <c r="M25" s="2789" t="s">
        <v>47</v>
      </c>
      <c r="N25" s="2789" t="s">
        <v>47</v>
      </c>
      <c r="O25" s="2789" t="s">
        <v>47</v>
      </c>
      <c r="P25" s="2789" t="s">
        <v>47</v>
      </c>
      <c r="Q25" s="2789" t="s">
        <v>47</v>
      </c>
      <c r="R25" s="2789" t="s">
        <v>47</v>
      </c>
      <c r="S25" s="2789" t="s">
        <v>47</v>
      </c>
      <c r="T25" s="2789" t="s">
        <v>47</v>
      </c>
      <c r="U25" s="2789" t="s">
        <v>47</v>
      </c>
      <c r="V25" s="2789" t="s">
        <v>47</v>
      </c>
      <c r="X25" s="2790"/>
    </row>
    <row r="26" spans="1:24" ht="15" x14ac:dyDescent="0.25">
      <c r="A26" s="2789" t="s">
        <v>1630</v>
      </c>
      <c r="B26" s="2789" t="s">
        <v>47</v>
      </c>
      <c r="C26" s="2789" t="s">
        <v>47</v>
      </c>
      <c r="D26" s="2789" t="s">
        <v>47</v>
      </c>
      <c r="E26" s="2789" t="s">
        <v>47</v>
      </c>
      <c r="F26" s="2789" t="s">
        <v>47</v>
      </c>
      <c r="G26" s="2789" t="s">
        <v>47</v>
      </c>
      <c r="H26" s="2789" t="s">
        <v>47</v>
      </c>
      <c r="I26" s="2789" t="s">
        <v>47</v>
      </c>
      <c r="J26" s="2789" t="s">
        <v>47</v>
      </c>
      <c r="K26" s="2789" t="s">
        <v>47</v>
      </c>
      <c r="L26" s="2789" t="s">
        <v>47</v>
      </c>
      <c r="M26" s="2789" t="s">
        <v>47</v>
      </c>
      <c r="N26" s="2789" t="s">
        <v>47</v>
      </c>
      <c r="O26" s="2789" t="s">
        <v>47</v>
      </c>
      <c r="P26" s="2789" t="s">
        <v>47</v>
      </c>
      <c r="Q26" s="2789" t="s">
        <v>47</v>
      </c>
      <c r="R26" s="2789" t="s">
        <v>47</v>
      </c>
      <c r="S26" s="2789" t="s">
        <v>47</v>
      </c>
      <c r="T26" s="2789" t="s">
        <v>47</v>
      </c>
      <c r="U26" s="2789" t="s">
        <v>47</v>
      </c>
      <c r="V26" s="2789" t="s">
        <v>47</v>
      </c>
      <c r="X26" s="2790"/>
    </row>
    <row r="27" spans="1:24" ht="15" x14ac:dyDescent="0.25">
      <c r="A27" s="2789" t="s">
        <v>1527</v>
      </c>
      <c r="B27" s="2789" t="s">
        <v>47</v>
      </c>
      <c r="C27" s="2789" t="s">
        <v>47</v>
      </c>
      <c r="D27" s="2789" t="s">
        <v>47</v>
      </c>
      <c r="E27" s="2789" t="s">
        <v>47</v>
      </c>
      <c r="F27" s="2789" t="s">
        <v>47</v>
      </c>
      <c r="G27" s="2789" t="s">
        <v>47</v>
      </c>
      <c r="H27" s="2789" t="s">
        <v>47</v>
      </c>
      <c r="I27" s="2789" t="s">
        <v>47</v>
      </c>
      <c r="J27" s="2789" t="s">
        <v>47</v>
      </c>
      <c r="K27" s="2789" t="s">
        <v>47</v>
      </c>
      <c r="L27" s="2789" t="s">
        <v>47</v>
      </c>
      <c r="M27" s="2789" t="s">
        <v>47</v>
      </c>
      <c r="N27" s="2789" t="s">
        <v>47</v>
      </c>
      <c r="O27" s="2789" t="s">
        <v>47</v>
      </c>
      <c r="P27" s="2789" t="s">
        <v>47</v>
      </c>
      <c r="Q27" s="2789" t="s">
        <v>47</v>
      </c>
      <c r="R27" s="2789" t="s">
        <v>47</v>
      </c>
      <c r="S27" s="2789" t="s">
        <v>47</v>
      </c>
      <c r="T27" s="2789" t="s">
        <v>47</v>
      </c>
      <c r="U27" s="2789" t="s">
        <v>47</v>
      </c>
      <c r="V27" s="2789" t="s">
        <v>47</v>
      </c>
      <c r="X27" s="2790"/>
    </row>
    <row r="28" spans="1:24" ht="15" x14ac:dyDescent="0.25">
      <c r="A28" s="2789" t="s">
        <v>1512</v>
      </c>
      <c r="B28" s="2789" t="s">
        <v>47</v>
      </c>
      <c r="C28" s="2789" t="s">
        <v>47</v>
      </c>
      <c r="D28" s="2789" t="s">
        <v>47</v>
      </c>
      <c r="E28" s="2789" t="s">
        <v>47</v>
      </c>
      <c r="F28" s="2789" t="s">
        <v>47</v>
      </c>
      <c r="G28" s="2789" t="s">
        <v>47</v>
      </c>
      <c r="H28" s="2789" t="s">
        <v>47</v>
      </c>
      <c r="I28" s="2789" t="s">
        <v>47</v>
      </c>
      <c r="J28" s="2789" t="s">
        <v>47</v>
      </c>
      <c r="K28" s="2789" t="s">
        <v>47</v>
      </c>
      <c r="L28" s="2789" t="s">
        <v>47</v>
      </c>
      <c r="M28" s="2789" t="s">
        <v>47</v>
      </c>
      <c r="N28" s="2789" t="s">
        <v>47</v>
      </c>
      <c r="O28" s="2789" t="s">
        <v>47</v>
      </c>
      <c r="P28" s="2789" t="s">
        <v>47</v>
      </c>
      <c r="Q28" s="2789" t="s">
        <v>47</v>
      </c>
      <c r="R28" s="2789" t="s">
        <v>47</v>
      </c>
      <c r="S28" s="2789" t="s">
        <v>47</v>
      </c>
      <c r="T28" s="2789" t="s">
        <v>47</v>
      </c>
      <c r="U28" s="2789" t="s">
        <v>47</v>
      </c>
      <c r="V28" s="2789" t="s">
        <v>47</v>
      </c>
      <c r="X28" s="2790"/>
    </row>
    <row r="29" spans="1:24" ht="15" x14ac:dyDescent="0.25">
      <c r="A29" s="2789" t="s">
        <v>1525</v>
      </c>
      <c r="B29" s="2789" t="s">
        <v>47</v>
      </c>
      <c r="C29" s="2789" t="s">
        <v>47</v>
      </c>
      <c r="D29" s="2789" t="s">
        <v>47</v>
      </c>
      <c r="E29" s="2789" t="s">
        <v>47</v>
      </c>
      <c r="F29" s="2789" t="s">
        <v>47</v>
      </c>
      <c r="G29" s="2789" t="s">
        <v>47</v>
      </c>
      <c r="H29" s="2789" t="s">
        <v>47</v>
      </c>
      <c r="I29" s="2789" t="s">
        <v>47</v>
      </c>
      <c r="J29" s="2789" t="s">
        <v>47</v>
      </c>
      <c r="K29" s="2789" t="s">
        <v>47</v>
      </c>
      <c r="L29" s="2789" t="s">
        <v>47</v>
      </c>
      <c r="M29" s="2789" t="s">
        <v>47</v>
      </c>
      <c r="N29" s="2789" t="s">
        <v>47</v>
      </c>
      <c r="O29" s="2789" t="s">
        <v>47</v>
      </c>
      <c r="P29" s="2789" t="s">
        <v>47</v>
      </c>
      <c r="Q29" s="2789" t="s">
        <v>47</v>
      </c>
      <c r="R29" s="2789" t="s">
        <v>47</v>
      </c>
      <c r="S29" s="2789" t="s">
        <v>47</v>
      </c>
      <c r="T29" s="2789" t="s">
        <v>47</v>
      </c>
      <c r="U29" s="2789" t="s">
        <v>47</v>
      </c>
      <c r="V29" s="2789" t="s">
        <v>47</v>
      </c>
      <c r="X29" s="2790"/>
    </row>
    <row r="30" spans="1:24" ht="15" x14ac:dyDescent="0.25">
      <c r="A30" s="2789" t="s">
        <v>1530</v>
      </c>
      <c r="B30" s="2789" t="s">
        <v>47</v>
      </c>
      <c r="C30" s="2789" t="s">
        <v>47</v>
      </c>
      <c r="D30" s="2789" t="s">
        <v>47</v>
      </c>
      <c r="E30" s="2789" t="s">
        <v>47</v>
      </c>
      <c r="F30" s="2789" t="s">
        <v>47</v>
      </c>
      <c r="G30" s="2789" t="s">
        <v>47</v>
      </c>
      <c r="H30" s="2789" t="s">
        <v>47</v>
      </c>
      <c r="I30" s="2789" t="s">
        <v>47</v>
      </c>
      <c r="J30" s="2789" t="s">
        <v>47</v>
      </c>
      <c r="K30" s="2789" t="s">
        <v>47</v>
      </c>
      <c r="L30" s="2789" t="s">
        <v>47</v>
      </c>
      <c r="M30" s="2789" t="s">
        <v>47</v>
      </c>
      <c r="N30" s="2789" t="s">
        <v>47</v>
      </c>
      <c r="O30" s="2789" t="s">
        <v>47</v>
      </c>
      <c r="P30" s="2789" t="s">
        <v>47</v>
      </c>
      <c r="Q30" s="2789" t="s">
        <v>47</v>
      </c>
      <c r="R30" s="2789" t="s">
        <v>47</v>
      </c>
      <c r="S30" s="2789" t="s">
        <v>47</v>
      </c>
      <c r="T30" s="2789" t="s">
        <v>47</v>
      </c>
      <c r="U30" s="2789" t="s">
        <v>47</v>
      </c>
      <c r="V30" s="2789" t="s">
        <v>47</v>
      </c>
      <c r="X30" s="2790"/>
    </row>
    <row r="31" spans="1:24" ht="15" x14ac:dyDescent="0.25">
      <c r="A31" s="2789" t="s">
        <v>1513</v>
      </c>
      <c r="B31" s="2789" t="s">
        <v>47</v>
      </c>
      <c r="C31" s="2789" t="s">
        <v>47</v>
      </c>
      <c r="D31" s="2789" t="s">
        <v>47</v>
      </c>
      <c r="E31" s="2789" t="s">
        <v>47</v>
      </c>
      <c r="F31" s="2789" t="s">
        <v>47</v>
      </c>
      <c r="G31" s="2789" t="s">
        <v>47</v>
      </c>
      <c r="H31" s="2789" t="s">
        <v>47</v>
      </c>
      <c r="I31" s="2789" t="s">
        <v>47</v>
      </c>
      <c r="J31" s="2789" t="s">
        <v>47</v>
      </c>
      <c r="K31" s="2789" t="s">
        <v>47</v>
      </c>
      <c r="L31" s="2789" t="s">
        <v>47</v>
      </c>
      <c r="M31" s="2789" t="s">
        <v>47</v>
      </c>
      <c r="N31" s="2789" t="s">
        <v>47</v>
      </c>
      <c r="O31" s="2789" t="s">
        <v>47</v>
      </c>
      <c r="P31" s="2789" t="s">
        <v>47</v>
      </c>
      <c r="Q31" s="2789" t="s">
        <v>47</v>
      </c>
      <c r="R31" s="2789" t="s">
        <v>47</v>
      </c>
      <c r="S31" s="2789" t="s">
        <v>47</v>
      </c>
      <c r="T31" s="2789" t="s">
        <v>47</v>
      </c>
      <c r="U31" s="2789" t="s">
        <v>47</v>
      </c>
      <c r="V31" s="2789" t="s">
        <v>47</v>
      </c>
      <c r="X31" s="2790"/>
    </row>
    <row r="32" spans="1:24" ht="15" x14ac:dyDescent="0.25">
      <c r="A32" s="2789" t="s">
        <v>1637</v>
      </c>
      <c r="B32" s="2789" t="s">
        <v>47</v>
      </c>
      <c r="C32" s="2789" t="s">
        <v>47</v>
      </c>
      <c r="D32" s="2789" t="s">
        <v>47</v>
      </c>
      <c r="E32" s="2789" t="s">
        <v>47</v>
      </c>
      <c r="F32" s="2789" t="s">
        <v>47</v>
      </c>
      <c r="G32" s="2789" t="s">
        <v>47</v>
      </c>
      <c r="H32" s="2789" t="s">
        <v>47</v>
      </c>
      <c r="I32" s="2789" t="s">
        <v>47</v>
      </c>
      <c r="J32" s="2789" t="s">
        <v>47</v>
      </c>
      <c r="K32" s="2789" t="s">
        <v>47</v>
      </c>
      <c r="L32" s="2789" t="s">
        <v>47</v>
      </c>
      <c r="M32" s="2789" t="s">
        <v>47</v>
      </c>
      <c r="N32" s="2789" t="s">
        <v>47</v>
      </c>
      <c r="O32" s="2789" t="s">
        <v>47</v>
      </c>
      <c r="P32" s="2789" t="s">
        <v>47</v>
      </c>
      <c r="Q32" s="2789" t="s">
        <v>47</v>
      </c>
      <c r="R32" s="2789" t="s">
        <v>47</v>
      </c>
      <c r="S32" s="2789" t="s">
        <v>47</v>
      </c>
      <c r="T32" s="2789" t="s">
        <v>47</v>
      </c>
      <c r="U32" s="2789" t="s">
        <v>47</v>
      </c>
      <c r="V32" s="2789" t="s">
        <v>47</v>
      </c>
      <c r="X32" s="2790"/>
    </row>
    <row r="33" spans="1:24" ht="15" x14ac:dyDescent="0.25">
      <c r="A33" s="2789" t="s">
        <v>1526</v>
      </c>
      <c r="B33" s="2789" t="s">
        <v>47</v>
      </c>
      <c r="C33" s="2789" t="s">
        <v>47</v>
      </c>
      <c r="D33" s="2789" t="s">
        <v>47</v>
      </c>
      <c r="E33" s="2789" t="s">
        <v>47</v>
      </c>
      <c r="F33" s="2789" t="s">
        <v>47</v>
      </c>
      <c r="G33" s="2789" t="s">
        <v>47</v>
      </c>
      <c r="H33" s="2789" t="s">
        <v>47</v>
      </c>
      <c r="I33" s="2789" t="s">
        <v>47</v>
      </c>
      <c r="J33" s="2789" t="s">
        <v>47</v>
      </c>
      <c r="K33" s="2789" t="s">
        <v>47</v>
      </c>
      <c r="L33" s="2789" t="s">
        <v>47</v>
      </c>
      <c r="M33" s="2789" t="s">
        <v>47</v>
      </c>
      <c r="N33" s="2789" t="s">
        <v>47</v>
      </c>
      <c r="O33" s="2789" t="s">
        <v>47</v>
      </c>
      <c r="P33" s="2789" t="s">
        <v>47</v>
      </c>
      <c r="Q33" s="2789" t="s">
        <v>47</v>
      </c>
      <c r="R33" s="2789" t="s">
        <v>47</v>
      </c>
      <c r="S33" s="2789" t="s">
        <v>47</v>
      </c>
      <c r="T33" s="2789" t="s">
        <v>47</v>
      </c>
      <c r="U33" s="2789" t="s">
        <v>47</v>
      </c>
      <c r="V33" s="2789" t="s">
        <v>47</v>
      </c>
      <c r="X33" s="2790"/>
    </row>
    <row r="34" spans="1:24" ht="15" x14ac:dyDescent="0.25">
      <c r="A34" s="2789" t="s">
        <v>1640</v>
      </c>
      <c r="B34" s="2789" t="s">
        <v>47</v>
      </c>
      <c r="C34" s="2789" t="s">
        <v>47</v>
      </c>
      <c r="D34" s="2789" t="s">
        <v>47</v>
      </c>
      <c r="E34" s="2789" t="s">
        <v>47</v>
      </c>
      <c r="F34" s="2789" t="s">
        <v>47</v>
      </c>
      <c r="G34" s="2789" t="s">
        <v>47</v>
      </c>
      <c r="H34" s="2789" t="s">
        <v>47</v>
      </c>
      <c r="I34" s="2789" t="s">
        <v>47</v>
      </c>
      <c r="J34" s="2789" t="s">
        <v>47</v>
      </c>
      <c r="K34" s="2789" t="s">
        <v>47</v>
      </c>
      <c r="L34" s="2789" t="s">
        <v>47</v>
      </c>
      <c r="M34" s="2789" t="s">
        <v>47</v>
      </c>
      <c r="N34" s="2789" t="s">
        <v>47</v>
      </c>
      <c r="O34" s="2789" t="s">
        <v>47</v>
      </c>
      <c r="P34" s="2789" t="s">
        <v>47</v>
      </c>
      <c r="Q34" s="2789" t="s">
        <v>47</v>
      </c>
      <c r="R34" s="2789" t="s">
        <v>47</v>
      </c>
      <c r="S34" s="2789" t="s">
        <v>47</v>
      </c>
      <c r="T34" s="2789" t="s">
        <v>47</v>
      </c>
      <c r="U34" s="2789" t="s">
        <v>47</v>
      </c>
      <c r="V34" s="2789" t="s">
        <v>47</v>
      </c>
      <c r="X34" s="2790"/>
    </row>
    <row r="35" spans="1:24" ht="15" x14ac:dyDescent="0.25">
      <c r="A35" s="2789" t="s">
        <v>1523</v>
      </c>
      <c r="B35" s="2789" t="s">
        <v>47</v>
      </c>
      <c r="C35" s="2789" t="s">
        <v>47</v>
      </c>
      <c r="D35" s="2789" t="s">
        <v>47</v>
      </c>
      <c r="E35" s="2789" t="s">
        <v>47</v>
      </c>
      <c r="F35" s="2789" t="s">
        <v>47</v>
      </c>
      <c r="G35" s="2789" t="s">
        <v>47</v>
      </c>
      <c r="H35" s="2789" t="s">
        <v>47</v>
      </c>
      <c r="I35" s="2789" t="s">
        <v>47</v>
      </c>
      <c r="J35" s="2789" t="s">
        <v>47</v>
      </c>
      <c r="K35" s="2789" t="s">
        <v>47</v>
      </c>
      <c r="L35" s="2789" t="s">
        <v>47</v>
      </c>
      <c r="M35" s="2789" t="s">
        <v>47</v>
      </c>
      <c r="N35" s="2789" t="s">
        <v>47</v>
      </c>
      <c r="O35" s="2789" t="s">
        <v>47</v>
      </c>
      <c r="P35" s="2789" t="s">
        <v>47</v>
      </c>
      <c r="Q35" s="2789" t="s">
        <v>47</v>
      </c>
      <c r="R35" s="2789" t="s">
        <v>47</v>
      </c>
      <c r="S35" s="2789" t="s">
        <v>47</v>
      </c>
      <c r="T35" s="2789" t="s">
        <v>47</v>
      </c>
      <c r="U35" s="2789" t="s">
        <v>47</v>
      </c>
      <c r="V35" s="2789" t="s">
        <v>47</v>
      </c>
      <c r="X35" s="2790"/>
    </row>
    <row r="36" spans="1:24" ht="15" x14ac:dyDescent="0.25">
      <c r="A36" s="2789" t="s">
        <v>1528</v>
      </c>
      <c r="B36" s="2789" t="s">
        <v>47</v>
      </c>
      <c r="C36" s="2789" t="s">
        <v>47</v>
      </c>
      <c r="D36" s="2789" t="s">
        <v>47</v>
      </c>
      <c r="E36" s="2789" t="s">
        <v>47</v>
      </c>
      <c r="F36" s="2789" t="s">
        <v>47</v>
      </c>
      <c r="G36" s="2789" t="s">
        <v>47</v>
      </c>
      <c r="H36" s="2789" t="s">
        <v>47</v>
      </c>
      <c r="I36" s="2789" t="s">
        <v>47</v>
      </c>
      <c r="J36" s="2789" t="s">
        <v>47</v>
      </c>
      <c r="K36" s="2789" t="s">
        <v>47</v>
      </c>
      <c r="L36" s="2789" t="s">
        <v>47</v>
      </c>
      <c r="M36" s="2789" t="s">
        <v>47</v>
      </c>
      <c r="N36" s="2789" t="s">
        <v>47</v>
      </c>
      <c r="O36" s="2789" t="s">
        <v>47</v>
      </c>
      <c r="P36" s="2789" t="s">
        <v>47</v>
      </c>
      <c r="Q36" s="2789" t="s">
        <v>47</v>
      </c>
      <c r="R36" s="2789" t="s">
        <v>47</v>
      </c>
      <c r="S36" s="2789" t="s">
        <v>47</v>
      </c>
      <c r="T36" s="2789" t="s">
        <v>47</v>
      </c>
      <c r="U36" s="2789" t="s">
        <v>47</v>
      </c>
      <c r="V36" s="2789" t="s">
        <v>47</v>
      </c>
      <c r="X36" s="2790"/>
    </row>
    <row r="37" spans="1:24" ht="15" x14ac:dyDescent="0.25">
      <c r="A37" s="2789" t="s">
        <v>1524</v>
      </c>
      <c r="B37" s="2789" t="s">
        <v>47</v>
      </c>
      <c r="C37" s="2789" t="s">
        <v>47</v>
      </c>
      <c r="D37" s="2789" t="s">
        <v>47</v>
      </c>
      <c r="E37" s="2789" t="s">
        <v>47</v>
      </c>
      <c r="F37" s="2789" t="s">
        <v>47</v>
      </c>
      <c r="G37" s="2789" t="s">
        <v>47</v>
      </c>
      <c r="H37" s="2789" t="s">
        <v>47</v>
      </c>
      <c r="I37" s="2789" t="s">
        <v>47</v>
      </c>
      <c r="J37" s="2789" t="s">
        <v>47</v>
      </c>
      <c r="K37" s="2789" t="s">
        <v>47</v>
      </c>
      <c r="L37" s="2789" t="s">
        <v>47</v>
      </c>
      <c r="M37" s="2789" t="s">
        <v>47</v>
      </c>
      <c r="N37" s="2789" t="s">
        <v>47</v>
      </c>
      <c r="O37" s="2789" t="s">
        <v>47</v>
      </c>
      <c r="P37" s="2789" t="s">
        <v>47</v>
      </c>
      <c r="Q37" s="2789" t="s">
        <v>47</v>
      </c>
      <c r="R37" s="2789" t="s">
        <v>47</v>
      </c>
      <c r="S37" s="2789" t="s">
        <v>47</v>
      </c>
      <c r="T37" s="2789" t="s">
        <v>47</v>
      </c>
      <c r="U37" s="2789" t="s">
        <v>47</v>
      </c>
      <c r="V37" s="2789" t="s">
        <v>47</v>
      </c>
      <c r="X37" s="2790"/>
    </row>
    <row r="38" spans="1:24" ht="15" x14ac:dyDescent="0.25">
      <c r="A38" s="2789" t="s">
        <v>2411</v>
      </c>
      <c r="B38" s="2789" t="s">
        <v>46</v>
      </c>
      <c r="C38" s="2789" t="s">
        <v>46</v>
      </c>
      <c r="D38" s="2789" t="s">
        <v>46</v>
      </c>
      <c r="E38" s="2789" t="s">
        <v>46</v>
      </c>
      <c r="F38" s="2789" t="s">
        <v>46</v>
      </c>
      <c r="G38" s="2789" t="s">
        <v>46</v>
      </c>
      <c r="H38" s="2789" t="s">
        <v>46</v>
      </c>
      <c r="I38" s="2789" t="s">
        <v>46</v>
      </c>
      <c r="J38" s="2789" t="s">
        <v>46</v>
      </c>
      <c r="K38" s="2789" t="s">
        <v>46</v>
      </c>
      <c r="L38" s="2789" t="s">
        <v>46</v>
      </c>
      <c r="M38" s="2789" t="s">
        <v>46</v>
      </c>
      <c r="N38" s="2789" t="s">
        <v>46</v>
      </c>
      <c r="O38" s="2789" t="s">
        <v>46</v>
      </c>
      <c r="P38" s="2789" t="s">
        <v>46</v>
      </c>
      <c r="Q38" s="2789" t="s">
        <v>46</v>
      </c>
      <c r="R38" s="2789" t="s">
        <v>46</v>
      </c>
      <c r="S38" s="2789" t="s">
        <v>46</v>
      </c>
      <c r="T38" s="2789" t="s">
        <v>46</v>
      </c>
      <c r="U38" s="2789" t="s">
        <v>46</v>
      </c>
      <c r="V38" s="2789" t="s">
        <v>46</v>
      </c>
      <c r="X38" s="2790"/>
    </row>
    <row r="39" spans="1:24" ht="15" x14ac:dyDescent="0.25">
      <c r="A39" s="2789" t="s">
        <v>2412</v>
      </c>
      <c r="B39" s="2789" t="s">
        <v>47</v>
      </c>
      <c r="C39" s="2789" t="s">
        <v>47</v>
      </c>
      <c r="D39" s="2789" t="s">
        <v>47</v>
      </c>
      <c r="E39" s="2789" t="s">
        <v>47</v>
      </c>
      <c r="F39" s="2789" t="s">
        <v>47</v>
      </c>
      <c r="G39" s="2789" t="s">
        <v>47</v>
      </c>
      <c r="H39" s="2789" t="s">
        <v>47</v>
      </c>
      <c r="I39" s="2789" t="s">
        <v>47</v>
      </c>
      <c r="J39" s="2789" t="s">
        <v>47</v>
      </c>
      <c r="K39" s="2789" t="s">
        <v>47</v>
      </c>
      <c r="L39" s="2789" t="s">
        <v>47</v>
      </c>
      <c r="M39" s="2789" t="s">
        <v>47</v>
      </c>
      <c r="N39" s="2789" t="s">
        <v>47</v>
      </c>
      <c r="O39" s="2789" t="s">
        <v>47</v>
      </c>
      <c r="P39" s="2789" t="s">
        <v>47</v>
      </c>
      <c r="Q39" s="2789" t="s">
        <v>47</v>
      </c>
      <c r="R39" s="2789" t="s">
        <v>47</v>
      </c>
      <c r="S39" s="2789" t="s">
        <v>47</v>
      </c>
      <c r="T39" s="2789" t="s">
        <v>47</v>
      </c>
      <c r="U39" s="2789" t="s">
        <v>47</v>
      </c>
      <c r="V39" s="2789" t="s">
        <v>47</v>
      </c>
      <c r="X39" s="2790"/>
    </row>
  </sheetData>
  <conditionalFormatting sqref="A1:V39">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29"/>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727" customWidth="1"/>
    <col min="2" max="2" width="90.7109375" style="727" customWidth="1"/>
    <col min="3" max="3" width="16.7109375" style="363" customWidth="1"/>
    <col min="4" max="10" width="16.7109375" customWidth="1"/>
    <col min="11" max="11" width="1.7109375" style="1483" customWidth="1"/>
    <col min="12" max="12" width="16.7109375" style="363" customWidth="1"/>
    <col min="13" max="19" width="16.7109375" customWidth="1"/>
    <col min="20" max="20" width="1.7109375" style="1483" customWidth="1"/>
    <col min="21" max="21" width="20.7109375" style="363" customWidth="1"/>
    <col min="22" max="26" width="20.7109375" customWidth="1"/>
    <col min="27" max="27" width="20.7109375" style="363" customWidth="1"/>
    <col min="28" max="28" width="1.7109375" style="727" customWidth="1"/>
    <col min="29" max="65" width="0" style="727" hidden="1" customWidth="1"/>
    <col min="66" max="16384" width="9.140625" style="727" hidden="1"/>
  </cols>
  <sheetData>
    <row r="1" spans="1:28" s="2126" customFormat="1" ht="30" customHeight="1" x14ac:dyDescent="0.55000000000000004">
      <c r="A1" s="2671" t="s">
        <v>2097</v>
      </c>
      <c r="B1" s="2826"/>
      <c r="C1" s="2105"/>
      <c r="E1" s="1980" t="str">
        <f>CONCATENATE("Reporting unit: ", 'General Info'!$C$7, " ", 'General Info'!$C$5)</f>
        <v xml:space="preserve">Reporting unit: 1 </v>
      </c>
      <c r="F1" s="1980"/>
      <c r="G1" s="1980"/>
      <c r="H1" s="1980"/>
      <c r="K1" s="2106"/>
      <c r="T1" s="2106"/>
      <c r="AB1" s="2827"/>
    </row>
    <row r="2" spans="1:28" s="1434" customFormat="1" ht="30" customHeight="1" thickBot="1" x14ac:dyDescent="0.6">
      <c r="A2" s="1485"/>
      <c r="B2" s="1486"/>
      <c r="C2" s="1487"/>
      <c r="E2" s="1488"/>
      <c r="F2" s="1489"/>
      <c r="G2" s="1489"/>
      <c r="H2" s="1489"/>
      <c r="K2" s="2106"/>
      <c r="T2" s="2106"/>
      <c r="AB2" s="1540"/>
    </row>
    <row r="3" spans="1:28" s="1434" customFormat="1" ht="15" customHeight="1" x14ac:dyDescent="0.55000000000000004">
      <c r="A3" s="1485"/>
      <c r="B3" s="728" t="s">
        <v>991</v>
      </c>
      <c r="C3" s="729"/>
      <c r="D3" s="729"/>
      <c r="E3" s="729"/>
      <c r="F3" s="729"/>
      <c r="G3" s="784"/>
      <c r="H3" s="781"/>
      <c r="AB3" s="1540"/>
    </row>
    <row r="4" spans="1:28" s="1434" customFormat="1" ht="15" customHeight="1" x14ac:dyDescent="0.25">
      <c r="A4" s="1490"/>
      <c r="B4" s="2203" t="s">
        <v>1756</v>
      </c>
      <c r="C4" s="2204" t="s">
        <v>53</v>
      </c>
      <c r="D4" s="1489" t="s">
        <v>1757</v>
      </c>
      <c r="G4" s="549"/>
      <c r="H4" s="1491"/>
      <c r="AB4" s="1540"/>
    </row>
    <row r="5" spans="1:28" s="1434" customFormat="1" ht="15" customHeight="1" x14ac:dyDescent="0.55000000000000004">
      <c r="A5" s="1485"/>
      <c r="B5" s="1435" t="str">
        <f>'General Info'!$B11</f>
        <v>Standardised approach</v>
      </c>
      <c r="C5" s="1436">
        <f>'General Info'!$C11</f>
        <v>0</v>
      </c>
      <c r="D5" s="1437" t="str">
        <f>IF(C$5="Yes",IF(AND(C$6="No",C$7="No"),"Only SA exposures, please consider only panels A1 and A2 (SA exposures)","Partial use: please consider all three panels"), IF(AND(C$6="No", C$7="No"), "No SA/IRB exposures, please check General Info", "No SA exposures, please consider panels A1 and A3"))</f>
        <v>No SA exposures, please consider panels A1 and A3</v>
      </c>
      <c r="E5" s="1437"/>
      <c r="F5" s="1437"/>
      <c r="G5" s="1437"/>
      <c r="H5" s="1438"/>
      <c r="AB5" s="1540"/>
    </row>
    <row r="6" spans="1:28" s="1434" customFormat="1" ht="15" customHeight="1" x14ac:dyDescent="0.55000000000000004">
      <c r="A6" s="1485"/>
      <c r="B6" s="1435" t="str">
        <f>'General Info'!$B12</f>
        <v>FIRB approach</v>
      </c>
      <c r="C6" s="1436">
        <f>'General Info'!$C12</f>
        <v>0</v>
      </c>
      <c r="D6" s="1437" t="str">
        <f>IF(C$6="Yes", IF(C$7="Yes", "IRB bank", "FIRB bank"), IF(C$7="No",IF(C$5="No", "No SA/IRB exposures, please check General Info", "No IRB exposures"),"No FIRB exposures"))</f>
        <v>No FIRB exposures</v>
      </c>
      <c r="E6" s="1437"/>
      <c r="F6" s="1437"/>
      <c r="G6" s="1437"/>
      <c r="H6" s="1438"/>
      <c r="AB6" s="1540"/>
    </row>
    <row r="7" spans="1:28" s="1434" customFormat="1" ht="15" customHeight="1" thickBot="1" x14ac:dyDescent="0.6">
      <c r="A7" s="1485"/>
      <c r="B7" s="1440" t="str">
        <f>'General Info'!$B13</f>
        <v>AIRB approach</v>
      </c>
      <c r="C7" s="1441">
        <f>'General Info'!$C13</f>
        <v>0</v>
      </c>
      <c r="D7" s="1475" t="str">
        <f>IF(C7="Yes", IF(C6="Yes", "IRB bank", "AIRB bank"),IF(C6="No", IF(C5="No", "No SA/IRB exposures, please check Generla Info", "No IRB exposures"),"No AIRB exposures"))</f>
        <v>No AIRB exposures</v>
      </c>
      <c r="E7" s="1475"/>
      <c r="F7" s="1475"/>
      <c r="G7" s="1475"/>
      <c r="H7" s="1492"/>
      <c r="AB7" s="1540"/>
    </row>
    <row r="8" spans="1:28" s="1286" customFormat="1" ht="15" customHeight="1" x14ac:dyDescent="0.25">
      <c r="A8" s="2232"/>
      <c r="C8" s="2233"/>
      <c r="AB8" s="2581"/>
    </row>
    <row r="9" spans="1:28" s="1483" customFormat="1" ht="60" customHeight="1" x14ac:dyDescent="0.25">
      <c r="A9" s="2196" t="s">
        <v>2281</v>
      </c>
      <c r="B9" s="245"/>
      <c r="C9" s="246"/>
      <c r="D9" s="235"/>
      <c r="E9" s="235"/>
      <c r="F9" s="235"/>
      <c r="G9" s="235"/>
      <c r="H9" s="235"/>
      <c r="I9" s="235"/>
      <c r="J9" s="235"/>
      <c r="K9" s="235"/>
      <c r="L9" s="235"/>
      <c r="M9" s="235"/>
      <c r="N9" s="235"/>
      <c r="O9" s="235"/>
      <c r="P9" s="235"/>
      <c r="Q9" s="235"/>
      <c r="R9" s="235"/>
      <c r="S9" s="235"/>
      <c r="T9" s="235"/>
      <c r="U9" s="235"/>
      <c r="V9" s="235"/>
      <c r="W9" s="2401"/>
      <c r="AB9" s="1468"/>
    </row>
    <row r="10" spans="1:28" s="1483" customFormat="1" ht="45" customHeight="1" x14ac:dyDescent="0.25">
      <c r="A10" s="2196" t="s">
        <v>2098</v>
      </c>
      <c r="B10" s="245"/>
      <c r="C10" s="246"/>
      <c r="D10" s="235"/>
      <c r="E10" s="235"/>
      <c r="F10" s="235"/>
      <c r="G10" s="235"/>
      <c r="H10" s="235"/>
      <c r="I10" s="235"/>
      <c r="J10" s="235"/>
      <c r="K10" s="235"/>
      <c r="L10" s="235"/>
      <c r="M10" s="235"/>
      <c r="N10" s="235"/>
      <c r="O10" s="235"/>
      <c r="P10" s="235"/>
      <c r="Q10" s="235"/>
      <c r="R10" s="235"/>
      <c r="S10" s="235"/>
      <c r="T10" s="235"/>
      <c r="U10" s="235"/>
      <c r="V10" s="235"/>
      <c r="AB10" s="1468"/>
    </row>
    <row r="11" spans="1:28" s="1483" customFormat="1" ht="15" customHeight="1" x14ac:dyDescent="0.25">
      <c r="A11" s="1095"/>
      <c r="B11" s="3115" t="s">
        <v>1758</v>
      </c>
      <c r="C11" s="3129" t="s">
        <v>1821</v>
      </c>
      <c r="D11" s="3130"/>
      <c r="E11" s="3130"/>
      <c r="F11" s="3136" t="s">
        <v>1822</v>
      </c>
      <c r="G11" s="3136"/>
      <c r="H11" s="3136"/>
      <c r="I11" s="3134" t="s">
        <v>2100</v>
      </c>
      <c r="J11" s="3134"/>
      <c r="K11" s="2208"/>
      <c r="L11" s="3111" t="s">
        <v>1823</v>
      </c>
      <c r="M11" s="3111"/>
      <c r="N11" s="3111"/>
      <c r="O11" s="3111"/>
      <c r="P11" s="3112"/>
      <c r="T11" s="2208"/>
      <c r="U11" s="3138" t="s">
        <v>1715</v>
      </c>
      <c r="V11" s="3113"/>
      <c r="W11" s="3114"/>
      <c r="AB11" s="1468"/>
    </row>
    <row r="12" spans="1:28" s="1483" customFormat="1" ht="30" customHeight="1" x14ac:dyDescent="0.25">
      <c r="A12" s="1095"/>
      <c r="B12" s="3116"/>
      <c r="C12" s="3131"/>
      <c r="D12" s="3132"/>
      <c r="E12" s="3132"/>
      <c r="F12" s="3137"/>
      <c r="G12" s="3137"/>
      <c r="H12" s="3137"/>
      <c r="I12" s="3135"/>
      <c r="J12" s="3135"/>
      <c r="K12" s="2208"/>
      <c r="L12" s="3139" t="s">
        <v>1824</v>
      </c>
      <c r="M12" s="3140"/>
      <c r="N12" s="3140"/>
      <c r="O12" s="3141" t="s">
        <v>1825</v>
      </c>
      <c r="P12" s="3142"/>
      <c r="T12" s="2208"/>
      <c r="U12" s="3143" t="s">
        <v>1824</v>
      </c>
      <c r="V12" s="3144"/>
      <c r="W12" s="3145"/>
      <c r="AB12" s="1468"/>
    </row>
    <row r="13" spans="1:28" s="1483" customFormat="1" ht="45" customHeight="1" x14ac:dyDescent="0.25">
      <c r="A13" s="2345"/>
      <c r="B13" s="3117"/>
      <c r="C13" s="2197" t="s">
        <v>1760</v>
      </c>
      <c r="D13" s="2198" t="s">
        <v>45</v>
      </c>
      <c r="E13" s="2198" t="s">
        <v>1802</v>
      </c>
      <c r="F13" s="2217" t="s">
        <v>1760</v>
      </c>
      <c r="G13" s="2198" t="s">
        <v>45</v>
      </c>
      <c r="H13" s="2198" t="s">
        <v>1802</v>
      </c>
      <c r="I13" s="2217" t="s">
        <v>1760</v>
      </c>
      <c r="J13" s="2073" t="s">
        <v>45</v>
      </c>
      <c r="K13" s="2093"/>
      <c r="L13" s="2197" t="s">
        <v>1826</v>
      </c>
      <c r="M13" s="2198" t="s">
        <v>1827</v>
      </c>
      <c r="N13" s="2198" t="s">
        <v>1828</v>
      </c>
      <c r="O13" s="2198" t="s">
        <v>1829</v>
      </c>
      <c r="P13" s="2073" t="s">
        <v>1827</v>
      </c>
      <c r="T13" s="2093"/>
      <c r="U13" s="2197" t="s">
        <v>1829</v>
      </c>
      <c r="V13" s="2198" t="s">
        <v>1827</v>
      </c>
      <c r="W13" s="2073" t="s">
        <v>1828</v>
      </c>
      <c r="AB13" s="1468"/>
    </row>
    <row r="14" spans="1:28" s="1483" customFormat="1" ht="15" customHeight="1" x14ac:dyDescent="0.25">
      <c r="A14" s="1095"/>
      <c r="B14" s="1910" t="s">
        <v>1830</v>
      </c>
      <c r="C14" s="2518" t="str">
        <f t="shared" ref="C14:J14" si="0">IF(AND(ISNUMBER(C15), ISNUMBER(C16), ISNUMBER(C17)), SUM(C15,C16,C17),"")</f>
        <v/>
      </c>
      <c r="D14" s="2284" t="str">
        <f t="shared" si="0"/>
        <v/>
      </c>
      <c r="E14" s="2284" t="str">
        <f>IF(AND(ISNUMBER(E15), ISNUMBER(E16), ISNUMBER(E17)), SUM(E15,E16,E17),"")</f>
        <v/>
      </c>
      <c r="F14" s="2199" t="str">
        <f t="shared" si="0"/>
        <v/>
      </c>
      <c r="G14" s="2200" t="str">
        <f t="shared" si="0"/>
        <v/>
      </c>
      <c r="H14" s="2200" t="str">
        <f>IF(AND(ISNUMBER(H15), ISNUMBER(H16), ISNUMBER(H17)), SUM(H15,H16,H17),"")</f>
        <v/>
      </c>
      <c r="I14" s="2200" t="str">
        <f>IF(AND(ISNUMBER(I15), ISNUMBER(I16), ISNUMBER(I17)), SUM(I15,I16,I17),"")</f>
        <v/>
      </c>
      <c r="J14" s="2074" t="str">
        <f t="shared" si="0"/>
        <v/>
      </c>
      <c r="K14" s="711"/>
      <c r="L14" s="2498" t="str">
        <f t="shared" ref="L14:L38" si="1">IF(AND(ISNUMBER(C14),ISNUMBER(F14)),IF(AND(C14&lt;&gt;0,F14&lt;&gt;0),((F14-C14)/C14),"EAD=0"),"")</f>
        <v/>
      </c>
      <c r="M14" s="2499" t="str">
        <f t="shared" ref="M14:M38" si="2">IF(AND(ISNUMBER(D14),ISNUMBER(G14)),IF(AND(D14&lt;&gt;0,G14&lt;&gt;0),((G14-D14)/D14),"RWA=0"),"")</f>
        <v/>
      </c>
      <c r="N14" s="2499" t="str">
        <f t="shared" ref="N14:N25" si="3">IF(AND(ISNUMBER(E14),ISNUMBER(H14)),IF(AND(E14&lt;&gt;0,H14&lt;&gt;0),((H14-E14)/E14),"EL=0"),"")</f>
        <v/>
      </c>
      <c r="O14" s="2499" t="str">
        <f t="shared" ref="O14:O35" si="4">IF(AND(ISNUMBER(F14),ISNUMBER(I14)),IF(AND(F14&lt;&gt;0,I14&lt;&gt;0),((I14-F14)/F14),"EAD=0"),"")</f>
        <v/>
      </c>
      <c r="P14" s="2500" t="str">
        <f t="shared" ref="P14:P35" si="5">IF(AND(ISNUMBER(G14),ISNUMBER(J14)),IF(AND(G14&lt;&gt;0,J14&lt;&gt;0),((J14-G14)/G14),"RWA=0"),"")</f>
        <v/>
      </c>
      <c r="T14" s="711"/>
      <c r="U14" s="2201"/>
      <c r="V14" s="2202"/>
      <c r="W14" s="2206"/>
      <c r="AB14" s="1468"/>
    </row>
    <row r="15" spans="1:28" s="1483" customFormat="1" ht="15" customHeight="1" x14ac:dyDescent="0.25">
      <c r="A15" s="1095"/>
      <c r="B15" s="2235" t="s">
        <v>1831</v>
      </c>
      <c r="C15" s="2523" t="str">
        <f>IF(AND(ISNUMBER(C46),ISNUMBER(C67)), SUM(C46,C67),"")</f>
        <v/>
      </c>
      <c r="D15" s="1680" t="str">
        <f>IF(AND(ISNUMBER(D46),ISNUMBER(D67)), SUM(D46,D67),"")</f>
        <v/>
      </c>
      <c r="E15" s="1680" t="str">
        <f>IF(ISNUMBER(E67), E67,"")</f>
        <v/>
      </c>
      <c r="F15" s="1443" t="str">
        <f>IF(AND(ISNUMBER(F46),ISNUMBER(F67)), SUM(F46,F67),"")</f>
        <v/>
      </c>
      <c r="G15" s="1444" t="str">
        <f>IF(AND(ISNUMBER(G46),ISNUMBER(G67)), SUM(G46,G67),"")</f>
        <v/>
      </c>
      <c r="H15" s="1444" t="str">
        <f>IF(ISNUMBER(H67), H67,"")</f>
        <v/>
      </c>
      <c r="I15" s="1444" t="str">
        <f>IF(AND(ISNUMBER(I46),ISNUMBER(I67)), SUM(I46,I67),"")</f>
        <v/>
      </c>
      <c r="J15" s="1421" t="str">
        <f>IF(AND(ISNUMBER(J46),ISNUMBER(J67)), SUM(J46,J67),"")</f>
        <v/>
      </c>
      <c r="K15" s="2209"/>
      <c r="L15" s="2501" t="str">
        <f t="shared" si="1"/>
        <v/>
      </c>
      <c r="M15" s="2502" t="str">
        <f t="shared" si="2"/>
        <v/>
      </c>
      <c r="N15" s="2502" t="str">
        <f t="shared" si="3"/>
        <v/>
      </c>
      <c r="O15" s="2502" t="str">
        <f t="shared" si="4"/>
        <v/>
      </c>
      <c r="P15" s="2503" t="str">
        <f t="shared" si="5"/>
        <v/>
      </c>
      <c r="T15" s="2209"/>
      <c r="U15" s="1499"/>
      <c r="V15" s="1452"/>
      <c r="W15" s="1495"/>
      <c r="AB15" s="1468"/>
    </row>
    <row r="16" spans="1:28" s="1483" customFormat="1" ht="15" customHeight="1" x14ac:dyDescent="0.25">
      <c r="A16" s="1095"/>
      <c r="B16" s="2081" t="s">
        <v>1815</v>
      </c>
      <c r="C16" s="2523" t="str">
        <f>IF(AND(ISNUMBER(C48), ISNUMBER(C68)),SUM(C48,C68),"")</f>
        <v/>
      </c>
      <c r="D16" s="1680" t="str">
        <f>IF(AND(ISNUMBER(D48), ISNUMBER(D68)),SUM(D48,D68),"")</f>
        <v/>
      </c>
      <c r="E16" s="1680" t="str">
        <f>IF(ISNUMBER(E68),E68,"")</f>
        <v/>
      </c>
      <c r="F16" s="1443" t="str">
        <f>IF(AND(ISNUMBER(F48), ISNUMBER(F68)),SUM(F48,F68),"")</f>
        <v/>
      </c>
      <c r="G16" s="1444" t="str">
        <f>IF(AND(ISNUMBER(G48), ISNUMBER(G68)),SUM(G48,G68),"")</f>
        <v/>
      </c>
      <c r="H16" s="1444" t="str">
        <f>IF(ISNUMBER(H68),H68,"")</f>
        <v/>
      </c>
      <c r="I16" s="1444" t="str">
        <f>IF(AND(ISNUMBER(I48), ISNUMBER(I68)),SUM(I48,I68),"")</f>
        <v/>
      </c>
      <c r="J16" s="1421" t="str">
        <f>IF(AND(ISNUMBER(J48), ISNUMBER(J68)),SUM(J48,J68),"")</f>
        <v/>
      </c>
      <c r="K16" s="2210"/>
      <c r="L16" s="2501" t="str">
        <f t="shared" si="1"/>
        <v/>
      </c>
      <c r="M16" s="2502" t="str">
        <f t="shared" si="2"/>
        <v/>
      </c>
      <c r="N16" s="2502" t="str">
        <f t="shared" si="3"/>
        <v/>
      </c>
      <c r="O16" s="2502" t="str">
        <f t="shared" si="4"/>
        <v/>
      </c>
      <c r="P16" s="2503" t="str">
        <f t="shared" si="5"/>
        <v/>
      </c>
      <c r="T16" s="2210"/>
      <c r="U16" s="1499"/>
      <c r="V16" s="1452"/>
      <c r="W16" s="1495"/>
      <c r="AB16" s="1468"/>
    </row>
    <row r="17" spans="1:28" s="1483" customFormat="1" ht="15" customHeight="1" x14ac:dyDescent="0.25">
      <c r="A17" s="1095"/>
      <c r="B17" s="2081" t="s">
        <v>1832</v>
      </c>
      <c r="C17" s="2523" t="str">
        <f>IF(AND(ISNUMBER(C47),ISNUMBER(C69)), SUM(C47,C69), "")</f>
        <v/>
      </c>
      <c r="D17" s="1680" t="str">
        <f>IF(AND(ISNUMBER(D47),ISNUMBER(D69)), SUM(D47,D69), "")</f>
        <v/>
      </c>
      <c r="E17" s="1680" t="str">
        <f>IF(ISNUMBER(E69), E69, "")</f>
        <v/>
      </c>
      <c r="F17" s="1443" t="str">
        <f>IF(AND(ISNUMBER(F47),ISNUMBER(F69)), SUM(F47,F69), "")</f>
        <v/>
      </c>
      <c r="G17" s="1444" t="str">
        <f>IF(AND(ISNUMBER(G47),ISNUMBER(G69)), SUM(G47,G69), "")</f>
        <v/>
      </c>
      <c r="H17" s="1444" t="str">
        <f>IF(ISNUMBER(H69), H69, "")</f>
        <v/>
      </c>
      <c r="I17" s="1444" t="str">
        <f>IF(AND(ISNUMBER(I47),ISNUMBER(I69)), SUM(I47,I69), "")</f>
        <v/>
      </c>
      <c r="J17" s="1421" t="str">
        <f>IF(AND(ISNUMBER(J47),ISNUMBER(J69)), SUM(J47,J69), "")</f>
        <v/>
      </c>
      <c r="K17" s="711"/>
      <c r="L17" s="2501" t="str">
        <f t="shared" si="1"/>
        <v/>
      </c>
      <c r="M17" s="2502" t="str">
        <f t="shared" si="2"/>
        <v/>
      </c>
      <c r="N17" s="2502" t="str">
        <f t="shared" si="3"/>
        <v/>
      </c>
      <c r="O17" s="2502" t="str">
        <f t="shared" si="4"/>
        <v/>
      </c>
      <c r="P17" s="2503" t="str">
        <f t="shared" si="5"/>
        <v/>
      </c>
      <c r="T17" s="711"/>
      <c r="U17" s="1499"/>
      <c r="V17" s="1452"/>
      <c r="W17" s="1495"/>
      <c r="AB17" s="1468"/>
    </row>
    <row r="18" spans="1:28" s="1483" customFormat="1" ht="15" customHeight="1" x14ac:dyDescent="0.25">
      <c r="A18" s="1095"/>
      <c r="B18" s="523" t="s">
        <v>1833</v>
      </c>
      <c r="C18" s="2523" t="str">
        <f>IF(AND(ISNUMBER(C43),ISNUMBER(C71)), SUM(C43,C71), "")</f>
        <v/>
      </c>
      <c r="D18" s="1680" t="str">
        <f>IF(AND(ISNUMBER(D43),ISNUMBER(D71)), SUM(D43,D71), "")</f>
        <v/>
      </c>
      <c r="E18" s="1680" t="str">
        <f>IF(ISNUMBER(E71), E71, "")</f>
        <v/>
      </c>
      <c r="F18" s="1443" t="str">
        <f>IF(AND(ISNUMBER(F43),ISNUMBER(F71)), SUM(F43,F71), "")</f>
        <v/>
      </c>
      <c r="G18" s="1444" t="str">
        <f>IF(AND(ISNUMBER(G43),ISNUMBER(G71)), SUM(G43,G71), "")</f>
        <v/>
      </c>
      <c r="H18" s="1444" t="str">
        <f>IF(ISNUMBER(H71), H71, "")</f>
        <v/>
      </c>
      <c r="I18" s="1444" t="str">
        <f>IF(AND(ISNUMBER(I43),ISNUMBER(I71)), SUM(I43,I71), "")</f>
        <v/>
      </c>
      <c r="J18" s="1421" t="str">
        <f>IF(AND(ISNUMBER(J43),ISNUMBER(J71)), SUM(J43,J71), "")</f>
        <v/>
      </c>
      <c r="K18" s="711"/>
      <c r="L18" s="2501" t="str">
        <f t="shared" si="1"/>
        <v/>
      </c>
      <c r="M18" s="2502" t="str">
        <f t="shared" si="2"/>
        <v/>
      </c>
      <c r="N18" s="2502" t="str">
        <f t="shared" si="3"/>
        <v/>
      </c>
      <c r="O18" s="2502" t="str">
        <f t="shared" si="4"/>
        <v/>
      </c>
      <c r="P18" s="2503" t="str">
        <f t="shared" si="5"/>
        <v/>
      </c>
      <c r="T18" s="711"/>
      <c r="U18" s="1499"/>
      <c r="V18" s="1452"/>
      <c r="W18" s="1495"/>
      <c r="AB18" s="1468"/>
    </row>
    <row r="19" spans="1:28" s="1483" customFormat="1" ht="15" customHeight="1" x14ac:dyDescent="0.25">
      <c r="A19" s="1095"/>
      <c r="B19" s="523" t="s">
        <v>1834</v>
      </c>
      <c r="C19" s="2523" t="str">
        <f>IF(AND(ISNUMBER(C44), ISNUMBER(C45), ISNUMBER(C72)), SUM(C44,C45,C72), "")</f>
        <v/>
      </c>
      <c r="D19" s="1680" t="str">
        <f>IF(AND(ISNUMBER(D44), ISNUMBER(D45), ISNUMBER(D72)), SUM(D44,D45,D72), "")</f>
        <v/>
      </c>
      <c r="E19" s="1680" t="str">
        <f>IF(ISNUMBER(E72), E72, "")</f>
        <v/>
      </c>
      <c r="F19" s="1443" t="str">
        <f>IF(AND(ISNUMBER(F44), ISNUMBER(F45), ISNUMBER(F72)), SUM(F44,F45,F72), "")</f>
        <v/>
      </c>
      <c r="G19" s="1444" t="str">
        <f>IF(AND(ISNUMBER(G44), ISNUMBER(G45), ISNUMBER(G72)), SUM(G44,G45,G72), "")</f>
        <v/>
      </c>
      <c r="H19" s="1444" t="str">
        <f>IF(ISNUMBER(H72), H72, "")</f>
        <v/>
      </c>
      <c r="I19" s="1444" t="str">
        <f>IF(AND(ISNUMBER(I44), ISNUMBER(I45), ISNUMBER(I72)), SUM(I44,I45,I72), "")</f>
        <v/>
      </c>
      <c r="J19" s="1421" t="str">
        <f>IF(AND(ISNUMBER(J44), ISNUMBER(J45), ISNUMBER(J72)), SUM(J44,J45,J72), "")</f>
        <v/>
      </c>
      <c r="K19" s="711"/>
      <c r="L19" s="2501" t="str">
        <f t="shared" si="1"/>
        <v/>
      </c>
      <c r="M19" s="2502" t="str">
        <f t="shared" si="2"/>
        <v/>
      </c>
      <c r="N19" s="2502" t="str">
        <f t="shared" si="3"/>
        <v/>
      </c>
      <c r="O19" s="2502" t="str">
        <f t="shared" si="4"/>
        <v/>
      </c>
      <c r="P19" s="2503" t="str">
        <f t="shared" si="5"/>
        <v/>
      </c>
      <c r="T19" s="711"/>
      <c r="U19" s="1499"/>
      <c r="V19" s="1452"/>
      <c r="W19" s="1495"/>
      <c r="AB19" s="1468"/>
    </row>
    <row r="20" spans="1:28" s="1483" customFormat="1" ht="15" customHeight="1" x14ac:dyDescent="0.25">
      <c r="A20" s="1095"/>
      <c r="B20" s="523" t="s">
        <v>1835</v>
      </c>
      <c r="C20" s="2523" t="str">
        <f>IF(ISNUMBER(C70),C70, "")</f>
        <v/>
      </c>
      <c r="D20" s="1680" t="str">
        <f>IF(ISNUMBER(D70),D70, "")</f>
        <v/>
      </c>
      <c r="E20" s="1680" t="str">
        <f>IF(ISNUMBER(E70),E70, "")</f>
        <v/>
      </c>
      <c r="F20" s="1443" t="str">
        <f>IF(ISNUMBER(F70),F70, "")</f>
        <v/>
      </c>
      <c r="G20" s="1444" t="str">
        <f>IF(ISNUMBER(G70),G70, "")</f>
        <v/>
      </c>
      <c r="H20" s="1444" t="str">
        <f t="shared" ref="H20" si="6">IF(ISNUMBER(H70),H70, "")</f>
        <v/>
      </c>
      <c r="I20" s="1444" t="str">
        <f t="shared" ref="I20:J20" si="7">IF(ISNUMBER(I70),I70, "")</f>
        <v/>
      </c>
      <c r="J20" s="1421" t="str">
        <f t="shared" si="7"/>
        <v/>
      </c>
      <c r="K20" s="711"/>
      <c r="L20" s="2501" t="str">
        <f t="shared" si="1"/>
        <v/>
      </c>
      <c r="M20" s="2502" t="str">
        <f t="shared" si="2"/>
        <v/>
      </c>
      <c r="N20" s="2502" t="str">
        <f t="shared" si="3"/>
        <v/>
      </c>
      <c r="O20" s="2502" t="str">
        <f t="shared" si="4"/>
        <v/>
      </c>
      <c r="P20" s="2503" t="str">
        <f t="shared" si="5"/>
        <v/>
      </c>
      <c r="T20" s="711"/>
      <c r="U20" s="1499"/>
      <c r="V20" s="1452"/>
      <c r="W20" s="1495"/>
      <c r="AB20" s="1468"/>
    </row>
    <row r="21" spans="1:28" s="1483" customFormat="1" ht="15" customHeight="1" x14ac:dyDescent="0.25">
      <c r="A21" s="1095"/>
      <c r="B21" s="523" t="s">
        <v>1836</v>
      </c>
      <c r="C21" s="2523" t="str">
        <f>IF(AND(ISNUMBER(C22), ISNUMBER(C23), ISNUMBER(C25),ISNUMBER(C26)), SUM(C22, C23, C25, C26),"")</f>
        <v/>
      </c>
      <c r="D21" s="1680" t="str">
        <f>IF(AND(ISNUMBER(D22), ISNUMBER(D23), ISNUMBER(D25),ISNUMBER(D26)), SUM(D22, D23, D25, D26),"")</f>
        <v/>
      </c>
      <c r="E21" s="1680" t="str">
        <f>IF(AND(ISNUMBER(E22), ISNUMBER(E23), ISNUMBER(E25)), SUM(E22, E23, E25),"")</f>
        <v/>
      </c>
      <c r="F21" s="1443" t="str">
        <f>IF(AND(ISNUMBER(F22), ISNUMBER(F23), ISNUMBER(F25),ISNUMBER(F26)), SUM(F22, F23, F25, F26),"")</f>
        <v/>
      </c>
      <c r="G21" s="1444" t="str">
        <f>IF(AND(ISNUMBER(G22), ISNUMBER(G23), ISNUMBER(G25),ISNUMBER(G26)), SUM(G22, G23, G25, G26),"")</f>
        <v/>
      </c>
      <c r="H21" s="1444" t="str">
        <f>IF(AND(ISNUMBER(H22), ISNUMBER(H23), ISNUMBER(H25)), SUM(H22, H23, H25),"")</f>
        <v/>
      </c>
      <c r="I21" s="1444" t="str">
        <f>IF(AND(ISNUMBER(I22), ISNUMBER(I23), ISNUMBER(I25),ISNUMBER(I26)), SUM(I22, I23, I25, I26),"")</f>
        <v/>
      </c>
      <c r="J21" s="1421" t="str">
        <f>IF(AND(ISNUMBER(J22), ISNUMBER(J23), ISNUMBER(J25),ISNUMBER(J26)), SUM(J22, J23, J25, J26),"")</f>
        <v/>
      </c>
      <c r="K21" s="711"/>
      <c r="L21" s="2501" t="str">
        <f t="shared" si="1"/>
        <v/>
      </c>
      <c r="M21" s="2502" t="str">
        <f t="shared" si="2"/>
        <v/>
      </c>
      <c r="N21" s="2502" t="str">
        <f t="shared" si="3"/>
        <v/>
      </c>
      <c r="O21" s="2502" t="str">
        <f t="shared" si="4"/>
        <v/>
      </c>
      <c r="P21" s="2503" t="str">
        <f t="shared" si="5"/>
        <v/>
      </c>
      <c r="T21" s="711"/>
      <c r="U21" s="1499"/>
      <c r="V21" s="1452"/>
      <c r="W21" s="1495"/>
      <c r="AB21" s="1468"/>
    </row>
    <row r="22" spans="1:28" s="1483" customFormat="1" ht="15" customHeight="1" x14ac:dyDescent="0.25">
      <c r="A22" s="1095"/>
      <c r="B22" s="2081" t="s">
        <v>1837</v>
      </c>
      <c r="C22" s="2523" t="str">
        <f t="shared" ref="C22:H25" si="8">IF(ISNUMBER(C73), C73, "")</f>
        <v/>
      </c>
      <c r="D22" s="1680" t="str">
        <f t="shared" si="8"/>
        <v/>
      </c>
      <c r="E22" s="1680" t="str">
        <f t="shared" si="8"/>
        <v/>
      </c>
      <c r="F22" s="1443" t="str">
        <f t="shared" si="8"/>
        <v/>
      </c>
      <c r="G22" s="1444" t="str">
        <f t="shared" si="8"/>
        <v/>
      </c>
      <c r="H22" s="1444" t="str">
        <f t="shared" si="8"/>
        <v/>
      </c>
      <c r="I22" s="1444" t="str">
        <f t="shared" ref="I22:J25" si="9">IF(ISNUMBER(I73), I73, "")</f>
        <v/>
      </c>
      <c r="J22" s="1421" t="str">
        <f t="shared" si="9"/>
        <v/>
      </c>
      <c r="K22" s="711"/>
      <c r="L22" s="2501" t="str">
        <f t="shared" si="1"/>
        <v/>
      </c>
      <c r="M22" s="2502" t="str">
        <f t="shared" si="2"/>
        <v/>
      </c>
      <c r="N22" s="2502" t="str">
        <f t="shared" si="3"/>
        <v/>
      </c>
      <c r="O22" s="2502" t="str">
        <f t="shared" si="4"/>
        <v/>
      </c>
      <c r="P22" s="2503" t="str">
        <f t="shared" si="5"/>
        <v/>
      </c>
      <c r="T22" s="711"/>
      <c r="U22" s="1499"/>
      <c r="V22" s="1452"/>
      <c r="W22" s="1495"/>
      <c r="AB22" s="1468"/>
    </row>
    <row r="23" spans="1:28" s="1483" customFormat="1" ht="15" customHeight="1" x14ac:dyDescent="0.25">
      <c r="A23" s="1095"/>
      <c r="B23" s="2081" t="s">
        <v>2082</v>
      </c>
      <c r="C23" s="2523" t="str">
        <f t="shared" si="8"/>
        <v/>
      </c>
      <c r="D23" s="1680" t="str">
        <f t="shared" si="8"/>
        <v/>
      </c>
      <c r="E23" s="1680" t="str">
        <f t="shared" si="8"/>
        <v/>
      </c>
      <c r="F23" s="1443" t="str">
        <f t="shared" si="8"/>
        <v/>
      </c>
      <c r="G23" s="1444" t="str">
        <f t="shared" si="8"/>
        <v/>
      </c>
      <c r="H23" s="1444" t="str">
        <f t="shared" si="8"/>
        <v/>
      </c>
      <c r="I23" s="1444" t="str">
        <f t="shared" si="9"/>
        <v/>
      </c>
      <c r="J23" s="1421" t="str">
        <f t="shared" si="9"/>
        <v/>
      </c>
      <c r="K23" s="711"/>
      <c r="L23" s="2501" t="str">
        <f t="shared" si="1"/>
        <v/>
      </c>
      <c r="M23" s="2502" t="str">
        <f t="shared" si="2"/>
        <v/>
      </c>
      <c r="N23" s="2502" t="str">
        <f t="shared" si="3"/>
        <v/>
      </c>
      <c r="O23" s="2502" t="str">
        <f t="shared" si="4"/>
        <v/>
      </c>
      <c r="P23" s="2503" t="str">
        <f t="shared" si="5"/>
        <v/>
      </c>
      <c r="T23" s="711"/>
      <c r="U23" s="1499"/>
      <c r="V23" s="1452"/>
      <c r="W23" s="1495"/>
      <c r="AB23" s="1468"/>
    </row>
    <row r="24" spans="1:28" s="1483" customFormat="1" ht="15" customHeight="1" x14ac:dyDescent="0.25">
      <c r="A24" s="1095"/>
      <c r="B24" s="1739" t="s">
        <v>2083</v>
      </c>
      <c r="C24" s="2523" t="str">
        <f t="shared" si="8"/>
        <v/>
      </c>
      <c r="D24" s="1680" t="str">
        <f t="shared" si="8"/>
        <v/>
      </c>
      <c r="E24" s="1680" t="str">
        <f t="shared" si="8"/>
        <v/>
      </c>
      <c r="F24" s="1443" t="str">
        <f t="shared" si="8"/>
        <v/>
      </c>
      <c r="G24" s="1444" t="str">
        <f t="shared" si="8"/>
        <v/>
      </c>
      <c r="H24" s="1444" t="str">
        <f t="shared" si="8"/>
        <v/>
      </c>
      <c r="I24" s="1444" t="str">
        <f t="shared" si="9"/>
        <v/>
      </c>
      <c r="J24" s="1421" t="str">
        <f t="shared" si="9"/>
        <v/>
      </c>
      <c r="K24" s="711"/>
      <c r="L24" s="2501" t="str">
        <f t="shared" si="1"/>
        <v/>
      </c>
      <c r="M24" s="2502" t="str">
        <f t="shared" si="2"/>
        <v/>
      </c>
      <c r="N24" s="2502" t="str">
        <f t="shared" si="3"/>
        <v/>
      </c>
      <c r="O24" s="2502" t="str">
        <f t="shared" si="4"/>
        <v/>
      </c>
      <c r="P24" s="2503" t="str">
        <f t="shared" si="5"/>
        <v/>
      </c>
      <c r="T24" s="711"/>
      <c r="U24" s="1499"/>
      <c r="V24" s="1452"/>
      <c r="W24" s="1495"/>
      <c r="AB24" s="1468"/>
    </row>
    <row r="25" spans="1:28" s="1483" customFormat="1" ht="15" customHeight="1" x14ac:dyDescent="0.25">
      <c r="A25" s="1095"/>
      <c r="B25" s="2081" t="s">
        <v>1838</v>
      </c>
      <c r="C25" s="2523" t="str">
        <f t="shared" si="8"/>
        <v/>
      </c>
      <c r="D25" s="1680" t="str">
        <f t="shared" si="8"/>
        <v/>
      </c>
      <c r="E25" s="1680" t="str">
        <f t="shared" si="8"/>
        <v/>
      </c>
      <c r="F25" s="1443" t="str">
        <f t="shared" si="8"/>
        <v/>
      </c>
      <c r="G25" s="1444" t="str">
        <f t="shared" si="8"/>
        <v/>
      </c>
      <c r="H25" s="1444" t="str">
        <f t="shared" si="8"/>
        <v/>
      </c>
      <c r="I25" s="1444" t="str">
        <f t="shared" si="9"/>
        <v/>
      </c>
      <c r="J25" s="1421" t="str">
        <f t="shared" si="9"/>
        <v/>
      </c>
      <c r="K25" s="711"/>
      <c r="L25" s="2501" t="str">
        <f t="shared" si="1"/>
        <v/>
      </c>
      <c r="M25" s="2502" t="str">
        <f t="shared" si="2"/>
        <v/>
      </c>
      <c r="N25" s="2502" t="str">
        <f t="shared" si="3"/>
        <v/>
      </c>
      <c r="O25" s="2502" t="str">
        <f t="shared" si="4"/>
        <v/>
      </c>
      <c r="P25" s="2503" t="str">
        <f t="shared" si="5"/>
        <v/>
      </c>
      <c r="T25" s="711"/>
      <c r="U25" s="1499"/>
      <c r="V25" s="1452"/>
      <c r="W25" s="1495"/>
      <c r="AB25" s="1468"/>
    </row>
    <row r="26" spans="1:28" s="1483" customFormat="1" ht="15" customHeight="1" x14ac:dyDescent="0.25">
      <c r="A26" s="1095"/>
      <c r="B26" s="2081" t="s">
        <v>1839</v>
      </c>
      <c r="C26" s="2523" t="str">
        <f>IF(ISNUMBER(C52),C52, "")</f>
        <v/>
      </c>
      <c r="D26" s="1680" t="str">
        <f>IF(ISNUMBER(D52),D52, "")</f>
        <v/>
      </c>
      <c r="E26" s="1473"/>
      <c r="F26" s="1444" t="str">
        <f>IF(ISNUMBER(F52),F52, "")</f>
        <v/>
      </c>
      <c r="G26" s="1444" t="str">
        <f>IF(ISNUMBER(G52),G52, "")</f>
        <v/>
      </c>
      <c r="H26" s="1445"/>
      <c r="I26" s="1444" t="str">
        <f t="shared" ref="I26:J26" si="10">IF(ISNUMBER(I52),I52, "")</f>
        <v/>
      </c>
      <c r="J26" s="1421" t="str">
        <f t="shared" si="10"/>
        <v/>
      </c>
      <c r="K26" s="711"/>
      <c r="L26" s="2501" t="str">
        <f t="shared" si="1"/>
        <v/>
      </c>
      <c r="M26" s="2503" t="str">
        <f t="shared" si="2"/>
        <v/>
      </c>
      <c r="N26" s="1445"/>
      <c r="O26" s="2501" t="str">
        <f t="shared" si="4"/>
        <v/>
      </c>
      <c r="P26" s="2503" t="str">
        <f t="shared" si="5"/>
        <v/>
      </c>
      <c r="T26" s="711"/>
      <c r="U26" s="1499"/>
      <c r="V26" s="1452"/>
      <c r="W26" s="1495"/>
      <c r="AB26" s="1468"/>
    </row>
    <row r="27" spans="1:28" s="1483" customFormat="1" ht="15" customHeight="1" x14ac:dyDescent="0.25">
      <c r="A27" s="1095"/>
      <c r="B27" s="1480" t="s">
        <v>1775</v>
      </c>
      <c r="C27" s="2523" t="str">
        <f>IF(AND(ISNUMBER(C49),ISNUMBER(C86)), SUM(C49,C86), "")</f>
        <v/>
      </c>
      <c r="D27" s="1680" t="str">
        <f>IF(AND(ISNUMBER(D49),ISNUMBER(D86)), SUM(D49,D86), "")</f>
        <v/>
      </c>
      <c r="E27" s="2523" t="str">
        <f>IF(ISNUMBER(E86), E86, "")</f>
        <v/>
      </c>
      <c r="F27" s="1443" t="str">
        <f>IF(AND(ISNUMBER(F49), ISNUMBER(F86)), SUM(F49, F86), "")</f>
        <v/>
      </c>
      <c r="G27" s="1444" t="str">
        <f>IF(AND(ISNUMBER(G49), ISNUMBER(G86)), SUM(G49, G86), "")</f>
        <v/>
      </c>
      <c r="H27" s="1445"/>
      <c r="I27" s="1444" t="str">
        <f>IF(AND(ISNUMBER(I49), ISNUMBER(I86)), SUM(I49, I86), "")</f>
        <v/>
      </c>
      <c r="J27" s="1421" t="str">
        <f>IF(AND(ISNUMBER(J49), ISNUMBER(J86)), SUM(J49, J86), "")</f>
        <v/>
      </c>
      <c r="K27" s="711"/>
      <c r="L27" s="2501" t="str">
        <f t="shared" si="1"/>
        <v/>
      </c>
      <c r="M27" s="2503" t="str">
        <f t="shared" si="2"/>
        <v/>
      </c>
      <c r="N27" s="1445"/>
      <c r="O27" s="2501" t="str">
        <f t="shared" si="4"/>
        <v/>
      </c>
      <c r="P27" s="2503" t="str">
        <f t="shared" si="5"/>
        <v/>
      </c>
      <c r="T27" s="711"/>
      <c r="U27" s="1564" t="str">
        <f>IF(ISNUMBER(L27), IF(ABS(L27)&gt;=0.5,"Error: diff above 50%", IF(ABS(L27)&gt;=0.3, "Warning: diff 30-50%", "Diff below 30%")),"")</f>
        <v/>
      </c>
      <c r="V27" s="1552" t="str">
        <f>IF(ISNUMBER(M27), IF(ABS(M27)&gt;=0.5,"Error: diff above 50%", IF(ABS(M27)&gt;=0.3, "Warning: diff 30-50%", "Diff below 30%")),"")</f>
        <v/>
      </c>
      <c r="W27" s="1495"/>
      <c r="AB27" s="1468"/>
    </row>
    <row r="28" spans="1:28" s="1483" customFormat="1" ht="15" customHeight="1" x14ac:dyDescent="0.25">
      <c r="A28" s="1095"/>
      <c r="B28" s="2094" t="s">
        <v>1840</v>
      </c>
      <c r="C28" s="2523" t="str">
        <f>IF(ISNUMBER(C50), C50, "")</f>
        <v/>
      </c>
      <c r="D28" s="1680" t="str">
        <f>IF(ISNUMBER(D50), D50, "")</f>
        <v/>
      </c>
      <c r="E28" s="1473"/>
      <c r="F28" s="1444" t="str">
        <f>IF(ISNUMBER(F50), F50, "")</f>
        <v/>
      </c>
      <c r="G28" s="1444" t="str">
        <f>IF(ISNUMBER(G50), G50, "")</f>
        <v/>
      </c>
      <c r="H28" s="1445"/>
      <c r="I28" s="1444" t="str">
        <f>IF(ISNUMBER(I50), I50, "")</f>
        <v/>
      </c>
      <c r="J28" s="1421" t="str">
        <f>IF(ISNUMBER(J50), J50, "")</f>
        <v/>
      </c>
      <c r="K28" s="711"/>
      <c r="L28" s="2501" t="str">
        <f t="shared" si="1"/>
        <v/>
      </c>
      <c r="M28" s="2503" t="str">
        <f t="shared" si="2"/>
        <v/>
      </c>
      <c r="N28" s="1445"/>
      <c r="O28" s="2501" t="str">
        <f t="shared" si="4"/>
        <v/>
      </c>
      <c r="P28" s="2503" t="str">
        <f t="shared" si="5"/>
        <v/>
      </c>
      <c r="T28" s="711"/>
      <c r="U28" s="1499"/>
      <c r="V28" s="1452"/>
      <c r="W28" s="1495"/>
      <c r="AB28" s="1468"/>
    </row>
    <row r="29" spans="1:28" s="1483" customFormat="1" ht="15" customHeight="1" x14ac:dyDescent="0.25">
      <c r="A29" s="1095"/>
      <c r="B29" s="1480" t="s">
        <v>1777</v>
      </c>
      <c r="C29" s="2523" t="str">
        <f>IF(AND(ISNUMBER(C51),ISNUMBER(C77)), SUM(C51,C77), "")</f>
        <v/>
      </c>
      <c r="D29" s="1680" t="str">
        <f>IF(AND(ISNUMBER(D51),ISNUMBER(D77)), SUM(D51,D77), "")</f>
        <v/>
      </c>
      <c r="E29" s="2523" t="str">
        <f>IF(ISNUMBER(E77), E77, "")</f>
        <v/>
      </c>
      <c r="F29" s="1443" t="str">
        <f>IF(AND(ISNUMBER(F51),ISNUMBER(F77)), SUM(F51,F77), "")</f>
        <v/>
      </c>
      <c r="G29" s="1444" t="str">
        <f>IF(AND(ISNUMBER(G51),ISNUMBER(G77)), SUM(G51,G77), "")</f>
        <v/>
      </c>
      <c r="H29" s="1444" t="str">
        <f>IF(ISNUMBER(H77), H77, "")</f>
        <v/>
      </c>
      <c r="I29" s="1444" t="str">
        <f>IF(AND(ISNUMBER(I51),ISNUMBER(I77)), SUM(I51,I77), "")</f>
        <v/>
      </c>
      <c r="J29" s="1421" t="str">
        <f>IF(AND(ISNUMBER(J51),ISNUMBER(J77)), SUM(J51,J77), "")</f>
        <v/>
      </c>
      <c r="K29" s="711"/>
      <c r="L29" s="2501" t="str">
        <f t="shared" si="1"/>
        <v/>
      </c>
      <c r="M29" s="2503" t="str">
        <f t="shared" si="2"/>
        <v/>
      </c>
      <c r="N29" s="2502" t="str">
        <f>IF(AND(ISNUMBER(E29),ISNUMBER(H29)),IF(AND(E29&lt;&gt;0,H29&lt;&gt;0),((H29-E29)/E29),"EL=0"),"")</f>
        <v/>
      </c>
      <c r="O29" s="2501" t="str">
        <f t="shared" si="4"/>
        <v/>
      </c>
      <c r="P29" s="2503" t="str">
        <f t="shared" si="5"/>
        <v/>
      </c>
      <c r="T29" s="711"/>
      <c r="U29" s="1499"/>
      <c r="V29" s="1452"/>
      <c r="W29" s="1495"/>
      <c r="AB29" s="1468"/>
    </row>
    <row r="30" spans="1:28" s="1483" customFormat="1" ht="15" customHeight="1" x14ac:dyDescent="0.25">
      <c r="A30" s="1095"/>
      <c r="B30" s="2236" t="s">
        <v>1841</v>
      </c>
      <c r="C30" s="2523" t="str">
        <f>IF(ISNUMBER(C53),C53, "")</f>
        <v/>
      </c>
      <c r="D30" s="1680" t="str">
        <f>IF(ISNUMBER(D53),D53, "")</f>
        <v/>
      </c>
      <c r="E30" s="1473"/>
      <c r="F30" s="1444" t="str">
        <f>IF(ISNUMBER(F53),F53, "")</f>
        <v/>
      </c>
      <c r="G30" s="1444" t="str">
        <f>IF(ISNUMBER(G53),G53, "")</f>
        <v/>
      </c>
      <c r="H30" s="1445"/>
      <c r="I30" s="1444" t="str">
        <f>IF(ISNUMBER(I53),I53, "")</f>
        <v/>
      </c>
      <c r="J30" s="1421" t="str">
        <f>IF(ISNUMBER(J53),J53, "")</f>
        <v/>
      </c>
      <c r="K30" s="2209"/>
      <c r="L30" s="2501" t="str">
        <f t="shared" si="1"/>
        <v/>
      </c>
      <c r="M30" s="2503" t="str">
        <f t="shared" si="2"/>
        <v/>
      </c>
      <c r="N30" s="1445"/>
      <c r="O30" s="2501" t="str">
        <f t="shared" si="4"/>
        <v/>
      </c>
      <c r="P30" s="2503" t="str">
        <f t="shared" si="5"/>
        <v/>
      </c>
      <c r="T30" s="2209"/>
      <c r="U30" s="1499"/>
      <c r="V30" s="1452"/>
      <c r="W30" s="1495"/>
      <c r="AB30" s="1468"/>
    </row>
    <row r="31" spans="1:28" s="1483" customFormat="1" ht="15" customHeight="1" x14ac:dyDescent="0.25">
      <c r="A31" s="1095"/>
      <c r="B31" s="523" t="s">
        <v>1842</v>
      </c>
      <c r="C31" s="2523" t="str">
        <f t="shared" ref="C31:H31" si="11">IF(ISNUMBER(C78), C78, "")</f>
        <v/>
      </c>
      <c r="D31" s="1680" t="str">
        <f t="shared" si="11"/>
        <v/>
      </c>
      <c r="E31" s="2523" t="str">
        <f t="shared" si="11"/>
        <v/>
      </c>
      <c r="F31" s="1443" t="str">
        <f t="shared" si="11"/>
        <v/>
      </c>
      <c r="G31" s="1444" t="str">
        <f t="shared" si="11"/>
        <v/>
      </c>
      <c r="H31" s="1444" t="str">
        <f t="shared" si="11"/>
        <v/>
      </c>
      <c r="I31" s="1444" t="str">
        <f t="shared" ref="I31:J31" si="12">IF(ISNUMBER(I78), I78, "")</f>
        <v/>
      </c>
      <c r="J31" s="1421" t="str">
        <f t="shared" si="12"/>
        <v/>
      </c>
      <c r="K31" s="2210"/>
      <c r="L31" s="2501" t="str">
        <f t="shared" si="1"/>
        <v/>
      </c>
      <c r="M31" s="2503" t="str">
        <f t="shared" si="2"/>
        <v/>
      </c>
      <c r="N31" s="2502" t="str">
        <f>IF(AND(ISNUMBER(E31),ISNUMBER(H31)),IF(AND(E31&lt;&gt;0,H31&lt;&gt;0),((H31-E31)/E31),"EL=0"),"")</f>
        <v/>
      </c>
      <c r="O31" s="2501" t="str">
        <f t="shared" si="4"/>
        <v/>
      </c>
      <c r="P31" s="2503" t="str">
        <f t="shared" si="5"/>
        <v/>
      </c>
      <c r="T31" s="2210"/>
      <c r="U31" s="1499"/>
      <c r="V31" s="1452"/>
      <c r="W31" s="1495"/>
      <c r="AB31" s="1468"/>
    </row>
    <row r="32" spans="1:28" s="1483" customFormat="1" ht="15" customHeight="1" x14ac:dyDescent="0.25">
      <c r="A32" s="1095"/>
      <c r="B32" s="523" t="s">
        <v>1843</v>
      </c>
      <c r="C32" s="2523" t="str">
        <f>IF(ISNUMBER(C59),C59, "")</f>
        <v/>
      </c>
      <c r="D32" s="1680" t="str">
        <f>IF(ISNUMBER(D59),D59, "")</f>
        <v/>
      </c>
      <c r="E32" s="1473"/>
      <c r="F32" s="1444" t="str">
        <f>IF(ISNUMBER(F59),F59, "")</f>
        <v/>
      </c>
      <c r="G32" s="1444" t="str">
        <f>IF(ISNUMBER(G59),G59, "")</f>
        <v/>
      </c>
      <c r="H32" s="1445"/>
      <c r="I32" s="1444" t="str">
        <f>IF(ISNUMBER(I59),I59, "")</f>
        <v/>
      </c>
      <c r="J32" s="1421" t="str">
        <f>IF(ISNUMBER(J59),J59, "")</f>
        <v/>
      </c>
      <c r="K32" s="711"/>
      <c r="L32" s="2501" t="str">
        <f t="shared" si="1"/>
        <v/>
      </c>
      <c r="M32" s="2503" t="str">
        <f t="shared" si="2"/>
        <v/>
      </c>
      <c r="N32" s="1445"/>
      <c r="O32" s="2501" t="str">
        <f t="shared" si="4"/>
        <v/>
      </c>
      <c r="P32" s="2503" t="str">
        <f t="shared" si="5"/>
        <v/>
      </c>
      <c r="T32" s="711"/>
      <c r="U32" s="1499"/>
      <c r="V32" s="1452"/>
      <c r="W32" s="1495"/>
      <c r="AB32" s="1468"/>
    </row>
    <row r="33" spans="1:28" s="1483" customFormat="1" ht="15" customHeight="1" x14ac:dyDescent="0.25">
      <c r="A33" s="1095"/>
      <c r="B33" s="523" t="s">
        <v>1791</v>
      </c>
      <c r="C33" s="2523" t="str">
        <f>IF(AND(ISNUMBER(C60),ISNUMBER(C79)), SUM(C60,C79),"")</f>
        <v/>
      </c>
      <c r="D33" s="1680" t="str">
        <f>IF(AND(ISNUMBER(D60),ISNUMBER(D79)), SUM(D60,D79),"")</f>
        <v/>
      </c>
      <c r="E33" s="2523" t="str">
        <f>IF(ISNUMBER(E79), E79,"")</f>
        <v/>
      </c>
      <c r="F33" s="1443" t="str">
        <f>IF(AND(ISNUMBER(F60),ISNUMBER(F79)), SUM(F60,F79),"")</f>
        <v/>
      </c>
      <c r="G33" s="1444" t="str">
        <f>IF(AND(ISNUMBER(G60),ISNUMBER(G79)), SUM(G60,G79),"")</f>
        <v/>
      </c>
      <c r="H33" s="1444" t="str">
        <f>IF(ISNUMBER(H79), H79,"")</f>
        <v/>
      </c>
      <c r="I33" s="1444" t="str">
        <f>IF(AND(ISNUMBER(I60),ISNUMBER(I79)), SUM(I60,I79),"")</f>
        <v/>
      </c>
      <c r="J33" s="1421" t="str">
        <f>IF(AND(ISNUMBER(J60),ISNUMBER(J79)), SUM(J60,J79),"")</f>
        <v/>
      </c>
      <c r="K33" s="711"/>
      <c r="L33" s="2501" t="str">
        <f t="shared" si="1"/>
        <v/>
      </c>
      <c r="M33" s="2503" t="str">
        <f t="shared" si="2"/>
        <v/>
      </c>
      <c r="N33" s="2502" t="str">
        <f>IF(AND(ISNUMBER(E33),ISNUMBER(H33)),IF(AND(E33&lt;&gt;0,H33&lt;&gt;0),((H33-E33)/E33),"EL=0"),"")</f>
        <v/>
      </c>
      <c r="O33" s="2501" t="str">
        <f t="shared" si="4"/>
        <v/>
      </c>
      <c r="P33" s="2503" t="str">
        <f t="shared" si="5"/>
        <v/>
      </c>
      <c r="T33" s="711"/>
      <c r="U33" s="1499"/>
      <c r="V33" s="1452"/>
      <c r="W33" s="1495"/>
      <c r="AB33" s="1468"/>
    </row>
    <row r="34" spans="1:28" s="1483" customFormat="1" ht="15" customHeight="1" x14ac:dyDescent="0.25">
      <c r="A34" s="1095"/>
      <c r="B34" s="532" t="s">
        <v>41</v>
      </c>
      <c r="C34" s="2531" t="str">
        <f>IF(AND(ISNUMBER(C61),ISNUMBER(C80)), SUM(C61,C80),"")</f>
        <v/>
      </c>
      <c r="D34" s="2532" t="str">
        <f>IF(AND(ISNUMBER(D61),ISNUMBER(D80)), SUM(D61,D80),"")</f>
        <v/>
      </c>
      <c r="E34" s="2531" t="str">
        <f>IF(ISNUMBER(E80), E80,"")</f>
        <v/>
      </c>
      <c r="F34" s="2207" t="str">
        <f>IF(AND(ISNUMBER(F61),ISNUMBER(F80)), SUM(F61,F80),"")</f>
        <v/>
      </c>
      <c r="G34" s="1459" t="str">
        <f>IF(AND(ISNUMBER(G61),ISNUMBER(G80)), SUM(G61,G80),"")</f>
        <v/>
      </c>
      <c r="H34" s="1459" t="str">
        <f>IF(ISNUMBER(H80),H80,"")</f>
        <v/>
      </c>
      <c r="I34" s="1459" t="str">
        <f>IF(AND(ISNUMBER(I61),ISNUMBER(I80)), SUM(I61,I80),"")</f>
        <v/>
      </c>
      <c r="J34" s="2533" t="str">
        <f>IF(AND(ISNUMBER(J61),ISNUMBER(J80)), SUM(J61,J80),"")</f>
        <v/>
      </c>
      <c r="K34" s="711"/>
      <c r="L34" s="2513" t="str">
        <f t="shared" si="1"/>
        <v/>
      </c>
      <c r="M34" s="2515" t="str">
        <f t="shared" si="2"/>
        <v/>
      </c>
      <c r="N34" s="2514" t="str">
        <f>IF(AND(ISNUMBER(E34),ISNUMBER(H34)),IF(AND(E34&lt;&gt;0,H34&lt;&gt;0),((H34-E34)/E34),"EL=0"),"")</f>
        <v/>
      </c>
      <c r="O34" s="2513" t="str">
        <f t="shared" si="4"/>
        <v/>
      </c>
      <c r="P34" s="2515" t="str">
        <f t="shared" si="5"/>
        <v/>
      </c>
      <c r="T34" s="711"/>
      <c r="U34" s="2559"/>
      <c r="V34" s="2555"/>
      <c r="W34" s="2556"/>
      <c r="AB34" s="1468"/>
    </row>
    <row r="35" spans="1:28" s="1483" customFormat="1" ht="15" customHeight="1" x14ac:dyDescent="0.25">
      <c r="A35" s="1095"/>
      <c r="B35" s="2545" t="s">
        <v>1844</v>
      </c>
      <c r="C35" s="2547" t="str">
        <f>IF(AND(ISNUMBER(C14), ISNUMBER(C18),ISNUMBER(C19), ISNUMBER(C20), ISNUMBER(C21), ISNUMBER(C27),ISNUMBER(C28), ISNUMBER(C29), ISNUMBER(C30), ISNUMBER(C31), ISNUMBER(C32),ISNUMBER(C34),ISNUMBER(C33)),SUM(C14,C18,C19,C20,C21,C27,C28,C29,C30,C31,C32,C34,C33),"")</f>
        <v/>
      </c>
      <c r="D35" s="2290" t="str">
        <f>IF(AND(ISNUMBER(D14), ISNUMBER(D18),ISNUMBER(D19), ISNUMBER(D20), ISNUMBER(D21), ISNUMBER(D27),ISNUMBER(D28), ISNUMBER(D29), ISNUMBER(D30), ISNUMBER(D31), ISNUMBER(D32),ISNUMBER(D34),ISNUMBER(D33)),SUM(D14,D18,D19,D20,D21,D27,D28,D29,D30,D31,D32,D34,D33),"")</f>
        <v/>
      </c>
      <c r="E35" s="2290" t="str">
        <f>IF(AND(ISNUMBER(E14), ISNUMBER(E18), ISNUMBER(E21), ISNUMBER(E19), ISNUMBER(E20),ISNUMBER(E27), ISNUMBER(E29), ISNUMBER(E31), ISNUMBER(E34),ISNUMBER(E33)),SUM(E14,E18,E19,E20,E21,E27,E29,E31,E34,E33),"")</f>
        <v/>
      </c>
      <c r="F35" s="2290" t="str">
        <f>IF(AND(ISNUMBER(F14), ISNUMBER(F18),ISNUMBER(F19), ISNUMBER(F20), ISNUMBER(F21), ISNUMBER(F27),ISNUMBER(F28), ISNUMBER(F29), ISNUMBER(F30), ISNUMBER(F31), ISNUMBER(F32),ISNUMBER(F34),ISNUMBER(F33)),SUM(F14,F18,F19,F20,F21,F27,F28,F29,F30,F31,F32,F34,F33),"")</f>
        <v/>
      </c>
      <c r="G35" s="2290" t="str">
        <f>IF(AND(ISNUMBER(G14), ISNUMBER(G18),ISNUMBER(G19), ISNUMBER(G20), ISNUMBER(G21), ISNUMBER(G27),ISNUMBER(G28), ISNUMBER(G29), ISNUMBER(G30), ISNUMBER(G31), ISNUMBER(G32),ISNUMBER(G34),ISNUMBER(G33)),SUM(G14,G18,G19,G20,G21,G27,G28,G29,G30,G31,G32,G34,G33),"")</f>
        <v/>
      </c>
      <c r="H35" s="2290" t="str">
        <f>IF(AND(ISNUMBER(H14), ISNUMBER(H18), ISNUMBER(H21), ISNUMBER(H19), ISNUMBER(H20), ISNUMBER(H29), ISNUMBER(H31), ISNUMBER(H34),ISNUMBER(H33)),SUM(H14,H18,H19,H20,H21,H29,H31,H34,H33),"")</f>
        <v/>
      </c>
      <c r="I35" s="2290" t="str">
        <f>IF(AND(ISNUMBER(I14), ISNUMBER(I18),ISNUMBER(I19), ISNUMBER(I20), ISNUMBER(I21), ISNUMBER(I27),ISNUMBER(I28), ISNUMBER(I29), ISNUMBER(I30), ISNUMBER(I31), ISNUMBER(I32),ISNUMBER(I34),ISNUMBER(I33)),SUM(I14,I18,I19,I20,I21,I27,I28,I29,I30,I31,I32,I34,I33),"")</f>
        <v/>
      </c>
      <c r="J35" s="2291" t="str">
        <f>IF(AND(ISNUMBER(J14), ISNUMBER(J18),ISNUMBER(J19), ISNUMBER(J20), ISNUMBER(J21), ISNUMBER(J27),ISNUMBER(J28), ISNUMBER(J29), ISNUMBER(J30), ISNUMBER(J31), ISNUMBER(J32),ISNUMBER(J34),ISNUMBER(J33)),SUM(J14,J18,J19,J20,J21,J27,J28,J29,J30,J31,J32,J34,J33),"")</f>
        <v/>
      </c>
      <c r="K35" s="711"/>
      <c r="L35" s="2552" t="str">
        <f t="shared" si="1"/>
        <v/>
      </c>
      <c r="M35" s="2553" t="str">
        <f t="shared" si="2"/>
        <v/>
      </c>
      <c r="N35" s="2553" t="str">
        <f>IF(AND(ISNUMBER(E35),ISNUMBER(H35)),IF(AND(E35&lt;&gt;0,H35&lt;&gt;0),((H35-E35)/E35),"EL=0"),"")</f>
        <v/>
      </c>
      <c r="O35" s="2553" t="str">
        <f t="shared" si="4"/>
        <v/>
      </c>
      <c r="P35" s="2554" t="str">
        <f t="shared" si="5"/>
        <v/>
      </c>
      <c r="T35" s="711"/>
      <c r="U35" s="1499"/>
      <c r="V35" s="1452"/>
      <c r="W35" s="1495"/>
      <c r="AB35" s="1468"/>
    </row>
    <row r="36" spans="1:28" s="1483" customFormat="1" ht="15" customHeight="1" x14ac:dyDescent="0.25">
      <c r="A36" s="1095"/>
      <c r="B36" s="523" t="s">
        <v>40</v>
      </c>
      <c r="C36" s="1958" t="str">
        <f>IF(ISNUMBER(Securitisation!E29), Securitisation!E29,"")</f>
        <v/>
      </c>
      <c r="D36" s="2534" t="str">
        <f>IF(ISNUMBER(Securitisation!F29), Securitisation!F29,"")</f>
        <v/>
      </c>
      <c r="E36" s="2675"/>
      <c r="F36" s="2534" t="str">
        <f>IF(ISNUMBER(Securitisation!I29), Securitisation!I29,"")</f>
        <v/>
      </c>
      <c r="G36" s="2534" t="str">
        <f>IF(ISNUMBER(Securitisation!J29), Securitisation!J29,"")</f>
        <v/>
      </c>
      <c r="H36" s="2675"/>
      <c r="I36" s="2534" t="str">
        <f>IF(ISNUMBER(Securitisation!I29), Securitisation!I29, "")</f>
        <v/>
      </c>
      <c r="J36" s="44" t="str">
        <f>IF(ISNUMBER(Securitisation!K29), Securitisation!K29, "")</f>
        <v/>
      </c>
      <c r="K36" s="711"/>
      <c r="L36" s="2550" t="str">
        <f t="shared" si="1"/>
        <v/>
      </c>
      <c r="M36" s="2551" t="str">
        <f t="shared" si="2"/>
        <v/>
      </c>
      <c r="N36" s="2672"/>
      <c r="O36" s="2501" t="str">
        <f t="shared" ref="O36" si="13">IF(AND(ISNUMBER(F36),ISNUMBER(I36)),IF(AND(F36&lt;&gt;0,I36&lt;&gt;0),((I36-F36)/F36),"EAD=0"),"")</f>
        <v/>
      </c>
      <c r="P36" s="2503" t="str">
        <f t="shared" ref="P36" si="14">IF(AND(ISNUMBER(G36),ISNUMBER(J36)),IF(AND(G36&lt;&gt;0,J36&lt;&gt;0),((J36-G36)/G36),"RWA=0"),"")</f>
        <v/>
      </c>
      <c r="T36" s="711"/>
      <c r="U36" s="1499"/>
      <c r="V36" s="1452"/>
      <c r="W36" s="1495"/>
      <c r="AB36" s="1468"/>
    </row>
    <row r="37" spans="1:28" s="1483" customFormat="1" ht="15" customHeight="1" x14ac:dyDescent="0.25">
      <c r="A37" s="1095"/>
      <c r="B37" s="1434" t="s">
        <v>524</v>
      </c>
      <c r="C37" s="2531" t="str">
        <f>IF(ISNUMBER('Credit risk (all banks)'!C204),'Credit risk (all banks)'!C204,"")</f>
        <v/>
      </c>
      <c r="D37" s="2532" t="str">
        <f>IF(ISNUMBER('Credit risk (all banks)'!D204),'Credit risk (all banks)'!D204,"")</f>
        <v/>
      </c>
      <c r="E37" s="2676"/>
      <c r="F37" s="2532" t="str">
        <f>IF(ISNUMBER('Credit risk (all banks)'!E204),'Credit risk (all banks)'!E204,"")</f>
        <v/>
      </c>
      <c r="G37" s="2532" t="str">
        <f>IF(ISNUMBER('Credit risk (all banks)'!F204),'Credit risk (all banks)'!F204,"")</f>
        <v/>
      </c>
      <c r="H37" s="2676"/>
      <c r="I37" s="2532" t="str">
        <f>IF(AND(ISNUMBER('Credit risk (all banks)'!E194), ISNUMBER('Credit risk (all banks)'!G198), ISNUMBER('Credit risk (all banks)'!E201), ISNUMBER('Credit risk (all banks)'!G202)), SUM('Credit risk (all banks)'!E194,'Credit risk (all banks)'!G198,'Credit risk (all banks)'!E201,'Credit risk (all banks)'!G202),"")</f>
        <v/>
      </c>
      <c r="J37" s="2535" t="str">
        <f>IF(AND(ISNUMBER('Credit risk (all banks)'!F194), ISNUMBER('Credit risk (all banks)'!H198), ISNUMBER('Credit risk (all banks)'!F201), ISNUMBER('Credit risk (all banks)'!H202)), SUM('Credit risk (all banks)'!F194,'Credit risk (all banks)'!H198,'Credit risk (all banks)'!F201,'Credit risk (all banks)'!H202),"")</f>
        <v/>
      </c>
      <c r="K37" s="711"/>
      <c r="L37" s="2513" t="str">
        <f t="shared" si="1"/>
        <v/>
      </c>
      <c r="M37" s="2515" t="str">
        <f t="shared" si="2"/>
        <v/>
      </c>
      <c r="N37" s="2673"/>
      <c r="O37" s="1460"/>
      <c r="P37" s="2674"/>
      <c r="T37" s="711"/>
      <c r="U37" s="1499"/>
      <c r="V37" s="1452"/>
      <c r="W37" s="1495"/>
      <c r="AB37" s="1468"/>
    </row>
    <row r="38" spans="1:28" s="1483" customFormat="1" ht="15" customHeight="1" x14ac:dyDescent="0.25">
      <c r="A38" s="1095"/>
      <c r="B38" s="2546" t="s">
        <v>2099</v>
      </c>
      <c r="C38" s="2543" t="str">
        <f>IF(AND(ISNUMBER(C35), ISNUMBER(C36), ISNUMBER(C37)),SUM(C35,C36,C37),"")</f>
        <v/>
      </c>
      <c r="D38" s="2537" t="str">
        <f>IF(AND(ISNUMBER(D35), ISNUMBER(D36), ISNUMBER(D37)), SUM(D35:D37), "")</f>
        <v/>
      </c>
      <c r="E38" s="2537" t="str">
        <f>IF(ISNUMBER(E35), E35, "")</f>
        <v/>
      </c>
      <c r="F38" s="2536" t="str">
        <f>IF(AND(ISNUMBER(F35), ISNUMBER(F36), ISNUMBER(F37)), SUM(F35:F37), "")</f>
        <v/>
      </c>
      <c r="G38" s="2537" t="str">
        <f>IF(AND(ISNUMBER(G35), ISNUMBER(G36), ISNUMBER(G37)), SUM(G35:G37), "")</f>
        <v/>
      </c>
      <c r="H38" s="2537" t="str">
        <f>IF(ISNUMBER(H35), H35, "")</f>
        <v/>
      </c>
      <c r="I38" s="2536" t="str">
        <f>IF(AND(ISNUMBER(I35), ISNUMBER(I36), ISNUMBER(I37)), SUM(I35:I37), "")</f>
        <v/>
      </c>
      <c r="J38" s="2538" t="str">
        <f>IF(AND(ISNUMBER(J35), ISNUMBER(J36), ISNUMBER(J37)), SUM(J35:J37), "")</f>
        <v/>
      </c>
      <c r="L38" s="2557" t="str">
        <f t="shared" si="1"/>
        <v/>
      </c>
      <c r="M38" s="2558" t="str">
        <f t="shared" si="2"/>
        <v/>
      </c>
      <c r="N38" s="2506"/>
      <c r="O38" s="2557" t="str">
        <f>IF(AND(ISNUMBER(F38),ISNUMBER(I38)),IF(AND(F38&lt;&gt;0,I38&lt;&gt;0),((I38-F38)/F38),"EAD=0"),"")</f>
        <v/>
      </c>
      <c r="P38" s="2558" t="str">
        <f>IF(AND(ISNUMBER(G38),ISNUMBER(J38)),IF(AND(G38&lt;&gt;0,J38&lt;&gt;0),((J38-G38)/G38),"RWA=0"),"")</f>
        <v/>
      </c>
      <c r="U38" s="1500"/>
      <c r="V38" s="1497"/>
      <c r="W38" s="1498"/>
      <c r="AB38" s="1468"/>
    </row>
    <row r="39" spans="1:28" s="293" customFormat="1" ht="60" customHeight="1" x14ac:dyDescent="0.25">
      <c r="A39" s="2196" t="s">
        <v>2120</v>
      </c>
      <c r="B39" s="245"/>
      <c r="C39" s="246"/>
      <c r="D39" s="235"/>
      <c r="E39" s="235"/>
      <c r="F39" s="235"/>
      <c r="G39" s="235"/>
      <c r="H39" s="235"/>
      <c r="I39" s="235"/>
      <c r="J39" s="235"/>
      <c r="K39" s="235"/>
      <c r="L39" s="235"/>
      <c r="M39" s="235"/>
      <c r="N39" s="235"/>
      <c r="O39" s="235"/>
      <c r="P39" s="235"/>
      <c r="Q39" s="235"/>
      <c r="R39" s="235"/>
      <c r="S39" s="235"/>
      <c r="T39" s="235"/>
      <c r="U39" s="235"/>
      <c r="V39" s="235"/>
      <c r="AB39" s="2216"/>
    </row>
    <row r="40" spans="1:28" s="1483" customFormat="1" ht="15" customHeight="1" x14ac:dyDescent="0.25">
      <c r="A40" s="1095"/>
      <c r="B40" s="3115" t="s">
        <v>1758</v>
      </c>
      <c r="C40" s="3129" t="s">
        <v>1821</v>
      </c>
      <c r="D40" s="3130"/>
      <c r="E40" s="3130"/>
      <c r="F40" s="3133" t="s">
        <v>1822</v>
      </c>
      <c r="G40" s="3133"/>
      <c r="H40" s="2296"/>
      <c r="I40" s="3134" t="s">
        <v>2100</v>
      </c>
      <c r="J40" s="3134"/>
      <c r="K40" s="2208"/>
      <c r="L40" s="3112" t="s">
        <v>1823</v>
      </c>
      <c r="M40" s="3124"/>
      <c r="N40" s="3124"/>
      <c r="O40" s="3124"/>
      <c r="P40" s="3124"/>
      <c r="Q40" s="3124"/>
      <c r="R40" s="3124"/>
      <c r="S40" s="3125"/>
      <c r="T40" s="2208"/>
      <c r="U40" s="3138" t="s">
        <v>1715</v>
      </c>
      <c r="V40" s="3113"/>
      <c r="W40" s="3113"/>
      <c r="X40" s="3113"/>
      <c r="Y40" s="3113"/>
      <c r="Z40" s="3113"/>
      <c r="AA40" s="3114"/>
      <c r="AB40" s="1468"/>
    </row>
    <row r="41" spans="1:28" s="1483" customFormat="1" ht="30" customHeight="1" x14ac:dyDescent="0.3">
      <c r="A41" s="1095"/>
      <c r="B41" s="3116"/>
      <c r="C41" s="3131"/>
      <c r="D41" s="3132"/>
      <c r="E41" s="3132"/>
      <c r="F41" s="3133" t="s">
        <v>1845</v>
      </c>
      <c r="G41" s="3133"/>
      <c r="H41" s="2296"/>
      <c r="I41" s="3135"/>
      <c r="J41" s="3135"/>
      <c r="K41" s="2208"/>
      <c r="L41" s="3110" t="s">
        <v>1846</v>
      </c>
      <c r="M41" s="3126"/>
      <c r="N41" s="1501"/>
      <c r="O41" s="3126" t="s">
        <v>1847</v>
      </c>
      <c r="P41" s="3126"/>
      <c r="Q41" s="3126" t="s">
        <v>1848</v>
      </c>
      <c r="R41" s="3126"/>
      <c r="S41" s="3109"/>
      <c r="T41" s="2208"/>
      <c r="U41" s="3097" t="s">
        <v>1824</v>
      </c>
      <c r="V41" s="3098"/>
      <c r="W41" s="3098"/>
      <c r="X41" s="3098"/>
      <c r="Y41" s="3098" t="s">
        <v>1849</v>
      </c>
      <c r="Z41" s="3098"/>
      <c r="AA41" s="3099"/>
      <c r="AB41" s="1468"/>
    </row>
    <row r="42" spans="1:28" s="1483" customFormat="1" ht="45" customHeight="1" x14ac:dyDescent="0.25">
      <c r="A42" s="1095"/>
      <c r="B42" s="3117"/>
      <c r="C42" s="2197" t="s">
        <v>1850</v>
      </c>
      <c r="D42" s="2198" t="s">
        <v>45</v>
      </c>
      <c r="E42" s="2198" t="s">
        <v>1851</v>
      </c>
      <c r="F42" s="2198" t="s">
        <v>1850</v>
      </c>
      <c r="G42" s="2198" t="s">
        <v>45</v>
      </c>
      <c r="H42" s="2218"/>
      <c r="I42" s="2198" t="s">
        <v>1850</v>
      </c>
      <c r="J42" s="2073" t="s">
        <v>45</v>
      </c>
      <c r="K42" s="2093"/>
      <c r="L42" s="2197" t="s">
        <v>1852</v>
      </c>
      <c r="M42" s="2198" t="s">
        <v>1853</v>
      </c>
      <c r="N42" s="2213"/>
      <c r="O42" s="2198" t="s">
        <v>1852</v>
      </c>
      <c r="P42" s="2198" t="s">
        <v>1853</v>
      </c>
      <c r="Q42" s="2198" t="s">
        <v>990</v>
      </c>
      <c r="R42" s="2198" t="s">
        <v>1822</v>
      </c>
      <c r="S42" s="2073" t="s">
        <v>1854</v>
      </c>
      <c r="T42" s="2093"/>
      <c r="U42" s="2214" t="s">
        <v>1852</v>
      </c>
      <c r="V42" s="2095" t="s">
        <v>1853</v>
      </c>
      <c r="W42" s="2213"/>
      <c r="X42" s="2095" t="s">
        <v>1855</v>
      </c>
      <c r="Y42" s="2198" t="s">
        <v>1852</v>
      </c>
      <c r="Z42" s="2198" t="s">
        <v>1853</v>
      </c>
      <c r="AA42" s="2073" t="s">
        <v>1855</v>
      </c>
      <c r="AB42" s="1468"/>
    </row>
    <row r="43" spans="1:28" s="1483" customFormat="1" ht="15" customHeight="1" x14ac:dyDescent="0.25">
      <c r="A43" s="1095"/>
      <c r="B43" s="2194" t="str">
        <f>SUBSTITUTE('Credit risk (all banks)'!$B18, "; of which:", "")</f>
        <v>Sovereigns, PSEs, MDBs</v>
      </c>
      <c r="C43" s="2518" t="str">
        <f>IF(ISNUMBER('Credit risk (all banks)'!I18),'Credit risk (all banks)'!I18,"")</f>
        <v/>
      </c>
      <c r="D43" s="2284" t="str">
        <f>IF(ISNUMBER('Credit risk (all banks)'!M18),'Credit risk (all banks)'!M18,"")</f>
        <v/>
      </c>
      <c r="E43" s="2518" t="str">
        <f>IF(ISNUMBER('Credit risk (all banks)'!N18),'Credit risk (all banks)'!N18,"")</f>
        <v/>
      </c>
      <c r="F43" s="2284" t="str">
        <f>IF(ISNUMBER('Credit risk (all banks)'!W18),'Credit risk (all banks)'!W18,"")</f>
        <v/>
      </c>
      <c r="G43" s="2284" t="str">
        <f>IF(ISNUMBER('Credit risk (all banks)'!AA18),'Credit risk (all banks)'!AA18,"")</f>
        <v/>
      </c>
      <c r="H43" s="2526"/>
      <c r="I43" s="2200" t="str">
        <f>IF('General Info'!$C$18="No", F43, IF(ISNUMBER('Credit risk (all banks)'!AF18), 'Credit risk (all banks)'!AF18,""))</f>
        <v/>
      </c>
      <c r="J43" s="2074" t="str">
        <f>IF('General Info'!$C$18="No", G43, IF(ISNUMBER('Credit risk (all banks)'!AH18),'Credit risk (all banks)'!AH18,""))</f>
        <v/>
      </c>
      <c r="K43" s="711"/>
      <c r="L43" s="2498" t="str">
        <f t="shared" ref="L43:L62" si="15">IF(AND(ISNUMBER(C43),ISNUMBER(F43)),IF(AND(C43&lt;&gt;0,F43&lt;&gt;0),((F43-C43)/C43),"EAD=0"),"")</f>
        <v/>
      </c>
      <c r="M43" s="2500" t="str">
        <f t="shared" ref="M43:M62" si="16">IF(AND(ISNUMBER(D43),ISNUMBER(G43)),IF(AND(D43&lt;&gt;0,G43&lt;&gt;0),((G43-D43)/D43),"RWA=0"),"")</f>
        <v/>
      </c>
      <c r="N43" s="2202"/>
      <c r="O43" s="2498" t="str">
        <f t="shared" ref="O43:O62" si="17">IF(AND(ISNUMBER(F43),ISNUMBER(I43)),IF(AND(F43&lt;&gt;0,I43&lt;&gt;0),((I43-F43)/F43),"EAD=0"),"")</f>
        <v/>
      </c>
      <c r="P43" s="2499" t="str">
        <f t="shared" ref="P43:P62" si="18">IF(AND(ISNUMBER(G43),ISNUMBER(J43)),IF(AND(G43&lt;&gt;0,J43&lt;&gt;0),((J43-G43)/G43),"RWA=0"),"")</f>
        <v/>
      </c>
      <c r="Q43" s="2499" t="str">
        <f t="shared" ref="Q43:Q62" si="19">IF(AND(ISNUMBER(C43),ISNUMBER(D43)), IF(AND(C43&lt;&gt;0,D43&lt;&gt;0), (D43/C43), "EAD,RWA=0"),"")</f>
        <v/>
      </c>
      <c r="R43" s="2499" t="str">
        <f t="shared" ref="R43:R62" si="20">IF(AND(ISNUMBER(F43),ISNUMBER(G43)), IF(AND(F43&lt;&gt;0,G43&lt;&gt;0), (G43/F43), "EAD,RWA=0"),"")</f>
        <v/>
      </c>
      <c r="S43" s="2500" t="str">
        <f>IF(AND(ISNUMBER(I43),ISNUMBER(J43)), IF(AND(I43&lt;&gt;0,J43&lt;&gt;0), (J43/I43), "EAD,RWA=0"),"")</f>
        <v/>
      </c>
      <c r="T43" s="711"/>
      <c r="U43" s="1962" t="str">
        <f t="shared" ref="U43:U62" si="21">IF(ISNUMBER(L43), IF(ABS(L43)&gt;=0.5,"Error: diff above 50%", IF(ABS(L43)&gt;=0.3, "Warning: diff 30-50%", "Diff below 30%")),"")</f>
        <v/>
      </c>
      <c r="V43" s="1963" t="str">
        <f t="shared" ref="V43:V62" si="22">IF(ISNUMBER(M43), IF(ABS(M43)&gt;=0.5,"Error: diff above 50%", IF(ABS(M43)&gt;=0.3, "Warning: diff 30-50%", "Diff below 30%")),"")</f>
        <v/>
      </c>
      <c r="W43" s="2202"/>
      <c r="X43" s="1963" t="str">
        <f>IF(AND(AND(ISNUMBER(Q43),ISNUMBER(R43)), AND(Q43&lt;&gt;0, R43&lt;&gt;0)),IF(R43/Q43&gt;=1.5,"Error: RW increase above 50%",IF(R43/Q43&gt;=1.25,"Warning: RW increase between 50%-25%",IF(R43/Q43&gt;=0.9,"RW change between +25% and -10%",IF(R43/Q43&gt;=0.8,"Warning: RW decrease from 10% to 20%","Error: RW decrease is more than 20%")))), "")</f>
        <v/>
      </c>
      <c r="Y43" s="1963" t="str">
        <f t="shared" ref="Y43:Y62" si="23">IF(ISNUMBER(O43), IF(ABS(O43)&gt;=0.5,"Error: diff above 50%", IF(ABS(O43)&gt;=0.3, "Warning: diff 30-50%", "Diff below 30%")),"")</f>
        <v/>
      </c>
      <c r="Z43" s="1963" t="str">
        <f t="shared" ref="Z43:Z62" si="24">IF(ISNUMBER(P43), IF(ABS(P43)&gt;=0.5,"Error: diff above 50%", IF(ABS(P43)&gt;=0.3, "Warning: diff 30-50%", "Diff below 30%")),"")</f>
        <v/>
      </c>
      <c r="AA43" s="2090" t="str">
        <f>IF(AND(AND(ISNUMBER(R43),ISNUMBER(S43)), AND(R43&lt;&gt;0, S43&lt;&gt;0)),IF(S43/R43&gt;=1.5,"Error: RW increase above 50%",IF(S43/R43&gt;=1.25,"Warning: RW increase between 50%-25%",IF(S43/R43&gt;=0.9,"RW change between +25% and -10%",IF(S43/R43&gt;=0.8,"Warning: RW decrease from 10% to 20%","Error: RW decrease is more than 20%")))), "")</f>
        <v/>
      </c>
      <c r="AB43" s="1468"/>
    </row>
    <row r="44" spans="1:28" s="1483" customFormat="1" ht="15" customHeight="1" x14ac:dyDescent="0.25">
      <c r="A44" s="1095"/>
      <c r="B44" s="448" t="str">
        <f>SUBSTITUTE('Credit risk (all banks)'!$B23, "; of which:", "")</f>
        <v>Banks (excluding covered bonds)</v>
      </c>
      <c r="C44" s="2519" t="str">
        <f>IF(ISNUMBER('Credit risk (all banks)'!I23),'Credit risk (all banks)'!I23,"")</f>
        <v/>
      </c>
      <c r="D44" s="2520" t="str">
        <f>IF(ISNUMBER('Credit risk (all banks)'!M23),'Credit risk (all banks)'!M23,"")</f>
        <v/>
      </c>
      <c r="E44" s="2523" t="str">
        <f>IF(ISNUMBER('Credit risk (all banks)'!N23),'Credit risk (all banks)'!N23,"")</f>
        <v/>
      </c>
      <c r="F44" s="2520" t="str">
        <f>IF(ISNUMBER('Credit risk (all banks)'!W23),'Credit risk (all banks)'!W23,"")</f>
        <v/>
      </c>
      <c r="G44" s="2520" t="str">
        <f>IF(ISNUMBER('Credit risk (all banks)'!AA23),'Credit risk (all banks)'!AA23,"")</f>
        <v/>
      </c>
      <c r="H44" s="2527"/>
      <c r="I44" s="1494" t="str">
        <f>IF('General Info'!$C$18="No", F44, IF(ISNUMBER('Credit risk (all banks)'!AF23),'Credit risk (all banks)'!AF23,""))</f>
        <v/>
      </c>
      <c r="J44" s="2205" t="str">
        <f>IF('General Info'!$C$18="No", G44, IF(ISNUMBER('Credit risk (all banks)'!AH23),'Credit risk (all banks)'!AH23,""))</f>
        <v/>
      </c>
      <c r="K44" s="2209"/>
      <c r="L44" s="2507" t="str">
        <f t="shared" si="15"/>
        <v/>
      </c>
      <c r="M44" s="2508" t="str">
        <f t="shared" si="16"/>
        <v/>
      </c>
      <c r="N44" s="1452"/>
      <c r="O44" s="2507" t="str">
        <f t="shared" si="17"/>
        <v/>
      </c>
      <c r="P44" s="2511" t="str">
        <f t="shared" si="18"/>
        <v/>
      </c>
      <c r="Q44" s="2511" t="str">
        <f t="shared" si="19"/>
        <v/>
      </c>
      <c r="R44" s="2511" t="str">
        <f t="shared" si="20"/>
        <v/>
      </c>
      <c r="S44" s="2508" t="str">
        <f t="shared" ref="S44:S62" si="25">IF(AND(ISNUMBER(I44),ISNUMBER(J44)), IF(AND(I44&lt;&gt;0,J44&lt;&gt;0), (J44/I44), "EAD,RWA=0"),"")</f>
        <v/>
      </c>
      <c r="T44" s="2209"/>
      <c r="U44" s="1564" t="str">
        <f t="shared" si="21"/>
        <v/>
      </c>
      <c r="V44" s="1552" t="str">
        <f t="shared" si="22"/>
        <v/>
      </c>
      <c r="W44" s="1452"/>
      <c r="X44" s="1552" t="str">
        <f t="shared" ref="X44:X62" si="26">IF(AND(AND(ISNUMBER(Q44),ISNUMBER(R44)), AND(Q44&lt;&gt;0, R44&lt;&gt;0)),IF(R44/Q44&gt;=1.5,"Error: RW increase above 50%",IF(R44/Q44&gt;=1.25,"Warning: RW increase between 50%-25%",IF(R44/Q44&gt;=0.9,"RW change between +25% and -10%",IF(R44/Q44&gt;=0.8,"Warning: RW decrease from 10% to 20%","Error: RW decrease is more than 20%")))), "")</f>
        <v/>
      </c>
      <c r="Y44" s="1552" t="str">
        <f t="shared" si="23"/>
        <v/>
      </c>
      <c r="Z44" s="1552" t="str">
        <f t="shared" si="24"/>
        <v/>
      </c>
      <c r="AA44" s="1908" t="str">
        <f t="shared" ref="AA44:AA62" si="27">IF(AND(AND(ISNUMBER(R44),ISNUMBER(S44)), AND(R44&lt;&gt;0, S44&lt;&gt;0)),IF(S44/R44&gt;=1.5,"Error: RW increase above 50%",IF(S44/R44&gt;=1.25,"Warning: RW increase between 50%-25%",IF(S44/R44&gt;=0.9,"RW change between +25% and -10%",IF(S44/R44&gt;=0.8,"Warning: RW decrease from 10% to 20%","Error: RW decrease is more than 20%")))), "")</f>
        <v/>
      </c>
      <c r="AB44" s="1468"/>
    </row>
    <row r="45" spans="1:28" s="1483" customFormat="1" ht="15" customHeight="1" x14ac:dyDescent="0.25">
      <c r="A45" s="1095"/>
      <c r="B45" s="448" t="str">
        <f>SUBSTITUTE('Credit risk (all banks)'!$B50, "; of which:", "")</f>
        <v>Covered bonds</v>
      </c>
      <c r="C45" s="2521" t="str">
        <f>IF(ISNUMBER('Credit risk (all banks)'!I50),'Credit risk (all banks)'!I50,"")</f>
        <v/>
      </c>
      <c r="D45" s="2522" t="str">
        <f>IF(ISNUMBER('Credit risk (all banks)'!M50),'Credit risk (all banks)'!M50,"")</f>
        <v/>
      </c>
      <c r="E45" s="2523" t="str">
        <f>IF(ISNUMBER('Credit risk (all banks)'!N50),'Credit risk (all banks)'!N50,"")</f>
        <v/>
      </c>
      <c r="F45" s="2522" t="str">
        <f>IF(ISNUMBER('Credit risk (all banks)'!W50),'Credit risk (all banks)'!W50,"")</f>
        <v/>
      </c>
      <c r="G45" s="2522" t="str">
        <f>IF(ISNUMBER('Credit risk (all banks)'!AA50),'Credit risk (all banks)'!AA50,"")</f>
        <v/>
      </c>
      <c r="H45" s="2527"/>
      <c r="I45" s="1451" t="str">
        <f>IF('General Info'!$C$18="No", F44, IF(ISNUMBER('Credit risk (all banks)'!AF50),'Credit risk (all banks)'!AF50,""))</f>
        <v/>
      </c>
      <c r="J45" s="1449" t="str">
        <f>IF('General Info'!$C$18="No", G45, IF(ISNUMBER('Credit risk (all banks)'!AH50),'Credit risk (all banks)'!AH50,""))</f>
        <v/>
      </c>
      <c r="K45" s="2210"/>
      <c r="L45" s="2509" t="str">
        <f t="shared" si="15"/>
        <v/>
      </c>
      <c r="M45" s="2510" t="str">
        <f t="shared" si="16"/>
        <v/>
      </c>
      <c r="N45" s="1452"/>
      <c r="O45" s="2509" t="str">
        <f t="shared" si="17"/>
        <v/>
      </c>
      <c r="P45" s="2512" t="str">
        <f t="shared" si="18"/>
        <v/>
      </c>
      <c r="Q45" s="2512" t="str">
        <f t="shared" si="19"/>
        <v/>
      </c>
      <c r="R45" s="2512" t="str">
        <f t="shared" si="20"/>
        <v/>
      </c>
      <c r="S45" s="2510" t="str">
        <f t="shared" si="25"/>
        <v/>
      </c>
      <c r="T45" s="2210"/>
      <c r="U45" s="1564" t="str">
        <f t="shared" si="21"/>
        <v/>
      </c>
      <c r="V45" s="1552" t="str">
        <f t="shared" si="22"/>
        <v/>
      </c>
      <c r="W45" s="1452"/>
      <c r="X45" s="1552" t="str">
        <f t="shared" si="26"/>
        <v/>
      </c>
      <c r="Y45" s="1552" t="str">
        <f t="shared" si="23"/>
        <v/>
      </c>
      <c r="Z45" s="1552" t="str">
        <f t="shared" si="24"/>
        <v/>
      </c>
      <c r="AA45" s="1908" t="str">
        <f t="shared" si="27"/>
        <v/>
      </c>
      <c r="AB45" s="1468"/>
    </row>
    <row r="46" spans="1:28" s="1483" customFormat="1" ht="15" customHeight="1" x14ac:dyDescent="0.25">
      <c r="A46" s="1095"/>
      <c r="B46" s="448" t="str">
        <f>SUBSTITUTE('Credit risk (all banks)'!$B65, "; of which:", "")</f>
        <v>Corporates (excluding SMEs)</v>
      </c>
      <c r="C46" s="2523" t="str">
        <f>IF(ISNUMBER('Credit risk (all banks)'!I65),'Credit risk (all banks)'!I65,"")</f>
        <v/>
      </c>
      <c r="D46" s="1680" t="str">
        <f>IF(ISNUMBER('Credit risk (all banks)'!M65),'Credit risk (all banks)'!M65,"")</f>
        <v/>
      </c>
      <c r="E46" s="2523" t="str">
        <f>IF(ISNUMBER('Credit risk (all banks)'!N65),'Credit risk (all banks)'!N65,"")</f>
        <v/>
      </c>
      <c r="F46" s="1680" t="str">
        <f>IF(ISNUMBER('Credit risk (all banks)'!W65),'Credit risk (all banks)'!W65,"")</f>
        <v/>
      </c>
      <c r="G46" s="1680" t="str">
        <f>IF(ISNUMBER('Credit risk (all banks)'!AA65),'Credit risk (all banks)'!AA65,"")</f>
        <v/>
      </c>
      <c r="H46" s="2527"/>
      <c r="I46" s="1444" t="str">
        <f>IF('General Info'!$C$18="No", F46, IF(ISNUMBER('Credit risk (all banks)'!AF65),'Credit risk (all banks)'!AF65,""))</f>
        <v/>
      </c>
      <c r="J46" s="1421" t="str">
        <f>IF('General Info'!$C$18="No", G46, IF(ISNUMBER('Credit risk (all banks)'!AH65),'Credit risk (all banks)'!AH65,""))</f>
        <v/>
      </c>
      <c r="K46" s="711"/>
      <c r="L46" s="2501" t="str">
        <f t="shared" si="15"/>
        <v/>
      </c>
      <c r="M46" s="2503" t="str">
        <f t="shared" si="16"/>
        <v/>
      </c>
      <c r="N46" s="1452"/>
      <c r="O46" s="2501" t="str">
        <f t="shared" si="17"/>
        <v/>
      </c>
      <c r="P46" s="2502" t="str">
        <f t="shared" si="18"/>
        <v/>
      </c>
      <c r="Q46" s="2502" t="str">
        <f t="shared" si="19"/>
        <v/>
      </c>
      <c r="R46" s="2502" t="str">
        <f t="shared" si="20"/>
        <v/>
      </c>
      <c r="S46" s="2503" t="str">
        <f t="shared" si="25"/>
        <v/>
      </c>
      <c r="T46" s="711"/>
      <c r="U46" s="1564" t="str">
        <f t="shared" si="21"/>
        <v/>
      </c>
      <c r="V46" s="1552" t="str">
        <f t="shared" si="22"/>
        <v/>
      </c>
      <c r="W46" s="1452"/>
      <c r="X46" s="1552" t="str">
        <f t="shared" si="26"/>
        <v/>
      </c>
      <c r="Y46" s="1552" t="str">
        <f t="shared" si="23"/>
        <v/>
      </c>
      <c r="Z46" s="1552" t="str">
        <f t="shared" si="24"/>
        <v/>
      </c>
      <c r="AA46" s="1908" t="str">
        <f t="shared" si="27"/>
        <v/>
      </c>
      <c r="AB46" s="1468"/>
    </row>
    <row r="47" spans="1:28" s="1483" customFormat="1" ht="15" customHeight="1" x14ac:dyDescent="0.25">
      <c r="A47" s="1095"/>
      <c r="B47" s="448" t="str">
        <f>'Credit risk (all banks)'!$B77</f>
        <v>Corporate SME exposures</v>
      </c>
      <c r="C47" s="2523" t="str">
        <f>IF(ISNUMBER('Credit risk (all banks)'!I77),'Credit risk (all banks)'!I77,"")</f>
        <v/>
      </c>
      <c r="D47" s="1680" t="str">
        <f>IF(ISNUMBER('Credit risk (all banks)'!M77),'Credit risk (all banks)'!M77,"")</f>
        <v/>
      </c>
      <c r="E47" s="2523" t="str">
        <f>IF(ISNUMBER('Credit risk (all banks)'!N77),'Credit risk (all banks)'!N77,"")</f>
        <v/>
      </c>
      <c r="F47" s="1680" t="str">
        <f>IF(ISNUMBER('Credit risk (all banks)'!W77),'Credit risk (all banks)'!W77,"")</f>
        <v/>
      </c>
      <c r="G47" s="1680" t="str">
        <f>IF(ISNUMBER('Credit risk (all banks)'!AA77),'Credit risk (all banks)'!AA77,"")</f>
        <v/>
      </c>
      <c r="H47" s="2527"/>
      <c r="I47" s="1444" t="str">
        <f>IF('General Info'!$C$18="No", F47, IF(ISNUMBER('Credit risk (all banks)'!AF77),'Credit risk (all banks)'!AF77,""))</f>
        <v/>
      </c>
      <c r="J47" s="1421" t="str">
        <f>IF('General Info'!$C$18="No", G47, IF(ISNUMBER('Credit risk (all banks)'!AH77),'Credit risk (all banks)'!AG77,""))</f>
        <v/>
      </c>
      <c r="K47" s="711"/>
      <c r="L47" s="2501" t="str">
        <f t="shared" si="15"/>
        <v/>
      </c>
      <c r="M47" s="2503" t="str">
        <f t="shared" si="16"/>
        <v/>
      </c>
      <c r="N47" s="1452"/>
      <c r="O47" s="2501" t="str">
        <f t="shared" si="17"/>
        <v/>
      </c>
      <c r="P47" s="2502" t="str">
        <f t="shared" si="18"/>
        <v/>
      </c>
      <c r="Q47" s="2502" t="str">
        <f t="shared" si="19"/>
        <v/>
      </c>
      <c r="R47" s="2502" t="str">
        <f t="shared" si="20"/>
        <v/>
      </c>
      <c r="S47" s="2503" t="str">
        <f t="shared" si="25"/>
        <v/>
      </c>
      <c r="T47" s="711"/>
      <c r="U47" s="1564" t="str">
        <f t="shared" si="21"/>
        <v/>
      </c>
      <c r="V47" s="1552" t="str">
        <f t="shared" si="22"/>
        <v/>
      </c>
      <c r="W47" s="1452"/>
      <c r="X47" s="1552" t="str">
        <f t="shared" si="26"/>
        <v/>
      </c>
      <c r="Y47" s="1552" t="str">
        <f t="shared" si="23"/>
        <v/>
      </c>
      <c r="Z47" s="1552" t="str">
        <f t="shared" si="24"/>
        <v/>
      </c>
      <c r="AA47" s="1908" t="str">
        <f t="shared" si="27"/>
        <v/>
      </c>
      <c r="AB47" s="1468"/>
    </row>
    <row r="48" spans="1:28" s="1483" customFormat="1" ht="15" customHeight="1" x14ac:dyDescent="0.25">
      <c r="A48" s="1095"/>
      <c r="B48" s="448" t="str">
        <f>SUBSTITUTE('Credit risk (all banks)'!$B78, "; of which:", "")</f>
        <v>Specialised lending</v>
      </c>
      <c r="C48" s="2523" t="str">
        <f>IF(ISNUMBER('Credit risk (all banks)'!I78),'Credit risk (all banks)'!I78,"")</f>
        <v/>
      </c>
      <c r="D48" s="1680" t="str">
        <f>IF(ISNUMBER('Credit risk (all banks)'!M78),'Credit risk (all banks)'!M78,"")</f>
        <v/>
      </c>
      <c r="E48" s="2523" t="str">
        <f>IF(ISNUMBER('Credit risk (all banks)'!N78),'Credit risk (all banks)'!N78,"")</f>
        <v/>
      </c>
      <c r="F48" s="1680" t="str">
        <f>IF(ISNUMBER('Credit risk (all banks)'!W78),'Credit risk (all banks)'!W78,"")</f>
        <v/>
      </c>
      <c r="G48" s="1680" t="str">
        <f>IF(ISNUMBER('Credit risk (all banks)'!AA78),'Credit risk (all banks)'!AA78,"")</f>
        <v/>
      </c>
      <c r="H48" s="2527"/>
      <c r="I48" s="1444" t="str">
        <f>IF('General Info'!$C$18="No", F48, IF(ISNUMBER('Credit risk (all banks)'!AF78),'Credit risk (all banks)'!AF78,""))</f>
        <v/>
      </c>
      <c r="J48" s="1421" t="str">
        <f>IF('General Info'!$C$18="No", G48, IF(ISNUMBER('Credit risk (all banks)'!AH78),'Credit risk (all banks)'!AH78,""))</f>
        <v/>
      </c>
      <c r="K48" s="711"/>
      <c r="L48" s="2501" t="str">
        <f t="shared" si="15"/>
        <v/>
      </c>
      <c r="M48" s="2503" t="str">
        <f t="shared" si="16"/>
        <v/>
      </c>
      <c r="N48" s="1452"/>
      <c r="O48" s="2501" t="str">
        <f t="shared" si="17"/>
        <v/>
      </c>
      <c r="P48" s="2502" t="str">
        <f t="shared" si="18"/>
        <v/>
      </c>
      <c r="Q48" s="2502" t="str">
        <f t="shared" si="19"/>
        <v/>
      </c>
      <c r="R48" s="2502" t="str">
        <f t="shared" si="20"/>
        <v/>
      </c>
      <c r="S48" s="2503" t="str">
        <f t="shared" si="25"/>
        <v/>
      </c>
      <c r="T48" s="711"/>
      <c r="U48" s="1564" t="str">
        <f t="shared" si="21"/>
        <v/>
      </c>
      <c r="V48" s="1552" t="str">
        <f t="shared" si="22"/>
        <v/>
      </c>
      <c r="W48" s="1452"/>
      <c r="X48" s="1552" t="str">
        <f t="shared" si="26"/>
        <v/>
      </c>
      <c r="Y48" s="1552" t="str">
        <f t="shared" si="23"/>
        <v/>
      </c>
      <c r="Z48" s="1552" t="str">
        <f t="shared" si="24"/>
        <v/>
      </c>
      <c r="AA48" s="1908" t="str">
        <f t="shared" si="27"/>
        <v/>
      </c>
      <c r="AB48" s="1468"/>
    </row>
    <row r="49" spans="1:28" s="1483" customFormat="1" ht="15" customHeight="1" x14ac:dyDescent="0.25">
      <c r="A49" s="1095"/>
      <c r="B49" s="1480" t="str">
        <f>SUBSTITUTE('Credit risk (all banks)'!$B86, "; of which:", "")</f>
        <v>Equity exposures</v>
      </c>
      <c r="C49" s="2523" t="str">
        <f>IF(ISNUMBER('Credit risk (all banks)'!I86),'Credit risk (all banks)'!I86,"")</f>
        <v/>
      </c>
      <c r="D49" s="1680" t="str">
        <f>IF(ISNUMBER('Credit risk (all banks)'!M86),'Credit risk (all banks)'!M86,"")</f>
        <v/>
      </c>
      <c r="E49" s="2523" t="str">
        <f>IF(ISNUMBER('Credit risk (all banks)'!N86),'Credit risk (all banks)'!N86,"")</f>
        <v/>
      </c>
      <c r="F49" s="1680" t="str">
        <f>IF(ISNUMBER('Credit risk (all banks)'!W86),'Credit risk (all banks)'!W86,"")</f>
        <v/>
      </c>
      <c r="G49" s="1680" t="str">
        <f>IF(ISNUMBER('Credit risk (all banks)'!AA86),'Credit risk (all banks)'!AA86,"")</f>
        <v/>
      </c>
      <c r="H49" s="2528"/>
      <c r="I49" s="1444" t="str">
        <f>IF('General Info'!$C$18="No", F49, IF(ISNUMBER('Credit risk (all banks)'!AF86),'Credit risk (all banks)'!AF86,""))</f>
        <v/>
      </c>
      <c r="J49" s="1421" t="str">
        <f>IF('General Info'!$C$18="No", G49, IF(ISNUMBER('Credit risk (all banks)'!AH86),'Credit risk (all banks)'!AH86,""))</f>
        <v/>
      </c>
      <c r="K49" s="711"/>
      <c r="L49" s="2501" t="str">
        <f t="shared" si="15"/>
        <v/>
      </c>
      <c r="M49" s="2503" t="str">
        <f t="shared" si="16"/>
        <v/>
      </c>
      <c r="N49" s="1452"/>
      <c r="O49" s="2501" t="str">
        <f t="shared" si="17"/>
        <v/>
      </c>
      <c r="P49" s="2502" t="str">
        <f t="shared" si="18"/>
        <v/>
      </c>
      <c r="Q49" s="2502" t="str">
        <f t="shared" si="19"/>
        <v/>
      </c>
      <c r="R49" s="2502" t="str">
        <f t="shared" si="20"/>
        <v/>
      </c>
      <c r="S49" s="2503" t="str">
        <f t="shared" si="25"/>
        <v/>
      </c>
      <c r="T49" s="711"/>
      <c r="U49" s="1564" t="str">
        <f t="shared" si="21"/>
        <v/>
      </c>
      <c r="V49" s="1552" t="str">
        <f t="shared" si="22"/>
        <v/>
      </c>
      <c r="W49" s="1452"/>
      <c r="X49" s="1552" t="str">
        <f t="shared" si="26"/>
        <v/>
      </c>
      <c r="Y49" s="1552" t="str">
        <f t="shared" si="23"/>
        <v/>
      </c>
      <c r="Z49" s="1552" t="str">
        <f t="shared" si="24"/>
        <v/>
      </c>
      <c r="AA49" s="1908" t="str">
        <f t="shared" si="27"/>
        <v/>
      </c>
      <c r="AB49" s="1468"/>
    </row>
    <row r="50" spans="1:28" s="1483" customFormat="1" ht="30" customHeight="1" x14ac:dyDescent="0.25">
      <c r="A50" s="1095"/>
      <c r="B50" s="2094" t="str">
        <f>'Credit risk (all banks)'!$B90</f>
        <v>Subordinated debt, capital instruments other than equity and other TLAC liabilities not deducted from capital</v>
      </c>
      <c r="C50" s="2523" t="str">
        <f>IF(ISNUMBER('Credit risk (all banks)'!I90),'Credit risk (all banks)'!I90,"")</f>
        <v/>
      </c>
      <c r="D50" s="1680" t="str">
        <f>IF(ISNUMBER('Credit risk (all banks)'!M90),'Credit risk (all banks)'!M90,"")</f>
        <v/>
      </c>
      <c r="E50" s="2523" t="str">
        <f>IF(ISNUMBER('Credit risk (all banks)'!N90),'Credit risk (all banks)'!N90,"")</f>
        <v/>
      </c>
      <c r="F50" s="1680" t="str">
        <f>IF(ISNUMBER('Credit risk (all banks)'!W90),'Credit risk (all banks)'!W90,"")</f>
        <v/>
      </c>
      <c r="G50" s="1680" t="str">
        <f>IF(ISNUMBER('Credit risk (all banks)'!AA90),'Credit risk (all banks)'!AA90,"")</f>
        <v/>
      </c>
      <c r="H50" s="2527"/>
      <c r="I50" s="1444" t="str">
        <f>IF('General Info'!$C$18="No", F50, IF(ISNUMBER('Credit risk (all banks)'!AF90),'Credit risk (all banks)'!AF90,""))</f>
        <v/>
      </c>
      <c r="J50" s="1421" t="str">
        <f>IF('General Info'!$C$18="No", G50, IF(ISNUMBER('Credit risk (all banks)'!AH90),'Credit risk (all banks)'!AH90,""))</f>
        <v/>
      </c>
      <c r="K50" s="711"/>
      <c r="L50" s="2501" t="str">
        <f t="shared" si="15"/>
        <v/>
      </c>
      <c r="M50" s="2503" t="str">
        <f t="shared" si="16"/>
        <v/>
      </c>
      <c r="N50" s="1452"/>
      <c r="O50" s="2501" t="str">
        <f t="shared" si="17"/>
        <v/>
      </c>
      <c r="P50" s="2502" t="str">
        <f t="shared" si="18"/>
        <v/>
      </c>
      <c r="Q50" s="2502" t="str">
        <f t="shared" si="19"/>
        <v/>
      </c>
      <c r="R50" s="2502" t="str">
        <f t="shared" si="20"/>
        <v/>
      </c>
      <c r="S50" s="2503" t="str">
        <f t="shared" si="25"/>
        <v/>
      </c>
      <c r="T50" s="711"/>
      <c r="U50" s="1564" t="str">
        <f t="shared" si="21"/>
        <v/>
      </c>
      <c r="V50" s="1552" t="str">
        <f t="shared" si="22"/>
        <v/>
      </c>
      <c r="W50" s="1452"/>
      <c r="X50" s="1552" t="str">
        <f t="shared" si="26"/>
        <v/>
      </c>
      <c r="Y50" s="1552" t="str">
        <f t="shared" si="23"/>
        <v/>
      </c>
      <c r="Z50" s="1552" t="str">
        <f t="shared" si="24"/>
        <v/>
      </c>
      <c r="AA50" s="1908" t="str">
        <f t="shared" si="27"/>
        <v/>
      </c>
      <c r="AB50" s="1468"/>
    </row>
    <row r="51" spans="1:28" s="1483" customFormat="1" ht="15" customHeight="1" x14ac:dyDescent="0.25">
      <c r="A51" s="1095"/>
      <c r="B51" s="1480" t="str">
        <f>SUBSTITUTE('Credit risk (all banks)'!$B91, "; of which:", "")</f>
        <v>Equity investment in funds</v>
      </c>
      <c r="C51" s="2523" t="str">
        <f>IF(ISNUMBER('Credit risk (all banks)'!I91),'Credit risk (all banks)'!I91,"")</f>
        <v/>
      </c>
      <c r="D51" s="1680" t="str">
        <f>IF(ISNUMBER('Credit risk (all banks)'!M91),'Credit risk (all banks)'!M91,"")</f>
        <v/>
      </c>
      <c r="E51" s="2523" t="str">
        <f>IF(ISNUMBER('Credit risk (all banks)'!N91),'Credit risk (all banks)'!N91,"")</f>
        <v/>
      </c>
      <c r="F51" s="1680" t="str">
        <f>IF(ISNUMBER('Credit risk (all banks)'!W91),'Credit risk (all banks)'!W91,"")</f>
        <v/>
      </c>
      <c r="G51" s="1680" t="str">
        <f>IF(ISNUMBER('Credit risk (all banks)'!AA91),'Credit risk (all banks)'!AA91,"")</f>
        <v/>
      </c>
      <c r="H51" s="2527"/>
      <c r="I51" s="1444" t="str">
        <f>IF('General Info'!$C$18="No", F51, IF(ISNUMBER('Credit risk (all banks)'!AF91),'Credit risk (all banks)'!AF91,""))</f>
        <v/>
      </c>
      <c r="J51" s="1421" t="str">
        <f>IF('General Info'!$C$18="No", G51, IF(ISNUMBER('Credit risk (all banks)'!AH91),'Credit risk (all banks)'!AH91,""))</f>
        <v/>
      </c>
      <c r="K51" s="711"/>
      <c r="L51" s="2501" t="str">
        <f t="shared" si="15"/>
        <v/>
      </c>
      <c r="M51" s="2503" t="str">
        <f t="shared" si="16"/>
        <v/>
      </c>
      <c r="N51" s="1452"/>
      <c r="O51" s="2501" t="str">
        <f t="shared" si="17"/>
        <v/>
      </c>
      <c r="P51" s="2502" t="str">
        <f t="shared" si="18"/>
        <v/>
      </c>
      <c r="Q51" s="2502" t="str">
        <f t="shared" si="19"/>
        <v/>
      </c>
      <c r="R51" s="2502" t="str">
        <f t="shared" si="20"/>
        <v/>
      </c>
      <c r="S51" s="2503" t="str">
        <f t="shared" si="25"/>
        <v/>
      </c>
      <c r="T51" s="711"/>
      <c r="U51" s="1564" t="str">
        <f t="shared" si="21"/>
        <v/>
      </c>
      <c r="V51" s="1552" t="str">
        <f t="shared" si="22"/>
        <v/>
      </c>
      <c r="W51" s="1452"/>
      <c r="X51" s="1552" t="str">
        <f t="shared" si="26"/>
        <v/>
      </c>
      <c r="Y51" s="1552" t="str">
        <f t="shared" si="23"/>
        <v/>
      </c>
      <c r="Z51" s="1552" t="str">
        <f t="shared" si="24"/>
        <v/>
      </c>
      <c r="AA51" s="1908" t="str">
        <f t="shared" si="27"/>
        <v/>
      </c>
      <c r="AB51" s="1468"/>
    </row>
    <row r="52" spans="1:28" s="1483" customFormat="1" ht="15" customHeight="1" x14ac:dyDescent="0.25">
      <c r="A52" s="1095"/>
      <c r="B52" s="448" t="str">
        <f>SUBSTITUTE('Credit risk (all banks)'!$B94, "; of which:", "")</f>
        <v>Retail exposures</v>
      </c>
      <c r="C52" s="2523" t="str">
        <f>IF(ISNUMBER('Credit risk (all banks)'!I94),'Credit risk (all banks)'!I94,"")</f>
        <v/>
      </c>
      <c r="D52" s="1680" t="str">
        <f>IF(ISNUMBER('Credit risk (all banks)'!M94),'Credit risk (all banks)'!M94,"")</f>
        <v/>
      </c>
      <c r="E52" s="2523" t="str">
        <f>IF(ISNUMBER('Credit risk (all banks)'!N94),'Credit risk (all banks)'!N94,"")</f>
        <v/>
      </c>
      <c r="F52" s="1680" t="str">
        <f>IF(ISNUMBER('Credit risk (all banks)'!W94),'Credit risk (all banks)'!W94,"")</f>
        <v/>
      </c>
      <c r="G52" s="1680" t="str">
        <f>IF(ISNUMBER('Credit risk (all banks)'!AA94),'Credit risk (all banks)'!AA94,"")</f>
        <v/>
      </c>
      <c r="H52" s="2527"/>
      <c r="I52" s="1444" t="str">
        <f>IF('General Info'!$C$18="No", F52, IF(ISNUMBER('Credit risk (all banks)'!AF94),'Credit risk (all banks)'!AF94,""))</f>
        <v/>
      </c>
      <c r="J52" s="1421" t="str">
        <f>IF('General Info'!$C$18="No", G52, IF(ISNUMBER('Credit risk (all banks)'!AH94),'Credit risk (all banks)'!AH94,""))</f>
        <v/>
      </c>
      <c r="K52" s="711"/>
      <c r="L52" s="2501" t="str">
        <f t="shared" si="15"/>
        <v/>
      </c>
      <c r="M52" s="2503" t="str">
        <f t="shared" si="16"/>
        <v/>
      </c>
      <c r="N52" s="1452"/>
      <c r="O52" s="2501" t="str">
        <f t="shared" si="17"/>
        <v/>
      </c>
      <c r="P52" s="2502" t="str">
        <f t="shared" si="18"/>
        <v/>
      </c>
      <c r="Q52" s="2502" t="str">
        <f t="shared" si="19"/>
        <v/>
      </c>
      <c r="R52" s="2502" t="str">
        <f t="shared" si="20"/>
        <v/>
      </c>
      <c r="S52" s="2503" t="str">
        <f t="shared" si="25"/>
        <v/>
      </c>
      <c r="T52" s="711"/>
      <c r="U52" s="1564" t="str">
        <f t="shared" si="21"/>
        <v/>
      </c>
      <c r="V52" s="1552" t="str">
        <f t="shared" si="22"/>
        <v/>
      </c>
      <c r="W52" s="1452"/>
      <c r="X52" s="1552" t="str">
        <f t="shared" si="26"/>
        <v/>
      </c>
      <c r="Y52" s="1552" t="str">
        <f t="shared" si="23"/>
        <v/>
      </c>
      <c r="Z52" s="1552" t="str">
        <f t="shared" si="24"/>
        <v/>
      </c>
      <c r="AA52" s="1908" t="str">
        <f t="shared" si="27"/>
        <v/>
      </c>
      <c r="AB52" s="1468"/>
    </row>
    <row r="53" spans="1:28" s="1483" customFormat="1" ht="15" customHeight="1" x14ac:dyDescent="0.25">
      <c r="A53" s="1095"/>
      <c r="B53" s="448" t="str">
        <f>'Credit risk (all banks)'!$B98</f>
        <v>Exposures secured by real estate; of which:</v>
      </c>
      <c r="C53" s="2523" t="str">
        <f>IF(ISNUMBER('Credit risk (all banks)'!I98),'Credit risk (all banks)'!I98,"")</f>
        <v/>
      </c>
      <c r="D53" s="1680" t="str">
        <f>IF(ISNUMBER('Credit risk (all banks)'!M98),'Credit risk (all banks)'!M98,"")</f>
        <v/>
      </c>
      <c r="E53" s="2523" t="str">
        <f>IF(ISNUMBER('Credit risk (all banks)'!N98),'Credit risk (all banks)'!N98,"")</f>
        <v/>
      </c>
      <c r="F53" s="1680" t="str">
        <f>IF(ISNUMBER('Credit risk (all banks)'!W98),'Credit risk (all banks)'!W98,"")</f>
        <v/>
      </c>
      <c r="G53" s="1680" t="str">
        <f>IF(ISNUMBER('Credit risk (all banks)'!AA98),'Credit risk (all banks)'!AA98,"")</f>
        <v/>
      </c>
      <c r="H53" s="2527"/>
      <c r="I53" s="1444" t="str">
        <f>IF('General Info'!$C$18="No", F53, IF(ISNUMBER('Credit risk (all banks)'!AF98),'Credit risk (all banks)'!AF98,""))</f>
        <v/>
      </c>
      <c r="J53" s="1421" t="str">
        <f>IF('General Info'!$C$18="No", G53, IF(ISNUMBER('Credit risk (all banks)'!AH98),'Credit risk (all banks)'!AH98,""))</f>
        <v/>
      </c>
      <c r="K53" s="711"/>
      <c r="L53" s="2501" t="str">
        <f t="shared" si="15"/>
        <v/>
      </c>
      <c r="M53" s="2503" t="str">
        <f t="shared" si="16"/>
        <v/>
      </c>
      <c r="N53" s="1452"/>
      <c r="O53" s="2501" t="str">
        <f t="shared" si="17"/>
        <v/>
      </c>
      <c r="P53" s="2502" t="str">
        <f t="shared" si="18"/>
        <v/>
      </c>
      <c r="Q53" s="2502" t="str">
        <f t="shared" si="19"/>
        <v/>
      </c>
      <c r="R53" s="2502" t="str">
        <f t="shared" si="20"/>
        <v/>
      </c>
      <c r="S53" s="2503" t="str">
        <f t="shared" si="25"/>
        <v/>
      </c>
      <c r="T53" s="711"/>
      <c r="U53" s="1564" t="str">
        <f t="shared" si="21"/>
        <v/>
      </c>
      <c r="V53" s="1552" t="str">
        <f t="shared" si="22"/>
        <v/>
      </c>
      <c r="W53" s="1452"/>
      <c r="X53" s="1552" t="str">
        <f t="shared" si="26"/>
        <v/>
      </c>
      <c r="Y53" s="1552" t="str">
        <f t="shared" si="23"/>
        <v/>
      </c>
      <c r="Z53" s="1552" t="str">
        <f t="shared" si="24"/>
        <v/>
      </c>
      <c r="AA53" s="1908" t="str">
        <f t="shared" si="27"/>
        <v/>
      </c>
      <c r="AB53" s="1468"/>
    </row>
    <row r="54" spans="1:28" s="1483" customFormat="1" ht="15" customHeight="1" x14ac:dyDescent="0.25">
      <c r="A54" s="1095"/>
      <c r="B54" s="527" t="str">
        <f>SUBSTITUTE('Credit risk (all banks)'!$B99, "; of which:", "")</f>
        <v>general residential real estate</v>
      </c>
      <c r="C54" s="2523" t="str">
        <f>IF(ISNUMBER('Credit risk (all banks)'!I99),'Credit risk (all banks)'!I99,"")</f>
        <v/>
      </c>
      <c r="D54" s="1680" t="str">
        <f>IF(ISNUMBER('Credit risk (all banks)'!M99),'Credit risk (all banks)'!M99,"")</f>
        <v/>
      </c>
      <c r="E54" s="2523" t="str">
        <f>IF(ISNUMBER('Credit risk (all banks)'!N99),'Credit risk (all banks)'!N99,"")</f>
        <v/>
      </c>
      <c r="F54" s="1680" t="str">
        <f>IF(ISNUMBER('Credit risk (all banks)'!W99),'Credit risk (all banks)'!W99,"")</f>
        <v/>
      </c>
      <c r="G54" s="1680" t="str">
        <f>IF(ISNUMBER('Credit risk (all banks)'!AA99),'Credit risk (all banks)'!AA99,"")</f>
        <v/>
      </c>
      <c r="H54" s="2527"/>
      <c r="I54" s="1444" t="str">
        <f>IF('General Info'!$C$18="No", F54, IF(ISNUMBER('Credit risk (all banks)'!AF99),'Credit risk (all banks)'!AF99,""))</f>
        <v/>
      </c>
      <c r="J54" s="1421" t="str">
        <f>IF('General Info'!$C$18="No", G54, IF(ISNUMBER('Credit risk (all banks)'!AH99),'Credit risk (all banks)'!AH99,""))</f>
        <v/>
      </c>
      <c r="K54" s="711"/>
      <c r="L54" s="2501" t="str">
        <f t="shared" si="15"/>
        <v/>
      </c>
      <c r="M54" s="2503" t="str">
        <f t="shared" si="16"/>
        <v/>
      </c>
      <c r="N54" s="1452"/>
      <c r="O54" s="2501" t="str">
        <f t="shared" si="17"/>
        <v/>
      </c>
      <c r="P54" s="2502" t="str">
        <f t="shared" si="18"/>
        <v/>
      </c>
      <c r="Q54" s="2502" t="str">
        <f t="shared" si="19"/>
        <v/>
      </c>
      <c r="R54" s="2502" t="str">
        <f t="shared" si="20"/>
        <v/>
      </c>
      <c r="S54" s="2503" t="str">
        <f t="shared" si="25"/>
        <v/>
      </c>
      <c r="T54" s="711"/>
      <c r="U54" s="1564" t="str">
        <f t="shared" si="21"/>
        <v/>
      </c>
      <c r="V54" s="1552" t="str">
        <f t="shared" si="22"/>
        <v/>
      </c>
      <c r="W54" s="1452"/>
      <c r="X54" s="1552" t="str">
        <f t="shared" si="26"/>
        <v/>
      </c>
      <c r="Y54" s="1552" t="str">
        <f t="shared" si="23"/>
        <v/>
      </c>
      <c r="Z54" s="1552" t="str">
        <f t="shared" si="24"/>
        <v/>
      </c>
      <c r="AA54" s="1908" t="str">
        <f t="shared" si="27"/>
        <v/>
      </c>
      <c r="AB54" s="1468"/>
    </row>
    <row r="55" spans="1:28" s="1483" customFormat="1" ht="15" customHeight="1" x14ac:dyDescent="0.25">
      <c r="A55" s="1095"/>
      <c r="B55" s="527" t="str">
        <f>SUBSTITUTE('Credit risk (all banks)'!$B112, "; of which:", "")</f>
        <v>general commercial real estate</v>
      </c>
      <c r="C55" s="2523" t="str">
        <f>IF(ISNUMBER('Credit risk (all banks)'!I112),'Credit risk (all banks)'!I112,"")</f>
        <v/>
      </c>
      <c r="D55" s="1680" t="str">
        <f>IF(ISNUMBER('Credit risk (all banks)'!M112),'Credit risk (all banks)'!M112,"")</f>
        <v/>
      </c>
      <c r="E55" s="2523" t="str">
        <f>IF(ISNUMBER('Credit risk (all banks)'!N112),'Credit risk (all banks)'!N112,"")</f>
        <v/>
      </c>
      <c r="F55" s="1680" t="str">
        <f>IF(ISNUMBER('Credit risk (all banks)'!W112),'Credit risk (all banks)'!W112,"")</f>
        <v/>
      </c>
      <c r="G55" s="1680" t="str">
        <f>IF(ISNUMBER('Credit risk (all banks)'!AA112),'Credit risk (all banks)'!AA112,"")</f>
        <v/>
      </c>
      <c r="H55" s="2527"/>
      <c r="I55" s="1444" t="str">
        <f>IF('General Info'!$C$18="No", F55, IF(ISNUMBER('Credit risk (all banks)'!AF112),'Credit risk (all banks)'!AF112,""))</f>
        <v/>
      </c>
      <c r="J55" s="1421" t="str">
        <f>IF('General Info'!$C$18="No", G55, IF(ISNUMBER('Credit risk (all banks)'!AH112),'Credit risk (all banks)'!AH112,""))</f>
        <v/>
      </c>
      <c r="K55" s="711"/>
      <c r="L55" s="2501" t="str">
        <f t="shared" si="15"/>
        <v/>
      </c>
      <c r="M55" s="2503" t="str">
        <f t="shared" si="16"/>
        <v/>
      </c>
      <c r="N55" s="1452"/>
      <c r="O55" s="2501" t="str">
        <f t="shared" si="17"/>
        <v/>
      </c>
      <c r="P55" s="2502" t="str">
        <f t="shared" si="18"/>
        <v/>
      </c>
      <c r="Q55" s="2502" t="str">
        <f t="shared" si="19"/>
        <v/>
      </c>
      <c r="R55" s="2502" t="str">
        <f t="shared" si="20"/>
        <v/>
      </c>
      <c r="S55" s="2503" t="str">
        <f t="shared" si="25"/>
        <v/>
      </c>
      <c r="T55" s="711"/>
      <c r="U55" s="1564" t="str">
        <f t="shared" si="21"/>
        <v/>
      </c>
      <c r="V55" s="1552" t="str">
        <f t="shared" si="22"/>
        <v/>
      </c>
      <c r="W55" s="1452"/>
      <c r="X55" s="1552" t="str">
        <f t="shared" si="26"/>
        <v/>
      </c>
      <c r="Y55" s="1552" t="str">
        <f t="shared" si="23"/>
        <v/>
      </c>
      <c r="Z55" s="1552" t="str">
        <f t="shared" si="24"/>
        <v/>
      </c>
      <c r="AA55" s="1908" t="str">
        <f t="shared" si="27"/>
        <v/>
      </c>
      <c r="AB55" s="1468"/>
    </row>
    <row r="56" spans="1:28" s="1483" customFormat="1" ht="15" customHeight="1" x14ac:dyDescent="0.25">
      <c r="A56" s="1095"/>
      <c r="B56" s="527" t="str">
        <f>SUBSTITUTE('Credit risk (all banks)'!$B121, "; of which:", "")</f>
        <v>income producing residential real estate</v>
      </c>
      <c r="C56" s="2523" t="str">
        <f>IF(ISNUMBER('Credit risk (all banks)'!I121),'Credit risk (all banks)'!I121,"")</f>
        <v/>
      </c>
      <c r="D56" s="1680" t="str">
        <f>IF(ISNUMBER('Credit risk (all banks)'!M121),'Credit risk (all banks)'!M121,"")</f>
        <v/>
      </c>
      <c r="E56" s="2523" t="str">
        <f>IF(ISNUMBER('Credit risk (all banks)'!N121),'Credit risk (all banks)'!N121,"")</f>
        <v/>
      </c>
      <c r="F56" s="1680" t="str">
        <f>IF(ISNUMBER('Credit risk (all banks)'!W121),'Credit risk (all banks)'!W121,"")</f>
        <v/>
      </c>
      <c r="G56" s="1680" t="str">
        <f>IF(ISNUMBER('Credit risk (all banks)'!AA121),'Credit risk (all banks)'!AA121,"")</f>
        <v/>
      </c>
      <c r="H56" s="2527"/>
      <c r="I56" s="1444" t="str">
        <f>IF('General Info'!$C$18="No", F56, IF(ISNUMBER('Credit risk (all banks)'!AF121),'Credit risk (all banks)'!AF121,""))</f>
        <v/>
      </c>
      <c r="J56" s="1421" t="str">
        <f>IF('General Info'!$C$18="No", G56, IF(ISNUMBER('Credit risk (all banks)'!AH121),'Credit risk (all banks)'!AH121,""))</f>
        <v/>
      </c>
      <c r="K56" s="711"/>
      <c r="L56" s="2501" t="str">
        <f t="shared" si="15"/>
        <v/>
      </c>
      <c r="M56" s="2503" t="str">
        <f t="shared" si="16"/>
        <v/>
      </c>
      <c r="N56" s="1452"/>
      <c r="O56" s="2501" t="str">
        <f t="shared" si="17"/>
        <v/>
      </c>
      <c r="P56" s="2502" t="str">
        <f t="shared" si="18"/>
        <v/>
      </c>
      <c r="Q56" s="2502" t="str">
        <f t="shared" si="19"/>
        <v/>
      </c>
      <c r="R56" s="2502" t="str">
        <f t="shared" si="20"/>
        <v/>
      </c>
      <c r="S56" s="2503" t="str">
        <f t="shared" si="25"/>
        <v/>
      </c>
      <c r="T56" s="711"/>
      <c r="U56" s="1564" t="str">
        <f t="shared" si="21"/>
        <v/>
      </c>
      <c r="V56" s="1552" t="str">
        <f t="shared" si="22"/>
        <v/>
      </c>
      <c r="W56" s="1452"/>
      <c r="X56" s="1552" t="str">
        <f t="shared" si="26"/>
        <v/>
      </c>
      <c r="Y56" s="1552" t="str">
        <f t="shared" si="23"/>
        <v/>
      </c>
      <c r="Z56" s="1552" t="str">
        <f t="shared" si="24"/>
        <v/>
      </c>
      <c r="AA56" s="1908" t="str">
        <f t="shared" si="27"/>
        <v/>
      </c>
      <c r="AB56" s="1468"/>
    </row>
    <row r="57" spans="1:28" s="1483" customFormat="1" ht="15" customHeight="1" x14ac:dyDescent="0.25">
      <c r="A57" s="1095"/>
      <c r="B57" s="527" t="str">
        <f>SUBSTITUTE('Credit risk (all banks)'!$B129, "; of which:", "")</f>
        <v>income producing commercial real estate</v>
      </c>
      <c r="C57" s="2523" t="str">
        <f>IF(ISNUMBER('Credit risk (all banks)'!I129),'Credit risk (all banks)'!I129,"")</f>
        <v/>
      </c>
      <c r="D57" s="1680" t="str">
        <f>IF(ISNUMBER('Credit risk (all banks)'!M129),'Credit risk (all banks)'!M129,"")</f>
        <v/>
      </c>
      <c r="E57" s="2523" t="str">
        <f>IF(ISNUMBER('Credit risk (all banks)'!N129),'Credit risk (all banks)'!N129,"")</f>
        <v/>
      </c>
      <c r="F57" s="1680" t="str">
        <f>IF(ISNUMBER('Credit risk (all banks)'!W129),'Credit risk (all banks)'!W129,"")</f>
        <v/>
      </c>
      <c r="G57" s="1680" t="str">
        <f>IF(ISNUMBER('Credit risk (all banks)'!AA129),'Credit risk (all banks)'!AA129,"")</f>
        <v/>
      </c>
      <c r="H57" s="2527"/>
      <c r="I57" s="1444" t="str">
        <f>IF('General Info'!$C$18="No", F57, IF(ISNUMBER('Credit risk (all banks)'!AF129),'Credit risk (all banks)'!AF129,""))</f>
        <v/>
      </c>
      <c r="J57" s="1421" t="str">
        <f>IF('General Info'!$C$18="No", G57, IF(ISNUMBER('Credit risk (all banks)'!AH129),'Credit risk (all banks)'!AH129,""))</f>
        <v/>
      </c>
      <c r="K57" s="711"/>
      <c r="L57" s="2501" t="str">
        <f t="shared" si="15"/>
        <v/>
      </c>
      <c r="M57" s="2503" t="str">
        <f t="shared" si="16"/>
        <v/>
      </c>
      <c r="N57" s="1452"/>
      <c r="O57" s="2501" t="str">
        <f t="shared" si="17"/>
        <v/>
      </c>
      <c r="P57" s="2502" t="str">
        <f t="shared" si="18"/>
        <v/>
      </c>
      <c r="Q57" s="2502" t="str">
        <f t="shared" si="19"/>
        <v/>
      </c>
      <c r="R57" s="2502" t="str">
        <f t="shared" si="20"/>
        <v/>
      </c>
      <c r="S57" s="2503" t="str">
        <f t="shared" si="25"/>
        <v/>
      </c>
      <c r="T57" s="711"/>
      <c r="U57" s="1564" t="str">
        <f t="shared" si="21"/>
        <v/>
      </c>
      <c r="V57" s="1552" t="str">
        <f t="shared" si="22"/>
        <v/>
      </c>
      <c r="W57" s="1452"/>
      <c r="X57" s="1552" t="str">
        <f t="shared" si="26"/>
        <v/>
      </c>
      <c r="Y57" s="1552" t="str">
        <f t="shared" si="23"/>
        <v/>
      </c>
      <c r="Z57" s="1552" t="str">
        <f t="shared" si="24"/>
        <v/>
      </c>
      <c r="AA57" s="1908" t="str">
        <f t="shared" si="27"/>
        <v/>
      </c>
      <c r="AB57" s="1468"/>
    </row>
    <row r="58" spans="1:28" s="1483" customFormat="1" ht="15" customHeight="1" x14ac:dyDescent="0.25">
      <c r="A58" s="1095"/>
      <c r="B58" s="527" t="str">
        <f>SUBSTITUTE('Credit risk (all banks)'!$B134, "; of which:", "")</f>
        <v>land acquisition, development and construction</v>
      </c>
      <c r="C58" s="2523" t="str">
        <f>IF(ISNUMBER('Credit risk (all banks)'!I134),'Credit risk (all banks)'!I134,"")</f>
        <v/>
      </c>
      <c r="D58" s="1680" t="str">
        <f>IF(ISNUMBER('Credit risk (all banks)'!M134),'Credit risk (all banks)'!M134,"")</f>
        <v/>
      </c>
      <c r="E58" s="1680" t="str">
        <f>IF(ISNUMBER('Credit risk (all banks)'!N134),'Credit risk (all banks)'!N134,"")</f>
        <v/>
      </c>
      <c r="F58" s="1680" t="str">
        <f>IF(ISNUMBER('Credit risk (all banks)'!W134),'Credit risk (all banks)'!W134,"")</f>
        <v/>
      </c>
      <c r="G58" s="1680" t="str">
        <f>IF(ISNUMBER('Credit risk (all banks)'!AA134),'Credit risk (all banks)'!AA134,"")</f>
        <v/>
      </c>
      <c r="H58" s="2527"/>
      <c r="I58" s="1444" t="str">
        <f>IF('General Info'!$C$18="No", F58, IF(ISNUMBER('Credit risk (all banks)'!AF134),'Credit risk (all banks)'!AF134,""))</f>
        <v/>
      </c>
      <c r="J58" s="1421" t="str">
        <f>IF('General Info'!$C$18="No", G58, IF(ISNUMBER('Credit risk (all banks)'!AH134),'Credit risk (all banks)'!AH134,""))</f>
        <v/>
      </c>
      <c r="K58" s="711"/>
      <c r="L58" s="2501" t="str">
        <f t="shared" si="15"/>
        <v/>
      </c>
      <c r="M58" s="2503" t="str">
        <f t="shared" si="16"/>
        <v/>
      </c>
      <c r="N58" s="1452"/>
      <c r="O58" s="2501" t="str">
        <f t="shared" si="17"/>
        <v/>
      </c>
      <c r="P58" s="2502" t="str">
        <f t="shared" si="18"/>
        <v/>
      </c>
      <c r="Q58" s="2502" t="str">
        <f t="shared" si="19"/>
        <v/>
      </c>
      <c r="R58" s="2502" t="str">
        <f t="shared" si="20"/>
        <v/>
      </c>
      <c r="S58" s="2503" t="str">
        <f t="shared" si="25"/>
        <v/>
      </c>
      <c r="T58" s="711"/>
      <c r="U58" s="1564" t="str">
        <f t="shared" si="21"/>
        <v/>
      </c>
      <c r="V58" s="1552" t="str">
        <f t="shared" si="22"/>
        <v/>
      </c>
      <c r="W58" s="1452"/>
      <c r="X58" s="1552" t="str">
        <f t="shared" si="26"/>
        <v/>
      </c>
      <c r="Y58" s="1552" t="str">
        <f t="shared" si="23"/>
        <v/>
      </c>
      <c r="Z58" s="1552" t="str">
        <f t="shared" si="24"/>
        <v/>
      </c>
      <c r="AA58" s="1908" t="str">
        <f t="shared" si="27"/>
        <v/>
      </c>
      <c r="AB58" s="1468"/>
    </row>
    <row r="59" spans="1:28" s="1483" customFormat="1" ht="15" customHeight="1" x14ac:dyDescent="0.25">
      <c r="A59" s="1095"/>
      <c r="B59" s="448" t="str">
        <f>SUBSTITUTE('Credit risk (all banks)'!$B137, "; of which:", "")</f>
        <v>Defaulted exposures</v>
      </c>
      <c r="C59" s="2523" t="str">
        <f>IF(ISNUMBER('Credit risk (all banks)'!I137),'Credit risk (all banks)'!I137,"")</f>
        <v/>
      </c>
      <c r="D59" s="1680" t="str">
        <f>IF(ISNUMBER('Credit risk (all banks)'!M137),'Credit risk (all banks)'!M137,"")</f>
        <v/>
      </c>
      <c r="E59" s="1470"/>
      <c r="F59" s="1680" t="str">
        <f>IF(ISNUMBER('Credit risk (all banks)'!W137),'Credit risk (all banks)'!W137,"")</f>
        <v/>
      </c>
      <c r="G59" s="1680" t="str">
        <f>IF(ISNUMBER('Credit risk (all banks)'!AA137),'Credit risk (all banks)'!AA137,"")</f>
        <v/>
      </c>
      <c r="H59" s="2527"/>
      <c r="I59" s="1444" t="str">
        <f>IF('General Info'!$C$18="No", F59, IF(ISNUMBER('Credit risk (all banks)'!AF137),'Credit risk (all banks)'!AF137,""))</f>
        <v/>
      </c>
      <c r="J59" s="1421" t="str">
        <f>IF('General Info'!$C$18="No", G59, IF(ISNUMBER('Credit risk (all banks)'!AH137),'Credit risk (all banks)'!AH137,""))</f>
        <v/>
      </c>
      <c r="K59" s="711"/>
      <c r="L59" s="2501" t="str">
        <f t="shared" si="15"/>
        <v/>
      </c>
      <c r="M59" s="2503" t="str">
        <f t="shared" si="16"/>
        <v/>
      </c>
      <c r="N59" s="1452"/>
      <c r="O59" s="2501" t="str">
        <f t="shared" si="17"/>
        <v/>
      </c>
      <c r="P59" s="2502" t="str">
        <f t="shared" si="18"/>
        <v/>
      </c>
      <c r="Q59" s="2502" t="str">
        <f t="shared" si="19"/>
        <v/>
      </c>
      <c r="R59" s="2502" t="str">
        <f t="shared" si="20"/>
        <v/>
      </c>
      <c r="S59" s="2503" t="str">
        <f t="shared" si="25"/>
        <v/>
      </c>
      <c r="T59" s="711"/>
      <c r="U59" s="1564" t="str">
        <f t="shared" si="21"/>
        <v/>
      </c>
      <c r="V59" s="1552" t="str">
        <f t="shared" si="22"/>
        <v/>
      </c>
      <c r="W59" s="1452"/>
      <c r="X59" s="1552" t="str">
        <f t="shared" si="26"/>
        <v/>
      </c>
      <c r="Y59" s="1552" t="str">
        <f t="shared" si="23"/>
        <v/>
      </c>
      <c r="Z59" s="1552" t="str">
        <f t="shared" si="24"/>
        <v/>
      </c>
      <c r="AA59" s="1908" t="str">
        <f t="shared" si="27"/>
        <v/>
      </c>
      <c r="AB59" s="1468"/>
    </row>
    <row r="60" spans="1:28" s="1483" customFormat="1" ht="15" customHeight="1" x14ac:dyDescent="0.25">
      <c r="A60" s="1095"/>
      <c r="B60" s="448" t="str">
        <f>'Credit risk (all banks)'!$B140</f>
        <v>Failed trades and non-DVP transactions</v>
      </c>
      <c r="C60" s="2523" t="str">
        <f>IF(ISNUMBER('Credit risk (all banks)'!I140),'Credit risk (all banks)'!I140,"")</f>
        <v/>
      </c>
      <c r="D60" s="1680" t="str">
        <f>IF(ISNUMBER('Credit risk (all banks)'!M140),'Credit risk (all banks)'!M140,"")</f>
        <v/>
      </c>
      <c r="E60" s="1470"/>
      <c r="F60" s="1680" t="str">
        <f>IF(ISNUMBER('Credit risk (all banks)'!W140),'Credit risk (all banks)'!W140,"")</f>
        <v/>
      </c>
      <c r="G60" s="1680" t="str">
        <f>IF(ISNUMBER('Credit risk (all banks)'!AA140),'Credit risk (all banks)'!AA140,"")</f>
        <v/>
      </c>
      <c r="H60" s="2527"/>
      <c r="I60" s="1444" t="str">
        <f>IF('General Info'!$C$18="No", F60, IF(ISNUMBER('Credit risk (all banks)'!AF140),'Credit risk (all banks)'!AF140,""))</f>
        <v/>
      </c>
      <c r="J60" s="1421" t="str">
        <f>IF('General Info'!$C$18="No", G60, IF(ISNUMBER('Credit risk (all banks)'!AH140),'Credit risk (all banks)'!AH140,""))</f>
        <v/>
      </c>
      <c r="K60" s="711"/>
      <c r="L60" s="2501" t="str">
        <f t="shared" si="15"/>
        <v/>
      </c>
      <c r="M60" s="2503" t="str">
        <f t="shared" si="16"/>
        <v/>
      </c>
      <c r="N60" s="1452"/>
      <c r="O60" s="2501" t="str">
        <f t="shared" si="17"/>
        <v/>
      </c>
      <c r="P60" s="2502" t="str">
        <f t="shared" si="18"/>
        <v/>
      </c>
      <c r="Q60" s="2502" t="str">
        <f t="shared" si="19"/>
        <v/>
      </c>
      <c r="R60" s="2502" t="str">
        <f t="shared" si="20"/>
        <v/>
      </c>
      <c r="S60" s="2503" t="str">
        <f t="shared" si="25"/>
        <v/>
      </c>
      <c r="T60" s="711"/>
      <c r="U60" s="1564" t="str">
        <f t="shared" si="21"/>
        <v/>
      </c>
      <c r="V60" s="1552" t="str">
        <f t="shared" si="22"/>
        <v/>
      </c>
      <c r="W60" s="1452"/>
      <c r="X60" s="1552" t="str">
        <f t="shared" si="26"/>
        <v/>
      </c>
      <c r="Y60" s="1552" t="str">
        <f t="shared" si="23"/>
        <v/>
      </c>
      <c r="Z60" s="1552" t="str">
        <f t="shared" si="24"/>
        <v/>
      </c>
      <c r="AA60" s="1908" t="str">
        <f t="shared" si="27"/>
        <v/>
      </c>
      <c r="AB60" s="1468"/>
    </row>
    <row r="61" spans="1:28" s="1483" customFormat="1" ht="15" customHeight="1" x14ac:dyDescent="0.25">
      <c r="A61" s="1095"/>
      <c r="B61" s="2539" t="str">
        <f>'Credit risk (all banks)'!$B141</f>
        <v>Other assets</v>
      </c>
      <c r="C61" s="2531" t="str">
        <f>IF(ISNUMBER('Credit risk (all banks)'!I141),'Credit risk (all banks)'!I141,"")</f>
        <v/>
      </c>
      <c r="D61" s="2532" t="str">
        <f>IF(ISNUMBER('Credit risk (all banks)'!M141),'Credit risk (all banks)'!M141,"")</f>
        <v/>
      </c>
      <c r="E61" s="2532" t="str">
        <f>IF(ISNUMBER('Credit risk (all banks)'!N141),'Credit risk (all banks)'!N141,"")</f>
        <v/>
      </c>
      <c r="F61" s="2532" t="str">
        <f>IF(ISNUMBER('Credit risk (all banks)'!W141),'Credit risk (all banks)'!W141,"")</f>
        <v/>
      </c>
      <c r="G61" s="2532" t="str">
        <f>IF(ISNUMBER('Credit risk (all banks)'!AA141),'Credit risk (all banks)'!AA141,"")</f>
        <v/>
      </c>
      <c r="H61" s="2540"/>
      <c r="I61" s="1459" t="str">
        <f>IF('General Info'!$C$18="No", F61, IF(ISNUMBER('Credit risk (all banks)'!AF141),'Credit risk (all banks)'!AF141,""))</f>
        <v/>
      </c>
      <c r="J61" s="2533" t="str">
        <f>IF('General Info'!$C$18="No", G61, IF(ISNUMBER('Credit risk (all banks)'!AH141),'Credit risk (all banks)'!AH141,""))</f>
        <v/>
      </c>
      <c r="K61" s="711"/>
      <c r="L61" s="2513" t="str">
        <f t="shared" si="15"/>
        <v/>
      </c>
      <c r="M61" s="2515" t="str">
        <f t="shared" si="16"/>
        <v/>
      </c>
      <c r="N61" s="2555"/>
      <c r="O61" s="2513" t="str">
        <f t="shared" si="17"/>
        <v/>
      </c>
      <c r="P61" s="2514" t="str">
        <f t="shared" si="18"/>
        <v/>
      </c>
      <c r="Q61" s="2514" t="str">
        <f t="shared" si="19"/>
        <v/>
      </c>
      <c r="R61" s="2514" t="str">
        <f t="shared" si="20"/>
        <v/>
      </c>
      <c r="S61" s="2515" t="str">
        <f t="shared" si="25"/>
        <v/>
      </c>
      <c r="T61" s="711"/>
      <c r="U61" s="1564" t="str">
        <f t="shared" si="21"/>
        <v/>
      </c>
      <c r="V61" s="1552" t="str">
        <f t="shared" si="22"/>
        <v/>
      </c>
      <c r="W61" s="1452"/>
      <c r="X61" s="1552" t="str">
        <f t="shared" si="26"/>
        <v/>
      </c>
      <c r="Y61" s="1552" t="str">
        <f t="shared" si="23"/>
        <v/>
      </c>
      <c r="Z61" s="1552" t="str">
        <f t="shared" si="24"/>
        <v/>
      </c>
      <c r="AA61" s="1908" t="str">
        <f t="shared" si="27"/>
        <v/>
      </c>
      <c r="AB61" s="1468"/>
    </row>
    <row r="62" spans="1:28" s="1483" customFormat="1" ht="15" customHeight="1" x14ac:dyDescent="0.25">
      <c r="A62" s="1095"/>
      <c r="B62" s="2544" t="str">
        <f>'Credit risk (all banks)'!$B142</f>
        <v>Total standardised approach</v>
      </c>
      <c r="C62" s="2543" t="str">
        <f>IF(AND(ISNUMBER(C43),ISNUMBER(C44),ISNUMBER(C45),ISNUMBER(C46),ISNUMBER(C47),ISNUMBER(C48),ISNUMBER(C49),ISNUMBER(C50),ISNUMBER(C51),ISNUMBER(C52),ISNUMBER(C53),ISNUMBER(C59),ISNUMBER(C60),ISNUMBER(C61)),SUM(C43,C44,C45,C46,C47,C48,C49,C50,C51,C52,C53,C59,C60,C61),"")</f>
        <v/>
      </c>
      <c r="D62" s="2536" t="str">
        <f>IF(AND(ISNUMBER(D43),ISNUMBER(D44),ISNUMBER(D45),ISNUMBER(D46),ISNUMBER(D47),ISNUMBER(D48),ISNUMBER(D49),ISNUMBER(D50),ISNUMBER(D51),ISNUMBER(D52),ISNUMBER(D53),ISNUMBER(D59),ISNUMBER(D60),ISNUMBER(D61)),SUM(D43,D44,D45,D46,D47,D48,D49,D50,D51,D52,D53,D59,D60,D61),"")</f>
        <v/>
      </c>
      <c r="E62" s="2536" t="str">
        <f>IF(AND(ISNUMBER(E43),ISNUMBER(E44),ISNUMBER(E45),ISNUMBER(E46),ISNUMBER(E47),ISNUMBER(E48),ISNUMBER(E49),ISNUMBER(E50),ISNUMBER(E51),ISNUMBER(E52),ISNUMBER(E53),ISNUMBER(E61)),SUM(E43,E44,E45,E46,E47,E48,E49,E50,E51,E52,E53,E61),"")</f>
        <v/>
      </c>
      <c r="F62" s="2536" t="str">
        <f>IF(AND(ISNUMBER(F43),ISNUMBER(F44),ISNUMBER(F45),ISNUMBER(F46),ISNUMBER(F47),ISNUMBER(F48),ISNUMBER(F49),ISNUMBER(F50),ISNUMBER(F51),ISNUMBER(F52),ISNUMBER(F53),ISNUMBER(F59),ISNUMBER(F60),ISNUMBER(F61)),SUM(F43,F44,F45,F46,F47,F48,F49,F50,F51,F52,F53,F59,F60,F61),"")</f>
        <v/>
      </c>
      <c r="G62" s="2536" t="str">
        <f>IF(AND(ISNUMBER(G43),ISNUMBER(G44),ISNUMBER(G45),ISNUMBER(G46),ISNUMBER(G47),ISNUMBER(G48),ISNUMBER(G49),ISNUMBER(G50),ISNUMBER(G51),ISNUMBER(G52),ISNUMBER(G53),ISNUMBER(G59),ISNUMBER(G60),ISNUMBER(G61)),SUM(G43,G44,G45,G46,G47,G48,G49,G50,G51,G52,G53,G59,G60,G61),"")</f>
        <v/>
      </c>
      <c r="H62" s="2525"/>
      <c r="I62" s="2536" t="str">
        <f>IF(AND(ISNUMBER(I43),ISNUMBER(I44),ISNUMBER(I45),ISNUMBER(I46),ISNUMBER(I47),ISNUMBER(I48),ISNUMBER(I49),ISNUMBER(I50),ISNUMBER(I51),ISNUMBER(I52),ISNUMBER(I53),ISNUMBER(I59),ISNUMBER(I60),ISNUMBER(I61)),SUM(I43,I44,I45,I46,I47,I48,I49,I50,I51,I52,I53,I59,I60,I61),"")</f>
        <v/>
      </c>
      <c r="J62" s="2541" t="str">
        <f>IF(AND(ISNUMBER(J43),ISNUMBER(J44),ISNUMBER(J45),ISNUMBER(J46),ISNUMBER(J47),ISNUMBER(J48),ISNUMBER(J49),ISNUMBER(J50),ISNUMBER(J51),ISNUMBER(J52),ISNUMBER(J53),ISNUMBER(J59),ISNUMBER(J60),ISNUMBER(J61)),SUM(J43,J44,J45,J46,J47,J48,J49,J50,J51,J52,J53,J59,J60,J61),"")</f>
        <v/>
      </c>
      <c r="K62" s="711"/>
      <c r="L62" s="2557" t="str">
        <f t="shared" si="15"/>
        <v/>
      </c>
      <c r="M62" s="2558" t="str">
        <f t="shared" si="16"/>
        <v/>
      </c>
      <c r="N62" s="2506"/>
      <c r="O62" s="2557" t="str">
        <f t="shared" si="17"/>
        <v/>
      </c>
      <c r="P62" s="2560" t="str">
        <f t="shared" si="18"/>
        <v/>
      </c>
      <c r="Q62" s="2560" t="str">
        <f t="shared" si="19"/>
        <v/>
      </c>
      <c r="R62" s="2560" t="str">
        <f t="shared" si="20"/>
        <v/>
      </c>
      <c r="S62" s="2558" t="str">
        <f t="shared" si="25"/>
        <v/>
      </c>
      <c r="T62" s="711"/>
      <c r="U62" s="1565" t="str">
        <f t="shared" si="21"/>
        <v/>
      </c>
      <c r="V62" s="1554" t="str">
        <f t="shared" si="22"/>
        <v/>
      </c>
      <c r="W62" s="1497"/>
      <c r="X62" s="1554" t="str">
        <f t="shared" si="26"/>
        <v/>
      </c>
      <c r="Y62" s="1554" t="str">
        <f t="shared" si="23"/>
        <v/>
      </c>
      <c r="Z62" s="1554" t="str">
        <f t="shared" si="24"/>
        <v/>
      </c>
      <c r="AA62" s="1553" t="str">
        <f t="shared" si="27"/>
        <v/>
      </c>
      <c r="AB62" s="1468"/>
    </row>
    <row r="63" spans="1:28" s="293" customFormat="1" ht="60" customHeight="1" x14ac:dyDescent="0.25">
      <c r="A63" s="2196" t="s">
        <v>2119</v>
      </c>
      <c r="B63" s="245"/>
      <c r="C63" s="246"/>
      <c r="D63" s="235"/>
      <c r="E63" s="235"/>
      <c r="F63" s="235"/>
      <c r="G63" s="235"/>
      <c r="H63" s="235"/>
      <c r="I63" s="235"/>
      <c r="J63" s="235"/>
      <c r="K63" s="235"/>
      <c r="L63" s="235"/>
      <c r="M63" s="235"/>
      <c r="N63" s="235"/>
      <c r="O63" s="235"/>
      <c r="P63" s="235"/>
      <c r="Q63" s="235"/>
      <c r="R63" s="235"/>
      <c r="S63" s="235"/>
      <c r="T63" s="235"/>
      <c r="U63" s="235"/>
      <c r="V63" s="235"/>
      <c r="AB63" s="2216"/>
    </row>
    <row r="64" spans="1:28" s="1483" customFormat="1" ht="15" customHeight="1" x14ac:dyDescent="0.25">
      <c r="A64" s="1095"/>
      <c r="B64" s="3115" t="s">
        <v>1758</v>
      </c>
      <c r="C64" s="3118" t="s">
        <v>990</v>
      </c>
      <c r="D64" s="3119"/>
      <c r="E64" s="3119"/>
      <c r="F64" s="3106" t="s">
        <v>1822</v>
      </c>
      <c r="G64" s="3107"/>
      <c r="H64" s="3108"/>
      <c r="I64" s="3120" t="s">
        <v>2100</v>
      </c>
      <c r="J64" s="3121"/>
      <c r="K64" s="2208"/>
      <c r="L64" s="3112" t="s">
        <v>1823</v>
      </c>
      <c r="M64" s="3124"/>
      <c r="N64" s="3124"/>
      <c r="O64" s="3124"/>
      <c r="P64" s="3124"/>
      <c r="Q64" s="3124"/>
      <c r="R64" s="3124"/>
      <c r="S64" s="3125"/>
      <c r="T64" s="2208"/>
      <c r="U64" s="3113" t="s">
        <v>1715</v>
      </c>
      <c r="V64" s="3113"/>
      <c r="W64" s="3113"/>
      <c r="X64" s="3113"/>
      <c r="Y64" s="3113"/>
      <c r="Z64" s="3113"/>
      <c r="AA64" s="3114"/>
      <c r="AB64" s="1468"/>
    </row>
    <row r="65" spans="1:28" s="1483" customFormat="1" ht="15" customHeight="1" x14ac:dyDescent="0.3">
      <c r="A65" s="1095"/>
      <c r="B65" s="3116"/>
      <c r="C65" s="3110" t="s">
        <v>1806</v>
      </c>
      <c r="D65" s="3126"/>
      <c r="E65" s="3126"/>
      <c r="F65" s="3126" t="s">
        <v>1806</v>
      </c>
      <c r="G65" s="3126"/>
      <c r="H65" s="3126"/>
      <c r="I65" s="3122"/>
      <c r="J65" s="3123"/>
      <c r="K65" s="2211"/>
      <c r="L65" s="3127" t="s">
        <v>1954</v>
      </c>
      <c r="M65" s="3128"/>
      <c r="N65" s="3128"/>
      <c r="O65" s="3126" t="s">
        <v>1849</v>
      </c>
      <c r="P65" s="3126"/>
      <c r="Q65" s="3126" t="s">
        <v>1848</v>
      </c>
      <c r="R65" s="3126"/>
      <c r="S65" s="3109"/>
      <c r="T65" s="2211"/>
      <c r="U65" s="3097" t="s">
        <v>1824</v>
      </c>
      <c r="V65" s="3098"/>
      <c r="W65" s="3098"/>
      <c r="X65" s="3098"/>
      <c r="Y65" s="3098" t="s">
        <v>1849</v>
      </c>
      <c r="Z65" s="3098"/>
      <c r="AA65" s="3099"/>
      <c r="AB65" s="1468"/>
    </row>
    <row r="66" spans="1:28" s="1483" customFormat="1" ht="45" customHeight="1" x14ac:dyDescent="0.25">
      <c r="A66" s="1095"/>
      <c r="B66" s="3117"/>
      <c r="C66" s="2197" t="s">
        <v>1811</v>
      </c>
      <c r="D66" s="2198" t="s">
        <v>45</v>
      </c>
      <c r="E66" s="2198" t="s">
        <v>1802</v>
      </c>
      <c r="F66" s="2198" t="s">
        <v>1811</v>
      </c>
      <c r="G66" s="2198" t="s">
        <v>45</v>
      </c>
      <c r="H66" s="2198" t="s">
        <v>1802</v>
      </c>
      <c r="I66" s="2198" t="s">
        <v>1811</v>
      </c>
      <c r="J66" s="2073" t="s">
        <v>45</v>
      </c>
      <c r="K66" s="2093"/>
      <c r="L66" s="2197" t="s">
        <v>1852</v>
      </c>
      <c r="M66" s="2198" t="s">
        <v>1853</v>
      </c>
      <c r="N66" s="2198" t="s">
        <v>1856</v>
      </c>
      <c r="O66" s="2198" t="s">
        <v>1852</v>
      </c>
      <c r="P66" s="2198" t="s">
        <v>1853</v>
      </c>
      <c r="Q66" s="2198" t="s">
        <v>990</v>
      </c>
      <c r="R66" s="2198" t="s">
        <v>1822</v>
      </c>
      <c r="S66" s="2073" t="s">
        <v>1854</v>
      </c>
      <c r="T66" s="2093"/>
      <c r="U66" s="2197" t="s">
        <v>1852</v>
      </c>
      <c r="V66" s="2198" t="s">
        <v>1853</v>
      </c>
      <c r="W66" s="2198" t="s">
        <v>1857</v>
      </c>
      <c r="X66" s="2198" t="s">
        <v>1855</v>
      </c>
      <c r="Y66" s="2198" t="s">
        <v>1852</v>
      </c>
      <c r="Z66" s="2198" t="s">
        <v>1853</v>
      </c>
      <c r="AA66" s="2073" t="s">
        <v>1855</v>
      </c>
      <c r="AB66" s="1468"/>
    </row>
    <row r="67" spans="1:28" s="1483" customFormat="1" ht="15" customHeight="1" x14ac:dyDescent="0.25">
      <c r="A67" s="1095"/>
      <c r="B67" s="2219" t="str">
        <f>SUBSTITUTE('Credit risk (IRB banks)'!$B15, "; of which:", "")</f>
        <v>Large and mid-market general corporates</v>
      </c>
      <c r="C67" s="2518" t="str">
        <f>IF(ISNUMBER('Credit risk (IRB banks)'!I15),'Credit risk (IRB banks)'!I15,"")</f>
        <v/>
      </c>
      <c r="D67" s="2284" t="str">
        <f>IF(ISNUMBER('Credit risk (IRB banks)'!M15),'Credit risk (IRB banks)'!M15,"")</f>
        <v/>
      </c>
      <c r="E67" s="2284" t="str">
        <f>IF(ISNUMBER('Credit risk (IRB banks)'!N15),'Credit risk (IRB banks)'!N15,"")</f>
        <v/>
      </c>
      <c r="F67" s="2284" t="str">
        <f>IF(ISNUMBER('Credit risk (IRB banks)'!AY15),'Credit risk (IRB banks)'!AY15,"")</f>
        <v/>
      </c>
      <c r="G67" s="2284" t="str">
        <f>IF(ISNUMBER('Credit risk (IRB banks)'!BC15),'Credit risk (IRB banks)'!BC15,"")</f>
        <v/>
      </c>
      <c r="H67" s="2284" t="str">
        <f>IF(ISNUMBER('Credit risk (IRB banks)'!BD15),'Credit risk (IRB banks)'!BD15,"")</f>
        <v/>
      </c>
      <c r="I67" s="2284" t="str">
        <f>IF(ISNUMBER('Credit risk (IRB banks)'!CF15),'Credit risk (IRB banks)'!CF15,"")</f>
        <v/>
      </c>
      <c r="J67" s="2530" t="str">
        <f>IF(ISNUMBER('Credit risk (IRB banks)'!CH15),'Credit risk (IRB banks)'!CH15,"")</f>
        <v/>
      </c>
      <c r="K67" s="711"/>
      <c r="L67" s="2498" t="str">
        <f t="shared" ref="L67:L81" si="28">IF(AND(ISNUMBER(C67),ISNUMBER(F67)),IF(AND(C67&lt;&gt;0,F67&lt;&gt;0),((F67-C67)/C67),"EAD=0"),"")</f>
        <v/>
      </c>
      <c r="M67" s="2499" t="str">
        <f t="shared" ref="M67:M81" si="29">IF(AND(ISNUMBER(D67),ISNUMBER(G67)),IF(AND(D67&lt;&gt;0,G67&lt;&gt;0),((G67-D67)/D67),"RWA=0"),"")</f>
        <v/>
      </c>
      <c r="N67" s="2499" t="str">
        <f t="shared" ref="N67:N81" si="30">IF(AND(ISNUMBER(E67),ISNUMBER(H67)),IF(AND(E67&lt;&gt;0,H67&lt;&gt;0),((H67-E67)/E67),"EL=0"),"")</f>
        <v/>
      </c>
      <c r="O67" s="2499" t="str">
        <f t="shared" ref="O67:O81" si="31">IF(AND(ISNUMBER(F67),ISNUMBER(I67)),IF(AND(F67&lt;&gt;0,I67&lt;&gt;0),((I67-F67)/F67),"EAD=0"),"")</f>
        <v/>
      </c>
      <c r="P67" s="2499" t="str">
        <f t="shared" ref="P67:P81" si="32">IF(AND(ISNUMBER(G67),ISNUMBER(J67)),IF(AND(G67&lt;&gt;0,J67&lt;&gt;0),((J67-G67)/G67),"RWA=0"),"")</f>
        <v/>
      </c>
      <c r="Q67" s="2499" t="str">
        <f t="shared" ref="Q67:Q81" si="33">IF(AND(ISNUMBER(C67),ISNUMBER(D67)), IF(AND(C67&lt;&gt;0,D67&lt;&gt;0), (D67/C67), "EAD,RWA=0"),"")</f>
        <v/>
      </c>
      <c r="R67" s="2499" t="str">
        <f t="shared" ref="R67:R81" si="34">IF(AND(ISNUMBER(F67),ISNUMBER(G67)), IF(AND(F67&lt;&gt;0,G67&lt;&gt;0), (G67/F67), "EAD,RWA=0"),"")</f>
        <v/>
      </c>
      <c r="S67" s="2500" t="str">
        <f>IF(AND(ISNUMBER(I67),ISNUMBER(J67)), IF(AND(I67&lt;&gt;0,J67&lt;&gt;0), (J67/I67), "EAD,RWA=0"),"")</f>
        <v/>
      </c>
      <c r="T67" s="711"/>
      <c r="U67" s="1962" t="str">
        <f t="shared" ref="U67:U81" si="35">IF(ISNUMBER(L67), IF(ABS(L67)&gt;=0.5,"Error: diff above 50%", IF(ABS(L67)&gt;=0.3, "Warning: diff 30-50%", "Diff below 30%")),"")</f>
        <v/>
      </c>
      <c r="V67" s="1963" t="str">
        <f t="shared" ref="V67:V81" si="36">IF(ISNUMBER(M67), IF(ABS(M67)&gt;=0.5,"Error: diff above 50%", IF(ABS(M67)&gt;=0.3, "Warning: diff 30-50%", "Diff below 30%")),"")</f>
        <v/>
      </c>
      <c r="W67" s="1963" t="str">
        <f t="shared" ref="W67:W81" si="37">IF(ISNUMBER(N67), IF(ABS(N67)&gt;=0.5,"Error: diff above 50%", IF(ABS(N67)&gt;=0.3, "Warning: diff 30-50%", "Diff below 30%")),"")</f>
        <v/>
      </c>
      <c r="X67" s="1963" t="str">
        <f>IF(AND(AND(ISNUMBER(Q67),ISNUMBER(R67)), AND(Q67&lt;&gt;0, R67&lt;&gt;0)),IF(R67/Q67&gt;=1.5,"Error: RW increase above 50%",IF(R67/Q67&gt;=1.25,"Warning: RW increase between 50%-25%",IF(R67/Q67&gt;=0.9,"RW change between +25% and -10%",IF(R67/Q67&gt;=0.8,"Warning: RW decrease from 10% to 20%","Error: RW decrease is more than 20%")))), "")</f>
        <v/>
      </c>
      <c r="Y67" s="1963" t="str">
        <f t="shared" ref="Y67:Y81" si="38">IF(ISNUMBER(O67), IF(ABS(O67)&gt;=0.5,"Error: diff above 50%", IF(ABS(O67)&gt;=0.3, "Warning: diff 30-50%", "Diff below 30%")),"")</f>
        <v/>
      </c>
      <c r="Z67" s="1963" t="str">
        <f t="shared" ref="Z67:Z81" si="39">IF(ISNUMBER(P67), IF(ABS(P67)&gt;=0.5,"Error: diff above 50%", IF(ABS(P67)&gt;=0.3, "Warning: diff 30-50%", "Diff below 30%")),"")</f>
        <v/>
      </c>
      <c r="AA67" s="2090" t="str">
        <f>IF(AND(AND(ISNUMBER(R67),ISNUMBER(S67)), AND(R67&lt;&gt;0, S67&lt;&gt;0)),IF(S67/R67&gt;=1.5,"Error: RW increase above 50%",IF(S67/R67&gt;=1.25,"Warning: RW increase between 50%-25%",IF(S67/R67&gt;=0.9,"RW change between +25% and -10%",IF(S67/R67&gt;=0.8,"Warning: RW decrease from 10% to 20%","Error: RW decrease is more than 20%")))), "")</f>
        <v/>
      </c>
      <c r="AB67" s="1468"/>
    </row>
    <row r="68" spans="1:28" s="1483" customFormat="1" ht="15" customHeight="1" x14ac:dyDescent="0.25">
      <c r="A68" s="1095"/>
      <c r="B68" s="1480" t="str">
        <f>SUBSTITUTE('Credit risk (IRB banks)'!$B18, "; of which:", "")</f>
        <v>Specialised lending</v>
      </c>
      <c r="C68" s="2523" t="str">
        <f>IF(ISNUMBER('Credit risk (IRB banks)'!I18),'Credit risk (IRB banks)'!I18,"")</f>
        <v/>
      </c>
      <c r="D68" s="1680" t="str">
        <f>IF(ISNUMBER('Credit risk (IRB banks)'!M18),'Credit risk (IRB banks)'!M18,"")</f>
        <v/>
      </c>
      <c r="E68" s="1680" t="str">
        <f>IF(ISNUMBER('Credit risk (IRB banks)'!N18),'Credit risk (IRB banks)'!N18,"")</f>
        <v/>
      </c>
      <c r="F68" s="1680" t="str">
        <f>IF(ISNUMBER('Credit risk (IRB banks)'!AY18),'Credit risk (IRB banks)'!AY18,"")</f>
        <v/>
      </c>
      <c r="G68" s="1680" t="str">
        <f>IF(ISNUMBER('Credit risk (IRB banks)'!BC18),'Credit risk (IRB banks)'!BC18,"")</f>
        <v/>
      </c>
      <c r="H68" s="1680" t="str">
        <f>IF(ISNUMBER('Credit risk (IRB banks)'!BD18),'Credit risk (IRB banks)'!BD18,"")</f>
        <v/>
      </c>
      <c r="I68" s="1680" t="str">
        <f>IF(ISNUMBER('Credit risk (IRB banks)'!CF18),'Credit risk (IRB banks)'!CF18,"")</f>
        <v/>
      </c>
      <c r="J68" s="427" t="str">
        <f>IF(ISNUMBER('Credit risk (IRB banks)'!CH18),'Credit risk (IRB banks)'!CH18,"")</f>
        <v/>
      </c>
      <c r="K68" s="711"/>
      <c r="L68" s="2501" t="str">
        <f t="shared" si="28"/>
        <v/>
      </c>
      <c r="M68" s="2502" t="str">
        <f t="shared" si="29"/>
        <v/>
      </c>
      <c r="N68" s="2502" t="str">
        <f t="shared" si="30"/>
        <v/>
      </c>
      <c r="O68" s="2502" t="str">
        <f t="shared" si="31"/>
        <v/>
      </c>
      <c r="P68" s="2502" t="str">
        <f t="shared" si="32"/>
        <v/>
      </c>
      <c r="Q68" s="2502" t="str">
        <f t="shared" si="33"/>
        <v/>
      </c>
      <c r="R68" s="2502" t="str">
        <f t="shared" si="34"/>
        <v/>
      </c>
      <c r="S68" s="2503" t="str">
        <f t="shared" ref="S68:S81" si="40">IF(AND(ISNUMBER(I68),ISNUMBER(J68)), IF(AND(I68&lt;&gt;0,J68&lt;&gt;0), (J68/I68), "EAD,RWA=0"),"")</f>
        <v/>
      </c>
      <c r="T68" s="711"/>
      <c r="U68" s="1564" t="str">
        <f t="shared" si="35"/>
        <v/>
      </c>
      <c r="V68" s="1552" t="str">
        <f t="shared" si="36"/>
        <v/>
      </c>
      <c r="W68" s="1552" t="str">
        <f t="shared" si="37"/>
        <v/>
      </c>
      <c r="X68" s="1552" t="str">
        <f t="shared" ref="X68:X81" si="41">IF(AND(AND(ISNUMBER(Q68),ISNUMBER(R68)), AND(Q68&lt;&gt;0, R68&lt;&gt;0)),IF(R68/Q68&gt;=1.5,"Error: RW increase above 50%",IF(R68/Q68&gt;=1.25,"Warning: RW increase between 50%-25%",IF(R68/Q68&gt;=0.9,"RW change between +25% and -10%",IF(R68/Q68&gt;=0.8,"Warning: RW decrease from 10% to 20%","Error: RW decrease is more than 20%")))), "")</f>
        <v/>
      </c>
      <c r="Y68" s="1694"/>
      <c r="Z68" s="1552" t="str">
        <f t="shared" si="39"/>
        <v/>
      </c>
      <c r="AA68" s="1908" t="str">
        <f t="shared" ref="AA68:AA81" si="42">IF(AND(AND(ISNUMBER(R68),ISNUMBER(S68)), AND(R68&lt;&gt;0, S68&lt;&gt;0)),IF(S68/R68&gt;=1.5,"Error: RW increase above 50%",IF(S68/R68&gt;=1.25,"Warning: RW increase between 50%-25%",IF(S68/R68&gt;=0.9,"RW change between +25% and -10%",IF(S68/R68&gt;=0.8,"Warning: RW decrease from 10% to 20%","Error: RW decrease is more than 20%")))), "")</f>
        <v/>
      </c>
      <c r="AB68" s="1468"/>
    </row>
    <row r="69" spans="1:28" s="1483" customFormat="1" ht="15" customHeight="1" x14ac:dyDescent="0.25">
      <c r="A69" s="1095"/>
      <c r="B69" s="1480" t="str">
        <f>'Credit risk (IRB banks)'!$B34</f>
        <v>SME treated as corporate</v>
      </c>
      <c r="C69" s="2523" t="str">
        <f>IF(ISNUMBER('Credit risk (IRB banks)'!I34),'Credit risk (IRB banks)'!I34,"")</f>
        <v/>
      </c>
      <c r="D69" s="1680" t="str">
        <f>IF(ISNUMBER('Credit risk (IRB banks)'!M34),'Credit risk (IRB banks)'!M34,"")</f>
        <v/>
      </c>
      <c r="E69" s="1680" t="str">
        <f>IF(ISNUMBER('Credit risk (IRB banks)'!N34),'Credit risk (IRB banks)'!N34,"")</f>
        <v/>
      </c>
      <c r="F69" s="1680" t="str">
        <f>IF(ISNUMBER('Credit risk (IRB banks)'!AY34),'Credit risk (IRB banks)'!AY34,"")</f>
        <v/>
      </c>
      <c r="G69" s="1680" t="str">
        <f>IF(ISNUMBER('Credit risk (IRB banks)'!BC34),'Credit risk (IRB banks)'!BC34,"")</f>
        <v/>
      </c>
      <c r="H69" s="1680" t="str">
        <f>IF(ISNUMBER('Credit risk (IRB banks)'!BD34),'Credit risk (IRB banks)'!BD34,"")</f>
        <v/>
      </c>
      <c r="I69" s="1680" t="str">
        <f>IF(ISNUMBER('Credit risk (IRB banks)'!CF34),'Credit risk (IRB banks)'!CF34,"")</f>
        <v/>
      </c>
      <c r="J69" s="427" t="str">
        <f>IF(ISNUMBER('Credit risk (IRB banks)'!CH34),'Credit risk (IRB banks)'!CH34,"")</f>
        <v/>
      </c>
      <c r="K69" s="711"/>
      <c r="L69" s="2501" t="str">
        <f t="shared" si="28"/>
        <v/>
      </c>
      <c r="M69" s="2502" t="str">
        <f t="shared" si="29"/>
        <v/>
      </c>
      <c r="N69" s="2502" t="str">
        <f t="shared" si="30"/>
        <v/>
      </c>
      <c r="O69" s="2502" t="str">
        <f t="shared" si="31"/>
        <v/>
      </c>
      <c r="P69" s="2502" t="str">
        <f t="shared" si="32"/>
        <v/>
      </c>
      <c r="Q69" s="2502" t="str">
        <f t="shared" si="33"/>
        <v/>
      </c>
      <c r="R69" s="2502" t="str">
        <f t="shared" si="34"/>
        <v/>
      </c>
      <c r="S69" s="2503" t="str">
        <f t="shared" si="40"/>
        <v/>
      </c>
      <c r="T69" s="711"/>
      <c r="U69" s="1564" t="str">
        <f t="shared" si="35"/>
        <v/>
      </c>
      <c r="V69" s="1552" t="str">
        <f t="shared" si="36"/>
        <v/>
      </c>
      <c r="W69" s="1552" t="str">
        <f t="shared" si="37"/>
        <v/>
      </c>
      <c r="X69" s="1552" t="str">
        <f t="shared" si="41"/>
        <v/>
      </c>
      <c r="Y69" s="1552" t="str">
        <f t="shared" si="38"/>
        <v/>
      </c>
      <c r="Z69" s="1552" t="str">
        <f t="shared" si="39"/>
        <v/>
      </c>
      <c r="AA69" s="1908" t="str">
        <f t="shared" si="42"/>
        <v/>
      </c>
      <c r="AB69" s="1468"/>
    </row>
    <row r="70" spans="1:28" s="1483" customFormat="1" ht="15" customHeight="1" x14ac:dyDescent="0.25">
      <c r="A70" s="1095"/>
      <c r="B70" s="1480" t="str">
        <f>'Credit risk (IRB banks)'!$B35</f>
        <v>Financial institutions treated as corporates</v>
      </c>
      <c r="C70" s="2523" t="str">
        <f>IF(ISNUMBER('Credit risk (IRB banks)'!I35),'Credit risk (IRB banks)'!I35,"")</f>
        <v/>
      </c>
      <c r="D70" s="1680" t="str">
        <f>IF(ISNUMBER('Credit risk (IRB banks)'!M35),'Credit risk (IRB banks)'!M35,"")</f>
        <v/>
      </c>
      <c r="E70" s="1680" t="str">
        <f>IF(ISNUMBER('Credit risk (IRB banks)'!N35),'Credit risk (IRB banks)'!N35,"")</f>
        <v/>
      </c>
      <c r="F70" s="1680" t="str">
        <f>IF(ISNUMBER('Credit risk (IRB banks)'!AY35),'Credit risk (IRB banks)'!AY35,"")</f>
        <v/>
      </c>
      <c r="G70" s="1680" t="str">
        <f>IF(ISNUMBER('Credit risk (IRB banks)'!BC35),'Credit risk (IRB banks)'!BC35,"")</f>
        <v/>
      </c>
      <c r="H70" s="1680" t="str">
        <f>IF(ISNUMBER('Credit risk (IRB banks)'!BD35),'Credit risk (IRB banks)'!BD35,"")</f>
        <v/>
      </c>
      <c r="I70" s="1680" t="str">
        <f>IF(ISNUMBER('Credit risk (IRB banks)'!CF35),'Credit risk (IRB banks)'!CF35,"")</f>
        <v/>
      </c>
      <c r="J70" s="427" t="str">
        <f>IF(ISNUMBER('Credit risk (IRB banks)'!CH35),'Credit risk (IRB banks)'!CH35,"")</f>
        <v/>
      </c>
      <c r="K70" s="711"/>
      <c r="L70" s="2501" t="str">
        <f t="shared" si="28"/>
        <v/>
      </c>
      <c r="M70" s="2502" t="str">
        <f t="shared" si="29"/>
        <v/>
      </c>
      <c r="N70" s="2502" t="str">
        <f t="shared" si="30"/>
        <v/>
      </c>
      <c r="O70" s="2502" t="str">
        <f t="shared" si="31"/>
        <v/>
      </c>
      <c r="P70" s="2502" t="str">
        <f t="shared" si="32"/>
        <v/>
      </c>
      <c r="Q70" s="2502" t="str">
        <f t="shared" si="33"/>
        <v/>
      </c>
      <c r="R70" s="2502" t="str">
        <f t="shared" si="34"/>
        <v/>
      </c>
      <c r="S70" s="2503" t="str">
        <f t="shared" si="40"/>
        <v/>
      </c>
      <c r="T70" s="711"/>
      <c r="U70" s="1564" t="str">
        <f t="shared" si="35"/>
        <v/>
      </c>
      <c r="V70" s="1552" t="str">
        <f t="shared" si="36"/>
        <v/>
      </c>
      <c r="W70" s="1552" t="str">
        <f t="shared" si="37"/>
        <v/>
      </c>
      <c r="X70" s="1552" t="str">
        <f t="shared" si="41"/>
        <v/>
      </c>
      <c r="Y70" s="1552" t="str">
        <f t="shared" si="38"/>
        <v/>
      </c>
      <c r="Z70" s="1552" t="str">
        <f t="shared" si="39"/>
        <v/>
      </c>
      <c r="AA70" s="1908" t="str">
        <f t="shared" si="42"/>
        <v/>
      </c>
      <c r="AB70" s="1468"/>
    </row>
    <row r="71" spans="1:28" s="1483" customFormat="1" ht="15" customHeight="1" x14ac:dyDescent="0.25">
      <c r="A71" s="1095"/>
      <c r="B71" s="1480" t="str">
        <f>'Credit risk (IRB banks)'!$B36</f>
        <v>Sovereigns</v>
      </c>
      <c r="C71" s="2523" t="str">
        <f>IF(ISNUMBER('Credit risk (IRB banks)'!I36),'Credit risk (IRB banks)'!I36,"")</f>
        <v/>
      </c>
      <c r="D71" s="1680" t="str">
        <f>IF(ISNUMBER('Credit risk (IRB banks)'!M36),'Credit risk (IRB banks)'!M36,"")</f>
        <v/>
      </c>
      <c r="E71" s="1680" t="str">
        <f>IF(ISNUMBER('Credit risk (IRB banks)'!N36),'Credit risk (IRB banks)'!N36,"")</f>
        <v/>
      </c>
      <c r="F71" s="1680" t="str">
        <f>IF(ISNUMBER('Credit risk (IRB banks)'!AY36),'Credit risk (IRB banks)'!AY36,"")</f>
        <v/>
      </c>
      <c r="G71" s="1680" t="str">
        <f>IF(ISNUMBER('Credit risk (IRB banks)'!BC36),'Credit risk (IRB banks)'!BC36,"")</f>
        <v/>
      </c>
      <c r="H71" s="1680" t="str">
        <f>IF(ISNUMBER('Credit risk (IRB banks)'!BD36),'Credit risk (IRB banks)'!BD36,"")</f>
        <v/>
      </c>
      <c r="I71" s="1680" t="str">
        <f>IF(ISNUMBER('Credit risk (IRB banks)'!CF36),'Credit risk (IRB banks)'!CF36,"")</f>
        <v/>
      </c>
      <c r="J71" s="427" t="str">
        <f>IF(ISNUMBER('Credit risk (IRB banks)'!CH36),'Credit risk (IRB banks)'!CH36,"")</f>
        <v/>
      </c>
      <c r="K71" s="711"/>
      <c r="L71" s="2501" t="str">
        <f t="shared" si="28"/>
        <v/>
      </c>
      <c r="M71" s="2502" t="str">
        <f t="shared" si="29"/>
        <v/>
      </c>
      <c r="N71" s="2502" t="str">
        <f t="shared" si="30"/>
        <v/>
      </c>
      <c r="O71" s="2502" t="str">
        <f t="shared" si="31"/>
        <v/>
      </c>
      <c r="P71" s="2502" t="str">
        <f t="shared" si="32"/>
        <v/>
      </c>
      <c r="Q71" s="2502" t="str">
        <f t="shared" si="33"/>
        <v/>
      </c>
      <c r="R71" s="2502" t="str">
        <f t="shared" si="34"/>
        <v/>
      </c>
      <c r="S71" s="2503" t="str">
        <f t="shared" si="40"/>
        <v/>
      </c>
      <c r="T71" s="711"/>
      <c r="U71" s="1564" t="str">
        <f t="shared" si="35"/>
        <v/>
      </c>
      <c r="V71" s="1552" t="str">
        <f t="shared" si="36"/>
        <v/>
      </c>
      <c r="W71" s="1552" t="str">
        <f t="shared" si="37"/>
        <v/>
      </c>
      <c r="X71" s="1552" t="str">
        <f t="shared" si="41"/>
        <v/>
      </c>
      <c r="Y71" s="1552" t="str">
        <f t="shared" si="38"/>
        <v/>
      </c>
      <c r="Z71" s="1552" t="str">
        <f t="shared" si="39"/>
        <v/>
      </c>
      <c r="AA71" s="1908" t="str">
        <f t="shared" si="42"/>
        <v/>
      </c>
      <c r="AB71" s="1468"/>
    </row>
    <row r="72" spans="1:28" s="1483" customFormat="1" ht="15" customHeight="1" x14ac:dyDescent="0.25">
      <c r="A72" s="1095"/>
      <c r="B72" s="1480" t="str">
        <f>'Credit risk (IRB banks)'!$B37</f>
        <v>Banks</v>
      </c>
      <c r="C72" s="2523" t="str">
        <f>IF(ISNUMBER('Credit risk (IRB banks)'!I37),'Credit risk (IRB banks)'!I37,"")</f>
        <v/>
      </c>
      <c r="D72" s="1680" t="str">
        <f>IF(ISNUMBER('Credit risk (IRB banks)'!M37),'Credit risk (IRB banks)'!M37,"")</f>
        <v/>
      </c>
      <c r="E72" s="1680" t="str">
        <f>IF(ISNUMBER('Credit risk (IRB banks)'!N37),'Credit risk (IRB banks)'!N37,"")</f>
        <v/>
      </c>
      <c r="F72" s="1680" t="str">
        <f>IF(ISNUMBER('Credit risk (IRB banks)'!AY37),'Credit risk (IRB banks)'!AY37,"")</f>
        <v/>
      </c>
      <c r="G72" s="1680" t="str">
        <f>IF(ISNUMBER('Credit risk (IRB banks)'!BC37),'Credit risk (IRB banks)'!BC37,"")</f>
        <v/>
      </c>
      <c r="H72" s="1680" t="str">
        <f>IF(ISNUMBER('Credit risk (IRB banks)'!BD37),'Credit risk (IRB banks)'!BD37,"")</f>
        <v/>
      </c>
      <c r="I72" s="1680" t="str">
        <f>IF(ISNUMBER('Credit risk (IRB banks)'!CF37),'Credit risk (IRB banks)'!CF37,"")</f>
        <v/>
      </c>
      <c r="J72" s="427" t="str">
        <f>IF(ISNUMBER('Credit risk (IRB banks)'!CH37),'Credit risk (IRB banks)'!CH37,"")</f>
        <v/>
      </c>
      <c r="K72" s="711"/>
      <c r="L72" s="2501" t="str">
        <f t="shared" si="28"/>
        <v/>
      </c>
      <c r="M72" s="2502" t="str">
        <f t="shared" si="29"/>
        <v/>
      </c>
      <c r="N72" s="2502" t="str">
        <f t="shared" si="30"/>
        <v/>
      </c>
      <c r="O72" s="2502" t="str">
        <f t="shared" si="31"/>
        <v/>
      </c>
      <c r="P72" s="2502" t="str">
        <f t="shared" si="32"/>
        <v/>
      </c>
      <c r="Q72" s="2502" t="str">
        <f t="shared" si="33"/>
        <v/>
      </c>
      <c r="R72" s="2502" t="str">
        <f t="shared" si="34"/>
        <v/>
      </c>
      <c r="S72" s="2503" t="str">
        <f t="shared" si="40"/>
        <v/>
      </c>
      <c r="T72" s="711"/>
      <c r="U72" s="1564" t="str">
        <f t="shared" si="35"/>
        <v/>
      </c>
      <c r="V72" s="1552" t="str">
        <f t="shared" si="36"/>
        <v/>
      </c>
      <c r="W72" s="1552" t="str">
        <f t="shared" si="37"/>
        <v/>
      </c>
      <c r="X72" s="1552" t="str">
        <f t="shared" si="41"/>
        <v/>
      </c>
      <c r="Y72" s="1552" t="str">
        <f t="shared" si="38"/>
        <v/>
      </c>
      <c r="Z72" s="1552" t="str">
        <f t="shared" si="39"/>
        <v/>
      </c>
      <c r="AA72" s="1908" t="str">
        <f t="shared" si="42"/>
        <v/>
      </c>
      <c r="AB72" s="1468"/>
    </row>
    <row r="73" spans="1:28" s="1483" customFormat="1" ht="15" customHeight="1" x14ac:dyDescent="0.25">
      <c r="A73" s="1095"/>
      <c r="B73" s="1480" t="str">
        <f>'Credit risk (IRB banks)'!$B38</f>
        <v>Retail residential mortgages</v>
      </c>
      <c r="C73" s="2523" t="str">
        <f>IF(ISNUMBER('Credit risk (IRB banks)'!I38),'Credit risk (IRB banks)'!I38,"")</f>
        <v/>
      </c>
      <c r="D73" s="1680" t="str">
        <f>IF(ISNUMBER('Credit risk (IRB banks)'!M38),'Credit risk (IRB banks)'!M38,"")</f>
        <v/>
      </c>
      <c r="E73" s="1680" t="str">
        <f>IF(ISNUMBER('Credit risk (IRB banks)'!N38),'Credit risk (IRB banks)'!N38,"")</f>
        <v/>
      </c>
      <c r="F73" s="1680" t="str">
        <f>IF(ISNUMBER('Credit risk (IRB banks)'!AY38),'Credit risk (IRB banks)'!AY38,"")</f>
        <v/>
      </c>
      <c r="G73" s="1680" t="str">
        <f>IF(ISNUMBER('Credit risk (IRB banks)'!BC38),'Credit risk (IRB banks)'!BC38,"")</f>
        <v/>
      </c>
      <c r="H73" s="1680" t="str">
        <f>IF(ISNUMBER('Credit risk (IRB banks)'!BD38),'Credit risk (IRB banks)'!BD38,"")</f>
        <v/>
      </c>
      <c r="I73" s="1680" t="str">
        <f>IF(ISNUMBER('Credit risk (IRB banks)'!CF38),'Credit risk (IRB banks)'!CF38,"")</f>
        <v/>
      </c>
      <c r="J73" s="427" t="str">
        <f>IF(ISNUMBER('Credit risk (IRB banks)'!CH38),'Credit risk (IRB banks)'!CH38,"")</f>
        <v/>
      </c>
      <c r="K73" s="711"/>
      <c r="L73" s="2501" t="str">
        <f t="shared" si="28"/>
        <v/>
      </c>
      <c r="M73" s="2502" t="str">
        <f t="shared" si="29"/>
        <v/>
      </c>
      <c r="N73" s="2502" t="str">
        <f t="shared" si="30"/>
        <v/>
      </c>
      <c r="O73" s="2502" t="str">
        <f t="shared" si="31"/>
        <v/>
      </c>
      <c r="P73" s="2502" t="str">
        <f t="shared" si="32"/>
        <v/>
      </c>
      <c r="Q73" s="2502" t="str">
        <f t="shared" si="33"/>
        <v/>
      </c>
      <c r="R73" s="2502" t="str">
        <f t="shared" si="34"/>
        <v/>
      </c>
      <c r="S73" s="2503" t="str">
        <f t="shared" si="40"/>
        <v/>
      </c>
      <c r="T73" s="711"/>
      <c r="U73" s="1564" t="str">
        <f t="shared" si="35"/>
        <v/>
      </c>
      <c r="V73" s="1552" t="str">
        <f t="shared" si="36"/>
        <v/>
      </c>
      <c r="W73" s="1552" t="str">
        <f t="shared" si="37"/>
        <v/>
      </c>
      <c r="X73" s="1552" t="str">
        <f t="shared" si="41"/>
        <v/>
      </c>
      <c r="Y73" s="1552" t="str">
        <f t="shared" si="38"/>
        <v/>
      </c>
      <c r="Z73" s="1552" t="str">
        <f t="shared" si="39"/>
        <v/>
      </c>
      <c r="AA73" s="1908" t="str">
        <f t="shared" si="42"/>
        <v/>
      </c>
      <c r="AB73" s="1468"/>
    </row>
    <row r="74" spans="1:28" s="1483" customFormat="1" ht="15" customHeight="1" x14ac:dyDescent="0.25">
      <c r="A74" s="1095"/>
      <c r="B74" s="1480" t="str">
        <f>'Credit risk (IRB banks)'!$B42</f>
        <v>Other retail; of which:</v>
      </c>
      <c r="C74" s="2523" t="str">
        <f>IF(ISNUMBER('Credit risk (IRB banks)'!I42),'Credit risk (IRB banks)'!I42,"")</f>
        <v/>
      </c>
      <c r="D74" s="1680" t="str">
        <f>IF(ISNUMBER('Credit risk (IRB banks)'!M42),'Credit risk (IRB banks)'!M42,"")</f>
        <v/>
      </c>
      <c r="E74" s="1680" t="str">
        <f>IF(ISNUMBER('Credit risk (IRB banks)'!N42),'Credit risk (IRB banks)'!N42,"")</f>
        <v/>
      </c>
      <c r="F74" s="1680" t="str">
        <f>IF(ISNUMBER('Credit risk (IRB banks)'!AY42),'Credit risk (IRB banks)'!AY42,"")</f>
        <v/>
      </c>
      <c r="G74" s="1680" t="str">
        <f>IF(ISNUMBER('Credit risk (IRB banks)'!BC42),'Credit risk (IRB banks)'!BC42,"")</f>
        <v/>
      </c>
      <c r="H74" s="1680" t="str">
        <f>IF(ISNUMBER('Credit risk (IRB banks)'!BD42),'Credit risk (IRB banks)'!BD42,"")</f>
        <v/>
      </c>
      <c r="I74" s="1680" t="str">
        <f>IF(ISNUMBER('Credit risk (IRB banks)'!CF42),'Credit risk (IRB banks)'!CF42,"")</f>
        <v/>
      </c>
      <c r="J74" s="427" t="str">
        <f>IF(ISNUMBER('Credit risk (IRB banks)'!CH42),'Credit risk (IRB banks)'!CH42,"")</f>
        <v/>
      </c>
      <c r="K74" s="711"/>
      <c r="L74" s="2501" t="str">
        <f t="shared" si="28"/>
        <v/>
      </c>
      <c r="M74" s="2502" t="str">
        <f t="shared" si="29"/>
        <v/>
      </c>
      <c r="N74" s="2502" t="str">
        <f t="shared" si="30"/>
        <v/>
      </c>
      <c r="O74" s="2502" t="str">
        <f t="shared" si="31"/>
        <v/>
      </c>
      <c r="P74" s="2502" t="str">
        <f t="shared" si="32"/>
        <v/>
      </c>
      <c r="Q74" s="2502" t="str">
        <f t="shared" si="33"/>
        <v/>
      </c>
      <c r="R74" s="2502" t="str">
        <f t="shared" si="34"/>
        <v/>
      </c>
      <c r="S74" s="2503" t="str">
        <f t="shared" si="40"/>
        <v/>
      </c>
      <c r="T74" s="711"/>
      <c r="U74" s="1564" t="str">
        <f t="shared" si="35"/>
        <v/>
      </c>
      <c r="V74" s="1552" t="str">
        <f t="shared" si="36"/>
        <v/>
      </c>
      <c r="W74" s="1552" t="str">
        <f t="shared" si="37"/>
        <v/>
      </c>
      <c r="X74" s="1552" t="str">
        <f t="shared" si="41"/>
        <v/>
      </c>
      <c r="Y74" s="1552" t="str">
        <f t="shared" si="38"/>
        <v/>
      </c>
      <c r="Z74" s="1552" t="str">
        <f t="shared" si="39"/>
        <v/>
      </c>
      <c r="AA74" s="1908" t="str">
        <f t="shared" si="42"/>
        <v/>
      </c>
      <c r="AB74" s="1468"/>
    </row>
    <row r="75" spans="1:28" s="1483" customFormat="1" ht="15" customHeight="1" x14ac:dyDescent="0.25">
      <c r="A75" s="1095"/>
      <c r="B75" s="2081" t="s">
        <v>2091</v>
      </c>
      <c r="C75" s="2523" t="str">
        <f>IF(AND(ISNUMBER('Credit risk (IRB banks)'!I44),ISNUMBER('Credit risk (IRB banks)'!I47)),'Credit risk (IRB banks)'!I44+'Credit risk (IRB banks)'!I47," ")</f>
        <v xml:space="preserve"> </v>
      </c>
      <c r="D75" s="1680" t="str">
        <f>IF(AND(ISNUMBER('Credit risk (IRB banks)'!M44),ISNUMBER('Credit risk (IRB banks)'!M47)),'Credit risk (IRB banks)'!M44+'Credit risk (IRB banks)'!M47," ")</f>
        <v xml:space="preserve"> </v>
      </c>
      <c r="E75" s="1680" t="str">
        <f>IF(AND(ISNUMBER('Credit risk (IRB banks)'!N44),ISNUMBER('Credit risk (IRB banks)'!N47)),'Credit risk (IRB banks)'!N44+'Credit risk (IRB banks)'!N47," ")</f>
        <v xml:space="preserve"> </v>
      </c>
      <c r="F75" s="1680" t="str">
        <f>IF(AND(ISNUMBER('Credit risk (IRB banks)'!AY44), ISNUMBER('Credit risk (IRB banks)'!AY47)),'Credit risk (IRB banks)'!AY44+'Credit risk (IRB banks)'!AY47,"")</f>
        <v/>
      </c>
      <c r="G75" s="1680" t="str">
        <f>IF(AND(ISNUMBER('Credit risk (IRB banks)'!BC44), ISNUMBER('Credit risk (IRB banks)'!BC47)),'Credit risk (IRB banks)'!BC44+'Credit risk (IRB banks)'!BC47,"")</f>
        <v/>
      </c>
      <c r="H75" s="1680" t="str">
        <f>IF(AND(ISNUMBER('Credit risk (IRB banks)'!BD44), ISNUMBER('Credit risk (IRB banks)'!BD47)),'Credit risk (IRB banks)'!BD44+'Credit risk (IRB banks)'!BD47,"")</f>
        <v/>
      </c>
      <c r="I75" s="1680" t="str">
        <f>IF(AND(ISNUMBER('Credit risk (IRB banks)'!CF44), ISNUMBER('Credit risk (IRB banks)'!CF47)),'Credit risk (IRB banks)'!CF44+'Credit risk (IRB banks)'!CF47,"")</f>
        <v/>
      </c>
      <c r="J75" s="427" t="str">
        <f>IF(AND(ISNUMBER('Credit risk (IRB banks)'!CH44), ISNUMBER('Credit risk (IRB banks)'!CH47)),'Credit risk (IRB banks)'!CH44+'Credit risk (IRB banks)'!CH47,"")</f>
        <v/>
      </c>
      <c r="K75" s="2212"/>
      <c r="L75" s="2501" t="str">
        <f t="shared" si="28"/>
        <v/>
      </c>
      <c r="M75" s="2502" t="str">
        <f t="shared" si="29"/>
        <v/>
      </c>
      <c r="N75" s="2502" t="str">
        <f t="shared" si="30"/>
        <v/>
      </c>
      <c r="O75" s="2502" t="str">
        <f t="shared" si="31"/>
        <v/>
      </c>
      <c r="P75" s="2502" t="str">
        <f t="shared" si="32"/>
        <v/>
      </c>
      <c r="Q75" s="2502" t="str">
        <f t="shared" si="33"/>
        <v/>
      </c>
      <c r="R75" s="2502" t="str">
        <f t="shared" si="34"/>
        <v/>
      </c>
      <c r="S75" s="2503" t="str">
        <f t="shared" si="40"/>
        <v/>
      </c>
      <c r="T75" s="2212"/>
      <c r="U75" s="1564" t="str">
        <f t="shared" si="35"/>
        <v/>
      </c>
      <c r="V75" s="1552" t="str">
        <f t="shared" si="36"/>
        <v/>
      </c>
      <c r="W75" s="1552" t="str">
        <f t="shared" si="37"/>
        <v/>
      </c>
      <c r="X75" s="1552" t="str">
        <f t="shared" si="41"/>
        <v/>
      </c>
      <c r="Y75" s="1552" t="str">
        <f t="shared" si="38"/>
        <v/>
      </c>
      <c r="Z75" s="1552" t="str">
        <f t="shared" si="39"/>
        <v/>
      </c>
      <c r="AA75" s="1908" t="str">
        <f t="shared" si="42"/>
        <v/>
      </c>
      <c r="AB75" s="1468"/>
    </row>
    <row r="76" spans="1:28" s="1483" customFormat="1" ht="15" customHeight="1" x14ac:dyDescent="0.25">
      <c r="A76" s="1095"/>
      <c r="B76" s="1480" t="str">
        <f>SUBSTITUTE('Credit risk (IRB banks)'!$B39, "; of which:", "")</f>
        <v>Qualifying revolving retail exposures</v>
      </c>
      <c r="C76" s="2523" t="str">
        <f>IF(ISNUMBER('Credit risk (IRB banks)'!I39),'Credit risk (IRB banks)'!I39,"")</f>
        <v/>
      </c>
      <c r="D76" s="1680" t="str">
        <f>IF(ISNUMBER('Credit risk (IRB banks)'!M39),'Credit risk (IRB banks)'!M39,"")</f>
        <v/>
      </c>
      <c r="E76" s="1680" t="str">
        <f>IF(ISNUMBER('Credit risk (IRB banks)'!N39),'Credit risk (IRB banks)'!N39,"")</f>
        <v/>
      </c>
      <c r="F76" s="1680" t="str">
        <f>IF(ISNUMBER('Credit risk (IRB banks)'!AY39),'Credit risk (IRB banks)'!AY39,"")</f>
        <v/>
      </c>
      <c r="G76" s="1680" t="str">
        <f>IF(ISNUMBER('Credit risk (IRB banks)'!BC39),'Credit risk (IRB banks)'!BC39,"")</f>
        <v/>
      </c>
      <c r="H76" s="1680" t="str">
        <f>IF(ISNUMBER('Credit risk (IRB banks)'!BD39),'Credit risk (IRB banks)'!BD39,"")</f>
        <v/>
      </c>
      <c r="I76" s="1680" t="str">
        <f>IF(ISNUMBER('Credit risk (IRB banks)'!CF39),'Credit risk (IRB banks)'!CF39,"")</f>
        <v/>
      </c>
      <c r="J76" s="427" t="str">
        <f>IF(ISNUMBER('Credit risk (IRB banks)'!CH39),'Credit risk (IRB banks)'!CH39,"")</f>
        <v/>
      </c>
      <c r="K76" s="711"/>
      <c r="L76" s="2501" t="str">
        <f t="shared" si="28"/>
        <v/>
      </c>
      <c r="M76" s="2502" t="str">
        <f t="shared" si="29"/>
        <v/>
      </c>
      <c r="N76" s="2502" t="str">
        <f t="shared" si="30"/>
        <v/>
      </c>
      <c r="O76" s="2502" t="str">
        <f t="shared" si="31"/>
        <v/>
      </c>
      <c r="P76" s="2502" t="str">
        <f t="shared" si="32"/>
        <v/>
      </c>
      <c r="Q76" s="2502" t="str">
        <f t="shared" si="33"/>
        <v/>
      </c>
      <c r="R76" s="2502" t="str">
        <f t="shared" si="34"/>
        <v/>
      </c>
      <c r="S76" s="2503" t="str">
        <f t="shared" si="40"/>
        <v/>
      </c>
      <c r="T76" s="711"/>
      <c r="U76" s="1564" t="str">
        <f t="shared" si="35"/>
        <v/>
      </c>
      <c r="V76" s="1552" t="str">
        <f t="shared" si="36"/>
        <v/>
      </c>
      <c r="W76" s="1552" t="str">
        <f t="shared" si="37"/>
        <v/>
      </c>
      <c r="X76" s="1552" t="str">
        <f t="shared" si="41"/>
        <v/>
      </c>
      <c r="Y76" s="1552" t="str">
        <f t="shared" si="38"/>
        <v/>
      </c>
      <c r="Z76" s="1552" t="str">
        <f t="shared" si="39"/>
        <v/>
      </c>
      <c r="AA76" s="1908" t="str">
        <f t="shared" si="42"/>
        <v/>
      </c>
      <c r="AB76" s="1468"/>
    </row>
    <row r="77" spans="1:28" s="1483" customFormat="1" ht="15" customHeight="1" x14ac:dyDescent="0.25">
      <c r="A77" s="1095"/>
      <c r="B77" s="1480" t="str">
        <f>SUBSTITUTE('Credit risk (IRB banks)'!$B50, "; of which:", "")</f>
        <v>Equity investment in funds</v>
      </c>
      <c r="C77" s="2523" t="str">
        <f>IF(ISNUMBER('Credit risk (IRB banks)'!I50),'Credit risk (IRB banks)'!I50,"")</f>
        <v/>
      </c>
      <c r="D77" s="1680" t="str">
        <f>IF(ISNUMBER('Credit risk (IRB banks)'!M50),'Credit risk (IRB banks)'!M50,"")</f>
        <v/>
      </c>
      <c r="E77" s="1680" t="str">
        <f>IF(ISNUMBER('Credit risk (IRB banks)'!N50),'Credit risk (IRB banks)'!N50,"")</f>
        <v/>
      </c>
      <c r="F77" s="1680" t="str">
        <f>IF(ISNUMBER('Credit risk (IRB banks)'!AY50),'Credit risk (IRB banks)'!AY50,"")</f>
        <v/>
      </c>
      <c r="G77" s="1680" t="str">
        <f>IF(ISNUMBER('Credit risk (IRB banks)'!BC50),'Credit risk (IRB banks)'!BC50,"")</f>
        <v/>
      </c>
      <c r="H77" s="1680" t="str">
        <f>IF(ISNUMBER('Credit risk (IRB banks)'!BD50),'Credit risk (IRB banks)'!BD50,"")</f>
        <v/>
      </c>
      <c r="I77" s="1680" t="str">
        <f>IF(ISNUMBER('Credit risk (IRB banks)'!CF50),'Credit risk (IRB banks)'!CF50,"")</f>
        <v/>
      </c>
      <c r="J77" s="427" t="str">
        <f>IF(ISNUMBER('Credit risk (IRB banks)'!CH50),'Credit risk (IRB banks)'!CH50,"")</f>
        <v/>
      </c>
      <c r="K77" s="711"/>
      <c r="L77" s="2501" t="str">
        <f t="shared" si="28"/>
        <v/>
      </c>
      <c r="M77" s="2502" t="str">
        <f t="shared" si="29"/>
        <v/>
      </c>
      <c r="N77" s="2502" t="str">
        <f t="shared" si="30"/>
        <v/>
      </c>
      <c r="O77" s="2502" t="str">
        <f t="shared" si="31"/>
        <v/>
      </c>
      <c r="P77" s="2502" t="str">
        <f t="shared" si="32"/>
        <v/>
      </c>
      <c r="Q77" s="2502" t="str">
        <f t="shared" si="33"/>
        <v/>
      </c>
      <c r="R77" s="2502" t="str">
        <f t="shared" si="34"/>
        <v/>
      </c>
      <c r="S77" s="2503" t="str">
        <f t="shared" ref="S77" si="43">IF(AND(ISNUMBER(I77),ISNUMBER(J77)), IF(AND(I77&lt;&gt;0,J77&lt;&gt;0), (J77/I77), "EAD,RWA=0"),"")</f>
        <v/>
      </c>
      <c r="T77" s="711"/>
      <c r="U77" s="1564" t="str">
        <f t="shared" si="35"/>
        <v/>
      </c>
      <c r="V77" s="1552" t="str">
        <f t="shared" si="36"/>
        <v/>
      </c>
      <c r="W77" s="1552" t="str">
        <f t="shared" si="37"/>
        <v/>
      </c>
      <c r="X77" s="1552" t="str">
        <f t="shared" si="41"/>
        <v/>
      </c>
      <c r="Y77" s="1552" t="str">
        <f t="shared" si="38"/>
        <v/>
      </c>
      <c r="Z77" s="1552" t="str">
        <f t="shared" si="39"/>
        <v/>
      </c>
      <c r="AA77" s="1908" t="str">
        <f t="shared" si="42"/>
        <v/>
      </c>
      <c r="AB77" s="1468"/>
    </row>
    <row r="78" spans="1:28" s="1483" customFormat="1" ht="15" customHeight="1" x14ac:dyDescent="0.25">
      <c r="A78" s="1095"/>
      <c r="B78" s="1480" t="str">
        <f>SUBSTITUTE('Credit risk (IRB banks)'!$B53, "; of which:", "")</f>
        <v>Eligible purchased receivables</v>
      </c>
      <c r="C78" s="2523" t="str">
        <f>IF(ISNUMBER('Credit risk (IRB banks)'!I53),'Credit risk (IRB banks)'!I53,"")</f>
        <v/>
      </c>
      <c r="D78" s="1680" t="str">
        <f>IF(ISNUMBER('Credit risk (IRB banks)'!M53),'Credit risk (IRB banks)'!M53,"")</f>
        <v/>
      </c>
      <c r="E78" s="1680" t="str">
        <f>IF(ISNUMBER('Credit risk (IRB banks)'!N53),'Credit risk (IRB banks)'!N53,"")</f>
        <v/>
      </c>
      <c r="F78" s="1680" t="str">
        <f>IF(ISNUMBER('Credit risk (IRB banks)'!AY53),'Credit risk (IRB banks)'!AY53,"")</f>
        <v/>
      </c>
      <c r="G78" s="1680" t="str">
        <f>IF(ISNUMBER('Credit risk (IRB banks)'!BC53),'Credit risk (IRB banks)'!BC53,"")</f>
        <v/>
      </c>
      <c r="H78" s="1680" t="str">
        <f>IF(ISNUMBER('Credit risk (IRB banks)'!BD53),'Credit risk (IRB banks)'!BD53,"")</f>
        <v/>
      </c>
      <c r="I78" s="1680" t="str">
        <f>IF(ISNUMBER('Credit risk (IRB banks)'!CF53),'Credit risk (IRB banks)'!CF53,"")</f>
        <v/>
      </c>
      <c r="J78" s="427" t="str">
        <f>IF(ISNUMBER('Credit risk (IRB banks)'!CH53),'Credit risk (IRB banks)'!CH53,"")</f>
        <v/>
      </c>
      <c r="K78" s="711"/>
      <c r="L78" s="2501" t="str">
        <f t="shared" si="28"/>
        <v/>
      </c>
      <c r="M78" s="2502" t="str">
        <f t="shared" si="29"/>
        <v/>
      </c>
      <c r="N78" s="2502" t="str">
        <f t="shared" si="30"/>
        <v/>
      </c>
      <c r="O78" s="2502" t="str">
        <f t="shared" si="31"/>
        <v/>
      </c>
      <c r="P78" s="2502" t="str">
        <f t="shared" si="32"/>
        <v/>
      </c>
      <c r="Q78" s="2502" t="str">
        <f t="shared" si="33"/>
        <v/>
      </c>
      <c r="R78" s="2502" t="str">
        <f t="shared" si="34"/>
        <v/>
      </c>
      <c r="S78" s="2503" t="str">
        <f t="shared" si="40"/>
        <v/>
      </c>
      <c r="T78" s="711"/>
      <c r="U78" s="1564" t="str">
        <f t="shared" si="35"/>
        <v/>
      </c>
      <c r="V78" s="1552" t="str">
        <f t="shared" si="36"/>
        <v/>
      </c>
      <c r="W78" s="1552" t="str">
        <f t="shared" si="37"/>
        <v/>
      </c>
      <c r="X78" s="1552" t="str">
        <f t="shared" si="41"/>
        <v/>
      </c>
      <c r="Y78" s="1552" t="str">
        <f t="shared" si="38"/>
        <v/>
      </c>
      <c r="Z78" s="1552" t="str">
        <f t="shared" si="39"/>
        <v/>
      </c>
      <c r="AA78" s="1908" t="str">
        <f t="shared" si="42"/>
        <v/>
      </c>
      <c r="AB78" s="1468"/>
    </row>
    <row r="79" spans="1:28" s="1483" customFormat="1" ht="15" customHeight="1" x14ac:dyDescent="0.25">
      <c r="A79" s="1095"/>
      <c r="B79" s="1480" t="str">
        <f>'Credit risk (IRB banks)'!$B56</f>
        <v>Failed trades and non-DVP transactions</v>
      </c>
      <c r="C79" s="2523" t="str">
        <f>IF(ISNUMBER('Credit risk (IRB banks)'!I56),'Credit risk (IRB banks)'!I56,"")</f>
        <v/>
      </c>
      <c r="D79" s="1680" t="str">
        <f>IF(ISNUMBER('Credit risk (IRB banks)'!M56),'Credit risk (IRB banks)'!M56,"")</f>
        <v/>
      </c>
      <c r="E79" s="1680" t="str">
        <f>IF(ISNUMBER('Credit risk (IRB banks)'!N56),'Credit risk (IRB banks)'!N56,"")</f>
        <v/>
      </c>
      <c r="F79" s="1680" t="str">
        <f>IF(ISNUMBER('Credit risk (IRB banks)'!AY56),'Credit risk (IRB banks)'!AY56,"")</f>
        <v/>
      </c>
      <c r="G79" s="1680" t="str">
        <f>IF(ISNUMBER('Credit risk (IRB banks)'!BC56),'Credit risk (IRB banks)'!BC56,"")</f>
        <v/>
      </c>
      <c r="H79" s="1680" t="str">
        <f>IF(ISNUMBER('Credit risk (IRB banks)'!BD56),'Credit risk (IRB banks)'!BD56,"")</f>
        <v/>
      </c>
      <c r="I79" s="1680" t="str">
        <f>IF(ISNUMBER('Credit risk (IRB banks)'!CF56),'Credit risk (IRB banks)'!CF56,"")</f>
        <v/>
      </c>
      <c r="J79" s="427" t="str">
        <f>IF(ISNUMBER('Credit risk (IRB banks)'!CH56),'Credit risk (IRB banks)'!CH56,"")</f>
        <v/>
      </c>
      <c r="K79" s="711"/>
      <c r="L79" s="2501" t="str">
        <f t="shared" si="28"/>
        <v/>
      </c>
      <c r="M79" s="2502" t="str">
        <f t="shared" si="29"/>
        <v/>
      </c>
      <c r="N79" s="2502" t="str">
        <f t="shared" si="30"/>
        <v/>
      </c>
      <c r="O79" s="2502" t="str">
        <f t="shared" si="31"/>
        <v/>
      </c>
      <c r="P79" s="2502" t="str">
        <f t="shared" si="32"/>
        <v/>
      </c>
      <c r="Q79" s="2502" t="str">
        <f t="shared" si="33"/>
        <v/>
      </c>
      <c r="R79" s="2502" t="str">
        <f t="shared" si="34"/>
        <v/>
      </c>
      <c r="S79" s="2503" t="str">
        <f t="shared" si="40"/>
        <v/>
      </c>
      <c r="T79" s="711"/>
      <c r="U79" s="1564" t="str">
        <f t="shared" si="35"/>
        <v/>
      </c>
      <c r="V79" s="1552" t="str">
        <f t="shared" si="36"/>
        <v/>
      </c>
      <c r="W79" s="1552" t="str">
        <f t="shared" si="37"/>
        <v/>
      </c>
      <c r="X79" s="1552" t="str">
        <f t="shared" si="41"/>
        <v/>
      </c>
      <c r="Y79" s="1552" t="str">
        <f t="shared" si="38"/>
        <v/>
      </c>
      <c r="Z79" s="1552" t="str">
        <f t="shared" si="39"/>
        <v/>
      </c>
      <c r="AA79" s="1908" t="str">
        <f t="shared" si="42"/>
        <v/>
      </c>
      <c r="AB79" s="1468"/>
    </row>
    <row r="80" spans="1:28" s="1483" customFormat="1" ht="15" customHeight="1" x14ac:dyDescent="0.25">
      <c r="A80" s="1095"/>
      <c r="B80" s="2539" t="str">
        <f>SUBSTITUTE('Credit risk (IRB banks)'!$B57, "; of which:", "")</f>
        <v>Other assets</v>
      </c>
      <c r="C80" s="2531" t="str">
        <f>IF(ISNUMBER('Credit risk (IRB banks)'!I57),'Credit risk (IRB banks)'!I57,"")</f>
        <v/>
      </c>
      <c r="D80" s="2532" t="str">
        <f>IF(ISNUMBER('Credit risk (IRB banks)'!M57),'Credit risk (IRB banks)'!M57,"")</f>
        <v/>
      </c>
      <c r="E80" s="2532" t="str">
        <f>IF(ISNUMBER('Credit risk (IRB banks)'!N57),'Credit risk (IRB banks)'!N57,"")</f>
        <v/>
      </c>
      <c r="F80" s="2532" t="str">
        <f>IF(ISNUMBER('Credit risk (IRB banks)'!AY57),'Credit risk (IRB banks)'!AY57,"")</f>
        <v/>
      </c>
      <c r="G80" s="2532" t="str">
        <f>IF(ISNUMBER('Credit risk (IRB banks)'!BC57),'Credit risk (IRB banks)'!BC57,"")</f>
        <v/>
      </c>
      <c r="H80" s="2532" t="str">
        <f>IF(ISNUMBER('Credit risk (IRB banks)'!BD57),'Credit risk (IRB banks)'!BD57,"")</f>
        <v/>
      </c>
      <c r="I80" s="2532" t="str">
        <f>IF(ISNUMBER('Credit risk (IRB banks)'!CF57),'Credit risk (IRB banks)'!CF57,"")</f>
        <v/>
      </c>
      <c r="J80" s="2535" t="str">
        <f>IF(ISNUMBER('Credit risk (IRB banks)'!CH57),'Credit risk (IRB banks)'!CH57,"")</f>
        <v/>
      </c>
      <c r="K80" s="711"/>
      <c r="L80" s="2513" t="str">
        <f t="shared" si="28"/>
        <v/>
      </c>
      <c r="M80" s="2514" t="str">
        <f t="shared" si="29"/>
        <v/>
      </c>
      <c r="N80" s="2514" t="str">
        <f t="shared" si="30"/>
        <v/>
      </c>
      <c r="O80" s="2514" t="str">
        <f t="shared" si="31"/>
        <v/>
      </c>
      <c r="P80" s="2514" t="str">
        <f t="shared" si="32"/>
        <v/>
      </c>
      <c r="Q80" s="2514" t="str">
        <f t="shared" si="33"/>
        <v/>
      </c>
      <c r="R80" s="2514" t="str">
        <f t="shared" si="34"/>
        <v/>
      </c>
      <c r="S80" s="2515" t="str">
        <f>IF(AND(ISNUMBER(I80),ISNUMBER(J80)), IF(AND(I80&lt;&gt;0,J80&lt;&gt;0), (J80/I80), "EAD,RWA=0"),"")</f>
        <v/>
      </c>
      <c r="T80" s="711"/>
      <c r="U80" s="1564" t="str">
        <f t="shared" si="35"/>
        <v/>
      </c>
      <c r="V80" s="1552" t="str">
        <f t="shared" si="36"/>
        <v/>
      </c>
      <c r="W80" s="1552" t="str">
        <f t="shared" si="37"/>
        <v/>
      </c>
      <c r="X80" s="1552" t="str">
        <f t="shared" si="41"/>
        <v/>
      </c>
      <c r="Y80" s="1552" t="str">
        <f t="shared" si="38"/>
        <v/>
      </c>
      <c r="Z80" s="1552" t="str">
        <f t="shared" si="39"/>
        <v/>
      </c>
      <c r="AA80" s="1908" t="str">
        <f t="shared" si="42"/>
        <v/>
      </c>
      <c r="AB80" s="1468"/>
    </row>
    <row r="81" spans="1:28" s="1483" customFormat="1" ht="15" customHeight="1" x14ac:dyDescent="0.25">
      <c r="A81" s="1095"/>
      <c r="B81" s="2542" t="str">
        <f>SUBSTITUTE('Credit risk (IRB banks)'!$B60, "; of which:", "")</f>
        <v>Total IRB approach</v>
      </c>
      <c r="C81" s="2543" t="str">
        <f>IF(AND(ISNUMBER(C67), ISNUMBER(C68), ISNUMBER(C69), ISNUMBER(C70), ISNUMBER(C71), ISNUMBER(C72), ISNUMBER(C73), ISNUMBER(C74), ISNUMBER(C76), ISNUMBER(C77), ISNUMBER(C78), ISNUMBER(C79), ISNUMBER(C80), ISNUMBER(C86)), SUM(C67:C74, C76:C80,C86), "")</f>
        <v/>
      </c>
      <c r="D81" s="2543" t="str">
        <f>IF(AND(ISNUMBER(D67), ISNUMBER(D68), ISNUMBER(D69), ISNUMBER(D70), ISNUMBER(D71), ISNUMBER(D72), ISNUMBER(D73), ISNUMBER(D74), ISNUMBER(D76), ISNUMBER(D77), ISNUMBER(D78), ISNUMBER(D79), ISNUMBER(D80), ISNUMBER(D86)), SUM(D67:D74, D76:D80,D86), "")</f>
        <v/>
      </c>
      <c r="E81" s="2543" t="str">
        <f>IF(AND(ISNUMBER(E67), ISNUMBER(E68), ISNUMBER(E69), ISNUMBER(E70), ISNUMBER(E71), ISNUMBER(E72), ISNUMBER(E73), ISNUMBER(E74), ISNUMBER(E76), ISNUMBER(E77), ISNUMBER(E78), ISNUMBER(E79), ISNUMBER(E80), ISNUMBER(E86)), SUM(E67:E74, E76:E80,E86), "")</f>
        <v/>
      </c>
      <c r="F81" s="2543" t="str">
        <f>IF(AND(ISNUMBER(F67), ISNUMBER(F68), ISNUMBER(F69), ISNUMBER(F70), ISNUMBER(F71), ISNUMBER(F72), ISNUMBER(F73), ISNUMBER(F74), ISNUMBER(F76), ISNUMBER(F77), ISNUMBER(F78), ISNUMBER(F79), ISNUMBER(F80), ISNUMBER(F86)), SUM(F67:F74, F76:F80,F86), "")</f>
        <v/>
      </c>
      <c r="G81" s="2543" t="str">
        <f>IF(AND(ISNUMBER(G67), ISNUMBER(G68), ISNUMBER(G69), ISNUMBER(G70), ISNUMBER(G71), ISNUMBER(G72), ISNUMBER(G73), ISNUMBER(G74), ISNUMBER(G76), ISNUMBER(G77), ISNUMBER(G78), ISNUMBER(G79), ISNUMBER(G80), ISNUMBER(G86)), SUM(G67:G74, G76:G80,G86), "")</f>
        <v/>
      </c>
      <c r="H81" s="2543" t="str">
        <f>IF(AND(ISNUMBER(H67), ISNUMBER(H68), ISNUMBER(H69), ISNUMBER(H70), ISNUMBER(H71), ISNUMBER(H72), ISNUMBER(H73), ISNUMBER(H74), ISNUMBER(H76), ISNUMBER(H77), ISNUMBER(H78), ISNUMBER(H79), ISNUMBER(H80)), SUM(H67:H74, H76:H80), "")</f>
        <v/>
      </c>
      <c r="I81" s="2543" t="str">
        <f>IF(AND(ISNUMBER(I67), ISNUMBER(I68), ISNUMBER(I69), ISNUMBER(I70), ISNUMBER(I71), ISNUMBER(I72), ISNUMBER(I73), ISNUMBER(I74), ISNUMBER(I76), ISNUMBER(I77), ISNUMBER(I78), ISNUMBER(I79), ISNUMBER(I80), ISNUMBER(I86)), SUM(I67:I74, I76:I80,I86), "")</f>
        <v/>
      </c>
      <c r="J81" s="2543" t="str">
        <f>IF(AND(ISNUMBER(J67), ISNUMBER(J68), ISNUMBER(J69), ISNUMBER(J70), ISNUMBER(J71), ISNUMBER(J72), ISNUMBER(J73), ISNUMBER(J74), ISNUMBER(J76), ISNUMBER(J77), ISNUMBER(J78), ISNUMBER(J79), ISNUMBER(J80), ISNUMBER(J86)), SUM(J67:J74, J76:J80,J86), "")</f>
        <v/>
      </c>
      <c r="K81" s="711"/>
      <c r="L81" s="2557" t="str">
        <f t="shared" si="28"/>
        <v/>
      </c>
      <c r="M81" s="2560" t="str">
        <f t="shared" si="29"/>
        <v/>
      </c>
      <c r="N81" s="2560" t="str">
        <f t="shared" si="30"/>
        <v/>
      </c>
      <c r="O81" s="2560" t="str">
        <f t="shared" si="31"/>
        <v/>
      </c>
      <c r="P81" s="2560" t="str">
        <f t="shared" si="32"/>
        <v/>
      </c>
      <c r="Q81" s="2560" t="str">
        <f t="shared" si="33"/>
        <v/>
      </c>
      <c r="R81" s="2560" t="str">
        <f t="shared" si="34"/>
        <v/>
      </c>
      <c r="S81" s="2558" t="str">
        <f t="shared" si="40"/>
        <v/>
      </c>
      <c r="T81" s="711"/>
      <c r="U81" s="1565" t="str">
        <f t="shared" si="35"/>
        <v/>
      </c>
      <c r="V81" s="1554" t="str">
        <f t="shared" si="36"/>
        <v/>
      </c>
      <c r="W81" s="1554" t="str">
        <f t="shared" si="37"/>
        <v/>
      </c>
      <c r="X81" s="1554" t="str">
        <f t="shared" si="41"/>
        <v/>
      </c>
      <c r="Y81" s="1554" t="str">
        <f t="shared" si="38"/>
        <v/>
      </c>
      <c r="Z81" s="1554" t="str">
        <f t="shared" si="39"/>
        <v/>
      </c>
      <c r="AA81" s="1553" t="str">
        <f t="shared" si="42"/>
        <v/>
      </c>
      <c r="AB81" s="1468"/>
    </row>
    <row r="82" spans="1:28" s="293" customFormat="1" ht="60" customHeight="1" x14ac:dyDescent="0.25">
      <c r="A82" s="2196" t="s">
        <v>2368</v>
      </c>
      <c r="B82" s="245"/>
      <c r="C82" s="246"/>
      <c r="D82" s="235"/>
      <c r="E82" s="235"/>
      <c r="F82" s="235"/>
      <c r="G82" s="235"/>
      <c r="H82" s="235"/>
      <c r="I82" s="235"/>
      <c r="J82" s="235"/>
      <c r="K82" s="235"/>
      <c r="L82" s="235"/>
      <c r="M82" s="235"/>
      <c r="N82" s="235"/>
      <c r="O82" s="235"/>
      <c r="P82" s="235"/>
      <c r="Q82" s="235"/>
      <c r="R82" s="235"/>
      <c r="S82" s="235"/>
      <c r="T82" s="235"/>
      <c r="U82" s="235"/>
      <c r="V82" s="235"/>
      <c r="AB82" s="2216"/>
    </row>
    <row r="83" spans="1:28" s="1483" customFormat="1" ht="15" customHeight="1" x14ac:dyDescent="0.25">
      <c r="A83" s="1095"/>
      <c r="B83" s="3115" t="s">
        <v>1758</v>
      </c>
      <c r="C83" s="3118" t="s">
        <v>990</v>
      </c>
      <c r="D83" s="3119"/>
      <c r="E83" s="3119"/>
      <c r="F83" s="3106" t="s">
        <v>1822</v>
      </c>
      <c r="G83" s="3108"/>
      <c r="H83" s="2296"/>
      <c r="I83" s="3120" t="s">
        <v>2100</v>
      </c>
      <c r="J83" s="3121"/>
      <c r="K83" s="2208"/>
      <c r="L83" s="3112" t="s">
        <v>1823</v>
      </c>
      <c r="M83" s="3124"/>
      <c r="N83" s="3124"/>
      <c r="O83" s="3124"/>
      <c r="P83" s="3124"/>
      <c r="Q83" s="3124"/>
      <c r="R83" s="3124"/>
      <c r="S83" s="3125"/>
      <c r="T83" s="2208"/>
      <c r="U83" s="3113" t="s">
        <v>1715</v>
      </c>
      <c r="V83" s="3113"/>
      <c r="W83" s="3113"/>
      <c r="X83" s="3113"/>
      <c r="Y83" s="3113"/>
      <c r="Z83" s="3113"/>
      <c r="AA83" s="3114"/>
      <c r="AB83" s="1468"/>
    </row>
    <row r="84" spans="1:28" s="1483" customFormat="1" ht="15" customHeight="1" x14ac:dyDescent="0.3">
      <c r="A84" s="1095"/>
      <c r="B84" s="3116"/>
      <c r="C84" s="3110" t="s">
        <v>1806</v>
      </c>
      <c r="D84" s="3126"/>
      <c r="E84" s="3126"/>
      <c r="F84" s="3109" t="s">
        <v>1806</v>
      </c>
      <c r="G84" s="3110"/>
      <c r="H84" s="2296"/>
      <c r="I84" s="3122"/>
      <c r="J84" s="3123"/>
      <c r="K84" s="2211"/>
      <c r="L84" s="3127" t="s">
        <v>1954</v>
      </c>
      <c r="M84" s="3128"/>
      <c r="N84" s="3128"/>
      <c r="O84" s="3126" t="s">
        <v>1849</v>
      </c>
      <c r="P84" s="3126"/>
      <c r="Q84" s="3126" t="s">
        <v>1848</v>
      </c>
      <c r="R84" s="3126"/>
      <c r="S84" s="3109"/>
      <c r="T84" s="2211"/>
      <c r="U84" s="3097" t="s">
        <v>1824</v>
      </c>
      <c r="V84" s="3098"/>
      <c r="W84" s="3098"/>
      <c r="X84" s="3098"/>
      <c r="Y84" s="3098" t="s">
        <v>1849</v>
      </c>
      <c r="Z84" s="3098"/>
      <c r="AA84" s="3099"/>
      <c r="AB84" s="1468"/>
    </row>
    <row r="85" spans="1:28" s="1483" customFormat="1" ht="45" customHeight="1" x14ac:dyDescent="0.25">
      <c r="A85" s="1095"/>
      <c r="B85" s="3117"/>
      <c r="C85" s="2267" t="s">
        <v>1811</v>
      </c>
      <c r="D85" s="2268" t="s">
        <v>45</v>
      </c>
      <c r="E85" s="2268" t="s">
        <v>1802</v>
      </c>
      <c r="F85" s="2268" t="s">
        <v>1811</v>
      </c>
      <c r="G85" s="2268" t="s">
        <v>45</v>
      </c>
      <c r="H85" s="2218"/>
      <c r="I85" s="2268" t="s">
        <v>1811</v>
      </c>
      <c r="J85" s="2269" t="s">
        <v>45</v>
      </c>
      <c r="K85" s="2270"/>
      <c r="L85" s="2267" t="s">
        <v>1852</v>
      </c>
      <c r="M85" s="2268" t="s">
        <v>1853</v>
      </c>
      <c r="N85" s="2268" t="s">
        <v>1856</v>
      </c>
      <c r="O85" s="2268" t="s">
        <v>1852</v>
      </c>
      <c r="P85" s="2268" t="s">
        <v>1853</v>
      </c>
      <c r="Q85" s="2268" t="s">
        <v>990</v>
      </c>
      <c r="R85" s="2268" t="s">
        <v>1822</v>
      </c>
      <c r="S85" s="2269" t="s">
        <v>1854</v>
      </c>
      <c r="T85" s="2270"/>
      <c r="U85" s="2267" t="s">
        <v>1852</v>
      </c>
      <c r="V85" s="2268" t="s">
        <v>1853</v>
      </c>
      <c r="W85" s="2268" t="s">
        <v>1857</v>
      </c>
      <c r="X85" s="2268" t="s">
        <v>1855</v>
      </c>
      <c r="Y85" s="2268" t="s">
        <v>1852</v>
      </c>
      <c r="Z85" s="2268" t="s">
        <v>1853</v>
      </c>
      <c r="AA85" s="2269" t="s">
        <v>1855</v>
      </c>
      <c r="AB85" s="1468"/>
    </row>
    <row r="86" spans="1:28" s="1483" customFormat="1" ht="15" customHeight="1" x14ac:dyDescent="0.25">
      <c r="A86" s="1095"/>
      <c r="B86" s="2295" t="str">
        <f>'Credit risk (IRB banks)'!$B49</f>
        <v>Equity exposures</v>
      </c>
      <c r="C86" s="2524" t="str">
        <f>IF(ISNUMBER('Credit risk (IRB banks)'!I49),'Credit risk (IRB banks)'!I49,"")</f>
        <v/>
      </c>
      <c r="D86" s="2529" t="str">
        <f>IF(ISNUMBER('Credit risk (IRB banks)'!M49),'Credit risk (IRB banks)'!M49,"")</f>
        <v/>
      </c>
      <c r="E86" s="2529" t="str">
        <f>IF(ISNUMBER('Credit risk (IRB banks)'!N49),'Credit risk (IRB banks)'!N49,"")</f>
        <v/>
      </c>
      <c r="F86" s="2529" t="str">
        <f>IF(ISNUMBER('Credit risk (IRB banks)'!R68), 'Credit risk (IRB banks)'!R68, "")</f>
        <v/>
      </c>
      <c r="G86" s="2548" t="str">
        <f>IF(ISNUMBER('Credit risk (IRB banks)'!S68), 'Credit risk (IRB banks)'!S68, "")</f>
        <v/>
      </c>
      <c r="H86" s="2220"/>
      <c r="I86" s="2524" t="str">
        <f>IF(ISNUMBER(F86), F86, "")</f>
        <v/>
      </c>
      <c r="J86" s="2548" t="str">
        <f>IF(ISNUMBER(G86), G86, "")</f>
        <v/>
      </c>
      <c r="K86" s="711"/>
      <c r="L86" s="2504" t="str">
        <f>IF(AND(ISNUMBER(C86),ISNUMBER(F86)),IF(AND(C86&lt;&gt;0,F86&lt;&gt;0),((F86-C86)/C86),"EAD=0"),"")</f>
        <v/>
      </c>
      <c r="M86" s="2505" t="str">
        <f>IF(AND(ISNUMBER(D86),ISNUMBER(G86)),IF(AND(D86&lt;&gt;0,G86&lt;&gt;0),((G86-D86)/D86),"RWA=0"),"")</f>
        <v/>
      </c>
      <c r="N86" s="2220"/>
      <c r="O86" s="2220"/>
      <c r="P86" s="2220"/>
      <c r="Q86" s="2505" t="str">
        <f>IF(AND(ISNUMBER(C86),ISNUMBER(D86)), IF(AND(C86&lt;&gt;0,D86&lt;&gt;0), (D86/C86), "EAD,RWA=0"),"")</f>
        <v/>
      </c>
      <c r="R86" s="2505" t="str">
        <f>IF(AND(ISNUMBER(F86),ISNUMBER(G86)), IF(AND(F86&lt;&gt;0,G86&lt;&gt;0), (G86/F86), "EAD,RWA=0"),"")</f>
        <v/>
      </c>
      <c r="S86" s="2282"/>
      <c r="T86" s="711"/>
      <c r="U86" s="2117" t="str">
        <f>IF(ISNUMBER(L86), IF(ABS(L86)&gt;=0.5,"Error: diff above 50%", IF(ABS(L86)&gt;=0.3, "Warning: diff 30-50%", "Diff below 30%")),"")</f>
        <v/>
      </c>
      <c r="V86" s="2497" t="str">
        <f>IF(ISNUMBER(M86), IF(ABS(M86)&gt;=0.5,"Error: diff above 50%", IF(ABS(M86)&gt;=0.3, "Warning: diff 30-50%", "Diff below 30%")),"")</f>
        <v/>
      </c>
      <c r="W86" s="2220"/>
      <c r="X86" s="2497" t="str">
        <f>IF(AND(AND(ISNUMBER(Q86),ISNUMBER(R86)), AND(Q86&lt;&gt;0, R86&lt;&gt;0)),IF(R86/Q86&gt;=1.5,"Error: RW increase above 50%",IF(R86/Q86&gt;=1.25,"Warning: RW increase between 50%-25%",IF(R86/Q86&gt;=0.9,"RW change between +25% and -10%",IF(R86/Q86&gt;=0.8,"Warning: RW decrease from 10% to 20%","Error: RW decrease is more than 20%")))), "")</f>
        <v/>
      </c>
      <c r="Y86" s="2497" t="str">
        <f>IF(ISNUMBER(O86), IF(ABS(O86)&gt;=0.5,"Error: diff above 50%", IF(ABS(O86)&gt;=0.3, "Warning: diff 30-50%", "Diff below 30%")),"")</f>
        <v/>
      </c>
      <c r="Z86" s="2220"/>
      <c r="AA86" s="2282"/>
      <c r="AB86" s="1468"/>
    </row>
    <row r="87" spans="1:28" s="1483" customFormat="1" ht="15" customHeight="1" x14ac:dyDescent="0.25">
      <c r="A87" s="1095"/>
      <c r="C87" s="2195"/>
      <c r="D87" s="363"/>
      <c r="E87" s="363"/>
      <c r="F87" s="363"/>
      <c r="G87" s="363"/>
      <c r="H87" s="363"/>
      <c r="I87" s="363"/>
      <c r="J87" s="363"/>
      <c r="L87" s="363"/>
      <c r="M87" s="363"/>
      <c r="N87" s="363"/>
      <c r="O87" s="363"/>
      <c r="P87" s="363"/>
      <c r="Q87" s="363"/>
      <c r="R87" s="363"/>
      <c r="S87" s="363"/>
      <c r="U87" s="363"/>
      <c r="V87" s="363"/>
      <c r="W87" s="363"/>
      <c r="X87" s="363"/>
      <c r="Y87" s="363"/>
      <c r="Z87" s="363"/>
      <c r="AA87" s="363"/>
      <c r="AB87" s="1468"/>
    </row>
    <row r="88" spans="1:28" s="2215" customFormat="1" ht="60" customHeight="1" x14ac:dyDescent="0.25">
      <c r="A88" s="2225" t="s">
        <v>2101</v>
      </c>
      <c r="B88" s="2069"/>
      <c r="C88" s="2226"/>
      <c r="D88" s="2068"/>
      <c r="E88" s="2068"/>
      <c r="F88" s="2068"/>
      <c r="G88" s="2068"/>
      <c r="H88" s="2068"/>
      <c r="I88" s="2068"/>
      <c r="J88" s="2068"/>
      <c r="K88" s="2068"/>
      <c r="L88" s="2068"/>
      <c r="M88" s="2068"/>
      <c r="N88" s="2068"/>
      <c r="O88" s="2068"/>
      <c r="P88" s="2068"/>
      <c r="Q88" s="2068"/>
      <c r="R88" s="2068"/>
      <c r="S88" s="2068"/>
      <c r="T88" s="2068"/>
      <c r="U88" s="2068"/>
      <c r="V88" s="2068"/>
      <c r="AB88" s="2250"/>
    </row>
    <row r="89" spans="1:28" s="1483" customFormat="1" ht="15" customHeight="1" x14ac:dyDescent="0.25">
      <c r="A89" s="1095"/>
      <c r="B89" s="3115" t="s">
        <v>2102</v>
      </c>
      <c r="C89" s="3129" t="s">
        <v>1821</v>
      </c>
      <c r="D89" s="3130"/>
      <c r="E89" s="3130"/>
      <c r="F89" s="3100" t="s">
        <v>1822</v>
      </c>
      <c r="G89" s="3101"/>
      <c r="H89" s="3102"/>
      <c r="I89" s="3134" t="s">
        <v>2100</v>
      </c>
      <c r="J89" s="3120"/>
      <c r="K89" s="235"/>
      <c r="L89" s="3111" t="s">
        <v>1823</v>
      </c>
      <c r="M89" s="3111"/>
      <c r="N89" s="3111"/>
      <c r="O89" s="3111"/>
      <c r="P89" s="3112"/>
      <c r="Q89" s="363"/>
      <c r="R89" s="363"/>
      <c r="S89" s="363"/>
      <c r="T89" s="2208"/>
      <c r="U89" s="363"/>
      <c r="V89" s="363"/>
      <c r="W89" s="363"/>
      <c r="X89" s="363"/>
      <c r="Y89" s="363"/>
      <c r="Z89" s="363"/>
      <c r="AA89" s="363"/>
      <c r="AB89" s="1468"/>
    </row>
    <row r="90" spans="1:28" s="1483" customFormat="1" ht="30" customHeight="1" x14ac:dyDescent="0.25">
      <c r="A90" s="1095"/>
      <c r="B90" s="3116"/>
      <c r="C90" s="3131"/>
      <c r="D90" s="3132"/>
      <c r="E90" s="3132"/>
      <c r="F90" s="3103"/>
      <c r="G90" s="3104"/>
      <c r="H90" s="3105"/>
      <c r="I90" s="3135"/>
      <c r="J90" s="3122"/>
      <c r="K90" s="235"/>
      <c r="L90" s="3139" t="s">
        <v>1824</v>
      </c>
      <c r="M90" s="3140"/>
      <c r="N90" s="3140"/>
      <c r="O90" s="3141" t="s">
        <v>1825</v>
      </c>
      <c r="P90" s="3142"/>
      <c r="Q90" s="363"/>
      <c r="R90" s="363"/>
      <c r="S90" s="363"/>
      <c r="T90" s="2208"/>
      <c r="U90" s="363"/>
      <c r="V90" s="363"/>
      <c r="W90" s="363"/>
      <c r="X90" s="363"/>
      <c r="Y90" s="363"/>
      <c r="Z90" s="363"/>
      <c r="AA90" s="363"/>
      <c r="AB90" s="1468"/>
    </row>
    <row r="91" spans="1:28" s="1483" customFormat="1" ht="45" customHeight="1" x14ac:dyDescent="0.25">
      <c r="A91" s="2345"/>
      <c r="B91" s="3117"/>
      <c r="C91" s="2197" t="s">
        <v>1760</v>
      </c>
      <c r="D91" s="2198" t="s">
        <v>45</v>
      </c>
      <c r="E91" s="2198" t="s">
        <v>1802</v>
      </c>
      <c r="F91" s="2244" t="s">
        <v>1760</v>
      </c>
      <c r="G91" s="2198" t="s">
        <v>45</v>
      </c>
      <c r="H91" s="2198" t="s">
        <v>1802</v>
      </c>
      <c r="I91" s="2217" t="s">
        <v>1760</v>
      </c>
      <c r="J91" s="2073" t="s">
        <v>45</v>
      </c>
      <c r="K91" s="235"/>
      <c r="L91" s="2197" t="s">
        <v>1826</v>
      </c>
      <c r="M91" s="2198" t="s">
        <v>1827</v>
      </c>
      <c r="N91" s="2198" t="s">
        <v>1828</v>
      </c>
      <c r="O91" s="2198" t="s">
        <v>1829</v>
      </c>
      <c r="P91" s="2073" t="s">
        <v>1827</v>
      </c>
      <c r="Q91" s="363"/>
      <c r="R91" s="363"/>
      <c r="S91" s="363"/>
      <c r="T91" s="2093"/>
      <c r="U91" s="363"/>
      <c r="V91" s="363"/>
      <c r="W91" s="363"/>
      <c r="X91" s="363"/>
      <c r="Y91" s="363"/>
      <c r="Z91" s="363"/>
      <c r="AA91" s="363"/>
      <c r="AB91" s="1468"/>
    </row>
    <row r="92" spans="1:28" s="1286" customFormat="1" ht="15" customHeight="1" x14ac:dyDescent="0.25">
      <c r="A92" s="1095"/>
      <c r="B92" s="1914" t="s">
        <v>291</v>
      </c>
      <c r="C92" s="2237" t="str">
        <f t="shared" ref="C92:J92" si="44">IF(ISNUMBER(C38), C38, "")</f>
        <v/>
      </c>
      <c r="D92" s="2238" t="str">
        <f t="shared" si="44"/>
        <v/>
      </c>
      <c r="E92" s="2238" t="str">
        <f t="shared" si="44"/>
        <v/>
      </c>
      <c r="F92" s="2239" t="str">
        <f t="shared" si="44"/>
        <v/>
      </c>
      <c r="G92" s="2238" t="str">
        <f t="shared" si="44"/>
        <v/>
      </c>
      <c r="H92" s="2238" t="str">
        <f t="shared" si="44"/>
        <v/>
      </c>
      <c r="I92" s="2238" t="str">
        <f t="shared" si="44"/>
        <v/>
      </c>
      <c r="J92" s="2239" t="str">
        <f t="shared" si="44"/>
        <v/>
      </c>
      <c r="K92" s="235"/>
      <c r="L92" s="2498" t="str">
        <f>IF(AND(ISNUMBER(C92),ISNUMBER(F92)),IF(AND(C92&lt;&gt;0,F92&lt;&gt;0),((F92-C92)/C92),"EAD=0"),"")</f>
        <v/>
      </c>
      <c r="M92" s="2499" t="str">
        <f>IF(AND(ISNUMBER(D92),ISNUMBER(G92)),IF(AND(D92&lt;&gt;0,G92&lt;&gt;0),((G92-D92)/D92),"RWA=0"),"")</f>
        <v/>
      </c>
      <c r="N92" s="2499" t="str">
        <f>IF(AND(ISNUMBER(E92),ISNUMBER(H92)),IF(AND(E92&lt;&gt;0,H92&lt;&gt;0),((H92-E92)/E92),"EL=0"),"")</f>
        <v/>
      </c>
      <c r="O92" s="2499" t="str">
        <f>IF(AND(ISNUMBER(F92),ISNUMBER(I92)),IF(AND(F92&lt;&gt;0,I92&lt;&gt;0),((I92-F92)/F92),"EAD=0"),"")</f>
        <v/>
      </c>
      <c r="P92" s="2500" t="str">
        <f>IF(AND(ISNUMBER(G92),ISNUMBER(J92)),IF(AND(G92&lt;&gt;0,J92&lt;&gt;0),((J92-G92)/G92),"RWA=0"),"")</f>
        <v/>
      </c>
      <c r="Q92" s="363"/>
      <c r="R92" s="363"/>
      <c r="S92" s="363"/>
      <c r="T92" s="1483"/>
      <c r="U92" s="363"/>
      <c r="V92" s="363"/>
      <c r="W92" s="363"/>
      <c r="X92" s="363"/>
      <c r="Y92" s="363"/>
      <c r="Z92" s="363"/>
      <c r="AA92" s="363"/>
      <c r="AB92" s="1468"/>
    </row>
    <row r="93" spans="1:28" s="293" customFormat="1" ht="15" customHeight="1" x14ac:dyDescent="0.25">
      <c r="A93" s="1116"/>
      <c r="B93" s="2273" t="s">
        <v>2117</v>
      </c>
      <c r="C93" s="2240"/>
      <c r="D93" s="42" t="str">
        <f>IF(ISNUMBER(CVA!C11), 12.5*CVA!C11, "")</f>
        <v/>
      </c>
      <c r="E93" s="2241"/>
      <c r="F93" s="2234"/>
      <c r="G93" s="42" t="str">
        <f>IF(ISNUMBER(CVA!C47), 12.5*CVA!C47, "")</f>
        <v/>
      </c>
      <c r="H93" s="2234"/>
      <c r="I93" s="2234"/>
      <c r="J93" s="13" t="str">
        <f>IF(ISNUMBER(CVA!D47), 12.5*CVA!D47, "")</f>
        <v/>
      </c>
      <c r="K93" s="235"/>
      <c r="L93" s="2516"/>
      <c r="M93" s="2502" t="str">
        <f>IF(AND(ISNUMBER(D93),ISNUMBER(CVA!C47)),IF(AND(D93&lt;&gt;0,CVA!C47&lt;&gt;0),((CVA!C47-D93)/D93),"RWA=0"),"")</f>
        <v/>
      </c>
      <c r="N93" s="2242"/>
      <c r="O93" s="2242"/>
      <c r="P93" s="2503" t="str">
        <f>IF(AND(ISNUMBER(G93),ISNUMBER(J93)),IF(AND(G93&lt;&gt;0,J93&lt;&gt;0),((J93-G93)/G93),"RWA=0"),"")</f>
        <v/>
      </c>
      <c r="Q93" s="363"/>
      <c r="R93" s="363"/>
      <c r="S93" s="363"/>
      <c r="T93" s="215"/>
      <c r="AB93" s="2216"/>
    </row>
    <row r="94" spans="1:28" s="293" customFormat="1" ht="15" customHeight="1" x14ac:dyDescent="0.25">
      <c r="A94" s="1116"/>
      <c r="B94" s="2092" t="s">
        <v>357</v>
      </c>
      <c r="C94" s="180"/>
      <c r="D94" s="42" t="str">
        <f>IF(ISNUMBER(TB!G5), 12.5*TB!G5, "")</f>
        <v/>
      </c>
      <c r="E94" s="2242"/>
      <c r="F94" s="11"/>
      <c r="G94" s="42" t="str">
        <f>IF(ISNUMBER(TB!G6), 12.5*TB!G6, "")</f>
        <v/>
      </c>
      <c r="H94" s="11"/>
      <c r="I94" s="11"/>
      <c r="J94" s="13" t="str">
        <f>IF(ISNUMBER(TB!G7), 12.5*TB!G7, "")</f>
        <v/>
      </c>
      <c r="K94" s="235"/>
      <c r="L94" s="2516"/>
      <c r="M94" s="2502" t="str">
        <f>IF(AND(ISNUMBER(D94),ISNUMBER(G94)),IF(AND(D94&lt;&gt;0,G94&lt;&gt;0),((G94-D94)/D94),"RWA=0"),"")</f>
        <v/>
      </c>
      <c r="N94" s="2242"/>
      <c r="O94" s="2242"/>
      <c r="P94" s="2503" t="str">
        <f>IF(AND(ISNUMBER(G94),ISNUMBER(J94)),IF(AND(G94&lt;&gt;0,J94&lt;&gt;0),((J94-G94)/G94),"RWA=0"),"")</f>
        <v/>
      </c>
      <c r="Q94" s="363"/>
      <c r="R94" s="363"/>
      <c r="S94" s="363"/>
      <c r="T94" s="215"/>
      <c r="AB94" s="2216"/>
    </row>
    <row r="95" spans="1:28" s="293" customFormat="1" ht="15" customHeight="1" x14ac:dyDescent="0.25">
      <c r="A95" s="1116"/>
      <c r="B95" s="1772" t="s">
        <v>487</v>
      </c>
      <c r="C95" s="180"/>
      <c r="D95" s="42" t="str">
        <f>IF(AND(ISNUMBER(OpRisk!N84), ISNUMBER(OpRisk!N89)), OpRisk!N84+OpRisk!N89,"")</f>
        <v/>
      </c>
      <c r="E95" s="2242"/>
      <c r="F95" s="11"/>
      <c r="G95" s="42" t="str">
        <f>IF(AND(ISNUMBER(OpRisk!N96), ISNUMBER(OpRisk!N96)), OpRisk!N96+OpRisk!N97, "")</f>
        <v/>
      </c>
      <c r="H95" s="11"/>
      <c r="I95" s="11"/>
      <c r="J95" s="13" t="str">
        <f>IF(AND(ISNUMBER(OpRisk!N96), ISNUMBER(OpRisk!N96)), OpRisk!N96+OpRisk!N97, "")</f>
        <v/>
      </c>
      <c r="K95" s="235"/>
      <c r="L95" s="2516"/>
      <c r="M95" s="2502" t="str">
        <f>IF(AND(ISNUMBER(D95),ISNUMBER(G95)),IF(AND(D95&lt;&gt;0,G95&lt;&gt;0),((G95-D95)/D95),"RWA=0"),"")</f>
        <v/>
      </c>
      <c r="N95" s="2242"/>
      <c r="O95" s="2242"/>
      <c r="P95" s="11"/>
      <c r="Q95" s="363"/>
      <c r="R95" s="363"/>
      <c r="S95" s="363"/>
      <c r="T95" s="215"/>
      <c r="AB95" s="2216"/>
    </row>
    <row r="96" spans="1:28" s="293" customFormat="1" ht="15" hidden="1" customHeight="1" x14ac:dyDescent="0.25">
      <c r="A96" s="1116"/>
      <c r="B96" s="2092" t="s">
        <v>167</v>
      </c>
      <c r="C96" s="180"/>
      <c r="D96" s="3030"/>
      <c r="E96" s="2242"/>
      <c r="F96" s="11"/>
      <c r="G96" s="3030"/>
      <c r="H96" s="11"/>
      <c r="I96" s="11"/>
      <c r="J96" s="3031"/>
      <c r="K96" s="235"/>
      <c r="L96" s="2516"/>
      <c r="M96" s="2242"/>
      <c r="N96" s="2242"/>
      <c r="O96" s="2242"/>
      <c r="P96" s="2242"/>
      <c r="Q96" s="363"/>
      <c r="R96" s="363"/>
      <c r="S96" s="363"/>
      <c r="T96" s="215"/>
      <c r="AB96" s="2216"/>
    </row>
    <row r="97" spans="1:28" s="293" customFormat="1" ht="15" customHeight="1" x14ac:dyDescent="0.25">
      <c r="A97" s="1116"/>
      <c r="B97" s="2092" t="s">
        <v>168</v>
      </c>
      <c r="C97" s="179"/>
      <c r="D97" s="139"/>
      <c r="E97" s="2243"/>
      <c r="F97" s="2549"/>
      <c r="G97" s="40"/>
      <c r="H97" s="2549"/>
      <c r="I97" s="2549"/>
      <c r="J97" s="123"/>
      <c r="K97" s="235"/>
      <c r="L97" s="2561"/>
      <c r="M97" s="2514" t="str">
        <f>IF(AND(ISNUMBER(D97),ISNUMBER(G97)),IF(AND(D97&lt;&gt;0,G97&lt;&gt;0),((G97-D97)/D97),"RWA=0"),"")</f>
        <v/>
      </c>
      <c r="N97" s="2243"/>
      <c r="O97" s="2243"/>
      <c r="P97" s="2515" t="str">
        <f>IF(AND(ISNUMBER(G97),ISNUMBER(J97)),IF(AND(G97&lt;&gt;0,J97&lt;&gt;0),((J97-G97)/G97),"RWA=0"),"")</f>
        <v/>
      </c>
      <c r="Q97" s="363"/>
      <c r="R97" s="363"/>
      <c r="S97" s="363"/>
      <c r="T97" s="215"/>
      <c r="AB97" s="2216"/>
    </row>
    <row r="98" spans="1:28" s="293" customFormat="1" ht="15" customHeight="1" x14ac:dyDescent="0.25">
      <c r="A98" s="1116"/>
      <c r="B98" s="2546" t="s">
        <v>2079</v>
      </c>
      <c r="C98" s="330"/>
      <c r="D98" s="2536" t="str">
        <f>IF(AND(ISNUMBER(D92), ISNUMBER(D93), ISNUMBER(D94), ISNUMBER(D95), ISNUMBER(D97)), SUM(D92:D95, D97), "")</f>
        <v/>
      </c>
      <c r="E98" s="2517"/>
      <c r="F98" s="2517"/>
      <c r="G98" s="2536" t="str">
        <f>IF(AND(ISNUMBER(G92), ISNUMBER(G93), ISNUMBER(G94), ISNUMBER(G95), ISNUMBER(G97)), SUM(G92:G95, G97), "")</f>
        <v/>
      </c>
      <c r="H98" s="2517"/>
      <c r="I98" s="2517"/>
      <c r="J98" s="2541" t="str">
        <f>IF(AND(ISNUMBER(J92), ISNUMBER(J93), ISNUMBER(J94), ISNUMBER(J95), ISNUMBER(J97)), SUM(J92:J95, J97), "")</f>
        <v/>
      </c>
      <c r="K98" s="235"/>
      <c r="L98" s="330"/>
      <c r="M98" s="2560" t="str">
        <f>IF(AND(ISNUMBER(D98),ISNUMBER(G98)),IF(AND(D98&lt;&gt;0,G98&lt;&gt;0),((G98-D98)/D98),"RWA=0"),"")</f>
        <v/>
      </c>
      <c r="N98" s="2517"/>
      <c r="O98" s="2517"/>
      <c r="P98" s="2558" t="str">
        <f>IF(AND(ISNUMBER(G98),ISNUMBER(J98)),IF(AND(G98&lt;&gt;0,J98&lt;&gt;0),((J98-G98)/G98),"RWA=0"),"")</f>
        <v/>
      </c>
      <c r="Q98" s="363"/>
      <c r="R98" s="363"/>
      <c r="S98" s="363"/>
      <c r="T98" s="744"/>
      <c r="AB98" s="2216"/>
    </row>
    <row r="99" spans="1:28" s="1285" customFormat="1" ht="15" customHeight="1" x14ac:dyDescent="0.25">
      <c r="A99" s="2222"/>
      <c r="B99" s="1533"/>
      <c r="C99" s="1533"/>
      <c r="D99" s="1533"/>
      <c r="E99" s="1533"/>
      <c r="F99" s="1533"/>
      <c r="G99" s="1533"/>
      <c r="H99" s="1533"/>
      <c r="I99" s="1533"/>
      <c r="J99" s="1533"/>
      <c r="K99" s="2249"/>
      <c r="L99" s="1533"/>
      <c r="M99" s="1533"/>
      <c r="N99" s="1533"/>
      <c r="O99" s="1533"/>
      <c r="P99" s="1533"/>
      <c r="Q99" s="1533"/>
      <c r="R99" s="1533"/>
      <c r="S99" s="1533"/>
      <c r="T99" s="1533"/>
      <c r="AB99" s="2231"/>
    </row>
    <row r="100" spans="1:28" s="293" customFormat="1" ht="60" customHeight="1" x14ac:dyDescent="0.25">
      <c r="A100" s="2196" t="s">
        <v>2103</v>
      </c>
      <c r="B100" s="245"/>
      <c r="C100" s="246"/>
      <c r="D100" s="235"/>
      <c r="E100" s="235"/>
      <c r="F100" s="235"/>
      <c r="G100" s="235"/>
      <c r="H100" s="235"/>
      <c r="I100" s="235"/>
      <c r="J100" s="235"/>
      <c r="K100" s="235"/>
      <c r="L100" s="235"/>
      <c r="M100" s="235"/>
      <c r="N100" s="235"/>
      <c r="O100" s="235"/>
      <c r="P100" s="235"/>
      <c r="Q100" s="235"/>
      <c r="R100" s="235"/>
      <c r="S100" s="235"/>
      <c r="T100" s="235"/>
      <c r="AB100" s="2216"/>
    </row>
    <row r="101" spans="1:28" s="293" customFormat="1" ht="15" customHeight="1" x14ac:dyDescent="0.25">
      <c r="A101" s="1182"/>
      <c r="B101" s="2223"/>
      <c r="C101" s="2223"/>
      <c r="D101" s="3151" t="s">
        <v>45</v>
      </c>
      <c r="E101" s="3151"/>
      <c r="F101" s="381"/>
      <c r="G101" s="381"/>
      <c r="H101" s="381"/>
      <c r="I101" s="744"/>
      <c r="J101" s="744"/>
      <c r="K101" s="744"/>
      <c r="L101" s="744"/>
      <c r="M101" s="744"/>
      <c r="N101" s="744"/>
      <c r="O101" s="744"/>
      <c r="P101" s="744"/>
      <c r="Q101" s="744"/>
      <c r="R101" s="744"/>
      <c r="S101" s="744"/>
      <c r="T101" s="744"/>
      <c r="AB101" s="2216"/>
    </row>
    <row r="102" spans="1:28" s="293" customFormat="1" ht="30" customHeight="1" x14ac:dyDescent="0.25">
      <c r="A102" s="1388"/>
      <c r="B102" s="1363"/>
      <c r="C102" s="1363"/>
      <c r="D102" s="2119" t="s">
        <v>299</v>
      </c>
      <c r="E102" s="2091" t="s">
        <v>343</v>
      </c>
      <c r="F102" s="381"/>
      <c r="G102" s="381"/>
      <c r="H102" s="381"/>
      <c r="I102" s="744"/>
      <c r="J102" s="744"/>
      <c r="K102" s="744"/>
      <c r="L102" s="744"/>
      <c r="M102" s="744"/>
      <c r="N102" s="744"/>
      <c r="O102" s="744"/>
      <c r="P102" s="744"/>
      <c r="Q102" s="744"/>
      <c r="R102" s="744"/>
      <c r="S102" s="744"/>
      <c r="T102" s="215"/>
      <c r="AB102" s="2216"/>
    </row>
    <row r="103" spans="1:28" s="293" customFormat="1" ht="15" customHeight="1" x14ac:dyDescent="0.25">
      <c r="A103" s="1388"/>
      <c r="B103" s="3146" t="s">
        <v>970</v>
      </c>
      <c r="C103" s="3146"/>
      <c r="D103" s="2261" t="str">
        <f>Parameters!$F$8</f>
        <v>Yes</v>
      </c>
      <c r="E103" s="2221"/>
      <c r="F103" s="381"/>
      <c r="G103" s="381"/>
      <c r="H103" s="381"/>
      <c r="I103" s="744"/>
      <c r="J103" s="744"/>
      <c r="K103" s="744"/>
      <c r="L103" s="744"/>
      <c r="M103" s="744"/>
      <c r="N103" s="744"/>
      <c r="O103" s="744"/>
      <c r="P103" s="744"/>
      <c r="Q103" s="744"/>
      <c r="R103" s="744"/>
      <c r="S103" s="744"/>
      <c r="T103" s="215"/>
      <c r="AB103" s="2216"/>
    </row>
    <row r="104" spans="1:28" s="293" customFormat="1" ht="15" customHeight="1" x14ac:dyDescent="0.25">
      <c r="A104" s="1182"/>
      <c r="B104" s="3152" t="s">
        <v>74</v>
      </c>
      <c r="C104" s="3152"/>
      <c r="D104" s="1656"/>
      <c r="E104" s="180"/>
      <c r="F104" s="381"/>
      <c r="G104" s="381"/>
      <c r="H104" s="381"/>
      <c r="I104" s="744"/>
      <c r="J104" s="744"/>
      <c r="K104" s="744"/>
      <c r="L104" s="744"/>
      <c r="M104" s="744"/>
      <c r="N104" s="744"/>
      <c r="O104" s="744"/>
      <c r="P104" s="744"/>
      <c r="Q104" s="744"/>
      <c r="R104" s="744"/>
      <c r="S104" s="744"/>
      <c r="T104" s="744"/>
      <c r="AB104" s="2216"/>
    </row>
    <row r="105" spans="1:28" s="293" customFormat="1" ht="15" customHeight="1" x14ac:dyDescent="0.25">
      <c r="A105" s="1182"/>
      <c r="B105" s="3153" t="s">
        <v>345</v>
      </c>
      <c r="C105" s="3153"/>
      <c r="D105" s="179"/>
      <c r="E105" s="247" t="str">
        <f>IF(AND(ISNUMBER(DefCap!F63),ISNUMBER(DefCap!F80),ISNUMBER(DefCap!F103)),DefCap!F63+DefCap!F80+DefCap!F103,"")</f>
        <v/>
      </c>
      <c r="F105" s="381"/>
      <c r="G105" s="381"/>
      <c r="H105" s="381"/>
      <c r="I105" s="744"/>
      <c r="J105" s="744"/>
      <c r="K105" s="744"/>
      <c r="L105" s="744"/>
      <c r="M105" s="744"/>
      <c r="N105" s="744"/>
      <c r="O105" s="744"/>
      <c r="P105" s="744"/>
      <c r="Q105" s="744"/>
      <c r="R105" s="744"/>
      <c r="S105" s="744"/>
      <c r="T105" s="744"/>
      <c r="AB105" s="2216"/>
    </row>
    <row r="106" spans="1:28" s="293" customFormat="1" ht="15" customHeight="1" x14ac:dyDescent="0.25">
      <c r="A106" s="1182"/>
      <c r="B106" s="3153" t="s">
        <v>355</v>
      </c>
      <c r="C106" s="3153"/>
      <c r="D106" s="1207"/>
      <c r="E106" s="180"/>
      <c r="F106" s="381"/>
      <c r="G106" s="381"/>
      <c r="H106" s="381"/>
      <c r="I106" s="744"/>
      <c r="J106" s="744"/>
      <c r="K106" s="744"/>
      <c r="L106" s="744"/>
      <c r="M106" s="744"/>
      <c r="N106" s="744"/>
      <c r="O106" s="744"/>
      <c r="P106" s="744"/>
      <c r="Q106" s="744"/>
      <c r="R106" s="744"/>
      <c r="S106" s="744"/>
      <c r="T106" s="744"/>
      <c r="AB106" s="2216"/>
    </row>
    <row r="107" spans="1:28" s="293" customFormat="1" ht="15" customHeight="1" x14ac:dyDescent="0.25">
      <c r="A107" s="1182"/>
      <c r="B107" s="3154" t="s">
        <v>356</v>
      </c>
      <c r="C107" s="3154"/>
      <c r="D107" s="1762"/>
      <c r="E107" s="164"/>
      <c r="F107" s="381"/>
      <c r="G107" s="381"/>
      <c r="H107" s="381"/>
      <c r="I107" s="744"/>
      <c r="J107" s="744"/>
      <c r="K107" s="744"/>
      <c r="L107" s="744"/>
      <c r="M107" s="744"/>
      <c r="N107" s="744"/>
      <c r="O107" s="744"/>
      <c r="P107" s="744"/>
      <c r="Q107" s="744"/>
      <c r="R107" s="744"/>
      <c r="S107" s="744"/>
      <c r="T107" s="744"/>
      <c r="AB107" s="2216"/>
    </row>
    <row r="108" spans="1:28" s="1285" customFormat="1" ht="15" customHeight="1" x14ac:dyDescent="0.25">
      <c r="A108" s="2230"/>
      <c r="B108" s="1773"/>
      <c r="C108" s="1363"/>
      <c r="D108" s="1533"/>
      <c r="E108" s="1533"/>
      <c r="F108" s="1533"/>
      <c r="G108" s="1533"/>
      <c r="H108" s="1533"/>
      <c r="I108" s="1533"/>
      <c r="J108" s="1533"/>
      <c r="K108" s="1533"/>
      <c r="L108" s="1533"/>
      <c r="M108" s="1533"/>
      <c r="N108" s="1533"/>
      <c r="O108" s="1533"/>
      <c r="P108" s="1533"/>
      <c r="Q108" s="1533"/>
      <c r="R108" s="1533"/>
      <c r="S108" s="1533"/>
      <c r="T108" s="1533"/>
      <c r="AB108" s="2231"/>
    </row>
    <row r="109" spans="1:28" s="293" customFormat="1" ht="60" customHeight="1" x14ac:dyDescent="0.25">
      <c r="A109" s="2196" t="s">
        <v>2104</v>
      </c>
      <c r="B109" s="245"/>
      <c r="C109" s="246"/>
      <c r="D109" s="235"/>
      <c r="E109" s="235"/>
      <c r="F109" s="235"/>
      <c r="G109" s="235"/>
      <c r="H109" s="235"/>
      <c r="I109" s="235"/>
      <c r="J109" s="235"/>
      <c r="K109" s="235"/>
      <c r="L109" s="235"/>
      <c r="M109" s="235"/>
      <c r="N109" s="235"/>
      <c r="O109" s="235"/>
      <c r="P109" s="235"/>
      <c r="Q109" s="235"/>
      <c r="R109" s="235"/>
      <c r="S109" s="235"/>
      <c r="T109" s="235"/>
      <c r="AB109" s="2216"/>
    </row>
    <row r="110" spans="1:28" s="293" customFormat="1" ht="15" customHeight="1" x14ac:dyDescent="0.25">
      <c r="A110" s="1116"/>
      <c r="B110" s="3149"/>
      <c r="C110" s="3151" t="s">
        <v>2106</v>
      </c>
      <c r="D110" s="3151"/>
      <c r="E110" s="3151"/>
      <c r="F110" s="2098"/>
      <c r="G110" s="2248" t="s">
        <v>2107</v>
      </c>
      <c r="H110" s="2098"/>
      <c r="I110" s="2098"/>
      <c r="J110" s="2098"/>
      <c r="K110" s="2098"/>
      <c r="L110" s="2098"/>
      <c r="M110" s="2098"/>
      <c r="N110" s="2098"/>
      <c r="O110" s="2098"/>
      <c r="P110" s="2098"/>
      <c r="Q110" s="2098"/>
      <c r="R110" s="2098"/>
      <c r="S110" s="2098"/>
      <c r="T110" s="744"/>
      <c r="AB110" s="2216"/>
    </row>
    <row r="111" spans="1:28" s="293" customFormat="1" ht="30" customHeight="1" x14ac:dyDescent="0.25">
      <c r="A111" s="1182"/>
      <c r="B111" s="3150"/>
      <c r="C111" s="1774" t="s">
        <v>90</v>
      </c>
      <c r="D111" s="2070" t="s">
        <v>346</v>
      </c>
      <c r="E111" s="2091" t="s">
        <v>347</v>
      </c>
      <c r="F111" s="2098"/>
      <c r="G111" s="2248" t="s">
        <v>2108</v>
      </c>
      <c r="H111" s="2098"/>
      <c r="I111" s="2098"/>
      <c r="J111" s="2098"/>
      <c r="K111" s="2098"/>
      <c r="L111" s="2098"/>
      <c r="M111" s="2098"/>
      <c r="N111" s="2098"/>
      <c r="O111" s="2098"/>
      <c r="P111" s="2098"/>
      <c r="Q111" s="2098"/>
      <c r="R111" s="2098"/>
      <c r="S111" s="2098"/>
      <c r="T111" s="744"/>
      <c r="AB111" s="2216"/>
    </row>
    <row r="112" spans="1:28" s="293" customFormat="1" ht="15" customHeight="1" x14ac:dyDescent="0.25">
      <c r="A112" s="1182"/>
      <c r="B112" s="1980" t="s">
        <v>970</v>
      </c>
      <c r="C112" s="2227"/>
      <c r="D112" s="2224" t="str">
        <f>Parameters!$F$8</f>
        <v>Yes</v>
      </c>
      <c r="E112" s="2221"/>
      <c r="F112" s="2098"/>
      <c r="G112" s="2251"/>
      <c r="H112" s="2098"/>
      <c r="I112" s="2098"/>
      <c r="J112" s="2098"/>
      <c r="K112" s="2098"/>
      <c r="L112" s="2098"/>
      <c r="M112" s="2098"/>
      <c r="N112" s="2098"/>
      <c r="O112" s="2098"/>
      <c r="P112" s="2098"/>
      <c r="Q112" s="2098"/>
      <c r="R112" s="2098"/>
      <c r="S112" s="2098"/>
      <c r="T112" s="744"/>
      <c r="AB112" s="2216"/>
    </row>
    <row r="113" spans="1:28" s="293" customFormat="1" ht="15" customHeight="1" x14ac:dyDescent="0.25">
      <c r="A113" s="1116"/>
      <c r="B113" s="1995" t="s">
        <v>969</v>
      </c>
      <c r="C113" s="2228" t="str">
        <f>IF(ISNUMBER(D98), D98, "")</f>
        <v/>
      </c>
      <c r="D113" s="2247" t="str">
        <f>IF(AND(ISNUMBER(D98),ISNUMBER(D104),ISNUMBER(D106),ISNUMBER(D107)), D98+D104+D106+D107, "")</f>
        <v/>
      </c>
      <c r="E113" s="2229" t="str">
        <f>IF(AND(ISNUMBER(D98),ISNUMBER(D104),ISNUMBER(E105),ISNUMBER(D106),ISNUMBER(D107)), D98+D104+E105+D106+D107, "")</f>
        <v/>
      </c>
      <c r="F113" s="328"/>
      <c r="G113" s="2252" t="str">
        <f>IF(ISNUMBER(G98), G98, "")</f>
        <v/>
      </c>
      <c r="H113" s="328"/>
      <c r="I113" s="328"/>
      <c r="J113" s="328"/>
      <c r="K113" s="328"/>
      <c r="L113" s="328"/>
      <c r="M113" s="328"/>
      <c r="N113" s="328"/>
      <c r="O113" s="328"/>
      <c r="P113" s="328"/>
      <c r="Q113" s="328"/>
      <c r="R113" s="328"/>
      <c r="S113" s="328"/>
      <c r="T113" s="744"/>
      <c r="AB113" s="2216"/>
    </row>
    <row r="114" spans="1:28" s="293" customFormat="1" ht="15" customHeight="1" x14ac:dyDescent="0.25">
      <c r="A114" s="1116"/>
      <c r="B114" s="401" t="s">
        <v>2105</v>
      </c>
      <c r="C114" s="2246"/>
      <c r="D114" s="42" t="str">
        <f>IF(AND(ISNUMBER(D113), ISNUMBER(D115)), D115-D113, "")</f>
        <v/>
      </c>
      <c r="E114" s="2246"/>
      <c r="F114" s="328"/>
      <c r="G114" s="194" t="str">
        <f>IF(AND(ISNUMBER(G113), ISNUMBER(G115)), G115-G113, "")</f>
        <v/>
      </c>
      <c r="H114" s="744"/>
      <c r="I114" s="328"/>
      <c r="J114" s="328"/>
      <c r="K114" s="328"/>
      <c r="L114" s="328"/>
      <c r="M114" s="328"/>
      <c r="N114" s="328"/>
      <c r="O114" s="328"/>
      <c r="P114" s="328"/>
      <c r="Q114" s="328"/>
      <c r="R114" s="328"/>
      <c r="S114" s="328"/>
      <c r="T114" s="744"/>
      <c r="AB114" s="2216"/>
    </row>
    <row r="115" spans="1:28" s="293" customFormat="1" ht="15" customHeight="1" x14ac:dyDescent="0.25">
      <c r="A115" s="1116"/>
      <c r="B115" s="538" t="s">
        <v>2239</v>
      </c>
      <c r="C115" s="330"/>
      <c r="D115" s="1657"/>
      <c r="E115" s="331"/>
      <c r="F115" s="328"/>
      <c r="G115" s="2253" t="str">
        <f>IF(AND(ISNUMBER(G98), ISNUMBER(J98)), MAX(G98, 0.725*J98), "")</f>
        <v/>
      </c>
      <c r="H115" s="2098"/>
      <c r="I115" s="2098"/>
      <c r="J115" s="328"/>
      <c r="K115" s="328"/>
      <c r="L115" s="328"/>
      <c r="M115" s="328"/>
      <c r="N115" s="328"/>
      <c r="O115" s="328"/>
      <c r="P115" s="328"/>
      <c r="Q115" s="328"/>
      <c r="R115" s="328"/>
      <c r="S115" s="328"/>
      <c r="T115" s="744"/>
      <c r="AB115" s="2216"/>
    </row>
    <row r="116" spans="1:28" s="293" customFormat="1" ht="30" customHeight="1" x14ac:dyDescent="0.25">
      <c r="A116" s="1182"/>
      <c r="B116" s="215"/>
      <c r="C116" s="215"/>
      <c r="D116" s="744"/>
      <c r="E116" s="744"/>
      <c r="F116" s="744"/>
      <c r="G116" s="744"/>
      <c r="H116" s="2098"/>
      <c r="I116" s="2098"/>
      <c r="J116" s="744"/>
      <c r="K116" s="744"/>
      <c r="L116" s="744"/>
      <c r="M116" s="744"/>
      <c r="N116" s="744"/>
      <c r="O116" s="744"/>
      <c r="P116" s="744"/>
      <c r="Q116" s="744"/>
      <c r="R116" s="744"/>
      <c r="S116" s="744"/>
      <c r="T116" s="744"/>
      <c r="AB116" s="2216"/>
    </row>
    <row r="117" spans="1:28" s="293" customFormat="1" ht="15" customHeight="1" x14ac:dyDescent="0.25">
      <c r="A117" s="1116"/>
      <c r="B117" s="3147" t="s">
        <v>162</v>
      </c>
      <c r="C117" s="3151" t="s">
        <v>189</v>
      </c>
      <c r="D117" s="3151"/>
      <c r="E117" s="3151"/>
      <c r="F117" s="2098"/>
      <c r="G117" s="2254" t="s">
        <v>189</v>
      </c>
      <c r="H117" s="2098"/>
      <c r="I117" s="2098"/>
      <c r="J117" s="2098"/>
      <c r="K117" s="2098"/>
      <c r="L117" s="2098"/>
      <c r="M117" s="2098"/>
      <c r="N117" s="2098"/>
      <c r="O117" s="2098"/>
      <c r="P117" s="2098"/>
      <c r="Q117" s="2098"/>
      <c r="R117" s="2098"/>
      <c r="S117" s="2098"/>
      <c r="T117" s="744"/>
      <c r="AB117" s="2216"/>
    </row>
    <row r="118" spans="1:28" s="293" customFormat="1" ht="30" customHeight="1" x14ac:dyDescent="0.25">
      <c r="A118" s="1116"/>
      <c r="B118" s="3148"/>
      <c r="C118" s="2097" t="s">
        <v>90</v>
      </c>
      <c r="D118" s="2096" t="s">
        <v>346</v>
      </c>
      <c r="E118" s="2096" t="s">
        <v>347</v>
      </c>
      <c r="F118" s="2098"/>
      <c r="G118" s="2248" t="s">
        <v>2108</v>
      </c>
      <c r="H118" s="2098"/>
      <c r="I118" s="2098"/>
      <c r="J118" s="2098"/>
      <c r="K118" s="2098"/>
      <c r="L118" s="2098"/>
      <c r="M118" s="2098"/>
      <c r="N118" s="2098"/>
      <c r="O118" s="2098"/>
      <c r="P118" s="2098"/>
      <c r="Q118" s="2098"/>
      <c r="R118" s="2098"/>
      <c r="S118" s="2098"/>
      <c r="T118" s="744"/>
      <c r="AB118" s="2216"/>
    </row>
    <row r="119" spans="1:28" s="293" customFormat="1" ht="15" customHeight="1" x14ac:dyDescent="0.25">
      <c r="A119" s="1116"/>
      <c r="B119" s="863" t="s">
        <v>4</v>
      </c>
      <c r="C119" s="2257" t="str">
        <f>IF(AND(ISNUMBER('General Info'!C42),ISNUMBER(C113)),'General Info'!C42/C113,"")</f>
        <v/>
      </c>
      <c r="D119" s="2258" t="str">
        <f>IF(AND(ISNUMBER('General Info'!D42),ISNUMBER(D113)),'General Info'!D42/D113,"")</f>
        <v/>
      </c>
      <c r="E119" s="2257" t="str">
        <f>IF(AND(ISNUMBER('General Info'!E42),ISNUMBER(E113)),'General Info'!E42/E113,"")</f>
        <v/>
      </c>
      <c r="F119" s="329"/>
      <c r="G119" s="149" t="str">
        <f>IF(AND(ISNUMBER('General Info'!D42),ISNUMBER(G113)),'General Info'!D42/G113,"")</f>
        <v/>
      </c>
      <c r="H119" s="2098"/>
      <c r="I119" s="2098"/>
      <c r="J119" s="329"/>
      <c r="K119" s="329"/>
      <c r="L119" s="329"/>
      <c r="M119" s="329"/>
      <c r="N119" s="329"/>
      <c r="O119" s="329"/>
      <c r="P119" s="329"/>
      <c r="Q119" s="329"/>
      <c r="R119" s="329"/>
      <c r="S119" s="329"/>
      <c r="T119" s="744"/>
      <c r="AB119" s="2216"/>
    </row>
    <row r="120" spans="1:28" s="293" customFormat="1" ht="15" customHeight="1" x14ac:dyDescent="0.25">
      <c r="A120" s="1116"/>
      <c r="B120" s="767" t="s">
        <v>5</v>
      </c>
      <c r="C120" s="2255" t="str">
        <f>IF(AND(ISNUMBER('General Info'!C49),ISNUMBER(C113)),'General Info'!C49/C113,"")</f>
        <v/>
      </c>
      <c r="D120" s="2259" t="str">
        <f>IF(AND(ISNUMBER('General Info'!D49),ISNUMBER(D113)),'General Info'!D49/D113,"")</f>
        <v/>
      </c>
      <c r="E120" s="2255" t="str">
        <f>IF(AND(ISNUMBER('General Info'!E49),ISNUMBER(E113)),'General Info'!E49/E113,"")</f>
        <v/>
      </c>
      <c r="F120" s="329"/>
      <c r="G120" s="150" t="str">
        <f>IF(AND(ISNUMBER('General Info'!D49),ISNUMBER(G113)),'General Info'!D49/G113,"")</f>
        <v/>
      </c>
      <c r="H120" s="329"/>
      <c r="I120" s="329"/>
      <c r="J120" s="329"/>
      <c r="K120" s="329"/>
      <c r="L120" s="329"/>
      <c r="M120" s="329"/>
      <c r="N120" s="329"/>
      <c r="O120" s="329"/>
      <c r="P120" s="329"/>
      <c r="Q120" s="329"/>
      <c r="R120" s="329"/>
      <c r="S120" s="329"/>
      <c r="T120" s="744"/>
      <c r="AB120" s="2216"/>
    </row>
    <row r="121" spans="1:28" s="293" customFormat="1" ht="15" customHeight="1" x14ac:dyDescent="0.25">
      <c r="A121" s="1116"/>
      <c r="B121" s="768" t="s">
        <v>28</v>
      </c>
      <c r="C121" s="2256" t="str">
        <f>IF(AND(ISNUMBER('General Info'!C41),ISNUMBER(C113)),'General Info'!C41/C113,"")</f>
        <v/>
      </c>
      <c r="D121" s="2260" t="str">
        <f>IF(AND(ISNUMBER('General Info'!D41),ISNUMBER(D113)),'General Info'!D41/D113,"")</f>
        <v/>
      </c>
      <c r="E121" s="2256" t="str">
        <f>IF(AND(ISNUMBER('General Info'!E41),ISNUMBER(E113)),'General Info'!E41/E113,"")</f>
        <v/>
      </c>
      <c r="F121" s="329"/>
      <c r="G121" s="151" t="str">
        <f>IF(AND(ISNUMBER('General Info'!D41),ISNUMBER(G113)),'General Info'!D41/G113,"")</f>
        <v/>
      </c>
      <c r="H121" s="329"/>
      <c r="I121" s="329"/>
      <c r="J121" s="329"/>
      <c r="K121" s="329"/>
      <c r="L121" s="329"/>
      <c r="M121" s="329"/>
      <c r="N121" s="329"/>
      <c r="O121" s="329"/>
      <c r="P121" s="329"/>
      <c r="Q121" s="329"/>
      <c r="R121" s="329"/>
      <c r="S121" s="329"/>
      <c r="T121" s="744"/>
      <c r="AB121" s="2216"/>
    </row>
    <row r="122" spans="1:28" s="293" customFormat="1" ht="15" customHeight="1" x14ac:dyDescent="0.25">
      <c r="A122" s="1116"/>
      <c r="B122" s="1952" t="s">
        <v>2282</v>
      </c>
      <c r="C122" s="2262"/>
      <c r="D122" s="2258" t="str">
        <f>IF(AND(ISNUMBER('General Info'!D42), ISNUMBER(D115)),'General Info'!D42/D115,"")</f>
        <v/>
      </c>
      <c r="E122" s="2265"/>
      <c r="F122" s="329"/>
      <c r="G122" s="149" t="str">
        <f>IF(AND(ISNUMBER('General Info'!D42),ISNUMBER(G115)),'General Info'!D42/G115,"")</f>
        <v/>
      </c>
      <c r="H122" s="329"/>
      <c r="I122" s="329"/>
      <c r="J122" s="329"/>
      <c r="K122" s="329"/>
      <c r="L122" s="329"/>
      <c r="M122" s="329"/>
      <c r="N122" s="329"/>
      <c r="O122" s="329"/>
      <c r="P122" s="329"/>
      <c r="Q122" s="329"/>
      <c r="R122" s="329"/>
      <c r="S122" s="329"/>
      <c r="T122" s="744"/>
      <c r="AB122" s="2216"/>
    </row>
    <row r="123" spans="1:28" s="293" customFormat="1" ht="15" customHeight="1" x14ac:dyDescent="0.25">
      <c r="A123" s="1116"/>
      <c r="B123" s="2356" t="s">
        <v>2283</v>
      </c>
      <c r="C123" s="2263"/>
      <c r="D123" s="2259" t="str">
        <f>IF(AND(ISNUMBER('General Info'!D49),ISNUMBER(D115)),'General Info'!D49/D115,"")</f>
        <v/>
      </c>
      <c r="E123" s="2245"/>
      <c r="F123" s="329"/>
      <c r="G123" s="150" t="str">
        <f>IF(AND(ISNUMBER('General Info'!D49),ISNUMBER(G115)),'General Info'!D49/G115,"")</f>
        <v/>
      </c>
      <c r="H123" s="329"/>
      <c r="I123" s="329"/>
      <c r="J123" s="329"/>
      <c r="K123" s="329"/>
      <c r="L123" s="329"/>
      <c r="M123" s="329"/>
      <c r="N123" s="329"/>
      <c r="O123" s="329"/>
      <c r="P123" s="329"/>
      <c r="Q123" s="329"/>
      <c r="R123" s="329"/>
      <c r="S123" s="329"/>
      <c r="T123" s="744"/>
      <c r="AB123" s="2216"/>
    </row>
    <row r="124" spans="1:28" s="293" customFormat="1" ht="15" customHeight="1" x14ac:dyDescent="0.25">
      <c r="A124" s="1116"/>
      <c r="B124" s="769" t="s">
        <v>2284</v>
      </c>
      <c r="C124" s="2264"/>
      <c r="D124" s="2260" t="str">
        <f>IF(AND(ISNUMBER('General Info'!D41),ISNUMBER(D115)),'General Info'!D41/D115,"")</f>
        <v/>
      </c>
      <c r="E124" s="2266"/>
      <c r="F124" s="329"/>
      <c r="G124" s="151" t="str">
        <f>IF(AND(ISNUMBER('General Info'!D41),ISNUMBER(G115)),'General Info'!D41/G115,"")</f>
        <v/>
      </c>
      <c r="H124" s="329"/>
      <c r="I124" s="329"/>
      <c r="J124" s="329"/>
      <c r="K124" s="329"/>
      <c r="L124" s="329"/>
      <c r="M124" s="329"/>
      <c r="N124" s="329"/>
      <c r="O124" s="329"/>
      <c r="P124" s="329"/>
      <c r="Q124" s="329"/>
      <c r="R124" s="329"/>
      <c r="S124" s="329"/>
      <c r="T124" s="744"/>
      <c r="AB124" s="2216"/>
    </row>
    <row r="125" spans="1:28" s="1285" customFormat="1" ht="15" customHeight="1" x14ac:dyDescent="0.25">
      <c r="A125" s="2230"/>
      <c r="B125" s="1773"/>
      <c r="C125" s="1363"/>
      <c r="D125" s="1533"/>
      <c r="E125" s="1533"/>
      <c r="F125" s="1533"/>
      <c r="G125" s="1533"/>
      <c r="H125" s="1533"/>
      <c r="I125" s="1533"/>
      <c r="J125" s="1533"/>
      <c r="K125" s="1533"/>
      <c r="L125" s="1533"/>
      <c r="M125" s="1533"/>
      <c r="N125" s="1533"/>
      <c r="O125" s="1533"/>
      <c r="P125" s="1533"/>
      <c r="Q125" s="1533"/>
      <c r="R125" s="1533"/>
      <c r="S125" s="1533"/>
      <c r="T125" s="1533"/>
      <c r="AB125" s="2231"/>
    </row>
    <row r="126" spans="1:28" ht="15" hidden="1" customHeight="1" x14ac:dyDescent="0.25"/>
    <row r="127" spans="1:28" ht="15" hidden="1" customHeight="1" x14ac:dyDescent="0.25"/>
    <row r="128" spans="1:28" ht="15" hidden="1" customHeight="1" x14ac:dyDescent="0.25"/>
    <row r="129" ht="15" hidden="1" customHeight="1" x14ac:dyDescent="0.25"/>
  </sheetData>
  <mergeCells count="64">
    <mergeCell ref="B103:C103"/>
    <mergeCell ref="L90:N90"/>
    <mergeCell ref="O90:P90"/>
    <mergeCell ref="B117:B118"/>
    <mergeCell ref="B110:B111"/>
    <mergeCell ref="D101:E101"/>
    <mergeCell ref="C110:E110"/>
    <mergeCell ref="C117:E117"/>
    <mergeCell ref="B104:C104"/>
    <mergeCell ref="B105:C105"/>
    <mergeCell ref="B106:C106"/>
    <mergeCell ref="B107:C107"/>
    <mergeCell ref="B89:B91"/>
    <mergeCell ref="C89:E90"/>
    <mergeCell ref="I89:J90"/>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L84:N84"/>
    <mergeCell ref="O84:P84"/>
    <mergeCell ref="Q84:S84"/>
    <mergeCell ref="U84:X84"/>
    <mergeCell ref="Y84:AA84"/>
    <mergeCell ref="F89:H90"/>
    <mergeCell ref="F64:H64"/>
    <mergeCell ref="F83:G83"/>
    <mergeCell ref="F84:G84"/>
    <mergeCell ref="L89:P89"/>
    <mergeCell ref="U83:AA83"/>
  </mergeCells>
  <conditionalFormatting sqref="D96:D97 G96:G97 J96:J97 D115">
    <cfRule type="cellIs" dxfId="179" priority="12" stopIfTrue="1" operator="lessThan">
      <formula>0</formula>
    </cfRule>
  </conditionalFormatting>
  <conditionalFormatting sqref="A1:XFD1048576">
    <cfRule type="cellIs" dxfId="178" priority="7" stopIfTrue="1" operator="equal">
      <formula>"Error: diff above 50%"</formula>
    </cfRule>
    <cfRule type="cellIs" dxfId="177" priority="8" stopIfTrue="1" operator="equal">
      <formula>"Warning: diff 30-50%"</formula>
    </cfRule>
    <cfRule type="cellIs" dxfId="176" priority="9"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7109375" style="237" customWidth="1"/>
    <col min="2" max="2" width="10.7109375" style="310" customWidth="1"/>
    <col min="3" max="3" width="150.7109375" style="310" customWidth="1"/>
    <col min="4" max="4" width="16.7109375" style="377" customWidth="1"/>
    <col min="5" max="6" width="16.7109375" style="310" customWidth="1"/>
    <col min="7" max="7" width="1.7109375" style="381" customWidth="1"/>
    <col min="8" max="16384" width="16.7109375" style="208" hidden="1"/>
  </cols>
  <sheetData>
    <row r="1" spans="1:7" s="211" customFormat="1" ht="30" customHeight="1" x14ac:dyDescent="0.55000000000000004">
      <c r="A1" s="248" t="s">
        <v>293</v>
      </c>
      <c r="B1" s="249"/>
      <c r="C1" s="1377"/>
      <c r="D1" s="1129" t="str">
        <f>CONCATENATE("Reporting unit: ", 'General Info'!$C$7, " ", 'General Info'!$C$5)</f>
        <v xml:space="preserve">Reporting unit: 1 </v>
      </c>
      <c r="E1" s="250"/>
      <c r="F1" s="250"/>
      <c r="G1" s="223"/>
    </row>
    <row r="2" spans="1:7" s="216" customFormat="1" ht="15" customHeight="1" x14ac:dyDescent="0.25">
      <c r="A2" s="345"/>
      <c r="B2" s="346"/>
      <c r="C2" s="1514"/>
      <c r="D2" s="1804"/>
      <c r="E2" s="347"/>
      <c r="F2" s="348"/>
      <c r="G2" s="128"/>
    </row>
    <row r="3" spans="1:7" s="216" customFormat="1" ht="15" customHeight="1" x14ac:dyDescent="0.25">
      <c r="A3" s="124"/>
      <c r="B3" s="351"/>
      <c r="C3" s="1461" t="s">
        <v>511</v>
      </c>
      <c r="D3" s="1805" t="str">
        <f>Parameters!$F$8</f>
        <v>Yes</v>
      </c>
      <c r="E3" s="349" t="str">
        <f>Parameters!$F$9</f>
        <v>Yes</v>
      </c>
      <c r="F3" s="350" t="str">
        <f>Parameters!$F$9</f>
        <v>Yes</v>
      </c>
      <c r="G3" s="128"/>
    </row>
    <row r="4" spans="1:7" s="216" customFormat="1" ht="15" customHeight="1" x14ac:dyDescent="0.25">
      <c r="A4" s="345"/>
      <c r="B4" s="346"/>
      <c r="C4" s="1514"/>
      <c r="D4" s="1804"/>
      <c r="E4" s="347"/>
      <c r="F4" s="348"/>
      <c r="G4" s="128"/>
    </row>
    <row r="5" spans="1:7" s="121" customFormat="1" ht="60" customHeight="1" x14ac:dyDescent="0.25">
      <c r="A5" s="407" t="s">
        <v>294</v>
      </c>
      <c r="B5" s="119"/>
      <c r="C5" s="1109"/>
      <c r="D5" s="1109"/>
      <c r="E5" s="119"/>
      <c r="F5" s="165"/>
      <c r="G5" s="120"/>
    </row>
    <row r="6" spans="1:7" ht="30" customHeight="1" x14ac:dyDescent="0.25">
      <c r="B6" s="251" t="s">
        <v>62</v>
      </c>
      <c r="C6" s="1587" t="s">
        <v>61</v>
      </c>
      <c r="D6" s="1806" t="s">
        <v>299</v>
      </c>
      <c r="E6" s="229" t="s">
        <v>343</v>
      </c>
      <c r="F6" s="166"/>
      <c r="G6" s="212"/>
    </row>
    <row r="7" spans="1:7" s="216" customFormat="1" ht="15" customHeight="1" x14ac:dyDescent="0.25">
      <c r="A7" s="124"/>
      <c r="B7" s="344"/>
      <c r="C7" s="1775" t="s">
        <v>75</v>
      </c>
      <c r="D7" s="1807"/>
      <c r="E7" s="20"/>
      <c r="F7" s="166"/>
      <c r="G7" s="128"/>
    </row>
    <row r="8" spans="1:7" s="216" customFormat="1" ht="30" customHeight="1" x14ac:dyDescent="0.25">
      <c r="A8" s="124"/>
      <c r="B8" s="357">
        <v>73</v>
      </c>
      <c r="C8" s="1776" t="s">
        <v>1323</v>
      </c>
      <c r="D8" s="1415"/>
      <c r="E8" s="20"/>
      <c r="F8" s="166"/>
      <c r="G8" s="128"/>
    </row>
    <row r="9" spans="1:7" s="216" customFormat="1" ht="30" customHeight="1" x14ac:dyDescent="0.25">
      <c r="A9" s="124"/>
      <c r="B9" s="357">
        <v>73</v>
      </c>
      <c r="C9" s="1776" t="s">
        <v>1324</v>
      </c>
      <c r="D9" s="1415"/>
      <c r="E9" s="20"/>
      <c r="F9" s="166"/>
      <c r="G9" s="128"/>
    </row>
    <row r="10" spans="1:7" s="216" customFormat="1" ht="30" customHeight="1" x14ac:dyDescent="0.25">
      <c r="A10" s="124"/>
      <c r="B10" s="301" t="s">
        <v>1320</v>
      </c>
      <c r="C10" s="1776" t="s">
        <v>1321</v>
      </c>
      <c r="D10" s="273"/>
      <c r="E10" s="20"/>
      <c r="F10" s="166"/>
      <c r="G10" s="128"/>
    </row>
    <row r="11" spans="1:7" s="216" customFormat="1" ht="30" customHeight="1" x14ac:dyDescent="0.25">
      <c r="A11" s="124"/>
      <c r="B11" s="301" t="s">
        <v>1320</v>
      </c>
      <c r="C11" s="1776" t="s">
        <v>1322</v>
      </c>
      <c r="D11" s="273"/>
      <c r="E11" s="20"/>
      <c r="F11" s="166"/>
      <c r="G11" s="128"/>
    </row>
    <row r="12" spans="1:7" s="216" customFormat="1" ht="15" customHeight="1" x14ac:dyDescent="0.25">
      <c r="A12" s="124"/>
      <c r="B12" s="122"/>
      <c r="C12" s="1776" t="s">
        <v>1739</v>
      </c>
      <c r="D12" s="1415"/>
      <c r="E12" s="50"/>
      <c r="G12" s="128"/>
    </row>
    <row r="13" spans="1:7" s="216" customFormat="1" ht="15" customHeight="1" x14ac:dyDescent="0.25">
      <c r="A13" s="124"/>
      <c r="B13" s="357">
        <v>61</v>
      </c>
      <c r="C13" s="1777" t="s">
        <v>102</v>
      </c>
      <c r="D13" s="1415"/>
      <c r="E13" s="20"/>
      <c r="G13" s="128"/>
    </row>
    <row r="14" spans="1:7" s="216" customFormat="1" ht="15" customHeight="1" x14ac:dyDescent="0.25">
      <c r="A14" s="124"/>
      <c r="B14" s="122"/>
      <c r="C14" s="1777" t="s">
        <v>103</v>
      </c>
      <c r="D14" s="1415"/>
      <c r="E14" s="50"/>
      <c r="G14" s="128"/>
    </row>
    <row r="15" spans="1:7" s="216" customFormat="1" ht="15" customHeight="1" x14ac:dyDescent="0.25">
      <c r="A15" s="124"/>
      <c r="B15" s="122"/>
      <c r="C15" s="1778" t="s">
        <v>13</v>
      </c>
      <c r="D15" s="171"/>
      <c r="E15" s="20"/>
      <c r="G15" s="128"/>
    </row>
    <row r="16" spans="1:7" s="216" customFormat="1" ht="15" customHeight="1" x14ac:dyDescent="0.25">
      <c r="A16" s="124"/>
      <c r="B16" s="357">
        <v>60</v>
      </c>
      <c r="C16" s="1777" t="s">
        <v>73</v>
      </c>
      <c r="D16" s="1808"/>
      <c r="E16" s="20"/>
      <c r="G16" s="128"/>
    </row>
    <row r="17" spans="1:7" s="216" customFormat="1" ht="15" customHeight="1" x14ac:dyDescent="0.25">
      <c r="A17" s="124"/>
      <c r="B17" s="357">
        <v>60</v>
      </c>
      <c r="C17" s="1777" t="s">
        <v>104</v>
      </c>
      <c r="D17" s="1415"/>
      <c r="E17" s="20"/>
      <c r="G17" s="128"/>
    </row>
    <row r="18" spans="1:7" s="216" customFormat="1" ht="15" customHeight="1" x14ac:dyDescent="0.25">
      <c r="A18" s="124"/>
      <c r="B18" s="122"/>
      <c r="C18" s="1777" t="s">
        <v>105</v>
      </c>
      <c r="D18" s="1415"/>
      <c r="E18" s="20"/>
      <c r="G18" s="128"/>
    </row>
    <row r="19" spans="1:7" s="216" customFormat="1" ht="15" customHeight="1" x14ac:dyDescent="0.25">
      <c r="A19" s="124"/>
      <c r="B19" s="122"/>
      <c r="C19" s="1778" t="s">
        <v>12</v>
      </c>
      <c r="D19" s="171"/>
      <c r="E19" s="20"/>
      <c r="G19" s="128"/>
    </row>
    <row r="20" spans="1:7" s="216" customFormat="1" ht="15" customHeight="1" x14ac:dyDescent="0.25">
      <c r="A20" s="124"/>
      <c r="B20" s="122"/>
      <c r="C20" s="1777" t="s">
        <v>73</v>
      </c>
      <c r="D20" s="1415"/>
      <c r="E20" s="20"/>
      <c r="G20" s="128"/>
    </row>
    <row r="21" spans="1:7" s="216" customFormat="1" ht="15" customHeight="1" x14ac:dyDescent="0.25">
      <c r="A21" s="124"/>
      <c r="B21" s="122"/>
      <c r="C21" s="1777" t="s">
        <v>104</v>
      </c>
      <c r="D21" s="1415"/>
      <c r="E21" s="20"/>
      <c r="G21" s="128"/>
    </row>
    <row r="22" spans="1:7" s="216" customFormat="1" ht="15" customHeight="1" x14ac:dyDescent="0.25">
      <c r="A22" s="124"/>
      <c r="B22" s="138"/>
      <c r="C22" s="2573" t="s">
        <v>106</v>
      </c>
      <c r="D22" s="1822"/>
      <c r="E22" s="32"/>
      <c r="G22" s="128"/>
    </row>
    <row r="23" spans="1:7" s="216" customFormat="1" ht="15" customHeight="1" x14ac:dyDescent="0.25">
      <c r="A23" s="124"/>
      <c r="B23" s="140"/>
      <c r="C23" s="1796" t="s">
        <v>296</v>
      </c>
      <c r="D23" s="2574" t="str">
        <f>IF(AND(ISNUMBER(D14),ISNUMBER(D18),ISNUMBER(D22)),D14+D18+D22,"")</f>
        <v/>
      </c>
      <c r="E23" s="30"/>
      <c r="F23" s="166"/>
      <c r="G23" s="128"/>
    </row>
    <row r="24" spans="1:7" s="216" customFormat="1" ht="15" customHeight="1" x14ac:dyDescent="0.25">
      <c r="A24" s="124"/>
      <c r="B24" s="125"/>
      <c r="C24" s="126"/>
      <c r="D24" s="127"/>
      <c r="E24" s="127"/>
      <c r="F24" s="127"/>
      <c r="G24" s="128"/>
    </row>
    <row r="25" spans="1:7" s="121" customFormat="1" ht="60" customHeight="1" x14ac:dyDescent="0.25">
      <c r="A25" s="407" t="s">
        <v>297</v>
      </c>
      <c r="B25" s="119"/>
      <c r="C25" s="1109"/>
      <c r="D25" s="1109"/>
      <c r="E25" s="119"/>
      <c r="F25" s="119"/>
      <c r="G25" s="120"/>
    </row>
    <row r="26" spans="1:7" s="121" customFormat="1" ht="30" customHeight="1" x14ac:dyDescent="0.25">
      <c r="A26" s="408" t="s">
        <v>298</v>
      </c>
      <c r="B26" s="130"/>
      <c r="C26" s="130"/>
      <c r="D26" s="130"/>
      <c r="E26" s="130"/>
      <c r="F26" s="130"/>
      <c r="G26" s="131"/>
    </row>
    <row r="27" spans="1:7" ht="30" customHeight="1" x14ac:dyDescent="0.25">
      <c r="B27" s="238" t="s">
        <v>62</v>
      </c>
      <c r="C27" s="1779" t="s">
        <v>61</v>
      </c>
      <c r="D27" s="1809" t="s">
        <v>299</v>
      </c>
      <c r="E27" s="239" t="s">
        <v>343</v>
      </c>
      <c r="F27" s="130"/>
      <c r="G27" s="212"/>
    </row>
    <row r="28" spans="1:7" s="216" customFormat="1" ht="60" customHeight="1" x14ac:dyDescent="0.25">
      <c r="A28" s="124"/>
      <c r="B28" s="240" t="s">
        <v>185</v>
      </c>
      <c r="C28" s="1780" t="s">
        <v>300</v>
      </c>
      <c r="D28" s="1810"/>
      <c r="E28" s="134"/>
      <c r="F28" s="130"/>
      <c r="G28" s="128"/>
    </row>
    <row r="29" spans="1:7" s="216" customFormat="1" ht="15" customHeight="1" x14ac:dyDescent="0.25">
      <c r="A29" s="124"/>
      <c r="B29" s="242" t="s">
        <v>185</v>
      </c>
      <c r="C29" s="243" t="s">
        <v>301</v>
      </c>
      <c r="D29" s="49"/>
      <c r="E29" s="50"/>
      <c r="F29" s="130"/>
      <c r="G29" s="128"/>
    </row>
    <row r="30" spans="1:7" s="216" customFormat="1" ht="15" customHeight="1" x14ac:dyDescent="0.25">
      <c r="A30" s="124"/>
      <c r="B30" s="122"/>
      <c r="C30" s="243" t="s">
        <v>302</v>
      </c>
      <c r="D30" s="1811"/>
      <c r="E30" s="123"/>
      <c r="F30" s="130"/>
      <c r="G30" s="128"/>
    </row>
    <row r="31" spans="1:7" s="216" customFormat="1" ht="15" customHeight="1" x14ac:dyDescent="0.25">
      <c r="A31" s="124"/>
      <c r="B31" s="122"/>
      <c r="C31" s="243" t="s">
        <v>101</v>
      </c>
      <c r="D31" s="255" t="str">
        <f>IF(AND(ISNUMBER(D28),ISNUMBER(D29),ISNUMBER(D30)),SUM(D28:D30),"")</f>
        <v/>
      </c>
      <c r="E31" s="227" t="str">
        <f>IF(AND(ISNUMBER(E28),ISNUMBER(E29),ISNUMBER(E30)),SUM(E28:E30),"")</f>
        <v/>
      </c>
      <c r="F31" s="130"/>
      <c r="G31" s="128"/>
    </row>
    <row r="32" spans="1:7" s="216" customFormat="1" ht="15" customHeight="1" x14ac:dyDescent="0.25">
      <c r="A32" s="124"/>
      <c r="B32" s="241" t="s">
        <v>186</v>
      </c>
      <c r="C32" s="1781" t="s">
        <v>303</v>
      </c>
      <c r="D32" s="1812"/>
      <c r="E32" s="159"/>
      <c r="F32" s="130"/>
      <c r="G32" s="128"/>
    </row>
    <row r="33" spans="1:7" s="216" customFormat="1" ht="15" customHeight="1" x14ac:dyDescent="0.25">
      <c r="A33" s="124"/>
      <c r="B33" s="140"/>
      <c r="C33" s="1789" t="s">
        <v>63</v>
      </c>
      <c r="D33" s="1817" t="str">
        <f>IF(AND(ISNUMBER(D31),ISNUMBER(D32)),SUM(D31:D32),"")</f>
        <v/>
      </c>
      <c r="E33" s="157" t="str">
        <f>IF(AND(ISNUMBER(E31),ISNUMBER(E32)),SUM(E31:E32),"")</f>
        <v/>
      </c>
      <c r="F33" s="130"/>
      <c r="G33" s="128"/>
    </row>
    <row r="34" spans="1:7" s="121" customFormat="1" ht="45" customHeight="1" x14ac:dyDescent="0.25">
      <c r="A34" s="409" t="s">
        <v>304</v>
      </c>
      <c r="B34" s="130"/>
      <c r="C34" s="130"/>
      <c r="D34" s="130"/>
      <c r="E34" s="130"/>
      <c r="F34" s="130"/>
      <c r="G34" s="131"/>
    </row>
    <row r="35" spans="1:7" ht="30" customHeight="1" x14ac:dyDescent="0.25">
      <c r="B35" s="238" t="s">
        <v>62</v>
      </c>
      <c r="C35" s="1779" t="s">
        <v>61</v>
      </c>
      <c r="D35" s="1809" t="s">
        <v>299</v>
      </c>
      <c r="E35" s="239" t="s">
        <v>343</v>
      </c>
      <c r="F35" s="229" t="s">
        <v>344</v>
      </c>
      <c r="G35" s="212"/>
    </row>
    <row r="36" spans="1:7" s="216" customFormat="1" ht="15" customHeight="1" x14ac:dyDescent="0.25">
      <c r="A36" s="124"/>
      <c r="B36" s="358" t="s">
        <v>188</v>
      </c>
      <c r="C36" s="1782" t="s">
        <v>305</v>
      </c>
      <c r="D36" s="1810"/>
      <c r="E36" s="134"/>
      <c r="F36" s="134"/>
      <c r="G36" s="128"/>
    </row>
    <row r="37" spans="1:7" s="216" customFormat="1" ht="15" customHeight="1" x14ac:dyDescent="0.25">
      <c r="A37" s="124"/>
      <c r="B37" s="357" t="s">
        <v>188</v>
      </c>
      <c r="C37" s="1783" t="s">
        <v>306</v>
      </c>
      <c r="D37" s="49"/>
      <c r="E37" s="50"/>
      <c r="F37" s="50"/>
      <c r="G37" s="128"/>
    </row>
    <row r="38" spans="1:7" s="216" customFormat="1" ht="15" customHeight="1" x14ac:dyDescent="0.25">
      <c r="A38" s="124"/>
      <c r="B38" s="357">
        <v>69</v>
      </c>
      <c r="C38" s="1784" t="s">
        <v>307</v>
      </c>
      <c r="D38" s="49"/>
      <c r="E38" s="50"/>
      <c r="F38" s="50"/>
      <c r="G38" s="128"/>
    </row>
    <row r="39" spans="1:7" s="216" customFormat="1" ht="15" customHeight="1" x14ac:dyDescent="0.25">
      <c r="A39" s="124"/>
      <c r="B39" s="357">
        <v>78</v>
      </c>
      <c r="C39" s="1784" t="s">
        <v>308</v>
      </c>
      <c r="D39" s="49"/>
      <c r="E39" s="50"/>
      <c r="F39" s="50"/>
      <c r="G39" s="128"/>
    </row>
    <row r="40" spans="1:7" s="216" customFormat="1" ht="15" customHeight="1" x14ac:dyDescent="0.25">
      <c r="A40" s="124"/>
      <c r="B40" s="357">
        <v>79</v>
      </c>
      <c r="C40" s="1784" t="s">
        <v>309</v>
      </c>
      <c r="D40" s="1811"/>
      <c r="E40" s="123"/>
      <c r="F40" s="50"/>
      <c r="G40" s="128"/>
    </row>
    <row r="41" spans="1:7" s="216" customFormat="1" ht="15" customHeight="1" x14ac:dyDescent="0.25">
      <c r="A41" s="124"/>
      <c r="B41" s="252">
        <v>73</v>
      </c>
      <c r="C41" s="2985" t="s">
        <v>2481</v>
      </c>
      <c r="D41" s="1813" t="str">
        <f>IF(ISNUMBER(D12),D12,"")</f>
        <v/>
      </c>
      <c r="E41" s="236" t="str">
        <f>IF(ISNUMBER(E12),E12,"")</f>
        <v/>
      </c>
      <c r="F41" s="50"/>
      <c r="G41" s="128"/>
    </row>
    <row r="42" spans="1:7" s="216" customFormat="1" ht="15" customHeight="1" x14ac:dyDescent="0.25">
      <c r="A42" s="124"/>
      <c r="B42" s="252" t="s">
        <v>310</v>
      </c>
      <c r="C42" s="364" t="s">
        <v>311</v>
      </c>
      <c r="D42" s="1811"/>
      <c r="E42" s="123"/>
      <c r="F42" s="50"/>
      <c r="G42" s="128"/>
    </row>
    <row r="43" spans="1:7" s="216" customFormat="1" ht="30" customHeight="1" x14ac:dyDescent="0.25">
      <c r="A43" s="124"/>
      <c r="B43" s="357">
        <v>75</v>
      </c>
      <c r="C43" s="1785" t="s">
        <v>312</v>
      </c>
      <c r="D43" s="1811"/>
      <c r="E43" s="123"/>
      <c r="F43" s="50"/>
      <c r="G43" s="128"/>
    </row>
    <row r="44" spans="1:7" s="216" customFormat="1" ht="15" customHeight="1" x14ac:dyDescent="0.25">
      <c r="A44" s="124"/>
      <c r="B44" s="252" t="s">
        <v>313</v>
      </c>
      <c r="C44" s="1786" t="s">
        <v>314</v>
      </c>
      <c r="D44" s="1811"/>
      <c r="E44" s="123"/>
      <c r="F44" s="50"/>
      <c r="G44" s="128"/>
    </row>
    <row r="45" spans="1:7" s="216" customFormat="1" ht="15" customHeight="1" x14ac:dyDescent="0.25">
      <c r="A45" s="124"/>
      <c r="B45" s="357">
        <v>74</v>
      </c>
      <c r="C45" s="1787" t="s">
        <v>315</v>
      </c>
      <c r="D45" s="1811"/>
      <c r="E45" s="123"/>
      <c r="F45" s="50"/>
      <c r="G45" s="128"/>
    </row>
    <row r="46" spans="1:7" s="216" customFormat="1" ht="15" customHeight="1" x14ac:dyDescent="0.25">
      <c r="A46" s="124"/>
      <c r="B46" s="301" t="s">
        <v>499</v>
      </c>
      <c r="C46" s="1783" t="s">
        <v>316</v>
      </c>
      <c r="D46" s="1811"/>
      <c r="E46" s="40"/>
      <c r="F46" s="50"/>
      <c r="G46" s="128"/>
    </row>
    <row r="47" spans="1:7" s="216" customFormat="1" ht="15" customHeight="1" x14ac:dyDescent="0.25">
      <c r="A47" s="124"/>
      <c r="B47" s="357" t="s">
        <v>295</v>
      </c>
      <c r="C47" s="1783" t="s">
        <v>348</v>
      </c>
      <c r="D47" s="25"/>
      <c r="E47" s="37"/>
      <c r="F47" s="227" t="str">
        <f>IF(ISNUMBER(D47),12.5*D47,"")</f>
        <v/>
      </c>
      <c r="G47" s="128"/>
    </row>
    <row r="48" spans="1:7" s="216" customFormat="1" ht="15" customHeight="1" x14ac:dyDescent="0.25">
      <c r="A48" s="124"/>
      <c r="B48" s="357" t="s">
        <v>295</v>
      </c>
      <c r="C48" s="1783" t="s">
        <v>349</v>
      </c>
      <c r="D48" s="25"/>
      <c r="E48" s="37"/>
      <c r="F48" s="227" t="str">
        <f>IF(ISNUMBER(D48),12.5*D48,"")</f>
        <v/>
      </c>
      <c r="G48" s="128"/>
    </row>
    <row r="49" spans="1:7" s="216" customFormat="1" ht="15" customHeight="1" x14ac:dyDescent="0.25">
      <c r="A49" s="124"/>
      <c r="B49" s="357" t="s">
        <v>295</v>
      </c>
      <c r="C49" s="1783" t="s">
        <v>350</v>
      </c>
      <c r="D49" s="25"/>
      <c r="E49" s="37"/>
      <c r="F49" s="227" t="str">
        <f>IF(ISNUMBER(D49),12.5*D49,"")</f>
        <v/>
      </c>
      <c r="G49" s="128"/>
    </row>
    <row r="50" spans="1:7" s="216" customFormat="1" ht="15" customHeight="1" x14ac:dyDescent="0.25">
      <c r="A50" s="124"/>
      <c r="B50" s="357" t="s">
        <v>295</v>
      </c>
      <c r="C50" s="1783" t="s">
        <v>351</v>
      </c>
      <c r="D50" s="25"/>
      <c r="E50" s="37"/>
      <c r="F50" s="227" t="str">
        <f>IF(ISNUMBER(D50),12.5*D50,"")</f>
        <v/>
      </c>
      <c r="G50" s="128"/>
    </row>
    <row r="51" spans="1:7" s="216" customFormat="1" ht="15" customHeight="1" x14ac:dyDescent="0.25">
      <c r="A51" s="124"/>
      <c r="B51" s="122"/>
      <c r="C51" s="1787" t="s">
        <v>490</v>
      </c>
      <c r="D51" s="1814"/>
      <c r="E51" s="39"/>
      <c r="F51" s="272"/>
      <c r="G51" s="128"/>
    </row>
    <row r="52" spans="1:7" s="216" customFormat="1" ht="15" customHeight="1" x14ac:dyDescent="0.25">
      <c r="A52" s="124"/>
      <c r="B52" s="122"/>
      <c r="C52" s="361" t="s">
        <v>34</v>
      </c>
      <c r="D52" s="1815" t="str">
        <f>IF(AND(ISNUMBER(D33), COUNT(D36:D46)=ROWS(D36:D46)), D33-SUM(D36:D51), "")</f>
        <v/>
      </c>
      <c r="E52" s="163" t="str">
        <f>IF(AND(ISNUMBER(E33), COUNT(E36:E46)=ROWS(E36:E46)), E33-SUM(E36:E46), "")</f>
        <v/>
      </c>
      <c r="F52" s="163" t="str">
        <f>IF(COUNT(F36:F46)=ROWS(F36:F46), SUM(F36:F51), "")</f>
        <v/>
      </c>
      <c r="G52" s="128"/>
    </row>
    <row r="53" spans="1:7" s="216" customFormat="1" ht="28.5" x14ac:dyDescent="0.25">
      <c r="A53" s="124"/>
      <c r="B53" s="357" t="s">
        <v>318</v>
      </c>
      <c r="C53" s="243" t="s">
        <v>319</v>
      </c>
      <c r="D53" s="1812"/>
      <c r="E53" s="159"/>
      <c r="F53" s="168"/>
      <c r="G53" s="128"/>
    </row>
    <row r="54" spans="1:7" s="216" customFormat="1" ht="15" customHeight="1" x14ac:dyDescent="0.25">
      <c r="A54" s="124"/>
      <c r="B54" s="122"/>
      <c r="C54" s="361" t="s">
        <v>34</v>
      </c>
      <c r="D54" s="1815" t="str">
        <f>IF(AND(ISNUMBER(D52),ISNUMBER(D53)),D52-D53,"")</f>
        <v/>
      </c>
      <c r="E54" s="163" t="str">
        <f>IF(AND(ISNUMBER(E52),ISNUMBER(E53)),E52-E53,"")</f>
        <v/>
      </c>
      <c r="F54" s="163" t="str">
        <f>IF(AND(ISNUMBER(F52),ISNUMBER(F53)),F52+F53,"")</f>
        <v/>
      </c>
      <c r="G54" s="128"/>
    </row>
    <row r="55" spans="1:7" s="216" customFormat="1" ht="42.75" x14ac:dyDescent="0.25">
      <c r="A55" s="124"/>
      <c r="B55" s="357" t="s">
        <v>320</v>
      </c>
      <c r="C55" s="243" t="s">
        <v>321</v>
      </c>
      <c r="D55" s="1811"/>
      <c r="E55" s="123"/>
      <c r="F55" s="168"/>
      <c r="G55" s="128"/>
    </row>
    <row r="56" spans="1:7" s="216" customFormat="1" ht="15" customHeight="1" x14ac:dyDescent="0.25">
      <c r="A56" s="124"/>
      <c r="B56" s="357">
        <v>87</v>
      </c>
      <c r="C56" s="364" t="s">
        <v>322</v>
      </c>
      <c r="D56" s="1811"/>
      <c r="E56" s="123"/>
      <c r="F56" s="168"/>
      <c r="G56" s="128"/>
    </row>
    <row r="57" spans="1:7" s="216" customFormat="1" ht="15" customHeight="1" x14ac:dyDescent="0.25">
      <c r="A57" s="124"/>
      <c r="B57" s="122"/>
      <c r="C57" s="364" t="s">
        <v>323</v>
      </c>
      <c r="D57" s="1811"/>
      <c r="E57" s="123"/>
      <c r="F57" s="168"/>
      <c r="G57" s="128"/>
    </row>
    <row r="58" spans="1:7" s="216" customFormat="1" ht="15" customHeight="1" x14ac:dyDescent="0.25">
      <c r="A58" s="124"/>
      <c r="B58" s="122"/>
      <c r="C58" s="361" t="s">
        <v>35</v>
      </c>
      <c r="D58" s="1815" t="str">
        <f>IF(AND(ISNUMBER(D54),ISNUMBER(D55),ISNUMBER(D56),ISNUMBER(D57)),D54-SUM(D55:D57),"")</f>
        <v/>
      </c>
      <c r="E58" s="163" t="str">
        <f>IF(AND(ISNUMBER(E54),ISNUMBER(E55),ISNUMBER(E56),ISNUMBER(E57)), E54-SUM(E55:E57),"")</f>
        <v/>
      </c>
      <c r="F58" s="163" t="str">
        <f>IF(AND(ISNUMBER(F54),ISNUMBER(F55),ISNUMBER(F56),ISNUMBER(F57)), F54+SUM(F55:F57),"")</f>
        <v/>
      </c>
      <c r="G58" s="128"/>
    </row>
    <row r="59" spans="1:7" s="216" customFormat="1" ht="15" customHeight="1" x14ac:dyDescent="0.25">
      <c r="A59" s="124"/>
      <c r="B59" s="122"/>
      <c r="C59" s="243" t="s">
        <v>64</v>
      </c>
      <c r="D59" s="1816" t="str">
        <f>IF(AND(ISNUMBER(D80),ISNUMBER(D81)),D80-D81,"")</f>
        <v/>
      </c>
      <c r="E59" s="236" t="str">
        <f>IF(AND(ISNUMBER(E80),ISNUMBER(E81)),E80-E81,"")</f>
        <v/>
      </c>
      <c r="F59" s="37"/>
      <c r="G59" s="128"/>
    </row>
    <row r="60" spans="1:7" s="216" customFormat="1" ht="30" customHeight="1" x14ac:dyDescent="0.25">
      <c r="A60" s="124"/>
      <c r="B60" s="138"/>
      <c r="C60" s="1781" t="s">
        <v>324</v>
      </c>
      <c r="D60" s="1812"/>
      <c r="E60" s="159"/>
      <c r="F60" s="168"/>
      <c r="G60" s="128"/>
    </row>
    <row r="61" spans="1:7" s="216" customFormat="1" ht="15" customHeight="1" x14ac:dyDescent="0.25">
      <c r="A61" s="124"/>
      <c r="B61" s="218" t="s">
        <v>295</v>
      </c>
      <c r="C61" s="1781" t="s">
        <v>422</v>
      </c>
      <c r="D61" s="1814"/>
      <c r="E61" s="37"/>
      <c r="F61" s="227" t="str">
        <f>IF(ISNUMBER(D61),-12.5*D61,"")</f>
        <v/>
      </c>
      <c r="G61" s="128"/>
    </row>
    <row r="62" spans="1:7" s="216" customFormat="1" ht="15" customHeight="1" x14ac:dyDescent="0.25">
      <c r="A62" s="124"/>
      <c r="B62" s="138"/>
      <c r="C62" s="1788" t="s">
        <v>317</v>
      </c>
      <c r="D62" s="1814"/>
      <c r="E62" s="39"/>
      <c r="F62" s="48"/>
      <c r="G62" s="128"/>
    </row>
    <row r="63" spans="1:7" s="216" customFormat="1" ht="15" customHeight="1" x14ac:dyDescent="0.25">
      <c r="A63" s="124"/>
      <c r="B63" s="122"/>
      <c r="C63" s="2575" t="s">
        <v>325</v>
      </c>
      <c r="D63" s="1815" t="str">
        <f>IF(AND(ISNUMBER(D33),ISNUMBER(D64)),D33-D64,"")</f>
        <v/>
      </c>
      <c r="E63" s="163" t="str">
        <f>IF(AND(ISNUMBER(E33),ISNUMBER(E64)),E33-E64,"")</f>
        <v/>
      </c>
      <c r="F63" s="163" t="str">
        <f>IF(AND(ISNUMBER(F58),ISNUMBER(F60)),SUM(F58,F60:F62),"")</f>
        <v/>
      </c>
      <c r="G63" s="128"/>
    </row>
    <row r="64" spans="1:7" s="216" customFormat="1" ht="15" customHeight="1" x14ac:dyDescent="0.25">
      <c r="A64" s="124"/>
      <c r="B64" s="140"/>
      <c r="C64" s="1789" t="s">
        <v>326</v>
      </c>
      <c r="D64" s="1817" t="str">
        <f>IF(AND(ISNUMBER(D58),ISNUMBER(D59),ISNUMBER(D60)),D58-SUM(D59:D62),"")</f>
        <v/>
      </c>
      <c r="E64" s="157" t="str">
        <f>IF(AND(ISNUMBER(E58),ISNUMBER(E59),ISNUMBER(E60)),E58-SUM(E59:E60),"")</f>
        <v/>
      </c>
      <c r="F64" s="30"/>
      <c r="G64" s="128"/>
    </row>
    <row r="65" spans="1:7" s="216" customFormat="1" ht="15" customHeight="1" x14ac:dyDescent="0.25">
      <c r="A65" s="124"/>
      <c r="B65" s="141"/>
      <c r="C65" s="141"/>
      <c r="D65" s="390"/>
      <c r="E65" s="390"/>
      <c r="F65" s="390"/>
      <c r="G65" s="128"/>
    </row>
    <row r="66" spans="1:7" s="121" customFormat="1" ht="60" customHeight="1" x14ac:dyDescent="0.25">
      <c r="A66" s="407" t="s">
        <v>327</v>
      </c>
      <c r="B66" s="119"/>
      <c r="C66" s="1109"/>
      <c r="D66" s="1109"/>
      <c r="E66" s="119"/>
      <c r="F66" s="119"/>
      <c r="G66" s="120"/>
    </row>
    <row r="67" spans="1:7" s="121" customFormat="1" ht="30" customHeight="1" x14ac:dyDescent="0.25">
      <c r="A67" s="408" t="s">
        <v>328</v>
      </c>
      <c r="B67" s="130"/>
      <c r="C67" s="130"/>
      <c r="D67" s="130"/>
      <c r="E67" s="130"/>
      <c r="F67" s="130"/>
      <c r="G67" s="131"/>
    </row>
    <row r="68" spans="1:7" ht="30" customHeight="1" x14ac:dyDescent="0.25">
      <c r="B68" s="132" t="s">
        <v>62</v>
      </c>
      <c r="C68" s="1790" t="s">
        <v>61</v>
      </c>
      <c r="D68" s="1818" t="s">
        <v>299</v>
      </c>
      <c r="E68" s="160" t="s">
        <v>343</v>
      </c>
      <c r="F68" s="130"/>
      <c r="G68" s="212"/>
    </row>
    <row r="69" spans="1:7" s="216" customFormat="1" ht="30" customHeight="1" x14ac:dyDescent="0.25">
      <c r="A69" s="124"/>
      <c r="B69" s="133" t="s">
        <v>187</v>
      </c>
      <c r="C69" s="1791" t="s">
        <v>200</v>
      </c>
      <c r="D69" s="1819"/>
      <c r="E69" s="143"/>
      <c r="F69" s="130"/>
      <c r="G69" s="128"/>
    </row>
    <row r="70" spans="1:7" s="216" customFormat="1" ht="15" customHeight="1" x14ac:dyDescent="0.25">
      <c r="A70" s="124"/>
      <c r="B70" s="136" t="s">
        <v>186</v>
      </c>
      <c r="C70" s="1792" t="s">
        <v>489</v>
      </c>
      <c r="D70" s="1811"/>
      <c r="E70" s="123"/>
      <c r="F70" s="130"/>
      <c r="G70" s="128"/>
    </row>
    <row r="71" spans="1:7" s="216" customFormat="1" ht="15" customHeight="1" x14ac:dyDescent="0.25">
      <c r="A71" s="124"/>
      <c r="B71" s="140"/>
      <c r="C71" s="1796" t="s">
        <v>488</v>
      </c>
      <c r="D71" s="1817" t="str">
        <f>IF(AND(ISNUMBER(D69),ISNUMBER(D70)),SUM(D69:D70),"")</f>
        <v/>
      </c>
      <c r="E71" s="157" t="str">
        <f>IF(AND(ISNUMBER(E69),ISNUMBER(E70)),SUM(E69:E70),"")</f>
        <v/>
      </c>
      <c r="F71" s="130"/>
      <c r="G71" s="128"/>
    </row>
    <row r="72" spans="1:7" s="121" customFormat="1" ht="60" customHeight="1" x14ac:dyDescent="0.25">
      <c r="A72" s="409" t="s">
        <v>329</v>
      </c>
      <c r="B72" s="130"/>
      <c r="C72" s="130"/>
      <c r="D72" s="130"/>
      <c r="E72" s="130"/>
      <c r="F72" s="130"/>
      <c r="G72" s="131"/>
    </row>
    <row r="73" spans="1:7" ht="30" customHeight="1" x14ac:dyDescent="0.25">
      <c r="B73" s="132" t="s">
        <v>62</v>
      </c>
      <c r="C73" s="1790" t="s">
        <v>61</v>
      </c>
      <c r="D73" s="1818" t="s">
        <v>299</v>
      </c>
      <c r="E73" s="160" t="s">
        <v>343</v>
      </c>
      <c r="F73" s="302" t="s">
        <v>344</v>
      </c>
      <c r="G73" s="212"/>
    </row>
    <row r="74" spans="1:7" s="216" customFormat="1" ht="15" customHeight="1" x14ac:dyDescent="0.25">
      <c r="A74" s="124"/>
      <c r="B74" s="360">
        <v>78</v>
      </c>
      <c r="C74" s="1793" t="s">
        <v>352</v>
      </c>
      <c r="D74" s="1819"/>
      <c r="E74" s="143"/>
      <c r="F74" s="143"/>
      <c r="G74" s="128"/>
    </row>
    <row r="75" spans="1:7" s="216" customFormat="1" ht="15" customHeight="1" x14ac:dyDescent="0.25">
      <c r="A75" s="124"/>
      <c r="B75" s="359">
        <v>79</v>
      </c>
      <c r="C75" s="707" t="s">
        <v>338</v>
      </c>
      <c r="D75" s="1811"/>
      <c r="E75" s="123"/>
      <c r="F75" s="123"/>
      <c r="G75" s="128"/>
    </row>
    <row r="76" spans="1:7" s="216" customFormat="1" ht="30" customHeight="1" x14ac:dyDescent="0.25">
      <c r="A76" s="124"/>
      <c r="B76" s="359" t="s">
        <v>318</v>
      </c>
      <c r="C76" s="158" t="s">
        <v>319</v>
      </c>
      <c r="D76" s="1811"/>
      <c r="E76" s="123"/>
      <c r="F76" s="123"/>
      <c r="G76" s="128"/>
    </row>
    <row r="77" spans="1:7" s="216" customFormat="1" ht="30" customHeight="1" x14ac:dyDescent="0.25">
      <c r="A77" s="124"/>
      <c r="B77" s="359" t="s">
        <v>320</v>
      </c>
      <c r="C77" s="158" t="s">
        <v>321</v>
      </c>
      <c r="D77" s="1811"/>
      <c r="E77" s="123"/>
      <c r="F77" s="123"/>
      <c r="G77" s="128"/>
    </row>
    <row r="78" spans="1:7" s="216" customFormat="1" ht="15" customHeight="1" x14ac:dyDescent="0.25">
      <c r="A78" s="124"/>
      <c r="B78" s="122"/>
      <c r="C78" s="1374" t="s">
        <v>331</v>
      </c>
      <c r="D78" s="1814"/>
      <c r="E78" s="39"/>
      <c r="F78" s="272"/>
      <c r="G78" s="128"/>
    </row>
    <row r="79" spans="1:7" s="216" customFormat="1" ht="15" customHeight="1" x14ac:dyDescent="0.25">
      <c r="A79" s="124"/>
      <c r="B79" s="138"/>
      <c r="C79" s="161" t="s">
        <v>69</v>
      </c>
      <c r="D79" s="281" t="str">
        <f>IF(AND(ISNUMBER(D103),ISNUMBER(D104)),D103-D104,"")</f>
        <v/>
      </c>
      <c r="E79" s="838" t="str">
        <f>IF(AND(ISNUMBER(E103),ISNUMBER(E104)),E103-E104,"")</f>
        <v/>
      </c>
      <c r="F79" s="39"/>
      <c r="G79" s="128"/>
    </row>
    <row r="80" spans="1:7" s="216" customFormat="1" ht="15" customHeight="1" x14ac:dyDescent="0.25">
      <c r="A80" s="124"/>
      <c r="B80" s="138"/>
      <c r="C80" s="2576" t="s">
        <v>36</v>
      </c>
      <c r="D80" s="1815" t="str">
        <f>IF(AND(ISNUMBER(D74),ISNUMBER(D75),ISNUMBER(D76),ISNUMBER(D77),ISNUMBER(D79)),SUM(D74:D79),"")</f>
        <v/>
      </c>
      <c r="E80" s="163" t="str">
        <f>IF(AND(ISNUMBER(E74),ISNUMBER(E75),ISNUMBER(E76),ISNUMBER(E77),ISNUMBER(E79)),SUM(E74:E77,E79),"")</f>
        <v/>
      </c>
      <c r="F80" s="163" t="str">
        <f>IF(AND(ISNUMBER(F74),ISNUMBER(F75),ISNUMBER(F76),ISNUMBER(F77)),SUM(F74:F78),"")</f>
        <v/>
      </c>
      <c r="G80" s="128"/>
    </row>
    <row r="81" spans="1:7" s="216" customFormat="1" ht="15" customHeight="1" x14ac:dyDescent="0.25">
      <c r="A81" s="124"/>
      <c r="B81" s="138"/>
      <c r="C81" s="1794" t="s">
        <v>70</v>
      </c>
      <c r="D81" s="1820" t="str">
        <f>IF(AND(ISNUMBER(D71),ISNUMBER(D80)),MIN(D71,D80),"")</f>
        <v/>
      </c>
      <c r="E81" s="178" t="str">
        <f>IF(AND(ISNUMBER(E71),ISNUMBER(E80)),MIN(E71,E80),"")</f>
        <v/>
      </c>
      <c r="F81" s="39"/>
      <c r="G81" s="128"/>
    </row>
    <row r="82" spans="1:7" s="216" customFormat="1" ht="15" customHeight="1" x14ac:dyDescent="0.25">
      <c r="A82" s="124"/>
      <c r="B82" s="140"/>
      <c r="C82" s="1789" t="s">
        <v>332</v>
      </c>
      <c r="D82" s="1817" t="str">
        <f>IF(AND(ISNUMBER(D71),ISNUMBER(D81)),D71-D81,"")</f>
        <v/>
      </c>
      <c r="E82" s="157" t="str">
        <f>IF(AND(ISNUMBER(E71),ISNUMBER(E81)),E71-E81,"")</f>
        <v/>
      </c>
      <c r="F82" s="30"/>
      <c r="G82" s="128"/>
    </row>
    <row r="83" spans="1:7" s="216" customFormat="1" ht="15" customHeight="1" x14ac:dyDescent="0.25">
      <c r="A83" s="124"/>
      <c r="B83" s="141"/>
      <c r="C83" s="142"/>
      <c r="D83" s="390"/>
      <c r="E83" s="390"/>
      <c r="F83" s="390"/>
      <c r="G83" s="128"/>
    </row>
    <row r="84" spans="1:7" s="121" customFormat="1" ht="60" customHeight="1" x14ac:dyDescent="0.25">
      <c r="A84" s="407" t="s">
        <v>333</v>
      </c>
      <c r="B84" s="119"/>
      <c r="C84" s="1109"/>
      <c r="D84" s="1109"/>
      <c r="E84" s="119"/>
      <c r="F84" s="119"/>
      <c r="G84" s="120"/>
    </row>
    <row r="85" spans="1:7" s="121" customFormat="1" ht="30" customHeight="1" x14ac:dyDescent="0.25">
      <c r="A85" s="408" t="s">
        <v>334</v>
      </c>
      <c r="B85" s="130"/>
      <c r="C85" s="130"/>
      <c r="D85" s="130"/>
      <c r="E85" s="130"/>
      <c r="F85" s="130"/>
      <c r="G85" s="131"/>
    </row>
    <row r="86" spans="1:7" ht="30" customHeight="1" x14ac:dyDescent="0.25">
      <c r="B86" s="132" t="s">
        <v>62</v>
      </c>
      <c r="C86" s="2577" t="s">
        <v>61</v>
      </c>
      <c r="D86" s="2578" t="s">
        <v>299</v>
      </c>
      <c r="E86" s="2579" t="s">
        <v>343</v>
      </c>
      <c r="F86" s="130"/>
      <c r="G86" s="212"/>
    </row>
    <row r="87" spans="1:7" s="216" customFormat="1" ht="30" customHeight="1" x14ac:dyDescent="0.25">
      <c r="A87" s="124"/>
      <c r="B87" s="135" t="s">
        <v>71</v>
      </c>
      <c r="C87" s="158" t="s">
        <v>201</v>
      </c>
      <c r="D87" s="1811"/>
      <c r="E87" s="123"/>
      <c r="F87" s="130"/>
      <c r="G87" s="128"/>
    </row>
    <row r="88" spans="1:7" s="216" customFormat="1" ht="15" customHeight="1" x14ac:dyDescent="0.25">
      <c r="A88" s="124"/>
      <c r="B88" s="135" t="s">
        <v>186</v>
      </c>
      <c r="C88" s="158" t="s">
        <v>335</v>
      </c>
      <c r="D88" s="1811"/>
      <c r="E88" s="123"/>
      <c r="F88" s="130"/>
      <c r="G88" s="128"/>
    </row>
    <row r="89" spans="1:7" s="216" customFormat="1" ht="15" customHeight="1" x14ac:dyDescent="0.25">
      <c r="A89" s="124"/>
      <c r="B89" s="36"/>
      <c r="C89" s="158" t="s">
        <v>169</v>
      </c>
      <c r="D89" s="334" t="str">
        <f>IF(ISNUMBER($D23),$D23,"")</f>
        <v/>
      </c>
      <c r="E89" s="13" t="str">
        <f>IF(ISNUMBER($D23),$D23,"")</f>
        <v/>
      </c>
      <c r="F89" s="130"/>
      <c r="G89" s="128"/>
    </row>
    <row r="90" spans="1:7" s="216" customFormat="1" ht="15" customHeight="1" x14ac:dyDescent="0.25">
      <c r="A90" s="124"/>
      <c r="B90" s="175"/>
      <c r="C90" s="176" t="s">
        <v>354</v>
      </c>
      <c r="D90" s="1814"/>
      <c r="E90" s="48"/>
      <c r="F90" s="4"/>
      <c r="G90" s="128"/>
    </row>
    <row r="91" spans="1:7" s="216" customFormat="1" ht="15" customHeight="1" x14ac:dyDescent="0.25">
      <c r="A91" s="124"/>
      <c r="B91" s="140"/>
      <c r="C91" s="1789" t="s">
        <v>336</v>
      </c>
      <c r="D91" s="1817" t="str">
        <f>IF(AND(ISNUMBER(D87),ISNUMBER(D88),ISNUMBER(D89)),SUM(D87:D90),"")</f>
        <v/>
      </c>
      <c r="E91" s="157" t="str">
        <f>IF(AND(ISNUMBER(E87),ISNUMBER(E88),ISNUMBER(E89)),SUM(E87:E90),"")</f>
        <v/>
      </c>
      <c r="F91" s="130"/>
      <c r="G91" s="128"/>
    </row>
    <row r="92" spans="1:7" s="121" customFormat="1" ht="60" customHeight="1" x14ac:dyDescent="0.25">
      <c r="A92" s="409" t="s">
        <v>337</v>
      </c>
      <c r="B92" s="130"/>
      <c r="C92" s="130"/>
      <c r="D92" s="130"/>
      <c r="E92" s="130"/>
      <c r="F92" s="130"/>
      <c r="G92" s="131"/>
    </row>
    <row r="93" spans="1:7" ht="30" customHeight="1" x14ac:dyDescent="0.25">
      <c r="B93" s="132" t="s">
        <v>62</v>
      </c>
      <c r="C93" s="1790" t="s">
        <v>61</v>
      </c>
      <c r="D93" s="1818" t="s">
        <v>299</v>
      </c>
      <c r="E93" s="160" t="s">
        <v>343</v>
      </c>
      <c r="F93" s="302" t="s">
        <v>344</v>
      </c>
      <c r="G93" s="212"/>
    </row>
    <row r="94" spans="1:7" s="216" customFormat="1" ht="15" customHeight="1" x14ac:dyDescent="0.25">
      <c r="A94" s="124"/>
      <c r="B94" s="360">
        <v>78</v>
      </c>
      <c r="C94" s="1793" t="s">
        <v>353</v>
      </c>
      <c r="D94" s="1810"/>
      <c r="E94" s="708"/>
      <c r="F94" s="687"/>
      <c r="G94" s="128"/>
    </row>
    <row r="95" spans="1:7" s="216" customFormat="1" ht="15" customHeight="1" x14ac:dyDescent="0.25">
      <c r="A95" s="124"/>
      <c r="B95" s="359">
        <v>79</v>
      </c>
      <c r="C95" s="707" t="s">
        <v>330</v>
      </c>
      <c r="D95" s="49"/>
      <c r="E95" s="33"/>
      <c r="F95" s="50"/>
      <c r="G95" s="128"/>
    </row>
    <row r="96" spans="1:7" s="216" customFormat="1" ht="15" customHeight="1" x14ac:dyDescent="0.25">
      <c r="A96" s="705"/>
      <c r="B96" s="706">
        <v>79</v>
      </c>
      <c r="C96" s="1032" t="s">
        <v>974</v>
      </c>
      <c r="D96" s="334" t="str">
        <f>IF('Supervisory information'!$C$23="Yes", IF(ISNUMBER('TLAC holdings'!D4), 'TLAC holdings'!D4, ""), 0)</f>
        <v/>
      </c>
      <c r="E96" s="42" t="str">
        <f>IF('Supervisory information'!$C$23="Yes", IF(ISNUMBER('TLAC holdings'!E4), 'TLAC holdings'!E4, ""), 0)</f>
        <v/>
      </c>
      <c r="F96" s="13" t="str">
        <f>IF('Supervisory information'!$C$23="Yes", IF(ISNUMBER('TLAC holdings'!F4), 'TLAC holdings'!F4, ""), 0)</f>
        <v/>
      </c>
      <c r="G96" s="128"/>
    </row>
    <row r="97" spans="1:11" s="216" customFormat="1" ht="30" customHeight="1" x14ac:dyDescent="0.25">
      <c r="A97" s="124"/>
      <c r="B97" s="1381" t="s">
        <v>318</v>
      </c>
      <c r="C97" s="158" t="s">
        <v>319</v>
      </c>
      <c r="D97" s="49"/>
      <c r="E97" s="33"/>
      <c r="F97" s="50"/>
      <c r="G97" s="128"/>
    </row>
    <row r="98" spans="1:11" s="216" customFormat="1" ht="45" customHeight="1" x14ac:dyDescent="0.25">
      <c r="A98" s="705"/>
      <c r="B98" s="701" t="s">
        <v>1734</v>
      </c>
      <c r="C98" s="1374" t="s">
        <v>976</v>
      </c>
      <c r="D98" s="334" t="str">
        <f>IF('Supervisory information'!$C$23="Yes", IF(ISNUMBER('TLAC holdings'!D5), 'TLAC holdings'!D5, ""), 0)</f>
        <v/>
      </c>
      <c r="E98" s="42" t="str">
        <f>IF('Supervisory information'!$C$23="Yes", IF(ISNUMBER('TLAC holdings'!E5), 'TLAC holdings'!E5, ""), 0)</f>
        <v/>
      </c>
      <c r="F98" s="13" t="str">
        <f>IF('Supervisory information'!$C$23="Yes", IF(ISNUMBER('TLAC holdings'!F5), 'TLAC holdings'!F5, ""), 0)</f>
        <v/>
      </c>
      <c r="G98" s="128"/>
    </row>
    <row r="99" spans="1:11" s="216" customFormat="1" ht="30" customHeight="1" x14ac:dyDescent="0.25">
      <c r="A99" s="705"/>
      <c r="B99" s="701" t="s">
        <v>1735</v>
      </c>
      <c r="C99" s="158" t="s">
        <v>978</v>
      </c>
      <c r="D99" s="334" t="str">
        <f>IF('Supervisory information'!$C$23="Yes", IF(ISNUMBER('TLAC holdings'!D6), 'TLAC holdings'!D6, ""), 0)</f>
        <v/>
      </c>
      <c r="E99" s="42" t="str">
        <f>IF('Supervisory information'!$C$23="Yes", IF(ISNUMBER('TLAC holdings'!E6), 'TLAC holdings'!E6, ""), 0)</f>
        <v/>
      </c>
      <c r="F99" s="13" t="str">
        <f>IF('Supervisory information'!$C$23="Yes", IF(ISNUMBER('TLAC holdings'!F6), 'TLAC holdings'!F6, ""), 0)</f>
        <v/>
      </c>
      <c r="G99" s="128"/>
    </row>
    <row r="100" spans="1:11" s="216" customFormat="1" ht="45" customHeight="1" x14ac:dyDescent="0.25">
      <c r="A100" s="124"/>
      <c r="B100" s="359" t="s">
        <v>320</v>
      </c>
      <c r="C100" s="158" t="s">
        <v>321</v>
      </c>
      <c r="D100" s="49"/>
      <c r="E100" s="33"/>
      <c r="F100" s="50"/>
      <c r="G100" s="128"/>
    </row>
    <row r="101" spans="1:11" s="216" customFormat="1" ht="45" customHeight="1" x14ac:dyDescent="0.25">
      <c r="A101" s="705"/>
      <c r="B101" s="709" t="s">
        <v>320</v>
      </c>
      <c r="C101" s="158" t="s">
        <v>980</v>
      </c>
      <c r="D101" s="281" t="str">
        <f>IF('Supervisory information'!$C$23="Yes", IF(ISNUMBER('TLAC holdings'!D7), 'TLAC holdings'!D7, ""), 0)</f>
        <v/>
      </c>
      <c r="E101" s="42" t="str">
        <f>IF('Supervisory information'!$C$23="Yes", IF(ISNUMBER('TLAC holdings'!E7), 'TLAC holdings'!E7, ""), 0)</f>
        <v/>
      </c>
      <c r="F101" s="13" t="str">
        <f>IF('Supervisory information'!$C$23="Yes", IF(ISNUMBER('TLAC holdings'!F7), 'TLAC holdings'!F7, ""), 0)</f>
        <v/>
      </c>
      <c r="G101" s="128"/>
    </row>
    <row r="102" spans="1:11" s="216" customFormat="1" ht="15" customHeight="1" x14ac:dyDescent="0.25">
      <c r="A102" s="124"/>
      <c r="B102" s="138"/>
      <c r="C102" s="2580" t="s">
        <v>339</v>
      </c>
      <c r="D102" s="1814"/>
      <c r="E102" s="38"/>
      <c r="F102" s="123"/>
      <c r="G102" s="128"/>
    </row>
    <row r="103" spans="1:11" s="216" customFormat="1" ht="15" customHeight="1" x14ac:dyDescent="0.25">
      <c r="A103" s="124"/>
      <c r="B103" s="138"/>
      <c r="C103" s="2576" t="s">
        <v>340</v>
      </c>
      <c r="D103" s="1815" t="str">
        <f>IF(COUNT(D94:D101)=ROWS(D94:D101), SUM(D94:D102), "")</f>
        <v/>
      </c>
      <c r="E103" s="163" t="str">
        <f>IF(COUNT(E94:E101)=ROWS(E94:E101),SUM(E94:E101),"")</f>
        <v/>
      </c>
      <c r="F103" s="163" t="str">
        <f>IF(COUNT(F94:F102)=ROWS(F94:F102), SUM(F94:F102), "")</f>
        <v/>
      </c>
      <c r="G103" s="128"/>
    </row>
    <row r="104" spans="1:11" s="216" customFormat="1" ht="15" customHeight="1" x14ac:dyDescent="0.25">
      <c r="A104" s="124"/>
      <c r="B104" s="138"/>
      <c r="C104" s="1795" t="s">
        <v>341</v>
      </c>
      <c r="D104" s="1820" t="str">
        <f>IF(AND(ISNUMBER(D91),ISNUMBER(D103)),MIN(D91,D103),"")</f>
        <v/>
      </c>
      <c r="E104" s="178" t="str">
        <f>IF(AND(ISNUMBER(E91),ISNUMBER(E103)),MIN(E91,E103),"")</f>
        <v/>
      </c>
      <c r="F104" s="39"/>
      <c r="G104" s="128"/>
    </row>
    <row r="105" spans="1:11" s="216" customFormat="1" ht="15" customHeight="1" x14ac:dyDescent="0.25">
      <c r="A105" s="124"/>
      <c r="B105" s="140"/>
      <c r="C105" s="1796" t="s">
        <v>342</v>
      </c>
      <c r="D105" s="1817" t="str">
        <f>IF(AND(ISNUMBER(D91),ISNUMBER(D104)),D91-D104,"")</f>
        <v/>
      </c>
      <c r="E105" s="157" t="str">
        <f>IF(AND(ISNUMBER(E91),ISNUMBER(E104)),E91-E104,"")</f>
        <v/>
      </c>
      <c r="F105" s="30"/>
      <c r="G105" s="128"/>
    </row>
    <row r="106" spans="1:11" s="216" customFormat="1" ht="15" customHeight="1" x14ac:dyDescent="0.25">
      <c r="A106" s="124"/>
      <c r="B106" s="141"/>
      <c r="C106" s="142"/>
      <c r="D106" s="390"/>
      <c r="E106" s="390"/>
      <c r="F106" s="390"/>
      <c r="G106" s="128"/>
    </row>
    <row r="107" spans="1:11" s="121" customFormat="1" ht="60" customHeight="1" x14ac:dyDescent="0.25">
      <c r="A107" s="3155" t="s">
        <v>500</v>
      </c>
      <c r="B107" s="3156"/>
      <c r="C107" s="3156"/>
      <c r="D107" s="3156"/>
      <c r="E107" s="3156"/>
      <c r="F107" s="3156"/>
      <c r="G107" s="120"/>
    </row>
    <row r="108" spans="1:11" s="310" customFormat="1" ht="30" customHeight="1" x14ac:dyDescent="0.25">
      <c r="A108" s="221"/>
      <c r="B108" s="132" t="s">
        <v>62</v>
      </c>
      <c r="C108" s="1797"/>
      <c r="D108" s="1818" t="s">
        <v>299</v>
      </c>
      <c r="E108" s="160" t="s">
        <v>343</v>
      </c>
      <c r="G108" s="212"/>
      <c r="K108" s="315"/>
    </row>
    <row r="109" spans="1:11" s="310" customFormat="1" ht="15" customHeight="1" x14ac:dyDescent="0.25">
      <c r="A109" s="221"/>
      <c r="B109" s="177"/>
      <c r="C109" s="1798" t="s">
        <v>507</v>
      </c>
      <c r="D109" s="1821"/>
      <c r="E109" s="17"/>
      <c r="G109" s="212"/>
      <c r="K109" s="315"/>
    </row>
    <row r="110" spans="1:11" s="310" customFormat="1" ht="15" customHeight="1" x14ac:dyDescent="0.25">
      <c r="A110" s="221"/>
      <c r="B110" s="122"/>
      <c r="C110" s="1799" t="s">
        <v>484</v>
      </c>
      <c r="D110" s="1415"/>
      <c r="E110" s="50"/>
      <c r="G110" s="212"/>
      <c r="K110" s="315"/>
    </row>
    <row r="111" spans="1:11" s="310" customFormat="1" ht="15" customHeight="1" x14ac:dyDescent="0.25">
      <c r="A111" s="221"/>
      <c r="B111" s="122"/>
      <c r="C111" s="1799" t="s">
        <v>485</v>
      </c>
      <c r="D111" s="1415"/>
      <c r="E111" s="50"/>
      <c r="G111" s="212"/>
      <c r="K111" s="315"/>
    </row>
    <row r="112" spans="1:11" s="377" customFormat="1" ht="15" customHeight="1" x14ac:dyDescent="0.25">
      <c r="A112" s="640"/>
      <c r="B112" s="138"/>
      <c r="C112" s="1799" t="s">
        <v>486</v>
      </c>
      <c r="D112" s="1822"/>
      <c r="E112" s="123"/>
      <c r="G112" s="212"/>
      <c r="K112" s="378"/>
    </row>
    <row r="113" spans="1:11" s="310" customFormat="1" ht="15" customHeight="1" x14ac:dyDescent="0.25">
      <c r="A113" s="221"/>
      <c r="B113" s="122"/>
      <c r="C113" s="1800" t="s">
        <v>981</v>
      </c>
      <c r="D113" s="49"/>
      <c r="E113" s="50"/>
      <c r="G113" s="212"/>
      <c r="K113" s="315"/>
    </row>
    <row r="114" spans="1:11" s="377" customFormat="1" ht="15" customHeight="1" x14ac:dyDescent="0.25">
      <c r="A114" s="640"/>
      <c r="B114" s="706" t="s">
        <v>1078</v>
      </c>
      <c r="C114" s="1801" t="s">
        <v>1077</v>
      </c>
      <c r="D114" s="49"/>
      <c r="E114" s="50"/>
      <c r="G114" s="212"/>
    </row>
    <row r="115" spans="1:11" s="377" customFormat="1" ht="15" customHeight="1" x14ac:dyDescent="0.25">
      <c r="A115" s="640"/>
      <c r="B115" s="140"/>
      <c r="C115" s="1802" t="str">
        <f>CONCATENATE("Check: row ", ROW(C114), " ≤ row ", ROW(C113))</f>
        <v>Check: row 114 ≤ row 113</v>
      </c>
      <c r="D115" s="1565" t="str">
        <f>IF(AND(ISNUMBER(D113),ISNUMBER(D114)), IF(D114&lt;=SUM(D113), "Pass"," Fail"), "")</f>
        <v/>
      </c>
      <c r="E115" s="1553" t="str">
        <f>IF(AND(ISNUMBER(E113),ISNUMBER(E114)), IF(E114&lt;=SUM(E113), "Pass"," Fail"), "")</f>
        <v/>
      </c>
      <c r="G115" s="212"/>
    </row>
    <row r="116" spans="1:11" s="121" customFormat="1" ht="15" customHeight="1" x14ac:dyDescent="0.25">
      <c r="A116" s="129"/>
      <c r="B116" s="177"/>
      <c r="C116" s="1798" t="s">
        <v>508</v>
      </c>
      <c r="D116" s="1821"/>
      <c r="E116" s="17"/>
      <c r="F116" s="130"/>
      <c r="G116" s="131"/>
    </row>
    <row r="117" spans="1:11" s="121" customFormat="1" ht="15" customHeight="1" x14ac:dyDescent="0.25">
      <c r="A117" s="129"/>
      <c r="B117" s="122"/>
      <c r="C117" s="1799" t="s">
        <v>484</v>
      </c>
      <c r="D117" s="1415"/>
      <c r="E117" s="50"/>
      <c r="F117" s="130"/>
      <c r="G117" s="131"/>
    </row>
    <row r="118" spans="1:11" s="121" customFormat="1" ht="15" customHeight="1" x14ac:dyDescent="0.25">
      <c r="A118" s="129"/>
      <c r="B118" s="122"/>
      <c r="C118" s="1799" t="s">
        <v>485</v>
      </c>
      <c r="D118" s="1415"/>
      <c r="E118" s="50"/>
      <c r="F118" s="130"/>
      <c r="G118" s="131"/>
    </row>
    <row r="119" spans="1:11" s="121" customFormat="1" ht="15" customHeight="1" x14ac:dyDescent="0.25">
      <c r="A119" s="704"/>
      <c r="B119" s="138"/>
      <c r="C119" s="1799" t="s">
        <v>486</v>
      </c>
      <c r="D119" s="1822"/>
      <c r="E119" s="123"/>
      <c r="F119" s="130"/>
      <c r="G119" s="131"/>
    </row>
    <row r="120" spans="1:11" s="121" customFormat="1" ht="15" customHeight="1" x14ac:dyDescent="0.25">
      <c r="A120" s="129"/>
      <c r="B120" s="122"/>
      <c r="C120" s="1800" t="s">
        <v>981</v>
      </c>
      <c r="D120" s="49"/>
      <c r="E120" s="50"/>
      <c r="F120" s="130"/>
      <c r="G120" s="131"/>
    </row>
    <row r="121" spans="1:11" s="121" customFormat="1" ht="15" customHeight="1" x14ac:dyDescent="0.25">
      <c r="A121" s="704"/>
      <c r="B121" s="706" t="s">
        <v>1078</v>
      </c>
      <c r="C121" s="1801" t="s">
        <v>1077</v>
      </c>
      <c r="D121" s="49"/>
      <c r="E121" s="50"/>
      <c r="F121" s="130"/>
      <c r="G121" s="131"/>
    </row>
    <row r="122" spans="1:11" s="121" customFormat="1" ht="15" customHeight="1" x14ac:dyDescent="0.25">
      <c r="A122" s="704"/>
      <c r="B122" s="140"/>
      <c r="C122" s="1802" t="str">
        <f>CONCATENATE("Check: row ", ROW(C121), " ≤ row ", ROW(C120))</f>
        <v>Check: row 121 ≤ row 120</v>
      </c>
      <c r="D122" s="1565" t="str">
        <f>IF(AND(ISNUMBER(D120), ISNUMBER(D121)), IF(D121&lt;=SUM(D120), "Pass", "Fail"), "")</f>
        <v/>
      </c>
      <c r="E122" s="1553" t="str">
        <f>IF(AND(ISNUMBER(E120), ISNUMBER(E121)), IF(E121&lt;=SUM(E120), "Pass", "Fail"), "")</f>
        <v/>
      </c>
      <c r="F122" s="130"/>
      <c r="G122" s="131"/>
    </row>
    <row r="123" spans="1:11" s="216" customFormat="1" ht="15" customHeight="1" x14ac:dyDescent="0.25">
      <c r="A123" s="144"/>
      <c r="B123" s="145"/>
      <c r="C123" s="1803"/>
      <c r="D123" s="1823"/>
      <c r="E123" s="391"/>
      <c r="F123" s="391"/>
      <c r="G123" s="146"/>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175" priority="16" stopIfTrue="1" operator="lessThan">
      <formula>0</formula>
    </cfRule>
  </conditionalFormatting>
  <conditionalFormatting sqref="A1:XFD1048576">
    <cfRule type="cellIs" dxfId="174" priority="1" stopIfTrue="1" operator="equal">
      <formula>"Pass"</formula>
    </cfRule>
    <cfRule type="cellIs" dxfId="173"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727" customWidth="1"/>
    <col min="2" max="2" width="10.7109375" style="727" customWidth="1"/>
    <col min="3" max="3" width="100.7109375" style="727" customWidth="1"/>
    <col min="4" max="4" width="20.7109375" style="363" customWidth="1"/>
    <col min="5" max="7" width="20.7109375" customWidth="1"/>
    <col min="8" max="8" width="20.7109375" style="727" customWidth="1"/>
    <col min="9" max="9" width="1.7109375" style="727" customWidth="1"/>
    <col min="10" max="11" width="0" style="727" hidden="1" customWidth="1"/>
    <col min="12" max="16384" width="9.140625" style="727" hidden="1"/>
  </cols>
  <sheetData>
    <row r="1" spans="1:8" s="765" customFormat="1" ht="30" customHeight="1" x14ac:dyDescent="0.55000000000000004">
      <c r="A1" s="1100" t="s">
        <v>1325</v>
      </c>
      <c r="B1" s="1264"/>
      <c r="C1" s="1286"/>
      <c r="D1" s="1129" t="str">
        <f>CONCATENATE("Reporting unit: ", 'General Info'!$C$7, " ", 'General Info'!$C$5)</f>
        <v xml:space="preserve">Reporting unit: 1 </v>
      </c>
      <c r="E1" s="1264"/>
      <c r="F1" s="1264"/>
      <c r="G1" s="1264"/>
      <c r="H1" s="1264"/>
    </row>
    <row r="2" spans="1:8" ht="60" customHeight="1" x14ac:dyDescent="0.25">
      <c r="A2" s="1084" t="s">
        <v>1326</v>
      </c>
      <c r="B2" s="1101"/>
      <c r="C2" s="1109"/>
      <c r="D2" s="1109"/>
      <c r="E2" s="1102"/>
      <c r="F2" s="1102"/>
      <c r="G2" s="121"/>
      <c r="H2" s="730"/>
    </row>
    <row r="3" spans="1:8" ht="15" customHeight="1" x14ac:dyDescent="0.25">
      <c r="A3" s="1103"/>
      <c r="B3" s="3157" t="s">
        <v>1327</v>
      </c>
      <c r="C3" s="3157"/>
      <c r="D3" s="3157"/>
      <c r="E3" s="3157"/>
      <c r="F3" s="3157"/>
      <c r="G3" s="400"/>
      <c r="H3" s="730"/>
    </row>
    <row r="4" spans="1:8" ht="15" customHeight="1" x14ac:dyDescent="0.25">
      <c r="A4" s="1085"/>
      <c r="B4" s="1074"/>
      <c r="C4" s="1074"/>
      <c r="D4" s="1075"/>
      <c r="E4" s="3158"/>
      <c r="F4" s="3158"/>
      <c r="G4" s="381"/>
      <c r="H4" s="730"/>
    </row>
    <row r="5" spans="1:8" ht="30" customHeight="1" x14ac:dyDescent="0.25">
      <c r="A5" s="1085"/>
      <c r="B5" s="1104" t="s">
        <v>62</v>
      </c>
      <c r="C5" s="1587" t="s">
        <v>61</v>
      </c>
      <c r="D5" s="1806" t="s">
        <v>299</v>
      </c>
      <c r="E5" s="381"/>
      <c r="F5" s="381"/>
      <c r="G5" s="381"/>
      <c r="H5" s="730"/>
    </row>
    <row r="6" spans="1:8" ht="15" customHeight="1" x14ac:dyDescent="0.25">
      <c r="A6" s="1081"/>
      <c r="B6" s="1335"/>
      <c r="C6" s="1824" t="s">
        <v>75</v>
      </c>
      <c r="D6" s="1821"/>
      <c r="E6" s="744"/>
      <c r="F6" s="744"/>
      <c r="G6" s="744"/>
      <c r="H6" s="730"/>
    </row>
    <row r="7" spans="1:8" ht="30" customHeight="1" x14ac:dyDescent="0.25">
      <c r="A7" s="1081"/>
      <c r="B7" s="357">
        <v>73</v>
      </c>
      <c r="C7" s="1776" t="s">
        <v>1328</v>
      </c>
      <c r="D7" s="1415"/>
      <c r="E7" s="744"/>
      <c r="F7" s="744"/>
      <c r="G7" s="744"/>
      <c r="H7" s="730"/>
    </row>
    <row r="8" spans="1:8" ht="15" customHeight="1" x14ac:dyDescent="0.25">
      <c r="A8" s="1081"/>
      <c r="B8" s="1336"/>
      <c r="C8" s="1825" t="s">
        <v>1352</v>
      </c>
      <c r="D8" s="1732" t="str">
        <f>IF(AND(ISNUMBER(D7), ISNUMBER(DefCap!D8)), IF(D7&gt;=DefCap!D8, "Pass", "Fail"), "")</f>
        <v/>
      </c>
      <c r="E8" s="744"/>
      <c r="F8" s="744"/>
      <c r="G8" s="744"/>
      <c r="H8" s="730"/>
    </row>
    <row r="9" spans="1:8" ht="15" customHeight="1" x14ac:dyDescent="0.25">
      <c r="A9" s="1081"/>
      <c r="B9" s="1336"/>
      <c r="C9" s="1826" t="s">
        <v>1365</v>
      </c>
      <c r="D9" s="273"/>
      <c r="E9" s="744"/>
      <c r="F9" s="744"/>
      <c r="G9" s="744"/>
      <c r="H9" s="730"/>
    </row>
    <row r="10" spans="1:8" ht="15" customHeight="1" x14ac:dyDescent="0.25">
      <c r="A10" s="1081"/>
      <c r="B10" s="1336"/>
      <c r="C10" s="1826" t="s">
        <v>1366</v>
      </c>
      <c r="D10" s="1415"/>
      <c r="E10" s="744"/>
      <c r="F10" s="744"/>
      <c r="G10" s="744"/>
      <c r="H10" s="730"/>
    </row>
    <row r="11" spans="1:8" ht="15" customHeight="1" x14ac:dyDescent="0.25">
      <c r="A11" s="1081"/>
      <c r="B11" s="1336"/>
      <c r="C11" s="1826" t="s">
        <v>1367</v>
      </c>
      <c r="D11" s="1415"/>
      <c r="E11" s="744"/>
      <c r="F11" s="744"/>
      <c r="G11" s="744"/>
      <c r="H11" s="730"/>
    </row>
    <row r="12" spans="1:8" ht="15" customHeight="1" x14ac:dyDescent="0.25">
      <c r="A12" s="1081"/>
      <c r="B12" s="1336"/>
      <c r="C12" s="1825" t="s">
        <v>1353</v>
      </c>
      <c r="D12" s="1732" t="str">
        <f>IF(AND(ISNUMBER(D7), ISNUMBER(D9), ISNUMBER(D10), ISNUMBER(D11)), IF(SUM(D9:D11)=D7, "Pass", "Fail"),"")</f>
        <v/>
      </c>
      <c r="E12" s="744"/>
      <c r="F12" s="744"/>
      <c r="G12" s="744"/>
      <c r="H12" s="730"/>
    </row>
    <row r="13" spans="1:8" ht="15" customHeight="1" x14ac:dyDescent="0.25">
      <c r="A13" s="1081"/>
      <c r="B13" s="1336"/>
      <c r="C13" s="1778" t="s">
        <v>13</v>
      </c>
      <c r="D13" s="171"/>
      <c r="E13" s="744"/>
      <c r="F13" s="744"/>
      <c r="G13" s="744"/>
      <c r="H13" s="730"/>
    </row>
    <row r="14" spans="1:8" ht="15" customHeight="1" x14ac:dyDescent="0.25">
      <c r="A14" s="1081"/>
      <c r="B14" s="1336"/>
      <c r="C14" s="1776" t="s">
        <v>1329</v>
      </c>
      <c r="D14" s="1844"/>
      <c r="E14" s="744"/>
      <c r="F14" s="744"/>
      <c r="G14" s="744"/>
      <c r="H14" s="730"/>
    </row>
    <row r="15" spans="1:8" ht="15" customHeight="1" x14ac:dyDescent="0.25">
      <c r="A15" s="1081"/>
      <c r="B15" s="1336"/>
      <c r="C15" s="1826" t="s">
        <v>1368</v>
      </c>
      <c r="D15" s="273"/>
      <c r="E15" s="744"/>
      <c r="F15" s="744"/>
      <c r="G15" s="744"/>
      <c r="H15" s="730"/>
    </row>
    <row r="16" spans="1:8" ht="15" customHeight="1" x14ac:dyDescent="0.25">
      <c r="A16" s="1081"/>
      <c r="B16" s="1336"/>
      <c r="C16" s="1826" t="s">
        <v>1376</v>
      </c>
      <c r="D16" s="273"/>
      <c r="E16" s="744"/>
      <c r="F16" s="744"/>
      <c r="G16" s="744"/>
      <c r="H16" s="730"/>
    </row>
    <row r="17" spans="1:8" ht="15" customHeight="1" x14ac:dyDescent="0.25">
      <c r="A17" s="1081"/>
      <c r="B17" s="1336"/>
      <c r="C17" s="1826" t="s">
        <v>1377</v>
      </c>
      <c r="D17" s="273"/>
      <c r="E17" s="744"/>
      <c r="F17" s="744"/>
      <c r="G17" s="744"/>
      <c r="H17" s="730"/>
    </row>
    <row r="18" spans="1:8" ht="15" customHeight="1" x14ac:dyDescent="0.25">
      <c r="A18" s="1081"/>
      <c r="B18" s="1336"/>
      <c r="C18" s="1825" t="s">
        <v>1354</v>
      </c>
      <c r="D18" s="1732" t="str">
        <f>IF(AND(ISNUMBER(D14), ISNUMBER(D15), ISNUMBER(D16), ISNUMBER(D17)), IF(SUM(D15:D17)=D14, "Pass", "Fail"),"")</f>
        <v/>
      </c>
      <c r="E18" s="744"/>
      <c r="F18" s="744"/>
      <c r="G18" s="744"/>
      <c r="H18" s="730"/>
    </row>
    <row r="19" spans="1:8" ht="30" customHeight="1" x14ac:dyDescent="0.25">
      <c r="A19" s="1081"/>
      <c r="B19" s="357">
        <v>60</v>
      </c>
      <c r="C19" s="1776" t="s">
        <v>1330</v>
      </c>
      <c r="D19" s="1415"/>
      <c r="E19" s="744"/>
      <c r="F19" s="744"/>
      <c r="G19" s="744"/>
      <c r="H19" s="730"/>
    </row>
    <row r="20" spans="1:8" ht="15" customHeight="1" x14ac:dyDescent="0.25">
      <c r="A20" s="1081"/>
      <c r="B20" s="1336"/>
      <c r="C20" s="1826" t="s">
        <v>1376</v>
      </c>
      <c r="D20" s="1415"/>
      <c r="E20" s="744"/>
      <c r="F20" s="744"/>
      <c r="G20" s="744"/>
      <c r="H20" s="730"/>
    </row>
    <row r="21" spans="1:8" ht="15" customHeight="1" x14ac:dyDescent="0.25">
      <c r="A21" s="1081"/>
      <c r="B21" s="1336"/>
      <c r="C21" s="1826" t="s">
        <v>1377</v>
      </c>
      <c r="D21" s="1415"/>
      <c r="E21" s="744"/>
      <c r="F21" s="744"/>
      <c r="G21" s="744"/>
      <c r="H21" s="730"/>
    </row>
    <row r="22" spans="1:8" ht="15" customHeight="1" x14ac:dyDescent="0.25">
      <c r="A22" s="1081"/>
      <c r="B22" s="1337"/>
      <c r="C22" s="1827" t="s">
        <v>1355</v>
      </c>
      <c r="D22" s="1563" t="str">
        <f>IF(AND(ISNUMBER(D19), ISNUMBER(D20), ISNUMBER(D21)), IF(SUM(D20:D21)=D19, "Pass", "Fail"),"")</f>
        <v/>
      </c>
      <c r="E22" s="744"/>
      <c r="F22" s="744"/>
      <c r="G22" s="744"/>
      <c r="H22" s="730"/>
    </row>
    <row r="23" spans="1:8" s="1137" customFormat="1" ht="15" customHeight="1" x14ac:dyDescent="0.25">
      <c r="A23" s="1105"/>
      <c r="B23" s="1106"/>
      <c r="C23" s="1699"/>
      <c r="D23" s="1700"/>
      <c r="E23" s="1107"/>
      <c r="F23" s="1107"/>
      <c r="G23" s="1108"/>
      <c r="H23" s="1264"/>
    </row>
    <row r="24" spans="1:8" ht="60" customHeight="1" x14ac:dyDescent="0.25">
      <c r="A24" s="1087" t="s">
        <v>1331</v>
      </c>
      <c r="B24" s="130"/>
      <c r="C24" s="130"/>
      <c r="D24" s="130"/>
      <c r="E24" s="130"/>
      <c r="F24" s="166"/>
      <c r="G24" s="121"/>
      <c r="H24" s="730"/>
    </row>
    <row r="25" spans="1:8" ht="30" customHeight="1" x14ac:dyDescent="0.25">
      <c r="A25" s="3159" t="s">
        <v>1669</v>
      </c>
      <c r="B25" s="3160"/>
      <c r="C25" s="3160"/>
      <c r="D25" s="3160"/>
      <c r="E25" s="3160"/>
      <c r="F25" s="3160"/>
      <c r="G25" s="1076"/>
      <c r="H25" s="730"/>
    </row>
    <row r="26" spans="1:8" ht="30" customHeight="1" x14ac:dyDescent="0.25">
      <c r="A26" s="1085"/>
      <c r="B26" s="1338" t="s">
        <v>62</v>
      </c>
      <c r="C26" s="1730" t="s">
        <v>61</v>
      </c>
      <c r="D26" s="1731" t="s">
        <v>1356</v>
      </c>
      <c r="E26" s="1298" t="s">
        <v>299</v>
      </c>
      <c r="F26" s="676" t="s">
        <v>343</v>
      </c>
      <c r="G26" s="676" t="s">
        <v>1375</v>
      </c>
      <c r="H26" s="730"/>
    </row>
    <row r="27" spans="1:8" ht="15" customHeight="1" x14ac:dyDescent="0.25">
      <c r="A27" s="1081"/>
      <c r="B27" s="1339"/>
      <c r="C27" s="1828" t="s">
        <v>1332</v>
      </c>
      <c r="D27" s="1077"/>
      <c r="E27" s="1077"/>
      <c r="F27" s="1078"/>
      <c r="G27" s="647"/>
      <c r="H27" s="730"/>
    </row>
    <row r="28" spans="1:8" ht="15" customHeight="1" x14ac:dyDescent="0.25">
      <c r="A28" s="1081"/>
      <c r="B28" s="1340"/>
      <c r="C28" s="1829" t="s">
        <v>1333</v>
      </c>
      <c r="D28" s="1811"/>
      <c r="E28" s="50"/>
      <c r="F28" s="50"/>
      <c r="G28" s="3033"/>
      <c r="H28" s="730"/>
    </row>
    <row r="29" spans="1:8" ht="15" customHeight="1" x14ac:dyDescent="0.25">
      <c r="A29" s="1081"/>
      <c r="B29" s="367">
        <v>69</v>
      </c>
      <c r="C29" s="1830" t="s">
        <v>1740</v>
      </c>
      <c r="D29" s="1811"/>
      <c r="E29" s="50"/>
      <c r="F29" s="50"/>
      <c r="G29" s="3034"/>
      <c r="H29" s="730"/>
    </row>
    <row r="30" spans="1:8" ht="45" customHeight="1" x14ac:dyDescent="0.25">
      <c r="A30" s="1081"/>
      <c r="B30" s="1341"/>
      <c r="C30" s="1831" t="s">
        <v>1360</v>
      </c>
      <c r="D30" s="1415"/>
      <c r="E30" s="50"/>
      <c r="F30" s="50"/>
      <c r="G30" s="1386" t="str">
        <f>IF(Parameters!$F$13= "Threshold deduction", "Please fill in row 30 and insert 0 in row 31", "Please fill in zero")</f>
        <v>Please fill in row 30 and insert 0 in row 31</v>
      </c>
      <c r="H30" s="730"/>
    </row>
    <row r="31" spans="1:8" ht="45" customHeight="1" x14ac:dyDescent="0.25">
      <c r="A31" s="1085"/>
      <c r="B31" s="1402"/>
      <c r="C31" s="1832" t="s">
        <v>1361</v>
      </c>
      <c r="D31" s="1403"/>
      <c r="E31" s="1403"/>
      <c r="F31" s="1404"/>
      <c r="G31" s="1386" t="str">
        <f>IF(Parameters!$F$13= "Full deduction", "Please fill in row 31 and insert 0 in row 30", "Please fill in zero")</f>
        <v>Please fill in zero</v>
      </c>
      <c r="H31" s="730"/>
    </row>
    <row r="32" spans="1:8" ht="15" customHeight="1" x14ac:dyDescent="0.25">
      <c r="A32" s="1085"/>
      <c r="B32" s="1401"/>
      <c r="C32" s="2587" t="s">
        <v>1369</v>
      </c>
      <c r="D32" s="1845" t="str">
        <f>IF(AND(ISNUMBER(D30), ISNUMBER(D31)), IF(OR(AND(D30&lt;&gt;0,D31=0), AND(D30=0, D31&lt;&gt;0), AND(D30=0, D31=0)), "Pass", "Fail"), "")</f>
        <v/>
      </c>
      <c r="E32" s="1560" t="str">
        <f>IF(AND(ISNUMBER(E30), ISNUMBER(E31)), IF(OR(AND(E30&lt;&gt;0,E31=0), AND(E30=0, E31&lt;&gt;0), AND(E30=0, E31=0)), "Pass", "Fail"), "")</f>
        <v/>
      </c>
      <c r="F32" s="1560" t="str">
        <f>IF(AND(ISNUMBER(F30), ISNUMBER(F31)), IF(OR(AND(F30&lt;&gt;0,F31=0), AND(F30=0, F31&lt;&gt;0), AND(F30=0, F31=0)), "Pass", "Fail"), "")</f>
        <v/>
      </c>
      <c r="G32" s="1606"/>
      <c r="H32" s="730"/>
    </row>
    <row r="33" spans="1:9" ht="75" customHeight="1" x14ac:dyDescent="0.25">
      <c r="A33" s="3162" t="s">
        <v>1670</v>
      </c>
      <c r="B33" s="3163"/>
      <c r="C33" s="3163"/>
      <c r="D33" s="3163"/>
      <c r="E33" s="3163"/>
      <c r="F33" s="3163"/>
      <c r="G33" s="3163"/>
      <c r="H33" s="3163"/>
    </row>
    <row r="34" spans="1:9" ht="30" customHeight="1" x14ac:dyDescent="0.25">
      <c r="A34" s="1095"/>
      <c r="B34" s="1338" t="s">
        <v>62</v>
      </c>
      <c r="C34" s="1730" t="s">
        <v>61</v>
      </c>
      <c r="D34" s="1846" t="s">
        <v>1356</v>
      </c>
      <c r="E34" s="914" t="s">
        <v>299</v>
      </c>
      <c r="F34" s="918" t="s">
        <v>343</v>
      </c>
      <c r="G34" s="744"/>
      <c r="H34" s="730"/>
    </row>
    <row r="35" spans="1:9" ht="15" customHeight="1" x14ac:dyDescent="0.25">
      <c r="A35" s="1085"/>
      <c r="B35" s="1342" t="s">
        <v>320</v>
      </c>
      <c r="C35" s="2602" t="s">
        <v>1334</v>
      </c>
      <c r="D35" s="1086"/>
      <c r="E35" s="50"/>
      <c r="F35" s="50"/>
      <c r="G35" s="744"/>
      <c r="H35" s="730"/>
    </row>
    <row r="36" spans="1:9" ht="60" customHeight="1" x14ac:dyDescent="0.25">
      <c r="A36" s="1087" t="s">
        <v>1671</v>
      </c>
      <c r="B36" s="1109"/>
      <c r="C36" s="1109"/>
      <c r="D36" s="993"/>
      <c r="E36" s="1109"/>
      <c r="F36" s="1110"/>
      <c r="G36" s="121"/>
      <c r="H36" s="730"/>
    </row>
    <row r="37" spans="1:9" ht="30" customHeight="1" x14ac:dyDescent="0.25">
      <c r="A37" s="1111"/>
      <c r="B37" s="1343" t="s">
        <v>62</v>
      </c>
      <c r="C37" s="1730" t="s">
        <v>61</v>
      </c>
      <c r="D37" s="1846" t="s">
        <v>1356</v>
      </c>
      <c r="E37" s="914" t="s">
        <v>299</v>
      </c>
      <c r="F37" s="918" t="s">
        <v>343</v>
      </c>
      <c r="G37" s="744"/>
      <c r="H37" s="730"/>
    </row>
    <row r="38" spans="1:9" customFormat="1" ht="15" customHeight="1" x14ac:dyDescent="0.25">
      <c r="A38" s="1111"/>
      <c r="B38" s="1344">
        <v>87</v>
      </c>
      <c r="C38" s="2602" t="s">
        <v>1335</v>
      </c>
      <c r="D38" s="1847"/>
      <c r="E38" s="1308"/>
      <c r="F38" s="1308"/>
      <c r="G38" s="744"/>
      <c r="H38" s="363"/>
      <c r="I38" s="727"/>
    </row>
    <row r="39" spans="1:9" s="1137" customFormat="1" ht="15" customHeight="1" x14ac:dyDescent="0.25">
      <c r="A39" s="1090"/>
      <c r="B39" s="1090"/>
      <c r="C39" s="1533"/>
      <c r="D39" s="1108"/>
      <c r="E39" s="1090"/>
      <c r="F39" s="1090"/>
      <c r="G39" s="1090"/>
    </row>
    <row r="40" spans="1:9" ht="60" customHeight="1" x14ac:dyDescent="0.25">
      <c r="A40" s="1087" t="s">
        <v>1336</v>
      </c>
      <c r="B40" s="130"/>
      <c r="C40" s="130"/>
      <c r="D40" s="130"/>
      <c r="E40" s="130"/>
      <c r="F40" s="166"/>
      <c r="G40" s="121"/>
      <c r="H40" s="730"/>
      <c r="I40" s="1131"/>
    </row>
    <row r="41" spans="1:9" s="217" customFormat="1" ht="30" customHeight="1" x14ac:dyDescent="0.25">
      <c r="A41" s="1330"/>
      <c r="B41" s="3161" t="s">
        <v>1892</v>
      </c>
      <c r="C41" s="3161"/>
      <c r="D41" s="3161"/>
      <c r="E41" s="3161"/>
      <c r="F41" s="3161"/>
      <c r="G41" s="1331"/>
      <c r="H41" s="1331"/>
      <c r="I41" s="381"/>
    </row>
    <row r="42" spans="1:9" ht="60" customHeight="1" x14ac:dyDescent="0.25">
      <c r="A42" s="1081"/>
      <c r="B42" s="3170" t="s">
        <v>1891</v>
      </c>
      <c r="C42" s="3171"/>
      <c r="D42" s="3171"/>
      <c r="E42" s="3171"/>
      <c r="F42" s="3171"/>
      <c r="G42" s="744"/>
      <c r="H42" s="730"/>
      <c r="I42" s="730"/>
    </row>
    <row r="43" spans="1:9" ht="45" customHeight="1" x14ac:dyDescent="0.25">
      <c r="A43" s="3162" t="s">
        <v>1362</v>
      </c>
      <c r="B43" s="3163"/>
      <c r="C43" s="3163"/>
      <c r="D43" s="3163"/>
      <c r="E43" s="3163"/>
      <c r="F43" s="3163"/>
      <c r="G43" s="1079"/>
      <c r="H43" s="730"/>
      <c r="I43" s="730"/>
    </row>
    <row r="44" spans="1:9" ht="15" customHeight="1" x14ac:dyDescent="0.25">
      <c r="A44" s="1081"/>
      <c r="B44" s="1112"/>
      <c r="C44" s="3164" t="s">
        <v>61</v>
      </c>
      <c r="D44" s="3169" t="s">
        <v>1337</v>
      </c>
      <c r="E44" s="3169"/>
      <c r="F44" s="3169"/>
      <c r="G44" s="3169"/>
      <c r="H44" s="3169"/>
    </row>
    <row r="45" spans="1:9" ht="15" customHeight="1" x14ac:dyDescent="0.25">
      <c r="A45" s="1081"/>
      <c r="B45" s="1080"/>
      <c r="C45" s="3165"/>
      <c r="D45" s="3167" t="s">
        <v>278</v>
      </c>
      <c r="E45" s="3172" t="s">
        <v>1338</v>
      </c>
      <c r="F45" s="3174" t="s">
        <v>1687</v>
      </c>
      <c r="G45" s="3175"/>
      <c r="H45" s="1347" t="s">
        <v>14</v>
      </c>
    </row>
    <row r="46" spans="1:9" ht="30" customHeight="1" x14ac:dyDescent="0.25">
      <c r="A46" s="1081"/>
      <c r="B46" s="1088"/>
      <c r="C46" s="3166"/>
      <c r="D46" s="3168"/>
      <c r="E46" s="3173"/>
      <c r="F46" s="1346" t="s">
        <v>1358</v>
      </c>
      <c r="G46" s="1536" t="s">
        <v>1359</v>
      </c>
      <c r="H46" s="1348" t="s">
        <v>1738</v>
      </c>
    </row>
    <row r="47" spans="1:9" customFormat="1" ht="15" customHeight="1" x14ac:dyDescent="0.25">
      <c r="A47" s="1081"/>
      <c r="B47" s="1405"/>
      <c r="C47" s="1833" t="s">
        <v>1888</v>
      </c>
      <c r="D47" s="21"/>
      <c r="E47" s="1577"/>
      <c r="F47" s="1399"/>
      <c r="G47" s="1399"/>
      <c r="H47" s="1400"/>
      <c r="I47" s="727"/>
    </row>
    <row r="48" spans="1:9" customFormat="1" ht="15" customHeight="1" x14ac:dyDescent="0.25">
      <c r="A48" s="1081"/>
      <c r="B48" s="1406"/>
      <c r="C48" s="1834" t="s">
        <v>1889</v>
      </c>
      <c r="D48" s="1848"/>
      <c r="E48" s="1577"/>
      <c r="F48" s="26"/>
      <c r="G48" s="26"/>
      <c r="H48" s="148"/>
      <c r="I48" s="727"/>
    </row>
    <row r="49" spans="1:9" customFormat="1" ht="15" customHeight="1" x14ac:dyDescent="0.25">
      <c r="A49" s="1081"/>
      <c r="B49" s="1409"/>
      <c r="C49" s="1835" t="s">
        <v>1890</v>
      </c>
      <c r="D49" s="1849"/>
      <c r="E49" s="1577"/>
      <c r="F49" s="380"/>
      <c r="G49" s="380"/>
      <c r="H49" s="1569"/>
      <c r="I49" s="727"/>
    </row>
    <row r="50" spans="1:9" customFormat="1" ht="15" customHeight="1" x14ac:dyDescent="0.25">
      <c r="A50" s="1081"/>
      <c r="B50" s="1573"/>
      <c r="C50" s="1836" t="s">
        <v>1935</v>
      </c>
      <c r="D50" s="1850"/>
      <c r="E50" s="1578"/>
      <c r="F50" s="1113"/>
      <c r="G50" s="1113"/>
      <c r="H50" s="1349"/>
      <c r="I50" s="727"/>
    </row>
    <row r="51" spans="1:9" customFormat="1" ht="15" customHeight="1" x14ac:dyDescent="0.25">
      <c r="A51" s="1081"/>
      <c r="B51" s="1408"/>
      <c r="C51" s="1082" t="s">
        <v>1380</v>
      </c>
      <c r="D51" s="1403"/>
      <c r="E51" s="1570" t="str">
        <f>IF('General Info'!$C$8=Parameters!$D$273, IF(AND(ISNUMBER(E47), ISNUMBER(E48), ISNUMBER(E49)), SUM(E47:E49), ""), IF(ISNUMBER('DefCap-Provisioning'!E50), 'DefCap-Provisioning'!E50, ""))</f>
        <v/>
      </c>
      <c r="F51" s="1571"/>
      <c r="G51" s="1571"/>
      <c r="H51" s="1572" t="str">
        <f>IF(AND(ISNUMBER(F51), ISNUMBER(G51), ISNUMBER(E51)), IF(E51=F51+G51, "Pass", "Fail"), "")</f>
        <v/>
      </c>
      <c r="I51" s="727"/>
    </row>
    <row r="52" spans="1:9" customFormat="1" ht="15" customHeight="1" x14ac:dyDescent="0.25">
      <c r="A52" s="1081"/>
      <c r="B52" s="1408"/>
      <c r="C52" s="1837" t="s">
        <v>1339</v>
      </c>
      <c r="D52" s="25"/>
      <c r="E52" s="137"/>
      <c r="F52" s="137"/>
      <c r="G52" s="137"/>
      <c r="H52" s="1572" t="str">
        <f t="shared" ref="H52:H63" si="0">IF(AND(ISNUMBER(F52), ISNUMBER(G52), ISNUMBER(E52)), IF(E52=F52+G52, "Pass", "Fail"), "")</f>
        <v/>
      </c>
      <c r="I52" s="727"/>
    </row>
    <row r="53" spans="1:9" customFormat="1" ht="15" customHeight="1" x14ac:dyDescent="0.25">
      <c r="A53" s="1081"/>
      <c r="B53" s="1408"/>
      <c r="C53" s="1837" t="s">
        <v>1340</v>
      </c>
      <c r="D53" s="25"/>
      <c r="E53" s="137"/>
      <c r="F53" s="137"/>
      <c r="G53" s="137"/>
      <c r="H53" s="1572" t="str">
        <f t="shared" si="0"/>
        <v/>
      </c>
      <c r="I53" s="727"/>
    </row>
    <row r="54" spans="1:9" customFormat="1" ht="15" customHeight="1" x14ac:dyDescent="0.25">
      <c r="A54" s="1081"/>
      <c r="B54" s="1406"/>
      <c r="C54" s="1837" t="s">
        <v>1341</v>
      </c>
      <c r="D54" s="25"/>
      <c r="E54" s="137"/>
      <c r="F54" s="137"/>
      <c r="G54" s="137"/>
      <c r="H54" s="1572" t="str">
        <f t="shared" si="0"/>
        <v/>
      </c>
      <c r="I54" s="727"/>
    </row>
    <row r="55" spans="1:9" customFormat="1" ht="15" customHeight="1" x14ac:dyDescent="0.25">
      <c r="A55" s="1081"/>
      <c r="B55" s="1406"/>
      <c r="C55" s="1837" t="s">
        <v>1342</v>
      </c>
      <c r="D55" s="25"/>
      <c r="E55" s="137"/>
      <c r="F55" s="137"/>
      <c r="G55" s="137"/>
      <c r="H55" s="1572" t="str">
        <f t="shared" si="0"/>
        <v/>
      </c>
      <c r="I55" s="727"/>
    </row>
    <row r="56" spans="1:9" customFormat="1" ht="15" customHeight="1" x14ac:dyDescent="0.25">
      <c r="A56" s="1081"/>
      <c r="B56" s="1406"/>
      <c r="C56" s="1837" t="s">
        <v>1343</v>
      </c>
      <c r="D56" s="25"/>
      <c r="E56" s="137"/>
      <c r="F56" s="137"/>
      <c r="G56" s="137"/>
      <c r="H56" s="1572" t="str">
        <f t="shared" si="0"/>
        <v/>
      </c>
      <c r="I56" s="727"/>
    </row>
    <row r="57" spans="1:9" customFormat="1" ht="15" customHeight="1" x14ac:dyDescent="0.25">
      <c r="A57" s="1081"/>
      <c r="B57" s="1406"/>
      <c r="C57" s="1837" t="s">
        <v>1344</v>
      </c>
      <c r="D57" s="25"/>
      <c r="E57" s="137"/>
      <c r="F57" s="137"/>
      <c r="G57" s="137"/>
      <c r="H57" s="1572" t="str">
        <f t="shared" si="0"/>
        <v/>
      </c>
      <c r="I57" s="727"/>
    </row>
    <row r="58" spans="1:9" customFormat="1" ht="15" customHeight="1" x14ac:dyDescent="0.25">
      <c r="A58" s="1081"/>
      <c r="B58" s="1406"/>
      <c r="C58" s="1837" t="s">
        <v>1345</v>
      </c>
      <c r="D58" s="25"/>
      <c r="E58" s="137"/>
      <c r="F58" s="137"/>
      <c r="G58" s="137"/>
      <c r="H58" s="1572" t="str">
        <f t="shared" si="0"/>
        <v/>
      </c>
      <c r="I58" s="727"/>
    </row>
    <row r="59" spans="1:9" customFormat="1" ht="15" customHeight="1" x14ac:dyDescent="0.25">
      <c r="A59" s="1081"/>
      <c r="B59" s="1406"/>
      <c r="C59" s="1837" t="s">
        <v>1346</v>
      </c>
      <c r="D59" s="25"/>
      <c r="E59" s="137"/>
      <c r="F59" s="137"/>
      <c r="G59" s="137"/>
      <c r="H59" s="1572" t="str">
        <f t="shared" si="0"/>
        <v/>
      </c>
      <c r="I59" s="727"/>
    </row>
    <row r="60" spans="1:9" customFormat="1" ht="15" customHeight="1" x14ac:dyDescent="0.25">
      <c r="A60" s="1081"/>
      <c r="B60" s="1406"/>
      <c r="C60" s="1837" t="s">
        <v>1347</v>
      </c>
      <c r="D60" s="25"/>
      <c r="E60" s="137"/>
      <c r="F60" s="137"/>
      <c r="G60" s="137"/>
      <c r="H60" s="1572" t="str">
        <f t="shared" si="0"/>
        <v/>
      </c>
      <c r="I60" s="727"/>
    </row>
    <row r="61" spans="1:9" customFormat="1" ht="15" customHeight="1" x14ac:dyDescent="0.25">
      <c r="A61" s="1081"/>
      <c r="B61" s="1406"/>
      <c r="C61" s="1837" t="s">
        <v>1348</v>
      </c>
      <c r="D61" s="25"/>
      <c r="E61" s="137"/>
      <c r="F61" s="137"/>
      <c r="G61" s="137"/>
      <c r="H61" s="1572" t="str">
        <f t="shared" si="0"/>
        <v/>
      </c>
      <c r="I61" s="727"/>
    </row>
    <row r="62" spans="1:9" customFormat="1" ht="15" customHeight="1" x14ac:dyDescent="0.25">
      <c r="A62" s="1081"/>
      <c r="B62" s="1409"/>
      <c r="C62" s="1838" t="s">
        <v>41</v>
      </c>
      <c r="D62" s="1814"/>
      <c r="E62" s="139"/>
      <c r="F62" s="1661"/>
      <c r="G62" s="139"/>
      <c r="H62" s="1572" t="str">
        <f t="shared" si="0"/>
        <v/>
      </c>
      <c r="I62" s="727"/>
    </row>
    <row r="63" spans="1:9" customFormat="1" ht="15" customHeight="1" x14ac:dyDescent="0.25">
      <c r="A63" s="1081"/>
      <c r="B63" s="1406"/>
      <c r="C63" s="527" t="s">
        <v>1349</v>
      </c>
      <c r="D63" s="25"/>
      <c r="E63" s="23"/>
      <c r="F63" s="23"/>
      <c r="G63" s="23"/>
      <c r="H63" s="1572" t="str">
        <f t="shared" si="0"/>
        <v/>
      </c>
      <c r="I63" s="727"/>
    </row>
    <row r="64" spans="1:9" customFormat="1" ht="15" customHeight="1" x14ac:dyDescent="0.25">
      <c r="A64" s="1081"/>
      <c r="B64" s="1407"/>
      <c r="C64" s="1839" t="s">
        <v>1370</v>
      </c>
      <c r="D64" s="1563" t="str">
        <f>IF(COUNT(D52:D63)=ROWS(D52:D63), IF(D51=SUM(D52:D63), "Pass", "Fail"), "")</f>
        <v/>
      </c>
      <c r="E64" s="1553" t="str">
        <f>IF(COUNT(E52:E63)=ROWS(E52:E63), IF(E51=SUM(E52:E63), "Pass", "Fail"), "")</f>
        <v/>
      </c>
      <c r="F64" s="1553" t="str">
        <f>IF(COUNT(F52:F63)=ROWS(F52:F63), IF(F51=SUM(F52:F63), "Pass", "Fail"), "")</f>
        <v/>
      </c>
      <c r="G64" s="1553" t="str">
        <f>IF(COUNT(G52:G63)=ROWS(G52:G63), IF(G51=SUM(G52:G63), "Pass", "Fail"), "")</f>
        <v/>
      </c>
      <c r="H64" s="1605"/>
      <c r="I64" s="727"/>
    </row>
    <row r="65" spans="1:9" ht="60" customHeight="1" x14ac:dyDescent="0.25">
      <c r="A65" s="3162" t="s">
        <v>1363</v>
      </c>
      <c r="B65" s="3163"/>
      <c r="C65" s="3163"/>
      <c r="D65" s="3163"/>
      <c r="E65" s="3163"/>
      <c r="F65" s="3163"/>
      <c r="G65" s="1079"/>
      <c r="H65" s="730"/>
    </row>
    <row r="66" spans="1:9" ht="15" customHeight="1" x14ac:dyDescent="0.25">
      <c r="A66" s="1081"/>
      <c r="B66" s="1112"/>
      <c r="C66" s="3176" t="s">
        <v>61</v>
      </c>
      <c r="D66" s="3169" t="s">
        <v>1337</v>
      </c>
      <c r="E66" s="3169"/>
      <c r="F66" s="1483"/>
      <c r="G66" s="1483"/>
      <c r="H66" s="730"/>
    </row>
    <row r="67" spans="1:9" ht="44.25" customHeight="1" x14ac:dyDescent="0.25">
      <c r="A67" s="1081"/>
      <c r="B67" s="1080"/>
      <c r="C67" s="3182"/>
      <c r="D67" s="1851" t="s">
        <v>278</v>
      </c>
      <c r="E67" s="1574" t="s">
        <v>1338</v>
      </c>
      <c r="F67" s="2431" t="s">
        <v>2482</v>
      </c>
      <c r="G67" s="1483"/>
      <c r="H67" s="730"/>
    </row>
    <row r="68" spans="1:9" ht="15" customHeight="1" x14ac:dyDescent="0.25">
      <c r="A68" s="1541"/>
      <c r="B68" s="1410"/>
      <c r="C68" s="1833" t="s">
        <v>1678</v>
      </c>
      <c r="D68" s="1810"/>
      <c r="E68" s="1115"/>
      <c r="F68" s="1908" t="str">
        <f>IF(COUNT(D68)=ROWS(DefCap!D11), IF('DefCap-Provisioning'!D68=(DefCap!D9+DefCap!D11), "Pass", "Fail"), "")</f>
        <v/>
      </c>
      <c r="G68" s="1483"/>
      <c r="H68" s="730"/>
    </row>
    <row r="69" spans="1:9" ht="15" customHeight="1" x14ac:dyDescent="0.25">
      <c r="A69" s="1541"/>
      <c r="B69" s="368" t="s">
        <v>1320</v>
      </c>
      <c r="C69" s="2397" t="s">
        <v>1679</v>
      </c>
      <c r="D69" s="35"/>
      <c r="E69" s="209"/>
      <c r="F69" s="2767" t="str">
        <f>IF(COUNT(D69)=ROWS(DefCap!D9), IF('DefCap-Provisioning'!D69=DefCap!D11, "Pass", "Fail"), "")</f>
        <v/>
      </c>
      <c r="G69" s="1483"/>
      <c r="H69" s="730"/>
    </row>
    <row r="70" spans="1:9" ht="15" customHeight="1" x14ac:dyDescent="0.25">
      <c r="A70" s="1081"/>
      <c r="B70" s="1410"/>
      <c r="C70" s="1833" t="s">
        <v>1888</v>
      </c>
      <c r="D70" s="21"/>
      <c r="E70" s="1577"/>
      <c r="F70" s="1483"/>
      <c r="G70" s="1483"/>
      <c r="H70" s="730"/>
    </row>
    <row r="71" spans="1:9" ht="15" customHeight="1" x14ac:dyDescent="0.25">
      <c r="A71" s="1081"/>
      <c r="B71" s="1411"/>
      <c r="C71" s="1834" t="s">
        <v>1889</v>
      </c>
      <c r="D71" s="1848"/>
      <c r="E71" s="1577"/>
      <c r="F71" s="1483"/>
      <c r="G71" s="1483"/>
      <c r="H71" s="1483"/>
    </row>
    <row r="72" spans="1:9" ht="15" customHeight="1" x14ac:dyDescent="0.25">
      <c r="A72" s="1081"/>
      <c r="B72" s="1412"/>
      <c r="C72" s="1840" t="s">
        <v>1890</v>
      </c>
      <c r="D72" s="31"/>
      <c r="E72" s="1577"/>
      <c r="F72" s="1483"/>
      <c r="G72" s="1483"/>
      <c r="H72" s="1483"/>
    </row>
    <row r="73" spans="1:9" customFormat="1" ht="15" customHeight="1" x14ac:dyDescent="0.25">
      <c r="A73" s="1081"/>
      <c r="B73" s="1573"/>
      <c r="C73" s="1836" t="s">
        <v>1935</v>
      </c>
      <c r="D73" s="1850"/>
      <c r="E73" s="1578"/>
      <c r="F73" s="1483"/>
      <c r="G73" s="1483"/>
      <c r="H73" s="1483"/>
      <c r="I73" s="727"/>
    </row>
    <row r="74" spans="1:9" customFormat="1" ht="15" customHeight="1" x14ac:dyDescent="0.25">
      <c r="A74" s="1081"/>
      <c r="B74" s="1408"/>
      <c r="C74" s="1082" t="s">
        <v>1380</v>
      </c>
      <c r="D74" s="1403"/>
      <c r="E74" s="1570" t="str">
        <f>IF('General Info'!$C$8=Parameters!$D$273, IF(AND(ISNUMBER(E70),ISNUMBER(E71),ISNUMBER(E72)), SUM(E70:E72), ""), IF(ISNUMBER('DefCap-Provisioning'!E73), 'DefCap-Provisioning'!E73, ""))</f>
        <v/>
      </c>
      <c r="F74" s="1483"/>
      <c r="G74" s="1483"/>
      <c r="H74" s="1483"/>
      <c r="I74" s="727"/>
    </row>
    <row r="75" spans="1:9" ht="15" customHeight="1" x14ac:dyDescent="0.25">
      <c r="A75" s="1081"/>
      <c r="B75" s="1408"/>
      <c r="C75" s="1837" t="s">
        <v>1672</v>
      </c>
      <c r="D75" s="25"/>
      <c r="E75" s="385"/>
      <c r="F75" s="1483"/>
      <c r="G75" s="1483"/>
      <c r="H75" s="1483"/>
    </row>
    <row r="76" spans="1:9" ht="15" customHeight="1" x14ac:dyDescent="0.25">
      <c r="A76" s="1081"/>
      <c r="B76" s="1406"/>
      <c r="C76" s="2398" t="s">
        <v>1350</v>
      </c>
      <c r="D76" s="25"/>
      <c r="E76" s="385"/>
      <c r="F76" s="1483"/>
      <c r="G76" s="1483"/>
      <c r="H76" s="1483"/>
    </row>
    <row r="77" spans="1:9" ht="15" customHeight="1" x14ac:dyDescent="0.25">
      <c r="A77" s="1081"/>
      <c r="B77" s="1406"/>
      <c r="C77" s="1837" t="s">
        <v>1673</v>
      </c>
      <c r="D77" s="25"/>
      <c r="E77" s="385"/>
      <c r="F77" s="1483"/>
      <c r="G77" s="1483"/>
      <c r="H77" s="730"/>
    </row>
    <row r="78" spans="1:9" ht="15" customHeight="1" x14ac:dyDescent="0.25">
      <c r="A78" s="1081"/>
      <c r="B78" s="1406"/>
      <c r="C78" s="2398" t="s">
        <v>1350</v>
      </c>
      <c r="D78" s="25"/>
      <c r="E78" s="385"/>
      <c r="F78" s="1483"/>
      <c r="G78" s="1483"/>
      <c r="H78" s="730"/>
    </row>
    <row r="79" spans="1:9" ht="15" customHeight="1" x14ac:dyDescent="0.25">
      <c r="A79" s="1081"/>
      <c r="B79" s="1406"/>
      <c r="C79" s="1837" t="s">
        <v>1674</v>
      </c>
      <c r="D79" s="25"/>
      <c r="E79" s="385"/>
      <c r="F79" s="1483"/>
      <c r="G79" s="1483"/>
      <c r="H79" s="730"/>
    </row>
    <row r="80" spans="1:9" ht="15" customHeight="1" x14ac:dyDescent="0.25">
      <c r="A80" s="1081"/>
      <c r="B80" s="1406"/>
      <c r="C80" s="2398" t="s">
        <v>1675</v>
      </c>
      <c r="D80" s="25"/>
      <c r="E80" s="385"/>
      <c r="F80" s="1483"/>
      <c r="G80" s="1483"/>
      <c r="H80" s="730"/>
    </row>
    <row r="81" spans="1:8" ht="15" customHeight="1" x14ac:dyDescent="0.25">
      <c r="A81" s="1081"/>
      <c r="B81" s="1406"/>
      <c r="C81" s="2399" t="s">
        <v>1350</v>
      </c>
      <c r="D81" s="25"/>
      <c r="E81" s="385"/>
      <c r="F81" s="1483"/>
      <c r="G81" s="1483"/>
      <c r="H81" s="730"/>
    </row>
    <row r="82" spans="1:8" ht="15" customHeight="1" x14ac:dyDescent="0.25">
      <c r="A82" s="1081"/>
      <c r="B82" s="1406"/>
      <c r="C82" s="2398" t="s">
        <v>1676</v>
      </c>
      <c r="D82" s="25"/>
      <c r="E82" s="385"/>
      <c r="F82" s="1483"/>
      <c r="G82" s="1483"/>
      <c r="H82" s="730"/>
    </row>
    <row r="83" spans="1:8" ht="15" customHeight="1" x14ac:dyDescent="0.25">
      <c r="A83" s="1081"/>
      <c r="B83" s="1406"/>
      <c r="C83" s="2399" t="s">
        <v>1350</v>
      </c>
      <c r="D83" s="25"/>
      <c r="E83" s="385"/>
      <c r="F83" s="1483"/>
      <c r="G83" s="1483"/>
      <c r="H83" s="730"/>
    </row>
    <row r="84" spans="1:8" ht="15" customHeight="1" x14ac:dyDescent="0.25">
      <c r="A84" s="1081"/>
      <c r="B84" s="1406"/>
      <c r="C84" s="1837" t="s">
        <v>1677</v>
      </c>
      <c r="D84" s="25"/>
      <c r="E84" s="385"/>
      <c r="F84" s="1483"/>
      <c r="G84" s="1483"/>
      <c r="H84" s="730"/>
    </row>
    <row r="85" spans="1:8" ht="15" customHeight="1" x14ac:dyDescent="0.25">
      <c r="A85" s="1081"/>
      <c r="B85" s="1406"/>
      <c r="C85" s="2398" t="s">
        <v>1680</v>
      </c>
      <c r="D85" s="25"/>
      <c r="E85" s="385"/>
      <c r="F85" s="1483"/>
      <c r="G85" s="1483"/>
      <c r="H85" s="730"/>
    </row>
    <row r="86" spans="1:8" ht="15" customHeight="1" x14ac:dyDescent="0.25">
      <c r="A86" s="1081"/>
      <c r="B86" s="1406"/>
      <c r="C86" s="2399" t="s">
        <v>1350</v>
      </c>
      <c r="D86" s="25"/>
      <c r="E86" s="385"/>
      <c r="F86" s="1483"/>
      <c r="G86" s="1483"/>
      <c r="H86" s="730"/>
    </row>
    <row r="87" spans="1:8" ht="15" customHeight="1" x14ac:dyDescent="0.25">
      <c r="A87" s="1081"/>
      <c r="B87" s="1408"/>
      <c r="C87" s="2398" t="s">
        <v>1681</v>
      </c>
      <c r="D87" s="25"/>
      <c r="E87" s="385"/>
      <c r="F87" s="1483"/>
      <c r="G87" s="1483"/>
      <c r="H87" s="730"/>
    </row>
    <row r="88" spans="1:8" ht="15" customHeight="1" x14ac:dyDescent="0.25">
      <c r="A88" s="1081"/>
      <c r="B88" s="1406"/>
      <c r="C88" s="2399" t="s">
        <v>1350</v>
      </c>
      <c r="D88" s="25"/>
      <c r="E88" s="385"/>
      <c r="F88" s="1483"/>
      <c r="G88" s="1483"/>
      <c r="H88" s="730"/>
    </row>
    <row r="89" spans="1:8" ht="15" customHeight="1" x14ac:dyDescent="0.25">
      <c r="A89" s="1081"/>
      <c r="B89" s="1406"/>
      <c r="C89" s="2398" t="s">
        <v>1682</v>
      </c>
      <c r="D89" s="25"/>
      <c r="E89" s="385"/>
      <c r="F89" s="1483"/>
      <c r="G89" s="1483"/>
      <c r="H89" s="730"/>
    </row>
    <row r="90" spans="1:8" ht="15" customHeight="1" x14ac:dyDescent="0.25">
      <c r="A90" s="1081"/>
      <c r="B90" s="1406"/>
      <c r="C90" s="2399" t="s">
        <v>1350</v>
      </c>
      <c r="D90" s="25"/>
      <c r="E90" s="385"/>
      <c r="F90" s="1483"/>
      <c r="G90" s="1483"/>
      <c r="H90" s="730"/>
    </row>
    <row r="91" spans="1:8" ht="15" customHeight="1" x14ac:dyDescent="0.25">
      <c r="A91" s="1081"/>
      <c r="B91" s="1406"/>
      <c r="C91" s="1837" t="s">
        <v>1683</v>
      </c>
      <c r="D91" s="25"/>
      <c r="E91" s="385"/>
      <c r="F91" s="1483"/>
      <c r="G91" s="1483"/>
      <c r="H91" s="730"/>
    </row>
    <row r="92" spans="1:8" ht="15" customHeight="1" x14ac:dyDescent="0.25">
      <c r="A92" s="1081"/>
      <c r="B92" s="1406"/>
      <c r="C92" s="2398" t="s">
        <v>1350</v>
      </c>
      <c r="D92" s="25"/>
      <c r="E92" s="385"/>
      <c r="F92" s="1483"/>
      <c r="G92" s="1483"/>
      <c r="H92" s="730"/>
    </row>
    <row r="93" spans="1:8" ht="15" customHeight="1" x14ac:dyDescent="0.25">
      <c r="A93" s="1081"/>
      <c r="B93" s="1409"/>
      <c r="C93" s="1838" t="s">
        <v>1684</v>
      </c>
      <c r="D93" s="1814"/>
      <c r="E93" s="48"/>
      <c r="F93" s="1483"/>
      <c r="G93" s="1483"/>
      <c r="H93" s="730"/>
    </row>
    <row r="94" spans="1:8" ht="15" customHeight="1" x14ac:dyDescent="0.25">
      <c r="A94" s="1081"/>
      <c r="B94" s="1406"/>
      <c r="C94" s="530" t="s">
        <v>1350</v>
      </c>
      <c r="D94" s="25"/>
      <c r="E94" s="385"/>
      <c r="F94" s="1483"/>
      <c r="G94" s="1483"/>
      <c r="H94" s="730"/>
    </row>
    <row r="95" spans="1:8" ht="15" customHeight="1" x14ac:dyDescent="0.25">
      <c r="A95" s="1081"/>
      <c r="B95" s="1407"/>
      <c r="C95" s="1839" t="s">
        <v>1370</v>
      </c>
      <c r="D95" s="1565" t="str">
        <f>IF(AND(ISNUMBER(D74), ISNUMBER(D75), ISNUMBER(D77), ISNUMBER(D79), ISNUMBER(D84), ISNUMBER(D91), ISNUMBER(D93)), IF(D74=(D75+D77+D79+D84+D91+D93), "Pass", "Fail"), "")</f>
        <v/>
      </c>
      <c r="E95" s="1553" t="str">
        <f>IF(AND(ISNUMBER(E74), ISNUMBER(E75), ISNUMBER(E77), ISNUMBER(E79), ISNUMBER(E84), ISNUMBER(E91), ISNUMBER(E93)), IF(E74=(E75+E77+E79+E84+E91+E93), "Pass", "Fail"), "")</f>
        <v/>
      </c>
      <c r="F95" s="1483"/>
      <c r="G95" s="1483"/>
      <c r="H95" s="730"/>
    </row>
    <row r="96" spans="1:8" ht="60" customHeight="1" x14ac:dyDescent="0.25">
      <c r="A96" s="3162" t="s">
        <v>1364</v>
      </c>
      <c r="B96" s="3163"/>
      <c r="C96" s="3163"/>
      <c r="D96" s="3163"/>
      <c r="E96" s="3163"/>
      <c r="F96" s="3163"/>
      <c r="G96" s="1079"/>
      <c r="H96" s="730"/>
    </row>
    <row r="97" spans="1:8" ht="30" customHeight="1" x14ac:dyDescent="0.25">
      <c r="A97" s="1083"/>
      <c r="B97" s="1332"/>
      <c r="C97" s="1841" t="s">
        <v>61</v>
      </c>
      <c r="D97" s="1852" t="s">
        <v>278</v>
      </c>
      <c r="E97" s="1574" t="s">
        <v>1351</v>
      </c>
      <c r="F97" s="1483"/>
      <c r="G97" s="1483"/>
      <c r="H97" s="730"/>
    </row>
    <row r="98" spans="1:8" ht="15" customHeight="1" x14ac:dyDescent="0.25">
      <c r="A98" s="1081"/>
      <c r="B98" s="1405"/>
      <c r="C98" s="1413" t="s">
        <v>326</v>
      </c>
      <c r="D98" s="1250" t="str">
        <f>IF(ISNUMBER('General Info'!C42),'General Info'!C42,"")</f>
        <v/>
      </c>
      <c r="E98" s="1575" t="s">
        <v>1357</v>
      </c>
      <c r="F98" s="1483"/>
      <c r="G98" s="1483"/>
      <c r="H98" s="730"/>
    </row>
    <row r="99" spans="1:8" ht="15" customHeight="1" x14ac:dyDescent="0.25">
      <c r="A99" s="1081"/>
      <c r="B99" s="1406"/>
      <c r="C99" s="1414" t="s">
        <v>1710</v>
      </c>
      <c r="D99" s="334" t="str">
        <f>IF(ISNUMBER('General Info'!C41),'General Info'!C41,"")</f>
        <v/>
      </c>
      <c r="E99" s="1415"/>
      <c r="F99" s="1483"/>
      <c r="G99" s="1483"/>
      <c r="H99" s="730"/>
    </row>
    <row r="100" spans="1:8" ht="15" customHeight="1" x14ac:dyDescent="0.25">
      <c r="A100" s="1081"/>
      <c r="B100" s="1406"/>
      <c r="C100" s="1414" t="s">
        <v>1686</v>
      </c>
      <c r="D100" s="49"/>
      <c r="E100" s="385"/>
      <c r="F100" s="1483"/>
      <c r="G100" s="1483"/>
      <c r="H100" s="730"/>
    </row>
    <row r="101" spans="1:8" ht="15" customHeight="1" x14ac:dyDescent="0.25">
      <c r="A101" s="1081"/>
      <c r="B101" s="1406"/>
      <c r="C101" s="1842" t="s">
        <v>1685</v>
      </c>
      <c r="D101" s="25"/>
      <c r="E101" s="385"/>
      <c r="F101" s="1483"/>
      <c r="G101" s="1483"/>
      <c r="H101" s="730"/>
    </row>
    <row r="102" spans="1:8" ht="15" customHeight="1" x14ac:dyDescent="0.25">
      <c r="A102" s="1081"/>
      <c r="B102" s="1406"/>
      <c r="C102" s="2603" t="s">
        <v>1339</v>
      </c>
      <c r="D102" s="25"/>
      <c r="E102" s="385"/>
      <c r="F102" s="1483"/>
      <c r="G102" s="1483"/>
      <c r="H102" s="730"/>
    </row>
    <row r="103" spans="1:8" ht="15" customHeight="1" x14ac:dyDescent="0.25">
      <c r="A103" s="1081"/>
      <c r="B103" s="1406"/>
      <c r="C103" s="2603" t="s">
        <v>1340</v>
      </c>
      <c r="D103" s="25"/>
      <c r="E103" s="385"/>
      <c r="F103" s="1483"/>
      <c r="G103" s="1483"/>
      <c r="H103" s="730"/>
    </row>
    <row r="104" spans="1:8" ht="15" customHeight="1" x14ac:dyDescent="0.25">
      <c r="A104" s="1081"/>
      <c r="B104" s="1406"/>
      <c r="C104" s="2603" t="s">
        <v>1341</v>
      </c>
      <c r="D104" s="25"/>
      <c r="E104" s="385"/>
      <c r="F104" s="1483"/>
      <c r="G104" s="1483"/>
      <c r="H104" s="730"/>
    </row>
    <row r="105" spans="1:8" ht="15" customHeight="1" x14ac:dyDescent="0.25">
      <c r="A105" s="1081"/>
      <c r="B105" s="1406"/>
      <c r="C105" s="2603" t="s">
        <v>1342</v>
      </c>
      <c r="D105" s="25"/>
      <c r="E105" s="385"/>
      <c r="F105" s="1483"/>
      <c r="G105" s="1483"/>
      <c r="H105" s="730"/>
    </row>
    <row r="106" spans="1:8" ht="15" customHeight="1" x14ac:dyDescent="0.25">
      <c r="A106" s="1081"/>
      <c r="B106" s="1406"/>
      <c r="C106" s="2603" t="s">
        <v>1343</v>
      </c>
      <c r="D106" s="25"/>
      <c r="E106" s="385"/>
      <c r="F106" s="1483"/>
      <c r="G106" s="1483"/>
      <c r="H106" s="730"/>
    </row>
    <row r="107" spans="1:8" ht="15" customHeight="1" x14ac:dyDescent="0.25">
      <c r="A107" s="1081"/>
      <c r="B107" s="1406"/>
      <c r="C107" s="2603" t="s">
        <v>1344</v>
      </c>
      <c r="D107" s="25"/>
      <c r="E107" s="385"/>
      <c r="F107" s="1483"/>
      <c r="G107" s="1483"/>
      <c r="H107" s="730"/>
    </row>
    <row r="108" spans="1:8" ht="15" customHeight="1" x14ac:dyDescent="0.25">
      <c r="A108" s="1081"/>
      <c r="B108" s="1406"/>
      <c r="C108" s="2603" t="s">
        <v>1345</v>
      </c>
      <c r="D108" s="25"/>
      <c r="E108" s="385"/>
      <c r="F108" s="1483"/>
      <c r="G108" s="1483"/>
      <c r="H108" s="730"/>
    </row>
    <row r="109" spans="1:8" ht="15" customHeight="1" x14ac:dyDescent="0.25">
      <c r="A109" s="1081"/>
      <c r="B109" s="1406"/>
      <c r="C109" s="2603" t="s">
        <v>1346</v>
      </c>
      <c r="D109" s="25"/>
      <c r="E109" s="385"/>
      <c r="F109" s="1483"/>
      <c r="G109" s="1483"/>
      <c r="H109" s="730"/>
    </row>
    <row r="110" spans="1:8" ht="15" customHeight="1" x14ac:dyDescent="0.25">
      <c r="A110" s="1081"/>
      <c r="B110" s="1406"/>
      <c r="C110" s="2603" t="s">
        <v>1347</v>
      </c>
      <c r="D110" s="25"/>
      <c r="E110" s="385"/>
      <c r="F110" s="1483"/>
      <c r="G110" s="1483"/>
      <c r="H110" s="730"/>
    </row>
    <row r="111" spans="1:8" ht="15" customHeight="1" x14ac:dyDescent="0.25">
      <c r="A111" s="1081"/>
      <c r="B111" s="1406"/>
      <c r="C111" s="2603" t="s">
        <v>1348</v>
      </c>
      <c r="D111" s="25"/>
      <c r="E111" s="385"/>
      <c r="F111" s="1483"/>
      <c r="G111" s="1483"/>
      <c r="H111" s="730"/>
    </row>
    <row r="112" spans="1:8" ht="15" customHeight="1" x14ac:dyDescent="0.25">
      <c r="A112" s="1081"/>
      <c r="B112" s="1406"/>
      <c r="C112" s="2603" t="s">
        <v>41</v>
      </c>
      <c r="D112" s="25"/>
      <c r="E112" s="385"/>
      <c r="F112" s="1483"/>
      <c r="G112" s="1483"/>
      <c r="H112" s="730"/>
    </row>
    <row r="113" spans="1:8" ht="15" customHeight="1" x14ac:dyDescent="0.25">
      <c r="A113" s="1081"/>
      <c r="B113" s="1406"/>
      <c r="C113" s="2603" t="s">
        <v>1349</v>
      </c>
      <c r="D113" s="49"/>
      <c r="E113" s="1576"/>
      <c r="F113" s="1483"/>
      <c r="G113" s="1483"/>
      <c r="H113" s="730"/>
    </row>
    <row r="114" spans="1:8" ht="15" customHeight="1" x14ac:dyDescent="0.25">
      <c r="A114" s="1095"/>
      <c r="B114" s="1407"/>
      <c r="C114" s="1839" t="s">
        <v>1370</v>
      </c>
      <c r="D114" s="1563" t="str">
        <f>IF(COUNT(D101:D113)=ROWS(D101:D113), IF(D101=SUM(D102:D113), "Pass", "Fail"), "")</f>
        <v/>
      </c>
      <c r="E114" s="1553" t="str">
        <f>IF(COUNT(E101:E113)=ROWS(E101:E113), IF(E101=SUM(E102:E113), "Pass", "Fail"), "")</f>
        <v/>
      </c>
      <c r="F114" s="1483"/>
      <c r="G114" s="1483"/>
      <c r="H114" s="730"/>
    </row>
    <row r="115" spans="1:8" ht="60" customHeight="1" x14ac:dyDescent="0.25">
      <c r="A115" s="3162" t="s">
        <v>1707</v>
      </c>
      <c r="B115" s="3163"/>
      <c r="C115" s="3163"/>
      <c r="D115" s="3163"/>
      <c r="E115" s="3163"/>
      <c r="F115" s="3163"/>
      <c r="G115" s="730"/>
      <c r="H115" s="730"/>
    </row>
    <row r="116" spans="1:8" ht="15" customHeight="1" x14ac:dyDescent="0.25">
      <c r="A116" s="1083"/>
      <c r="B116" s="1332"/>
      <c r="C116" s="3176" t="s">
        <v>61</v>
      </c>
      <c r="D116" s="3178" t="s">
        <v>1704</v>
      </c>
      <c r="E116" s="3180" t="s">
        <v>88</v>
      </c>
      <c r="F116" s="3181"/>
      <c r="G116" s="3181"/>
      <c r="H116" s="730"/>
    </row>
    <row r="117" spans="1:8" ht="30" customHeight="1" x14ac:dyDescent="0.25">
      <c r="A117" s="1083"/>
      <c r="B117" s="1333"/>
      <c r="C117" s="3177"/>
      <c r="D117" s="3179"/>
      <c r="E117" s="1370" t="s">
        <v>163</v>
      </c>
      <c r="F117" s="1370" t="s">
        <v>1705</v>
      </c>
      <c r="G117" s="1334" t="s">
        <v>1706</v>
      </c>
      <c r="H117" s="730"/>
    </row>
    <row r="118" spans="1:8" ht="15" customHeight="1" x14ac:dyDescent="0.25">
      <c r="A118" s="1081"/>
      <c r="B118" s="1405"/>
      <c r="C118" s="1413" t="s">
        <v>1702</v>
      </c>
      <c r="D118" s="1853" t="str">
        <f>IF(ISNUMBER(E74), E74, "")</f>
        <v/>
      </c>
      <c r="E118" s="1357" t="str">
        <f>IF(ISNUMBER(E51), E51, "")</f>
        <v/>
      </c>
      <c r="F118" s="1357" t="str">
        <f>IF(ISNUMBER(F51), F51, "")</f>
        <v/>
      </c>
      <c r="G118" s="1385" t="str">
        <f>IF(ISNUMBER(G51), G51, "")</f>
        <v/>
      </c>
      <c r="H118" s="730"/>
    </row>
    <row r="119" spans="1:8" ht="15" customHeight="1" x14ac:dyDescent="0.25">
      <c r="A119" s="1081"/>
      <c r="B119" s="1406"/>
      <c r="C119" s="1842" t="s">
        <v>1703</v>
      </c>
      <c r="D119" s="25"/>
      <c r="E119" s="23"/>
      <c r="F119" s="23"/>
      <c r="G119" s="385"/>
      <c r="H119" s="730"/>
    </row>
    <row r="120" spans="1:8" ht="15" customHeight="1" x14ac:dyDescent="0.25">
      <c r="A120" s="1081"/>
      <c r="B120" s="1407"/>
      <c r="C120" s="1843" t="str">
        <f>"Check: row " &amp; ROW(C119) &amp; " &lt; row " &amp; ROW(C118)</f>
        <v>Check: row 119 &lt; row 118</v>
      </c>
      <c r="D120" s="1565" t="str">
        <f>IF(AND(ISNUMBER(D118), ISNUMBER(D119)), IF(D119&lt;=D118, "Pass", "Fail"), "")</f>
        <v/>
      </c>
      <c r="E120" s="1554" t="str">
        <f>IF(AND(ISNUMBER(E118), ISNUMBER(E119)), IF(E119&lt;=E118, "Pass", "Fail"), "")</f>
        <v/>
      </c>
      <c r="F120" s="1554" t="str">
        <f>IF(AND(ISNUMBER(F118), ISNUMBER(F119)), IF(F119&lt;=F118, "Pass", "Fail"), "")</f>
        <v/>
      </c>
      <c r="G120" s="1553" t="str">
        <f>IF(AND(ISNUMBER(G118), ISNUMBER(G119)), IF(G119&lt;=G118, "Pass", "Fail"), "")</f>
        <v/>
      </c>
      <c r="H120" s="730"/>
    </row>
    <row r="121" spans="1:8" s="1264" customFormat="1" ht="15" customHeight="1" x14ac:dyDescent="0.25">
      <c r="A121" s="1345"/>
      <c r="B121" s="1137"/>
      <c r="C121" s="1493"/>
      <c r="D121" s="1854"/>
      <c r="E121" s="1091"/>
      <c r="F121" s="1091"/>
      <c r="G121" s="1091"/>
      <c r="H121" s="1137"/>
    </row>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mergeCells count="20">
    <mergeCell ref="D66:E66"/>
    <mergeCell ref="A96:F96"/>
    <mergeCell ref="A65:F65"/>
    <mergeCell ref="A115:F115"/>
    <mergeCell ref="C116:C117"/>
    <mergeCell ref="D116:D117"/>
    <mergeCell ref="E116:G116"/>
    <mergeCell ref="C66:C67"/>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2:E63 D68:D69 E70:E72 D74 E73 D75:E94 D51 D14:D17 F51:G63 D98:E113 D119:G119 E47:E50">
    <cfRule type="cellIs" dxfId="172" priority="46" stopIfTrue="1" operator="lessThan">
      <formula>0</formula>
    </cfRule>
  </conditionalFormatting>
  <conditionalFormatting sqref="A1:XFD1048576">
    <cfRule type="cellIs" dxfId="171" priority="12" stopIfTrue="1" operator="equal">
      <formula>"Pass"</formula>
    </cfRule>
    <cfRule type="cellIs" dxfId="170" priority="1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4" max="10" man="1"/>
    <brk id="95" max="10" man="1"/>
  </rowBreaks>
  <ignoredErrors>
    <ignoredError sqref="D98:D99" unlockedFormula="1"/>
  </ignoredErrors>
  <extLst>
    <ext xmlns:x14="http://schemas.microsoft.com/office/spreadsheetml/2009/9/main" uri="{78C0D931-6437-407d-A8EE-F0AAD7539E65}">
      <x14:conditionalFormattings>
        <x14:conditionalFormatting xmlns:xm="http://schemas.microsoft.com/office/excel/2006/main">
          <x14:cfRule type="expression" priority="10" id="{F9BD37A7-A79A-447D-AB3D-14DD7B19463B}">
            <xm:f>'General Info'!$C$8=Parameters!$D$273</xm:f>
            <x14:dxf>
              <fill>
                <patternFill>
                  <bgColor rgb="FFFFEC72"/>
                </patternFill>
              </fill>
            </x14:dxf>
          </x14:cfRule>
          <xm:sqref>E70:E72 E47:E49 E100</xm:sqref>
        </x14:conditionalFormatting>
        <x14:conditionalFormatting xmlns:xm="http://schemas.microsoft.com/office/excel/2006/main">
          <x14:cfRule type="expression" priority="9" id="{F0C7C763-40AA-4A85-B39B-2454D0A6BE16}">
            <xm:f>'General Info'!$C$8&lt;&gt;Parameters!$D$273</xm:f>
            <x14:dxf>
              <fill>
                <patternFill>
                  <bgColor rgb="FFFFEC72"/>
                </patternFill>
              </fill>
            </x14:dxf>
          </x14:cfRule>
          <xm:sqref>E50 E73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305" customWidth="1"/>
    <col min="2" max="2" width="10.7109375" style="305" customWidth="1"/>
    <col min="3" max="3" width="140.7109375" style="305" customWidth="1"/>
    <col min="4" max="4" width="16.7109375" style="377" customWidth="1"/>
    <col min="5" max="34" width="16.7109375" style="305" customWidth="1"/>
    <col min="35" max="35" width="1.7109375" style="305" customWidth="1"/>
    <col min="36" max="16384" width="16.7109375" style="305" hidden="1"/>
  </cols>
  <sheetData>
    <row r="1" spans="1:35" ht="30" customHeight="1" x14ac:dyDescent="0.55000000000000004">
      <c r="A1" s="294" t="s">
        <v>495</v>
      </c>
      <c r="B1" s="295"/>
      <c r="C1" s="1855"/>
      <c r="D1" s="695" t="str">
        <f>CONCATENATE("Reporting unit: ", 'General Info'!$C$7, " ", 'General Info'!$C$5)</f>
        <v xml:space="preserve">Reporting unit: 1 </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4"/>
    </row>
    <row r="2" spans="1:35" s="310" customFormat="1" ht="30" customHeight="1" x14ac:dyDescent="0.35">
      <c r="A2" s="410" t="s">
        <v>522</v>
      </c>
      <c r="B2" s="306"/>
      <c r="C2" s="1856"/>
      <c r="D2" s="1856"/>
      <c r="E2" s="307"/>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9"/>
    </row>
    <row r="3" spans="1:35" ht="45" customHeight="1" x14ac:dyDescent="0.25">
      <c r="A3" s="311"/>
      <c r="B3" s="312" t="s">
        <v>86</v>
      </c>
      <c r="C3" s="313"/>
      <c r="D3" s="332"/>
      <c r="E3" s="314"/>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5"/>
    </row>
    <row r="4" spans="1:35" ht="30" customHeight="1" x14ac:dyDescent="0.25">
      <c r="A4" s="311"/>
      <c r="B4" s="316" t="s">
        <v>62</v>
      </c>
      <c r="C4" s="1857" t="s">
        <v>61</v>
      </c>
      <c r="D4" s="1867" t="s">
        <v>184</v>
      </c>
      <c r="E4" s="152">
        <v>1</v>
      </c>
      <c r="F4" s="152">
        <v>2</v>
      </c>
      <c r="G4" s="152">
        <v>3</v>
      </c>
      <c r="H4" s="152">
        <v>4</v>
      </c>
      <c r="I4" s="152">
        <v>5</v>
      </c>
      <c r="J4" s="152">
        <v>6</v>
      </c>
      <c r="K4" s="152">
        <v>7</v>
      </c>
      <c r="L4" s="152">
        <v>8</v>
      </c>
      <c r="M4" s="152">
        <v>9</v>
      </c>
      <c r="N4" s="152">
        <v>10</v>
      </c>
      <c r="O4" s="152">
        <v>11</v>
      </c>
      <c r="P4" s="152">
        <v>12</v>
      </c>
      <c r="Q4" s="152">
        <v>13</v>
      </c>
      <c r="R4" s="152">
        <v>14</v>
      </c>
      <c r="S4" s="152">
        <v>15</v>
      </c>
      <c r="T4" s="152">
        <v>16</v>
      </c>
      <c r="U4" s="152">
        <v>17</v>
      </c>
      <c r="V4" s="152">
        <v>18</v>
      </c>
      <c r="W4" s="152">
        <v>19</v>
      </c>
      <c r="X4" s="152">
        <v>20</v>
      </c>
      <c r="Y4" s="152">
        <v>21</v>
      </c>
      <c r="Z4" s="152">
        <v>22</v>
      </c>
      <c r="AA4" s="152">
        <v>23</v>
      </c>
      <c r="AB4" s="152">
        <v>24</v>
      </c>
      <c r="AC4" s="152">
        <v>25</v>
      </c>
      <c r="AD4" s="152">
        <v>26</v>
      </c>
      <c r="AE4" s="152">
        <v>27</v>
      </c>
      <c r="AF4" s="152">
        <v>28</v>
      </c>
      <c r="AG4" s="152">
        <v>29</v>
      </c>
      <c r="AH4" s="153">
        <v>30</v>
      </c>
      <c r="AI4" s="315"/>
    </row>
    <row r="5" spans="1:35" s="320" customFormat="1" ht="30" customHeight="1" x14ac:dyDescent="0.25">
      <c r="A5" s="317"/>
      <c r="B5" s="318">
        <v>62</v>
      </c>
      <c r="C5" s="1858" t="s">
        <v>197</v>
      </c>
      <c r="D5" s="124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274"/>
      <c r="AI5" s="319"/>
    </row>
    <row r="6" spans="1:35" s="320" customFormat="1" ht="15" customHeight="1" x14ac:dyDescent="0.25">
      <c r="A6" s="317"/>
      <c r="B6" s="321">
        <v>62</v>
      </c>
      <c r="C6" s="1446" t="s">
        <v>17</v>
      </c>
      <c r="D6" s="22"/>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72"/>
      <c r="AI6" s="319"/>
    </row>
    <row r="7" spans="1:35" s="320" customFormat="1" ht="15" customHeight="1" x14ac:dyDescent="0.25">
      <c r="A7" s="317"/>
      <c r="B7" s="321">
        <v>62</v>
      </c>
      <c r="C7" s="1446" t="s">
        <v>18</v>
      </c>
      <c r="D7" s="22"/>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72"/>
      <c r="AI7" s="319"/>
    </row>
    <row r="8" spans="1:35" s="320" customFormat="1" ht="15" customHeight="1" x14ac:dyDescent="0.25">
      <c r="A8" s="317"/>
      <c r="B8" s="321">
        <v>63</v>
      </c>
      <c r="C8" s="1859" t="s">
        <v>198</v>
      </c>
      <c r="D8" s="22"/>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72"/>
      <c r="AI8" s="319"/>
    </row>
    <row r="9" spans="1:35" s="320" customFormat="1" ht="15" customHeight="1" x14ac:dyDescent="0.25">
      <c r="A9" s="317"/>
      <c r="B9" s="321">
        <v>63</v>
      </c>
      <c r="C9" s="1446" t="s">
        <v>17</v>
      </c>
      <c r="D9" s="22"/>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72"/>
      <c r="AI9" s="319"/>
    </row>
    <row r="10" spans="1:35" s="320" customFormat="1" ht="15" customHeight="1" x14ac:dyDescent="0.25">
      <c r="A10" s="317"/>
      <c r="B10" s="321">
        <v>63</v>
      </c>
      <c r="C10" s="1446" t="s">
        <v>18</v>
      </c>
      <c r="D10" s="22"/>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72"/>
      <c r="AI10" s="319"/>
    </row>
    <row r="11" spans="1:35" s="320" customFormat="1" ht="15" customHeight="1" x14ac:dyDescent="0.25">
      <c r="A11" s="317"/>
      <c r="B11" s="321">
        <v>64</v>
      </c>
      <c r="C11" s="1859" t="s">
        <v>199</v>
      </c>
      <c r="D11" s="22"/>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72"/>
      <c r="AI11" s="319"/>
    </row>
    <row r="12" spans="1:35" s="320" customFormat="1" ht="15" customHeight="1" x14ac:dyDescent="0.25">
      <c r="A12" s="317"/>
      <c r="B12" s="321">
        <v>64</v>
      </c>
      <c r="C12" s="1446" t="s">
        <v>17</v>
      </c>
      <c r="D12" s="22"/>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72"/>
      <c r="AI12" s="319"/>
    </row>
    <row r="13" spans="1:35" s="320" customFormat="1" ht="15" customHeight="1" x14ac:dyDescent="0.25">
      <c r="A13" s="317"/>
      <c r="B13" s="321">
        <v>64</v>
      </c>
      <c r="C13" s="1446" t="s">
        <v>18</v>
      </c>
      <c r="D13" s="2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72"/>
      <c r="AI13" s="319"/>
    </row>
    <row r="14" spans="1:35" s="320" customFormat="1" ht="15" customHeight="1" x14ac:dyDescent="0.25">
      <c r="A14" s="317"/>
      <c r="B14" s="321" t="s">
        <v>186</v>
      </c>
      <c r="C14" s="1859" t="s">
        <v>133</v>
      </c>
      <c r="D14" s="22"/>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72"/>
      <c r="AI14" s="319"/>
    </row>
    <row r="15" spans="1:35" s="320" customFormat="1" ht="15" customHeight="1" x14ac:dyDescent="0.25">
      <c r="A15" s="317"/>
      <c r="B15" s="321" t="s">
        <v>186</v>
      </c>
      <c r="C15" s="1860" t="s">
        <v>142</v>
      </c>
      <c r="D15" s="22"/>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48"/>
      <c r="AI15" s="319"/>
    </row>
    <row r="16" spans="1:35" s="320" customFormat="1" ht="15" customHeight="1" x14ac:dyDescent="0.25">
      <c r="A16" s="317"/>
      <c r="B16" s="154"/>
      <c r="C16" s="1860" t="s">
        <v>143</v>
      </c>
      <c r="D16" s="1024"/>
      <c r="E16" s="42">
        <f>MIN(E14,E15)</f>
        <v>0</v>
      </c>
      <c r="F16" s="42">
        <f>MIN(F14,F15)</f>
        <v>0</v>
      </c>
      <c r="G16" s="42">
        <f t="shared" ref="G16:AH16" si="0">MIN(G14,G15)</f>
        <v>0</v>
      </c>
      <c r="H16" s="42">
        <f t="shared" si="0"/>
        <v>0</v>
      </c>
      <c r="I16" s="42">
        <f t="shared" si="0"/>
        <v>0</v>
      </c>
      <c r="J16" s="42">
        <f t="shared" si="0"/>
        <v>0</v>
      </c>
      <c r="K16" s="42">
        <f t="shared" si="0"/>
        <v>0</v>
      </c>
      <c r="L16" s="42">
        <f t="shared" si="0"/>
        <v>0</v>
      </c>
      <c r="M16" s="42">
        <f t="shared" si="0"/>
        <v>0</v>
      </c>
      <c r="N16" s="42">
        <f t="shared" si="0"/>
        <v>0</v>
      </c>
      <c r="O16" s="42">
        <f t="shared" si="0"/>
        <v>0</v>
      </c>
      <c r="P16" s="42">
        <f t="shared" si="0"/>
        <v>0</v>
      </c>
      <c r="Q16" s="42">
        <f t="shared" si="0"/>
        <v>0</v>
      </c>
      <c r="R16" s="42">
        <f t="shared" si="0"/>
        <v>0</v>
      </c>
      <c r="S16" s="42">
        <f t="shared" si="0"/>
        <v>0</v>
      </c>
      <c r="T16" s="42">
        <f t="shared" si="0"/>
        <v>0</v>
      </c>
      <c r="U16" s="42">
        <f t="shared" si="0"/>
        <v>0</v>
      </c>
      <c r="V16" s="42">
        <f t="shared" si="0"/>
        <v>0</v>
      </c>
      <c r="W16" s="42">
        <f t="shared" si="0"/>
        <v>0</v>
      </c>
      <c r="X16" s="42">
        <f t="shared" si="0"/>
        <v>0</v>
      </c>
      <c r="Y16" s="42">
        <f t="shared" si="0"/>
        <v>0</v>
      </c>
      <c r="Z16" s="42">
        <f t="shared" si="0"/>
        <v>0</v>
      </c>
      <c r="AA16" s="42">
        <f t="shared" si="0"/>
        <v>0</v>
      </c>
      <c r="AB16" s="42">
        <f t="shared" si="0"/>
        <v>0</v>
      </c>
      <c r="AC16" s="42">
        <f t="shared" si="0"/>
        <v>0</v>
      </c>
      <c r="AD16" s="42">
        <f t="shared" si="0"/>
        <v>0</v>
      </c>
      <c r="AE16" s="42">
        <f t="shared" si="0"/>
        <v>0</v>
      </c>
      <c r="AF16" s="42">
        <f t="shared" si="0"/>
        <v>0</v>
      </c>
      <c r="AG16" s="42">
        <f t="shared" si="0"/>
        <v>0</v>
      </c>
      <c r="AH16" s="42">
        <f t="shared" si="0"/>
        <v>0</v>
      </c>
      <c r="AI16" s="319"/>
    </row>
    <row r="17" spans="1:35" s="320" customFormat="1" ht="15" customHeight="1" x14ac:dyDescent="0.25">
      <c r="A17" s="317"/>
      <c r="B17" s="154"/>
      <c r="C17" s="1861" t="s">
        <v>107</v>
      </c>
      <c r="D17" s="2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3"/>
      <c r="AI17" s="319"/>
    </row>
    <row r="18" spans="1:35" s="320" customFormat="1" ht="15" customHeight="1" x14ac:dyDescent="0.25">
      <c r="A18" s="317"/>
      <c r="B18" s="154"/>
      <c r="C18" s="1860" t="s">
        <v>114</v>
      </c>
      <c r="D18" s="1024"/>
      <c r="E18" s="42">
        <f>MAX(0,E5-0.07*E16)</f>
        <v>0</v>
      </c>
      <c r="F18" s="42">
        <f>MAX(0,F5-0.07*F16)</f>
        <v>0</v>
      </c>
      <c r="G18" s="42">
        <f t="shared" ref="G18:AF18" si="1">MAX(0,G5-0.07*G16)</f>
        <v>0</v>
      </c>
      <c r="H18" s="42">
        <f t="shared" si="1"/>
        <v>0</v>
      </c>
      <c r="I18" s="42">
        <f t="shared" si="1"/>
        <v>0</v>
      </c>
      <c r="J18" s="42">
        <f t="shared" si="1"/>
        <v>0</v>
      </c>
      <c r="K18" s="42">
        <f t="shared" si="1"/>
        <v>0</v>
      </c>
      <c r="L18" s="42">
        <f t="shared" si="1"/>
        <v>0</v>
      </c>
      <c r="M18" s="42">
        <f t="shared" si="1"/>
        <v>0</v>
      </c>
      <c r="N18" s="42">
        <f t="shared" si="1"/>
        <v>0</v>
      </c>
      <c r="O18" s="42">
        <f t="shared" si="1"/>
        <v>0</v>
      </c>
      <c r="P18" s="42">
        <f t="shared" si="1"/>
        <v>0</v>
      </c>
      <c r="Q18" s="42">
        <f t="shared" si="1"/>
        <v>0</v>
      </c>
      <c r="R18" s="42">
        <f t="shared" si="1"/>
        <v>0</v>
      </c>
      <c r="S18" s="42">
        <f t="shared" si="1"/>
        <v>0</v>
      </c>
      <c r="T18" s="42">
        <f t="shared" si="1"/>
        <v>0</v>
      </c>
      <c r="U18" s="42">
        <f t="shared" si="1"/>
        <v>0</v>
      </c>
      <c r="V18" s="42">
        <f t="shared" si="1"/>
        <v>0</v>
      </c>
      <c r="W18" s="42">
        <f t="shared" si="1"/>
        <v>0</v>
      </c>
      <c r="X18" s="42">
        <f t="shared" si="1"/>
        <v>0</v>
      </c>
      <c r="Y18" s="42">
        <f t="shared" si="1"/>
        <v>0</v>
      </c>
      <c r="Z18" s="42">
        <f t="shared" si="1"/>
        <v>0</v>
      </c>
      <c r="AA18" s="42">
        <f t="shared" si="1"/>
        <v>0</v>
      </c>
      <c r="AB18" s="42">
        <f t="shared" si="1"/>
        <v>0</v>
      </c>
      <c r="AC18" s="42">
        <f t="shared" si="1"/>
        <v>0</v>
      </c>
      <c r="AD18" s="42">
        <f t="shared" si="1"/>
        <v>0</v>
      </c>
      <c r="AE18" s="42">
        <f t="shared" si="1"/>
        <v>0</v>
      </c>
      <c r="AF18" s="42">
        <f t="shared" si="1"/>
        <v>0</v>
      </c>
      <c r="AG18" s="42">
        <f>MAX(0,AG5-0.07*AG16)</f>
        <v>0</v>
      </c>
      <c r="AH18" s="42">
        <f>MAX(0,AH5-0.07*AH16)</f>
        <v>0</v>
      </c>
      <c r="AI18" s="319"/>
    </row>
    <row r="19" spans="1:35" s="320" customFormat="1" ht="15" customHeight="1" x14ac:dyDescent="0.25">
      <c r="A19" s="317"/>
      <c r="B19" s="154"/>
      <c r="C19" s="1862" t="s">
        <v>87</v>
      </c>
      <c r="D19" s="1024"/>
      <c r="E19" s="42">
        <f>IF(E6+E7&gt;0, E18*E7/(E6+E7), 0)</f>
        <v>0</v>
      </c>
      <c r="F19" s="42">
        <f t="shared" ref="F19:AH19" si="2">IF(F6+F7&gt;0, F18*F7/(F6+F7), 0)</f>
        <v>0</v>
      </c>
      <c r="G19" s="42">
        <f t="shared" si="2"/>
        <v>0</v>
      </c>
      <c r="H19" s="42">
        <f t="shared" si="2"/>
        <v>0</v>
      </c>
      <c r="I19" s="42">
        <f t="shared" si="2"/>
        <v>0</v>
      </c>
      <c r="J19" s="42">
        <f t="shared" si="2"/>
        <v>0</v>
      </c>
      <c r="K19" s="42">
        <f t="shared" si="2"/>
        <v>0</v>
      </c>
      <c r="L19" s="42">
        <f t="shared" si="2"/>
        <v>0</v>
      </c>
      <c r="M19" s="42">
        <f t="shared" si="2"/>
        <v>0</v>
      </c>
      <c r="N19" s="42">
        <f t="shared" si="2"/>
        <v>0</v>
      </c>
      <c r="O19" s="42">
        <f t="shared" si="2"/>
        <v>0</v>
      </c>
      <c r="P19" s="42">
        <f t="shared" si="2"/>
        <v>0</v>
      </c>
      <c r="Q19" s="42">
        <f t="shared" si="2"/>
        <v>0</v>
      </c>
      <c r="R19" s="42">
        <f t="shared" si="2"/>
        <v>0</v>
      </c>
      <c r="S19" s="42">
        <f t="shared" si="2"/>
        <v>0</v>
      </c>
      <c r="T19" s="42">
        <f t="shared" si="2"/>
        <v>0</v>
      </c>
      <c r="U19" s="42">
        <f t="shared" si="2"/>
        <v>0</v>
      </c>
      <c r="V19" s="42">
        <f t="shared" si="2"/>
        <v>0</v>
      </c>
      <c r="W19" s="42">
        <f t="shared" si="2"/>
        <v>0</v>
      </c>
      <c r="X19" s="42">
        <f t="shared" si="2"/>
        <v>0</v>
      </c>
      <c r="Y19" s="42">
        <f t="shared" si="2"/>
        <v>0</v>
      </c>
      <c r="Z19" s="42">
        <f t="shared" si="2"/>
        <v>0</v>
      </c>
      <c r="AA19" s="42">
        <f t="shared" si="2"/>
        <v>0</v>
      </c>
      <c r="AB19" s="42">
        <f t="shared" si="2"/>
        <v>0</v>
      </c>
      <c r="AC19" s="42">
        <f t="shared" si="2"/>
        <v>0</v>
      </c>
      <c r="AD19" s="42">
        <f t="shared" si="2"/>
        <v>0</v>
      </c>
      <c r="AE19" s="42">
        <f t="shared" si="2"/>
        <v>0</v>
      </c>
      <c r="AF19" s="42">
        <f t="shared" si="2"/>
        <v>0</v>
      </c>
      <c r="AG19" s="42">
        <f t="shared" si="2"/>
        <v>0</v>
      </c>
      <c r="AH19" s="42">
        <f t="shared" si="2"/>
        <v>0</v>
      </c>
      <c r="AI19" s="319"/>
    </row>
    <row r="20" spans="1:35" s="320" customFormat="1" ht="15" customHeight="1" x14ac:dyDescent="0.25">
      <c r="A20" s="317"/>
      <c r="B20" s="154"/>
      <c r="C20" s="609" t="s">
        <v>108</v>
      </c>
      <c r="D20" s="1024"/>
      <c r="E20" s="42">
        <f>E7-E19</f>
        <v>0</v>
      </c>
      <c r="F20" s="42">
        <f>F7-F19</f>
        <v>0</v>
      </c>
      <c r="G20" s="42">
        <f t="shared" ref="G20:AH20" si="3">G7-G19</f>
        <v>0</v>
      </c>
      <c r="H20" s="42">
        <f t="shared" si="3"/>
        <v>0</v>
      </c>
      <c r="I20" s="42">
        <f t="shared" si="3"/>
        <v>0</v>
      </c>
      <c r="J20" s="42">
        <f t="shared" si="3"/>
        <v>0</v>
      </c>
      <c r="K20" s="42">
        <f t="shared" si="3"/>
        <v>0</v>
      </c>
      <c r="L20" s="42">
        <f t="shared" si="3"/>
        <v>0</v>
      </c>
      <c r="M20" s="42">
        <f t="shared" si="3"/>
        <v>0</v>
      </c>
      <c r="N20" s="42">
        <f t="shared" si="3"/>
        <v>0</v>
      </c>
      <c r="O20" s="42">
        <f t="shared" si="3"/>
        <v>0</v>
      </c>
      <c r="P20" s="42">
        <f t="shared" si="3"/>
        <v>0</v>
      </c>
      <c r="Q20" s="42">
        <f t="shared" si="3"/>
        <v>0</v>
      </c>
      <c r="R20" s="42">
        <f t="shared" si="3"/>
        <v>0</v>
      </c>
      <c r="S20" s="42">
        <f t="shared" si="3"/>
        <v>0</v>
      </c>
      <c r="T20" s="42">
        <f t="shared" si="3"/>
        <v>0</v>
      </c>
      <c r="U20" s="42">
        <f t="shared" si="3"/>
        <v>0</v>
      </c>
      <c r="V20" s="42">
        <f t="shared" si="3"/>
        <v>0</v>
      </c>
      <c r="W20" s="42">
        <f t="shared" si="3"/>
        <v>0</v>
      </c>
      <c r="X20" s="42">
        <f t="shared" si="3"/>
        <v>0</v>
      </c>
      <c r="Y20" s="42">
        <f t="shared" si="3"/>
        <v>0</v>
      </c>
      <c r="Z20" s="42">
        <f t="shared" si="3"/>
        <v>0</v>
      </c>
      <c r="AA20" s="42">
        <f t="shared" si="3"/>
        <v>0</v>
      </c>
      <c r="AB20" s="42">
        <f t="shared" si="3"/>
        <v>0</v>
      </c>
      <c r="AC20" s="42">
        <f t="shared" si="3"/>
        <v>0</v>
      </c>
      <c r="AD20" s="42">
        <f t="shared" si="3"/>
        <v>0</v>
      </c>
      <c r="AE20" s="42">
        <f t="shared" si="3"/>
        <v>0</v>
      </c>
      <c r="AF20" s="42">
        <f t="shared" si="3"/>
        <v>0</v>
      </c>
      <c r="AG20" s="42">
        <f t="shared" si="3"/>
        <v>0</v>
      </c>
      <c r="AH20" s="42">
        <f t="shared" si="3"/>
        <v>0</v>
      </c>
      <c r="AI20" s="319"/>
    </row>
    <row r="21" spans="1:35" s="320" customFormat="1" ht="15" customHeight="1" x14ac:dyDescent="0.25">
      <c r="A21" s="317"/>
      <c r="B21" s="154"/>
      <c r="C21" s="1863" t="s">
        <v>109</v>
      </c>
      <c r="D21" s="2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3"/>
      <c r="AI21" s="319"/>
    </row>
    <row r="22" spans="1:35" s="320" customFormat="1" ht="15" customHeight="1" x14ac:dyDescent="0.25">
      <c r="A22" s="317"/>
      <c r="B22" s="154"/>
      <c r="C22" s="1860" t="s">
        <v>110</v>
      </c>
      <c r="D22" s="1024"/>
      <c r="E22" s="42">
        <f>MAX(0,E8-0.085*E16)</f>
        <v>0</v>
      </c>
      <c r="F22" s="42">
        <f>MAX(0,F8-0.085*F16)</f>
        <v>0</v>
      </c>
      <c r="G22" s="42">
        <f t="shared" ref="G22:AF22" si="4">MAX(0,G8-0.085*G16)</f>
        <v>0</v>
      </c>
      <c r="H22" s="42">
        <f t="shared" si="4"/>
        <v>0</v>
      </c>
      <c r="I22" s="42">
        <f t="shared" si="4"/>
        <v>0</v>
      </c>
      <c r="J22" s="42">
        <f t="shared" si="4"/>
        <v>0</v>
      </c>
      <c r="K22" s="42">
        <f t="shared" si="4"/>
        <v>0</v>
      </c>
      <c r="L22" s="42">
        <f t="shared" si="4"/>
        <v>0</v>
      </c>
      <c r="M22" s="42">
        <f t="shared" si="4"/>
        <v>0</v>
      </c>
      <c r="N22" s="42">
        <f t="shared" si="4"/>
        <v>0</v>
      </c>
      <c r="O22" s="42">
        <f t="shared" si="4"/>
        <v>0</v>
      </c>
      <c r="P22" s="42">
        <f t="shared" si="4"/>
        <v>0</v>
      </c>
      <c r="Q22" s="42">
        <f t="shared" si="4"/>
        <v>0</v>
      </c>
      <c r="R22" s="42">
        <f t="shared" si="4"/>
        <v>0</v>
      </c>
      <c r="S22" s="42">
        <f t="shared" si="4"/>
        <v>0</v>
      </c>
      <c r="T22" s="42">
        <f t="shared" si="4"/>
        <v>0</v>
      </c>
      <c r="U22" s="42">
        <f t="shared" si="4"/>
        <v>0</v>
      </c>
      <c r="V22" s="42">
        <f t="shared" si="4"/>
        <v>0</v>
      </c>
      <c r="W22" s="42">
        <f t="shared" si="4"/>
        <v>0</v>
      </c>
      <c r="X22" s="42">
        <f t="shared" si="4"/>
        <v>0</v>
      </c>
      <c r="Y22" s="42">
        <f t="shared" si="4"/>
        <v>0</v>
      </c>
      <c r="Z22" s="42">
        <f t="shared" si="4"/>
        <v>0</v>
      </c>
      <c r="AA22" s="42">
        <f t="shared" si="4"/>
        <v>0</v>
      </c>
      <c r="AB22" s="42">
        <f t="shared" si="4"/>
        <v>0</v>
      </c>
      <c r="AC22" s="42">
        <f t="shared" si="4"/>
        <v>0</v>
      </c>
      <c r="AD22" s="42">
        <f t="shared" si="4"/>
        <v>0</v>
      </c>
      <c r="AE22" s="42">
        <f t="shared" si="4"/>
        <v>0</v>
      </c>
      <c r="AF22" s="42">
        <f t="shared" si="4"/>
        <v>0</v>
      </c>
      <c r="AG22" s="42">
        <f>MAX(0,AG8-0.085*AG16)</f>
        <v>0</v>
      </c>
      <c r="AH22" s="42">
        <f>MAX(0,AH8-0.085*AH16)</f>
        <v>0</v>
      </c>
      <c r="AI22" s="319"/>
    </row>
    <row r="23" spans="1:35" s="320" customFormat="1" ht="15" customHeight="1" x14ac:dyDescent="0.25">
      <c r="A23" s="317"/>
      <c r="B23" s="154"/>
      <c r="C23" s="1862" t="s">
        <v>87</v>
      </c>
      <c r="D23" s="1024"/>
      <c r="E23" s="42">
        <f>IF(E9+E10&gt;0, E22*E10/(E9+E10), 0)</f>
        <v>0</v>
      </c>
      <c r="F23" s="42">
        <f t="shared" ref="F23:AH23" si="5">IF(F9+F10&gt;0, F22*F10/(F9+F10), 0)</f>
        <v>0</v>
      </c>
      <c r="G23" s="42">
        <f t="shared" si="5"/>
        <v>0</v>
      </c>
      <c r="H23" s="42">
        <f t="shared" si="5"/>
        <v>0</v>
      </c>
      <c r="I23" s="42">
        <f t="shared" si="5"/>
        <v>0</v>
      </c>
      <c r="J23" s="42">
        <f t="shared" si="5"/>
        <v>0</v>
      </c>
      <c r="K23" s="42">
        <f t="shared" si="5"/>
        <v>0</v>
      </c>
      <c r="L23" s="42">
        <f t="shared" si="5"/>
        <v>0</v>
      </c>
      <c r="M23" s="42">
        <f t="shared" si="5"/>
        <v>0</v>
      </c>
      <c r="N23" s="42">
        <f t="shared" si="5"/>
        <v>0</v>
      </c>
      <c r="O23" s="42">
        <f t="shared" si="5"/>
        <v>0</v>
      </c>
      <c r="P23" s="42">
        <f t="shared" si="5"/>
        <v>0</v>
      </c>
      <c r="Q23" s="42">
        <f t="shared" si="5"/>
        <v>0</v>
      </c>
      <c r="R23" s="42">
        <f t="shared" si="5"/>
        <v>0</v>
      </c>
      <c r="S23" s="42">
        <f t="shared" si="5"/>
        <v>0</v>
      </c>
      <c r="T23" s="42">
        <f t="shared" si="5"/>
        <v>0</v>
      </c>
      <c r="U23" s="42">
        <f t="shared" si="5"/>
        <v>0</v>
      </c>
      <c r="V23" s="42">
        <f t="shared" si="5"/>
        <v>0</v>
      </c>
      <c r="W23" s="42">
        <f t="shared" si="5"/>
        <v>0</v>
      </c>
      <c r="X23" s="42">
        <f t="shared" si="5"/>
        <v>0</v>
      </c>
      <c r="Y23" s="42">
        <f t="shared" si="5"/>
        <v>0</v>
      </c>
      <c r="Z23" s="42">
        <f t="shared" si="5"/>
        <v>0</v>
      </c>
      <c r="AA23" s="42">
        <f t="shared" si="5"/>
        <v>0</v>
      </c>
      <c r="AB23" s="42">
        <f t="shared" si="5"/>
        <v>0</v>
      </c>
      <c r="AC23" s="42">
        <f t="shared" si="5"/>
        <v>0</v>
      </c>
      <c r="AD23" s="42">
        <f t="shared" si="5"/>
        <v>0</v>
      </c>
      <c r="AE23" s="42">
        <f t="shared" si="5"/>
        <v>0</v>
      </c>
      <c r="AF23" s="42">
        <f t="shared" si="5"/>
        <v>0</v>
      </c>
      <c r="AG23" s="42">
        <f t="shared" si="5"/>
        <v>0</v>
      </c>
      <c r="AH23" s="42">
        <f t="shared" si="5"/>
        <v>0</v>
      </c>
      <c r="AI23" s="319"/>
    </row>
    <row r="24" spans="1:35" s="320" customFormat="1" ht="15" customHeight="1" x14ac:dyDescent="0.25">
      <c r="A24" s="317"/>
      <c r="B24" s="154"/>
      <c r="C24" s="609" t="s">
        <v>111</v>
      </c>
      <c r="D24" s="1024"/>
      <c r="E24" s="42">
        <f>E10-E23</f>
        <v>0</v>
      </c>
      <c r="F24" s="42">
        <f>F10-F23</f>
        <v>0</v>
      </c>
      <c r="G24" s="42">
        <f t="shared" ref="G24:AH24" si="6">G10-G23</f>
        <v>0</v>
      </c>
      <c r="H24" s="42">
        <f t="shared" si="6"/>
        <v>0</v>
      </c>
      <c r="I24" s="42">
        <f t="shared" si="6"/>
        <v>0</v>
      </c>
      <c r="J24" s="42">
        <f t="shared" si="6"/>
        <v>0</v>
      </c>
      <c r="K24" s="42">
        <f t="shared" si="6"/>
        <v>0</v>
      </c>
      <c r="L24" s="42">
        <f t="shared" si="6"/>
        <v>0</v>
      </c>
      <c r="M24" s="42">
        <f t="shared" si="6"/>
        <v>0</v>
      </c>
      <c r="N24" s="42">
        <f t="shared" si="6"/>
        <v>0</v>
      </c>
      <c r="O24" s="42">
        <f t="shared" si="6"/>
        <v>0</v>
      </c>
      <c r="P24" s="42">
        <f t="shared" si="6"/>
        <v>0</v>
      </c>
      <c r="Q24" s="42">
        <f t="shared" si="6"/>
        <v>0</v>
      </c>
      <c r="R24" s="42">
        <f t="shared" si="6"/>
        <v>0</v>
      </c>
      <c r="S24" s="42">
        <f t="shared" si="6"/>
        <v>0</v>
      </c>
      <c r="T24" s="42">
        <f t="shared" si="6"/>
        <v>0</v>
      </c>
      <c r="U24" s="42">
        <f t="shared" si="6"/>
        <v>0</v>
      </c>
      <c r="V24" s="42">
        <f t="shared" si="6"/>
        <v>0</v>
      </c>
      <c r="W24" s="42">
        <f t="shared" si="6"/>
        <v>0</v>
      </c>
      <c r="X24" s="42">
        <f t="shared" si="6"/>
        <v>0</v>
      </c>
      <c r="Y24" s="42">
        <f t="shared" si="6"/>
        <v>0</v>
      </c>
      <c r="Z24" s="42">
        <f t="shared" si="6"/>
        <v>0</v>
      </c>
      <c r="AA24" s="42">
        <f t="shared" si="6"/>
        <v>0</v>
      </c>
      <c r="AB24" s="42">
        <f t="shared" si="6"/>
        <v>0</v>
      </c>
      <c r="AC24" s="42">
        <f t="shared" si="6"/>
        <v>0</v>
      </c>
      <c r="AD24" s="42">
        <f t="shared" si="6"/>
        <v>0</v>
      </c>
      <c r="AE24" s="42">
        <f t="shared" si="6"/>
        <v>0</v>
      </c>
      <c r="AF24" s="42">
        <f t="shared" si="6"/>
        <v>0</v>
      </c>
      <c r="AG24" s="42">
        <f t="shared" si="6"/>
        <v>0</v>
      </c>
      <c r="AH24" s="42">
        <f t="shared" si="6"/>
        <v>0</v>
      </c>
      <c r="AI24" s="319"/>
    </row>
    <row r="25" spans="1:35" s="320" customFormat="1" ht="15" customHeight="1" x14ac:dyDescent="0.25">
      <c r="A25" s="317"/>
      <c r="B25" s="154"/>
      <c r="C25" s="1863" t="s">
        <v>112</v>
      </c>
      <c r="D25" s="2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3"/>
      <c r="AI25" s="319"/>
    </row>
    <row r="26" spans="1:35" s="320" customFormat="1" ht="15" customHeight="1" x14ac:dyDescent="0.25">
      <c r="A26" s="317"/>
      <c r="B26" s="154"/>
      <c r="C26" s="1860" t="s">
        <v>113</v>
      </c>
      <c r="D26" s="1024"/>
      <c r="E26" s="42">
        <f>MAX(0,E11-0.105*E16)</f>
        <v>0</v>
      </c>
      <c r="F26" s="42">
        <f>MAX(0,F11-0.105*F16)</f>
        <v>0</v>
      </c>
      <c r="G26" s="42">
        <f t="shared" ref="G26:AF26" si="7">MAX(0,G11-0.105*G16)</f>
        <v>0</v>
      </c>
      <c r="H26" s="42">
        <f t="shared" si="7"/>
        <v>0</v>
      </c>
      <c r="I26" s="42">
        <f t="shared" si="7"/>
        <v>0</v>
      </c>
      <c r="J26" s="42">
        <f t="shared" si="7"/>
        <v>0</v>
      </c>
      <c r="K26" s="42">
        <f t="shared" si="7"/>
        <v>0</v>
      </c>
      <c r="L26" s="42">
        <f t="shared" si="7"/>
        <v>0</v>
      </c>
      <c r="M26" s="42">
        <f t="shared" si="7"/>
        <v>0</v>
      </c>
      <c r="N26" s="42">
        <f t="shared" si="7"/>
        <v>0</v>
      </c>
      <c r="O26" s="42">
        <f t="shared" si="7"/>
        <v>0</v>
      </c>
      <c r="P26" s="42">
        <f t="shared" si="7"/>
        <v>0</v>
      </c>
      <c r="Q26" s="42">
        <f t="shared" si="7"/>
        <v>0</v>
      </c>
      <c r="R26" s="42">
        <f t="shared" si="7"/>
        <v>0</v>
      </c>
      <c r="S26" s="42">
        <f t="shared" si="7"/>
        <v>0</v>
      </c>
      <c r="T26" s="42">
        <f t="shared" si="7"/>
        <v>0</v>
      </c>
      <c r="U26" s="42">
        <f t="shared" si="7"/>
        <v>0</v>
      </c>
      <c r="V26" s="42">
        <f t="shared" si="7"/>
        <v>0</v>
      </c>
      <c r="W26" s="42">
        <f t="shared" si="7"/>
        <v>0</v>
      </c>
      <c r="X26" s="42">
        <f t="shared" si="7"/>
        <v>0</v>
      </c>
      <c r="Y26" s="42">
        <f t="shared" si="7"/>
        <v>0</v>
      </c>
      <c r="Z26" s="42">
        <f t="shared" si="7"/>
        <v>0</v>
      </c>
      <c r="AA26" s="42">
        <f t="shared" si="7"/>
        <v>0</v>
      </c>
      <c r="AB26" s="42">
        <f t="shared" si="7"/>
        <v>0</v>
      </c>
      <c r="AC26" s="42">
        <f t="shared" si="7"/>
        <v>0</v>
      </c>
      <c r="AD26" s="42">
        <f t="shared" si="7"/>
        <v>0</v>
      </c>
      <c r="AE26" s="42">
        <f t="shared" si="7"/>
        <v>0</v>
      </c>
      <c r="AF26" s="42">
        <f t="shared" si="7"/>
        <v>0</v>
      </c>
      <c r="AG26" s="42">
        <f>MAX(0,AG11-0.105*AG16)</f>
        <v>0</v>
      </c>
      <c r="AH26" s="42">
        <f>MAX(0,AH11-0.105*AH16)</f>
        <v>0</v>
      </c>
      <c r="AI26" s="319"/>
    </row>
    <row r="27" spans="1:35" s="320" customFormat="1" ht="15" customHeight="1" x14ac:dyDescent="0.25">
      <c r="A27" s="317"/>
      <c r="B27" s="154"/>
      <c r="C27" s="1862" t="s">
        <v>87</v>
      </c>
      <c r="D27" s="1024"/>
      <c r="E27" s="42">
        <f>IF(E12+E13&gt;0, E26*E13/(E12+E13), 0)</f>
        <v>0</v>
      </c>
      <c r="F27" s="42">
        <f t="shared" ref="F27:AH27" si="8">IF(F12+F13&gt;0, F26*F13/(F12+F13), 0)</f>
        <v>0</v>
      </c>
      <c r="G27" s="42">
        <f t="shared" si="8"/>
        <v>0</v>
      </c>
      <c r="H27" s="42">
        <f t="shared" si="8"/>
        <v>0</v>
      </c>
      <c r="I27" s="42">
        <f t="shared" si="8"/>
        <v>0</v>
      </c>
      <c r="J27" s="42">
        <f t="shared" si="8"/>
        <v>0</v>
      </c>
      <c r="K27" s="42">
        <f t="shared" si="8"/>
        <v>0</v>
      </c>
      <c r="L27" s="42">
        <f t="shared" si="8"/>
        <v>0</v>
      </c>
      <c r="M27" s="42">
        <f t="shared" si="8"/>
        <v>0</v>
      </c>
      <c r="N27" s="42">
        <f t="shared" si="8"/>
        <v>0</v>
      </c>
      <c r="O27" s="42">
        <f t="shared" si="8"/>
        <v>0</v>
      </c>
      <c r="P27" s="42">
        <f t="shared" si="8"/>
        <v>0</v>
      </c>
      <c r="Q27" s="42">
        <f t="shared" si="8"/>
        <v>0</v>
      </c>
      <c r="R27" s="42">
        <f t="shared" si="8"/>
        <v>0</v>
      </c>
      <c r="S27" s="42">
        <f t="shared" si="8"/>
        <v>0</v>
      </c>
      <c r="T27" s="42">
        <f t="shared" si="8"/>
        <v>0</v>
      </c>
      <c r="U27" s="42">
        <f t="shared" si="8"/>
        <v>0</v>
      </c>
      <c r="V27" s="42">
        <f t="shared" si="8"/>
        <v>0</v>
      </c>
      <c r="W27" s="42">
        <f t="shared" si="8"/>
        <v>0</v>
      </c>
      <c r="X27" s="42">
        <f t="shared" si="8"/>
        <v>0</v>
      </c>
      <c r="Y27" s="42">
        <f t="shared" si="8"/>
        <v>0</v>
      </c>
      <c r="Z27" s="42">
        <f t="shared" si="8"/>
        <v>0</v>
      </c>
      <c r="AA27" s="42">
        <f t="shared" si="8"/>
        <v>0</v>
      </c>
      <c r="AB27" s="42">
        <f t="shared" si="8"/>
        <v>0</v>
      </c>
      <c r="AC27" s="42">
        <f t="shared" si="8"/>
        <v>0</v>
      </c>
      <c r="AD27" s="42">
        <f t="shared" si="8"/>
        <v>0</v>
      </c>
      <c r="AE27" s="42">
        <f t="shared" si="8"/>
        <v>0</v>
      </c>
      <c r="AF27" s="42">
        <f t="shared" si="8"/>
        <v>0</v>
      </c>
      <c r="AG27" s="42">
        <f t="shared" si="8"/>
        <v>0</v>
      </c>
      <c r="AH27" s="42">
        <f t="shared" si="8"/>
        <v>0</v>
      </c>
      <c r="AI27" s="319"/>
    </row>
    <row r="28" spans="1:35" s="320" customFormat="1" ht="15" customHeight="1" x14ac:dyDescent="0.25">
      <c r="A28" s="317"/>
      <c r="B28" s="155"/>
      <c r="C28" s="1864" t="s">
        <v>97</v>
      </c>
      <c r="D28" s="1025"/>
      <c r="E28" s="284">
        <f>E13-E27</f>
        <v>0</v>
      </c>
      <c r="F28" s="284">
        <f>F13-F27</f>
        <v>0</v>
      </c>
      <c r="G28" s="284">
        <f t="shared" ref="G28:AH28" si="9">G13-G27</f>
        <v>0</v>
      </c>
      <c r="H28" s="284">
        <f t="shared" si="9"/>
        <v>0</v>
      </c>
      <c r="I28" s="284">
        <f t="shared" si="9"/>
        <v>0</v>
      </c>
      <c r="J28" s="284">
        <f t="shared" si="9"/>
        <v>0</v>
      </c>
      <c r="K28" s="284">
        <f t="shared" si="9"/>
        <v>0</v>
      </c>
      <c r="L28" s="284">
        <f t="shared" si="9"/>
        <v>0</v>
      </c>
      <c r="M28" s="284">
        <f t="shared" si="9"/>
        <v>0</v>
      </c>
      <c r="N28" s="284">
        <f t="shared" si="9"/>
        <v>0</v>
      </c>
      <c r="O28" s="284">
        <f t="shared" si="9"/>
        <v>0</v>
      </c>
      <c r="P28" s="284">
        <f t="shared" si="9"/>
        <v>0</v>
      </c>
      <c r="Q28" s="284">
        <f t="shared" si="9"/>
        <v>0</v>
      </c>
      <c r="R28" s="284">
        <f t="shared" si="9"/>
        <v>0</v>
      </c>
      <c r="S28" s="284">
        <f t="shared" si="9"/>
        <v>0</v>
      </c>
      <c r="T28" s="284">
        <f t="shared" si="9"/>
        <v>0</v>
      </c>
      <c r="U28" s="284">
        <f t="shared" si="9"/>
        <v>0</v>
      </c>
      <c r="V28" s="284">
        <f t="shared" si="9"/>
        <v>0</v>
      </c>
      <c r="W28" s="284">
        <f t="shared" si="9"/>
        <v>0</v>
      </c>
      <c r="X28" s="284">
        <f t="shared" si="9"/>
        <v>0</v>
      </c>
      <c r="Y28" s="284">
        <f t="shared" si="9"/>
        <v>0</v>
      </c>
      <c r="Z28" s="284">
        <f t="shared" si="9"/>
        <v>0</v>
      </c>
      <c r="AA28" s="284">
        <f t="shared" si="9"/>
        <v>0</v>
      </c>
      <c r="AB28" s="284">
        <f t="shared" si="9"/>
        <v>0</v>
      </c>
      <c r="AC28" s="284">
        <f t="shared" si="9"/>
        <v>0</v>
      </c>
      <c r="AD28" s="284">
        <f t="shared" si="9"/>
        <v>0</v>
      </c>
      <c r="AE28" s="284">
        <f t="shared" si="9"/>
        <v>0</v>
      </c>
      <c r="AF28" s="284">
        <f t="shared" si="9"/>
        <v>0</v>
      </c>
      <c r="AG28" s="284">
        <f t="shared" si="9"/>
        <v>0</v>
      </c>
      <c r="AH28" s="284">
        <f t="shared" si="9"/>
        <v>0</v>
      </c>
      <c r="AI28" s="319"/>
    </row>
    <row r="29" spans="1:35" s="320" customFormat="1" ht="15" customHeight="1" x14ac:dyDescent="0.25">
      <c r="A29" s="317"/>
      <c r="B29" s="156"/>
      <c r="C29" s="1798" t="s">
        <v>115</v>
      </c>
      <c r="D29" s="1868">
        <f>SUM(E29:AH29)</f>
        <v>0</v>
      </c>
      <c r="E29" s="394">
        <f>MAX(0,E20)</f>
        <v>0</v>
      </c>
      <c r="F29" s="394">
        <f t="shared" ref="F29:AH29" si="10">MAX(0,F20)</f>
        <v>0</v>
      </c>
      <c r="G29" s="394">
        <f t="shared" si="10"/>
        <v>0</v>
      </c>
      <c r="H29" s="394">
        <f t="shared" si="10"/>
        <v>0</v>
      </c>
      <c r="I29" s="394">
        <f t="shared" si="10"/>
        <v>0</v>
      </c>
      <c r="J29" s="394">
        <f t="shared" si="10"/>
        <v>0</v>
      </c>
      <c r="K29" s="394">
        <f t="shared" si="10"/>
        <v>0</v>
      </c>
      <c r="L29" s="394">
        <f t="shared" si="10"/>
        <v>0</v>
      </c>
      <c r="M29" s="394">
        <f t="shared" si="10"/>
        <v>0</v>
      </c>
      <c r="N29" s="394">
        <f t="shared" si="10"/>
        <v>0</v>
      </c>
      <c r="O29" s="394">
        <f t="shared" si="10"/>
        <v>0</v>
      </c>
      <c r="P29" s="394">
        <f t="shared" si="10"/>
        <v>0</v>
      </c>
      <c r="Q29" s="394">
        <f t="shared" si="10"/>
        <v>0</v>
      </c>
      <c r="R29" s="394">
        <f t="shared" si="10"/>
        <v>0</v>
      </c>
      <c r="S29" s="394">
        <f t="shared" si="10"/>
        <v>0</v>
      </c>
      <c r="T29" s="394">
        <f t="shared" si="10"/>
        <v>0</v>
      </c>
      <c r="U29" s="394">
        <f t="shared" si="10"/>
        <v>0</v>
      </c>
      <c r="V29" s="394">
        <f t="shared" si="10"/>
        <v>0</v>
      </c>
      <c r="W29" s="394">
        <f t="shared" si="10"/>
        <v>0</v>
      </c>
      <c r="X29" s="394">
        <f t="shared" si="10"/>
        <v>0</v>
      </c>
      <c r="Y29" s="394">
        <f t="shared" si="10"/>
        <v>0</v>
      </c>
      <c r="Z29" s="394">
        <f t="shared" si="10"/>
        <v>0</v>
      </c>
      <c r="AA29" s="394">
        <f t="shared" si="10"/>
        <v>0</v>
      </c>
      <c r="AB29" s="394">
        <f t="shared" si="10"/>
        <v>0</v>
      </c>
      <c r="AC29" s="394">
        <f t="shared" si="10"/>
        <v>0</v>
      </c>
      <c r="AD29" s="394">
        <f t="shared" si="10"/>
        <v>0</v>
      </c>
      <c r="AE29" s="394">
        <f t="shared" si="10"/>
        <v>0</v>
      </c>
      <c r="AF29" s="394">
        <f t="shared" si="10"/>
        <v>0</v>
      </c>
      <c r="AG29" s="394">
        <f t="shared" si="10"/>
        <v>0</v>
      </c>
      <c r="AH29" s="394">
        <f t="shared" si="10"/>
        <v>0</v>
      </c>
      <c r="AI29" s="319"/>
    </row>
    <row r="30" spans="1:35" s="320" customFormat="1" ht="15" customHeight="1" x14ac:dyDescent="0.25">
      <c r="A30" s="317"/>
      <c r="B30" s="154"/>
      <c r="C30" s="1865" t="s">
        <v>116</v>
      </c>
      <c r="D30" s="1869">
        <f>SUM(E30:AH30)</f>
        <v>0</v>
      </c>
      <c r="E30" s="42">
        <f>MAX(0,E24-E29)</f>
        <v>0</v>
      </c>
      <c r="F30" s="42">
        <f t="shared" ref="F30:AH30" si="11">MAX(0,F24-F29)</f>
        <v>0</v>
      </c>
      <c r="G30" s="42">
        <f t="shared" si="11"/>
        <v>0</v>
      </c>
      <c r="H30" s="42">
        <f t="shared" si="11"/>
        <v>0</v>
      </c>
      <c r="I30" s="42">
        <f t="shared" si="11"/>
        <v>0</v>
      </c>
      <c r="J30" s="42">
        <f t="shared" si="11"/>
        <v>0</v>
      </c>
      <c r="K30" s="42">
        <f t="shared" si="11"/>
        <v>0</v>
      </c>
      <c r="L30" s="42">
        <f t="shared" si="11"/>
        <v>0</v>
      </c>
      <c r="M30" s="42">
        <f t="shared" si="11"/>
        <v>0</v>
      </c>
      <c r="N30" s="42">
        <f t="shared" si="11"/>
        <v>0</v>
      </c>
      <c r="O30" s="42">
        <f t="shared" si="11"/>
        <v>0</v>
      </c>
      <c r="P30" s="42">
        <f t="shared" si="11"/>
        <v>0</v>
      </c>
      <c r="Q30" s="42">
        <f t="shared" si="11"/>
        <v>0</v>
      </c>
      <c r="R30" s="42">
        <f t="shared" si="11"/>
        <v>0</v>
      </c>
      <c r="S30" s="42">
        <f t="shared" si="11"/>
        <v>0</v>
      </c>
      <c r="T30" s="42">
        <f t="shared" si="11"/>
        <v>0</v>
      </c>
      <c r="U30" s="42">
        <f t="shared" si="11"/>
        <v>0</v>
      </c>
      <c r="V30" s="42">
        <f t="shared" si="11"/>
        <v>0</v>
      </c>
      <c r="W30" s="42">
        <f t="shared" si="11"/>
        <v>0</v>
      </c>
      <c r="X30" s="42">
        <f t="shared" si="11"/>
        <v>0</v>
      </c>
      <c r="Y30" s="42">
        <f t="shared" si="11"/>
        <v>0</v>
      </c>
      <c r="Z30" s="42">
        <f t="shared" si="11"/>
        <v>0</v>
      </c>
      <c r="AA30" s="42">
        <f t="shared" si="11"/>
        <v>0</v>
      </c>
      <c r="AB30" s="42">
        <f t="shared" si="11"/>
        <v>0</v>
      </c>
      <c r="AC30" s="42">
        <f t="shared" si="11"/>
        <v>0</v>
      </c>
      <c r="AD30" s="42">
        <f t="shared" si="11"/>
        <v>0</v>
      </c>
      <c r="AE30" s="42">
        <f t="shared" si="11"/>
        <v>0</v>
      </c>
      <c r="AF30" s="42">
        <f t="shared" si="11"/>
        <v>0</v>
      </c>
      <c r="AG30" s="42">
        <f t="shared" si="11"/>
        <v>0</v>
      </c>
      <c r="AH30" s="42">
        <f t="shared" si="11"/>
        <v>0</v>
      </c>
      <c r="AI30" s="319"/>
    </row>
    <row r="31" spans="1:35" s="320" customFormat="1" ht="15" customHeight="1" x14ac:dyDescent="0.25">
      <c r="A31" s="317"/>
      <c r="B31" s="155"/>
      <c r="C31" s="1866" t="s">
        <v>117</v>
      </c>
      <c r="D31" s="1870">
        <f>SUM(E31:AH31)</f>
        <v>0</v>
      </c>
      <c r="E31" s="284">
        <f>MAX(0,E28-E29-E30)</f>
        <v>0</v>
      </c>
      <c r="F31" s="284">
        <f t="shared" ref="F31:AH31" si="12">MAX(0,F28-F29-F30)</f>
        <v>0</v>
      </c>
      <c r="G31" s="284">
        <f t="shared" si="12"/>
        <v>0</v>
      </c>
      <c r="H31" s="284">
        <f t="shared" si="12"/>
        <v>0</v>
      </c>
      <c r="I31" s="284">
        <f t="shared" si="12"/>
        <v>0</v>
      </c>
      <c r="J31" s="284">
        <f t="shared" si="12"/>
        <v>0</v>
      </c>
      <c r="K31" s="284">
        <f t="shared" si="12"/>
        <v>0</v>
      </c>
      <c r="L31" s="284">
        <f t="shared" si="12"/>
        <v>0</v>
      </c>
      <c r="M31" s="284">
        <f t="shared" si="12"/>
        <v>0</v>
      </c>
      <c r="N31" s="284">
        <f t="shared" si="12"/>
        <v>0</v>
      </c>
      <c r="O31" s="284">
        <f t="shared" si="12"/>
        <v>0</v>
      </c>
      <c r="P31" s="284">
        <f t="shared" si="12"/>
        <v>0</v>
      </c>
      <c r="Q31" s="284">
        <f t="shared" si="12"/>
        <v>0</v>
      </c>
      <c r="R31" s="284">
        <f t="shared" si="12"/>
        <v>0</v>
      </c>
      <c r="S31" s="284">
        <f t="shared" si="12"/>
        <v>0</v>
      </c>
      <c r="T31" s="284">
        <f t="shared" si="12"/>
        <v>0</v>
      </c>
      <c r="U31" s="284">
        <f t="shared" si="12"/>
        <v>0</v>
      </c>
      <c r="V31" s="284">
        <f t="shared" si="12"/>
        <v>0</v>
      </c>
      <c r="W31" s="284">
        <f t="shared" si="12"/>
        <v>0</v>
      </c>
      <c r="X31" s="284">
        <f t="shared" si="12"/>
        <v>0</v>
      </c>
      <c r="Y31" s="284">
        <f t="shared" si="12"/>
        <v>0</v>
      </c>
      <c r="Z31" s="284">
        <f t="shared" si="12"/>
        <v>0</v>
      </c>
      <c r="AA31" s="284">
        <f t="shared" si="12"/>
        <v>0</v>
      </c>
      <c r="AB31" s="284">
        <f t="shared" si="12"/>
        <v>0</v>
      </c>
      <c r="AC31" s="284">
        <f t="shared" si="12"/>
        <v>0</v>
      </c>
      <c r="AD31" s="284">
        <f t="shared" si="12"/>
        <v>0</v>
      </c>
      <c r="AE31" s="284">
        <f t="shared" si="12"/>
        <v>0</v>
      </c>
      <c r="AF31" s="284">
        <f t="shared" si="12"/>
        <v>0</v>
      </c>
      <c r="AG31" s="284">
        <f t="shared" si="12"/>
        <v>0</v>
      </c>
      <c r="AH31" s="284">
        <f t="shared" si="12"/>
        <v>0</v>
      </c>
      <c r="AI31" s="319"/>
    </row>
    <row r="32" spans="1:35" ht="15" customHeight="1" x14ac:dyDescent="0.25">
      <c r="A32" s="322"/>
      <c r="B32" s="323"/>
      <c r="C32" s="1252"/>
      <c r="D32" s="1252"/>
      <c r="E32" s="324"/>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5"/>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167"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379" customWidth="1"/>
    <col min="2" max="2" width="10.7109375" style="379" customWidth="1"/>
    <col min="3" max="3" width="150.7109375" style="379" customWidth="1"/>
    <col min="4" max="4" width="16.7109375" style="377" customWidth="1"/>
    <col min="5" max="5" width="16.7109375" style="379" customWidth="1"/>
    <col min="6" max="6" width="16.7109375" style="377" customWidth="1"/>
    <col min="7" max="7" width="1.7109375" style="217" customWidth="1"/>
    <col min="8" max="8" width="0" style="379" hidden="1" customWidth="1"/>
    <col min="9" max="16384" width="9.140625" style="379" hidden="1"/>
  </cols>
  <sheetData>
    <row r="1" spans="1:7" s="1258" customFormat="1" ht="30" customHeight="1" x14ac:dyDescent="0.55000000000000004">
      <c r="A1" s="1393" t="s">
        <v>973</v>
      </c>
      <c r="C1" s="917"/>
      <c r="D1" s="695" t="str">
        <f>CONCATENATE("Reporting unit: ", 'General Info'!$C$7, " ", 'General Info'!$C$5)</f>
        <v xml:space="preserve">Reporting unit: 1 </v>
      </c>
      <c r="E1" s="1129"/>
      <c r="F1" s="1129"/>
      <c r="G1" s="1311"/>
    </row>
    <row r="2" spans="1:7" s="450" customFormat="1" ht="45" customHeight="1" x14ac:dyDescent="0.35">
      <c r="A2" s="416"/>
      <c r="B2" s="449"/>
      <c r="G2" s="451"/>
    </row>
    <row r="3" spans="1:7" ht="30" customHeight="1" x14ac:dyDescent="0.25">
      <c r="A3" s="311"/>
      <c r="B3" s="698" t="s">
        <v>62</v>
      </c>
      <c r="C3" s="1587" t="s">
        <v>61</v>
      </c>
      <c r="D3" s="1875" t="s">
        <v>299</v>
      </c>
      <c r="E3" s="697" t="s">
        <v>343</v>
      </c>
      <c r="F3" s="697" t="s">
        <v>344</v>
      </c>
      <c r="G3" s="212"/>
    </row>
    <row r="4" spans="1:7" ht="15" customHeight="1" x14ac:dyDescent="0.25">
      <c r="A4" s="311"/>
      <c r="B4" s="700">
        <v>79</v>
      </c>
      <c r="C4" s="1871" t="s">
        <v>974</v>
      </c>
      <c r="D4" s="1876"/>
      <c r="E4" s="455"/>
      <c r="F4" s="455"/>
      <c r="G4" s="212"/>
    </row>
    <row r="5" spans="1:7" ht="45" customHeight="1" x14ac:dyDescent="0.25">
      <c r="A5" s="311"/>
      <c r="B5" s="701" t="s">
        <v>975</v>
      </c>
      <c r="C5" s="1872" t="s">
        <v>976</v>
      </c>
      <c r="D5" s="1876"/>
      <c r="E5" s="455"/>
      <c r="F5" s="455"/>
      <c r="G5" s="212"/>
    </row>
    <row r="6" spans="1:7" ht="30" customHeight="1" x14ac:dyDescent="0.25">
      <c r="A6" s="311"/>
      <c r="B6" s="701" t="s">
        <v>977</v>
      </c>
      <c r="C6" s="1872" t="s">
        <v>978</v>
      </c>
      <c r="D6" s="1876"/>
      <c r="E6" s="455"/>
      <c r="F6" s="455"/>
      <c r="G6" s="212"/>
    </row>
    <row r="7" spans="1:7" ht="45" customHeight="1" x14ac:dyDescent="0.25">
      <c r="A7" s="311"/>
      <c r="B7" s="702" t="s">
        <v>979</v>
      </c>
      <c r="C7" s="1873" t="s">
        <v>980</v>
      </c>
      <c r="D7" s="1877"/>
      <c r="E7" s="703"/>
      <c r="F7" s="703"/>
      <c r="G7" s="212"/>
    </row>
    <row r="8" spans="1:7" s="377" customFormat="1" ht="15" customHeight="1" x14ac:dyDescent="0.25">
      <c r="A8" s="322"/>
      <c r="B8" s="457"/>
      <c r="C8" s="1874"/>
      <c r="D8" s="1874"/>
      <c r="E8" s="696"/>
      <c r="F8" s="696"/>
      <c r="G8" s="522"/>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166"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17" customWidth="1"/>
    <col min="2" max="2" width="140.7109375" style="379" customWidth="1"/>
    <col min="3" max="3" width="20.7109375" style="377" customWidth="1"/>
    <col min="4" max="4" width="20.7109375" style="379" customWidth="1"/>
    <col min="5" max="5" width="1.7109375" style="217" customWidth="1"/>
    <col min="6" max="16384" width="9.140625" style="379" hidden="1"/>
  </cols>
  <sheetData>
    <row r="1" spans="1:5" s="445" customFormat="1" ht="30" customHeight="1" x14ac:dyDescent="0.55000000000000004">
      <c r="A1" s="992" t="s">
        <v>732</v>
      </c>
      <c r="B1" s="917"/>
      <c r="C1" s="695" t="str">
        <f>CONCATENATE("Reporting unit: ", 'General Info'!$C$7, " ", 'General Info'!$C$5)</f>
        <v xml:space="preserve">Reporting unit: 1 </v>
      </c>
      <c r="D1" s="219"/>
      <c r="E1" s="223"/>
    </row>
    <row r="2" spans="1:5" s="450" customFormat="1" ht="45" customHeight="1" x14ac:dyDescent="0.35">
      <c r="A2" s="416" t="s">
        <v>733</v>
      </c>
      <c r="B2" s="449"/>
      <c r="E2" s="451"/>
    </row>
    <row r="3" spans="1:5" ht="30" customHeight="1" x14ac:dyDescent="0.25">
      <c r="A3" s="237"/>
      <c r="B3" s="1049"/>
      <c r="C3" s="1057" t="s">
        <v>1708</v>
      </c>
      <c r="D3" s="452" t="s">
        <v>1709</v>
      </c>
      <c r="E3" s="212"/>
    </row>
    <row r="4" spans="1:5" ht="15" customHeight="1" x14ac:dyDescent="0.25">
      <c r="A4" s="237"/>
      <c r="B4" s="453" t="s">
        <v>734</v>
      </c>
      <c r="C4" s="1880"/>
      <c r="D4" s="426"/>
      <c r="E4" s="212"/>
    </row>
    <row r="5" spans="1:5" ht="15" customHeight="1" x14ac:dyDescent="0.25">
      <c r="A5" s="237"/>
      <c r="B5" s="453" t="s">
        <v>735</v>
      </c>
      <c r="C5" s="1881" t="str">
        <f>IF(AND(ISNUMBER(C6), ISNUMBER(C7), ISNUMBER(C8)), SUM(C6:C8), "")</f>
        <v/>
      </c>
      <c r="D5" s="427" t="str">
        <f>IF(AND(ISNUMBER(D6), ISNUMBER(D7), ISNUMBER(D8)), SUM(D6:D8), "")</f>
        <v/>
      </c>
      <c r="E5" s="212"/>
    </row>
    <row r="6" spans="1:5" ht="15" customHeight="1" x14ac:dyDescent="0.25">
      <c r="A6" s="237"/>
      <c r="B6" s="454" t="s">
        <v>736</v>
      </c>
      <c r="C6" s="1876"/>
      <c r="D6" s="455"/>
      <c r="E6" s="212"/>
    </row>
    <row r="7" spans="1:5" ht="15" customHeight="1" x14ac:dyDescent="0.25">
      <c r="A7" s="237"/>
      <c r="B7" s="454" t="s">
        <v>737</v>
      </c>
      <c r="C7" s="1876"/>
      <c r="D7" s="455"/>
      <c r="E7" s="212"/>
    </row>
    <row r="8" spans="1:5" ht="15" customHeight="1" x14ac:dyDescent="0.25">
      <c r="A8" s="237"/>
      <c r="B8" s="454" t="s">
        <v>738</v>
      </c>
      <c r="C8" s="1876"/>
      <c r="D8" s="455"/>
      <c r="E8" s="212"/>
    </row>
    <row r="9" spans="1:5" ht="15" customHeight="1" x14ac:dyDescent="0.25">
      <c r="A9" s="237"/>
      <c r="B9" s="1878" t="s">
        <v>739</v>
      </c>
      <c r="C9" s="1882" t="str">
        <f>IF(AND(ISNUMBER(C4), ISNUMBER(C5)), C4-C5, "")</f>
        <v/>
      </c>
      <c r="D9" s="456" t="str">
        <f>IF(AND(ISNUMBER(D4), ISNUMBER(D5)), D4-D5, "")</f>
        <v/>
      </c>
      <c r="E9" s="212"/>
    </row>
    <row r="10" spans="1:5" s="377" customFormat="1" ht="15" customHeight="1" x14ac:dyDescent="0.25">
      <c r="A10" s="1389"/>
      <c r="B10" s="1879"/>
      <c r="C10" s="1882"/>
      <c r="D10" s="458"/>
      <c r="E10" s="522"/>
    </row>
    <row r="11" spans="1:5" s="450" customFormat="1" ht="45" customHeight="1" x14ac:dyDescent="0.35">
      <c r="A11" s="416" t="s">
        <v>740</v>
      </c>
      <c r="B11" s="449"/>
      <c r="E11" s="451"/>
    </row>
    <row r="12" spans="1:5" ht="30" customHeight="1" x14ac:dyDescent="0.25">
      <c r="A12" s="237"/>
      <c r="B12" s="1049"/>
      <c r="C12" s="1057" t="s">
        <v>1708</v>
      </c>
      <c r="D12" s="452" t="s">
        <v>1709</v>
      </c>
      <c r="E12" s="212"/>
    </row>
    <row r="13" spans="1:5" ht="15" customHeight="1" x14ac:dyDescent="0.25">
      <c r="A13" s="237"/>
      <c r="B13" s="459" t="s">
        <v>2395</v>
      </c>
      <c r="C13" s="1880"/>
      <c r="D13" s="426"/>
      <c r="E13" s="212"/>
    </row>
    <row r="14" spans="1:5" ht="30" customHeight="1" x14ac:dyDescent="0.25">
      <c r="A14" s="237"/>
      <c r="B14" s="1371" t="s">
        <v>2396</v>
      </c>
      <c r="C14" s="1876"/>
      <c r="D14" s="455"/>
      <c r="E14" s="212"/>
    </row>
    <row r="15" spans="1:5" ht="15" customHeight="1" x14ac:dyDescent="0.25">
      <c r="A15" s="237"/>
      <c r="B15" s="454" t="s">
        <v>2397</v>
      </c>
      <c r="C15" s="1883"/>
      <c r="D15" s="564"/>
      <c r="E15" s="212"/>
    </row>
    <row r="16" spans="1:5" ht="15" customHeight="1" x14ac:dyDescent="0.25">
      <c r="A16" s="237"/>
      <c r="B16" s="460" t="str">
        <f>CONCATENATE("Check: row ", ROW(B15), " ≤ row ", ROW(B14))</f>
        <v>Check: row 15 ≤ row 14</v>
      </c>
      <c r="C16" s="1732" t="str">
        <f>IF(AND(ISNUMBER(C14), ISNUMBER(C15)), IF(C15&lt;=SUM(C14),"Pass","Fail"), "")</f>
        <v/>
      </c>
      <c r="D16" s="1559" t="str">
        <f>IF(AND(ISNUMBER(D14), ISNUMBER(D15)), IF(D15&lt;=SUM(D14),"Pass","Fail"), "")</f>
        <v/>
      </c>
      <c r="E16" s="212"/>
    </row>
    <row r="17" spans="1:5" ht="15" customHeight="1" x14ac:dyDescent="0.25">
      <c r="A17" s="237"/>
      <c r="B17" s="453" t="s">
        <v>741</v>
      </c>
      <c r="C17" s="1876"/>
      <c r="D17" s="455"/>
      <c r="E17" s="212"/>
    </row>
    <row r="18" spans="1:5" ht="15" customHeight="1" x14ac:dyDescent="0.25">
      <c r="A18" s="237"/>
      <c r="B18" s="453" t="s">
        <v>742</v>
      </c>
      <c r="C18" s="1876"/>
      <c r="D18" s="455"/>
      <c r="E18" s="212"/>
    </row>
    <row r="19" spans="1:5" ht="15" customHeight="1" x14ac:dyDescent="0.25">
      <c r="A19" s="654"/>
      <c r="B19" s="691" t="s">
        <v>972</v>
      </c>
      <c r="C19" s="1880"/>
      <c r="D19" s="426"/>
      <c r="E19" s="212"/>
    </row>
    <row r="20" spans="1:5" ht="15" customHeight="1" x14ac:dyDescent="0.25">
      <c r="A20" s="654"/>
      <c r="B20" s="912" t="s">
        <v>1076</v>
      </c>
      <c r="C20" s="1447"/>
      <c r="D20" s="1372"/>
      <c r="E20" s="212"/>
    </row>
    <row r="21" spans="1:5" ht="15" customHeight="1" x14ac:dyDescent="0.25">
      <c r="A21" s="237"/>
      <c r="B21" s="694" t="s">
        <v>743</v>
      </c>
      <c r="C21" s="1884" t="str">
        <f>IF(AND(ISNUMBER(C13), ISNUMBER(C15), ISNUMBER(C17), ISNUMBER(C18), ISNUMBER(C19), ISNUMBER(C20)), SUM(C13, C15,C17:C18,-C19,-C20), "")</f>
        <v/>
      </c>
      <c r="D21" s="461" t="str">
        <f>IF(AND(ISNUMBER(D13), ISNUMBER(D15), ISNUMBER(D17), ISNUMBER(D18), ISNUMBER(D19)), SUM(D13, D15,D17:D18,-D19), "")</f>
        <v/>
      </c>
      <c r="E21" s="212"/>
    </row>
    <row r="22" spans="1:5" s="377" customFormat="1" ht="15" customHeight="1" x14ac:dyDescent="0.25">
      <c r="A22" s="1389"/>
      <c r="B22" s="1879"/>
      <c r="C22" s="1882"/>
      <c r="D22" s="458"/>
      <c r="E22" s="522"/>
    </row>
    <row r="23" spans="1:5" s="450" customFormat="1" ht="45" customHeight="1" x14ac:dyDescent="0.35">
      <c r="A23" s="416" t="s">
        <v>744</v>
      </c>
      <c r="B23" s="449"/>
      <c r="E23" s="451"/>
    </row>
    <row r="24" spans="1:5" ht="30" customHeight="1" x14ac:dyDescent="0.25">
      <c r="A24" s="237"/>
      <c r="B24" s="1049"/>
      <c r="C24" s="1057" t="s">
        <v>1708</v>
      </c>
      <c r="D24" s="452" t="s">
        <v>1709</v>
      </c>
      <c r="E24" s="212"/>
    </row>
    <row r="25" spans="1:5" ht="15" customHeight="1" x14ac:dyDescent="0.25">
      <c r="A25" s="237"/>
      <c r="B25" s="1049" t="s">
        <v>745</v>
      </c>
      <c r="C25" s="1885" t="str">
        <f>IF(AND(ISNUMBER(C9), ISNUMBER(C21)), C9+C21, "")</f>
        <v/>
      </c>
      <c r="D25" s="462" t="str">
        <f>IF(AND(ISNUMBER(D9), ISNUMBER(D21)), D9+D21, "")</f>
        <v/>
      </c>
      <c r="E25" s="212"/>
    </row>
    <row r="26" spans="1:5" ht="15" customHeight="1" x14ac:dyDescent="0.25">
      <c r="A26" s="1389"/>
      <c r="B26" s="1252"/>
      <c r="C26" s="1252"/>
      <c r="D26" s="421"/>
      <c r="E26" s="522"/>
    </row>
    <row r="27" spans="1:5" s="450" customFormat="1" ht="45" customHeight="1" x14ac:dyDescent="0.35">
      <c r="A27" s="416" t="s">
        <v>1711</v>
      </c>
      <c r="B27" s="449"/>
      <c r="E27" s="451"/>
    </row>
    <row r="28" spans="1:5" ht="30" customHeight="1" x14ac:dyDescent="0.25">
      <c r="A28" s="237"/>
      <c r="B28" s="1049"/>
      <c r="C28" s="1057" t="s">
        <v>1708</v>
      </c>
      <c r="D28" s="452" t="s">
        <v>1709</v>
      </c>
      <c r="E28" s="212"/>
    </row>
    <row r="29" spans="1:5" ht="15" customHeight="1" x14ac:dyDescent="0.25">
      <c r="A29" s="1085"/>
      <c r="B29" s="1383" t="s">
        <v>1736</v>
      </c>
      <c r="C29" s="1886"/>
      <c r="D29" s="1384"/>
      <c r="E29" s="1312"/>
    </row>
    <row r="30" spans="1:5" ht="15" customHeight="1" x14ac:dyDescent="0.25">
      <c r="A30" s="1085"/>
      <c r="B30" s="912" t="s">
        <v>1737</v>
      </c>
      <c r="C30" s="2571"/>
      <c r="D30" s="909"/>
      <c r="E30" s="1312"/>
    </row>
    <row r="31" spans="1:5" ht="15" customHeight="1" x14ac:dyDescent="0.25">
      <c r="A31" s="237"/>
      <c r="B31" s="2572" t="s">
        <v>745</v>
      </c>
      <c r="C31" s="2536" t="str">
        <f>IF(AND(ISNUMBER(C29), ISNUMBER(C30)), C29+C30, "")</f>
        <v/>
      </c>
      <c r="D31" s="2541" t="str">
        <f>IF(AND(ISNUMBER(D29), ISNUMBER(D30)), D29+D30, "")</f>
        <v/>
      </c>
      <c r="E31" s="212"/>
    </row>
    <row r="32" spans="1:5" ht="15" customHeight="1" x14ac:dyDescent="0.25">
      <c r="A32" s="1389"/>
      <c r="B32" s="1252"/>
      <c r="C32" s="1252"/>
      <c r="D32" s="421"/>
      <c r="E32" s="522"/>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165" priority="1" stopIfTrue="1" operator="equal">
      <formula>"Pass"</formula>
    </cfRule>
    <cfRule type="cellIs" dxfId="164" priority="3" stopIfTrue="1" operator="equal">
      <formula>"Fail"</formula>
    </cfRule>
  </conditionalFormatting>
  <conditionalFormatting sqref="C4:D4 C6:D8 C13:D15 C17:D20 C29:D31">
    <cfRule type="cellIs" dxfId="163"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92</vt:i4>
      </vt:variant>
    </vt:vector>
  </HeadingPairs>
  <TitlesOfParts>
    <vt:vector size="129" baseType="lpstr">
      <vt:lpstr>Supervisory information</vt:lpstr>
      <vt:lpstr>General Info</vt:lpstr>
      <vt:lpstr>Checks</vt:lpstr>
      <vt:lpstr>Requirements</vt:lpstr>
      <vt:lpstr>DefCap</vt:lpstr>
      <vt:lpstr>DefCap-Provisioning</vt:lpstr>
      <vt:lpstr>DefCap-MI</vt:lpstr>
      <vt:lpstr>TLAC holdings</vt:lpstr>
      <vt:lpstr>TLAC</vt:lpstr>
      <vt:lpstr>Leverage Ratio</vt:lpstr>
      <vt:lpstr>NSFR</vt:lpstr>
      <vt:lpstr>Credit risk (all banks)</vt:lpstr>
      <vt:lpstr>Credit risk (IRB banks)</vt:lpstr>
      <vt:lpstr>Securitisation</vt:lpstr>
      <vt:lpstr>CVA</vt:lpstr>
      <vt:lpstr>TB</vt:lpstr>
      <vt:lpstr>TB risk class</vt:lpstr>
      <vt:lpstr>TB IMA Backtesting-P&amp;L</vt:lpstr>
      <vt:lpstr>TB SA Current</vt:lpstr>
      <vt:lpstr>TB SA FRTB</vt:lpstr>
      <vt:lpstr>OpRisk</vt:lpstr>
      <vt:lpstr>Sovereign exposures</vt:lpstr>
      <vt:lpstr>Survey</vt:lpstr>
      <vt:lpstr>Parameters</vt:lpstr>
      <vt:lpstr>g_girr</vt:lpstr>
      <vt:lpstr>g_csrns</vt:lpstr>
      <vt:lpstr>g_csrs</vt:lpstr>
      <vt:lpstr>g_eq</vt:lpstr>
      <vt:lpstr>g_com</vt:lpstr>
      <vt:lpstr>g_fx</vt:lpstr>
      <vt:lpstr>g_fx_v</vt:lpstr>
      <vt:lpstr>r_girr</vt:lpstr>
      <vt:lpstr>r_csrns</vt:lpstr>
      <vt:lpstr>r_csrs</vt:lpstr>
      <vt:lpstr>r_eq</vt:lpstr>
      <vt:lpstr>r_com</vt:lpstr>
      <vt:lpstr>fx_triang</vt:lpstr>
      <vt:lpstr>Checks!_Ref469673923</vt:lpstr>
      <vt:lpstr>Accounting</vt:lpstr>
      <vt:lpstr>BankType</vt:lpstr>
      <vt:lpstr>BankTypeNumeric</vt:lpstr>
      <vt:lpstr>Basel12</vt:lpstr>
      <vt:lpstr>CCRnonCCOTC</vt:lpstr>
      <vt:lpstr>CCROTC</vt:lpstr>
      <vt:lpstr>CCRSFT</vt:lpstr>
      <vt:lpstr>CreditRisk</vt:lpstr>
      <vt:lpstr>CreditRiskEquity</vt:lpstr>
      <vt:lpstr>CRMApproach</vt:lpstr>
      <vt:lpstr>CurrencyMismatch</vt:lpstr>
      <vt:lpstr>Enforceability</vt:lpstr>
      <vt:lpstr>g_com</vt:lpstr>
      <vt:lpstr>g_csrns</vt:lpstr>
      <vt:lpstr>g_csrs</vt:lpstr>
      <vt:lpstr>g_eq</vt:lpstr>
      <vt:lpstr>g_fx</vt:lpstr>
      <vt:lpstr>g_fx_v</vt:lpstr>
      <vt:lpstr>g_girr</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Checks!Print_Area</vt:lpstr>
      <vt:lpstr>'Credit risk (all banks)'!Print_Area</vt:lpstr>
      <vt:lpstr>CVA!Print_Area</vt:lpstr>
      <vt:lpstr>DefCap!Print_Area</vt:lpstr>
      <vt:lpstr>'DefCap-MI'!Print_Area</vt:lpstr>
      <vt:lpstr>'DefCap-Provisioning'!Print_Area</vt:lpstr>
      <vt:lpstr>'General Info'!Print_Area</vt:lpstr>
      <vt:lpstr>'Leverage Ratio'!Print_Area</vt:lpstr>
      <vt:lpstr>NSFR!Print_Area</vt:lpstr>
      <vt:lpstr>OpRisk!Print_Area</vt:lpstr>
      <vt:lpstr>Parameters!Print_Area</vt:lpstr>
      <vt:lpstr>Requirements!Print_Area</vt:lpstr>
      <vt:lpstr>Securitisation!Print_Area</vt:lpstr>
      <vt:lpstr>'Sovereign exposures'!Print_Area</vt:lpstr>
      <vt:lpstr>'Supervisory information'!Print_Area</vt:lpstr>
      <vt:lpstr>Survey!Print_Area</vt:lpstr>
      <vt:lpstr>TB!Print_Area</vt:lpstr>
      <vt:lpstr>'TB IMA Backtesting-P&amp;L'!Print_Area</vt:lpstr>
      <vt:lpstr>'TB risk class'!Print_Area</vt:lpstr>
      <vt:lpstr>'TB SA Current'!Print_Area</vt:lpstr>
      <vt:lpstr>'TB SA FRTB'!Print_Area</vt:lpstr>
      <vt:lpstr>TLAC!Print_Area</vt:lpstr>
      <vt:lpstr>'TLAC holdings'!Print_Area</vt:lpstr>
      <vt:lpstr>Checks!Print_Titles</vt:lpstr>
      <vt:lpstr>'Credit risk (all banks)'!Print_Titles</vt:lpstr>
      <vt:lpstr>'Credit risk (IRB banks)'!Print_Titles</vt:lpstr>
      <vt:lpstr>'General Info'!Print_Titles</vt:lpstr>
      <vt:lpstr>'Leverage Ratio'!Print_Titles</vt:lpstr>
      <vt:lpstr>OpRisk!Print_Titles</vt:lpstr>
      <vt:lpstr>Parameters!Print_Titles</vt:lpstr>
      <vt:lpstr>Requirements!Print_Titles</vt:lpstr>
      <vt:lpstr>'Sovereign exposures'!Print_Titles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Birn, Martin</cp:lastModifiedBy>
  <cp:lastPrinted>2018-02-21T19:50:10Z</cp:lastPrinted>
  <dcterms:created xsi:type="dcterms:W3CDTF">2004-05-06T15:11:03Z</dcterms:created>
  <dcterms:modified xsi:type="dcterms:W3CDTF">2018-03-26T18:30:45Z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